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5" windowWidth="19080" windowHeight="11415" tabRatio="854" firstSheet="1" activeTab="1"/>
  </bookViews>
  <sheets>
    <sheet name="__FDSCACHE__" sheetId="7" state="veryHidden" r:id="rId1"/>
    <sheet name="ImportantDisclosures" sheetId="79" r:id="rId2"/>
    <sheet name="IS-QRVO" sheetId="1" r:id="rId3"/>
    <sheet name="BS-QRVO" sheetId="2" r:id="rId4"/>
    <sheet name="CFS-QRVO" sheetId="3" r:id="rId5"/>
    <sheet name="BU-Segment-QRVO" sheetId="13" r:id="rId6"/>
    <sheet name="IndexInformation" sheetId="80" r:id="rId7"/>
    <sheet name="ModPubIndex" sheetId="81" r:id="rId8"/>
    <sheet name="MW-Cache" sheetId="9" state="veryHidden" r:id="rId9"/>
  </sheets>
  <externalReferences>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s>
  <definedNames>
    <definedName name="__FDS_HYPERLINK_TOGGLE_STATE__" hidden="1">"ON"</definedName>
    <definedName name="__FDS_UNIQUE_RANGE_ID_GENERATOR_COUNTER" hidden="1">1</definedName>
    <definedName name="_1__FDSAUDITLINK__" hidden="1">{"fdsup://directions/FAT Viewer?action=UPDATE&amp;creator=factset&amp;DYN_ARGS=TRUE&amp;DOC_NAME=FAT:FQL_AUDITING_CLIENT_TEMPLATE.FAT&amp;display_string=Audit&amp;VAR:KEY=SBUXAJUJWD&amp;VAR:QUERY=RkZfRU5UUlBSX1ZBTF9EQUlMWSg0MDQzOCwsLCwsJ0RJTCcpL0VDX01FQU5fU0FMRVNfTlRNQSg0MDQzOCk=&amp;","WINDOW=FIRST_POPUP&amp;HEIGHT=450&amp;WIDTH=450&amp;START_MAXIMIZED=FALSE&amp;VAR:CALENDAR=US&amp;VAR:SYMBOL=SGI&amp;VAR:INDEX=0"}</definedName>
    <definedName name="_10__FDSAUDITLINK__" hidden="1">{"fdsup://directions/FAT Viewer?action=UPDATE&amp;creator=factset&amp;DYN_ARGS=TRUE&amp;DOC_NAME=FAT:FQL_AUDITING_CLIENT_TEMPLATE.FAT&amp;display_string=Audit&amp;VAR:KEY=EZQDUNYPYN&amp;VAR:QUERY=RkZfRU5UUlBSX1ZBTF9EQUlMWSg0MDQyNywsLCwsJ0RJTCcpL0VDX01FQU5fU0FMRVNfTlRNQSg0MDQyNyk=&amp;","WINDOW=FIRST_POPUP&amp;HEIGHT=450&amp;WIDTH=450&amp;START_MAXIMIZED=FALSE&amp;VAR:CALENDAR=US&amp;VAR:SYMBOL=SGI&amp;VAR:INDEX=0"}</definedName>
    <definedName name="_100__FDSAUDITLINK__" hidden="1">{"fdsup://directions/FAT Viewer?action=UPDATE&amp;creator=factset&amp;DYN_ARGS=TRUE&amp;DOC_NAME=FAT:FQL_AUDITING_CLIENT_TEMPLATE.FAT&amp;display_string=Audit&amp;VAR:KEY=QNALIJMNGZ&amp;VAR:QUERY=RkZfRU5UUlBSX1ZBTF9EQUlMWSg0MDMwMSwsLCwsJ0RJTCcpL0VDX01FQU5fU0FMRVNfTlRNQSg0MDMwMSk=&amp;","WINDOW=FIRST_POPUP&amp;HEIGHT=450&amp;WIDTH=450&amp;START_MAXIMIZED=FALSE&amp;VAR:CALENDAR=US&amp;VAR:SYMBOL=SGI&amp;VAR:INDEX=0"}</definedName>
    <definedName name="_1000__FDSAUDITLINK__" hidden="1">{"fdsup://directions/FAT Viewer?action=UPDATE&amp;creator=factset&amp;DYN_ARGS=TRUE&amp;DOC_NAME=FAT:FQL_AUDITING_CLIENT_TEMPLATE.FAT&amp;display_string=Audit&amp;VAR:KEY=ADAHYBIZKP&amp;VAR:QUERY=RkVfVkFMVUFUSU9OKCdQRScsJ01FQU4nLCdOVE1BJywnJywzOTE2MSwsLCcnKQ==&amp;WINDOW=FIRST_POPUP&amp;H","EIGHT=450&amp;WIDTH=450&amp;START_MAXIMIZED=FALSE&amp;VAR:CALENDAR=US&amp;VAR:SYMBOL=SP50&amp;VAR:INDEX=0"}</definedName>
    <definedName name="_1001__FDSAUDITLINK__" hidden="1">{"fdsup://directions/FAT Viewer?action=UPDATE&amp;creator=factset&amp;DYN_ARGS=TRUE&amp;DOC_NAME=FAT:FQL_AUDITING_CLIENT_TEMPLATE.FAT&amp;display_string=Audit&amp;VAR:KEY=WROZORKBIZ&amp;VAR:QUERY=RkVfVkFMVUFUSU9OKCdQRScsJ01FQU4nLCdOVE1BJywnJywzOTE2MCwsLCcnKQ==&amp;WINDOW=FIRST_POPUP&amp;H","EIGHT=450&amp;WIDTH=450&amp;START_MAXIMIZED=FALSE&amp;VAR:CALENDAR=US&amp;VAR:SYMBOL=SP50&amp;VAR:INDEX=0"}</definedName>
    <definedName name="_1002__FDSAUDITLINK__" hidden="1">{"fdsup://directions/FAT Viewer?action=UPDATE&amp;creator=factset&amp;DYN_ARGS=TRUE&amp;DOC_NAME=FAT:FQL_AUDITING_CLIENT_TEMPLATE.FAT&amp;display_string=Audit&amp;VAR:KEY=GDKHIXWDAB&amp;VAR:QUERY=RkVfVkFMVUFUSU9OKCdQRScsJ01FQU4nLCdOVE1BJywnJywzOTE1NywsLCcnKQ==&amp;WINDOW=FIRST_POPUP&amp;H","EIGHT=450&amp;WIDTH=450&amp;START_MAXIMIZED=FALSE&amp;VAR:CALENDAR=US&amp;VAR:SYMBOL=SP50&amp;VAR:INDEX=0"}</definedName>
    <definedName name="_1003__FDSAUDITLINK__" hidden="1">{"fdsup://directions/FAT Viewer?action=UPDATE&amp;creator=factset&amp;DYN_ARGS=TRUE&amp;DOC_NAME=FAT:FQL_AUDITING_CLIENT_TEMPLATE.FAT&amp;display_string=Audit&amp;VAR:KEY=SXKJQLOXIX&amp;VAR:QUERY=RkVfVkFMVUFUSU9OKCdQRScsJ01FQU4nLCdOVE1BJywnJywzOTE1NiwsLCcnKQ==&amp;WINDOW=FIRST_POPUP&amp;H","EIGHT=450&amp;WIDTH=450&amp;START_MAXIMIZED=FALSE&amp;VAR:CALENDAR=US&amp;VAR:SYMBOL=SP50&amp;VAR:INDEX=0"}</definedName>
    <definedName name="_1004__FDSAUDITLINK__" hidden="1">{"fdsup://directions/FAT Viewer?action=UPDATE&amp;creator=factset&amp;DYN_ARGS=TRUE&amp;DOC_NAME=FAT:FQL_AUDITING_CLIENT_TEMPLATE.FAT&amp;display_string=Audit&amp;VAR:KEY=ENMFYTWRQH&amp;VAR:QUERY=RkVfVkFMVUFUSU9OKCdQRScsJ01FQU4nLCdOVE1BJywnJywzOTE1NSwsLCcnKQ==&amp;WINDOW=FIRST_POPUP&amp;H","EIGHT=450&amp;WIDTH=450&amp;START_MAXIMIZED=FALSE&amp;VAR:CALENDAR=US&amp;VAR:SYMBOL=SP50&amp;VAR:INDEX=0"}</definedName>
    <definedName name="_1005__FDSAUDITLINK__" hidden="1">{"fdsup://directions/FAT Viewer?action=UPDATE&amp;creator=factset&amp;DYN_ARGS=TRUE&amp;DOC_NAME=FAT:FQL_AUDITING_CLIENT_TEMPLATE.FAT&amp;display_string=Audit&amp;VAR:KEY=KBAHERIJSX&amp;VAR:QUERY=RkVfVkFMVUFUSU9OKCdQRScsJ01FQU4nLCdOVE1BJywnJywzOTE1NCwsLCcnKQ==&amp;WINDOW=FIRST_POPUP&amp;H","EIGHT=450&amp;WIDTH=450&amp;START_MAXIMIZED=FALSE&amp;VAR:CALENDAR=US&amp;VAR:SYMBOL=SP50&amp;VAR:INDEX=0"}</definedName>
    <definedName name="_1006__FDSAUDITLINK__" hidden="1">{"fdsup://directions/FAT Viewer?action=UPDATE&amp;creator=factset&amp;DYN_ARGS=TRUE&amp;DOC_NAME=FAT:FQL_AUDITING_CLIENT_TEMPLATE.FAT&amp;display_string=Audit&amp;VAR:KEY=OLGNUVKNKD&amp;VAR:QUERY=RkVfVkFMVUFUSU9OKCdQRScsJ01FQU4nLCdOVE1BJywnJywzOTE1MywsLCcnKQ==&amp;WINDOW=FIRST_POPUP&amp;H","EIGHT=450&amp;WIDTH=450&amp;START_MAXIMIZED=FALSE&amp;VAR:CALENDAR=US&amp;VAR:SYMBOL=SP50&amp;VAR:INDEX=0"}</definedName>
    <definedName name="_1007__FDSAUDITLINK__" hidden="1">{"fdsup://directions/FAT Viewer?action=UPDATE&amp;creator=factset&amp;DYN_ARGS=TRUE&amp;DOC_NAME=FAT:FQL_AUDITING_CLIENT_TEMPLATE.FAT&amp;display_string=Audit&amp;VAR:KEY=OJSLSZUFED&amp;VAR:QUERY=RkVfVkFMVUFUSU9OKCdQRScsJ01FQU4nLCdOVE1BJywnJywzOTE1MCwsLCcnKQ==&amp;WINDOW=FIRST_POPUP&amp;H","EIGHT=450&amp;WIDTH=450&amp;START_MAXIMIZED=FALSE&amp;VAR:CALENDAR=US&amp;VAR:SYMBOL=SP50&amp;VAR:INDEX=0"}</definedName>
    <definedName name="_1008__FDSAUDITLINK__" hidden="1">{"fdsup://directions/FAT Viewer?action=UPDATE&amp;creator=factset&amp;DYN_ARGS=TRUE&amp;DOC_NAME=FAT:FQL_AUDITING_CLIENT_TEMPLATE.FAT&amp;display_string=Audit&amp;VAR:KEY=YXGDWBWJUX&amp;VAR:QUERY=RkVfVkFMVUFUSU9OKCdQRScsJ01FQU4nLCdOVE1BJywnJywzOTE0OSwsLCcnKQ==&amp;WINDOW=FIRST_POPUP&amp;H","EIGHT=450&amp;WIDTH=450&amp;START_MAXIMIZED=FALSE&amp;VAR:CALENDAR=US&amp;VAR:SYMBOL=SP50&amp;VAR:INDEX=0"}</definedName>
    <definedName name="_1009__FDSAUDITLINK__" hidden="1">{"fdsup://directions/FAT Viewer?action=UPDATE&amp;creator=factset&amp;DYN_ARGS=TRUE&amp;DOC_NAME=FAT:FQL_AUDITING_CLIENT_TEMPLATE.FAT&amp;display_string=Audit&amp;VAR:KEY=UHENALKHOZ&amp;VAR:QUERY=RkVfVkFMVUFUSU9OKCdQRScsJ01FQU4nLCdOVE1BJywnJywzOTE0OCwsLCcnKQ==&amp;WINDOW=FIRST_POPUP&amp;H","EIGHT=450&amp;WIDTH=450&amp;START_MAXIMIZED=FALSE&amp;VAR:CALENDAR=US&amp;VAR:SYMBOL=SP50&amp;VAR:INDEX=0"}</definedName>
    <definedName name="_101__FDSAUDITLINK__" hidden="1">{"fdsup://directions/FAT Viewer?action=UPDATE&amp;creator=factset&amp;DYN_ARGS=TRUE&amp;DOC_NAME=FAT:FQL_AUDITING_CLIENT_TEMPLATE.FAT&amp;display_string=Audit&amp;VAR:KEY=QNQHEDGXYZ&amp;VAR:QUERY=RkZfRU5UUlBSX1ZBTF9EQUlMWSg0MDI5OCwsLCwsJ0RJTCcpL0VDX01FQU5fU0FMRVNfTlRNQSg0MDI5OCk=&amp;","WINDOW=FIRST_POPUP&amp;HEIGHT=450&amp;WIDTH=450&amp;START_MAXIMIZED=FALSE&amp;VAR:CALENDAR=US&amp;VAR:SYMBOL=SGI&amp;VAR:INDEX=0"}</definedName>
    <definedName name="_1010__FDSAUDITLINK__" hidden="1">{"fdsup://directions/FAT Viewer?action=UPDATE&amp;creator=factset&amp;DYN_ARGS=TRUE&amp;DOC_NAME=FAT:FQL_AUDITING_CLIENT_TEMPLATE.FAT&amp;display_string=Audit&amp;VAR:KEY=ARMHOPARST&amp;VAR:QUERY=RkVfVkFMVUFUSU9OKCdQRScsJ01FQU4nLCdOVE1BJywnJywzOTE0NywsLCcnKQ==&amp;WINDOW=FIRST_POPUP&amp;H","EIGHT=450&amp;WIDTH=450&amp;START_MAXIMIZED=FALSE&amp;VAR:CALENDAR=US&amp;VAR:SYMBOL=SP50&amp;VAR:INDEX=0"}</definedName>
    <definedName name="_1011__FDSAUDITLINK__" hidden="1">{"fdsup://directions/FAT Viewer?action=UPDATE&amp;creator=factset&amp;DYN_ARGS=TRUE&amp;DOC_NAME=FAT:FQL_AUDITING_CLIENT_TEMPLATE.FAT&amp;display_string=Audit&amp;VAR:KEY=QBQLERUVKJ&amp;VAR:QUERY=RkVfVkFMVUFUSU9OKCdQRScsJ01FQU4nLCdOVE1BJywnJywzOTE0NiwsLCcnKQ==&amp;WINDOW=FIRST_POPUP&amp;H","EIGHT=450&amp;WIDTH=450&amp;START_MAXIMIZED=FALSE&amp;VAR:CALENDAR=US&amp;VAR:SYMBOL=SP50&amp;VAR:INDEX=0"}</definedName>
    <definedName name="_1012__FDSAUDITLINK__" hidden="1">{"fdsup://directions/FAT Viewer?action=UPDATE&amp;creator=factset&amp;DYN_ARGS=TRUE&amp;DOC_NAME=FAT:FQL_AUDITING_CLIENT_TEMPLATE.FAT&amp;display_string=Audit&amp;VAR:KEY=IFURSTMBUP&amp;VAR:QUERY=RkVfVkFMVUFUSU9OKCdQRScsJ01FQU4nLCdOVE1BJywnJywzOTE0MywsLCcnKQ==&amp;WINDOW=FIRST_POPUP&amp;H","EIGHT=450&amp;WIDTH=450&amp;START_MAXIMIZED=FALSE&amp;VAR:CALENDAR=US&amp;VAR:SYMBOL=SP50&amp;VAR:INDEX=0"}</definedName>
    <definedName name="_1013__FDSAUDITLINK__" hidden="1">{"fdsup://directions/FAT Viewer?action=UPDATE&amp;creator=factset&amp;DYN_ARGS=TRUE&amp;DOC_NAME=FAT:FQL_AUDITING_CLIENT_TEMPLATE.FAT&amp;display_string=Audit&amp;VAR:KEY=KVYTILOTOZ&amp;VAR:QUERY=RkVfVkFMVUFUSU9OKCdQRScsJ01FQU4nLCdOVE1BJywnJywzOTE0MiwsLCcnKQ==&amp;WINDOW=FIRST_POPUP&amp;H","EIGHT=450&amp;WIDTH=450&amp;START_MAXIMIZED=FALSE&amp;VAR:CALENDAR=US&amp;VAR:SYMBOL=SP50&amp;VAR:INDEX=0"}</definedName>
    <definedName name="_1014__FDSAUDITLINK__" hidden="1">{"fdsup://directions/FAT Viewer?action=UPDATE&amp;creator=factset&amp;DYN_ARGS=TRUE&amp;DOC_NAME=FAT:FQL_AUDITING_CLIENT_TEMPLATE.FAT&amp;display_string=Audit&amp;VAR:KEY=KLABOBQZGH&amp;VAR:QUERY=RkVfVkFMVUFUSU9OKCdQRScsJ01FQU4nLCdOVE1BJywnJywzOTE0MSwsLCcnKQ==&amp;WINDOW=FIRST_POPUP&amp;H","EIGHT=450&amp;WIDTH=450&amp;START_MAXIMIZED=FALSE&amp;VAR:CALENDAR=US&amp;VAR:SYMBOL=SP50&amp;VAR:INDEX=0"}</definedName>
    <definedName name="_1015__FDSAUDITLINK__" hidden="1">{"fdsup://directions/FAT Viewer?action=UPDATE&amp;creator=factset&amp;DYN_ARGS=TRUE&amp;DOC_NAME=FAT:FQL_AUDITING_CLIENT_TEMPLATE.FAT&amp;display_string=Audit&amp;VAR:KEY=CLIBSDGXYZ&amp;VAR:QUERY=RkVfVkFMVUFUSU9OKCdQRScsJ01FQU4nLCdOVE1BJywnJywzOTE0MCwsLCcnKQ==&amp;WINDOW=FIRST_POPUP&amp;H","EIGHT=450&amp;WIDTH=450&amp;START_MAXIMIZED=FALSE&amp;VAR:CALENDAR=US&amp;VAR:SYMBOL=SP50&amp;VAR:INDEX=0"}</definedName>
    <definedName name="_1016__FDSAUDITLINK__" hidden="1">{"fdsup://directions/FAT Viewer?action=UPDATE&amp;creator=factset&amp;DYN_ARGS=TRUE&amp;DOC_NAME=FAT:FQL_AUDITING_CLIENT_TEMPLATE.FAT&amp;display_string=Audit&amp;VAR:KEY=GHQHMBIXSV&amp;VAR:QUERY=RkVfVkFMVUFUSU9OKCdQRScsJ01FQU4nLCdOVE1BJywnJywzOTEzOSwsLCcnKQ==&amp;WINDOW=FIRST_POPUP&amp;H","EIGHT=450&amp;WIDTH=450&amp;START_MAXIMIZED=FALSE&amp;VAR:CALENDAR=US&amp;VAR:SYMBOL=SP50&amp;VAR:INDEX=0"}</definedName>
    <definedName name="_1017__FDSAUDITLINK__" hidden="1">{"fdsup://directions/FAT Viewer?action=UPDATE&amp;creator=factset&amp;DYN_ARGS=TRUE&amp;DOC_NAME=FAT:FQL_AUDITING_CLIENT_TEMPLATE.FAT&amp;display_string=Audit&amp;VAR:KEY=IRGLYNMXKH&amp;VAR:QUERY=RkVfVkFMVUFUSU9OKCdQRScsJ01FQU4nLCdOVE1BJywnJywzOTEzNiwsLCcnKQ==&amp;WINDOW=FIRST_POPUP&amp;H","EIGHT=450&amp;WIDTH=450&amp;START_MAXIMIZED=FALSE&amp;VAR:CALENDAR=US&amp;VAR:SYMBOL=SP50&amp;VAR:INDEX=0"}</definedName>
    <definedName name="_1018__FDSAUDITLINK__" hidden="1">{"fdsup://directions/FAT Viewer?action=UPDATE&amp;creator=factset&amp;DYN_ARGS=TRUE&amp;DOC_NAME=FAT:FQL_AUDITING_CLIENT_TEMPLATE.FAT&amp;display_string=Audit&amp;VAR:KEY=WLIXEFGTKV&amp;VAR:QUERY=RkVfVkFMVUFUSU9OKCdQRScsJ01FQU4nLCdOVE1BJywnJywzOTEzNSwsLCcnKQ==&amp;WINDOW=FIRST_POPUP&amp;H","EIGHT=450&amp;WIDTH=450&amp;START_MAXIMIZED=FALSE&amp;VAR:CALENDAR=US&amp;VAR:SYMBOL=SP50&amp;VAR:INDEX=0"}</definedName>
    <definedName name="_1019__FDSAUDITLINK__" hidden="1">{"fdsup://directions/FAT Viewer?action=UPDATE&amp;creator=factset&amp;DYN_ARGS=TRUE&amp;DOC_NAME=FAT:FQL_AUDITING_CLIENT_TEMPLATE.FAT&amp;display_string=Audit&amp;VAR:KEY=EPINWJMZEL&amp;VAR:QUERY=RkVfVkFMVUFUSU9OKCdQRScsJ01FQU4nLCdOVE1BJywnJywzOTEzNCwsLCcnKQ==&amp;WINDOW=FIRST_POPUP&amp;H","EIGHT=450&amp;WIDTH=450&amp;START_MAXIMIZED=FALSE&amp;VAR:CALENDAR=US&amp;VAR:SYMBOL=SP50&amp;VAR:INDEX=0"}</definedName>
    <definedName name="_102__FDSAUDITLINK__" hidden="1">{"fdsup://directions/FAT Viewer?action=UPDATE&amp;creator=factset&amp;DYN_ARGS=TRUE&amp;DOC_NAME=FAT:FQL_AUDITING_CLIENT_TEMPLATE.FAT&amp;display_string=Audit&amp;VAR:KEY=KJELUFQTGH&amp;VAR:QUERY=RkZfRU5UUlBSX1ZBTF9EQUlMWSg0MDI5NywsLCwsJ0RJTCcpL0VDX01FQU5fU0FMRVNfTlRNQSg0MDI5Nyk=&amp;","WINDOW=FIRST_POPUP&amp;HEIGHT=450&amp;WIDTH=450&amp;START_MAXIMIZED=FALSE&amp;VAR:CALENDAR=US&amp;VAR:SYMBOL=SGI&amp;VAR:INDEX=0"}</definedName>
    <definedName name="_1020__FDSAUDITLINK__" hidden="1">{"fdsup://directions/FAT Viewer?action=UPDATE&amp;creator=factset&amp;DYN_ARGS=TRUE&amp;DOC_NAME=FAT:FQL_AUDITING_CLIENT_TEMPLATE.FAT&amp;display_string=Audit&amp;VAR:KEY=UTSDIXYZKP&amp;VAR:QUERY=RkVfVkFMVUFUSU9OKCdQRScsJ01FQU4nLCdOVE1BJywnJywzOTEzMywsLCcnKQ==&amp;WINDOW=FIRST_POPUP&amp;H","EIGHT=450&amp;WIDTH=450&amp;START_MAXIMIZED=FALSE&amp;VAR:CALENDAR=US&amp;VAR:SYMBOL=SP50&amp;VAR:INDEX=0"}</definedName>
    <definedName name="_1021__FDSAUDITLINK__" hidden="1">{"fdsup://directions/FAT Viewer?action=UPDATE&amp;creator=factset&amp;DYN_ARGS=TRUE&amp;DOC_NAME=FAT:FQL_AUDITING_CLIENT_TEMPLATE.FAT&amp;display_string=Audit&amp;VAR:KEY=OPGBEHSLKD&amp;VAR:QUERY=RkVfVkFMVUFUSU9OKCdQRScsJ01FQU4nLCdOVE1BJywnJywzOTEyOSwsLCcnKQ==&amp;WINDOW=FIRST_POPUP&amp;H","EIGHT=450&amp;WIDTH=450&amp;START_MAXIMIZED=FALSE&amp;VAR:CALENDAR=US&amp;VAR:SYMBOL=SP50&amp;VAR:INDEX=0"}</definedName>
    <definedName name="_1022__FDSAUDITLINK__" hidden="1">{"fdsup://directions/FAT Viewer?action=UPDATE&amp;creator=factset&amp;DYN_ARGS=TRUE&amp;DOC_NAME=FAT:FQL_AUDITING_CLIENT_TEMPLATE.FAT&amp;display_string=Audit&amp;VAR:KEY=IBEZABGZGZ&amp;VAR:QUERY=RkVfVkFMVUFUSU9OKCdQRScsJ01FQU4nLCdOVE1BJywnJywzOTEyOCwsLCcnKQ==&amp;WINDOW=FIRST_POPUP&amp;H","EIGHT=450&amp;WIDTH=450&amp;START_MAXIMIZED=FALSE&amp;VAR:CALENDAR=US&amp;VAR:SYMBOL=SP50&amp;VAR:INDEX=0"}</definedName>
    <definedName name="_1023__FDSAUDITLINK__" hidden="1">{"fdsup://directions/FAT Viewer?action=UPDATE&amp;creator=factset&amp;DYN_ARGS=TRUE&amp;DOC_NAME=FAT:FQL_AUDITING_CLIENT_TEMPLATE.FAT&amp;display_string=Audit&amp;VAR:KEY=WTCFGVIZKD&amp;VAR:QUERY=RkVfVkFMVUFUSU9OKCdQRScsJ01FQU4nLCdOVE1BJywnJywzOTEyNywsLCcnKQ==&amp;WINDOW=FIRST_POPUP&amp;H","EIGHT=450&amp;WIDTH=450&amp;START_MAXIMIZED=FALSE&amp;VAR:CALENDAR=US&amp;VAR:SYMBOL=SP50&amp;VAR:INDEX=0"}</definedName>
    <definedName name="_1024__FDSAUDITLINK__" hidden="1">{"fdsup://directions/FAT Viewer?action=UPDATE&amp;creator=factset&amp;DYN_ARGS=TRUE&amp;DOC_NAME=FAT:FQL_AUDITING_CLIENT_TEMPLATE.FAT&amp;display_string=Audit&amp;VAR:KEY=ADSRQFQVSR&amp;VAR:QUERY=RkVfVkFMVUFUSU9OKCdQRScsJ01FQU4nLCdOVE1BJywnJywzOTEyNiwsLCcnKQ==&amp;WINDOW=FIRST_POPUP&amp;H","EIGHT=450&amp;WIDTH=450&amp;START_MAXIMIZED=FALSE&amp;VAR:CALENDAR=US&amp;VAR:SYMBOL=SP50&amp;VAR:INDEX=0"}</definedName>
    <definedName name="_1025__FDSAUDITLINK__" hidden="1">{"fdsup://directions/FAT Viewer?action=UPDATE&amp;creator=factset&amp;DYN_ARGS=TRUE&amp;DOC_NAME=FAT:FQL_AUDITING_CLIENT_TEMPLATE.FAT&amp;display_string=Audit&amp;VAR:KEY=SRADODQLEN&amp;VAR:QUERY=RkVfVkFMVUFUSU9OKCdQRScsJ01FQU4nLCdOVE1BJywnJywzOTEyNSwsLCcnKQ==&amp;WINDOW=FIRST_POPUP&amp;H","EIGHT=450&amp;WIDTH=450&amp;START_MAXIMIZED=FALSE&amp;VAR:CALENDAR=US&amp;VAR:SYMBOL=SP50&amp;VAR:INDEX=0"}</definedName>
    <definedName name="_1026__FDSAUDITLINK__" hidden="1">{"fdsup://directions/FAT Viewer?action=UPDATE&amp;creator=factset&amp;DYN_ARGS=TRUE&amp;DOC_NAME=FAT:FQL_AUDITING_CLIENT_TEMPLATE.FAT&amp;display_string=Audit&amp;VAR:KEY=WJUJGHKBCB&amp;VAR:QUERY=RkVfVkFMVUFUSU9OKCdQRScsJ01FQU4nLCdOVE1BJywnJywzOTEyMiwsLCcnKQ==&amp;WINDOW=FIRST_POPUP&amp;H","EIGHT=450&amp;WIDTH=450&amp;START_MAXIMIZED=FALSE&amp;VAR:CALENDAR=US&amp;VAR:SYMBOL=SP50&amp;VAR:INDEX=0"}</definedName>
    <definedName name="_1027__FDSAUDITLINK__" hidden="1">{"fdsup://directions/FAT Viewer?action=UPDATE&amp;creator=factset&amp;DYN_ARGS=TRUE&amp;DOC_NAME=FAT:FQL_AUDITING_CLIENT_TEMPLATE.FAT&amp;display_string=Audit&amp;VAR:KEY=GNWTEXYLKJ&amp;VAR:QUERY=RkVfVkFMVUFUSU9OKCdQRScsJ01FQU4nLCdOVE1BJywnJywzOTEyMSwsLCcnKQ==&amp;WINDOW=FIRST_POPUP&amp;H","EIGHT=450&amp;WIDTH=450&amp;START_MAXIMIZED=FALSE&amp;VAR:CALENDAR=US&amp;VAR:SYMBOL=SP50&amp;VAR:INDEX=0"}</definedName>
    <definedName name="_1028__FDSAUDITLINK__" hidden="1">{"fdsup://directions/FAT Viewer?action=UPDATE&amp;creator=factset&amp;DYN_ARGS=TRUE&amp;DOC_NAME=FAT:FQL_AUDITING_CLIENT_TEMPLATE.FAT&amp;display_string=Audit&amp;VAR:KEY=OXUJGDMXAB&amp;VAR:QUERY=RkVfVkFMVUFUSU9OKCdQRScsJ01FQU4nLCdOVE1BJywnJywzOTEyMCwsLCcnKQ==&amp;WINDOW=FIRST_POPUP&amp;H","EIGHT=450&amp;WIDTH=450&amp;START_MAXIMIZED=FALSE&amp;VAR:CALENDAR=US&amp;VAR:SYMBOL=SP50&amp;VAR:INDEX=0"}</definedName>
    <definedName name="_1029__FDSAUDITLINK__" hidden="1">{"fdsup://directions/FAT Viewer?action=UPDATE&amp;creator=factset&amp;DYN_ARGS=TRUE&amp;DOC_NAME=FAT:FQL_AUDITING_CLIENT_TEMPLATE.FAT&amp;display_string=Audit&amp;VAR:KEY=YHEDCTANSD&amp;VAR:QUERY=RkVfVkFMVUFUSU9OKCdQRScsJ01FQU4nLCdOVE1BJywnJywzOTExOSwsLCcnKQ==&amp;WINDOW=FIRST_POPUP&amp;H","EIGHT=450&amp;WIDTH=450&amp;START_MAXIMIZED=FALSE&amp;VAR:CALENDAR=US&amp;VAR:SYMBOL=SP50&amp;VAR:INDEX=0"}</definedName>
    <definedName name="_103__FDSAUDITLINK__" hidden="1">{"fdsup://directions/FAT Viewer?action=UPDATE&amp;creator=factset&amp;DYN_ARGS=TRUE&amp;DOC_NAME=FAT:FQL_AUDITING_CLIENT_TEMPLATE.FAT&amp;display_string=Audit&amp;VAR:KEY=SDGLOLGZKV&amp;VAR:QUERY=RkZfRU5UUlBSX1ZBTF9EQUlMWSg0MDI5NiwsLCwsJ0RJTCcpL0VDX01FQU5fU0FMRVNfTlRNQSg0MDI5Nik=&amp;","WINDOW=FIRST_POPUP&amp;HEIGHT=450&amp;WIDTH=450&amp;START_MAXIMIZED=FALSE&amp;VAR:CALENDAR=US&amp;VAR:SYMBOL=SGI&amp;VAR:INDEX=0"}</definedName>
    <definedName name="_1030__FDSAUDITLINK__" hidden="1">{"fdsup://directions/FAT Viewer?action=UPDATE&amp;creator=factset&amp;DYN_ARGS=TRUE&amp;DOC_NAME=FAT:FQL_AUDITING_CLIENT_TEMPLATE.FAT&amp;display_string=Audit&amp;VAR:KEY=ELAJULGBAL&amp;VAR:QUERY=RkVfVkFMVUFUSU9OKCdQRScsJ01FQU4nLCdOVE1BJywnJywzOTExOCwsLCcnKQ==&amp;WINDOW=FIRST_POPUP&amp;H","EIGHT=450&amp;WIDTH=450&amp;START_MAXIMIZED=FALSE&amp;VAR:CALENDAR=US&amp;VAR:SYMBOL=SP50&amp;VAR:INDEX=0"}</definedName>
    <definedName name="_1031__FDSAUDITLINK__" hidden="1">{"fdsup://directions/FAT Viewer?action=UPDATE&amp;creator=factset&amp;DYN_ARGS=TRUE&amp;DOC_NAME=FAT:FQL_AUDITING_CLIENT_TEMPLATE.FAT&amp;display_string=Audit&amp;VAR:KEY=YVWLWVCLEL&amp;VAR:QUERY=RkVfVkFMVUFUSU9OKCdQRScsJ01FQU4nLCdOVE1BJywnJywzOTExNSwsLCcnKQ==&amp;WINDOW=FIRST_POPUP&amp;H","EIGHT=450&amp;WIDTH=450&amp;START_MAXIMIZED=FALSE&amp;VAR:CALENDAR=US&amp;VAR:SYMBOL=SP50&amp;VAR:INDEX=0"}</definedName>
    <definedName name="_1032__FDSAUDITLINK__" hidden="1">{"fdsup://directions/FAT Viewer?action=UPDATE&amp;creator=factset&amp;DYN_ARGS=TRUE&amp;DOC_NAME=FAT:FQL_AUDITING_CLIENT_TEMPLATE.FAT&amp;display_string=Audit&amp;VAR:KEY=SVQNWPKDEL&amp;VAR:QUERY=RkVfVkFMVUFUSU9OKCdQRScsJ01FQU4nLCdOVE1BJywnJywzOTExNCwsLCcnKQ==&amp;WINDOW=FIRST_POPUP&amp;H","EIGHT=450&amp;WIDTH=450&amp;START_MAXIMIZED=FALSE&amp;VAR:CALENDAR=US&amp;VAR:SYMBOL=SP50&amp;VAR:INDEX=0"}</definedName>
    <definedName name="_1033__FDSAUDITLINK__" hidden="1">{"fdsup://directions/FAT Viewer?action=UPDATE&amp;creator=factset&amp;DYN_ARGS=TRUE&amp;DOC_NAME=FAT:FQL_AUDITING_CLIENT_TEMPLATE.FAT&amp;display_string=Audit&amp;VAR:KEY=OJUPWPANOB&amp;VAR:QUERY=RkVfVkFMVUFUSU9OKCdQRScsJ01FQU4nLCdOVE1BJywnJywzOTExMywsLCcnKQ==&amp;WINDOW=FIRST_POPUP&amp;H","EIGHT=450&amp;WIDTH=450&amp;START_MAXIMIZED=FALSE&amp;VAR:CALENDAR=US&amp;VAR:SYMBOL=SP50&amp;VAR:INDEX=0"}</definedName>
    <definedName name="_1034__FDSAUDITLINK__" hidden="1">{"fdsup://directions/FAT Viewer?action=UPDATE&amp;creator=factset&amp;DYN_ARGS=TRUE&amp;DOC_NAME=FAT:FQL_AUDITING_CLIENT_TEMPLATE.FAT&amp;display_string=Audit&amp;VAR:KEY=UDILCFODIB&amp;VAR:QUERY=RkVfVkFMVUFUSU9OKCdQRScsJ01FQU4nLCdOVE1BJywnJywzOTExMiwsLCcnKQ==&amp;WINDOW=FIRST_POPUP&amp;H","EIGHT=450&amp;WIDTH=450&amp;START_MAXIMIZED=FALSE&amp;VAR:CALENDAR=US&amp;VAR:SYMBOL=SP50&amp;VAR:INDEX=0"}</definedName>
    <definedName name="_1035__FDSAUDITLINK__" hidden="1">{"fdsup://directions/FAT Viewer?action=UPDATE&amp;creator=factset&amp;DYN_ARGS=TRUE&amp;DOC_NAME=FAT:FQL_AUDITING_CLIENT_TEMPLATE.FAT&amp;display_string=Audit&amp;VAR:KEY=WDIPUDWPCN&amp;VAR:QUERY=RkVfVkFMVUFUSU9OKCdQRScsJ01FQU4nLCdOVE1BJywnJywzOTExMSwsLCcnKQ==&amp;WINDOW=FIRST_POPUP&amp;H","EIGHT=450&amp;WIDTH=450&amp;START_MAXIMIZED=FALSE&amp;VAR:CALENDAR=US&amp;VAR:SYMBOL=SP50&amp;VAR:INDEX=0"}</definedName>
    <definedName name="_1036__FDSAUDITLINK__" hidden="1">{"fdsup://directions/FAT Viewer?action=UPDATE&amp;creator=factset&amp;DYN_ARGS=TRUE&amp;DOC_NAME=FAT:FQL_AUDITING_CLIENT_TEMPLATE.FAT&amp;display_string=Audit&amp;VAR:KEY=SFWXQPSBEJ&amp;VAR:QUERY=RkVfVkFMVUFUSU9OKCdQRScsJ01FQU4nLCdOVE1BJywnJywzOTEwOCwsLCcnKQ==&amp;WINDOW=FIRST_POPUP&amp;H","EIGHT=450&amp;WIDTH=450&amp;START_MAXIMIZED=FALSE&amp;VAR:CALENDAR=US&amp;VAR:SYMBOL=SP50&amp;VAR:INDEX=0"}</definedName>
    <definedName name="_1037__FDSAUDITLINK__" hidden="1">{"fdsup://directions/FAT Viewer?action=UPDATE&amp;creator=factset&amp;DYN_ARGS=TRUE&amp;DOC_NAME=FAT:FQL_AUDITING_CLIENT_TEMPLATE.FAT&amp;display_string=Audit&amp;VAR:KEY=AVQRQRGVGZ&amp;VAR:QUERY=RkVfVkFMVUFUSU9OKCdQRScsJ01FQU4nLCdOVE1BJywnJywzOTEwNywsLCcnKQ==&amp;WINDOW=FIRST_POPUP&amp;H","EIGHT=450&amp;WIDTH=450&amp;START_MAXIMIZED=FALSE&amp;VAR:CALENDAR=US&amp;VAR:SYMBOL=SP50&amp;VAR:INDEX=0"}</definedName>
    <definedName name="_1038__FDSAUDITLINK__" hidden="1">{"fdsup://directions/FAT Viewer?action=UPDATE&amp;creator=factset&amp;DYN_ARGS=TRUE&amp;DOC_NAME=FAT:FQL_AUDITING_CLIENT_TEMPLATE.FAT&amp;display_string=Audit&amp;VAR:KEY=KNEJSREDMH&amp;VAR:QUERY=RkVfVkFMVUFUSU9OKCdQRScsJ01FQU4nLCdOVE1BJywnJywzOTEwNiwsLCcnKQ==&amp;WINDOW=FIRST_POPUP&amp;H","EIGHT=450&amp;WIDTH=450&amp;START_MAXIMIZED=FALSE&amp;VAR:CALENDAR=US&amp;VAR:SYMBOL=SP50&amp;VAR:INDEX=0"}</definedName>
    <definedName name="_1039__FDSAUDITLINK__" hidden="1">{"fdsup://directions/FAT Viewer?action=UPDATE&amp;creator=factset&amp;DYN_ARGS=TRUE&amp;DOC_NAME=FAT:FQL_AUDITING_CLIENT_TEMPLATE.FAT&amp;display_string=Audit&amp;VAR:KEY=WFGPKXGFIB&amp;VAR:QUERY=RkVfVkFMVUFUSU9OKCdQRScsJ01FQU4nLCdOVE1BJywnJywzOTEwNSwsLCcnKQ==&amp;WINDOW=FIRST_POPUP&amp;H","EIGHT=450&amp;WIDTH=450&amp;START_MAXIMIZED=FALSE&amp;VAR:CALENDAR=US&amp;VAR:SYMBOL=SP50&amp;VAR:INDEX=0"}</definedName>
    <definedName name="_104__FDSAUDITLINK__" hidden="1">{"fdsup://directions/FAT Viewer?action=UPDATE&amp;creator=factset&amp;DYN_ARGS=TRUE&amp;DOC_NAME=FAT:FQL_AUDITING_CLIENT_TEMPLATE.FAT&amp;display_string=Audit&amp;VAR:KEY=QJGTSFITGB&amp;VAR:QUERY=RkZfRU5UUlBSX1ZBTF9EQUlMWSg0MDI5NSwsLCwsJ0RJTCcpL0VDX01FQU5fU0FMRVNfTlRNQSg0MDI5NSk=&amp;","WINDOW=FIRST_POPUP&amp;HEIGHT=450&amp;WIDTH=450&amp;START_MAXIMIZED=FALSE&amp;VAR:CALENDAR=US&amp;VAR:SYMBOL=SGI&amp;VAR:INDEX=0"}</definedName>
    <definedName name="_1040__FDSAUDITLINK__" hidden="1">{"fdsup://directions/FAT Viewer?action=UPDATE&amp;creator=factset&amp;DYN_ARGS=TRUE&amp;DOC_NAME=FAT:FQL_AUDITING_CLIENT_TEMPLATE.FAT&amp;display_string=Audit&amp;VAR:KEY=ORCHIZOVCL&amp;VAR:QUERY=RkVfVkFMVUFUSU9OKCdQRScsJ01FQU4nLCdOVE1BJywnJywzOTEwNCwsLCcnKQ==&amp;WINDOW=FIRST_POPUP&amp;H","EIGHT=450&amp;WIDTH=450&amp;START_MAXIMIZED=FALSE&amp;VAR:CALENDAR=US&amp;VAR:SYMBOL=SP50&amp;VAR:INDEX=0"}</definedName>
    <definedName name="_1041__FDSAUDITLINK__" hidden="1">{"fdsup://directions/FAT Viewer?action=UPDATE&amp;creator=factset&amp;DYN_ARGS=TRUE&amp;DOC_NAME=FAT:FQL_AUDITING_CLIENT_TEMPLATE.FAT&amp;display_string=Audit&amp;VAR:KEY=AVULWTINEZ&amp;VAR:QUERY=RkVfVkFMVUFUSU9OKCdQRScsJ01FQU4nLCdOVE1BJywnJywzOTEwMSwsLCcnKQ==&amp;WINDOW=FIRST_POPUP&amp;H","EIGHT=450&amp;WIDTH=450&amp;START_MAXIMIZED=FALSE&amp;VAR:CALENDAR=US&amp;VAR:SYMBOL=SP50&amp;VAR:INDEX=0"}</definedName>
    <definedName name="_1042__FDSAUDITLINK__" hidden="1">{"fdsup://directions/FAT Viewer?action=UPDATE&amp;creator=factset&amp;DYN_ARGS=TRUE&amp;DOC_NAME=FAT:FQL_AUDITING_CLIENT_TEMPLATE.FAT&amp;display_string=Audit&amp;VAR:KEY=APCTGZSVSR&amp;VAR:QUERY=RkVfVkFMVUFUSU9OKCdQRScsJ01FQU4nLCdOVE1BJywnJywzOTEwMCwsLCcnKQ==&amp;WINDOW=FIRST_POPUP&amp;H","EIGHT=450&amp;WIDTH=450&amp;START_MAXIMIZED=FALSE&amp;VAR:CALENDAR=US&amp;VAR:SYMBOL=SP50&amp;VAR:INDEX=0"}</definedName>
    <definedName name="_1043__FDSAUDITLINK__" hidden="1">{"fdsup://directions/FAT Viewer?action=UPDATE&amp;creator=factset&amp;DYN_ARGS=TRUE&amp;DOC_NAME=FAT:FQL_AUDITING_CLIENT_TEMPLATE.FAT&amp;display_string=Audit&amp;VAR:KEY=MRSHIRIFIX&amp;VAR:QUERY=RkVfVkFMVUFUSU9OKCdQRScsJ01FQU4nLCdOVE1BJywnJywzOTA5OSwsLCcnKQ==&amp;WINDOW=FIRST_POPUP&amp;H","EIGHT=450&amp;WIDTH=450&amp;START_MAXIMIZED=FALSE&amp;VAR:CALENDAR=US&amp;VAR:SYMBOL=SP50&amp;VAR:INDEX=0"}</definedName>
    <definedName name="_1044__FDSAUDITLINK__" hidden="1">{"fdsup://directions/FAT Viewer?action=UPDATE&amp;creator=factset&amp;DYN_ARGS=TRUE&amp;DOC_NAME=FAT:FQL_AUDITING_CLIENT_TEMPLATE.FAT&amp;display_string=Audit&amp;VAR:KEY=GNYBSVSHAT&amp;VAR:QUERY=RkVfVkFMVUFUSU9OKCdQRScsJ01FQU4nLCdOVE1BJywnJywzOTA5OCwsLCcnKQ==&amp;WINDOW=FIRST_POPUP&amp;H","EIGHT=450&amp;WIDTH=450&amp;START_MAXIMIZED=FALSE&amp;VAR:CALENDAR=US&amp;VAR:SYMBOL=SP50&amp;VAR:INDEX=0"}</definedName>
    <definedName name="_1045__FDSAUDITLINK__" hidden="1">{"fdsup://Directions/FactSet Auditing Viewer?action=AUDIT_VALUE&amp;DB=129&amp;ID1=83088M10&amp;VALUEID=02001&amp;SDATE=200902&amp;PERIODTYPE=QTR_STD&amp;SCFT=3&amp;window=popup_no_bar&amp;width=385&amp;height=120&amp;START_MAXIMIZED=FALSE&amp;creator=factset&amp;display_string=Audit"}</definedName>
    <definedName name="_1046__FDSAUDITLINK__" hidden="1">{"fdsup://Directions/FactSet Auditing Viewer?action=AUDIT_VALUE&amp;DB=129&amp;ID1=83088M10&amp;VALUEID=02001&amp;SDATE=200902&amp;PERIODTYPE=QTR_STD&amp;SCFT=3&amp;window=popup_no_bar&amp;width=385&amp;height=120&amp;START_MAXIMIZED=FALSE&amp;creator=factset&amp;display_string=Audit"}</definedName>
    <definedName name="_1047__FDSAUDITLINK__" hidden="1">{"fdsup://Directions/FactSet Auditing Viewer?action=AUDIT_VALUE&amp;DB=129&amp;ID1=G7945M10&amp;VALUEID=02001&amp;SDATE=200903&amp;PERIODTYPE=QTR_STD&amp;SCFT=3&amp;window=popup_no_bar&amp;width=385&amp;height=120&amp;START_MAXIMIZED=FALSE&amp;creator=factset&amp;display_string=Audit"}</definedName>
    <definedName name="_1048__FDSAUDITLINK__" hidden="1">{"fdsup://Directions/FactSet Auditing Viewer?action=AUDIT_VALUE&amp;DB=129&amp;ID1=G7945M10&amp;VALUEID=02001&amp;SDATE=200903&amp;PERIODTYPE=QTR_STD&amp;SCFT=3&amp;window=popup_no_bar&amp;width=385&amp;height=120&amp;START_MAXIMIZED=FALSE&amp;creator=factset&amp;display_string=Audit"}</definedName>
    <definedName name="_1049__FDSAUDITLINK__" hidden="1">{"fdsup://Directions/FactSet Auditing Viewer?action=AUDIT_VALUE&amp;DB=129&amp;ID1=78477410&amp;VALUEID=02001&amp;SDATE=200901&amp;PERIODTYPE=QTR_STD&amp;SCFT=3&amp;window=popup_no_bar&amp;width=385&amp;height=120&amp;START_MAXIMIZED=FALSE&amp;creator=factset&amp;display_string=Audit"}</definedName>
    <definedName name="_105__FDSAUDITLINK__" hidden="1">{"fdsup://directions/FAT Viewer?action=UPDATE&amp;creator=factset&amp;DYN_ARGS=TRUE&amp;DOC_NAME=FAT:FQL_AUDITING_CLIENT_TEMPLATE.FAT&amp;display_string=Audit&amp;VAR:KEY=OLSTOVSTSX&amp;VAR:QUERY=RkZfRU5UUlBSX1ZBTF9EQUlMWSg0MDI5NCwsLCwsJ0RJTCcpL0VDX01FQU5fU0FMRVNfTlRNQSg0MDI5NCk=&amp;","WINDOW=FIRST_POPUP&amp;HEIGHT=450&amp;WIDTH=450&amp;START_MAXIMIZED=FALSE&amp;VAR:CALENDAR=US&amp;VAR:SYMBOL=SGI&amp;VAR:INDEX=0"}</definedName>
    <definedName name="_1050__FDSAUDITLINK__" hidden="1">{"fdsup://Directions/FactSet Auditing Viewer?action=AUDIT_VALUE&amp;DB=129&amp;ID1=78477410&amp;VALUEID=02001&amp;SDATE=200901&amp;PERIODTYPE=QTR_STD&amp;SCFT=3&amp;window=popup_no_bar&amp;width=385&amp;height=120&amp;START_MAXIMIZED=FALSE&amp;creator=factset&amp;display_string=Audit"}</definedName>
    <definedName name="_1051__FDSAUDITLINK__" hidden="1">{"fdsup://Directions/FactSet Auditing Viewer?action=AUDIT_VALUE&amp;DB=129&amp;ID1=82705710&amp;VALUEID=02001&amp;SDATE=200901&amp;PERIODTYPE=QTR_STD&amp;SCFT=3&amp;window=popup_no_bar&amp;width=385&amp;height=120&amp;START_MAXIMIZED=FALSE&amp;creator=factset&amp;display_string=Audit"}</definedName>
    <definedName name="_1052__FDSAUDITLINK__" hidden="1">{"fdsup://Directions/FactSet Auditing Viewer?action=AUDIT_VALUE&amp;DB=129&amp;ID1=82705710&amp;VALUEID=02001&amp;SDATE=200901&amp;PERIODTYPE=QTR_STD&amp;SCFT=3&amp;window=popup_no_bar&amp;width=385&amp;height=120&amp;START_MAXIMIZED=FALSE&amp;creator=factset&amp;display_string=Audit"}</definedName>
    <definedName name="_1053__FDSAUDITLINK__" hidden="1">{"fdsup://Directions/FactSet Auditing Viewer?action=AUDIT_VALUE&amp;DB=129&amp;ID1=83547010&amp;VALUEID=02001&amp;SDATE=200901&amp;PERIODTYPE=QTR_STD&amp;SCFT=3&amp;window=popup_no_bar&amp;width=385&amp;height=120&amp;START_MAXIMIZED=FALSE&amp;creator=factset&amp;display_string=Audit"}</definedName>
    <definedName name="_1054__FDSAUDITLINK__" hidden="1">{"fdsup://Directions/FactSet Auditing Viewer?action=AUDIT_VALUE&amp;DB=129&amp;ID1=83547010&amp;VALUEID=02001&amp;SDATE=200901&amp;PERIODTYPE=QTR_STD&amp;SCFT=3&amp;window=popup_no_bar&amp;width=385&amp;height=120&amp;START_MAXIMIZED=FALSE&amp;creator=factset&amp;display_string=Audit"}</definedName>
    <definedName name="_1055__FDSAUDITLINK__" hidden="1">{"fdsup://Directions/FactSet Auditing Viewer?action=AUDIT_VALUE&amp;DB=129&amp;ID1=80004C10&amp;VALUEID=02001&amp;SDATE=200901&amp;PERIODTYPE=QTR_STD&amp;SCFT=3&amp;window=popup_no_bar&amp;width=385&amp;height=120&amp;START_MAXIMIZED=FALSE&amp;creator=factset&amp;display_string=Audit"}</definedName>
    <definedName name="_1056__FDSAUDITLINK__" hidden="1">{"fdsup://Directions/FactSet Auditing Viewer?action=AUDIT_VALUE&amp;DB=129&amp;ID1=80004C10&amp;VALUEID=02001&amp;SDATE=200901&amp;PERIODTYPE=QTR_STD&amp;SCFT=3&amp;window=popup_no_bar&amp;width=385&amp;height=120&amp;START_MAXIMIZED=FALSE&amp;creator=factset&amp;display_string=Audit"}</definedName>
    <definedName name="_1057__FDSAUDITLINK__" hidden="1">{"fdsup://Directions/FactSet Auditing Viewer?action=AUDIT_VALUE&amp;DB=129&amp;ID1=82691910&amp;VALUEID=02001&amp;SDATE=200901&amp;PERIODTYPE=QTR_STD&amp;SCFT=3&amp;window=popup_no_bar&amp;width=385&amp;height=120&amp;START_MAXIMIZED=FALSE&amp;creator=factset&amp;display_string=Audit"}</definedName>
    <definedName name="_1058__FDSAUDITLINK__" hidden="1">{"fdsup://Directions/FactSet Auditing Viewer?action=AUDIT_VALUE&amp;DB=129&amp;ID1=82691910&amp;VALUEID=02001&amp;SDATE=200901&amp;PERIODTYPE=QTR_STD&amp;SCFT=3&amp;window=popup_no_bar&amp;width=385&amp;height=120&amp;START_MAXIMIZED=FALSE&amp;creator=factset&amp;display_string=Audit"}</definedName>
    <definedName name="_1059__FDSAUDITLINK__" hidden="1">{"fdsup://Directions/FactSet Auditing Viewer?action=AUDIT_VALUE&amp;DB=129&amp;ID1=82705T10&amp;VALUEID=02001&amp;SDATE=200901&amp;PERIODTYPE=QTR_STD&amp;SCFT=3&amp;window=popup_no_bar&amp;width=385&amp;height=120&amp;START_MAXIMIZED=FALSE&amp;creator=factset&amp;display_string=Audit"}</definedName>
    <definedName name="_106__FDSAUDITLINK__" hidden="1">{"fdsup://directions/FAT Viewer?action=UPDATE&amp;creator=factset&amp;DYN_ARGS=TRUE&amp;DOC_NAME=FAT:FQL_AUDITING_CLIENT_TEMPLATE.FAT&amp;display_string=Audit&amp;VAR:KEY=OFERWPWRGF&amp;VAR:QUERY=RkZfRU5UUlBSX1ZBTF9EQUlMWSg0MDI5MSwsLCwsJ0RJTCcpL0VDX01FQU5fU0FMRVNfTlRNQSg0MDI5MSk=&amp;","WINDOW=FIRST_POPUP&amp;HEIGHT=450&amp;WIDTH=450&amp;START_MAXIMIZED=FALSE&amp;VAR:CALENDAR=US&amp;VAR:SYMBOL=SGI&amp;VAR:INDEX=0"}</definedName>
    <definedName name="_1060__FDSAUDITLINK__" hidden="1">{"fdsup://Directions/FactSet Auditing Viewer?action=AUDIT_VALUE&amp;DB=129&amp;ID1=82705T10&amp;VALUEID=02001&amp;SDATE=200901&amp;PERIODTYPE=QTR_STD&amp;SCFT=3&amp;window=popup_no_bar&amp;width=385&amp;height=120&amp;START_MAXIMIZED=FALSE&amp;creator=factset&amp;display_string=Audit"}</definedName>
    <definedName name="_1061__FDSAUDITLINK__" hidden="1">{"fdsup://Directions/FactSet Auditing Viewer?action=AUDIT_VALUE&amp;DB=129&amp;ID1=75091710&amp;VALUEID=02001&amp;SDATE=200901&amp;PERIODTYPE=QTR_STD&amp;SCFT=3&amp;window=popup_no_bar&amp;width=385&amp;height=120&amp;START_MAXIMIZED=FALSE&amp;creator=factset&amp;display_string=Audit"}</definedName>
    <definedName name="_1062__FDSAUDITLINK__" hidden="1">{"fdsup://Directions/FactSet Auditing Viewer?action=AUDIT_VALUE&amp;DB=129&amp;ID1=75091710&amp;VALUEID=02001&amp;SDATE=200901&amp;PERIODTYPE=QTR_STD&amp;SCFT=3&amp;window=popup_no_bar&amp;width=385&amp;height=120&amp;START_MAXIMIZED=FALSE&amp;creator=factset&amp;display_string=Audit"}</definedName>
    <definedName name="_1063__FDSAUDITLINK__" hidden="1">{"fdsup://Directions/FactSet Auditing Viewer?action=AUDIT_VALUE&amp;DB=129&amp;ID1=74752510&amp;VALUEID=02001&amp;SDATE=200902&amp;PERIODTYPE=QTR_STD&amp;SCFT=3&amp;window=popup_no_bar&amp;width=385&amp;height=120&amp;START_MAXIMIZED=FALSE&amp;creator=factset&amp;display_string=Audit"}</definedName>
    <definedName name="_1064__FDSAUDITLINK__" hidden="1">{"fdsup://Directions/FactSet Auditing Viewer?action=AUDIT_VALUE&amp;DB=129&amp;ID1=74752510&amp;VALUEID=02001&amp;SDATE=200902&amp;PERIODTYPE=QTR_STD&amp;SCFT=3&amp;window=popup_no_bar&amp;width=385&amp;height=120&amp;START_MAXIMIZED=FALSE&amp;creator=factset&amp;display_string=Audit"}</definedName>
    <definedName name="_1065__FDSAUDITLINK__" hidden="1">{"fdsup://Directions/FactSet Auditing Viewer?action=AUDIT_VALUE&amp;DB=129&amp;ID1=72581M30&amp;VALUEID=02001&amp;SDATE=200901&amp;PERIODTYPE=QTR_STD&amp;SCFT=3&amp;window=popup_no_bar&amp;width=385&amp;height=120&amp;START_MAXIMIZED=FALSE&amp;creator=factset&amp;display_string=Audit"}</definedName>
    <definedName name="_1066__FDSAUDITLINK__" hidden="1">{"fdsup://Directions/FactSet Auditing Viewer?action=AUDIT_VALUE&amp;DB=129&amp;ID1=72581M30&amp;VALUEID=02001&amp;SDATE=200901&amp;PERIODTYPE=QTR_STD&amp;SCFT=3&amp;window=popup_no_bar&amp;width=385&amp;height=120&amp;START_MAXIMIZED=FALSE&amp;creator=factset&amp;display_string=Audit"}</definedName>
    <definedName name="_1067__FDSAUDITLINK__" hidden="1">{"fdsup://Directions/FactSet Auditing Viewer?action=AUDIT_VALUE&amp;DB=129&amp;ID1=73927610&amp;VALUEID=02001&amp;SDATE=200901&amp;PERIODTYPE=QTR_STD&amp;SCFT=3&amp;window=popup_no_bar&amp;width=385&amp;height=120&amp;START_MAXIMIZED=FALSE&amp;creator=factset&amp;display_string=Audit"}</definedName>
    <definedName name="_1068__FDSAUDITLINK__" hidden="1">{"fdsup://Directions/FactSet Auditing Viewer?action=AUDIT_VALUE&amp;DB=129&amp;ID1=73927610&amp;VALUEID=02001&amp;SDATE=200901&amp;PERIODTYPE=QTR_STD&amp;SCFT=3&amp;window=popup_no_bar&amp;width=385&amp;height=120&amp;START_MAXIMIZED=FALSE&amp;creator=factset&amp;display_string=Audit"}</definedName>
    <definedName name="_1069__FDSAUDITLINK__" hidden="1">{"fdsup://Directions/FactSet Auditing Viewer?action=AUDIT_VALUE&amp;DB=129&amp;ID1=69344F10&amp;VALUEID=02001&amp;SDATE=200901&amp;PERIODTYPE=QTR_STD&amp;SCFT=3&amp;window=popup_no_bar&amp;width=385&amp;height=120&amp;START_MAXIMIZED=FALSE&amp;creator=factset&amp;display_string=Audit"}</definedName>
    <definedName name="_107__FDSAUDITLINK__" hidden="1">{"fdsup://directions/FAT Viewer?action=UPDATE&amp;creator=factset&amp;DYN_ARGS=TRUE&amp;DOC_NAME=FAT:FQL_AUDITING_CLIENT_TEMPLATE.FAT&amp;display_string=Audit&amp;VAR:KEY=CROHKFEFCF&amp;VAR:QUERY=RkZfRU5UUlBSX1ZBTF9EQUlMWSg0MDI5MCwsLCwsJ0RJTCcpL0VDX01FQU5fU0FMRVNfTlRNQSg0MDI5MCk=&amp;","WINDOW=FIRST_POPUP&amp;HEIGHT=450&amp;WIDTH=450&amp;START_MAXIMIZED=FALSE&amp;VAR:CALENDAR=US&amp;VAR:SYMBOL=SGI&amp;VAR:INDEX=0"}</definedName>
    <definedName name="_1070__FDSAUDITLINK__" hidden="1">{"fdsup://Directions/FactSet Auditing Viewer?action=AUDIT_VALUE&amp;DB=129&amp;ID1=69344F10&amp;VALUEID=02001&amp;SDATE=200901&amp;PERIODTYPE=QTR_STD&amp;SCFT=3&amp;window=popup_no_bar&amp;width=385&amp;height=120&amp;START_MAXIMIZED=FALSE&amp;creator=factset&amp;display_string=Audit"}</definedName>
    <definedName name="_1071__FDSAUDITLINK__" hidden="1">{"fdsup://Directions/FactSet Auditing Viewer?action=AUDIT_VALUE&amp;DB=129&amp;ID1=69341710&amp;VALUEID=02001&amp;SDATE=200901&amp;PERIODTYPE=QTR_STD&amp;SCFT=3&amp;window=popup_no_bar&amp;width=385&amp;height=120&amp;START_MAXIMIZED=FALSE&amp;creator=factset&amp;display_string=Audit"}</definedName>
    <definedName name="_1072__FDSAUDITLINK__" hidden="1">{"fdsup://Directions/FactSet Auditing Viewer?action=AUDIT_VALUE&amp;DB=129&amp;ID1=69341710&amp;VALUEID=02001&amp;SDATE=200901&amp;PERIODTYPE=QTR_STD&amp;SCFT=3&amp;window=popup_no_bar&amp;width=385&amp;height=120&amp;START_MAXIMIZED=FALSE&amp;creator=factset&amp;display_string=Audit"}</definedName>
    <definedName name="_1073__FDSAUDITLINK__" hidden="1">{"fdsup://Directions/FactSet Auditing Viewer?action=AUDIT_VALUE&amp;DB=129&amp;ID1=68218910&amp;VALUEID=02001&amp;SDATE=200901&amp;PERIODTYPE=QTR_STD&amp;SCFT=3&amp;window=popup_no_bar&amp;width=385&amp;height=120&amp;START_MAXIMIZED=FALSE&amp;creator=factset&amp;display_string=Audit"}</definedName>
    <definedName name="_1074__FDSAUDITLINK__" hidden="1">{"fdsup://Directions/FactSet Auditing Viewer?action=AUDIT_VALUE&amp;DB=129&amp;ID1=68218910&amp;VALUEID=02001&amp;SDATE=200901&amp;PERIODTYPE=QTR_STD&amp;SCFT=3&amp;window=popup_no_bar&amp;width=385&amp;height=120&amp;START_MAXIMIZED=FALSE&amp;creator=factset&amp;display_string=Audit"}</definedName>
    <definedName name="_1075__FDSAUDITLINK__" hidden="1">{"fdsup://Directions/FactSet Auditing Viewer?action=AUDIT_VALUE&amp;DB=129&amp;ID1=B505PN&amp;VALUEID=02001&amp;SDATE=200901&amp;PERIODTYPE=QTR_STD&amp;SCFT=3&amp;window=popup_no_bar&amp;width=385&amp;height=120&amp;START_MAXIMIZED=FALSE&amp;creator=factset&amp;display_string=Audit"}</definedName>
    <definedName name="_1076__FDSAUDITLINK__" hidden="1">{"fdsup://Directions/FactSet Auditing Viewer?action=AUDIT_VALUE&amp;DB=129&amp;ID1=B505PN&amp;VALUEID=02001&amp;SDATE=200901&amp;PERIODTYPE=QTR_STD&amp;SCFT=3&amp;window=popup_no_bar&amp;width=385&amp;height=120&amp;START_MAXIMIZED=FALSE&amp;creator=factset&amp;display_string=Audit"}</definedName>
    <definedName name="_1077__FDSAUDITLINK__" hidden="1">{"fdsup://Directions/FactSet Auditing Viewer?action=AUDIT_VALUE&amp;DB=129&amp;ID1=67000810&amp;VALUEID=02001&amp;SDATE=200901&amp;PERIODTYPE=QTR_STD&amp;SCFT=3&amp;window=popup_no_bar&amp;width=385&amp;height=120&amp;START_MAXIMIZED=FALSE&amp;creator=factset&amp;display_string=Audit"}</definedName>
    <definedName name="_1078__FDSAUDITLINK__" hidden="1">{"fdsup://Directions/FactSet Auditing Viewer?action=AUDIT_VALUE&amp;DB=129&amp;ID1=67000810&amp;VALUEID=02001&amp;SDATE=200901&amp;PERIODTYPE=QTR_STD&amp;SCFT=3&amp;window=popup_no_bar&amp;width=385&amp;height=120&amp;START_MAXIMIZED=FALSE&amp;creator=factset&amp;display_string=Audit"}</definedName>
    <definedName name="_1079__FDSAUDITLINK__" hidden="1">{"fdsup://Directions/FactSet Auditing Viewer?action=AUDIT_VALUE&amp;DB=129&amp;ID1=63764010&amp;VALUEID=02001&amp;SDATE=200803&amp;PERIODTYPE=QTR_STD&amp;SCFT=3&amp;window=popup_no_bar&amp;width=385&amp;height=120&amp;START_MAXIMIZED=FALSE&amp;creator=factset&amp;display_string=Audit"}</definedName>
    <definedName name="_108__FDSAUDITLINK__" hidden="1">{"fdsup://directions/FAT Viewer?action=UPDATE&amp;creator=factset&amp;DYN_ARGS=TRUE&amp;DOC_NAME=FAT:FQL_AUDITING_CLIENT_TEMPLATE.FAT&amp;display_string=Audit&amp;VAR:KEY=KTSNYXEPEH&amp;VAR:QUERY=RkZfRU5UUlBSX1ZBTF9EQUlMWSg0MDI4OSwsLCwsJ0RJTCcpL0VDX01FQU5fU0FMRVNfTlRNQSg0MDI4OSk=&amp;","WINDOW=FIRST_POPUP&amp;HEIGHT=450&amp;WIDTH=450&amp;START_MAXIMIZED=FALSE&amp;VAR:CALENDAR=US&amp;VAR:SYMBOL=SGI&amp;VAR:INDEX=0"}</definedName>
    <definedName name="_1080__FDSAUDITLINK__" hidden="1">{"fdsup://Directions/FactSet Auditing Viewer?action=AUDIT_VALUE&amp;DB=129&amp;ID1=63764010&amp;VALUEID=02001&amp;SDATE=200803&amp;PERIODTYPE=QTR_STD&amp;SCFT=3&amp;window=popup_no_bar&amp;width=385&amp;height=120&amp;START_MAXIMIZED=FALSE&amp;creator=factset&amp;display_string=Audit"}</definedName>
    <definedName name="_1081__FDSAUDITLINK__" hidden="1">{"fdsup://Directions/FactSet Auditing Viewer?action=AUDIT_VALUE&amp;DB=129&amp;ID1=64118B10&amp;VALUEID=02001&amp;SDATE=200901&amp;PERIODTYPE=QTR_STD&amp;SCFT=3&amp;window=popup_no_bar&amp;width=385&amp;height=120&amp;START_MAXIMIZED=FALSE&amp;creator=factset&amp;display_string=Audit"}</definedName>
    <definedName name="_1082__FDSAUDITLINK__" hidden="1">{"fdsup://Directions/FactSet Auditing Viewer?action=AUDIT_VALUE&amp;DB=129&amp;ID1=64118B10&amp;VALUEID=02001&amp;SDATE=200901&amp;PERIODTYPE=QTR_STD&amp;SCFT=3&amp;window=popup_no_bar&amp;width=385&amp;height=120&amp;START_MAXIMIZED=FALSE&amp;creator=factset&amp;display_string=Audit"}</definedName>
    <definedName name="_1083__FDSAUDITLINK__" hidden="1">{"fdsup://Directions/FactSet Auditing Viewer?action=AUDIT_VALUE&amp;DB=129&amp;ID1=57772K10&amp;VALUEID=02001&amp;SDATE=200903&amp;PERIODTYPE=QTR_STD&amp;SCFT=3&amp;window=popup_no_bar&amp;width=385&amp;height=120&amp;START_MAXIMIZED=FALSE&amp;creator=factset&amp;display_string=Audit"}</definedName>
    <definedName name="_1084__FDSAUDITLINK__" hidden="1">{"fdsup://Directions/FactSet Auditing Viewer?action=AUDIT_VALUE&amp;DB=129&amp;ID1=57772K10&amp;VALUEID=02001&amp;SDATE=200903&amp;PERIODTYPE=QTR_STD&amp;SCFT=3&amp;window=popup_no_bar&amp;width=385&amp;height=120&amp;START_MAXIMIZED=FALSE&amp;creator=factset&amp;display_string=Audit"}</definedName>
    <definedName name="_1085__FDSAUDITLINK__" hidden="1">{"fdsup://Directions/FactSet Auditing Viewer?action=AUDIT_VALUE&amp;DB=129&amp;ID1=59511210&amp;VALUEID=02001&amp;SDATE=200902&amp;PERIODTYPE=QTR_STD&amp;SCFT=3&amp;window=popup_no_bar&amp;width=385&amp;height=120&amp;START_MAXIMIZED=FALSE&amp;creator=factset&amp;display_string=Audit"}</definedName>
    <definedName name="_1086__FDSAUDITLINK__" hidden="1">{"fdsup://Directions/FactSet Auditing Viewer?action=AUDIT_VALUE&amp;DB=129&amp;ID1=59511210&amp;VALUEID=02001&amp;SDATE=200902&amp;PERIODTYPE=QTR_STD&amp;SCFT=3&amp;window=popup_no_bar&amp;width=385&amp;height=120&amp;START_MAXIMIZED=FALSE&amp;creator=factset&amp;display_string=Audit"}</definedName>
    <definedName name="_1087__FDSAUDITLINK__" hidden="1">{"fdsup://Directions/FactSet Auditing Viewer?action=AUDIT_VALUE&amp;DB=129&amp;ID1=59513710&amp;VALUEID=02001&amp;SDATE=200902&amp;PERIODTYPE=QTR_STD&amp;SCFT=3&amp;window=popup_no_bar&amp;width=385&amp;height=120&amp;START_MAXIMIZED=FALSE&amp;creator=factset&amp;display_string=Audit"}</definedName>
    <definedName name="_1088__FDSAUDITLINK__" hidden="1">{"fdsup://Directions/FactSet Auditing Viewer?action=AUDIT_VALUE&amp;DB=129&amp;ID1=59513710&amp;VALUEID=02001&amp;SDATE=200902&amp;PERIODTYPE=QTR_STD&amp;SCFT=3&amp;window=popup_no_bar&amp;width=385&amp;height=120&amp;START_MAXIMIZED=FALSE&amp;creator=factset&amp;display_string=Audit"}</definedName>
    <definedName name="_1089__FDSAUDITLINK__" hidden="1">{"fdsup://Directions/FactSet Auditing Viewer?action=AUDIT_VALUE&amp;DB=129&amp;ID1=62007630&amp;VALUEID=02001&amp;SDATE=200901&amp;PERIODTYPE=QTR_STD&amp;SCFT=3&amp;window=popup_no_bar&amp;width=385&amp;height=120&amp;START_MAXIMIZED=FALSE&amp;creator=factset&amp;display_string=Audit"}</definedName>
    <definedName name="_109__FDSAUDITLINK__" hidden="1">{"fdsup://directions/FAT Viewer?action=UPDATE&amp;creator=factset&amp;DYN_ARGS=TRUE&amp;DOC_NAME=FAT:FQL_AUDITING_CLIENT_TEMPLATE.FAT&amp;display_string=Audit&amp;VAR:KEY=MNKTOLUZEH&amp;VAR:QUERY=RkZfRU5UUlBSX1ZBTF9EQUlMWSg0MDI4OCwsLCwsJ0RJTCcpL0VDX01FQU5fU0FMRVNfTlRNQSg0MDI4OCk=&amp;","WINDOW=FIRST_POPUP&amp;HEIGHT=450&amp;WIDTH=450&amp;START_MAXIMIZED=FALSE&amp;VAR:CALENDAR=US&amp;VAR:SYMBOL=SGI&amp;VAR:INDEX=0"}</definedName>
    <definedName name="_1090__FDSAUDITLINK__" hidden="1">{"fdsup://Directions/FactSet Auditing Viewer?action=AUDIT_VALUE&amp;DB=129&amp;ID1=62007630&amp;VALUEID=02001&amp;SDATE=200901&amp;PERIODTYPE=QTR_STD&amp;SCFT=3&amp;window=popup_no_bar&amp;width=385&amp;height=120&amp;START_MAXIMIZED=FALSE&amp;creator=factset&amp;display_string=Audit"}</definedName>
    <definedName name="_1091__FDSAUDITLINK__" hidden="1">{"fdsup://Directions/FactSet Auditing Viewer?action=AUDIT_VALUE&amp;DB=129&amp;ID1=59479310&amp;VALUEID=02001&amp;SDATE=200901&amp;PERIODTYPE=QTR_STD&amp;SCFT=3&amp;window=popup_no_bar&amp;width=385&amp;height=120&amp;START_MAXIMIZED=FALSE&amp;creator=factset&amp;display_string=Audit"}</definedName>
    <definedName name="_1092__FDSAUDITLINK__" hidden="1">{"fdsup://Directions/FactSet Auditing Viewer?action=AUDIT_VALUE&amp;DB=129&amp;ID1=59479310&amp;VALUEID=02001&amp;SDATE=200901&amp;PERIODTYPE=QTR_STD&amp;SCFT=3&amp;window=popup_no_bar&amp;width=385&amp;height=120&amp;START_MAXIMIZED=FALSE&amp;creator=factset&amp;display_string=Audit"}</definedName>
    <definedName name="_1093__FDSAUDITLINK__" hidden="1">{"fdsup://Directions/FactSet Auditing Viewer?action=AUDIT_VALUE&amp;DB=129&amp;ID1=50216110&amp;VALUEID=02001&amp;SDATE=200901&amp;PERIODTYPE=QTR_STD&amp;SCFT=3&amp;window=popup_no_bar&amp;width=385&amp;height=120&amp;START_MAXIMIZED=FALSE&amp;creator=factset&amp;display_string=Audit"}</definedName>
    <definedName name="_1094__FDSAUDITLINK__" hidden="1">{"fdsup://Directions/FactSet Auditing Viewer?action=AUDIT_VALUE&amp;DB=129&amp;ID1=50216110&amp;VALUEID=02001&amp;SDATE=200901&amp;PERIODTYPE=QTR_STD&amp;SCFT=3&amp;window=popup_no_bar&amp;width=385&amp;height=120&amp;START_MAXIMIZED=FALSE&amp;creator=factset&amp;display_string=Audit"}</definedName>
    <definedName name="_1095__FDSAUDITLINK__" hidden="1">{"fdsup://Directions/FactSet Auditing Viewer?action=AUDIT_VALUE&amp;DB=129&amp;ID1=51841510&amp;VALUEID=02001&amp;SDATE=200901&amp;PERIODTYPE=QTR_STD&amp;SCFT=3&amp;window=popup_no_bar&amp;width=385&amp;height=120&amp;START_MAXIMIZED=FALSE&amp;creator=factset&amp;display_string=Audit"}</definedName>
    <definedName name="_1096__FDSAUDITLINK__" hidden="1">{"fdsup://Directions/FactSet Auditing Viewer?action=AUDIT_VALUE&amp;DB=129&amp;ID1=51841510&amp;VALUEID=02001&amp;SDATE=200901&amp;PERIODTYPE=QTR_STD&amp;SCFT=3&amp;window=popup_no_bar&amp;width=385&amp;height=120&amp;START_MAXIMIZED=FALSE&amp;creator=factset&amp;display_string=Audit"}</definedName>
    <definedName name="_1097__FDSAUDITLINK__" hidden="1">{"fdsup://Directions/FactSet Auditing Viewer?action=AUDIT_VALUE&amp;DB=129&amp;ID1=51280710&amp;VALUEID=02001&amp;SDATE=200903&amp;PERIODTYPE=QTR_STD&amp;SCFT=3&amp;window=popup_no_bar&amp;width=385&amp;height=120&amp;START_MAXIMIZED=FALSE&amp;creator=factset&amp;display_string=Audit"}</definedName>
    <definedName name="_1098__FDSAUDITLINK__" hidden="1">{"fdsup://Directions/FactSet Auditing Viewer?action=AUDIT_VALUE&amp;DB=129&amp;ID1=51280710&amp;VALUEID=02001&amp;SDATE=200903&amp;PERIODTYPE=QTR_STD&amp;SCFT=3&amp;window=popup_no_bar&amp;width=385&amp;height=120&amp;START_MAXIMIZED=FALSE&amp;creator=factset&amp;display_string=Audit"}</definedName>
    <definedName name="_1099__FDSAUDITLINK__" hidden="1">{"fdsup://Directions/FactSet Auditing Viewer?action=AUDIT_VALUE&amp;DB=129&amp;ID1=53567810&amp;VALUEID=02001&amp;SDATE=200903&amp;PERIODTYPE=QTR_STD&amp;SCFT=3&amp;window=popup_no_bar&amp;width=385&amp;height=120&amp;START_MAXIMIZED=FALSE&amp;creator=factset&amp;display_string=Audit"}</definedName>
    <definedName name="_11__FDSAUDITLINK__" hidden="1">{"fdsup://directions/FAT Viewer?action=UPDATE&amp;creator=factset&amp;DYN_ARGS=TRUE&amp;DOC_NAME=FAT:FQL_AUDITING_CLIENT_TEMPLATE.FAT&amp;display_string=Audit&amp;VAR:KEY=EZUNIBOXUT&amp;VAR:QUERY=RkZfRU5UUlBSX1ZBTF9EQUlMWSg0MDQyNCwsLCwsJ0RJTCcpL0VDX01FQU5fU0FMRVNfTlRNQSg0MDQyNCk=&amp;","WINDOW=FIRST_POPUP&amp;HEIGHT=450&amp;WIDTH=450&amp;START_MAXIMIZED=FALSE&amp;VAR:CALENDAR=US&amp;VAR:SYMBOL=SGI&amp;VAR:INDEX=0"}</definedName>
    <definedName name="_110__FDSAUDITLINK__" hidden="1">{"fdsup://directions/FAT Viewer?action=UPDATE&amp;creator=factset&amp;DYN_ARGS=TRUE&amp;DOC_NAME=FAT:FQL_AUDITING_CLIENT_TEMPLATE.FAT&amp;display_string=Audit&amp;VAR:KEY=QBIDIXQTQX&amp;VAR:QUERY=RkZfRU5UUlBSX1ZBTF9EQUlMWSg0MDI4NywsLCwsJ0RJTCcpL0VDX01FQU5fU0FMRVNfTlRNQSg0MDI4Nyk=&amp;","WINDOW=FIRST_POPUP&amp;HEIGHT=450&amp;WIDTH=450&amp;START_MAXIMIZED=FALSE&amp;VAR:CALENDAR=US&amp;VAR:SYMBOL=SGI&amp;VAR:INDEX=0"}</definedName>
    <definedName name="_1100__FDSAUDITLINK__" hidden="1">{"fdsup://Directions/FactSet Auditing Viewer?action=AUDIT_VALUE&amp;DB=129&amp;ID1=53567810&amp;VALUEID=02001&amp;SDATE=200903&amp;PERIODTYPE=QTR_STD&amp;SCFT=3&amp;window=popup_no_bar&amp;width=385&amp;height=120&amp;START_MAXIMIZED=FALSE&amp;creator=factset&amp;display_string=Audit"}</definedName>
    <definedName name="_1101__FDSAUDITLINK__" hidden="1">{"fdsup://Directions/FactSet Auditing Viewer?action=AUDIT_VALUE&amp;DB=129&amp;ID1=48248010&amp;VALUEID=02001&amp;SDATE=200903&amp;PERIODTYPE=QTR_STD&amp;SCFT=3&amp;window=popup_no_bar&amp;width=385&amp;height=120&amp;START_MAXIMIZED=FALSE&amp;creator=factset&amp;display_string=Audit"}</definedName>
    <definedName name="_1102__FDSAUDITLINK__" hidden="1">{"fdsup://Directions/FactSet Auditing Viewer?action=AUDIT_VALUE&amp;DB=129&amp;ID1=48248010&amp;VALUEID=02001&amp;SDATE=200903&amp;PERIODTYPE=QTR_STD&amp;SCFT=3&amp;window=popup_no_bar&amp;width=385&amp;height=120&amp;START_MAXIMIZED=FALSE&amp;creator=factset&amp;display_string=Audit"}</definedName>
    <definedName name="_1103__FDSAUDITLINK__" hidden="1">{"fdsup://Directions/FactSet Auditing Viewer?action=AUDIT_VALUE&amp;DB=129&amp;ID1=48203R10&amp;VALUEID=02001&amp;SDATE=200901&amp;PERIODTYPE=QTR_STD&amp;SCFT=3&amp;window=popup_no_bar&amp;width=385&amp;height=120&amp;START_MAXIMIZED=FALSE&amp;creator=factset&amp;display_string=Audit"}</definedName>
    <definedName name="_1104__FDSAUDITLINK__" hidden="1">{"fdsup://Directions/FactSet Auditing Viewer?action=AUDIT_VALUE&amp;DB=129&amp;ID1=48203R10&amp;VALUEID=02001&amp;SDATE=200901&amp;PERIODTYPE=QTR_STD&amp;SCFT=3&amp;window=popup_no_bar&amp;width=385&amp;height=120&amp;START_MAXIMIZED=FALSE&amp;creator=factset&amp;display_string=Audit"}</definedName>
    <definedName name="_1105__FDSAUDITLINK__" hidden="1">{"fdsup://Directions/FactSet Auditing Viewer?action=AUDIT_VALUE&amp;DB=129&amp;ID1=86681020&amp;VALUEID=02001&amp;SDATE=200903&amp;PERIODTYPE=QTR_STD&amp;SCFT=3&amp;window=popup_no_bar&amp;width=385&amp;height=120&amp;START_MAXIMIZED=FALSE&amp;creator=factset&amp;display_string=Audit"}</definedName>
    <definedName name="_1106__FDSAUDITLINK__" hidden="1">{"fdsup://Directions/FactSet Auditing Viewer?action=AUDIT_VALUE&amp;DB=129&amp;ID1=86681020&amp;VALUEID=02001&amp;SDATE=200903&amp;PERIODTYPE=QTR_STD&amp;SCFT=3&amp;window=popup_no_bar&amp;width=385&amp;height=120&amp;START_MAXIMIZED=FALSE&amp;creator=factset&amp;display_string=Audit"}</definedName>
    <definedName name="_1107__FDSAUDITLINK__" hidden="1">{"fdsup://Directions/FactSet Auditing Viewer?action=AUDIT_VALUE&amp;DB=129&amp;ID1=46069S10&amp;VALUEID=02001&amp;SDATE=200901&amp;PERIODTYPE=QTR_STD&amp;SCFT=3&amp;window=popup_no_bar&amp;width=385&amp;height=120&amp;START_MAXIMIZED=FALSE&amp;creator=factset&amp;display_string=Audit"}</definedName>
    <definedName name="_1108__FDSAUDITLINK__" hidden="1">{"fdsup://Directions/FactSet Auditing Viewer?action=AUDIT_VALUE&amp;DB=129&amp;ID1=46069S10&amp;VALUEID=02001&amp;SDATE=200901&amp;PERIODTYPE=QTR_STD&amp;SCFT=3&amp;window=popup_no_bar&amp;width=385&amp;height=120&amp;START_MAXIMIZED=FALSE&amp;creator=factset&amp;display_string=Audit"}</definedName>
    <definedName name="_1109__FDSAUDITLINK__" hidden="1">{"fdsup://Directions/FactSet Auditing Viewer?action=AUDIT_VALUE&amp;DB=129&amp;ID1=46025410&amp;VALUEID=02001&amp;SDATE=200903&amp;PERIODTYPE=QTR_STD&amp;SCFT=3&amp;window=popup_no_bar&amp;width=385&amp;height=120&amp;START_MAXIMIZED=FALSE&amp;creator=factset&amp;display_string=Audit"}</definedName>
    <definedName name="_111__FDSAUDITLINK__" hidden="1">{"fdsup://directions/FAT Viewer?action=UPDATE&amp;creator=factset&amp;DYN_ARGS=TRUE&amp;DOC_NAME=FAT:FQL_AUDITING_CLIENT_TEMPLATE.FAT&amp;display_string=Audit&amp;VAR:KEY=MTQDKDSBGJ&amp;VAR:QUERY=RkZfRU5UUlBSX1ZBTF9EQUlMWSg0MDI4NCwsLCwsJ0RJTCcpL0VDX01FQU5fU0FMRVNfTlRNQSg0MDI4NCk=&amp;","WINDOW=FIRST_POPUP&amp;HEIGHT=450&amp;WIDTH=450&amp;START_MAXIMIZED=FALSE&amp;VAR:CALENDAR=US&amp;VAR:SYMBOL=SGI&amp;VAR:INDEX=0"}</definedName>
    <definedName name="_1110__FDSAUDITLINK__" hidden="1">{"fdsup://Directions/FactSet Auditing Viewer?action=AUDIT_VALUE&amp;DB=129&amp;ID1=46025410&amp;VALUEID=02001&amp;SDATE=200903&amp;PERIODTYPE=QTR_STD&amp;SCFT=3&amp;window=popup_no_bar&amp;width=385&amp;height=120&amp;START_MAXIMIZED=FALSE&amp;creator=factset&amp;display_string=Audit"}</definedName>
    <definedName name="_1111__FDSAUDITLINK__" hidden="1">{"fdsup://Directions/FactSet Auditing Viewer?action=AUDIT_VALUE&amp;DB=129&amp;ID1=45814010&amp;VALUEID=02001&amp;SDATE=200901&amp;PERIODTYPE=QTR_STD&amp;SCFT=3&amp;window=popup_no_bar&amp;width=385&amp;height=120&amp;START_MAXIMIZED=FALSE&amp;creator=factset&amp;display_string=Audit"}</definedName>
    <definedName name="_1112__FDSAUDITLINK__" hidden="1">{"fdsup://Directions/FactSet Auditing Viewer?action=AUDIT_VALUE&amp;DB=129&amp;ID1=45814010&amp;VALUEID=02001&amp;SDATE=200901&amp;PERIODTYPE=QTR_STD&amp;SCFT=3&amp;window=popup_no_bar&amp;width=385&amp;height=120&amp;START_MAXIMIZED=FALSE&amp;creator=factset&amp;display_string=Audit"}</definedName>
    <definedName name="_1113__FDSAUDITLINK__" hidden="1">{"fdsup://Directions/FactSet Auditing Viewer?action=AUDIT_VALUE&amp;DB=129&amp;ID1=42823610&amp;VALUEID=02001&amp;SDATE=200902&amp;PERIODTYPE=QTR_STD&amp;SCFT=3&amp;window=popup_no_bar&amp;width=385&amp;height=120&amp;START_MAXIMIZED=FALSE&amp;creator=factset&amp;display_string=Audit"}</definedName>
    <definedName name="_1114__FDSAUDITLINK__" hidden="1">{"fdsup://Directions/FactSet Auditing Viewer?action=AUDIT_VALUE&amp;DB=129&amp;ID1=42823610&amp;VALUEID=02001&amp;SDATE=200902&amp;PERIODTYPE=QTR_STD&amp;SCFT=3&amp;window=popup_no_bar&amp;width=385&amp;height=120&amp;START_MAXIMIZED=FALSE&amp;creator=factset&amp;display_string=Audit"}</definedName>
    <definedName name="_1115__FDSAUDITLINK__" hidden="1">{"fdsup://Directions/FactSet Auditing Viewer?action=AUDIT_VALUE&amp;DB=129&amp;ID1=H2906T10&amp;VALUEID=02001&amp;SDATE=200901&amp;PERIODTYPE=QTR_STD&amp;SCFT=3&amp;window=popup_no_bar&amp;width=385&amp;height=120&amp;START_MAXIMIZED=FALSE&amp;creator=factset&amp;display_string=Audit"}</definedName>
    <definedName name="_1116__FDSAUDITLINK__" hidden="1">{"fdsup://Directions/FactSet Auditing Viewer?action=AUDIT_VALUE&amp;DB=129&amp;ID1=H2906T10&amp;VALUEID=02001&amp;SDATE=200901&amp;PERIODTYPE=QTR_STD&amp;SCFT=3&amp;window=popup_no_bar&amp;width=385&amp;height=120&amp;START_MAXIMIZED=FALSE&amp;creator=factset&amp;display_string=Audit"}</definedName>
    <definedName name="_1117__FDSAUDITLINK__" hidden="1">{"fdsup://Directions/FactSet Auditing Viewer?action=AUDIT_VALUE&amp;DB=129&amp;ID1=34637510&amp;VALUEID=02001&amp;SDATE=200901&amp;PERIODTYPE=QTR_STD&amp;SCFT=3&amp;window=popup_no_bar&amp;width=385&amp;height=120&amp;START_MAXIMIZED=FALSE&amp;creator=factset&amp;display_string=Audit"}</definedName>
    <definedName name="_1118__FDSAUDITLINK__" hidden="1">{"fdsup://Directions/FactSet Auditing Viewer?action=AUDIT_VALUE&amp;DB=129&amp;ID1=34637510&amp;VALUEID=02001&amp;SDATE=200901&amp;PERIODTYPE=QTR_STD&amp;SCFT=3&amp;window=popup_no_bar&amp;width=385&amp;height=120&amp;START_MAXIMIZED=FALSE&amp;creator=factset&amp;display_string=Audit"}</definedName>
    <definedName name="_1119__FDSAUDITLINK__" hidden="1">{"fdsup://Directions/FactSet Auditing Viewer?action=AUDIT_VALUE&amp;DB=129&amp;ID1=31561610&amp;VALUEID=02001&amp;SDATE=200902&amp;PERIODTYPE=QTR_STD&amp;SCFT=3&amp;window=popup_no_bar&amp;width=385&amp;height=120&amp;START_MAXIMIZED=FALSE&amp;creator=factset&amp;display_string=Audit"}</definedName>
    <definedName name="_112__FDSAUDITLINK__" hidden="1">{"fdsup://directions/FAT Viewer?action=UPDATE&amp;creator=factset&amp;DYN_ARGS=TRUE&amp;DOC_NAME=FAT:FQL_AUDITING_CLIENT_TEMPLATE.FAT&amp;display_string=Audit&amp;VAR:KEY=AFSXCRIBSN&amp;VAR:QUERY=RkZfRU5UUlBSX1ZBTF9EQUlMWSg0MDI4MywsLCwsJ0RJTCcpL0VDX01FQU5fU0FMRVNfTlRNQSg0MDI4Myk=&amp;","WINDOW=FIRST_POPUP&amp;HEIGHT=450&amp;WIDTH=450&amp;START_MAXIMIZED=FALSE&amp;VAR:CALENDAR=US&amp;VAR:SYMBOL=SGI&amp;VAR:INDEX=0"}</definedName>
    <definedName name="_1120__FDSAUDITLINK__" hidden="1">{"fdsup://Directions/FactSet Auditing Viewer?action=AUDIT_VALUE&amp;DB=129&amp;ID1=31561610&amp;VALUEID=02001&amp;SDATE=200902&amp;PERIODTYPE=QTR_STD&amp;SCFT=3&amp;window=popup_no_bar&amp;width=385&amp;height=120&amp;START_MAXIMIZED=FALSE&amp;creator=factset&amp;display_string=Audit"}</definedName>
    <definedName name="_1121__FDSAUDITLINK__" hidden="1">{"fdsup://Directions/FactSet Auditing Viewer?action=AUDIT_VALUE&amp;DB=129&amp;ID1=29247520&amp;VALUEID=02001&amp;SDATE=200903&amp;PERIODTYPE=QTR_STD&amp;SCFT=3&amp;window=popup_no_bar&amp;width=385&amp;height=120&amp;START_MAXIMIZED=FALSE&amp;creator=factset&amp;display_string=Audit"}</definedName>
    <definedName name="_1122__FDSAUDITLINK__" hidden="1">{"fdsup://Directions/FactSet Auditing Viewer?action=AUDIT_VALUE&amp;DB=129&amp;ID1=29247520&amp;VALUEID=02001&amp;SDATE=200903&amp;PERIODTYPE=QTR_STD&amp;SCFT=3&amp;window=popup_no_bar&amp;width=385&amp;height=120&amp;START_MAXIMIZED=FALSE&amp;creator=factset&amp;display_string=Audit"}</definedName>
    <definedName name="_1123__FDSAUDITLINK__" hidden="1">{"fdsup://Directions/FactSet Auditing Viewer?action=AUDIT_VALUE&amp;DB=129&amp;ID1=25454310&amp;VALUEID=02001&amp;SDATE=200901&amp;PERIODTYPE=QTR_STD&amp;SCFT=3&amp;window=popup_no_bar&amp;width=385&amp;height=120&amp;START_MAXIMIZED=FALSE&amp;creator=factset&amp;display_string=Audit"}</definedName>
    <definedName name="_1124__FDSAUDITLINK__" hidden="1">{"fdsup://Directions/FactSet Auditing Viewer?action=AUDIT_VALUE&amp;DB=129&amp;ID1=25454310&amp;VALUEID=02001&amp;SDATE=200901&amp;PERIODTYPE=QTR_STD&amp;SCFT=3&amp;window=popup_no_bar&amp;width=385&amp;height=120&amp;START_MAXIMIZED=FALSE&amp;creator=factset&amp;display_string=Audit"}</definedName>
    <definedName name="_1125__FDSAUDITLINK__" hidden="1">{"fdsup://Directions/FactSet Auditing Viewer?action=AUDIT_VALUE&amp;DB=129&amp;ID1=23257210&amp;VALUEID=02001&amp;SDATE=200901&amp;PERIODTYPE=QTR_STD&amp;SCFT=3&amp;window=popup_no_bar&amp;width=385&amp;height=120&amp;START_MAXIMIZED=FALSE&amp;creator=factset&amp;display_string=Audit"}</definedName>
    <definedName name="_1126__FDSAUDITLINK__" hidden="1">{"fdsup://Directions/FactSet Auditing Viewer?action=AUDIT_VALUE&amp;DB=129&amp;ID1=23257210&amp;VALUEID=02001&amp;SDATE=200901&amp;PERIODTYPE=QTR_STD&amp;SCFT=3&amp;window=popup_no_bar&amp;width=385&amp;height=120&amp;START_MAXIMIZED=FALSE&amp;creator=factset&amp;display_string=Audit"}</definedName>
    <definedName name="_1127__FDSAUDITLINK__" hidden="1">{"fdsup://Directions/FactSet Auditing Viewer?action=AUDIT_VALUE&amp;DB=129&amp;ID1=23280610&amp;VALUEID=02001&amp;SDATE=200901&amp;PERIODTYPE=QTR_STD&amp;SCFT=3&amp;window=popup_no_bar&amp;width=385&amp;height=120&amp;START_MAXIMIZED=FALSE&amp;creator=factset&amp;display_string=Audit"}</definedName>
    <definedName name="_1128__FDSAUDITLINK__" hidden="1">{"fdsup://Directions/FactSet Auditing Viewer?action=AUDIT_VALUE&amp;DB=129&amp;ID1=23280610&amp;VALUEID=02001&amp;SDATE=200901&amp;PERIODTYPE=QTR_STD&amp;SCFT=3&amp;window=popup_no_bar&amp;width=385&amp;height=120&amp;START_MAXIMIZED=FALSE&amp;creator=factset&amp;display_string=Audit"}</definedName>
    <definedName name="_1129__FDSAUDITLINK__" hidden="1">{"fdsup://Directions/FactSet Auditing Viewer?action=AUDIT_VALUE&amp;DB=129&amp;ID1=17275R10&amp;VALUEID=02001&amp;SDATE=200903&amp;PERIODTYPE=QTR_STD&amp;SCFT=3&amp;window=popup_no_bar&amp;width=385&amp;height=120&amp;START_MAXIMIZED=FALSE&amp;creator=factset&amp;display_string=Audit"}</definedName>
    <definedName name="_113__FDSAUDITLINK__" hidden="1">{"fdsup://directions/FAT Viewer?action=UPDATE&amp;creator=factset&amp;DYN_ARGS=TRUE&amp;DOC_NAME=FAT:FQL_AUDITING_CLIENT_TEMPLATE.FAT&amp;display_string=Audit&amp;VAR:KEY=OPMDWTCZOD&amp;VAR:QUERY=RkZfRU5UUlBSX1ZBTF9EQUlMWSg0MDI4MiwsLCwsJ0RJTCcpL0VDX01FQU5fU0FMRVNfTlRNQSg0MDI4Mik=&amp;","WINDOW=FIRST_POPUP&amp;HEIGHT=450&amp;WIDTH=450&amp;START_MAXIMIZED=FALSE&amp;VAR:CALENDAR=US&amp;VAR:SYMBOL=SGI&amp;VAR:INDEX=0"}</definedName>
    <definedName name="_1130__FDSAUDITLINK__" hidden="1">{"fdsup://Directions/FactSet Auditing Viewer?action=AUDIT_VALUE&amp;DB=129&amp;ID1=17275R10&amp;VALUEID=02001&amp;SDATE=200903&amp;PERIODTYPE=QTR_STD&amp;SCFT=3&amp;window=popup_no_bar&amp;width=385&amp;height=120&amp;START_MAXIMIZED=FALSE&amp;creator=factset&amp;display_string=Audit"}</definedName>
    <definedName name="_1131__FDSAUDITLINK__" hidden="1">{"fdsup://Directions/FactSet Auditing Viewer?action=AUDIT_VALUE&amp;DB=129&amp;ID1=22544710&amp;VALUEID=02001&amp;SDATE=200903&amp;PERIODTYPE=QTR_STD&amp;SCFT=3&amp;window=popup_no_bar&amp;width=385&amp;height=120&amp;START_MAXIMIZED=FALSE&amp;creator=factset&amp;display_string=Audit"}</definedName>
    <definedName name="_1132__FDSAUDITLINK__" hidden="1">{"fdsup://Directions/FactSet Auditing Viewer?action=AUDIT_VALUE&amp;DB=129&amp;ID1=22544710&amp;VALUEID=02001&amp;SDATE=200903&amp;PERIODTYPE=QTR_STD&amp;SCFT=3&amp;window=popup_no_bar&amp;width=385&amp;height=120&amp;START_MAXIMIZED=FALSE&amp;creator=factset&amp;display_string=Audit"}</definedName>
    <definedName name="_1133__FDSAUDITLINK__" hidden="1">{"fdsup://Directions/FactSet Auditing Viewer?action=AUDIT_VALUE&amp;DB=129&amp;ID1=20714230&amp;VALUEID=02001&amp;SDATE=200902&amp;PERIODTYPE=QTR_STD&amp;SCFT=3&amp;window=popup_no_bar&amp;width=385&amp;height=120&amp;START_MAXIMIZED=FALSE&amp;creator=factset&amp;display_string=Audit"}</definedName>
    <definedName name="_1134__FDSAUDITLINK__" hidden="1">{"fdsup://Directions/FactSet Auditing Viewer?action=AUDIT_VALUE&amp;DB=129&amp;ID1=20714230&amp;VALUEID=02001&amp;SDATE=200902&amp;PERIODTYPE=QTR_STD&amp;SCFT=3&amp;window=popup_no_bar&amp;width=385&amp;height=120&amp;START_MAXIMIZED=FALSE&amp;creator=factset&amp;display_string=Audit"}</definedName>
    <definedName name="_1135__FDSAUDITLINK__" hidden="1">{"fdsup://Directions/FactSet Auditing Viewer?action=AUDIT_VALUE&amp;DB=129&amp;ID1=12738710&amp;VALUEID=02001&amp;SDATE=200901&amp;PERIODTYPE=QTR_STD&amp;SCFT=3&amp;window=popup_no_bar&amp;width=385&amp;height=120&amp;START_MAXIMIZED=FALSE&amp;creator=factset&amp;display_string=Audit"}</definedName>
    <definedName name="_1136__FDSAUDITLINK__" hidden="1">{"fdsup://Directions/FactSet Auditing Viewer?action=AUDIT_VALUE&amp;DB=129&amp;ID1=12738710&amp;VALUEID=02001&amp;SDATE=200901&amp;PERIODTYPE=QTR_STD&amp;SCFT=3&amp;window=popup_no_bar&amp;width=385&amp;height=120&amp;START_MAXIMIZED=FALSE&amp;creator=factset&amp;display_string=Audit"}</definedName>
    <definedName name="_1137__FDSAUDITLINK__" hidden="1">{"fdsup://Directions/FactSet Auditing Viewer?action=AUDIT_VALUE&amp;DB=129&amp;ID1=14964U10&amp;VALUEID=02001&amp;SDATE=200901&amp;PERIODTYPE=QTR_STD&amp;SCFT=3&amp;window=popup_no_bar&amp;width=385&amp;height=120&amp;START_MAXIMIZED=FALSE&amp;creator=factset&amp;display_string=Audit"}</definedName>
    <definedName name="_1138__FDSAUDITLINK__" hidden="1">{"fdsup://Directions/FactSet Auditing Viewer?action=AUDIT_VALUE&amp;DB=129&amp;ID1=14964U10&amp;VALUEID=02001&amp;SDATE=200901&amp;PERIODTYPE=QTR_STD&amp;SCFT=3&amp;window=popup_no_bar&amp;width=385&amp;height=120&amp;START_MAXIMIZED=FALSE&amp;creator=factset&amp;display_string=Audit"}</definedName>
    <definedName name="_1139__FDSAUDITLINK__" hidden="1">{"fdsup://Directions/FactSet Auditing Viewer?action=AUDIT_VALUE&amp;DB=129&amp;ID1=11162130&amp;VALUEID=02001&amp;SDATE=200902&amp;PERIODTYPE=QTR_STD&amp;SCFT=3&amp;window=popup_no_bar&amp;width=385&amp;height=120&amp;START_MAXIMIZED=FALSE&amp;creator=factset&amp;display_string=Audit"}</definedName>
    <definedName name="_114__FDSAUDITLINK__" hidden="1">{"fdsup://directions/FAT Viewer?action=UPDATE&amp;creator=factset&amp;DYN_ARGS=TRUE&amp;DOC_NAME=FAT:FQL_AUDITING_CLIENT_TEMPLATE.FAT&amp;display_string=Audit&amp;VAR:KEY=YVEBYJWLUH&amp;VAR:QUERY=RkZfRU5UUlBSX1ZBTF9EQUlMWSg0MDI4MSwsLCwsJ0RJTCcpL0VDX01FQU5fU0FMRVNfTlRNQSg0MDI4MSk=&amp;","WINDOW=FIRST_POPUP&amp;HEIGHT=450&amp;WIDTH=450&amp;START_MAXIMIZED=FALSE&amp;VAR:CALENDAR=US&amp;VAR:SYMBOL=SGI&amp;VAR:INDEX=0"}</definedName>
    <definedName name="_1140__FDSAUDITLINK__" hidden="1">{"fdsup://Directions/FactSet Auditing Viewer?action=AUDIT_VALUE&amp;DB=129&amp;ID1=11162130&amp;VALUEID=02001&amp;SDATE=200902&amp;PERIODTYPE=QTR_STD&amp;SCFT=3&amp;window=popup_no_bar&amp;width=385&amp;height=120&amp;START_MAXIMIZED=FALSE&amp;creator=factset&amp;display_string=Audit"}</definedName>
    <definedName name="_1141__FDSAUDITLINK__" hidden="1">{"fdsup://Directions/FactSet Auditing Viewer?action=AUDIT_VALUE&amp;DB=129&amp;ID1=Y0486S10&amp;VALUEID=02001&amp;SDATE=200902&amp;PERIODTYPE=QTR_STD&amp;SCFT=3&amp;window=popup_no_bar&amp;width=385&amp;height=120&amp;START_MAXIMIZED=FALSE&amp;creator=factset&amp;display_string=Audit"}</definedName>
    <definedName name="_1142__FDSAUDITLINK__" hidden="1">{"fdsup://Directions/FactSet Auditing Viewer?action=AUDIT_VALUE&amp;DB=129&amp;ID1=Y0486S10&amp;VALUEID=02001&amp;SDATE=200902&amp;PERIODTYPE=QTR_STD&amp;SCFT=3&amp;window=popup_no_bar&amp;width=385&amp;height=120&amp;START_MAXIMIZED=FALSE&amp;creator=factset&amp;display_string=Audit"}</definedName>
    <definedName name="_1143__FDSAUDITLINK__" hidden="1">{"fdsup://Directions/FactSet Auditing Viewer?action=AUDIT_VALUE&amp;DB=129&amp;ID1=04743P10&amp;VALUEID=02001&amp;SDATE=200901&amp;PERIODTYPE=QTR_STD&amp;SCFT=3&amp;window=popup_no_bar&amp;width=385&amp;height=120&amp;START_MAXIMIZED=FALSE&amp;creator=factset&amp;display_string=Audit"}</definedName>
    <definedName name="_1144__FDSAUDITLINK__" hidden="1">{"fdsup://Directions/FactSet Auditing Viewer?action=AUDIT_VALUE&amp;DB=129&amp;ID1=04743P10&amp;VALUEID=02001&amp;SDATE=200901&amp;PERIODTYPE=QTR_STD&amp;SCFT=3&amp;window=popup_no_bar&amp;width=385&amp;height=120&amp;START_MAXIMIZED=FALSE&amp;creator=factset&amp;display_string=Audit"}</definedName>
    <definedName name="_1145__FDSAUDITLINK__" hidden="1">{"fdsup://Directions/FactSet Auditing Viewer?action=AUDIT_VALUE&amp;DB=129&amp;ID1=03251510&amp;VALUEID=02001&amp;SDATE=200901&amp;PERIODTYPE=QTR_STD&amp;SCFT=3&amp;window=popup_no_bar&amp;width=385&amp;height=120&amp;START_MAXIMIZED=FALSE&amp;creator=factset&amp;display_string=Audit"}</definedName>
    <definedName name="_1146__FDSAUDITLINK__" hidden="1">{"fdsup://Directions/FactSet Auditing Viewer?action=AUDIT_VALUE&amp;DB=129&amp;ID1=03251510&amp;VALUEID=02001&amp;SDATE=200901&amp;PERIODTYPE=QTR_STD&amp;SCFT=3&amp;window=popup_no_bar&amp;width=385&amp;height=120&amp;START_MAXIMIZED=FALSE&amp;creator=factset&amp;display_string=Audit"}</definedName>
    <definedName name="_1147__FDSAUDITLINK__" hidden="1">{"fdsup://Directions/FactSet Auditing Viewer?action=AUDIT_VALUE&amp;DB=129&amp;ID1=00790310&amp;VALUEID=02001&amp;SDATE=200901&amp;PERIODTYPE=QTR_STD&amp;SCFT=3&amp;window=popup_no_bar&amp;width=385&amp;height=120&amp;START_MAXIMIZED=FALSE&amp;creator=factset&amp;display_string=Audit"}</definedName>
    <definedName name="_1148__FDSAUDITLINK__" hidden="1">{"fdsup://Directions/FactSet Auditing Viewer?action=AUDIT_VALUE&amp;DB=129&amp;ID1=00790310&amp;VALUEID=02001&amp;SDATE=200901&amp;PERIODTYPE=QTR_STD&amp;SCFT=3&amp;window=popup_no_bar&amp;width=385&amp;height=120&amp;START_MAXIMIZED=FALSE&amp;creator=factset&amp;display_string=Audit"}</definedName>
    <definedName name="_1149__FDSAUDITLINK__" hidden="1">{"fdsup://Directions/FactSet Auditing Viewer?action=AUDIT_VALUE&amp;DB=129&amp;ID1=02144110&amp;VALUEID=02001&amp;SDATE=200901&amp;PERIODTYPE=QTR_STD&amp;SCFT=3&amp;window=popup_no_bar&amp;width=385&amp;height=120&amp;START_MAXIMIZED=FALSE&amp;creator=factset&amp;display_string=Audit"}</definedName>
    <definedName name="_115__FDSAUDITLINK__" hidden="1">{"fdsup://directions/FAT Viewer?action=UPDATE&amp;creator=factset&amp;DYN_ARGS=TRUE&amp;DOC_NAME=FAT:FQL_AUDITING_CLIENT_TEMPLATE.FAT&amp;display_string=Audit&amp;VAR:KEY=MFAJEXSXIJ&amp;VAR:QUERY=RkZfRU5UUlBSX1ZBTF9EQUlMWSg0MDI4MCwsLCwsJ0RJTCcpL0VDX01FQU5fU0FMRVNfTlRNQSg0MDI4MCk=&amp;","WINDOW=FIRST_POPUP&amp;HEIGHT=450&amp;WIDTH=450&amp;START_MAXIMIZED=FALSE&amp;VAR:CALENDAR=US&amp;VAR:SYMBOL=SGI&amp;VAR:INDEX=0"}</definedName>
    <definedName name="_1150__FDSAUDITLINK__" hidden="1">{"fdsup://Directions/FactSet Auditing Viewer?action=AUDIT_VALUE&amp;DB=129&amp;ID1=02144110&amp;VALUEID=02001&amp;SDATE=200901&amp;PERIODTYPE=QTR_STD&amp;SCFT=3&amp;window=popup_no_bar&amp;width=385&amp;height=120&amp;START_MAXIMIZED=FALSE&amp;creator=factset&amp;display_string=Audit"}</definedName>
    <definedName name="_1151__FDSAUDITLINK__" hidden="1">{"fdsup://Directions/FactSet Auditing Viewer?action=AUDIT_VALUE&amp;DB=129&amp;ID1=00752J10&amp;VALUEID=02001&amp;SDATE=200901&amp;PERIODTYPE=QTR_STD&amp;SCFT=3&amp;window=popup_no_bar&amp;width=385&amp;height=120&amp;START_MAXIMIZED=FALSE&amp;creator=factset&amp;display_string=Audit"}</definedName>
    <definedName name="_1152__FDSAUDITLINK__" hidden="1">{"fdsup://Directions/FactSet Auditing Viewer?action=AUDIT_VALUE&amp;DB=129&amp;ID1=00752J10&amp;VALUEID=02001&amp;SDATE=200901&amp;PERIODTYPE=QTR_STD&amp;SCFT=3&amp;window=popup_no_bar&amp;width=385&amp;height=120&amp;START_MAXIMIZED=FALSE&amp;creator=factset&amp;display_string=Audit"}</definedName>
    <definedName name="_1153__FDSAUDITLINK__" hidden="1">{"fdsup://Directions/FactSet Auditing Viewer?action=AUDIT_VALUE&amp;DB=129&amp;ID1=98391910&amp;VALUEID=02001&amp;SDATE=200803&amp;PERIODTYPE=QTR_STD&amp;SCFT=3&amp;window=popup_no_bar&amp;width=385&amp;height=120&amp;START_MAXIMIZED=FALSE&amp;creator=factset&amp;display_string=Audit"}</definedName>
    <definedName name="_1154__FDSAUDITLINK__" hidden="1">{"fdsup://Directions/FactSet Auditing Viewer?action=AUDIT_VALUE&amp;DB=129&amp;ID1=98391910&amp;VALUEID=02001&amp;SDATE=200803&amp;PERIODTYPE=QTR_STD&amp;SCFT=3&amp;window=popup_no_bar&amp;width=385&amp;height=120&amp;START_MAXIMIZED=FALSE&amp;creator=factset&amp;display_string=Audit"}</definedName>
    <definedName name="_1155__FDSAUDITLINK__" hidden="1">{"fdsup://Directions/FactSet Auditing Viewer?action=AUDIT_VALUE&amp;DB=129&amp;ID1=95810210&amp;VALUEID=02001&amp;SDATE=200902&amp;PERIODTYPE=QTR_STD&amp;SCFT=3&amp;window=popup_no_bar&amp;width=385&amp;height=120&amp;START_MAXIMIZED=FALSE&amp;creator=factset&amp;display_string=Audit"}</definedName>
    <definedName name="_1156__FDSAUDITLINK__" hidden="1">{"fdsup://Directions/FactSet Auditing Viewer?action=AUDIT_VALUE&amp;DB=129&amp;ID1=95810210&amp;VALUEID=02001&amp;SDATE=200902&amp;PERIODTYPE=QTR_STD&amp;SCFT=3&amp;window=popup_no_bar&amp;width=385&amp;height=120&amp;START_MAXIMIZED=FALSE&amp;creator=factset&amp;display_string=Audit"}</definedName>
    <definedName name="_1157__FDSAUDITLINK__" hidden="1">{"fdsup://Directions/FactSet Auditing Viewer?action=AUDIT_VALUE&amp;DB=129&amp;ID1=92849730&amp;VALUEID=02001&amp;SDATE=200901&amp;PERIODTYPE=QTR_STD&amp;SCFT=3&amp;window=popup_no_bar&amp;width=385&amp;height=120&amp;START_MAXIMIZED=FALSE&amp;creator=factset&amp;display_string=Audit"}</definedName>
    <definedName name="_1158__FDSAUDITLINK__" hidden="1">{"fdsup://Directions/FactSet Auditing Viewer?action=AUDIT_VALUE&amp;DB=129&amp;ID1=92849730&amp;VALUEID=02001&amp;SDATE=200901&amp;PERIODTYPE=QTR_STD&amp;SCFT=3&amp;window=popup_no_bar&amp;width=385&amp;height=120&amp;START_MAXIMIZED=FALSE&amp;creator=factset&amp;display_string=Audit"}</definedName>
    <definedName name="_1159__FDSAUDITLINK__" hidden="1">{"fdsup://Directions/FactSet Auditing Viewer?action=AUDIT_VALUE&amp;DB=129&amp;ID1=83088M10&amp;VALUEID=02001&amp;SDATE=200901&amp;PERIODTYPE=QTR_STD&amp;SCFT=3&amp;window=popup_no_bar&amp;width=385&amp;height=120&amp;START_MAXIMIZED=FALSE&amp;creator=factset&amp;display_string=Audit"}</definedName>
    <definedName name="_116__FDSAUDITLINK__" hidden="1">{"fdsup://directions/FAT Viewer?action=UPDATE&amp;creator=factset&amp;DYN_ARGS=TRUE&amp;DOC_NAME=FAT:FQL_AUDITING_CLIENT_TEMPLATE.FAT&amp;display_string=Audit&amp;VAR:KEY=YDKTGNITEZ&amp;VAR:QUERY=RkZfRU5UUlBSX1ZBTF9EQUlMWSg0MDI3NywsLCwsJ0RJTCcpL0VDX01FQU5fU0FMRVNfTlRNQSg0MDI3Nyk=&amp;","WINDOW=FIRST_POPUP&amp;HEIGHT=450&amp;WIDTH=450&amp;START_MAXIMIZED=FALSE&amp;VAR:CALENDAR=US&amp;VAR:SYMBOL=SGI&amp;VAR:INDEX=0"}</definedName>
    <definedName name="_1160__FDSAUDITLINK__" hidden="1">{"fdsup://Directions/FactSet Auditing Viewer?action=AUDIT_VALUE&amp;DB=129&amp;ID1=83088M10&amp;VALUEID=02001&amp;SDATE=200901&amp;PERIODTYPE=QTR_STD&amp;SCFT=3&amp;window=popup_no_bar&amp;width=385&amp;height=120&amp;START_MAXIMIZED=FALSE&amp;creator=factset&amp;display_string=Audit"}</definedName>
    <definedName name="_1161__FDSAUDITLINK__" hidden="1">{"fdsup://Directions/FactSet Auditing Viewer?action=AUDIT_VALUE&amp;DB=129&amp;ID1=G7945M10&amp;VALUEID=02001&amp;SDATE=200902&amp;PERIODTYPE=QTR_STD&amp;SCFT=3&amp;window=popup_no_bar&amp;width=385&amp;height=120&amp;START_MAXIMIZED=FALSE&amp;creator=factset&amp;display_string=Audit"}</definedName>
    <definedName name="_1162__FDSAUDITLINK__" hidden="1">{"fdsup://Directions/FactSet Auditing Viewer?action=AUDIT_VALUE&amp;DB=129&amp;ID1=G7945M10&amp;VALUEID=02001&amp;SDATE=200902&amp;PERIODTYPE=QTR_STD&amp;SCFT=3&amp;window=popup_no_bar&amp;width=385&amp;height=120&amp;START_MAXIMIZED=FALSE&amp;creator=factset&amp;display_string=Audit"}</definedName>
    <definedName name="_1163__FDSAUDITLINK__" hidden="1">{"fdsup://Directions/FactSet Auditing Viewer?action=AUDIT_VALUE&amp;DB=129&amp;ID1=87160710&amp;VALUEID=02001&amp;SDATE=200901&amp;PERIODTYPE=QTR_STD&amp;SCFT=3&amp;window=popup_no_bar&amp;width=385&amp;height=120&amp;START_MAXIMIZED=FALSE&amp;creator=factset&amp;display_string=Audit"}</definedName>
    <definedName name="_1164__FDSAUDITLINK__" hidden="1">{"fdsup://Directions/FactSet Auditing Viewer?action=AUDIT_VALUE&amp;DB=129&amp;ID1=87160710&amp;VALUEID=02001&amp;SDATE=200901&amp;PERIODTYPE=QTR_STD&amp;SCFT=3&amp;window=popup_no_bar&amp;width=385&amp;height=120&amp;START_MAXIMIZED=FALSE&amp;creator=factset&amp;display_string=Audit"}</definedName>
    <definedName name="_1165__FDSAUDITLINK__" hidden="1">{"fdsup://Directions/FactSet Auditing Viewer?action=AUDIT_VALUE&amp;DB=129&amp;ID1=74994110&amp;VALUEID=02001&amp;SDATE=200803&amp;PERIODTYPE=QTR_STD&amp;SCFT=3&amp;window=popup_no_bar&amp;width=385&amp;height=120&amp;START_MAXIMIZED=FALSE&amp;creator=factset&amp;display_string=Audit"}</definedName>
    <definedName name="_1166__FDSAUDITLINK__" hidden="1">{"fdsup://Directions/FactSet Auditing Viewer?action=AUDIT_VALUE&amp;DB=129&amp;ID1=74994110&amp;VALUEID=02001&amp;SDATE=200803&amp;PERIODTYPE=QTR_STD&amp;SCFT=3&amp;window=popup_no_bar&amp;width=385&amp;height=120&amp;START_MAXIMIZED=FALSE&amp;creator=factset&amp;display_string=Audit"}</definedName>
    <definedName name="_1167__FDSAUDITLINK__" hidden="1">{"fdsup://Directions/FactSet Auditing Viewer?action=AUDIT_VALUE&amp;DB=129&amp;ID1=74727710&amp;VALUEID=02001&amp;SDATE=200803&amp;PERIODTYPE=QTR_STD&amp;SCFT=3&amp;window=popup_no_bar&amp;width=385&amp;height=120&amp;START_MAXIMIZED=FALSE&amp;creator=factset&amp;display_string=Audit"}</definedName>
    <definedName name="_1168__FDSAUDITLINK__" hidden="1">{"fdsup://Directions/FactSet Auditing Viewer?action=AUDIT_VALUE&amp;DB=129&amp;ID1=74727710&amp;VALUEID=02001&amp;SDATE=200803&amp;PERIODTYPE=QTR_STD&amp;SCFT=3&amp;window=popup_no_bar&amp;width=385&amp;height=120&amp;START_MAXIMIZED=FALSE&amp;creator=factset&amp;display_string=Audit"}</definedName>
    <definedName name="_1169__FDSAUDITLINK__" hidden="1">{"fdsup://Directions/FactSet Auditing Viewer?action=AUDIT_VALUE&amp;DB=129&amp;ID1=74752510&amp;VALUEID=02001&amp;SDATE=200901&amp;PERIODTYPE=QTR_STD&amp;SCFT=3&amp;window=popup_no_bar&amp;width=385&amp;height=120&amp;START_MAXIMIZED=FALSE&amp;creator=factset&amp;display_string=Audit"}</definedName>
    <definedName name="_117__FDSAUDITLINK__" hidden="1">{"fdsup://directions/FAT Viewer?action=UPDATE&amp;creator=factset&amp;DYN_ARGS=TRUE&amp;DOC_NAME=FAT:FQL_AUDITING_CLIENT_TEMPLATE.FAT&amp;display_string=Audit&amp;VAR:KEY=SFIXMVUDIL&amp;VAR:QUERY=RkZfRU5UUlBSX1ZBTF9EQUlMWSg0MDI3NiwsLCwsJ0RJTCcpL0VDX01FQU5fU0FMRVNfTlRNQSg0MDI3Nik=&amp;","WINDOW=FIRST_POPUP&amp;HEIGHT=450&amp;WIDTH=450&amp;START_MAXIMIZED=FALSE&amp;VAR:CALENDAR=US&amp;VAR:SYMBOL=SGI&amp;VAR:INDEX=0"}</definedName>
    <definedName name="_1170__FDSAUDITLINK__" hidden="1">{"fdsup://Directions/FactSet Auditing Viewer?action=AUDIT_VALUE&amp;DB=129&amp;ID1=74752510&amp;VALUEID=02001&amp;SDATE=200901&amp;PERIODTYPE=QTR_STD&amp;SCFT=3&amp;window=popup_no_bar&amp;width=385&amp;height=120&amp;START_MAXIMIZED=FALSE&amp;creator=factset&amp;display_string=Audit"}</definedName>
    <definedName name="_1171__FDSAUDITLINK__" hidden="1">{"fdsup://Directions/FactSet Auditing Viewer?action=AUDIT_VALUE&amp;DB=129&amp;ID1=B505PN&amp;VALUEID=02001&amp;SDATE=200804&amp;PERIODTYPE=QTR_STD&amp;SCFT=3&amp;window=popup_no_bar&amp;width=385&amp;height=120&amp;START_MAXIMIZED=FALSE&amp;creator=factset&amp;display_string=Audit"}</definedName>
    <definedName name="_1172__FDSAUDITLINK__" hidden="1">{"fdsup://Directions/FactSet Auditing Viewer?action=AUDIT_VALUE&amp;DB=129&amp;ID1=B505PN&amp;VALUEID=02001&amp;SDATE=200804&amp;PERIODTYPE=QTR_STD&amp;SCFT=3&amp;window=popup_no_bar&amp;width=385&amp;height=120&amp;START_MAXIMIZED=FALSE&amp;creator=factset&amp;display_string=Audit"}</definedName>
    <definedName name="_1173__FDSAUDITLINK__" hidden="1">{"fdsup://Directions/FactSet Auditing Viewer?action=AUDIT_VALUE&amp;DB=129&amp;ID1=63764010&amp;VALUEID=02001&amp;SDATE=200802&amp;PERIODTYPE=QTR_STD&amp;SCFT=3&amp;window=popup_no_bar&amp;width=385&amp;height=120&amp;START_MAXIMIZED=FALSE&amp;creator=factset&amp;display_string=Audit"}</definedName>
    <definedName name="_1174__FDSAUDITLINK__" hidden="1">{"fdsup://Directions/FactSet Auditing Viewer?action=AUDIT_VALUE&amp;DB=129&amp;ID1=63764010&amp;VALUEID=02001&amp;SDATE=200802&amp;PERIODTYPE=QTR_STD&amp;SCFT=3&amp;window=popup_no_bar&amp;width=385&amp;height=120&amp;START_MAXIMIZED=FALSE&amp;creator=factset&amp;display_string=Audit"}</definedName>
    <definedName name="_1175__FDSAUDITLINK__" hidden="1">{"fdsup://Directions/FactSet Auditing Viewer?action=AUDIT_VALUE&amp;DB=129&amp;ID1=57772K10&amp;VALUEID=02001&amp;SDATE=200902&amp;PERIODTYPE=QTR_STD&amp;SCFT=3&amp;window=popup_no_bar&amp;width=385&amp;height=120&amp;START_MAXIMIZED=FALSE&amp;creator=factset&amp;display_string=Audit"}</definedName>
    <definedName name="_1176__FDSAUDITLINK__" hidden="1">{"fdsup://Directions/FactSet Auditing Viewer?action=AUDIT_VALUE&amp;DB=129&amp;ID1=57772K10&amp;VALUEID=02001&amp;SDATE=200902&amp;PERIODTYPE=QTR_STD&amp;SCFT=3&amp;window=popup_no_bar&amp;width=385&amp;height=120&amp;START_MAXIMIZED=FALSE&amp;creator=factset&amp;display_string=Audit"}</definedName>
    <definedName name="_1177__FDSAUDITLINK__" hidden="1">{"fdsup://Directions/FactSet Auditing Viewer?action=AUDIT_VALUE&amp;DB=129&amp;ID1=59511210&amp;VALUEID=02001&amp;SDATE=200901&amp;PERIODTYPE=QTR_STD&amp;SCFT=3&amp;window=popup_no_bar&amp;width=385&amp;height=120&amp;START_MAXIMIZED=FALSE&amp;creator=factset&amp;display_string=Audit"}</definedName>
    <definedName name="_1178__FDSAUDITLINK__" hidden="1">{"fdsup://Directions/FactSet Auditing Viewer?action=AUDIT_VALUE&amp;DB=129&amp;ID1=59511210&amp;VALUEID=02001&amp;SDATE=200901&amp;PERIODTYPE=QTR_STD&amp;SCFT=3&amp;window=popup_no_bar&amp;width=385&amp;height=120&amp;START_MAXIMIZED=FALSE&amp;creator=factset&amp;display_string=Audit"}</definedName>
    <definedName name="_1179__FDSAUDITLINK__" hidden="1">{"fdsup://Directions/FactSet Auditing Viewer?action=AUDIT_VALUE&amp;DB=129&amp;ID1=59513710&amp;VALUEID=02001&amp;SDATE=200901&amp;PERIODTYPE=QTR_STD&amp;SCFT=3&amp;window=popup_no_bar&amp;width=385&amp;height=120&amp;START_MAXIMIZED=FALSE&amp;creator=factset&amp;display_string=Audit"}</definedName>
    <definedName name="_118__FDSAUDITLINK__" hidden="1">{"fdsup://directions/FAT Viewer?action=UPDATE&amp;creator=factset&amp;DYN_ARGS=TRUE&amp;DOC_NAME=FAT:FQL_AUDITING_CLIENT_TEMPLATE.FAT&amp;display_string=Audit&amp;VAR:KEY=ETQRKPOBQN&amp;VAR:QUERY=RkZfRU5UUlBSX1ZBTF9EQUlMWSg0MDI3NSwsLCwsJ0RJTCcpL0VDX01FQU5fU0FMRVNfTlRNQSg0MDI3NSk=&amp;","WINDOW=FIRST_POPUP&amp;HEIGHT=450&amp;WIDTH=450&amp;START_MAXIMIZED=FALSE&amp;VAR:CALENDAR=US&amp;VAR:SYMBOL=SGI&amp;VAR:INDEX=0"}</definedName>
    <definedName name="_1180__FDSAUDITLINK__" hidden="1">{"fdsup://Directions/FactSet Auditing Viewer?action=AUDIT_VALUE&amp;DB=129&amp;ID1=59513710&amp;VALUEID=02001&amp;SDATE=200901&amp;PERIODTYPE=QTR_STD&amp;SCFT=3&amp;window=popup_no_bar&amp;width=385&amp;height=120&amp;START_MAXIMIZED=FALSE&amp;creator=factset&amp;display_string=Audit"}</definedName>
    <definedName name="_1181__FDSAUDITLINK__" hidden="1">{"fdsup://Directions/FactSet Auditing Viewer?action=AUDIT_VALUE&amp;DB=129&amp;ID1=59501710&amp;VALUEID=02001&amp;SDATE=200803&amp;PERIODTYPE=QTR_STD&amp;SCFT=3&amp;window=popup_no_bar&amp;width=385&amp;height=120&amp;START_MAXIMIZED=FALSE&amp;creator=factset&amp;display_string=Audit"}</definedName>
    <definedName name="_1182__FDSAUDITLINK__" hidden="1">{"fdsup://Directions/FactSet Auditing Viewer?action=AUDIT_VALUE&amp;DB=129&amp;ID1=59501710&amp;VALUEID=02001&amp;SDATE=200803&amp;PERIODTYPE=QTR_STD&amp;SCFT=3&amp;window=popup_no_bar&amp;width=385&amp;height=120&amp;START_MAXIMIZED=FALSE&amp;creator=factset&amp;display_string=Audit"}</definedName>
    <definedName name="_1183__FDSAUDITLINK__" hidden="1">{"fdsup://Directions/FactSet Auditing Viewer?action=AUDIT_VALUE&amp;DB=129&amp;ID1=51280710&amp;VALUEID=02001&amp;SDATE=200902&amp;PERIODTYPE=QTR_STD&amp;SCFT=3&amp;window=popup_no_bar&amp;width=385&amp;height=120&amp;START_MAXIMIZED=FALSE&amp;creator=factset&amp;display_string=Audit"}</definedName>
    <definedName name="_1184__FDSAUDITLINK__" hidden="1">{"fdsup://Directions/FactSet Auditing Viewer?action=AUDIT_VALUE&amp;DB=129&amp;ID1=51280710&amp;VALUEID=02001&amp;SDATE=200902&amp;PERIODTYPE=QTR_STD&amp;SCFT=3&amp;window=popup_no_bar&amp;width=385&amp;height=120&amp;START_MAXIMIZED=FALSE&amp;creator=factset&amp;display_string=Audit"}</definedName>
    <definedName name="_1185__FDSAUDITLINK__" hidden="1">{"fdsup://Directions/FactSet Auditing Viewer?action=AUDIT_VALUE&amp;DB=129&amp;ID1=53567810&amp;VALUEID=02001&amp;SDATE=200902&amp;PERIODTYPE=QTR_STD&amp;SCFT=3&amp;window=popup_no_bar&amp;width=385&amp;height=120&amp;START_MAXIMIZED=FALSE&amp;creator=factset&amp;display_string=Audit"}</definedName>
    <definedName name="_1186__FDSAUDITLINK__" hidden="1">{"fdsup://Directions/FactSet Auditing Viewer?action=AUDIT_VALUE&amp;DB=129&amp;ID1=53567810&amp;VALUEID=02001&amp;SDATE=200902&amp;PERIODTYPE=QTR_STD&amp;SCFT=3&amp;window=popup_no_bar&amp;width=385&amp;height=120&amp;START_MAXIMIZED=FALSE&amp;creator=factset&amp;display_string=Audit"}</definedName>
    <definedName name="_1187__FDSAUDITLINK__" hidden="1">{"fdsup://Directions/FactSet Auditing Viewer?action=AUDIT_VALUE&amp;DB=129&amp;ID1=48248010&amp;VALUEID=02001&amp;SDATE=200902&amp;PERIODTYPE=QTR_STD&amp;SCFT=3&amp;window=popup_no_bar&amp;width=385&amp;height=120&amp;START_MAXIMIZED=FALSE&amp;creator=factset&amp;display_string=Audit"}</definedName>
    <definedName name="_1188__FDSAUDITLINK__" hidden="1">{"fdsup://Directions/FactSet Auditing Viewer?action=AUDIT_VALUE&amp;DB=129&amp;ID1=48248010&amp;VALUEID=02001&amp;SDATE=200902&amp;PERIODTYPE=QTR_STD&amp;SCFT=3&amp;window=popup_no_bar&amp;width=385&amp;height=120&amp;START_MAXIMIZED=FALSE&amp;creator=factset&amp;display_string=Audit"}</definedName>
    <definedName name="_1189__FDSAUDITLINK__" hidden="1">{"fdsup://Directions/FactSet Auditing Viewer?action=AUDIT_VALUE&amp;DB=129&amp;ID1=48836020&amp;VALUEID=02001&amp;SDATE=200803&amp;PERIODTYPE=QTR_STD&amp;SCFT=3&amp;window=popup_no_bar&amp;width=385&amp;height=120&amp;START_MAXIMIZED=FALSE&amp;creator=factset&amp;display_string=Audit"}</definedName>
    <definedName name="_119__FDSAUDITLINK__" hidden="1">{"fdsup://directions/FAT Viewer?action=UPDATE&amp;creator=factset&amp;DYN_ARGS=TRUE&amp;DOC_NAME=FAT:FQL_AUDITING_CLIENT_TEMPLATE.FAT&amp;display_string=Audit&amp;VAR:KEY=MTGXEXMDKV&amp;VAR:QUERY=RkZfRU5UUlBSX1ZBTF9EQUlMWSg0MDI3NCwsLCwsJ0RJTCcpL0VDX01FQU5fU0FMRVNfTlRNQSg0MDI3NCk=&amp;","WINDOW=FIRST_POPUP&amp;HEIGHT=450&amp;WIDTH=450&amp;START_MAXIMIZED=FALSE&amp;VAR:CALENDAR=US&amp;VAR:SYMBOL=SGI&amp;VAR:INDEX=0"}</definedName>
    <definedName name="_1190__FDSAUDITLINK__" hidden="1">{"fdsup://Directions/FactSet Auditing Viewer?action=AUDIT_VALUE&amp;DB=129&amp;ID1=48836020&amp;VALUEID=02001&amp;SDATE=200803&amp;PERIODTYPE=QTR_STD&amp;SCFT=3&amp;window=popup_no_bar&amp;width=385&amp;height=120&amp;START_MAXIMIZED=FALSE&amp;creator=factset&amp;display_string=Audit"}</definedName>
    <definedName name="_1191__FDSAUDITLINK__" hidden="1">{"fdsup://Directions/FactSet Auditing Viewer?action=AUDIT_VALUE&amp;DB=129&amp;ID1=86681020&amp;VALUEID=02001&amp;SDATE=200902&amp;PERIODTYPE=QTR_STD&amp;SCFT=3&amp;window=popup_no_bar&amp;width=385&amp;height=120&amp;START_MAXIMIZED=FALSE&amp;creator=factset&amp;display_string=Audit"}</definedName>
    <definedName name="_1192__FDSAUDITLINK__" hidden="1">{"fdsup://Directions/FactSet Auditing Viewer?action=AUDIT_VALUE&amp;DB=129&amp;ID1=86681020&amp;VALUEID=02001&amp;SDATE=200902&amp;PERIODTYPE=QTR_STD&amp;SCFT=3&amp;window=popup_no_bar&amp;width=385&amp;height=120&amp;START_MAXIMIZED=FALSE&amp;creator=factset&amp;display_string=Audit"}</definedName>
    <definedName name="_1193__FDSAUDITLINK__" hidden="1">{"fdsup://Directions/FactSet Auditing Viewer?action=AUDIT_VALUE&amp;DB=129&amp;ID1=46025410&amp;VALUEID=02001&amp;SDATE=200902&amp;PERIODTYPE=QTR_STD&amp;SCFT=3&amp;window=popup_no_bar&amp;width=385&amp;height=120&amp;START_MAXIMIZED=FALSE&amp;creator=factset&amp;display_string=Audit"}</definedName>
    <definedName name="_1194__FDSAUDITLINK__" hidden="1">{"fdsup://Directions/FactSet Auditing Viewer?action=AUDIT_VALUE&amp;DB=129&amp;ID1=46025410&amp;VALUEID=02001&amp;SDATE=200902&amp;PERIODTYPE=QTR_STD&amp;SCFT=3&amp;window=popup_no_bar&amp;width=385&amp;height=120&amp;START_MAXIMIZED=FALSE&amp;creator=factset&amp;display_string=Audit"}</definedName>
    <definedName name="_1195__FDSAUDITLINK__" hidden="1">{"fdsup://Directions/FactSet Auditing Viewer?action=AUDIT_VALUE&amp;DB=129&amp;ID1=45811810&amp;VALUEID=02001&amp;SDATE=200803&amp;PERIODTYPE=QTR_STD&amp;SCFT=3&amp;window=popup_no_bar&amp;width=385&amp;height=120&amp;START_MAXIMIZED=FALSE&amp;creator=factset&amp;display_string=Audit"}</definedName>
    <definedName name="_1196__FDSAUDITLINK__" hidden="1">{"fdsup://Directions/FactSet Auditing Viewer?action=AUDIT_VALUE&amp;DB=129&amp;ID1=45811810&amp;VALUEID=02001&amp;SDATE=200803&amp;PERIODTYPE=QTR_STD&amp;SCFT=3&amp;window=popup_no_bar&amp;width=385&amp;height=120&amp;START_MAXIMIZED=FALSE&amp;creator=factset&amp;display_string=Audit"}</definedName>
    <definedName name="_1197__FDSAUDITLINK__" hidden="1">{"fdsup://Directions/FactSet Auditing Viewer?action=AUDIT_VALUE&amp;DB=129&amp;ID1=42823610&amp;VALUEID=02001&amp;SDATE=200901&amp;PERIODTYPE=QTR_STD&amp;SCFT=3&amp;window=popup_no_bar&amp;width=385&amp;height=120&amp;START_MAXIMIZED=FALSE&amp;creator=factset&amp;display_string=Audit"}</definedName>
    <definedName name="_1198__FDSAUDITLINK__" hidden="1">{"fdsup://Directions/FactSet Auditing Viewer?action=AUDIT_VALUE&amp;DB=129&amp;ID1=42823610&amp;VALUEID=02001&amp;SDATE=200901&amp;PERIODTYPE=QTR_STD&amp;SCFT=3&amp;window=popup_no_bar&amp;width=385&amp;height=120&amp;START_MAXIMIZED=FALSE&amp;creator=factset&amp;display_string=Audit"}</definedName>
    <definedName name="_1199__FDSAUDITLINK__" hidden="1">{"fdsup://Directions/FactSet Auditing Viewer?action=AUDIT_VALUE&amp;DB=129&amp;ID1=31561610&amp;VALUEID=02001&amp;SDATE=200901&amp;PERIODTYPE=QTR_STD&amp;SCFT=3&amp;window=popup_no_bar&amp;width=385&amp;height=120&amp;START_MAXIMIZED=FALSE&amp;creator=factset&amp;display_string=Audit"}</definedName>
    <definedName name="_12__FDSAUDITLINK__" hidden="1">{"fdsup://directions/FAT Viewer?action=UPDATE&amp;creator=factset&amp;DYN_ARGS=TRUE&amp;DOC_NAME=FAT:FQL_AUDITING_CLIENT_TEMPLATE.FAT&amp;display_string=Audit&amp;VAR:KEY=GRAXEPSDSV&amp;VAR:QUERY=RkZfRU5UUlBSX1ZBTF9EQUlMWSg0MDQyMywsLCwsJ0RJTCcpL0VDX01FQU5fU0FMRVNfTlRNQSg0MDQyMyk=&amp;","WINDOW=FIRST_POPUP&amp;HEIGHT=450&amp;WIDTH=450&amp;START_MAXIMIZED=FALSE&amp;VAR:CALENDAR=US&amp;VAR:SYMBOL=SGI&amp;VAR:INDEX=0"}</definedName>
    <definedName name="_120__FDSAUDITLINK__" hidden="1">{"fdsup://directions/FAT Viewer?action=UPDATE&amp;creator=factset&amp;DYN_ARGS=TRUE&amp;DOC_NAME=FAT:FQL_AUDITING_CLIENT_TEMPLATE.FAT&amp;display_string=Audit&amp;VAR:KEY=CDQXAJATQZ&amp;VAR:QUERY=RkZfRU5UUlBSX1ZBTF9EQUlMWSg0MDI3MywsLCwsJ0RJTCcpL0VDX01FQU5fU0FMRVNfTlRNQSg0MDI3Myk=&amp;","WINDOW=FIRST_POPUP&amp;HEIGHT=450&amp;WIDTH=450&amp;START_MAXIMIZED=FALSE&amp;VAR:CALENDAR=US&amp;VAR:SYMBOL=SGI&amp;VAR:INDEX=0"}</definedName>
    <definedName name="_1200__FDSAUDITLINK__" hidden="1">{"fdsup://Directions/FactSet Auditing Viewer?action=AUDIT_VALUE&amp;DB=129&amp;ID1=31561610&amp;VALUEID=02001&amp;SDATE=200901&amp;PERIODTYPE=QTR_STD&amp;SCFT=3&amp;window=popup_no_bar&amp;width=385&amp;height=120&amp;START_MAXIMIZED=FALSE&amp;creator=factset&amp;display_string=Audit"}</definedName>
    <definedName name="_1201__FDSAUDITLINK__" hidden="1">{"fdsup://Directions/FactSet Auditing Viewer?action=AUDIT_VALUE&amp;DB=129&amp;ID1=29247520&amp;VALUEID=02001&amp;SDATE=200902&amp;PERIODTYPE=QTR_STD&amp;SCFT=3&amp;window=popup_no_bar&amp;width=385&amp;height=120&amp;START_MAXIMIZED=FALSE&amp;creator=factset&amp;display_string=Audit"}</definedName>
    <definedName name="_1202__FDSAUDITLINK__" hidden="1">{"fdsup://Directions/FactSet Auditing Viewer?action=AUDIT_VALUE&amp;DB=129&amp;ID1=29247520&amp;VALUEID=02001&amp;SDATE=200902&amp;PERIODTYPE=QTR_STD&amp;SCFT=3&amp;window=popup_no_bar&amp;width=385&amp;height=120&amp;START_MAXIMIZED=FALSE&amp;creator=factset&amp;display_string=Audit"}</definedName>
    <definedName name="_1203__FDSAUDITLINK__" hidden="1">{"fdsup://Directions/FactSet Auditing Viewer?action=AUDIT_VALUE&amp;DB=129&amp;ID1=17275R10&amp;VALUEID=02001&amp;SDATE=200902&amp;PERIODTYPE=QTR_STD&amp;SCFT=3&amp;window=popup_no_bar&amp;width=385&amp;height=120&amp;START_MAXIMIZED=FALSE&amp;creator=factset&amp;display_string=Audit"}</definedName>
    <definedName name="_1204__FDSAUDITLINK__" hidden="1">{"fdsup://Directions/FactSet Auditing Viewer?action=AUDIT_VALUE&amp;DB=129&amp;ID1=17275R10&amp;VALUEID=02001&amp;SDATE=200902&amp;PERIODTYPE=QTR_STD&amp;SCFT=3&amp;window=popup_no_bar&amp;width=385&amp;height=120&amp;START_MAXIMIZED=FALSE&amp;creator=factset&amp;display_string=Audit"}</definedName>
    <definedName name="_1205__FDSAUDITLINK__" hidden="1">{"fdsup://Directions/FactSet Auditing Viewer?action=AUDIT_VALUE&amp;DB=129&amp;ID1=22544710&amp;VALUEID=02001&amp;SDATE=200902&amp;PERIODTYPE=QTR_STD&amp;SCFT=3&amp;window=popup_no_bar&amp;width=385&amp;height=120&amp;START_MAXIMIZED=FALSE&amp;creator=factset&amp;display_string=Audit"}</definedName>
    <definedName name="_1206__FDSAUDITLINK__" hidden="1">{"fdsup://Directions/FactSet Auditing Viewer?action=AUDIT_VALUE&amp;DB=129&amp;ID1=22544710&amp;VALUEID=02001&amp;SDATE=200902&amp;PERIODTYPE=QTR_STD&amp;SCFT=3&amp;window=popup_no_bar&amp;width=385&amp;height=120&amp;START_MAXIMIZED=FALSE&amp;creator=factset&amp;display_string=Audit"}</definedName>
    <definedName name="_1207__FDSAUDITLINK__" hidden="1">{"fdsup://Directions/FactSet Auditing Viewer?action=AUDIT_VALUE&amp;DB=129&amp;ID1=20714230&amp;VALUEID=02001&amp;SDATE=200901&amp;PERIODTYPE=QTR_STD&amp;SCFT=3&amp;window=popup_no_bar&amp;width=385&amp;height=120&amp;START_MAXIMIZED=FALSE&amp;creator=factset&amp;display_string=Audit"}</definedName>
    <definedName name="_1208__FDSAUDITLINK__" hidden="1">{"fdsup://Directions/FactSet Auditing Viewer?action=AUDIT_VALUE&amp;DB=129&amp;ID1=20714230&amp;VALUEID=02001&amp;SDATE=200901&amp;PERIODTYPE=QTR_STD&amp;SCFT=3&amp;window=popup_no_bar&amp;width=385&amp;height=120&amp;START_MAXIMIZED=FALSE&amp;creator=factset&amp;display_string=Audit"}</definedName>
    <definedName name="_1209__FDSAUDITLINK__" hidden="1">{"fdsup://Directions/FactSet Auditing Viewer?action=AUDIT_VALUE&amp;DB=129&amp;ID1=11162130&amp;VALUEID=02001&amp;SDATE=200901&amp;PERIODTYPE=QTR_STD&amp;SCFT=3&amp;window=popup_no_bar&amp;width=385&amp;height=120&amp;START_MAXIMIZED=FALSE&amp;creator=factset&amp;display_string=Audit"}</definedName>
    <definedName name="_121__FDSAUDITLINK__" hidden="1">{"fdsup://directions/FAT Viewer?action=UPDATE&amp;creator=factset&amp;DYN_ARGS=TRUE&amp;DOC_NAME=FAT:FQL_AUDITING_CLIENT_TEMPLATE.FAT&amp;display_string=Audit&amp;VAR:KEY=YJUNKZAVKX&amp;VAR:QUERY=RkZfRU5UUlBSX1ZBTF9EQUlMWSg0MDI3MCwsLCwsJ0RJTCcpL0VDX01FQU5fU0FMRVNfTlRNQSg0MDI3MCk=&amp;","WINDOW=FIRST_POPUP&amp;HEIGHT=450&amp;WIDTH=450&amp;START_MAXIMIZED=FALSE&amp;VAR:CALENDAR=US&amp;VAR:SYMBOL=SGI&amp;VAR:INDEX=0"}</definedName>
    <definedName name="_1210__FDSAUDITLINK__" hidden="1">{"fdsup://Directions/FactSet Auditing Viewer?action=AUDIT_VALUE&amp;DB=129&amp;ID1=11162130&amp;VALUEID=02001&amp;SDATE=200901&amp;PERIODTYPE=QTR_STD&amp;SCFT=3&amp;window=popup_no_bar&amp;width=385&amp;height=120&amp;START_MAXIMIZED=FALSE&amp;creator=factset&amp;display_string=Audit"}</definedName>
    <definedName name="_1211__FDSAUDITLINK__" hidden="1">{"fdsup://Directions/FactSet Auditing Viewer?action=AUDIT_VALUE&amp;DB=129&amp;ID1=Y0486S10&amp;VALUEID=02001&amp;SDATE=200901&amp;PERIODTYPE=QTR_STD&amp;SCFT=3&amp;window=popup_no_bar&amp;width=385&amp;height=120&amp;START_MAXIMIZED=FALSE&amp;creator=factset&amp;display_string=Audit"}</definedName>
    <definedName name="_1212__FDSAUDITLINK__" hidden="1">{"fdsup://Directions/FactSet Auditing Viewer?action=AUDIT_VALUE&amp;DB=129&amp;ID1=Y0486S10&amp;VALUEID=02001&amp;SDATE=200901&amp;PERIODTYPE=QTR_STD&amp;SCFT=3&amp;window=popup_no_bar&amp;width=385&amp;height=120&amp;START_MAXIMIZED=FALSE&amp;creator=factset&amp;display_string=Audit"}</definedName>
    <definedName name="_1213__FDSAUDITLINK__" hidden="1">{"fdsup://Directions/FactSet Auditing Viewer?action=AUDIT_VALUE&amp;DB=129&amp;ID1=03822W40&amp;VALUEID=02001&amp;SDATE=200803&amp;PERIODTYPE=QTR_STD&amp;SCFT=3&amp;window=popup_no_bar&amp;width=385&amp;height=120&amp;START_MAXIMIZED=FALSE&amp;creator=factset&amp;display_string=Audit"}</definedName>
    <definedName name="_1214__FDSAUDITLINK__" hidden="1">{"fdsup://Directions/FactSet Auditing Viewer?action=AUDIT_VALUE&amp;DB=129&amp;ID1=03822W40&amp;VALUEID=02001&amp;SDATE=200803&amp;PERIODTYPE=QTR_STD&amp;SCFT=3&amp;window=popup_no_bar&amp;width=385&amp;height=120&amp;START_MAXIMIZED=FALSE&amp;creator=factset&amp;display_string=Audit"}</definedName>
    <definedName name="_1215__FDSAUDITLINK__" hidden="1">{"fdsup://Directions/FactSet Auditing Viewer?action=AUDIT_VALUE&amp;DB=129&amp;ID1=03822210&amp;VALUEID=02001&amp;SDATE=200901&amp;PERIODTYPE=QTR_STD&amp;SCFT=3&amp;window=popup_no_bar&amp;width=385&amp;height=120&amp;START_MAXIMIZED=FALSE&amp;creator=factset&amp;display_string=Audit"}</definedName>
    <definedName name="_1216__FDSAUDITLINK__" hidden="1">{"fdsup://Directions/FactSet Auditing Viewer?action=AUDIT_VALUE&amp;DB=129&amp;ID1=03822210&amp;VALUEID=02001&amp;SDATE=200901&amp;PERIODTYPE=QTR_STD&amp;SCFT=3&amp;window=popup_no_bar&amp;width=385&amp;height=120&amp;START_MAXIMIZED=FALSE&amp;creator=factset&amp;display_string=Audit"}</definedName>
    <definedName name="_1217__FDSAUDITLINK__" hidden="1">{"fdsup://Directions/FactSet Auditing Viewer?action=AUDIT_VALUE&amp;DB=129&amp;ID1=03265410&amp;VALUEID=02001&amp;SDATE=200901&amp;PERIODTYPE=QTR_STD&amp;SCFT=3&amp;window=popup_no_bar&amp;width=385&amp;height=120&amp;START_MAXIMIZED=FALSE&amp;creator=factset&amp;display_string=Audit"}</definedName>
    <definedName name="_1218__FDSAUDITLINK__" hidden="1">{"fdsup://Directions/FactSet Auditing Viewer?action=AUDIT_VALUE&amp;DB=129&amp;ID1=03265410&amp;VALUEID=02001&amp;SDATE=200901&amp;PERIODTYPE=QTR_STD&amp;SCFT=3&amp;window=popup_no_bar&amp;width=385&amp;height=120&amp;START_MAXIMIZED=FALSE&amp;creator=factset&amp;display_string=Audit"}</definedName>
    <definedName name="_1219__FDSAUDITLINK__" hidden="1">{"fdsup://Directions/FactSet Auditing Viewer?action=AUDIT_VALUE&amp;DB=129&amp;ID1=98975F10&amp;VALUEID=02001&amp;SDATE=200803&amp;PERIODTYPE=QTR_STD&amp;SCFT=3&amp;window=popup_no_bar&amp;width=385&amp;height=120&amp;START_MAXIMIZED=FALSE&amp;creator=factset&amp;display_string=Audit"}</definedName>
    <definedName name="_122__FDSAUDITLINK__" hidden="1">{"fdsup://directions/FAT Viewer?action=UPDATE&amp;creator=factset&amp;DYN_ARGS=TRUE&amp;DOC_NAME=FAT:FQL_AUDITING_CLIENT_TEMPLATE.FAT&amp;display_string=Audit&amp;VAR:KEY=GXGZAFKRUN&amp;VAR:QUERY=RkZfRU5UUlBSX1ZBTF9EQUlMWSg0MDI2OSwsLCwsJ0RJTCcpL0VDX01FQU5fU0FMRVNfTlRNQSg0MDI2OSk=&amp;","WINDOW=FIRST_POPUP&amp;HEIGHT=450&amp;WIDTH=450&amp;START_MAXIMIZED=FALSE&amp;VAR:CALENDAR=US&amp;VAR:SYMBOL=SGI&amp;VAR:INDEX=0"}</definedName>
    <definedName name="_1220__FDSAUDITLINK__" hidden="1">{"fdsup://Directions/FactSet Auditing Viewer?action=AUDIT_VALUE&amp;DB=129&amp;ID1=98975F10&amp;VALUEID=02001&amp;SDATE=200803&amp;PERIODTYPE=QTR_STD&amp;SCFT=3&amp;window=popup_no_bar&amp;width=385&amp;height=120&amp;START_MAXIMIZED=FALSE&amp;creator=factset&amp;display_string=Audit"}</definedName>
    <definedName name="_1221__FDSAUDITLINK__" hidden="1">{"fdsup://Directions/FactSet Auditing Viewer?action=AUDIT_VALUE&amp;DB=129&amp;ID1=98391910&amp;VALUEID=02001&amp;SDATE=200802&amp;PERIODTYPE=QTR_STD&amp;SCFT=3&amp;window=popup_no_bar&amp;width=385&amp;height=120&amp;START_MAXIMIZED=FALSE&amp;creator=factset&amp;display_string=Audit"}</definedName>
    <definedName name="_1222__FDSAUDITLINK__" hidden="1">{"fdsup://Directions/FactSet Auditing Viewer?action=AUDIT_VALUE&amp;DB=129&amp;ID1=98391910&amp;VALUEID=02001&amp;SDATE=200802&amp;PERIODTYPE=QTR_STD&amp;SCFT=3&amp;window=popup_no_bar&amp;width=385&amp;height=120&amp;START_MAXIMIZED=FALSE&amp;creator=factset&amp;display_string=Audit"}</definedName>
    <definedName name="_1223__FDSAUDITLINK__" hidden="1">{"fdsup://Directions/FactSet Auditing Viewer?action=AUDIT_VALUE&amp;DB=129&amp;ID1=95810210&amp;VALUEID=02001&amp;SDATE=200901&amp;PERIODTYPE=QTR_STD&amp;SCFT=3&amp;window=popup_no_bar&amp;width=385&amp;height=120&amp;START_MAXIMIZED=FALSE&amp;creator=factset&amp;display_string=Audit"}</definedName>
    <definedName name="_1224__FDSAUDITLINK__" hidden="1">{"fdsup://Directions/FactSet Auditing Viewer?action=AUDIT_VALUE&amp;DB=129&amp;ID1=95810210&amp;VALUEID=02001&amp;SDATE=200901&amp;PERIODTYPE=QTR_STD&amp;SCFT=3&amp;window=popup_no_bar&amp;width=385&amp;height=120&amp;START_MAXIMIZED=FALSE&amp;creator=factset&amp;display_string=Audit"}</definedName>
    <definedName name="_1225__FDSAUDITLINK__" hidden="1">{"fdsup://Directions/FactSet Auditing Viewer?action=AUDIT_VALUE&amp;DB=129&amp;ID1=92829810&amp;VALUEID=02001&amp;SDATE=200803&amp;PERIODTYPE=QTR_STD&amp;SCFT=3&amp;window=popup_no_bar&amp;width=385&amp;height=120&amp;START_MAXIMIZED=FALSE&amp;creator=factset&amp;display_string=Audit"}</definedName>
    <definedName name="_1226__FDSAUDITLINK__" hidden="1">{"fdsup://Directions/FactSet Auditing Viewer?action=AUDIT_VALUE&amp;DB=129&amp;ID1=92829810&amp;VALUEID=02001&amp;SDATE=200803&amp;PERIODTYPE=QTR_STD&amp;SCFT=3&amp;window=popup_no_bar&amp;width=385&amp;height=120&amp;START_MAXIMIZED=FALSE&amp;creator=factset&amp;display_string=Audit"}</definedName>
    <definedName name="_1227__FDSAUDITLINK__" hidden="1">{"fdsup://Directions/FactSet Auditing Viewer?action=AUDIT_VALUE&amp;DB=129&amp;ID1=88250810&amp;VALUEID=02001&amp;SDATE=200803&amp;PERIODTYPE=QTR_STD&amp;SCFT=3&amp;window=popup_no_bar&amp;width=385&amp;height=120&amp;START_MAXIMIZED=FALSE&amp;creator=factset&amp;display_string=Audit"}</definedName>
    <definedName name="_1228__FDSAUDITLINK__" hidden="1">{"fdsup://Directions/FactSet Auditing Viewer?action=AUDIT_VALUE&amp;DB=129&amp;ID1=88250810&amp;VALUEID=02001&amp;SDATE=200803&amp;PERIODTYPE=QTR_STD&amp;SCFT=3&amp;window=popup_no_bar&amp;width=385&amp;height=120&amp;START_MAXIMIZED=FALSE&amp;creator=factset&amp;display_string=Audit"}</definedName>
    <definedName name="_1229__FDSAUDITLINK__" hidden="1">{"fdsup://Directions/FactSet Auditing Viewer?action=AUDIT_VALUE&amp;DB=129&amp;ID1=89674K10&amp;VALUEID=02001&amp;SDATE=200803&amp;PERIODTYPE=QTR_STD&amp;SCFT=3&amp;window=popup_no_bar&amp;width=385&amp;height=120&amp;START_MAXIMIZED=FALSE&amp;creator=factset&amp;display_string=Audit"}</definedName>
    <definedName name="_123__FDSAUDITLINK__" hidden="1">{"fdsup://directions/FAT Viewer?action=UPDATE&amp;creator=factset&amp;DYN_ARGS=TRUE&amp;DOC_NAME=FAT:FQL_AUDITING_CLIENT_TEMPLATE.FAT&amp;display_string=Audit&amp;VAR:KEY=YXMVEZMBKZ&amp;VAR:QUERY=RkZfRU5UUlBSX1ZBTF9EQUlMWSg0MDI2OCwsLCwsJ0RJTCcpL0VDX01FQU5fU0FMRVNfTlRNQSg0MDI2OCk=&amp;","WINDOW=FIRST_POPUP&amp;HEIGHT=450&amp;WIDTH=450&amp;START_MAXIMIZED=FALSE&amp;VAR:CALENDAR=US&amp;VAR:SYMBOL=SGI&amp;VAR:INDEX=0"}</definedName>
    <definedName name="_1230__FDSAUDITLINK__" hidden="1">{"fdsup://Directions/FactSet Auditing Viewer?action=AUDIT_VALUE&amp;DB=129&amp;ID1=89674K10&amp;VALUEID=02001&amp;SDATE=200803&amp;PERIODTYPE=QTR_STD&amp;SCFT=3&amp;window=popup_no_bar&amp;width=385&amp;height=120&amp;START_MAXIMIZED=FALSE&amp;creator=factset&amp;display_string=Audit"}</definedName>
    <definedName name="_1231__FDSAUDITLINK__" hidden="1">{"fdsup://Directions/FactSet Auditing Viewer?action=AUDIT_VALUE&amp;DB=129&amp;ID1=G7945M10&amp;VALUEID=02001&amp;SDATE=200901&amp;PERIODTYPE=QTR_STD&amp;SCFT=3&amp;window=popup_no_bar&amp;width=385&amp;height=120&amp;START_MAXIMIZED=FALSE&amp;creator=factset&amp;display_string=Audit"}</definedName>
    <definedName name="_1232__FDSAUDITLINK__" hidden="1">{"fdsup://Directions/FactSet Auditing Viewer?action=AUDIT_VALUE&amp;DB=129&amp;ID1=G7945M10&amp;VALUEID=02001&amp;SDATE=200901&amp;PERIODTYPE=QTR_STD&amp;SCFT=3&amp;window=popup_no_bar&amp;width=385&amp;height=120&amp;START_MAXIMIZED=FALSE&amp;creator=factset&amp;display_string=Audit"}</definedName>
    <definedName name="_1233__FDSAUDITLINK__" hidden="1">{"fdsup://Directions/FactSet Auditing Viewer?action=AUDIT_VALUE&amp;DB=129&amp;ID1=78477410&amp;VALUEID=02001&amp;SDATE=200803&amp;PERIODTYPE=QTR_STD&amp;SCFT=3&amp;window=popup_no_bar&amp;width=385&amp;height=120&amp;START_MAXIMIZED=FALSE&amp;creator=factset&amp;display_string=Audit"}</definedName>
    <definedName name="_1234__FDSAUDITLINK__" hidden="1">{"fdsup://Directions/FactSet Auditing Viewer?action=AUDIT_VALUE&amp;DB=129&amp;ID1=78477410&amp;VALUEID=02001&amp;SDATE=200803&amp;PERIODTYPE=QTR_STD&amp;SCFT=3&amp;window=popup_no_bar&amp;width=385&amp;height=120&amp;START_MAXIMIZED=FALSE&amp;creator=factset&amp;display_string=Audit"}</definedName>
    <definedName name="_1235__FDSAUDITLINK__" hidden="1">{"fdsup://Directions/FactSet Auditing Viewer?action=AUDIT_VALUE&amp;DB=129&amp;ID1=82705710&amp;VALUEID=02001&amp;SDATE=200803&amp;PERIODTYPE=QTR_STD&amp;SCFT=3&amp;window=popup_no_bar&amp;width=385&amp;height=120&amp;START_MAXIMIZED=FALSE&amp;creator=factset&amp;display_string=Audit"}</definedName>
    <definedName name="_1236__FDSAUDITLINK__" hidden="1">{"fdsup://Directions/FactSet Auditing Viewer?action=AUDIT_VALUE&amp;DB=129&amp;ID1=82705710&amp;VALUEID=02001&amp;SDATE=200803&amp;PERIODTYPE=QTR_STD&amp;SCFT=3&amp;window=popup_no_bar&amp;width=385&amp;height=120&amp;START_MAXIMIZED=FALSE&amp;creator=factset&amp;display_string=Audit"}</definedName>
    <definedName name="_1237__FDSAUDITLINK__" hidden="1">{"fdsup://Directions/FactSet Auditing Viewer?action=AUDIT_VALUE&amp;DB=129&amp;ID1=83547010&amp;VALUEID=02001&amp;SDATE=200803&amp;PERIODTYPE=QTR_STD&amp;SCFT=3&amp;window=popup_no_bar&amp;width=385&amp;height=120&amp;START_MAXIMIZED=FALSE&amp;creator=factset&amp;display_string=Audit"}</definedName>
    <definedName name="_1238__FDSAUDITLINK__" hidden="1">{"fdsup://Directions/FactSet Auditing Viewer?action=AUDIT_VALUE&amp;DB=129&amp;ID1=83547010&amp;VALUEID=02001&amp;SDATE=200803&amp;PERIODTYPE=QTR_STD&amp;SCFT=3&amp;window=popup_no_bar&amp;width=385&amp;height=120&amp;START_MAXIMIZED=FALSE&amp;creator=factset&amp;display_string=Audit"}</definedName>
    <definedName name="_1239__FDSAUDITLINK__" hidden="1">{"fdsup://Directions/FactSet Auditing Viewer?action=AUDIT_VALUE&amp;DB=129&amp;ID1=80004C10&amp;VALUEID=02001&amp;SDATE=200803&amp;PERIODTYPE=QTR_STD&amp;SCFT=3&amp;window=popup_no_bar&amp;width=385&amp;height=120&amp;START_MAXIMIZED=FALSE&amp;creator=factset&amp;display_string=Audit"}</definedName>
    <definedName name="_124__FDSAUDITLINK__" hidden="1">{"fdsup://directions/FAT Viewer?action=UPDATE&amp;creator=factset&amp;DYN_ARGS=TRUE&amp;DOC_NAME=FAT:FQL_AUDITING_CLIENT_TEMPLATE.FAT&amp;display_string=Audit&amp;VAR:KEY=UZCZUDCBOZ&amp;VAR:QUERY=RkZfRU5UUlBSX1ZBTF9EQUlMWSg0MDI2NywsLCwsJ0RJTCcpL0VDX01FQU5fU0FMRVNfTlRNQSg0MDI2Nyk=&amp;","WINDOW=FIRST_POPUP&amp;HEIGHT=450&amp;WIDTH=450&amp;START_MAXIMIZED=FALSE&amp;VAR:CALENDAR=US&amp;VAR:SYMBOL=SGI&amp;VAR:INDEX=0"}</definedName>
    <definedName name="_1240__FDSAUDITLINK__" hidden="1">{"fdsup://Directions/FactSet Auditing Viewer?action=AUDIT_VALUE&amp;DB=129&amp;ID1=80004C10&amp;VALUEID=02001&amp;SDATE=200803&amp;PERIODTYPE=QTR_STD&amp;SCFT=3&amp;window=popup_no_bar&amp;width=385&amp;height=120&amp;START_MAXIMIZED=FALSE&amp;creator=factset&amp;display_string=Audit"}</definedName>
    <definedName name="_1241__FDSAUDITLINK__" hidden="1">{"fdsup://Directions/FactSet Auditing Viewer?action=AUDIT_VALUE&amp;DB=129&amp;ID1=81685010&amp;VALUEID=02001&amp;SDATE=200803&amp;PERIODTYPE=QTR_STD&amp;SCFT=3&amp;window=popup_no_bar&amp;width=385&amp;height=120&amp;START_MAXIMIZED=FALSE&amp;creator=factset&amp;display_string=Audit"}</definedName>
    <definedName name="_1242__FDSAUDITLINK__" hidden="1">{"fdsup://Directions/FactSet Auditing Viewer?action=AUDIT_VALUE&amp;DB=129&amp;ID1=81685010&amp;VALUEID=02001&amp;SDATE=200803&amp;PERIODTYPE=QTR_STD&amp;SCFT=3&amp;window=popup_no_bar&amp;width=385&amp;height=120&amp;START_MAXIMIZED=FALSE&amp;creator=factset&amp;display_string=Audit"}</definedName>
    <definedName name="_1243__FDSAUDITLINK__" hidden="1">{"fdsup://Directions/FactSet Auditing Viewer?action=AUDIT_VALUE&amp;DB=129&amp;ID1=82691910&amp;VALUEID=02001&amp;SDATE=200803&amp;PERIODTYPE=QTR_STD&amp;SCFT=3&amp;window=popup_no_bar&amp;width=385&amp;height=120&amp;START_MAXIMIZED=FALSE&amp;creator=factset&amp;display_string=Audit"}</definedName>
    <definedName name="_1244__FDSAUDITLINK__" hidden="1">{"fdsup://Directions/FactSet Auditing Viewer?action=AUDIT_VALUE&amp;DB=129&amp;ID1=82691910&amp;VALUEID=02001&amp;SDATE=200803&amp;PERIODTYPE=QTR_STD&amp;SCFT=3&amp;window=popup_no_bar&amp;width=385&amp;height=120&amp;START_MAXIMIZED=FALSE&amp;creator=factset&amp;display_string=Audit"}</definedName>
    <definedName name="_1245__FDSAUDITLINK__" hidden="1">{"fdsup://Directions/FactSet Auditing Viewer?action=AUDIT_VALUE&amp;DB=129&amp;ID1=82705T10&amp;VALUEID=02001&amp;SDATE=200803&amp;PERIODTYPE=QTR_STD&amp;SCFT=3&amp;window=popup_no_bar&amp;width=385&amp;height=120&amp;START_MAXIMIZED=FALSE&amp;creator=factset&amp;display_string=Audit"}</definedName>
    <definedName name="_1246__FDSAUDITLINK__" hidden="1">{"fdsup://Directions/FactSet Auditing Viewer?action=AUDIT_VALUE&amp;DB=129&amp;ID1=82705T10&amp;VALUEID=02001&amp;SDATE=200803&amp;PERIODTYPE=QTR_STD&amp;SCFT=3&amp;window=popup_no_bar&amp;width=385&amp;height=120&amp;START_MAXIMIZED=FALSE&amp;creator=factset&amp;display_string=Audit"}</definedName>
    <definedName name="_1247__FDSAUDITLINK__" hidden="1">{"fdsup://Directions/FactSet Auditing Viewer?action=AUDIT_VALUE&amp;DB=129&amp;ID1=75091710&amp;VALUEID=02001&amp;SDATE=200803&amp;PERIODTYPE=QTR_STD&amp;SCFT=3&amp;window=popup_no_bar&amp;width=385&amp;height=120&amp;START_MAXIMIZED=FALSE&amp;creator=factset&amp;display_string=Audit"}</definedName>
    <definedName name="_1248__FDSAUDITLINK__" hidden="1">{"fdsup://Directions/FactSet Auditing Viewer?action=AUDIT_VALUE&amp;DB=129&amp;ID1=75091710&amp;VALUEID=02001&amp;SDATE=200803&amp;PERIODTYPE=QTR_STD&amp;SCFT=3&amp;window=popup_no_bar&amp;width=385&amp;height=120&amp;START_MAXIMIZED=FALSE&amp;creator=factset&amp;display_string=Audit"}</definedName>
    <definedName name="_1249__FDSAUDITLINK__" hidden="1">{"fdsup://Directions/FactSet Auditing Viewer?action=AUDIT_VALUE&amp;DB=129&amp;ID1=74994110&amp;VALUEID=02001&amp;SDATE=200802&amp;PERIODTYPE=QTR_STD&amp;SCFT=3&amp;window=popup_no_bar&amp;width=385&amp;height=120&amp;START_MAXIMIZED=FALSE&amp;creator=factset&amp;display_string=Audit"}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WDWXSJABIP&amp;VAR:QUERY=RkZfRU5UUlBSX1ZBTF9EQUlMWSg0MDI2NiwsLCwsJ0RJTCcpL0VDX01FQU5fU0FMRVNfTlRNQSg0MDI2Nik=&amp;","WINDOW=FIRST_POPUP&amp;HEIGHT=450&amp;WIDTH=450&amp;START_MAXIMIZED=FALSE&amp;VAR:CALENDAR=US&amp;VAR:SYMBOL=SGI&amp;VAR:INDEX=0"}</definedName>
    <definedName name="_1250__FDSAUDITLINK__" hidden="1">{"fdsup://Directions/FactSet Auditing Viewer?action=AUDIT_VALUE&amp;DB=129&amp;ID1=74994110&amp;VALUEID=02001&amp;SDATE=200802&amp;PERIODTYPE=QTR_STD&amp;SCFT=3&amp;window=popup_no_bar&amp;width=385&amp;height=120&amp;START_MAXIMIZED=FALSE&amp;creator=factset&amp;display_string=Audit"}</definedName>
    <definedName name="_1251__FDSAUDITLINK__" hidden="1">{"fdsup://Directions/FactSet Auditing Viewer?action=AUDIT_VALUE&amp;DB=129&amp;ID1=74727710&amp;VALUEID=02001&amp;SDATE=200802&amp;PERIODTYPE=QTR_STD&amp;SCFT=3&amp;window=popup_no_bar&amp;width=385&amp;height=120&amp;START_MAXIMIZED=FALSE&amp;creator=factset&amp;display_string=Audit"}</definedName>
    <definedName name="_1252__FDSAUDITLINK__" hidden="1">{"fdsup://Directions/FactSet Auditing Viewer?action=AUDIT_VALUE&amp;DB=129&amp;ID1=74727710&amp;VALUEID=02001&amp;SDATE=200802&amp;PERIODTYPE=QTR_STD&amp;SCFT=3&amp;window=popup_no_bar&amp;width=385&amp;height=120&amp;START_MAXIMIZED=FALSE&amp;creator=factset&amp;display_string=Audit"}</definedName>
    <definedName name="_1253__FDSAUDITLINK__" hidden="1">{"fdsup://Directions/FactSet Auditing Viewer?action=AUDIT_VALUE&amp;DB=129&amp;ID1=72581M30&amp;VALUEID=02001&amp;SDATE=200803&amp;PERIODTYPE=QTR_STD&amp;SCFT=3&amp;window=popup_no_bar&amp;width=385&amp;height=120&amp;START_MAXIMIZED=FALSE&amp;creator=factset&amp;display_string=Audit"}</definedName>
    <definedName name="_1254__FDSAUDITLINK__" hidden="1">{"fdsup://Directions/FactSet Auditing Viewer?action=AUDIT_VALUE&amp;DB=129&amp;ID1=72581M30&amp;VALUEID=02001&amp;SDATE=200803&amp;PERIODTYPE=QTR_STD&amp;SCFT=3&amp;window=popup_no_bar&amp;width=385&amp;height=120&amp;START_MAXIMIZED=FALSE&amp;creator=factset&amp;display_string=Audit"}</definedName>
    <definedName name="_1255__FDSAUDITLINK__" hidden="1">{"fdsup://Directions/FactSet Auditing Viewer?action=AUDIT_VALUE&amp;DB=129&amp;ID1=73927610&amp;VALUEID=02001&amp;SDATE=200803&amp;PERIODTYPE=QTR_STD&amp;SCFT=3&amp;window=popup_no_bar&amp;width=385&amp;height=120&amp;START_MAXIMIZED=FALSE&amp;creator=factset&amp;display_string=Audit"}</definedName>
    <definedName name="_1256__FDSAUDITLINK__" hidden="1">{"fdsup://Directions/FactSet Auditing Viewer?action=AUDIT_VALUE&amp;DB=129&amp;ID1=73927610&amp;VALUEID=02001&amp;SDATE=200803&amp;PERIODTYPE=QTR_STD&amp;SCFT=3&amp;window=popup_no_bar&amp;width=385&amp;height=120&amp;START_MAXIMIZED=FALSE&amp;creator=factset&amp;display_string=Audit"}</definedName>
    <definedName name="_1257__FDSAUDITLINK__" hidden="1">{"fdsup://Directions/FactSet Auditing Viewer?action=AUDIT_VALUE&amp;DB=129&amp;ID1=69344F10&amp;VALUEID=02001&amp;SDATE=200803&amp;PERIODTYPE=QTR_STD&amp;SCFT=3&amp;window=popup_no_bar&amp;width=385&amp;height=120&amp;START_MAXIMIZED=FALSE&amp;creator=factset&amp;display_string=Audit"}</definedName>
    <definedName name="_1258__FDSAUDITLINK__" hidden="1">{"fdsup://Directions/FactSet Auditing Viewer?action=AUDIT_VALUE&amp;DB=129&amp;ID1=69344F10&amp;VALUEID=02001&amp;SDATE=200803&amp;PERIODTYPE=QTR_STD&amp;SCFT=3&amp;window=popup_no_bar&amp;width=385&amp;height=120&amp;START_MAXIMIZED=FALSE&amp;creator=factset&amp;display_string=Audit"}</definedName>
    <definedName name="_1259__FDSAUDITLINK__" hidden="1">{"fdsup://Directions/FactSet Auditing Viewer?action=AUDIT_VALUE&amp;DB=129&amp;ID1=69341710&amp;VALUEID=02001&amp;SDATE=200803&amp;PERIODTYPE=QTR_STD&amp;SCFT=3&amp;window=popup_no_bar&amp;width=385&amp;height=120&amp;START_MAXIMIZED=FALSE&amp;creator=factset&amp;display_string=Audit"}</definedName>
    <definedName name="_126__FDSAUDITLINK__" hidden="1">{"fdsup://directions/FAT Viewer?action=UPDATE&amp;creator=factset&amp;DYN_ARGS=TRUE&amp;DOC_NAME=FAT:FQL_AUDITING_CLIENT_TEMPLATE.FAT&amp;display_string=Audit&amp;VAR:KEY=AFWJWVEHUJ&amp;VAR:QUERY=RkZfRU5UUlBSX1ZBTF9EQUlMWSg0MDI2MywsLCwsJ0RJTCcpL0VDX01FQU5fU0FMRVNfTlRNQSg0MDI2Myk=&amp;","WINDOW=FIRST_POPUP&amp;HEIGHT=450&amp;WIDTH=450&amp;START_MAXIMIZED=FALSE&amp;VAR:CALENDAR=US&amp;VAR:SYMBOL=SGI&amp;VAR:INDEX=0"}</definedName>
    <definedName name="_1260__FDSAUDITLINK__" hidden="1">{"fdsup://Directions/FactSet Auditing Viewer?action=AUDIT_VALUE&amp;DB=129&amp;ID1=69341710&amp;VALUEID=02001&amp;SDATE=200803&amp;PERIODTYPE=QTR_STD&amp;SCFT=3&amp;window=popup_no_bar&amp;width=385&amp;height=120&amp;START_MAXIMIZED=FALSE&amp;creator=factset&amp;display_string=Audit"}</definedName>
    <definedName name="_1261__FDSAUDITLINK__" hidden="1">{"fdsup://Directions/FactSet Auditing Viewer?action=AUDIT_VALUE&amp;DB=129&amp;ID1=68218910&amp;VALUEID=02001&amp;SDATE=200803&amp;PERIODTYPE=QTR_STD&amp;SCFT=3&amp;window=popup_no_bar&amp;width=385&amp;height=120&amp;START_MAXIMIZED=FALSE&amp;creator=factset&amp;display_string=Audit"}</definedName>
    <definedName name="_1262__FDSAUDITLINK__" hidden="1">{"fdsup://Directions/FactSet Auditing Viewer?action=AUDIT_VALUE&amp;DB=129&amp;ID1=68218910&amp;VALUEID=02001&amp;SDATE=200803&amp;PERIODTYPE=QTR_STD&amp;SCFT=3&amp;window=popup_no_bar&amp;width=385&amp;height=120&amp;START_MAXIMIZED=FALSE&amp;creator=factset&amp;display_string=Audit"}</definedName>
    <definedName name="_1263__FDSAUDITLINK__" hidden="1">{"fdsup://Directions/FactSet Auditing Viewer?action=AUDIT_VALUE&amp;DB=129&amp;ID1=B505PN&amp;VALUEID=02001&amp;SDATE=200803&amp;PERIODTYPE=QTR_STD&amp;SCFT=3&amp;window=popup_no_bar&amp;width=385&amp;height=120&amp;START_MAXIMIZED=FALSE&amp;creator=factset&amp;display_string=Audit"}</definedName>
    <definedName name="_1264__FDSAUDITLINK__" hidden="1">{"fdsup://Directions/FactSet Auditing Viewer?action=AUDIT_VALUE&amp;DB=129&amp;ID1=B505PN&amp;VALUEID=02001&amp;SDATE=200803&amp;PERIODTYPE=QTR_STD&amp;SCFT=3&amp;window=popup_no_bar&amp;width=385&amp;height=120&amp;START_MAXIMIZED=FALSE&amp;creator=factset&amp;display_string=Audit"}</definedName>
    <definedName name="_1265__FDSAUDITLINK__" hidden="1">{"fdsup://Directions/FactSet Auditing Viewer?action=AUDIT_VALUE&amp;DB=129&amp;ID1=67000810&amp;VALUEID=02001&amp;SDATE=200803&amp;PERIODTYPE=QTR_STD&amp;SCFT=3&amp;window=popup_no_bar&amp;width=385&amp;height=120&amp;START_MAXIMIZED=FALSE&amp;creator=factset&amp;display_string=Audit"}</definedName>
    <definedName name="_1266__FDSAUDITLINK__" hidden="1">{"fdsup://Directions/FactSet Auditing Viewer?action=AUDIT_VALUE&amp;DB=129&amp;ID1=67000810&amp;VALUEID=02001&amp;SDATE=200803&amp;PERIODTYPE=QTR_STD&amp;SCFT=3&amp;window=popup_no_bar&amp;width=385&amp;height=120&amp;START_MAXIMIZED=FALSE&amp;creator=factset&amp;display_string=Audit"}</definedName>
    <definedName name="_1267__FDSAUDITLINK__" hidden="1">{"fdsup://Directions/FactSet Auditing Viewer?action=AUDIT_VALUE&amp;DB=129&amp;ID1=67066G10&amp;VALUEID=02001&amp;SDATE=200803&amp;PERIODTYPE=QTR_STD&amp;SCFT=3&amp;window=popup_no_bar&amp;width=385&amp;height=120&amp;START_MAXIMIZED=FALSE&amp;creator=factset&amp;display_string=Audit"}</definedName>
    <definedName name="_1268__FDSAUDITLINK__" hidden="1">{"fdsup://Directions/FactSet Auditing Viewer?action=AUDIT_VALUE&amp;DB=129&amp;ID1=67066G10&amp;VALUEID=02001&amp;SDATE=200803&amp;PERIODTYPE=QTR_STD&amp;SCFT=3&amp;window=popup_no_bar&amp;width=385&amp;height=120&amp;START_MAXIMIZED=FALSE&amp;creator=factset&amp;display_string=Audit"}</definedName>
    <definedName name="_1269__FDSAUDITLINK__" hidden="1">{"fdsup://Directions/FactSet Auditing Viewer?action=AUDIT_VALUE&amp;DB=129&amp;ID1=63764010&amp;VALUEID=02001&amp;SDATE=200801&amp;PERIODTYPE=QTR_STD&amp;SCFT=3&amp;window=popup_no_bar&amp;width=385&amp;height=120&amp;START_MAXIMIZED=FALSE&amp;creator=factset&amp;display_string=Audit"}</definedName>
    <definedName name="_127__FDSAUDITLINK__" hidden="1">{"fdsup://directions/FAT Viewer?action=UPDATE&amp;creator=factset&amp;DYN_ARGS=TRUE&amp;DOC_NAME=FAT:FQL_AUDITING_CLIENT_TEMPLATE.FAT&amp;display_string=Audit&amp;VAR:KEY=AZMTMREBQP&amp;VAR:QUERY=RkZfRU5UUlBSX1ZBTF9EQUlMWSg0MDI2MiwsLCwsJ0RJTCcpL0VDX01FQU5fU0FMRVNfTlRNQSg0MDI2Mik=&amp;","WINDOW=FIRST_POPUP&amp;HEIGHT=450&amp;WIDTH=450&amp;START_MAXIMIZED=FALSE&amp;VAR:CALENDAR=US&amp;VAR:SYMBOL=SGI&amp;VAR:INDEX=0"}</definedName>
    <definedName name="_1270__FDSAUDITLINK__" hidden="1">{"fdsup://Directions/FactSet Auditing Viewer?action=AUDIT_VALUE&amp;DB=129&amp;ID1=63764010&amp;VALUEID=02001&amp;SDATE=200801&amp;PERIODTYPE=QTR_STD&amp;SCFT=3&amp;window=popup_no_bar&amp;width=385&amp;height=120&amp;START_MAXIMIZED=FALSE&amp;creator=factset&amp;display_string=Audit"}</definedName>
    <definedName name="_1271__FDSAUDITLINK__" hidden="1">{"fdsup://Directions/FactSet Auditing Viewer?action=AUDIT_VALUE&amp;DB=129&amp;ID1=64118B10&amp;VALUEID=02001&amp;SDATE=200803&amp;PERIODTYPE=QTR_STD&amp;SCFT=3&amp;window=popup_no_bar&amp;width=385&amp;height=120&amp;START_MAXIMIZED=FALSE&amp;creator=factset&amp;display_string=Audit"}</definedName>
    <definedName name="_1272__FDSAUDITLINK__" hidden="1">{"fdsup://Directions/FactSet Auditing Viewer?action=AUDIT_VALUE&amp;DB=129&amp;ID1=64118B10&amp;VALUEID=02001&amp;SDATE=200803&amp;PERIODTYPE=QTR_STD&amp;SCFT=3&amp;window=popup_no_bar&amp;width=385&amp;height=120&amp;START_MAXIMIZED=FALSE&amp;creator=factset&amp;display_string=Audit"}</definedName>
    <definedName name="_1273__FDSAUDITLINK__" hidden="1">{"fdsup://Directions/FactSet Auditing Viewer?action=AUDIT_VALUE&amp;DB=129&amp;ID1=G5876H10&amp;VALUEID=02001&amp;SDATE=200803&amp;PERIODTYPE=QTR_STD&amp;SCFT=3&amp;window=popup_no_bar&amp;width=385&amp;height=120&amp;START_MAXIMIZED=FALSE&amp;creator=factset&amp;display_string=Audit"}</definedName>
    <definedName name="_1274__FDSAUDITLINK__" hidden="1">{"fdsup://Directions/FactSet Auditing Viewer?action=AUDIT_VALUE&amp;DB=129&amp;ID1=G5876H10&amp;VALUEID=02001&amp;SDATE=200803&amp;PERIODTYPE=QTR_STD&amp;SCFT=3&amp;window=popup_no_bar&amp;width=385&amp;height=120&amp;START_MAXIMIZED=FALSE&amp;creator=factset&amp;display_string=Audit"}</definedName>
    <definedName name="_1275__FDSAUDITLINK__" hidden="1">{"fdsup://Directions/FactSet Auditing Viewer?action=AUDIT_VALUE&amp;DB=129&amp;ID1=62007630&amp;VALUEID=02001&amp;SDATE=200803&amp;PERIODTYPE=QTR_STD&amp;SCFT=3&amp;window=popup_no_bar&amp;width=385&amp;height=120&amp;START_MAXIMIZED=FALSE&amp;creator=factset&amp;display_string=Audit"}</definedName>
    <definedName name="_1276__FDSAUDITLINK__" hidden="1">{"fdsup://Directions/FactSet Auditing Viewer?action=AUDIT_VALUE&amp;DB=129&amp;ID1=62007630&amp;VALUEID=02001&amp;SDATE=200803&amp;PERIODTYPE=QTR_STD&amp;SCFT=3&amp;window=popup_no_bar&amp;width=385&amp;height=120&amp;START_MAXIMIZED=FALSE&amp;creator=factset&amp;display_string=Audit"}</definedName>
    <definedName name="_1277__FDSAUDITLINK__" hidden="1">{"fdsup://Directions/FactSet Auditing Viewer?action=AUDIT_VALUE&amp;DB=129&amp;ID1=60456710&amp;VALUEID=02001&amp;SDATE=200901&amp;PERIODTYPE=QTR_STD&amp;SCFT=3&amp;window=popup_no_bar&amp;width=385&amp;height=120&amp;START_MAXIMIZED=FALSE&amp;creator=factset&amp;display_string=Audit"}</definedName>
    <definedName name="_1278__FDSAUDITLINK__" hidden="1">{"fdsup://Directions/FactSet Auditing Viewer?action=AUDIT_VALUE&amp;DB=129&amp;ID1=60456710&amp;VALUEID=02001&amp;SDATE=200901&amp;PERIODTYPE=QTR_STD&amp;SCFT=3&amp;window=popup_no_bar&amp;width=385&amp;height=120&amp;START_MAXIMIZED=FALSE&amp;creator=factset&amp;display_string=Audit"}</definedName>
    <definedName name="_1279__FDSAUDITLINK__" hidden="1">{"fdsup://Directions/FactSet Auditing Viewer?action=AUDIT_VALUE&amp;DB=129&amp;ID1=59479310&amp;VALUEID=02001&amp;SDATE=200803&amp;PERIODTYPE=QTR_STD&amp;SCFT=3&amp;window=popup_no_bar&amp;width=385&amp;height=120&amp;START_MAXIMIZED=FALSE&amp;creator=factset&amp;display_string=Audit"}</definedName>
    <definedName name="_128__FDSAUDITLINK__" hidden="1">{"fdsup://directions/FAT Viewer?action=UPDATE&amp;creator=factset&amp;DYN_ARGS=TRUE&amp;DOC_NAME=FAT:FQL_AUDITING_CLIENT_TEMPLATE.FAT&amp;display_string=Audit&amp;VAR:KEY=EFWTUPIBOB&amp;VAR:QUERY=RkZfRU5UUlBSX1ZBTF9EQUlMWSg0MDI2MSwsLCwsJ0RJTCcpL0VDX01FQU5fU0FMRVNfTlRNQSg0MDI2MSk=&amp;","WINDOW=FIRST_POPUP&amp;HEIGHT=450&amp;WIDTH=450&amp;START_MAXIMIZED=FALSE&amp;VAR:CALENDAR=US&amp;VAR:SYMBOL=SGI&amp;VAR:INDEX=0"}</definedName>
    <definedName name="_1280__FDSAUDITLINK__" hidden="1">{"fdsup://Directions/FactSet Auditing Viewer?action=AUDIT_VALUE&amp;DB=129&amp;ID1=59479310&amp;VALUEID=02001&amp;SDATE=200803&amp;PERIODTYPE=QTR_STD&amp;SCFT=3&amp;window=popup_no_bar&amp;width=385&amp;height=120&amp;START_MAXIMIZED=FALSE&amp;creator=factset&amp;display_string=Audit"}</definedName>
    <definedName name="_1281__FDSAUDITLINK__" hidden="1">{"fdsup://Directions/FactSet Auditing Viewer?action=AUDIT_VALUE&amp;DB=129&amp;ID1=59501710&amp;VALUEID=02001&amp;SDATE=200802&amp;PERIODTYPE=QTR_STD&amp;SCFT=3&amp;window=popup_no_bar&amp;width=385&amp;height=120&amp;START_MAXIMIZED=FALSE&amp;creator=factset&amp;display_string=Audit"}</definedName>
    <definedName name="_1282__FDSAUDITLINK__" hidden="1">{"fdsup://Directions/FactSet Auditing Viewer?action=AUDIT_VALUE&amp;DB=129&amp;ID1=59501710&amp;VALUEID=02001&amp;SDATE=200802&amp;PERIODTYPE=QTR_STD&amp;SCFT=3&amp;window=popup_no_bar&amp;width=385&amp;height=120&amp;START_MAXIMIZED=FALSE&amp;creator=factset&amp;display_string=Audit"}</definedName>
    <definedName name="_1283__FDSAUDITLINK__" hidden="1">{"fdsup://Directions/FactSet Auditing Viewer?action=AUDIT_VALUE&amp;DB=129&amp;ID1=50216110&amp;VALUEID=02001&amp;SDATE=200803&amp;PERIODTYPE=QTR_STD&amp;SCFT=3&amp;window=popup_no_bar&amp;width=385&amp;height=120&amp;START_MAXIMIZED=FALSE&amp;creator=factset&amp;display_string=Audit"}</definedName>
    <definedName name="_1284__FDSAUDITLINK__" hidden="1">{"fdsup://Directions/FactSet Auditing Viewer?action=AUDIT_VALUE&amp;DB=129&amp;ID1=50216110&amp;VALUEID=02001&amp;SDATE=200803&amp;PERIODTYPE=QTR_STD&amp;SCFT=3&amp;window=popup_no_bar&amp;width=385&amp;height=120&amp;START_MAXIMIZED=FALSE&amp;creator=factset&amp;display_string=Audit"}</definedName>
    <definedName name="_1285__FDSAUDITLINK__" hidden="1">{"fdsup://Directions/FactSet Auditing Viewer?action=AUDIT_VALUE&amp;DB=129&amp;ID1=51841510&amp;VALUEID=02001&amp;SDATE=200803&amp;PERIODTYPE=QTR_STD&amp;SCFT=3&amp;window=popup_no_bar&amp;width=385&amp;height=120&amp;START_MAXIMIZED=FALSE&amp;creator=factset&amp;display_string=Audit"}</definedName>
    <definedName name="_1286__FDSAUDITLINK__" hidden="1">{"fdsup://Directions/FactSet Auditing Viewer?action=AUDIT_VALUE&amp;DB=129&amp;ID1=51841510&amp;VALUEID=02001&amp;SDATE=200803&amp;PERIODTYPE=QTR_STD&amp;SCFT=3&amp;window=popup_no_bar&amp;width=385&amp;height=120&amp;START_MAXIMIZED=FALSE&amp;creator=factset&amp;display_string=Audit"}</definedName>
    <definedName name="_1287__FDSAUDITLINK__" hidden="1">{"fdsup://Directions/FactSet Auditing Viewer?action=AUDIT_VALUE&amp;DB=129&amp;ID1=51280710&amp;VALUEID=02001&amp;SDATE=200901&amp;PERIODTYPE=QTR_STD&amp;SCFT=3&amp;window=popup_no_bar&amp;width=385&amp;height=120&amp;START_MAXIMIZED=FALSE&amp;creator=factset&amp;display_string=Audit"}</definedName>
    <definedName name="_1288__FDSAUDITLINK__" hidden="1">{"fdsup://Directions/FactSet Auditing Viewer?action=AUDIT_VALUE&amp;DB=129&amp;ID1=51280710&amp;VALUEID=02001&amp;SDATE=200901&amp;PERIODTYPE=QTR_STD&amp;SCFT=3&amp;window=popup_no_bar&amp;width=385&amp;height=120&amp;START_MAXIMIZED=FALSE&amp;creator=factset&amp;display_string=Audit"}</definedName>
    <definedName name="_1289__FDSAUDITLINK__" hidden="1">{"fdsup://Directions/FactSet Auditing Viewer?action=AUDIT_VALUE&amp;DB=129&amp;ID1=53567810&amp;VALUEID=02001&amp;SDATE=200901&amp;PERIODTYPE=QTR_STD&amp;SCFT=3&amp;window=popup_no_bar&amp;width=385&amp;height=120&amp;START_MAXIMIZED=FALSE&amp;creator=factset&amp;display_string=Audit"}</definedName>
    <definedName name="_129__FDSAUDITLINK__" hidden="1">{"fdsup://directions/FAT Viewer?action=UPDATE&amp;creator=factset&amp;DYN_ARGS=TRUE&amp;DOC_NAME=FAT:FQL_AUDITING_CLIENT_TEMPLATE.FAT&amp;display_string=Audit&amp;VAR:KEY=CFSDYXODAD&amp;VAR:QUERY=RkZfRU5UUlBSX1ZBTF9EQUlMWSg0MDI2MCwsLCwsJ0RJTCcpL0VDX01FQU5fU0FMRVNfTlRNQSg0MDI2MCk=&amp;","WINDOW=FIRST_POPUP&amp;HEIGHT=450&amp;WIDTH=450&amp;START_MAXIMIZED=FALSE&amp;VAR:CALENDAR=US&amp;VAR:SYMBOL=SGI&amp;VAR:INDEX=0"}</definedName>
    <definedName name="_1290__FDSAUDITLINK__" hidden="1">{"fdsup://Directions/FactSet Auditing Viewer?action=AUDIT_VALUE&amp;DB=129&amp;ID1=53567810&amp;VALUEID=02001&amp;SDATE=200901&amp;PERIODTYPE=QTR_STD&amp;SCFT=3&amp;window=popup_no_bar&amp;width=385&amp;height=120&amp;START_MAXIMIZED=FALSE&amp;creator=factset&amp;display_string=Audit"}</definedName>
    <definedName name="_1291__FDSAUDITLINK__" hidden="1">{"fdsup://Directions/FactSet Auditing Viewer?action=AUDIT_VALUE&amp;DB=129&amp;ID1=48248010&amp;VALUEID=02001&amp;SDATE=200901&amp;PERIODTYPE=QTR_STD&amp;SCFT=3&amp;window=popup_no_bar&amp;width=385&amp;height=120&amp;START_MAXIMIZED=FALSE&amp;creator=factset&amp;display_string=Audit"}</definedName>
    <definedName name="_1292__FDSAUDITLINK__" hidden="1">{"fdsup://Directions/FactSet Auditing Viewer?action=AUDIT_VALUE&amp;DB=129&amp;ID1=48248010&amp;VALUEID=02001&amp;SDATE=200901&amp;PERIODTYPE=QTR_STD&amp;SCFT=3&amp;window=popup_no_bar&amp;width=385&amp;height=120&amp;START_MAXIMIZED=FALSE&amp;creator=factset&amp;display_string=Audit"}</definedName>
    <definedName name="_1293__FDSAUDITLINK__" hidden="1">{"fdsup://Directions/FactSet Auditing Viewer?action=AUDIT_VALUE&amp;DB=129&amp;ID1=48836020&amp;VALUEID=02001&amp;SDATE=200802&amp;PERIODTYPE=QTR_STD&amp;SCFT=3&amp;window=popup_no_bar&amp;width=385&amp;height=120&amp;START_MAXIMIZED=FALSE&amp;creator=factset&amp;display_string=Audit"}</definedName>
    <definedName name="_1294__FDSAUDITLINK__" hidden="1">{"fdsup://Directions/FactSet Auditing Viewer?action=AUDIT_VALUE&amp;DB=129&amp;ID1=48836020&amp;VALUEID=02001&amp;SDATE=200802&amp;PERIODTYPE=QTR_STD&amp;SCFT=3&amp;window=popup_no_bar&amp;width=385&amp;height=120&amp;START_MAXIMIZED=FALSE&amp;creator=factset&amp;display_string=Audit"}</definedName>
    <definedName name="_1295__FDSAUDITLINK__" hidden="1">{"fdsup://Directions/FactSet Auditing Viewer?action=AUDIT_VALUE&amp;DB=129&amp;ID1=48203R10&amp;VALUEID=02001&amp;SDATE=200803&amp;PERIODTYPE=QTR_STD&amp;SCFT=3&amp;window=popup_no_bar&amp;width=385&amp;height=120&amp;START_MAXIMIZED=FALSE&amp;creator=factset&amp;display_string=Audit"}</definedName>
    <definedName name="_1296__FDSAUDITLINK__" hidden="1">{"fdsup://Directions/FactSet Auditing Viewer?action=AUDIT_VALUE&amp;DB=129&amp;ID1=48203R10&amp;VALUEID=02001&amp;SDATE=200803&amp;PERIODTYPE=QTR_STD&amp;SCFT=3&amp;window=popup_no_bar&amp;width=385&amp;height=120&amp;START_MAXIMIZED=FALSE&amp;creator=factset&amp;display_string=Audit"}</definedName>
    <definedName name="_1297__FDSAUDITLINK__" hidden="1">{"fdsup://Directions/FactSet Auditing Viewer?action=AUDIT_VALUE&amp;DB=129&amp;ID1=86681020&amp;VALUEID=02001&amp;SDATE=200901&amp;PERIODTYPE=QTR_STD&amp;SCFT=3&amp;window=popup_no_bar&amp;width=385&amp;height=120&amp;START_MAXIMIZED=FALSE&amp;creator=factset&amp;display_string=Audit"}</definedName>
    <definedName name="_1298__FDSAUDITLINK__" hidden="1">{"fdsup://Directions/FactSet Auditing Viewer?action=AUDIT_VALUE&amp;DB=129&amp;ID1=86681020&amp;VALUEID=02001&amp;SDATE=200901&amp;PERIODTYPE=QTR_STD&amp;SCFT=3&amp;window=popup_no_bar&amp;width=385&amp;height=120&amp;START_MAXIMIZED=FALSE&amp;creator=factset&amp;display_string=Audit"}</definedName>
    <definedName name="_1299__FDSAUDITLINK__" hidden="1">{"fdsup://Directions/FactSet Auditing Viewer?action=AUDIT_VALUE&amp;DB=129&amp;ID1=46069S10&amp;VALUEID=02001&amp;SDATE=200803&amp;PERIODTYPE=QTR_STD&amp;SCFT=3&amp;window=popup_no_bar&amp;width=385&amp;height=120&amp;START_MAXIMIZED=FALSE&amp;creator=factset&amp;display_string=Audit"}</definedName>
    <definedName name="_13__FDSAUDITLINK__" hidden="1">{"fdsup://directions/FAT Viewer?action=UPDATE&amp;creator=factset&amp;DYN_ARGS=TRUE&amp;DOC_NAME=FAT:FQL_AUDITING_CLIENT_TEMPLATE.FAT&amp;display_string=Audit&amp;VAR:KEY=OVWBMFWRKD&amp;VAR:QUERY=RkZfRU5UUlBSX1ZBTF9EQUlMWSg0MDQyMiwsLCwsJ0RJTCcpL0VDX01FQU5fU0FMRVNfTlRNQSg0MDQyMik=&amp;","WINDOW=FIRST_POPUP&amp;HEIGHT=450&amp;WIDTH=450&amp;START_MAXIMIZED=FALSE&amp;VAR:CALENDAR=US&amp;VAR:SYMBOL=SGI&amp;VAR:INDEX=0"}</definedName>
    <definedName name="_130__FDSAUDITLINK__" hidden="1">{"fdsup://directions/FAT Viewer?action=UPDATE&amp;creator=factset&amp;DYN_ARGS=TRUE&amp;DOC_NAME=FAT:FQL_AUDITING_CLIENT_TEMPLATE.FAT&amp;display_string=Audit&amp;VAR:KEY=CRIRMPOHUZ&amp;VAR:QUERY=RkZfRU5UUlBSX1ZBTF9EQUlMWSg0MDI1OSwsLCwsJ0RJTCcpL0VDX01FQU5fU0FMRVNfTlRNQSg0MDI1OSk=&amp;","WINDOW=FIRST_POPUP&amp;HEIGHT=450&amp;WIDTH=450&amp;START_MAXIMIZED=FALSE&amp;VAR:CALENDAR=US&amp;VAR:SYMBOL=SGI&amp;VAR:INDEX=0"}</definedName>
    <definedName name="_1300__FDSAUDITLINK__" hidden="1">{"fdsup://Directions/FactSet Auditing Viewer?action=AUDIT_VALUE&amp;DB=129&amp;ID1=46069S10&amp;VALUEID=02001&amp;SDATE=200803&amp;PERIODTYPE=QTR_STD&amp;SCFT=3&amp;window=popup_no_bar&amp;width=385&amp;height=120&amp;START_MAXIMIZED=FALSE&amp;creator=factset&amp;display_string=Audit"}</definedName>
    <definedName name="_1301__FDSAUDITLINK__" hidden="1">{"fdsup://Directions/FactSet Auditing Viewer?action=AUDIT_VALUE&amp;DB=129&amp;ID1=46025410&amp;VALUEID=02001&amp;SDATE=200901&amp;PERIODTYPE=QTR_STD&amp;SCFT=3&amp;window=popup_no_bar&amp;width=385&amp;height=120&amp;START_MAXIMIZED=FALSE&amp;creator=factset&amp;display_string=Audit"}</definedName>
    <definedName name="_1302__FDSAUDITLINK__" hidden="1">{"fdsup://Directions/FactSet Auditing Viewer?action=AUDIT_VALUE&amp;DB=129&amp;ID1=46025410&amp;VALUEID=02001&amp;SDATE=200901&amp;PERIODTYPE=QTR_STD&amp;SCFT=3&amp;window=popup_no_bar&amp;width=385&amp;height=120&amp;START_MAXIMIZED=FALSE&amp;creator=factset&amp;display_string=Audit"}</definedName>
    <definedName name="_1303__FDSAUDITLINK__" hidden="1">{"fdsup://Directions/FactSet Auditing Viewer?action=AUDIT_VALUE&amp;DB=129&amp;ID1=45814010&amp;VALUEID=02001&amp;SDATE=200803&amp;PERIODTYPE=QTR_STD&amp;SCFT=3&amp;window=popup_no_bar&amp;width=385&amp;height=120&amp;START_MAXIMIZED=FALSE&amp;creator=factset&amp;display_string=Audit"}</definedName>
    <definedName name="_1304__FDSAUDITLINK__" hidden="1">{"fdsup://Directions/FactSet Auditing Viewer?action=AUDIT_VALUE&amp;DB=129&amp;ID1=45814010&amp;VALUEID=02001&amp;SDATE=200803&amp;PERIODTYPE=QTR_STD&amp;SCFT=3&amp;window=popup_no_bar&amp;width=385&amp;height=120&amp;START_MAXIMIZED=FALSE&amp;creator=factset&amp;display_string=Audit"}</definedName>
    <definedName name="_1305__FDSAUDITLINK__" hidden="1">{"fdsup://Directions/FactSet Auditing Viewer?action=AUDIT_VALUE&amp;DB=129&amp;ID1=45811810&amp;VALUEID=02001&amp;SDATE=200802&amp;PERIODTYPE=QTR_STD&amp;SCFT=3&amp;window=popup_no_bar&amp;width=385&amp;height=120&amp;START_MAXIMIZED=FALSE&amp;creator=factset&amp;display_string=Audit"}</definedName>
    <definedName name="_1306__FDSAUDITLINK__" hidden="1">{"fdsup://Directions/FactSet Auditing Viewer?action=AUDIT_VALUE&amp;DB=129&amp;ID1=45811810&amp;VALUEID=02001&amp;SDATE=200802&amp;PERIODTYPE=QTR_STD&amp;SCFT=3&amp;window=popup_no_bar&amp;width=385&amp;height=120&amp;START_MAXIMIZED=FALSE&amp;creator=factset&amp;display_string=Audit"}</definedName>
    <definedName name="_1307__FDSAUDITLINK__" hidden="1">{"fdsup://Directions/FactSet Auditing Viewer?action=AUDIT_VALUE&amp;DB=129&amp;ID1=H2906T10&amp;VALUEID=02001&amp;SDATE=200803&amp;PERIODTYPE=QTR_STD&amp;SCFT=3&amp;window=popup_no_bar&amp;width=385&amp;height=120&amp;START_MAXIMIZED=FALSE&amp;creator=factset&amp;display_string=Audit"}</definedName>
    <definedName name="_1308__FDSAUDITLINK__" hidden="1">{"fdsup://Directions/FactSet Auditing Viewer?action=AUDIT_VALUE&amp;DB=129&amp;ID1=H2906T10&amp;VALUEID=02001&amp;SDATE=200803&amp;PERIODTYPE=QTR_STD&amp;SCFT=3&amp;window=popup_no_bar&amp;width=385&amp;height=120&amp;START_MAXIMIZED=FALSE&amp;creator=factset&amp;display_string=Audit"}</definedName>
    <definedName name="_1309__FDSAUDITLINK__" hidden="1">{"fdsup://Directions/FactSet Auditing Viewer?action=AUDIT_VALUE&amp;DB=129&amp;ID1=34637510&amp;VALUEID=02001&amp;SDATE=200803&amp;PERIODTYPE=QTR_STD&amp;SCFT=3&amp;window=popup_no_bar&amp;width=385&amp;height=120&amp;START_MAXIMIZED=FALSE&amp;creator=factset&amp;display_string=Audit"}</definedName>
    <definedName name="_131__FDSAUDITLINK__" hidden="1">{"fdsup://directions/FAT Viewer?action=UPDATE&amp;creator=factset&amp;DYN_ARGS=TRUE&amp;DOC_NAME=FAT:FQL_AUDITING_CLIENT_TEMPLATE.FAT&amp;display_string=Audit&amp;VAR:KEY=INWLIHCJIJ&amp;VAR:QUERY=RkZfRU5UUlBSX1ZBTF9EQUlMWSg0MDI1NiwsLCwsJ0RJTCcpL0VDX01FQU5fU0FMRVNfTlRNQSg0MDI1Nik=&amp;","WINDOW=FIRST_POPUP&amp;HEIGHT=450&amp;WIDTH=450&amp;START_MAXIMIZED=FALSE&amp;VAR:CALENDAR=US&amp;VAR:SYMBOL=SGI&amp;VAR:INDEX=0"}</definedName>
    <definedName name="_1310__FDSAUDITLINK__" hidden="1">{"fdsup://Directions/FactSet Auditing Viewer?action=AUDIT_VALUE&amp;DB=129&amp;ID1=34637510&amp;VALUEID=02001&amp;SDATE=200803&amp;PERIODTYPE=QTR_STD&amp;SCFT=3&amp;window=popup_no_bar&amp;width=385&amp;height=120&amp;START_MAXIMIZED=FALSE&amp;creator=factset&amp;display_string=Audit"}</definedName>
    <definedName name="_1311__FDSAUDITLINK__" hidden="1">{"fdsup://Directions/FactSet Auditing Viewer?action=AUDIT_VALUE&amp;DB=129&amp;ID1=29247520&amp;VALUEID=02001&amp;SDATE=200901&amp;PERIODTYPE=QTR_STD&amp;SCFT=3&amp;window=popup_no_bar&amp;width=385&amp;height=120&amp;START_MAXIMIZED=FALSE&amp;creator=factset&amp;display_string=Audit"}</definedName>
    <definedName name="_1312__FDSAUDITLINK__" hidden="1">{"fdsup://Directions/FactSet Auditing Viewer?action=AUDIT_VALUE&amp;DB=129&amp;ID1=29247520&amp;VALUEID=02001&amp;SDATE=200901&amp;PERIODTYPE=QTR_STD&amp;SCFT=3&amp;window=popup_no_bar&amp;width=385&amp;height=120&amp;START_MAXIMIZED=FALSE&amp;creator=factset&amp;display_string=Audit"}</definedName>
    <definedName name="_1313__FDSAUDITLINK__" hidden="1">{"fdsup://Directions/FactSet Auditing Viewer?action=AUDIT_VALUE&amp;DB=129&amp;ID1=25454310&amp;VALUEID=02001&amp;SDATE=200803&amp;PERIODTYPE=QTR_STD&amp;SCFT=3&amp;window=popup_no_bar&amp;width=385&amp;height=120&amp;START_MAXIMIZED=FALSE&amp;creator=factset&amp;display_string=Audit"}</definedName>
    <definedName name="_1314__FDSAUDITLINK__" hidden="1">{"fdsup://Directions/FactSet Auditing Viewer?action=AUDIT_VALUE&amp;DB=129&amp;ID1=25454310&amp;VALUEID=02001&amp;SDATE=200803&amp;PERIODTYPE=QTR_STD&amp;SCFT=3&amp;window=popup_no_bar&amp;width=385&amp;height=120&amp;START_MAXIMIZED=FALSE&amp;creator=factset&amp;display_string=Audit"}</definedName>
    <definedName name="_1315__FDSAUDITLINK__" hidden="1">{"fdsup://Directions/FactSet Auditing Viewer?action=AUDIT_VALUE&amp;DB=129&amp;ID1=24702R10&amp;VALUEID=02001&amp;SDATE=200803&amp;PERIODTYPE=QTR_STD&amp;SCFT=3&amp;window=popup_no_bar&amp;width=385&amp;height=120&amp;START_MAXIMIZED=FALSE&amp;creator=factset&amp;display_string=Audit"}</definedName>
    <definedName name="_1316__FDSAUDITLINK__" hidden="1">{"fdsup://Directions/FactSet Auditing Viewer?action=AUDIT_VALUE&amp;DB=129&amp;ID1=24702R10&amp;VALUEID=02001&amp;SDATE=200803&amp;PERIODTYPE=QTR_STD&amp;SCFT=3&amp;window=popup_no_bar&amp;width=385&amp;height=120&amp;START_MAXIMIZED=FALSE&amp;creator=factset&amp;display_string=Audit"}</definedName>
    <definedName name="_1317__FDSAUDITLINK__" hidden="1">{"fdsup://Directions/FactSet Auditing Viewer?action=AUDIT_VALUE&amp;DB=129&amp;ID1=23257210&amp;VALUEID=02001&amp;SDATE=200803&amp;PERIODTYPE=QTR_STD&amp;SCFT=3&amp;window=popup_no_bar&amp;width=385&amp;height=120&amp;START_MAXIMIZED=FALSE&amp;creator=factset&amp;display_string=Audit"}</definedName>
    <definedName name="_1318__FDSAUDITLINK__" hidden="1">{"fdsup://Directions/FactSet Auditing Viewer?action=AUDIT_VALUE&amp;DB=129&amp;ID1=23257210&amp;VALUEID=02001&amp;SDATE=200803&amp;PERIODTYPE=QTR_STD&amp;SCFT=3&amp;window=popup_no_bar&amp;width=385&amp;height=120&amp;START_MAXIMIZED=FALSE&amp;creator=factset&amp;display_string=Audit"}</definedName>
    <definedName name="_1319__FDSAUDITLINK__" hidden="1">{"fdsup://Directions/FactSet Auditing Viewer?action=AUDIT_VALUE&amp;DB=129&amp;ID1=23280610&amp;VALUEID=02001&amp;SDATE=200803&amp;PERIODTYPE=QTR_STD&amp;SCFT=3&amp;window=popup_no_bar&amp;width=385&amp;height=120&amp;START_MAXIMIZED=FALSE&amp;creator=factset&amp;display_string=Audit"}</definedName>
    <definedName name="_132__FDSAUDITLINK__" hidden="1">{"fdsup://directions/FAT Viewer?action=UPDATE&amp;creator=factset&amp;DYN_ARGS=TRUE&amp;DOC_NAME=FAT:FQL_AUDITING_CLIENT_TEMPLATE.FAT&amp;display_string=Audit&amp;VAR:KEY=YTARYLQJGL&amp;VAR:QUERY=RkZfRU5UUlBSX1ZBTF9EQUlMWSg0MDI1NSwsLCwsJ0RJTCcpL0VDX01FQU5fU0FMRVNfTlRNQSg0MDI1NSk=&amp;","WINDOW=FIRST_POPUP&amp;HEIGHT=450&amp;WIDTH=450&amp;START_MAXIMIZED=FALSE&amp;VAR:CALENDAR=US&amp;VAR:SYMBOL=SGI&amp;VAR:INDEX=0"}</definedName>
    <definedName name="_1320__FDSAUDITLINK__" hidden="1">{"fdsup://Directions/FactSet Auditing Viewer?action=AUDIT_VALUE&amp;DB=129&amp;ID1=23280610&amp;VALUEID=02001&amp;SDATE=200803&amp;PERIODTYPE=QTR_STD&amp;SCFT=3&amp;window=popup_no_bar&amp;width=385&amp;height=120&amp;START_MAXIMIZED=FALSE&amp;creator=factset&amp;display_string=Audit"}</definedName>
    <definedName name="_1321__FDSAUDITLINK__" hidden="1">{"fdsup://Directions/FactSet Auditing Viewer?action=AUDIT_VALUE&amp;DB=129&amp;ID1=17275R10&amp;VALUEID=02001&amp;SDATE=200901&amp;PERIODTYPE=QTR_STD&amp;SCFT=3&amp;window=popup_no_bar&amp;width=385&amp;height=120&amp;START_MAXIMIZED=FALSE&amp;creator=factset&amp;display_string=Audit"}</definedName>
    <definedName name="_1322__FDSAUDITLINK__" hidden="1">{"fdsup://Directions/FactSet Auditing Viewer?action=AUDIT_VALUE&amp;DB=129&amp;ID1=17275R10&amp;VALUEID=02001&amp;SDATE=200901&amp;PERIODTYPE=QTR_STD&amp;SCFT=3&amp;window=popup_no_bar&amp;width=385&amp;height=120&amp;START_MAXIMIZED=FALSE&amp;creator=factset&amp;display_string=Audit"}</definedName>
    <definedName name="_1323__FDSAUDITLINK__" hidden="1">{"fdsup://Directions/FactSet Auditing Viewer?action=AUDIT_VALUE&amp;DB=129&amp;ID1=22544710&amp;VALUEID=02001&amp;SDATE=200901&amp;PERIODTYPE=QTR_STD&amp;SCFT=3&amp;window=popup_no_bar&amp;width=385&amp;height=120&amp;START_MAXIMIZED=FALSE&amp;creator=factset&amp;display_string=Audit"}</definedName>
    <definedName name="_1324__FDSAUDITLINK__" hidden="1">{"fdsup://Directions/FactSet Auditing Viewer?action=AUDIT_VALUE&amp;DB=129&amp;ID1=22544710&amp;VALUEID=02001&amp;SDATE=200901&amp;PERIODTYPE=QTR_STD&amp;SCFT=3&amp;window=popup_no_bar&amp;width=385&amp;height=120&amp;START_MAXIMIZED=FALSE&amp;creator=factset&amp;display_string=Audit"}</definedName>
    <definedName name="_1325__FDSAUDITLINK__" hidden="1">{"fdsup://Directions/FactSet Auditing Viewer?action=AUDIT_VALUE&amp;DB=129&amp;ID1=12738710&amp;VALUEID=02001&amp;SDATE=200803&amp;PERIODTYPE=QTR_STD&amp;SCFT=3&amp;window=popup_no_bar&amp;width=385&amp;height=120&amp;START_MAXIMIZED=FALSE&amp;creator=factset&amp;display_string=Audit"}</definedName>
    <definedName name="_1326__FDSAUDITLINK__" hidden="1">{"fdsup://Directions/FactSet Auditing Viewer?action=AUDIT_VALUE&amp;DB=129&amp;ID1=12738710&amp;VALUEID=02001&amp;SDATE=200803&amp;PERIODTYPE=QTR_STD&amp;SCFT=3&amp;window=popup_no_bar&amp;width=385&amp;height=120&amp;START_MAXIMIZED=FALSE&amp;creator=factset&amp;display_string=Audit"}</definedName>
    <definedName name="_1327__FDSAUDITLINK__" hidden="1">{"fdsup://Directions/FactSet Auditing Viewer?action=AUDIT_VALUE&amp;DB=129&amp;ID1=14964U10&amp;VALUEID=02001&amp;SDATE=200803&amp;PERIODTYPE=QTR_STD&amp;SCFT=3&amp;window=popup_no_bar&amp;width=385&amp;height=120&amp;START_MAXIMIZED=FALSE&amp;creator=factset&amp;display_string=Audit"}</definedName>
    <definedName name="_1328__FDSAUDITLINK__" hidden="1">{"fdsup://Directions/FactSet Auditing Viewer?action=AUDIT_VALUE&amp;DB=129&amp;ID1=14964U10&amp;VALUEID=02001&amp;SDATE=200803&amp;PERIODTYPE=QTR_STD&amp;SCFT=3&amp;window=popup_no_bar&amp;width=385&amp;height=120&amp;START_MAXIMIZED=FALSE&amp;creator=factset&amp;display_string=Audit"}</definedName>
    <definedName name="_1329__FDSAUDITLINK__" hidden="1">{"fdsup://Directions/FactSet Auditing Viewer?action=AUDIT_VALUE&amp;DB=129&amp;ID1=04743P10&amp;VALUEID=02001&amp;SDATE=200803&amp;PERIODTYPE=QTR_STD&amp;SCFT=3&amp;window=popup_no_bar&amp;width=385&amp;height=120&amp;START_MAXIMIZED=FALSE&amp;creator=factset&amp;display_string=Audit"}</definedName>
    <definedName name="_133__FDSAUDITLINK__" hidden="1">{"fdsup://directions/FAT Viewer?action=UPDATE&amp;creator=factset&amp;DYN_ARGS=TRUE&amp;DOC_NAME=FAT:FQL_AUDITING_CLIENT_TEMPLATE.FAT&amp;display_string=Audit&amp;VAR:KEY=YDMVCTEJWD&amp;VAR:QUERY=RkZfRU5UUlBSX1ZBTF9EQUlMWSg0MDI1NCwsLCwsJ0RJTCcpL0VDX01FQU5fU0FMRVNfTlRNQSg0MDI1NCk=&amp;","WINDOW=FIRST_POPUP&amp;HEIGHT=450&amp;WIDTH=450&amp;START_MAXIMIZED=FALSE&amp;VAR:CALENDAR=US&amp;VAR:SYMBOL=SGI&amp;VAR:INDEX=0"}</definedName>
    <definedName name="_1330__FDSAUDITLINK__" hidden="1">{"fdsup://Directions/FactSet Auditing Viewer?action=AUDIT_VALUE&amp;DB=129&amp;ID1=04743P10&amp;VALUEID=02001&amp;SDATE=200803&amp;PERIODTYPE=QTR_STD&amp;SCFT=3&amp;window=popup_no_bar&amp;width=385&amp;height=120&amp;START_MAXIMIZED=FALSE&amp;creator=factset&amp;display_string=Audit"}</definedName>
    <definedName name="_1331__FDSAUDITLINK__" hidden="1">{"fdsup://Directions/FactSet Auditing Viewer?action=AUDIT_VALUE&amp;DB=129&amp;ID1=03251510&amp;VALUEID=02001&amp;SDATE=200803&amp;PERIODTYPE=QTR_STD&amp;SCFT=3&amp;window=popup_no_bar&amp;width=385&amp;height=120&amp;START_MAXIMIZED=FALSE&amp;creator=factset&amp;display_string=Audit"}</definedName>
    <definedName name="_1332__FDSAUDITLINK__" hidden="1">{"fdsup://Directions/FactSet Auditing Viewer?action=AUDIT_VALUE&amp;DB=129&amp;ID1=03251510&amp;VALUEID=02001&amp;SDATE=200803&amp;PERIODTYPE=QTR_STD&amp;SCFT=3&amp;window=popup_no_bar&amp;width=385&amp;height=120&amp;START_MAXIMIZED=FALSE&amp;creator=factset&amp;display_string=Audit"}</definedName>
    <definedName name="_1333__FDSAUDITLINK__" hidden="1">{"fdsup://Directions/FactSet Auditing Viewer?action=AUDIT_VALUE&amp;DB=129&amp;ID1=00790310&amp;VALUEID=02001&amp;SDATE=200803&amp;PERIODTYPE=QTR_STD&amp;SCFT=3&amp;window=popup_no_bar&amp;width=385&amp;height=120&amp;START_MAXIMIZED=FALSE&amp;creator=factset&amp;display_string=Audit"}</definedName>
    <definedName name="_1334__FDSAUDITLINK__" hidden="1">{"fdsup://Directions/FactSet Auditing Viewer?action=AUDIT_VALUE&amp;DB=129&amp;ID1=00790310&amp;VALUEID=02001&amp;SDATE=200803&amp;PERIODTYPE=QTR_STD&amp;SCFT=3&amp;window=popup_no_bar&amp;width=385&amp;height=120&amp;START_MAXIMIZED=FALSE&amp;creator=factset&amp;display_string=Audit"}</definedName>
    <definedName name="_1335__FDSAUDITLINK__" hidden="1">{"fdsup://Directions/FactSet Auditing Viewer?action=AUDIT_VALUE&amp;DB=129&amp;ID1=03822W40&amp;VALUEID=02001&amp;SDATE=200802&amp;PERIODTYPE=QTR_STD&amp;SCFT=3&amp;window=popup_no_bar&amp;width=385&amp;height=120&amp;START_MAXIMIZED=FALSE&amp;creator=factset&amp;display_string=Audit"}</definedName>
    <definedName name="_1336__FDSAUDITLINK__" hidden="1">{"fdsup://Directions/FactSet Auditing Viewer?action=AUDIT_VALUE&amp;DB=129&amp;ID1=03822W40&amp;VALUEID=02001&amp;SDATE=200802&amp;PERIODTYPE=QTR_STD&amp;SCFT=3&amp;window=popup_no_bar&amp;width=385&amp;height=120&amp;START_MAXIMIZED=FALSE&amp;creator=factset&amp;display_string=Audit"}</definedName>
    <definedName name="_1337__FDSAUDITLINK__" hidden="1">{"fdsup://Directions/FactSet Auditing Viewer?action=AUDIT_VALUE&amp;DB=129&amp;ID1=02144110&amp;VALUEID=02001&amp;SDATE=200803&amp;PERIODTYPE=QTR_STD&amp;SCFT=3&amp;window=popup_no_bar&amp;width=385&amp;height=120&amp;START_MAXIMIZED=FALSE&amp;creator=factset&amp;display_string=Audit"}</definedName>
    <definedName name="_1338__FDSAUDITLINK__" hidden="1">{"fdsup://Directions/FactSet Auditing Viewer?action=AUDIT_VALUE&amp;DB=129&amp;ID1=02144110&amp;VALUEID=02001&amp;SDATE=200803&amp;PERIODTYPE=QTR_STD&amp;SCFT=3&amp;window=popup_no_bar&amp;width=385&amp;height=120&amp;START_MAXIMIZED=FALSE&amp;creator=factset&amp;display_string=Audit"}</definedName>
    <definedName name="_1339__FDSAUDITLINK__" hidden="1">{"fdsup://Directions/FactSet Auditing Viewer?action=AUDIT_VALUE&amp;DB=129&amp;ID1=00752J10&amp;VALUEID=02001&amp;SDATE=200803&amp;PERIODTYPE=QTR_STD&amp;SCFT=3&amp;window=popup_no_bar&amp;width=385&amp;height=120&amp;START_MAXIMIZED=FALSE&amp;creator=factset&amp;display_string=Audit"}</definedName>
    <definedName name="_134__FDSAUDITLINK__" hidden="1">{"fdsup://directions/FAT Viewer?action=UPDATE&amp;creator=factset&amp;DYN_ARGS=TRUE&amp;DOC_NAME=FAT:FQL_AUDITING_CLIENT_TEMPLATE.FAT&amp;display_string=Audit&amp;VAR:KEY=CRGLITOVUV&amp;VAR:QUERY=RkZfRU5UUlBSX1ZBTF9EQUlMWSg0MDI1MywsLCwsJ0RJTCcpL0VDX01FQU5fU0FMRVNfTlRNQSg0MDI1Myk=&amp;","WINDOW=FIRST_POPUP&amp;HEIGHT=450&amp;WIDTH=450&amp;START_MAXIMIZED=FALSE&amp;VAR:CALENDAR=US&amp;VAR:SYMBOL=SGI&amp;VAR:INDEX=0"}</definedName>
    <definedName name="_1340__FDSAUDITLINK__" hidden="1">{"fdsup://Directions/FactSet Auditing Viewer?action=AUDIT_VALUE&amp;DB=129&amp;ID1=00752J10&amp;VALUEID=02001&amp;SDATE=200803&amp;PERIODTYPE=QTR_STD&amp;SCFT=3&amp;window=popup_no_bar&amp;width=385&amp;height=120&amp;START_MAXIMIZED=FALSE&amp;creator=factset&amp;display_string=Audit"}</definedName>
    <definedName name="_1341__FDSAUDITLINK__" hidden="1">{"fdsup://Directions/FactSet Auditing Viewer?action=AUDIT_VALUE&amp;DB=129&amp;ID1=98975F10&amp;VALUEID=02001&amp;SDATE=200802&amp;PERIODTYPE=QTR_STD&amp;SCFT=3&amp;window=popup_no_bar&amp;width=385&amp;height=120&amp;START_MAXIMIZED=FALSE&amp;creator=factset&amp;display_string=Audit"}</definedName>
    <definedName name="_1342__FDSAUDITLINK__" hidden="1">{"fdsup://Directions/FactSet Auditing Viewer?action=AUDIT_VALUE&amp;DB=129&amp;ID1=98975F10&amp;VALUEID=02001&amp;SDATE=200802&amp;PERIODTYPE=QTR_STD&amp;SCFT=3&amp;window=popup_no_bar&amp;width=385&amp;height=120&amp;START_MAXIMIZED=FALSE&amp;creator=factset&amp;display_string=Audit"}</definedName>
    <definedName name="_1343__FDSAUDITLINK__" hidden="1">{"fdsup://Directions/FactSet Auditing Viewer?action=AUDIT_VALUE&amp;DB=129&amp;ID1=98391910&amp;VALUEID=02001&amp;SDATE=200801&amp;PERIODTYPE=QTR_STD&amp;SCFT=3&amp;window=popup_no_bar&amp;width=385&amp;height=120&amp;START_MAXIMIZED=FALSE&amp;creator=factset&amp;display_string=Audit"}</definedName>
    <definedName name="_1344__FDSAUDITLINK__" hidden="1">{"fdsup://Directions/FactSet Auditing Viewer?action=AUDIT_VALUE&amp;DB=129&amp;ID1=98391910&amp;VALUEID=02001&amp;SDATE=200801&amp;PERIODTYPE=QTR_STD&amp;SCFT=3&amp;window=popup_no_bar&amp;width=385&amp;height=120&amp;START_MAXIMIZED=FALSE&amp;creator=factset&amp;display_string=Audit"}</definedName>
    <definedName name="_1345__FDSAUDITLINK__" hidden="1">{"fdsup://Directions/FactSet Auditing Viewer?action=AUDIT_VALUE&amp;DB=129&amp;ID1=92849730&amp;VALUEID=02001&amp;SDATE=200803&amp;PERIODTYPE=QTR_STD&amp;SCFT=3&amp;window=popup_no_bar&amp;width=385&amp;height=120&amp;START_MAXIMIZED=FALSE&amp;creator=factset&amp;display_string=Audit"}</definedName>
    <definedName name="_1346__FDSAUDITLINK__" hidden="1">{"fdsup://Directions/FactSet Auditing Viewer?action=AUDIT_VALUE&amp;DB=129&amp;ID1=92849730&amp;VALUEID=02001&amp;SDATE=200803&amp;PERIODTYPE=QTR_STD&amp;SCFT=3&amp;window=popup_no_bar&amp;width=385&amp;height=120&amp;START_MAXIMIZED=FALSE&amp;creator=factset&amp;display_string=Audit"}</definedName>
    <definedName name="_1347__FDSAUDITLINK__" hidden="1">{"fdsup://Directions/FactSet Auditing Viewer?action=AUDIT_VALUE&amp;DB=129&amp;ID1=92829810&amp;VALUEID=02001&amp;SDATE=200802&amp;PERIODTYPE=QTR_STD&amp;SCFT=3&amp;window=popup_no_bar&amp;width=385&amp;height=120&amp;START_MAXIMIZED=FALSE&amp;creator=factset&amp;display_string=Audit"}</definedName>
    <definedName name="_1348__FDSAUDITLINK__" hidden="1">{"fdsup://Directions/FactSet Auditing Viewer?action=AUDIT_VALUE&amp;DB=129&amp;ID1=92829810&amp;VALUEID=02001&amp;SDATE=200802&amp;PERIODTYPE=QTR_STD&amp;SCFT=3&amp;window=popup_no_bar&amp;width=385&amp;height=120&amp;START_MAXIMIZED=FALSE&amp;creator=factset&amp;display_string=Audit"}</definedName>
    <definedName name="_1349__FDSAUDITLINK__" hidden="1">{"fdsup://Directions/FactSet Auditing Viewer?action=AUDIT_VALUE&amp;DB=129&amp;ID1=88250810&amp;VALUEID=02001&amp;SDATE=200802&amp;PERIODTYPE=QTR_STD&amp;SCFT=3&amp;window=popup_no_bar&amp;width=385&amp;height=120&amp;START_MAXIMIZED=FALSE&amp;creator=factset&amp;display_string=Audit"}</definedName>
    <definedName name="_135__FDSAUDITLINK__" hidden="1">{"fdsup://directions/FAT Viewer?action=UPDATE&amp;creator=factset&amp;DYN_ARGS=TRUE&amp;DOC_NAME=FAT:FQL_AUDITING_CLIENT_TEMPLATE.FAT&amp;display_string=Audit&amp;VAR:KEY=GVSLIXULAV&amp;VAR:QUERY=RkZfRU5UUlBSX1ZBTF9EQUlMWSg0MDI1MiwsLCwsJ0RJTCcpL0VDX01FQU5fU0FMRVNfTlRNQSg0MDI1Mik=&amp;","WINDOW=FIRST_POPUP&amp;HEIGHT=450&amp;WIDTH=450&amp;START_MAXIMIZED=FALSE&amp;VAR:CALENDAR=US&amp;VAR:SYMBOL=SGI&amp;VAR:INDEX=0"}</definedName>
    <definedName name="_1350__FDSAUDITLINK__" hidden="1">{"fdsup://Directions/FactSet Auditing Viewer?action=AUDIT_VALUE&amp;DB=129&amp;ID1=88250810&amp;VALUEID=02001&amp;SDATE=200802&amp;PERIODTYPE=QTR_STD&amp;SCFT=3&amp;window=popup_no_bar&amp;width=385&amp;height=120&amp;START_MAXIMIZED=FALSE&amp;creator=factset&amp;display_string=Audit"}</definedName>
    <definedName name="_1351__FDSAUDITLINK__" hidden="1">{"fdsup://Directions/FactSet Auditing Viewer?action=AUDIT_VALUE&amp;DB=129&amp;ID1=89674K10&amp;VALUEID=02001&amp;SDATE=200802&amp;PERIODTYPE=QTR_STD&amp;SCFT=3&amp;window=popup_no_bar&amp;width=385&amp;height=120&amp;START_MAXIMIZED=FALSE&amp;creator=factset&amp;display_string=Audit"}</definedName>
    <definedName name="_1352__FDSAUDITLINK__" hidden="1">{"fdsup://Directions/FactSet Auditing Viewer?action=AUDIT_VALUE&amp;DB=129&amp;ID1=89674K10&amp;VALUEID=02001&amp;SDATE=200802&amp;PERIODTYPE=QTR_STD&amp;SCFT=3&amp;window=popup_no_bar&amp;width=385&amp;height=120&amp;START_MAXIMIZED=FALSE&amp;creator=factset&amp;display_string=Audit"}</definedName>
    <definedName name="_1353__FDSAUDITLINK__" hidden="1">{"fdsup://Directions/FactSet Auditing Viewer?action=AUDIT_VALUE&amp;DB=129&amp;ID1=83088M10&amp;VALUEID=02001&amp;SDATE=200803&amp;PERIODTYPE=QTR_STD&amp;SCFT=3&amp;window=popup_no_bar&amp;width=385&amp;height=120&amp;START_MAXIMIZED=FALSE&amp;creator=factset&amp;display_string=Audit"}</definedName>
    <definedName name="_1354__FDSAUDITLINK__" hidden="1">{"fdsup://Directions/FactSet Auditing Viewer?action=AUDIT_VALUE&amp;DB=129&amp;ID1=83088M10&amp;VALUEID=02001&amp;SDATE=200803&amp;PERIODTYPE=QTR_STD&amp;SCFT=3&amp;window=popup_no_bar&amp;width=385&amp;height=120&amp;START_MAXIMIZED=FALSE&amp;creator=factset&amp;display_string=Audit"}</definedName>
    <definedName name="_1355__FDSAUDITLINK__" hidden="1">{"fdsup://Directions/FactSet Auditing Viewer?action=AUDIT_VALUE&amp;DB=129&amp;ID1=78477410&amp;VALUEID=02001&amp;SDATE=200802&amp;PERIODTYPE=QTR_STD&amp;SCFT=3&amp;window=popup_no_bar&amp;width=385&amp;height=120&amp;START_MAXIMIZED=FALSE&amp;creator=factset&amp;display_string=Audit"}</definedName>
    <definedName name="_1356__FDSAUDITLINK__" hidden="1">{"fdsup://Directions/FactSet Auditing Viewer?action=AUDIT_VALUE&amp;DB=129&amp;ID1=78477410&amp;VALUEID=02001&amp;SDATE=200802&amp;PERIODTYPE=QTR_STD&amp;SCFT=3&amp;window=popup_no_bar&amp;width=385&amp;height=120&amp;START_MAXIMIZED=FALSE&amp;creator=factset&amp;display_string=Audit"}</definedName>
    <definedName name="_1357__FDSAUDITLINK__" hidden="1">{"fdsup://Directions/FactSet Auditing Viewer?action=AUDIT_VALUE&amp;DB=129&amp;ID1=82705710&amp;VALUEID=02001&amp;SDATE=200802&amp;PERIODTYPE=QTR_STD&amp;SCFT=3&amp;window=popup_no_bar&amp;width=385&amp;height=120&amp;START_MAXIMIZED=FALSE&amp;creator=factset&amp;display_string=Audit"}</definedName>
    <definedName name="_1358__FDSAUDITLINK__" hidden="1">{"fdsup://Directions/FactSet Auditing Viewer?action=AUDIT_VALUE&amp;DB=129&amp;ID1=82705710&amp;VALUEID=02001&amp;SDATE=200802&amp;PERIODTYPE=QTR_STD&amp;SCFT=3&amp;window=popup_no_bar&amp;width=385&amp;height=120&amp;START_MAXIMIZED=FALSE&amp;creator=factset&amp;display_string=Audit"}</definedName>
    <definedName name="_1359__FDSAUDITLINK__" hidden="1">{"fdsup://Directions/FactSet Auditing Viewer?action=AUDIT_VALUE&amp;DB=129&amp;ID1=83547010&amp;VALUEID=02001&amp;SDATE=200802&amp;PERIODTYPE=QTR_STD&amp;SCFT=3&amp;window=popup_no_bar&amp;width=385&amp;height=120&amp;START_MAXIMIZED=FALSE&amp;creator=factset&amp;display_string=Audit"}</definedName>
    <definedName name="_136__FDSAUDITLINK__" hidden="1">{"fdsup://directions/FAT Viewer?action=UPDATE&amp;creator=factset&amp;DYN_ARGS=TRUE&amp;DOC_NAME=FAT:FQL_AUDITING_CLIENT_TEMPLATE.FAT&amp;display_string=Audit&amp;VAR:KEY=YPMBAPUFIT&amp;VAR:QUERY=RkZfRU5UUlBSX1ZBTF9EQUlMWSg0MDI0OSwsLCwsJ0RJTCcpL0VDX01FQU5fU0FMRVNfTlRNQSg0MDI0OSk=&amp;","WINDOW=FIRST_POPUP&amp;HEIGHT=450&amp;WIDTH=450&amp;START_MAXIMIZED=FALSE&amp;VAR:CALENDAR=US&amp;VAR:SYMBOL=SGI&amp;VAR:INDEX=0"}</definedName>
    <definedName name="_1360__FDSAUDITLINK__" hidden="1">{"fdsup://Directions/FactSet Auditing Viewer?action=AUDIT_VALUE&amp;DB=129&amp;ID1=83547010&amp;VALUEID=02001&amp;SDATE=200802&amp;PERIODTYPE=QTR_STD&amp;SCFT=3&amp;window=popup_no_bar&amp;width=385&amp;height=120&amp;START_MAXIMIZED=FALSE&amp;creator=factset&amp;display_string=Audit"}</definedName>
    <definedName name="_1361__FDSAUDITLINK__" hidden="1">{"fdsup://Directions/FactSet Auditing Viewer?action=AUDIT_VALUE&amp;DB=129&amp;ID1=87160710&amp;VALUEID=02001&amp;SDATE=200803&amp;PERIODTYPE=QTR_STD&amp;SCFT=3&amp;window=popup_no_bar&amp;width=385&amp;height=120&amp;START_MAXIMIZED=FALSE&amp;creator=factset&amp;display_string=Audit"}</definedName>
    <definedName name="_1362__FDSAUDITLINK__" hidden="1">{"fdsup://Directions/FactSet Auditing Viewer?action=AUDIT_VALUE&amp;DB=129&amp;ID1=87160710&amp;VALUEID=02001&amp;SDATE=200803&amp;PERIODTYPE=QTR_STD&amp;SCFT=3&amp;window=popup_no_bar&amp;width=385&amp;height=120&amp;START_MAXIMIZED=FALSE&amp;creator=factset&amp;display_string=Audit"}</definedName>
    <definedName name="_1363__FDSAUDITLINK__" hidden="1">{"fdsup://Directions/FactSet Auditing Viewer?action=AUDIT_VALUE&amp;DB=129&amp;ID1=80004C10&amp;VALUEID=02001&amp;SDATE=200802&amp;PERIODTYPE=QTR_STD&amp;SCFT=3&amp;window=popup_no_bar&amp;width=385&amp;height=120&amp;START_MAXIMIZED=FALSE&amp;creator=factset&amp;display_string=Audit"}</definedName>
    <definedName name="_1364__FDSAUDITLINK__" hidden="1">{"fdsup://Directions/FactSet Auditing Viewer?action=AUDIT_VALUE&amp;DB=129&amp;ID1=80004C10&amp;VALUEID=02001&amp;SDATE=200802&amp;PERIODTYPE=QTR_STD&amp;SCFT=3&amp;window=popup_no_bar&amp;width=385&amp;height=120&amp;START_MAXIMIZED=FALSE&amp;creator=factset&amp;display_string=Audit"}</definedName>
    <definedName name="_1365__FDSAUDITLINK__" hidden="1">{"fdsup://Directions/FactSet Auditing Viewer?action=AUDIT_VALUE&amp;DB=129&amp;ID1=81685010&amp;VALUEID=02001&amp;SDATE=200802&amp;PERIODTYPE=QTR_STD&amp;SCFT=3&amp;window=popup_no_bar&amp;width=385&amp;height=120&amp;START_MAXIMIZED=FALSE&amp;creator=factset&amp;display_string=Audit"}</definedName>
    <definedName name="_1366__FDSAUDITLINK__" hidden="1">{"fdsup://Directions/FactSet Auditing Viewer?action=AUDIT_VALUE&amp;DB=129&amp;ID1=81685010&amp;VALUEID=02001&amp;SDATE=200802&amp;PERIODTYPE=QTR_STD&amp;SCFT=3&amp;window=popup_no_bar&amp;width=385&amp;height=120&amp;START_MAXIMIZED=FALSE&amp;creator=factset&amp;display_string=Audit"}</definedName>
    <definedName name="_1367__FDSAUDITLINK__" hidden="1">{"fdsup://Directions/FactSet Auditing Viewer?action=AUDIT_VALUE&amp;DB=129&amp;ID1=82691910&amp;VALUEID=02001&amp;SDATE=200802&amp;PERIODTYPE=QTR_STD&amp;SCFT=3&amp;window=popup_no_bar&amp;width=385&amp;height=120&amp;START_MAXIMIZED=FALSE&amp;creator=factset&amp;display_string=Audit"}</definedName>
    <definedName name="_1368__FDSAUDITLINK__" hidden="1">{"fdsup://Directions/FactSet Auditing Viewer?action=AUDIT_VALUE&amp;DB=129&amp;ID1=82691910&amp;VALUEID=02001&amp;SDATE=200802&amp;PERIODTYPE=QTR_STD&amp;SCFT=3&amp;window=popup_no_bar&amp;width=385&amp;height=120&amp;START_MAXIMIZED=FALSE&amp;creator=factset&amp;display_string=Audit"}</definedName>
    <definedName name="_1369__FDSAUDITLINK__" hidden="1">{"fdsup://Directions/FactSet Auditing Viewer?action=AUDIT_VALUE&amp;DB=129&amp;ID1=82705T10&amp;VALUEID=02001&amp;SDATE=200802&amp;PERIODTYPE=QTR_STD&amp;SCFT=3&amp;window=popup_no_bar&amp;width=385&amp;height=120&amp;START_MAXIMIZED=FALSE&amp;creator=factset&amp;display_string=Audit"}</definedName>
    <definedName name="_137__FDSAUDITLINK__" hidden="1">{"fdsup://directions/FAT Viewer?action=UPDATE&amp;creator=factset&amp;DYN_ARGS=TRUE&amp;DOC_NAME=FAT:FQL_AUDITING_CLIENT_TEMPLATE.FAT&amp;display_string=Audit&amp;VAR:KEY=CRGDWPOFOV&amp;VAR:QUERY=RkZfRU5UUlBSX1ZBTF9EQUlMWSg0MDI0OCwsLCwsJ0RJTCcpL0VDX01FQU5fU0FMRVNfTlRNQSg0MDI0OCk=&amp;","WINDOW=FIRST_POPUP&amp;HEIGHT=450&amp;WIDTH=450&amp;START_MAXIMIZED=FALSE&amp;VAR:CALENDAR=US&amp;VAR:SYMBOL=SGI&amp;VAR:INDEX=0"}</definedName>
    <definedName name="_1370__FDSAUDITLINK__" hidden="1">{"fdsup://Directions/FactSet Auditing Viewer?action=AUDIT_VALUE&amp;DB=129&amp;ID1=82705T10&amp;VALUEID=02001&amp;SDATE=200802&amp;PERIODTYPE=QTR_STD&amp;SCFT=3&amp;window=popup_no_bar&amp;width=385&amp;height=120&amp;START_MAXIMIZED=FALSE&amp;creator=factset&amp;display_string=Audit"}</definedName>
    <definedName name="_1371__FDSAUDITLINK__" hidden="1">{"fdsup://Directions/FactSet Auditing Viewer?action=AUDIT_VALUE&amp;DB=129&amp;ID1=75091710&amp;VALUEID=02001&amp;SDATE=200802&amp;PERIODTYPE=QTR_STD&amp;SCFT=3&amp;window=popup_no_bar&amp;width=385&amp;height=120&amp;START_MAXIMIZED=FALSE&amp;creator=factset&amp;display_string=Audit"}</definedName>
    <definedName name="_1372__FDSAUDITLINK__" hidden="1">{"fdsup://Directions/FactSet Auditing Viewer?action=AUDIT_VALUE&amp;DB=129&amp;ID1=75091710&amp;VALUEID=02001&amp;SDATE=200802&amp;PERIODTYPE=QTR_STD&amp;SCFT=3&amp;window=popup_no_bar&amp;width=385&amp;height=120&amp;START_MAXIMIZED=FALSE&amp;creator=factset&amp;display_string=Audit"}</definedName>
    <definedName name="_1373__FDSAUDITLINK__" hidden="1">{"fdsup://Directions/FactSet Auditing Viewer?action=AUDIT_VALUE&amp;DB=129&amp;ID1=74994110&amp;VALUEID=02001&amp;SDATE=200801&amp;PERIODTYPE=QTR_STD&amp;SCFT=3&amp;window=popup_no_bar&amp;width=385&amp;height=120&amp;START_MAXIMIZED=FALSE&amp;creator=factset&amp;display_string=Audit"}</definedName>
    <definedName name="_1374__FDSAUDITLINK__" hidden="1">{"fdsup://Directions/FactSet Auditing Viewer?action=AUDIT_VALUE&amp;DB=129&amp;ID1=74994110&amp;VALUEID=02001&amp;SDATE=200801&amp;PERIODTYPE=QTR_STD&amp;SCFT=3&amp;window=popup_no_bar&amp;width=385&amp;height=120&amp;START_MAXIMIZED=FALSE&amp;creator=factset&amp;display_string=Audit"}</definedName>
    <definedName name="_1375__FDSAUDITLINK__" hidden="1">{"fdsup://Directions/FactSet Auditing Viewer?action=AUDIT_VALUE&amp;DB=129&amp;ID1=74727710&amp;VALUEID=02001&amp;SDATE=200801&amp;PERIODTYPE=QTR_STD&amp;SCFT=3&amp;window=popup_no_bar&amp;width=385&amp;height=120&amp;START_MAXIMIZED=FALSE&amp;creator=factset&amp;display_string=Audit"}</definedName>
    <definedName name="_1376__FDSAUDITLINK__" hidden="1">{"fdsup://Directions/FactSet Auditing Viewer?action=AUDIT_VALUE&amp;DB=129&amp;ID1=74727710&amp;VALUEID=02001&amp;SDATE=200801&amp;PERIODTYPE=QTR_STD&amp;SCFT=3&amp;window=popup_no_bar&amp;width=385&amp;height=120&amp;START_MAXIMIZED=FALSE&amp;creator=factset&amp;display_string=Audit"}</definedName>
    <definedName name="_1377__FDSAUDITLINK__" hidden="1">{"fdsup://Directions/FactSet Auditing Viewer?action=AUDIT_VALUE&amp;DB=129&amp;ID1=74752510&amp;VALUEID=02001&amp;SDATE=200803&amp;PERIODTYPE=QTR_STD&amp;SCFT=3&amp;window=popup_no_bar&amp;width=385&amp;height=120&amp;START_MAXIMIZED=FALSE&amp;creator=factset&amp;display_string=Audit"}</definedName>
    <definedName name="_1378__FDSAUDITLINK__" hidden="1">{"fdsup://Directions/FactSet Auditing Viewer?action=AUDIT_VALUE&amp;DB=129&amp;ID1=74752510&amp;VALUEID=02001&amp;SDATE=200803&amp;PERIODTYPE=QTR_STD&amp;SCFT=3&amp;window=popup_no_bar&amp;width=385&amp;height=120&amp;START_MAXIMIZED=FALSE&amp;creator=factset&amp;display_string=Audit"}</definedName>
    <definedName name="_1379__FDSAUDITLINK__" hidden="1">{"fdsup://Directions/FactSet Auditing Viewer?action=AUDIT_VALUE&amp;DB=129&amp;ID1=72581M30&amp;VALUEID=02001&amp;SDATE=200802&amp;PERIODTYPE=QTR_STD&amp;SCFT=3&amp;window=popup_no_bar&amp;width=385&amp;height=120&amp;START_MAXIMIZED=FALSE&amp;creator=factset&amp;display_string=Audit"}</definedName>
    <definedName name="_138__FDSAUDITLINK__" hidden="1">{"fdsup://directions/FAT Viewer?action=UPDATE&amp;creator=factset&amp;DYN_ARGS=TRUE&amp;DOC_NAME=FAT:FQL_AUDITING_CLIENT_TEMPLATE.FAT&amp;display_string=Audit&amp;VAR:KEY=IBIJIXCVEL&amp;VAR:QUERY=RkZfRU5UUlBSX1ZBTF9EQUlMWSg0MDI0NywsLCwsJ0RJTCcpL0VDX01FQU5fU0FMRVNfTlRNQSg0MDI0Nyk=&amp;","WINDOW=FIRST_POPUP&amp;HEIGHT=450&amp;WIDTH=450&amp;START_MAXIMIZED=FALSE&amp;VAR:CALENDAR=US&amp;VAR:SYMBOL=SGI&amp;VAR:INDEX=0"}</definedName>
    <definedName name="_1380__FDSAUDITLINK__" hidden="1">{"fdsup://Directions/FactSet Auditing Viewer?action=AUDIT_VALUE&amp;DB=129&amp;ID1=72581M30&amp;VALUEID=02001&amp;SDATE=200802&amp;PERIODTYPE=QTR_STD&amp;SCFT=3&amp;window=popup_no_bar&amp;width=385&amp;height=120&amp;START_MAXIMIZED=FALSE&amp;creator=factset&amp;display_string=Audit"}</definedName>
    <definedName name="_1381__FDSAUDITLINK__" hidden="1">{"fdsup://Directions/FactSet Auditing Viewer?action=AUDIT_VALUE&amp;DB=129&amp;ID1=73927610&amp;VALUEID=02001&amp;SDATE=200802&amp;PERIODTYPE=QTR_STD&amp;SCFT=3&amp;window=popup_no_bar&amp;width=385&amp;height=120&amp;START_MAXIMIZED=FALSE&amp;creator=factset&amp;display_string=Audit"}</definedName>
    <definedName name="_1382__FDSAUDITLINK__" hidden="1">{"fdsup://Directions/FactSet Auditing Viewer?action=AUDIT_VALUE&amp;DB=129&amp;ID1=73927610&amp;VALUEID=02001&amp;SDATE=200802&amp;PERIODTYPE=QTR_STD&amp;SCFT=3&amp;window=popup_no_bar&amp;width=385&amp;height=120&amp;START_MAXIMIZED=FALSE&amp;creator=factset&amp;display_string=Audit"}</definedName>
    <definedName name="_1383__FDSAUDITLINK__" hidden="1">{"fdsup://Directions/FactSet Auditing Viewer?action=AUDIT_VALUE&amp;DB=129&amp;ID1=69344F10&amp;VALUEID=02001&amp;SDATE=200802&amp;PERIODTYPE=QTR_STD&amp;SCFT=3&amp;window=popup_no_bar&amp;width=385&amp;height=120&amp;START_MAXIMIZED=FALSE&amp;creator=factset&amp;display_string=Audit"}</definedName>
    <definedName name="_1384__FDSAUDITLINK__" hidden="1">{"fdsup://Directions/FactSet Auditing Viewer?action=AUDIT_VALUE&amp;DB=129&amp;ID1=69344F10&amp;VALUEID=02001&amp;SDATE=200802&amp;PERIODTYPE=QTR_STD&amp;SCFT=3&amp;window=popup_no_bar&amp;width=385&amp;height=120&amp;START_MAXIMIZED=FALSE&amp;creator=factset&amp;display_string=Audit"}</definedName>
    <definedName name="_1385__FDSAUDITLINK__" hidden="1">{"fdsup://Directions/FactSet Auditing Viewer?action=AUDIT_VALUE&amp;DB=129&amp;ID1=69341710&amp;VALUEID=02001&amp;SDATE=200802&amp;PERIODTYPE=QTR_STD&amp;SCFT=3&amp;window=popup_no_bar&amp;width=385&amp;height=120&amp;START_MAXIMIZED=FALSE&amp;creator=factset&amp;display_string=Audit"}</definedName>
    <definedName name="_1386__FDSAUDITLINK__" hidden="1">{"fdsup://Directions/FactSet Auditing Viewer?action=AUDIT_VALUE&amp;DB=129&amp;ID1=69341710&amp;VALUEID=02001&amp;SDATE=200802&amp;PERIODTYPE=QTR_STD&amp;SCFT=3&amp;window=popup_no_bar&amp;width=385&amp;height=120&amp;START_MAXIMIZED=FALSE&amp;creator=factset&amp;display_string=Audit"}</definedName>
    <definedName name="_1387__FDSAUDITLINK__" hidden="1">{"fdsup://Directions/FactSet Auditing Viewer?action=AUDIT_VALUE&amp;DB=129&amp;ID1=68218910&amp;VALUEID=02001&amp;SDATE=200802&amp;PERIODTYPE=QTR_STD&amp;SCFT=3&amp;window=popup_no_bar&amp;width=385&amp;height=120&amp;START_MAXIMIZED=FALSE&amp;creator=factset&amp;display_string=Audit"}</definedName>
    <definedName name="_1388__FDSAUDITLINK__" hidden="1">{"fdsup://Directions/FactSet Auditing Viewer?action=AUDIT_VALUE&amp;DB=129&amp;ID1=68218910&amp;VALUEID=02001&amp;SDATE=200802&amp;PERIODTYPE=QTR_STD&amp;SCFT=3&amp;window=popup_no_bar&amp;width=385&amp;height=120&amp;START_MAXIMIZED=FALSE&amp;creator=factset&amp;display_string=Audit"}</definedName>
    <definedName name="_1389__FDSAUDITLINK__" hidden="1">{"fdsup://Directions/FactSet Auditing Viewer?action=AUDIT_VALUE&amp;DB=129&amp;ID1=B505PN&amp;VALUEID=02001&amp;SDATE=200802&amp;PERIODTYPE=QTR_STD&amp;SCFT=3&amp;window=popup_no_bar&amp;width=385&amp;height=120&amp;START_MAXIMIZED=FALSE&amp;creator=factset&amp;display_string=Audit"}</definedName>
    <definedName name="_139__FDSAUDITLINK__" hidden="1">{"fdsup://directions/FAT Viewer?action=UPDATE&amp;creator=factset&amp;DYN_ARGS=TRUE&amp;DOC_NAME=FAT:FQL_AUDITING_CLIENT_TEMPLATE.FAT&amp;display_string=Audit&amp;VAR:KEY=GPAREZKFKT&amp;VAR:QUERY=RkZfRU5UUlBSX1ZBTF9EQUlMWSg0MDI0NiwsLCwsJ0RJTCcpL0VDX01FQU5fU0FMRVNfTlRNQSg0MDI0Nik=&amp;","WINDOW=FIRST_POPUP&amp;HEIGHT=450&amp;WIDTH=450&amp;START_MAXIMIZED=FALSE&amp;VAR:CALENDAR=US&amp;VAR:SYMBOL=SGI&amp;VAR:INDEX=0"}</definedName>
    <definedName name="_1390__FDSAUDITLINK__" hidden="1">{"fdsup://Directions/FactSet Auditing Viewer?action=AUDIT_VALUE&amp;DB=129&amp;ID1=B505PN&amp;VALUEID=02001&amp;SDATE=200802&amp;PERIODTYPE=QTR_STD&amp;SCFT=3&amp;window=popup_no_bar&amp;width=385&amp;height=120&amp;START_MAXIMIZED=FALSE&amp;creator=factset&amp;display_string=Audit"}</definedName>
    <definedName name="_1391__FDSAUDITLINK__" hidden="1">{"fdsup://Directions/FactSet Auditing Viewer?action=AUDIT_VALUE&amp;DB=129&amp;ID1=67000810&amp;VALUEID=02001&amp;SDATE=200802&amp;PERIODTYPE=QTR_STD&amp;SCFT=3&amp;window=popup_no_bar&amp;width=385&amp;height=120&amp;START_MAXIMIZED=FALSE&amp;creator=factset&amp;display_string=Audit"}</definedName>
    <definedName name="_1392__FDSAUDITLINK__" hidden="1">{"fdsup://Directions/FactSet Auditing Viewer?action=AUDIT_VALUE&amp;DB=129&amp;ID1=67000810&amp;VALUEID=02001&amp;SDATE=200802&amp;PERIODTYPE=QTR_STD&amp;SCFT=3&amp;window=popup_no_bar&amp;width=385&amp;height=120&amp;START_MAXIMIZED=FALSE&amp;creator=factset&amp;display_string=Audit"}</definedName>
    <definedName name="_1393__FDSAUDITLINK__" hidden="1">{"fdsup://Directions/FactSet Auditing Viewer?action=AUDIT_VALUE&amp;DB=129&amp;ID1=67066G10&amp;VALUEID=02001&amp;SDATE=200802&amp;PERIODTYPE=QTR_STD&amp;SCFT=3&amp;window=popup_no_bar&amp;width=385&amp;height=120&amp;START_MAXIMIZED=FALSE&amp;creator=factset&amp;display_string=Audit"}</definedName>
    <definedName name="_1394__FDSAUDITLINK__" hidden="1">{"fdsup://Directions/FactSet Auditing Viewer?action=AUDIT_VALUE&amp;DB=129&amp;ID1=67066G10&amp;VALUEID=02001&amp;SDATE=200802&amp;PERIODTYPE=QTR_STD&amp;SCFT=3&amp;window=popup_no_bar&amp;width=385&amp;height=120&amp;START_MAXIMIZED=FALSE&amp;creator=factset&amp;display_string=Audit"}</definedName>
    <definedName name="_1395__FDSAUDITLINK__" hidden="1">{"fdsup://Directions/FactSet Auditing Viewer?action=AUDIT_VALUE&amp;DB=129&amp;ID1=64118B10&amp;VALUEID=02001&amp;SDATE=200802&amp;PERIODTYPE=QTR_STD&amp;SCFT=3&amp;window=popup_no_bar&amp;width=385&amp;height=120&amp;START_MAXIMIZED=FALSE&amp;creator=factset&amp;display_string=Audit"}</definedName>
    <definedName name="_1396__FDSAUDITLINK__" hidden="1">{"fdsup://Directions/FactSet Auditing Viewer?action=AUDIT_VALUE&amp;DB=129&amp;ID1=64118B10&amp;VALUEID=02001&amp;SDATE=200802&amp;PERIODTYPE=QTR_STD&amp;SCFT=3&amp;window=popup_no_bar&amp;width=385&amp;height=120&amp;START_MAXIMIZED=FALSE&amp;creator=factset&amp;display_string=Audit"}</definedName>
    <definedName name="_1397__FDSAUDITLINK__" hidden="1">{"fdsup://Directions/FactSet Auditing Viewer?action=AUDIT_VALUE&amp;DB=129&amp;ID1=59511210&amp;VALUEID=02001&amp;SDATE=200803&amp;PERIODTYPE=QTR_STD&amp;SCFT=3&amp;window=popup_no_bar&amp;width=385&amp;height=120&amp;START_MAXIMIZED=FALSE&amp;creator=factset&amp;display_string=Audit"}</definedName>
    <definedName name="_1398__FDSAUDITLINK__" hidden="1">{"fdsup://Directions/FactSet Auditing Viewer?action=AUDIT_VALUE&amp;DB=129&amp;ID1=59511210&amp;VALUEID=02001&amp;SDATE=200803&amp;PERIODTYPE=QTR_STD&amp;SCFT=3&amp;window=popup_no_bar&amp;width=385&amp;height=120&amp;START_MAXIMIZED=FALSE&amp;creator=factset&amp;display_string=Audit"}</definedName>
    <definedName name="_1399__FDSAUDITLINK__" hidden="1">{"fdsup://Directions/FactSet Auditing Viewer?action=AUDIT_VALUE&amp;DB=129&amp;ID1=59513710&amp;VALUEID=02001&amp;SDATE=200803&amp;PERIODTYPE=QTR_STD&amp;SCFT=3&amp;window=popup_no_bar&amp;width=385&amp;height=120&amp;START_MAXIMIZED=FALSE&amp;creator=factset&amp;display_string=Audit"}</definedName>
    <definedName name="_14__FDSAUDITLINK__" hidden="1">{"fdsup://directions/FAT Viewer?action=UPDATE&amp;creator=factset&amp;DYN_ARGS=TRUE&amp;DOC_NAME=FAT:FQL_AUDITING_CLIENT_TEMPLATE.FAT&amp;display_string=Audit&amp;VAR:KEY=ATYBYRGRYH&amp;VAR:QUERY=RkZfRU5UUlBSX1ZBTF9EQUlMWSg0MDQyMSwsLCwsJ0RJTCcpL0VDX01FQU5fU0FMRVNfTlRNQSg0MDQyMSk=&amp;","WINDOW=FIRST_POPUP&amp;HEIGHT=450&amp;WIDTH=450&amp;START_MAXIMIZED=FALSE&amp;VAR:CALENDAR=US&amp;VAR:SYMBOL=SGI&amp;VAR:INDEX=0"}</definedName>
    <definedName name="_140__FDSAUDITLINK__" hidden="1">{"fdsup://directions/FAT Viewer?action=UPDATE&amp;creator=factset&amp;DYN_ARGS=TRUE&amp;DOC_NAME=FAT:FQL_AUDITING_CLIENT_TEMPLATE.FAT&amp;display_string=Audit&amp;VAR:KEY=WXEZIDYPEP&amp;VAR:QUERY=RkZfRU5UUlBSX1ZBTF9EQUlMWSg0MDI0NSwsLCwsJ0RJTCcpL0VDX01FQU5fU0FMRVNfTlRNQSg0MDI0NSk=&amp;","WINDOW=FIRST_POPUP&amp;HEIGHT=450&amp;WIDTH=450&amp;START_MAXIMIZED=FALSE&amp;VAR:CALENDAR=US&amp;VAR:SYMBOL=SGI&amp;VAR:INDEX=0"}</definedName>
    <definedName name="_1400__FDSAUDITLINK__" hidden="1">{"fdsup://Directions/FactSet Auditing Viewer?action=AUDIT_VALUE&amp;DB=129&amp;ID1=59513710&amp;VALUEID=02001&amp;SDATE=200803&amp;PERIODTYPE=QTR_STD&amp;SCFT=3&amp;window=popup_no_bar&amp;width=385&amp;height=120&amp;START_MAXIMIZED=FALSE&amp;creator=factset&amp;display_string=Audit"}</definedName>
    <definedName name="_1401__FDSAUDITLINK__" hidden="1">{"fdsup://Directions/FactSet Auditing Viewer?action=AUDIT_VALUE&amp;DB=129&amp;ID1=G5876H10&amp;VALUEID=02001&amp;SDATE=200802&amp;PERIODTYPE=QTR_STD&amp;SCFT=3&amp;window=popup_no_bar&amp;width=385&amp;height=120&amp;START_MAXIMIZED=FALSE&amp;creator=factset&amp;display_string=Audit"}</definedName>
    <definedName name="_1402__FDSAUDITLINK__" hidden="1">{"fdsup://Directions/FactSet Auditing Viewer?action=AUDIT_VALUE&amp;DB=129&amp;ID1=G5876H10&amp;VALUEID=02001&amp;SDATE=200802&amp;PERIODTYPE=QTR_STD&amp;SCFT=3&amp;window=popup_no_bar&amp;width=385&amp;height=120&amp;START_MAXIMIZED=FALSE&amp;creator=factset&amp;display_string=Audit"}</definedName>
    <definedName name="_1403__FDSAUDITLINK__" hidden="1">{"fdsup://Directions/FactSet Auditing Viewer?action=AUDIT_VALUE&amp;DB=129&amp;ID1=62007630&amp;VALUEID=02001&amp;SDATE=200802&amp;PERIODTYPE=QTR_STD&amp;SCFT=3&amp;window=popup_no_bar&amp;width=385&amp;height=120&amp;START_MAXIMIZED=FALSE&amp;creator=factset&amp;display_string=Audit"}</definedName>
    <definedName name="_1404__FDSAUDITLINK__" hidden="1">{"fdsup://Directions/FactSet Auditing Viewer?action=AUDIT_VALUE&amp;DB=129&amp;ID1=62007630&amp;VALUEID=02001&amp;SDATE=200802&amp;PERIODTYPE=QTR_STD&amp;SCFT=3&amp;window=popup_no_bar&amp;width=385&amp;height=120&amp;START_MAXIMIZED=FALSE&amp;creator=factset&amp;display_string=Audit"}</definedName>
    <definedName name="_1405__FDSAUDITLINK__" hidden="1">{"fdsup://Directions/FactSet Auditing Viewer?action=AUDIT_VALUE&amp;DB=129&amp;ID1=59479310&amp;VALUEID=02001&amp;SDATE=200802&amp;PERIODTYPE=QTR_STD&amp;SCFT=3&amp;window=popup_no_bar&amp;width=385&amp;height=120&amp;START_MAXIMIZED=FALSE&amp;creator=factset&amp;display_string=Audit"}</definedName>
    <definedName name="_1406__FDSAUDITLINK__" hidden="1">{"fdsup://Directions/FactSet Auditing Viewer?action=AUDIT_VALUE&amp;DB=129&amp;ID1=59479310&amp;VALUEID=02001&amp;SDATE=200802&amp;PERIODTYPE=QTR_STD&amp;SCFT=3&amp;window=popup_no_bar&amp;width=385&amp;height=120&amp;START_MAXIMIZED=FALSE&amp;creator=factset&amp;display_string=Audit"}</definedName>
    <definedName name="_1407__FDSAUDITLINK__" hidden="1">{"fdsup://Directions/FactSet Auditing Viewer?action=AUDIT_VALUE&amp;DB=129&amp;ID1=59501710&amp;VALUEID=02001&amp;SDATE=200801&amp;PERIODTYPE=QTR_STD&amp;SCFT=3&amp;window=popup_no_bar&amp;width=385&amp;height=120&amp;START_MAXIMIZED=FALSE&amp;creator=factset&amp;display_string=Audit"}</definedName>
    <definedName name="_1408__FDSAUDITLINK__" hidden="1">{"fdsup://Directions/FactSet Auditing Viewer?action=AUDIT_VALUE&amp;DB=129&amp;ID1=59501710&amp;VALUEID=02001&amp;SDATE=200801&amp;PERIODTYPE=QTR_STD&amp;SCFT=3&amp;window=popup_no_bar&amp;width=385&amp;height=120&amp;START_MAXIMIZED=FALSE&amp;creator=factset&amp;display_string=Audit"}</definedName>
    <definedName name="_1409__FDSAUDITLINK__" hidden="1">{"fdsup://Directions/FactSet Auditing Viewer?action=AUDIT_VALUE&amp;DB=129&amp;ID1=50216110&amp;VALUEID=02001&amp;SDATE=200802&amp;PERIODTYPE=QTR_STD&amp;SCFT=3&amp;window=popup_no_bar&amp;width=385&amp;height=120&amp;START_MAXIMIZED=FALSE&amp;creator=factset&amp;display_string=Audit"}</definedName>
    <definedName name="_141__FDSAUDITLINK__" hidden="1">{"fdsup://directions/FAT Viewer?action=UPDATE&amp;creator=factset&amp;DYN_ARGS=TRUE&amp;DOC_NAME=FAT:FQL_AUDITING_CLIENT_TEMPLATE.FAT&amp;display_string=Audit&amp;VAR:KEY=ATEBYDCPEP&amp;VAR:QUERY=RkZfRU5UUlBSX1ZBTF9EQUlMWSg0MDI0MiwsLCwsJ0RJTCcpL0VDX01FQU5fU0FMRVNfTlRNQSg0MDI0Mik=&amp;","WINDOW=FIRST_POPUP&amp;HEIGHT=450&amp;WIDTH=450&amp;START_MAXIMIZED=FALSE&amp;VAR:CALENDAR=US&amp;VAR:SYMBOL=SGI&amp;VAR:INDEX=0"}</definedName>
    <definedName name="_1410__FDSAUDITLINK__" hidden="1">{"fdsup://Directions/FactSet Auditing Viewer?action=AUDIT_VALUE&amp;DB=129&amp;ID1=50216110&amp;VALUEID=02001&amp;SDATE=200802&amp;PERIODTYPE=QTR_STD&amp;SCFT=3&amp;window=popup_no_bar&amp;width=385&amp;height=120&amp;START_MAXIMIZED=FALSE&amp;creator=factset&amp;display_string=Audit"}</definedName>
    <definedName name="_1411__FDSAUDITLINK__" hidden="1">{"fdsup://Directions/FactSet Auditing Viewer?action=AUDIT_VALUE&amp;DB=129&amp;ID1=51841510&amp;VALUEID=02001&amp;SDATE=200802&amp;PERIODTYPE=QTR_STD&amp;SCFT=3&amp;window=popup_no_bar&amp;width=385&amp;height=120&amp;START_MAXIMIZED=FALSE&amp;creator=factset&amp;display_string=Audit"}</definedName>
    <definedName name="_1412__FDSAUDITLINK__" hidden="1">{"fdsup://Directions/FactSet Auditing Viewer?action=AUDIT_VALUE&amp;DB=129&amp;ID1=51841510&amp;VALUEID=02001&amp;SDATE=200802&amp;PERIODTYPE=QTR_STD&amp;SCFT=3&amp;window=popup_no_bar&amp;width=385&amp;height=120&amp;START_MAXIMIZED=FALSE&amp;creator=factset&amp;display_string=Audit"}</definedName>
    <definedName name="_1413__FDSAUDITLINK__" hidden="1">{"fdsup://Directions/FactSet Auditing Viewer?action=AUDIT_VALUE&amp;DB=129&amp;ID1=48836020&amp;VALUEID=02001&amp;SDATE=200801&amp;PERIODTYPE=QTR_STD&amp;SCFT=3&amp;window=popup_no_bar&amp;width=385&amp;height=120&amp;START_MAXIMIZED=FALSE&amp;creator=factset&amp;display_string=Audit"}</definedName>
    <definedName name="_1414__FDSAUDITLINK__" hidden="1">{"fdsup://Directions/FactSet Auditing Viewer?action=AUDIT_VALUE&amp;DB=129&amp;ID1=48836020&amp;VALUEID=02001&amp;SDATE=200801&amp;PERIODTYPE=QTR_STD&amp;SCFT=3&amp;window=popup_no_bar&amp;width=385&amp;height=120&amp;START_MAXIMIZED=FALSE&amp;creator=factset&amp;display_string=Audit"}</definedName>
    <definedName name="_1415__FDSAUDITLINK__" hidden="1">{"fdsup://Directions/FactSet Auditing Viewer?action=AUDIT_VALUE&amp;DB=129&amp;ID1=48203R10&amp;VALUEID=02001&amp;SDATE=200802&amp;PERIODTYPE=QTR_STD&amp;SCFT=3&amp;window=popup_no_bar&amp;width=385&amp;height=120&amp;START_MAXIMIZED=FALSE&amp;creator=factset&amp;display_string=Audit"}</definedName>
    <definedName name="_1416__FDSAUDITLINK__" hidden="1">{"fdsup://Directions/FactSet Auditing Viewer?action=AUDIT_VALUE&amp;DB=129&amp;ID1=48203R10&amp;VALUEID=02001&amp;SDATE=200802&amp;PERIODTYPE=QTR_STD&amp;SCFT=3&amp;window=popup_no_bar&amp;width=385&amp;height=120&amp;START_MAXIMIZED=FALSE&amp;creator=factset&amp;display_string=Audit"}</definedName>
    <definedName name="_1417__FDSAUDITLINK__" hidden="1">{"fdsup://Directions/FactSet Auditing Viewer?action=AUDIT_VALUE&amp;DB=129&amp;ID1=46069S10&amp;VALUEID=02001&amp;SDATE=200802&amp;PERIODTYPE=QTR_STD&amp;SCFT=3&amp;window=popup_no_bar&amp;width=385&amp;height=120&amp;START_MAXIMIZED=FALSE&amp;creator=factset&amp;display_string=Audit"}</definedName>
    <definedName name="_1418__FDSAUDITLINK__" hidden="1">{"fdsup://Directions/FactSet Auditing Viewer?action=AUDIT_VALUE&amp;DB=129&amp;ID1=46069S10&amp;VALUEID=02001&amp;SDATE=200802&amp;PERIODTYPE=QTR_STD&amp;SCFT=3&amp;window=popup_no_bar&amp;width=385&amp;height=120&amp;START_MAXIMIZED=FALSE&amp;creator=factset&amp;display_string=Audit"}</definedName>
    <definedName name="_1419__FDSAUDITLINK__" hidden="1">{"fdsup://Directions/FactSet Auditing Viewer?action=AUDIT_VALUE&amp;DB=129&amp;ID1=45814010&amp;VALUEID=02001&amp;SDATE=200802&amp;PERIODTYPE=QTR_STD&amp;SCFT=3&amp;window=popup_no_bar&amp;width=385&amp;height=120&amp;START_MAXIMIZED=FALSE&amp;creator=factset&amp;display_string=Audit"}</definedName>
    <definedName name="_142__FDSAUDITLINK__" hidden="1">{"fdsup://directions/FAT Viewer?action=UPDATE&amp;creator=factset&amp;DYN_ARGS=TRUE&amp;DOC_NAME=FAT:FQL_AUDITING_CLIENT_TEMPLATE.FAT&amp;display_string=Audit&amp;VAR:KEY=QPQRKHSVGB&amp;VAR:QUERY=RkZfRU5UUlBSX1ZBTF9EQUlMWSg0MDI0MSwsLCwsJ0RJTCcpL0VDX01FQU5fU0FMRVNfTlRNQSg0MDI0MSk=&amp;","WINDOW=FIRST_POPUP&amp;HEIGHT=450&amp;WIDTH=450&amp;START_MAXIMIZED=FALSE&amp;VAR:CALENDAR=US&amp;VAR:SYMBOL=SGI&amp;VAR:INDEX=0"}</definedName>
    <definedName name="_1420__FDSAUDITLINK__" hidden="1">{"fdsup://Directions/FactSet Auditing Viewer?action=AUDIT_VALUE&amp;DB=129&amp;ID1=45814010&amp;VALUEID=02001&amp;SDATE=200802&amp;PERIODTYPE=QTR_STD&amp;SCFT=3&amp;window=popup_no_bar&amp;width=385&amp;height=120&amp;START_MAXIMIZED=FALSE&amp;creator=factset&amp;display_string=Audit"}</definedName>
    <definedName name="_1421__FDSAUDITLINK__" hidden="1">{"fdsup://Directions/FactSet Auditing Viewer?action=AUDIT_VALUE&amp;DB=129&amp;ID1=45811810&amp;VALUEID=02001&amp;SDATE=200801&amp;PERIODTYPE=QTR_STD&amp;SCFT=3&amp;window=popup_no_bar&amp;width=385&amp;height=120&amp;START_MAXIMIZED=FALSE&amp;creator=factset&amp;display_string=Audit"}</definedName>
    <definedName name="_1422__FDSAUDITLINK__" hidden="1">{"fdsup://Directions/FactSet Auditing Viewer?action=AUDIT_VALUE&amp;DB=129&amp;ID1=45811810&amp;VALUEID=02001&amp;SDATE=200801&amp;PERIODTYPE=QTR_STD&amp;SCFT=3&amp;window=popup_no_bar&amp;width=385&amp;height=120&amp;START_MAXIMIZED=FALSE&amp;creator=factset&amp;display_string=Audit"}</definedName>
    <definedName name="_1423__FDSAUDITLINK__" hidden="1">{"fdsup://Directions/FactSet Auditing Viewer?action=AUDIT_VALUE&amp;DB=129&amp;ID1=42823610&amp;VALUEID=02001&amp;SDATE=200803&amp;PERIODTYPE=QTR_STD&amp;SCFT=3&amp;window=popup_no_bar&amp;width=385&amp;height=120&amp;START_MAXIMIZED=FALSE&amp;creator=factset&amp;display_string=Audit"}</definedName>
    <definedName name="_1424__FDSAUDITLINK__" hidden="1">{"fdsup://Directions/FactSet Auditing Viewer?action=AUDIT_VALUE&amp;DB=129&amp;ID1=42823610&amp;VALUEID=02001&amp;SDATE=200803&amp;PERIODTYPE=QTR_STD&amp;SCFT=3&amp;window=popup_no_bar&amp;width=385&amp;height=120&amp;START_MAXIMIZED=FALSE&amp;creator=factset&amp;display_string=Audit"}</definedName>
    <definedName name="_1425__FDSAUDITLINK__" hidden="1">{"fdsup://Directions/FactSet Auditing Viewer?action=AUDIT_VALUE&amp;DB=129&amp;ID1=H2906T10&amp;VALUEID=02001&amp;SDATE=200802&amp;PERIODTYPE=QTR_STD&amp;SCFT=3&amp;window=popup_no_bar&amp;width=385&amp;height=120&amp;START_MAXIMIZED=FALSE&amp;creator=factset&amp;display_string=Audit"}</definedName>
    <definedName name="_1426__FDSAUDITLINK__" hidden="1">{"fdsup://Directions/FactSet Auditing Viewer?action=AUDIT_VALUE&amp;DB=129&amp;ID1=H2906T10&amp;VALUEID=02001&amp;SDATE=200802&amp;PERIODTYPE=QTR_STD&amp;SCFT=3&amp;window=popup_no_bar&amp;width=385&amp;height=120&amp;START_MAXIMIZED=FALSE&amp;creator=factset&amp;display_string=Audit"}</definedName>
    <definedName name="_1427__FDSAUDITLINK__" hidden="1">{"fdsup://Directions/FactSet Auditing Viewer?action=AUDIT_VALUE&amp;DB=129&amp;ID1=34637510&amp;VALUEID=02001&amp;SDATE=200802&amp;PERIODTYPE=QTR_STD&amp;SCFT=3&amp;window=popup_no_bar&amp;width=385&amp;height=120&amp;START_MAXIMIZED=FALSE&amp;creator=factset&amp;display_string=Audit"}</definedName>
    <definedName name="_1428__FDSAUDITLINK__" hidden="1">{"fdsup://Directions/FactSet Auditing Viewer?action=AUDIT_VALUE&amp;DB=129&amp;ID1=34637510&amp;VALUEID=02001&amp;SDATE=200802&amp;PERIODTYPE=QTR_STD&amp;SCFT=3&amp;window=popup_no_bar&amp;width=385&amp;height=120&amp;START_MAXIMIZED=FALSE&amp;creator=factset&amp;display_string=Audit"}</definedName>
    <definedName name="_1429__FDSAUDITLINK__" hidden="1">{"fdsup://Directions/FactSet Auditing Viewer?action=AUDIT_VALUE&amp;DB=129&amp;ID1=31561610&amp;VALUEID=02001&amp;SDATE=200803&amp;PERIODTYPE=QTR_STD&amp;SCFT=3&amp;window=popup_no_bar&amp;width=385&amp;height=120&amp;START_MAXIMIZED=FALSE&amp;creator=factset&amp;display_string=Audit"}</definedName>
    <definedName name="_143__FDSAUDITLINK__" hidden="1">{"fdsup://directions/FAT Viewer?action=UPDATE&amp;creator=factset&amp;DYN_ARGS=TRUE&amp;DOC_NAME=FAT:FQL_AUDITING_CLIENT_TEMPLATE.FAT&amp;display_string=Audit&amp;VAR:KEY=AFMBQTKTWH&amp;VAR:QUERY=RkZfRU5UUlBSX1ZBTF9EQUlMWSg0MDI0MCwsLCwsJ0RJTCcpL0VDX01FQU5fU0FMRVNfTlRNQSg0MDI0MCk=&amp;","WINDOW=FIRST_POPUP&amp;HEIGHT=450&amp;WIDTH=450&amp;START_MAXIMIZED=FALSE&amp;VAR:CALENDAR=US&amp;VAR:SYMBOL=SGI&amp;VAR:INDEX=0"}</definedName>
    <definedName name="_1430__FDSAUDITLINK__" hidden="1">{"fdsup://Directions/FactSet Auditing Viewer?action=AUDIT_VALUE&amp;DB=129&amp;ID1=31561610&amp;VALUEID=02001&amp;SDATE=200803&amp;PERIODTYPE=QTR_STD&amp;SCFT=3&amp;window=popup_no_bar&amp;width=385&amp;height=120&amp;START_MAXIMIZED=FALSE&amp;creator=factset&amp;display_string=Audit"}</definedName>
    <definedName name="_1431__FDSAUDITLINK__" hidden="1">{"fdsup://Directions/FactSet Auditing Viewer?action=AUDIT_VALUE&amp;DB=129&amp;ID1=25454310&amp;VALUEID=02001&amp;SDATE=200802&amp;PERIODTYPE=QTR_STD&amp;SCFT=3&amp;window=popup_no_bar&amp;width=385&amp;height=120&amp;START_MAXIMIZED=FALSE&amp;creator=factset&amp;display_string=Audit"}</definedName>
    <definedName name="_1432__FDSAUDITLINK__" hidden="1">{"fdsup://Directions/FactSet Auditing Viewer?action=AUDIT_VALUE&amp;DB=129&amp;ID1=25454310&amp;VALUEID=02001&amp;SDATE=200802&amp;PERIODTYPE=QTR_STD&amp;SCFT=3&amp;window=popup_no_bar&amp;width=385&amp;height=120&amp;START_MAXIMIZED=FALSE&amp;creator=factset&amp;display_string=Audit"}</definedName>
    <definedName name="_1433__FDSAUDITLINK__" hidden="1">{"fdsup://Directions/FactSet Auditing Viewer?action=AUDIT_VALUE&amp;DB=129&amp;ID1=24702R10&amp;VALUEID=02001&amp;SDATE=200802&amp;PERIODTYPE=QTR_STD&amp;SCFT=3&amp;window=popup_no_bar&amp;width=385&amp;height=120&amp;START_MAXIMIZED=FALSE&amp;creator=factset&amp;display_string=Audit"}</definedName>
    <definedName name="_1434__FDSAUDITLINK__" hidden="1">{"fdsup://Directions/FactSet Auditing Viewer?action=AUDIT_VALUE&amp;DB=129&amp;ID1=24702R10&amp;VALUEID=02001&amp;SDATE=200802&amp;PERIODTYPE=QTR_STD&amp;SCFT=3&amp;window=popup_no_bar&amp;width=385&amp;height=120&amp;START_MAXIMIZED=FALSE&amp;creator=factset&amp;display_string=Audit"}</definedName>
    <definedName name="_1435__FDSAUDITLINK__" hidden="1">{"fdsup://Directions/FactSet Auditing Viewer?action=AUDIT_VALUE&amp;DB=129&amp;ID1=23257210&amp;VALUEID=02001&amp;SDATE=200802&amp;PERIODTYPE=QTR_STD&amp;SCFT=3&amp;window=popup_no_bar&amp;width=385&amp;height=120&amp;START_MAXIMIZED=FALSE&amp;creator=factset&amp;display_string=Audit"}</definedName>
    <definedName name="_1436__FDSAUDITLINK__" hidden="1">{"fdsup://Directions/FactSet Auditing Viewer?action=AUDIT_VALUE&amp;DB=129&amp;ID1=23257210&amp;VALUEID=02001&amp;SDATE=200802&amp;PERIODTYPE=QTR_STD&amp;SCFT=3&amp;window=popup_no_bar&amp;width=385&amp;height=120&amp;START_MAXIMIZED=FALSE&amp;creator=factset&amp;display_string=Audit"}</definedName>
    <definedName name="_1437__FDSAUDITLINK__" hidden="1">{"fdsup://Directions/FactSet Auditing Viewer?action=AUDIT_VALUE&amp;DB=129&amp;ID1=23280610&amp;VALUEID=02001&amp;SDATE=200802&amp;PERIODTYPE=QTR_STD&amp;SCFT=3&amp;window=popup_no_bar&amp;width=385&amp;height=120&amp;START_MAXIMIZED=FALSE&amp;creator=factset&amp;display_string=Audit"}</definedName>
    <definedName name="_1438__FDSAUDITLINK__" hidden="1">{"fdsup://Directions/FactSet Auditing Viewer?action=AUDIT_VALUE&amp;DB=129&amp;ID1=23280610&amp;VALUEID=02001&amp;SDATE=200802&amp;PERIODTYPE=QTR_STD&amp;SCFT=3&amp;window=popup_no_bar&amp;width=385&amp;height=120&amp;START_MAXIMIZED=FALSE&amp;creator=factset&amp;display_string=Audit"}</definedName>
    <definedName name="_1439__FDSAUDITLINK__" hidden="1">{"fdsup://Directions/FactSet Auditing Viewer?action=AUDIT_VALUE&amp;DB=129&amp;ID1=20714230&amp;VALUEID=02001&amp;SDATE=200803&amp;PERIODTYPE=QTR_STD&amp;SCFT=3&amp;window=popup_no_bar&amp;width=385&amp;height=120&amp;START_MAXIMIZED=FALSE&amp;creator=factset&amp;display_string=Audit"}</definedName>
    <definedName name="_144__FDSAUDITLINK__" hidden="1">{"fdsup://directions/FAT Viewer?action=UPDATE&amp;creator=factset&amp;DYN_ARGS=TRUE&amp;DOC_NAME=FAT:FQL_AUDITING_CLIENT_TEMPLATE.FAT&amp;display_string=Audit&amp;VAR:KEY=GRIPANKLEJ&amp;VAR:QUERY=RkZfRU5UUlBSX1ZBTF9EQUlMWSg0MDIzOSwsLCwsJ0RJTCcpL0VDX01FQU5fU0FMRVNfTlRNQSg0MDIzOSk=&amp;","WINDOW=FIRST_POPUP&amp;HEIGHT=450&amp;WIDTH=450&amp;START_MAXIMIZED=FALSE&amp;VAR:CALENDAR=US&amp;VAR:SYMBOL=SGI&amp;VAR:INDEX=0"}</definedName>
    <definedName name="_1440__FDSAUDITLINK__" hidden="1">{"fdsup://Directions/FactSet Auditing Viewer?action=AUDIT_VALUE&amp;DB=129&amp;ID1=20714230&amp;VALUEID=02001&amp;SDATE=200803&amp;PERIODTYPE=QTR_STD&amp;SCFT=3&amp;window=popup_no_bar&amp;width=385&amp;height=120&amp;START_MAXIMIZED=FALSE&amp;creator=factset&amp;display_string=Audit"}</definedName>
    <definedName name="_1441__FDSAUDITLINK__" hidden="1">{"fdsup://Directions/FactSet Auditing Viewer?action=AUDIT_VALUE&amp;DB=129&amp;ID1=12738710&amp;VALUEID=02001&amp;SDATE=200802&amp;PERIODTYPE=QTR_STD&amp;SCFT=3&amp;window=popup_no_bar&amp;width=385&amp;height=120&amp;START_MAXIMIZED=FALSE&amp;creator=factset&amp;display_string=Audit"}</definedName>
    <definedName name="_1442__FDSAUDITLINK__" hidden="1">{"fdsup://Directions/FactSet Auditing Viewer?action=AUDIT_VALUE&amp;DB=129&amp;ID1=12738710&amp;VALUEID=02001&amp;SDATE=200802&amp;PERIODTYPE=QTR_STD&amp;SCFT=3&amp;window=popup_no_bar&amp;width=385&amp;height=120&amp;START_MAXIMIZED=FALSE&amp;creator=factset&amp;display_string=Audit"}</definedName>
    <definedName name="_1443__FDSAUDITLINK__" hidden="1">{"fdsup://Directions/FactSet Auditing Viewer?action=AUDIT_VALUE&amp;DB=129&amp;ID1=14964U10&amp;VALUEID=02001&amp;SDATE=200802&amp;PERIODTYPE=QTR_STD&amp;SCFT=3&amp;window=popup_no_bar&amp;width=385&amp;height=120&amp;START_MAXIMIZED=FALSE&amp;creator=factset&amp;display_string=Audit"}</definedName>
    <definedName name="_1444__FDSAUDITLINK__" hidden="1">{"fdsup://Directions/FactSet Auditing Viewer?action=AUDIT_VALUE&amp;DB=129&amp;ID1=14964U10&amp;VALUEID=02001&amp;SDATE=200802&amp;PERIODTYPE=QTR_STD&amp;SCFT=3&amp;window=popup_no_bar&amp;width=385&amp;height=120&amp;START_MAXIMIZED=FALSE&amp;creator=factset&amp;display_string=Audit"}</definedName>
    <definedName name="_1445__FDSAUDITLINK__" hidden="1">{"fdsup://Directions/FactSet Auditing Viewer?action=AUDIT_VALUE&amp;DB=129&amp;ID1=11162130&amp;VALUEID=02001&amp;SDATE=200803&amp;PERIODTYPE=QTR_STD&amp;SCFT=3&amp;window=popup_no_bar&amp;width=385&amp;height=120&amp;START_MAXIMIZED=FALSE&amp;creator=factset&amp;display_string=Audit"}</definedName>
    <definedName name="_1446__FDSAUDITLINK__" hidden="1">{"fdsup://Directions/FactSet Auditing Viewer?action=AUDIT_VALUE&amp;DB=129&amp;ID1=11162130&amp;VALUEID=02001&amp;SDATE=200803&amp;PERIODTYPE=QTR_STD&amp;SCFT=3&amp;window=popup_no_bar&amp;width=385&amp;height=120&amp;START_MAXIMIZED=FALSE&amp;creator=factset&amp;display_string=Audit"}</definedName>
    <definedName name="_1447__FDSAUDITLINK__" hidden="1">{"fdsup://Directions/FactSet Auditing Viewer?action=AUDIT_VALUE&amp;DB=129&amp;ID1=04743P10&amp;VALUEID=02001&amp;SDATE=200802&amp;PERIODTYPE=QTR_STD&amp;SCFT=3&amp;window=popup_no_bar&amp;width=385&amp;height=120&amp;START_MAXIMIZED=FALSE&amp;creator=factset&amp;display_string=Audit"}</definedName>
    <definedName name="_1448__FDSAUDITLINK__" hidden="1">{"fdsup://Directions/FactSet Auditing Viewer?action=AUDIT_VALUE&amp;DB=129&amp;ID1=04743P10&amp;VALUEID=02001&amp;SDATE=200802&amp;PERIODTYPE=QTR_STD&amp;SCFT=3&amp;window=popup_no_bar&amp;width=385&amp;height=120&amp;START_MAXIMIZED=FALSE&amp;creator=factset&amp;display_string=Audit"}</definedName>
    <definedName name="_1449__FDSAUDITLINK__" hidden="1">{"fdsup://Directions/FactSet Auditing Viewer?action=AUDIT_VALUE&amp;DB=129&amp;ID1=03251510&amp;VALUEID=02001&amp;SDATE=200802&amp;PERIODTYPE=QTR_STD&amp;SCFT=3&amp;window=popup_no_bar&amp;width=385&amp;height=120&amp;START_MAXIMIZED=FALSE&amp;creator=factset&amp;display_string=Audit"}</definedName>
    <definedName name="_145__FDSAUDITLINK__" hidden="1">{"fdsup://directions/FAT Viewer?action=UPDATE&amp;creator=factset&amp;DYN_ARGS=TRUE&amp;DOC_NAME=FAT:FQL_AUDITING_CLIENT_TEMPLATE.FAT&amp;display_string=Audit&amp;VAR:KEY=WNGFIZGDIN&amp;VAR:QUERY=RkZfRU5UUlBSX1ZBTF9EQUlMWSg0MDIzOCwsLCwsJ0RJTCcpL0VDX01FQU5fU0FMRVNfTlRNQSg0MDIzOCk=&amp;","WINDOW=FIRST_POPUP&amp;HEIGHT=450&amp;WIDTH=450&amp;START_MAXIMIZED=FALSE&amp;VAR:CALENDAR=US&amp;VAR:SYMBOL=SGI&amp;VAR:INDEX=0"}</definedName>
    <definedName name="_1450__FDSAUDITLINK__" hidden="1">{"fdsup://Directions/FactSet Auditing Viewer?action=AUDIT_VALUE&amp;DB=129&amp;ID1=03251510&amp;VALUEID=02001&amp;SDATE=200802&amp;PERIODTYPE=QTR_STD&amp;SCFT=3&amp;window=popup_no_bar&amp;width=385&amp;height=120&amp;START_MAXIMIZED=FALSE&amp;creator=factset&amp;display_string=Audit"}</definedName>
    <definedName name="_1451__FDSAUDITLINK__" hidden="1">{"fdsup://Directions/FactSet Auditing Viewer?action=AUDIT_VALUE&amp;DB=129&amp;ID1=00790310&amp;VALUEID=02001&amp;SDATE=200802&amp;PERIODTYPE=QTR_STD&amp;SCFT=3&amp;window=popup_no_bar&amp;width=385&amp;height=120&amp;START_MAXIMIZED=FALSE&amp;creator=factset&amp;display_string=Audit"}</definedName>
    <definedName name="_1452__FDSAUDITLINK__" hidden="1">{"fdsup://Directions/FactSet Auditing Viewer?action=AUDIT_VALUE&amp;DB=129&amp;ID1=00790310&amp;VALUEID=02001&amp;SDATE=200802&amp;PERIODTYPE=QTR_STD&amp;SCFT=3&amp;window=popup_no_bar&amp;width=385&amp;height=120&amp;START_MAXIMIZED=FALSE&amp;creator=factset&amp;display_string=Audit"}</definedName>
    <definedName name="_1453__FDSAUDITLINK__" hidden="1">{"fdsup://Directions/FactSet Auditing Viewer?action=AUDIT_VALUE&amp;DB=129&amp;ID1=03822W40&amp;VALUEID=02001&amp;SDATE=200801&amp;PERIODTYPE=QTR_STD&amp;SCFT=3&amp;window=popup_no_bar&amp;width=385&amp;height=120&amp;START_MAXIMIZED=FALSE&amp;creator=factset&amp;display_string=Audit"}</definedName>
    <definedName name="_1454__FDSAUDITLINK__" hidden="1">{"fdsup://Directions/FactSet Auditing Viewer?action=AUDIT_VALUE&amp;DB=129&amp;ID1=03822W40&amp;VALUEID=02001&amp;SDATE=200801&amp;PERIODTYPE=QTR_STD&amp;SCFT=3&amp;window=popup_no_bar&amp;width=385&amp;height=120&amp;START_MAXIMIZED=FALSE&amp;creator=factset&amp;display_string=Audit"}</definedName>
    <definedName name="_1455__FDSAUDITLINK__" hidden="1">{"fdsup://Directions/FactSet Auditing Viewer?action=AUDIT_VALUE&amp;DB=129&amp;ID1=03822210&amp;VALUEID=02001&amp;SDATE=200803&amp;PERIODTYPE=QTR_STD&amp;SCFT=3&amp;window=popup_no_bar&amp;width=385&amp;height=120&amp;START_MAXIMIZED=FALSE&amp;creator=factset&amp;display_string=Audit"}</definedName>
    <definedName name="_1456__FDSAUDITLINK__" hidden="1">{"fdsup://Directions/FactSet Auditing Viewer?action=AUDIT_VALUE&amp;DB=129&amp;ID1=03822210&amp;VALUEID=02001&amp;SDATE=200803&amp;PERIODTYPE=QTR_STD&amp;SCFT=3&amp;window=popup_no_bar&amp;width=385&amp;height=120&amp;START_MAXIMIZED=FALSE&amp;creator=factset&amp;display_string=Audit"}</definedName>
    <definedName name="_1457__FDSAUDITLINK__" hidden="1">{"fdsup://Directions/FactSet Auditing Viewer?action=AUDIT_VALUE&amp;DB=129&amp;ID1=02144110&amp;VALUEID=02001&amp;SDATE=200802&amp;PERIODTYPE=QTR_STD&amp;SCFT=3&amp;window=popup_no_bar&amp;width=385&amp;height=120&amp;START_MAXIMIZED=FALSE&amp;creator=factset&amp;display_string=Audit"}</definedName>
    <definedName name="_1458__FDSAUDITLINK__" hidden="1">{"fdsup://Directions/FactSet Auditing Viewer?action=AUDIT_VALUE&amp;DB=129&amp;ID1=02144110&amp;VALUEID=02001&amp;SDATE=200802&amp;PERIODTYPE=QTR_STD&amp;SCFT=3&amp;window=popup_no_bar&amp;width=385&amp;height=120&amp;START_MAXIMIZED=FALSE&amp;creator=factset&amp;display_string=Audit"}</definedName>
    <definedName name="_1459__FDSAUDITLINK__" hidden="1">{"fdsup://Directions/FactSet Auditing Viewer?action=AUDIT_VALUE&amp;DB=129&amp;ID1=03265410&amp;VALUEID=02001&amp;SDATE=200803&amp;PERIODTYPE=QTR_STD&amp;SCFT=3&amp;window=popup_no_bar&amp;width=385&amp;height=120&amp;START_MAXIMIZED=FALSE&amp;creator=factset&amp;display_string=Audit"}</definedName>
    <definedName name="_146__FDSAUDITLINK__" hidden="1">{"fdsup://directions/FAT Viewer?action=UPDATE&amp;creator=factset&amp;DYN_ARGS=TRUE&amp;DOC_NAME=FAT:FQL_AUDITING_CLIENT_TEMPLATE.FAT&amp;display_string=Audit&amp;VAR:KEY=UNAJKBSFEP&amp;VAR:QUERY=RkZfRU5UUlBSX1ZBTF9EQUlMWSg0MDIzNSwsLCwsJ0RJTCcpL0VDX01FQU5fU0FMRVNfTlRNQSg0MDIzNSk=&amp;","WINDOW=FIRST_POPUP&amp;HEIGHT=450&amp;WIDTH=450&amp;START_MAXIMIZED=FALSE&amp;VAR:CALENDAR=US&amp;VAR:SYMBOL=SGI&amp;VAR:INDEX=0"}</definedName>
    <definedName name="_1460__FDSAUDITLINK__" hidden="1">{"fdsup://Directions/FactSet Auditing Viewer?action=AUDIT_VALUE&amp;DB=129&amp;ID1=03265410&amp;VALUEID=02001&amp;SDATE=200803&amp;PERIODTYPE=QTR_STD&amp;SCFT=3&amp;window=popup_no_bar&amp;width=385&amp;height=120&amp;START_MAXIMIZED=FALSE&amp;creator=factset&amp;display_string=Audit"}</definedName>
    <definedName name="_1461__FDSAUDITLINK__" hidden="1">{"fdsup://Directions/FactSet Auditing Viewer?action=AUDIT_VALUE&amp;DB=129&amp;ID1=00752J10&amp;VALUEID=02001&amp;SDATE=200802&amp;PERIODTYPE=QTR_STD&amp;SCFT=3&amp;window=popup_no_bar&amp;width=385&amp;height=120&amp;START_MAXIMIZED=FALSE&amp;creator=factset&amp;display_string=Audit"}</definedName>
    <definedName name="_1462__FDSAUDITLINK__" hidden="1">{"fdsup://Directions/FactSet Auditing Viewer?action=AUDIT_VALUE&amp;DB=129&amp;ID1=00752J10&amp;VALUEID=02001&amp;SDATE=200802&amp;PERIODTYPE=QTR_STD&amp;SCFT=3&amp;window=popup_no_bar&amp;width=385&amp;height=120&amp;START_MAXIMIZED=FALSE&amp;creator=factset&amp;display_string=Audit"}</definedName>
    <definedName name="_1463__FDSAUDITLINK__" hidden="1">{"fdsup://Directions/FactSet Auditing Viewer?action=AUDIT_VALUE&amp;DB=129&amp;ID1=98975F10&amp;VALUEID=02001&amp;SDATE=200801&amp;PERIODTYPE=QTR_STD&amp;SCFT=3&amp;window=popup_no_bar&amp;width=385&amp;height=120&amp;START_MAXIMIZED=FALSE&amp;creator=factset&amp;display_string=Audit"}</definedName>
    <definedName name="_1464__FDSAUDITLINK__" hidden="1">{"fdsup://Directions/FactSet Auditing Viewer?action=AUDIT_VALUE&amp;DB=129&amp;ID1=98975F10&amp;VALUEID=02001&amp;SDATE=200801&amp;PERIODTYPE=QTR_STD&amp;SCFT=3&amp;window=popup_no_bar&amp;width=385&amp;height=120&amp;START_MAXIMIZED=FALSE&amp;creator=factset&amp;display_string=Audit"}</definedName>
    <definedName name="_1465__FDSAUDITLINK__" hidden="1">{"fdsup://Directions/FactSet Auditing Viewer?action=AUDIT_VALUE&amp;DB=129&amp;ID1=98391910&amp;VALUEID=02001&amp;SDATE=200704&amp;PERIODTYPE=QTR_STD&amp;SCFT=3&amp;window=popup_no_bar&amp;width=385&amp;height=120&amp;START_MAXIMIZED=FALSE&amp;creator=factset&amp;display_string=Audit"}</definedName>
    <definedName name="_1466__FDSAUDITLINK__" hidden="1">{"fdsup://Directions/FactSet Auditing Viewer?action=AUDIT_VALUE&amp;DB=129&amp;ID1=98391910&amp;VALUEID=02001&amp;SDATE=200704&amp;PERIODTYPE=QTR_STD&amp;SCFT=3&amp;window=popup_no_bar&amp;width=385&amp;height=120&amp;START_MAXIMIZED=FALSE&amp;creator=factset&amp;display_string=Audit"}</definedName>
    <definedName name="_1467__FDSAUDITLINK__" hidden="1">{"fdsup://Directions/FactSet Auditing Viewer?action=AUDIT_VALUE&amp;DB=129&amp;ID1=95810210&amp;VALUEID=02001&amp;SDATE=200803&amp;PERIODTYPE=QTR_STD&amp;SCFT=3&amp;window=popup_no_bar&amp;width=385&amp;height=120&amp;START_MAXIMIZED=FALSE&amp;creator=factset&amp;display_string=Audit"}</definedName>
    <definedName name="_1468__FDSAUDITLINK__" hidden="1">{"fdsup://Directions/FactSet Auditing Viewer?action=AUDIT_VALUE&amp;DB=129&amp;ID1=95810210&amp;VALUEID=02001&amp;SDATE=200803&amp;PERIODTYPE=QTR_STD&amp;SCFT=3&amp;window=popup_no_bar&amp;width=385&amp;height=120&amp;START_MAXIMIZED=FALSE&amp;creator=factset&amp;display_string=Audit"}</definedName>
    <definedName name="_1469__FDSAUDITLINK__" hidden="1">{"fdsup://Directions/FactSet Auditing Viewer?action=AUDIT_VALUE&amp;DB=129&amp;ID1=92849730&amp;VALUEID=02001&amp;SDATE=200802&amp;PERIODTYPE=QTR_STD&amp;SCFT=3&amp;window=popup_no_bar&amp;width=385&amp;height=120&amp;START_MAXIMIZED=FALSE&amp;creator=factset&amp;display_string=Audit"}</definedName>
    <definedName name="_147__FDSAUDITLINK__" hidden="1">{"fdsup://directions/FAT Viewer?action=UPDATE&amp;creator=factset&amp;DYN_ARGS=TRUE&amp;DOC_NAME=FAT:FQL_AUDITING_CLIENT_TEMPLATE.FAT&amp;display_string=Audit&amp;VAR:KEY=WNWJWRIFYD&amp;VAR:QUERY=RkZfRU5UUlBSX1ZBTF9EQUlMWSg0MDIzNCwsLCwsJ0RJTCcpL0VDX01FQU5fU0FMRVNfTlRNQSg0MDIzNCk=&amp;","WINDOW=FIRST_POPUP&amp;HEIGHT=450&amp;WIDTH=450&amp;START_MAXIMIZED=FALSE&amp;VAR:CALENDAR=US&amp;VAR:SYMBOL=SGI&amp;VAR:INDEX=0"}</definedName>
    <definedName name="_1470__FDSAUDITLINK__" hidden="1">{"fdsup://Directions/FactSet Auditing Viewer?action=AUDIT_VALUE&amp;DB=129&amp;ID1=92849730&amp;VALUEID=02001&amp;SDATE=200802&amp;PERIODTYPE=QTR_STD&amp;SCFT=3&amp;window=popup_no_bar&amp;width=385&amp;height=120&amp;START_MAXIMIZED=FALSE&amp;creator=factset&amp;display_string=Audit"}</definedName>
    <definedName name="_1471__FDSAUDITLINK__" hidden="1">{"fdsup://Directions/FactSet Auditing Viewer?action=AUDIT_VALUE&amp;DB=129&amp;ID1=92829810&amp;VALUEID=02001&amp;SDATE=200801&amp;PERIODTYPE=QTR_STD&amp;SCFT=3&amp;window=popup_no_bar&amp;width=385&amp;height=120&amp;START_MAXIMIZED=FALSE&amp;creator=factset&amp;display_string=Audit"}</definedName>
    <definedName name="_1472__FDSAUDITLINK__" hidden="1">{"fdsup://Directions/FactSet Auditing Viewer?action=AUDIT_VALUE&amp;DB=129&amp;ID1=92829810&amp;VALUEID=02001&amp;SDATE=200801&amp;PERIODTYPE=QTR_STD&amp;SCFT=3&amp;window=popup_no_bar&amp;width=385&amp;height=120&amp;START_MAXIMIZED=FALSE&amp;creator=factset&amp;display_string=Audit"}</definedName>
    <definedName name="_1473__FDSAUDITLINK__" hidden="1">{"fdsup://Directions/FactSet Auditing Viewer?action=AUDIT_VALUE&amp;DB=129&amp;ID1=88250810&amp;VALUEID=02001&amp;SDATE=200801&amp;PERIODTYPE=QTR_STD&amp;SCFT=3&amp;window=popup_no_bar&amp;width=385&amp;height=120&amp;START_MAXIMIZED=FALSE&amp;creator=factset&amp;display_string=Audit"}</definedName>
    <definedName name="_1474__FDSAUDITLINK__" hidden="1">{"fdsup://Directions/FactSet Auditing Viewer?action=AUDIT_VALUE&amp;DB=129&amp;ID1=88250810&amp;VALUEID=02001&amp;SDATE=200801&amp;PERIODTYPE=QTR_STD&amp;SCFT=3&amp;window=popup_no_bar&amp;width=385&amp;height=120&amp;START_MAXIMIZED=FALSE&amp;creator=factset&amp;display_string=Audit"}</definedName>
    <definedName name="_1475__FDSAUDITLINK__" hidden="1">{"fdsup://Directions/FactSet Auditing Viewer?action=AUDIT_VALUE&amp;DB=129&amp;ID1=89674K10&amp;VALUEID=02001&amp;SDATE=200801&amp;PERIODTYPE=QTR_STD&amp;SCFT=3&amp;window=popup_no_bar&amp;width=385&amp;height=120&amp;START_MAXIMIZED=FALSE&amp;creator=factset&amp;display_string=Audit"}</definedName>
    <definedName name="_1476__FDSAUDITLINK__" hidden="1">{"fdsup://Directions/FactSet Auditing Viewer?action=AUDIT_VALUE&amp;DB=129&amp;ID1=89674K10&amp;VALUEID=02001&amp;SDATE=200801&amp;PERIODTYPE=QTR_STD&amp;SCFT=3&amp;window=popup_no_bar&amp;width=385&amp;height=120&amp;START_MAXIMIZED=FALSE&amp;creator=factset&amp;display_string=Audit"}</definedName>
    <definedName name="_1477__FDSAUDITLINK__" hidden="1">{"fdsup://Directions/FactSet Auditing Viewer?action=AUDIT_VALUE&amp;DB=129&amp;ID1=83088M10&amp;VALUEID=02001&amp;SDATE=200802&amp;PERIODTYPE=QTR_STD&amp;SCFT=3&amp;window=popup_no_bar&amp;width=385&amp;height=120&amp;START_MAXIMIZED=FALSE&amp;creator=factset&amp;display_string=Audit"}</definedName>
    <definedName name="_1478__FDSAUDITLINK__" hidden="1">{"fdsup://Directions/FactSet Auditing Viewer?action=AUDIT_VALUE&amp;DB=129&amp;ID1=83088M10&amp;VALUEID=02001&amp;SDATE=200802&amp;PERIODTYPE=QTR_STD&amp;SCFT=3&amp;window=popup_no_bar&amp;width=385&amp;height=120&amp;START_MAXIMIZED=FALSE&amp;creator=factset&amp;display_string=Audit"}</definedName>
    <definedName name="_1479__FDSAUDITLINK__" hidden="1">{"fdsup://Directions/FactSet Auditing Viewer?action=AUDIT_VALUE&amp;DB=129&amp;ID1=G7945M10&amp;VALUEID=02001&amp;SDATE=200803&amp;PERIODTYPE=QTR_STD&amp;SCFT=3&amp;window=popup_no_bar&amp;width=385&amp;height=120&amp;START_MAXIMIZED=FALSE&amp;creator=factset&amp;display_string=Audit"}</definedName>
    <definedName name="_148__FDSAUDITLINK__" hidden="1">{"fdsup://directions/FAT Viewer?action=UPDATE&amp;creator=factset&amp;DYN_ARGS=TRUE&amp;DOC_NAME=FAT:FQL_AUDITING_CLIENT_TEMPLATE.FAT&amp;display_string=Audit&amp;VAR:KEY=WLQRADATMN&amp;VAR:QUERY=RkZfRU5UUlBSX1ZBTF9EQUlMWSg0MDIzMywsLCwsJ0RJTCcpL0VDX01FQU5fU0FMRVNfTlRNQSg0MDIzMyk=&amp;","WINDOW=FIRST_POPUP&amp;HEIGHT=450&amp;WIDTH=450&amp;START_MAXIMIZED=FALSE&amp;VAR:CALENDAR=US&amp;VAR:SYMBOL=SGI&amp;VAR:INDEX=0"}</definedName>
    <definedName name="_1480__FDSAUDITLINK__" hidden="1">{"fdsup://Directions/FactSet Auditing Viewer?action=AUDIT_VALUE&amp;DB=129&amp;ID1=G7945M10&amp;VALUEID=02001&amp;SDATE=200803&amp;PERIODTYPE=QTR_STD&amp;SCFT=3&amp;window=popup_no_bar&amp;width=385&amp;height=120&amp;START_MAXIMIZED=FALSE&amp;creator=factset&amp;display_string=Audit"}</definedName>
    <definedName name="_1481__FDSAUDITLINK__" hidden="1">{"fdsup://Directions/FactSet Auditing Viewer?action=AUDIT_VALUE&amp;DB=129&amp;ID1=78477410&amp;VALUEID=02001&amp;SDATE=200801&amp;PERIODTYPE=QTR_STD&amp;SCFT=3&amp;window=popup_no_bar&amp;width=385&amp;height=120&amp;START_MAXIMIZED=FALSE&amp;creator=factset&amp;display_string=Audit"}</definedName>
    <definedName name="_1482__FDSAUDITLINK__" hidden="1">{"fdsup://Directions/FactSet Auditing Viewer?action=AUDIT_VALUE&amp;DB=129&amp;ID1=78477410&amp;VALUEID=02001&amp;SDATE=200801&amp;PERIODTYPE=QTR_STD&amp;SCFT=3&amp;window=popup_no_bar&amp;width=385&amp;height=120&amp;START_MAXIMIZED=FALSE&amp;creator=factset&amp;display_string=Audit"}</definedName>
    <definedName name="_1483__FDSAUDITLINK__" hidden="1">{"fdsup://Directions/FactSet Auditing Viewer?action=AUDIT_VALUE&amp;DB=129&amp;ID1=82705710&amp;VALUEID=02001&amp;SDATE=200801&amp;PERIODTYPE=QTR_STD&amp;SCFT=3&amp;window=popup_no_bar&amp;width=385&amp;height=120&amp;START_MAXIMIZED=FALSE&amp;creator=factset&amp;display_string=Audit"}</definedName>
    <definedName name="_1484__FDSAUDITLINK__" hidden="1">{"fdsup://Directions/FactSet Auditing Viewer?action=AUDIT_VALUE&amp;DB=129&amp;ID1=82705710&amp;VALUEID=02001&amp;SDATE=200801&amp;PERIODTYPE=QTR_STD&amp;SCFT=3&amp;window=popup_no_bar&amp;width=385&amp;height=120&amp;START_MAXIMIZED=FALSE&amp;creator=factset&amp;display_string=Audit"}</definedName>
    <definedName name="_1485__FDSAUDITLINK__" hidden="1">{"fdsup://Directions/FactSet Auditing Viewer?action=AUDIT_VALUE&amp;DB=129&amp;ID1=83547010&amp;VALUEID=02001&amp;SDATE=200801&amp;PERIODTYPE=QTR_STD&amp;SCFT=3&amp;window=popup_no_bar&amp;width=385&amp;height=120&amp;START_MAXIMIZED=FALSE&amp;creator=factset&amp;display_string=Audit"}</definedName>
    <definedName name="_1486__FDSAUDITLINK__" hidden="1">{"fdsup://Directions/FactSet Auditing Viewer?action=AUDIT_VALUE&amp;DB=129&amp;ID1=83547010&amp;VALUEID=02001&amp;SDATE=200801&amp;PERIODTYPE=QTR_STD&amp;SCFT=3&amp;window=popup_no_bar&amp;width=385&amp;height=120&amp;START_MAXIMIZED=FALSE&amp;creator=factset&amp;display_string=Audit"}</definedName>
    <definedName name="_1487__FDSAUDITLINK__" hidden="1">{"fdsup://Directions/FactSet Auditing Viewer?action=AUDIT_VALUE&amp;DB=129&amp;ID1=87160710&amp;VALUEID=02001&amp;SDATE=200802&amp;PERIODTYPE=QTR_STD&amp;SCFT=3&amp;window=popup_no_bar&amp;width=385&amp;height=120&amp;START_MAXIMIZED=FALSE&amp;creator=factset&amp;display_string=Audit"}</definedName>
    <definedName name="_1488__FDSAUDITLINK__" hidden="1">{"fdsup://Directions/FactSet Auditing Viewer?action=AUDIT_VALUE&amp;DB=129&amp;ID1=87160710&amp;VALUEID=02001&amp;SDATE=200802&amp;PERIODTYPE=QTR_STD&amp;SCFT=3&amp;window=popup_no_bar&amp;width=385&amp;height=120&amp;START_MAXIMIZED=FALSE&amp;creator=factset&amp;display_string=Audit"}</definedName>
    <definedName name="_1489__FDSAUDITLINK__" hidden="1">{"fdsup://Directions/FactSet Auditing Viewer?action=AUDIT_VALUE&amp;DB=129&amp;ID1=80004C10&amp;VALUEID=02001&amp;SDATE=200801&amp;PERIODTYPE=QTR_STD&amp;SCFT=3&amp;window=popup_no_bar&amp;width=385&amp;height=120&amp;START_MAXIMIZED=FALSE&amp;creator=factset&amp;display_string=Audit"}</definedName>
    <definedName name="_149__FDSAUDITLINK__" hidden="1">{"fdsup://directions/FAT Viewer?action=UPDATE&amp;creator=factset&amp;DYN_ARGS=TRUE&amp;DOC_NAME=FAT:FQL_AUDITING_CLIENT_TEMPLATE.FAT&amp;display_string=Audit&amp;VAR:KEY=GHUPKBEZCF&amp;VAR:QUERY=RkZfRU5UUlBSX1ZBTF9EQUlMWSg0MDIzMiwsLCwsJ0RJTCcpL0VDX01FQU5fU0FMRVNfTlRNQSg0MDIzMik=&amp;","WINDOW=FIRST_POPUP&amp;HEIGHT=450&amp;WIDTH=450&amp;START_MAXIMIZED=FALSE&amp;VAR:CALENDAR=US&amp;VAR:SYMBOL=SGI&amp;VAR:INDEX=0"}</definedName>
    <definedName name="_1490__FDSAUDITLINK__" hidden="1">{"fdsup://Directions/FactSet Auditing Viewer?action=AUDIT_VALUE&amp;DB=129&amp;ID1=80004C10&amp;VALUEID=02001&amp;SDATE=200801&amp;PERIODTYPE=QTR_STD&amp;SCFT=3&amp;window=popup_no_bar&amp;width=385&amp;height=120&amp;START_MAXIMIZED=FALSE&amp;creator=factset&amp;display_string=Audit"}</definedName>
    <definedName name="_1491__FDSAUDITLINK__" hidden="1">{"fdsup://Directions/FactSet Auditing Viewer?action=AUDIT_VALUE&amp;DB=129&amp;ID1=81685010&amp;VALUEID=02001&amp;SDATE=200801&amp;PERIODTYPE=QTR_STD&amp;SCFT=3&amp;window=popup_no_bar&amp;width=385&amp;height=120&amp;START_MAXIMIZED=FALSE&amp;creator=factset&amp;display_string=Audit"}</definedName>
    <definedName name="_1492__FDSAUDITLINK__" hidden="1">{"fdsup://Directions/FactSet Auditing Viewer?action=AUDIT_VALUE&amp;DB=129&amp;ID1=81685010&amp;VALUEID=02001&amp;SDATE=200801&amp;PERIODTYPE=QTR_STD&amp;SCFT=3&amp;window=popup_no_bar&amp;width=385&amp;height=120&amp;START_MAXIMIZED=FALSE&amp;creator=factset&amp;display_string=Audit"}</definedName>
    <definedName name="_1493__FDSAUDITLINK__" hidden="1">{"fdsup://Directions/FactSet Auditing Viewer?action=AUDIT_VALUE&amp;DB=129&amp;ID1=82691910&amp;VALUEID=02001&amp;SDATE=200801&amp;PERIODTYPE=QTR_STD&amp;SCFT=3&amp;window=popup_no_bar&amp;width=385&amp;height=120&amp;START_MAXIMIZED=FALSE&amp;creator=factset&amp;display_string=Audit"}</definedName>
    <definedName name="_1494__FDSAUDITLINK__" hidden="1">{"fdsup://Directions/FactSet Auditing Viewer?action=AUDIT_VALUE&amp;DB=129&amp;ID1=82691910&amp;VALUEID=02001&amp;SDATE=200801&amp;PERIODTYPE=QTR_STD&amp;SCFT=3&amp;window=popup_no_bar&amp;width=385&amp;height=120&amp;START_MAXIMIZED=FALSE&amp;creator=factset&amp;display_string=Audit"}</definedName>
    <definedName name="_1495__FDSAUDITLINK__" hidden="1">{"fdsup://Directions/FactSet Auditing Viewer?action=AUDIT_VALUE&amp;DB=129&amp;ID1=82705T10&amp;VALUEID=02001&amp;SDATE=200801&amp;PERIODTYPE=QTR_STD&amp;SCFT=3&amp;window=popup_no_bar&amp;width=385&amp;height=120&amp;START_MAXIMIZED=FALSE&amp;creator=factset&amp;display_string=Audit"}</definedName>
    <definedName name="_1496__FDSAUDITLINK__" hidden="1">{"fdsup://Directions/FactSet Auditing Viewer?action=AUDIT_VALUE&amp;DB=129&amp;ID1=82705T10&amp;VALUEID=02001&amp;SDATE=200801&amp;PERIODTYPE=QTR_STD&amp;SCFT=3&amp;window=popup_no_bar&amp;width=385&amp;height=120&amp;START_MAXIMIZED=FALSE&amp;creator=factset&amp;display_string=Audit"}</definedName>
    <definedName name="_1497__FDSAUDITLINK__" hidden="1">{"fdsup://Directions/FactSet Auditing Viewer?action=AUDIT_VALUE&amp;DB=129&amp;ID1=75091710&amp;VALUEID=02001&amp;SDATE=200801&amp;PERIODTYPE=QTR_STD&amp;SCFT=3&amp;window=popup_no_bar&amp;width=385&amp;height=120&amp;START_MAXIMIZED=FALSE&amp;creator=factset&amp;display_string=Audit"}</definedName>
    <definedName name="_1498__FDSAUDITLINK__" hidden="1">{"fdsup://Directions/FactSet Auditing Viewer?action=AUDIT_VALUE&amp;DB=129&amp;ID1=75091710&amp;VALUEID=02001&amp;SDATE=200801&amp;PERIODTYPE=QTR_STD&amp;SCFT=3&amp;window=popup_no_bar&amp;width=385&amp;height=120&amp;START_MAXIMIZED=FALSE&amp;creator=factset&amp;display_string=Audit"}</definedName>
    <definedName name="_1499__FDSAUDITLINK__" hidden="1">{"fdsup://Directions/FactSet Auditing Viewer?action=AUDIT_VALUE&amp;DB=129&amp;ID1=74727710&amp;VALUEID=02001&amp;SDATE=200704&amp;PERIODTYPE=QTR_STD&amp;SCFT=3&amp;window=popup_no_bar&amp;width=385&amp;height=120&amp;START_MAXIMIZED=FALSE&amp;creator=factset&amp;display_string=Audit"}</definedName>
    <definedName name="_15__FDSAUDITLINK__" hidden="1">{"fdsup://directions/FAT Viewer?action=UPDATE&amp;creator=factset&amp;DYN_ARGS=TRUE&amp;DOC_NAME=FAT:FQL_AUDITING_CLIENT_TEMPLATE.FAT&amp;display_string=Audit&amp;VAR:KEY=AHWBCNIHQV&amp;VAR:QUERY=RkZfRU5UUlBSX1ZBTF9EQUlMWSg0MDQyMCwsLCwsJ0RJTCcpL0VDX01FQU5fU0FMRVNfTlRNQSg0MDQyMCk=&amp;","WINDOW=FIRST_POPUP&amp;HEIGHT=450&amp;WIDTH=450&amp;START_MAXIMIZED=FALSE&amp;VAR:CALENDAR=US&amp;VAR:SYMBOL=SGI&amp;VAR:INDEX=0"}</definedName>
    <definedName name="_150__FDSAUDITLINK__" hidden="1">{"fdsup://directions/FAT Viewer?action=UPDATE&amp;creator=factset&amp;DYN_ARGS=TRUE&amp;DOC_NAME=FAT:FQL_AUDITING_CLIENT_TEMPLATE.FAT&amp;display_string=Audit&amp;VAR:KEY=KNAVCLGLSF&amp;VAR:QUERY=RkZfRU5UUlBSX1ZBTF9EQUlMWSg0MDIzMSwsLCwsJ0RJTCcpL0VDX01FQU5fU0FMRVNfTlRNQSg0MDIzMSk=&amp;","WINDOW=FIRST_POPUP&amp;HEIGHT=450&amp;WIDTH=450&amp;START_MAXIMIZED=FALSE&amp;VAR:CALENDAR=US&amp;VAR:SYMBOL=SGI&amp;VAR:INDEX=0"}</definedName>
    <definedName name="_1500__FDSAUDITLINK__" hidden="1">{"fdsup://Directions/FactSet Auditing Viewer?action=AUDIT_VALUE&amp;DB=129&amp;ID1=74727710&amp;VALUEID=02001&amp;SDATE=200704&amp;PERIODTYPE=QTR_STD&amp;SCFT=3&amp;window=popup_no_bar&amp;width=385&amp;height=120&amp;START_MAXIMIZED=FALSE&amp;creator=factset&amp;display_string=Audit"}</definedName>
    <definedName name="_1501__FDSAUDITLINK__" hidden="1">{"fdsup://Directions/FactSet Auditing Viewer?action=AUDIT_VALUE&amp;DB=129&amp;ID1=74752510&amp;VALUEID=02001&amp;SDATE=200802&amp;PERIODTYPE=QTR_STD&amp;SCFT=3&amp;window=popup_no_bar&amp;width=385&amp;height=120&amp;START_MAXIMIZED=FALSE&amp;creator=factset&amp;display_string=Audit"}</definedName>
    <definedName name="_1502__FDSAUDITLINK__" hidden="1">{"fdsup://Directions/FactSet Auditing Viewer?action=AUDIT_VALUE&amp;DB=129&amp;ID1=74752510&amp;VALUEID=02001&amp;SDATE=200802&amp;PERIODTYPE=QTR_STD&amp;SCFT=3&amp;window=popup_no_bar&amp;width=385&amp;height=120&amp;START_MAXIMIZED=FALSE&amp;creator=factset&amp;display_string=Audit"}</definedName>
    <definedName name="_1503__FDSAUDITLINK__" hidden="1">{"fdsup://Directions/FactSet Auditing Viewer?action=AUDIT_VALUE&amp;DB=129&amp;ID1=72581M30&amp;VALUEID=02001&amp;SDATE=200801&amp;PERIODTYPE=QTR_STD&amp;SCFT=3&amp;window=popup_no_bar&amp;width=385&amp;height=120&amp;START_MAXIMIZED=FALSE&amp;creator=factset&amp;display_string=Audit"}</definedName>
    <definedName name="_1504__FDSAUDITLINK__" hidden="1">{"fdsup://Directions/FactSet Auditing Viewer?action=AUDIT_VALUE&amp;DB=129&amp;ID1=72581M30&amp;VALUEID=02001&amp;SDATE=200801&amp;PERIODTYPE=QTR_STD&amp;SCFT=3&amp;window=popup_no_bar&amp;width=385&amp;height=120&amp;START_MAXIMIZED=FALSE&amp;creator=factset&amp;display_string=Audit"}</definedName>
    <definedName name="_1505__FDSAUDITLINK__" hidden="1">{"fdsup://Directions/FactSet Auditing Viewer?action=AUDIT_VALUE&amp;DB=129&amp;ID1=73927610&amp;VALUEID=02001&amp;SDATE=200801&amp;PERIODTYPE=QTR_STD&amp;SCFT=3&amp;window=popup_no_bar&amp;width=385&amp;height=120&amp;START_MAXIMIZED=FALSE&amp;creator=factset&amp;display_string=Audit"}</definedName>
    <definedName name="_1506__FDSAUDITLINK__" hidden="1">{"fdsup://Directions/FactSet Auditing Viewer?action=AUDIT_VALUE&amp;DB=129&amp;ID1=73927610&amp;VALUEID=02001&amp;SDATE=200801&amp;PERIODTYPE=QTR_STD&amp;SCFT=3&amp;window=popup_no_bar&amp;width=385&amp;height=120&amp;START_MAXIMIZED=FALSE&amp;creator=factset&amp;display_string=Audit"}</definedName>
    <definedName name="_1507__FDSAUDITLINK__" hidden="1">{"fdsup://Directions/FactSet Auditing Viewer?action=AUDIT_VALUE&amp;DB=129&amp;ID1=69344F10&amp;VALUEID=02001&amp;SDATE=200801&amp;PERIODTYPE=QTR_STD&amp;SCFT=3&amp;window=popup_no_bar&amp;width=385&amp;height=120&amp;START_MAXIMIZED=FALSE&amp;creator=factset&amp;display_string=Audit"}</definedName>
    <definedName name="_1508__FDSAUDITLINK__" hidden="1">{"fdsup://Directions/FactSet Auditing Viewer?action=AUDIT_VALUE&amp;DB=129&amp;ID1=69344F10&amp;VALUEID=02001&amp;SDATE=200801&amp;PERIODTYPE=QTR_STD&amp;SCFT=3&amp;window=popup_no_bar&amp;width=385&amp;height=120&amp;START_MAXIMIZED=FALSE&amp;creator=factset&amp;display_string=Audit"}</definedName>
    <definedName name="_1509__FDSAUDITLINK__" hidden="1">{"fdsup://Directions/FactSet Auditing Viewer?action=AUDIT_VALUE&amp;DB=129&amp;ID1=69341710&amp;VALUEID=02001&amp;SDATE=200801&amp;PERIODTYPE=QTR_STD&amp;SCFT=3&amp;window=popup_no_bar&amp;width=385&amp;height=120&amp;START_MAXIMIZED=FALSE&amp;creator=factset&amp;display_string=Audit"}</definedName>
    <definedName name="_151__FDSAUDITLINK__" hidden="1">{"fdsup://directions/FAT Viewer?action=UPDATE&amp;creator=factset&amp;DYN_ARGS=TRUE&amp;DOC_NAME=FAT:FQL_AUDITING_CLIENT_TEMPLATE.FAT&amp;display_string=Audit&amp;VAR:KEY=QHYVMPKPIJ&amp;VAR:QUERY=RkZfRU5UUlBSX1ZBTF9EQUlMWSg0MDIyOCwsLCwsJ0RJTCcpL0VDX01FQU5fU0FMRVNfTlRNQSg0MDIyOCk=&amp;","WINDOW=FIRST_POPUP&amp;HEIGHT=450&amp;WIDTH=450&amp;START_MAXIMIZED=FALSE&amp;VAR:CALENDAR=US&amp;VAR:SYMBOL=SGI&amp;VAR:INDEX=0"}</definedName>
    <definedName name="_1510__FDSAUDITLINK__" hidden="1">{"fdsup://Directions/FactSet Auditing Viewer?action=AUDIT_VALUE&amp;DB=129&amp;ID1=69341710&amp;VALUEID=02001&amp;SDATE=200801&amp;PERIODTYPE=QTR_STD&amp;SCFT=3&amp;window=popup_no_bar&amp;width=385&amp;height=120&amp;START_MAXIMIZED=FALSE&amp;creator=factset&amp;display_string=Audit"}</definedName>
    <definedName name="_1511__FDSAUDITLINK__" hidden="1">{"fdsup://Directions/FactSet Auditing Viewer?action=AUDIT_VALUE&amp;DB=129&amp;ID1=68218910&amp;VALUEID=02001&amp;SDATE=200801&amp;PERIODTYPE=QTR_STD&amp;SCFT=3&amp;window=popup_no_bar&amp;width=385&amp;height=120&amp;START_MAXIMIZED=FALSE&amp;creator=factset&amp;display_string=Audit"}</definedName>
    <definedName name="_1512__FDSAUDITLINK__" hidden="1">{"fdsup://Directions/FactSet Auditing Viewer?action=AUDIT_VALUE&amp;DB=129&amp;ID1=68218910&amp;VALUEID=02001&amp;SDATE=200801&amp;PERIODTYPE=QTR_STD&amp;SCFT=3&amp;window=popup_no_bar&amp;width=385&amp;height=120&amp;START_MAXIMIZED=FALSE&amp;creator=factset&amp;display_string=Audit"}</definedName>
    <definedName name="_1513__FDSAUDITLINK__" hidden="1">{"fdsup://Directions/FactSet Auditing Viewer?action=AUDIT_VALUE&amp;DB=129&amp;ID1=B505PN&amp;VALUEID=02001&amp;SDATE=200801&amp;PERIODTYPE=QTR_STD&amp;SCFT=3&amp;window=popup_no_bar&amp;width=385&amp;height=120&amp;START_MAXIMIZED=FALSE&amp;creator=factset&amp;display_string=Audit"}</definedName>
    <definedName name="_1514__FDSAUDITLINK__" hidden="1">{"fdsup://Directions/FactSet Auditing Viewer?action=AUDIT_VALUE&amp;DB=129&amp;ID1=B505PN&amp;VALUEID=02001&amp;SDATE=200801&amp;PERIODTYPE=QTR_STD&amp;SCFT=3&amp;window=popup_no_bar&amp;width=385&amp;height=120&amp;START_MAXIMIZED=FALSE&amp;creator=factset&amp;display_string=Audit"}</definedName>
    <definedName name="_1515__FDSAUDITLINK__" hidden="1">{"fdsup://Directions/FactSet Auditing Viewer?action=AUDIT_VALUE&amp;DB=129&amp;ID1=67000810&amp;VALUEID=02001&amp;SDATE=200801&amp;PERIODTYPE=QTR_STD&amp;SCFT=3&amp;window=popup_no_bar&amp;width=385&amp;height=120&amp;START_MAXIMIZED=FALSE&amp;creator=factset&amp;display_string=Audit"}</definedName>
    <definedName name="_1516__FDSAUDITLINK__" hidden="1">{"fdsup://Directions/FactSet Auditing Viewer?action=AUDIT_VALUE&amp;DB=129&amp;ID1=67000810&amp;VALUEID=02001&amp;SDATE=200801&amp;PERIODTYPE=QTR_STD&amp;SCFT=3&amp;window=popup_no_bar&amp;width=385&amp;height=120&amp;START_MAXIMIZED=FALSE&amp;creator=factset&amp;display_string=Audit"}</definedName>
    <definedName name="_1517__FDSAUDITLINK__" hidden="1">{"fdsup://Directions/FactSet Auditing Viewer?action=AUDIT_VALUE&amp;DB=129&amp;ID1=67066G10&amp;VALUEID=02001&amp;SDATE=200801&amp;PERIODTYPE=QTR_STD&amp;SCFT=3&amp;window=popup_no_bar&amp;width=385&amp;height=120&amp;START_MAXIMIZED=FALSE&amp;creator=factset&amp;display_string=Audit"}</definedName>
    <definedName name="_1518__FDSAUDITLINK__" hidden="1">{"fdsup://Directions/FactSet Auditing Viewer?action=AUDIT_VALUE&amp;DB=129&amp;ID1=67066G10&amp;VALUEID=02001&amp;SDATE=200801&amp;PERIODTYPE=QTR_STD&amp;SCFT=3&amp;window=popup_no_bar&amp;width=385&amp;height=120&amp;START_MAXIMIZED=FALSE&amp;creator=factset&amp;display_string=Audit"}</definedName>
    <definedName name="_1519__FDSAUDITLINK__" hidden="1">{"fdsup://Directions/FactSet Auditing Viewer?action=AUDIT_VALUE&amp;DB=129&amp;ID1=63764010&amp;VALUEID=02001&amp;SDATE=200703&amp;PERIODTYPE=QTR_STD&amp;SCFT=3&amp;window=popup_no_bar&amp;width=385&amp;height=120&amp;START_MAXIMIZED=FALSE&amp;creator=factset&amp;display_string=Audit"}</definedName>
    <definedName name="_152__FDSAUDITLINK__" hidden="1">{"fdsup://directions/FAT Viewer?action=UPDATE&amp;creator=factset&amp;DYN_ARGS=TRUE&amp;DOC_NAME=FAT:FQL_AUDITING_CLIENT_TEMPLATE.FAT&amp;display_string=Audit&amp;VAR:KEY=EPINEFGREH&amp;VAR:QUERY=RkZfRU5UUlBSX1ZBTF9EQUlMWSg0MDIyNywsLCwsJ0RJTCcpL0VDX01FQU5fU0FMRVNfTlRNQSg0MDIyNyk=&amp;","WINDOW=FIRST_POPUP&amp;HEIGHT=450&amp;WIDTH=450&amp;START_MAXIMIZED=FALSE&amp;VAR:CALENDAR=US&amp;VAR:SYMBOL=SGI&amp;VAR:INDEX=0"}</definedName>
    <definedName name="_1520__FDSAUDITLINK__" hidden="1">{"fdsup://Directions/FactSet Auditing Viewer?action=AUDIT_VALUE&amp;DB=129&amp;ID1=63764010&amp;VALUEID=02001&amp;SDATE=200703&amp;PERIODTYPE=QTR_STD&amp;SCFT=3&amp;window=popup_no_bar&amp;width=385&amp;height=120&amp;START_MAXIMIZED=FALSE&amp;creator=factset&amp;display_string=Audit"}</definedName>
    <definedName name="_1521__FDSAUDITLINK__" hidden="1">{"fdsup://Directions/FactSet Auditing Viewer?action=AUDIT_VALUE&amp;DB=129&amp;ID1=64118B10&amp;VALUEID=02001&amp;SDATE=200801&amp;PERIODTYPE=QTR_STD&amp;SCFT=3&amp;window=popup_no_bar&amp;width=385&amp;height=120&amp;START_MAXIMIZED=FALSE&amp;creator=factset&amp;display_string=Audit"}</definedName>
    <definedName name="_1522__FDSAUDITLINK__" hidden="1">{"fdsup://Directions/FactSet Auditing Viewer?action=AUDIT_VALUE&amp;DB=129&amp;ID1=64118B10&amp;VALUEID=02001&amp;SDATE=200801&amp;PERIODTYPE=QTR_STD&amp;SCFT=3&amp;window=popup_no_bar&amp;width=385&amp;height=120&amp;START_MAXIMIZED=FALSE&amp;creator=factset&amp;display_string=Audit"}</definedName>
    <definedName name="_1523__FDSAUDITLINK__" hidden="1">{"fdsup://Directions/FactSet Auditing Viewer?action=AUDIT_VALUE&amp;DB=129&amp;ID1=57772K10&amp;VALUEID=02001&amp;SDATE=200803&amp;PERIODTYPE=QTR_STD&amp;SCFT=3&amp;window=popup_no_bar&amp;width=385&amp;height=120&amp;START_MAXIMIZED=FALSE&amp;creator=factset&amp;display_string=Audit"}</definedName>
    <definedName name="_1524__FDSAUDITLINK__" hidden="1">{"fdsup://Directions/FactSet Auditing Viewer?action=AUDIT_VALUE&amp;DB=129&amp;ID1=57772K10&amp;VALUEID=02001&amp;SDATE=200803&amp;PERIODTYPE=QTR_STD&amp;SCFT=3&amp;window=popup_no_bar&amp;width=385&amp;height=120&amp;START_MAXIMIZED=FALSE&amp;creator=factset&amp;display_string=Audit"}</definedName>
    <definedName name="_1525__FDSAUDITLINK__" hidden="1">{"fdsup://Directions/FactSet Auditing Viewer?action=AUDIT_VALUE&amp;DB=129&amp;ID1=59511210&amp;VALUEID=02001&amp;SDATE=200802&amp;PERIODTYPE=QTR_STD&amp;SCFT=3&amp;window=popup_no_bar&amp;width=385&amp;height=120&amp;START_MAXIMIZED=FALSE&amp;creator=factset&amp;display_string=Audit"}</definedName>
    <definedName name="_1526__FDSAUDITLINK__" hidden="1">{"fdsup://Directions/FactSet Auditing Viewer?action=AUDIT_VALUE&amp;DB=129&amp;ID1=59511210&amp;VALUEID=02001&amp;SDATE=200802&amp;PERIODTYPE=QTR_STD&amp;SCFT=3&amp;window=popup_no_bar&amp;width=385&amp;height=120&amp;START_MAXIMIZED=FALSE&amp;creator=factset&amp;display_string=Audit"}</definedName>
    <definedName name="_1527__FDSAUDITLINK__" hidden="1">{"fdsup://Directions/FactSet Auditing Viewer?action=AUDIT_VALUE&amp;DB=129&amp;ID1=59513710&amp;VALUEID=02001&amp;SDATE=200802&amp;PERIODTYPE=QTR_STD&amp;SCFT=3&amp;window=popup_no_bar&amp;width=385&amp;height=120&amp;START_MAXIMIZED=FALSE&amp;creator=factset&amp;display_string=Audit"}</definedName>
    <definedName name="_1528__FDSAUDITLINK__" hidden="1">{"fdsup://Directions/FactSet Auditing Viewer?action=AUDIT_VALUE&amp;DB=129&amp;ID1=59513710&amp;VALUEID=02001&amp;SDATE=200802&amp;PERIODTYPE=QTR_STD&amp;SCFT=3&amp;window=popup_no_bar&amp;width=385&amp;height=120&amp;START_MAXIMIZED=FALSE&amp;creator=factset&amp;display_string=Audit"}</definedName>
    <definedName name="_1529__FDSAUDITLINK__" hidden="1">{"fdsup://Directions/FactSet Auditing Viewer?action=AUDIT_VALUE&amp;DB=129&amp;ID1=G5876H10&amp;VALUEID=02001&amp;SDATE=200801&amp;PERIODTYPE=QTR_STD&amp;SCFT=3&amp;window=popup_no_bar&amp;width=385&amp;height=120&amp;START_MAXIMIZED=FALSE&amp;creator=factset&amp;display_string=Audit"}</definedName>
    <definedName name="_153__FDSAUDITLINK__" hidden="1">{"fdsup://directions/FAT Viewer?action=UPDATE&amp;creator=factset&amp;DYN_ARGS=TRUE&amp;DOC_NAME=FAT:FQL_AUDITING_CLIENT_TEMPLATE.FAT&amp;display_string=Audit&amp;VAR:KEY=QFARWFCZGL&amp;VAR:QUERY=RkZfRU5UUlBSX1ZBTF9EQUlMWSg0MDIyNiwsLCwsJ0RJTCcpL0VDX01FQU5fU0FMRVNfTlRNQSg0MDIyNik=&amp;","WINDOW=FIRST_POPUP&amp;HEIGHT=450&amp;WIDTH=450&amp;START_MAXIMIZED=FALSE&amp;VAR:CALENDAR=US&amp;VAR:SYMBOL=SGI&amp;VAR:INDEX=0"}</definedName>
    <definedName name="_1530__FDSAUDITLINK__" hidden="1">{"fdsup://Directions/FactSet Auditing Viewer?action=AUDIT_VALUE&amp;DB=129&amp;ID1=G5876H10&amp;VALUEID=02001&amp;SDATE=200801&amp;PERIODTYPE=QTR_STD&amp;SCFT=3&amp;window=popup_no_bar&amp;width=385&amp;height=120&amp;START_MAXIMIZED=FALSE&amp;creator=factset&amp;display_string=Audit"}</definedName>
    <definedName name="_1531__FDSAUDITLINK__" hidden="1">{"fdsup://Directions/FactSet Auditing Viewer?action=AUDIT_VALUE&amp;DB=129&amp;ID1=62007630&amp;VALUEID=02001&amp;SDATE=200801&amp;PERIODTYPE=QTR_STD&amp;SCFT=3&amp;window=popup_no_bar&amp;width=385&amp;height=120&amp;START_MAXIMIZED=FALSE&amp;creator=factset&amp;display_string=Audit"}</definedName>
    <definedName name="_1532__FDSAUDITLINK__" hidden="1">{"fdsup://Directions/FactSet Auditing Viewer?action=AUDIT_VALUE&amp;DB=129&amp;ID1=62007630&amp;VALUEID=02001&amp;SDATE=200801&amp;PERIODTYPE=QTR_STD&amp;SCFT=3&amp;window=popup_no_bar&amp;width=385&amp;height=120&amp;START_MAXIMIZED=FALSE&amp;creator=factset&amp;display_string=Audit"}</definedName>
    <definedName name="_1533__FDSAUDITLINK__" hidden="1">{"fdsup://Directions/FactSet Auditing Viewer?action=AUDIT_VALUE&amp;DB=129&amp;ID1=60456710&amp;VALUEID=02001&amp;SDATE=200803&amp;PERIODTYPE=QTR_STD&amp;SCFT=3&amp;window=popup_no_bar&amp;width=385&amp;height=120&amp;START_MAXIMIZED=FALSE&amp;creator=factset&amp;display_string=Audit"}</definedName>
    <definedName name="_1534__FDSAUDITLINK__" hidden="1">{"fdsup://Directions/FactSet Auditing Viewer?action=AUDIT_VALUE&amp;DB=129&amp;ID1=60456710&amp;VALUEID=02001&amp;SDATE=200803&amp;PERIODTYPE=QTR_STD&amp;SCFT=3&amp;window=popup_no_bar&amp;width=385&amp;height=120&amp;START_MAXIMIZED=FALSE&amp;creator=factset&amp;display_string=Audit"}</definedName>
    <definedName name="_1535__FDSAUDITLINK__" hidden="1">{"fdsup://Directions/FactSet Auditing Viewer?action=AUDIT_VALUE&amp;DB=129&amp;ID1=59479310&amp;VALUEID=02001&amp;SDATE=200801&amp;PERIODTYPE=QTR_STD&amp;SCFT=3&amp;window=popup_no_bar&amp;width=385&amp;height=120&amp;START_MAXIMIZED=FALSE&amp;creator=factset&amp;display_string=Audit"}</definedName>
    <definedName name="_1536__FDSAUDITLINK__" hidden="1">{"fdsup://Directions/FactSet Auditing Viewer?action=AUDIT_VALUE&amp;DB=129&amp;ID1=59479310&amp;VALUEID=02001&amp;SDATE=200801&amp;PERIODTYPE=QTR_STD&amp;SCFT=3&amp;window=popup_no_bar&amp;width=385&amp;height=120&amp;START_MAXIMIZED=FALSE&amp;creator=factset&amp;display_string=Audit"}</definedName>
    <definedName name="_1537__FDSAUDITLINK__" hidden="1">{"fdsup://Directions/FactSet Auditing Viewer?action=AUDIT_VALUE&amp;DB=129&amp;ID1=59501710&amp;VALUEID=02001&amp;SDATE=200704&amp;PERIODTYPE=QTR_STD&amp;SCFT=3&amp;window=popup_no_bar&amp;width=385&amp;height=120&amp;START_MAXIMIZED=FALSE&amp;creator=factset&amp;display_string=Audit"}</definedName>
    <definedName name="_1538__FDSAUDITLINK__" hidden="1">{"fdsup://Directions/FactSet Auditing Viewer?action=AUDIT_VALUE&amp;DB=129&amp;ID1=59501710&amp;VALUEID=02001&amp;SDATE=200704&amp;PERIODTYPE=QTR_STD&amp;SCFT=3&amp;window=popup_no_bar&amp;width=385&amp;height=120&amp;START_MAXIMIZED=FALSE&amp;creator=factset&amp;display_string=Audit"}</definedName>
    <definedName name="_1539__FDSAUDITLINK__" hidden="1">{"fdsup://Directions/FactSet Auditing Viewer?action=AUDIT_VALUE&amp;DB=129&amp;ID1=50216110&amp;VALUEID=02001&amp;SDATE=200801&amp;PERIODTYPE=QTR_STD&amp;SCFT=3&amp;window=popup_no_bar&amp;width=385&amp;height=120&amp;START_MAXIMIZED=FALSE&amp;creator=factset&amp;display_string=Audit"}</definedName>
    <definedName name="_154__FDSAUDITLINK__" hidden="1">{"fdsup://directions/FAT Viewer?action=UPDATE&amp;creator=factset&amp;DYN_ARGS=TRUE&amp;DOC_NAME=FAT:FQL_AUDITING_CLIENT_TEMPLATE.FAT&amp;display_string=Audit&amp;VAR:KEY=YLYJAXUDYD&amp;VAR:QUERY=RkZfRU5UUlBSX1ZBTF9EQUlMWSg0MDIyNSwsLCwsJ0RJTCcpL0VDX01FQU5fU0FMRVNfTlRNQSg0MDIyNSk=&amp;","WINDOW=FIRST_POPUP&amp;HEIGHT=450&amp;WIDTH=450&amp;START_MAXIMIZED=FALSE&amp;VAR:CALENDAR=US&amp;VAR:SYMBOL=SGI&amp;VAR:INDEX=0"}</definedName>
    <definedName name="_1540__FDSAUDITLINK__" hidden="1">{"fdsup://Directions/FactSet Auditing Viewer?action=AUDIT_VALUE&amp;DB=129&amp;ID1=50216110&amp;VALUEID=02001&amp;SDATE=200801&amp;PERIODTYPE=QTR_STD&amp;SCFT=3&amp;window=popup_no_bar&amp;width=385&amp;height=120&amp;START_MAXIMIZED=FALSE&amp;creator=factset&amp;display_string=Audit"}</definedName>
    <definedName name="_1541__FDSAUDITLINK__" hidden="1">{"fdsup://Directions/FactSet Auditing Viewer?action=AUDIT_VALUE&amp;DB=129&amp;ID1=51841510&amp;VALUEID=02001&amp;SDATE=200801&amp;PERIODTYPE=QTR_STD&amp;SCFT=3&amp;window=popup_no_bar&amp;width=385&amp;height=120&amp;START_MAXIMIZED=FALSE&amp;creator=factset&amp;display_string=Audit"}</definedName>
    <definedName name="_1542__FDSAUDITLINK__" hidden="1">{"fdsup://Directions/FactSet Auditing Viewer?action=AUDIT_VALUE&amp;DB=129&amp;ID1=51841510&amp;VALUEID=02001&amp;SDATE=200801&amp;PERIODTYPE=QTR_STD&amp;SCFT=3&amp;window=popup_no_bar&amp;width=385&amp;height=120&amp;START_MAXIMIZED=FALSE&amp;creator=factset&amp;display_string=Audit"}</definedName>
    <definedName name="_1543__FDSAUDITLINK__" hidden="1">{"fdsup://Directions/FactSet Auditing Viewer?action=AUDIT_VALUE&amp;DB=129&amp;ID1=51280710&amp;VALUEID=02001&amp;SDATE=200803&amp;PERIODTYPE=QTR_STD&amp;SCFT=3&amp;window=popup_no_bar&amp;width=385&amp;height=120&amp;START_MAXIMIZED=FALSE&amp;creator=factset&amp;display_string=Audit"}</definedName>
    <definedName name="_1544__FDSAUDITLINK__" hidden="1">{"fdsup://Directions/FactSet Auditing Viewer?action=AUDIT_VALUE&amp;DB=129&amp;ID1=51280710&amp;VALUEID=02001&amp;SDATE=200803&amp;PERIODTYPE=QTR_STD&amp;SCFT=3&amp;window=popup_no_bar&amp;width=385&amp;height=120&amp;START_MAXIMIZED=FALSE&amp;creator=factset&amp;display_string=Audit"}</definedName>
    <definedName name="_1545__FDSAUDITLINK__" hidden="1">{"fdsup://Directions/FactSet Auditing Viewer?action=AUDIT_VALUE&amp;DB=129&amp;ID1=53567810&amp;VALUEID=02001&amp;SDATE=200803&amp;PERIODTYPE=QTR_STD&amp;SCFT=3&amp;window=popup_no_bar&amp;width=385&amp;height=120&amp;START_MAXIMIZED=FALSE&amp;creator=factset&amp;display_string=Audit"}</definedName>
    <definedName name="_1546__FDSAUDITLINK__" hidden="1">{"fdsup://Directions/FactSet Auditing Viewer?action=AUDIT_VALUE&amp;DB=129&amp;ID1=53567810&amp;VALUEID=02001&amp;SDATE=200803&amp;PERIODTYPE=QTR_STD&amp;SCFT=3&amp;window=popup_no_bar&amp;width=385&amp;height=120&amp;START_MAXIMIZED=FALSE&amp;creator=factset&amp;display_string=Audit"}</definedName>
    <definedName name="_1547__FDSAUDITLINK__" hidden="1">{"fdsup://Directions/FactSet Auditing Viewer?action=AUDIT_VALUE&amp;DB=129&amp;ID1=48248010&amp;VALUEID=02001&amp;SDATE=200803&amp;PERIODTYPE=QTR_STD&amp;SCFT=3&amp;window=popup_no_bar&amp;width=385&amp;height=120&amp;START_MAXIMIZED=FALSE&amp;creator=factset&amp;display_string=Audit"}</definedName>
    <definedName name="_1548__FDSAUDITLINK__" hidden="1">{"fdsup://Directions/FactSet Auditing Viewer?action=AUDIT_VALUE&amp;DB=129&amp;ID1=48248010&amp;VALUEID=02001&amp;SDATE=200803&amp;PERIODTYPE=QTR_STD&amp;SCFT=3&amp;window=popup_no_bar&amp;width=385&amp;height=120&amp;START_MAXIMIZED=FALSE&amp;creator=factset&amp;display_string=Audit"}</definedName>
    <definedName name="_1549__FDSAUDITLINK__" hidden="1">{"fdsup://Directions/FactSet Auditing Viewer?action=AUDIT_VALUE&amp;DB=129&amp;ID1=48203R10&amp;VALUEID=02001&amp;SDATE=200801&amp;PERIODTYPE=QTR_STD&amp;SCFT=3&amp;window=popup_no_bar&amp;width=385&amp;height=120&amp;START_MAXIMIZED=FALSE&amp;creator=factset&amp;display_string=Audit"}</definedName>
    <definedName name="_155__FDSAUDITLINK__" hidden="1">{"fdsup://directions/FAT Viewer?action=UPDATE&amp;creator=factset&amp;DYN_ARGS=TRUE&amp;DOC_NAME=FAT:FQL_AUDITING_CLIENT_TEMPLATE.FAT&amp;display_string=Audit&amp;VAR:KEY=ABEDGVUJKF&amp;VAR:QUERY=RkZfRU5UUlBSX1ZBTF9EQUlMWSg0MDIyNCwsLCwsJ0RJTCcpL0VDX01FQU5fU0FMRVNfTlRNQSg0MDIyNCk=&amp;","WINDOW=FIRST_POPUP&amp;HEIGHT=450&amp;WIDTH=450&amp;START_MAXIMIZED=FALSE&amp;VAR:CALENDAR=US&amp;VAR:SYMBOL=SGI&amp;VAR:INDEX=0"}</definedName>
    <definedName name="_1550__FDSAUDITLINK__" hidden="1">{"fdsup://Directions/FactSet Auditing Viewer?action=AUDIT_VALUE&amp;DB=129&amp;ID1=48203R10&amp;VALUEID=02001&amp;SDATE=200801&amp;PERIODTYPE=QTR_STD&amp;SCFT=3&amp;window=popup_no_bar&amp;width=385&amp;height=120&amp;START_MAXIMIZED=FALSE&amp;creator=factset&amp;display_string=Audit"}</definedName>
    <definedName name="_1551__FDSAUDITLINK__" hidden="1">{"fdsup://Directions/FactSet Auditing Viewer?action=AUDIT_VALUE&amp;DB=129&amp;ID1=86681020&amp;VALUEID=02001&amp;SDATE=200803&amp;PERIODTYPE=QTR_STD&amp;SCFT=3&amp;window=popup_no_bar&amp;width=385&amp;height=120&amp;START_MAXIMIZED=FALSE&amp;creator=factset&amp;display_string=Audit"}</definedName>
    <definedName name="_1552__FDSAUDITLINK__" hidden="1">{"fdsup://Directions/FactSet Auditing Viewer?action=AUDIT_VALUE&amp;DB=129&amp;ID1=86681020&amp;VALUEID=02001&amp;SDATE=200803&amp;PERIODTYPE=QTR_STD&amp;SCFT=3&amp;window=popup_no_bar&amp;width=385&amp;height=120&amp;START_MAXIMIZED=FALSE&amp;creator=factset&amp;display_string=Audit"}</definedName>
    <definedName name="_1553__FDSAUDITLINK__" hidden="1">{"fdsup://Directions/FactSet Auditing Viewer?action=AUDIT_VALUE&amp;DB=129&amp;ID1=46069S10&amp;VALUEID=02001&amp;SDATE=200801&amp;PERIODTYPE=QTR_STD&amp;SCFT=3&amp;window=popup_no_bar&amp;width=385&amp;height=120&amp;START_MAXIMIZED=FALSE&amp;creator=factset&amp;display_string=Audit"}</definedName>
    <definedName name="_1554__FDSAUDITLINK__" hidden="1">{"fdsup://Directions/FactSet Auditing Viewer?action=AUDIT_VALUE&amp;DB=129&amp;ID1=46069S10&amp;VALUEID=02001&amp;SDATE=200801&amp;PERIODTYPE=QTR_STD&amp;SCFT=3&amp;window=popup_no_bar&amp;width=385&amp;height=120&amp;START_MAXIMIZED=FALSE&amp;creator=factset&amp;display_string=Audit"}</definedName>
    <definedName name="_1555__FDSAUDITLINK__" hidden="1">{"fdsup://Directions/FactSet Auditing Viewer?action=AUDIT_VALUE&amp;DB=129&amp;ID1=46025410&amp;VALUEID=02001&amp;SDATE=200803&amp;PERIODTYPE=QTR_STD&amp;SCFT=3&amp;window=popup_no_bar&amp;width=385&amp;height=120&amp;START_MAXIMIZED=FALSE&amp;creator=factset&amp;display_string=Audit"}</definedName>
    <definedName name="_1556__FDSAUDITLINK__" hidden="1">{"fdsup://Directions/FactSet Auditing Viewer?action=AUDIT_VALUE&amp;DB=129&amp;ID1=46025410&amp;VALUEID=02001&amp;SDATE=200803&amp;PERIODTYPE=QTR_STD&amp;SCFT=3&amp;window=popup_no_bar&amp;width=385&amp;height=120&amp;START_MAXIMIZED=FALSE&amp;creator=factset&amp;display_string=Audit"}</definedName>
    <definedName name="_1557__FDSAUDITLINK__" hidden="1">{"fdsup://Directions/FactSet Auditing Viewer?action=AUDIT_VALUE&amp;DB=129&amp;ID1=45814010&amp;VALUEID=02001&amp;SDATE=200801&amp;PERIODTYPE=QTR_STD&amp;SCFT=3&amp;window=popup_no_bar&amp;width=385&amp;height=120&amp;START_MAXIMIZED=FALSE&amp;creator=factset&amp;display_string=Audit"}</definedName>
    <definedName name="_1558__FDSAUDITLINK__" hidden="1">{"fdsup://Directions/FactSet Auditing Viewer?action=AUDIT_VALUE&amp;DB=129&amp;ID1=45814010&amp;VALUEID=02001&amp;SDATE=200801&amp;PERIODTYPE=QTR_STD&amp;SCFT=3&amp;window=popup_no_bar&amp;width=385&amp;height=120&amp;START_MAXIMIZED=FALSE&amp;creator=factset&amp;display_string=Audit"}</definedName>
    <definedName name="_1559__FDSAUDITLINK__" hidden="1">{"fdsup://Directions/FactSet Auditing Viewer?action=AUDIT_VALUE&amp;DB=129&amp;ID1=42823610&amp;VALUEID=02001&amp;SDATE=200802&amp;PERIODTYPE=QTR_STD&amp;SCFT=3&amp;window=popup_no_bar&amp;width=385&amp;height=120&amp;START_MAXIMIZED=FALSE&amp;creator=factset&amp;display_string=Audit"}</definedName>
    <definedName name="_156__FDSAUDITLINK__" hidden="1">{"fdsup://directions/FAT Viewer?action=UPDATE&amp;creator=factset&amp;DYN_ARGS=TRUE&amp;DOC_NAME=FAT:FQL_AUDITING_CLIENT_TEMPLATE.FAT&amp;display_string=Audit&amp;VAR:KEY=ODAPOHOVIL&amp;VAR:QUERY=RkZfRU5UUlBSX1ZBTF9EQUlMWSg0MDIyMSwsLCwsJ0RJTCcpL0VDX01FQU5fU0FMRVNfTlRNQSg0MDIyMSk=&amp;","WINDOW=FIRST_POPUP&amp;HEIGHT=450&amp;WIDTH=450&amp;START_MAXIMIZED=FALSE&amp;VAR:CALENDAR=US&amp;VAR:SYMBOL=SGI&amp;VAR:INDEX=0"}</definedName>
    <definedName name="_1560__FDSAUDITLINK__" hidden="1">{"fdsup://Directions/FactSet Auditing Viewer?action=AUDIT_VALUE&amp;DB=129&amp;ID1=42823610&amp;VALUEID=02001&amp;SDATE=200802&amp;PERIODTYPE=QTR_STD&amp;SCFT=3&amp;window=popup_no_bar&amp;width=385&amp;height=120&amp;START_MAXIMIZED=FALSE&amp;creator=factset&amp;display_string=Audit"}</definedName>
    <definedName name="_1561__FDSAUDITLINK__" hidden="1">{"fdsup://Directions/FactSet Auditing Viewer?action=AUDIT_VALUE&amp;DB=129&amp;ID1=H2906T10&amp;VALUEID=02001&amp;SDATE=200801&amp;PERIODTYPE=QTR_STD&amp;SCFT=3&amp;window=popup_no_bar&amp;width=385&amp;height=120&amp;START_MAXIMIZED=FALSE&amp;creator=factset&amp;display_string=Audit"}</definedName>
    <definedName name="_1562__FDSAUDITLINK__" hidden="1">{"fdsup://Directions/FactSet Auditing Viewer?action=AUDIT_VALUE&amp;DB=129&amp;ID1=H2906T10&amp;VALUEID=02001&amp;SDATE=200801&amp;PERIODTYPE=QTR_STD&amp;SCFT=3&amp;window=popup_no_bar&amp;width=385&amp;height=120&amp;START_MAXIMIZED=FALSE&amp;creator=factset&amp;display_string=Audit"}</definedName>
    <definedName name="_1563__FDSAUDITLINK__" hidden="1">{"fdsup://Directions/FactSet Auditing Viewer?action=AUDIT_VALUE&amp;DB=129&amp;ID1=34637510&amp;VALUEID=02001&amp;SDATE=200801&amp;PERIODTYPE=QTR_STD&amp;SCFT=3&amp;window=popup_no_bar&amp;width=385&amp;height=120&amp;START_MAXIMIZED=FALSE&amp;creator=factset&amp;display_string=Audit"}</definedName>
    <definedName name="_1564__FDSAUDITLINK__" hidden="1">{"fdsup://Directions/FactSet Auditing Viewer?action=AUDIT_VALUE&amp;DB=129&amp;ID1=34637510&amp;VALUEID=02001&amp;SDATE=200801&amp;PERIODTYPE=QTR_STD&amp;SCFT=3&amp;window=popup_no_bar&amp;width=385&amp;height=120&amp;START_MAXIMIZED=FALSE&amp;creator=factset&amp;display_string=Audit"}</definedName>
    <definedName name="_1565__FDSAUDITLINK__" hidden="1">{"fdsup://Directions/FactSet Auditing Viewer?action=AUDIT_VALUE&amp;DB=129&amp;ID1=31561610&amp;VALUEID=02001&amp;SDATE=200802&amp;PERIODTYPE=QTR_STD&amp;SCFT=3&amp;window=popup_no_bar&amp;width=385&amp;height=120&amp;START_MAXIMIZED=FALSE&amp;creator=factset&amp;display_string=Audit"}</definedName>
    <definedName name="_1566__FDSAUDITLINK__" hidden="1">{"fdsup://Directions/FactSet Auditing Viewer?action=AUDIT_VALUE&amp;DB=129&amp;ID1=31561610&amp;VALUEID=02001&amp;SDATE=200802&amp;PERIODTYPE=QTR_STD&amp;SCFT=3&amp;window=popup_no_bar&amp;width=385&amp;height=120&amp;START_MAXIMIZED=FALSE&amp;creator=factset&amp;display_string=Audit"}</definedName>
    <definedName name="_1567__FDSAUDITLINK__" hidden="1">{"fdsup://Directions/FactSet Auditing Viewer?action=AUDIT_VALUE&amp;DB=129&amp;ID1=29247520&amp;VALUEID=02001&amp;SDATE=200803&amp;PERIODTYPE=QTR_STD&amp;SCFT=3&amp;window=popup_no_bar&amp;width=385&amp;height=120&amp;START_MAXIMIZED=FALSE&amp;creator=factset&amp;display_string=Audit"}</definedName>
    <definedName name="_1568__FDSAUDITLINK__" hidden="1">{"fdsup://Directions/FactSet Auditing Viewer?action=AUDIT_VALUE&amp;DB=129&amp;ID1=29247520&amp;VALUEID=02001&amp;SDATE=200803&amp;PERIODTYPE=QTR_STD&amp;SCFT=3&amp;window=popup_no_bar&amp;width=385&amp;height=120&amp;START_MAXIMIZED=FALSE&amp;creator=factset&amp;display_string=Audit"}</definedName>
    <definedName name="_1569__FDSAUDITLINK__" hidden="1">{"fdsup://Directions/FactSet Auditing Viewer?action=AUDIT_VALUE&amp;DB=129&amp;ID1=25454310&amp;VALUEID=02001&amp;SDATE=200801&amp;PERIODTYPE=QTR_STD&amp;SCFT=3&amp;window=popup_no_bar&amp;width=385&amp;height=120&amp;START_MAXIMIZED=FALSE&amp;creator=factset&amp;display_string=Audit"}</definedName>
    <definedName name="_157__FDSAUDITLINK__" hidden="1">{"fdsup://directions/FAT Viewer?action=UPDATE&amp;creator=factset&amp;DYN_ARGS=TRUE&amp;DOC_NAME=FAT:FQL_AUDITING_CLIENT_TEMPLATE.FAT&amp;display_string=Audit&amp;VAR:KEY=WTSJSFCFUL&amp;VAR:QUERY=RkZfRU5UUlBSX1ZBTF9EQUlMWSg0MDIyMCwsLCwsJ0RJTCcpL0VDX01FQU5fU0FMRVNfTlRNQSg0MDIyMCk=&amp;","WINDOW=FIRST_POPUP&amp;HEIGHT=450&amp;WIDTH=450&amp;START_MAXIMIZED=FALSE&amp;VAR:CALENDAR=US&amp;VAR:SYMBOL=SGI&amp;VAR:INDEX=0"}</definedName>
    <definedName name="_1570__FDSAUDITLINK__" hidden="1">{"fdsup://Directions/FactSet Auditing Viewer?action=AUDIT_VALUE&amp;DB=129&amp;ID1=25454310&amp;VALUEID=02001&amp;SDATE=200801&amp;PERIODTYPE=QTR_STD&amp;SCFT=3&amp;window=popup_no_bar&amp;width=385&amp;height=120&amp;START_MAXIMIZED=FALSE&amp;creator=factset&amp;display_string=Audit"}</definedName>
    <definedName name="_1571__FDSAUDITLINK__" hidden="1">{"fdsup://Directions/FactSet Auditing Viewer?action=AUDIT_VALUE&amp;DB=129&amp;ID1=24702R10&amp;VALUEID=02001&amp;SDATE=200801&amp;PERIODTYPE=QTR_STD&amp;SCFT=3&amp;window=popup_no_bar&amp;width=385&amp;height=120&amp;START_MAXIMIZED=FALSE&amp;creator=factset&amp;display_string=Audit"}</definedName>
    <definedName name="_1572__FDSAUDITLINK__" hidden="1">{"fdsup://Directions/FactSet Auditing Viewer?action=AUDIT_VALUE&amp;DB=129&amp;ID1=24702R10&amp;VALUEID=02001&amp;SDATE=200801&amp;PERIODTYPE=QTR_STD&amp;SCFT=3&amp;window=popup_no_bar&amp;width=385&amp;height=120&amp;START_MAXIMIZED=FALSE&amp;creator=factset&amp;display_string=Audit"}</definedName>
    <definedName name="_1573__FDSAUDITLINK__" hidden="1">{"fdsup://Directions/FactSet Auditing Viewer?action=AUDIT_VALUE&amp;DB=129&amp;ID1=23257210&amp;VALUEID=02001&amp;SDATE=200801&amp;PERIODTYPE=QTR_STD&amp;SCFT=3&amp;window=popup_no_bar&amp;width=385&amp;height=120&amp;START_MAXIMIZED=FALSE&amp;creator=factset&amp;display_string=Audit"}</definedName>
    <definedName name="_1574__FDSAUDITLINK__" hidden="1">{"fdsup://Directions/FactSet Auditing Viewer?action=AUDIT_VALUE&amp;DB=129&amp;ID1=23257210&amp;VALUEID=02001&amp;SDATE=200801&amp;PERIODTYPE=QTR_STD&amp;SCFT=3&amp;window=popup_no_bar&amp;width=385&amp;height=120&amp;START_MAXIMIZED=FALSE&amp;creator=factset&amp;display_string=Audit"}</definedName>
    <definedName name="_1575__FDSAUDITLINK__" hidden="1">{"fdsup://Directions/FactSet Auditing Viewer?action=AUDIT_VALUE&amp;DB=129&amp;ID1=23280610&amp;VALUEID=02001&amp;SDATE=200801&amp;PERIODTYPE=QTR_STD&amp;SCFT=3&amp;window=popup_no_bar&amp;width=385&amp;height=120&amp;START_MAXIMIZED=FALSE&amp;creator=factset&amp;display_string=Audit"}</definedName>
    <definedName name="_1576__FDSAUDITLINK__" hidden="1">{"fdsup://Directions/FactSet Auditing Viewer?action=AUDIT_VALUE&amp;DB=129&amp;ID1=23280610&amp;VALUEID=02001&amp;SDATE=200801&amp;PERIODTYPE=QTR_STD&amp;SCFT=3&amp;window=popup_no_bar&amp;width=385&amp;height=120&amp;START_MAXIMIZED=FALSE&amp;creator=factset&amp;display_string=Audit"}</definedName>
    <definedName name="_1577__FDSAUDITLINK__" hidden="1">{"fdsup://Directions/FactSet Auditing Viewer?action=AUDIT_VALUE&amp;DB=129&amp;ID1=17275R10&amp;VALUEID=02001&amp;SDATE=200803&amp;PERIODTYPE=QTR_STD&amp;SCFT=3&amp;window=popup_no_bar&amp;width=385&amp;height=120&amp;START_MAXIMIZED=FALSE&amp;creator=factset&amp;display_string=Audit"}</definedName>
    <definedName name="_1578__FDSAUDITLINK__" hidden="1">{"fdsup://Directions/FactSet Auditing Viewer?action=AUDIT_VALUE&amp;DB=129&amp;ID1=17275R10&amp;VALUEID=02001&amp;SDATE=200803&amp;PERIODTYPE=QTR_STD&amp;SCFT=3&amp;window=popup_no_bar&amp;width=385&amp;height=120&amp;START_MAXIMIZED=FALSE&amp;creator=factset&amp;display_string=Audit"}</definedName>
    <definedName name="_1579__FDSAUDITLINK__" hidden="1">{"fdsup://Directions/FactSet Auditing Viewer?action=AUDIT_VALUE&amp;DB=129&amp;ID1=22544710&amp;VALUEID=02001&amp;SDATE=200803&amp;PERIODTYPE=QTR_STD&amp;SCFT=3&amp;window=popup_no_bar&amp;width=385&amp;height=120&amp;START_MAXIMIZED=FALSE&amp;creator=factset&amp;display_string=Audit"}</definedName>
    <definedName name="_158__FDSAUDITLINK__" hidden="1">{"fdsup://directions/FAT Viewer?action=UPDATE&amp;creator=factset&amp;DYN_ARGS=TRUE&amp;DOC_NAME=FAT:FQL_AUDITING_CLIENT_TEMPLATE.FAT&amp;display_string=Audit&amp;VAR:KEY=EZQNAXOBEX&amp;VAR:QUERY=RkZfRU5UUlBSX1ZBTF9EQUlMWSg0MDIxOSwsLCwsJ0RJTCcpL0VDX01FQU5fU0FMRVNfTlRNQSg0MDIxOSk=&amp;","WINDOW=FIRST_POPUP&amp;HEIGHT=450&amp;WIDTH=450&amp;START_MAXIMIZED=FALSE&amp;VAR:CALENDAR=US&amp;VAR:SYMBOL=SGI&amp;VAR:INDEX=0"}</definedName>
    <definedName name="_1580__FDSAUDITLINK__" hidden="1">{"fdsup://Directions/FactSet Auditing Viewer?action=AUDIT_VALUE&amp;DB=129&amp;ID1=22544710&amp;VALUEID=02001&amp;SDATE=200803&amp;PERIODTYPE=QTR_STD&amp;SCFT=3&amp;window=popup_no_bar&amp;width=385&amp;height=120&amp;START_MAXIMIZED=FALSE&amp;creator=factset&amp;display_string=Audit"}</definedName>
    <definedName name="_1581__FDSAUDITLINK__" hidden="1">{"fdsup://Directions/FactSet Auditing Viewer?action=AUDIT_VALUE&amp;DB=129&amp;ID1=20714230&amp;VALUEID=02001&amp;SDATE=200802&amp;PERIODTYPE=QTR_STD&amp;SCFT=3&amp;window=popup_no_bar&amp;width=385&amp;height=120&amp;START_MAXIMIZED=FALSE&amp;creator=factset&amp;display_string=Audit"}</definedName>
    <definedName name="_1582__FDSAUDITLINK__" hidden="1">{"fdsup://Directions/FactSet Auditing Viewer?action=AUDIT_VALUE&amp;DB=129&amp;ID1=20714230&amp;VALUEID=02001&amp;SDATE=200802&amp;PERIODTYPE=QTR_STD&amp;SCFT=3&amp;window=popup_no_bar&amp;width=385&amp;height=120&amp;START_MAXIMIZED=FALSE&amp;creator=factset&amp;display_string=Audit"}</definedName>
    <definedName name="_1583__FDSAUDITLINK__" hidden="1">{"fdsup://Directions/FactSet Auditing Viewer?action=AUDIT_VALUE&amp;DB=129&amp;ID1=12738710&amp;VALUEID=02001&amp;SDATE=200801&amp;PERIODTYPE=QTR_STD&amp;SCFT=3&amp;window=popup_no_bar&amp;width=385&amp;height=120&amp;START_MAXIMIZED=FALSE&amp;creator=factset&amp;display_string=Audit"}</definedName>
    <definedName name="_1584__FDSAUDITLINK__" hidden="1">{"fdsup://Directions/FactSet Auditing Viewer?action=AUDIT_VALUE&amp;DB=129&amp;ID1=12738710&amp;VALUEID=02001&amp;SDATE=200801&amp;PERIODTYPE=QTR_STD&amp;SCFT=3&amp;window=popup_no_bar&amp;width=385&amp;height=120&amp;START_MAXIMIZED=FALSE&amp;creator=factset&amp;display_string=Audit"}</definedName>
    <definedName name="_1585__FDSAUDITLINK__" hidden="1">{"fdsup://Directions/FactSet Auditing Viewer?action=AUDIT_VALUE&amp;DB=129&amp;ID1=14964U10&amp;VALUEID=02001&amp;SDATE=200801&amp;PERIODTYPE=QTR_STD&amp;SCFT=3&amp;window=popup_no_bar&amp;width=385&amp;height=120&amp;START_MAXIMIZED=FALSE&amp;creator=factset&amp;display_string=Audit"}</definedName>
    <definedName name="_1586__FDSAUDITLINK__" hidden="1">{"fdsup://Directions/FactSet Auditing Viewer?action=AUDIT_VALUE&amp;DB=129&amp;ID1=14964U10&amp;VALUEID=02001&amp;SDATE=200801&amp;PERIODTYPE=QTR_STD&amp;SCFT=3&amp;window=popup_no_bar&amp;width=385&amp;height=120&amp;START_MAXIMIZED=FALSE&amp;creator=factset&amp;display_string=Audit"}</definedName>
    <definedName name="_1587__FDSAUDITLINK__" hidden="1">{"fdsup://Directions/FactSet Auditing Viewer?action=AUDIT_VALUE&amp;DB=129&amp;ID1=11162130&amp;VALUEID=02001&amp;SDATE=200802&amp;PERIODTYPE=QTR_STD&amp;SCFT=3&amp;window=popup_no_bar&amp;width=385&amp;height=120&amp;START_MAXIMIZED=FALSE&amp;creator=factset&amp;display_string=Audit"}</definedName>
    <definedName name="_1588__FDSAUDITLINK__" hidden="1">{"fdsup://Directions/FactSet Auditing Viewer?action=AUDIT_VALUE&amp;DB=129&amp;ID1=11162130&amp;VALUEID=02001&amp;SDATE=200802&amp;PERIODTYPE=QTR_STD&amp;SCFT=3&amp;window=popup_no_bar&amp;width=385&amp;height=120&amp;START_MAXIMIZED=FALSE&amp;creator=factset&amp;display_string=Audit"}</definedName>
    <definedName name="_1589__FDSAUDITLINK__" hidden="1">{"fdsup://Directions/FactSet Auditing Viewer?action=AUDIT_VALUE&amp;DB=129&amp;ID1=04743P10&amp;VALUEID=02001&amp;SDATE=200801&amp;PERIODTYPE=QTR_STD&amp;SCFT=3&amp;window=popup_no_bar&amp;width=385&amp;height=120&amp;START_MAXIMIZED=FALSE&amp;creator=factset&amp;display_string=Audit"}</definedName>
    <definedName name="_159__FDSAUDITLINK__" hidden="1">{"fdsup://directions/FAT Viewer?action=UPDATE&amp;creator=factset&amp;DYN_ARGS=TRUE&amp;DOC_NAME=FAT:FQL_AUDITING_CLIENT_TEMPLATE.FAT&amp;display_string=Audit&amp;VAR:KEY=YRIBYJWPKT&amp;VAR:QUERY=RkZfRU5UUlBSX1ZBTF9EQUlMWSg0MDIxOCwsLCwsJ0RJTCcpL0VDX01FQU5fU0FMRVNfTlRNQSg0MDIxOCk=&amp;","WINDOW=FIRST_POPUP&amp;HEIGHT=450&amp;WIDTH=450&amp;START_MAXIMIZED=FALSE&amp;VAR:CALENDAR=US&amp;VAR:SYMBOL=SGI&amp;VAR:INDEX=0"}</definedName>
    <definedName name="_1590__FDSAUDITLINK__" hidden="1">{"fdsup://Directions/FactSet Auditing Viewer?action=AUDIT_VALUE&amp;DB=129&amp;ID1=04743P10&amp;VALUEID=02001&amp;SDATE=200801&amp;PERIODTYPE=QTR_STD&amp;SCFT=3&amp;window=popup_no_bar&amp;width=385&amp;height=120&amp;START_MAXIMIZED=FALSE&amp;creator=factset&amp;display_string=Audit"}</definedName>
    <definedName name="_1591__FDSAUDITLINK__" hidden="1">{"fdsup://Directions/FactSet Auditing Viewer?action=AUDIT_VALUE&amp;DB=129&amp;ID1=03251510&amp;VALUEID=02001&amp;SDATE=200801&amp;PERIODTYPE=QTR_STD&amp;SCFT=3&amp;window=popup_no_bar&amp;width=385&amp;height=120&amp;START_MAXIMIZED=FALSE&amp;creator=factset&amp;display_string=Audit"}</definedName>
    <definedName name="_1592__FDSAUDITLINK__" hidden="1">{"fdsup://Directions/FactSet Auditing Viewer?action=AUDIT_VALUE&amp;DB=129&amp;ID1=03251510&amp;VALUEID=02001&amp;SDATE=200801&amp;PERIODTYPE=QTR_STD&amp;SCFT=3&amp;window=popup_no_bar&amp;width=385&amp;height=120&amp;START_MAXIMIZED=FALSE&amp;creator=factset&amp;display_string=Audit"}</definedName>
    <definedName name="_1593__FDSAUDITLINK__" hidden="1">{"fdsup://Directions/FactSet Auditing Viewer?action=AUDIT_VALUE&amp;DB=129&amp;ID1=00790310&amp;VALUEID=02001&amp;SDATE=200801&amp;PERIODTYPE=QTR_STD&amp;SCFT=3&amp;window=popup_no_bar&amp;width=385&amp;height=120&amp;START_MAXIMIZED=FALSE&amp;creator=factset&amp;display_string=Audit"}</definedName>
    <definedName name="_1594__FDSAUDITLINK__" hidden="1">{"fdsup://Directions/FactSet Auditing Viewer?action=AUDIT_VALUE&amp;DB=129&amp;ID1=00790310&amp;VALUEID=02001&amp;SDATE=200801&amp;PERIODTYPE=QTR_STD&amp;SCFT=3&amp;window=popup_no_bar&amp;width=385&amp;height=120&amp;START_MAXIMIZED=FALSE&amp;creator=factset&amp;display_string=Audit"}</definedName>
    <definedName name="_1595__FDSAUDITLINK__" hidden="1">{"fdsup://Directions/FactSet Auditing Viewer?action=AUDIT_VALUE&amp;DB=129&amp;ID1=03822210&amp;VALUEID=02001&amp;SDATE=200802&amp;PERIODTYPE=QTR_STD&amp;SCFT=3&amp;window=popup_no_bar&amp;width=385&amp;height=120&amp;START_MAXIMIZED=FALSE&amp;creator=factset&amp;display_string=Audit"}</definedName>
    <definedName name="_1596__FDSAUDITLINK__" hidden="1">{"fdsup://Directions/FactSet Auditing Viewer?action=AUDIT_VALUE&amp;DB=129&amp;ID1=03822210&amp;VALUEID=02001&amp;SDATE=200802&amp;PERIODTYPE=QTR_STD&amp;SCFT=3&amp;window=popup_no_bar&amp;width=385&amp;height=120&amp;START_MAXIMIZED=FALSE&amp;creator=factset&amp;display_string=Audit"}</definedName>
    <definedName name="_1597__FDSAUDITLINK__" hidden="1">{"fdsup://Directions/FactSet Auditing Viewer?action=AUDIT_VALUE&amp;DB=129&amp;ID1=02144110&amp;VALUEID=02001&amp;SDATE=200801&amp;PERIODTYPE=QTR_STD&amp;SCFT=3&amp;window=popup_no_bar&amp;width=385&amp;height=120&amp;START_MAXIMIZED=FALSE&amp;creator=factset&amp;display_string=Audit"}</definedName>
    <definedName name="_1598__FDSAUDITLINK__" hidden="1">{"fdsup://Directions/FactSet Auditing Viewer?action=AUDIT_VALUE&amp;DB=129&amp;ID1=02144110&amp;VALUEID=02001&amp;SDATE=200801&amp;PERIODTYPE=QTR_STD&amp;SCFT=3&amp;window=popup_no_bar&amp;width=385&amp;height=120&amp;START_MAXIMIZED=FALSE&amp;creator=factset&amp;display_string=Audit"}</definedName>
    <definedName name="_1599__FDSAUDITLINK__" hidden="1">{"fdsup://Directions/FactSet Auditing Viewer?action=AUDIT_VALUE&amp;DB=129&amp;ID1=03265410&amp;VALUEID=02001&amp;SDATE=200802&amp;PERIODTYPE=QTR_STD&amp;SCFT=3&amp;window=popup_no_bar&amp;width=385&amp;height=120&amp;START_MAXIMIZED=FALSE&amp;creator=factset&amp;display_string=Audit"}</definedName>
    <definedName name="_16__FDSAUDITLINK__" hidden="1">{"fdsup://directions/FAT Viewer?action=UPDATE&amp;creator=factset&amp;DYN_ARGS=TRUE&amp;DOC_NAME=FAT:FQL_AUDITING_CLIENT_TEMPLATE.FAT&amp;display_string=Audit&amp;VAR:KEY=KFEPYXQVMT&amp;VAR:QUERY=RkZfRU5UUlBSX1ZBTF9EQUlMWSg0MDQxNywsLCwsJ0RJTCcpL0VDX01FQU5fU0FMRVNfTlRNQSg0MDQxNyk=&amp;","WINDOW=FIRST_POPUP&amp;HEIGHT=450&amp;WIDTH=450&amp;START_MAXIMIZED=FALSE&amp;VAR:CALENDAR=US&amp;VAR:SYMBOL=SGI&amp;VAR:INDEX=0"}</definedName>
    <definedName name="_160__FDSAUDITLINK__" hidden="1">{"fdsup://directions/FAT Viewer?action=UPDATE&amp;creator=factset&amp;DYN_ARGS=TRUE&amp;DOC_NAME=FAT:FQL_AUDITING_CLIENT_TEMPLATE.FAT&amp;display_string=Audit&amp;VAR:KEY=SPOXINONKB&amp;VAR:QUERY=RkZfRU5UUlBSX1ZBTF9EQUlMWSg0MDIxNywsLCwsJ0RJTCcpL0VDX01FQU5fU0FMRVNfTlRNQSg0MDIxNyk=&amp;","WINDOW=FIRST_POPUP&amp;HEIGHT=450&amp;WIDTH=450&amp;START_MAXIMIZED=FALSE&amp;VAR:CALENDAR=US&amp;VAR:SYMBOL=SGI&amp;VAR:INDEX=0"}</definedName>
    <definedName name="_1600__FDSAUDITLINK__" hidden="1">{"fdsup://Directions/FactSet Auditing Viewer?action=AUDIT_VALUE&amp;DB=129&amp;ID1=03265410&amp;VALUEID=02001&amp;SDATE=200802&amp;PERIODTYPE=QTR_STD&amp;SCFT=3&amp;window=popup_no_bar&amp;width=385&amp;height=120&amp;START_MAXIMIZED=FALSE&amp;creator=factset&amp;display_string=Audit"}</definedName>
    <definedName name="_1601__FDSAUDITLINK__" hidden="1">{"fdsup://Directions/FactSet Auditing Viewer?action=AUDIT_VALUE&amp;DB=129&amp;ID1=00752J10&amp;VALUEID=02001&amp;SDATE=200801&amp;PERIODTYPE=QTR_STD&amp;SCFT=3&amp;window=popup_no_bar&amp;width=385&amp;height=120&amp;START_MAXIMIZED=FALSE&amp;creator=factset&amp;display_string=Audit"}</definedName>
    <definedName name="_1602__FDSAUDITLINK__" hidden="1">{"fdsup://Directions/FactSet Auditing Viewer?action=AUDIT_VALUE&amp;DB=129&amp;ID1=00752J10&amp;VALUEID=02001&amp;SDATE=200801&amp;PERIODTYPE=QTR_STD&amp;SCFT=3&amp;window=popup_no_bar&amp;width=385&amp;height=120&amp;START_MAXIMIZED=FALSE&amp;creator=factset&amp;display_string=Audit"}</definedName>
    <definedName name="_1603__FDSAUDITLINK__" hidden="1">{"fdsup://Directions/FactSet Auditing Viewer?action=AUDIT_VALUE&amp;DB=129&amp;ID1=98391910&amp;VALUEID=02001&amp;SDATE=200703&amp;PERIODTYPE=QTR_STD&amp;SCFT=3&amp;window=popup_no_bar&amp;width=385&amp;height=120&amp;START_MAXIMIZED=FALSE&amp;creator=factset&amp;display_string=Audit"}</definedName>
    <definedName name="_1604__FDSAUDITLINK__" hidden="1">{"fdsup://Directions/FactSet Auditing Viewer?action=AUDIT_VALUE&amp;DB=129&amp;ID1=98391910&amp;VALUEID=02001&amp;SDATE=200703&amp;PERIODTYPE=QTR_STD&amp;SCFT=3&amp;window=popup_no_bar&amp;width=385&amp;height=120&amp;START_MAXIMIZED=FALSE&amp;creator=factset&amp;display_string=Audit"}</definedName>
    <definedName name="_1605__FDSAUDITLINK__" hidden="1">{"fdsup://Directions/FactSet Auditing Viewer?action=AUDIT_VALUE&amp;DB=129&amp;ID1=95810210&amp;VALUEID=02001&amp;SDATE=200802&amp;PERIODTYPE=QTR_STD&amp;SCFT=3&amp;window=popup_no_bar&amp;width=385&amp;height=120&amp;START_MAXIMIZED=FALSE&amp;creator=factset&amp;display_string=Audit"}</definedName>
    <definedName name="_1606__FDSAUDITLINK__" hidden="1">{"fdsup://Directions/FactSet Auditing Viewer?action=AUDIT_VALUE&amp;DB=129&amp;ID1=95810210&amp;VALUEID=02001&amp;SDATE=200802&amp;PERIODTYPE=QTR_STD&amp;SCFT=3&amp;window=popup_no_bar&amp;width=385&amp;height=120&amp;START_MAXIMIZED=FALSE&amp;creator=factset&amp;display_string=Audit"}</definedName>
    <definedName name="_1607__FDSAUDITLINK__" hidden="1">{"fdsup://Directions/FactSet Auditing Viewer?action=AUDIT_VALUE&amp;DB=129&amp;ID1=92849730&amp;VALUEID=02001&amp;SDATE=200801&amp;PERIODTYPE=QTR_STD&amp;SCFT=3&amp;window=popup_no_bar&amp;width=385&amp;height=120&amp;START_MAXIMIZED=FALSE&amp;creator=factset&amp;display_string=Audit"}</definedName>
    <definedName name="_1608__FDSAUDITLINK__" hidden="1">{"fdsup://Directions/FactSet Auditing Viewer?action=AUDIT_VALUE&amp;DB=129&amp;ID1=92849730&amp;VALUEID=02001&amp;SDATE=200801&amp;PERIODTYPE=QTR_STD&amp;SCFT=3&amp;window=popup_no_bar&amp;width=385&amp;height=120&amp;START_MAXIMIZED=FALSE&amp;creator=factset&amp;display_string=Audit"}</definedName>
    <definedName name="_1609__FDSAUDITLINK__" hidden="1">{"fdsup://Directions/FactSet Auditing Viewer?action=AUDIT_VALUE&amp;DB=129&amp;ID1=83088M10&amp;VALUEID=02001&amp;SDATE=200801&amp;PERIODTYPE=QTR_STD&amp;SCFT=3&amp;window=popup_no_bar&amp;width=385&amp;height=120&amp;START_MAXIMIZED=FALSE&amp;creator=factset&amp;display_string=Audit"}</definedName>
    <definedName name="_161__FDSAUDITLINK__" hidden="1">{"fdsup://directions/FAT Viewer?action=UPDATE&amp;creator=factset&amp;DYN_ARGS=TRUE&amp;DOC_NAME=FAT:FQL_AUDITING_CLIENT_TEMPLATE.FAT&amp;display_string=Audit&amp;VAR:KEY=GJEDOFSROL&amp;VAR:QUERY=RkZfRU5UUlBSX1ZBTF9EQUlMWSg0MDIxNCwsLCwsJ0RJTCcpL0VDX01FQU5fU0FMRVNfTlRNQSg0MDIxNCk=&amp;","WINDOW=FIRST_POPUP&amp;HEIGHT=450&amp;WIDTH=450&amp;START_MAXIMIZED=FALSE&amp;VAR:CALENDAR=US&amp;VAR:SYMBOL=SGI&amp;VAR:INDEX=0"}</definedName>
    <definedName name="_1610__FDSAUDITLINK__" hidden="1">{"fdsup://Directions/FactSet Auditing Viewer?action=AUDIT_VALUE&amp;DB=129&amp;ID1=83088M10&amp;VALUEID=02001&amp;SDATE=200801&amp;PERIODTYPE=QTR_STD&amp;SCFT=3&amp;window=popup_no_bar&amp;width=385&amp;height=120&amp;START_MAXIMIZED=FALSE&amp;creator=factset&amp;display_string=Audit"}</definedName>
    <definedName name="_1611__FDSAUDITLINK__" hidden="1">{"fdsup://Directions/FactSet Auditing Viewer?action=AUDIT_VALUE&amp;DB=129&amp;ID1=G7945M10&amp;VALUEID=02001&amp;SDATE=200802&amp;PERIODTYPE=QTR_STD&amp;SCFT=3&amp;window=popup_no_bar&amp;width=385&amp;height=120&amp;START_MAXIMIZED=FALSE&amp;creator=factset&amp;display_string=Audit"}</definedName>
    <definedName name="_1612__FDSAUDITLINK__" hidden="1">{"fdsup://Directions/FactSet Auditing Viewer?action=AUDIT_VALUE&amp;DB=129&amp;ID1=G7945M10&amp;VALUEID=02001&amp;SDATE=200802&amp;PERIODTYPE=QTR_STD&amp;SCFT=3&amp;window=popup_no_bar&amp;width=385&amp;height=120&amp;START_MAXIMIZED=FALSE&amp;creator=factset&amp;display_string=Audit"}</definedName>
    <definedName name="_1613__FDSAUDITLINK__" hidden="1">{"fdsup://Directions/FactSet Auditing Viewer?action=AUDIT_VALUE&amp;DB=129&amp;ID1=87160710&amp;VALUEID=02001&amp;SDATE=200801&amp;PERIODTYPE=QTR_STD&amp;SCFT=3&amp;window=popup_no_bar&amp;width=385&amp;height=120&amp;START_MAXIMIZED=FALSE&amp;creator=factset&amp;display_string=Audit"}</definedName>
    <definedName name="_1614__FDSAUDITLINK__" hidden="1">{"fdsup://Directions/FactSet Auditing Viewer?action=AUDIT_VALUE&amp;DB=129&amp;ID1=87160710&amp;VALUEID=02001&amp;SDATE=200801&amp;PERIODTYPE=QTR_STD&amp;SCFT=3&amp;window=popup_no_bar&amp;width=385&amp;height=120&amp;START_MAXIMIZED=FALSE&amp;creator=factset&amp;display_string=Audit"}</definedName>
    <definedName name="_1615__FDSAUDITLINK__" hidden="1">{"fdsup://Directions/FactSet Auditing Viewer?action=AUDIT_VALUE&amp;DB=129&amp;ID1=74994110&amp;VALUEID=02001&amp;SDATE=200703&amp;PERIODTYPE=QTR_STD&amp;SCFT=3&amp;window=popup_no_bar&amp;width=385&amp;height=120&amp;START_MAXIMIZED=FALSE&amp;creator=factset&amp;display_string=Audit"}</definedName>
    <definedName name="_1616__FDSAUDITLINK__" hidden="1">{"fdsup://Directions/FactSet Auditing Viewer?action=AUDIT_VALUE&amp;DB=129&amp;ID1=74994110&amp;VALUEID=02001&amp;SDATE=200703&amp;PERIODTYPE=QTR_STD&amp;SCFT=3&amp;window=popup_no_bar&amp;width=385&amp;height=120&amp;START_MAXIMIZED=FALSE&amp;creator=factset&amp;display_string=Audit"}</definedName>
    <definedName name="_1617__FDSAUDITLINK__" hidden="1">{"fdsup://Directions/FactSet Auditing Viewer?action=AUDIT_VALUE&amp;DB=129&amp;ID1=74727710&amp;VALUEID=02001&amp;SDATE=200703&amp;PERIODTYPE=QTR_STD&amp;SCFT=3&amp;window=popup_no_bar&amp;width=385&amp;height=120&amp;START_MAXIMIZED=FALSE&amp;creator=factset&amp;display_string=Audit"}</definedName>
    <definedName name="_1618__FDSAUDITLINK__" hidden="1">{"fdsup://Directions/FactSet Auditing Viewer?action=AUDIT_VALUE&amp;DB=129&amp;ID1=74727710&amp;VALUEID=02001&amp;SDATE=200703&amp;PERIODTYPE=QTR_STD&amp;SCFT=3&amp;window=popup_no_bar&amp;width=385&amp;height=120&amp;START_MAXIMIZED=FALSE&amp;creator=factset&amp;display_string=Audit"}</definedName>
    <definedName name="_1619__FDSAUDITLINK__" hidden="1">{"fdsup://Directions/FactSet Auditing Viewer?action=AUDIT_VALUE&amp;DB=129&amp;ID1=74752510&amp;VALUEID=02001&amp;SDATE=200801&amp;PERIODTYPE=QTR_STD&amp;SCFT=3&amp;window=popup_no_bar&amp;width=385&amp;height=120&amp;START_MAXIMIZED=FALSE&amp;creator=factset&amp;display_string=Audit"}</definedName>
    <definedName name="_162__FDSAUDITLINK__" hidden="1">{"fdsup://directions/FAT Viewer?action=UPDATE&amp;creator=factset&amp;DYN_ARGS=TRUE&amp;DOC_NAME=FAT:FQL_AUDITING_CLIENT_TEMPLATE.FAT&amp;display_string=Audit&amp;VAR:KEY=EVGDYRMBCR&amp;VAR:QUERY=RkZfRU5UUlBSX1ZBTF9EQUlMWSg0MDIxMywsLCwsJ0RJTCcpL0VDX01FQU5fU0FMRVNfTlRNQSg0MDIxMyk=&amp;","WINDOW=FIRST_POPUP&amp;HEIGHT=450&amp;WIDTH=450&amp;START_MAXIMIZED=FALSE&amp;VAR:CALENDAR=US&amp;VAR:SYMBOL=SGI&amp;VAR:INDEX=0"}</definedName>
    <definedName name="_1620__FDSAUDITLINK__" hidden="1">{"fdsup://Directions/FactSet Auditing Viewer?action=AUDIT_VALUE&amp;DB=129&amp;ID1=74752510&amp;VALUEID=02001&amp;SDATE=200801&amp;PERIODTYPE=QTR_STD&amp;SCFT=3&amp;window=popup_no_bar&amp;width=385&amp;height=120&amp;START_MAXIMIZED=FALSE&amp;creator=factset&amp;display_string=Audit"}</definedName>
    <definedName name="_1621__FDSAUDITLINK__" hidden="1">{"fdsup://Directions/FactSet Auditing Viewer?action=AUDIT_VALUE&amp;DB=129&amp;ID1=63764010&amp;VALUEID=02001&amp;SDATE=200702&amp;PERIODTYPE=QTR_STD&amp;SCFT=3&amp;window=popup_no_bar&amp;width=385&amp;height=120&amp;START_MAXIMIZED=FALSE&amp;creator=factset&amp;display_string=Audit"}</definedName>
    <definedName name="_1622__FDSAUDITLINK__" hidden="1">{"fdsup://Directions/FactSet Auditing Viewer?action=AUDIT_VALUE&amp;DB=129&amp;ID1=63764010&amp;VALUEID=02001&amp;SDATE=200702&amp;PERIODTYPE=QTR_STD&amp;SCFT=3&amp;window=popup_no_bar&amp;width=385&amp;height=120&amp;START_MAXIMIZED=FALSE&amp;creator=factset&amp;display_string=Audit"}</definedName>
    <definedName name="_1623__FDSAUDITLINK__" hidden="1">{"fdsup://Directions/FactSet Auditing Viewer?action=AUDIT_VALUE&amp;DB=129&amp;ID1=57772K10&amp;VALUEID=02001&amp;SDATE=200802&amp;PERIODTYPE=QTR_STD&amp;SCFT=3&amp;window=popup_no_bar&amp;width=385&amp;height=120&amp;START_MAXIMIZED=FALSE&amp;creator=factset&amp;display_string=Audit"}</definedName>
    <definedName name="_1624__FDSAUDITLINK__" hidden="1">{"fdsup://Directions/FactSet Auditing Viewer?action=AUDIT_VALUE&amp;DB=129&amp;ID1=57772K10&amp;VALUEID=02001&amp;SDATE=200802&amp;PERIODTYPE=QTR_STD&amp;SCFT=3&amp;window=popup_no_bar&amp;width=385&amp;height=120&amp;START_MAXIMIZED=FALSE&amp;creator=factset&amp;display_string=Audit"}</definedName>
    <definedName name="_1625__FDSAUDITLINK__" hidden="1">{"fdsup://Directions/FactSet Auditing Viewer?action=AUDIT_VALUE&amp;DB=129&amp;ID1=59511210&amp;VALUEID=02001&amp;SDATE=200801&amp;PERIODTYPE=QTR_STD&amp;SCFT=3&amp;window=popup_no_bar&amp;width=385&amp;height=120&amp;START_MAXIMIZED=FALSE&amp;creator=factset&amp;display_string=Audit"}</definedName>
    <definedName name="_1626__FDSAUDITLINK__" hidden="1">{"fdsup://Directions/FactSet Auditing Viewer?action=AUDIT_VALUE&amp;DB=129&amp;ID1=59511210&amp;VALUEID=02001&amp;SDATE=200801&amp;PERIODTYPE=QTR_STD&amp;SCFT=3&amp;window=popup_no_bar&amp;width=385&amp;height=120&amp;START_MAXIMIZED=FALSE&amp;creator=factset&amp;display_string=Audit"}</definedName>
    <definedName name="_1627__FDSAUDITLINK__" hidden="1">{"fdsup://Directions/FactSet Auditing Viewer?action=AUDIT_VALUE&amp;DB=129&amp;ID1=59513710&amp;VALUEID=02001&amp;SDATE=200801&amp;PERIODTYPE=QTR_STD&amp;SCFT=3&amp;window=popup_no_bar&amp;width=385&amp;height=120&amp;START_MAXIMIZED=FALSE&amp;creator=factset&amp;display_string=Audit"}</definedName>
    <definedName name="_1628__FDSAUDITLINK__" hidden="1">{"fdsup://Directions/FactSet Auditing Viewer?action=AUDIT_VALUE&amp;DB=129&amp;ID1=59513710&amp;VALUEID=02001&amp;SDATE=200801&amp;PERIODTYPE=QTR_STD&amp;SCFT=3&amp;window=popup_no_bar&amp;width=385&amp;height=120&amp;START_MAXIMIZED=FALSE&amp;creator=factset&amp;display_string=Audit"}</definedName>
    <definedName name="_1629__FDSAUDITLINK__" hidden="1">{"fdsup://Directions/FactSet Auditing Viewer?action=AUDIT_VALUE&amp;DB=129&amp;ID1=60456710&amp;VALUEID=02001&amp;SDATE=200802&amp;PERIODTYPE=QTR_STD&amp;SCFT=3&amp;window=popup_no_bar&amp;width=385&amp;height=120&amp;START_MAXIMIZED=FALSE&amp;creator=factset&amp;display_string=Audit"}</definedName>
    <definedName name="_163__FDSAUDITLINK__" hidden="1">{"fdsup://directions/FAT Viewer?action=UPDATE&amp;creator=factset&amp;DYN_ARGS=TRUE&amp;DOC_NAME=FAT:FQL_AUDITING_CLIENT_TEMPLATE.FAT&amp;display_string=Audit&amp;VAR:KEY=QHGJEFUPSN&amp;VAR:QUERY=RkZfRU5UUlBSX1ZBTF9EQUlMWSg0MDIxMiwsLCwsJ0RJTCcpL0VDX01FQU5fU0FMRVNfTlRNQSg0MDIxMik=&amp;","WINDOW=FIRST_POPUP&amp;HEIGHT=450&amp;WIDTH=450&amp;START_MAXIMIZED=FALSE&amp;VAR:CALENDAR=US&amp;VAR:SYMBOL=SGI&amp;VAR:INDEX=0"}</definedName>
    <definedName name="_1630__FDSAUDITLINK__" hidden="1">{"fdsup://Directions/FactSet Auditing Viewer?action=AUDIT_VALUE&amp;DB=129&amp;ID1=60456710&amp;VALUEID=02001&amp;SDATE=200802&amp;PERIODTYPE=QTR_STD&amp;SCFT=3&amp;window=popup_no_bar&amp;width=385&amp;height=120&amp;START_MAXIMIZED=FALSE&amp;creator=factset&amp;display_string=Audit"}</definedName>
    <definedName name="_1631__FDSAUDITLINK__" hidden="1">{"fdsup://Directions/FactSet Auditing Viewer?action=AUDIT_VALUE&amp;DB=129&amp;ID1=59501710&amp;VALUEID=02001&amp;SDATE=200703&amp;PERIODTYPE=QTR_STD&amp;SCFT=3&amp;window=popup_no_bar&amp;width=385&amp;height=120&amp;START_MAXIMIZED=FALSE&amp;creator=factset&amp;display_string=Audit"}</definedName>
    <definedName name="_1632__FDSAUDITLINK__" hidden="1">{"fdsup://Directions/FactSet Auditing Viewer?action=AUDIT_VALUE&amp;DB=129&amp;ID1=59501710&amp;VALUEID=02001&amp;SDATE=200703&amp;PERIODTYPE=QTR_STD&amp;SCFT=3&amp;window=popup_no_bar&amp;width=385&amp;height=120&amp;START_MAXIMIZED=FALSE&amp;creator=factset&amp;display_string=Audit"}</definedName>
    <definedName name="_1633__FDSAUDITLINK__" hidden="1">{"fdsup://Directions/FactSet Auditing Viewer?action=AUDIT_VALUE&amp;DB=129&amp;ID1=51280710&amp;VALUEID=02001&amp;SDATE=200802&amp;PERIODTYPE=QTR_STD&amp;SCFT=3&amp;window=popup_no_bar&amp;width=385&amp;height=120&amp;START_MAXIMIZED=FALSE&amp;creator=factset&amp;display_string=Audit"}</definedName>
    <definedName name="_1634__FDSAUDITLINK__" hidden="1">{"fdsup://Directions/FactSet Auditing Viewer?action=AUDIT_VALUE&amp;DB=129&amp;ID1=51280710&amp;VALUEID=02001&amp;SDATE=200802&amp;PERIODTYPE=QTR_STD&amp;SCFT=3&amp;window=popup_no_bar&amp;width=385&amp;height=120&amp;START_MAXIMIZED=FALSE&amp;creator=factset&amp;display_string=Audit"}</definedName>
    <definedName name="_1635__FDSAUDITLINK__" hidden="1">{"fdsup://Directions/FactSet Auditing Viewer?action=AUDIT_VALUE&amp;DB=129&amp;ID1=53567810&amp;VALUEID=02001&amp;SDATE=200802&amp;PERIODTYPE=QTR_STD&amp;SCFT=3&amp;window=popup_no_bar&amp;width=385&amp;height=120&amp;START_MAXIMIZED=FALSE&amp;creator=factset&amp;display_string=Audit"}</definedName>
    <definedName name="_1636__FDSAUDITLINK__" hidden="1">{"fdsup://Directions/FactSet Auditing Viewer?action=AUDIT_VALUE&amp;DB=129&amp;ID1=53567810&amp;VALUEID=02001&amp;SDATE=200802&amp;PERIODTYPE=QTR_STD&amp;SCFT=3&amp;window=popup_no_bar&amp;width=385&amp;height=120&amp;START_MAXIMIZED=FALSE&amp;creator=factset&amp;display_string=Audit"}</definedName>
    <definedName name="_1637__FDSAUDITLINK__" hidden="1">{"fdsup://Directions/FactSet Auditing Viewer?action=AUDIT_VALUE&amp;DB=129&amp;ID1=48248010&amp;VALUEID=02001&amp;SDATE=200802&amp;PERIODTYPE=QTR_STD&amp;SCFT=3&amp;window=popup_no_bar&amp;width=385&amp;height=120&amp;START_MAXIMIZED=FALSE&amp;creator=factset&amp;display_string=Audit"}</definedName>
    <definedName name="_1638__FDSAUDITLINK__" hidden="1">{"fdsup://Directions/FactSet Auditing Viewer?action=AUDIT_VALUE&amp;DB=129&amp;ID1=48248010&amp;VALUEID=02001&amp;SDATE=200802&amp;PERIODTYPE=QTR_STD&amp;SCFT=3&amp;window=popup_no_bar&amp;width=385&amp;height=120&amp;START_MAXIMIZED=FALSE&amp;creator=factset&amp;display_string=Audit"}</definedName>
    <definedName name="_1639__FDSAUDITLINK__" hidden="1">{"fdsup://Directions/FactSet Auditing Viewer?action=AUDIT_VALUE&amp;DB=129&amp;ID1=48836020&amp;VALUEID=02001&amp;SDATE=200703&amp;PERIODTYPE=QTR_STD&amp;SCFT=3&amp;window=popup_no_bar&amp;width=385&amp;height=120&amp;START_MAXIMIZED=FALSE&amp;creator=factset&amp;display_string=Audit"}</definedName>
    <definedName name="_164__FDSAUDITLINK__" hidden="1">{"fdsup://directions/FAT Viewer?action=UPDATE&amp;creator=factset&amp;DYN_ARGS=TRUE&amp;DOC_NAME=FAT:FQL_AUDITING_CLIENT_TEMPLATE.FAT&amp;display_string=Audit&amp;VAR:KEY=KHOHIJOTSX&amp;VAR:QUERY=RkZfRU5UUlBSX1ZBTF9EQUlMWSg0MDIxMSwsLCwsJ0RJTCcpL0VDX01FQU5fU0FMRVNfTlRNQSg0MDIxMSk=&amp;","WINDOW=FIRST_POPUP&amp;HEIGHT=450&amp;WIDTH=450&amp;START_MAXIMIZED=FALSE&amp;VAR:CALENDAR=US&amp;VAR:SYMBOL=SGI&amp;VAR:INDEX=0"}</definedName>
    <definedName name="_1640__FDSAUDITLINK__" hidden="1">{"fdsup://Directions/FactSet Auditing Viewer?action=AUDIT_VALUE&amp;DB=129&amp;ID1=48836020&amp;VALUEID=02001&amp;SDATE=200703&amp;PERIODTYPE=QTR_STD&amp;SCFT=3&amp;window=popup_no_bar&amp;width=385&amp;height=120&amp;START_MAXIMIZED=FALSE&amp;creator=factset&amp;display_string=Audit"}</definedName>
    <definedName name="_1641__FDSAUDITLINK__" hidden="1">{"fdsup://Directions/FactSet Auditing Viewer?action=AUDIT_VALUE&amp;DB=129&amp;ID1=86681020&amp;VALUEID=02001&amp;SDATE=200802&amp;PERIODTYPE=QTR_STD&amp;SCFT=3&amp;window=popup_no_bar&amp;width=385&amp;height=120&amp;START_MAXIMIZED=FALSE&amp;creator=factset&amp;display_string=Audit"}</definedName>
    <definedName name="_1642__FDSAUDITLINK__" hidden="1">{"fdsup://Directions/FactSet Auditing Viewer?action=AUDIT_VALUE&amp;DB=129&amp;ID1=86681020&amp;VALUEID=02001&amp;SDATE=200802&amp;PERIODTYPE=QTR_STD&amp;SCFT=3&amp;window=popup_no_bar&amp;width=385&amp;height=120&amp;START_MAXIMIZED=FALSE&amp;creator=factset&amp;display_string=Audit"}</definedName>
    <definedName name="_1643__FDSAUDITLINK__" hidden="1">{"fdsup://Directions/FactSet Auditing Viewer?action=AUDIT_VALUE&amp;DB=129&amp;ID1=46025410&amp;VALUEID=02001&amp;SDATE=200802&amp;PERIODTYPE=QTR_STD&amp;SCFT=3&amp;window=popup_no_bar&amp;width=385&amp;height=120&amp;START_MAXIMIZED=FALSE&amp;creator=factset&amp;display_string=Audit"}</definedName>
    <definedName name="_1644__FDSAUDITLINK__" hidden="1">{"fdsup://Directions/FactSet Auditing Viewer?action=AUDIT_VALUE&amp;DB=129&amp;ID1=46025410&amp;VALUEID=02001&amp;SDATE=200802&amp;PERIODTYPE=QTR_STD&amp;SCFT=3&amp;window=popup_no_bar&amp;width=385&amp;height=120&amp;START_MAXIMIZED=FALSE&amp;creator=factset&amp;display_string=Audit"}</definedName>
    <definedName name="_1645__FDSAUDITLINK__" hidden="1">{"fdsup://Directions/FactSet Auditing Viewer?action=AUDIT_VALUE&amp;DB=129&amp;ID1=45811810&amp;VALUEID=02001&amp;SDATE=200703&amp;PERIODTYPE=QTR_STD&amp;SCFT=3&amp;window=popup_no_bar&amp;width=385&amp;height=120&amp;START_MAXIMIZED=FALSE&amp;creator=factset&amp;display_string=Audit"}</definedName>
    <definedName name="_1646__FDSAUDITLINK__" hidden="1">{"fdsup://Directions/FactSet Auditing Viewer?action=AUDIT_VALUE&amp;DB=129&amp;ID1=45811810&amp;VALUEID=02001&amp;SDATE=200703&amp;PERIODTYPE=QTR_STD&amp;SCFT=3&amp;window=popup_no_bar&amp;width=385&amp;height=120&amp;START_MAXIMIZED=FALSE&amp;creator=factset&amp;display_string=Audit"}</definedName>
    <definedName name="_1647__FDSAUDITLINK__" hidden="1">{"fdsup://Directions/FactSet Auditing Viewer?action=AUDIT_VALUE&amp;DB=129&amp;ID1=42823610&amp;VALUEID=02001&amp;SDATE=200801&amp;PERIODTYPE=QTR_STD&amp;SCFT=3&amp;window=popup_no_bar&amp;width=385&amp;height=120&amp;START_MAXIMIZED=FALSE&amp;creator=factset&amp;display_string=Audit"}</definedName>
    <definedName name="_1648__FDSAUDITLINK__" hidden="1">{"fdsup://Directions/FactSet Auditing Viewer?action=AUDIT_VALUE&amp;DB=129&amp;ID1=42823610&amp;VALUEID=02001&amp;SDATE=200801&amp;PERIODTYPE=QTR_STD&amp;SCFT=3&amp;window=popup_no_bar&amp;width=385&amp;height=120&amp;START_MAXIMIZED=FALSE&amp;creator=factset&amp;display_string=Audit"}</definedName>
    <definedName name="_1649__FDSAUDITLINK__" hidden="1">{"fdsup://Directions/FactSet Auditing Viewer?action=AUDIT_VALUE&amp;DB=129&amp;ID1=31561610&amp;VALUEID=02001&amp;SDATE=200801&amp;PERIODTYPE=QTR_STD&amp;SCFT=3&amp;window=popup_no_bar&amp;width=385&amp;height=120&amp;START_MAXIMIZED=FALSE&amp;creator=factset&amp;display_string=Audit"}</definedName>
    <definedName name="_165__FDSAUDITLINK__" hidden="1">{"fdsup://directions/FAT Viewer?action=UPDATE&amp;creator=factset&amp;DYN_ARGS=TRUE&amp;DOC_NAME=FAT:FQL_AUDITING_CLIENT_TEMPLATE.FAT&amp;display_string=Audit&amp;VAR:KEY=UPMTUNMRUZ&amp;VAR:QUERY=RkZfRU5UUlBSX1ZBTF9EQUlMWSg0MDIxMCwsLCwsJ0RJTCcpL0VDX01FQU5fU0FMRVNfTlRNQSg0MDIxMCk=&amp;","WINDOW=FIRST_POPUP&amp;HEIGHT=450&amp;WIDTH=450&amp;START_MAXIMIZED=FALSE&amp;VAR:CALENDAR=US&amp;VAR:SYMBOL=SGI&amp;VAR:INDEX=0"}</definedName>
    <definedName name="_1650__FDSAUDITLINK__" hidden="1">{"fdsup://Directions/FactSet Auditing Viewer?action=AUDIT_VALUE&amp;DB=129&amp;ID1=31561610&amp;VALUEID=02001&amp;SDATE=200801&amp;PERIODTYPE=QTR_STD&amp;SCFT=3&amp;window=popup_no_bar&amp;width=385&amp;height=120&amp;START_MAXIMIZED=FALSE&amp;creator=factset&amp;display_string=Audit"}</definedName>
    <definedName name="_1651__FDSAUDITLINK__" hidden="1">{"fdsup://Directions/FactSet Auditing Viewer?action=AUDIT_VALUE&amp;DB=129&amp;ID1=29247520&amp;VALUEID=02001&amp;SDATE=200802&amp;PERIODTYPE=QTR_STD&amp;SCFT=3&amp;window=popup_no_bar&amp;width=385&amp;height=120&amp;START_MAXIMIZED=FALSE&amp;creator=factset&amp;display_string=Audit"}</definedName>
    <definedName name="_1652__FDSAUDITLINK__" hidden="1">{"fdsup://Directions/FactSet Auditing Viewer?action=AUDIT_VALUE&amp;DB=129&amp;ID1=29247520&amp;VALUEID=02001&amp;SDATE=200802&amp;PERIODTYPE=QTR_STD&amp;SCFT=3&amp;window=popup_no_bar&amp;width=385&amp;height=120&amp;START_MAXIMIZED=FALSE&amp;creator=factset&amp;display_string=Audit"}</definedName>
    <definedName name="_1653__FDSAUDITLINK__" hidden="1">{"fdsup://Directions/FactSet Auditing Viewer?action=AUDIT_VALUE&amp;DB=129&amp;ID1=17275R10&amp;VALUEID=02001&amp;SDATE=200802&amp;PERIODTYPE=QTR_STD&amp;SCFT=3&amp;window=popup_no_bar&amp;width=385&amp;height=120&amp;START_MAXIMIZED=FALSE&amp;creator=factset&amp;display_string=Audit"}</definedName>
    <definedName name="_1654__FDSAUDITLINK__" hidden="1">{"fdsup://Directions/FactSet Auditing Viewer?action=AUDIT_VALUE&amp;DB=129&amp;ID1=17275R10&amp;VALUEID=02001&amp;SDATE=200802&amp;PERIODTYPE=QTR_STD&amp;SCFT=3&amp;window=popup_no_bar&amp;width=385&amp;height=120&amp;START_MAXIMIZED=FALSE&amp;creator=factset&amp;display_string=Audit"}</definedName>
    <definedName name="_1655__FDSAUDITLINK__" hidden="1">{"fdsup://Directions/FactSet Auditing Viewer?action=AUDIT_VALUE&amp;DB=129&amp;ID1=22544710&amp;VALUEID=02001&amp;SDATE=200802&amp;PERIODTYPE=QTR_STD&amp;SCFT=3&amp;window=popup_no_bar&amp;width=385&amp;height=120&amp;START_MAXIMIZED=FALSE&amp;creator=factset&amp;display_string=Audit"}</definedName>
    <definedName name="_1656__FDSAUDITLINK__" hidden="1">{"fdsup://Directions/FactSet Auditing Viewer?action=AUDIT_VALUE&amp;DB=129&amp;ID1=22544710&amp;VALUEID=02001&amp;SDATE=200802&amp;PERIODTYPE=QTR_STD&amp;SCFT=3&amp;window=popup_no_bar&amp;width=385&amp;height=120&amp;START_MAXIMIZED=FALSE&amp;creator=factset&amp;display_string=Audit"}</definedName>
    <definedName name="_1657__FDSAUDITLINK__" hidden="1">{"fdsup://Directions/FactSet Auditing Viewer?action=AUDIT_VALUE&amp;DB=129&amp;ID1=20714230&amp;VALUEID=02001&amp;SDATE=200801&amp;PERIODTYPE=QTR_STD&amp;SCFT=3&amp;window=popup_no_bar&amp;width=385&amp;height=120&amp;START_MAXIMIZED=FALSE&amp;creator=factset&amp;display_string=Audit"}</definedName>
    <definedName name="_1658__FDSAUDITLINK__" hidden="1">{"fdsup://Directions/FactSet Auditing Viewer?action=AUDIT_VALUE&amp;DB=129&amp;ID1=20714230&amp;VALUEID=02001&amp;SDATE=200801&amp;PERIODTYPE=QTR_STD&amp;SCFT=3&amp;window=popup_no_bar&amp;width=385&amp;height=120&amp;START_MAXIMIZED=FALSE&amp;creator=factset&amp;display_string=Audit"}</definedName>
    <definedName name="_1659__FDSAUDITLINK__" hidden="1">{"fdsup://Directions/FactSet Auditing Viewer?action=AUDIT_VALUE&amp;DB=129&amp;ID1=11162130&amp;VALUEID=02001&amp;SDATE=200801&amp;PERIODTYPE=QTR_STD&amp;SCFT=3&amp;window=popup_no_bar&amp;width=385&amp;height=120&amp;START_MAXIMIZED=FALSE&amp;creator=factset&amp;display_string=Audit"}</definedName>
    <definedName name="_166__FDSAUDITLINK__" hidden="1">{"fdsup://directions/FAT Viewer?action=UPDATE&amp;creator=factset&amp;DYN_ARGS=TRUE&amp;DOC_NAME=FAT:FQL_AUDITING_CLIENT_TEMPLATE.FAT&amp;display_string=Audit&amp;VAR:KEY=IJULCHMTMN&amp;VAR:QUERY=RkZfRU5UUlBSX1ZBTF9EQUlMWSg0MDIwNywsLCwsJ0RJTCcpL0VDX01FQU5fU0FMRVNfTlRNQSg0MDIwNyk=&amp;","WINDOW=FIRST_POPUP&amp;HEIGHT=450&amp;WIDTH=450&amp;START_MAXIMIZED=FALSE&amp;VAR:CALENDAR=US&amp;VAR:SYMBOL=SGI&amp;VAR:INDEX=0"}</definedName>
    <definedName name="_1660__FDSAUDITLINK__" hidden="1">{"fdsup://Directions/FactSet Auditing Viewer?action=AUDIT_VALUE&amp;DB=129&amp;ID1=11162130&amp;VALUEID=02001&amp;SDATE=200801&amp;PERIODTYPE=QTR_STD&amp;SCFT=3&amp;window=popup_no_bar&amp;width=385&amp;height=120&amp;START_MAXIMIZED=FALSE&amp;creator=factset&amp;display_string=Audit"}</definedName>
    <definedName name="_1661__FDSAUDITLINK__" hidden="1">{"fdsup://Directions/FactSet Auditing Viewer?action=AUDIT_VALUE&amp;DB=129&amp;ID1=03822W40&amp;VALUEID=02001&amp;SDATE=200703&amp;PERIODTYPE=QTR_STD&amp;SCFT=3&amp;window=popup_no_bar&amp;width=385&amp;height=120&amp;START_MAXIMIZED=FALSE&amp;creator=factset&amp;display_string=Audit"}</definedName>
    <definedName name="_1662__FDSAUDITLINK__" hidden="1">{"fdsup://Directions/FactSet Auditing Viewer?action=AUDIT_VALUE&amp;DB=129&amp;ID1=03822W40&amp;VALUEID=02001&amp;SDATE=200703&amp;PERIODTYPE=QTR_STD&amp;SCFT=3&amp;window=popup_no_bar&amp;width=385&amp;height=120&amp;START_MAXIMIZED=FALSE&amp;creator=factset&amp;display_string=Audit"}</definedName>
    <definedName name="_1663__FDSAUDITLINK__" hidden="1">{"fdsup://Directions/FactSet Auditing Viewer?action=AUDIT_VALUE&amp;DB=129&amp;ID1=03822210&amp;VALUEID=02001&amp;SDATE=200801&amp;PERIODTYPE=QTR_STD&amp;SCFT=3&amp;window=popup_no_bar&amp;width=385&amp;height=120&amp;START_MAXIMIZED=FALSE&amp;creator=factset&amp;display_string=Audit"}</definedName>
    <definedName name="_1664__FDSAUDITLINK__" hidden="1">{"fdsup://Directions/FactSet Auditing Viewer?action=AUDIT_VALUE&amp;DB=129&amp;ID1=03822210&amp;VALUEID=02001&amp;SDATE=200801&amp;PERIODTYPE=QTR_STD&amp;SCFT=3&amp;window=popup_no_bar&amp;width=385&amp;height=120&amp;START_MAXIMIZED=FALSE&amp;creator=factset&amp;display_string=Audit"}</definedName>
    <definedName name="_1665__FDSAUDITLINK__" hidden="1">{"fdsup://Directions/FactSet Auditing Viewer?action=AUDIT_VALUE&amp;DB=129&amp;ID1=03265410&amp;VALUEID=02001&amp;SDATE=200801&amp;PERIODTYPE=QTR_STD&amp;SCFT=3&amp;window=popup_no_bar&amp;width=385&amp;height=120&amp;START_MAXIMIZED=FALSE&amp;creator=factset&amp;display_string=Audit"}</definedName>
    <definedName name="_1666__FDSAUDITLINK__" hidden="1">{"fdsup://Directions/FactSet Auditing Viewer?action=AUDIT_VALUE&amp;DB=129&amp;ID1=03265410&amp;VALUEID=02001&amp;SDATE=200801&amp;PERIODTYPE=QTR_STD&amp;SCFT=3&amp;window=popup_no_bar&amp;width=385&amp;height=120&amp;START_MAXIMIZED=FALSE&amp;creator=factset&amp;display_string=Audit"}</definedName>
    <definedName name="_1667__FDSAUDITLINK__" hidden="1">{"fdsup://Directions/FactSet Auditing Viewer?action=AUDIT_VALUE&amp;DB=129&amp;ID1=98975F10&amp;VALUEID=02001&amp;SDATE=200703&amp;PERIODTYPE=QTR_STD&amp;SCFT=3&amp;window=popup_no_bar&amp;width=385&amp;height=120&amp;START_MAXIMIZED=FALSE&amp;creator=factset&amp;display_string=Audit"}</definedName>
    <definedName name="_1668__FDSAUDITLINK__" hidden="1">{"fdsup://Directions/FactSet Auditing Viewer?action=AUDIT_VALUE&amp;DB=129&amp;ID1=98975F10&amp;VALUEID=02001&amp;SDATE=200703&amp;PERIODTYPE=QTR_STD&amp;SCFT=3&amp;window=popup_no_bar&amp;width=385&amp;height=120&amp;START_MAXIMIZED=FALSE&amp;creator=factset&amp;display_string=Audit"}</definedName>
    <definedName name="_1669__FDSAUDITLINK__" hidden="1">{"fdsup://Directions/FactSet Auditing Viewer?action=AUDIT_VALUE&amp;DB=129&amp;ID1=98391910&amp;VALUEID=02001&amp;SDATE=200702&amp;PERIODTYPE=QTR_STD&amp;SCFT=3&amp;window=popup_no_bar&amp;width=385&amp;height=120&amp;START_MAXIMIZED=FALSE&amp;creator=factset&amp;display_string=Audit"}</definedName>
    <definedName name="_167__FDSAUDITLINK__" hidden="1">{"fdsup://directions/FAT Viewer?action=UPDATE&amp;creator=factset&amp;DYN_ARGS=TRUE&amp;DOC_NAME=FAT:FQL_AUDITING_CLIENT_TEMPLATE.FAT&amp;display_string=Audit&amp;VAR:KEY=ATCBSXWDCR&amp;VAR:QUERY=RkZfRU5UUlBSX1ZBTF9EQUlMWSg0MDIwNiwsLCwsJ0RJTCcpL0VDX01FQU5fU0FMRVNfTlRNQSg0MDIwNik=&amp;","WINDOW=FIRST_POPUP&amp;HEIGHT=450&amp;WIDTH=450&amp;START_MAXIMIZED=FALSE&amp;VAR:CALENDAR=US&amp;VAR:SYMBOL=SGI&amp;VAR:INDEX=0"}</definedName>
    <definedName name="_1670__FDSAUDITLINK__" hidden="1">{"fdsup://Directions/FactSet Auditing Viewer?action=AUDIT_VALUE&amp;DB=129&amp;ID1=98391910&amp;VALUEID=02001&amp;SDATE=200702&amp;PERIODTYPE=QTR_STD&amp;SCFT=3&amp;window=popup_no_bar&amp;width=385&amp;height=120&amp;START_MAXIMIZED=FALSE&amp;creator=factset&amp;display_string=Audit"}</definedName>
    <definedName name="_1671__FDSAUDITLINK__" hidden="1">{"fdsup://Directions/FactSet Auditing Viewer?action=AUDIT_VALUE&amp;DB=129&amp;ID1=95810210&amp;VALUEID=02001&amp;SDATE=200801&amp;PERIODTYPE=QTR_STD&amp;SCFT=3&amp;window=popup_no_bar&amp;width=385&amp;height=120&amp;START_MAXIMIZED=FALSE&amp;creator=factset&amp;display_string=Audit"}</definedName>
    <definedName name="_1672__FDSAUDITLINK__" hidden="1">{"fdsup://Directions/FactSet Auditing Viewer?action=AUDIT_VALUE&amp;DB=129&amp;ID1=95810210&amp;VALUEID=02001&amp;SDATE=200801&amp;PERIODTYPE=QTR_STD&amp;SCFT=3&amp;window=popup_no_bar&amp;width=385&amp;height=120&amp;START_MAXIMIZED=FALSE&amp;creator=factset&amp;display_string=Audit"}</definedName>
    <definedName name="_1673__FDSAUDITLINK__" hidden="1">{"fdsup://Directions/FactSet Auditing Viewer?action=AUDIT_VALUE&amp;DB=129&amp;ID1=92829810&amp;VALUEID=02001&amp;SDATE=200703&amp;PERIODTYPE=QTR_STD&amp;SCFT=3&amp;window=popup_no_bar&amp;width=385&amp;height=120&amp;START_MAXIMIZED=FALSE&amp;creator=factset&amp;display_string=Audit"}</definedName>
    <definedName name="_1674__FDSAUDITLINK__" hidden="1">{"fdsup://Directions/FactSet Auditing Viewer?action=AUDIT_VALUE&amp;DB=129&amp;ID1=92829810&amp;VALUEID=02001&amp;SDATE=200703&amp;PERIODTYPE=QTR_STD&amp;SCFT=3&amp;window=popup_no_bar&amp;width=385&amp;height=120&amp;START_MAXIMIZED=FALSE&amp;creator=factset&amp;display_string=Audit"}</definedName>
    <definedName name="_1675__FDSAUDITLINK__" hidden="1">{"fdsup://Directions/FactSet Auditing Viewer?action=AUDIT_VALUE&amp;DB=129&amp;ID1=88250810&amp;VALUEID=02001&amp;SDATE=200703&amp;PERIODTYPE=QTR_STD&amp;SCFT=3&amp;window=popup_no_bar&amp;width=385&amp;height=120&amp;START_MAXIMIZED=FALSE&amp;creator=factset&amp;display_string=Audit"}</definedName>
    <definedName name="_1676__FDSAUDITLINK__" hidden="1">{"fdsup://Directions/FactSet Auditing Viewer?action=AUDIT_VALUE&amp;DB=129&amp;ID1=88250810&amp;VALUEID=02001&amp;SDATE=200703&amp;PERIODTYPE=QTR_STD&amp;SCFT=3&amp;window=popup_no_bar&amp;width=385&amp;height=120&amp;START_MAXIMIZED=FALSE&amp;creator=factset&amp;display_string=Audit"}</definedName>
    <definedName name="_1677__FDSAUDITLINK__" hidden="1">{"fdsup://Directions/FactSet Auditing Viewer?action=AUDIT_VALUE&amp;DB=129&amp;ID1=89674K10&amp;VALUEID=02001&amp;SDATE=200703&amp;PERIODTYPE=QTR_STD&amp;SCFT=3&amp;window=popup_no_bar&amp;width=385&amp;height=120&amp;START_MAXIMIZED=FALSE&amp;creator=factset&amp;display_string=Audit"}</definedName>
    <definedName name="_1678__FDSAUDITLINK__" hidden="1">{"fdsup://Directions/FactSet Auditing Viewer?action=AUDIT_VALUE&amp;DB=129&amp;ID1=89674K10&amp;VALUEID=02001&amp;SDATE=200703&amp;PERIODTYPE=QTR_STD&amp;SCFT=3&amp;window=popup_no_bar&amp;width=385&amp;height=120&amp;START_MAXIMIZED=FALSE&amp;creator=factset&amp;display_string=Audit"}</definedName>
    <definedName name="_1679__FDSAUDITLINK__" hidden="1">{"fdsup://Directions/FactSet Auditing Viewer?action=AUDIT_VALUE&amp;DB=129&amp;ID1=G7945M10&amp;VALUEID=02001&amp;SDATE=200801&amp;PERIODTYPE=QTR_STD&amp;SCFT=3&amp;window=popup_no_bar&amp;width=385&amp;height=120&amp;START_MAXIMIZED=FALSE&amp;creator=factset&amp;display_string=Audit"}</definedName>
    <definedName name="_168__FDSAUDITLINK__" hidden="1">{"fdsup://directions/FAT Viewer?action=UPDATE&amp;creator=factset&amp;DYN_ARGS=TRUE&amp;DOC_NAME=FAT:FQL_AUDITING_CLIENT_TEMPLATE.FAT&amp;display_string=Audit&amp;VAR:KEY=SJCVGLSFQX&amp;VAR:QUERY=RkZfRU5UUlBSX1ZBTF9EQUlMWSg0MDIwNSwsLCwsJ0RJTCcpL0VDX01FQU5fU0FMRVNfTlRNQSg0MDIwNSk=&amp;","WINDOW=FIRST_POPUP&amp;HEIGHT=450&amp;WIDTH=450&amp;START_MAXIMIZED=FALSE&amp;VAR:CALENDAR=US&amp;VAR:SYMBOL=SGI&amp;VAR:INDEX=0"}</definedName>
    <definedName name="_1680__FDSAUDITLINK__" hidden="1">{"fdsup://Directions/FactSet Auditing Viewer?action=AUDIT_VALUE&amp;DB=129&amp;ID1=G7945M10&amp;VALUEID=02001&amp;SDATE=200801&amp;PERIODTYPE=QTR_STD&amp;SCFT=3&amp;window=popup_no_bar&amp;width=385&amp;height=120&amp;START_MAXIMIZED=FALSE&amp;creator=factset&amp;display_string=Audit"}</definedName>
    <definedName name="_1681__FDSAUDITLINK__" hidden="1">{"fdsup://Directions/FactSet Auditing Viewer?action=AUDIT_VALUE&amp;DB=129&amp;ID1=78477410&amp;VALUEID=02001&amp;SDATE=200703&amp;PERIODTYPE=QTR_STD&amp;SCFT=3&amp;window=popup_no_bar&amp;width=385&amp;height=120&amp;START_MAXIMIZED=FALSE&amp;creator=factset&amp;display_string=Audit"}</definedName>
    <definedName name="_1682__FDSAUDITLINK__" hidden="1">{"fdsup://Directions/FactSet Auditing Viewer?action=AUDIT_VALUE&amp;DB=129&amp;ID1=78477410&amp;VALUEID=02001&amp;SDATE=200703&amp;PERIODTYPE=QTR_STD&amp;SCFT=3&amp;window=popup_no_bar&amp;width=385&amp;height=120&amp;START_MAXIMIZED=FALSE&amp;creator=factset&amp;display_string=Audit"}</definedName>
    <definedName name="_1683__FDSAUDITLINK__" hidden="1">{"fdsup://Directions/FactSet Auditing Viewer?action=AUDIT_VALUE&amp;DB=129&amp;ID1=82705710&amp;VALUEID=02001&amp;SDATE=200703&amp;PERIODTYPE=QTR_STD&amp;SCFT=3&amp;window=popup_no_bar&amp;width=385&amp;height=120&amp;START_MAXIMIZED=FALSE&amp;creator=factset&amp;display_string=Audit"}</definedName>
    <definedName name="_1684__FDSAUDITLINK__" hidden="1">{"fdsup://Directions/FactSet Auditing Viewer?action=AUDIT_VALUE&amp;DB=129&amp;ID1=82705710&amp;VALUEID=02001&amp;SDATE=200703&amp;PERIODTYPE=QTR_STD&amp;SCFT=3&amp;window=popup_no_bar&amp;width=385&amp;height=120&amp;START_MAXIMIZED=FALSE&amp;creator=factset&amp;display_string=Audit"}</definedName>
    <definedName name="_1685__FDSAUDITLINK__" hidden="1">{"fdsup://Directions/FactSet Auditing Viewer?action=AUDIT_VALUE&amp;DB=129&amp;ID1=83547010&amp;VALUEID=02001&amp;SDATE=200703&amp;PERIODTYPE=QTR_STD&amp;SCFT=3&amp;window=popup_no_bar&amp;width=385&amp;height=120&amp;START_MAXIMIZED=FALSE&amp;creator=factset&amp;display_string=Audit"}</definedName>
    <definedName name="_1686__FDSAUDITLINK__" hidden="1">{"fdsup://Directions/FactSet Auditing Viewer?action=AUDIT_VALUE&amp;DB=129&amp;ID1=83547010&amp;VALUEID=02001&amp;SDATE=200703&amp;PERIODTYPE=QTR_STD&amp;SCFT=3&amp;window=popup_no_bar&amp;width=385&amp;height=120&amp;START_MAXIMIZED=FALSE&amp;creator=factset&amp;display_string=Audit"}</definedName>
    <definedName name="_1687__FDSAUDITLINK__" hidden="1">{"fdsup://Directions/FactSet Auditing Viewer?action=AUDIT_VALUE&amp;DB=129&amp;ID1=80004C10&amp;VALUEID=02001&amp;SDATE=200703&amp;PERIODTYPE=QTR_STD&amp;SCFT=3&amp;window=popup_no_bar&amp;width=385&amp;height=120&amp;START_MAXIMIZED=FALSE&amp;creator=factset&amp;display_string=Audit"}</definedName>
    <definedName name="_1688__FDSAUDITLINK__" hidden="1">{"fdsup://Directions/FactSet Auditing Viewer?action=AUDIT_VALUE&amp;DB=129&amp;ID1=80004C10&amp;VALUEID=02001&amp;SDATE=200703&amp;PERIODTYPE=QTR_STD&amp;SCFT=3&amp;window=popup_no_bar&amp;width=385&amp;height=120&amp;START_MAXIMIZED=FALSE&amp;creator=factset&amp;display_string=Audit"}</definedName>
    <definedName name="_1689__FDSAUDITLINK__" hidden="1">{"fdsup://Directions/FactSet Auditing Viewer?action=AUDIT_VALUE&amp;DB=129&amp;ID1=81685010&amp;VALUEID=02001&amp;SDATE=200703&amp;PERIODTYPE=QTR_STD&amp;SCFT=3&amp;window=popup_no_bar&amp;width=385&amp;height=120&amp;START_MAXIMIZED=FALSE&amp;creator=factset&amp;display_string=Audit"}</definedName>
    <definedName name="_169__FDSAUDITLINK__" hidden="1">{"fdsup://directions/FAT Viewer?action=UPDATE&amp;creator=factset&amp;DYN_ARGS=TRUE&amp;DOC_NAME=FAT:FQL_AUDITING_CLIENT_TEMPLATE.FAT&amp;display_string=Audit&amp;VAR:KEY=OVYVMVWPUP&amp;VAR:QUERY=RkZfRU5UUlBSX1ZBTF9EQUlMWSg0MDIwNCwsLCwsJ0RJTCcpL0VDX01FQU5fU0FMRVNfTlRNQSg0MDIwNCk=&amp;","WINDOW=FIRST_POPUP&amp;HEIGHT=450&amp;WIDTH=450&amp;START_MAXIMIZED=FALSE&amp;VAR:CALENDAR=US&amp;VAR:SYMBOL=SGI&amp;VAR:INDEX=0"}</definedName>
    <definedName name="_1690__FDSAUDITLINK__" hidden="1">{"fdsup://Directions/FactSet Auditing Viewer?action=AUDIT_VALUE&amp;DB=129&amp;ID1=81685010&amp;VALUEID=02001&amp;SDATE=200703&amp;PERIODTYPE=QTR_STD&amp;SCFT=3&amp;window=popup_no_bar&amp;width=385&amp;height=120&amp;START_MAXIMIZED=FALSE&amp;creator=factset&amp;display_string=Audit"}</definedName>
    <definedName name="_1691__FDSAUDITLINK__" hidden="1">{"fdsup://Directions/FactSet Auditing Viewer?action=AUDIT_VALUE&amp;DB=129&amp;ID1=82691910&amp;VALUEID=02001&amp;SDATE=200703&amp;PERIODTYPE=QTR_STD&amp;SCFT=3&amp;window=popup_no_bar&amp;width=385&amp;height=120&amp;START_MAXIMIZED=FALSE&amp;creator=factset&amp;display_string=Audit"}</definedName>
    <definedName name="_1692__FDSAUDITLINK__" hidden="1">{"fdsup://Directions/FactSet Auditing Viewer?action=AUDIT_VALUE&amp;DB=129&amp;ID1=82691910&amp;VALUEID=02001&amp;SDATE=200703&amp;PERIODTYPE=QTR_STD&amp;SCFT=3&amp;window=popup_no_bar&amp;width=385&amp;height=120&amp;START_MAXIMIZED=FALSE&amp;creator=factset&amp;display_string=Audit"}</definedName>
    <definedName name="_1693__FDSAUDITLINK__" hidden="1">{"fdsup://Directions/FactSet Auditing Viewer?action=AUDIT_VALUE&amp;DB=129&amp;ID1=82705T10&amp;VALUEID=02001&amp;SDATE=200703&amp;PERIODTYPE=QTR_STD&amp;SCFT=3&amp;window=popup_no_bar&amp;width=385&amp;height=120&amp;START_MAXIMIZED=FALSE&amp;creator=factset&amp;display_string=Audit"}</definedName>
    <definedName name="_1694__FDSAUDITLINK__" hidden="1">{"fdsup://Directions/FactSet Auditing Viewer?action=AUDIT_VALUE&amp;DB=129&amp;ID1=82705T10&amp;VALUEID=02001&amp;SDATE=200703&amp;PERIODTYPE=QTR_STD&amp;SCFT=3&amp;window=popup_no_bar&amp;width=385&amp;height=120&amp;START_MAXIMIZED=FALSE&amp;creator=factset&amp;display_string=Audit"}</definedName>
    <definedName name="_1695__FDSAUDITLINK__" hidden="1">{"fdsup://Directions/FactSet Auditing Viewer?action=AUDIT_VALUE&amp;DB=129&amp;ID1=75091710&amp;VALUEID=02001&amp;SDATE=200703&amp;PERIODTYPE=QTR_STD&amp;SCFT=3&amp;window=popup_no_bar&amp;width=385&amp;height=120&amp;START_MAXIMIZED=FALSE&amp;creator=factset&amp;display_string=Audit"}</definedName>
    <definedName name="_1696__FDSAUDITLINK__" hidden="1">{"fdsup://Directions/FactSet Auditing Viewer?action=AUDIT_VALUE&amp;DB=129&amp;ID1=75091710&amp;VALUEID=02001&amp;SDATE=200703&amp;PERIODTYPE=QTR_STD&amp;SCFT=3&amp;window=popup_no_bar&amp;width=385&amp;height=120&amp;START_MAXIMIZED=FALSE&amp;creator=factset&amp;display_string=Audit"}</definedName>
    <definedName name="_1697__FDSAUDITLINK__" hidden="1">{"fdsup://Directions/FactSet Auditing Viewer?action=AUDIT_VALUE&amp;DB=129&amp;ID1=74994110&amp;VALUEID=02001&amp;SDATE=200702&amp;PERIODTYPE=QTR_STD&amp;SCFT=3&amp;window=popup_no_bar&amp;width=385&amp;height=120&amp;START_MAXIMIZED=FALSE&amp;creator=factset&amp;display_string=Audit"}</definedName>
    <definedName name="_1698__FDSAUDITLINK__" hidden="1">{"fdsup://Directions/FactSet Auditing Viewer?action=AUDIT_VALUE&amp;DB=129&amp;ID1=74994110&amp;VALUEID=02001&amp;SDATE=200702&amp;PERIODTYPE=QTR_STD&amp;SCFT=3&amp;window=popup_no_bar&amp;width=385&amp;height=120&amp;START_MAXIMIZED=FALSE&amp;creator=factset&amp;display_string=Audit"}</definedName>
    <definedName name="_1699__FDSAUDITLINK__" hidden="1">{"fdsup://Directions/FactSet Auditing Viewer?action=AUDIT_VALUE&amp;DB=129&amp;ID1=74727710&amp;VALUEID=02001&amp;SDATE=200702&amp;PERIODTYPE=QTR_STD&amp;SCFT=3&amp;window=popup_no_bar&amp;width=385&amp;height=120&amp;START_MAXIMIZED=FALSE&amp;creator=factset&amp;display_string=Audit"}</definedName>
    <definedName name="_17__FDSAUDITLINK__" hidden="1">{"fdsup://directions/FAT Viewer?action=UPDATE&amp;creator=factset&amp;DYN_ARGS=TRUE&amp;DOC_NAME=FAT:FQL_AUDITING_CLIENT_TEMPLATE.FAT&amp;display_string=Audit&amp;VAR:KEY=ABANMBWLOV&amp;VAR:QUERY=RkZfRU5UUlBSX1ZBTF9EQUlMWSg0MDQxNiwsLCwsJ0RJTCcpL0VDX01FQU5fU0FMRVNfTlRNQSg0MDQxNik=&amp;","WINDOW=FIRST_POPUP&amp;HEIGHT=450&amp;WIDTH=450&amp;START_MAXIMIZED=FALSE&amp;VAR:CALENDAR=US&amp;VAR:SYMBOL=SGI&amp;VAR:INDEX=0"}</definedName>
    <definedName name="_170__FDSAUDITLINK__" hidden="1">{"fdsup://directions/FAT Viewer?action=UPDATE&amp;creator=factset&amp;DYN_ARGS=TRUE&amp;DOC_NAME=FAT:FQL_AUDITING_CLIENT_TEMPLATE.FAT&amp;display_string=Audit&amp;VAR:KEY=IJQTGXCZYN&amp;VAR:QUERY=RkZfRU5UUlBSX1ZBTF9EQUlMWSg0MDIwMywsLCwsJ0RJTCcpL0VDX01FQU5fU0FMRVNfTlRNQSg0MDIwMyk=&amp;","WINDOW=FIRST_POPUP&amp;HEIGHT=450&amp;WIDTH=450&amp;START_MAXIMIZED=FALSE&amp;VAR:CALENDAR=US&amp;VAR:SYMBOL=SGI&amp;VAR:INDEX=0"}</definedName>
    <definedName name="_1700__FDSAUDITLINK__" hidden="1">{"fdsup://Directions/FactSet Auditing Viewer?action=AUDIT_VALUE&amp;DB=129&amp;ID1=74727710&amp;VALUEID=02001&amp;SDATE=200702&amp;PERIODTYPE=QTR_STD&amp;SCFT=3&amp;window=popup_no_bar&amp;width=385&amp;height=120&amp;START_MAXIMIZED=FALSE&amp;creator=factset&amp;display_string=Audit"}</definedName>
    <definedName name="_1701__FDSAUDITLINK__" hidden="1">{"fdsup://Directions/FactSet Auditing Viewer?action=AUDIT_VALUE&amp;DB=129&amp;ID1=72581M30&amp;VALUEID=02001&amp;SDATE=200703&amp;PERIODTYPE=QTR_STD&amp;SCFT=3&amp;window=popup_no_bar&amp;width=385&amp;height=120&amp;START_MAXIMIZED=FALSE&amp;creator=factset&amp;display_string=Audit"}</definedName>
    <definedName name="_1702__FDSAUDITLINK__" hidden="1">{"fdsup://Directions/FactSet Auditing Viewer?action=AUDIT_VALUE&amp;DB=129&amp;ID1=72581M30&amp;VALUEID=02001&amp;SDATE=200703&amp;PERIODTYPE=QTR_STD&amp;SCFT=3&amp;window=popup_no_bar&amp;width=385&amp;height=120&amp;START_MAXIMIZED=FALSE&amp;creator=factset&amp;display_string=Audit"}</definedName>
    <definedName name="_1703__FDSAUDITLINK__" hidden="1">{"fdsup://Directions/FactSet Auditing Viewer?action=AUDIT_VALUE&amp;DB=129&amp;ID1=73927610&amp;VALUEID=02001&amp;SDATE=200703&amp;PERIODTYPE=QTR_STD&amp;SCFT=3&amp;window=popup_no_bar&amp;width=385&amp;height=120&amp;START_MAXIMIZED=FALSE&amp;creator=factset&amp;display_string=Audit"}</definedName>
    <definedName name="_1704__FDSAUDITLINK__" hidden="1">{"fdsup://Directions/FactSet Auditing Viewer?action=AUDIT_VALUE&amp;DB=129&amp;ID1=73927610&amp;VALUEID=02001&amp;SDATE=200703&amp;PERIODTYPE=QTR_STD&amp;SCFT=3&amp;window=popup_no_bar&amp;width=385&amp;height=120&amp;START_MAXIMIZED=FALSE&amp;creator=factset&amp;display_string=Audit"}</definedName>
    <definedName name="_1705__FDSAUDITLINK__" hidden="1">{"fdsup://Directions/FactSet Auditing Viewer?action=AUDIT_VALUE&amp;DB=129&amp;ID1=69344F10&amp;VALUEID=02001&amp;SDATE=200703&amp;PERIODTYPE=QTR_STD&amp;SCFT=3&amp;window=popup_no_bar&amp;width=385&amp;height=120&amp;START_MAXIMIZED=FALSE&amp;creator=factset&amp;display_string=Audit"}</definedName>
    <definedName name="_1706__FDSAUDITLINK__" hidden="1">{"fdsup://Directions/FactSet Auditing Viewer?action=AUDIT_VALUE&amp;DB=129&amp;ID1=69344F10&amp;VALUEID=02001&amp;SDATE=200703&amp;PERIODTYPE=QTR_STD&amp;SCFT=3&amp;window=popup_no_bar&amp;width=385&amp;height=120&amp;START_MAXIMIZED=FALSE&amp;creator=factset&amp;display_string=Audit"}</definedName>
    <definedName name="_1707__FDSAUDITLINK__" hidden="1">{"fdsup://Directions/FactSet Auditing Viewer?action=AUDIT_VALUE&amp;DB=129&amp;ID1=69341710&amp;VALUEID=02001&amp;SDATE=200703&amp;PERIODTYPE=QTR_STD&amp;SCFT=3&amp;window=popup_no_bar&amp;width=385&amp;height=120&amp;START_MAXIMIZED=FALSE&amp;creator=factset&amp;display_string=Audit"}</definedName>
    <definedName name="_1708__FDSAUDITLINK__" hidden="1">{"fdsup://Directions/FactSet Auditing Viewer?action=AUDIT_VALUE&amp;DB=129&amp;ID1=69341710&amp;VALUEID=02001&amp;SDATE=200703&amp;PERIODTYPE=QTR_STD&amp;SCFT=3&amp;window=popup_no_bar&amp;width=385&amp;height=120&amp;START_MAXIMIZED=FALSE&amp;creator=factset&amp;display_string=Audit"}</definedName>
    <definedName name="_1709__FDSAUDITLINK__" hidden="1">{"fdsup://Directions/FactSet Auditing Viewer?action=AUDIT_VALUE&amp;DB=129&amp;ID1=68218910&amp;VALUEID=02001&amp;SDATE=200703&amp;PERIODTYPE=QTR_STD&amp;SCFT=3&amp;window=popup_no_bar&amp;width=385&amp;height=120&amp;START_MAXIMIZED=FALSE&amp;creator=factset&amp;display_string=Audit"}</definedName>
    <definedName name="_171__FDSAUDITLINK__" hidden="1">{"fdsup://directions/FAT Viewer?action=UPDATE&amp;creator=factset&amp;DYN_ARGS=TRUE&amp;DOC_NAME=FAT:FQL_AUDITING_CLIENT_TEMPLATE.FAT&amp;display_string=Audit&amp;VAR:KEY=GZYZAHWDSR&amp;VAR:QUERY=RkZfRU5UUlBSX1ZBTF9EQUlMWSg0MDIwMCwsLCwsJ0RJTCcpL0VDX01FQU5fU0FMRVNfTlRNQSg0MDIwMCk=&amp;","WINDOW=FIRST_POPUP&amp;HEIGHT=450&amp;WIDTH=450&amp;START_MAXIMIZED=FALSE&amp;VAR:CALENDAR=US&amp;VAR:SYMBOL=SGI&amp;VAR:INDEX=0"}</definedName>
    <definedName name="_1710__FDSAUDITLINK__" hidden="1">{"fdsup://Directions/FactSet Auditing Viewer?action=AUDIT_VALUE&amp;DB=129&amp;ID1=68218910&amp;VALUEID=02001&amp;SDATE=200703&amp;PERIODTYPE=QTR_STD&amp;SCFT=3&amp;window=popup_no_bar&amp;width=385&amp;height=120&amp;START_MAXIMIZED=FALSE&amp;creator=factset&amp;display_string=Audit"}</definedName>
    <definedName name="_1711__FDSAUDITLINK__" hidden="1">{"fdsup://Directions/FactSet Auditing Viewer?action=AUDIT_VALUE&amp;DB=129&amp;ID1=67000810&amp;VALUEID=02001&amp;SDATE=200703&amp;PERIODTYPE=QTR_STD&amp;SCFT=3&amp;window=popup_no_bar&amp;width=385&amp;height=120&amp;START_MAXIMIZED=FALSE&amp;creator=factset&amp;display_string=Audit"}</definedName>
    <definedName name="_1712__FDSAUDITLINK__" hidden="1">{"fdsup://Directions/FactSet Auditing Viewer?action=AUDIT_VALUE&amp;DB=129&amp;ID1=67000810&amp;VALUEID=02001&amp;SDATE=200703&amp;PERIODTYPE=QTR_STD&amp;SCFT=3&amp;window=popup_no_bar&amp;width=385&amp;height=120&amp;START_MAXIMIZED=FALSE&amp;creator=factset&amp;display_string=Audit"}</definedName>
    <definedName name="_1713__FDSAUDITLINK__" hidden="1">{"fdsup://Directions/FactSet Auditing Viewer?action=AUDIT_VALUE&amp;DB=129&amp;ID1=67066G10&amp;VALUEID=02001&amp;SDATE=200703&amp;PERIODTYPE=QTR_STD&amp;SCFT=3&amp;window=popup_no_bar&amp;width=385&amp;height=120&amp;START_MAXIMIZED=FALSE&amp;creator=factset&amp;display_string=Audit"}</definedName>
    <definedName name="_1714__FDSAUDITLINK__" hidden="1">{"fdsup://Directions/FactSet Auditing Viewer?action=AUDIT_VALUE&amp;DB=129&amp;ID1=67066G10&amp;VALUEID=02001&amp;SDATE=200703&amp;PERIODTYPE=QTR_STD&amp;SCFT=3&amp;window=popup_no_bar&amp;width=385&amp;height=120&amp;START_MAXIMIZED=FALSE&amp;creator=factset&amp;display_string=Audit"}</definedName>
    <definedName name="_1715__FDSAUDITLINK__" hidden="1">{"fdsup://Directions/FactSet Auditing Viewer?action=AUDIT_VALUE&amp;DB=129&amp;ID1=63764010&amp;VALUEID=02001&amp;SDATE=200701&amp;PERIODTYPE=QTR_STD&amp;SCFT=3&amp;window=popup_no_bar&amp;width=385&amp;height=120&amp;START_MAXIMIZED=FALSE&amp;creator=factset&amp;display_string=Audit"}</definedName>
    <definedName name="_1716__FDSAUDITLINK__" hidden="1">{"fdsup://Directions/FactSet Auditing Viewer?action=AUDIT_VALUE&amp;DB=129&amp;ID1=63764010&amp;VALUEID=02001&amp;SDATE=200701&amp;PERIODTYPE=QTR_STD&amp;SCFT=3&amp;window=popup_no_bar&amp;width=385&amp;height=120&amp;START_MAXIMIZED=FALSE&amp;creator=factset&amp;display_string=Audit"}</definedName>
    <definedName name="_1717__FDSAUDITLINK__" hidden="1">{"fdsup://Directions/FactSet Auditing Viewer?action=AUDIT_VALUE&amp;DB=129&amp;ID1=64118B10&amp;VALUEID=02001&amp;SDATE=200703&amp;PERIODTYPE=QTR_STD&amp;SCFT=3&amp;window=popup_no_bar&amp;width=385&amp;height=120&amp;START_MAXIMIZED=FALSE&amp;creator=factset&amp;display_string=Audit"}</definedName>
    <definedName name="_1718__FDSAUDITLINK__" hidden="1">{"fdsup://Directions/FactSet Auditing Viewer?action=AUDIT_VALUE&amp;DB=129&amp;ID1=64118B10&amp;VALUEID=02001&amp;SDATE=200703&amp;PERIODTYPE=QTR_STD&amp;SCFT=3&amp;window=popup_no_bar&amp;width=385&amp;height=120&amp;START_MAXIMIZED=FALSE&amp;creator=factset&amp;display_string=Audit"}</definedName>
    <definedName name="_1719__FDSAUDITLINK__" hidden="1">{"fdsup://Directions/FactSet Auditing Viewer?action=AUDIT_VALUE&amp;DB=129&amp;ID1=57772K10&amp;VALUEID=02001&amp;SDATE=200801&amp;PERIODTYPE=QTR_STD&amp;SCFT=3&amp;window=popup_no_bar&amp;width=385&amp;height=120&amp;START_MAXIMIZED=FALSE&amp;creator=factset&amp;display_string=Audit"}</definedName>
    <definedName name="_172__FDSAUDITLINK__" hidden="1">{"fdsup://directions/FAT Viewer?action=UPDATE&amp;creator=factset&amp;DYN_ARGS=TRUE&amp;DOC_NAME=FAT:FQL_AUDITING_CLIENT_TEMPLATE.FAT&amp;display_string=Audit&amp;VAR:KEY=OPAZYVSZGJ&amp;VAR:QUERY=RkZfRU5UUlBSX1ZBTF9EQUlMWSg0MDE5OSwsLCwsJ0RJTCcpL0VDX01FQU5fU0FMRVNfTlRNQSg0MDE5OSk=&amp;","WINDOW=FIRST_POPUP&amp;HEIGHT=450&amp;WIDTH=450&amp;START_MAXIMIZED=FALSE&amp;VAR:CALENDAR=US&amp;VAR:SYMBOL=SGI&amp;VAR:INDEX=0"}</definedName>
    <definedName name="_1720__FDSAUDITLINK__" hidden="1">{"fdsup://Directions/FactSet Auditing Viewer?action=AUDIT_VALUE&amp;DB=129&amp;ID1=57772K10&amp;VALUEID=02001&amp;SDATE=200801&amp;PERIODTYPE=QTR_STD&amp;SCFT=3&amp;window=popup_no_bar&amp;width=385&amp;height=120&amp;START_MAXIMIZED=FALSE&amp;creator=factset&amp;display_string=Audit"}</definedName>
    <definedName name="_1721__FDSAUDITLINK__" hidden="1">{"fdsup://Directions/FactSet Auditing Viewer?action=AUDIT_VALUE&amp;DB=129&amp;ID1=G5876H10&amp;VALUEID=02001&amp;SDATE=200703&amp;PERIODTYPE=QTR_STD&amp;SCFT=3&amp;window=popup_no_bar&amp;width=385&amp;height=120&amp;START_MAXIMIZED=FALSE&amp;creator=factset&amp;display_string=Audit"}</definedName>
    <definedName name="_1722__FDSAUDITLINK__" hidden="1">{"fdsup://Directions/FactSet Auditing Viewer?action=AUDIT_VALUE&amp;DB=129&amp;ID1=G5876H10&amp;VALUEID=02001&amp;SDATE=200703&amp;PERIODTYPE=QTR_STD&amp;SCFT=3&amp;window=popup_no_bar&amp;width=385&amp;height=120&amp;START_MAXIMIZED=FALSE&amp;creator=factset&amp;display_string=Audit"}</definedName>
    <definedName name="_1723__FDSAUDITLINK__" hidden="1">{"fdsup://Directions/FactSet Auditing Viewer?action=AUDIT_VALUE&amp;DB=129&amp;ID1=62007630&amp;VALUEID=02001&amp;SDATE=200703&amp;PERIODTYPE=QTR_STD&amp;SCFT=3&amp;window=popup_no_bar&amp;width=385&amp;height=120&amp;START_MAXIMIZED=FALSE&amp;creator=factset&amp;display_string=Audit"}</definedName>
    <definedName name="_1724__FDSAUDITLINK__" hidden="1">{"fdsup://Directions/FactSet Auditing Viewer?action=AUDIT_VALUE&amp;DB=129&amp;ID1=62007630&amp;VALUEID=02001&amp;SDATE=200703&amp;PERIODTYPE=QTR_STD&amp;SCFT=3&amp;window=popup_no_bar&amp;width=385&amp;height=120&amp;START_MAXIMIZED=FALSE&amp;creator=factset&amp;display_string=Audit"}</definedName>
    <definedName name="_1725__FDSAUDITLINK__" hidden="1">{"fdsup://Directions/FactSet Auditing Viewer?action=AUDIT_VALUE&amp;DB=129&amp;ID1=60456710&amp;VALUEID=02001&amp;SDATE=200801&amp;PERIODTYPE=QTR_STD&amp;SCFT=3&amp;window=popup_no_bar&amp;width=385&amp;height=120&amp;START_MAXIMIZED=FALSE&amp;creator=factset&amp;display_string=Audit"}</definedName>
    <definedName name="_1726__FDSAUDITLINK__" hidden="1">{"fdsup://Directions/FactSet Auditing Viewer?action=AUDIT_VALUE&amp;DB=129&amp;ID1=60456710&amp;VALUEID=02001&amp;SDATE=200801&amp;PERIODTYPE=QTR_STD&amp;SCFT=3&amp;window=popup_no_bar&amp;width=385&amp;height=120&amp;START_MAXIMIZED=FALSE&amp;creator=factset&amp;display_string=Audit"}</definedName>
    <definedName name="_1727__FDSAUDITLINK__" hidden="1">{"fdsup://Directions/FactSet Auditing Viewer?action=AUDIT_VALUE&amp;DB=129&amp;ID1=59479310&amp;VALUEID=02001&amp;SDATE=200703&amp;PERIODTYPE=QTR_STD&amp;SCFT=3&amp;window=popup_no_bar&amp;width=385&amp;height=120&amp;START_MAXIMIZED=FALSE&amp;creator=factset&amp;display_string=Audit"}</definedName>
    <definedName name="_1728__FDSAUDITLINK__" hidden="1">{"fdsup://Directions/FactSet Auditing Viewer?action=AUDIT_VALUE&amp;DB=129&amp;ID1=59479310&amp;VALUEID=02001&amp;SDATE=200703&amp;PERIODTYPE=QTR_STD&amp;SCFT=3&amp;window=popup_no_bar&amp;width=385&amp;height=120&amp;START_MAXIMIZED=FALSE&amp;creator=factset&amp;display_string=Audit"}</definedName>
    <definedName name="_1729__FDSAUDITLINK__" hidden="1">{"fdsup://Directions/FactSet Auditing Viewer?action=AUDIT_VALUE&amp;DB=129&amp;ID1=59501710&amp;VALUEID=02001&amp;SDATE=200702&amp;PERIODTYPE=QTR_STD&amp;SCFT=3&amp;window=popup_no_bar&amp;width=385&amp;height=120&amp;START_MAXIMIZED=FALSE&amp;creator=factset&amp;display_string=Audit"}</definedName>
    <definedName name="_173__FDSAUDITLINK__" hidden="1">{"fdsup://directions/FAT Viewer?action=UPDATE&amp;creator=factset&amp;DYN_ARGS=TRUE&amp;DOC_NAME=FAT:FQL_AUDITING_CLIENT_TEMPLATE.FAT&amp;display_string=Audit&amp;VAR:KEY=YRETIPYVUL&amp;VAR:QUERY=RkZfRU5UUlBSX1ZBTF9EQUlMWSg0MDE5OCwsLCwsJ0RJTCcpL0VDX01FQU5fU0FMRVNfTlRNQSg0MDE5OCk=&amp;","WINDOW=FIRST_POPUP&amp;HEIGHT=450&amp;WIDTH=450&amp;START_MAXIMIZED=FALSE&amp;VAR:CALENDAR=US&amp;VAR:SYMBOL=SGI&amp;VAR:INDEX=0"}</definedName>
    <definedName name="_1730__FDSAUDITLINK__" hidden="1">{"fdsup://Directions/FactSet Auditing Viewer?action=AUDIT_VALUE&amp;DB=129&amp;ID1=59501710&amp;VALUEID=02001&amp;SDATE=200702&amp;PERIODTYPE=QTR_STD&amp;SCFT=3&amp;window=popup_no_bar&amp;width=385&amp;height=120&amp;START_MAXIMIZED=FALSE&amp;creator=factset&amp;display_string=Audit"}</definedName>
    <definedName name="_1731__FDSAUDITLINK__" hidden="1">{"fdsup://Directions/FactSet Auditing Viewer?action=AUDIT_VALUE&amp;DB=129&amp;ID1=50216110&amp;VALUEID=02001&amp;SDATE=200703&amp;PERIODTYPE=QTR_STD&amp;SCFT=3&amp;window=popup_no_bar&amp;width=385&amp;height=120&amp;START_MAXIMIZED=FALSE&amp;creator=factset&amp;display_string=Audit"}</definedName>
    <definedName name="_1732__FDSAUDITLINK__" hidden="1">{"fdsup://Directions/FactSet Auditing Viewer?action=AUDIT_VALUE&amp;DB=129&amp;ID1=50216110&amp;VALUEID=02001&amp;SDATE=200703&amp;PERIODTYPE=QTR_STD&amp;SCFT=3&amp;window=popup_no_bar&amp;width=385&amp;height=120&amp;START_MAXIMIZED=FALSE&amp;creator=factset&amp;display_string=Audit"}</definedName>
    <definedName name="_1733__FDSAUDITLINK__" hidden="1">{"fdsup://Directions/FactSet Auditing Viewer?action=AUDIT_VALUE&amp;DB=129&amp;ID1=51841510&amp;VALUEID=02001&amp;SDATE=200703&amp;PERIODTYPE=QTR_STD&amp;SCFT=3&amp;window=popup_no_bar&amp;width=385&amp;height=120&amp;START_MAXIMIZED=FALSE&amp;creator=factset&amp;display_string=Audit"}</definedName>
    <definedName name="_1734__FDSAUDITLINK__" hidden="1">{"fdsup://Directions/FactSet Auditing Viewer?action=AUDIT_VALUE&amp;DB=129&amp;ID1=51841510&amp;VALUEID=02001&amp;SDATE=200703&amp;PERIODTYPE=QTR_STD&amp;SCFT=3&amp;window=popup_no_bar&amp;width=385&amp;height=120&amp;START_MAXIMIZED=FALSE&amp;creator=factset&amp;display_string=Audit"}</definedName>
    <definedName name="_1735__FDSAUDITLINK__" hidden="1">{"fdsup://Directions/FactSet Auditing Viewer?action=AUDIT_VALUE&amp;DB=129&amp;ID1=51280710&amp;VALUEID=02001&amp;SDATE=200801&amp;PERIODTYPE=QTR_STD&amp;SCFT=3&amp;window=popup_no_bar&amp;width=385&amp;height=120&amp;START_MAXIMIZED=FALSE&amp;creator=factset&amp;display_string=Audit"}</definedName>
    <definedName name="_1736__FDSAUDITLINK__" hidden="1">{"fdsup://Directions/FactSet Auditing Viewer?action=AUDIT_VALUE&amp;DB=129&amp;ID1=51280710&amp;VALUEID=02001&amp;SDATE=200801&amp;PERIODTYPE=QTR_STD&amp;SCFT=3&amp;window=popup_no_bar&amp;width=385&amp;height=120&amp;START_MAXIMIZED=FALSE&amp;creator=factset&amp;display_string=Audit"}</definedName>
    <definedName name="_1737__FDSAUDITLINK__" hidden="1">{"fdsup://Directions/FactSet Auditing Viewer?action=AUDIT_VALUE&amp;DB=129&amp;ID1=53567810&amp;VALUEID=02001&amp;SDATE=200801&amp;PERIODTYPE=QTR_STD&amp;SCFT=3&amp;window=popup_no_bar&amp;width=385&amp;height=120&amp;START_MAXIMIZED=FALSE&amp;creator=factset&amp;display_string=Audit"}</definedName>
    <definedName name="_1738__FDSAUDITLINK__" hidden="1">{"fdsup://Directions/FactSet Auditing Viewer?action=AUDIT_VALUE&amp;DB=129&amp;ID1=53567810&amp;VALUEID=02001&amp;SDATE=200801&amp;PERIODTYPE=QTR_STD&amp;SCFT=3&amp;window=popup_no_bar&amp;width=385&amp;height=120&amp;START_MAXIMIZED=FALSE&amp;creator=factset&amp;display_string=Audit"}</definedName>
    <definedName name="_1739__FDSAUDITLINK__" hidden="1">{"fdsup://Directions/FactSet Auditing Viewer?action=AUDIT_VALUE&amp;DB=129&amp;ID1=48248010&amp;VALUEID=02001&amp;SDATE=200801&amp;PERIODTYPE=QTR_STD&amp;SCFT=3&amp;window=popup_no_bar&amp;width=385&amp;height=120&amp;START_MAXIMIZED=FALSE&amp;creator=factset&amp;display_string=Audit"}</definedName>
    <definedName name="_174__FDSAUDITLINK__" hidden="1">{"fdsup://directions/FAT Viewer?action=UPDATE&amp;creator=factset&amp;DYN_ARGS=TRUE&amp;DOC_NAME=FAT:FQL_AUDITING_CLIENT_TEMPLATE.FAT&amp;display_string=Audit&amp;VAR:KEY=SVUVKTIRUP&amp;VAR:QUERY=RkZfRU5UUlBSX1ZBTF9EQUlMWSg0MDE5NywsLCwsJ0RJTCcpL0VDX01FQU5fU0FMRVNfTlRNQSg0MDE5Nyk=&amp;","WINDOW=FIRST_POPUP&amp;HEIGHT=450&amp;WIDTH=450&amp;START_MAXIMIZED=FALSE&amp;VAR:CALENDAR=US&amp;VAR:SYMBOL=SGI&amp;VAR:INDEX=0"}</definedName>
    <definedName name="_1740__FDSAUDITLINK__" hidden="1">{"fdsup://Directions/FactSet Auditing Viewer?action=AUDIT_VALUE&amp;DB=129&amp;ID1=48248010&amp;VALUEID=02001&amp;SDATE=200801&amp;PERIODTYPE=QTR_STD&amp;SCFT=3&amp;window=popup_no_bar&amp;width=385&amp;height=120&amp;START_MAXIMIZED=FALSE&amp;creator=factset&amp;display_string=Audit"}</definedName>
    <definedName name="_1741__FDSAUDITLINK__" hidden="1">{"fdsup://Directions/FactSet Auditing Viewer?action=AUDIT_VALUE&amp;DB=129&amp;ID1=48836020&amp;VALUEID=02001&amp;SDATE=200702&amp;PERIODTYPE=QTR_STD&amp;SCFT=3&amp;window=popup_no_bar&amp;width=385&amp;height=120&amp;START_MAXIMIZED=FALSE&amp;creator=factset&amp;display_string=Audit"}</definedName>
    <definedName name="_1742__FDSAUDITLINK__" hidden="1">{"fdsup://Directions/FactSet Auditing Viewer?action=AUDIT_VALUE&amp;DB=129&amp;ID1=48836020&amp;VALUEID=02001&amp;SDATE=200702&amp;PERIODTYPE=QTR_STD&amp;SCFT=3&amp;window=popup_no_bar&amp;width=385&amp;height=120&amp;START_MAXIMIZED=FALSE&amp;creator=factset&amp;display_string=Audit"}</definedName>
    <definedName name="_1743__FDSAUDITLINK__" hidden="1">{"fdsup://Directions/FactSet Auditing Viewer?action=AUDIT_VALUE&amp;DB=129&amp;ID1=48203R10&amp;VALUEID=02001&amp;SDATE=200703&amp;PERIODTYPE=QTR_STD&amp;SCFT=3&amp;window=popup_no_bar&amp;width=385&amp;height=120&amp;START_MAXIMIZED=FALSE&amp;creator=factset&amp;display_string=Audit"}</definedName>
    <definedName name="_1744__FDSAUDITLINK__" hidden="1">{"fdsup://Directions/FactSet Auditing Viewer?action=AUDIT_VALUE&amp;DB=129&amp;ID1=48203R10&amp;VALUEID=02001&amp;SDATE=200703&amp;PERIODTYPE=QTR_STD&amp;SCFT=3&amp;window=popup_no_bar&amp;width=385&amp;height=120&amp;START_MAXIMIZED=FALSE&amp;creator=factset&amp;display_string=Audit"}</definedName>
    <definedName name="_1745__FDSAUDITLINK__" hidden="1">{"fdsup://Directions/FactSet Auditing Viewer?action=AUDIT_VALUE&amp;DB=129&amp;ID1=86681020&amp;VALUEID=02001&amp;SDATE=200801&amp;PERIODTYPE=QTR_STD&amp;SCFT=3&amp;window=popup_no_bar&amp;width=385&amp;height=120&amp;START_MAXIMIZED=FALSE&amp;creator=factset&amp;display_string=Audit"}</definedName>
    <definedName name="_1746__FDSAUDITLINK__" hidden="1">{"fdsup://Directions/FactSet Auditing Viewer?action=AUDIT_VALUE&amp;DB=129&amp;ID1=86681020&amp;VALUEID=02001&amp;SDATE=200801&amp;PERIODTYPE=QTR_STD&amp;SCFT=3&amp;window=popup_no_bar&amp;width=385&amp;height=120&amp;START_MAXIMIZED=FALSE&amp;creator=factset&amp;display_string=Audit"}</definedName>
    <definedName name="_1747__FDSAUDITLINK__" hidden="1">{"fdsup://Directions/FactSet Auditing Viewer?action=AUDIT_VALUE&amp;DB=129&amp;ID1=46069S10&amp;VALUEID=02001&amp;SDATE=200703&amp;PERIODTYPE=QTR_STD&amp;SCFT=3&amp;window=popup_no_bar&amp;width=385&amp;height=120&amp;START_MAXIMIZED=FALSE&amp;creator=factset&amp;display_string=Audit"}</definedName>
    <definedName name="_1748__FDSAUDITLINK__" hidden="1">{"fdsup://Directions/FactSet Auditing Viewer?action=AUDIT_VALUE&amp;DB=129&amp;ID1=46069S10&amp;VALUEID=02001&amp;SDATE=200703&amp;PERIODTYPE=QTR_STD&amp;SCFT=3&amp;window=popup_no_bar&amp;width=385&amp;height=120&amp;START_MAXIMIZED=FALSE&amp;creator=factset&amp;display_string=Audit"}</definedName>
    <definedName name="_1749__FDSAUDITLINK__" hidden="1">{"fdsup://Directions/FactSet Auditing Viewer?action=AUDIT_VALUE&amp;DB=129&amp;ID1=46025410&amp;VALUEID=02001&amp;SDATE=200801&amp;PERIODTYPE=QTR_STD&amp;SCFT=3&amp;window=popup_no_bar&amp;width=385&amp;height=120&amp;START_MAXIMIZED=FALSE&amp;creator=factset&amp;display_string=Audit"}</definedName>
    <definedName name="_175__FDSAUDITLINK__" hidden="1">{"fdsup://directions/FAT Viewer?action=UPDATE&amp;creator=factset&amp;DYN_ARGS=TRUE&amp;DOC_NAME=FAT:FQL_AUDITING_CLIENT_TEMPLATE.FAT&amp;display_string=Audit&amp;VAR:KEY=EHMXGNADSD&amp;VAR:QUERY=RkZfRU5UUlBSX1ZBTF9EQUlMWSg0MDE5NiwsLCwsJ0RJTCcpL0VDX01FQU5fU0FMRVNfTlRNQSg0MDE5Nik=&amp;","WINDOW=FIRST_POPUP&amp;HEIGHT=450&amp;WIDTH=450&amp;START_MAXIMIZED=FALSE&amp;VAR:CALENDAR=US&amp;VAR:SYMBOL=SGI&amp;VAR:INDEX=0"}</definedName>
    <definedName name="_1750__FDSAUDITLINK__" hidden="1">{"fdsup://Directions/FactSet Auditing Viewer?action=AUDIT_VALUE&amp;DB=129&amp;ID1=46025410&amp;VALUEID=02001&amp;SDATE=200801&amp;PERIODTYPE=QTR_STD&amp;SCFT=3&amp;window=popup_no_bar&amp;width=385&amp;height=120&amp;START_MAXIMIZED=FALSE&amp;creator=factset&amp;display_string=Audit"}</definedName>
    <definedName name="_1751__FDSAUDITLINK__" hidden="1">{"fdsup://Directions/FactSet Auditing Viewer?action=AUDIT_VALUE&amp;DB=129&amp;ID1=45814010&amp;VALUEID=02001&amp;SDATE=200703&amp;PERIODTYPE=QTR_STD&amp;SCFT=3&amp;window=popup_no_bar&amp;width=385&amp;height=120&amp;START_MAXIMIZED=FALSE&amp;creator=factset&amp;display_string=Audit"}</definedName>
    <definedName name="_1752__FDSAUDITLINK__" hidden="1">{"fdsup://Directions/FactSet Auditing Viewer?action=AUDIT_VALUE&amp;DB=129&amp;ID1=45814010&amp;VALUEID=02001&amp;SDATE=200703&amp;PERIODTYPE=QTR_STD&amp;SCFT=3&amp;window=popup_no_bar&amp;width=385&amp;height=120&amp;START_MAXIMIZED=FALSE&amp;creator=factset&amp;display_string=Audit"}</definedName>
    <definedName name="_1753__FDSAUDITLINK__" hidden="1">{"fdsup://Directions/FactSet Auditing Viewer?action=AUDIT_VALUE&amp;DB=129&amp;ID1=45811810&amp;VALUEID=02001&amp;SDATE=200702&amp;PERIODTYPE=QTR_STD&amp;SCFT=3&amp;window=popup_no_bar&amp;width=385&amp;height=120&amp;START_MAXIMIZED=FALSE&amp;creator=factset&amp;display_string=Audit"}</definedName>
    <definedName name="_1754__FDSAUDITLINK__" hidden="1">{"fdsup://Directions/FactSet Auditing Viewer?action=AUDIT_VALUE&amp;DB=129&amp;ID1=45811810&amp;VALUEID=02001&amp;SDATE=200702&amp;PERIODTYPE=QTR_STD&amp;SCFT=3&amp;window=popup_no_bar&amp;width=385&amp;height=120&amp;START_MAXIMIZED=FALSE&amp;creator=factset&amp;display_string=Audit"}</definedName>
    <definedName name="_1755__FDSAUDITLINK__" hidden="1">{"fdsup://Directions/FactSet Auditing Viewer?action=AUDIT_VALUE&amp;DB=129&amp;ID1=H2906T10&amp;VALUEID=02001&amp;SDATE=200703&amp;PERIODTYPE=QTR_STD&amp;SCFT=3&amp;window=popup_no_bar&amp;width=385&amp;height=120&amp;START_MAXIMIZED=FALSE&amp;creator=factset&amp;display_string=Audit"}</definedName>
    <definedName name="_1756__FDSAUDITLINK__" hidden="1">{"fdsup://Directions/FactSet Auditing Viewer?action=AUDIT_VALUE&amp;DB=129&amp;ID1=H2906T10&amp;VALUEID=02001&amp;SDATE=200703&amp;PERIODTYPE=QTR_STD&amp;SCFT=3&amp;window=popup_no_bar&amp;width=385&amp;height=120&amp;START_MAXIMIZED=FALSE&amp;creator=factset&amp;display_string=Audit"}</definedName>
    <definedName name="_1757__FDSAUDITLINK__" hidden="1">{"fdsup://Directions/FactSet Auditing Viewer?action=AUDIT_VALUE&amp;DB=129&amp;ID1=34637510&amp;VALUEID=02001&amp;SDATE=200703&amp;PERIODTYPE=QTR_STD&amp;SCFT=3&amp;window=popup_no_bar&amp;width=385&amp;height=120&amp;START_MAXIMIZED=FALSE&amp;creator=factset&amp;display_string=Audit"}</definedName>
    <definedName name="_1758__FDSAUDITLINK__" hidden="1">{"fdsup://Directions/FactSet Auditing Viewer?action=AUDIT_VALUE&amp;DB=129&amp;ID1=34637510&amp;VALUEID=02001&amp;SDATE=200703&amp;PERIODTYPE=QTR_STD&amp;SCFT=3&amp;window=popup_no_bar&amp;width=385&amp;height=120&amp;START_MAXIMIZED=FALSE&amp;creator=factset&amp;display_string=Audit"}</definedName>
    <definedName name="_1759__FDSAUDITLINK__" hidden="1">{"fdsup://Directions/FactSet Auditing Viewer?action=AUDIT_VALUE&amp;DB=129&amp;ID1=29247520&amp;VALUEID=02001&amp;SDATE=200801&amp;PERIODTYPE=QTR_STD&amp;SCFT=3&amp;window=popup_no_bar&amp;width=385&amp;height=120&amp;START_MAXIMIZED=FALSE&amp;creator=factset&amp;display_string=Audit"}</definedName>
    <definedName name="_176__FDSAUDITLINK__" hidden="1">{"fdsup://directions/FAT Viewer?action=UPDATE&amp;creator=factset&amp;DYN_ARGS=TRUE&amp;DOC_NAME=FAT:FQL_AUDITING_CLIENT_TEMPLATE.FAT&amp;display_string=Audit&amp;VAR:KEY=UJCDSTUFOB&amp;VAR:QUERY=RkZfRU5UUlBSX1ZBTF9EQUlMWSg0MDE5MywsLCwsJ0RJTCcpL0VDX01FQU5fU0FMRVNfTlRNQSg0MDE5Myk=&amp;","WINDOW=FIRST_POPUP&amp;HEIGHT=450&amp;WIDTH=450&amp;START_MAXIMIZED=FALSE&amp;VAR:CALENDAR=US&amp;VAR:SYMBOL=SGI&amp;VAR:INDEX=0"}</definedName>
    <definedName name="_1760__FDSAUDITLINK__" hidden="1">{"fdsup://Directions/FactSet Auditing Viewer?action=AUDIT_VALUE&amp;DB=129&amp;ID1=29247520&amp;VALUEID=02001&amp;SDATE=200801&amp;PERIODTYPE=QTR_STD&amp;SCFT=3&amp;window=popup_no_bar&amp;width=385&amp;height=120&amp;START_MAXIMIZED=FALSE&amp;creator=factset&amp;display_string=Audit"}</definedName>
    <definedName name="_1761__FDSAUDITLINK__" hidden="1">{"fdsup://Directions/FactSet Auditing Viewer?action=AUDIT_VALUE&amp;DB=129&amp;ID1=25454310&amp;VALUEID=02001&amp;SDATE=200703&amp;PERIODTYPE=QTR_STD&amp;SCFT=3&amp;window=popup_no_bar&amp;width=385&amp;height=120&amp;START_MAXIMIZED=FALSE&amp;creator=factset&amp;display_string=Audit"}</definedName>
    <definedName name="_1762__FDSAUDITLINK__" hidden="1">{"fdsup://Directions/FactSet Auditing Viewer?action=AUDIT_VALUE&amp;DB=129&amp;ID1=25454310&amp;VALUEID=02001&amp;SDATE=200703&amp;PERIODTYPE=QTR_STD&amp;SCFT=3&amp;window=popup_no_bar&amp;width=385&amp;height=120&amp;START_MAXIMIZED=FALSE&amp;creator=factset&amp;display_string=Audit"}</definedName>
    <definedName name="_1763__FDSAUDITLINK__" hidden="1">{"fdsup://Directions/FactSet Auditing Viewer?action=AUDIT_VALUE&amp;DB=129&amp;ID1=24702R10&amp;VALUEID=02001&amp;SDATE=200703&amp;PERIODTYPE=QTR_STD&amp;SCFT=3&amp;window=popup_no_bar&amp;width=385&amp;height=120&amp;START_MAXIMIZED=FALSE&amp;creator=factset&amp;display_string=Audit"}</definedName>
    <definedName name="_1764__FDSAUDITLINK__" hidden="1">{"fdsup://Directions/FactSet Auditing Viewer?action=AUDIT_VALUE&amp;DB=129&amp;ID1=24702R10&amp;VALUEID=02001&amp;SDATE=200703&amp;PERIODTYPE=QTR_STD&amp;SCFT=3&amp;window=popup_no_bar&amp;width=385&amp;height=120&amp;START_MAXIMIZED=FALSE&amp;creator=factset&amp;display_string=Audit"}</definedName>
    <definedName name="_1765__FDSAUDITLINK__" hidden="1">{"fdsup://Directions/FactSet Auditing Viewer?action=AUDIT_VALUE&amp;DB=129&amp;ID1=23257210&amp;VALUEID=02001&amp;SDATE=200703&amp;PERIODTYPE=QTR_STD&amp;SCFT=3&amp;window=popup_no_bar&amp;width=385&amp;height=120&amp;START_MAXIMIZED=FALSE&amp;creator=factset&amp;display_string=Audit"}</definedName>
    <definedName name="_1766__FDSAUDITLINK__" hidden="1">{"fdsup://Directions/FactSet Auditing Viewer?action=AUDIT_VALUE&amp;DB=129&amp;ID1=23257210&amp;VALUEID=02001&amp;SDATE=200703&amp;PERIODTYPE=QTR_STD&amp;SCFT=3&amp;window=popup_no_bar&amp;width=385&amp;height=120&amp;START_MAXIMIZED=FALSE&amp;creator=factset&amp;display_string=Audit"}</definedName>
    <definedName name="_1767__FDSAUDITLINK__" hidden="1">{"fdsup://Directions/FactSet Auditing Viewer?action=AUDIT_VALUE&amp;DB=129&amp;ID1=23280610&amp;VALUEID=02001&amp;SDATE=200703&amp;PERIODTYPE=QTR_STD&amp;SCFT=3&amp;window=popup_no_bar&amp;width=385&amp;height=120&amp;START_MAXIMIZED=FALSE&amp;creator=factset&amp;display_string=Audit"}</definedName>
    <definedName name="_1768__FDSAUDITLINK__" hidden="1">{"fdsup://Directions/FactSet Auditing Viewer?action=AUDIT_VALUE&amp;DB=129&amp;ID1=23280610&amp;VALUEID=02001&amp;SDATE=200703&amp;PERIODTYPE=QTR_STD&amp;SCFT=3&amp;window=popup_no_bar&amp;width=385&amp;height=120&amp;START_MAXIMIZED=FALSE&amp;creator=factset&amp;display_string=Audit"}</definedName>
    <definedName name="_1769__FDSAUDITLINK__" hidden="1">{"fdsup://Directions/FactSet Auditing Viewer?action=AUDIT_VALUE&amp;DB=129&amp;ID1=17275R10&amp;VALUEID=02001&amp;SDATE=200801&amp;PERIODTYPE=QTR_STD&amp;SCFT=3&amp;window=popup_no_bar&amp;width=385&amp;height=120&amp;START_MAXIMIZED=FALSE&amp;creator=factset&amp;display_string=Audit"}</definedName>
    <definedName name="_177__FDSAUDITLINK__" hidden="1">{"fdsup://directions/FAT Viewer?action=UPDATE&amp;creator=factset&amp;DYN_ARGS=TRUE&amp;DOC_NAME=FAT:FQL_AUDITING_CLIENT_TEMPLATE.FAT&amp;display_string=Audit&amp;VAR:KEY=YPOTCJCVKL&amp;VAR:QUERY=RkZfRU5UUlBSX1ZBTF9EQUlMWSg0MDE5MiwsLCwsJ0RJTCcpL0VDX01FQU5fU0FMRVNfTlRNQSg0MDE5Mik=&amp;","WINDOW=FIRST_POPUP&amp;HEIGHT=450&amp;WIDTH=450&amp;START_MAXIMIZED=FALSE&amp;VAR:CALENDAR=US&amp;VAR:SYMBOL=SGI&amp;VAR:INDEX=0"}</definedName>
    <definedName name="_1770__FDSAUDITLINK__" hidden="1">{"fdsup://Directions/FactSet Auditing Viewer?action=AUDIT_VALUE&amp;DB=129&amp;ID1=17275R10&amp;VALUEID=02001&amp;SDATE=200801&amp;PERIODTYPE=QTR_STD&amp;SCFT=3&amp;window=popup_no_bar&amp;width=385&amp;height=120&amp;START_MAXIMIZED=FALSE&amp;creator=factset&amp;display_string=Audit"}</definedName>
    <definedName name="_1771__FDSAUDITLINK__" hidden="1">{"fdsup://Directions/FactSet Auditing Viewer?action=AUDIT_VALUE&amp;DB=129&amp;ID1=22544710&amp;VALUEID=02001&amp;SDATE=200801&amp;PERIODTYPE=QTR_STD&amp;SCFT=3&amp;window=popup_no_bar&amp;width=385&amp;height=120&amp;START_MAXIMIZED=FALSE&amp;creator=factset&amp;display_string=Audit"}</definedName>
    <definedName name="_1772__FDSAUDITLINK__" hidden="1">{"fdsup://Directions/FactSet Auditing Viewer?action=AUDIT_VALUE&amp;DB=129&amp;ID1=22544710&amp;VALUEID=02001&amp;SDATE=200801&amp;PERIODTYPE=QTR_STD&amp;SCFT=3&amp;window=popup_no_bar&amp;width=385&amp;height=120&amp;START_MAXIMIZED=FALSE&amp;creator=factset&amp;display_string=Audit"}</definedName>
    <definedName name="_1773__FDSAUDITLINK__" hidden="1">{"fdsup://Directions/FactSet Auditing Viewer?action=AUDIT_VALUE&amp;DB=129&amp;ID1=12738710&amp;VALUEID=02001&amp;SDATE=200703&amp;PERIODTYPE=QTR_STD&amp;SCFT=3&amp;window=popup_no_bar&amp;width=385&amp;height=120&amp;START_MAXIMIZED=FALSE&amp;creator=factset&amp;display_string=Audit"}</definedName>
    <definedName name="_1774__FDSAUDITLINK__" hidden="1">{"fdsup://Directions/FactSet Auditing Viewer?action=AUDIT_VALUE&amp;DB=129&amp;ID1=12738710&amp;VALUEID=02001&amp;SDATE=200703&amp;PERIODTYPE=QTR_STD&amp;SCFT=3&amp;window=popup_no_bar&amp;width=385&amp;height=120&amp;START_MAXIMIZED=FALSE&amp;creator=factset&amp;display_string=Audit"}</definedName>
    <definedName name="_1775__FDSAUDITLINK__" hidden="1">{"fdsup://Directions/FactSet Auditing Viewer?action=AUDIT_VALUE&amp;DB=129&amp;ID1=14964U10&amp;VALUEID=02001&amp;SDATE=200703&amp;PERIODTYPE=QTR_STD&amp;SCFT=3&amp;window=popup_no_bar&amp;width=385&amp;height=120&amp;START_MAXIMIZED=FALSE&amp;creator=factset&amp;display_string=Audit"}</definedName>
    <definedName name="_1776__FDSAUDITLINK__" hidden="1">{"fdsup://Directions/FactSet Auditing Viewer?action=AUDIT_VALUE&amp;DB=129&amp;ID1=14964U10&amp;VALUEID=02001&amp;SDATE=200703&amp;PERIODTYPE=QTR_STD&amp;SCFT=3&amp;window=popup_no_bar&amp;width=385&amp;height=120&amp;START_MAXIMIZED=FALSE&amp;creator=factset&amp;display_string=Audit"}</definedName>
    <definedName name="_1777__FDSAUDITLINK__" hidden="1">{"fdsup://Directions/FactSet Auditing Viewer?action=AUDIT_VALUE&amp;DB=129&amp;ID1=04743P10&amp;VALUEID=02001&amp;SDATE=200703&amp;PERIODTYPE=QTR_STD&amp;SCFT=3&amp;window=popup_no_bar&amp;width=385&amp;height=120&amp;START_MAXIMIZED=FALSE&amp;creator=factset&amp;display_string=Audit"}</definedName>
    <definedName name="_1778__FDSAUDITLINK__" hidden="1">{"fdsup://Directions/FactSet Auditing Viewer?action=AUDIT_VALUE&amp;DB=129&amp;ID1=04743P10&amp;VALUEID=02001&amp;SDATE=200703&amp;PERIODTYPE=QTR_STD&amp;SCFT=3&amp;window=popup_no_bar&amp;width=385&amp;height=120&amp;START_MAXIMIZED=FALSE&amp;creator=factset&amp;display_string=Audit"}</definedName>
    <definedName name="_1779__FDSAUDITLINK__" hidden="1">{"fdsup://Directions/FactSet Auditing Viewer?action=AUDIT_VALUE&amp;DB=129&amp;ID1=03251510&amp;VALUEID=02001&amp;SDATE=200703&amp;PERIODTYPE=QTR_STD&amp;SCFT=3&amp;window=popup_no_bar&amp;width=385&amp;height=120&amp;START_MAXIMIZED=FALSE&amp;creator=factset&amp;display_string=Audit"}</definedName>
    <definedName name="_178__FDSAUDITLINK__" hidden="1">{"fdsup://directions/FAT Viewer?action=UPDATE&amp;creator=factset&amp;DYN_ARGS=TRUE&amp;DOC_NAME=FAT:FQL_AUDITING_CLIENT_TEMPLATE.FAT&amp;display_string=Audit&amp;VAR:KEY=SBCXEPOPCP&amp;VAR:QUERY=RkZfRU5UUlBSX1ZBTF9EQUlMWSg0MDE5MSwsLCwsJ0RJTCcpL0VDX01FQU5fU0FMRVNfTlRNQSg0MDE5MSk=&amp;","WINDOW=FIRST_POPUP&amp;HEIGHT=450&amp;WIDTH=450&amp;START_MAXIMIZED=FALSE&amp;VAR:CALENDAR=US&amp;VAR:SYMBOL=SGI&amp;VAR:INDEX=0"}</definedName>
    <definedName name="_1780__FDSAUDITLINK__" hidden="1">{"fdsup://Directions/FactSet Auditing Viewer?action=AUDIT_VALUE&amp;DB=129&amp;ID1=03251510&amp;VALUEID=02001&amp;SDATE=200703&amp;PERIODTYPE=QTR_STD&amp;SCFT=3&amp;window=popup_no_bar&amp;width=385&amp;height=120&amp;START_MAXIMIZED=FALSE&amp;creator=factset&amp;display_string=Audit"}</definedName>
    <definedName name="_1781__FDSAUDITLINK__" hidden="1">{"fdsup://Directions/FactSet Auditing Viewer?action=AUDIT_VALUE&amp;DB=129&amp;ID1=00790310&amp;VALUEID=02001&amp;SDATE=200703&amp;PERIODTYPE=QTR_STD&amp;SCFT=3&amp;window=popup_no_bar&amp;width=385&amp;height=120&amp;START_MAXIMIZED=FALSE&amp;creator=factset&amp;display_string=Audit"}</definedName>
    <definedName name="_1782__FDSAUDITLINK__" hidden="1">{"fdsup://Directions/FactSet Auditing Viewer?action=AUDIT_VALUE&amp;DB=129&amp;ID1=00790310&amp;VALUEID=02001&amp;SDATE=200703&amp;PERIODTYPE=QTR_STD&amp;SCFT=3&amp;window=popup_no_bar&amp;width=385&amp;height=120&amp;START_MAXIMIZED=FALSE&amp;creator=factset&amp;display_string=Audit"}</definedName>
    <definedName name="_1783__FDSAUDITLINK__" hidden="1">{"fdsup://Directions/FactSet Auditing Viewer?action=AUDIT_VALUE&amp;DB=129&amp;ID1=03822W40&amp;VALUEID=02001&amp;SDATE=200702&amp;PERIODTYPE=QTR_STD&amp;SCFT=3&amp;window=popup_no_bar&amp;width=385&amp;height=120&amp;START_MAXIMIZED=FALSE&amp;creator=factset&amp;display_string=Audit"}</definedName>
    <definedName name="_1784__FDSAUDITLINK__" hidden="1">{"fdsup://Directions/FactSet Auditing Viewer?action=AUDIT_VALUE&amp;DB=129&amp;ID1=03822W40&amp;VALUEID=02001&amp;SDATE=200702&amp;PERIODTYPE=QTR_STD&amp;SCFT=3&amp;window=popup_no_bar&amp;width=385&amp;height=120&amp;START_MAXIMIZED=FALSE&amp;creator=factset&amp;display_string=Audit"}</definedName>
    <definedName name="_1785__FDSAUDITLINK__" hidden="1">{"fdsup://Directions/FactSet Auditing Viewer?action=AUDIT_VALUE&amp;DB=129&amp;ID1=02144110&amp;VALUEID=02001&amp;SDATE=200703&amp;PERIODTYPE=QTR_STD&amp;SCFT=3&amp;window=popup_no_bar&amp;width=385&amp;height=120&amp;START_MAXIMIZED=FALSE&amp;creator=factset&amp;display_string=Audit"}</definedName>
    <definedName name="_1786__FDSAUDITLINK__" hidden="1">{"fdsup://Directions/FactSet Auditing Viewer?action=AUDIT_VALUE&amp;DB=129&amp;ID1=02144110&amp;VALUEID=02001&amp;SDATE=200703&amp;PERIODTYPE=QTR_STD&amp;SCFT=3&amp;window=popup_no_bar&amp;width=385&amp;height=120&amp;START_MAXIMIZED=FALSE&amp;creator=factset&amp;display_string=Audit"}</definedName>
    <definedName name="_1787__FDSAUDITLINK__" hidden="1">{"fdsup://Directions/FactSet Auditing Viewer?action=AUDIT_VALUE&amp;DB=129&amp;ID1=00752J10&amp;VALUEID=02001&amp;SDATE=200703&amp;PERIODTYPE=QTR_STD&amp;SCFT=3&amp;window=popup_no_bar&amp;width=385&amp;height=120&amp;START_MAXIMIZED=FALSE&amp;creator=factset&amp;display_string=Audit"}</definedName>
    <definedName name="_1788__FDSAUDITLINK__" hidden="1">{"fdsup://Directions/FactSet Auditing Viewer?action=AUDIT_VALUE&amp;DB=129&amp;ID1=00752J10&amp;VALUEID=02001&amp;SDATE=200703&amp;PERIODTYPE=QTR_STD&amp;SCFT=3&amp;window=popup_no_bar&amp;width=385&amp;height=120&amp;START_MAXIMIZED=FALSE&amp;creator=factset&amp;display_string=Audit"}</definedName>
    <definedName name="_1789__FDSAUDITLINK__" hidden="1">{"fdsup://Directions/FactSet Auditing Viewer?action=AUDIT_VALUE&amp;DB=129&amp;ID1=98975F10&amp;VALUEID=02001&amp;SDATE=200702&amp;PERIODTYPE=QTR_STD&amp;SCFT=3&amp;window=popup_no_bar&amp;width=385&amp;height=120&amp;START_MAXIMIZED=FALSE&amp;creator=factset&amp;display_string=Audit"}</definedName>
    <definedName name="_179__FDSAUDITLINK__" hidden="1">{"fdsup://directions/FAT Viewer?action=UPDATE&amp;creator=factset&amp;DYN_ARGS=TRUE&amp;DOC_NAME=FAT:FQL_AUDITING_CLIENT_TEMPLATE.FAT&amp;display_string=Audit&amp;VAR:KEY=ENQTYHGPSB&amp;VAR:QUERY=RkZfRU5UUlBSX1ZBTF9EQUlMWSg0MDE5MCwsLCwsJ0RJTCcpL0VDX01FQU5fU0FMRVNfTlRNQSg0MDE5MCk=&amp;","WINDOW=FIRST_POPUP&amp;HEIGHT=450&amp;WIDTH=450&amp;START_MAXIMIZED=FALSE&amp;VAR:CALENDAR=US&amp;VAR:SYMBOL=SGI&amp;VAR:INDEX=0"}</definedName>
    <definedName name="_1790__FDSAUDITLINK__" hidden="1">{"fdsup://Directions/FactSet Auditing Viewer?action=AUDIT_VALUE&amp;DB=129&amp;ID1=98975F10&amp;VALUEID=02001&amp;SDATE=200702&amp;PERIODTYPE=QTR_STD&amp;SCFT=3&amp;window=popup_no_bar&amp;width=385&amp;height=120&amp;START_MAXIMIZED=FALSE&amp;creator=factset&amp;display_string=Audit"}</definedName>
    <definedName name="_1791__FDSAUDITLINK__" hidden="1">{"fdsup://Directions/FactSet Auditing Viewer?action=AUDIT_VALUE&amp;DB=129&amp;ID1=98391910&amp;VALUEID=02001&amp;SDATE=200701&amp;PERIODTYPE=QTR_STD&amp;SCFT=3&amp;window=popup_no_bar&amp;width=385&amp;height=120&amp;START_MAXIMIZED=FALSE&amp;creator=factset&amp;display_string=Audit"}</definedName>
    <definedName name="_1792__FDSAUDITLINK__" hidden="1">{"fdsup://Directions/FactSet Auditing Viewer?action=AUDIT_VALUE&amp;DB=129&amp;ID1=98391910&amp;VALUEID=02001&amp;SDATE=200701&amp;PERIODTYPE=QTR_STD&amp;SCFT=3&amp;window=popup_no_bar&amp;width=385&amp;height=120&amp;START_MAXIMIZED=FALSE&amp;creator=factset&amp;display_string=Audit"}</definedName>
    <definedName name="_1793__FDSAUDITLINK__" hidden="1">{"fdsup://Directions/FactSet Auditing Viewer?action=AUDIT_VALUE&amp;DB=129&amp;ID1=92829810&amp;VALUEID=02001&amp;SDATE=200702&amp;PERIODTYPE=QTR_STD&amp;SCFT=3&amp;window=popup_no_bar&amp;width=385&amp;height=120&amp;START_MAXIMIZED=FALSE&amp;creator=factset&amp;display_string=Audit"}</definedName>
    <definedName name="_1794__FDSAUDITLINK__" hidden="1">{"fdsup://Directions/FactSet Auditing Viewer?action=AUDIT_VALUE&amp;DB=129&amp;ID1=92829810&amp;VALUEID=02001&amp;SDATE=200702&amp;PERIODTYPE=QTR_STD&amp;SCFT=3&amp;window=popup_no_bar&amp;width=385&amp;height=120&amp;START_MAXIMIZED=FALSE&amp;creator=factset&amp;display_string=Audit"}</definedName>
    <definedName name="_1795__FDSAUDITLINK__" hidden="1">{"fdsup://Directions/FactSet Auditing Viewer?action=AUDIT_VALUE&amp;DB=129&amp;ID1=88250810&amp;VALUEID=02001&amp;SDATE=200702&amp;PERIODTYPE=QTR_STD&amp;SCFT=3&amp;window=popup_no_bar&amp;width=385&amp;height=120&amp;START_MAXIMIZED=FALSE&amp;creator=factset&amp;display_string=Audit"}</definedName>
    <definedName name="_1796__FDSAUDITLINK__" hidden="1">{"fdsup://Directions/FactSet Auditing Viewer?action=AUDIT_VALUE&amp;DB=129&amp;ID1=88250810&amp;VALUEID=02001&amp;SDATE=200702&amp;PERIODTYPE=QTR_STD&amp;SCFT=3&amp;window=popup_no_bar&amp;width=385&amp;height=120&amp;START_MAXIMIZED=FALSE&amp;creator=factset&amp;display_string=Audit"}</definedName>
    <definedName name="_1797__FDSAUDITLINK__" hidden="1">{"fdsup://Directions/FactSet Auditing Viewer?action=AUDIT_VALUE&amp;DB=129&amp;ID1=89674K10&amp;VALUEID=02001&amp;SDATE=200702&amp;PERIODTYPE=QTR_STD&amp;SCFT=3&amp;window=popup_no_bar&amp;width=385&amp;height=120&amp;START_MAXIMIZED=FALSE&amp;creator=factset&amp;display_string=Audit"}</definedName>
    <definedName name="_1798__FDSAUDITLINK__" hidden="1">{"fdsup://Directions/FactSet Auditing Viewer?action=AUDIT_VALUE&amp;DB=129&amp;ID1=89674K10&amp;VALUEID=02001&amp;SDATE=200702&amp;PERIODTYPE=QTR_STD&amp;SCFT=3&amp;window=popup_no_bar&amp;width=385&amp;height=120&amp;START_MAXIMIZED=FALSE&amp;creator=factset&amp;display_string=Audit"}</definedName>
    <definedName name="_1799__FDSAUDITLINK__" hidden="1">{"fdsup://Directions/FactSet Auditing Viewer?action=AUDIT_VALUE&amp;DB=129&amp;ID1=83088M10&amp;VALUEID=02001&amp;SDATE=200703&amp;PERIODTYPE=QTR_STD&amp;SCFT=3&amp;window=popup_no_bar&amp;width=385&amp;height=120&amp;START_MAXIMIZED=FALSE&amp;creator=factset&amp;display_string=Audit"}</definedName>
    <definedName name="_18__FDSAUDITLINK__" hidden="1">{"fdsup://directions/FAT Viewer?action=UPDATE&amp;creator=factset&amp;DYN_ARGS=TRUE&amp;DOC_NAME=FAT:FQL_AUDITING_CLIENT_TEMPLATE.FAT&amp;display_string=Audit&amp;VAR:KEY=SREPIFUZSL&amp;VAR:QUERY=RkZfRU5UUlBSX1ZBTF9EQUlMWSg0MDQxNSwsLCwsJ0RJTCcpL0VDX01FQU5fU0FMRVNfTlRNQSg0MDQxNSk=&amp;","WINDOW=FIRST_POPUP&amp;HEIGHT=450&amp;WIDTH=450&amp;START_MAXIMIZED=FALSE&amp;VAR:CALENDAR=US&amp;VAR:SYMBOL=SGI&amp;VAR:INDEX=0"}</definedName>
    <definedName name="_180__FDSAUDITLINK__" hidden="1">{"fdsup://directions/FAT Viewer?action=UPDATE&amp;creator=factset&amp;DYN_ARGS=TRUE&amp;DOC_NAME=FAT:FQL_AUDITING_CLIENT_TEMPLATE.FAT&amp;display_string=Audit&amp;VAR:KEY=CXKFWVYTGL&amp;VAR:QUERY=RkZfRU5UUlBSX1ZBTF9EQUlMWSg0MDE4OSwsLCwsJ0RJTCcpL0VDX01FQU5fU0FMRVNfTlRNQSg0MDE4OSk=&amp;","WINDOW=FIRST_POPUP&amp;HEIGHT=450&amp;WIDTH=450&amp;START_MAXIMIZED=FALSE&amp;VAR:CALENDAR=US&amp;VAR:SYMBOL=SGI&amp;VAR:INDEX=0"}</definedName>
    <definedName name="_1800__FDSAUDITLINK__" hidden="1">{"fdsup://Directions/FactSet Auditing Viewer?action=AUDIT_VALUE&amp;DB=129&amp;ID1=83088M10&amp;VALUEID=02001&amp;SDATE=200703&amp;PERIODTYPE=QTR_STD&amp;SCFT=3&amp;window=popup_no_bar&amp;width=385&amp;height=120&amp;START_MAXIMIZED=FALSE&amp;creator=factset&amp;display_string=Audit"}</definedName>
    <definedName name="_1801__FDSAUDITLINK__" hidden="1">{"fdsup://Directions/FactSet Auditing Viewer?action=AUDIT_VALUE&amp;DB=129&amp;ID1=78477410&amp;VALUEID=02001&amp;SDATE=200702&amp;PERIODTYPE=QTR_STD&amp;SCFT=3&amp;window=popup_no_bar&amp;width=385&amp;height=120&amp;START_MAXIMIZED=FALSE&amp;creator=factset&amp;display_string=Audit"}</definedName>
    <definedName name="_1802__FDSAUDITLINK__" hidden="1">{"fdsup://Directions/FactSet Auditing Viewer?action=AUDIT_VALUE&amp;DB=129&amp;ID1=78477410&amp;VALUEID=02001&amp;SDATE=200702&amp;PERIODTYPE=QTR_STD&amp;SCFT=3&amp;window=popup_no_bar&amp;width=385&amp;height=120&amp;START_MAXIMIZED=FALSE&amp;creator=factset&amp;display_string=Audit"}</definedName>
    <definedName name="_1803__FDSAUDITLINK__" hidden="1">{"fdsup://Directions/FactSet Auditing Viewer?action=AUDIT_VALUE&amp;DB=129&amp;ID1=82705710&amp;VALUEID=02001&amp;SDATE=200702&amp;PERIODTYPE=QTR_STD&amp;SCFT=3&amp;window=popup_no_bar&amp;width=385&amp;height=120&amp;START_MAXIMIZED=FALSE&amp;creator=factset&amp;display_string=Audit"}</definedName>
    <definedName name="_1804__FDSAUDITLINK__" hidden="1">{"fdsup://Directions/FactSet Auditing Viewer?action=AUDIT_VALUE&amp;DB=129&amp;ID1=82705710&amp;VALUEID=02001&amp;SDATE=200702&amp;PERIODTYPE=QTR_STD&amp;SCFT=3&amp;window=popup_no_bar&amp;width=385&amp;height=120&amp;START_MAXIMIZED=FALSE&amp;creator=factset&amp;display_string=Audit"}</definedName>
    <definedName name="_1805__FDSAUDITLINK__" hidden="1">{"fdsup://Directions/FactSet Auditing Viewer?action=AUDIT_VALUE&amp;DB=129&amp;ID1=83547010&amp;VALUEID=02001&amp;SDATE=200702&amp;PERIODTYPE=QTR_STD&amp;SCFT=3&amp;window=popup_no_bar&amp;width=385&amp;height=120&amp;START_MAXIMIZED=FALSE&amp;creator=factset&amp;display_string=Audit"}</definedName>
    <definedName name="_1806__FDSAUDITLINK__" hidden="1">{"fdsup://Directions/FactSet Auditing Viewer?action=AUDIT_VALUE&amp;DB=129&amp;ID1=83547010&amp;VALUEID=02001&amp;SDATE=200702&amp;PERIODTYPE=QTR_STD&amp;SCFT=3&amp;window=popup_no_bar&amp;width=385&amp;height=120&amp;START_MAXIMIZED=FALSE&amp;creator=factset&amp;display_string=Audit"}</definedName>
    <definedName name="_1807__FDSAUDITLINK__" hidden="1">{"fdsup://Directions/FactSet Auditing Viewer?action=AUDIT_VALUE&amp;DB=129&amp;ID1=87160710&amp;VALUEID=02001&amp;SDATE=200703&amp;PERIODTYPE=QTR_STD&amp;SCFT=3&amp;window=popup_no_bar&amp;width=385&amp;height=120&amp;START_MAXIMIZED=FALSE&amp;creator=factset&amp;display_string=Audit"}</definedName>
    <definedName name="_1808__FDSAUDITLINK__" hidden="1">{"fdsup://Directions/FactSet Auditing Viewer?action=AUDIT_VALUE&amp;DB=129&amp;ID1=87160710&amp;VALUEID=02001&amp;SDATE=200703&amp;PERIODTYPE=QTR_STD&amp;SCFT=3&amp;window=popup_no_bar&amp;width=385&amp;height=120&amp;START_MAXIMIZED=FALSE&amp;creator=factset&amp;display_string=Audit"}</definedName>
    <definedName name="_1809__FDSAUDITLINK__" hidden="1">{"fdsup://Directions/FactSet Auditing Viewer?action=AUDIT_VALUE&amp;DB=129&amp;ID1=80004C10&amp;VALUEID=02001&amp;SDATE=200702&amp;PERIODTYPE=QTR_STD&amp;SCFT=3&amp;window=popup_no_bar&amp;width=385&amp;height=120&amp;START_MAXIMIZED=FALSE&amp;creator=factset&amp;display_string=Audit"}</definedName>
    <definedName name="_181__FDSAUDITLINK__" hidden="1">{"fdsup://directions/FAT Viewer?action=UPDATE&amp;creator=factset&amp;DYN_ARGS=TRUE&amp;DOC_NAME=FAT:FQL_AUDITING_CLIENT_TEMPLATE.FAT&amp;display_string=Audit&amp;VAR:KEY=MDWNOJCNMR&amp;VAR:QUERY=RkZfRU5UUlBSX1ZBTF9EQUlMWSg0MDE4NiwsLCwsJ0RJTCcpL0VDX01FQU5fU0FMRVNfTlRNQSg0MDE4Nik=&amp;","WINDOW=FIRST_POPUP&amp;HEIGHT=450&amp;WIDTH=450&amp;START_MAXIMIZED=FALSE&amp;VAR:CALENDAR=US&amp;VAR:SYMBOL=SGI&amp;VAR:INDEX=0"}</definedName>
    <definedName name="_1810__FDSAUDITLINK__" hidden="1">{"fdsup://Directions/FactSet Auditing Viewer?action=AUDIT_VALUE&amp;DB=129&amp;ID1=80004C10&amp;VALUEID=02001&amp;SDATE=200702&amp;PERIODTYPE=QTR_STD&amp;SCFT=3&amp;window=popup_no_bar&amp;width=385&amp;height=120&amp;START_MAXIMIZED=FALSE&amp;creator=factset&amp;display_string=Audit"}</definedName>
    <definedName name="_1811__FDSAUDITLINK__" hidden="1">{"fdsup://Directions/FactSet Auditing Viewer?action=AUDIT_VALUE&amp;DB=129&amp;ID1=81685010&amp;VALUEID=02001&amp;SDATE=200702&amp;PERIODTYPE=QTR_STD&amp;SCFT=3&amp;window=popup_no_bar&amp;width=385&amp;height=120&amp;START_MAXIMIZED=FALSE&amp;creator=factset&amp;display_string=Audit"}</definedName>
    <definedName name="_1812__FDSAUDITLINK__" hidden="1">{"fdsup://Directions/FactSet Auditing Viewer?action=AUDIT_VALUE&amp;DB=129&amp;ID1=81685010&amp;VALUEID=02001&amp;SDATE=200702&amp;PERIODTYPE=QTR_STD&amp;SCFT=3&amp;window=popup_no_bar&amp;width=385&amp;height=120&amp;START_MAXIMIZED=FALSE&amp;creator=factset&amp;display_string=Audit"}</definedName>
    <definedName name="_1813__FDSAUDITLINK__" hidden="1">{"fdsup://Directions/FactSet Auditing Viewer?action=AUDIT_VALUE&amp;DB=129&amp;ID1=82691910&amp;VALUEID=02001&amp;SDATE=200702&amp;PERIODTYPE=QTR_STD&amp;SCFT=3&amp;window=popup_no_bar&amp;width=385&amp;height=120&amp;START_MAXIMIZED=FALSE&amp;creator=factset&amp;display_string=Audit"}</definedName>
    <definedName name="_1814__FDSAUDITLINK__" hidden="1">{"fdsup://Directions/FactSet Auditing Viewer?action=AUDIT_VALUE&amp;DB=129&amp;ID1=82691910&amp;VALUEID=02001&amp;SDATE=200702&amp;PERIODTYPE=QTR_STD&amp;SCFT=3&amp;window=popup_no_bar&amp;width=385&amp;height=120&amp;START_MAXIMIZED=FALSE&amp;creator=factset&amp;display_string=Audit"}</definedName>
    <definedName name="_1815__FDSAUDITLINK__" hidden="1">{"fdsup://Directions/FactSet Auditing Viewer?action=AUDIT_VALUE&amp;DB=129&amp;ID1=82705T10&amp;VALUEID=02001&amp;SDATE=200702&amp;PERIODTYPE=QTR_STD&amp;SCFT=3&amp;window=popup_no_bar&amp;width=385&amp;height=120&amp;START_MAXIMIZED=FALSE&amp;creator=factset&amp;display_string=Audit"}</definedName>
    <definedName name="_1816__FDSAUDITLINK__" hidden="1">{"fdsup://Directions/FactSet Auditing Viewer?action=AUDIT_VALUE&amp;DB=129&amp;ID1=82705T10&amp;VALUEID=02001&amp;SDATE=200702&amp;PERIODTYPE=QTR_STD&amp;SCFT=3&amp;window=popup_no_bar&amp;width=385&amp;height=120&amp;START_MAXIMIZED=FALSE&amp;creator=factset&amp;display_string=Audit"}</definedName>
    <definedName name="_1817__FDSAUDITLINK__" hidden="1">{"fdsup://Directions/FactSet Auditing Viewer?action=AUDIT_VALUE&amp;DB=129&amp;ID1=75091710&amp;VALUEID=02001&amp;SDATE=200702&amp;PERIODTYPE=QTR_STD&amp;SCFT=3&amp;window=popup_no_bar&amp;width=385&amp;height=120&amp;START_MAXIMIZED=FALSE&amp;creator=factset&amp;display_string=Audit"}</definedName>
    <definedName name="_1818__FDSAUDITLINK__" hidden="1">{"fdsup://Directions/FactSet Auditing Viewer?action=AUDIT_VALUE&amp;DB=129&amp;ID1=75091710&amp;VALUEID=02001&amp;SDATE=200702&amp;PERIODTYPE=QTR_STD&amp;SCFT=3&amp;window=popup_no_bar&amp;width=385&amp;height=120&amp;START_MAXIMIZED=FALSE&amp;creator=factset&amp;display_string=Audit"}</definedName>
    <definedName name="_1819__FDSAUDITLINK__" hidden="1">{"fdsup://Directions/FactSet Auditing Viewer?action=AUDIT_VALUE&amp;DB=129&amp;ID1=74994110&amp;VALUEID=02001&amp;SDATE=200701&amp;PERIODTYPE=QTR_STD&amp;SCFT=3&amp;window=popup_no_bar&amp;width=385&amp;height=120&amp;START_MAXIMIZED=FALSE&amp;creator=factset&amp;display_string=Audit"}</definedName>
    <definedName name="_182__FDSAUDITLINK__" hidden="1">{"fdsup://directions/FAT Viewer?action=UPDATE&amp;creator=factset&amp;DYN_ARGS=TRUE&amp;DOC_NAME=FAT:FQL_AUDITING_CLIENT_TEMPLATE.FAT&amp;display_string=Audit&amp;VAR:KEY=ODOPGTQJOJ&amp;VAR:QUERY=RkZfRU5UUlBSX1ZBTF9EQUlMWSg0MDE4NSwsLCwsJ0RJTCcpL0VDX01FQU5fU0FMRVNfTlRNQSg0MDE4NSk=&amp;","WINDOW=FIRST_POPUP&amp;HEIGHT=450&amp;WIDTH=450&amp;START_MAXIMIZED=FALSE&amp;VAR:CALENDAR=US&amp;VAR:SYMBOL=SGI&amp;VAR:INDEX=0"}</definedName>
    <definedName name="_1820__FDSAUDITLINK__" hidden="1">{"fdsup://Directions/FactSet Auditing Viewer?action=AUDIT_VALUE&amp;DB=129&amp;ID1=74994110&amp;VALUEID=02001&amp;SDATE=200701&amp;PERIODTYPE=QTR_STD&amp;SCFT=3&amp;window=popup_no_bar&amp;width=385&amp;height=120&amp;START_MAXIMIZED=FALSE&amp;creator=factset&amp;display_string=Audit"}</definedName>
    <definedName name="_1821__FDSAUDITLINK__" hidden="1">{"fdsup://Directions/FactSet Auditing Viewer?action=AUDIT_VALUE&amp;DB=129&amp;ID1=74727710&amp;VALUEID=02001&amp;SDATE=200701&amp;PERIODTYPE=QTR_STD&amp;SCFT=3&amp;window=popup_no_bar&amp;width=385&amp;height=120&amp;START_MAXIMIZED=FALSE&amp;creator=factset&amp;display_string=Audit"}</definedName>
    <definedName name="_1822__FDSAUDITLINK__" hidden="1">{"fdsup://Directions/FactSet Auditing Viewer?action=AUDIT_VALUE&amp;DB=129&amp;ID1=74727710&amp;VALUEID=02001&amp;SDATE=200701&amp;PERIODTYPE=QTR_STD&amp;SCFT=3&amp;window=popup_no_bar&amp;width=385&amp;height=120&amp;START_MAXIMIZED=FALSE&amp;creator=factset&amp;display_string=Audit"}</definedName>
    <definedName name="_1823__FDSAUDITLINK__" hidden="1">{"fdsup://Directions/FactSet Auditing Viewer?action=AUDIT_VALUE&amp;DB=129&amp;ID1=74752510&amp;VALUEID=02001&amp;SDATE=200703&amp;PERIODTYPE=QTR_STD&amp;SCFT=3&amp;window=popup_no_bar&amp;width=385&amp;height=120&amp;START_MAXIMIZED=FALSE&amp;creator=factset&amp;display_string=Audit"}</definedName>
    <definedName name="_1824__FDSAUDITLINK__" hidden="1">{"fdsup://Directions/FactSet Auditing Viewer?action=AUDIT_VALUE&amp;DB=129&amp;ID1=74752510&amp;VALUEID=02001&amp;SDATE=200703&amp;PERIODTYPE=QTR_STD&amp;SCFT=3&amp;window=popup_no_bar&amp;width=385&amp;height=120&amp;START_MAXIMIZED=FALSE&amp;creator=factset&amp;display_string=Audit"}</definedName>
    <definedName name="_1825__FDSAUDITLINK__" hidden="1">{"fdsup://Directions/FactSet Auditing Viewer?action=AUDIT_VALUE&amp;DB=129&amp;ID1=72581M30&amp;VALUEID=02001&amp;SDATE=200702&amp;PERIODTYPE=QTR_STD&amp;SCFT=3&amp;window=popup_no_bar&amp;width=385&amp;height=120&amp;START_MAXIMIZED=FALSE&amp;creator=factset&amp;display_string=Audit"}</definedName>
    <definedName name="_1826__FDSAUDITLINK__" hidden="1">{"fdsup://Directions/FactSet Auditing Viewer?action=AUDIT_VALUE&amp;DB=129&amp;ID1=72581M30&amp;VALUEID=02001&amp;SDATE=200702&amp;PERIODTYPE=QTR_STD&amp;SCFT=3&amp;window=popup_no_bar&amp;width=385&amp;height=120&amp;START_MAXIMIZED=FALSE&amp;creator=factset&amp;display_string=Audit"}</definedName>
    <definedName name="_1827__FDSAUDITLINK__" hidden="1">{"fdsup://Directions/FactSet Auditing Viewer?action=AUDIT_VALUE&amp;DB=129&amp;ID1=73927610&amp;VALUEID=02001&amp;SDATE=200702&amp;PERIODTYPE=QTR_STD&amp;SCFT=3&amp;window=popup_no_bar&amp;width=385&amp;height=120&amp;START_MAXIMIZED=FALSE&amp;creator=factset&amp;display_string=Audit"}</definedName>
    <definedName name="_1828__FDSAUDITLINK__" hidden="1">{"fdsup://Directions/FactSet Auditing Viewer?action=AUDIT_VALUE&amp;DB=129&amp;ID1=73927610&amp;VALUEID=02001&amp;SDATE=200702&amp;PERIODTYPE=QTR_STD&amp;SCFT=3&amp;window=popup_no_bar&amp;width=385&amp;height=120&amp;START_MAXIMIZED=FALSE&amp;creator=factset&amp;display_string=Audit"}</definedName>
    <definedName name="_1829__FDSAUDITLINK__" hidden="1">{"fdsup://Directions/FactSet Auditing Viewer?action=AUDIT_VALUE&amp;DB=129&amp;ID1=69344F10&amp;VALUEID=02001&amp;SDATE=200702&amp;PERIODTYPE=QTR_STD&amp;SCFT=3&amp;window=popup_no_bar&amp;width=385&amp;height=120&amp;START_MAXIMIZED=FALSE&amp;creator=factset&amp;display_string=Audit"}</definedName>
    <definedName name="_183__FDSAUDITLINK__" hidden="1">{"fdsup://directions/FAT Viewer?action=UPDATE&amp;creator=factset&amp;DYN_ARGS=TRUE&amp;DOC_NAME=FAT:FQL_AUDITING_CLIENT_TEMPLATE.FAT&amp;display_string=Audit&amp;VAR:KEY=ULYNKBSHGP&amp;VAR:QUERY=RkZfRU5UUlBSX1ZBTF9EQUlMWSg0MDE4NCwsLCwsJ0RJTCcpL0VDX01FQU5fU0FMRVNfTlRNQSg0MDE4NCk=&amp;","WINDOW=FIRST_POPUP&amp;HEIGHT=450&amp;WIDTH=450&amp;START_MAXIMIZED=FALSE&amp;VAR:CALENDAR=US&amp;VAR:SYMBOL=SGI&amp;VAR:INDEX=0"}</definedName>
    <definedName name="_1830__FDSAUDITLINK__" hidden="1">{"fdsup://Directions/FactSet Auditing Viewer?action=AUDIT_VALUE&amp;DB=129&amp;ID1=69344F10&amp;VALUEID=02001&amp;SDATE=200702&amp;PERIODTYPE=QTR_STD&amp;SCFT=3&amp;window=popup_no_bar&amp;width=385&amp;height=120&amp;START_MAXIMIZED=FALSE&amp;creator=factset&amp;display_string=Audit"}</definedName>
    <definedName name="_1831__FDSAUDITLINK__" hidden="1">{"fdsup://Directions/FactSet Auditing Viewer?action=AUDIT_VALUE&amp;DB=129&amp;ID1=69341710&amp;VALUEID=02001&amp;SDATE=200702&amp;PERIODTYPE=QTR_STD&amp;SCFT=3&amp;window=popup_no_bar&amp;width=385&amp;height=120&amp;START_MAXIMIZED=FALSE&amp;creator=factset&amp;display_string=Audit"}</definedName>
    <definedName name="_1832__FDSAUDITLINK__" hidden="1">{"fdsup://Directions/FactSet Auditing Viewer?action=AUDIT_VALUE&amp;DB=129&amp;ID1=69341710&amp;VALUEID=02001&amp;SDATE=200702&amp;PERIODTYPE=QTR_STD&amp;SCFT=3&amp;window=popup_no_bar&amp;width=385&amp;height=120&amp;START_MAXIMIZED=FALSE&amp;creator=factset&amp;display_string=Audit"}</definedName>
    <definedName name="_1833__FDSAUDITLINK__" hidden="1">{"fdsup://Directions/FactSet Auditing Viewer?action=AUDIT_VALUE&amp;DB=129&amp;ID1=68218910&amp;VALUEID=02001&amp;SDATE=200702&amp;PERIODTYPE=QTR_STD&amp;SCFT=3&amp;window=popup_no_bar&amp;width=385&amp;height=120&amp;START_MAXIMIZED=FALSE&amp;creator=factset&amp;display_string=Audit"}</definedName>
    <definedName name="_1834__FDSAUDITLINK__" hidden="1">{"fdsup://Directions/FactSet Auditing Viewer?action=AUDIT_VALUE&amp;DB=129&amp;ID1=68218910&amp;VALUEID=02001&amp;SDATE=200702&amp;PERIODTYPE=QTR_STD&amp;SCFT=3&amp;window=popup_no_bar&amp;width=385&amp;height=120&amp;START_MAXIMIZED=FALSE&amp;creator=factset&amp;display_string=Audit"}</definedName>
    <definedName name="_1835__FDSAUDITLINK__" hidden="1">{"fdsup://Directions/FactSet Auditing Viewer?action=AUDIT_VALUE&amp;DB=129&amp;ID1=67000810&amp;VALUEID=02001&amp;SDATE=200702&amp;PERIODTYPE=QTR_STD&amp;SCFT=3&amp;window=popup_no_bar&amp;width=385&amp;height=120&amp;START_MAXIMIZED=FALSE&amp;creator=factset&amp;display_string=Audit"}</definedName>
    <definedName name="_1836__FDSAUDITLINK__" hidden="1">{"fdsup://Directions/FactSet Auditing Viewer?action=AUDIT_VALUE&amp;DB=129&amp;ID1=67000810&amp;VALUEID=02001&amp;SDATE=200702&amp;PERIODTYPE=QTR_STD&amp;SCFT=3&amp;window=popup_no_bar&amp;width=385&amp;height=120&amp;START_MAXIMIZED=FALSE&amp;creator=factset&amp;display_string=Audit"}</definedName>
    <definedName name="_1837__FDSAUDITLINK__" hidden="1">{"fdsup://Directions/FactSet Auditing Viewer?action=AUDIT_VALUE&amp;DB=129&amp;ID1=67066G10&amp;VALUEID=02001&amp;SDATE=200702&amp;PERIODTYPE=QTR_STD&amp;SCFT=3&amp;window=popup_no_bar&amp;width=385&amp;height=120&amp;START_MAXIMIZED=FALSE&amp;creator=factset&amp;display_string=Audit"}</definedName>
    <definedName name="_1838__FDSAUDITLINK__" hidden="1">{"fdsup://Directions/FactSet Auditing Viewer?action=AUDIT_VALUE&amp;DB=129&amp;ID1=67066G10&amp;VALUEID=02001&amp;SDATE=200702&amp;PERIODTYPE=QTR_STD&amp;SCFT=3&amp;window=popup_no_bar&amp;width=385&amp;height=120&amp;START_MAXIMIZED=FALSE&amp;creator=factset&amp;display_string=Audit"}</definedName>
    <definedName name="_1839__FDSAUDITLINK__" hidden="1">{"fdsup://Directions/FactSet Auditing Viewer?action=AUDIT_VALUE&amp;DB=129&amp;ID1=64118B10&amp;VALUEID=02001&amp;SDATE=200702&amp;PERIODTYPE=QTR_STD&amp;SCFT=3&amp;window=popup_no_bar&amp;width=385&amp;height=120&amp;START_MAXIMIZED=FALSE&amp;creator=factset&amp;display_string=Audit"}</definedName>
    <definedName name="_184__FDSAUDITLINK__" hidden="1">{"fdsup://directions/FAT Viewer?action=UPDATE&amp;creator=factset&amp;DYN_ARGS=TRUE&amp;DOC_NAME=FAT:FQL_AUDITING_CLIENT_TEMPLATE.FAT&amp;display_string=Audit&amp;VAR:KEY=CHINEFSNCF&amp;VAR:QUERY=RkZfRU5UUlBSX1ZBTF9EQUlMWSg0MDE4MywsLCwsJ0RJTCcpL0VDX01FQU5fU0FMRVNfTlRNQSg0MDE4Myk=&amp;","WINDOW=FIRST_POPUP&amp;HEIGHT=450&amp;WIDTH=450&amp;START_MAXIMIZED=FALSE&amp;VAR:CALENDAR=US&amp;VAR:SYMBOL=SGI&amp;VAR:INDEX=0"}</definedName>
    <definedName name="_1840__FDSAUDITLINK__" hidden="1">{"fdsup://Directions/FactSet Auditing Viewer?action=AUDIT_VALUE&amp;DB=129&amp;ID1=64118B10&amp;VALUEID=02001&amp;SDATE=200702&amp;PERIODTYPE=QTR_STD&amp;SCFT=3&amp;window=popup_no_bar&amp;width=385&amp;height=120&amp;START_MAXIMIZED=FALSE&amp;creator=factset&amp;display_string=Audit"}</definedName>
    <definedName name="_1841__FDSAUDITLINK__" hidden="1">{"fdsup://Directions/FactSet Auditing Viewer?action=AUDIT_VALUE&amp;DB=129&amp;ID1=59511210&amp;VALUEID=02001&amp;SDATE=200703&amp;PERIODTYPE=QTR_STD&amp;SCFT=3&amp;window=popup_no_bar&amp;width=385&amp;height=120&amp;START_MAXIMIZED=FALSE&amp;creator=factset&amp;display_string=Audit"}</definedName>
    <definedName name="_1842__FDSAUDITLINK__" hidden="1">{"fdsup://Directions/FactSet Auditing Viewer?action=AUDIT_VALUE&amp;DB=129&amp;ID1=59511210&amp;VALUEID=02001&amp;SDATE=200703&amp;PERIODTYPE=QTR_STD&amp;SCFT=3&amp;window=popup_no_bar&amp;width=385&amp;height=120&amp;START_MAXIMIZED=FALSE&amp;creator=factset&amp;display_string=Audit"}</definedName>
    <definedName name="_1843__FDSAUDITLINK__" hidden="1">{"fdsup://Directions/FactSet Auditing Viewer?action=AUDIT_VALUE&amp;DB=129&amp;ID1=59513710&amp;VALUEID=02001&amp;SDATE=200703&amp;PERIODTYPE=QTR_STD&amp;SCFT=3&amp;window=popup_no_bar&amp;width=385&amp;height=120&amp;START_MAXIMIZED=FALSE&amp;creator=factset&amp;display_string=Audit"}</definedName>
    <definedName name="_1844__FDSAUDITLINK__" hidden="1">{"fdsup://Directions/FactSet Auditing Viewer?action=AUDIT_VALUE&amp;DB=129&amp;ID1=59513710&amp;VALUEID=02001&amp;SDATE=200703&amp;PERIODTYPE=QTR_STD&amp;SCFT=3&amp;window=popup_no_bar&amp;width=385&amp;height=120&amp;START_MAXIMIZED=FALSE&amp;creator=factset&amp;display_string=Audit"}</definedName>
    <definedName name="_1845__FDSAUDITLINK__" hidden="1">{"fdsup://Directions/FactSet Auditing Viewer?action=AUDIT_VALUE&amp;DB=129&amp;ID1=G5876H10&amp;VALUEID=02001&amp;SDATE=200702&amp;PERIODTYPE=QTR_STD&amp;SCFT=3&amp;window=popup_no_bar&amp;width=385&amp;height=120&amp;START_MAXIMIZED=FALSE&amp;creator=factset&amp;display_string=Audit"}</definedName>
    <definedName name="_1846__FDSAUDITLINK__" hidden="1">{"fdsup://Directions/FactSet Auditing Viewer?action=AUDIT_VALUE&amp;DB=129&amp;ID1=G5876H10&amp;VALUEID=02001&amp;SDATE=200702&amp;PERIODTYPE=QTR_STD&amp;SCFT=3&amp;window=popup_no_bar&amp;width=385&amp;height=120&amp;START_MAXIMIZED=FALSE&amp;creator=factset&amp;display_string=Audit"}</definedName>
    <definedName name="_1847__FDSAUDITLINK__" hidden="1">{"fdsup://Directions/FactSet Auditing Viewer?action=AUDIT_VALUE&amp;DB=129&amp;ID1=62007630&amp;VALUEID=02001&amp;SDATE=200702&amp;PERIODTYPE=QTR_STD&amp;SCFT=3&amp;window=popup_no_bar&amp;width=385&amp;height=120&amp;START_MAXIMIZED=FALSE&amp;creator=factset&amp;display_string=Audit"}</definedName>
    <definedName name="_1848__FDSAUDITLINK__" hidden="1">{"fdsup://Directions/FactSet Auditing Viewer?action=AUDIT_VALUE&amp;DB=129&amp;ID1=62007630&amp;VALUEID=02001&amp;SDATE=200702&amp;PERIODTYPE=QTR_STD&amp;SCFT=3&amp;window=popup_no_bar&amp;width=385&amp;height=120&amp;START_MAXIMIZED=FALSE&amp;creator=factset&amp;display_string=Audit"}</definedName>
    <definedName name="_1849__FDSAUDITLINK__" hidden="1">{"fdsup://Directions/FactSet Auditing Viewer?action=AUDIT_VALUE&amp;DB=129&amp;ID1=59479310&amp;VALUEID=02001&amp;SDATE=200702&amp;PERIODTYPE=QTR_STD&amp;SCFT=3&amp;window=popup_no_bar&amp;width=385&amp;height=120&amp;START_MAXIMIZED=FALSE&amp;creator=factset&amp;display_string=Audit"}</definedName>
    <definedName name="_185__FDSAUDITLINK__" hidden="1">{"fdsup://directions/FAT Viewer?action=UPDATE&amp;creator=factset&amp;DYN_ARGS=TRUE&amp;DOC_NAME=FAT:FQL_AUDITING_CLIENT_TEMPLATE.FAT&amp;display_string=Audit&amp;VAR:KEY=KNIHSZWVCJ&amp;VAR:QUERY=RkZfRU5UUlBSX1ZBTF9EQUlMWSg0MDE4MiwsLCwsJ0RJTCcpL0VDX01FQU5fU0FMRVNfTlRNQSg0MDE4Mik=&amp;","WINDOW=FIRST_POPUP&amp;HEIGHT=450&amp;WIDTH=450&amp;START_MAXIMIZED=FALSE&amp;VAR:CALENDAR=US&amp;VAR:SYMBOL=SGI&amp;VAR:INDEX=0"}</definedName>
    <definedName name="_1850__FDSAUDITLINK__" hidden="1">{"fdsup://Directions/FactSet Auditing Viewer?action=AUDIT_VALUE&amp;DB=129&amp;ID1=59479310&amp;VALUEID=02001&amp;SDATE=200702&amp;PERIODTYPE=QTR_STD&amp;SCFT=3&amp;window=popup_no_bar&amp;width=385&amp;height=120&amp;START_MAXIMIZED=FALSE&amp;creator=factset&amp;display_string=Audit"}</definedName>
    <definedName name="_1851__FDSAUDITLINK__" hidden="1">{"fdsup://Directions/FactSet Auditing Viewer?action=AUDIT_VALUE&amp;DB=129&amp;ID1=59501710&amp;VALUEID=02001&amp;SDATE=200701&amp;PERIODTYPE=QTR_STD&amp;SCFT=3&amp;window=popup_no_bar&amp;width=385&amp;height=120&amp;START_MAXIMIZED=FALSE&amp;creator=factset&amp;display_string=Audit"}</definedName>
    <definedName name="_1852__FDSAUDITLINK__" hidden="1">{"fdsup://Directions/FactSet Auditing Viewer?action=AUDIT_VALUE&amp;DB=129&amp;ID1=59501710&amp;VALUEID=02001&amp;SDATE=200701&amp;PERIODTYPE=QTR_STD&amp;SCFT=3&amp;window=popup_no_bar&amp;width=385&amp;height=120&amp;START_MAXIMIZED=FALSE&amp;creator=factset&amp;display_string=Audit"}</definedName>
    <definedName name="_1853__FDSAUDITLINK__" hidden="1">{"fdsup://Directions/FactSet Auditing Viewer?action=AUDIT_VALUE&amp;DB=129&amp;ID1=50216110&amp;VALUEID=02001&amp;SDATE=200702&amp;PERIODTYPE=QTR_STD&amp;SCFT=3&amp;window=popup_no_bar&amp;width=385&amp;height=120&amp;START_MAXIMIZED=FALSE&amp;creator=factset&amp;display_string=Audit"}</definedName>
    <definedName name="_1854__FDSAUDITLINK__" hidden="1">{"fdsup://Directions/FactSet Auditing Viewer?action=AUDIT_VALUE&amp;DB=129&amp;ID1=50216110&amp;VALUEID=02001&amp;SDATE=200702&amp;PERIODTYPE=QTR_STD&amp;SCFT=3&amp;window=popup_no_bar&amp;width=385&amp;height=120&amp;START_MAXIMIZED=FALSE&amp;creator=factset&amp;display_string=Audit"}</definedName>
    <definedName name="_1855__FDSAUDITLINK__" hidden="1">{"fdsup://Directions/FactSet Auditing Viewer?action=AUDIT_VALUE&amp;DB=129&amp;ID1=51841510&amp;VALUEID=02001&amp;SDATE=200702&amp;PERIODTYPE=QTR_STD&amp;SCFT=3&amp;window=popup_no_bar&amp;width=385&amp;height=120&amp;START_MAXIMIZED=FALSE&amp;creator=factset&amp;display_string=Audit"}</definedName>
    <definedName name="_1856__FDSAUDITLINK__" hidden="1">{"fdsup://Directions/FactSet Auditing Viewer?action=AUDIT_VALUE&amp;DB=129&amp;ID1=51841510&amp;VALUEID=02001&amp;SDATE=200702&amp;PERIODTYPE=QTR_STD&amp;SCFT=3&amp;window=popup_no_bar&amp;width=385&amp;height=120&amp;START_MAXIMIZED=FALSE&amp;creator=factset&amp;display_string=Audit"}</definedName>
    <definedName name="_1857__FDSAUDITLINK__" hidden="1">{"fdsup://Directions/FactSet Auditing Viewer?action=AUDIT_VALUE&amp;DB=129&amp;ID1=48836020&amp;VALUEID=02001&amp;SDATE=200701&amp;PERIODTYPE=QTR_STD&amp;SCFT=3&amp;window=popup_no_bar&amp;width=385&amp;height=120&amp;START_MAXIMIZED=FALSE&amp;creator=factset&amp;display_string=Audit"}</definedName>
    <definedName name="_1858__FDSAUDITLINK__" hidden="1">{"fdsup://Directions/FactSet Auditing Viewer?action=AUDIT_VALUE&amp;DB=129&amp;ID1=48836020&amp;VALUEID=02001&amp;SDATE=200701&amp;PERIODTYPE=QTR_STD&amp;SCFT=3&amp;window=popup_no_bar&amp;width=385&amp;height=120&amp;START_MAXIMIZED=FALSE&amp;creator=factset&amp;display_string=Audit"}</definedName>
    <definedName name="_1859__FDSAUDITLINK__" hidden="1">{"fdsup://Directions/FactSet Auditing Viewer?action=AUDIT_VALUE&amp;DB=129&amp;ID1=48203R10&amp;VALUEID=02001&amp;SDATE=200702&amp;PERIODTYPE=QTR_STD&amp;SCFT=3&amp;window=popup_no_bar&amp;width=385&amp;height=120&amp;START_MAXIMIZED=FALSE&amp;creator=factset&amp;display_string=Audit"}</definedName>
    <definedName name="_186__FDSAUDITLINK__" hidden="1">{"fdsup://directions/FAT Viewer?action=UPDATE&amp;creator=factset&amp;DYN_ARGS=TRUE&amp;DOC_NAME=FAT:FQL_AUDITING_CLIENT_TEMPLATE.FAT&amp;display_string=Audit&amp;VAR:KEY=AHYFWTSTIH&amp;VAR:QUERY=RkZfRU5UUlBSX1ZBTF9EQUlMWSg0MDE3OSwsLCwsJ0RJTCcpL0VDX01FQU5fU0FMRVNfTlRNQSg0MDE3OSk=&amp;","WINDOW=FIRST_POPUP&amp;HEIGHT=450&amp;WIDTH=450&amp;START_MAXIMIZED=FALSE&amp;VAR:CALENDAR=US&amp;VAR:SYMBOL=SGI&amp;VAR:INDEX=0"}</definedName>
    <definedName name="_1860__FDSAUDITLINK__" hidden="1">{"fdsup://Directions/FactSet Auditing Viewer?action=AUDIT_VALUE&amp;DB=129&amp;ID1=48203R10&amp;VALUEID=02001&amp;SDATE=200702&amp;PERIODTYPE=QTR_STD&amp;SCFT=3&amp;window=popup_no_bar&amp;width=385&amp;height=120&amp;START_MAXIMIZED=FALSE&amp;creator=factset&amp;display_string=Audit"}</definedName>
    <definedName name="_1861__FDSAUDITLINK__" hidden="1">{"fdsup://Directions/FactSet Auditing Viewer?action=AUDIT_VALUE&amp;DB=129&amp;ID1=46069S10&amp;VALUEID=02001&amp;SDATE=200702&amp;PERIODTYPE=QTR_STD&amp;SCFT=3&amp;window=popup_no_bar&amp;width=385&amp;height=120&amp;START_MAXIMIZED=FALSE&amp;creator=factset&amp;display_string=Audit"}</definedName>
    <definedName name="_1862__FDSAUDITLINK__" hidden="1">{"fdsup://Directions/FactSet Auditing Viewer?action=AUDIT_VALUE&amp;DB=129&amp;ID1=46069S10&amp;VALUEID=02001&amp;SDATE=200702&amp;PERIODTYPE=QTR_STD&amp;SCFT=3&amp;window=popup_no_bar&amp;width=385&amp;height=120&amp;START_MAXIMIZED=FALSE&amp;creator=factset&amp;display_string=Audit"}</definedName>
    <definedName name="_1863__FDSAUDITLINK__" hidden="1">{"fdsup://Directions/FactSet Auditing Viewer?action=AUDIT_VALUE&amp;DB=129&amp;ID1=45814010&amp;VALUEID=02001&amp;SDATE=200702&amp;PERIODTYPE=QTR_STD&amp;SCFT=3&amp;window=popup_no_bar&amp;width=385&amp;height=120&amp;START_MAXIMIZED=FALSE&amp;creator=factset&amp;display_string=Audit"}</definedName>
    <definedName name="_1864__FDSAUDITLINK__" hidden="1">{"fdsup://Directions/FactSet Auditing Viewer?action=AUDIT_VALUE&amp;DB=129&amp;ID1=45814010&amp;VALUEID=02001&amp;SDATE=200702&amp;PERIODTYPE=QTR_STD&amp;SCFT=3&amp;window=popup_no_bar&amp;width=385&amp;height=120&amp;START_MAXIMIZED=FALSE&amp;creator=factset&amp;display_string=Audit"}</definedName>
    <definedName name="_1865__FDSAUDITLINK__" hidden="1">{"fdsup://Directions/FactSet Auditing Viewer?action=AUDIT_VALUE&amp;DB=129&amp;ID1=45811810&amp;VALUEID=02001&amp;SDATE=200701&amp;PERIODTYPE=QTR_STD&amp;SCFT=3&amp;window=popup_no_bar&amp;width=385&amp;height=120&amp;START_MAXIMIZED=FALSE&amp;creator=factset&amp;display_string=Audit"}</definedName>
    <definedName name="_1866__FDSAUDITLINK__" hidden="1">{"fdsup://Directions/FactSet Auditing Viewer?action=AUDIT_VALUE&amp;DB=129&amp;ID1=45811810&amp;VALUEID=02001&amp;SDATE=200701&amp;PERIODTYPE=QTR_STD&amp;SCFT=3&amp;window=popup_no_bar&amp;width=385&amp;height=120&amp;START_MAXIMIZED=FALSE&amp;creator=factset&amp;display_string=Audit"}</definedName>
    <definedName name="_1867__FDSAUDITLINK__" hidden="1">{"fdsup://Directions/FactSet Auditing Viewer?action=AUDIT_VALUE&amp;DB=129&amp;ID1=42823610&amp;VALUEID=02001&amp;SDATE=200703&amp;PERIODTYPE=QTR_STD&amp;SCFT=3&amp;window=popup_no_bar&amp;width=385&amp;height=120&amp;START_MAXIMIZED=FALSE&amp;creator=factset&amp;display_string=Audit"}</definedName>
    <definedName name="_1868__FDSAUDITLINK__" hidden="1">{"fdsup://Directions/FactSet Auditing Viewer?action=AUDIT_VALUE&amp;DB=129&amp;ID1=42823610&amp;VALUEID=02001&amp;SDATE=200703&amp;PERIODTYPE=QTR_STD&amp;SCFT=3&amp;window=popup_no_bar&amp;width=385&amp;height=120&amp;START_MAXIMIZED=FALSE&amp;creator=factset&amp;display_string=Audit"}</definedName>
    <definedName name="_1869__FDSAUDITLINK__" hidden="1">{"fdsup://Directions/FactSet Auditing Viewer?action=AUDIT_VALUE&amp;DB=129&amp;ID1=H2906T10&amp;VALUEID=02001&amp;SDATE=200702&amp;PERIODTYPE=QTR_STD&amp;SCFT=3&amp;window=popup_no_bar&amp;width=385&amp;height=120&amp;START_MAXIMIZED=FALSE&amp;creator=factset&amp;display_string=Audit"}</definedName>
    <definedName name="_187__FDSAUDITLINK__" hidden="1">{"fdsup://directions/FAT Viewer?action=UPDATE&amp;creator=factset&amp;DYN_ARGS=TRUE&amp;DOC_NAME=FAT:FQL_AUDITING_CLIENT_TEMPLATE.FAT&amp;display_string=Audit&amp;VAR:KEY=CXWJGBWXOZ&amp;VAR:QUERY=RkZfRU5UUlBSX1ZBTF9EQUlMWSg0MDE3OCwsLCwsJ0RJTCcpL0VDX01FQU5fU0FMRVNfTlRNQSg0MDE3OCk=&amp;","WINDOW=FIRST_POPUP&amp;HEIGHT=450&amp;WIDTH=450&amp;START_MAXIMIZED=FALSE&amp;VAR:CALENDAR=US&amp;VAR:SYMBOL=SGI&amp;VAR:INDEX=0"}</definedName>
    <definedName name="_1870__FDSAUDITLINK__" hidden="1">{"fdsup://Directions/FactSet Auditing Viewer?action=AUDIT_VALUE&amp;DB=129&amp;ID1=H2906T10&amp;VALUEID=02001&amp;SDATE=200702&amp;PERIODTYPE=QTR_STD&amp;SCFT=3&amp;window=popup_no_bar&amp;width=385&amp;height=120&amp;START_MAXIMIZED=FALSE&amp;creator=factset&amp;display_string=Audit"}</definedName>
    <definedName name="_1871__FDSAUDITLINK__" hidden="1">{"fdsup://Directions/FactSet Auditing Viewer?action=AUDIT_VALUE&amp;DB=129&amp;ID1=31561610&amp;VALUEID=02001&amp;SDATE=200703&amp;PERIODTYPE=QTR_STD&amp;SCFT=3&amp;window=popup_no_bar&amp;width=385&amp;height=120&amp;START_MAXIMIZED=FALSE&amp;creator=factset&amp;display_string=Audit"}</definedName>
    <definedName name="_1872__FDSAUDITLINK__" hidden="1">{"fdsup://Directions/FactSet Auditing Viewer?action=AUDIT_VALUE&amp;DB=129&amp;ID1=31561610&amp;VALUEID=02001&amp;SDATE=200703&amp;PERIODTYPE=QTR_STD&amp;SCFT=3&amp;window=popup_no_bar&amp;width=385&amp;height=120&amp;START_MAXIMIZED=FALSE&amp;creator=factset&amp;display_string=Audit"}</definedName>
    <definedName name="_1873__FDSAUDITLINK__" hidden="1">{"fdsup://Directions/FactSet Auditing Viewer?action=AUDIT_VALUE&amp;DB=129&amp;ID1=24702R10&amp;VALUEID=02001&amp;SDATE=200702&amp;PERIODTYPE=QTR_STD&amp;SCFT=3&amp;window=popup_no_bar&amp;width=385&amp;height=120&amp;START_MAXIMIZED=FALSE&amp;creator=factset&amp;display_string=Audit"}</definedName>
    <definedName name="_1874__FDSAUDITLINK__" hidden="1">{"fdsup://Directions/FactSet Auditing Viewer?action=AUDIT_VALUE&amp;DB=129&amp;ID1=24702R10&amp;VALUEID=02001&amp;SDATE=200702&amp;PERIODTYPE=QTR_STD&amp;SCFT=3&amp;window=popup_no_bar&amp;width=385&amp;height=120&amp;START_MAXIMIZED=FALSE&amp;creator=factset&amp;display_string=Audit"}</definedName>
    <definedName name="_1875__FDSAUDITLINK__" hidden="1">{"fdsup://Directions/FactSet Auditing Viewer?action=AUDIT_VALUE&amp;DB=129&amp;ID1=23257210&amp;VALUEID=02001&amp;SDATE=200702&amp;PERIODTYPE=QTR_STD&amp;SCFT=3&amp;window=popup_no_bar&amp;width=385&amp;height=120&amp;START_MAXIMIZED=FALSE&amp;creator=factset&amp;display_string=Audit"}</definedName>
    <definedName name="_1876__FDSAUDITLINK__" hidden="1">{"fdsup://Directions/FactSet Auditing Viewer?action=AUDIT_VALUE&amp;DB=129&amp;ID1=23257210&amp;VALUEID=02001&amp;SDATE=200702&amp;PERIODTYPE=QTR_STD&amp;SCFT=3&amp;window=popup_no_bar&amp;width=385&amp;height=120&amp;START_MAXIMIZED=FALSE&amp;creator=factset&amp;display_string=Audit"}</definedName>
    <definedName name="_1877__FDSAUDITLINK__" hidden="1">{"fdsup://Directions/FactSet Auditing Viewer?action=AUDIT_VALUE&amp;DB=129&amp;ID1=23280610&amp;VALUEID=02001&amp;SDATE=200702&amp;PERIODTYPE=QTR_STD&amp;SCFT=3&amp;window=popup_no_bar&amp;width=385&amp;height=120&amp;START_MAXIMIZED=FALSE&amp;creator=factset&amp;display_string=Audit"}</definedName>
    <definedName name="_1878__FDSAUDITLINK__" hidden="1">{"fdsup://Directions/FactSet Auditing Viewer?action=AUDIT_VALUE&amp;DB=129&amp;ID1=23280610&amp;VALUEID=02001&amp;SDATE=200702&amp;PERIODTYPE=QTR_STD&amp;SCFT=3&amp;window=popup_no_bar&amp;width=385&amp;height=120&amp;START_MAXIMIZED=FALSE&amp;creator=factset&amp;display_string=Audit"}</definedName>
    <definedName name="_1879__FDSAUDITLINK__" hidden="1">{"fdsup://Directions/FactSet Auditing Viewer?action=AUDIT_VALUE&amp;DB=129&amp;ID1=20714230&amp;VALUEID=02001&amp;SDATE=200703&amp;PERIODTYPE=QTR_STD&amp;SCFT=3&amp;window=popup_no_bar&amp;width=385&amp;height=120&amp;START_MAXIMIZED=FALSE&amp;creator=factset&amp;display_string=Audit"}</definedName>
    <definedName name="_188__FDSAUDITLINK__" hidden="1">{"fdsup://directions/FAT Viewer?action=UPDATE&amp;creator=factset&amp;DYN_ARGS=TRUE&amp;DOC_NAME=FAT:FQL_AUDITING_CLIENT_TEMPLATE.FAT&amp;display_string=Audit&amp;VAR:KEY=INEFEVGRQJ&amp;VAR:QUERY=RkZfRU5UUlBSX1ZBTF9EQUlMWSg0MDE3NywsLCwsJ0RJTCcpL0VDX01FQU5fU0FMRVNfTlRNQSg0MDE3Nyk=&amp;","WINDOW=FIRST_POPUP&amp;HEIGHT=450&amp;WIDTH=450&amp;START_MAXIMIZED=FALSE&amp;VAR:CALENDAR=US&amp;VAR:SYMBOL=SGI&amp;VAR:INDEX=0"}</definedName>
    <definedName name="_1880__FDSAUDITLINK__" hidden="1">{"fdsup://Directions/FactSet Auditing Viewer?action=AUDIT_VALUE&amp;DB=129&amp;ID1=20714230&amp;VALUEID=02001&amp;SDATE=200703&amp;PERIODTYPE=QTR_STD&amp;SCFT=3&amp;window=popup_no_bar&amp;width=385&amp;height=120&amp;START_MAXIMIZED=FALSE&amp;creator=factset&amp;display_string=Audit"}</definedName>
    <definedName name="_1881__FDSAUDITLINK__" hidden="1">{"fdsup://Directions/FactSet Auditing Viewer?action=AUDIT_VALUE&amp;DB=129&amp;ID1=12738710&amp;VALUEID=02001&amp;SDATE=200702&amp;PERIODTYPE=QTR_STD&amp;SCFT=3&amp;window=popup_no_bar&amp;width=385&amp;height=120&amp;START_MAXIMIZED=FALSE&amp;creator=factset&amp;display_string=Audit"}</definedName>
    <definedName name="_1882__FDSAUDITLINK__" hidden="1">{"fdsup://Directions/FactSet Auditing Viewer?action=AUDIT_VALUE&amp;DB=129&amp;ID1=12738710&amp;VALUEID=02001&amp;SDATE=200702&amp;PERIODTYPE=QTR_STD&amp;SCFT=3&amp;window=popup_no_bar&amp;width=385&amp;height=120&amp;START_MAXIMIZED=FALSE&amp;creator=factset&amp;display_string=Audit"}</definedName>
    <definedName name="_1883__FDSAUDITLINK__" hidden="1">{"fdsup://Directions/FactSet Auditing Viewer?action=AUDIT_VALUE&amp;DB=129&amp;ID1=14964U10&amp;VALUEID=02001&amp;SDATE=200702&amp;PERIODTYPE=QTR_STD&amp;SCFT=3&amp;window=popup_no_bar&amp;width=385&amp;height=120&amp;START_MAXIMIZED=FALSE&amp;creator=factset&amp;display_string=Audit"}</definedName>
    <definedName name="_1884__FDSAUDITLINK__" hidden="1">{"fdsup://Directions/FactSet Auditing Viewer?action=AUDIT_VALUE&amp;DB=129&amp;ID1=14964U10&amp;VALUEID=02001&amp;SDATE=200702&amp;PERIODTYPE=QTR_STD&amp;SCFT=3&amp;window=popup_no_bar&amp;width=385&amp;height=120&amp;START_MAXIMIZED=FALSE&amp;creator=factset&amp;display_string=Audit"}</definedName>
    <definedName name="_1885__FDSAUDITLINK__" hidden="1">{"fdsup://Directions/FactSet Auditing Viewer?action=AUDIT_VALUE&amp;DB=129&amp;ID1=11162130&amp;VALUEID=02001&amp;SDATE=200703&amp;PERIODTYPE=QTR_STD&amp;SCFT=3&amp;window=popup_no_bar&amp;width=385&amp;height=120&amp;START_MAXIMIZED=FALSE&amp;creator=factset&amp;display_string=Audit"}</definedName>
    <definedName name="_1886__FDSAUDITLINK__" hidden="1">{"fdsup://Directions/FactSet Auditing Viewer?action=AUDIT_VALUE&amp;DB=129&amp;ID1=11162130&amp;VALUEID=02001&amp;SDATE=200703&amp;PERIODTYPE=QTR_STD&amp;SCFT=3&amp;window=popup_no_bar&amp;width=385&amp;height=120&amp;START_MAXIMIZED=FALSE&amp;creator=factset&amp;display_string=Audit"}</definedName>
    <definedName name="_1887__FDSAUDITLINK__" hidden="1">{"fdsup://Directions/FactSet Auditing Viewer?action=AUDIT_VALUE&amp;DB=129&amp;ID1=04743P10&amp;VALUEID=02001&amp;SDATE=200702&amp;PERIODTYPE=QTR_STD&amp;SCFT=3&amp;window=popup_no_bar&amp;width=385&amp;height=120&amp;START_MAXIMIZED=FALSE&amp;creator=factset&amp;display_string=Audit"}</definedName>
    <definedName name="_1888__FDSAUDITLINK__" hidden="1">{"fdsup://Directions/FactSet Auditing Viewer?action=AUDIT_VALUE&amp;DB=129&amp;ID1=04743P10&amp;VALUEID=02001&amp;SDATE=200702&amp;PERIODTYPE=QTR_STD&amp;SCFT=3&amp;window=popup_no_bar&amp;width=385&amp;height=120&amp;START_MAXIMIZED=FALSE&amp;creator=factset&amp;display_string=Audit"}</definedName>
    <definedName name="_1889__FDSAUDITLINK__" hidden="1">{"fdsup://Directions/FactSet Auditing Viewer?action=AUDIT_VALUE&amp;DB=129&amp;ID1=03251510&amp;VALUEID=02001&amp;SDATE=200702&amp;PERIODTYPE=QTR_STD&amp;SCFT=3&amp;window=popup_no_bar&amp;width=385&amp;height=120&amp;START_MAXIMIZED=FALSE&amp;creator=factset&amp;display_string=Audit"}</definedName>
    <definedName name="_189__FDSAUDITLINK__" hidden="1">{"fdsup://directions/FAT Viewer?action=UPDATE&amp;creator=factset&amp;DYN_ARGS=TRUE&amp;DOC_NAME=FAT:FQL_AUDITING_CLIENT_TEMPLATE.FAT&amp;display_string=Audit&amp;VAR:KEY=GDOVEBGPIZ&amp;VAR:QUERY=RkZfRU5UUlBSX1ZBTF9EQUlMWSg0MDE3NiwsLCwsJ0RJTCcpL0VDX01FQU5fU0FMRVNfTlRNQSg0MDE3Nik=&amp;","WINDOW=FIRST_POPUP&amp;HEIGHT=450&amp;WIDTH=450&amp;START_MAXIMIZED=FALSE&amp;VAR:CALENDAR=US&amp;VAR:SYMBOL=SGI&amp;VAR:INDEX=0"}</definedName>
    <definedName name="_1890__FDSAUDITLINK__" hidden="1">{"fdsup://Directions/FactSet Auditing Viewer?action=AUDIT_VALUE&amp;DB=129&amp;ID1=03251510&amp;VALUEID=02001&amp;SDATE=200702&amp;PERIODTYPE=QTR_STD&amp;SCFT=3&amp;window=popup_no_bar&amp;width=385&amp;height=120&amp;START_MAXIMIZED=FALSE&amp;creator=factset&amp;display_string=Audit"}</definedName>
    <definedName name="_1891__FDSAUDITLINK__" hidden="1">{"fdsup://Directions/FactSet Auditing Viewer?action=AUDIT_VALUE&amp;DB=129&amp;ID1=00790310&amp;VALUEID=02001&amp;SDATE=200702&amp;PERIODTYPE=QTR_STD&amp;SCFT=3&amp;window=popup_no_bar&amp;width=385&amp;height=120&amp;START_MAXIMIZED=FALSE&amp;creator=factset&amp;display_string=Audit"}</definedName>
    <definedName name="_1892__FDSAUDITLINK__" hidden="1">{"fdsup://Directions/FactSet Auditing Viewer?action=AUDIT_VALUE&amp;DB=129&amp;ID1=00790310&amp;VALUEID=02001&amp;SDATE=200702&amp;PERIODTYPE=QTR_STD&amp;SCFT=3&amp;window=popup_no_bar&amp;width=385&amp;height=120&amp;START_MAXIMIZED=FALSE&amp;creator=factset&amp;display_string=Audit"}</definedName>
    <definedName name="_1893__FDSAUDITLINK__" hidden="1">{"fdsup://Directions/FactSet Auditing Viewer?action=AUDIT_VALUE&amp;DB=129&amp;ID1=03822W40&amp;VALUEID=02001&amp;SDATE=200701&amp;PERIODTYPE=QTR_STD&amp;SCFT=3&amp;window=popup_no_bar&amp;width=385&amp;height=120&amp;START_MAXIMIZED=FALSE&amp;creator=factset&amp;display_string=Audit"}</definedName>
    <definedName name="_1894__FDSAUDITLINK__" hidden="1">{"fdsup://Directions/FactSet Auditing Viewer?action=AUDIT_VALUE&amp;DB=129&amp;ID1=03822W40&amp;VALUEID=02001&amp;SDATE=200701&amp;PERIODTYPE=QTR_STD&amp;SCFT=3&amp;window=popup_no_bar&amp;width=385&amp;height=120&amp;START_MAXIMIZED=FALSE&amp;creator=factset&amp;display_string=Audit"}</definedName>
    <definedName name="_1895__FDSAUDITLINK__" hidden="1">{"fdsup://Directions/FactSet Auditing Viewer?action=AUDIT_VALUE&amp;DB=129&amp;ID1=03822210&amp;VALUEID=02001&amp;SDATE=200703&amp;PERIODTYPE=QTR_STD&amp;SCFT=3&amp;window=popup_no_bar&amp;width=385&amp;height=120&amp;START_MAXIMIZED=FALSE&amp;creator=factset&amp;display_string=Audit"}</definedName>
    <definedName name="_1896__FDSAUDITLINK__" hidden="1">{"fdsup://Directions/FactSet Auditing Viewer?action=AUDIT_VALUE&amp;DB=129&amp;ID1=03822210&amp;VALUEID=02001&amp;SDATE=200703&amp;PERIODTYPE=QTR_STD&amp;SCFT=3&amp;window=popup_no_bar&amp;width=385&amp;height=120&amp;START_MAXIMIZED=FALSE&amp;creator=factset&amp;display_string=Audit"}</definedName>
    <definedName name="_1897__FDSAUDITLINK__" hidden="1">{"fdsup://Directions/FactSet Auditing Viewer?action=AUDIT_VALUE&amp;DB=129&amp;ID1=02144110&amp;VALUEID=02001&amp;SDATE=200702&amp;PERIODTYPE=QTR_STD&amp;SCFT=3&amp;window=popup_no_bar&amp;width=385&amp;height=120&amp;START_MAXIMIZED=FALSE&amp;creator=factset&amp;display_string=Audit"}</definedName>
    <definedName name="_1898__FDSAUDITLINK__" hidden="1">{"fdsup://Directions/FactSet Auditing Viewer?action=AUDIT_VALUE&amp;DB=129&amp;ID1=02144110&amp;VALUEID=02001&amp;SDATE=200702&amp;PERIODTYPE=QTR_STD&amp;SCFT=3&amp;window=popup_no_bar&amp;width=385&amp;height=120&amp;START_MAXIMIZED=FALSE&amp;creator=factset&amp;display_string=Audit"}</definedName>
    <definedName name="_1899__FDSAUDITLINK__" hidden="1">{"fdsup://Directions/FactSet Auditing Viewer?action=AUDIT_VALUE&amp;DB=129&amp;ID1=03265410&amp;VALUEID=02001&amp;SDATE=200703&amp;PERIODTYPE=QTR_STD&amp;SCFT=3&amp;window=popup_no_bar&amp;width=385&amp;height=120&amp;START_MAXIMIZED=FALSE&amp;creator=factset&amp;display_string=Audit"}</definedName>
    <definedName name="_19__FDSAUDITLINK__" hidden="1">{"fdsup://directions/FAT Viewer?action=UPDATE&amp;creator=factset&amp;DYN_ARGS=TRUE&amp;DOC_NAME=FAT:FQL_AUDITING_CLIENT_TEMPLATE.FAT&amp;display_string=Audit&amp;VAR:KEY=WFWXMFEJAJ&amp;VAR:QUERY=RkZfRU5UUlBSX1ZBTF9EQUlMWSg0MDQxNCwsLCwsJ0RJTCcpL0VDX01FQU5fU0FMRVNfTlRNQSg0MDQxNCk=&amp;","WINDOW=FIRST_POPUP&amp;HEIGHT=450&amp;WIDTH=450&amp;START_MAXIMIZED=FALSE&amp;VAR:CALENDAR=US&amp;VAR:SYMBOL=SGI&amp;VAR:INDEX=0"}</definedName>
    <definedName name="_190__FDSAUDITLINK__" hidden="1">{"fdsup://directions/FAT Viewer?action=UPDATE&amp;creator=factset&amp;DYN_ARGS=TRUE&amp;DOC_NAME=FAT:FQL_AUDITING_CLIENT_TEMPLATE.FAT&amp;display_string=Audit&amp;VAR:KEY=KPWDWFEJMV&amp;VAR:QUERY=RkZfRU5UUlBSX1ZBTF9EQUlMWSg0MDE3NSwsLCwsJ0RJTCcpL0VDX01FQU5fU0FMRVNfTlRNQSg0MDE3NSk=&amp;","WINDOW=FIRST_POPUP&amp;HEIGHT=450&amp;WIDTH=450&amp;START_MAXIMIZED=FALSE&amp;VAR:CALENDAR=US&amp;VAR:SYMBOL=SGI&amp;VAR:INDEX=0"}</definedName>
    <definedName name="_1900__FDSAUDITLINK__" hidden="1">{"fdsup://Directions/FactSet Auditing Viewer?action=AUDIT_VALUE&amp;DB=129&amp;ID1=03265410&amp;VALUEID=02001&amp;SDATE=200703&amp;PERIODTYPE=QTR_STD&amp;SCFT=3&amp;window=popup_no_bar&amp;width=385&amp;height=120&amp;START_MAXIMIZED=FALSE&amp;creator=factset&amp;display_string=Audit"}</definedName>
    <definedName name="_1901__FDSAUDITLINK__" hidden="1">{"fdsup://Directions/FactSet Auditing Viewer?action=AUDIT_VALUE&amp;DB=129&amp;ID1=00752J10&amp;VALUEID=02001&amp;SDATE=200702&amp;PERIODTYPE=QTR_STD&amp;SCFT=3&amp;window=popup_no_bar&amp;width=385&amp;height=120&amp;START_MAXIMIZED=FALSE&amp;creator=factset&amp;display_string=Audit"}</definedName>
    <definedName name="_1902__FDSAUDITLINK__" hidden="1">{"fdsup://Directions/FactSet Auditing Viewer?action=AUDIT_VALUE&amp;DB=129&amp;ID1=00752J10&amp;VALUEID=02001&amp;SDATE=200702&amp;PERIODTYPE=QTR_STD&amp;SCFT=3&amp;window=popup_no_bar&amp;width=385&amp;height=120&amp;START_MAXIMIZED=FALSE&amp;creator=factset&amp;display_string=Audit"}</definedName>
    <definedName name="_1903__FDSAUDITLINK__" hidden="1">{"fdsup://Directions/FactSet Auditing Viewer?action=AUDIT_VALUE&amp;DB=129&amp;ID1=98975F10&amp;VALUEID=02001&amp;SDATE=200701&amp;PERIODTYPE=QTR_STD&amp;SCFT=3&amp;window=popup_no_bar&amp;width=385&amp;height=120&amp;START_MAXIMIZED=FALSE&amp;creator=factset&amp;display_string=Audit"}</definedName>
    <definedName name="_1904__FDSAUDITLINK__" hidden="1">{"fdsup://Directions/FactSet Auditing Viewer?action=AUDIT_VALUE&amp;DB=129&amp;ID1=98975F10&amp;VALUEID=02001&amp;SDATE=200701&amp;PERIODTYPE=QTR_STD&amp;SCFT=3&amp;window=popup_no_bar&amp;width=385&amp;height=120&amp;START_MAXIMIZED=FALSE&amp;creator=factset&amp;display_string=Audit"}</definedName>
    <definedName name="_1905__FDSAUDITLINK__" hidden="1">{"fdsup://Directions/FactSet Auditing Viewer?action=AUDIT_VALUE&amp;DB=129&amp;ID1=95810210&amp;VALUEID=02001&amp;SDATE=200703&amp;PERIODTYPE=QTR_STD&amp;SCFT=3&amp;window=popup_no_bar&amp;width=385&amp;height=120&amp;START_MAXIMIZED=FALSE&amp;creator=factset&amp;display_string=Audit"}</definedName>
    <definedName name="_1906__FDSAUDITLINK__" hidden="1">{"fdsup://Directions/FactSet Auditing Viewer?action=AUDIT_VALUE&amp;DB=129&amp;ID1=95810210&amp;VALUEID=02001&amp;SDATE=200703&amp;PERIODTYPE=QTR_STD&amp;SCFT=3&amp;window=popup_no_bar&amp;width=385&amp;height=120&amp;START_MAXIMIZED=FALSE&amp;creator=factset&amp;display_string=Audit"}</definedName>
    <definedName name="_1907__FDSAUDITLINK__" hidden="1">{"fdsup://Directions/FactSet Auditing Viewer?action=AUDIT_VALUE&amp;DB=129&amp;ID1=92829810&amp;VALUEID=02001&amp;SDATE=200701&amp;PERIODTYPE=QTR_STD&amp;SCFT=3&amp;window=popup_no_bar&amp;width=385&amp;height=120&amp;START_MAXIMIZED=FALSE&amp;creator=factset&amp;display_string=Audit"}</definedName>
    <definedName name="_1908__FDSAUDITLINK__" hidden="1">{"fdsup://Directions/FactSet Auditing Viewer?action=AUDIT_VALUE&amp;DB=129&amp;ID1=92829810&amp;VALUEID=02001&amp;SDATE=200701&amp;PERIODTYPE=QTR_STD&amp;SCFT=3&amp;window=popup_no_bar&amp;width=385&amp;height=120&amp;START_MAXIMIZED=FALSE&amp;creator=factset&amp;display_string=Audit"}</definedName>
    <definedName name="_1909__FDSAUDITLINK__" hidden="1">{"fdsup://Directions/FactSet Auditing Viewer?action=AUDIT_VALUE&amp;DB=129&amp;ID1=88250810&amp;VALUEID=02001&amp;SDATE=200701&amp;PERIODTYPE=QTR_STD&amp;SCFT=3&amp;window=popup_no_bar&amp;width=385&amp;height=120&amp;START_MAXIMIZED=FALSE&amp;creator=factset&amp;display_string=Audit"}</definedName>
    <definedName name="_191__FDSAUDITLINK__" hidden="1">{"fdsup://directions/FAT Viewer?action=UPDATE&amp;creator=factset&amp;DYN_ARGS=TRUE&amp;DOC_NAME=FAT:FQL_AUDITING_CLIENT_TEMPLATE.FAT&amp;display_string=Audit&amp;VAR:KEY=CLEDQNSNCB&amp;VAR:QUERY=RkZfRU5UUlBSX1ZBTF9EQUlMWSg0MDE3MiwsLCwsJ0RJTCcpL0VDX01FQU5fU0FMRVNfTlRNQSg0MDE3Mik=&amp;","WINDOW=FIRST_POPUP&amp;HEIGHT=450&amp;WIDTH=450&amp;START_MAXIMIZED=FALSE&amp;VAR:CALENDAR=US&amp;VAR:SYMBOL=SGI&amp;VAR:INDEX=0"}</definedName>
    <definedName name="_1910__FDSAUDITLINK__" hidden="1">{"fdsup://Directions/FactSet Auditing Viewer?action=AUDIT_VALUE&amp;DB=129&amp;ID1=88250810&amp;VALUEID=02001&amp;SDATE=200701&amp;PERIODTYPE=QTR_STD&amp;SCFT=3&amp;window=popup_no_bar&amp;width=385&amp;height=120&amp;START_MAXIMIZED=FALSE&amp;creator=factset&amp;display_string=Audit"}</definedName>
    <definedName name="_1911__FDSAUDITLINK__" hidden="1">{"fdsup://Directions/FactSet Auditing Viewer?action=AUDIT_VALUE&amp;DB=129&amp;ID1=89674K10&amp;VALUEID=02001&amp;SDATE=200701&amp;PERIODTYPE=QTR_STD&amp;SCFT=3&amp;window=popup_no_bar&amp;width=385&amp;height=120&amp;START_MAXIMIZED=FALSE&amp;creator=factset&amp;display_string=Audit"}</definedName>
    <definedName name="_1912__FDSAUDITLINK__" hidden="1">{"fdsup://Directions/FactSet Auditing Viewer?action=AUDIT_VALUE&amp;DB=129&amp;ID1=89674K10&amp;VALUEID=02001&amp;SDATE=200701&amp;PERIODTYPE=QTR_STD&amp;SCFT=3&amp;window=popup_no_bar&amp;width=385&amp;height=120&amp;START_MAXIMIZED=FALSE&amp;creator=factset&amp;display_string=Audit"}</definedName>
    <definedName name="_1913__FDSAUDITLINK__" hidden="1">{"fdsup://Directions/FactSet Auditing Viewer?action=AUDIT_VALUE&amp;DB=129&amp;ID1=83088M10&amp;VALUEID=02001&amp;SDATE=200702&amp;PERIODTYPE=QTR_STD&amp;SCFT=3&amp;window=popup_no_bar&amp;width=385&amp;height=120&amp;START_MAXIMIZED=FALSE&amp;creator=factset&amp;display_string=Audit"}</definedName>
    <definedName name="_1914__FDSAUDITLINK__" hidden="1">{"fdsup://Directions/FactSet Auditing Viewer?action=AUDIT_VALUE&amp;DB=129&amp;ID1=83088M10&amp;VALUEID=02001&amp;SDATE=200702&amp;PERIODTYPE=QTR_STD&amp;SCFT=3&amp;window=popup_no_bar&amp;width=385&amp;height=120&amp;START_MAXIMIZED=FALSE&amp;creator=factset&amp;display_string=Audit"}</definedName>
    <definedName name="_1915__FDSAUDITLINK__" hidden="1">{"fdsup://Directions/FactSet Auditing Viewer?action=AUDIT_VALUE&amp;DB=129&amp;ID1=G7945M10&amp;VALUEID=02001&amp;SDATE=200703&amp;PERIODTYPE=QTR_STD&amp;SCFT=3&amp;window=popup_no_bar&amp;width=385&amp;height=120&amp;START_MAXIMIZED=FALSE&amp;creator=factset&amp;display_string=Audit"}</definedName>
    <definedName name="_1916__FDSAUDITLINK__" hidden="1">{"fdsup://Directions/FactSet Auditing Viewer?action=AUDIT_VALUE&amp;DB=129&amp;ID1=G7945M10&amp;VALUEID=02001&amp;SDATE=200703&amp;PERIODTYPE=QTR_STD&amp;SCFT=3&amp;window=popup_no_bar&amp;width=385&amp;height=120&amp;START_MAXIMIZED=FALSE&amp;creator=factset&amp;display_string=Audit"}</definedName>
    <definedName name="_1917__FDSAUDITLINK__" hidden="1">{"fdsup://Directions/FactSet Auditing Viewer?action=AUDIT_VALUE&amp;DB=129&amp;ID1=78477410&amp;VALUEID=02001&amp;SDATE=200701&amp;PERIODTYPE=QTR_STD&amp;SCFT=3&amp;window=popup_no_bar&amp;width=385&amp;height=120&amp;START_MAXIMIZED=FALSE&amp;creator=factset&amp;display_string=Audit"}</definedName>
    <definedName name="_1918__FDSAUDITLINK__" hidden="1">{"fdsup://Directions/FactSet Auditing Viewer?action=AUDIT_VALUE&amp;DB=129&amp;ID1=78477410&amp;VALUEID=02001&amp;SDATE=200701&amp;PERIODTYPE=QTR_STD&amp;SCFT=3&amp;window=popup_no_bar&amp;width=385&amp;height=120&amp;START_MAXIMIZED=FALSE&amp;creator=factset&amp;display_string=Audit"}</definedName>
    <definedName name="_1919__FDSAUDITLINK__" hidden="1">{"fdsup://Directions/FactSet Auditing Viewer?action=AUDIT_VALUE&amp;DB=129&amp;ID1=82705710&amp;VALUEID=02001&amp;SDATE=200701&amp;PERIODTYPE=QTR_STD&amp;SCFT=3&amp;window=popup_no_bar&amp;width=385&amp;height=120&amp;START_MAXIMIZED=FALSE&amp;creator=factset&amp;display_string=Audit"}</definedName>
    <definedName name="_192__FDSAUDITLINK__" hidden="1">{"fdsup://directions/FAT Viewer?action=UPDATE&amp;creator=factset&amp;DYN_ARGS=TRUE&amp;DOC_NAME=FAT:FQL_AUDITING_CLIENT_TEMPLATE.FAT&amp;display_string=Audit&amp;VAR:KEY=KPGZADYBUT&amp;VAR:QUERY=RkZfRU5UUlBSX1ZBTF9EQUlMWSg0MDE3MSwsLCwsJ0RJTCcpL0VDX01FQU5fU0FMRVNfTlRNQSg0MDE3MSk=&amp;","WINDOW=FIRST_POPUP&amp;HEIGHT=450&amp;WIDTH=450&amp;START_MAXIMIZED=FALSE&amp;VAR:CALENDAR=US&amp;VAR:SYMBOL=SGI&amp;VAR:INDEX=0"}</definedName>
    <definedName name="_1920__FDSAUDITLINK__" hidden="1">{"fdsup://Directions/FactSet Auditing Viewer?action=AUDIT_VALUE&amp;DB=129&amp;ID1=82705710&amp;VALUEID=02001&amp;SDATE=200701&amp;PERIODTYPE=QTR_STD&amp;SCFT=3&amp;window=popup_no_bar&amp;width=385&amp;height=120&amp;START_MAXIMIZED=FALSE&amp;creator=factset&amp;display_string=Audit"}</definedName>
    <definedName name="_1921__FDSAUDITLINK__" hidden="1">{"fdsup://Directions/FactSet Auditing Viewer?action=AUDIT_VALUE&amp;DB=129&amp;ID1=83547010&amp;VALUEID=02001&amp;SDATE=200701&amp;PERIODTYPE=QTR_STD&amp;SCFT=3&amp;window=popup_no_bar&amp;width=385&amp;height=120&amp;START_MAXIMIZED=FALSE&amp;creator=factset&amp;display_string=Audit"}</definedName>
    <definedName name="_1922__FDSAUDITLINK__" hidden="1">{"fdsup://Directions/FactSet Auditing Viewer?action=AUDIT_VALUE&amp;DB=129&amp;ID1=83547010&amp;VALUEID=02001&amp;SDATE=200701&amp;PERIODTYPE=QTR_STD&amp;SCFT=3&amp;window=popup_no_bar&amp;width=385&amp;height=120&amp;START_MAXIMIZED=FALSE&amp;creator=factset&amp;display_string=Audit"}</definedName>
    <definedName name="_1923__FDSAUDITLINK__" hidden="1">{"fdsup://Directions/FactSet Auditing Viewer?action=AUDIT_VALUE&amp;DB=129&amp;ID1=87160710&amp;VALUEID=02001&amp;SDATE=200702&amp;PERIODTYPE=QTR_STD&amp;SCFT=3&amp;window=popup_no_bar&amp;width=385&amp;height=120&amp;START_MAXIMIZED=FALSE&amp;creator=factset&amp;display_string=Audit"}</definedName>
    <definedName name="_1924__FDSAUDITLINK__" hidden="1">{"fdsup://Directions/FactSet Auditing Viewer?action=AUDIT_VALUE&amp;DB=129&amp;ID1=87160710&amp;VALUEID=02001&amp;SDATE=200702&amp;PERIODTYPE=QTR_STD&amp;SCFT=3&amp;window=popup_no_bar&amp;width=385&amp;height=120&amp;START_MAXIMIZED=FALSE&amp;creator=factset&amp;display_string=Audit"}</definedName>
    <definedName name="_1925__FDSAUDITLINK__" hidden="1">{"fdsup://Directions/FactSet Auditing Viewer?action=AUDIT_VALUE&amp;DB=129&amp;ID1=80004C10&amp;VALUEID=02001&amp;SDATE=200701&amp;PERIODTYPE=QTR_STD&amp;SCFT=3&amp;window=popup_no_bar&amp;width=385&amp;height=120&amp;START_MAXIMIZED=FALSE&amp;creator=factset&amp;display_string=Audit"}</definedName>
    <definedName name="_1926__FDSAUDITLINK__" hidden="1">{"fdsup://Directions/FactSet Auditing Viewer?action=AUDIT_VALUE&amp;DB=129&amp;ID1=80004C10&amp;VALUEID=02001&amp;SDATE=200701&amp;PERIODTYPE=QTR_STD&amp;SCFT=3&amp;window=popup_no_bar&amp;width=385&amp;height=120&amp;START_MAXIMIZED=FALSE&amp;creator=factset&amp;display_string=Audit"}</definedName>
    <definedName name="_1927__FDSAUDITLINK__" hidden="1">{"fdsup://Directions/FactSet Auditing Viewer?action=AUDIT_VALUE&amp;DB=129&amp;ID1=81685010&amp;VALUEID=02001&amp;SDATE=200701&amp;PERIODTYPE=QTR_STD&amp;SCFT=3&amp;window=popup_no_bar&amp;width=385&amp;height=120&amp;START_MAXIMIZED=FALSE&amp;creator=factset&amp;display_string=Audit"}</definedName>
    <definedName name="_1928__FDSAUDITLINK__" hidden="1">{"fdsup://Directions/FactSet Auditing Viewer?action=AUDIT_VALUE&amp;DB=129&amp;ID1=81685010&amp;VALUEID=02001&amp;SDATE=200701&amp;PERIODTYPE=QTR_STD&amp;SCFT=3&amp;window=popup_no_bar&amp;width=385&amp;height=120&amp;START_MAXIMIZED=FALSE&amp;creator=factset&amp;display_string=Audit"}</definedName>
    <definedName name="_1929__FDSAUDITLINK__" hidden="1">{"fdsup://Directions/FactSet Auditing Viewer?action=AUDIT_VALUE&amp;DB=129&amp;ID1=82691910&amp;VALUEID=02001&amp;SDATE=200701&amp;PERIODTYPE=QTR_STD&amp;SCFT=3&amp;window=popup_no_bar&amp;width=385&amp;height=120&amp;START_MAXIMIZED=FALSE&amp;creator=factset&amp;display_string=Audit"}</definedName>
    <definedName name="_193__FDSAUDITLINK__" hidden="1">{"fdsup://directions/FAT Viewer?action=UPDATE&amp;creator=factset&amp;DYN_ARGS=TRUE&amp;DOC_NAME=FAT:FQL_AUDITING_CLIENT_TEMPLATE.FAT&amp;display_string=Audit&amp;VAR:KEY=EFSNKXIFYB&amp;VAR:QUERY=RkZfRU5UUlBSX1ZBTF9EQUlMWSg0MDE3MCwsLCwsJ0RJTCcpL0VDX01FQU5fU0FMRVNfTlRNQSg0MDE3MCk=&amp;","WINDOW=FIRST_POPUP&amp;HEIGHT=450&amp;WIDTH=450&amp;START_MAXIMIZED=FALSE&amp;VAR:CALENDAR=US&amp;VAR:SYMBOL=SGI&amp;VAR:INDEX=0"}</definedName>
    <definedName name="_1930__FDSAUDITLINK__" hidden="1">{"fdsup://Directions/FactSet Auditing Viewer?action=AUDIT_VALUE&amp;DB=129&amp;ID1=82691910&amp;VALUEID=02001&amp;SDATE=200701&amp;PERIODTYPE=QTR_STD&amp;SCFT=3&amp;window=popup_no_bar&amp;width=385&amp;height=120&amp;START_MAXIMIZED=FALSE&amp;creator=factset&amp;display_string=Audit"}</definedName>
    <definedName name="_1931__FDSAUDITLINK__" hidden="1">{"fdsup://Directions/FactSet Auditing Viewer?action=AUDIT_VALUE&amp;DB=129&amp;ID1=82705T10&amp;VALUEID=02001&amp;SDATE=200701&amp;PERIODTYPE=QTR_STD&amp;SCFT=3&amp;window=popup_no_bar&amp;width=385&amp;height=120&amp;START_MAXIMIZED=FALSE&amp;creator=factset&amp;display_string=Audit"}</definedName>
    <definedName name="_1932__FDSAUDITLINK__" hidden="1">{"fdsup://Directions/FactSet Auditing Viewer?action=AUDIT_VALUE&amp;DB=129&amp;ID1=82705T10&amp;VALUEID=02001&amp;SDATE=200701&amp;PERIODTYPE=QTR_STD&amp;SCFT=3&amp;window=popup_no_bar&amp;width=385&amp;height=120&amp;START_MAXIMIZED=FALSE&amp;creator=factset&amp;display_string=Audit"}</definedName>
    <definedName name="_1933__FDSAUDITLINK__" hidden="1">{"fdsup://Directions/FactSet Auditing Viewer?action=AUDIT_VALUE&amp;DB=129&amp;ID1=75091710&amp;VALUEID=02001&amp;SDATE=200701&amp;PERIODTYPE=QTR_STD&amp;SCFT=3&amp;window=popup_no_bar&amp;width=385&amp;height=120&amp;START_MAXIMIZED=FALSE&amp;creator=factset&amp;display_string=Audit"}</definedName>
    <definedName name="_1934__FDSAUDITLINK__" hidden="1">{"fdsup://Directions/FactSet Auditing Viewer?action=AUDIT_VALUE&amp;DB=129&amp;ID1=75091710&amp;VALUEID=02001&amp;SDATE=200701&amp;PERIODTYPE=QTR_STD&amp;SCFT=3&amp;window=popup_no_bar&amp;width=385&amp;height=120&amp;START_MAXIMIZED=FALSE&amp;creator=factset&amp;display_string=Audit"}</definedName>
    <definedName name="_1935__FDSAUDITLINK__" hidden="1">{"fdsup://Directions/FactSet Auditing Viewer?action=AUDIT_VALUE&amp;DB=129&amp;ID1=74752510&amp;VALUEID=02001&amp;SDATE=200702&amp;PERIODTYPE=QTR_STD&amp;SCFT=3&amp;window=popup_no_bar&amp;width=385&amp;height=120&amp;START_MAXIMIZED=FALSE&amp;creator=factset&amp;display_string=Audit"}</definedName>
    <definedName name="_1936__FDSAUDITLINK__" hidden="1">{"fdsup://Directions/FactSet Auditing Viewer?action=AUDIT_VALUE&amp;DB=129&amp;ID1=74752510&amp;VALUEID=02001&amp;SDATE=200702&amp;PERIODTYPE=QTR_STD&amp;SCFT=3&amp;window=popup_no_bar&amp;width=385&amp;height=120&amp;START_MAXIMIZED=FALSE&amp;creator=factset&amp;display_string=Audit"}</definedName>
    <definedName name="_1937__FDSAUDITLINK__" hidden="1">{"fdsup://Directions/FactSet Auditing Viewer?action=AUDIT_VALUE&amp;DB=129&amp;ID1=72581M30&amp;VALUEID=02001&amp;SDATE=200701&amp;PERIODTYPE=QTR_STD&amp;SCFT=3&amp;window=popup_no_bar&amp;width=385&amp;height=120&amp;START_MAXIMIZED=FALSE&amp;creator=factset&amp;display_string=Audit"}</definedName>
    <definedName name="_1938__FDSAUDITLINK__" hidden="1">{"fdsup://Directions/FactSet Auditing Viewer?action=AUDIT_VALUE&amp;DB=129&amp;ID1=72581M30&amp;VALUEID=02001&amp;SDATE=200701&amp;PERIODTYPE=QTR_STD&amp;SCFT=3&amp;window=popup_no_bar&amp;width=385&amp;height=120&amp;START_MAXIMIZED=FALSE&amp;creator=factset&amp;display_string=Audit"}</definedName>
    <definedName name="_1939__FDSAUDITLINK__" hidden="1">{"fdsup://Directions/FactSet Auditing Viewer?action=AUDIT_VALUE&amp;DB=129&amp;ID1=73927610&amp;VALUEID=02001&amp;SDATE=200701&amp;PERIODTYPE=QTR_STD&amp;SCFT=3&amp;window=popup_no_bar&amp;width=385&amp;height=120&amp;START_MAXIMIZED=FALSE&amp;creator=factset&amp;display_string=Audit"}</definedName>
    <definedName name="_194__FDSAUDITLINK__" hidden="1">{"fdsup://directions/FAT Viewer?action=UPDATE&amp;creator=factset&amp;DYN_ARGS=TRUE&amp;DOC_NAME=FAT:FQL_AUDITING_CLIENT_TEMPLATE.FAT&amp;display_string=Audit&amp;VAR:KEY=AJMVQNYVUL&amp;VAR:QUERY=RkZfRU5UUlBSX1ZBTF9EQUlMWSg0MDE2OSwsLCwsJ0RJTCcpL0VDX01FQU5fU0FMRVNfTlRNQSg0MDE2OSk=&amp;","WINDOW=FIRST_POPUP&amp;HEIGHT=450&amp;WIDTH=450&amp;START_MAXIMIZED=FALSE&amp;VAR:CALENDAR=US&amp;VAR:SYMBOL=SGI&amp;VAR:INDEX=0"}</definedName>
    <definedName name="_1940__FDSAUDITLINK__" hidden="1">{"fdsup://Directions/FactSet Auditing Viewer?action=AUDIT_VALUE&amp;DB=129&amp;ID1=73927610&amp;VALUEID=02001&amp;SDATE=200701&amp;PERIODTYPE=QTR_STD&amp;SCFT=3&amp;window=popup_no_bar&amp;width=385&amp;height=120&amp;START_MAXIMIZED=FALSE&amp;creator=factset&amp;display_string=Audit"}</definedName>
    <definedName name="_1941__FDSAUDITLINK__" hidden="1">{"fdsup://Directions/FactSet Auditing Viewer?action=AUDIT_VALUE&amp;DB=129&amp;ID1=69344F10&amp;VALUEID=02001&amp;SDATE=200701&amp;PERIODTYPE=QTR_STD&amp;SCFT=3&amp;window=popup_no_bar&amp;width=385&amp;height=120&amp;START_MAXIMIZED=FALSE&amp;creator=factset&amp;display_string=Audit"}</definedName>
    <definedName name="_1942__FDSAUDITLINK__" hidden="1">{"fdsup://Directions/FactSet Auditing Viewer?action=AUDIT_VALUE&amp;DB=129&amp;ID1=69344F10&amp;VALUEID=02001&amp;SDATE=200701&amp;PERIODTYPE=QTR_STD&amp;SCFT=3&amp;window=popup_no_bar&amp;width=385&amp;height=120&amp;START_MAXIMIZED=FALSE&amp;creator=factset&amp;display_string=Audit"}</definedName>
    <definedName name="_1943__FDSAUDITLINK__" hidden="1">{"fdsup://Directions/FactSet Auditing Viewer?action=AUDIT_VALUE&amp;DB=129&amp;ID1=69341710&amp;VALUEID=02001&amp;SDATE=200701&amp;PERIODTYPE=QTR_STD&amp;SCFT=3&amp;window=popup_no_bar&amp;width=385&amp;height=120&amp;START_MAXIMIZED=FALSE&amp;creator=factset&amp;display_string=Audit"}</definedName>
    <definedName name="_1944__FDSAUDITLINK__" hidden="1">{"fdsup://Directions/FactSet Auditing Viewer?action=AUDIT_VALUE&amp;DB=129&amp;ID1=69341710&amp;VALUEID=02001&amp;SDATE=200701&amp;PERIODTYPE=QTR_STD&amp;SCFT=3&amp;window=popup_no_bar&amp;width=385&amp;height=120&amp;START_MAXIMIZED=FALSE&amp;creator=factset&amp;display_string=Audit"}</definedName>
    <definedName name="_1945__FDSAUDITLINK__" hidden="1">{"fdsup://Directions/FactSet Auditing Viewer?action=AUDIT_VALUE&amp;DB=129&amp;ID1=68218910&amp;VALUEID=02001&amp;SDATE=200701&amp;PERIODTYPE=QTR_STD&amp;SCFT=3&amp;window=popup_no_bar&amp;width=385&amp;height=120&amp;START_MAXIMIZED=FALSE&amp;creator=factset&amp;display_string=Audit"}</definedName>
    <definedName name="_1946__FDSAUDITLINK__" hidden="1">{"fdsup://Directions/FactSet Auditing Viewer?action=AUDIT_VALUE&amp;DB=129&amp;ID1=68218910&amp;VALUEID=02001&amp;SDATE=200701&amp;PERIODTYPE=QTR_STD&amp;SCFT=3&amp;window=popup_no_bar&amp;width=385&amp;height=120&amp;START_MAXIMIZED=FALSE&amp;creator=factset&amp;display_string=Audit"}</definedName>
    <definedName name="_1947__FDSAUDITLINK__" hidden="1">{"fdsup://Directions/FactSet Auditing Viewer?action=AUDIT_VALUE&amp;DB=129&amp;ID1=67000810&amp;VALUEID=02001&amp;SDATE=200701&amp;PERIODTYPE=QTR_STD&amp;SCFT=3&amp;window=popup_no_bar&amp;width=385&amp;height=120&amp;START_MAXIMIZED=FALSE&amp;creator=factset&amp;display_string=Audit"}</definedName>
    <definedName name="_1948__FDSAUDITLINK__" hidden="1">{"fdsup://Directions/FactSet Auditing Viewer?action=AUDIT_VALUE&amp;DB=129&amp;ID1=67000810&amp;VALUEID=02001&amp;SDATE=200701&amp;PERIODTYPE=QTR_STD&amp;SCFT=3&amp;window=popup_no_bar&amp;width=385&amp;height=120&amp;START_MAXIMIZED=FALSE&amp;creator=factset&amp;display_string=Audit"}</definedName>
    <definedName name="_1949__FDSAUDITLINK__" hidden="1">{"fdsup://Directions/FactSet Auditing Viewer?action=AUDIT_VALUE&amp;DB=129&amp;ID1=67066G10&amp;VALUEID=02001&amp;SDATE=200701&amp;PERIODTYPE=QTR_STD&amp;SCFT=3&amp;window=popup_no_bar&amp;width=385&amp;height=120&amp;START_MAXIMIZED=FALSE&amp;creator=factset&amp;display_string=Audit"}</definedName>
    <definedName name="_195__FDSAUDITLINK__" hidden="1">{"fdsup://directions/FAT Viewer?action=UPDATE&amp;creator=factset&amp;DYN_ARGS=TRUE&amp;DOC_NAME=FAT:FQL_AUDITING_CLIENT_TEMPLATE.FAT&amp;display_string=Audit&amp;VAR:KEY=ALMHEDSBGZ&amp;VAR:QUERY=RkZfRU5UUlBSX1ZBTF9EQUlMWSg0MDE2OCwsLCwsJ0RJTCcpL0VDX01FQU5fU0FMRVNfTlRNQSg0MDE2OCk=&amp;","WINDOW=FIRST_POPUP&amp;HEIGHT=450&amp;WIDTH=450&amp;START_MAXIMIZED=FALSE&amp;VAR:CALENDAR=US&amp;VAR:SYMBOL=SGI&amp;VAR:INDEX=0"}</definedName>
    <definedName name="_1950__FDSAUDITLINK__" hidden="1">{"fdsup://Directions/FactSet Auditing Viewer?action=AUDIT_VALUE&amp;DB=129&amp;ID1=67066G10&amp;VALUEID=02001&amp;SDATE=200701&amp;PERIODTYPE=QTR_STD&amp;SCFT=3&amp;window=popup_no_bar&amp;width=385&amp;height=120&amp;START_MAXIMIZED=FALSE&amp;creator=factset&amp;display_string=Audit"}</definedName>
    <definedName name="_1951__FDSAUDITLINK__" hidden="1">{"fdsup://Directions/FactSet Auditing Viewer?action=AUDIT_VALUE&amp;DB=129&amp;ID1=63764010&amp;VALUEID=02001&amp;SDATE=200603&amp;PERIODTYPE=QTR_STD&amp;SCFT=3&amp;window=popup_no_bar&amp;width=385&amp;height=120&amp;START_MAXIMIZED=FALSE&amp;creator=factset&amp;display_string=Audit"}</definedName>
    <definedName name="_1952__FDSAUDITLINK__" hidden="1">{"fdsup://Directions/FactSet Auditing Viewer?action=AUDIT_VALUE&amp;DB=129&amp;ID1=63764010&amp;VALUEID=02001&amp;SDATE=200603&amp;PERIODTYPE=QTR_STD&amp;SCFT=3&amp;window=popup_no_bar&amp;width=385&amp;height=120&amp;START_MAXIMIZED=FALSE&amp;creator=factset&amp;display_string=Audit"}</definedName>
    <definedName name="_1953__FDSAUDITLINK__" hidden="1">{"fdsup://Directions/FactSet Auditing Viewer?action=AUDIT_VALUE&amp;DB=129&amp;ID1=64118B10&amp;VALUEID=02001&amp;SDATE=200701&amp;PERIODTYPE=QTR_STD&amp;SCFT=3&amp;window=popup_no_bar&amp;width=385&amp;height=120&amp;START_MAXIMIZED=FALSE&amp;creator=factset&amp;display_string=Audit"}</definedName>
    <definedName name="_1954__FDSAUDITLINK__" hidden="1">{"fdsup://Directions/FactSet Auditing Viewer?action=AUDIT_VALUE&amp;DB=129&amp;ID1=64118B10&amp;VALUEID=02001&amp;SDATE=200701&amp;PERIODTYPE=QTR_STD&amp;SCFT=3&amp;window=popup_no_bar&amp;width=385&amp;height=120&amp;START_MAXIMIZED=FALSE&amp;creator=factset&amp;display_string=Audit"}</definedName>
    <definedName name="_1955__FDSAUDITLINK__" hidden="1">{"fdsup://Directions/FactSet Auditing Viewer?action=AUDIT_VALUE&amp;DB=129&amp;ID1=57772K10&amp;VALUEID=02001&amp;SDATE=200703&amp;PERIODTYPE=QTR_STD&amp;SCFT=3&amp;window=popup_no_bar&amp;width=385&amp;height=120&amp;START_MAXIMIZED=FALSE&amp;creator=factset&amp;display_string=Audit"}</definedName>
    <definedName name="_1956__FDSAUDITLINK__" hidden="1">{"fdsup://Directions/FactSet Auditing Viewer?action=AUDIT_VALUE&amp;DB=129&amp;ID1=57772K10&amp;VALUEID=02001&amp;SDATE=200703&amp;PERIODTYPE=QTR_STD&amp;SCFT=3&amp;window=popup_no_bar&amp;width=385&amp;height=120&amp;START_MAXIMIZED=FALSE&amp;creator=factset&amp;display_string=Audit"}</definedName>
    <definedName name="_1957__FDSAUDITLINK__" hidden="1">{"fdsup://Directions/FactSet Auditing Viewer?action=AUDIT_VALUE&amp;DB=129&amp;ID1=59511210&amp;VALUEID=02001&amp;SDATE=200702&amp;PERIODTYPE=QTR_STD&amp;SCFT=3&amp;window=popup_no_bar&amp;width=385&amp;height=120&amp;START_MAXIMIZED=FALSE&amp;creator=factset&amp;display_string=Audit"}</definedName>
    <definedName name="_1958__FDSAUDITLINK__" hidden="1">{"fdsup://Directions/FactSet Auditing Viewer?action=AUDIT_VALUE&amp;DB=129&amp;ID1=59511210&amp;VALUEID=02001&amp;SDATE=200702&amp;PERIODTYPE=QTR_STD&amp;SCFT=3&amp;window=popup_no_bar&amp;width=385&amp;height=120&amp;START_MAXIMIZED=FALSE&amp;creator=factset&amp;display_string=Audit"}</definedName>
    <definedName name="_1959__FDSAUDITLINK__" hidden="1">{"fdsup://Directions/FactSet Auditing Viewer?action=AUDIT_VALUE&amp;DB=129&amp;ID1=59513710&amp;VALUEID=02001&amp;SDATE=200702&amp;PERIODTYPE=QTR_STD&amp;SCFT=3&amp;window=popup_no_bar&amp;width=385&amp;height=120&amp;START_MAXIMIZED=FALSE&amp;creator=factset&amp;display_string=Audit"}</definedName>
    <definedName name="_196__FDSAUDITLINK__" hidden="1">{"fdsup://directions/FAT Viewer?action=UPDATE&amp;creator=factset&amp;DYN_ARGS=TRUE&amp;DOC_NAME=FAT:FQL_AUDITING_CLIENT_TEMPLATE.FAT&amp;display_string=Audit&amp;VAR:KEY=EHMDUXYVKJ&amp;VAR:QUERY=RkZfRU5UUlBSX1ZBTF9EQUlMWSg0MDE2NSwsLCwsJ0RJTCcpL0VDX01FQU5fU0FMRVNfTlRNQSg0MDE2NSk=&amp;","WINDOW=FIRST_POPUP&amp;HEIGHT=450&amp;WIDTH=450&amp;START_MAXIMIZED=FALSE&amp;VAR:CALENDAR=US&amp;VAR:SYMBOL=SGI&amp;VAR:INDEX=0"}</definedName>
    <definedName name="_1960__FDSAUDITLINK__" hidden="1">{"fdsup://Directions/FactSet Auditing Viewer?action=AUDIT_VALUE&amp;DB=129&amp;ID1=59513710&amp;VALUEID=02001&amp;SDATE=200702&amp;PERIODTYPE=QTR_STD&amp;SCFT=3&amp;window=popup_no_bar&amp;width=385&amp;height=120&amp;START_MAXIMIZED=FALSE&amp;creator=factset&amp;display_string=Audit"}</definedName>
    <definedName name="_1961__FDSAUDITLINK__" hidden="1">{"fdsup://Directions/FactSet Auditing Viewer?action=AUDIT_VALUE&amp;DB=129&amp;ID1=G5876H10&amp;VALUEID=02001&amp;SDATE=200701&amp;PERIODTYPE=QTR_STD&amp;SCFT=3&amp;window=popup_no_bar&amp;width=385&amp;height=120&amp;START_MAXIMIZED=FALSE&amp;creator=factset&amp;display_string=Audit"}</definedName>
    <definedName name="_1962__FDSAUDITLINK__" hidden="1">{"fdsup://Directions/FactSet Auditing Viewer?action=AUDIT_VALUE&amp;DB=129&amp;ID1=G5876H10&amp;VALUEID=02001&amp;SDATE=200701&amp;PERIODTYPE=QTR_STD&amp;SCFT=3&amp;window=popup_no_bar&amp;width=385&amp;height=120&amp;START_MAXIMIZED=FALSE&amp;creator=factset&amp;display_string=Audit"}</definedName>
    <definedName name="_1963__FDSAUDITLINK__" hidden="1">{"fdsup://Directions/FactSet Auditing Viewer?action=AUDIT_VALUE&amp;DB=129&amp;ID1=62007630&amp;VALUEID=02001&amp;SDATE=200701&amp;PERIODTYPE=QTR_STD&amp;SCFT=3&amp;window=popup_no_bar&amp;width=385&amp;height=120&amp;START_MAXIMIZED=FALSE&amp;creator=factset&amp;display_string=Audit"}</definedName>
    <definedName name="_1964__FDSAUDITLINK__" hidden="1">{"fdsup://Directions/FactSet Auditing Viewer?action=AUDIT_VALUE&amp;DB=129&amp;ID1=62007630&amp;VALUEID=02001&amp;SDATE=200701&amp;PERIODTYPE=QTR_STD&amp;SCFT=3&amp;window=popup_no_bar&amp;width=385&amp;height=120&amp;START_MAXIMIZED=FALSE&amp;creator=factset&amp;display_string=Audit"}</definedName>
    <definedName name="_1965__FDSAUDITLINK__" hidden="1">{"fdsup://Directions/FactSet Auditing Viewer?action=AUDIT_VALUE&amp;DB=129&amp;ID1=60456710&amp;VALUEID=02001&amp;SDATE=200703&amp;PERIODTYPE=QTR_STD&amp;SCFT=3&amp;window=popup_no_bar&amp;width=385&amp;height=120&amp;START_MAXIMIZED=FALSE&amp;creator=factset&amp;display_string=Audit"}</definedName>
    <definedName name="_1966__FDSAUDITLINK__" hidden="1">{"fdsup://Directions/FactSet Auditing Viewer?action=AUDIT_VALUE&amp;DB=129&amp;ID1=60456710&amp;VALUEID=02001&amp;SDATE=200703&amp;PERIODTYPE=QTR_STD&amp;SCFT=3&amp;window=popup_no_bar&amp;width=385&amp;height=120&amp;START_MAXIMIZED=FALSE&amp;creator=factset&amp;display_string=Audit"}</definedName>
    <definedName name="_1967__FDSAUDITLINK__" hidden="1">{"fdsup://Directions/FactSet Auditing Viewer?action=AUDIT_VALUE&amp;DB=129&amp;ID1=59479310&amp;VALUEID=02001&amp;SDATE=200701&amp;PERIODTYPE=QTR_STD&amp;SCFT=3&amp;window=popup_no_bar&amp;width=385&amp;height=120&amp;START_MAXIMIZED=FALSE&amp;creator=factset&amp;display_string=Audit"}</definedName>
    <definedName name="_1968__FDSAUDITLINK__" hidden="1">{"fdsup://Directions/FactSet Auditing Viewer?action=AUDIT_VALUE&amp;DB=129&amp;ID1=59479310&amp;VALUEID=02001&amp;SDATE=200701&amp;PERIODTYPE=QTR_STD&amp;SCFT=3&amp;window=popup_no_bar&amp;width=385&amp;height=120&amp;START_MAXIMIZED=FALSE&amp;creator=factset&amp;display_string=Audit"}</definedName>
    <definedName name="_1969__FDSAUDITLINK__" hidden="1">{"fdsup://Directions/FactSet Auditing Viewer?action=AUDIT_VALUE&amp;DB=129&amp;ID1=50216110&amp;VALUEID=02001&amp;SDATE=200701&amp;PERIODTYPE=QTR_STD&amp;SCFT=3&amp;window=popup_no_bar&amp;width=385&amp;height=120&amp;START_MAXIMIZED=FALSE&amp;creator=factset&amp;display_string=Audit"}</definedName>
    <definedName name="_197__FDSAUDITLINK__" hidden="1">{"fdsup://directions/FAT Viewer?action=UPDATE&amp;creator=factset&amp;DYN_ARGS=TRUE&amp;DOC_NAME=FAT:FQL_AUDITING_CLIENT_TEMPLATE.FAT&amp;display_string=Audit&amp;VAR:KEY=KBIDATEZWV&amp;VAR:QUERY=RkZfRU5UUlBSX1ZBTF9EQUlMWSg0MDE2NCwsLCwsJ0RJTCcpL0VDX01FQU5fU0FMRVNfTlRNQSg0MDE2NCk=&amp;","WINDOW=FIRST_POPUP&amp;HEIGHT=450&amp;WIDTH=450&amp;START_MAXIMIZED=FALSE&amp;VAR:CALENDAR=US&amp;VAR:SYMBOL=SGI&amp;VAR:INDEX=0"}</definedName>
    <definedName name="_1970__FDSAUDITLINK__" hidden="1">{"fdsup://Directions/FactSet Auditing Viewer?action=AUDIT_VALUE&amp;DB=129&amp;ID1=50216110&amp;VALUEID=02001&amp;SDATE=200701&amp;PERIODTYPE=QTR_STD&amp;SCFT=3&amp;window=popup_no_bar&amp;width=385&amp;height=120&amp;START_MAXIMIZED=FALSE&amp;creator=factset&amp;display_string=Audit"}</definedName>
    <definedName name="_1971__FDSAUDITLINK__" hidden="1">{"fdsup://Directions/FactSet Auditing Viewer?action=AUDIT_VALUE&amp;DB=129&amp;ID1=51841510&amp;VALUEID=02001&amp;SDATE=200701&amp;PERIODTYPE=QTR_STD&amp;SCFT=3&amp;window=popup_no_bar&amp;width=385&amp;height=120&amp;START_MAXIMIZED=FALSE&amp;creator=factset&amp;display_string=Audit"}</definedName>
    <definedName name="_1972__FDSAUDITLINK__" hidden="1">{"fdsup://Directions/FactSet Auditing Viewer?action=AUDIT_VALUE&amp;DB=129&amp;ID1=51841510&amp;VALUEID=02001&amp;SDATE=200701&amp;PERIODTYPE=QTR_STD&amp;SCFT=3&amp;window=popup_no_bar&amp;width=385&amp;height=120&amp;START_MAXIMIZED=FALSE&amp;creator=factset&amp;display_string=Audit"}</definedName>
    <definedName name="_1973__FDSAUDITLINK__" hidden="1">{"fdsup://Directions/FactSet Auditing Viewer?action=AUDIT_VALUE&amp;DB=129&amp;ID1=51280710&amp;VALUEID=02001&amp;SDATE=200703&amp;PERIODTYPE=QTR_STD&amp;SCFT=3&amp;window=popup_no_bar&amp;width=385&amp;height=120&amp;START_MAXIMIZED=FALSE&amp;creator=factset&amp;display_string=Audit"}</definedName>
    <definedName name="_1974__FDSAUDITLINK__" hidden="1">{"fdsup://Directions/FactSet Auditing Viewer?action=AUDIT_VALUE&amp;DB=129&amp;ID1=51280710&amp;VALUEID=02001&amp;SDATE=200703&amp;PERIODTYPE=QTR_STD&amp;SCFT=3&amp;window=popup_no_bar&amp;width=385&amp;height=120&amp;START_MAXIMIZED=FALSE&amp;creator=factset&amp;display_string=Audit"}</definedName>
    <definedName name="_1975__FDSAUDITLINK__" hidden="1">{"fdsup://Directions/FactSet Auditing Viewer?action=AUDIT_VALUE&amp;DB=129&amp;ID1=53567810&amp;VALUEID=02001&amp;SDATE=200703&amp;PERIODTYPE=QTR_STD&amp;SCFT=3&amp;window=popup_no_bar&amp;width=385&amp;height=120&amp;START_MAXIMIZED=FALSE&amp;creator=factset&amp;display_string=Audit"}</definedName>
    <definedName name="_1976__FDSAUDITLINK__" hidden="1">{"fdsup://Directions/FactSet Auditing Viewer?action=AUDIT_VALUE&amp;DB=129&amp;ID1=53567810&amp;VALUEID=02001&amp;SDATE=200703&amp;PERIODTYPE=QTR_STD&amp;SCFT=3&amp;window=popup_no_bar&amp;width=385&amp;height=120&amp;START_MAXIMIZED=FALSE&amp;creator=factset&amp;display_string=Audit"}</definedName>
    <definedName name="_1977__FDSAUDITLINK__" hidden="1">{"fdsup://Directions/FactSet Auditing Viewer?action=AUDIT_VALUE&amp;DB=129&amp;ID1=48248010&amp;VALUEID=02001&amp;SDATE=200703&amp;PERIODTYPE=QTR_STD&amp;SCFT=3&amp;window=popup_no_bar&amp;width=385&amp;height=120&amp;START_MAXIMIZED=FALSE&amp;creator=factset&amp;display_string=Audit"}</definedName>
    <definedName name="_1978__FDSAUDITLINK__" hidden="1">{"fdsup://Directions/FactSet Auditing Viewer?action=AUDIT_VALUE&amp;DB=129&amp;ID1=48248010&amp;VALUEID=02001&amp;SDATE=200703&amp;PERIODTYPE=QTR_STD&amp;SCFT=3&amp;window=popup_no_bar&amp;width=385&amp;height=120&amp;START_MAXIMIZED=FALSE&amp;creator=factset&amp;display_string=Audit"}</definedName>
    <definedName name="_1979__FDSAUDITLINK__" hidden="1">{"fdsup://Directions/FactSet Auditing Viewer?action=AUDIT_VALUE&amp;DB=129&amp;ID1=48203R10&amp;VALUEID=02001&amp;SDATE=200701&amp;PERIODTYPE=QTR_STD&amp;SCFT=3&amp;window=popup_no_bar&amp;width=385&amp;height=120&amp;START_MAXIMIZED=FALSE&amp;creator=factset&amp;display_string=Audit"}</definedName>
    <definedName name="_198__FDSAUDITLINK__" hidden="1">{"fdsup://directions/FAT Viewer?action=UPDATE&amp;creator=factset&amp;DYN_ARGS=TRUE&amp;DOC_NAME=FAT:FQL_AUDITING_CLIENT_TEMPLATE.FAT&amp;display_string=Audit&amp;VAR:KEY=WRABIHQFMJ&amp;VAR:QUERY=RkZfRU5UUlBSX1ZBTF9EQUlMWSg0MDE2MywsLCwsJ0RJTCcpL0VDX01FQU5fU0FMRVNfTlRNQSg0MDE2Myk=&amp;","WINDOW=FIRST_POPUP&amp;HEIGHT=450&amp;WIDTH=450&amp;START_MAXIMIZED=FALSE&amp;VAR:CALENDAR=US&amp;VAR:SYMBOL=SGI&amp;VAR:INDEX=0"}</definedName>
    <definedName name="_1980__FDSAUDITLINK__" hidden="1">{"fdsup://Directions/FactSet Auditing Viewer?action=AUDIT_VALUE&amp;DB=129&amp;ID1=48203R10&amp;VALUEID=02001&amp;SDATE=200701&amp;PERIODTYPE=QTR_STD&amp;SCFT=3&amp;window=popup_no_bar&amp;width=385&amp;height=120&amp;START_MAXIMIZED=FALSE&amp;creator=factset&amp;display_string=Audit"}</definedName>
    <definedName name="_1981__FDSAUDITLINK__" hidden="1">{"fdsup://Directions/FactSet Auditing Viewer?action=AUDIT_VALUE&amp;DB=129&amp;ID1=86681020&amp;VALUEID=02001&amp;SDATE=200703&amp;PERIODTYPE=QTR_STD&amp;SCFT=3&amp;window=popup_no_bar&amp;width=385&amp;height=120&amp;START_MAXIMIZED=FALSE&amp;creator=factset&amp;display_string=Audit"}</definedName>
    <definedName name="_1982__FDSAUDITLINK__" hidden="1">{"fdsup://Directions/FactSet Auditing Viewer?action=AUDIT_VALUE&amp;DB=129&amp;ID1=86681020&amp;VALUEID=02001&amp;SDATE=200703&amp;PERIODTYPE=QTR_STD&amp;SCFT=3&amp;window=popup_no_bar&amp;width=385&amp;height=120&amp;START_MAXIMIZED=FALSE&amp;creator=factset&amp;display_string=Audit"}</definedName>
    <definedName name="_1983__FDSAUDITLINK__" hidden="1">{"fdsup://Directions/FactSet Auditing Viewer?action=AUDIT_VALUE&amp;DB=129&amp;ID1=46069S10&amp;VALUEID=02001&amp;SDATE=200701&amp;PERIODTYPE=QTR_STD&amp;SCFT=3&amp;window=popup_no_bar&amp;width=385&amp;height=120&amp;START_MAXIMIZED=FALSE&amp;creator=factset&amp;display_string=Audit"}</definedName>
    <definedName name="_1984__FDSAUDITLINK__" hidden="1">{"fdsup://Directions/FactSet Auditing Viewer?action=AUDIT_VALUE&amp;DB=129&amp;ID1=46069S10&amp;VALUEID=02001&amp;SDATE=200701&amp;PERIODTYPE=QTR_STD&amp;SCFT=3&amp;window=popup_no_bar&amp;width=385&amp;height=120&amp;START_MAXIMIZED=FALSE&amp;creator=factset&amp;display_string=Audit"}</definedName>
    <definedName name="_1985__FDSAUDITLINK__" hidden="1">{"fdsup://Directions/FactSet Auditing Viewer?action=AUDIT_VALUE&amp;DB=129&amp;ID1=46025410&amp;VALUEID=02001&amp;SDATE=200703&amp;PERIODTYPE=QTR_STD&amp;SCFT=3&amp;window=popup_no_bar&amp;width=385&amp;height=120&amp;START_MAXIMIZED=FALSE&amp;creator=factset&amp;display_string=Audit"}</definedName>
    <definedName name="_1986__FDSAUDITLINK__" hidden="1">{"fdsup://Directions/FactSet Auditing Viewer?action=AUDIT_VALUE&amp;DB=129&amp;ID1=46025410&amp;VALUEID=02001&amp;SDATE=200703&amp;PERIODTYPE=QTR_STD&amp;SCFT=3&amp;window=popup_no_bar&amp;width=385&amp;height=120&amp;START_MAXIMIZED=FALSE&amp;creator=factset&amp;display_string=Audit"}</definedName>
    <definedName name="_1987__FDSAUDITLINK__" hidden="1">{"fdsup://Directions/FactSet Auditing Viewer?action=AUDIT_VALUE&amp;DB=129&amp;ID1=45814010&amp;VALUEID=02001&amp;SDATE=200701&amp;PERIODTYPE=QTR_STD&amp;SCFT=3&amp;window=popup_no_bar&amp;width=385&amp;height=120&amp;START_MAXIMIZED=FALSE&amp;creator=factset&amp;display_string=Audit"}</definedName>
    <definedName name="_1988__FDSAUDITLINK__" hidden="1">{"fdsup://Directions/FactSet Auditing Viewer?action=AUDIT_VALUE&amp;DB=129&amp;ID1=45814010&amp;VALUEID=02001&amp;SDATE=200701&amp;PERIODTYPE=QTR_STD&amp;SCFT=3&amp;window=popup_no_bar&amp;width=385&amp;height=120&amp;START_MAXIMIZED=FALSE&amp;creator=factset&amp;display_string=Audit"}</definedName>
    <definedName name="_1989__FDSAUDITLINK__" hidden="1">{"fdsup://Directions/FactSet Auditing Viewer?action=AUDIT_VALUE&amp;DB=129&amp;ID1=42823610&amp;VALUEID=02001&amp;SDATE=200702&amp;PERIODTYPE=QTR_STD&amp;SCFT=3&amp;window=popup_no_bar&amp;width=385&amp;height=120&amp;START_MAXIMIZED=FALSE&amp;creator=factset&amp;display_string=Audit"}</definedName>
    <definedName name="_199__FDSAUDITLINK__" hidden="1">{"fdsup://directions/FAT Viewer?action=UPDATE&amp;creator=factset&amp;DYN_ARGS=TRUE&amp;DOC_NAME=FAT:FQL_AUDITING_CLIENT_TEMPLATE.FAT&amp;display_string=Audit&amp;VAR:KEY=GZYXMHYFUN&amp;VAR:QUERY=RkZfRU5UUlBSX1ZBTF9EQUlMWSg0MDE2MiwsLCwsJ0RJTCcpL0VDX01FQU5fU0FMRVNfTlRNQSg0MDE2Mik=&amp;","WINDOW=FIRST_POPUP&amp;HEIGHT=450&amp;WIDTH=450&amp;START_MAXIMIZED=FALSE&amp;VAR:CALENDAR=US&amp;VAR:SYMBOL=SGI&amp;VAR:INDEX=0"}</definedName>
    <definedName name="_1990__FDSAUDITLINK__" hidden="1">{"fdsup://Directions/FactSet Auditing Viewer?action=AUDIT_VALUE&amp;DB=129&amp;ID1=42823610&amp;VALUEID=02001&amp;SDATE=200702&amp;PERIODTYPE=QTR_STD&amp;SCFT=3&amp;window=popup_no_bar&amp;width=385&amp;height=120&amp;START_MAXIMIZED=FALSE&amp;creator=factset&amp;display_string=Audit"}</definedName>
    <definedName name="_1991__FDSAUDITLINK__" hidden="1">{"fdsup://Directions/FactSet Auditing Viewer?action=AUDIT_VALUE&amp;DB=129&amp;ID1=H2906T10&amp;VALUEID=02001&amp;SDATE=200701&amp;PERIODTYPE=QTR_STD&amp;SCFT=3&amp;window=popup_no_bar&amp;width=385&amp;height=120&amp;START_MAXIMIZED=FALSE&amp;creator=factset&amp;display_string=Audit"}</definedName>
    <definedName name="_1992__FDSAUDITLINK__" hidden="1">{"fdsup://Directions/FactSet Auditing Viewer?action=AUDIT_VALUE&amp;DB=129&amp;ID1=H2906T10&amp;VALUEID=02001&amp;SDATE=200701&amp;PERIODTYPE=QTR_STD&amp;SCFT=3&amp;window=popup_no_bar&amp;width=385&amp;height=120&amp;START_MAXIMIZED=FALSE&amp;creator=factset&amp;display_string=Audit"}</definedName>
    <definedName name="_1993__FDSAUDITLINK__" hidden="1">{"fdsup://Directions/FactSet Auditing Viewer?action=AUDIT_VALUE&amp;DB=129&amp;ID1=34637510&amp;VALUEID=02001&amp;SDATE=200701&amp;PERIODTYPE=QTR_STD&amp;SCFT=3&amp;window=popup_no_bar&amp;width=385&amp;height=120&amp;START_MAXIMIZED=FALSE&amp;creator=factset&amp;display_string=Audit"}</definedName>
    <definedName name="_1994__FDSAUDITLINK__" hidden="1">{"fdsup://Directions/FactSet Auditing Viewer?action=AUDIT_VALUE&amp;DB=129&amp;ID1=34637510&amp;VALUEID=02001&amp;SDATE=200701&amp;PERIODTYPE=QTR_STD&amp;SCFT=3&amp;window=popup_no_bar&amp;width=385&amp;height=120&amp;START_MAXIMIZED=FALSE&amp;creator=factset&amp;display_string=Audit"}</definedName>
    <definedName name="_1995__FDSAUDITLINK__" hidden="1">{"fdsup://Directions/FactSet Auditing Viewer?action=AUDIT_VALUE&amp;DB=129&amp;ID1=31561610&amp;VALUEID=02001&amp;SDATE=200702&amp;PERIODTYPE=QTR_STD&amp;SCFT=3&amp;window=popup_no_bar&amp;width=385&amp;height=120&amp;START_MAXIMIZED=FALSE&amp;creator=factset&amp;display_string=Audit"}</definedName>
    <definedName name="_1996__FDSAUDITLINK__" hidden="1">{"fdsup://Directions/FactSet Auditing Viewer?action=AUDIT_VALUE&amp;DB=129&amp;ID1=31561610&amp;VALUEID=02001&amp;SDATE=200702&amp;PERIODTYPE=QTR_STD&amp;SCFT=3&amp;window=popup_no_bar&amp;width=385&amp;height=120&amp;START_MAXIMIZED=FALSE&amp;creator=factset&amp;display_string=Audit"}</definedName>
    <definedName name="_1997__FDSAUDITLINK__" hidden="1">{"fdsup://Directions/FactSet Auditing Viewer?action=AUDIT_VALUE&amp;DB=129&amp;ID1=29247520&amp;VALUEID=02001&amp;SDATE=200703&amp;PERIODTYPE=QTR_STD&amp;SCFT=3&amp;window=popup_no_bar&amp;width=385&amp;height=120&amp;START_MAXIMIZED=FALSE&amp;creator=factset&amp;display_string=Audit"}</definedName>
    <definedName name="_1998__FDSAUDITLINK__" hidden="1">{"fdsup://Directions/FactSet Auditing Viewer?action=AUDIT_VALUE&amp;DB=129&amp;ID1=29247520&amp;VALUEID=02001&amp;SDATE=200703&amp;PERIODTYPE=QTR_STD&amp;SCFT=3&amp;window=popup_no_bar&amp;width=385&amp;height=120&amp;START_MAXIMIZED=FALSE&amp;creator=factset&amp;display_string=Audit"}</definedName>
    <definedName name="_1999__FDSAUDITLINK__" hidden="1">{"fdsup://Directions/FactSet Auditing Viewer?action=AUDIT_VALUE&amp;DB=129&amp;ID1=25454310&amp;VALUEID=02001&amp;SDATE=200701&amp;PERIODTYPE=QTR_STD&amp;SCFT=3&amp;window=popup_no_bar&amp;width=385&amp;height=120&amp;START_MAXIMIZED=FALSE&amp;creator=factset&amp;display_string=Audit"}</definedName>
    <definedName name="_2__FDSAUDITLINK__" hidden="1">{"fdsup://directions/FAT Viewer?action=UPDATE&amp;creator=factset&amp;DYN_ARGS=TRUE&amp;DOC_NAME=FAT:FQL_AUDITING_CLIENT_TEMPLATE.FAT&amp;display_string=Audit&amp;VAR:KEY=ONAZEHCXQN&amp;VAR:QUERY=RkZfRU5UUlBSX1ZBTF9EQUlMWSg0MDQzNywsLCwsJ0RJTCcpL0VDX01FQU5fU0FMRVNfTlRNQSg0MDQzNyk=&amp;","WINDOW=FIRST_POPUP&amp;HEIGHT=450&amp;WIDTH=450&amp;START_MAXIMIZED=FALSE&amp;VAR:CALENDAR=US&amp;VAR:SYMBOL=SGI&amp;VAR:INDEX=0"}</definedName>
    <definedName name="_20__FDSAUDITLINK__" hidden="1">{"fdsup://directions/FAT Viewer?action=UPDATE&amp;creator=factset&amp;DYN_ARGS=TRUE&amp;DOC_NAME=FAT:FQL_AUDITING_CLIENT_TEMPLATE.FAT&amp;display_string=Audit&amp;VAR:KEY=KPCHSJIFUT&amp;VAR:QUERY=RkZfRU5UUlBSX1ZBTF9EQUlMWSg0MDQxMywsLCwsJ0RJTCcpL0VDX01FQU5fU0FMRVNfTlRNQSg0MDQxMyk=&amp;","WINDOW=FIRST_POPUP&amp;HEIGHT=450&amp;WIDTH=450&amp;START_MAXIMIZED=FALSE&amp;VAR:CALENDAR=US&amp;VAR:SYMBOL=SGI&amp;VAR:INDEX=0"}</definedName>
    <definedName name="_200__FDSAUDITLINK__" hidden="1">{"fdsup://directions/FAT Viewer?action=UPDATE&amp;creator=factset&amp;DYN_ARGS=TRUE&amp;DOC_NAME=FAT:FQL_AUDITING_CLIENT_TEMPLATE.FAT&amp;display_string=Audit&amp;VAR:KEY=SLYFCLQXKF&amp;VAR:QUERY=RkZfRU5UUlBSX1ZBTF9EQUlMWSg0MDE2MSwsLCwsJ0RJTCcpL0VDX01FQU5fU0FMRVNfTlRNQSg0MDE2MSk=&amp;","WINDOW=FIRST_POPUP&amp;HEIGHT=450&amp;WIDTH=450&amp;START_MAXIMIZED=FALSE&amp;VAR:CALENDAR=US&amp;VAR:SYMBOL=SGI&amp;VAR:INDEX=0"}</definedName>
    <definedName name="_2000__FDSAUDITLINK__" hidden="1">{"fdsup://Directions/FactSet Auditing Viewer?action=AUDIT_VALUE&amp;DB=129&amp;ID1=25454310&amp;VALUEID=02001&amp;SDATE=200701&amp;PERIODTYPE=QTR_STD&amp;SCFT=3&amp;window=popup_no_bar&amp;width=385&amp;height=120&amp;START_MAXIMIZED=FALSE&amp;creator=factset&amp;display_string=Audit"}</definedName>
    <definedName name="_2001__FDSAUDITLINK__" hidden="1">{"fdsup://Directions/FactSet Auditing Viewer?action=AUDIT_VALUE&amp;DB=129&amp;ID1=24702R10&amp;VALUEID=02001&amp;SDATE=200701&amp;PERIODTYPE=QTR_STD&amp;SCFT=3&amp;window=popup_no_bar&amp;width=385&amp;height=120&amp;START_MAXIMIZED=FALSE&amp;creator=factset&amp;display_string=Audit"}</definedName>
    <definedName name="_2002__FDSAUDITLINK__" hidden="1">{"fdsup://Directions/FactSet Auditing Viewer?action=AUDIT_VALUE&amp;DB=129&amp;ID1=24702R10&amp;VALUEID=02001&amp;SDATE=200701&amp;PERIODTYPE=QTR_STD&amp;SCFT=3&amp;window=popup_no_bar&amp;width=385&amp;height=120&amp;START_MAXIMIZED=FALSE&amp;creator=factset&amp;display_string=Audit"}</definedName>
    <definedName name="_2003__FDSAUDITLINK__" hidden="1">{"fdsup://Directions/FactSet Auditing Viewer?action=AUDIT_VALUE&amp;DB=129&amp;ID1=23257210&amp;VALUEID=02001&amp;SDATE=200701&amp;PERIODTYPE=QTR_STD&amp;SCFT=3&amp;window=popup_no_bar&amp;width=385&amp;height=120&amp;START_MAXIMIZED=FALSE&amp;creator=factset&amp;display_string=Audit"}</definedName>
    <definedName name="_2004__FDSAUDITLINK__" hidden="1">{"fdsup://Directions/FactSet Auditing Viewer?action=AUDIT_VALUE&amp;DB=129&amp;ID1=23257210&amp;VALUEID=02001&amp;SDATE=200701&amp;PERIODTYPE=QTR_STD&amp;SCFT=3&amp;window=popup_no_bar&amp;width=385&amp;height=120&amp;START_MAXIMIZED=FALSE&amp;creator=factset&amp;display_string=Audit"}</definedName>
    <definedName name="_2005__FDSAUDITLINK__" hidden="1">{"fdsup://Directions/FactSet Auditing Viewer?action=AUDIT_VALUE&amp;DB=129&amp;ID1=23280610&amp;VALUEID=02001&amp;SDATE=200701&amp;PERIODTYPE=QTR_STD&amp;SCFT=3&amp;window=popup_no_bar&amp;width=385&amp;height=120&amp;START_MAXIMIZED=FALSE&amp;creator=factset&amp;display_string=Audit"}</definedName>
    <definedName name="_2006__FDSAUDITLINK__" hidden="1">{"fdsup://Directions/FactSet Auditing Viewer?action=AUDIT_VALUE&amp;DB=129&amp;ID1=23280610&amp;VALUEID=02001&amp;SDATE=200701&amp;PERIODTYPE=QTR_STD&amp;SCFT=3&amp;window=popup_no_bar&amp;width=385&amp;height=120&amp;START_MAXIMIZED=FALSE&amp;creator=factset&amp;display_string=Audit"}</definedName>
    <definedName name="_2007__FDSAUDITLINK__" hidden="1">{"fdsup://Directions/FactSet Auditing Viewer?action=AUDIT_VALUE&amp;DB=129&amp;ID1=17275R10&amp;VALUEID=02001&amp;SDATE=200703&amp;PERIODTYPE=QTR_STD&amp;SCFT=3&amp;window=popup_no_bar&amp;width=385&amp;height=120&amp;START_MAXIMIZED=FALSE&amp;creator=factset&amp;display_string=Audit"}</definedName>
    <definedName name="_2008__FDSAUDITLINK__" hidden="1">{"fdsup://Directions/FactSet Auditing Viewer?action=AUDIT_VALUE&amp;DB=129&amp;ID1=17275R10&amp;VALUEID=02001&amp;SDATE=200703&amp;PERIODTYPE=QTR_STD&amp;SCFT=3&amp;window=popup_no_bar&amp;width=385&amp;height=120&amp;START_MAXIMIZED=FALSE&amp;creator=factset&amp;display_string=Audit"}</definedName>
    <definedName name="_2009__FDSAUDITLINK__" hidden="1">{"fdsup://Directions/FactSet Auditing Viewer?action=AUDIT_VALUE&amp;DB=129&amp;ID1=22544710&amp;VALUEID=02001&amp;SDATE=200703&amp;PERIODTYPE=QTR_STD&amp;SCFT=3&amp;window=popup_no_bar&amp;width=385&amp;height=120&amp;START_MAXIMIZED=FALSE&amp;creator=factset&amp;display_string=Audit"}</definedName>
    <definedName name="_201__FDSAUDITLINK__" hidden="1">{"fdsup://directions/FAT Viewer?action=UPDATE&amp;creator=factset&amp;DYN_ARGS=TRUE&amp;DOC_NAME=FAT:FQL_AUDITING_CLIENT_TEMPLATE.FAT&amp;display_string=Audit&amp;VAR:KEY=AFSPIZAVKV&amp;VAR:QUERY=RkZfRU5UUlBSX1ZBTF9EQUlMWSg0MDE1OCwsLCwsJ0RJTCcpL0VDX01FQU5fU0FMRVNfTlRNQSg0MDE1OCk=&amp;","WINDOW=FIRST_POPUP&amp;HEIGHT=450&amp;WIDTH=450&amp;START_MAXIMIZED=FALSE&amp;VAR:CALENDAR=US&amp;VAR:SYMBOL=SGI&amp;VAR:INDEX=0"}</definedName>
    <definedName name="_2010__FDSAUDITLINK__" hidden="1">{"fdsup://Directions/FactSet Auditing Viewer?action=AUDIT_VALUE&amp;DB=129&amp;ID1=22544710&amp;VALUEID=02001&amp;SDATE=200703&amp;PERIODTYPE=QTR_STD&amp;SCFT=3&amp;window=popup_no_bar&amp;width=385&amp;height=120&amp;START_MAXIMIZED=FALSE&amp;creator=factset&amp;display_string=Audit"}</definedName>
    <definedName name="_2011__FDSAUDITLINK__" hidden="1">{"fdsup://Directions/FactSet Auditing Viewer?action=AUDIT_VALUE&amp;DB=129&amp;ID1=20714230&amp;VALUEID=02001&amp;SDATE=200702&amp;PERIODTYPE=QTR_STD&amp;SCFT=3&amp;window=popup_no_bar&amp;width=385&amp;height=120&amp;START_MAXIMIZED=FALSE&amp;creator=factset&amp;display_string=Audit"}</definedName>
    <definedName name="_2012__FDSAUDITLINK__" hidden="1">{"fdsup://Directions/FactSet Auditing Viewer?action=AUDIT_VALUE&amp;DB=129&amp;ID1=20714230&amp;VALUEID=02001&amp;SDATE=200702&amp;PERIODTYPE=QTR_STD&amp;SCFT=3&amp;window=popup_no_bar&amp;width=385&amp;height=120&amp;START_MAXIMIZED=FALSE&amp;creator=factset&amp;display_string=Audit"}</definedName>
    <definedName name="_2013__FDSAUDITLINK__" hidden="1">{"fdsup://Directions/FactSet Auditing Viewer?action=AUDIT_VALUE&amp;DB=129&amp;ID1=12738710&amp;VALUEID=02001&amp;SDATE=200701&amp;PERIODTYPE=QTR_STD&amp;SCFT=3&amp;window=popup_no_bar&amp;width=385&amp;height=120&amp;START_MAXIMIZED=FALSE&amp;creator=factset&amp;display_string=Audit"}</definedName>
    <definedName name="_2014__FDSAUDITLINK__" hidden="1">{"fdsup://Directions/FactSet Auditing Viewer?action=AUDIT_VALUE&amp;DB=129&amp;ID1=12738710&amp;VALUEID=02001&amp;SDATE=200701&amp;PERIODTYPE=QTR_STD&amp;SCFT=3&amp;window=popup_no_bar&amp;width=385&amp;height=120&amp;START_MAXIMIZED=FALSE&amp;creator=factset&amp;display_string=Audit"}</definedName>
    <definedName name="_2015__FDSAUDITLINK__" hidden="1">{"fdsup://Directions/FactSet Auditing Viewer?action=AUDIT_VALUE&amp;DB=129&amp;ID1=11162130&amp;VALUEID=02001&amp;SDATE=200702&amp;PERIODTYPE=QTR_STD&amp;SCFT=3&amp;window=popup_no_bar&amp;width=385&amp;height=120&amp;START_MAXIMIZED=FALSE&amp;creator=factset&amp;display_string=Audit"}</definedName>
    <definedName name="_2016__FDSAUDITLINK__" hidden="1">{"fdsup://Directions/FactSet Auditing Viewer?action=AUDIT_VALUE&amp;DB=129&amp;ID1=11162130&amp;VALUEID=02001&amp;SDATE=200702&amp;PERIODTYPE=QTR_STD&amp;SCFT=3&amp;window=popup_no_bar&amp;width=385&amp;height=120&amp;START_MAXIMIZED=FALSE&amp;creator=factset&amp;display_string=Audit"}</definedName>
    <definedName name="_2017__FDSAUDITLINK__" hidden="1">{"fdsup://Directions/FactSet Auditing Viewer?action=AUDIT_VALUE&amp;DB=129&amp;ID1=04743P10&amp;VALUEID=02001&amp;SDATE=200701&amp;PERIODTYPE=QTR_STD&amp;SCFT=3&amp;window=popup_no_bar&amp;width=385&amp;height=120&amp;START_MAXIMIZED=FALSE&amp;creator=factset&amp;display_string=Audit"}</definedName>
    <definedName name="_2018__FDSAUDITLINK__" hidden="1">{"fdsup://Directions/FactSet Auditing Viewer?action=AUDIT_VALUE&amp;DB=129&amp;ID1=04743P10&amp;VALUEID=02001&amp;SDATE=200701&amp;PERIODTYPE=QTR_STD&amp;SCFT=3&amp;window=popup_no_bar&amp;width=385&amp;height=120&amp;START_MAXIMIZED=FALSE&amp;creator=factset&amp;display_string=Audit"}</definedName>
    <definedName name="_2019__FDSAUDITLINK__" hidden="1">{"fdsup://Directions/FactSet Auditing Viewer?action=AUDIT_VALUE&amp;DB=129&amp;ID1=03251510&amp;VALUEID=02001&amp;SDATE=200701&amp;PERIODTYPE=QTR_STD&amp;SCFT=3&amp;window=popup_no_bar&amp;width=385&amp;height=120&amp;START_MAXIMIZED=FALSE&amp;creator=factset&amp;display_string=Audit"}</definedName>
    <definedName name="_202__FDSAUDITLINK__" hidden="1">{"fdsup://directions/FAT Viewer?action=UPDATE&amp;creator=factset&amp;DYN_ARGS=TRUE&amp;DOC_NAME=FAT:FQL_AUDITING_CLIENT_TEMPLATE.FAT&amp;display_string=Audit&amp;VAR:KEY=SDERKTEZKD&amp;VAR:QUERY=RkZfRU5UUlBSX1ZBTF9EQUlMWSg0MDE1NywsLCwsJ0RJTCcpL0VDX01FQU5fU0FMRVNfTlRNQSg0MDE1Nyk=&amp;","WINDOW=FIRST_POPUP&amp;HEIGHT=450&amp;WIDTH=450&amp;START_MAXIMIZED=FALSE&amp;VAR:CALENDAR=US&amp;VAR:SYMBOL=SGI&amp;VAR:INDEX=0"}</definedName>
    <definedName name="_2020__FDSAUDITLINK__" hidden="1">{"fdsup://Directions/FactSet Auditing Viewer?action=AUDIT_VALUE&amp;DB=129&amp;ID1=03251510&amp;VALUEID=02001&amp;SDATE=200701&amp;PERIODTYPE=QTR_STD&amp;SCFT=3&amp;window=popup_no_bar&amp;width=385&amp;height=120&amp;START_MAXIMIZED=FALSE&amp;creator=factset&amp;display_string=Audit"}</definedName>
    <definedName name="_2021__FDSAUDITLINK__" hidden="1">{"fdsup://Directions/FactSet Auditing Viewer?action=AUDIT_VALUE&amp;DB=129&amp;ID1=00790310&amp;VALUEID=02001&amp;SDATE=200701&amp;PERIODTYPE=QTR_STD&amp;SCFT=3&amp;window=popup_no_bar&amp;width=385&amp;height=120&amp;START_MAXIMIZED=FALSE&amp;creator=factset&amp;display_string=Audit"}</definedName>
    <definedName name="_2022__FDSAUDITLINK__" hidden="1">{"fdsup://Directions/FactSet Auditing Viewer?action=AUDIT_VALUE&amp;DB=129&amp;ID1=00790310&amp;VALUEID=02001&amp;SDATE=200701&amp;PERIODTYPE=QTR_STD&amp;SCFT=3&amp;window=popup_no_bar&amp;width=385&amp;height=120&amp;START_MAXIMIZED=FALSE&amp;creator=factset&amp;display_string=Audit"}</definedName>
    <definedName name="_2023__FDSAUDITLINK__" hidden="1">{"fdsup://Directions/FactSet Auditing Viewer?action=AUDIT_VALUE&amp;DB=129&amp;ID1=03822210&amp;VALUEID=02001&amp;SDATE=200702&amp;PERIODTYPE=QTR_STD&amp;SCFT=3&amp;window=popup_no_bar&amp;width=385&amp;height=120&amp;START_MAXIMIZED=FALSE&amp;creator=factset&amp;display_string=Audit"}</definedName>
    <definedName name="_2024__FDSAUDITLINK__" hidden="1">{"fdsup://Directions/FactSet Auditing Viewer?action=AUDIT_VALUE&amp;DB=129&amp;ID1=03822210&amp;VALUEID=02001&amp;SDATE=200702&amp;PERIODTYPE=QTR_STD&amp;SCFT=3&amp;window=popup_no_bar&amp;width=385&amp;height=120&amp;START_MAXIMIZED=FALSE&amp;creator=factset&amp;display_string=Audit"}</definedName>
    <definedName name="_2025__FDSAUDITLINK__" hidden="1">{"fdsup://Directions/FactSet Auditing Viewer?action=AUDIT_VALUE&amp;DB=129&amp;ID1=02144110&amp;VALUEID=02001&amp;SDATE=200701&amp;PERIODTYPE=QTR_STD&amp;SCFT=3&amp;window=popup_no_bar&amp;width=385&amp;height=120&amp;START_MAXIMIZED=FALSE&amp;creator=factset&amp;display_string=Audit"}</definedName>
    <definedName name="_2026__FDSAUDITLINK__" hidden="1">{"fdsup://Directions/FactSet Auditing Viewer?action=AUDIT_VALUE&amp;DB=129&amp;ID1=02144110&amp;VALUEID=02001&amp;SDATE=200701&amp;PERIODTYPE=QTR_STD&amp;SCFT=3&amp;window=popup_no_bar&amp;width=385&amp;height=120&amp;START_MAXIMIZED=FALSE&amp;creator=factset&amp;display_string=Audit"}</definedName>
    <definedName name="_2027__FDSAUDITLINK__" hidden="1">{"fdsup://Directions/FactSet Auditing Viewer?action=AUDIT_VALUE&amp;DB=129&amp;ID1=03265410&amp;VALUEID=02001&amp;SDATE=200702&amp;PERIODTYPE=QTR_STD&amp;SCFT=3&amp;window=popup_no_bar&amp;width=385&amp;height=120&amp;START_MAXIMIZED=FALSE&amp;creator=factset&amp;display_string=Audit"}</definedName>
    <definedName name="_2028__FDSAUDITLINK__" hidden="1">{"fdsup://Directions/FactSet Auditing Viewer?action=AUDIT_VALUE&amp;DB=129&amp;ID1=03265410&amp;VALUEID=02001&amp;SDATE=200702&amp;PERIODTYPE=QTR_STD&amp;SCFT=3&amp;window=popup_no_bar&amp;width=385&amp;height=120&amp;START_MAXIMIZED=FALSE&amp;creator=factset&amp;display_string=Audit"}</definedName>
    <definedName name="_2029__FDSAUDITLINK__" hidden="1">{"fdsup://Directions/FactSet Auditing Viewer?action=AUDIT_VALUE&amp;DB=129&amp;ID1=00752J10&amp;VALUEID=02001&amp;SDATE=200701&amp;PERIODTYPE=QTR_STD&amp;SCFT=3&amp;window=popup_no_bar&amp;width=385&amp;height=120&amp;START_MAXIMIZED=FALSE&amp;creator=factset&amp;display_string=Audit"}</definedName>
    <definedName name="_203__FDSAUDITLINK__" hidden="1">{"fdsup://directions/FAT Viewer?action=UPDATE&amp;creator=factset&amp;DYN_ARGS=TRUE&amp;DOC_NAME=FAT:FQL_AUDITING_CLIENT_TEMPLATE.FAT&amp;display_string=Audit&amp;VAR:KEY=KVIRMDKZEL&amp;VAR:QUERY=RkZfRU5UUlBSX1ZBTF9EQUlMWSg0MDE1NiwsLCwsJ0RJTCcpL0VDX01FQU5fU0FMRVNfTlRNQSg0MDE1Nik=&amp;","WINDOW=FIRST_POPUP&amp;HEIGHT=450&amp;WIDTH=450&amp;START_MAXIMIZED=FALSE&amp;VAR:CALENDAR=US&amp;VAR:SYMBOL=SGI&amp;VAR:INDEX=0"}</definedName>
    <definedName name="_2030__FDSAUDITLINK__" hidden="1">{"fdsup://Directions/FactSet Auditing Viewer?action=AUDIT_VALUE&amp;DB=129&amp;ID1=00752J10&amp;VALUEID=02001&amp;SDATE=200701&amp;PERIODTYPE=QTR_STD&amp;SCFT=3&amp;window=popup_no_bar&amp;width=385&amp;height=120&amp;START_MAXIMIZED=FALSE&amp;creator=factset&amp;display_string=Audit"}</definedName>
    <definedName name="_2031__FDSAUDITLINK__" hidden="1">{"fdsup://Directions/FactSet Auditing Viewer?action=AUDIT_VALUE&amp;DB=129&amp;ID1=98975F10&amp;VALUEID=02001&amp;SDATE=200603&amp;PERIODTYPE=QTR_STD&amp;SCFT=3&amp;window=popup_no_bar&amp;width=385&amp;height=120&amp;START_MAXIMIZED=FALSE&amp;creator=factset&amp;display_string=Audit"}</definedName>
    <definedName name="_2032__FDSAUDITLINK__" hidden="1">{"fdsup://Directions/FactSet Auditing Viewer?action=AUDIT_VALUE&amp;DB=129&amp;ID1=98975F10&amp;VALUEID=02001&amp;SDATE=200603&amp;PERIODTYPE=QTR_STD&amp;SCFT=3&amp;window=popup_no_bar&amp;width=385&amp;height=120&amp;START_MAXIMIZED=FALSE&amp;creator=factset&amp;display_string=Audit"}</definedName>
    <definedName name="_2033__FDSAUDITLINK__" hidden="1">{"fdsup://Directions/FactSet Auditing Viewer?action=AUDIT_VALUE&amp;DB=129&amp;ID1=98391910&amp;VALUEID=02001&amp;SDATE=200602&amp;PERIODTYPE=QTR_STD&amp;SCFT=3&amp;window=popup_no_bar&amp;width=385&amp;height=120&amp;START_MAXIMIZED=FALSE&amp;creator=factset&amp;display_string=Audit"}</definedName>
    <definedName name="_2034__FDSAUDITLINK__" hidden="1">{"fdsup://Directions/FactSet Auditing Viewer?action=AUDIT_VALUE&amp;DB=129&amp;ID1=98391910&amp;VALUEID=02001&amp;SDATE=200602&amp;PERIODTYPE=QTR_STD&amp;SCFT=3&amp;window=popup_no_bar&amp;width=385&amp;height=120&amp;START_MAXIMIZED=FALSE&amp;creator=factset&amp;display_string=Audit"}</definedName>
    <definedName name="_2035__FDSAUDITLINK__" hidden="1">{"fdsup://Directions/FactSet Auditing Viewer?action=AUDIT_VALUE&amp;DB=129&amp;ID1=95810210&amp;VALUEID=02001&amp;SDATE=200701&amp;PERIODTYPE=QTR_STD&amp;SCFT=3&amp;window=popup_no_bar&amp;width=385&amp;height=120&amp;START_MAXIMIZED=FALSE&amp;creator=factset&amp;display_string=Audit"}</definedName>
    <definedName name="_2036__FDSAUDITLINK__" hidden="1">{"fdsup://Directions/FactSet Auditing Viewer?action=AUDIT_VALUE&amp;DB=129&amp;ID1=95810210&amp;VALUEID=02001&amp;SDATE=200701&amp;PERIODTYPE=QTR_STD&amp;SCFT=3&amp;window=popup_no_bar&amp;width=385&amp;height=120&amp;START_MAXIMIZED=FALSE&amp;creator=factset&amp;display_string=Audit"}</definedName>
    <definedName name="_2037__FDSAUDITLINK__" hidden="1">{"fdsup://Directions/FactSet Auditing Viewer?action=AUDIT_VALUE&amp;DB=129&amp;ID1=92829810&amp;VALUEID=02001&amp;SDATE=200603&amp;PERIODTYPE=QTR_STD&amp;SCFT=3&amp;window=popup_no_bar&amp;width=385&amp;height=120&amp;START_MAXIMIZED=FALSE&amp;creator=factset&amp;display_string=Audit"}</definedName>
    <definedName name="_2038__FDSAUDITLINK__" hidden="1">{"fdsup://Directions/FactSet Auditing Viewer?action=AUDIT_VALUE&amp;DB=129&amp;ID1=92829810&amp;VALUEID=02001&amp;SDATE=200603&amp;PERIODTYPE=QTR_STD&amp;SCFT=3&amp;window=popup_no_bar&amp;width=385&amp;height=120&amp;START_MAXIMIZED=FALSE&amp;creator=factset&amp;display_string=Audit"}</definedName>
    <definedName name="_2039__FDSAUDITLINK__" hidden="1">{"fdsup://Directions/FactSet Auditing Viewer?action=AUDIT_VALUE&amp;DB=129&amp;ID1=88250810&amp;VALUEID=02001&amp;SDATE=200603&amp;PERIODTYPE=QTR_STD&amp;SCFT=3&amp;window=popup_no_bar&amp;width=385&amp;height=120&amp;START_MAXIMIZED=FALSE&amp;creator=factset&amp;display_string=Audit"}</definedName>
    <definedName name="_204__FDSAUDITLINK__" hidden="1">{"fdsup://directions/FAT Viewer?action=UPDATE&amp;creator=factset&amp;DYN_ARGS=TRUE&amp;DOC_NAME=FAT:FQL_AUDITING_CLIENT_TEMPLATE.FAT&amp;display_string=Audit&amp;VAR:KEY=WLWPCFAJAZ&amp;VAR:QUERY=RkZfRU5UUlBSX1ZBTF9EQUlMWSg0MDE1NSwsLCwsJ0RJTCcpL0VDX01FQU5fU0FMRVNfTlRNQSg0MDE1NSk=&amp;","WINDOW=FIRST_POPUP&amp;HEIGHT=450&amp;WIDTH=450&amp;START_MAXIMIZED=FALSE&amp;VAR:CALENDAR=US&amp;VAR:SYMBOL=SGI&amp;VAR:INDEX=0"}</definedName>
    <definedName name="_2040__FDSAUDITLINK__" hidden="1">{"fdsup://Directions/FactSet Auditing Viewer?action=AUDIT_VALUE&amp;DB=129&amp;ID1=88250810&amp;VALUEID=02001&amp;SDATE=200603&amp;PERIODTYPE=QTR_STD&amp;SCFT=3&amp;window=popup_no_bar&amp;width=385&amp;height=120&amp;START_MAXIMIZED=FALSE&amp;creator=factset&amp;display_string=Audit"}</definedName>
    <definedName name="_2041__FDSAUDITLINK__" hidden="1">{"fdsup://Directions/FactSet Auditing Viewer?action=AUDIT_VALUE&amp;DB=129&amp;ID1=89674K10&amp;VALUEID=02001&amp;SDATE=200603&amp;PERIODTYPE=QTR_STD&amp;SCFT=3&amp;window=popup_no_bar&amp;width=385&amp;height=120&amp;START_MAXIMIZED=FALSE&amp;creator=factset&amp;display_string=Audit"}</definedName>
    <definedName name="_2042__FDSAUDITLINK__" hidden="1">{"fdsup://Directions/FactSet Auditing Viewer?action=AUDIT_VALUE&amp;DB=129&amp;ID1=89674K10&amp;VALUEID=02001&amp;SDATE=200603&amp;PERIODTYPE=QTR_STD&amp;SCFT=3&amp;window=popup_no_bar&amp;width=385&amp;height=120&amp;START_MAXIMIZED=FALSE&amp;creator=factset&amp;display_string=Audit"}</definedName>
    <definedName name="_2043__FDSAUDITLINK__" hidden="1">{"fdsup://Directions/FactSet Auditing Viewer?action=AUDIT_VALUE&amp;DB=129&amp;ID1=G7945M10&amp;VALUEID=02001&amp;SDATE=200701&amp;PERIODTYPE=QTR_STD&amp;SCFT=3&amp;window=popup_no_bar&amp;width=385&amp;height=120&amp;START_MAXIMIZED=FALSE&amp;creator=factset&amp;display_string=Audit"}</definedName>
    <definedName name="_2044__FDSAUDITLINK__" hidden="1">{"fdsup://Directions/FactSet Auditing Viewer?action=AUDIT_VALUE&amp;DB=129&amp;ID1=G7945M10&amp;VALUEID=02001&amp;SDATE=200701&amp;PERIODTYPE=QTR_STD&amp;SCFT=3&amp;window=popup_no_bar&amp;width=385&amp;height=120&amp;START_MAXIMIZED=FALSE&amp;creator=factset&amp;display_string=Audit"}</definedName>
    <definedName name="_2045__FDSAUDITLINK__" hidden="1">{"fdsup://Directions/FactSet Auditing Viewer?action=AUDIT_VALUE&amp;DB=129&amp;ID1=78477410&amp;VALUEID=02001&amp;SDATE=200603&amp;PERIODTYPE=QTR_STD&amp;SCFT=3&amp;window=popup_no_bar&amp;width=385&amp;height=120&amp;START_MAXIMIZED=FALSE&amp;creator=factset&amp;display_string=Audit"}</definedName>
    <definedName name="_2046__FDSAUDITLINK__" hidden="1">{"fdsup://Directions/FactSet Auditing Viewer?action=AUDIT_VALUE&amp;DB=129&amp;ID1=78477410&amp;VALUEID=02001&amp;SDATE=200603&amp;PERIODTYPE=QTR_STD&amp;SCFT=3&amp;window=popup_no_bar&amp;width=385&amp;height=120&amp;START_MAXIMIZED=FALSE&amp;creator=factset&amp;display_string=Audit"}</definedName>
    <definedName name="_2047__FDSAUDITLINK__" hidden="1">{"fdsup://Directions/FactSet Auditing Viewer?action=AUDIT_VALUE&amp;DB=129&amp;ID1=82705710&amp;VALUEID=02001&amp;SDATE=200603&amp;PERIODTYPE=QTR_STD&amp;SCFT=3&amp;window=popup_no_bar&amp;width=385&amp;height=120&amp;START_MAXIMIZED=FALSE&amp;creator=factset&amp;display_string=Audit"}</definedName>
    <definedName name="_2048__FDSAUDITLINK__" hidden="1">{"fdsup://Directions/FactSet Auditing Viewer?action=AUDIT_VALUE&amp;DB=129&amp;ID1=82705710&amp;VALUEID=02001&amp;SDATE=200603&amp;PERIODTYPE=QTR_STD&amp;SCFT=3&amp;window=popup_no_bar&amp;width=385&amp;height=120&amp;START_MAXIMIZED=FALSE&amp;creator=factset&amp;display_string=Audit"}</definedName>
    <definedName name="_2049__FDSAUDITLINK__" hidden="1">{"fdsup://Directions/FactSet Auditing Viewer?action=AUDIT_VALUE&amp;DB=129&amp;ID1=80004C10&amp;VALUEID=02001&amp;SDATE=200603&amp;PERIODTYPE=QTR_STD&amp;SCFT=3&amp;window=popup_no_bar&amp;width=385&amp;height=120&amp;START_MAXIMIZED=FALSE&amp;creator=factset&amp;display_string=Audit"}</definedName>
    <definedName name="_205__FDSAUDITLINK__" hidden="1">{"fdsup://directions/FAT Viewer?action=UPDATE&amp;creator=factset&amp;DYN_ARGS=TRUE&amp;DOC_NAME=FAT:FQL_AUDITING_CLIENT_TEMPLATE.FAT&amp;display_string=Audit&amp;VAR:KEY=GXYHKTIFYP&amp;VAR:QUERY=RkZfRU5UUlBSX1ZBTF9EQUlMWSg0MDE1NCwsLCwsJ0RJTCcpL0VDX01FQU5fU0FMRVNfTlRNQSg0MDE1NCk=&amp;","WINDOW=FIRST_POPUP&amp;HEIGHT=450&amp;WIDTH=450&amp;START_MAXIMIZED=FALSE&amp;VAR:CALENDAR=US&amp;VAR:SYMBOL=SGI&amp;VAR:INDEX=0"}</definedName>
    <definedName name="_2050__FDSAUDITLINK__" hidden="1">{"fdsup://Directions/FactSet Auditing Viewer?action=AUDIT_VALUE&amp;DB=129&amp;ID1=80004C10&amp;VALUEID=02001&amp;SDATE=200603&amp;PERIODTYPE=QTR_STD&amp;SCFT=3&amp;window=popup_no_bar&amp;width=385&amp;height=120&amp;START_MAXIMIZED=FALSE&amp;creator=factset&amp;display_string=Audit"}</definedName>
    <definedName name="_2051__FDSAUDITLINK__" hidden="1">{"fdsup://Directions/FactSet Auditing Viewer?action=AUDIT_VALUE&amp;DB=129&amp;ID1=81685010&amp;VALUEID=02001&amp;SDATE=200603&amp;PERIODTYPE=QTR_STD&amp;SCFT=3&amp;window=popup_no_bar&amp;width=385&amp;height=120&amp;START_MAXIMIZED=FALSE&amp;creator=factset&amp;display_string=Audit"}</definedName>
    <definedName name="_2052__FDSAUDITLINK__" hidden="1">{"fdsup://Directions/FactSet Auditing Viewer?action=AUDIT_VALUE&amp;DB=129&amp;ID1=81685010&amp;VALUEID=02001&amp;SDATE=200603&amp;PERIODTYPE=QTR_STD&amp;SCFT=3&amp;window=popup_no_bar&amp;width=385&amp;height=120&amp;START_MAXIMIZED=FALSE&amp;creator=factset&amp;display_string=Audit"}</definedName>
    <definedName name="_2053__FDSAUDITLINK__" hidden="1">{"fdsup://Directions/FactSet Auditing Viewer?action=AUDIT_VALUE&amp;DB=129&amp;ID1=82691910&amp;VALUEID=02001&amp;SDATE=200603&amp;PERIODTYPE=QTR_STD&amp;SCFT=3&amp;window=popup_no_bar&amp;width=385&amp;height=120&amp;START_MAXIMIZED=FALSE&amp;creator=factset&amp;display_string=Audit"}</definedName>
    <definedName name="_2054__FDSAUDITLINK__" hidden="1">{"fdsup://Directions/FactSet Auditing Viewer?action=AUDIT_VALUE&amp;DB=129&amp;ID1=82691910&amp;VALUEID=02001&amp;SDATE=200603&amp;PERIODTYPE=QTR_STD&amp;SCFT=3&amp;window=popup_no_bar&amp;width=385&amp;height=120&amp;START_MAXIMIZED=FALSE&amp;creator=factset&amp;display_string=Audit"}</definedName>
    <definedName name="_2055__FDSAUDITLINK__" hidden="1">{"fdsup://Directions/FactSet Auditing Viewer?action=AUDIT_VALUE&amp;DB=129&amp;ID1=82705T10&amp;VALUEID=02001&amp;SDATE=200603&amp;PERIODTYPE=QTR_STD&amp;SCFT=3&amp;window=popup_no_bar&amp;width=385&amp;height=120&amp;START_MAXIMIZED=FALSE&amp;creator=factset&amp;display_string=Audit"}</definedName>
    <definedName name="_2056__FDSAUDITLINK__" hidden="1">{"fdsup://Directions/FactSet Auditing Viewer?action=AUDIT_VALUE&amp;DB=129&amp;ID1=82705T10&amp;VALUEID=02001&amp;SDATE=200603&amp;PERIODTYPE=QTR_STD&amp;SCFT=3&amp;window=popup_no_bar&amp;width=385&amp;height=120&amp;START_MAXIMIZED=FALSE&amp;creator=factset&amp;display_string=Audit"}</definedName>
    <definedName name="_2057__FDSAUDITLINK__" hidden="1">{"fdsup://Directions/FactSet Auditing Viewer?action=AUDIT_VALUE&amp;DB=129&amp;ID1=75091710&amp;VALUEID=02001&amp;SDATE=200603&amp;PERIODTYPE=QTR_STD&amp;SCFT=3&amp;window=popup_no_bar&amp;width=385&amp;height=120&amp;START_MAXIMIZED=FALSE&amp;creator=factset&amp;display_string=Audit"}</definedName>
    <definedName name="_2058__FDSAUDITLINK__" hidden="1">{"fdsup://Directions/FactSet Auditing Viewer?action=AUDIT_VALUE&amp;DB=129&amp;ID1=75091710&amp;VALUEID=02001&amp;SDATE=200603&amp;PERIODTYPE=QTR_STD&amp;SCFT=3&amp;window=popup_no_bar&amp;width=385&amp;height=120&amp;START_MAXIMIZED=FALSE&amp;creator=factset&amp;display_string=Audit"}</definedName>
    <definedName name="_2059__FDSAUDITLINK__" hidden="1">{"fdsup://Directions/FactSet Auditing Viewer?action=AUDIT_VALUE&amp;DB=129&amp;ID1=74994110&amp;VALUEID=02001&amp;SDATE=200602&amp;PERIODTYPE=QTR_STD&amp;SCFT=3&amp;window=popup_no_bar&amp;width=385&amp;height=120&amp;START_MAXIMIZED=FALSE&amp;creator=factset&amp;display_string=Audit"}</definedName>
    <definedName name="_206__FDSAUDITLINK__" hidden="1">{"fdsup://directions/FAT Viewer?action=UPDATE&amp;creator=factset&amp;DYN_ARGS=TRUE&amp;DOC_NAME=FAT:FQL_AUDITING_CLIENT_TEMPLATE.FAT&amp;display_string=Audit&amp;VAR:KEY=QLSNOBSBEB&amp;VAR:QUERY=RkZfRU5UUlBSX1ZBTF9EQUlMWSg0MDE1MSwsLCwsJ0RJTCcpL0VDX01FQU5fU0FMRVNfTlRNQSg0MDE1MSk=&amp;","WINDOW=FIRST_POPUP&amp;HEIGHT=450&amp;WIDTH=450&amp;START_MAXIMIZED=FALSE&amp;VAR:CALENDAR=US&amp;VAR:SYMBOL=SGI&amp;VAR:INDEX=0"}</definedName>
    <definedName name="_2060__FDSAUDITLINK__" hidden="1">{"fdsup://Directions/FactSet Auditing Viewer?action=AUDIT_VALUE&amp;DB=129&amp;ID1=74994110&amp;VALUEID=02001&amp;SDATE=200602&amp;PERIODTYPE=QTR_STD&amp;SCFT=3&amp;window=popup_no_bar&amp;width=385&amp;height=120&amp;START_MAXIMIZED=FALSE&amp;creator=factset&amp;display_string=Audit"}</definedName>
    <definedName name="_2061__FDSAUDITLINK__" hidden="1">{"fdsup://Directions/FactSet Auditing Viewer?action=AUDIT_VALUE&amp;DB=129&amp;ID1=74727710&amp;VALUEID=02001&amp;SDATE=200602&amp;PERIODTYPE=QTR_STD&amp;SCFT=3&amp;window=popup_no_bar&amp;width=385&amp;height=120&amp;START_MAXIMIZED=FALSE&amp;creator=factset&amp;display_string=Audit"}</definedName>
    <definedName name="_2062__FDSAUDITLINK__" hidden="1">{"fdsup://Directions/FactSet Auditing Viewer?action=AUDIT_VALUE&amp;DB=129&amp;ID1=74727710&amp;VALUEID=02001&amp;SDATE=200602&amp;PERIODTYPE=QTR_STD&amp;SCFT=3&amp;window=popup_no_bar&amp;width=385&amp;height=120&amp;START_MAXIMIZED=FALSE&amp;creator=factset&amp;display_string=Audit"}</definedName>
    <definedName name="_2063__FDSAUDITLINK__" hidden="1">{"fdsup://Directions/FactSet Auditing Viewer?action=AUDIT_VALUE&amp;DB=129&amp;ID1=72581M30&amp;VALUEID=02001&amp;SDATE=200603&amp;PERIODTYPE=QTR_STD&amp;SCFT=3&amp;window=popup_no_bar&amp;width=385&amp;height=120&amp;START_MAXIMIZED=FALSE&amp;creator=factset&amp;display_string=Audit"}</definedName>
    <definedName name="_2064__FDSAUDITLINK__" hidden="1">{"fdsup://Directions/FactSet Auditing Viewer?action=AUDIT_VALUE&amp;DB=129&amp;ID1=72581M30&amp;VALUEID=02001&amp;SDATE=200603&amp;PERIODTYPE=QTR_STD&amp;SCFT=3&amp;window=popup_no_bar&amp;width=385&amp;height=120&amp;START_MAXIMIZED=FALSE&amp;creator=factset&amp;display_string=Audit"}</definedName>
    <definedName name="_2065__FDSAUDITLINK__" hidden="1">{"fdsup://Directions/FactSet Auditing Viewer?action=AUDIT_VALUE&amp;DB=129&amp;ID1=73927610&amp;VALUEID=02001&amp;SDATE=200603&amp;PERIODTYPE=QTR_STD&amp;SCFT=3&amp;window=popup_no_bar&amp;width=385&amp;height=120&amp;START_MAXIMIZED=FALSE&amp;creator=factset&amp;display_string=Audit"}</definedName>
    <definedName name="_2066__FDSAUDITLINK__" hidden="1">{"fdsup://Directions/FactSet Auditing Viewer?action=AUDIT_VALUE&amp;DB=129&amp;ID1=73927610&amp;VALUEID=02001&amp;SDATE=200603&amp;PERIODTYPE=QTR_STD&amp;SCFT=3&amp;window=popup_no_bar&amp;width=385&amp;height=120&amp;START_MAXIMIZED=FALSE&amp;creator=factset&amp;display_string=Audit"}</definedName>
    <definedName name="_2067__FDSAUDITLINK__" hidden="1">{"fdsup://Directions/FactSet Auditing Viewer?action=AUDIT_VALUE&amp;DB=129&amp;ID1=69344F10&amp;VALUEID=02001&amp;SDATE=200603&amp;PERIODTYPE=QTR_STD&amp;SCFT=3&amp;window=popup_no_bar&amp;width=385&amp;height=120&amp;START_MAXIMIZED=FALSE&amp;creator=factset&amp;display_string=Audit"}</definedName>
    <definedName name="_2068__FDSAUDITLINK__" hidden="1">{"fdsup://Directions/FactSet Auditing Viewer?action=AUDIT_VALUE&amp;DB=129&amp;ID1=69344F10&amp;VALUEID=02001&amp;SDATE=200603&amp;PERIODTYPE=QTR_STD&amp;SCFT=3&amp;window=popup_no_bar&amp;width=385&amp;height=120&amp;START_MAXIMIZED=FALSE&amp;creator=factset&amp;display_string=Audit"}</definedName>
    <definedName name="_2069__FDSAUDITLINK__" hidden="1">{"fdsup://Directions/FactSet Auditing Viewer?action=AUDIT_VALUE&amp;DB=129&amp;ID1=69341710&amp;VALUEID=02001&amp;SDATE=200603&amp;PERIODTYPE=QTR_STD&amp;SCFT=3&amp;window=popup_no_bar&amp;width=385&amp;height=120&amp;START_MAXIMIZED=FALSE&amp;creator=factset&amp;display_string=Audit"}</definedName>
    <definedName name="_207__FDSAUDITLINK__" hidden="1">{"fdsup://directions/FAT Viewer?action=UPDATE&amp;creator=factset&amp;DYN_ARGS=TRUE&amp;DOC_NAME=FAT:FQL_AUDITING_CLIENT_TEMPLATE.FAT&amp;display_string=Audit&amp;VAR:KEY=CHETSPWVYP&amp;VAR:QUERY=RkZfRU5UUlBSX1ZBTF9EQUlMWSg0MDE1MCwsLCwsJ0RJTCcpL0VDX01FQU5fU0FMRVNfTlRNQSg0MDE1MCk=&amp;","WINDOW=FIRST_POPUP&amp;HEIGHT=450&amp;WIDTH=450&amp;START_MAXIMIZED=FALSE&amp;VAR:CALENDAR=US&amp;VAR:SYMBOL=SGI&amp;VAR:INDEX=0"}</definedName>
    <definedName name="_2070__FDSAUDITLINK__" hidden="1">{"fdsup://Directions/FactSet Auditing Viewer?action=AUDIT_VALUE&amp;DB=129&amp;ID1=69341710&amp;VALUEID=02001&amp;SDATE=200603&amp;PERIODTYPE=QTR_STD&amp;SCFT=3&amp;window=popup_no_bar&amp;width=385&amp;height=120&amp;START_MAXIMIZED=FALSE&amp;creator=factset&amp;display_string=Audit"}</definedName>
    <definedName name="_2071__FDSAUDITLINK__" hidden="1">{"fdsup://Directions/FactSet Auditing Viewer?action=AUDIT_VALUE&amp;DB=129&amp;ID1=68218910&amp;VALUEID=02001&amp;SDATE=200603&amp;PERIODTYPE=QTR_STD&amp;SCFT=3&amp;window=popup_no_bar&amp;width=385&amp;height=120&amp;START_MAXIMIZED=FALSE&amp;creator=factset&amp;display_string=Audit"}</definedName>
    <definedName name="_2072__FDSAUDITLINK__" hidden="1">{"fdsup://Directions/FactSet Auditing Viewer?action=AUDIT_VALUE&amp;DB=129&amp;ID1=68218910&amp;VALUEID=02001&amp;SDATE=200603&amp;PERIODTYPE=QTR_STD&amp;SCFT=3&amp;window=popup_no_bar&amp;width=385&amp;height=120&amp;START_MAXIMIZED=FALSE&amp;creator=factset&amp;display_string=Audit"}</definedName>
    <definedName name="_2073__FDSAUDITLINK__" hidden="1">{"fdsup://Directions/FactSet Auditing Viewer?action=AUDIT_VALUE&amp;DB=129&amp;ID1=67000810&amp;VALUEID=02001&amp;SDATE=200603&amp;PERIODTYPE=QTR_STD&amp;SCFT=3&amp;window=popup_no_bar&amp;width=385&amp;height=120&amp;START_MAXIMIZED=FALSE&amp;creator=factset&amp;display_string=Audit"}</definedName>
    <definedName name="_2074__FDSAUDITLINK__" hidden="1">{"fdsup://Directions/FactSet Auditing Viewer?action=AUDIT_VALUE&amp;DB=129&amp;ID1=67000810&amp;VALUEID=02001&amp;SDATE=200603&amp;PERIODTYPE=QTR_STD&amp;SCFT=3&amp;window=popup_no_bar&amp;width=385&amp;height=120&amp;START_MAXIMIZED=FALSE&amp;creator=factset&amp;display_string=Audit"}</definedName>
    <definedName name="_2075__FDSAUDITLINK__" hidden="1">{"fdsup://Directions/FactSet Auditing Viewer?action=AUDIT_VALUE&amp;DB=129&amp;ID1=67066G10&amp;VALUEID=02001&amp;SDATE=200603&amp;PERIODTYPE=QTR_STD&amp;SCFT=3&amp;window=popup_no_bar&amp;width=385&amp;height=120&amp;START_MAXIMIZED=FALSE&amp;creator=factset&amp;display_string=Audit"}</definedName>
    <definedName name="_2076__FDSAUDITLINK__" hidden="1">{"fdsup://Directions/FactSet Auditing Viewer?action=AUDIT_VALUE&amp;DB=129&amp;ID1=67066G10&amp;VALUEID=02001&amp;SDATE=200603&amp;PERIODTYPE=QTR_STD&amp;SCFT=3&amp;window=popup_no_bar&amp;width=385&amp;height=120&amp;START_MAXIMIZED=FALSE&amp;creator=factset&amp;display_string=Audit"}</definedName>
    <definedName name="_2077__FDSAUDITLINK__" hidden="1">{"fdsup://Directions/FactSet Auditing Viewer?action=AUDIT_VALUE&amp;DB=129&amp;ID1=63764010&amp;VALUEID=02001&amp;SDATE=200601&amp;PERIODTYPE=QTR_STD&amp;SCFT=3&amp;window=popup_no_bar&amp;width=385&amp;height=120&amp;START_MAXIMIZED=FALSE&amp;creator=factset&amp;display_string=Audit"}</definedName>
    <definedName name="_2078__FDSAUDITLINK__" hidden="1">{"fdsup://Directions/FactSet Auditing Viewer?action=AUDIT_VALUE&amp;DB=129&amp;ID1=63764010&amp;VALUEID=02001&amp;SDATE=200601&amp;PERIODTYPE=QTR_STD&amp;SCFT=3&amp;window=popup_no_bar&amp;width=385&amp;height=120&amp;START_MAXIMIZED=FALSE&amp;creator=factset&amp;display_string=Audit"}</definedName>
    <definedName name="_2079__FDSAUDITLINK__" hidden="1">{"fdsup://Directions/FactSet Auditing Viewer?action=AUDIT_VALUE&amp;DB=129&amp;ID1=64118B10&amp;VALUEID=02001&amp;SDATE=200603&amp;PERIODTYPE=QTR_STD&amp;SCFT=3&amp;window=popup_no_bar&amp;width=385&amp;height=120&amp;START_MAXIMIZED=FALSE&amp;creator=factset&amp;display_string=Audit"}</definedName>
    <definedName name="_208__FDSAUDITLINK__" hidden="1">{"fdsup://directions/FAT Viewer?action=UPDATE&amp;creator=factset&amp;DYN_ARGS=TRUE&amp;DOC_NAME=FAT:FQL_AUDITING_CLIENT_TEMPLATE.FAT&amp;display_string=Audit&amp;VAR:KEY=GLSBSJADWR&amp;VAR:QUERY=RkZfRU5UUlBSX1ZBTF9EQUlMWSg0MDE0OSwsLCwsJ0RJTCcpL0VDX01FQU5fU0FMRVNfTlRNQSg0MDE0OSk=&amp;","WINDOW=FIRST_POPUP&amp;HEIGHT=450&amp;WIDTH=450&amp;START_MAXIMIZED=FALSE&amp;VAR:CALENDAR=US&amp;VAR:SYMBOL=SGI&amp;VAR:INDEX=0"}</definedName>
    <definedName name="_2080__FDSAUDITLINK__" hidden="1">{"fdsup://Directions/FactSet Auditing Viewer?action=AUDIT_VALUE&amp;DB=129&amp;ID1=64118B10&amp;VALUEID=02001&amp;SDATE=200603&amp;PERIODTYPE=QTR_STD&amp;SCFT=3&amp;window=popup_no_bar&amp;width=385&amp;height=120&amp;START_MAXIMIZED=FALSE&amp;creator=factset&amp;display_string=Audit"}</definedName>
    <definedName name="_2081__FDSAUDITLINK__" hidden="1">{"fdsup://Directions/FactSet Auditing Viewer?action=AUDIT_VALUE&amp;DB=129&amp;ID1=57772K10&amp;VALUEID=02001&amp;SDATE=200701&amp;PERIODTYPE=QTR_STD&amp;SCFT=3&amp;window=popup_no_bar&amp;width=385&amp;height=120&amp;START_MAXIMIZED=FALSE&amp;creator=factset&amp;display_string=Audit"}</definedName>
    <definedName name="_2082__FDSAUDITLINK__" hidden="1">{"fdsup://Directions/FactSet Auditing Viewer?action=AUDIT_VALUE&amp;DB=129&amp;ID1=57772K10&amp;VALUEID=02001&amp;SDATE=200701&amp;PERIODTYPE=QTR_STD&amp;SCFT=3&amp;window=popup_no_bar&amp;width=385&amp;height=120&amp;START_MAXIMIZED=FALSE&amp;creator=factset&amp;display_string=Audit"}</definedName>
    <definedName name="_2083__FDSAUDITLINK__" hidden="1">{"fdsup://Directions/FactSet Auditing Viewer?action=AUDIT_VALUE&amp;DB=129&amp;ID1=G5876H10&amp;VALUEID=02001&amp;SDATE=200603&amp;PERIODTYPE=QTR_STD&amp;SCFT=3&amp;window=popup_no_bar&amp;width=385&amp;height=120&amp;START_MAXIMIZED=FALSE&amp;creator=factset&amp;display_string=Audit"}</definedName>
    <definedName name="_2084__FDSAUDITLINK__" hidden="1">{"fdsup://Directions/FactSet Auditing Viewer?action=AUDIT_VALUE&amp;DB=129&amp;ID1=G5876H10&amp;VALUEID=02001&amp;SDATE=200603&amp;PERIODTYPE=QTR_STD&amp;SCFT=3&amp;window=popup_no_bar&amp;width=385&amp;height=120&amp;START_MAXIMIZED=FALSE&amp;creator=factset&amp;display_string=Audit"}</definedName>
    <definedName name="_2085__FDSAUDITLINK__" hidden="1">{"fdsup://Directions/FactSet Auditing Viewer?action=AUDIT_VALUE&amp;DB=129&amp;ID1=62007630&amp;VALUEID=02001&amp;SDATE=200603&amp;PERIODTYPE=QTR_STD&amp;SCFT=3&amp;window=popup_no_bar&amp;width=385&amp;height=120&amp;START_MAXIMIZED=FALSE&amp;creator=factset&amp;display_string=Audit"}</definedName>
    <definedName name="_2086__FDSAUDITLINK__" hidden="1">{"fdsup://Directions/FactSet Auditing Viewer?action=AUDIT_VALUE&amp;DB=129&amp;ID1=62007630&amp;VALUEID=02001&amp;SDATE=200603&amp;PERIODTYPE=QTR_STD&amp;SCFT=3&amp;window=popup_no_bar&amp;width=385&amp;height=120&amp;START_MAXIMIZED=FALSE&amp;creator=factset&amp;display_string=Audit"}</definedName>
    <definedName name="_2087__FDSAUDITLINK__" hidden="1">{"fdsup://Directions/FactSet Auditing Viewer?action=AUDIT_VALUE&amp;DB=129&amp;ID1=60456710&amp;VALUEID=02001&amp;SDATE=200701&amp;PERIODTYPE=QTR_STD&amp;SCFT=3&amp;window=popup_no_bar&amp;width=385&amp;height=120&amp;START_MAXIMIZED=FALSE&amp;creator=factset&amp;display_string=Audit"}</definedName>
    <definedName name="_2088__FDSAUDITLINK__" hidden="1">{"fdsup://Directions/FactSet Auditing Viewer?action=AUDIT_VALUE&amp;DB=129&amp;ID1=60456710&amp;VALUEID=02001&amp;SDATE=200701&amp;PERIODTYPE=QTR_STD&amp;SCFT=3&amp;window=popup_no_bar&amp;width=385&amp;height=120&amp;START_MAXIMIZED=FALSE&amp;creator=factset&amp;display_string=Audit"}</definedName>
    <definedName name="_2089__FDSAUDITLINK__" hidden="1">{"fdsup://Directions/FactSet Auditing Viewer?action=AUDIT_VALUE&amp;DB=129&amp;ID1=59479310&amp;VALUEID=02001&amp;SDATE=200603&amp;PERIODTYPE=QTR_STD&amp;SCFT=3&amp;window=popup_no_bar&amp;width=385&amp;height=120&amp;START_MAXIMIZED=FALSE&amp;creator=factset&amp;display_string=Audit"}</definedName>
    <definedName name="_209__FDSAUDITLINK__" hidden="1">{"fdsup://directions/FAT Viewer?action=UPDATE&amp;creator=factset&amp;DYN_ARGS=TRUE&amp;DOC_NAME=FAT:FQL_AUDITING_CLIENT_TEMPLATE.FAT&amp;display_string=Audit&amp;VAR:KEY=QJEXYXALUX&amp;VAR:QUERY=RkZfRU5UUlBSX1ZBTF9EQUlMWSg0MDE0OCwsLCwsJ0RJTCcpL0VDX01FQU5fU0FMRVNfTlRNQSg0MDE0OCk=&amp;","WINDOW=FIRST_POPUP&amp;HEIGHT=450&amp;WIDTH=450&amp;START_MAXIMIZED=FALSE&amp;VAR:CALENDAR=US&amp;VAR:SYMBOL=SGI&amp;VAR:INDEX=0"}</definedName>
    <definedName name="_2090__FDSAUDITLINK__" hidden="1">{"fdsup://Directions/FactSet Auditing Viewer?action=AUDIT_VALUE&amp;DB=129&amp;ID1=59479310&amp;VALUEID=02001&amp;SDATE=200603&amp;PERIODTYPE=QTR_STD&amp;SCFT=3&amp;window=popup_no_bar&amp;width=385&amp;height=120&amp;START_MAXIMIZED=FALSE&amp;creator=factset&amp;display_string=Audit"}</definedName>
    <definedName name="_2091__FDSAUDITLINK__" hidden="1">{"fdsup://Directions/FactSet Auditing Viewer?action=AUDIT_VALUE&amp;DB=129&amp;ID1=59501710&amp;VALUEID=02001&amp;SDATE=200602&amp;PERIODTYPE=QTR_STD&amp;SCFT=3&amp;window=popup_no_bar&amp;width=385&amp;height=120&amp;START_MAXIMIZED=FALSE&amp;creator=factset&amp;display_string=Audit"}</definedName>
    <definedName name="_2092__FDSAUDITLINK__" hidden="1">{"fdsup://Directions/FactSet Auditing Viewer?action=AUDIT_VALUE&amp;DB=129&amp;ID1=59501710&amp;VALUEID=02001&amp;SDATE=200602&amp;PERIODTYPE=QTR_STD&amp;SCFT=3&amp;window=popup_no_bar&amp;width=385&amp;height=120&amp;START_MAXIMIZED=FALSE&amp;creator=factset&amp;display_string=Audit"}</definedName>
    <definedName name="_2093__FDSAUDITLINK__" hidden="1">{"fdsup://Directions/FactSet Auditing Viewer?action=AUDIT_VALUE&amp;DB=129&amp;ID1=50216110&amp;VALUEID=02001&amp;SDATE=200603&amp;PERIODTYPE=QTR_STD&amp;SCFT=3&amp;window=popup_no_bar&amp;width=385&amp;height=120&amp;START_MAXIMIZED=FALSE&amp;creator=factset&amp;display_string=Audit"}</definedName>
    <definedName name="_2094__FDSAUDITLINK__" hidden="1">{"fdsup://Directions/FactSet Auditing Viewer?action=AUDIT_VALUE&amp;DB=129&amp;ID1=50216110&amp;VALUEID=02001&amp;SDATE=200603&amp;PERIODTYPE=QTR_STD&amp;SCFT=3&amp;window=popup_no_bar&amp;width=385&amp;height=120&amp;START_MAXIMIZED=FALSE&amp;creator=factset&amp;display_string=Audit"}</definedName>
    <definedName name="_2095__FDSAUDITLINK__" hidden="1">{"fdsup://Directions/FactSet Auditing Viewer?action=AUDIT_VALUE&amp;DB=129&amp;ID1=51841510&amp;VALUEID=02001&amp;SDATE=200603&amp;PERIODTYPE=QTR_STD&amp;SCFT=3&amp;window=popup_no_bar&amp;width=385&amp;height=120&amp;START_MAXIMIZED=FALSE&amp;creator=factset&amp;display_string=Audit"}</definedName>
    <definedName name="_2096__FDSAUDITLINK__" hidden="1">{"fdsup://Directions/FactSet Auditing Viewer?action=AUDIT_VALUE&amp;DB=129&amp;ID1=51841510&amp;VALUEID=02001&amp;SDATE=200603&amp;PERIODTYPE=QTR_STD&amp;SCFT=3&amp;window=popup_no_bar&amp;width=385&amp;height=120&amp;START_MAXIMIZED=FALSE&amp;creator=factset&amp;display_string=Audit"}</definedName>
    <definedName name="_2097__FDSAUDITLINK__" hidden="1">{"fdsup://Directions/FactSet Auditing Viewer?action=AUDIT_VALUE&amp;DB=129&amp;ID1=51280710&amp;VALUEID=02001&amp;SDATE=200701&amp;PERIODTYPE=QTR_STD&amp;SCFT=3&amp;window=popup_no_bar&amp;width=385&amp;height=120&amp;START_MAXIMIZED=FALSE&amp;creator=factset&amp;display_string=Audit"}</definedName>
    <definedName name="_2098__FDSAUDITLINK__" hidden="1">{"fdsup://Directions/FactSet Auditing Viewer?action=AUDIT_VALUE&amp;DB=129&amp;ID1=51280710&amp;VALUEID=02001&amp;SDATE=200701&amp;PERIODTYPE=QTR_STD&amp;SCFT=3&amp;window=popup_no_bar&amp;width=385&amp;height=120&amp;START_MAXIMIZED=FALSE&amp;creator=factset&amp;display_string=Audit"}</definedName>
    <definedName name="_2099__FDSAUDITLINK__" hidden="1">{"fdsup://Directions/FactSet Auditing Viewer?action=AUDIT_VALUE&amp;DB=129&amp;ID1=53567810&amp;VALUEID=02001&amp;SDATE=200701&amp;PERIODTYPE=QTR_STD&amp;SCFT=3&amp;window=popup_no_bar&amp;width=385&amp;height=120&amp;START_MAXIMIZED=FALSE&amp;creator=factset&amp;display_string=Audit"}</definedName>
    <definedName name="_21__FDSAUDITLINK__" hidden="1">{"fdsup://directions/FAT Viewer?action=UPDATE&amp;creator=factset&amp;DYN_ARGS=TRUE&amp;DOC_NAME=FAT:FQL_AUDITING_CLIENT_TEMPLATE.FAT&amp;display_string=Audit&amp;VAR:KEY=UXQHMFAFYZ&amp;VAR:QUERY=RkZfRU5UUlBSX1ZBTF9EQUlMWSg0MDQxMCwsLCwsJ0RJTCcpL0VDX01FQU5fU0FMRVNfTlRNQSg0MDQxMCk=&amp;","WINDOW=FIRST_POPUP&amp;HEIGHT=450&amp;WIDTH=450&amp;START_MAXIMIZED=FALSE&amp;VAR:CALENDAR=US&amp;VAR:SYMBOL=SGI&amp;VAR:INDEX=0"}</definedName>
    <definedName name="_210__FDSAUDITLINK__" hidden="1">{"fdsup://directions/FAT Viewer?action=UPDATE&amp;creator=factset&amp;DYN_ARGS=TRUE&amp;DOC_NAME=FAT:FQL_AUDITING_CLIENT_TEMPLATE.FAT&amp;display_string=Audit&amp;VAR:KEY=YXIXWJKTCJ&amp;VAR:QUERY=RkZfRU5UUlBSX1ZBTF9EQUlMWSg0MDE0NywsLCwsJ0RJTCcpL0VDX01FQU5fU0FMRVNfTlRNQSg0MDE0Nyk=&amp;","WINDOW=FIRST_POPUP&amp;HEIGHT=450&amp;WIDTH=450&amp;START_MAXIMIZED=FALSE&amp;VAR:CALENDAR=US&amp;VAR:SYMBOL=SGI&amp;VAR:INDEX=0"}</definedName>
    <definedName name="_2100__FDSAUDITLINK__" hidden="1">{"fdsup://Directions/FactSet Auditing Viewer?action=AUDIT_VALUE&amp;DB=129&amp;ID1=53567810&amp;VALUEID=02001&amp;SDATE=200701&amp;PERIODTYPE=QTR_STD&amp;SCFT=3&amp;window=popup_no_bar&amp;width=385&amp;height=120&amp;START_MAXIMIZED=FALSE&amp;creator=factset&amp;display_string=Audit"}</definedName>
    <definedName name="_2101__FDSAUDITLINK__" hidden="1">{"fdsup://Directions/FactSet Auditing Viewer?action=AUDIT_VALUE&amp;DB=129&amp;ID1=48248010&amp;VALUEID=02001&amp;SDATE=200701&amp;PERIODTYPE=QTR_STD&amp;SCFT=3&amp;window=popup_no_bar&amp;width=385&amp;height=120&amp;START_MAXIMIZED=FALSE&amp;creator=factset&amp;display_string=Audit"}</definedName>
    <definedName name="_2102__FDSAUDITLINK__" hidden="1">{"fdsup://Directions/FactSet Auditing Viewer?action=AUDIT_VALUE&amp;DB=129&amp;ID1=48248010&amp;VALUEID=02001&amp;SDATE=200701&amp;PERIODTYPE=QTR_STD&amp;SCFT=3&amp;window=popup_no_bar&amp;width=385&amp;height=120&amp;START_MAXIMIZED=FALSE&amp;creator=factset&amp;display_string=Audit"}</definedName>
    <definedName name="_2103__FDSAUDITLINK__" hidden="1">{"fdsup://Directions/FactSet Auditing Viewer?action=AUDIT_VALUE&amp;DB=129&amp;ID1=48836020&amp;VALUEID=02001&amp;SDATE=200602&amp;PERIODTYPE=QTR_STD&amp;SCFT=3&amp;window=popup_no_bar&amp;width=385&amp;height=120&amp;START_MAXIMIZED=FALSE&amp;creator=factset&amp;display_string=Audit"}</definedName>
    <definedName name="_2104__FDSAUDITLINK__" hidden="1">{"fdsup://Directions/FactSet Auditing Viewer?action=AUDIT_VALUE&amp;DB=129&amp;ID1=48836020&amp;VALUEID=02001&amp;SDATE=200602&amp;PERIODTYPE=QTR_STD&amp;SCFT=3&amp;window=popup_no_bar&amp;width=385&amp;height=120&amp;START_MAXIMIZED=FALSE&amp;creator=factset&amp;display_string=Audit"}</definedName>
    <definedName name="_2105__FDSAUDITLINK__" hidden="1">{"fdsup://Directions/FactSet Auditing Viewer?action=AUDIT_VALUE&amp;DB=129&amp;ID1=48203R10&amp;VALUEID=02001&amp;SDATE=200603&amp;PERIODTYPE=QTR_STD&amp;SCFT=3&amp;window=popup_no_bar&amp;width=385&amp;height=120&amp;START_MAXIMIZED=FALSE&amp;creator=factset&amp;display_string=Audit"}</definedName>
    <definedName name="_2106__FDSAUDITLINK__" hidden="1">{"fdsup://Directions/FactSet Auditing Viewer?action=AUDIT_VALUE&amp;DB=129&amp;ID1=48203R10&amp;VALUEID=02001&amp;SDATE=200603&amp;PERIODTYPE=QTR_STD&amp;SCFT=3&amp;window=popup_no_bar&amp;width=385&amp;height=120&amp;START_MAXIMIZED=FALSE&amp;creator=factset&amp;display_string=Audit"}</definedName>
    <definedName name="_2107__FDSAUDITLINK__" hidden="1">{"fdsup://Directions/FactSet Auditing Viewer?action=AUDIT_VALUE&amp;DB=129&amp;ID1=86681020&amp;VALUEID=02001&amp;SDATE=200701&amp;PERIODTYPE=QTR_STD&amp;SCFT=3&amp;window=popup_no_bar&amp;width=385&amp;height=120&amp;START_MAXIMIZED=FALSE&amp;creator=factset&amp;display_string=Audit"}</definedName>
    <definedName name="_2108__FDSAUDITLINK__" hidden="1">{"fdsup://Directions/FactSet Auditing Viewer?action=AUDIT_VALUE&amp;DB=129&amp;ID1=86681020&amp;VALUEID=02001&amp;SDATE=200701&amp;PERIODTYPE=QTR_STD&amp;SCFT=3&amp;window=popup_no_bar&amp;width=385&amp;height=120&amp;START_MAXIMIZED=FALSE&amp;creator=factset&amp;display_string=Audit"}</definedName>
    <definedName name="_2109__FDSAUDITLINK__" hidden="1">{"fdsup://Directions/FactSet Auditing Viewer?action=AUDIT_VALUE&amp;DB=129&amp;ID1=46069S10&amp;VALUEID=02001&amp;SDATE=200603&amp;PERIODTYPE=QTR_STD&amp;SCFT=3&amp;window=popup_no_bar&amp;width=385&amp;height=120&amp;START_MAXIMIZED=FALSE&amp;creator=factset&amp;display_string=Audit"}</definedName>
    <definedName name="_211__FDSAUDITLINK__" hidden="1">{"fdsup://directions/FAT Viewer?action=UPDATE&amp;creator=factset&amp;DYN_ARGS=TRUE&amp;DOC_NAME=FAT:FQL_AUDITING_CLIENT_TEMPLATE.FAT&amp;display_string=Audit&amp;VAR:KEY=QXABQFIPOX&amp;VAR:QUERY=RkZfRU5UUlBSX1ZBTF9EQUlMWSg0MDE0NCwsLCwsJ0RJTCcpL0VDX01FQU5fU0FMRVNfTlRNQSg0MDE0NCk=&amp;","WINDOW=FIRST_POPUP&amp;HEIGHT=450&amp;WIDTH=450&amp;START_MAXIMIZED=FALSE&amp;VAR:CALENDAR=US&amp;VAR:SYMBOL=SGI&amp;VAR:INDEX=0"}</definedName>
    <definedName name="_2110__FDSAUDITLINK__" hidden="1">{"fdsup://Directions/FactSet Auditing Viewer?action=AUDIT_VALUE&amp;DB=129&amp;ID1=46069S10&amp;VALUEID=02001&amp;SDATE=200603&amp;PERIODTYPE=QTR_STD&amp;SCFT=3&amp;window=popup_no_bar&amp;width=385&amp;height=120&amp;START_MAXIMIZED=FALSE&amp;creator=factset&amp;display_string=Audit"}</definedName>
    <definedName name="_2111__FDSAUDITLINK__" hidden="1">{"fdsup://Directions/FactSet Auditing Viewer?action=AUDIT_VALUE&amp;DB=129&amp;ID1=46025410&amp;VALUEID=02001&amp;SDATE=200701&amp;PERIODTYPE=QTR_STD&amp;SCFT=3&amp;window=popup_no_bar&amp;width=385&amp;height=120&amp;START_MAXIMIZED=FALSE&amp;creator=factset&amp;display_string=Audit"}</definedName>
    <definedName name="_2112__FDSAUDITLINK__" hidden="1">{"fdsup://Directions/FactSet Auditing Viewer?action=AUDIT_VALUE&amp;DB=129&amp;ID1=46025410&amp;VALUEID=02001&amp;SDATE=200701&amp;PERIODTYPE=QTR_STD&amp;SCFT=3&amp;window=popup_no_bar&amp;width=385&amp;height=120&amp;START_MAXIMIZED=FALSE&amp;creator=factset&amp;display_string=Audit"}</definedName>
    <definedName name="_2113__FDSAUDITLINK__" hidden="1">{"fdsup://Directions/FactSet Auditing Viewer?action=AUDIT_VALUE&amp;DB=129&amp;ID1=45814010&amp;VALUEID=02001&amp;SDATE=200603&amp;PERIODTYPE=QTR_STD&amp;SCFT=3&amp;window=popup_no_bar&amp;width=385&amp;height=120&amp;START_MAXIMIZED=FALSE&amp;creator=factset&amp;display_string=Audit"}</definedName>
    <definedName name="_2114__FDSAUDITLINK__" hidden="1">{"fdsup://Directions/FactSet Auditing Viewer?action=AUDIT_VALUE&amp;DB=129&amp;ID1=45814010&amp;VALUEID=02001&amp;SDATE=200603&amp;PERIODTYPE=QTR_STD&amp;SCFT=3&amp;window=popup_no_bar&amp;width=385&amp;height=120&amp;START_MAXIMIZED=FALSE&amp;creator=factset&amp;display_string=Audit"}</definedName>
    <definedName name="_2115__FDSAUDITLINK__" hidden="1">{"fdsup://Directions/FactSet Auditing Viewer?action=AUDIT_VALUE&amp;DB=129&amp;ID1=45811810&amp;VALUEID=02001&amp;SDATE=200602&amp;PERIODTYPE=QTR_STD&amp;SCFT=3&amp;window=popup_no_bar&amp;width=385&amp;height=120&amp;START_MAXIMIZED=FALSE&amp;creator=factset&amp;display_string=Audit"}</definedName>
    <definedName name="_2116__FDSAUDITLINK__" hidden="1">{"fdsup://Directions/FactSet Auditing Viewer?action=AUDIT_VALUE&amp;DB=129&amp;ID1=45811810&amp;VALUEID=02001&amp;SDATE=200602&amp;PERIODTYPE=QTR_STD&amp;SCFT=3&amp;window=popup_no_bar&amp;width=385&amp;height=120&amp;START_MAXIMIZED=FALSE&amp;creator=factset&amp;display_string=Audit"}</definedName>
    <definedName name="_2117__FDSAUDITLINK__" hidden="1">{"fdsup://Directions/FactSet Auditing Viewer?action=AUDIT_VALUE&amp;DB=129&amp;ID1=H2906T10&amp;VALUEID=02001&amp;SDATE=200603&amp;PERIODTYPE=QTR_STD&amp;SCFT=3&amp;window=popup_no_bar&amp;width=385&amp;height=120&amp;START_MAXIMIZED=FALSE&amp;creator=factset&amp;display_string=Audit"}</definedName>
    <definedName name="_2118__FDSAUDITLINK__" hidden="1">{"fdsup://Directions/FactSet Auditing Viewer?action=AUDIT_VALUE&amp;DB=129&amp;ID1=H2906T10&amp;VALUEID=02001&amp;SDATE=200603&amp;PERIODTYPE=QTR_STD&amp;SCFT=3&amp;window=popup_no_bar&amp;width=385&amp;height=120&amp;START_MAXIMIZED=FALSE&amp;creator=factset&amp;display_string=Audit"}</definedName>
    <definedName name="_2119__FDSAUDITLINK__" hidden="1">{"fdsup://Directions/FactSet Auditing Viewer?action=AUDIT_VALUE&amp;DB=129&amp;ID1=34637510&amp;VALUEID=02001&amp;SDATE=200603&amp;PERIODTYPE=QTR_STD&amp;SCFT=3&amp;window=popup_no_bar&amp;width=385&amp;height=120&amp;START_MAXIMIZED=FALSE&amp;creator=factset&amp;display_string=Audit"}</definedName>
    <definedName name="_212__FDSAUDITLINK__" hidden="1">{"fdsup://directions/FAT Viewer?action=UPDATE&amp;creator=factset&amp;DYN_ARGS=TRUE&amp;DOC_NAME=FAT:FQL_AUDITING_CLIENT_TEMPLATE.FAT&amp;display_string=Audit&amp;VAR:KEY=SPKZSDIRAJ&amp;VAR:QUERY=RkZfRU5UUlBSX1ZBTF9EQUlMWSg0MDE0MywsLCwsJ0RJTCcpL0VDX01FQU5fU0FMRVNfTlRNQSg0MDE0Myk=&amp;","WINDOW=FIRST_POPUP&amp;HEIGHT=450&amp;WIDTH=450&amp;START_MAXIMIZED=FALSE&amp;VAR:CALENDAR=US&amp;VAR:SYMBOL=SGI&amp;VAR:INDEX=0"}</definedName>
    <definedName name="_2120__FDSAUDITLINK__" hidden="1">{"fdsup://Directions/FactSet Auditing Viewer?action=AUDIT_VALUE&amp;DB=129&amp;ID1=34637510&amp;VALUEID=02001&amp;SDATE=200603&amp;PERIODTYPE=QTR_STD&amp;SCFT=3&amp;window=popup_no_bar&amp;width=385&amp;height=120&amp;START_MAXIMIZED=FALSE&amp;creator=factset&amp;display_string=Audit"}</definedName>
    <definedName name="_2121__FDSAUDITLINK__" hidden="1">{"fdsup://Directions/FactSet Auditing Viewer?action=AUDIT_VALUE&amp;DB=129&amp;ID1=29247520&amp;VALUEID=02001&amp;SDATE=200701&amp;PERIODTYPE=QTR_STD&amp;SCFT=3&amp;window=popup_no_bar&amp;width=385&amp;height=120&amp;START_MAXIMIZED=FALSE&amp;creator=factset&amp;display_string=Audit"}</definedName>
    <definedName name="_2122__FDSAUDITLINK__" hidden="1">{"fdsup://Directions/FactSet Auditing Viewer?action=AUDIT_VALUE&amp;DB=129&amp;ID1=29247520&amp;VALUEID=02001&amp;SDATE=200701&amp;PERIODTYPE=QTR_STD&amp;SCFT=3&amp;window=popup_no_bar&amp;width=385&amp;height=120&amp;START_MAXIMIZED=FALSE&amp;creator=factset&amp;display_string=Audit"}</definedName>
    <definedName name="_2123__FDSAUDITLINK__" hidden="1">{"fdsup://Directions/FactSet Auditing Viewer?action=AUDIT_VALUE&amp;DB=129&amp;ID1=25454310&amp;VALUEID=02001&amp;SDATE=200603&amp;PERIODTYPE=QTR_STD&amp;SCFT=3&amp;window=popup_no_bar&amp;width=385&amp;height=120&amp;START_MAXIMIZED=FALSE&amp;creator=factset&amp;display_string=Audit"}</definedName>
    <definedName name="_2124__FDSAUDITLINK__" hidden="1">{"fdsup://Directions/FactSet Auditing Viewer?action=AUDIT_VALUE&amp;DB=129&amp;ID1=25454310&amp;VALUEID=02001&amp;SDATE=200603&amp;PERIODTYPE=QTR_STD&amp;SCFT=3&amp;window=popup_no_bar&amp;width=385&amp;height=120&amp;START_MAXIMIZED=FALSE&amp;creator=factset&amp;display_string=Audit"}</definedName>
    <definedName name="_2125__FDSAUDITLINK__" hidden="1">{"fdsup://Directions/FactSet Auditing Viewer?action=AUDIT_VALUE&amp;DB=129&amp;ID1=24702R10&amp;VALUEID=02001&amp;SDATE=200603&amp;PERIODTYPE=QTR_STD&amp;SCFT=3&amp;window=popup_no_bar&amp;width=385&amp;height=120&amp;START_MAXIMIZED=FALSE&amp;creator=factset&amp;display_string=Audit"}</definedName>
    <definedName name="_2126__FDSAUDITLINK__" hidden="1">{"fdsup://Directions/FactSet Auditing Viewer?action=AUDIT_VALUE&amp;DB=129&amp;ID1=24702R10&amp;VALUEID=02001&amp;SDATE=200603&amp;PERIODTYPE=QTR_STD&amp;SCFT=3&amp;window=popup_no_bar&amp;width=385&amp;height=120&amp;START_MAXIMIZED=FALSE&amp;creator=factset&amp;display_string=Audit"}</definedName>
    <definedName name="_2127__FDSAUDITLINK__" hidden="1">{"fdsup://Directions/FactSet Auditing Viewer?action=AUDIT_VALUE&amp;DB=129&amp;ID1=23257210&amp;VALUEID=02001&amp;SDATE=200603&amp;PERIODTYPE=QTR_STD&amp;SCFT=3&amp;window=popup_no_bar&amp;width=385&amp;height=120&amp;START_MAXIMIZED=FALSE&amp;creator=factset&amp;display_string=Audit"}</definedName>
    <definedName name="_2128__FDSAUDITLINK__" hidden="1">{"fdsup://Directions/FactSet Auditing Viewer?action=AUDIT_VALUE&amp;DB=129&amp;ID1=23257210&amp;VALUEID=02001&amp;SDATE=200603&amp;PERIODTYPE=QTR_STD&amp;SCFT=3&amp;window=popup_no_bar&amp;width=385&amp;height=120&amp;START_MAXIMIZED=FALSE&amp;creator=factset&amp;display_string=Audit"}</definedName>
    <definedName name="_2129__FDSAUDITLINK__" hidden="1">{"fdsup://Directions/FactSet Auditing Viewer?action=AUDIT_VALUE&amp;DB=129&amp;ID1=23280610&amp;VALUEID=02001&amp;SDATE=200603&amp;PERIODTYPE=QTR_STD&amp;SCFT=3&amp;window=popup_no_bar&amp;width=385&amp;height=120&amp;START_MAXIMIZED=FALSE&amp;creator=factset&amp;display_string=Audit"}</definedName>
    <definedName name="_213__FDSAUDITLINK__" hidden="1">{"fdsup://directions/FAT Viewer?action=UPDATE&amp;creator=factset&amp;DYN_ARGS=TRUE&amp;DOC_NAME=FAT:FQL_AUDITING_CLIENT_TEMPLATE.FAT&amp;display_string=Audit&amp;VAR:KEY=IPSPMBITGV&amp;VAR:QUERY=RkZfRU5UUlBSX1ZBTF9EQUlMWSg0MDE0MiwsLCwsJ0RJTCcpL0VDX01FQU5fU0FMRVNfTlRNQSg0MDE0Mik=&amp;","WINDOW=FIRST_POPUP&amp;HEIGHT=450&amp;WIDTH=450&amp;START_MAXIMIZED=FALSE&amp;VAR:CALENDAR=US&amp;VAR:SYMBOL=SGI&amp;VAR:INDEX=0"}</definedName>
    <definedName name="_2130__FDSAUDITLINK__" hidden="1">{"fdsup://Directions/FactSet Auditing Viewer?action=AUDIT_VALUE&amp;DB=129&amp;ID1=23280610&amp;VALUEID=02001&amp;SDATE=200603&amp;PERIODTYPE=QTR_STD&amp;SCFT=3&amp;window=popup_no_bar&amp;width=385&amp;height=120&amp;START_MAXIMIZED=FALSE&amp;creator=factset&amp;display_string=Audit"}</definedName>
    <definedName name="_2131__FDSAUDITLINK__" hidden="1">{"fdsup://Directions/FactSet Auditing Viewer?action=AUDIT_VALUE&amp;DB=129&amp;ID1=17275R10&amp;VALUEID=02001&amp;SDATE=200701&amp;PERIODTYPE=QTR_STD&amp;SCFT=3&amp;window=popup_no_bar&amp;width=385&amp;height=120&amp;START_MAXIMIZED=FALSE&amp;creator=factset&amp;display_string=Audit"}</definedName>
    <definedName name="_2132__FDSAUDITLINK__" hidden="1">{"fdsup://Directions/FactSet Auditing Viewer?action=AUDIT_VALUE&amp;DB=129&amp;ID1=17275R10&amp;VALUEID=02001&amp;SDATE=200701&amp;PERIODTYPE=QTR_STD&amp;SCFT=3&amp;window=popup_no_bar&amp;width=385&amp;height=120&amp;START_MAXIMIZED=FALSE&amp;creator=factset&amp;display_string=Audit"}</definedName>
    <definedName name="_2133__FDSAUDITLINK__" hidden="1">{"fdsup://Directions/FactSet Auditing Viewer?action=AUDIT_VALUE&amp;DB=129&amp;ID1=22544710&amp;VALUEID=02001&amp;SDATE=200701&amp;PERIODTYPE=QTR_STD&amp;SCFT=3&amp;window=popup_no_bar&amp;width=385&amp;height=120&amp;START_MAXIMIZED=FALSE&amp;creator=factset&amp;display_string=Audit"}</definedName>
    <definedName name="_2134__FDSAUDITLINK__" hidden="1">{"fdsup://Directions/FactSet Auditing Viewer?action=AUDIT_VALUE&amp;DB=129&amp;ID1=22544710&amp;VALUEID=02001&amp;SDATE=200701&amp;PERIODTYPE=QTR_STD&amp;SCFT=3&amp;window=popup_no_bar&amp;width=385&amp;height=120&amp;START_MAXIMIZED=FALSE&amp;creator=factset&amp;display_string=Audit"}</definedName>
    <definedName name="_2135__FDSAUDITLINK__" hidden="1">{"fdsup://Directions/FactSet Auditing Viewer?action=AUDIT_VALUE&amp;DB=129&amp;ID1=12738710&amp;VALUEID=02001&amp;SDATE=200603&amp;PERIODTYPE=QTR_STD&amp;SCFT=3&amp;window=popup_no_bar&amp;width=385&amp;height=120&amp;START_MAXIMIZED=FALSE&amp;creator=factset&amp;display_string=Audit"}</definedName>
    <definedName name="_2136__FDSAUDITLINK__" hidden="1">{"fdsup://Directions/FactSet Auditing Viewer?action=AUDIT_VALUE&amp;DB=129&amp;ID1=12738710&amp;VALUEID=02001&amp;SDATE=200603&amp;PERIODTYPE=QTR_STD&amp;SCFT=3&amp;window=popup_no_bar&amp;width=385&amp;height=120&amp;START_MAXIMIZED=FALSE&amp;creator=factset&amp;display_string=Audit"}</definedName>
    <definedName name="_2137__FDSAUDITLINK__" hidden="1">{"fdsup://Directions/FactSet Auditing Viewer?action=AUDIT_VALUE&amp;DB=129&amp;ID1=04743P10&amp;VALUEID=02001&amp;SDATE=200603&amp;PERIODTYPE=QTR_STD&amp;SCFT=3&amp;window=popup_no_bar&amp;width=385&amp;height=120&amp;START_MAXIMIZED=FALSE&amp;creator=factset&amp;display_string=Audit"}</definedName>
    <definedName name="_2138__FDSAUDITLINK__" hidden="1">{"fdsup://Directions/FactSet Auditing Viewer?action=AUDIT_VALUE&amp;DB=129&amp;ID1=04743P10&amp;VALUEID=02001&amp;SDATE=200603&amp;PERIODTYPE=QTR_STD&amp;SCFT=3&amp;window=popup_no_bar&amp;width=385&amp;height=120&amp;START_MAXIMIZED=FALSE&amp;creator=factset&amp;display_string=Audit"}</definedName>
    <definedName name="_2139__FDSAUDITLINK__" hidden="1">{"fdsup://Directions/FactSet Auditing Viewer?action=AUDIT_VALUE&amp;DB=129&amp;ID1=03251510&amp;VALUEID=02001&amp;SDATE=200603&amp;PERIODTYPE=QTR_STD&amp;SCFT=3&amp;window=popup_no_bar&amp;width=385&amp;height=120&amp;START_MAXIMIZED=FALSE&amp;creator=factset&amp;display_string=Audit"}</definedName>
    <definedName name="_214__FDSAUDITLINK__" hidden="1">{"fdsup://directions/FAT Viewer?action=UPDATE&amp;creator=factset&amp;DYN_ARGS=TRUE&amp;DOC_NAME=FAT:FQL_AUDITING_CLIENT_TEMPLATE.FAT&amp;display_string=Audit&amp;VAR:KEY=IRALWVUDEV&amp;VAR:QUERY=RkZfRU5UUlBSX1ZBTF9EQUlMWSg0MDE0MSwsLCwsJ0RJTCcpL0VDX01FQU5fU0FMRVNfTlRNQSg0MDE0MSk=&amp;","WINDOW=FIRST_POPUP&amp;HEIGHT=450&amp;WIDTH=450&amp;START_MAXIMIZED=FALSE&amp;VAR:CALENDAR=US&amp;VAR:SYMBOL=SGI&amp;VAR:INDEX=0"}</definedName>
    <definedName name="_2140__FDSAUDITLINK__" hidden="1">{"fdsup://Directions/FactSet Auditing Viewer?action=AUDIT_VALUE&amp;DB=129&amp;ID1=03251510&amp;VALUEID=02001&amp;SDATE=200603&amp;PERIODTYPE=QTR_STD&amp;SCFT=3&amp;window=popup_no_bar&amp;width=385&amp;height=120&amp;START_MAXIMIZED=FALSE&amp;creator=factset&amp;display_string=Audit"}</definedName>
    <definedName name="_2141__FDSAUDITLINK__" hidden="1">{"fdsup://Directions/FactSet Auditing Viewer?action=AUDIT_VALUE&amp;DB=129&amp;ID1=00790310&amp;VALUEID=02001&amp;SDATE=200603&amp;PERIODTYPE=QTR_STD&amp;SCFT=3&amp;window=popup_no_bar&amp;width=385&amp;height=120&amp;START_MAXIMIZED=FALSE&amp;creator=factset&amp;display_string=Audit"}</definedName>
    <definedName name="_2142__FDSAUDITLINK__" hidden="1">{"fdsup://Directions/FactSet Auditing Viewer?action=AUDIT_VALUE&amp;DB=129&amp;ID1=00790310&amp;VALUEID=02001&amp;SDATE=200603&amp;PERIODTYPE=QTR_STD&amp;SCFT=3&amp;window=popup_no_bar&amp;width=385&amp;height=120&amp;START_MAXIMIZED=FALSE&amp;creator=factset&amp;display_string=Audit"}</definedName>
    <definedName name="_2143__FDSAUDITLINK__" hidden="1">{"fdsup://Directions/FactSet Auditing Viewer?action=AUDIT_VALUE&amp;DB=129&amp;ID1=03822W40&amp;VALUEID=02001&amp;SDATE=200602&amp;PERIODTYPE=QTR_STD&amp;SCFT=3&amp;window=popup_no_bar&amp;width=385&amp;height=120&amp;START_MAXIMIZED=FALSE&amp;creator=factset&amp;display_string=Audit"}</definedName>
    <definedName name="_2144__FDSAUDITLINK__" hidden="1">{"fdsup://Directions/FactSet Auditing Viewer?action=AUDIT_VALUE&amp;DB=129&amp;ID1=03822W40&amp;VALUEID=02001&amp;SDATE=200602&amp;PERIODTYPE=QTR_STD&amp;SCFT=3&amp;window=popup_no_bar&amp;width=385&amp;height=120&amp;START_MAXIMIZED=FALSE&amp;creator=factset&amp;display_string=Audit"}</definedName>
    <definedName name="_2145__FDSAUDITLINK__" hidden="1">{"fdsup://Directions/FactSet Auditing Viewer?action=AUDIT_VALUE&amp;DB=129&amp;ID1=02144110&amp;VALUEID=02001&amp;SDATE=200603&amp;PERIODTYPE=QTR_STD&amp;SCFT=3&amp;window=popup_no_bar&amp;width=385&amp;height=120&amp;START_MAXIMIZED=FALSE&amp;creator=factset&amp;display_string=Audit"}</definedName>
    <definedName name="_2146__FDSAUDITLINK__" hidden="1">{"fdsup://Directions/FactSet Auditing Viewer?action=AUDIT_VALUE&amp;DB=129&amp;ID1=02144110&amp;VALUEID=02001&amp;SDATE=200603&amp;PERIODTYPE=QTR_STD&amp;SCFT=3&amp;window=popup_no_bar&amp;width=385&amp;height=120&amp;START_MAXIMIZED=FALSE&amp;creator=factset&amp;display_string=Audit"}</definedName>
    <definedName name="_2147__FDSAUDITLINK__" hidden="1">{"fdsup://Directions/FactSet Auditing Viewer?action=AUDIT_VALUE&amp;DB=129&amp;ID1=00752J10&amp;VALUEID=02001&amp;SDATE=200603&amp;PERIODTYPE=QTR_STD&amp;SCFT=3&amp;window=popup_no_bar&amp;width=385&amp;height=120&amp;START_MAXIMIZED=FALSE&amp;creator=factset&amp;display_string=Audit"}</definedName>
    <definedName name="_2148__FDSAUDITLINK__" hidden="1">{"fdsup://Directions/FactSet Auditing Viewer?action=AUDIT_VALUE&amp;DB=129&amp;ID1=00752J10&amp;VALUEID=02001&amp;SDATE=200603&amp;PERIODTYPE=QTR_STD&amp;SCFT=3&amp;window=popup_no_bar&amp;width=385&amp;height=120&amp;START_MAXIMIZED=FALSE&amp;creator=factset&amp;display_string=Audit"}</definedName>
    <definedName name="_2149__FDSAUDITLINK__" hidden="1">{"fdsup://Directions/FactSet Auditing Viewer?action=AUDIT_VALUE&amp;DB=129&amp;ID1=98975F10&amp;VALUEID=02001&amp;SDATE=200602&amp;PERIODTYPE=QTR_STD&amp;SCFT=3&amp;window=popup_no_bar&amp;width=385&amp;height=120&amp;START_MAXIMIZED=FALSE&amp;creator=factset&amp;display_string=Audit"}</definedName>
    <definedName name="_215__FDSAUDITLINK__" hidden="1">{"fdsup://directions/FAT Viewer?action=UPDATE&amp;creator=factset&amp;DYN_ARGS=TRUE&amp;DOC_NAME=FAT:FQL_AUDITING_CLIENT_TEMPLATE.FAT&amp;display_string=Audit&amp;VAR:KEY=WVKHGXQBKL&amp;VAR:QUERY=RkZfRU5UUlBSX1ZBTF9EQUlMWSg0MDE0MCwsLCwsJ0RJTCcpL0VDX01FQU5fU0FMRVNfTlRNQSg0MDE0MCk=&amp;","WINDOW=FIRST_POPUP&amp;HEIGHT=450&amp;WIDTH=450&amp;START_MAXIMIZED=FALSE&amp;VAR:CALENDAR=US&amp;VAR:SYMBOL=SGI&amp;VAR:INDEX=0"}</definedName>
    <definedName name="_2150__FDSAUDITLINK__" hidden="1">{"fdsup://Directions/FactSet Auditing Viewer?action=AUDIT_VALUE&amp;DB=129&amp;ID1=98975F10&amp;VALUEID=02001&amp;SDATE=200602&amp;PERIODTYPE=QTR_STD&amp;SCFT=3&amp;window=popup_no_bar&amp;width=385&amp;height=120&amp;START_MAXIMIZED=FALSE&amp;creator=factset&amp;display_string=Audit"}</definedName>
    <definedName name="_2151__FDSAUDITLINK__" hidden="1">{"fdsup://Directions/FactSet Auditing Viewer?action=AUDIT_VALUE&amp;DB=129&amp;ID1=98391910&amp;VALUEID=02001&amp;SDATE=200601&amp;PERIODTYPE=QTR_STD&amp;SCFT=3&amp;window=popup_no_bar&amp;width=385&amp;height=120&amp;START_MAXIMIZED=FALSE&amp;creator=factset&amp;display_string=Audit"}</definedName>
    <definedName name="_2152__FDSAUDITLINK__" hidden="1">{"fdsup://Directions/FactSet Auditing Viewer?action=AUDIT_VALUE&amp;DB=129&amp;ID1=98391910&amp;VALUEID=02001&amp;SDATE=200601&amp;PERIODTYPE=QTR_STD&amp;SCFT=3&amp;window=popup_no_bar&amp;width=385&amp;height=120&amp;START_MAXIMIZED=FALSE&amp;creator=factset&amp;display_string=Audit"}</definedName>
    <definedName name="_2153__FDSAUDITLINK__" hidden="1">{"fdsup://Directions/FactSet Auditing Viewer?action=AUDIT_VALUE&amp;DB=129&amp;ID1=92829810&amp;VALUEID=02001&amp;SDATE=200602&amp;PERIODTYPE=QTR_STD&amp;SCFT=3&amp;window=popup_no_bar&amp;width=385&amp;height=120&amp;START_MAXIMIZED=FALSE&amp;creator=factset&amp;display_string=Audit"}</definedName>
    <definedName name="_2154__FDSAUDITLINK__" hidden="1">{"fdsup://Directions/FactSet Auditing Viewer?action=AUDIT_VALUE&amp;DB=129&amp;ID1=92829810&amp;VALUEID=02001&amp;SDATE=200602&amp;PERIODTYPE=QTR_STD&amp;SCFT=3&amp;window=popup_no_bar&amp;width=385&amp;height=120&amp;START_MAXIMIZED=FALSE&amp;creator=factset&amp;display_string=Audit"}</definedName>
    <definedName name="_2155__FDSAUDITLINK__" hidden="1">{"fdsup://Directions/FactSet Auditing Viewer?action=AUDIT_VALUE&amp;DB=129&amp;ID1=88250810&amp;VALUEID=02001&amp;SDATE=200602&amp;PERIODTYPE=QTR_STD&amp;SCFT=3&amp;window=popup_no_bar&amp;width=385&amp;height=120&amp;START_MAXIMIZED=FALSE&amp;creator=factset&amp;display_string=Audit"}</definedName>
    <definedName name="_2156__FDSAUDITLINK__" hidden="1">{"fdsup://Directions/FactSet Auditing Viewer?action=AUDIT_VALUE&amp;DB=129&amp;ID1=88250810&amp;VALUEID=02001&amp;SDATE=200602&amp;PERIODTYPE=QTR_STD&amp;SCFT=3&amp;window=popup_no_bar&amp;width=385&amp;height=120&amp;START_MAXIMIZED=FALSE&amp;creator=factset&amp;display_string=Audit"}</definedName>
    <definedName name="_2157__FDSAUDITLINK__" hidden="1">{"fdsup://Directions/FactSet Auditing Viewer?action=AUDIT_VALUE&amp;DB=129&amp;ID1=89674K10&amp;VALUEID=02001&amp;SDATE=200602&amp;PERIODTYPE=QTR_STD&amp;SCFT=3&amp;window=popup_no_bar&amp;width=385&amp;height=120&amp;START_MAXIMIZED=FALSE&amp;creator=factset&amp;display_string=Audit"}</definedName>
    <definedName name="_2158__FDSAUDITLINK__" hidden="1">{"fdsup://Directions/FactSet Auditing Viewer?action=AUDIT_VALUE&amp;DB=129&amp;ID1=89674K10&amp;VALUEID=02001&amp;SDATE=200602&amp;PERIODTYPE=QTR_STD&amp;SCFT=3&amp;window=popup_no_bar&amp;width=385&amp;height=120&amp;START_MAXIMIZED=FALSE&amp;creator=factset&amp;display_string=Audit"}</definedName>
    <definedName name="_2159__FDSAUDITLINK__" hidden="1">{"fdsup://Directions/FactSet Auditing Viewer?action=AUDIT_VALUE&amp;DB=129&amp;ID1=83088M10&amp;VALUEID=02001&amp;SDATE=200603&amp;PERIODTYPE=QTR_STD&amp;SCFT=3&amp;window=popup_no_bar&amp;width=385&amp;height=120&amp;START_MAXIMIZED=FALSE&amp;creator=factset&amp;display_string=Audit"}</definedName>
    <definedName name="_216__FDSAUDITLINK__" hidden="1">{"fdsup://directions/FAT Viewer?action=UPDATE&amp;creator=factset&amp;DYN_ARGS=TRUE&amp;DOC_NAME=FAT:FQL_AUDITING_CLIENT_TEMPLATE.FAT&amp;display_string=Audit&amp;VAR:KEY=MZGRMRUJGD&amp;VAR:QUERY=RkZfRU5UUlBSX1ZBTF9EQUlMWSg0MDEzNywsLCwsJ0RJTCcpL0VDX01FQU5fU0FMRVNfTlRNQSg0MDEzNyk=&amp;","WINDOW=FIRST_POPUP&amp;HEIGHT=450&amp;WIDTH=450&amp;START_MAXIMIZED=FALSE&amp;VAR:CALENDAR=US&amp;VAR:SYMBOL=SGI&amp;VAR:INDEX=0"}</definedName>
    <definedName name="_2160__FDSAUDITLINK__" hidden="1">{"fdsup://Directions/FactSet Auditing Viewer?action=AUDIT_VALUE&amp;DB=129&amp;ID1=83088M10&amp;VALUEID=02001&amp;SDATE=200603&amp;PERIODTYPE=QTR_STD&amp;SCFT=3&amp;window=popup_no_bar&amp;width=385&amp;height=120&amp;START_MAXIMIZED=FALSE&amp;creator=factset&amp;display_string=Audit"}</definedName>
    <definedName name="_2161__FDSAUDITLINK__" hidden="1">{"fdsup://Directions/FactSet Auditing Viewer?action=AUDIT_VALUE&amp;DB=129&amp;ID1=78477410&amp;VALUEID=02001&amp;SDATE=200602&amp;PERIODTYPE=QTR_STD&amp;SCFT=3&amp;window=popup_no_bar&amp;width=385&amp;height=120&amp;START_MAXIMIZED=FALSE&amp;creator=factset&amp;display_string=Audit"}</definedName>
    <definedName name="_2162__FDSAUDITLINK__" hidden="1">{"fdsup://Directions/FactSet Auditing Viewer?action=AUDIT_VALUE&amp;DB=129&amp;ID1=78477410&amp;VALUEID=02001&amp;SDATE=200602&amp;PERIODTYPE=QTR_STD&amp;SCFT=3&amp;window=popup_no_bar&amp;width=385&amp;height=120&amp;START_MAXIMIZED=FALSE&amp;creator=factset&amp;display_string=Audit"}</definedName>
    <definedName name="_2163__FDSAUDITLINK__" hidden="1">{"fdsup://Directions/FactSet Auditing Viewer?action=AUDIT_VALUE&amp;DB=129&amp;ID1=82705710&amp;VALUEID=02001&amp;SDATE=200602&amp;PERIODTYPE=QTR_STD&amp;SCFT=3&amp;window=popup_no_bar&amp;width=385&amp;height=120&amp;START_MAXIMIZED=FALSE&amp;creator=factset&amp;display_string=Audit"}</definedName>
    <definedName name="_2164__FDSAUDITLINK__" hidden="1">{"fdsup://Directions/FactSet Auditing Viewer?action=AUDIT_VALUE&amp;DB=129&amp;ID1=82705710&amp;VALUEID=02001&amp;SDATE=200602&amp;PERIODTYPE=QTR_STD&amp;SCFT=3&amp;window=popup_no_bar&amp;width=385&amp;height=120&amp;START_MAXIMIZED=FALSE&amp;creator=factset&amp;display_string=Audit"}</definedName>
    <definedName name="_2165__FDSAUDITLINK__" hidden="1">{"fdsup://Directions/FactSet Auditing Viewer?action=AUDIT_VALUE&amp;DB=129&amp;ID1=83547010&amp;VALUEID=02001&amp;SDATE=200602&amp;PERIODTYPE=QTR_STD&amp;SCFT=3&amp;window=popup_no_bar&amp;width=385&amp;height=120&amp;START_MAXIMIZED=FALSE&amp;creator=factset&amp;display_string=Audit"}</definedName>
    <definedName name="_2166__FDSAUDITLINK__" hidden="1">{"fdsup://Directions/FactSet Auditing Viewer?action=AUDIT_VALUE&amp;DB=129&amp;ID1=83547010&amp;VALUEID=02001&amp;SDATE=200602&amp;PERIODTYPE=QTR_STD&amp;SCFT=3&amp;window=popup_no_bar&amp;width=385&amp;height=120&amp;START_MAXIMIZED=FALSE&amp;creator=factset&amp;display_string=Audit"}</definedName>
    <definedName name="_2167__FDSAUDITLINK__" hidden="1">{"fdsup://Directions/FactSet Auditing Viewer?action=AUDIT_VALUE&amp;DB=129&amp;ID1=87160710&amp;VALUEID=02001&amp;SDATE=200603&amp;PERIODTYPE=QTR_STD&amp;SCFT=3&amp;window=popup_no_bar&amp;width=385&amp;height=120&amp;START_MAXIMIZED=FALSE&amp;creator=factset&amp;display_string=Audit"}</definedName>
    <definedName name="_2168__FDSAUDITLINK__" hidden="1">{"fdsup://Directions/FactSet Auditing Viewer?action=AUDIT_VALUE&amp;DB=129&amp;ID1=87160710&amp;VALUEID=02001&amp;SDATE=200603&amp;PERIODTYPE=QTR_STD&amp;SCFT=3&amp;window=popup_no_bar&amp;width=385&amp;height=120&amp;START_MAXIMIZED=FALSE&amp;creator=factset&amp;display_string=Audit"}</definedName>
    <definedName name="_2169__FDSAUDITLINK__" hidden="1">{"fdsup://Directions/FactSet Auditing Viewer?action=AUDIT_VALUE&amp;DB=129&amp;ID1=80004C10&amp;VALUEID=02001&amp;SDATE=200602&amp;PERIODTYPE=QTR_STD&amp;SCFT=3&amp;window=popup_no_bar&amp;width=385&amp;height=120&amp;START_MAXIMIZED=FALSE&amp;creator=factset&amp;display_string=Audit"}</definedName>
    <definedName name="_217__FDSAUDITLINK__" hidden="1">{"fdsup://directions/FAT Viewer?action=UPDATE&amp;creator=factset&amp;DYN_ARGS=TRUE&amp;DOC_NAME=FAT:FQL_AUDITING_CLIENT_TEMPLATE.FAT&amp;display_string=Audit&amp;VAR:KEY=YFQZIPQZOB&amp;VAR:QUERY=RkZfRU5UUlBSX1ZBTF9EQUlMWSg0MDEzNiwsLCwsJ0RJTCcpL0VDX01FQU5fU0FMRVNfTlRNQSg0MDEzNik=&amp;","WINDOW=FIRST_POPUP&amp;HEIGHT=450&amp;WIDTH=450&amp;START_MAXIMIZED=FALSE&amp;VAR:CALENDAR=US&amp;VAR:SYMBOL=SGI&amp;VAR:INDEX=0"}</definedName>
    <definedName name="_2170__FDSAUDITLINK__" hidden="1">{"fdsup://Directions/FactSet Auditing Viewer?action=AUDIT_VALUE&amp;DB=129&amp;ID1=80004C10&amp;VALUEID=02001&amp;SDATE=200602&amp;PERIODTYPE=QTR_STD&amp;SCFT=3&amp;window=popup_no_bar&amp;width=385&amp;height=120&amp;START_MAXIMIZED=FALSE&amp;creator=factset&amp;display_string=Audit"}</definedName>
    <definedName name="_2171__FDSAUDITLINK__" hidden="1">{"fdsup://Directions/FactSet Auditing Viewer?action=AUDIT_VALUE&amp;DB=129&amp;ID1=81685010&amp;VALUEID=02001&amp;SDATE=200602&amp;PERIODTYPE=QTR_STD&amp;SCFT=3&amp;window=popup_no_bar&amp;width=385&amp;height=120&amp;START_MAXIMIZED=FALSE&amp;creator=factset&amp;display_string=Audit"}</definedName>
    <definedName name="_2172__FDSAUDITLINK__" hidden="1">{"fdsup://Directions/FactSet Auditing Viewer?action=AUDIT_VALUE&amp;DB=129&amp;ID1=81685010&amp;VALUEID=02001&amp;SDATE=200602&amp;PERIODTYPE=QTR_STD&amp;SCFT=3&amp;window=popup_no_bar&amp;width=385&amp;height=120&amp;START_MAXIMIZED=FALSE&amp;creator=factset&amp;display_string=Audit"}</definedName>
    <definedName name="_2173__FDSAUDITLINK__" hidden="1">{"fdsup://Directions/FactSet Auditing Viewer?action=AUDIT_VALUE&amp;DB=129&amp;ID1=82691910&amp;VALUEID=02001&amp;SDATE=200602&amp;PERIODTYPE=QTR_STD&amp;SCFT=3&amp;window=popup_no_bar&amp;width=385&amp;height=120&amp;START_MAXIMIZED=FALSE&amp;creator=factset&amp;display_string=Audit"}</definedName>
    <definedName name="_2174__FDSAUDITLINK__" hidden="1">{"fdsup://Directions/FactSet Auditing Viewer?action=AUDIT_VALUE&amp;DB=129&amp;ID1=82691910&amp;VALUEID=02001&amp;SDATE=200602&amp;PERIODTYPE=QTR_STD&amp;SCFT=3&amp;window=popup_no_bar&amp;width=385&amp;height=120&amp;START_MAXIMIZED=FALSE&amp;creator=factset&amp;display_string=Audit"}</definedName>
    <definedName name="_2175__FDSAUDITLINK__" hidden="1">{"fdsup://Directions/FactSet Auditing Viewer?action=AUDIT_VALUE&amp;DB=129&amp;ID1=82705T10&amp;VALUEID=02001&amp;SDATE=200602&amp;PERIODTYPE=QTR_STD&amp;SCFT=3&amp;window=popup_no_bar&amp;width=385&amp;height=120&amp;START_MAXIMIZED=FALSE&amp;creator=factset&amp;display_string=Audit"}</definedName>
    <definedName name="_2176__FDSAUDITLINK__" hidden="1">{"fdsup://Directions/FactSet Auditing Viewer?action=AUDIT_VALUE&amp;DB=129&amp;ID1=82705T10&amp;VALUEID=02001&amp;SDATE=200602&amp;PERIODTYPE=QTR_STD&amp;SCFT=3&amp;window=popup_no_bar&amp;width=385&amp;height=120&amp;START_MAXIMIZED=FALSE&amp;creator=factset&amp;display_string=Audit"}</definedName>
    <definedName name="_2177__FDSAUDITLINK__" hidden="1">{"fdsup://Directions/FactSet Auditing Viewer?action=AUDIT_VALUE&amp;DB=129&amp;ID1=75091710&amp;VALUEID=02001&amp;SDATE=200602&amp;PERIODTYPE=QTR_STD&amp;SCFT=3&amp;window=popup_no_bar&amp;width=385&amp;height=120&amp;START_MAXIMIZED=FALSE&amp;creator=factset&amp;display_string=Audit"}</definedName>
    <definedName name="_2178__FDSAUDITLINK__" hidden="1">{"fdsup://Directions/FactSet Auditing Viewer?action=AUDIT_VALUE&amp;DB=129&amp;ID1=75091710&amp;VALUEID=02001&amp;SDATE=200602&amp;PERIODTYPE=QTR_STD&amp;SCFT=3&amp;window=popup_no_bar&amp;width=385&amp;height=120&amp;START_MAXIMIZED=FALSE&amp;creator=factset&amp;display_string=Audit"}</definedName>
    <definedName name="_2179__FDSAUDITLINK__" hidden="1">{"fdsup://Directions/FactSet Auditing Viewer?action=AUDIT_VALUE&amp;DB=129&amp;ID1=74994110&amp;VALUEID=02001&amp;SDATE=200601&amp;PERIODTYPE=QTR_STD&amp;SCFT=3&amp;window=popup_no_bar&amp;width=385&amp;height=120&amp;START_MAXIMIZED=FALSE&amp;creator=factset&amp;display_string=Audit"}</definedName>
    <definedName name="_218__FDSAUDITLINK__" hidden="1">{"fdsup://directions/FAT Viewer?action=UPDATE&amp;creator=factset&amp;DYN_ARGS=TRUE&amp;DOC_NAME=FAT:FQL_AUDITING_CLIENT_TEMPLATE.FAT&amp;display_string=Audit&amp;VAR:KEY=KBYBEPEDOL&amp;VAR:QUERY=RkZfRU5UUlBSX1ZBTF9EQUlMWSg0MDEzNSwsLCwsJ0RJTCcpL0VDX01FQU5fU0FMRVNfTlRNQSg0MDEzNSk=&amp;","WINDOW=FIRST_POPUP&amp;HEIGHT=450&amp;WIDTH=450&amp;START_MAXIMIZED=FALSE&amp;VAR:CALENDAR=US&amp;VAR:SYMBOL=SGI&amp;VAR:INDEX=0"}</definedName>
    <definedName name="_2180__FDSAUDITLINK__" hidden="1">{"fdsup://Directions/FactSet Auditing Viewer?action=AUDIT_VALUE&amp;DB=129&amp;ID1=74994110&amp;VALUEID=02001&amp;SDATE=200601&amp;PERIODTYPE=QTR_STD&amp;SCFT=3&amp;window=popup_no_bar&amp;width=385&amp;height=120&amp;START_MAXIMIZED=FALSE&amp;creator=factset&amp;display_string=Audit"}</definedName>
    <definedName name="_2181__FDSAUDITLINK__" hidden="1">{"fdsup://Directions/FactSet Auditing Viewer?action=AUDIT_VALUE&amp;DB=129&amp;ID1=74727710&amp;VALUEID=02001&amp;SDATE=200601&amp;PERIODTYPE=QTR_STD&amp;SCFT=3&amp;window=popup_no_bar&amp;width=385&amp;height=120&amp;START_MAXIMIZED=FALSE&amp;creator=factset&amp;display_string=Audit"}</definedName>
    <definedName name="_2182__FDSAUDITLINK__" hidden="1">{"fdsup://Directions/FactSet Auditing Viewer?action=AUDIT_VALUE&amp;DB=129&amp;ID1=74727710&amp;VALUEID=02001&amp;SDATE=200601&amp;PERIODTYPE=QTR_STD&amp;SCFT=3&amp;window=popup_no_bar&amp;width=385&amp;height=120&amp;START_MAXIMIZED=FALSE&amp;creator=factset&amp;display_string=Audit"}</definedName>
    <definedName name="_2183__FDSAUDITLINK__" hidden="1">{"fdsup://Directions/FactSet Auditing Viewer?action=AUDIT_VALUE&amp;DB=129&amp;ID1=74752510&amp;VALUEID=02001&amp;SDATE=200603&amp;PERIODTYPE=QTR_STD&amp;SCFT=3&amp;window=popup_no_bar&amp;width=385&amp;height=120&amp;START_MAXIMIZED=FALSE&amp;creator=factset&amp;display_string=Audit"}</definedName>
    <definedName name="_2184__FDSAUDITLINK__" hidden="1">{"fdsup://Directions/FactSet Auditing Viewer?action=AUDIT_VALUE&amp;DB=129&amp;ID1=74752510&amp;VALUEID=02001&amp;SDATE=200603&amp;PERIODTYPE=QTR_STD&amp;SCFT=3&amp;window=popup_no_bar&amp;width=385&amp;height=120&amp;START_MAXIMIZED=FALSE&amp;creator=factset&amp;display_string=Audit"}</definedName>
    <definedName name="_2185__FDSAUDITLINK__" hidden="1">{"fdsup://Directions/FactSet Auditing Viewer?action=AUDIT_VALUE&amp;DB=129&amp;ID1=72581M30&amp;VALUEID=02001&amp;SDATE=200602&amp;PERIODTYPE=QTR_STD&amp;SCFT=3&amp;window=popup_no_bar&amp;width=385&amp;height=120&amp;START_MAXIMIZED=FALSE&amp;creator=factset&amp;display_string=Audit"}</definedName>
    <definedName name="_2186__FDSAUDITLINK__" hidden="1">{"fdsup://Directions/FactSet Auditing Viewer?action=AUDIT_VALUE&amp;DB=129&amp;ID1=72581M30&amp;VALUEID=02001&amp;SDATE=200602&amp;PERIODTYPE=QTR_STD&amp;SCFT=3&amp;window=popup_no_bar&amp;width=385&amp;height=120&amp;START_MAXIMIZED=FALSE&amp;creator=factset&amp;display_string=Audit"}</definedName>
    <definedName name="_2187__FDSAUDITLINK__" hidden="1">{"fdsup://Directions/FactSet Auditing Viewer?action=AUDIT_VALUE&amp;DB=129&amp;ID1=73927610&amp;VALUEID=02001&amp;SDATE=200602&amp;PERIODTYPE=QTR_STD&amp;SCFT=3&amp;window=popup_no_bar&amp;width=385&amp;height=120&amp;START_MAXIMIZED=FALSE&amp;creator=factset&amp;display_string=Audit"}</definedName>
    <definedName name="_2188__FDSAUDITLINK__" hidden="1">{"fdsup://Directions/FactSet Auditing Viewer?action=AUDIT_VALUE&amp;DB=129&amp;ID1=73927610&amp;VALUEID=02001&amp;SDATE=200602&amp;PERIODTYPE=QTR_STD&amp;SCFT=3&amp;window=popup_no_bar&amp;width=385&amp;height=120&amp;START_MAXIMIZED=FALSE&amp;creator=factset&amp;display_string=Audit"}</definedName>
    <definedName name="_2189__FDSAUDITLINK__" hidden="1">{"fdsup://Directions/FactSet Auditing Viewer?action=AUDIT_VALUE&amp;DB=129&amp;ID1=69344F10&amp;VALUEID=02001&amp;SDATE=200602&amp;PERIODTYPE=QTR_STD&amp;SCFT=3&amp;window=popup_no_bar&amp;width=385&amp;height=120&amp;START_MAXIMIZED=FALSE&amp;creator=factset&amp;display_string=Audit"}</definedName>
    <definedName name="_219__FDSAUDITLINK__" hidden="1">{"fdsup://directions/FAT Viewer?action=UPDATE&amp;creator=factset&amp;DYN_ARGS=TRUE&amp;DOC_NAME=FAT:FQL_AUDITING_CLIENT_TEMPLATE.FAT&amp;display_string=Audit&amp;VAR:KEY=GJGRMLGLUF&amp;VAR:QUERY=RkZfRU5UUlBSX1ZBTF9EQUlMWSg0MDEzNCwsLCwsJ0RJTCcpL0VDX01FQU5fU0FMRVNfTlRNQSg0MDEzNCk=&amp;","WINDOW=FIRST_POPUP&amp;HEIGHT=450&amp;WIDTH=450&amp;START_MAXIMIZED=FALSE&amp;VAR:CALENDAR=US&amp;VAR:SYMBOL=SGI&amp;VAR:INDEX=0"}</definedName>
    <definedName name="_2190__FDSAUDITLINK__" hidden="1">{"fdsup://Directions/FactSet Auditing Viewer?action=AUDIT_VALUE&amp;DB=129&amp;ID1=69344F10&amp;VALUEID=02001&amp;SDATE=200602&amp;PERIODTYPE=QTR_STD&amp;SCFT=3&amp;window=popup_no_bar&amp;width=385&amp;height=120&amp;START_MAXIMIZED=FALSE&amp;creator=factset&amp;display_string=Audit"}</definedName>
    <definedName name="_2191__FDSAUDITLINK__" hidden="1">{"fdsup://Directions/FactSet Auditing Viewer?action=AUDIT_VALUE&amp;DB=129&amp;ID1=69341710&amp;VALUEID=02001&amp;SDATE=200602&amp;PERIODTYPE=QTR_STD&amp;SCFT=3&amp;window=popup_no_bar&amp;width=385&amp;height=120&amp;START_MAXIMIZED=FALSE&amp;creator=factset&amp;display_string=Audit"}</definedName>
    <definedName name="_2192__FDSAUDITLINK__" hidden="1">{"fdsup://Directions/FactSet Auditing Viewer?action=AUDIT_VALUE&amp;DB=129&amp;ID1=69341710&amp;VALUEID=02001&amp;SDATE=200602&amp;PERIODTYPE=QTR_STD&amp;SCFT=3&amp;window=popup_no_bar&amp;width=385&amp;height=120&amp;START_MAXIMIZED=FALSE&amp;creator=factset&amp;display_string=Audit"}</definedName>
    <definedName name="_2193__FDSAUDITLINK__" hidden="1">{"fdsup://Directions/FactSet Auditing Viewer?action=AUDIT_VALUE&amp;DB=129&amp;ID1=68218910&amp;VALUEID=02001&amp;SDATE=200602&amp;PERIODTYPE=QTR_STD&amp;SCFT=3&amp;window=popup_no_bar&amp;width=385&amp;height=120&amp;START_MAXIMIZED=FALSE&amp;creator=factset&amp;display_string=Audit"}</definedName>
    <definedName name="_2194__FDSAUDITLINK__" hidden="1">{"fdsup://Directions/FactSet Auditing Viewer?action=AUDIT_VALUE&amp;DB=129&amp;ID1=68218910&amp;VALUEID=02001&amp;SDATE=200602&amp;PERIODTYPE=QTR_STD&amp;SCFT=3&amp;window=popup_no_bar&amp;width=385&amp;height=120&amp;START_MAXIMIZED=FALSE&amp;creator=factset&amp;display_string=Audit"}</definedName>
    <definedName name="_2195__FDSAUDITLINK__" hidden="1">{"fdsup://Directions/FactSet Auditing Viewer?action=AUDIT_VALUE&amp;DB=129&amp;ID1=67000810&amp;VALUEID=02001&amp;SDATE=200602&amp;PERIODTYPE=QTR_STD&amp;SCFT=3&amp;window=popup_no_bar&amp;width=385&amp;height=120&amp;START_MAXIMIZED=FALSE&amp;creator=factset&amp;display_string=Audit"}</definedName>
    <definedName name="_2196__FDSAUDITLINK__" hidden="1">{"fdsup://Directions/FactSet Auditing Viewer?action=AUDIT_VALUE&amp;DB=129&amp;ID1=67000810&amp;VALUEID=02001&amp;SDATE=200602&amp;PERIODTYPE=QTR_STD&amp;SCFT=3&amp;window=popup_no_bar&amp;width=385&amp;height=120&amp;START_MAXIMIZED=FALSE&amp;creator=factset&amp;display_string=Audit"}</definedName>
    <definedName name="_2197__FDSAUDITLINK__" hidden="1">{"fdsup://Directions/FactSet Auditing Viewer?action=AUDIT_VALUE&amp;DB=129&amp;ID1=67066G10&amp;VALUEID=02001&amp;SDATE=200602&amp;PERIODTYPE=QTR_STD&amp;SCFT=3&amp;window=popup_no_bar&amp;width=385&amp;height=120&amp;START_MAXIMIZED=FALSE&amp;creator=factset&amp;display_string=Audit"}</definedName>
    <definedName name="_2198__FDSAUDITLINK__" hidden="1">{"fdsup://Directions/FactSet Auditing Viewer?action=AUDIT_VALUE&amp;DB=129&amp;ID1=67066G10&amp;VALUEID=02001&amp;SDATE=200602&amp;PERIODTYPE=QTR_STD&amp;SCFT=3&amp;window=popup_no_bar&amp;width=385&amp;height=120&amp;START_MAXIMIZED=FALSE&amp;creator=factset&amp;display_string=Audit"}</definedName>
    <definedName name="_2199__FDSAUDITLINK__" hidden="1">{"fdsup://Directions/FactSet Auditing Viewer?action=AUDIT_VALUE&amp;DB=129&amp;ID1=64118B10&amp;VALUEID=02001&amp;SDATE=200602&amp;PERIODTYPE=QTR_STD&amp;SCFT=3&amp;window=popup_no_bar&amp;width=385&amp;height=120&amp;START_MAXIMIZED=FALSE&amp;creator=factset&amp;display_string=Audit"}</definedName>
    <definedName name="_22__FDSAUDITLINK__" hidden="1">{"fdsup://directions/FAT Viewer?action=UPDATE&amp;creator=factset&amp;DYN_ARGS=TRUE&amp;DOC_NAME=FAT:FQL_AUDITING_CLIENT_TEMPLATE.FAT&amp;display_string=Audit&amp;VAR:KEY=GXADAVYPSD&amp;VAR:QUERY=RkZfRU5UUlBSX1ZBTF9EQUlMWSg0MDQwOSwsLCwsJ0RJTCcpL0VDX01FQU5fU0FMRVNfTlRNQSg0MDQwOSk=&amp;","WINDOW=FIRST_POPUP&amp;HEIGHT=450&amp;WIDTH=450&amp;START_MAXIMIZED=FALSE&amp;VAR:CALENDAR=US&amp;VAR:SYMBOL=SGI&amp;VAR:INDEX=0"}</definedName>
    <definedName name="_220__FDSAUDITLINK__" hidden="1">{"fdsup://directions/FAT Viewer?action=UPDATE&amp;creator=factset&amp;DYN_ARGS=TRUE&amp;DOC_NAME=FAT:FQL_AUDITING_CLIENT_TEMPLATE.FAT&amp;display_string=Audit&amp;VAR:KEY=CJCPSTOXSX&amp;VAR:QUERY=RkZfRU5UUlBSX1ZBTF9EQUlMWSg0MDEzMywsLCwsJ0RJTCcpL0VDX01FQU5fU0FMRVNfTlRNQSg0MDEzMyk=&amp;","WINDOW=FIRST_POPUP&amp;HEIGHT=450&amp;WIDTH=450&amp;START_MAXIMIZED=FALSE&amp;VAR:CALENDAR=US&amp;VAR:SYMBOL=SGI&amp;VAR:INDEX=0"}</definedName>
    <definedName name="_2200__FDSAUDITLINK__" hidden="1">{"fdsup://Directions/FactSet Auditing Viewer?action=AUDIT_VALUE&amp;DB=129&amp;ID1=64118B10&amp;VALUEID=02001&amp;SDATE=200602&amp;PERIODTYPE=QTR_STD&amp;SCFT=3&amp;window=popup_no_bar&amp;width=385&amp;height=120&amp;START_MAXIMIZED=FALSE&amp;creator=factset&amp;display_string=Audit"}</definedName>
    <definedName name="_2201__FDSAUDITLINK__" hidden="1">{"fdsup://Directions/FactSet Auditing Viewer?action=AUDIT_VALUE&amp;DB=129&amp;ID1=59511210&amp;VALUEID=02001&amp;SDATE=200603&amp;PERIODTYPE=QTR_STD&amp;SCFT=3&amp;window=popup_no_bar&amp;width=385&amp;height=120&amp;START_MAXIMIZED=FALSE&amp;creator=factset&amp;display_string=Audit"}</definedName>
    <definedName name="_2202__FDSAUDITLINK__" hidden="1">{"fdsup://Directions/FactSet Auditing Viewer?action=AUDIT_VALUE&amp;DB=129&amp;ID1=59511210&amp;VALUEID=02001&amp;SDATE=200603&amp;PERIODTYPE=QTR_STD&amp;SCFT=3&amp;window=popup_no_bar&amp;width=385&amp;height=120&amp;START_MAXIMIZED=FALSE&amp;creator=factset&amp;display_string=Audit"}</definedName>
    <definedName name="_2203__FDSAUDITLINK__" hidden="1">{"fdsup://Directions/FactSet Auditing Viewer?action=AUDIT_VALUE&amp;DB=129&amp;ID1=59513710&amp;VALUEID=02001&amp;SDATE=200603&amp;PERIODTYPE=QTR_STD&amp;SCFT=3&amp;window=popup_no_bar&amp;width=385&amp;height=120&amp;START_MAXIMIZED=FALSE&amp;creator=factset&amp;display_string=Audit"}</definedName>
    <definedName name="_2204__FDSAUDITLINK__" hidden="1">{"fdsup://Directions/FactSet Auditing Viewer?action=AUDIT_VALUE&amp;DB=129&amp;ID1=59513710&amp;VALUEID=02001&amp;SDATE=200603&amp;PERIODTYPE=QTR_STD&amp;SCFT=3&amp;window=popup_no_bar&amp;width=385&amp;height=120&amp;START_MAXIMIZED=FALSE&amp;creator=factset&amp;display_string=Audit"}</definedName>
    <definedName name="_2205__FDSAUDITLINK__" hidden="1">{"fdsup://Directions/FactSet Auditing Viewer?action=AUDIT_VALUE&amp;DB=129&amp;ID1=G5876H10&amp;VALUEID=02001&amp;SDATE=200602&amp;PERIODTYPE=QTR_STD&amp;SCFT=3&amp;window=popup_no_bar&amp;width=385&amp;height=120&amp;START_MAXIMIZED=FALSE&amp;creator=factset&amp;display_string=Audit"}</definedName>
    <definedName name="_2206__FDSAUDITLINK__" hidden="1">{"fdsup://Directions/FactSet Auditing Viewer?action=AUDIT_VALUE&amp;DB=129&amp;ID1=G5876H10&amp;VALUEID=02001&amp;SDATE=200602&amp;PERIODTYPE=QTR_STD&amp;SCFT=3&amp;window=popup_no_bar&amp;width=385&amp;height=120&amp;START_MAXIMIZED=FALSE&amp;creator=factset&amp;display_string=Audit"}</definedName>
    <definedName name="_2207__FDSAUDITLINK__" hidden="1">{"fdsup://Directions/FactSet Auditing Viewer?action=AUDIT_VALUE&amp;DB=129&amp;ID1=62007630&amp;VALUEID=02001&amp;SDATE=200602&amp;PERIODTYPE=QTR_STD&amp;SCFT=3&amp;window=popup_no_bar&amp;width=385&amp;height=120&amp;START_MAXIMIZED=FALSE&amp;creator=factset&amp;display_string=Audit"}</definedName>
    <definedName name="_2208__FDSAUDITLINK__" hidden="1">{"fdsup://Directions/FactSet Auditing Viewer?action=AUDIT_VALUE&amp;DB=129&amp;ID1=62007630&amp;VALUEID=02001&amp;SDATE=200602&amp;PERIODTYPE=QTR_STD&amp;SCFT=3&amp;window=popup_no_bar&amp;width=385&amp;height=120&amp;START_MAXIMIZED=FALSE&amp;creator=factset&amp;display_string=Audit"}</definedName>
    <definedName name="_2209__FDSAUDITLINK__" hidden="1">{"fdsup://Directions/FactSet Auditing Viewer?action=AUDIT_VALUE&amp;DB=129&amp;ID1=59479310&amp;VALUEID=02001&amp;SDATE=200602&amp;PERIODTYPE=QTR_STD&amp;SCFT=3&amp;window=popup_no_bar&amp;width=385&amp;height=120&amp;START_MAXIMIZED=FALSE&amp;creator=factset&amp;display_string=Audit"}</definedName>
    <definedName name="_221__FDSAUDITLINK__" hidden="1">{"fdsup://directions/FAT Viewer?action=UPDATE&amp;creator=factset&amp;DYN_ARGS=TRUE&amp;DOC_NAME=FAT:FQL_AUDITING_CLIENT_TEMPLATE.FAT&amp;display_string=Audit&amp;VAR:KEY=WPQLMNENSV&amp;VAR:QUERY=RkZfRU5UUlBSX1ZBTF9EQUlMWSg0MDEzMCwsLCwsJ0RJTCcpL0VDX01FQU5fU0FMRVNfTlRNQSg0MDEzMCk=&amp;","WINDOW=FIRST_POPUP&amp;HEIGHT=450&amp;WIDTH=450&amp;START_MAXIMIZED=FALSE&amp;VAR:CALENDAR=US&amp;VAR:SYMBOL=SGI&amp;VAR:INDEX=0"}</definedName>
    <definedName name="_2210__FDSAUDITLINK__" hidden="1">{"fdsup://Directions/FactSet Auditing Viewer?action=AUDIT_VALUE&amp;DB=129&amp;ID1=59479310&amp;VALUEID=02001&amp;SDATE=200602&amp;PERIODTYPE=QTR_STD&amp;SCFT=3&amp;window=popup_no_bar&amp;width=385&amp;height=120&amp;START_MAXIMIZED=FALSE&amp;creator=factset&amp;display_string=Audit"}</definedName>
    <definedName name="_2211__FDSAUDITLINK__" hidden="1">{"fdsup://Directions/FactSet Auditing Viewer?action=AUDIT_VALUE&amp;DB=129&amp;ID1=59501710&amp;VALUEID=02001&amp;SDATE=200601&amp;PERIODTYPE=QTR_STD&amp;SCFT=3&amp;window=popup_no_bar&amp;width=385&amp;height=120&amp;START_MAXIMIZED=FALSE&amp;creator=factset&amp;display_string=Audit"}</definedName>
    <definedName name="_2212__FDSAUDITLINK__" hidden="1">{"fdsup://Directions/FactSet Auditing Viewer?action=AUDIT_VALUE&amp;DB=129&amp;ID1=59501710&amp;VALUEID=02001&amp;SDATE=200601&amp;PERIODTYPE=QTR_STD&amp;SCFT=3&amp;window=popup_no_bar&amp;width=385&amp;height=120&amp;START_MAXIMIZED=FALSE&amp;creator=factset&amp;display_string=Audit"}</definedName>
    <definedName name="_2213__FDSAUDITLINK__" hidden="1">{"fdsup://Directions/FactSet Auditing Viewer?action=AUDIT_VALUE&amp;DB=129&amp;ID1=50216110&amp;VALUEID=02001&amp;SDATE=200602&amp;PERIODTYPE=QTR_STD&amp;SCFT=3&amp;window=popup_no_bar&amp;width=385&amp;height=120&amp;START_MAXIMIZED=FALSE&amp;creator=factset&amp;display_string=Audit"}</definedName>
    <definedName name="_2214__FDSAUDITLINK__" hidden="1">{"fdsup://Directions/FactSet Auditing Viewer?action=AUDIT_VALUE&amp;DB=129&amp;ID1=50216110&amp;VALUEID=02001&amp;SDATE=200602&amp;PERIODTYPE=QTR_STD&amp;SCFT=3&amp;window=popup_no_bar&amp;width=385&amp;height=120&amp;START_MAXIMIZED=FALSE&amp;creator=factset&amp;display_string=Audit"}</definedName>
    <definedName name="_2215__FDSAUDITLINK__" hidden="1">{"fdsup://Directions/FactSet Auditing Viewer?action=AUDIT_VALUE&amp;DB=129&amp;ID1=51841510&amp;VALUEID=02001&amp;SDATE=200602&amp;PERIODTYPE=QTR_STD&amp;SCFT=3&amp;window=popup_no_bar&amp;width=385&amp;height=120&amp;START_MAXIMIZED=FALSE&amp;creator=factset&amp;display_string=Audit"}</definedName>
    <definedName name="_2216__FDSAUDITLINK__" hidden="1">{"fdsup://Directions/FactSet Auditing Viewer?action=AUDIT_VALUE&amp;DB=129&amp;ID1=51841510&amp;VALUEID=02001&amp;SDATE=200602&amp;PERIODTYPE=QTR_STD&amp;SCFT=3&amp;window=popup_no_bar&amp;width=385&amp;height=120&amp;START_MAXIMIZED=FALSE&amp;creator=factset&amp;display_string=Audit"}</definedName>
    <definedName name="_2217__FDSAUDITLINK__" hidden="1">{"fdsup://Directions/FactSet Auditing Viewer?action=AUDIT_VALUE&amp;DB=129&amp;ID1=48836020&amp;VALUEID=02001&amp;SDATE=200601&amp;PERIODTYPE=QTR_STD&amp;SCFT=3&amp;window=popup_no_bar&amp;width=385&amp;height=120&amp;START_MAXIMIZED=FALSE&amp;creator=factset&amp;display_string=Audit"}</definedName>
    <definedName name="_2218__FDSAUDITLINK__" hidden="1">{"fdsup://Directions/FactSet Auditing Viewer?action=AUDIT_VALUE&amp;DB=129&amp;ID1=48836020&amp;VALUEID=02001&amp;SDATE=200601&amp;PERIODTYPE=QTR_STD&amp;SCFT=3&amp;window=popup_no_bar&amp;width=385&amp;height=120&amp;START_MAXIMIZED=FALSE&amp;creator=factset&amp;display_string=Audit"}</definedName>
    <definedName name="_2219__FDSAUDITLINK__" hidden="1">{"fdsup://Directions/FactSet Auditing Viewer?action=AUDIT_VALUE&amp;DB=129&amp;ID1=48203R10&amp;VALUEID=02001&amp;SDATE=200602&amp;PERIODTYPE=QTR_STD&amp;SCFT=3&amp;window=popup_no_bar&amp;width=385&amp;height=120&amp;START_MAXIMIZED=FALSE&amp;creator=factset&amp;display_string=Audit"}</definedName>
    <definedName name="_222__FDSAUDITLINK__" hidden="1">{"fdsup://directions/FAT Viewer?action=UPDATE&amp;creator=factset&amp;DYN_ARGS=TRUE&amp;DOC_NAME=FAT:FQL_AUDITING_CLIENT_TEMPLATE.FAT&amp;display_string=Audit&amp;VAR:KEY=CNEXELYTSL&amp;VAR:QUERY=RkZfRU5UUlBSX1ZBTF9EQUlMWSg0MDEyOSwsLCwsJ0RJTCcpL0VDX01FQU5fU0FMRVNfTlRNQSg0MDEyOSk=&amp;","WINDOW=FIRST_POPUP&amp;HEIGHT=450&amp;WIDTH=450&amp;START_MAXIMIZED=FALSE&amp;VAR:CALENDAR=US&amp;VAR:SYMBOL=SGI&amp;VAR:INDEX=0"}</definedName>
    <definedName name="_2220__FDSAUDITLINK__" hidden="1">{"fdsup://Directions/FactSet Auditing Viewer?action=AUDIT_VALUE&amp;DB=129&amp;ID1=48203R10&amp;VALUEID=02001&amp;SDATE=200602&amp;PERIODTYPE=QTR_STD&amp;SCFT=3&amp;window=popup_no_bar&amp;width=385&amp;height=120&amp;START_MAXIMIZED=FALSE&amp;creator=factset&amp;display_string=Audit"}</definedName>
    <definedName name="_2221__FDSAUDITLINK__" hidden="1">{"fdsup://Directions/FactSet Auditing Viewer?action=AUDIT_VALUE&amp;DB=129&amp;ID1=46069S10&amp;VALUEID=02001&amp;SDATE=200602&amp;PERIODTYPE=QTR_STD&amp;SCFT=3&amp;window=popup_no_bar&amp;width=385&amp;height=120&amp;START_MAXIMIZED=FALSE&amp;creator=factset&amp;display_string=Audit"}</definedName>
    <definedName name="_2222__FDSAUDITLINK__" hidden="1">{"fdsup://Directions/FactSet Auditing Viewer?action=AUDIT_VALUE&amp;DB=129&amp;ID1=46069S10&amp;VALUEID=02001&amp;SDATE=200602&amp;PERIODTYPE=QTR_STD&amp;SCFT=3&amp;window=popup_no_bar&amp;width=385&amp;height=120&amp;START_MAXIMIZED=FALSE&amp;creator=factset&amp;display_string=Audit"}</definedName>
    <definedName name="_2223__FDSAUDITLINK__" hidden="1">{"fdsup://Directions/FactSet Auditing Viewer?action=AUDIT_VALUE&amp;DB=129&amp;ID1=45814010&amp;VALUEID=02001&amp;SDATE=200602&amp;PERIODTYPE=QTR_STD&amp;SCFT=3&amp;window=popup_no_bar&amp;width=385&amp;height=120&amp;START_MAXIMIZED=FALSE&amp;creator=factset&amp;display_string=Audit"}</definedName>
    <definedName name="_2224__FDSAUDITLINK__" hidden="1">{"fdsup://Directions/FactSet Auditing Viewer?action=AUDIT_VALUE&amp;DB=129&amp;ID1=45814010&amp;VALUEID=02001&amp;SDATE=200602&amp;PERIODTYPE=QTR_STD&amp;SCFT=3&amp;window=popup_no_bar&amp;width=385&amp;height=120&amp;START_MAXIMIZED=FALSE&amp;creator=factset&amp;display_string=Audit"}</definedName>
    <definedName name="_2225__FDSAUDITLINK__" hidden="1">{"fdsup://Directions/FactSet Auditing Viewer?action=AUDIT_VALUE&amp;DB=129&amp;ID1=45811810&amp;VALUEID=02001&amp;SDATE=200601&amp;PERIODTYPE=QTR_STD&amp;SCFT=3&amp;window=popup_no_bar&amp;width=385&amp;height=120&amp;START_MAXIMIZED=FALSE&amp;creator=factset&amp;display_string=Audit"}</definedName>
    <definedName name="_2226__FDSAUDITLINK__" hidden="1">{"fdsup://Directions/FactSet Auditing Viewer?action=AUDIT_VALUE&amp;DB=129&amp;ID1=45811810&amp;VALUEID=02001&amp;SDATE=200601&amp;PERIODTYPE=QTR_STD&amp;SCFT=3&amp;window=popup_no_bar&amp;width=385&amp;height=120&amp;START_MAXIMIZED=FALSE&amp;creator=factset&amp;display_string=Audit"}</definedName>
    <definedName name="_2227__FDSAUDITLINK__" hidden="1">{"fdsup://Directions/FactSet Auditing Viewer?action=AUDIT_VALUE&amp;DB=129&amp;ID1=42823610&amp;VALUEID=02001&amp;SDATE=200603&amp;PERIODTYPE=QTR_STD&amp;SCFT=3&amp;window=popup_no_bar&amp;width=385&amp;height=120&amp;START_MAXIMIZED=FALSE&amp;creator=factset&amp;display_string=Audit"}</definedName>
    <definedName name="_2228__FDSAUDITLINK__" hidden="1">{"fdsup://Directions/FactSet Auditing Viewer?action=AUDIT_VALUE&amp;DB=129&amp;ID1=42823610&amp;VALUEID=02001&amp;SDATE=200603&amp;PERIODTYPE=QTR_STD&amp;SCFT=3&amp;window=popup_no_bar&amp;width=385&amp;height=120&amp;START_MAXIMIZED=FALSE&amp;creator=factset&amp;display_string=Audit"}</definedName>
    <definedName name="_2229__FDSAUDITLINK__" hidden="1">{"fdsup://Directions/FactSet Auditing Viewer?action=AUDIT_VALUE&amp;DB=129&amp;ID1=H2906T10&amp;VALUEID=02001&amp;SDATE=200602&amp;PERIODTYPE=QTR_STD&amp;SCFT=3&amp;window=popup_no_bar&amp;width=385&amp;height=120&amp;START_MAXIMIZED=FALSE&amp;creator=factset&amp;display_string=Audit"}</definedName>
    <definedName name="_223__FDSAUDITLINK__" hidden="1">{"fdsup://directions/FAT Viewer?action=UPDATE&amp;creator=factset&amp;DYN_ARGS=TRUE&amp;DOC_NAME=FAT:FQL_AUDITING_CLIENT_TEMPLATE.FAT&amp;display_string=Audit&amp;VAR:KEY=KJCXSDSDQP&amp;VAR:QUERY=RkZfRU5UUlBSX1ZBTF9EQUlMWSg0MDEyOCwsLCwsJ0RJTCcpL0VDX01FQU5fU0FMRVNfTlRNQSg0MDEyOCk=&amp;","WINDOW=FIRST_POPUP&amp;HEIGHT=450&amp;WIDTH=450&amp;START_MAXIMIZED=FALSE&amp;VAR:CALENDAR=US&amp;VAR:SYMBOL=SGI&amp;VAR:INDEX=0"}</definedName>
    <definedName name="_2230__FDSAUDITLINK__" hidden="1">{"fdsup://Directions/FactSet Auditing Viewer?action=AUDIT_VALUE&amp;DB=129&amp;ID1=H2906T10&amp;VALUEID=02001&amp;SDATE=200602&amp;PERIODTYPE=QTR_STD&amp;SCFT=3&amp;window=popup_no_bar&amp;width=385&amp;height=120&amp;START_MAXIMIZED=FALSE&amp;creator=factset&amp;display_string=Audit"}</definedName>
    <definedName name="_2231__FDSAUDITLINK__" hidden="1">{"fdsup://Directions/FactSet Auditing Viewer?action=AUDIT_VALUE&amp;DB=129&amp;ID1=34637510&amp;VALUEID=02001&amp;SDATE=200602&amp;PERIODTYPE=QTR_STD&amp;SCFT=3&amp;window=popup_no_bar&amp;width=385&amp;height=120&amp;START_MAXIMIZED=FALSE&amp;creator=factset&amp;display_string=Audit"}</definedName>
    <definedName name="_2232__FDSAUDITLINK__" hidden="1">{"fdsup://Directions/FactSet Auditing Viewer?action=AUDIT_VALUE&amp;DB=129&amp;ID1=34637510&amp;VALUEID=02001&amp;SDATE=200602&amp;PERIODTYPE=QTR_STD&amp;SCFT=3&amp;window=popup_no_bar&amp;width=385&amp;height=120&amp;START_MAXIMIZED=FALSE&amp;creator=factset&amp;display_string=Audit"}</definedName>
    <definedName name="_2233__FDSAUDITLINK__" hidden="1">{"fdsup://Directions/FactSet Auditing Viewer?action=AUDIT_VALUE&amp;DB=129&amp;ID1=31561610&amp;VALUEID=02001&amp;SDATE=200603&amp;PERIODTYPE=QTR_STD&amp;SCFT=3&amp;window=popup_no_bar&amp;width=385&amp;height=120&amp;START_MAXIMIZED=FALSE&amp;creator=factset&amp;display_string=Audit"}</definedName>
    <definedName name="_2234__FDSAUDITLINK__" hidden="1">{"fdsup://Directions/FactSet Auditing Viewer?action=AUDIT_VALUE&amp;DB=129&amp;ID1=31561610&amp;VALUEID=02001&amp;SDATE=200603&amp;PERIODTYPE=QTR_STD&amp;SCFT=3&amp;window=popup_no_bar&amp;width=385&amp;height=120&amp;START_MAXIMIZED=FALSE&amp;creator=factset&amp;display_string=Audit"}</definedName>
    <definedName name="_2235__FDSAUDITLINK__" hidden="1">{"fdsup://Directions/FactSet Auditing Viewer?action=AUDIT_VALUE&amp;DB=129&amp;ID1=25454310&amp;VALUEID=02001&amp;SDATE=200602&amp;PERIODTYPE=QTR_STD&amp;SCFT=3&amp;window=popup_no_bar&amp;width=385&amp;height=120&amp;START_MAXIMIZED=FALSE&amp;creator=factset&amp;display_string=Audit"}</definedName>
    <definedName name="_2236__FDSAUDITLINK__" hidden="1">{"fdsup://Directions/FactSet Auditing Viewer?action=AUDIT_VALUE&amp;DB=129&amp;ID1=25454310&amp;VALUEID=02001&amp;SDATE=200602&amp;PERIODTYPE=QTR_STD&amp;SCFT=3&amp;window=popup_no_bar&amp;width=385&amp;height=120&amp;START_MAXIMIZED=FALSE&amp;creator=factset&amp;display_string=Audit"}</definedName>
    <definedName name="_2237__FDSAUDITLINK__" hidden="1">{"fdsup://Directions/FactSet Auditing Viewer?action=AUDIT_VALUE&amp;DB=129&amp;ID1=24702R10&amp;VALUEID=02001&amp;SDATE=200602&amp;PERIODTYPE=QTR_STD&amp;SCFT=3&amp;window=popup_no_bar&amp;width=385&amp;height=120&amp;START_MAXIMIZED=FALSE&amp;creator=factset&amp;display_string=Audit"}</definedName>
    <definedName name="_2238__FDSAUDITLINK__" hidden="1">{"fdsup://Directions/FactSet Auditing Viewer?action=AUDIT_VALUE&amp;DB=129&amp;ID1=24702R10&amp;VALUEID=02001&amp;SDATE=200602&amp;PERIODTYPE=QTR_STD&amp;SCFT=3&amp;window=popup_no_bar&amp;width=385&amp;height=120&amp;START_MAXIMIZED=FALSE&amp;creator=factset&amp;display_string=Audit"}</definedName>
    <definedName name="_2239__FDSAUDITLINK__" hidden="1">{"fdsup://Directions/FactSet Auditing Viewer?action=AUDIT_VALUE&amp;DB=129&amp;ID1=23257210&amp;VALUEID=02001&amp;SDATE=200602&amp;PERIODTYPE=QTR_STD&amp;SCFT=3&amp;window=popup_no_bar&amp;width=385&amp;height=120&amp;START_MAXIMIZED=FALSE&amp;creator=factset&amp;display_string=Audit"}</definedName>
    <definedName name="_224__FDSAUDITLINK__" hidden="1">{"fdsup://directions/FAT Viewer?action=UPDATE&amp;creator=factset&amp;DYN_ARGS=TRUE&amp;DOC_NAME=FAT:FQL_AUDITING_CLIENT_TEMPLATE.FAT&amp;display_string=Audit&amp;VAR:KEY=UJMFGBSDMV&amp;VAR:QUERY=RkZfRU5UUlBSX1ZBTF9EQUlMWSg0MDEyNywsLCwsJ0RJTCcpL0VDX01FQU5fU0FMRVNfTlRNQSg0MDEyNyk=&amp;","WINDOW=FIRST_POPUP&amp;HEIGHT=450&amp;WIDTH=450&amp;START_MAXIMIZED=FALSE&amp;VAR:CALENDAR=US&amp;VAR:SYMBOL=SGI&amp;VAR:INDEX=0"}</definedName>
    <definedName name="_2240__FDSAUDITLINK__" hidden="1">{"fdsup://Directions/FactSet Auditing Viewer?action=AUDIT_VALUE&amp;DB=129&amp;ID1=23257210&amp;VALUEID=02001&amp;SDATE=200602&amp;PERIODTYPE=QTR_STD&amp;SCFT=3&amp;window=popup_no_bar&amp;width=385&amp;height=120&amp;START_MAXIMIZED=FALSE&amp;creator=factset&amp;display_string=Audit"}</definedName>
    <definedName name="_2241__FDSAUDITLINK__" hidden="1">{"fdsup://Directions/FactSet Auditing Viewer?action=AUDIT_VALUE&amp;DB=129&amp;ID1=23280610&amp;VALUEID=02001&amp;SDATE=200602&amp;PERIODTYPE=QTR_STD&amp;SCFT=3&amp;window=popup_no_bar&amp;width=385&amp;height=120&amp;START_MAXIMIZED=FALSE&amp;creator=factset&amp;display_string=Audit"}</definedName>
    <definedName name="_2242__FDSAUDITLINK__" hidden="1">{"fdsup://Directions/FactSet Auditing Viewer?action=AUDIT_VALUE&amp;DB=129&amp;ID1=23280610&amp;VALUEID=02001&amp;SDATE=200602&amp;PERIODTYPE=QTR_STD&amp;SCFT=3&amp;window=popup_no_bar&amp;width=385&amp;height=120&amp;START_MAXIMIZED=FALSE&amp;creator=factset&amp;display_string=Audit"}</definedName>
    <definedName name="_2243__FDSAUDITLINK__" hidden="1">{"fdsup://Directions/FactSet Auditing Viewer?action=AUDIT_VALUE&amp;DB=129&amp;ID1=20714230&amp;VALUEID=02001&amp;SDATE=200603&amp;PERIODTYPE=QTR_STD&amp;SCFT=3&amp;window=popup_no_bar&amp;width=385&amp;height=120&amp;START_MAXIMIZED=FALSE&amp;creator=factset&amp;display_string=Audit"}</definedName>
    <definedName name="_2244__FDSAUDITLINK__" hidden="1">{"fdsup://Directions/FactSet Auditing Viewer?action=AUDIT_VALUE&amp;DB=129&amp;ID1=20714230&amp;VALUEID=02001&amp;SDATE=200603&amp;PERIODTYPE=QTR_STD&amp;SCFT=3&amp;window=popup_no_bar&amp;width=385&amp;height=120&amp;START_MAXIMIZED=FALSE&amp;creator=factset&amp;display_string=Audit"}</definedName>
    <definedName name="_2245__FDSAUDITLINK__" hidden="1">{"fdsup://Directions/FactSet Auditing Viewer?action=AUDIT_VALUE&amp;DB=129&amp;ID1=12738710&amp;VALUEID=02001&amp;SDATE=200602&amp;PERIODTYPE=QTR_STD&amp;SCFT=3&amp;window=popup_no_bar&amp;width=385&amp;height=120&amp;START_MAXIMIZED=FALSE&amp;creator=factset&amp;display_string=Audit"}</definedName>
    <definedName name="_2246__FDSAUDITLINK__" hidden="1">{"fdsup://Directions/FactSet Auditing Viewer?action=AUDIT_VALUE&amp;DB=129&amp;ID1=12738710&amp;VALUEID=02001&amp;SDATE=200602&amp;PERIODTYPE=QTR_STD&amp;SCFT=3&amp;window=popup_no_bar&amp;width=385&amp;height=120&amp;START_MAXIMIZED=FALSE&amp;creator=factset&amp;display_string=Audit"}</definedName>
    <definedName name="_2247__FDSAUDITLINK__" hidden="1">{"fdsup://Directions/FactSet Auditing Viewer?action=AUDIT_VALUE&amp;DB=129&amp;ID1=11162130&amp;VALUEID=02001&amp;SDATE=200603&amp;PERIODTYPE=QTR_STD&amp;SCFT=3&amp;window=popup_no_bar&amp;width=385&amp;height=120&amp;START_MAXIMIZED=FALSE&amp;creator=factset&amp;display_string=Audit"}</definedName>
    <definedName name="_2248__FDSAUDITLINK__" hidden="1">{"fdsup://Directions/FactSet Auditing Viewer?action=AUDIT_VALUE&amp;DB=129&amp;ID1=11162130&amp;VALUEID=02001&amp;SDATE=200603&amp;PERIODTYPE=QTR_STD&amp;SCFT=3&amp;window=popup_no_bar&amp;width=385&amp;height=120&amp;START_MAXIMIZED=FALSE&amp;creator=factset&amp;display_string=Audit"}</definedName>
    <definedName name="_2249__FDSAUDITLINK__" hidden="1">{"fdsup://Directions/FactSet Auditing Viewer?action=AUDIT_VALUE&amp;DB=129&amp;ID1=04743P10&amp;VALUEID=02001&amp;SDATE=200602&amp;PERIODTYPE=QTR_STD&amp;SCFT=3&amp;window=popup_no_bar&amp;width=385&amp;height=120&amp;START_MAXIMIZED=FALSE&amp;creator=factset&amp;display_string=Audit"}</definedName>
    <definedName name="_225__FDSAUDITLINK__" hidden="1">{"fdsup://directions/FAT Viewer?action=UPDATE&amp;creator=factset&amp;DYN_ARGS=TRUE&amp;DOC_NAME=FAT:FQL_AUDITING_CLIENT_TEMPLATE.FAT&amp;display_string=Audit&amp;VAR:KEY=OFWFAVKVYT&amp;VAR:QUERY=RkZfRU5UUlBSX1ZBTF9EQUlMWSg0MDEyNiwsLCwsJ0RJTCcpL0VDX01FQU5fU0FMRVNfTlRNQSg0MDEyNik=&amp;","WINDOW=FIRST_POPUP&amp;HEIGHT=450&amp;WIDTH=450&amp;START_MAXIMIZED=FALSE&amp;VAR:CALENDAR=US&amp;VAR:SYMBOL=SGI&amp;VAR:INDEX=0"}</definedName>
    <definedName name="_2250__FDSAUDITLINK__" hidden="1">{"fdsup://Directions/FactSet Auditing Viewer?action=AUDIT_VALUE&amp;DB=129&amp;ID1=04743P10&amp;VALUEID=02001&amp;SDATE=200602&amp;PERIODTYPE=QTR_STD&amp;SCFT=3&amp;window=popup_no_bar&amp;width=385&amp;height=120&amp;START_MAXIMIZED=FALSE&amp;creator=factset&amp;display_string=Audit"}</definedName>
    <definedName name="_2251__FDSAUDITLINK__" hidden="1">{"fdsup://Directions/FactSet Auditing Viewer?action=AUDIT_VALUE&amp;DB=129&amp;ID1=03251510&amp;VALUEID=02001&amp;SDATE=200602&amp;PERIODTYPE=QTR_STD&amp;SCFT=3&amp;window=popup_no_bar&amp;width=385&amp;height=120&amp;START_MAXIMIZED=FALSE&amp;creator=factset&amp;display_string=Audit"}</definedName>
    <definedName name="_2252__FDSAUDITLINK__" hidden="1">{"fdsup://Directions/FactSet Auditing Viewer?action=AUDIT_VALUE&amp;DB=129&amp;ID1=03251510&amp;VALUEID=02001&amp;SDATE=200602&amp;PERIODTYPE=QTR_STD&amp;SCFT=3&amp;window=popup_no_bar&amp;width=385&amp;height=120&amp;START_MAXIMIZED=FALSE&amp;creator=factset&amp;display_string=Audit"}</definedName>
    <definedName name="_2253__FDSAUDITLINK__" hidden="1">{"fdsup://Directions/FactSet Auditing Viewer?action=AUDIT_VALUE&amp;DB=129&amp;ID1=00790310&amp;VALUEID=02001&amp;SDATE=200602&amp;PERIODTYPE=QTR_STD&amp;SCFT=3&amp;window=popup_no_bar&amp;width=385&amp;height=120&amp;START_MAXIMIZED=FALSE&amp;creator=factset&amp;display_string=Audit"}</definedName>
    <definedName name="_2254__FDSAUDITLINK__" hidden="1">{"fdsup://Directions/FactSet Auditing Viewer?action=AUDIT_VALUE&amp;DB=129&amp;ID1=00790310&amp;VALUEID=02001&amp;SDATE=200602&amp;PERIODTYPE=QTR_STD&amp;SCFT=3&amp;window=popup_no_bar&amp;width=385&amp;height=120&amp;START_MAXIMIZED=FALSE&amp;creator=factset&amp;display_string=Audit"}</definedName>
    <definedName name="_2255__FDSAUDITLINK__" hidden="1">{"fdsup://Directions/FactSet Auditing Viewer?action=AUDIT_VALUE&amp;DB=129&amp;ID1=03822W40&amp;VALUEID=02001&amp;SDATE=200601&amp;PERIODTYPE=QTR_STD&amp;SCFT=3&amp;window=popup_no_bar&amp;width=385&amp;height=120&amp;START_MAXIMIZED=FALSE&amp;creator=factset&amp;display_string=Audit"}</definedName>
    <definedName name="_2256__FDSAUDITLINK__" hidden="1">{"fdsup://Directions/FactSet Auditing Viewer?action=AUDIT_VALUE&amp;DB=129&amp;ID1=03822W40&amp;VALUEID=02001&amp;SDATE=200601&amp;PERIODTYPE=QTR_STD&amp;SCFT=3&amp;window=popup_no_bar&amp;width=385&amp;height=120&amp;START_MAXIMIZED=FALSE&amp;creator=factset&amp;display_string=Audit"}</definedName>
    <definedName name="_2257__FDSAUDITLINK__" hidden="1">{"fdsup://Directions/FactSet Auditing Viewer?action=AUDIT_VALUE&amp;DB=129&amp;ID1=03822210&amp;VALUEID=02001&amp;SDATE=200603&amp;PERIODTYPE=QTR_STD&amp;SCFT=3&amp;window=popup_no_bar&amp;width=385&amp;height=120&amp;START_MAXIMIZED=FALSE&amp;creator=factset&amp;display_string=Audit"}</definedName>
    <definedName name="_2258__FDSAUDITLINK__" hidden="1">{"fdsup://Directions/FactSet Auditing Viewer?action=AUDIT_VALUE&amp;DB=129&amp;ID1=03822210&amp;VALUEID=02001&amp;SDATE=200603&amp;PERIODTYPE=QTR_STD&amp;SCFT=3&amp;window=popup_no_bar&amp;width=385&amp;height=120&amp;START_MAXIMIZED=FALSE&amp;creator=factset&amp;display_string=Audit"}</definedName>
    <definedName name="_2259__FDSAUDITLINK__" hidden="1">{"fdsup://Directions/FactSet Auditing Viewer?action=AUDIT_VALUE&amp;DB=129&amp;ID1=02144110&amp;VALUEID=02001&amp;SDATE=200602&amp;PERIODTYPE=QTR_STD&amp;SCFT=3&amp;window=popup_no_bar&amp;width=385&amp;height=120&amp;START_MAXIMIZED=FALSE&amp;creator=factset&amp;display_string=Audit"}</definedName>
    <definedName name="_226__FDSAUDITLINK__" hidden="1">{"fdsup://directions/FAT Viewer?action=UPDATE&amp;creator=factset&amp;DYN_ARGS=TRUE&amp;DOC_NAME=FAT:FQL_AUDITING_CLIENT_TEMPLATE.FAT&amp;display_string=Audit&amp;VAR:KEY=MNORYLWLCF&amp;VAR:QUERY=RkZfRU5UUlBSX1ZBTF9EQUlMWSg0MDEyMywsLCwsJ0RJTCcpL0VDX01FQU5fU0FMRVNfTlRNQSg0MDEyMyk=&amp;","WINDOW=FIRST_POPUP&amp;HEIGHT=450&amp;WIDTH=450&amp;START_MAXIMIZED=FALSE&amp;VAR:CALENDAR=US&amp;VAR:SYMBOL=SGI&amp;VAR:INDEX=0"}</definedName>
    <definedName name="_2260__FDSAUDITLINK__" hidden="1">{"fdsup://Directions/FactSet Auditing Viewer?action=AUDIT_VALUE&amp;DB=129&amp;ID1=02144110&amp;VALUEID=02001&amp;SDATE=200602&amp;PERIODTYPE=QTR_STD&amp;SCFT=3&amp;window=popup_no_bar&amp;width=385&amp;height=120&amp;START_MAXIMIZED=FALSE&amp;creator=factset&amp;display_string=Audit"}</definedName>
    <definedName name="_2261__FDSAUDITLINK__" hidden="1">{"fdsup://Directions/FactSet Auditing Viewer?action=AUDIT_VALUE&amp;DB=129&amp;ID1=03265410&amp;VALUEID=02001&amp;SDATE=200603&amp;PERIODTYPE=QTR_STD&amp;SCFT=3&amp;window=popup_no_bar&amp;width=385&amp;height=120&amp;START_MAXIMIZED=FALSE&amp;creator=factset&amp;display_string=Audit"}</definedName>
    <definedName name="_2262__FDSAUDITLINK__" hidden="1">{"fdsup://Directions/FactSet Auditing Viewer?action=AUDIT_VALUE&amp;DB=129&amp;ID1=03265410&amp;VALUEID=02001&amp;SDATE=200603&amp;PERIODTYPE=QTR_STD&amp;SCFT=3&amp;window=popup_no_bar&amp;width=385&amp;height=120&amp;START_MAXIMIZED=FALSE&amp;creator=factset&amp;display_string=Audit"}</definedName>
    <definedName name="_2263__FDSAUDITLINK__" hidden="1">{"fdsup://Directions/FactSet Auditing Viewer?action=AUDIT_VALUE&amp;DB=129&amp;ID1=00752J10&amp;VALUEID=02001&amp;SDATE=200602&amp;PERIODTYPE=QTR_STD&amp;SCFT=3&amp;window=popup_no_bar&amp;width=385&amp;height=120&amp;START_MAXIMIZED=FALSE&amp;creator=factset&amp;display_string=Audit"}</definedName>
    <definedName name="_2264__FDSAUDITLINK__" hidden="1">{"fdsup://Directions/FactSet Auditing Viewer?action=AUDIT_VALUE&amp;DB=129&amp;ID1=00752J10&amp;VALUEID=02001&amp;SDATE=200602&amp;PERIODTYPE=QTR_STD&amp;SCFT=3&amp;window=popup_no_bar&amp;width=385&amp;height=120&amp;START_MAXIMIZED=FALSE&amp;creator=factset&amp;display_string=Audit"}</definedName>
    <definedName name="_2265__FDSAUDITLINK__" hidden="1">{"fdsup://Directions/FactSet Auditing Viewer?action=AUDIT_VALUE&amp;DB=129&amp;ID1=98975F10&amp;VALUEID=02001&amp;SDATE=200601&amp;PERIODTYPE=QTR_STD&amp;SCFT=3&amp;window=popup_no_bar&amp;width=385&amp;height=120&amp;START_MAXIMIZED=FALSE&amp;creator=factset&amp;display_string=Audit"}</definedName>
    <definedName name="_2266__FDSAUDITLINK__" hidden="1">{"fdsup://Directions/FactSet Auditing Viewer?action=AUDIT_VALUE&amp;DB=129&amp;ID1=98975F10&amp;VALUEID=02001&amp;SDATE=200601&amp;PERIODTYPE=QTR_STD&amp;SCFT=3&amp;window=popup_no_bar&amp;width=385&amp;height=120&amp;START_MAXIMIZED=FALSE&amp;creator=factset&amp;display_string=Audit"}</definedName>
    <definedName name="_2267__FDSAUDITLINK__" hidden="1">{"fdsup://Directions/FactSet Auditing Viewer?action=AUDIT_VALUE&amp;DB=129&amp;ID1=95810210&amp;VALUEID=02001&amp;SDATE=200603&amp;PERIODTYPE=QTR_STD&amp;SCFT=3&amp;window=popup_no_bar&amp;width=385&amp;height=120&amp;START_MAXIMIZED=FALSE&amp;creator=factset&amp;display_string=Audit"}</definedName>
    <definedName name="_2268__FDSAUDITLINK__" hidden="1">{"fdsup://Directions/FactSet Auditing Viewer?action=AUDIT_VALUE&amp;DB=129&amp;ID1=95810210&amp;VALUEID=02001&amp;SDATE=200603&amp;PERIODTYPE=QTR_STD&amp;SCFT=3&amp;window=popup_no_bar&amp;width=385&amp;height=120&amp;START_MAXIMIZED=FALSE&amp;creator=factset&amp;display_string=Audit"}</definedName>
    <definedName name="_2269__FDSAUDITLINK__" hidden="1">{"fdsup://Directions/FactSet Auditing Viewer?action=AUDIT_VALUE&amp;DB=129&amp;ID1=92829810&amp;VALUEID=02001&amp;SDATE=200601&amp;PERIODTYPE=QTR_STD&amp;SCFT=3&amp;window=popup_no_bar&amp;width=385&amp;height=120&amp;START_MAXIMIZED=FALSE&amp;creator=factset&amp;display_string=Audit"}</definedName>
    <definedName name="_227__FDSAUDITLINK__" hidden="1">{"fdsup://directions/FAT Viewer?action=UPDATE&amp;creator=factset&amp;DYN_ARGS=TRUE&amp;DOC_NAME=FAT:FQL_AUDITING_CLIENT_TEMPLATE.FAT&amp;display_string=Audit&amp;VAR:KEY=MFERIBOTUF&amp;VAR:QUERY=RkZfRU5UUlBSX1ZBTF9EQUlMWSg0MDEyMiwsLCwsJ0RJTCcpL0VDX01FQU5fU0FMRVNfTlRNQSg0MDEyMik=&amp;","WINDOW=FIRST_POPUP&amp;HEIGHT=450&amp;WIDTH=450&amp;START_MAXIMIZED=FALSE&amp;VAR:CALENDAR=US&amp;VAR:SYMBOL=SGI&amp;VAR:INDEX=0"}</definedName>
    <definedName name="_2270__FDSAUDITLINK__" hidden="1">{"fdsup://Directions/FactSet Auditing Viewer?action=AUDIT_VALUE&amp;DB=129&amp;ID1=92829810&amp;VALUEID=02001&amp;SDATE=200601&amp;PERIODTYPE=QTR_STD&amp;SCFT=3&amp;window=popup_no_bar&amp;width=385&amp;height=120&amp;START_MAXIMIZED=FALSE&amp;creator=factset&amp;display_string=Audit"}</definedName>
    <definedName name="_2271__FDSAUDITLINK__" hidden="1">{"fdsup://Directions/FactSet Auditing Viewer?action=AUDIT_VALUE&amp;DB=129&amp;ID1=88250810&amp;VALUEID=02001&amp;SDATE=200601&amp;PERIODTYPE=QTR_STD&amp;SCFT=3&amp;window=popup_no_bar&amp;width=385&amp;height=120&amp;START_MAXIMIZED=FALSE&amp;creator=factset&amp;display_string=Audit"}</definedName>
    <definedName name="_2272__FDSAUDITLINK__" hidden="1">{"fdsup://Directions/FactSet Auditing Viewer?action=AUDIT_VALUE&amp;DB=129&amp;ID1=88250810&amp;VALUEID=02001&amp;SDATE=200601&amp;PERIODTYPE=QTR_STD&amp;SCFT=3&amp;window=popup_no_bar&amp;width=385&amp;height=120&amp;START_MAXIMIZED=FALSE&amp;creator=factset&amp;display_string=Audit"}</definedName>
    <definedName name="_2273__FDSAUDITLINK__" hidden="1">{"fdsup://Directions/FactSet Auditing Viewer?action=AUDIT_VALUE&amp;DB=129&amp;ID1=89674K10&amp;VALUEID=02001&amp;SDATE=200601&amp;PERIODTYPE=QTR_STD&amp;SCFT=3&amp;window=popup_no_bar&amp;width=385&amp;height=120&amp;START_MAXIMIZED=FALSE&amp;creator=factset&amp;display_string=Audit"}</definedName>
    <definedName name="_2274__FDSAUDITLINK__" hidden="1">{"fdsup://Directions/FactSet Auditing Viewer?action=AUDIT_VALUE&amp;DB=129&amp;ID1=89674K10&amp;VALUEID=02001&amp;SDATE=200601&amp;PERIODTYPE=QTR_STD&amp;SCFT=3&amp;window=popup_no_bar&amp;width=385&amp;height=120&amp;START_MAXIMIZED=FALSE&amp;creator=factset&amp;display_string=Audit"}</definedName>
    <definedName name="_2275__FDSAUDITLINK__" hidden="1">{"fdsup://Directions/FactSet Auditing Viewer?action=AUDIT_VALUE&amp;DB=129&amp;ID1=83088M10&amp;VALUEID=02001&amp;SDATE=200602&amp;PERIODTYPE=QTR_STD&amp;SCFT=3&amp;window=popup_no_bar&amp;width=385&amp;height=120&amp;START_MAXIMIZED=FALSE&amp;creator=factset&amp;display_string=Audit"}</definedName>
    <definedName name="_2276__FDSAUDITLINK__" hidden="1">{"fdsup://Directions/FactSet Auditing Viewer?action=AUDIT_VALUE&amp;DB=129&amp;ID1=83088M10&amp;VALUEID=02001&amp;SDATE=200602&amp;PERIODTYPE=QTR_STD&amp;SCFT=3&amp;window=popup_no_bar&amp;width=385&amp;height=120&amp;START_MAXIMIZED=FALSE&amp;creator=factset&amp;display_string=Audit"}</definedName>
    <definedName name="_2277__FDSAUDITLINK__" hidden="1">{"fdsup://Directions/FactSet Auditing Viewer?action=AUDIT_VALUE&amp;DB=129&amp;ID1=G7945M10&amp;VALUEID=02001&amp;SDATE=200603&amp;PERIODTYPE=QTR_STD&amp;SCFT=3&amp;window=popup_no_bar&amp;width=385&amp;height=120&amp;START_MAXIMIZED=FALSE&amp;creator=factset&amp;display_string=Audit"}</definedName>
    <definedName name="_2278__FDSAUDITLINK__" hidden="1">{"fdsup://Directions/FactSet Auditing Viewer?action=AUDIT_VALUE&amp;DB=129&amp;ID1=G7945M10&amp;VALUEID=02001&amp;SDATE=200603&amp;PERIODTYPE=QTR_STD&amp;SCFT=3&amp;window=popup_no_bar&amp;width=385&amp;height=120&amp;START_MAXIMIZED=FALSE&amp;creator=factset&amp;display_string=Audit"}</definedName>
    <definedName name="_2279__FDSAUDITLINK__" hidden="1">{"fdsup://Directions/FactSet Auditing Viewer?action=AUDIT_VALUE&amp;DB=129&amp;ID1=78477410&amp;VALUEID=02001&amp;SDATE=200601&amp;PERIODTYPE=QTR_STD&amp;SCFT=3&amp;window=popup_no_bar&amp;width=385&amp;height=120&amp;START_MAXIMIZED=FALSE&amp;creator=factset&amp;display_string=Audit"}</definedName>
    <definedName name="_228__FDSAUDITLINK__" hidden="1">{"fdsup://directions/FAT Viewer?action=UPDATE&amp;creator=factset&amp;DYN_ARGS=TRUE&amp;DOC_NAME=FAT:FQL_AUDITING_CLIENT_TEMPLATE.FAT&amp;display_string=Audit&amp;VAR:KEY=GNIPENWLQH&amp;VAR:QUERY=RkZfRU5UUlBSX1ZBTF9EQUlMWSg0MDEyMSwsLCwsJ0RJTCcpL0VDX01FQU5fU0FMRVNfTlRNQSg0MDEyMSk=&amp;","WINDOW=FIRST_POPUP&amp;HEIGHT=450&amp;WIDTH=450&amp;START_MAXIMIZED=FALSE&amp;VAR:CALENDAR=US&amp;VAR:SYMBOL=SGI&amp;VAR:INDEX=0"}</definedName>
    <definedName name="_2280__FDSAUDITLINK__" hidden="1">{"fdsup://Directions/FactSet Auditing Viewer?action=AUDIT_VALUE&amp;DB=129&amp;ID1=78477410&amp;VALUEID=02001&amp;SDATE=200601&amp;PERIODTYPE=QTR_STD&amp;SCFT=3&amp;window=popup_no_bar&amp;width=385&amp;height=120&amp;START_MAXIMIZED=FALSE&amp;creator=factset&amp;display_string=Audit"}</definedName>
    <definedName name="_2281__FDSAUDITLINK__" hidden="1">{"fdsup://Directions/FactSet Auditing Viewer?action=AUDIT_VALUE&amp;DB=129&amp;ID1=83547010&amp;VALUEID=02001&amp;SDATE=200601&amp;PERIODTYPE=QTR_STD&amp;SCFT=3&amp;window=popup_no_bar&amp;width=385&amp;height=120&amp;START_MAXIMIZED=FALSE&amp;creator=factset&amp;display_string=Audit"}</definedName>
    <definedName name="_2282__FDSAUDITLINK__" hidden="1">{"fdsup://Directions/FactSet Auditing Viewer?action=AUDIT_VALUE&amp;DB=129&amp;ID1=83547010&amp;VALUEID=02001&amp;SDATE=200601&amp;PERIODTYPE=QTR_STD&amp;SCFT=3&amp;window=popup_no_bar&amp;width=385&amp;height=120&amp;START_MAXIMIZED=FALSE&amp;creator=factset&amp;display_string=Audit"}</definedName>
    <definedName name="_2283__FDSAUDITLINK__" hidden="1">{"fdsup://Directions/FactSet Auditing Viewer?action=AUDIT_VALUE&amp;DB=129&amp;ID1=87160710&amp;VALUEID=02001&amp;SDATE=200602&amp;PERIODTYPE=QTR_STD&amp;SCFT=3&amp;window=popup_no_bar&amp;width=385&amp;height=120&amp;START_MAXIMIZED=FALSE&amp;creator=factset&amp;display_string=Audit"}</definedName>
    <definedName name="_2284__FDSAUDITLINK__" hidden="1">{"fdsup://Directions/FactSet Auditing Viewer?action=AUDIT_VALUE&amp;DB=129&amp;ID1=87160710&amp;VALUEID=02001&amp;SDATE=200602&amp;PERIODTYPE=QTR_STD&amp;SCFT=3&amp;window=popup_no_bar&amp;width=385&amp;height=120&amp;START_MAXIMIZED=FALSE&amp;creator=factset&amp;display_string=Audit"}</definedName>
    <definedName name="_2285__FDSAUDITLINK__" hidden="1">{"fdsup://Directions/FactSet Auditing Viewer?action=AUDIT_VALUE&amp;DB=129&amp;ID1=80004C10&amp;VALUEID=02001&amp;SDATE=200601&amp;PERIODTYPE=QTR_STD&amp;SCFT=3&amp;window=popup_no_bar&amp;width=385&amp;height=120&amp;START_MAXIMIZED=FALSE&amp;creator=factset&amp;display_string=Audit"}</definedName>
    <definedName name="_2286__FDSAUDITLINK__" hidden="1">{"fdsup://Directions/FactSet Auditing Viewer?action=AUDIT_VALUE&amp;DB=129&amp;ID1=80004C10&amp;VALUEID=02001&amp;SDATE=200601&amp;PERIODTYPE=QTR_STD&amp;SCFT=3&amp;window=popup_no_bar&amp;width=385&amp;height=120&amp;START_MAXIMIZED=FALSE&amp;creator=factset&amp;display_string=Audit"}</definedName>
    <definedName name="_2287__FDSAUDITLINK__" hidden="1">{"fdsup://Directions/FactSet Auditing Viewer?action=AUDIT_VALUE&amp;DB=129&amp;ID1=81685010&amp;VALUEID=02001&amp;SDATE=200601&amp;PERIODTYPE=QTR_STD&amp;SCFT=3&amp;window=popup_no_bar&amp;width=385&amp;height=120&amp;START_MAXIMIZED=FALSE&amp;creator=factset&amp;display_string=Audit"}</definedName>
    <definedName name="_2288__FDSAUDITLINK__" hidden="1">{"fdsup://Directions/FactSet Auditing Viewer?action=AUDIT_VALUE&amp;DB=129&amp;ID1=81685010&amp;VALUEID=02001&amp;SDATE=200601&amp;PERIODTYPE=QTR_STD&amp;SCFT=3&amp;window=popup_no_bar&amp;width=385&amp;height=120&amp;START_MAXIMIZED=FALSE&amp;creator=factset&amp;display_string=Audit"}</definedName>
    <definedName name="_2289__FDSAUDITLINK__" hidden="1">{"fdsup://Directions/FactSet Auditing Viewer?action=AUDIT_VALUE&amp;DB=129&amp;ID1=82691910&amp;VALUEID=02001&amp;SDATE=200601&amp;PERIODTYPE=QTR_STD&amp;SCFT=3&amp;window=popup_no_bar&amp;width=385&amp;height=120&amp;START_MAXIMIZED=FALSE&amp;creator=factset&amp;display_string=Audit"}</definedName>
    <definedName name="_229__FDSAUDITLINK__" hidden="1">{"fdsup://directions/FAT Viewer?action=UPDATE&amp;creator=factset&amp;DYN_ARGS=TRUE&amp;DOC_NAME=FAT:FQL_AUDITING_CLIENT_TEMPLATE.FAT&amp;display_string=Audit&amp;VAR:KEY=IDARGLWZML&amp;VAR:QUERY=RkZfRU5UUlBSX1ZBTF9EQUlMWSg0MDEyMCwsLCwsJ0RJTCcpL0VDX01FQU5fU0FMRVNfTlRNQSg0MDEyMCk=&amp;","WINDOW=FIRST_POPUP&amp;HEIGHT=450&amp;WIDTH=450&amp;START_MAXIMIZED=FALSE&amp;VAR:CALENDAR=US&amp;VAR:SYMBOL=SGI&amp;VAR:INDEX=0"}</definedName>
    <definedName name="_2290__FDSAUDITLINK__" hidden="1">{"fdsup://Directions/FactSet Auditing Viewer?action=AUDIT_VALUE&amp;DB=129&amp;ID1=82691910&amp;VALUEID=02001&amp;SDATE=200601&amp;PERIODTYPE=QTR_STD&amp;SCFT=3&amp;window=popup_no_bar&amp;width=385&amp;height=120&amp;START_MAXIMIZED=FALSE&amp;creator=factset&amp;display_string=Audit"}</definedName>
    <definedName name="_2291__FDSAUDITLINK__" hidden="1">{"fdsup://Directions/FactSet Auditing Viewer?action=AUDIT_VALUE&amp;DB=129&amp;ID1=82705T10&amp;VALUEID=02001&amp;SDATE=200601&amp;PERIODTYPE=QTR_STD&amp;SCFT=3&amp;window=popup_no_bar&amp;width=385&amp;height=120&amp;START_MAXIMIZED=FALSE&amp;creator=factset&amp;display_string=Audit"}</definedName>
    <definedName name="_2292__FDSAUDITLINK__" hidden="1">{"fdsup://Directions/FactSet Auditing Viewer?action=AUDIT_VALUE&amp;DB=129&amp;ID1=82705T10&amp;VALUEID=02001&amp;SDATE=200601&amp;PERIODTYPE=QTR_STD&amp;SCFT=3&amp;window=popup_no_bar&amp;width=385&amp;height=120&amp;START_MAXIMIZED=FALSE&amp;creator=factset&amp;display_string=Audit"}</definedName>
    <definedName name="_2293__FDSAUDITLINK__" hidden="1">{"fdsup://Directions/FactSet Auditing Viewer?action=AUDIT_VALUE&amp;DB=129&amp;ID1=75091710&amp;VALUEID=02001&amp;SDATE=200601&amp;PERIODTYPE=QTR_STD&amp;SCFT=3&amp;window=popup_no_bar&amp;width=385&amp;height=120&amp;START_MAXIMIZED=FALSE&amp;creator=factset&amp;display_string=Audit"}</definedName>
    <definedName name="_2294__FDSAUDITLINK__" hidden="1">{"fdsup://Directions/FactSet Auditing Viewer?action=AUDIT_VALUE&amp;DB=129&amp;ID1=75091710&amp;VALUEID=02001&amp;SDATE=200601&amp;PERIODTYPE=QTR_STD&amp;SCFT=3&amp;window=popup_no_bar&amp;width=385&amp;height=120&amp;START_MAXIMIZED=FALSE&amp;creator=factset&amp;display_string=Audit"}</definedName>
    <definedName name="_2295__FDSAUDITLINK__" hidden="1">{"fdsup://Directions/FactSet Auditing Viewer?action=AUDIT_VALUE&amp;DB=129&amp;ID1=74752510&amp;VALUEID=02001&amp;SDATE=200602&amp;PERIODTYPE=QTR_STD&amp;SCFT=3&amp;window=popup_no_bar&amp;width=385&amp;height=120&amp;START_MAXIMIZED=FALSE&amp;creator=factset&amp;display_string=Audit"}</definedName>
    <definedName name="_2296__FDSAUDITLINK__" hidden="1">{"fdsup://Directions/FactSet Auditing Viewer?action=AUDIT_VALUE&amp;DB=129&amp;ID1=74752510&amp;VALUEID=02001&amp;SDATE=200602&amp;PERIODTYPE=QTR_STD&amp;SCFT=3&amp;window=popup_no_bar&amp;width=385&amp;height=120&amp;START_MAXIMIZED=FALSE&amp;creator=factset&amp;display_string=Audit"}</definedName>
    <definedName name="_2297__FDSAUDITLINK__" hidden="1">{"fdsup://Directions/FactSet Auditing Viewer?action=AUDIT_VALUE&amp;DB=129&amp;ID1=72581M30&amp;VALUEID=02001&amp;SDATE=200601&amp;PERIODTYPE=QTR_STD&amp;SCFT=3&amp;window=popup_no_bar&amp;width=385&amp;height=120&amp;START_MAXIMIZED=FALSE&amp;creator=factset&amp;display_string=Audit"}</definedName>
    <definedName name="_2298__FDSAUDITLINK__" hidden="1">{"fdsup://Directions/FactSet Auditing Viewer?action=AUDIT_VALUE&amp;DB=129&amp;ID1=72581M30&amp;VALUEID=02001&amp;SDATE=200601&amp;PERIODTYPE=QTR_STD&amp;SCFT=3&amp;window=popup_no_bar&amp;width=385&amp;height=120&amp;START_MAXIMIZED=FALSE&amp;creator=factset&amp;display_string=Audit"}</definedName>
    <definedName name="_2299__FDSAUDITLINK__" hidden="1">{"fdsup://Directions/FactSet Auditing Viewer?action=AUDIT_VALUE&amp;DB=129&amp;ID1=73927610&amp;VALUEID=02001&amp;SDATE=200601&amp;PERIODTYPE=QTR_STD&amp;SCFT=3&amp;window=popup_no_bar&amp;width=385&amp;height=120&amp;START_MAXIMIZED=FALSE&amp;creator=factset&amp;display_string=Audit"}</definedName>
    <definedName name="_23__FDSAUDITLINK__" hidden="1">{"fdsup://directions/FAT Viewer?action=UPDATE&amp;creator=factset&amp;DYN_ARGS=TRUE&amp;DOC_NAME=FAT:FQL_AUDITING_CLIENT_TEMPLATE.FAT&amp;display_string=Audit&amp;VAR:KEY=OVEJSHULEH&amp;VAR:QUERY=RkZfRU5UUlBSX1ZBTF9EQUlMWSg0MDQwOCwsLCwsJ0RJTCcpL0VDX01FQU5fU0FMRVNfTlRNQSg0MDQwOCk=&amp;","WINDOW=FIRST_POPUP&amp;HEIGHT=450&amp;WIDTH=450&amp;START_MAXIMIZED=FALSE&amp;VAR:CALENDAR=US&amp;VAR:SYMBOL=SGI&amp;VAR:INDEX=0"}</definedName>
    <definedName name="_230__FDSAUDITLINK__" hidden="1">{"fdsup://directions/FAT Viewer?action=UPDATE&amp;creator=factset&amp;DYN_ARGS=TRUE&amp;DOC_NAME=FAT:FQL_AUDITING_CLIENT_TEMPLATE.FAT&amp;display_string=Audit&amp;VAR:KEY=APKRWRWFOZ&amp;VAR:QUERY=RkZfRU5UUlBSX1ZBTF9EQUlMWSg0MDExOSwsLCwsJ0RJTCcpL0VDX01FQU5fU0FMRVNfTlRNQSg0MDExOSk=&amp;","WINDOW=FIRST_POPUP&amp;HEIGHT=450&amp;WIDTH=450&amp;START_MAXIMIZED=FALSE&amp;VAR:CALENDAR=US&amp;VAR:SYMBOL=SGI&amp;VAR:INDEX=0"}</definedName>
    <definedName name="_2300__FDSAUDITLINK__" hidden="1">{"fdsup://Directions/FactSet Auditing Viewer?action=AUDIT_VALUE&amp;DB=129&amp;ID1=73927610&amp;VALUEID=02001&amp;SDATE=200601&amp;PERIODTYPE=QTR_STD&amp;SCFT=3&amp;window=popup_no_bar&amp;width=385&amp;height=120&amp;START_MAXIMIZED=FALSE&amp;creator=factset&amp;display_string=Audit"}</definedName>
    <definedName name="_2301__FDSAUDITLINK__" hidden="1">{"fdsup://Directions/FactSet Auditing Viewer?action=AUDIT_VALUE&amp;DB=129&amp;ID1=69344F10&amp;VALUEID=02001&amp;SDATE=200601&amp;PERIODTYPE=QTR_STD&amp;SCFT=3&amp;window=popup_no_bar&amp;width=385&amp;height=120&amp;START_MAXIMIZED=FALSE&amp;creator=factset&amp;display_string=Audit"}</definedName>
    <definedName name="_2302__FDSAUDITLINK__" hidden="1">{"fdsup://Directions/FactSet Auditing Viewer?action=AUDIT_VALUE&amp;DB=129&amp;ID1=69344F10&amp;VALUEID=02001&amp;SDATE=200601&amp;PERIODTYPE=QTR_STD&amp;SCFT=3&amp;window=popup_no_bar&amp;width=385&amp;height=120&amp;START_MAXIMIZED=FALSE&amp;creator=factset&amp;display_string=Audit"}</definedName>
    <definedName name="_2303__FDSAUDITLINK__" hidden="1">{"fdsup://Directions/FactSet Auditing Viewer?action=AUDIT_VALUE&amp;DB=129&amp;ID1=69341710&amp;VALUEID=02001&amp;SDATE=200601&amp;PERIODTYPE=QTR_STD&amp;SCFT=3&amp;window=popup_no_bar&amp;width=385&amp;height=120&amp;START_MAXIMIZED=FALSE&amp;creator=factset&amp;display_string=Audit"}</definedName>
    <definedName name="_2304__FDSAUDITLINK__" hidden="1">{"fdsup://Directions/FactSet Auditing Viewer?action=AUDIT_VALUE&amp;DB=129&amp;ID1=69341710&amp;VALUEID=02001&amp;SDATE=200601&amp;PERIODTYPE=QTR_STD&amp;SCFT=3&amp;window=popup_no_bar&amp;width=385&amp;height=120&amp;START_MAXIMIZED=FALSE&amp;creator=factset&amp;display_string=Audit"}</definedName>
    <definedName name="_2305__FDSAUDITLINK__" hidden="1">{"fdsup://Directions/FactSet Auditing Viewer?action=AUDIT_VALUE&amp;DB=129&amp;ID1=68218910&amp;VALUEID=02001&amp;SDATE=200601&amp;PERIODTYPE=QTR_STD&amp;SCFT=3&amp;window=popup_no_bar&amp;width=385&amp;height=120&amp;START_MAXIMIZED=FALSE&amp;creator=factset&amp;display_string=Audit"}</definedName>
    <definedName name="_2306__FDSAUDITLINK__" hidden="1">{"fdsup://Directions/FactSet Auditing Viewer?action=AUDIT_VALUE&amp;DB=129&amp;ID1=68218910&amp;VALUEID=02001&amp;SDATE=200601&amp;PERIODTYPE=QTR_STD&amp;SCFT=3&amp;window=popup_no_bar&amp;width=385&amp;height=120&amp;START_MAXIMIZED=FALSE&amp;creator=factset&amp;display_string=Audit"}</definedName>
    <definedName name="_2307__FDSAUDITLINK__" hidden="1">{"fdsup://Directions/FactSet Auditing Viewer?action=AUDIT_VALUE&amp;DB=129&amp;ID1=67000810&amp;VALUEID=02001&amp;SDATE=200601&amp;PERIODTYPE=QTR_STD&amp;SCFT=3&amp;window=popup_no_bar&amp;width=385&amp;height=120&amp;START_MAXIMIZED=FALSE&amp;creator=factset&amp;display_string=Audit"}</definedName>
    <definedName name="_2308__FDSAUDITLINK__" hidden="1">{"fdsup://Directions/FactSet Auditing Viewer?action=AUDIT_VALUE&amp;DB=129&amp;ID1=67000810&amp;VALUEID=02001&amp;SDATE=200601&amp;PERIODTYPE=QTR_STD&amp;SCFT=3&amp;window=popup_no_bar&amp;width=385&amp;height=120&amp;START_MAXIMIZED=FALSE&amp;creator=factset&amp;display_string=Audit"}</definedName>
    <definedName name="_2309__FDSAUDITLINK__" hidden="1">{"fdsup://Directions/FactSet Auditing Viewer?action=AUDIT_VALUE&amp;DB=129&amp;ID1=67066G10&amp;VALUEID=02001&amp;SDATE=200601&amp;PERIODTYPE=QTR_STD&amp;SCFT=3&amp;window=popup_no_bar&amp;width=385&amp;height=120&amp;START_MAXIMIZED=FALSE&amp;creator=factset&amp;display_string=Audit"}</definedName>
    <definedName name="_231__FDSAUDITLINK__" hidden="1">{"fdsup://directions/FAT Viewer?action=UPDATE&amp;creator=factset&amp;DYN_ARGS=TRUE&amp;DOC_NAME=FAT:FQL_AUDITING_CLIENT_TEMPLATE.FAT&amp;display_string=Audit&amp;VAR:KEY=WVGDOHEPYZ&amp;VAR:QUERY=RkZfRU5UUlBSX1ZBTF9EQUlMWSg0MDExNiwsLCwsJ0RJTCcpL0VDX01FQU5fU0FMRVNfTlRNQSg0MDExNik=&amp;","WINDOW=FIRST_POPUP&amp;HEIGHT=450&amp;WIDTH=450&amp;START_MAXIMIZED=FALSE&amp;VAR:CALENDAR=US&amp;VAR:SYMBOL=SGI&amp;VAR:INDEX=0"}</definedName>
    <definedName name="_2310__FDSAUDITLINK__" hidden="1">{"fdsup://Directions/FactSet Auditing Viewer?action=AUDIT_VALUE&amp;DB=129&amp;ID1=67066G10&amp;VALUEID=02001&amp;SDATE=200601&amp;PERIODTYPE=QTR_STD&amp;SCFT=3&amp;window=popup_no_bar&amp;width=385&amp;height=120&amp;START_MAXIMIZED=FALSE&amp;creator=factset&amp;display_string=Audit"}</definedName>
    <definedName name="_2311__FDSAUDITLINK__" hidden="1">{"fdsup://Directions/FactSet Auditing Viewer?action=AUDIT_VALUE&amp;DB=129&amp;ID1=63764010&amp;VALUEID=02001&amp;SDATE=200503&amp;PERIODTYPE=QTR_STD&amp;SCFT=3&amp;window=popup_no_bar&amp;width=385&amp;height=120&amp;START_MAXIMIZED=FALSE&amp;creator=factset&amp;display_string=Audit"}</definedName>
    <definedName name="_2312__FDSAUDITLINK__" hidden="1">{"fdsup://Directions/FactSet Auditing Viewer?action=AUDIT_VALUE&amp;DB=129&amp;ID1=63764010&amp;VALUEID=02001&amp;SDATE=200503&amp;PERIODTYPE=QTR_STD&amp;SCFT=3&amp;window=popup_no_bar&amp;width=385&amp;height=120&amp;START_MAXIMIZED=FALSE&amp;creator=factset&amp;display_string=Audit"}</definedName>
    <definedName name="_2313__FDSAUDITLINK__" hidden="1">{"fdsup://Directions/FactSet Auditing Viewer?action=AUDIT_VALUE&amp;DB=129&amp;ID1=64118B10&amp;VALUEID=02001&amp;SDATE=200601&amp;PERIODTYPE=QTR_STD&amp;SCFT=3&amp;window=popup_no_bar&amp;width=385&amp;height=120&amp;START_MAXIMIZED=FALSE&amp;creator=factset&amp;display_string=Audit"}</definedName>
    <definedName name="_2314__FDSAUDITLINK__" hidden="1">{"fdsup://Directions/FactSet Auditing Viewer?action=AUDIT_VALUE&amp;DB=129&amp;ID1=64118B10&amp;VALUEID=02001&amp;SDATE=200601&amp;PERIODTYPE=QTR_STD&amp;SCFT=3&amp;window=popup_no_bar&amp;width=385&amp;height=120&amp;START_MAXIMIZED=FALSE&amp;creator=factset&amp;display_string=Audit"}</definedName>
    <definedName name="_2315__FDSAUDITLINK__" hidden="1">{"fdsup://Directions/FactSet Auditing Viewer?action=AUDIT_VALUE&amp;DB=129&amp;ID1=57772K10&amp;VALUEID=02001&amp;SDATE=200603&amp;PERIODTYPE=QTR_STD&amp;SCFT=3&amp;window=popup_no_bar&amp;width=385&amp;height=120&amp;START_MAXIMIZED=FALSE&amp;creator=factset&amp;display_string=Audit"}</definedName>
    <definedName name="_2316__FDSAUDITLINK__" hidden="1">{"fdsup://Directions/FactSet Auditing Viewer?action=AUDIT_VALUE&amp;DB=129&amp;ID1=57772K10&amp;VALUEID=02001&amp;SDATE=200603&amp;PERIODTYPE=QTR_STD&amp;SCFT=3&amp;window=popup_no_bar&amp;width=385&amp;height=120&amp;START_MAXIMIZED=FALSE&amp;creator=factset&amp;display_string=Audit"}</definedName>
    <definedName name="_2317__FDSAUDITLINK__" hidden="1">{"fdsup://Directions/FactSet Auditing Viewer?action=AUDIT_VALUE&amp;DB=129&amp;ID1=59511210&amp;VALUEID=02001&amp;SDATE=200602&amp;PERIODTYPE=QTR_STD&amp;SCFT=3&amp;window=popup_no_bar&amp;width=385&amp;height=120&amp;START_MAXIMIZED=FALSE&amp;creator=factset&amp;display_string=Audit"}</definedName>
    <definedName name="_2318__FDSAUDITLINK__" hidden="1">{"fdsup://Directions/FactSet Auditing Viewer?action=AUDIT_VALUE&amp;DB=129&amp;ID1=59511210&amp;VALUEID=02001&amp;SDATE=200602&amp;PERIODTYPE=QTR_STD&amp;SCFT=3&amp;window=popup_no_bar&amp;width=385&amp;height=120&amp;START_MAXIMIZED=FALSE&amp;creator=factset&amp;display_string=Audit"}</definedName>
    <definedName name="_2319__FDSAUDITLINK__" hidden="1">{"fdsup://Directions/FactSet Auditing Viewer?action=AUDIT_VALUE&amp;DB=129&amp;ID1=59513710&amp;VALUEID=02001&amp;SDATE=200602&amp;PERIODTYPE=QTR_STD&amp;SCFT=3&amp;window=popup_no_bar&amp;width=385&amp;height=120&amp;START_MAXIMIZED=FALSE&amp;creator=factset&amp;display_string=Audit"}</definedName>
    <definedName name="_232__FDSAUDITLINK__" hidden="1">{"fdsup://directions/FAT Viewer?action=UPDATE&amp;creator=factset&amp;DYN_ARGS=TRUE&amp;DOC_NAME=FAT:FQL_AUDITING_CLIENT_TEMPLATE.FAT&amp;display_string=Audit&amp;VAR:KEY=GLGTWLMJER&amp;VAR:QUERY=RkZfRU5UUlBSX1ZBTF9EQUlMWSg0MDExNSwsLCwsJ0RJTCcpL0VDX01FQU5fU0FMRVNfTlRNQSg0MDExNSk=&amp;","WINDOW=FIRST_POPUP&amp;HEIGHT=450&amp;WIDTH=450&amp;START_MAXIMIZED=FALSE&amp;VAR:CALENDAR=US&amp;VAR:SYMBOL=SGI&amp;VAR:INDEX=0"}</definedName>
    <definedName name="_2320__FDSAUDITLINK__" hidden="1">{"fdsup://Directions/FactSet Auditing Viewer?action=AUDIT_VALUE&amp;DB=129&amp;ID1=59513710&amp;VALUEID=02001&amp;SDATE=200602&amp;PERIODTYPE=QTR_STD&amp;SCFT=3&amp;window=popup_no_bar&amp;width=385&amp;height=120&amp;START_MAXIMIZED=FALSE&amp;creator=factset&amp;display_string=Audit"}</definedName>
    <definedName name="_2321__FDSAUDITLINK__" hidden="1">{"fdsup://Directions/FactSet Auditing Viewer?action=AUDIT_VALUE&amp;DB=129&amp;ID1=G5876H10&amp;VALUEID=02001&amp;SDATE=200601&amp;PERIODTYPE=QTR_STD&amp;SCFT=3&amp;window=popup_no_bar&amp;width=385&amp;height=120&amp;START_MAXIMIZED=FALSE&amp;creator=factset&amp;display_string=Audit"}</definedName>
    <definedName name="_2322__FDSAUDITLINK__" hidden="1">{"fdsup://Directions/FactSet Auditing Viewer?action=AUDIT_VALUE&amp;DB=129&amp;ID1=G5876H10&amp;VALUEID=02001&amp;SDATE=200601&amp;PERIODTYPE=QTR_STD&amp;SCFT=3&amp;window=popup_no_bar&amp;width=385&amp;height=120&amp;START_MAXIMIZED=FALSE&amp;creator=factset&amp;display_string=Audit"}</definedName>
    <definedName name="_2323__FDSAUDITLINK__" hidden="1">{"fdsup://Directions/FactSet Auditing Viewer?action=AUDIT_VALUE&amp;DB=129&amp;ID1=62007630&amp;VALUEID=02001&amp;SDATE=200601&amp;PERIODTYPE=QTR_STD&amp;SCFT=3&amp;window=popup_no_bar&amp;width=385&amp;height=120&amp;START_MAXIMIZED=FALSE&amp;creator=factset&amp;display_string=Audit"}</definedName>
    <definedName name="_2324__FDSAUDITLINK__" hidden="1">{"fdsup://Directions/FactSet Auditing Viewer?action=AUDIT_VALUE&amp;DB=129&amp;ID1=62007630&amp;VALUEID=02001&amp;SDATE=200601&amp;PERIODTYPE=QTR_STD&amp;SCFT=3&amp;window=popup_no_bar&amp;width=385&amp;height=120&amp;START_MAXIMIZED=FALSE&amp;creator=factset&amp;display_string=Audit"}</definedName>
    <definedName name="_2325__FDSAUDITLINK__" hidden="1">{"fdsup://Directions/FactSet Auditing Viewer?action=AUDIT_VALUE&amp;DB=129&amp;ID1=60456710&amp;VALUEID=02001&amp;SDATE=200603&amp;PERIODTYPE=QTR_STD&amp;SCFT=3&amp;window=popup_no_bar&amp;width=385&amp;height=120&amp;START_MAXIMIZED=FALSE&amp;creator=factset&amp;display_string=Audit"}</definedName>
    <definedName name="_2326__FDSAUDITLINK__" hidden="1">{"fdsup://Directions/FactSet Auditing Viewer?action=AUDIT_VALUE&amp;DB=129&amp;ID1=60456710&amp;VALUEID=02001&amp;SDATE=200603&amp;PERIODTYPE=QTR_STD&amp;SCFT=3&amp;window=popup_no_bar&amp;width=385&amp;height=120&amp;START_MAXIMIZED=FALSE&amp;creator=factset&amp;display_string=Audit"}</definedName>
    <definedName name="_2327__FDSAUDITLINK__" hidden="1">{"fdsup://Directions/FactSet Auditing Viewer?action=AUDIT_VALUE&amp;DB=129&amp;ID1=59479310&amp;VALUEID=02001&amp;SDATE=200601&amp;PERIODTYPE=QTR_STD&amp;SCFT=3&amp;window=popup_no_bar&amp;width=385&amp;height=120&amp;START_MAXIMIZED=FALSE&amp;creator=factset&amp;display_string=Audit"}</definedName>
    <definedName name="_2328__FDSAUDITLINK__" hidden="1">{"fdsup://Directions/FactSet Auditing Viewer?action=AUDIT_VALUE&amp;DB=129&amp;ID1=59479310&amp;VALUEID=02001&amp;SDATE=200601&amp;PERIODTYPE=QTR_STD&amp;SCFT=3&amp;window=popup_no_bar&amp;width=385&amp;height=120&amp;START_MAXIMIZED=FALSE&amp;creator=factset&amp;display_string=Audit"}</definedName>
    <definedName name="_2329__FDSAUDITLINK__" hidden="1">{"fdsup://Directions/FactSet Auditing Viewer?action=AUDIT_VALUE&amp;DB=129&amp;ID1=50216110&amp;VALUEID=02001&amp;SDATE=200601&amp;PERIODTYPE=QTR_STD&amp;SCFT=3&amp;window=popup_no_bar&amp;width=385&amp;height=120&amp;START_MAXIMIZED=FALSE&amp;creator=factset&amp;display_string=Audit"}</definedName>
    <definedName name="_233__FDSAUDITLINK__" hidden="1">{"fdsup://directions/FAT Viewer?action=UPDATE&amp;creator=factset&amp;DYN_ARGS=TRUE&amp;DOC_NAME=FAT:FQL_AUDITING_CLIENT_TEMPLATE.FAT&amp;display_string=Audit&amp;VAR:KEY=CPAROHYFWL&amp;VAR:QUERY=RkZfRU5UUlBSX1ZBTF9EQUlMWSg0MDExNCwsLCwsJ0RJTCcpL0VDX01FQU5fU0FMRVNfTlRNQSg0MDExNCk=&amp;","WINDOW=FIRST_POPUP&amp;HEIGHT=450&amp;WIDTH=450&amp;START_MAXIMIZED=FALSE&amp;VAR:CALENDAR=US&amp;VAR:SYMBOL=SGI&amp;VAR:INDEX=0"}</definedName>
    <definedName name="_2330__FDSAUDITLINK__" hidden="1">{"fdsup://Directions/FactSet Auditing Viewer?action=AUDIT_VALUE&amp;DB=129&amp;ID1=50216110&amp;VALUEID=02001&amp;SDATE=200601&amp;PERIODTYPE=QTR_STD&amp;SCFT=3&amp;window=popup_no_bar&amp;width=385&amp;height=120&amp;START_MAXIMIZED=FALSE&amp;creator=factset&amp;display_string=Audit"}</definedName>
    <definedName name="_2331__FDSAUDITLINK__" hidden="1">{"fdsup://Directions/FactSet Auditing Viewer?action=AUDIT_VALUE&amp;DB=129&amp;ID1=51841510&amp;VALUEID=02001&amp;SDATE=200601&amp;PERIODTYPE=QTR_STD&amp;SCFT=3&amp;window=popup_no_bar&amp;width=385&amp;height=120&amp;START_MAXIMIZED=FALSE&amp;creator=factset&amp;display_string=Audit"}</definedName>
    <definedName name="_2332__FDSAUDITLINK__" hidden="1">{"fdsup://Directions/FactSet Auditing Viewer?action=AUDIT_VALUE&amp;DB=129&amp;ID1=51841510&amp;VALUEID=02001&amp;SDATE=200601&amp;PERIODTYPE=QTR_STD&amp;SCFT=3&amp;window=popup_no_bar&amp;width=385&amp;height=120&amp;START_MAXIMIZED=FALSE&amp;creator=factset&amp;display_string=Audit"}</definedName>
    <definedName name="_2333__FDSAUDITLINK__" hidden="1">{"fdsup://Directions/FactSet Auditing Viewer?action=AUDIT_VALUE&amp;DB=129&amp;ID1=51280710&amp;VALUEID=02001&amp;SDATE=200603&amp;PERIODTYPE=QTR_STD&amp;SCFT=3&amp;window=popup_no_bar&amp;width=385&amp;height=120&amp;START_MAXIMIZED=FALSE&amp;creator=factset&amp;display_string=Audit"}</definedName>
    <definedName name="_2334__FDSAUDITLINK__" hidden="1">{"fdsup://Directions/FactSet Auditing Viewer?action=AUDIT_VALUE&amp;DB=129&amp;ID1=51280710&amp;VALUEID=02001&amp;SDATE=200603&amp;PERIODTYPE=QTR_STD&amp;SCFT=3&amp;window=popup_no_bar&amp;width=385&amp;height=120&amp;START_MAXIMIZED=FALSE&amp;creator=factset&amp;display_string=Audit"}</definedName>
    <definedName name="_2335__FDSAUDITLINK__" hidden="1">{"fdsup://Directions/FactSet Auditing Viewer?action=AUDIT_VALUE&amp;DB=129&amp;ID1=53567810&amp;VALUEID=02001&amp;SDATE=200603&amp;PERIODTYPE=QTR_STD&amp;SCFT=3&amp;window=popup_no_bar&amp;width=385&amp;height=120&amp;START_MAXIMIZED=FALSE&amp;creator=factset&amp;display_string=Audit"}</definedName>
    <definedName name="_2336__FDSAUDITLINK__" hidden="1">{"fdsup://Directions/FactSet Auditing Viewer?action=AUDIT_VALUE&amp;DB=129&amp;ID1=53567810&amp;VALUEID=02001&amp;SDATE=200603&amp;PERIODTYPE=QTR_STD&amp;SCFT=3&amp;window=popup_no_bar&amp;width=385&amp;height=120&amp;START_MAXIMIZED=FALSE&amp;creator=factset&amp;display_string=Audit"}</definedName>
    <definedName name="_2337__FDSAUDITLINK__" hidden="1">{"fdsup://Directions/FactSet Auditing Viewer?action=AUDIT_VALUE&amp;DB=129&amp;ID1=48248010&amp;VALUEID=02001&amp;SDATE=200603&amp;PERIODTYPE=QTR_STD&amp;SCFT=3&amp;window=popup_no_bar&amp;width=385&amp;height=120&amp;START_MAXIMIZED=FALSE&amp;creator=factset&amp;display_string=Audit"}</definedName>
    <definedName name="_2338__FDSAUDITLINK__" hidden="1">{"fdsup://Directions/FactSet Auditing Viewer?action=AUDIT_VALUE&amp;DB=129&amp;ID1=48248010&amp;VALUEID=02001&amp;SDATE=200603&amp;PERIODTYPE=QTR_STD&amp;SCFT=3&amp;window=popup_no_bar&amp;width=385&amp;height=120&amp;START_MAXIMIZED=FALSE&amp;creator=factset&amp;display_string=Audit"}</definedName>
    <definedName name="_2339__FDSAUDITLINK__" hidden="1">{"fdsup://Directions/FactSet Auditing Viewer?action=AUDIT_VALUE&amp;DB=129&amp;ID1=48203R10&amp;VALUEID=02001&amp;SDATE=200601&amp;PERIODTYPE=QTR_STD&amp;SCFT=3&amp;window=popup_no_bar&amp;width=385&amp;height=120&amp;START_MAXIMIZED=FALSE&amp;creator=factset&amp;display_string=Audit"}</definedName>
    <definedName name="_234__FDSAUDITLINK__" hidden="1">{"fdsup://directions/FAT Viewer?action=UPDATE&amp;creator=factset&amp;DYN_ARGS=TRUE&amp;DOC_NAME=FAT:FQL_AUDITING_CLIENT_TEMPLATE.FAT&amp;display_string=Audit&amp;VAR:KEY=GXMPAFAZQN&amp;VAR:QUERY=RkZfRU5UUlBSX1ZBTF9EQUlMWSg0MDExMywsLCwsJ0RJTCcpL0VDX01FQU5fU0FMRVNfTlRNQSg0MDExMyk=&amp;","WINDOW=FIRST_POPUP&amp;HEIGHT=450&amp;WIDTH=450&amp;START_MAXIMIZED=FALSE&amp;VAR:CALENDAR=US&amp;VAR:SYMBOL=SGI&amp;VAR:INDEX=0"}</definedName>
    <definedName name="_2340__FDSAUDITLINK__" hidden="1">{"fdsup://Directions/FactSet Auditing Viewer?action=AUDIT_VALUE&amp;DB=129&amp;ID1=48203R10&amp;VALUEID=02001&amp;SDATE=200601&amp;PERIODTYPE=QTR_STD&amp;SCFT=3&amp;window=popup_no_bar&amp;width=385&amp;height=120&amp;START_MAXIMIZED=FALSE&amp;creator=factset&amp;display_string=Audit"}</definedName>
    <definedName name="_2341__FDSAUDITLINK__" hidden="1">{"fdsup://Directions/FactSet Auditing Viewer?action=AUDIT_VALUE&amp;DB=129&amp;ID1=86681020&amp;VALUEID=02001&amp;SDATE=200603&amp;PERIODTYPE=QTR_STD&amp;SCFT=3&amp;window=popup_no_bar&amp;width=385&amp;height=120&amp;START_MAXIMIZED=FALSE&amp;creator=factset&amp;display_string=Audit"}</definedName>
    <definedName name="_2342__FDSAUDITLINK__" hidden="1">{"fdsup://Directions/FactSet Auditing Viewer?action=AUDIT_VALUE&amp;DB=129&amp;ID1=86681020&amp;VALUEID=02001&amp;SDATE=200603&amp;PERIODTYPE=QTR_STD&amp;SCFT=3&amp;window=popup_no_bar&amp;width=385&amp;height=120&amp;START_MAXIMIZED=FALSE&amp;creator=factset&amp;display_string=Audit"}</definedName>
    <definedName name="_2343__FDSAUDITLINK__" hidden="1">{"fdsup://Directions/FactSet Auditing Viewer?action=AUDIT_VALUE&amp;DB=129&amp;ID1=46069S10&amp;VALUEID=02001&amp;SDATE=200601&amp;PERIODTYPE=QTR_STD&amp;SCFT=3&amp;window=popup_no_bar&amp;width=385&amp;height=120&amp;START_MAXIMIZED=FALSE&amp;creator=factset&amp;display_string=Audit"}</definedName>
    <definedName name="_2344__FDSAUDITLINK__" hidden="1">{"fdsup://Directions/FactSet Auditing Viewer?action=AUDIT_VALUE&amp;DB=129&amp;ID1=46069S10&amp;VALUEID=02001&amp;SDATE=200601&amp;PERIODTYPE=QTR_STD&amp;SCFT=3&amp;window=popup_no_bar&amp;width=385&amp;height=120&amp;START_MAXIMIZED=FALSE&amp;creator=factset&amp;display_string=Audit"}</definedName>
    <definedName name="_2345__FDSAUDITLINK__" hidden="1">{"fdsup://Directions/FactSet Auditing Viewer?action=AUDIT_VALUE&amp;DB=129&amp;ID1=46025410&amp;VALUEID=02001&amp;SDATE=200603&amp;PERIODTYPE=QTR_STD&amp;SCFT=3&amp;window=popup_no_bar&amp;width=385&amp;height=120&amp;START_MAXIMIZED=FALSE&amp;creator=factset&amp;display_string=Audit"}</definedName>
    <definedName name="_2346__FDSAUDITLINK__" hidden="1">{"fdsup://Directions/FactSet Auditing Viewer?action=AUDIT_VALUE&amp;DB=129&amp;ID1=46025410&amp;VALUEID=02001&amp;SDATE=200603&amp;PERIODTYPE=QTR_STD&amp;SCFT=3&amp;window=popup_no_bar&amp;width=385&amp;height=120&amp;START_MAXIMIZED=FALSE&amp;creator=factset&amp;display_string=Audit"}</definedName>
    <definedName name="_2347__FDSAUDITLINK__" hidden="1">{"fdsup://Directions/FactSet Auditing Viewer?action=AUDIT_VALUE&amp;DB=129&amp;ID1=45814010&amp;VALUEID=02001&amp;SDATE=200601&amp;PERIODTYPE=QTR_STD&amp;SCFT=3&amp;window=popup_no_bar&amp;width=385&amp;height=120&amp;START_MAXIMIZED=FALSE&amp;creator=factset&amp;display_string=Audit"}</definedName>
    <definedName name="_2348__FDSAUDITLINK__" hidden="1">{"fdsup://Directions/FactSet Auditing Viewer?action=AUDIT_VALUE&amp;DB=129&amp;ID1=45814010&amp;VALUEID=02001&amp;SDATE=200601&amp;PERIODTYPE=QTR_STD&amp;SCFT=3&amp;window=popup_no_bar&amp;width=385&amp;height=120&amp;START_MAXIMIZED=FALSE&amp;creator=factset&amp;display_string=Audit"}</definedName>
    <definedName name="_2349__FDSAUDITLINK__" hidden="1">{"fdsup://Directions/FactSet Auditing Viewer?action=AUDIT_VALUE&amp;DB=129&amp;ID1=42823610&amp;VALUEID=02001&amp;SDATE=200602&amp;PERIODTYPE=QTR_STD&amp;SCFT=3&amp;window=popup_no_bar&amp;width=385&amp;height=120&amp;START_MAXIMIZED=FALSE&amp;creator=factset&amp;display_string=Audit"}</definedName>
    <definedName name="_235__FDSAUDITLINK__" hidden="1">{"fdsup://directions/FAT Viewer?action=UPDATE&amp;creator=factset&amp;DYN_ARGS=TRUE&amp;DOC_NAME=FAT:FQL_AUDITING_CLIENT_TEMPLATE.FAT&amp;display_string=Audit&amp;VAR:KEY=MVONQBMFOV&amp;VAR:QUERY=RkZfRU5UUlBSX1ZBTF9EQUlMWSg0MDExMiwsLCwsJ0RJTCcpL0VDX01FQU5fU0FMRVNfTlRNQSg0MDExMik=&amp;","WINDOW=FIRST_POPUP&amp;HEIGHT=450&amp;WIDTH=450&amp;START_MAXIMIZED=FALSE&amp;VAR:CALENDAR=US&amp;VAR:SYMBOL=SGI&amp;VAR:INDEX=0"}</definedName>
    <definedName name="_2350__FDSAUDITLINK__" hidden="1">{"fdsup://Directions/FactSet Auditing Viewer?action=AUDIT_VALUE&amp;DB=129&amp;ID1=42823610&amp;VALUEID=02001&amp;SDATE=200602&amp;PERIODTYPE=QTR_STD&amp;SCFT=3&amp;window=popup_no_bar&amp;width=385&amp;height=120&amp;START_MAXIMIZED=FALSE&amp;creator=factset&amp;display_string=Audit"}</definedName>
    <definedName name="_2351__FDSAUDITLINK__" hidden="1">{"fdsup://Directions/FactSet Auditing Viewer?action=AUDIT_VALUE&amp;DB=129&amp;ID1=H2906T10&amp;VALUEID=02001&amp;SDATE=200601&amp;PERIODTYPE=QTR_STD&amp;SCFT=3&amp;window=popup_no_bar&amp;width=385&amp;height=120&amp;START_MAXIMIZED=FALSE&amp;creator=factset&amp;display_string=Audit"}</definedName>
    <definedName name="_2352__FDSAUDITLINK__" hidden="1">{"fdsup://Directions/FactSet Auditing Viewer?action=AUDIT_VALUE&amp;DB=129&amp;ID1=H2906T10&amp;VALUEID=02001&amp;SDATE=200601&amp;PERIODTYPE=QTR_STD&amp;SCFT=3&amp;window=popup_no_bar&amp;width=385&amp;height=120&amp;START_MAXIMIZED=FALSE&amp;creator=factset&amp;display_string=Audit"}</definedName>
    <definedName name="_2353__FDSAUDITLINK__" hidden="1">{"fdsup://Directions/FactSet Auditing Viewer?action=AUDIT_VALUE&amp;DB=129&amp;ID1=34637510&amp;VALUEID=02001&amp;SDATE=200601&amp;PERIODTYPE=QTR_STD&amp;SCFT=3&amp;window=popup_no_bar&amp;width=385&amp;height=120&amp;START_MAXIMIZED=FALSE&amp;creator=factset&amp;display_string=Audit"}</definedName>
    <definedName name="_2354__FDSAUDITLINK__" hidden="1">{"fdsup://Directions/FactSet Auditing Viewer?action=AUDIT_VALUE&amp;DB=129&amp;ID1=34637510&amp;VALUEID=02001&amp;SDATE=200601&amp;PERIODTYPE=QTR_STD&amp;SCFT=3&amp;window=popup_no_bar&amp;width=385&amp;height=120&amp;START_MAXIMIZED=FALSE&amp;creator=factset&amp;display_string=Audit"}</definedName>
    <definedName name="_2355__FDSAUDITLINK__" hidden="1">{"fdsup://Directions/FactSet Auditing Viewer?action=AUDIT_VALUE&amp;DB=129&amp;ID1=31561610&amp;VALUEID=02001&amp;SDATE=200602&amp;PERIODTYPE=QTR_STD&amp;SCFT=3&amp;window=popup_no_bar&amp;width=385&amp;height=120&amp;START_MAXIMIZED=FALSE&amp;creator=factset&amp;display_string=Audit"}</definedName>
    <definedName name="_2356__FDSAUDITLINK__" hidden="1">{"fdsup://Directions/FactSet Auditing Viewer?action=AUDIT_VALUE&amp;DB=129&amp;ID1=31561610&amp;VALUEID=02001&amp;SDATE=200602&amp;PERIODTYPE=QTR_STD&amp;SCFT=3&amp;window=popup_no_bar&amp;width=385&amp;height=120&amp;START_MAXIMIZED=FALSE&amp;creator=factset&amp;display_string=Audit"}</definedName>
    <definedName name="_2357__FDSAUDITLINK__" hidden="1">{"fdsup://Directions/FactSet Auditing Viewer?action=AUDIT_VALUE&amp;DB=129&amp;ID1=29247520&amp;VALUEID=02001&amp;SDATE=200603&amp;PERIODTYPE=QTR_STD&amp;SCFT=3&amp;window=popup_no_bar&amp;width=385&amp;height=120&amp;START_MAXIMIZED=FALSE&amp;creator=factset&amp;display_string=Audit"}</definedName>
    <definedName name="_2358__FDSAUDITLINK__" hidden="1">{"fdsup://Directions/FactSet Auditing Viewer?action=AUDIT_VALUE&amp;DB=129&amp;ID1=29247520&amp;VALUEID=02001&amp;SDATE=200603&amp;PERIODTYPE=QTR_STD&amp;SCFT=3&amp;window=popup_no_bar&amp;width=385&amp;height=120&amp;START_MAXIMIZED=FALSE&amp;creator=factset&amp;display_string=Audit"}</definedName>
    <definedName name="_2359__FDSAUDITLINK__" hidden="1">{"fdsup://Directions/FactSet Auditing Viewer?action=AUDIT_VALUE&amp;DB=129&amp;ID1=25454310&amp;VALUEID=02001&amp;SDATE=200601&amp;PERIODTYPE=QTR_STD&amp;SCFT=3&amp;window=popup_no_bar&amp;width=385&amp;height=120&amp;START_MAXIMIZED=FALSE&amp;creator=factset&amp;display_string=Audit"}</definedName>
    <definedName name="_236__FDSAUDITLINK__" hidden="1">{"fdsup://directions/FAT Viewer?action=UPDATE&amp;creator=factset&amp;DYN_ARGS=TRUE&amp;DOC_NAME=FAT:FQL_AUDITING_CLIENT_TEMPLATE.FAT&amp;display_string=Audit&amp;VAR:KEY=KPCTIBUXSF&amp;VAR:QUERY=RkZfRU5UUlBSX1ZBTF9EQUlMWSg0MDEwOSwsLCwsJ0RJTCcpL0VDX01FQU5fU0FMRVNfTlRNQSg0MDEwOSk=&amp;","WINDOW=FIRST_POPUP&amp;HEIGHT=450&amp;WIDTH=450&amp;START_MAXIMIZED=FALSE&amp;VAR:CALENDAR=US&amp;VAR:SYMBOL=SGI&amp;VAR:INDEX=0"}</definedName>
    <definedName name="_2360__FDSAUDITLINK__" hidden="1">{"fdsup://Directions/FactSet Auditing Viewer?action=AUDIT_VALUE&amp;DB=129&amp;ID1=25454310&amp;VALUEID=02001&amp;SDATE=200601&amp;PERIODTYPE=QTR_STD&amp;SCFT=3&amp;window=popup_no_bar&amp;width=385&amp;height=120&amp;START_MAXIMIZED=FALSE&amp;creator=factset&amp;display_string=Audit"}</definedName>
    <definedName name="_2361__FDSAUDITLINK__" hidden="1">{"fdsup://Directions/FactSet Auditing Viewer?action=AUDIT_VALUE&amp;DB=129&amp;ID1=24702R10&amp;VALUEID=02001&amp;SDATE=200601&amp;PERIODTYPE=QTR_STD&amp;SCFT=3&amp;window=popup_no_bar&amp;width=385&amp;height=120&amp;START_MAXIMIZED=FALSE&amp;creator=factset&amp;display_string=Audit"}</definedName>
    <definedName name="_2362__FDSAUDITLINK__" hidden="1">{"fdsup://Directions/FactSet Auditing Viewer?action=AUDIT_VALUE&amp;DB=129&amp;ID1=24702R10&amp;VALUEID=02001&amp;SDATE=200601&amp;PERIODTYPE=QTR_STD&amp;SCFT=3&amp;window=popup_no_bar&amp;width=385&amp;height=120&amp;START_MAXIMIZED=FALSE&amp;creator=factset&amp;display_string=Audit"}</definedName>
    <definedName name="_2363__FDSAUDITLINK__" hidden="1">{"fdsup://Directions/FactSet Auditing Viewer?action=AUDIT_VALUE&amp;DB=129&amp;ID1=23257210&amp;VALUEID=02001&amp;SDATE=200601&amp;PERIODTYPE=QTR_STD&amp;SCFT=3&amp;window=popup_no_bar&amp;width=385&amp;height=120&amp;START_MAXIMIZED=FALSE&amp;creator=factset&amp;display_string=Audit"}</definedName>
    <definedName name="_2364__FDSAUDITLINK__" hidden="1">{"fdsup://Directions/FactSet Auditing Viewer?action=AUDIT_VALUE&amp;DB=129&amp;ID1=23257210&amp;VALUEID=02001&amp;SDATE=200601&amp;PERIODTYPE=QTR_STD&amp;SCFT=3&amp;window=popup_no_bar&amp;width=385&amp;height=120&amp;START_MAXIMIZED=FALSE&amp;creator=factset&amp;display_string=Audit"}</definedName>
    <definedName name="_2365__FDSAUDITLINK__" hidden="1">{"fdsup://Directions/FactSet Auditing Viewer?action=AUDIT_VALUE&amp;DB=129&amp;ID1=23280610&amp;VALUEID=02001&amp;SDATE=200601&amp;PERIODTYPE=QTR_STD&amp;SCFT=3&amp;window=popup_no_bar&amp;width=385&amp;height=120&amp;START_MAXIMIZED=FALSE&amp;creator=factset&amp;display_string=Audit"}</definedName>
    <definedName name="_2366__FDSAUDITLINK__" hidden="1">{"fdsup://Directions/FactSet Auditing Viewer?action=AUDIT_VALUE&amp;DB=129&amp;ID1=23280610&amp;VALUEID=02001&amp;SDATE=200601&amp;PERIODTYPE=QTR_STD&amp;SCFT=3&amp;window=popup_no_bar&amp;width=385&amp;height=120&amp;START_MAXIMIZED=FALSE&amp;creator=factset&amp;display_string=Audit"}</definedName>
    <definedName name="_2367__FDSAUDITLINK__" hidden="1">{"fdsup://Directions/FactSet Auditing Viewer?action=AUDIT_VALUE&amp;DB=129&amp;ID1=17275R10&amp;VALUEID=02001&amp;SDATE=200603&amp;PERIODTYPE=QTR_STD&amp;SCFT=3&amp;window=popup_no_bar&amp;width=385&amp;height=120&amp;START_MAXIMIZED=FALSE&amp;creator=factset&amp;display_string=Audit"}</definedName>
    <definedName name="_2368__FDSAUDITLINK__" hidden="1">{"fdsup://Directions/FactSet Auditing Viewer?action=AUDIT_VALUE&amp;DB=129&amp;ID1=17275R10&amp;VALUEID=02001&amp;SDATE=200603&amp;PERIODTYPE=QTR_STD&amp;SCFT=3&amp;window=popup_no_bar&amp;width=385&amp;height=120&amp;START_MAXIMIZED=FALSE&amp;creator=factset&amp;display_string=Audit"}</definedName>
    <definedName name="_2369__FDSAUDITLINK__" hidden="1">{"fdsup://Directions/FactSet Auditing Viewer?action=AUDIT_VALUE&amp;DB=129&amp;ID1=22544710&amp;VALUEID=02001&amp;SDATE=200603&amp;PERIODTYPE=QTR_STD&amp;SCFT=3&amp;window=popup_no_bar&amp;width=385&amp;height=120&amp;START_MAXIMIZED=FALSE&amp;creator=factset&amp;display_string=Audit"}</definedName>
    <definedName name="_237__FDSAUDITLINK__" hidden="1">{"fdsup://directions/FAT Viewer?action=UPDATE&amp;creator=factset&amp;DYN_ARGS=TRUE&amp;DOC_NAME=FAT:FQL_AUDITING_CLIENT_TEMPLATE.FAT&amp;display_string=Audit&amp;VAR:KEY=OHIRMVOVCH&amp;VAR:QUERY=RkZfRU5UUlBSX1ZBTF9EQUlMWSg0MDEwOCwsLCwsJ0RJTCcpL0VDX01FQU5fU0FMRVNfTlRNQSg0MDEwOCk=&amp;","WINDOW=FIRST_POPUP&amp;HEIGHT=450&amp;WIDTH=450&amp;START_MAXIMIZED=FALSE&amp;VAR:CALENDAR=US&amp;VAR:SYMBOL=SGI&amp;VAR:INDEX=0"}</definedName>
    <definedName name="_2370__FDSAUDITLINK__" hidden="1">{"fdsup://Directions/FactSet Auditing Viewer?action=AUDIT_VALUE&amp;DB=129&amp;ID1=22544710&amp;VALUEID=02001&amp;SDATE=200603&amp;PERIODTYPE=QTR_STD&amp;SCFT=3&amp;window=popup_no_bar&amp;width=385&amp;height=120&amp;START_MAXIMIZED=FALSE&amp;creator=factset&amp;display_string=Audit"}</definedName>
    <definedName name="_2371__FDSAUDITLINK__" hidden="1">{"fdsup://Directions/FactSet Auditing Viewer?action=AUDIT_VALUE&amp;DB=129&amp;ID1=20714230&amp;VALUEID=02001&amp;SDATE=200602&amp;PERIODTYPE=QTR_STD&amp;SCFT=3&amp;window=popup_no_bar&amp;width=385&amp;height=120&amp;START_MAXIMIZED=FALSE&amp;creator=factset&amp;display_string=Audit"}</definedName>
    <definedName name="_2372__FDSAUDITLINK__" hidden="1">{"fdsup://Directions/FactSet Auditing Viewer?action=AUDIT_VALUE&amp;DB=129&amp;ID1=20714230&amp;VALUEID=02001&amp;SDATE=200602&amp;PERIODTYPE=QTR_STD&amp;SCFT=3&amp;window=popup_no_bar&amp;width=385&amp;height=120&amp;START_MAXIMIZED=FALSE&amp;creator=factset&amp;display_string=Audit"}</definedName>
    <definedName name="_2373__FDSAUDITLINK__" hidden="1">{"fdsup://Directions/FactSet Auditing Viewer?action=AUDIT_VALUE&amp;DB=129&amp;ID1=12738710&amp;VALUEID=02001&amp;SDATE=200601&amp;PERIODTYPE=QTR_STD&amp;SCFT=3&amp;window=popup_no_bar&amp;width=385&amp;height=120&amp;START_MAXIMIZED=FALSE&amp;creator=factset&amp;display_string=Audit"}</definedName>
    <definedName name="_2374__FDSAUDITLINK__" hidden="1">{"fdsup://Directions/FactSet Auditing Viewer?action=AUDIT_VALUE&amp;DB=129&amp;ID1=12738710&amp;VALUEID=02001&amp;SDATE=200601&amp;PERIODTYPE=QTR_STD&amp;SCFT=3&amp;window=popup_no_bar&amp;width=385&amp;height=120&amp;START_MAXIMIZED=FALSE&amp;creator=factset&amp;display_string=Audit"}</definedName>
    <definedName name="_2375__FDSAUDITLINK__" hidden="1">{"fdsup://Directions/FactSet Auditing Viewer?action=AUDIT_VALUE&amp;DB=129&amp;ID1=11162130&amp;VALUEID=02001&amp;SDATE=200602&amp;PERIODTYPE=QTR_STD&amp;SCFT=3&amp;window=popup_no_bar&amp;width=385&amp;height=120&amp;START_MAXIMIZED=FALSE&amp;creator=factset&amp;display_string=Audit"}</definedName>
    <definedName name="_2376__FDSAUDITLINK__" hidden="1">{"fdsup://Directions/FactSet Auditing Viewer?action=AUDIT_VALUE&amp;DB=129&amp;ID1=11162130&amp;VALUEID=02001&amp;SDATE=200602&amp;PERIODTYPE=QTR_STD&amp;SCFT=3&amp;window=popup_no_bar&amp;width=385&amp;height=120&amp;START_MAXIMIZED=FALSE&amp;creator=factset&amp;display_string=Audit"}</definedName>
    <definedName name="_2377__FDSAUDITLINK__" hidden="1">{"fdsup://Directions/FactSet Auditing Viewer?action=AUDIT_VALUE&amp;DB=129&amp;ID1=04743P10&amp;VALUEID=02001&amp;SDATE=200601&amp;PERIODTYPE=QTR_STD&amp;SCFT=3&amp;window=popup_no_bar&amp;width=385&amp;height=120&amp;START_MAXIMIZED=FALSE&amp;creator=factset&amp;display_string=Audit"}</definedName>
    <definedName name="_2378__FDSAUDITLINK__" hidden="1">{"fdsup://Directions/FactSet Auditing Viewer?action=AUDIT_VALUE&amp;DB=129&amp;ID1=04743P10&amp;VALUEID=02001&amp;SDATE=200601&amp;PERIODTYPE=QTR_STD&amp;SCFT=3&amp;window=popup_no_bar&amp;width=385&amp;height=120&amp;START_MAXIMIZED=FALSE&amp;creator=factset&amp;display_string=Audit"}</definedName>
    <definedName name="_2379__FDSAUDITLINK__" hidden="1">{"fdsup://Directions/FactSet Auditing Viewer?action=AUDIT_VALUE&amp;DB=129&amp;ID1=03251510&amp;VALUEID=02001&amp;SDATE=200601&amp;PERIODTYPE=QTR_STD&amp;SCFT=3&amp;window=popup_no_bar&amp;width=385&amp;height=120&amp;START_MAXIMIZED=FALSE&amp;creator=factset&amp;display_string=Audit"}</definedName>
    <definedName name="_238__FDSAUDITLINK__" hidden="1">{"fdsup://directions/FAT Viewer?action=UPDATE&amp;creator=factset&amp;DYN_ARGS=TRUE&amp;DOC_NAME=FAT:FQL_AUDITING_CLIENT_TEMPLATE.FAT&amp;display_string=Audit&amp;VAR:KEY=ORYLKRMNED&amp;VAR:QUERY=RkZfRU5UUlBSX1ZBTF9EQUlMWSg0MDEwNywsLCwsJ0RJTCcpL0VDX01FQU5fU0FMRVNfTlRNQSg0MDEwNyk=&amp;","WINDOW=FIRST_POPUP&amp;HEIGHT=450&amp;WIDTH=450&amp;START_MAXIMIZED=FALSE&amp;VAR:CALENDAR=US&amp;VAR:SYMBOL=SGI&amp;VAR:INDEX=0"}</definedName>
    <definedName name="_2380__FDSAUDITLINK__" hidden="1">{"fdsup://Directions/FactSet Auditing Viewer?action=AUDIT_VALUE&amp;DB=129&amp;ID1=03251510&amp;VALUEID=02001&amp;SDATE=200601&amp;PERIODTYPE=QTR_STD&amp;SCFT=3&amp;window=popup_no_bar&amp;width=385&amp;height=120&amp;START_MAXIMIZED=FALSE&amp;creator=factset&amp;display_string=Audit"}</definedName>
    <definedName name="_2381__FDSAUDITLINK__" hidden="1">{"fdsup://Directions/FactSet Auditing Viewer?action=AUDIT_VALUE&amp;DB=129&amp;ID1=00790310&amp;VALUEID=02001&amp;SDATE=200601&amp;PERIODTYPE=QTR_STD&amp;SCFT=3&amp;window=popup_no_bar&amp;width=385&amp;height=120&amp;START_MAXIMIZED=FALSE&amp;creator=factset&amp;display_string=Audit"}</definedName>
    <definedName name="_2382__FDSAUDITLINK__" hidden="1">{"fdsup://Directions/FactSet Auditing Viewer?action=AUDIT_VALUE&amp;DB=129&amp;ID1=00790310&amp;VALUEID=02001&amp;SDATE=200601&amp;PERIODTYPE=QTR_STD&amp;SCFT=3&amp;window=popup_no_bar&amp;width=385&amp;height=120&amp;START_MAXIMIZED=FALSE&amp;creator=factset&amp;display_string=Audit"}</definedName>
    <definedName name="_2383__FDSAUDITLINK__" hidden="1">{"fdsup://Directions/FactSet Auditing Viewer?action=AUDIT_VALUE&amp;DB=129&amp;ID1=03822210&amp;VALUEID=02001&amp;SDATE=200602&amp;PERIODTYPE=QTR_STD&amp;SCFT=3&amp;window=popup_no_bar&amp;width=385&amp;height=120&amp;START_MAXIMIZED=FALSE&amp;creator=factset&amp;display_string=Audit"}</definedName>
    <definedName name="_2384__FDSAUDITLINK__" hidden="1">{"fdsup://Directions/FactSet Auditing Viewer?action=AUDIT_VALUE&amp;DB=129&amp;ID1=03822210&amp;VALUEID=02001&amp;SDATE=200602&amp;PERIODTYPE=QTR_STD&amp;SCFT=3&amp;window=popup_no_bar&amp;width=385&amp;height=120&amp;START_MAXIMIZED=FALSE&amp;creator=factset&amp;display_string=Audit"}</definedName>
    <definedName name="_2385__FDSAUDITLINK__" hidden="1">{"fdsup://Directions/FactSet Auditing Viewer?action=AUDIT_VALUE&amp;DB=129&amp;ID1=02144110&amp;VALUEID=02001&amp;SDATE=200601&amp;PERIODTYPE=QTR_STD&amp;SCFT=3&amp;window=popup_no_bar&amp;width=385&amp;height=120&amp;START_MAXIMIZED=FALSE&amp;creator=factset&amp;display_string=Audit"}</definedName>
    <definedName name="_2386__FDSAUDITLINK__" hidden="1">{"fdsup://Directions/FactSet Auditing Viewer?action=AUDIT_VALUE&amp;DB=129&amp;ID1=02144110&amp;VALUEID=02001&amp;SDATE=200601&amp;PERIODTYPE=QTR_STD&amp;SCFT=3&amp;window=popup_no_bar&amp;width=385&amp;height=120&amp;START_MAXIMIZED=FALSE&amp;creator=factset&amp;display_string=Audit"}</definedName>
    <definedName name="_2387__FDSAUDITLINK__" hidden="1">{"fdsup://Directions/FactSet Auditing Viewer?action=AUDIT_VALUE&amp;DB=129&amp;ID1=00752J10&amp;VALUEID=02001&amp;SDATE=200601&amp;PERIODTYPE=QTR_STD&amp;SCFT=3&amp;window=popup_no_bar&amp;width=385&amp;height=120&amp;START_MAXIMIZED=FALSE&amp;creator=factset&amp;display_string=Audit"}</definedName>
    <definedName name="_2388__FDSAUDITLINK__" hidden="1">{"fdsup://Directions/FactSet Auditing Viewer?action=AUDIT_VALUE&amp;DB=129&amp;ID1=00752J10&amp;VALUEID=02001&amp;SDATE=200601&amp;PERIODTYPE=QTR_STD&amp;SCFT=3&amp;window=popup_no_bar&amp;width=385&amp;height=120&amp;START_MAXIMIZED=FALSE&amp;creator=factset&amp;display_string=Audit"}</definedName>
    <definedName name="_2389__FDSAUDITLINK__" hidden="1">{"fdsup://Directions/FactSet Auditing Viewer?action=AUDIT_VALUE&amp;DB=129&amp;ID1=98391910&amp;VALUEID=02001&amp;SDATE=200503&amp;PERIODTYPE=QTR_STD&amp;SCFT=3&amp;window=popup_no_bar&amp;width=385&amp;height=120&amp;START_MAXIMIZED=FALSE&amp;creator=factset&amp;display_string=Audit"}</definedName>
    <definedName name="_239__FDSAUDITLINK__" hidden="1">{"fdsup://directions/FAT Viewer?action=UPDATE&amp;creator=factset&amp;DYN_ARGS=TRUE&amp;DOC_NAME=FAT:FQL_AUDITING_CLIENT_TEMPLATE.FAT&amp;display_string=Audit&amp;VAR:KEY=MBIDAPUDIN&amp;VAR:QUERY=RkZfRU5UUlBSX1ZBTF9EQUlMWSg0MDEwNiwsLCwsJ0RJTCcpL0VDX01FQU5fU0FMRVNfTlRNQSg0MDEwNik=&amp;","WINDOW=FIRST_POPUP&amp;HEIGHT=450&amp;WIDTH=450&amp;START_MAXIMIZED=FALSE&amp;VAR:CALENDAR=US&amp;VAR:SYMBOL=SGI&amp;VAR:INDEX=0"}</definedName>
    <definedName name="_2390__FDSAUDITLINK__" hidden="1">{"fdsup://Directions/FactSet Auditing Viewer?action=AUDIT_VALUE&amp;DB=129&amp;ID1=98391910&amp;VALUEID=02001&amp;SDATE=200503&amp;PERIODTYPE=QTR_STD&amp;SCFT=3&amp;window=popup_no_bar&amp;width=385&amp;height=120&amp;START_MAXIMIZED=FALSE&amp;creator=factset&amp;display_string=Audit"}</definedName>
    <definedName name="_2391__FDSAUDITLINK__" hidden="1">{"fdsup://Directions/FactSet Auditing Viewer?action=AUDIT_VALUE&amp;DB=129&amp;ID1=95810210&amp;VALUEID=02001&amp;SDATE=200602&amp;PERIODTYPE=QTR_STD&amp;SCFT=3&amp;window=popup_no_bar&amp;width=385&amp;height=120&amp;START_MAXIMIZED=FALSE&amp;creator=factset&amp;display_string=Audit"}</definedName>
    <definedName name="_2392__FDSAUDITLINK__" hidden="1">{"fdsup://Directions/FactSet Auditing Viewer?action=AUDIT_VALUE&amp;DB=129&amp;ID1=95810210&amp;VALUEID=02001&amp;SDATE=200602&amp;PERIODTYPE=QTR_STD&amp;SCFT=3&amp;window=popup_no_bar&amp;width=385&amp;height=120&amp;START_MAXIMIZED=FALSE&amp;creator=factset&amp;display_string=Audit"}</definedName>
    <definedName name="_2393__FDSAUDITLINK__" hidden="1">{"fdsup://Directions/FactSet Auditing Viewer?action=AUDIT_VALUE&amp;DB=129&amp;ID1=92849730&amp;VALUEID=02001&amp;SDATE=200601&amp;PERIODTYPE=QTR_STD&amp;SCFT=3&amp;window=popup_no_bar&amp;width=385&amp;height=120&amp;START_MAXIMIZED=FALSE&amp;creator=factset&amp;display_string=Audit"}</definedName>
    <definedName name="_2394__FDSAUDITLINK__" hidden="1">{"fdsup://Directions/FactSet Auditing Viewer?action=AUDIT_VALUE&amp;DB=129&amp;ID1=92849730&amp;VALUEID=02001&amp;SDATE=200601&amp;PERIODTYPE=QTR_STD&amp;SCFT=3&amp;window=popup_no_bar&amp;width=385&amp;height=120&amp;START_MAXIMIZED=FALSE&amp;creator=factset&amp;display_string=Audit"}</definedName>
    <definedName name="_2395__FDSAUDITLINK__" hidden="1">{"fdsup://Directions/FactSet Auditing Viewer?action=AUDIT_VALUE&amp;DB=129&amp;ID1=83088M10&amp;VALUEID=02001&amp;SDATE=200601&amp;PERIODTYPE=QTR_STD&amp;SCFT=3&amp;window=popup_no_bar&amp;width=385&amp;height=120&amp;START_MAXIMIZED=FALSE&amp;creator=factset&amp;display_string=Audit"}</definedName>
    <definedName name="_2396__FDSAUDITLINK__" hidden="1">{"fdsup://Directions/FactSet Auditing Viewer?action=AUDIT_VALUE&amp;DB=129&amp;ID1=83088M10&amp;VALUEID=02001&amp;SDATE=200601&amp;PERIODTYPE=QTR_STD&amp;SCFT=3&amp;window=popup_no_bar&amp;width=385&amp;height=120&amp;START_MAXIMIZED=FALSE&amp;creator=factset&amp;display_string=Audit"}</definedName>
    <definedName name="_2397__FDSAUDITLINK__" hidden="1">{"fdsup://Directions/FactSet Auditing Viewer?action=AUDIT_VALUE&amp;DB=129&amp;ID1=G7945M10&amp;VALUEID=02001&amp;SDATE=200602&amp;PERIODTYPE=QTR_STD&amp;SCFT=3&amp;window=popup_no_bar&amp;width=385&amp;height=120&amp;START_MAXIMIZED=FALSE&amp;creator=factset&amp;display_string=Audit"}</definedName>
    <definedName name="_2398__FDSAUDITLINK__" hidden="1">{"fdsup://Directions/FactSet Auditing Viewer?action=AUDIT_VALUE&amp;DB=129&amp;ID1=G7945M10&amp;VALUEID=02001&amp;SDATE=200602&amp;PERIODTYPE=QTR_STD&amp;SCFT=3&amp;window=popup_no_bar&amp;width=385&amp;height=120&amp;START_MAXIMIZED=FALSE&amp;creator=factset&amp;display_string=Audit"}</definedName>
    <definedName name="_2399__FDSAUDITLINK__" hidden="1">{"fdsup://Directions/FactSet Auditing Viewer?action=AUDIT_VALUE&amp;DB=129&amp;ID1=87160710&amp;VALUEID=02001&amp;SDATE=200601&amp;PERIODTYPE=QTR_STD&amp;SCFT=3&amp;window=popup_no_bar&amp;width=385&amp;height=120&amp;START_MAXIMIZED=FALSE&amp;creator=factset&amp;display_string=Audit"}</definedName>
    <definedName name="_24__FDSAUDITLINK__" hidden="1">{"fdsup://directions/FAT Viewer?action=UPDATE&amp;creator=factset&amp;DYN_ARGS=TRUE&amp;DOC_NAME=FAT:FQL_AUDITING_CLIENT_TEMPLATE.FAT&amp;display_string=Audit&amp;VAR:KEY=STOVYZMPAJ&amp;VAR:QUERY=RkZfRU5UUlBSX1ZBTF9EQUlMWSg0MDQwNywsLCwsJ0RJTCcpL0VDX01FQU5fU0FMRVNfTlRNQSg0MDQwNyk=&amp;","WINDOW=FIRST_POPUP&amp;HEIGHT=450&amp;WIDTH=450&amp;START_MAXIMIZED=FALSE&amp;VAR:CALENDAR=US&amp;VAR:SYMBOL=SGI&amp;VAR:INDEX=0"}</definedName>
    <definedName name="_240__FDSAUDITLINK__" hidden="1">{"fdsup://directions/FAT Viewer?action=UPDATE&amp;creator=factset&amp;DYN_ARGS=TRUE&amp;DOC_NAME=FAT:FQL_AUDITING_CLIENT_TEMPLATE.FAT&amp;display_string=Audit&amp;VAR:KEY=YXIFGRWLUP&amp;VAR:QUERY=RkZfRU5UUlBSX1ZBTF9EQUlMWSg0MDEwNSwsLCwsJ0RJTCcpL0VDX01FQU5fU0FMRVNfTlRNQSg0MDEwNSk=&amp;","WINDOW=FIRST_POPUP&amp;HEIGHT=450&amp;WIDTH=450&amp;START_MAXIMIZED=FALSE&amp;VAR:CALENDAR=US&amp;VAR:SYMBOL=SGI&amp;VAR:INDEX=0"}</definedName>
    <definedName name="_2400__FDSAUDITLINK__" hidden="1">{"fdsup://Directions/FactSet Auditing Viewer?action=AUDIT_VALUE&amp;DB=129&amp;ID1=87160710&amp;VALUEID=02001&amp;SDATE=200601&amp;PERIODTYPE=QTR_STD&amp;SCFT=3&amp;window=popup_no_bar&amp;width=385&amp;height=120&amp;START_MAXIMIZED=FALSE&amp;creator=factset&amp;display_string=Audit"}</definedName>
    <definedName name="_2401__FDSAUDITLINK__" hidden="1">{"fdsup://Directions/FactSet Auditing Viewer?action=AUDIT_VALUE&amp;DB=129&amp;ID1=74994110&amp;VALUEID=02001&amp;SDATE=200503&amp;PERIODTYPE=QTR_STD&amp;SCFT=3&amp;window=popup_no_bar&amp;width=385&amp;height=120&amp;START_MAXIMIZED=FALSE&amp;creator=factset&amp;display_string=Audit"}</definedName>
    <definedName name="_2402__FDSAUDITLINK__" hidden="1">{"fdsup://Directions/FactSet Auditing Viewer?action=AUDIT_VALUE&amp;DB=129&amp;ID1=74994110&amp;VALUEID=02001&amp;SDATE=200503&amp;PERIODTYPE=QTR_STD&amp;SCFT=3&amp;window=popup_no_bar&amp;width=385&amp;height=120&amp;START_MAXIMIZED=FALSE&amp;creator=factset&amp;display_string=Audit"}</definedName>
    <definedName name="_2403__FDSAUDITLINK__" hidden="1">{"fdsup://Directions/FactSet Auditing Viewer?action=AUDIT_VALUE&amp;DB=129&amp;ID1=74727710&amp;VALUEID=02001&amp;SDATE=200503&amp;PERIODTYPE=QTR_STD&amp;SCFT=3&amp;window=popup_no_bar&amp;width=385&amp;height=120&amp;START_MAXIMIZED=FALSE&amp;creator=factset&amp;display_string=Audit"}</definedName>
    <definedName name="_2404__FDSAUDITLINK__" hidden="1">{"fdsup://Directions/FactSet Auditing Viewer?action=AUDIT_VALUE&amp;DB=129&amp;ID1=74727710&amp;VALUEID=02001&amp;SDATE=200503&amp;PERIODTYPE=QTR_STD&amp;SCFT=3&amp;window=popup_no_bar&amp;width=385&amp;height=120&amp;START_MAXIMIZED=FALSE&amp;creator=factset&amp;display_string=Audit"}</definedName>
    <definedName name="_2405__FDSAUDITLINK__" hidden="1">{"fdsup://Directions/FactSet Auditing Viewer?action=AUDIT_VALUE&amp;DB=129&amp;ID1=74752510&amp;VALUEID=02001&amp;SDATE=200601&amp;PERIODTYPE=QTR_STD&amp;SCFT=3&amp;window=popup_no_bar&amp;width=385&amp;height=120&amp;START_MAXIMIZED=FALSE&amp;creator=factset&amp;display_string=Audit"}</definedName>
    <definedName name="_2406__FDSAUDITLINK__" hidden="1">{"fdsup://Directions/FactSet Auditing Viewer?action=AUDIT_VALUE&amp;DB=129&amp;ID1=74752510&amp;VALUEID=02001&amp;SDATE=200601&amp;PERIODTYPE=QTR_STD&amp;SCFT=3&amp;window=popup_no_bar&amp;width=385&amp;height=120&amp;START_MAXIMIZED=FALSE&amp;creator=factset&amp;display_string=Audit"}</definedName>
    <definedName name="_2407__FDSAUDITLINK__" hidden="1">{"fdsup://Directions/FactSet Auditing Viewer?action=AUDIT_VALUE&amp;DB=129&amp;ID1=63764010&amp;VALUEID=02001&amp;SDATE=200502&amp;PERIODTYPE=QTR_STD&amp;SCFT=3&amp;window=popup_no_bar&amp;width=385&amp;height=120&amp;START_MAXIMIZED=FALSE&amp;creator=factset&amp;display_string=Audit"}</definedName>
    <definedName name="_2408__FDSAUDITLINK__" hidden="1">{"fdsup://Directions/FactSet Auditing Viewer?action=AUDIT_VALUE&amp;DB=129&amp;ID1=63764010&amp;VALUEID=02001&amp;SDATE=200502&amp;PERIODTYPE=QTR_STD&amp;SCFT=3&amp;window=popup_no_bar&amp;width=385&amp;height=120&amp;START_MAXIMIZED=FALSE&amp;creator=factset&amp;display_string=Audit"}</definedName>
    <definedName name="_2409__FDSAUDITLINK__" hidden="1">{"fdsup://Directions/FactSet Auditing Viewer?action=AUDIT_VALUE&amp;DB=129&amp;ID1=57772K10&amp;VALUEID=02001&amp;SDATE=200602&amp;PERIODTYPE=QTR_STD&amp;SCFT=3&amp;window=popup_no_bar&amp;width=385&amp;height=120&amp;START_MAXIMIZED=FALSE&amp;creator=factset&amp;display_string=Audit"}</definedName>
    <definedName name="_241__FDSAUDITLINK__" hidden="1">{"fdsup://directions/FAT Viewer?action=UPDATE&amp;creator=factset&amp;DYN_ARGS=TRUE&amp;DOC_NAME=FAT:FQL_AUDITING_CLIENT_TEMPLATE.FAT&amp;display_string=Audit&amp;VAR:KEY=MDQJYBSTWH&amp;VAR:QUERY=RkZfRU5UUlBSX1ZBTF9EQUlMWSg0MDEwMiwsLCwsJ0RJTCcpL0VDX01FQU5fU0FMRVNfTlRNQSg0MDEwMik=&amp;","WINDOW=FIRST_POPUP&amp;HEIGHT=450&amp;WIDTH=450&amp;START_MAXIMIZED=FALSE&amp;VAR:CALENDAR=US&amp;VAR:SYMBOL=SGI&amp;VAR:INDEX=0"}</definedName>
    <definedName name="_2410__FDSAUDITLINK__" hidden="1">{"fdsup://Directions/FactSet Auditing Viewer?action=AUDIT_VALUE&amp;DB=129&amp;ID1=57772K10&amp;VALUEID=02001&amp;SDATE=200602&amp;PERIODTYPE=QTR_STD&amp;SCFT=3&amp;window=popup_no_bar&amp;width=385&amp;height=120&amp;START_MAXIMIZED=FALSE&amp;creator=factset&amp;display_string=Audit"}</definedName>
    <definedName name="_2411__FDSAUDITLINK__" hidden="1">{"fdsup://Directions/FactSet Auditing Viewer?action=AUDIT_VALUE&amp;DB=129&amp;ID1=59511210&amp;VALUEID=02001&amp;SDATE=200601&amp;PERIODTYPE=QTR_STD&amp;SCFT=3&amp;window=popup_no_bar&amp;width=385&amp;height=120&amp;START_MAXIMIZED=FALSE&amp;creator=factset&amp;display_string=Audit"}</definedName>
    <definedName name="_2412__FDSAUDITLINK__" hidden="1">{"fdsup://Directions/FactSet Auditing Viewer?action=AUDIT_VALUE&amp;DB=129&amp;ID1=59511210&amp;VALUEID=02001&amp;SDATE=200601&amp;PERIODTYPE=QTR_STD&amp;SCFT=3&amp;window=popup_no_bar&amp;width=385&amp;height=120&amp;START_MAXIMIZED=FALSE&amp;creator=factset&amp;display_string=Audit"}</definedName>
    <definedName name="_2413__FDSAUDITLINK__" hidden="1">{"fdsup://Directions/FactSet Auditing Viewer?action=AUDIT_VALUE&amp;DB=129&amp;ID1=59513710&amp;VALUEID=02001&amp;SDATE=200601&amp;PERIODTYPE=QTR_STD&amp;SCFT=3&amp;window=popup_no_bar&amp;width=385&amp;height=120&amp;START_MAXIMIZED=FALSE&amp;creator=factset&amp;display_string=Audit"}</definedName>
    <definedName name="_2414__FDSAUDITLINK__" hidden="1">{"fdsup://Directions/FactSet Auditing Viewer?action=AUDIT_VALUE&amp;DB=129&amp;ID1=59513710&amp;VALUEID=02001&amp;SDATE=200601&amp;PERIODTYPE=QTR_STD&amp;SCFT=3&amp;window=popup_no_bar&amp;width=385&amp;height=120&amp;START_MAXIMIZED=FALSE&amp;creator=factset&amp;display_string=Audit"}</definedName>
    <definedName name="_2415__FDSAUDITLINK__" hidden="1">{"fdsup://Directions/FactSet Auditing Viewer?action=AUDIT_VALUE&amp;DB=129&amp;ID1=60456710&amp;VALUEID=02001&amp;SDATE=200602&amp;PERIODTYPE=QTR_STD&amp;SCFT=3&amp;window=popup_no_bar&amp;width=385&amp;height=120&amp;START_MAXIMIZED=FALSE&amp;creator=factset&amp;display_string=Audit"}</definedName>
    <definedName name="_2416__FDSAUDITLINK__" hidden="1">{"fdsup://Directions/FactSet Auditing Viewer?action=AUDIT_VALUE&amp;DB=129&amp;ID1=60456710&amp;VALUEID=02001&amp;SDATE=200602&amp;PERIODTYPE=QTR_STD&amp;SCFT=3&amp;window=popup_no_bar&amp;width=385&amp;height=120&amp;START_MAXIMIZED=FALSE&amp;creator=factset&amp;display_string=Audit"}</definedName>
    <definedName name="_2417__FDSAUDITLINK__" hidden="1">{"fdsup://Directions/FactSet Auditing Viewer?action=AUDIT_VALUE&amp;DB=129&amp;ID1=59501710&amp;VALUEID=02001&amp;SDATE=200503&amp;PERIODTYPE=QTR_STD&amp;SCFT=3&amp;window=popup_no_bar&amp;width=385&amp;height=120&amp;START_MAXIMIZED=FALSE&amp;creator=factset&amp;display_string=Audit"}</definedName>
    <definedName name="_2418__FDSAUDITLINK__" hidden="1">{"fdsup://Directions/FactSet Auditing Viewer?action=AUDIT_VALUE&amp;DB=129&amp;ID1=59501710&amp;VALUEID=02001&amp;SDATE=200503&amp;PERIODTYPE=QTR_STD&amp;SCFT=3&amp;window=popup_no_bar&amp;width=385&amp;height=120&amp;START_MAXIMIZED=FALSE&amp;creator=factset&amp;display_string=Audit"}</definedName>
    <definedName name="_2419__FDSAUDITLINK__" hidden="1">{"fdsup://Directions/FactSet Auditing Viewer?action=AUDIT_VALUE&amp;DB=129&amp;ID1=51280710&amp;VALUEID=02001&amp;SDATE=200602&amp;PERIODTYPE=QTR_STD&amp;SCFT=3&amp;window=popup_no_bar&amp;width=385&amp;height=120&amp;START_MAXIMIZED=FALSE&amp;creator=factset&amp;display_string=Audit"}</definedName>
    <definedName name="_242__FDSAUDITLINK__" hidden="1">{"fdsup://directions/FAT Viewer?action=UPDATE&amp;creator=factset&amp;DYN_ARGS=TRUE&amp;DOC_NAME=FAT:FQL_AUDITING_CLIENT_TEMPLATE.FAT&amp;display_string=Audit&amp;VAR:KEY=AZCHQLYDGP&amp;VAR:QUERY=RkZfRU5UUlBSX1ZBTF9EQUlMWSg0MDEwMSwsLCwsJ0RJTCcpL0VDX01FQU5fU0FMRVNfTlRNQSg0MDEwMSk=&amp;","WINDOW=FIRST_POPUP&amp;HEIGHT=450&amp;WIDTH=450&amp;START_MAXIMIZED=FALSE&amp;VAR:CALENDAR=US&amp;VAR:SYMBOL=SGI&amp;VAR:INDEX=0"}</definedName>
    <definedName name="_2420__FDSAUDITLINK__" hidden="1">{"fdsup://Directions/FactSet Auditing Viewer?action=AUDIT_VALUE&amp;DB=129&amp;ID1=51280710&amp;VALUEID=02001&amp;SDATE=200602&amp;PERIODTYPE=QTR_STD&amp;SCFT=3&amp;window=popup_no_bar&amp;width=385&amp;height=120&amp;START_MAXIMIZED=FALSE&amp;creator=factset&amp;display_string=Audit"}</definedName>
    <definedName name="_2421__FDSAUDITLINK__" hidden="1">{"fdsup://Directions/FactSet Auditing Viewer?action=AUDIT_VALUE&amp;DB=129&amp;ID1=53567810&amp;VALUEID=02001&amp;SDATE=200602&amp;PERIODTYPE=QTR_STD&amp;SCFT=3&amp;window=popup_no_bar&amp;width=385&amp;height=120&amp;START_MAXIMIZED=FALSE&amp;creator=factset&amp;display_string=Audit"}</definedName>
    <definedName name="_2422__FDSAUDITLINK__" hidden="1">{"fdsup://Directions/FactSet Auditing Viewer?action=AUDIT_VALUE&amp;DB=129&amp;ID1=53567810&amp;VALUEID=02001&amp;SDATE=200602&amp;PERIODTYPE=QTR_STD&amp;SCFT=3&amp;window=popup_no_bar&amp;width=385&amp;height=120&amp;START_MAXIMIZED=FALSE&amp;creator=factset&amp;display_string=Audit"}</definedName>
    <definedName name="_2423__FDSAUDITLINK__" hidden="1">{"fdsup://Directions/FactSet Auditing Viewer?action=AUDIT_VALUE&amp;DB=129&amp;ID1=48248010&amp;VALUEID=02001&amp;SDATE=200602&amp;PERIODTYPE=QTR_STD&amp;SCFT=3&amp;window=popup_no_bar&amp;width=385&amp;height=120&amp;START_MAXIMIZED=FALSE&amp;creator=factset&amp;display_string=Audit"}</definedName>
    <definedName name="_2424__FDSAUDITLINK__" hidden="1">{"fdsup://Directions/FactSet Auditing Viewer?action=AUDIT_VALUE&amp;DB=129&amp;ID1=48248010&amp;VALUEID=02001&amp;SDATE=200602&amp;PERIODTYPE=QTR_STD&amp;SCFT=3&amp;window=popup_no_bar&amp;width=385&amp;height=120&amp;START_MAXIMIZED=FALSE&amp;creator=factset&amp;display_string=Audit"}</definedName>
    <definedName name="_2425__FDSAUDITLINK__" hidden="1">{"fdsup://Directions/FactSet Auditing Viewer?action=AUDIT_VALUE&amp;DB=129&amp;ID1=48836020&amp;VALUEID=02001&amp;SDATE=200503&amp;PERIODTYPE=QTR_STD&amp;SCFT=3&amp;window=popup_no_bar&amp;width=385&amp;height=120&amp;START_MAXIMIZED=FALSE&amp;creator=factset&amp;display_string=Audit"}</definedName>
    <definedName name="_2426__FDSAUDITLINK__" hidden="1">{"fdsup://Directions/FactSet Auditing Viewer?action=AUDIT_VALUE&amp;DB=129&amp;ID1=48836020&amp;VALUEID=02001&amp;SDATE=200503&amp;PERIODTYPE=QTR_STD&amp;SCFT=3&amp;window=popup_no_bar&amp;width=385&amp;height=120&amp;START_MAXIMIZED=FALSE&amp;creator=factset&amp;display_string=Audit"}</definedName>
    <definedName name="_2427__FDSAUDITLINK__" hidden="1">{"fdsup://Directions/FactSet Auditing Viewer?action=AUDIT_VALUE&amp;DB=129&amp;ID1=86681020&amp;VALUEID=02001&amp;SDATE=200602&amp;PERIODTYPE=QTR_STD&amp;SCFT=3&amp;window=popup_no_bar&amp;width=385&amp;height=120&amp;START_MAXIMIZED=FALSE&amp;creator=factset&amp;display_string=Audit"}</definedName>
    <definedName name="_2428__FDSAUDITLINK__" hidden="1">{"fdsup://Directions/FactSet Auditing Viewer?action=AUDIT_VALUE&amp;DB=129&amp;ID1=86681020&amp;VALUEID=02001&amp;SDATE=200602&amp;PERIODTYPE=QTR_STD&amp;SCFT=3&amp;window=popup_no_bar&amp;width=385&amp;height=120&amp;START_MAXIMIZED=FALSE&amp;creator=factset&amp;display_string=Audit"}</definedName>
    <definedName name="_2429__FDSAUDITLINK__" hidden="1">{"fdsup://Directions/FactSet Auditing Viewer?action=AUDIT_VALUE&amp;DB=129&amp;ID1=46025410&amp;VALUEID=02001&amp;SDATE=200602&amp;PERIODTYPE=QTR_STD&amp;SCFT=3&amp;window=popup_no_bar&amp;width=385&amp;height=120&amp;START_MAXIMIZED=FALSE&amp;creator=factset&amp;display_string=Audit"}</definedName>
    <definedName name="_243__FDSAUDITLINK__" hidden="1">{"fdsup://directions/FAT Viewer?action=UPDATE&amp;creator=factset&amp;DYN_ARGS=TRUE&amp;DOC_NAME=FAT:FQL_AUDITING_CLIENT_TEMPLATE.FAT&amp;display_string=Audit&amp;VAR:KEY=YNOTWHWZCV&amp;VAR:QUERY=RkZfRU5UUlBSX1ZBTF9EQUlMWSg0MDEwMCwsLCwsJ0RJTCcpL0VDX01FQU5fU0FMRVNfTlRNQSg0MDEwMCk=&amp;","WINDOW=FIRST_POPUP&amp;HEIGHT=450&amp;WIDTH=450&amp;START_MAXIMIZED=FALSE&amp;VAR:CALENDAR=US&amp;VAR:SYMBOL=SGI&amp;VAR:INDEX=0"}</definedName>
    <definedName name="_2430__FDSAUDITLINK__" hidden="1">{"fdsup://Directions/FactSet Auditing Viewer?action=AUDIT_VALUE&amp;DB=129&amp;ID1=46025410&amp;VALUEID=02001&amp;SDATE=200602&amp;PERIODTYPE=QTR_STD&amp;SCFT=3&amp;window=popup_no_bar&amp;width=385&amp;height=120&amp;START_MAXIMIZED=FALSE&amp;creator=factset&amp;display_string=Audit"}</definedName>
    <definedName name="_2431__FDSAUDITLINK__" hidden="1">{"fdsup://Directions/FactSet Auditing Viewer?action=AUDIT_VALUE&amp;DB=129&amp;ID1=45811810&amp;VALUEID=02001&amp;SDATE=200503&amp;PERIODTYPE=QTR_STD&amp;SCFT=3&amp;window=popup_no_bar&amp;width=385&amp;height=120&amp;START_MAXIMIZED=FALSE&amp;creator=factset&amp;display_string=Audit"}</definedName>
    <definedName name="_2432__FDSAUDITLINK__" hidden="1">{"fdsup://Directions/FactSet Auditing Viewer?action=AUDIT_VALUE&amp;DB=129&amp;ID1=45811810&amp;VALUEID=02001&amp;SDATE=200503&amp;PERIODTYPE=QTR_STD&amp;SCFT=3&amp;window=popup_no_bar&amp;width=385&amp;height=120&amp;START_MAXIMIZED=FALSE&amp;creator=factset&amp;display_string=Audit"}</definedName>
    <definedName name="_2433__FDSAUDITLINK__" hidden="1">{"fdsup://Directions/FactSet Auditing Viewer?action=AUDIT_VALUE&amp;DB=129&amp;ID1=42823610&amp;VALUEID=02001&amp;SDATE=200601&amp;PERIODTYPE=QTR_STD&amp;SCFT=3&amp;window=popup_no_bar&amp;width=385&amp;height=120&amp;START_MAXIMIZED=FALSE&amp;creator=factset&amp;display_string=Audit"}</definedName>
    <definedName name="_2434__FDSAUDITLINK__" hidden="1">{"fdsup://Directions/FactSet Auditing Viewer?action=AUDIT_VALUE&amp;DB=129&amp;ID1=42823610&amp;VALUEID=02001&amp;SDATE=200601&amp;PERIODTYPE=QTR_STD&amp;SCFT=3&amp;window=popup_no_bar&amp;width=385&amp;height=120&amp;START_MAXIMIZED=FALSE&amp;creator=factset&amp;display_string=Audit"}</definedName>
    <definedName name="_2435__FDSAUDITLINK__" hidden="1">{"fdsup://Directions/FactSet Auditing Viewer?action=AUDIT_VALUE&amp;DB=129&amp;ID1=31561610&amp;VALUEID=02001&amp;SDATE=200601&amp;PERIODTYPE=QTR_STD&amp;SCFT=3&amp;window=popup_no_bar&amp;width=385&amp;height=120&amp;START_MAXIMIZED=FALSE&amp;creator=factset&amp;display_string=Audit"}</definedName>
    <definedName name="_2436__FDSAUDITLINK__" hidden="1">{"fdsup://Directions/FactSet Auditing Viewer?action=AUDIT_VALUE&amp;DB=129&amp;ID1=31561610&amp;VALUEID=02001&amp;SDATE=200601&amp;PERIODTYPE=QTR_STD&amp;SCFT=3&amp;window=popup_no_bar&amp;width=385&amp;height=120&amp;START_MAXIMIZED=FALSE&amp;creator=factset&amp;display_string=Audit"}</definedName>
    <definedName name="_2437__FDSAUDITLINK__" hidden="1">{"fdsup://Directions/FactSet Auditing Viewer?action=AUDIT_VALUE&amp;DB=129&amp;ID1=29247520&amp;VALUEID=02001&amp;SDATE=200602&amp;PERIODTYPE=QTR_STD&amp;SCFT=3&amp;window=popup_no_bar&amp;width=385&amp;height=120&amp;START_MAXIMIZED=FALSE&amp;creator=factset&amp;display_string=Audit"}</definedName>
    <definedName name="_2438__FDSAUDITLINK__" hidden="1">{"fdsup://Directions/FactSet Auditing Viewer?action=AUDIT_VALUE&amp;DB=129&amp;ID1=29247520&amp;VALUEID=02001&amp;SDATE=200602&amp;PERIODTYPE=QTR_STD&amp;SCFT=3&amp;window=popup_no_bar&amp;width=385&amp;height=120&amp;START_MAXIMIZED=FALSE&amp;creator=factset&amp;display_string=Audit"}</definedName>
    <definedName name="_2439__FDSAUDITLINK__" hidden="1">{"fdsup://Directions/FactSet Auditing Viewer?action=AUDIT_VALUE&amp;DB=129&amp;ID1=17275R10&amp;VALUEID=02001&amp;SDATE=200602&amp;PERIODTYPE=QTR_STD&amp;SCFT=3&amp;window=popup_no_bar&amp;width=385&amp;height=120&amp;START_MAXIMIZED=FALSE&amp;creator=factset&amp;display_string=Audit"}</definedName>
    <definedName name="_244__FDSAUDITLINK__" hidden="1">{"fdsup://directions/FAT Viewer?action=UPDATE&amp;creator=factset&amp;DYN_ARGS=TRUE&amp;DOC_NAME=FAT:FQL_AUDITING_CLIENT_TEMPLATE.FAT&amp;display_string=Audit&amp;VAR:KEY=GZUBEDEXSL&amp;VAR:QUERY=RkZfRU5UUlBSX1ZBTF9EQUlMWSg0MDA5OSwsLCwsJ0RJTCcpL0VDX01FQU5fU0FMRVNfTlRNQSg0MDA5OSk=&amp;","WINDOW=FIRST_POPUP&amp;HEIGHT=450&amp;WIDTH=450&amp;START_MAXIMIZED=FALSE&amp;VAR:CALENDAR=US&amp;VAR:SYMBOL=SGI&amp;VAR:INDEX=0"}</definedName>
    <definedName name="_2440__FDSAUDITLINK__" hidden="1">{"fdsup://Directions/FactSet Auditing Viewer?action=AUDIT_VALUE&amp;DB=129&amp;ID1=17275R10&amp;VALUEID=02001&amp;SDATE=200602&amp;PERIODTYPE=QTR_STD&amp;SCFT=3&amp;window=popup_no_bar&amp;width=385&amp;height=120&amp;START_MAXIMIZED=FALSE&amp;creator=factset&amp;display_string=Audit"}</definedName>
    <definedName name="_2441__FDSAUDITLINK__" hidden="1">{"fdsup://Directions/FactSet Auditing Viewer?action=AUDIT_VALUE&amp;DB=129&amp;ID1=22544710&amp;VALUEID=02001&amp;SDATE=200602&amp;PERIODTYPE=QTR_STD&amp;SCFT=3&amp;window=popup_no_bar&amp;width=385&amp;height=120&amp;START_MAXIMIZED=FALSE&amp;creator=factset&amp;display_string=Audit"}</definedName>
    <definedName name="_2442__FDSAUDITLINK__" hidden="1">{"fdsup://Directions/FactSet Auditing Viewer?action=AUDIT_VALUE&amp;DB=129&amp;ID1=22544710&amp;VALUEID=02001&amp;SDATE=200602&amp;PERIODTYPE=QTR_STD&amp;SCFT=3&amp;window=popup_no_bar&amp;width=385&amp;height=120&amp;START_MAXIMIZED=FALSE&amp;creator=factset&amp;display_string=Audit"}</definedName>
    <definedName name="_2443__FDSAUDITLINK__" hidden="1">{"fdsup://Directions/FactSet Auditing Viewer?action=AUDIT_VALUE&amp;DB=129&amp;ID1=12738710&amp;VALUEID=02001&amp;SDATE=200504&amp;PERIODTYPE=QTR_STD&amp;SCFT=3&amp;window=popup_no_bar&amp;width=385&amp;height=120&amp;START_MAXIMIZED=FALSE&amp;creator=factset&amp;display_string=Audit"}</definedName>
    <definedName name="_2444__FDSAUDITLINK__" hidden="1">{"fdsup://Directions/FactSet Auditing Viewer?action=AUDIT_VALUE&amp;DB=129&amp;ID1=12738710&amp;VALUEID=02001&amp;SDATE=200504&amp;PERIODTYPE=QTR_STD&amp;SCFT=3&amp;window=popup_no_bar&amp;width=385&amp;height=120&amp;START_MAXIMIZED=FALSE&amp;creator=factset&amp;display_string=Audit"}</definedName>
    <definedName name="_2445__FDSAUDITLINK__" hidden="1">{"fdsup://Directions/FactSet Auditing Viewer?action=AUDIT_VALUE&amp;DB=129&amp;ID1=11162130&amp;VALUEID=02001&amp;SDATE=200601&amp;PERIODTYPE=QTR_STD&amp;SCFT=3&amp;window=popup_no_bar&amp;width=385&amp;height=120&amp;START_MAXIMIZED=FALSE&amp;creator=factset&amp;display_string=Audit"}</definedName>
    <definedName name="_2446__FDSAUDITLINK__" hidden="1">{"fdsup://Directions/FactSet Auditing Viewer?action=AUDIT_VALUE&amp;DB=129&amp;ID1=11162130&amp;VALUEID=02001&amp;SDATE=200601&amp;PERIODTYPE=QTR_STD&amp;SCFT=3&amp;window=popup_no_bar&amp;width=385&amp;height=120&amp;START_MAXIMIZED=FALSE&amp;creator=factset&amp;display_string=Audit"}</definedName>
    <definedName name="_2447__FDSAUDITLINK__" hidden="1">{"fdsup://Directions/FactSet Auditing Viewer?action=AUDIT_VALUE&amp;DB=129&amp;ID1=03822W40&amp;VALUEID=02001&amp;SDATE=200503&amp;PERIODTYPE=QTR_STD&amp;SCFT=3&amp;window=popup_no_bar&amp;width=385&amp;height=120&amp;START_MAXIMIZED=FALSE&amp;creator=factset&amp;display_string=Audit"}</definedName>
    <definedName name="_2448__FDSAUDITLINK__" hidden="1">{"fdsup://Directions/FactSet Auditing Viewer?action=AUDIT_VALUE&amp;DB=129&amp;ID1=03822W40&amp;VALUEID=02001&amp;SDATE=200503&amp;PERIODTYPE=QTR_STD&amp;SCFT=3&amp;window=popup_no_bar&amp;width=385&amp;height=120&amp;START_MAXIMIZED=FALSE&amp;creator=factset&amp;display_string=Audit"}</definedName>
    <definedName name="_2449__FDSAUDITLINK__" hidden="1">{"fdsup://Directions/FactSet Auditing Viewer?action=AUDIT_VALUE&amp;DB=129&amp;ID1=03822210&amp;VALUEID=02001&amp;SDATE=200601&amp;PERIODTYPE=QTR_STD&amp;SCFT=3&amp;window=popup_no_bar&amp;width=385&amp;height=120&amp;START_MAXIMIZED=FALSE&amp;creator=factset&amp;display_string=Audit"}</definedName>
    <definedName name="_245__FDSAUDITLINK__" hidden="1">{"fdsup://directions/FAT Viewer?action=UPDATE&amp;creator=factset&amp;DYN_ARGS=TRUE&amp;DOC_NAME=FAT:FQL_AUDITING_CLIENT_TEMPLATE.FAT&amp;display_string=Audit&amp;VAR:KEY=CZGBKTADUH&amp;VAR:QUERY=RkZfRU5UUlBSX1ZBTF9EQUlMWSg0MDA5OCwsLCwsJ0RJTCcpL0VDX01FQU5fU0FMRVNfTlRNQSg0MDA5OCk=&amp;","WINDOW=FIRST_POPUP&amp;HEIGHT=450&amp;WIDTH=450&amp;START_MAXIMIZED=FALSE&amp;VAR:CALENDAR=US&amp;VAR:SYMBOL=SGI&amp;VAR:INDEX=0"}</definedName>
    <definedName name="_2450__FDSAUDITLINK__" hidden="1">{"fdsup://Directions/FactSet Auditing Viewer?action=AUDIT_VALUE&amp;DB=129&amp;ID1=03822210&amp;VALUEID=02001&amp;SDATE=200601&amp;PERIODTYPE=QTR_STD&amp;SCFT=3&amp;window=popup_no_bar&amp;width=385&amp;height=120&amp;START_MAXIMIZED=FALSE&amp;creator=factset&amp;display_string=Audit"}</definedName>
    <definedName name="_2451__FDSAUDITLINK__" hidden="1">{"fdsup://Directions/FactSet Auditing Viewer?action=AUDIT_VALUE&amp;DB=129&amp;ID1=03265410&amp;VALUEID=02001&amp;SDATE=200601&amp;PERIODTYPE=QTR_STD&amp;SCFT=3&amp;window=popup_no_bar&amp;width=385&amp;height=120&amp;START_MAXIMIZED=FALSE&amp;creator=factset&amp;display_string=Audit"}</definedName>
    <definedName name="_2452__FDSAUDITLINK__" hidden="1">{"fdsup://Directions/FactSet Auditing Viewer?action=AUDIT_VALUE&amp;DB=129&amp;ID1=03265410&amp;VALUEID=02001&amp;SDATE=200601&amp;PERIODTYPE=QTR_STD&amp;SCFT=3&amp;window=popup_no_bar&amp;width=385&amp;height=120&amp;START_MAXIMIZED=FALSE&amp;creator=factset&amp;display_string=Audit"}</definedName>
    <definedName name="_2453__FDSAUDITLINK__" hidden="1">{"fdsup://Directions/FactSet Auditing Viewer?action=AUDIT_VALUE&amp;DB=129&amp;ID1=98975F10&amp;VALUEID=02001&amp;SDATE=200503&amp;PERIODTYPE=QTR_STD&amp;SCFT=3&amp;window=popup_no_bar&amp;width=385&amp;height=120&amp;START_MAXIMIZED=FALSE&amp;creator=factset&amp;display_string=Audit"}</definedName>
    <definedName name="_2454__FDSAUDITLINK__" hidden="1">{"fdsup://Directions/FactSet Auditing Viewer?action=AUDIT_VALUE&amp;DB=129&amp;ID1=98975F10&amp;VALUEID=02001&amp;SDATE=200503&amp;PERIODTYPE=QTR_STD&amp;SCFT=3&amp;window=popup_no_bar&amp;width=385&amp;height=120&amp;START_MAXIMIZED=FALSE&amp;creator=factset&amp;display_string=Audit"}</definedName>
    <definedName name="_2455__FDSAUDITLINK__" hidden="1">{"fdsup://Directions/FactSet Auditing Viewer?action=AUDIT_VALUE&amp;DB=129&amp;ID1=98391910&amp;VALUEID=02001&amp;SDATE=200502&amp;PERIODTYPE=QTR_STD&amp;SCFT=3&amp;window=popup_no_bar&amp;width=385&amp;height=120&amp;START_MAXIMIZED=FALSE&amp;creator=factset&amp;display_string=Audit"}</definedName>
    <definedName name="_2456__FDSAUDITLINK__" hidden="1">{"fdsup://Directions/FactSet Auditing Viewer?action=AUDIT_VALUE&amp;DB=129&amp;ID1=98391910&amp;VALUEID=02001&amp;SDATE=200502&amp;PERIODTYPE=QTR_STD&amp;SCFT=3&amp;window=popup_no_bar&amp;width=385&amp;height=120&amp;START_MAXIMIZED=FALSE&amp;creator=factset&amp;display_string=Audit"}</definedName>
    <definedName name="_2457__FDSAUDITLINK__" hidden="1">{"fdsup://Directions/FactSet Auditing Viewer?action=AUDIT_VALUE&amp;DB=129&amp;ID1=95810210&amp;VALUEID=02001&amp;SDATE=200601&amp;PERIODTYPE=QTR_STD&amp;SCFT=3&amp;window=popup_no_bar&amp;width=385&amp;height=120&amp;START_MAXIMIZED=FALSE&amp;creator=factset&amp;display_string=Audit"}</definedName>
    <definedName name="_2458__FDSAUDITLINK__" hidden="1">{"fdsup://Directions/FactSet Auditing Viewer?action=AUDIT_VALUE&amp;DB=129&amp;ID1=95810210&amp;VALUEID=02001&amp;SDATE=200601&amp;PERIODTYPE=QTR_STD&amp;SCFT=3&amp;window=popup_no_bar&amp;width=385&amp;height=120&amp;START_MAXIMIZED=FALSE&amp;creator=factset&amp;display_string=Audit"}</definedName>
    <definedName name="_2459__FDSAUDITLINK__" hidden="1">{"fdsup://Directions/FactSet Auditing Viewer?action=AUDIT_VALUE&amp;DB=129&amp;ID1=88250810&amp;VALUEID=02001&amp;SDATE=200503&amp;PERIODTYPE=QTR_STD&amp;SCFT=3&amp;window=popup_no_bar&amp;width=385&amp;height=120&amp;START_MAXIMIZED=FALSE&amp;creator=factset&amp;display_string=Audit"}</definedName>
    <definedName name="_246__FDSAUDITLINK__" hidden="1">{"fdsup://directions/FAT Viewer?action=UPDATE&amp;creator=factset&amp;DYN_ARGS=TRUE&amp;DOC_NAME=FAT:FQL_AUDITING_CLIENT_TEMPLATE.FAT&amp;display_string=Audit&amp;VAR:KEY=QVWJKJENCX&amp;VAR:QUERY=RkZfRU5UUlBSX1ZBTF9EQUlMWSg0MDA5NSwsLCwsJ0RJTCcpL0VDX01FQU5fU0FMRVNfTlRNQSg0MDA5NSk=&amp;","WINDOW=FIRST_POPUP&amp;HEIGHT=450&amp;WIDTH=450&amp;START_MAXIMIZED=FALSE&amp;VAR:CALENDAR=US&amp;VAR:SYMBOL=SGI&amp;VAR:INDEX=0"}</definedName>
    <definedName name="_2460__FDSAUDITLINK__" hidden="1">{"fdsup://Directions/FactSet Auditing Viewer?action=AUDIT_VALUE&amp;DB=129&amp;ID1=88250810&amp;VALUEID=02001&amp;SDATE=200503&amp;PERIODTYPE=QTR_STD&amp;SCFT=3&amp;window=popup_no_bar&amp;width=385&amp;height=120&amp;START_MAXIMIZED=FALSE&amp;creator=factset&amp;display_string=Audit"}</definedName>
    <definedName name="_2461__FDSAUDITLINK__" hidden="1">{"fdsup://Directions/FactSet Auditing Viewer?action=AUDIT_VALUE&amp;DB=129&amp;ID1=G7945M10&amp;VALUEID=02001&amp;SDATE=200601&amp;PERIODTYPE=QTR_STD&amp;SCFT=3&amp;window=popup_no_bar&amp;width=385&amp;height=120&amp;START_MAXIMIZED=FALSE&amp;creator=factset&amp;display_string=Audit"}</definedName>
    <definedName name="_2462__FDSAUDITLINK__" hidden="1">{"fdsup://Directions/FactSet Auditing Viewer?action=AUDIT_VALUE&amp;DB=129&amp;ID1=G7945M10&amp;VALUEID=02001&amp;SDATE=200601&amp;PERIODTYPE=QTR_STD&amp;SCFT=3&amp;window=popup_no_bar&amp;width=385&amp;height=120&amp;START_MAXIMIZED=FALSE&amp;creator=factset&amp;display_string=Audit"}</definedName>
    <definedName name="_2463__FDSAUDITLINK__" hidden="1">{"fdsup://Directions/FactSet Auditing Viewer?action=AUDIT_VALUE&amp;DB=129&amp;ID1=78477410&amp;VALUEID=02001&amp;SDATE=200503&amp;PERIODTYPE=QTR_STD&amp;SCFT=3&amp;window=popup_no_bar&amp;width=385&amp;height=120&amp;START_MAXIMIZED=FALSE&amp;creator=factset&amp;display_string=Audit"}</definedName>
    <definedName name="_2464__FDSAUDITLINK__" hidden="1">{"fdsup://Directions/FactSet Auditing Viewer?action=AUDIT_VALUE&amp;DB=129&amp;ID1=78477410&amp;VALUEID=02001&amp;SDATE=200503&amp;PERIODTYPE=QTR_STD&amp;SCFT=3&amp;window=popup_no_bar&amp;width=385&amp;height=120&amp;START_MAXIMIZED=FALSE&amp;creator=factset&amp;display_string=Audit"}</definedName>
    <definedName name="_2465__FDSAUDITLINK__" hidden="1">{"fdsup://Directions/FactSet Auditing Viewer?action=AUDIT_VALUE&amp;DB=129&amp;ID1=83547010&amp;VALUEID=02001&amp;SDATE=200503&amp;PERIODTYPE=QTR_STD&amp;SCFT=3&amp;window=popup_no_bar&amp;width=385&amp;height=120&amp;START_MAXIMIZED=FALSE&amp;creator=factset&amp;display_string=Audit"}</definedName>
    <definedName name="_2466__FDSAUDITLINK__" hidden="1">{"fdsup://Directions/FactSet Auditing Viewer?action=AUDIT_VALUE&amp;DB=129&amp;ID1=83547010&amp;VALUEID=02001&amp;SDATE=200503&amp;PERIODTYPE=QTR_STD&amp;SCFT=3&amp;window=popup_no_bar&amp;width=385&amp;height=120&amp;START_MAXIMIZED=FALSE&amp;creator=factset&amp;display_string=Audit"}</definedName>
    <definedName name="_2467__FDSAUDITLINK__" hidden="1">{"fdsup://Directions/FactSet Auditing Viewer?action=AUDIT_VALUE&amp;DB=129&amp;ID1=80004C10&amp;VALUEID=02001&amp;SDATE=200503&amp;PERIODTYPE=QTR_STD&amp;SCFT=3&amp;window=popup_no_bar&amp;width=385&amp;height=120&amp;START_MAXIMIZED=FALSE&amp;creator=factset&amp;display_string=Audit"}</definedName>
    <definedName name="_2468__FDSAUDITLINK__" hidden="1">{"fdsup://Directions/FactSet Auditing Viewer?action=AUDIT_VALUE&amp;DB=129&amp;ID1=80004C10&amp;VALUEID=02001&amp;SDATE=200503&amp;PERIODTYPE=QTR_STD&amp;SCFT=3&amp;window=popup_no_bar&amp;width=385&amp;height=120&amp;START_MAXIMIZED=FALSE&amp;creator=factset&amp;display_string=Audit"}</definedName>
    <definedName name="_2469__FDSAUDITLINK__" hidden="1">{"fdsup://Directions/FactSet Auditing Viewer?action=AUDIT_VALUE&amp;DB=129&amp;ID1=81685010&amp;VALUEID=02001&amp;SDATE=200503&amp;PERIODTYPE=QTR_STD&amp;SCFT=3&amp;window=popup_no_bar&amp;width=385&amp;height=120&amp;START_MAXIMIZED=FALSE&amp;creator=factset&amp;display_string=Audit"}</definedName>
    <definedName name="_247__FDSAUDITLINK__" hidden="1">{"fdsup://directions/FAT Viewer?action=UPDATE&amp;creator=factset&amp;DYN_ARGS=TRUE&amp;DOC_NAME=FAT:FQL_AUDITING_CLIENT_TEMPLATE.FAT&amp;display_string=Audit&amp;VAR:KEY=OREDUBYNEJ&amp;VAR:QUERY=RkZfRU5UUlBSX1ZBTF9EQUlMWSg0MDA5NCwsLCwsJ0RJTCcpL0VDX01FQU5fU0FMRVNfTlRNQSg0MDA5NCk=&amp;","WINDOW=FIRST_POPUP&amp;HEIGHT=450&amp;WIDTH=450&amp;START_MAXIMIZED=FALSE&amp;VAR:CALENDAR=US&amp;VAR:SYMBOL=SGI&amp;VAR:INDEX=0"}</definedName>
    <definedName name="_2470__FDSAUDITLINK__" hidden="1">{"fdsup://Directions/FactSet Auditing Viewer?action=AUDIT_VALUE&amp;DB=129&amp;ID1=81685010&amp;VALUEID=02001&amp;SDATE=200503&amp;PERIODTYPE=QTR_STD&amp;SCFT=3&amp;window=popup_no_bar&amp;width=385&amp;height=120&amp;START_MAXIMIZED=FALSE&amp;creator=factset&amp;display_string=Audit"}</definedName>
    <definedName name="_2471__FDSAUDITLINK__" hidden="1">{"fdsup://Directions/FactSet Auditing Viewer?action=AUDIT_VALUE&amp;DB=129&amp;ID1=82691910&amp;VALUEID=02001&amp;SDATE=200503&amp;PERIODTYPE=QTR_STD&amp;SCFT=3&amp;window=popup_no_bar&amp;width=385&amp;height=120&amp;START_MAXIMIZED=FALSE&amp;creator=factset&amp;display_string=Audit"}</definedName>
    <definedName name="_2472__FDSAUDITLINK__" hidden="1">{"fdsup://Directions/FactSet Auditing Viewer?action=AUDIT_VALUE&amp;DB=129&amp;ID1=82691910&amp;VALUEID=02001&amp;SDATE=200503&amp;PERIODTYPE=QTR_STD&amp;SCFT=3&amp;window=popup_no_bar&amp;width=385&amp;height=120&amp;START_MAXIMIZED=FALSE&amp;creator=factset&amp;display_string=Audit"}</definedName>
    <definedName name="_2473__FDSAUDITLINK__" hidden="1">{"fdsup://Directions/FactSet Auditing Viewer?action=AUDIT_VALUE&amp;DB=129&amp;ID1=82705T10&amp;VALUEID=02001&amp;SDATE=200503&amp;PERIODTYPE=QTR_STD&amp;SCFT=3&amp;window=popup_no_bar&amp;width=385&amp;height=120&amp;START_MAXIMIZED=FALSE&amp;creator=factset&amp;display_string=Audit"}</definedName>
    <definedName name="_2474__FDSAUDITLINK__" hidden="1">{"fdsup://Directions/FactSet Auditing Viewer?action=AUDIT_VALUE&amp;DB=129&amp;ID1=82705T10&amp;VALUEID=02001&amp;SDATE=200503&amp;PERIODTYPE=QTR_STD&amp;SCFT=3&amp;window=popup_no_bar&amp;width=385&amp;height=120&amp;START_MAXIMIZED=FALSE&amp;creator=factset&amp;display_string=Audit"}</definedName>
    <definedName name="_2475__FDSAUDITLINK__" hidden="1">{"fdsup://Directions/FactSet Auditing Viewer?action=AUDIT_VALUE&amp;DB=129&amp;ID1=75091710&amp;VALUEID=02001&amp;SDATE=200503&amp;PERIODTYPE=QTR_STD&amp;SCFT=3&amp;window=popup_no_bar&amp;width=385&amp;height=120&amp;START_MAXIMIZED=FALSE&amp;creator=factset&amp;display_string=Audit"}</definedName>
    <definedName name="_2476__FDSAUDITLINK__" hidden="1">{"fdsup://Directions/FactSet Auditing Viewer?action=AUDIT_VALUE&amp;DB=129&amp;ID1=75091710&amp;VALUEID=02001&amp;SDATE=200503&amp;PERIODTYPE=QTR_STD&amp;SCFT=3&amp;window=popup_no_bar&amp;width=385&amp;height=120&amp;START_MAXIMIZED=FALSE&amp;creator=factset&amp;display_string=Audit"}</definedName>
    <definedName name="_2477__FDSAUDITLINK__" hidden="1">{"fdsup://Directions/FactSet Auditing Viewer?action=AUDIT_VALUE&amp;DB=129&amp;ID1=74994110&amp;VALUEID=02001&amp;SDATE=200502&amp;PERIODTYPE=QTR_STD&amp;SCFT=3&amp;window=popup_no_bar&amp;width=385&amp;height=120&amp;START_MAXIMIZED=FALSE&amp;creator=factset&amp;display_string=Audit"}</definedName>
    <definedName name="_2478__FDSAUDITLINK__" hidden="1">{"fdsup://Directions/FactSet Auditing Viewer?action=AUDIT_VALUE&amp;DB=129&amp;ID1=74994110&amp;VALUEID=02001&amp;SDATE=200502&amp;PERIODTYPE=QTR_STD&amp;SCFT=3&amp;window=popup_no_bar&amp;width=385&amp;height=120&amp;START_MAXIMIZED=FALSE&amp;creator=factset&amp;display_string=Audit"}</definedName>
    <definedName name="_2479__FDSAUDITLINK__" hidden="1">{"fdsup://Directions/FactSet Auditing Viewer?action=AUDIT_VALUE&amp;DB=129&amp;ID1=74727710&amp;VALUEID=02001&amp;SDATE=200502&amp;PERIODTYPE=QTR_STD&amp;SCFT=3&amp;window=popup_no_bar&amp;width=385&amp;height=120&amp;START_MAXIMIZED=FALSE&amp;creator=factset&amp;display_string=Audit"}</definedName>
    <definedName name="_248__FDSAUDITLINK__" hidden="1">{"fdsup://directions/FAT Viewer?action=UPDATE&amp;creator=factset&amp;DYN_ARGS=TRUE&amp;DOC_NAME=FAT:FQL_AUDITING_CLIENT_TEMPLATE.FAT&amp;display_string=Audit&amp;VAR:KEY=KTGJCHEZGX&amp;VAR:QUERY=RkZfRU5UUlBSX1ZBTF9EQUlMWSg0MDA5MywsLCwsJ0RJTCcpL0VDX01FQU5fU0FMRVNfTlRNQSg0MDA5Myk=&amp;","WINDOW=FIRST_POPUP&amp;HEIGHT=450&amp;WIDTH=450&amp;START_MAXIMIZED=FALSE&amp;VAR:CALENDAR=US&amp;VAR:SYMBOL=SGI&amp;VAR:INDEX=0"}</definedName>
    <definedName name="_2480__FDSAUDITLINK__" hidden="1">{"fdsup://Directions/FactSet Auditing Viewer?action=AUDIT_VALUE&amp;DB=129&amp;ID1=74727710&amp;VALUEID=02001&amp;SDATE=200502&amp;PERIODTYPE=QTR_STD&amp;SCFT=3&amp;window=popup_no_bar&amp;width=385&amp;height=120&amp;START_MAXIMIZED=FALSE&amp;creator=factset&amp;display_string=Audit"}</definedName>
    <definedName name="_2481__FDSAUDITLINK__" hidden="1">{"fdsup://Directions/FactSet Auditing Viewer?action=AUDIT_VALUE&amp;DB=129&amp;ID1=72581M30&amp;VALUEID=02001&amp;SDATE=200503&amp;PERIODTYPE=QTR_STD&amp;SCFT=3&amp;window=popup_no_bar&amp;width=385&amp;height=120&amp;START_MAXIMIZED=FALSE&amp;creator=factset&amp;display_string=Audit"}</definedName>
    <definedName name="_2482__FDSAUDITLINK__" hidden="1">{"fdsup://Directions/FactSet Auditing Viewer?action=AUDIT_VALUE&amp;DB=129&amp;ID1=72581M30&amp;VALUEID=02001&amp;SDATE=200503&amp;PERIODTYPE=QTR_STD&amp;SCFT=3&amp;window=popup_no_bar&amp;width=385&amp;height=120&amp;START_MAXIMIZED=FALSE&amp;creator=factset&amp;display_string=Audit"}</definedName>
    <definedName name="_2483__FDSAUDITLINK__" hidden="1">{"fdsup://Directions/FactSet Auditing Viewer?action=AUDIT_VALUE&amp;DB=129&amp;ID1=73927610&amp;VALUEID=02001&amp;SDATE=200503&amp;PERIODTYPE=QTR_STD&amp;SCFT=3&amp;window=popup_no_bar&amp;width=385&amp;height=120&amp;START_MAXIMIZED=FALSE&amp;creator=factset&amp;display_string=Audit"}</definedName>
    <definedName name="_2484__FDSAUDITLINK__" hidden="1">{"fdsup://Directions/FactSet Auditing Viewer?action=AUDIT_VALUE&amp;DB=129&amp;ID1=73927610&amp;VALUEID=02001&amp;SDATE=200503&amp;PERIODTYPE=QTR_STD&amp;SCFT=3&amp;window=popup_no_bar&amp;width=385&amp;height=120&amp;START_MAXIMIZED=FALSE&amp;creator=factset&amp;display_string=Audit"}</definedName>
    <definedName name="_2485__FDSAUDITLINK__" hidden="1">{"fdsup://Directions/FactSet Auditing Viewer?action=AUDIT_VALUE&amp;DB=129&amp;ID1=69344F10&amp;VALUEID=02001&amp;SDATE=200503&amp;PERIODTYPE=QTR_STD&amp;SCFT=3&amp;window=popup_no_bar&amp;width=385&amp;height=120&amp;START_MAXIMIZED=FALSE&amp;creator=factset&amp;display_string=Audit"}</definedName>
    <definedName name="_2486__FDSAUDITLINK__" hidden="1">{"fdsup://Directions/FactSet Auditing Viewer?action=AUDIT_VALUE&amp;DB=129&amp;ID1=69344F10&amp;VALUEID=02001&amp;SDATE=200503&amp;PERIODTYPE=QTR_STD&amp;SCFT=3&amp;window=popup_no_bar&amp;width=385&amp;height=120&amp;START_MAXIMIZED=FALSE&amp;creator=factset&amp;display_string=Audit"}</definedName>
    <definedName name="_2487__FDSAUDITLINK__" hidden="1">{"fdsup://Directions/FactSet Auditing Viewer?action=AUDIT_VALUE&amp;DB=129&amp;ID1=69341710&amp;VALUEID=02001&amp;SDATE=200503&amp;PERIODTYPE=QTR_STD&amp;SCFT=3&amp;window=popup_no_bar&amp;width=385&amp;height=120&amp;START_MAXIMIZED=FALSE&amp;creator=factset&amp;display_string=Audit"}</definedName>
    <definedName name="_2488__FDSAUDITLINK__" hidden="1">{"fdsup://Directions/FactSet Auditing Viewer?action=AUDIT_VALUE&amp;DB=129&amp;ID1=69341710&amp;VALUEID=02001&amp;SDATE=200503&amp;PERIODTYPE=QTR_STD&amp;SCFT=3&amp;window=popup_no_bar&amp;width=385&amp;height=120&amp;START_MAXIMIZED=FALSE&amp;creator=factset&amp;display_string=Audit"}</definedName>
    <definedName name="_2489__FDSAUDITLINK__" hidden="1">{"fdsup://Directions/FactSet Auditing Viewer?action=AUDIT_VALUE&amp;DB=129&amp;ID1=68218910&amp;VALUEID=02001&amp;SDATE=200503&amp;PERIODTYPE=QTR_STD&amp;SCFT=3&amp;window=popup_no_bar&amp;width=385&amp;height=120&amp;START_MAXIMIZED=FALSE&amp;creator=factset&amp;display_string=Audit"}</definedName>
    <definedName name="_249__FDSAUDITLINK__" hidden="1">{"fdsup://directions/FAT Viewer?action=UPDATE&amp;creator=factset&amp;DYN_ARGS=TRUE&amp;DOC_NAME=FAT:FQL_AUDITING_CLIENT_TEMPLATE.FAT&amp;display_string=Audit&amp;VAR:KEY=SVARWBYPAF&amp;VAR:QUERY=RkZfRU5UUlBSX1ZBTF9EQUlMWSg0MDA5MiwsLCwsJ0RJTCcpL0VDX01FQU5fU0FMRVNfTlRNQSg0MDA5Mik=&amp;","WINDOW=FIRST_POPUP&amp;HEIGHT=450&amp;WIDTH=450&amp;START_MAXIMIZED=FALSE&amp;VAR:CALENDAR=US&amp;VAR:SYMBOL=SGI&amp;VAR:INDEX=0"}</definedName>
    <definedName name="_2490__FDSAUDITLINK__" hidden="1">{"fdsup://Directions/FactSet Auditing Viewer?action=AUDIT_VALUE&amp;DB=129&amp;ID1=68218910&amp;VALUEID=02001&amp;SDATE=200503&amp;PERIODTYPE=QTR_STD&amp;SCFT=3&amp;window=popup_no_bar&amp;width=385&amp;height=120&amp;START_MAXIMIZED=FALSE&amp;creator=factset&amp;display_string=Audit"}</definedName>
    <definedName name="_2491__FDSAUDITLINK__" hidden="1">{"fdsup://Directions/FactSet Auditing Viewer?action=AUDIT_VALUE&amp;DB=129&amp;ID1=67000810&amp;VALUEID=02001&amp;SDATE=200503&amp;PERIODTYPE=QTR_STD&amp;SCFT=3&amp;window=popup_no_bar&amp;width=385&amp;height=120&amp;START_MAXIMIZED=FALSE&amp;creator=factset&amp;display_string=Audit"}</definedName>
    <definedName name="_2492__FDSAUDITLINK__" hidden="1">{"fdsup://Directions/FactSet Auditing Viewer?action=AUDIT_VALUE&amp;DB=129&amp;ID1=67000810&amp;VALUEID=02001&amp;SDATE=200503&amp;PERIODTYPE=QTR_STD&amp;SCFT=3&amp;window=popup_no_bar&amp;width=385&amp;height=120&amp;START_MAXIMIZED=FALSE&amp;creator=factset&amp;display_string=Audit"}</definedName>
    <definedName name="_2493__FDSAUDITLINK__" hidden="1">{"fdsup://Directions/FactSet Auditing Viewer?action=AUDIT_VALUE&amp;DB=129&amp;ID1=67066G10&amp;VALUEID=02001&amp;SDATE=200503&amp;PERIODTYPE=QTR_STD&amp;SCFT=3&amp;window=popup_no_bar&amp;width=385&amp;height=120&amp;START_MAXIMIZED=FALSE&amp;creator=factset&amp;display_string=Audit"}</definedName>
    <definedName name="_2494__FDSAUDITLINK__" hidden="1">{"fdsup://Directions/FactSet Auditing Viewer?action=AUDIT_VALUE&amp;DB=129&amp;ID1=67066G10&amp;VALUEID=02001&amp;SDATE=200503&amp;PERIODTYPE=QTR_STD&amp;SCFT=3&amp;window=popup_no_bar&amp;width=385&amp;height=120&amp;START_MAXIMIZED=FALSE&amp;creator=factset&amp;display_string=Audit"}</definedName>
    <definedName name="_2495__FDSAUDITLINK__" hidden="1">{"fdsup://Directions/FactSet Auditing Viewer?action=AUDIT_VALUE&amp;DB=129&amp;ID1=63764010&amp;VALUEID=02001&amp;SDATE=200501&amp;PERIODTYPE=QTR_STD&amp;SCFT=3&amp;window=popup_no_bar&amp;width=385&amp;height=120&amp;START_MAXIMIZED=FALSE&amp;creator=factset&amp;display_string=Audit"}</definedName>
    <definedName name="_2496__FDSAUDITLINK__" hidden="1">{"fdsup://Directions/FactSet Auditing Viewer?action=AUDIT_VALUE&amp;DB=129&amp;ID1=63764010&amp;VALUEID=02001&amp;SDATE=200501&amp;PERIODTYPE=QTR_STD&amp;SCFT=3&amp;window=popup_no_bar&amp;width=385&amp;height=120&amp;START_MAXIMIZED=FALSE&amp;creator=factset&amp;display_string=Audit"}</definedName>
    <definedName name="_2497__FDSAUDITLINK__" hidden="1">{"fdsup://Directions/FactSet Auditing Viewer?action=AUDIT_VALUE&amp;DB=129&amp;ID1=64118B10&amp;VALUEID=02001&amp;SDATE=200503&amp;PERIODTYPE=QTR_STD&amp;SCFT=3&amp;window=popup_no_bar&amp;width=385&amp;height=120&amp;START_MAXIMIZED=FALSE&amp;creator=factset&amp;display_string=Audit"}</definedName>
    <definedName name="_2498__FDSAUDITLINK__" hidden="1">{"fdsup://Directions/FactSet Auditing Viewer?action=AUDIT_VALUE&amp;DB=129&amp;ID1=64118B10&amp;VALUEID=02001&amp;SDATE=200503&amp;PERIODTYPE=QTR_STD&amp;SCFT=3&amp;window=popup_no_bar&amp;width=385&amp;height=120&amp;START_MAXIMIZED=FALSE&amp;creator=factset&amp;display_string=Audit"}</definedName>
    <definedName name="_2499__FDSAUDITLINK__" hidden="1">{"fdsup://Directions/FactSet Auditing Viewer?action=AUDIT_VALUE&amp;DB=129&amp;ID1=57772K10&amp;VALUEID=02001&amp;SDATE=200601&amp;PERIODTYPE=QTR_STD&amp;SCFT=3&amp;window=popup_no_bar&amp;width=385&amp;height=120&amp;START_MAXIMIZED=FALSE&amp;creator=factset&amp;display_string=Audit"}</definedName>
    <definedName name="_25__FDSAUDITLINK__" hidden="1">{"fdsup://directions/FAT Viewer?action=UPDATE&amp;creator=factset&amp;DYN_ARGS=TRUE&amp;DOC_NAME=FAT:FQL_AUDITING_CLIENT_TEMPLATE.FAT&amp;display_string=Audit&amp;VAR:KEY=EVADYRERED&amp;VAR:QUERY=RkZfRU5UUlBSX1ZBTF9EQUlMWSg0MDQwNiwsLCwsJ0RJTCcpL0VDX01FQU5fU0FMRVNfTlRNQSg0MDQwNik=&amp;","WINDOW=FIRST_POPUP&amp;HEIGHT=450&amp;WIDTH=450&amp;START_MAXIMIZED=FALSE&amp;VAR:CALENDAR=US&amp;VAR:SYMBOL=SGI&amp;VAR:INDEX=0"}</definedName>
    <definedName name="_250__FDSAUDITLINK__" hidden="1">{"fdsup://directions/FAT Viewer?action=UPDATE&amp;creator=factset&amp;DYN_ARGS=TRUE&amp;DOC_NAME=FAT:FQL_AUDITING_CLIENT_TEMPLATE.FAT&amp;display_string=Audit&amp;VAR:KEY=QFGFUVQHML&amp;VAR:QUERY=RkZfRU5UUlBSX1ZBTF9EQUlMWSg0MDA5MSwsLCwsJ0RJTCcpL0VDX01FQU5fU0FMRVNfTlRNQSg0MDA5MSk=&amp;","WINDOW=FIRST_POPUP&amp;HEIGHT=450&amp;WIDTH=450&amp;START_MAXIMIZED=FALSE&amp;VAR:CALENDAR=US&amp;VAR:SYMBOL=SGI&amp;VAR:INDEX=0"}</definedName>
    <definedName name="_2500__FDSAUDITLINK__" hidden="1">{"fdsup://Directions/FactSet Auditing Viewer?action=AUDIT_VALUE&amp;DB=129&amp;ID1=57772K10&amp;VALUEID=02001&amp;SDATE=200601&amp;PERIODTYPE=QTR_STD&amp;SCFT=3&amp;window=popup_no_bar&amp;width=385&amp;height=120&amp;START_MAXIMIZED=FALSE&amp;creator=factset&amp;display_string=Audit"}</definedName>
    <definedName name="_2501__FDSAUDITLINK__" hidden="1">{"fdsup://Directions/FactSet Auditing Viewer?action=AUDIT_VALUE&amp;DB=129&amp;ID1=G5876H10&amp;VALUEID=02001&amp;SDATE=200503&amp;PERIODTYPE=QTR_STD&amp;SCFT=3&amp;window=popup_no_bar&amp;width=385&amp;height=120&amp;START_MAXIMIZED=FALSE&amp;creator=factset&amp;display_string=Audit"}</definedName>
    <definedName name="_2502__FDSAUDITLINK__" hidden="1">{"fdsup://Directions/FactSet Auditing Viewer?action=AUDIT_VALUE&amp;DB=129&amp;ID1=G5876H10&amp;VALUEID=02001&amp;SDATE=200503&amp;PERIODTYPE=QTR_STD&amp;SCFT=3&amp;window=popup_no_bar&amp;width=385&amp;height=120&amp;START_MAXIMIZED=FALSE&amp;creator=factset&amp;display_string=Audit"}</definedName>
    <definedName name="_2503__FDSAUDITLINK__" hidden="1">{"fdsup://Directions/FactSet Auditing Viewer?action=AUDIT_VALUE&amp;DB=129&amp;ID1=62007630&amp;VALUEID=02001&amp;SDATE=200503&amp;PERIODTYPE=QTR_STD&amp;SCFT=3&amp;window=popup_no_bar&amp;width=385&amp;height=120&amp;START_MAXIMIZED=FALSE&amp;creator=factset&amp;display_string=Audit"}</definedName>
    <definedName name="_2504__FDSAUDITLINK__" hidden="1">{"fdsup://Directions/FactSet Auditing Viewer?action=AUDIT_VALUE&amp;DB=129&amp;ID1=62007630&amp;VALUEID=02001&amp;SDATE=200503&amp;PERIODTYPE=QTR_STD&amp;SCFT=3&amp;window=popup_no_bar&amp;width=385&amp;height=120&amp;START_MAXIMIZED=FALSE&amp;creator=factset&amp;display_string=Audit"}</definedName>
    <definedName name="_2505__FDSAUDITLINK__" hidden="1">{"fdsup://Directions/FactSet Auditing Viewer?action=AUDIT_VALUE&amp;DB=129&amp;ID1=60456710&amp;VALUEID=02001&amp;SDATE=200601&amp;PERIODTYPE=QTR_STD&amp;SCFT=3&amp;window=popup_no_bar&amp;width=385&amp;height=120&amp;START_MAXIMIZED=FALSE&amp;creator=factset&amp;display_string=Audit"}</definedName>
    <definedName name="_2506__FDSAUDITLINK__" hidden="1">{"fdsup://Directions/FactSet Auditing Viewer?action=AUDIT_VALUE&amp;DB=129&amp;ID1=60456710&amp;VALUEID=02001&amp;SDATE=200601&amp;PERIODTYPE=QTR_STD&amp;SCFT=3&amp;window=popup_no_bar&amp;width=385&amp;height=120&amp;START_MAXIMIZED=FALSE&amp;creator=factset&amp;display_string=Audit"}</definedName>
    <definedName name="_2507__FDSAUDITLINK__" hidden="1">{"fdsup://Directions/FactSet Auditing Viewer?action=AUDIT_VALUE&amp;DB=129&amp;ID1=59501710&amp;VALUEID=02001&amp;SDATE=200502&amp;PERIODTYPE=QTR_STD&amp;SCFT=3&amp;window=popup_no_bar&amp;width=385&amp;height=120&amp;START_MAXIMIZED=FALSE&amp;creator=factset&amp;display_string=Audit"}</definedName>
    <definedName name="_2508__FDSAUDITLINK__" hidden="1">{"fdsup://Directions/FactSet Auditing Viewer?action=AUDIT_VALUE&amp;DB=129&amp;ID1=59501710&amp;VALUEID=02001&amp;SDATE=200502&amp;PERIODTYPE=QTR_STD&amp;SCFT=3&amp;window=popup_no_bar&amp;width=385&amp;height=120&amp;START_MAXIMIZED=FALSE&amp;creator=factset&amp;display_string=Audit"}</definedName>
    <definedName name="_2509__FDSAUDITLINK__" hidden="1">{"fdsup://Directions/FactSet Auditing Viewer?action=AUDIT_VALUE&amp;DB=129&amp;ID1=50216110&amp;VALUEID=02001&amp;SDATE=200503&amp;PERIODTYPE=QTR_STD&amp;SCFT=3&amp;window=popup_no_bar&amp;width=385&amp;height=120&amp;START_MAXIMIZED=FALSE&amp;creator=factset&amp;display_string=Audit"}</definedName>
    <definedName name="_251__FDSAUDITLINK__" hidden="1">{"fdsup://directions/FAT Viewer?action=UPDATE&amp;creator=factset&amp;DYN_ARGS=TRUE&amp;DOC_NAME=FAT:FQL_AUDITING_CLIENT_TEMPLATE.FAT&amp;display_string=Audit&amp;VAR:KEY=AZQTSDGFOP&amp;VAR:QUERY=RkZfRU5UUlBSX1ZBTF9EQUlMWSg0MDA4OCwsLCwsJ0RJTCcpL0VDX01FQU5fU0FMRVNfTlRNQSg0MDA4OCk=&amp;","WINDOW=FIRST_POPUP&amp;HEIGHT=450&amp;WIDTH=450&amp;START_MAXIMIZED=FALSE&amp;VAR:CALENDAR=US&amp;VAR:SYMBOL=SGI&amp;VAR:INDEX=0"}</definedName>
    <definedName name="_2510__FDSAUDITLINK__" hidden="1">{"fdsup://Directions/FactSet Auditing Viewer?action=AUDIT_VALUE&amp;DB=129&amp;ID1=50216110&amp;VALUEID=02001&amp;SDATE=200503&amp;PERIODTYPE=QTR_STD&amp;SCFT=3&amp;window=popup_no_bar&amp;width=385&amp;height=120&amp;START_MAXIMIZED=FALSE&amp;creator=factset&amp;display_string=Audit"}</definedName>
    <definedName name="_2511__FDSAUDITLINK__" hidden="1">{"fdsup://Directions/FactSet Auditing Viewer?action=AUDIT_VALUE&amp;DB=129&amp;ID1=51841510&amp;VALUEID=02001&amp;SDATE=200503&amp;PERIODTYPE=QTR_STD&amp;SCFT=3&amp;window=popup_no_bar&amp;width=385&amp;height=120&amp;START_MAXIMIZED=FALSE&amp;creator=factset&amp;display_string=Audit"}</definedName>
    <definedName name="_2512__FDSAUDITLINK__" hidden="1">{"fdsup://Directions/FactSet Auditing Viewer?action=AUDIT_VALUE&amp;DB=129&amp;ID1=51841510&amp;VALUEID=02001&amp;SDATE=200503&amp;PERIODTYPE=QTR_STD&amp;SCFT=3&amp;window=popup_no_bar&amp;width=385&amp;height=120&amp;START_MAXIMIZED=FALSE&amp;creator=factset&amp;display_string=Audit"}</definedName>
    <definedName name="_2513__FDSAUDITLINK__" hidden="1">{"fdsup://Directions/FactSet Auditing Viewer?action=AUDIT_VALUE&amp;DB=129&amp;ID1=51280710&amp;VALUEID=02001&amp;SDATE=200601&amp;PERIODTYPE=QTR_STD&amp;SCFT=3&amp;window=popup_no_bar&amp;width=385&amp;height=120&amp;START_MAXIMIZED=FALSE&amp;creator=factset&amp;display_string=Audit"}</definedName>
    <definedName name="_2514__FDSAUDITLINK__" hidden="1">{"fdsup://Directions/FactSet Auditing Viewer?action=AUDIT_VALUE&amp;DB=129&amp;ID1=51280710&amp;VALUEID=02001&amp;SDATE=200601&amp;PERIODTYPE=QTR_STD&amp;SCFT=3&amp;window=popup_no_bar&amp;width=385&amp;height=120&amp;START_MAXIMIZED=FALSE&amp;creator=factset&amp;display_string=Audit"}</definedName>
    <definedName name="_2515__FDSAUDITLINK__" hidden="1">{"fdsup://Directions/FactSet Auditing Viewer?action=AUDIT_VALUE&amp;DB=129&amp;ID1=53567810&amp;VALUEID=02001&amp;SDATE=200601&amp;PERIODTYPE=QTR_STD&amp;SCFT=3&amp;window=popup_no_bar&amp;width=385&amp;height=120&amp;START_MAXIMIZED=FALSE&amp;creator=factset&amp;display_string=Audit"}</definedName>
    <definedName name="_2516__FDSAUDITLINK__" hidden="1">{"fdsup://Directions/FactSet Auditing Viewer?action=AUDIT_VALUE&amp;DB=129&amp;ID1=53567810&amp;VALUEID=02001&amp;SDATE=200601&amp;PERIODTYPE=QTR_STD&amp;SCFT=3&amp;window=popup_no_bar&amp;width=385&amp;height=120&amp;START_MAXIMIZED=FALSE&amp;creator=factset&amp;display_string=Audit"}</definedName>
    <definedName name="_2517__FDSAUDITLINK__" hidden="1">{"fdsup://Directions/FactSet Auditing Viewer?action=AUDIT_VALUE&amp;DB=129&amp;ID1=48248010&amp;VALUEID=02001&amp;SDATE=200601&amp;PERIODTYPE=QTR_STD&amp;SCFT=3&amp;window=popup_no_bar&amp;width=385&amp;height=120&amp;START_MAXIMIZED=FALSE&amp;creator=factset&amp;display_string=Audit"}</definedName>
    <definedName name="_2518__FDSAUDITLINK__" hidden="1">{"fdsup://Directions/FactSet Auditing Viewer?action=AUDIT_VALUE&amp;DB=129&amp;ID1=48248010&amp;VALUEID=02001&amp;SDATE=200601&amp;PERIODTYPE=QTR_STD&amp;SCFT=3&amp;window=popup_no_bar&amp;width=385&amp;height=120&amp;START_MAXIMIZED=FALSE&amp;creator=factset&amp;display_string=Audit"}</definedName>
    <definedName name="_2519__FDSAUDITLINK__" hidden="1">{"fdsup://Directions/FactSet Auditing Viewer?action=AUDIT_VALUE&amp;DB=129&amp;ID1=48203R10&amp;VALUEID=02001&amp;SDATE=200503&amp;PERIODTYPE=QTR_STD&amp;SCFT=3&amp;window=popup_no_bar&amp;width=385&amp;height=120&amp;START_MAXIMIZED=FALSE&amp;creator=factset&amp;display_string=Audit"}</definedName>
    <definedName name="_252__FDSAUDITLINK__" hidden="1">{"fdsup://directions/FAT Viewer?action=UPDATE&amp;creator=factset&amp;DYN_ARGS=TRUE&amp;DOC_NAME=FAT:FQL_AUDITING_CLIENT_TEMPLATE.FAT&amp;display_string=Audit&amp;VAR:KEY=ERULMPEJQL&amp;VAR:QUERY=RkZfRU5UUlBSX1ZBTF9EQUlMWSg0MDA4NywsLCwsJ0RJTCcpL0VDX01FQU5fU0FMRVNfTlRNQSg0MDA4Nyk=&amp;","WINDOW=FIRST_POPUP&amp;HEIGHT=450&amp;WIDTH=450&amp;START_MAXIMIZED=FALSE&amp;VAR:CALENDAR=US&amp;VAR:SYMBOL=SGI&amp;VAR:INDEX=0"}</definedName>
    <definedName name="_2520__FDSAUDITLINK__" hidden="1">{"fdsup://Directions/FactSet Auditing Viewer?action=AUDIT_VALUE&amp;DB=129&amp;ID1=48203R10&amp;VALUEID=02001&amp;SDATE=200503&amp;PERIODTYPE=QTR_STD&amp;SCFT=3&amp;window=popup_no_bar&amp;width=385&amp;height=120&amp;START_MAXIMIZED=FALSE&amp;creator=factset&amp;display_string=Audit"}</definedName>
    <definedName name="_2521__FDSAUDITLINK__" hidden="1">{"fdsup://Directions/FactSet Auditing Viewer?action=AUDIT_VALUE&amp;DB=129&amp;ID1=86681020&amp;VALUEID=02001&amp;SDATE=200601&amp;PERIODTYPE=QTR_STD&amp;SCFT=3&amp;window=popup_no_bar&amp;width=385&amp;height=120&amp;START_MAXIMIZED=FALSE&amp;creator=factset&amp;display_string=Audit"}</definedName>
    <definedName name="_2522__FDSAUDITLINK__" hidden="1">{"fdsup://Directions/FactSet Auditing Viewer?action=AUDIT_VALUE&amp;DB=129&amp;ID1=86681020&amp;VALUEID=02001&amp;SDATE=200601&amp;PERIODTYPE=QTR_STD&amp;SCFT=3&amp;window=popup_no_bar&amp;width=385&amp;height=120&amp;START_MAXIMIZED=FALSE&amp;creator=factset&amp;display_string=Audit"}</definedName>
    <definedName name="_2523__FDSAUDITLINK__" hidden="1">{"fdsup://Directions/FactSet Auditing Viewer?action=AUDIT_VALUE&amp;DB=129&amp;ID1=46069S10&amp;VALUEID=02001&amp;SDATE=200503&amp;PERIODTYPE=QTR_STD&amp;SCFT=3&amp;window=popup_no_bar&amp;width=385&amp;height=120&amp;START_MAXIMIZED=FALSE&amp;creator=factset&amp;display_string=Audit"}</definedName>
    <definedName name="_2524__FDSAUDITLINK__" hidden="1">{"fdsup://Directions/FactSet Auditing Viewer?action=AUDIT_VALUE&amp;DB=129&amp;ID1=46069S10&amp;VALUEID=02001&amp;SDATE=200503&amp;PERIODTYPE=QTR_STD&amp;SCFT=3&amp;window=popup_no_bar&amp;width=385&amp;height=120&amp;START_MAXIMIZED=FALSE&amp;creator=factset&amp;display_string=Audit"}</definedName>
    <definedName name="_2525__FDSAUDITLINK__" hidden="1">{"fdsup://Directions/FactSet Auditing Viewer?action=AUDIT_VALUE&amp;DB=129&amp;ID1=46025410&amp;VALUEID=02001&amp;SDATE=200601&amp;PERIODTYPE=QTR_STD&amp;SCFT=3&amp;window=popup_no_bar&amp;width=385&amp;height=120&amp;START_MAXIMIZED=FALSE&amp;creator=factset&amp;display_string=Audit"}</definedName>
    <definedName name="_2526__FDSAUDITLINK__" hidden="1">{"fdsup://Directions/FactSet Auditing Viewer?action=AUDIT_VALUE&amp;DB=129&amp;ID1=46025410&amp;VALUEID=02001&amp;SDATE=200601&amp;PERIODTYPE=QTR_STD&amp;SCFT=3&amp;window=popup_no_bar&amp;width=385&amp;height=120&amp;START_MAXIMIZED=FALSE&amp;creator=factset&amp;display_string=Audit"}</definedName>
    <definedName name="_2527__FDSAUDITLINK__" hidden="1">{"fdsup://Directions/FactSet Auditing Viewer?action=AUDIT_VALUE&amp;DB=129&amp;ID1=45814010&amp;VALUEID=02001&amp;SDATE=200503&amp;PERIODTYPE=QTR_STD&amp;SCFT=3&amp;window=popup_no_bar&amp;width=385&amp;height=120&amp;START_MAXIMIZED=FALSE&amp;creator=factset&amp;display_string=Audit"}</definedName>
    <definedName name="_2528__FDSAUDITLINK__" hidden="1">{"fdsup://Directions/FactSet Auditing Viewer?action=AUDIT_VALUE&amp;DB=129&amp;ID1=45814010&amp;VALUEID=02001&amp;SDATE=200503&amp;PERIODTYPE=QTR_STD&amp;SCFT=3&amp;window=popup_no_bar&amp;width=385&amp;height=120&amp;START_MAXIMIZED=FALSE&amp;creator=factset&amp;display_string=Audit"}</definedName>
    <definedName name="_2529__FDSAUDITLINK__" hidden="1">{"fdsup://Directions/FactSet Auditing Viewer?action=AUDIT_VALUE&amp;DB=129&amp;ID1=45811810&amp;VALUEID=02001&amp;SDATE=200502&amp;PERIODTYPE=QTR_STD&amp;SCFT=3&amp;window=popup_no_bar&amp;width=385&amp;height=120&amp;START_MAXIMIZED=FALSE&amp;creator=factset&amp;display_string=Audit"}</definedName>
    <definedName name="_253__FDSAUDITLINK__" hidden="1">{"fdsup://directions/FAT Viewer?action=UPDATE&amp;creator=factset&amp;DYN_ARGS=TRUE&amp;DOC_NAME=FAT:FQL_AUDITING_CLIENT_TEMPLATE.FAT&amp;display_string=Audit&amp;VAR:KEY=AVQZQRYTCT&amp;VAR:QUERY=RkZfRU5UUlBSX1ZBTF9EQUlMWSg0MDA4NiwsLCwsJ0RJTCcpL0VDX01FQU5fU0FMRVNfTlRNQSg0MDA4Nik=&amp;","WINDOW=FIRST_POPUP&amp;HEIGHT=450&amp;WIDTH=450&amp;START_MAXIMIZED=FALSE&amp;VAR:CALENDAR=US&amp;VAR:SYMBOL=SGI&amp;VAR:INDEX=0"}</definedName>
    <definedName name="_2530__FDSAUDITLINK__" hidden="1">{"fdsup://Directions/FactSet Auditing Viewer?action=AUDIT_VALUE&amp;DB=129&amp;ID1=45811810&amp;VALUEID=02001&amp;SDATE=200502&amp;PERIODTYPE=QTR_STD&amp;SCFT=3&amp;window=popup_no_bar&amp;width=385&amp;height=120&amp;START_MAXIMIZED=FALSE&amp;creator=factset&amp;display_string=Audit"}</definedName>
    <definedName name="_2531__FDSAUDITLINK__" hidden="1">{"fdsup://Directions/FactSet Auditing Viewer?action=AUDIT_VALUE&amp;DB=129&amp;ID1=34637510&amp;VALUEID=02001&amp;SDATE=200503&amp;PERIODTYPE=QTR_STD&amp;SCFT=3&amp;window=popup_no_bar&amp;width=385&amp;height=120&amp;START_MAXIMIZED=FALSE&amp;creator=factset&amp;display_string=Audit"}</definedName>
    <definedName name="_2532__FDSAUDITLINK__" hidden="1">{"fdsup://Directions/FactSet Auditing Viewer?action=AUDIT_VALUE&amp;DB=129&amp;ID1=34637510&amp;VALUEID=02001&amp;SDATE=200503&amp;PERIODTYPE=QTR_STD&amp;SCFT=3&amp;window=popup_no_bar&amp;width=385&amp;height=120&amp;START_MAXIMIZED=FALSE&amp;creator=factset&amp;display_string=Audit"}</definedName>
    <definedName name="_2533__FDSAUDITLINK__" hidden="1">{"fdsup://Directions/FactSet Auditing Viewer?action=AUDIT_VALUE&amp;DB=129&amp;ID1=29247520&amp;VALUEID=02001&amp;SDATE=200601&amp;PERIODTYPE=QTR_STD&amp;SCFT=3&amp;window=popup_no_bar&amp;width=385&amp;height=120&amp;START_MAXIMIZED=FALSE&amp;creator=factset&amp;display_string=Audit"}</definedName>
    <definedName name="_2534__FDSAUDITLINK__" hidden="1">{"fdsup://Directions/FactSet Auditing Viewer?action=AUDIT_VALUE&amp;DB=129&amp;ID1=29247520&amp;VALUEID=02001&amp;SDATE=200601&amp;PERIODTYPE=QTR_STD&amp;SCFT=3&amp;window=popup_no_bar&amp;width=385&amp;height=120&amp;START_MAXIMIZED=FALSE&amp;creator=factset&amp;display_string=Audit"}</definedName>
    <definedName name="_2535__FDSAUDITLINK__" hidden="1">{"fdsup://Directions/FactSet Auditing Viewer?action=AUDIT_VALUE&amp;DB=129&amp;ID1=25454310&amp;VALUEID=02001&amp;SDATE=200503&amp;PERIODTYPE=QTR_STD&amp;SCFT=3&amp;window=popup_no_bar&amp;width=385&amp;height=120&amp;START_MAXIMIZED=FALSE&amp;creator=factset&amp;display_string=Audit"}</definedName>
    <definedName name="_2536__FDSAUDITLINK__" hidden="1">{"fdsup://Directions/FactSet Auditing Viewer?action=AUDIT_VALUE&amp;DB=129&amp;ID1=25454310&amp;VALUEID=02001&amp;SDATE=200503&amp;PERIODTYPE=QTR_STD&amp;SCFT=3&amp;window=popup_no_bar&amp;width=385&amp;height=120&amp;START_MAXIMIZED=FALSE&amp;creator=factset&amp;display_string=Audit"}</definedName>
    <definedName name="_2537__FDSAUDITLINK__" hidden="1">{"fdsup://Directions/FactSet Auditing Viewer?action=AUDIT_VALUE&amp;DB=129&amp;ID1=23257210&amp;VALUEID=02001&amp;SDATE=200503&amp;PERIODTYPE=QTR_STD&amp;SCFT=3&amp;window=popup_no_bar&amp;width=385&amp;height=120&amp;START_MAXIMIZED=FALSE&amp;creator=factset&amp;display_string=Audit"}</definedName>
    <definedName name="_2538__FDSAUDITLINK__" hidden="1">{"fdsup://Directions/FactSet Auditing Viewer?action=AUDIT_VALUE&amp;DB=129&amp;ID1=23257210&amp;VALUEID=02001&amp;SDATE=200503&amp;PERIODTYPE=QTR_STD&amp;SCFT=3&amp;window=popup_no_bar&amp;width=385&amp;height=120&amp;START_MAXIMIZED=FALSE&amp;creator=factset&amp;display_string=Audit"}</definedName>
    <definedName name="_2539__FDSAUDITLINK__" hidden="1">{"fdsup://Directions/FactSet Auditing Viewer?action=AUDIT_VALUE&amp;DB=129&amp;ID1=23280610&amp;VALUEID=02001&amp;SDATE=200503&amp;PERIODTYPE=QTR_STD&amp;SCFT=3&amp;window=popup_no_bar&amp;width=385&amp;height=120&amp;START_MAXIMIZED=FALSE&amp;creator=factset&amp;display_string=Audit"}</definedName>
    <definedName name="_254__FDSAUDITLINK__" hidden="1">{"fdsup://directions/FAT Viewer?action=UPDATE&amp;creator=factset&amp;DYN_ARGS=TRUE&amp;DOC_NAME=FAT:FQL_AUDITING_CLIENT_TEMPLATE.FAT&amp;display_string=Audit&amp;VAR:KEY=ETUFKPINAF&amp;VAR:QUERY=RkZfRU5UUlBSX1ZBTF9EQUlMWSg0MDA4NSwsLCwsJ0RJTCcpL0VDX01FQU5fU0FMRVNfTlRNQSg0MDA4NSk=&amp;","WINDOW=FIRST_POPUP&amp;HEIGHT=450&amp;WIDTH=450&amp;START_MAXIMIZED=FALSE&amp;VAR:CALENDAR=US&amp;VAR:SYMBOL=SGI&amp;VAR:INDEX=0"}</definedName>
    <definedName name="_2540__FDSAUDITLINK__" hidden="1">{"fdsup://Directions/FactSet Auditing Viewer?action=AUDIT_VALUE&amp;DB=129&amp;ID1=23280610&amp;VALUEID=02001&amp;SDATE=200503&amp;PERIODTYPE=QTR_STD&amp;SCFT=3&amp;window=popup_no_bar&amp;width=385&amp;height=120&amp;START_MAXIMIZED=FALSE&amp;creator=factset&amp;display_string=Audit"}</definedName>
    <definedName name="_2541__FDSAUDITLINK__" hidden="1">{"fdsup://Directions/FactSet Auditing Viewer?action=AUDIT_VALUE&amp;DB=129&amp;ID1=17275R10&amp;VALUEID=02001&amp;SDATE=200601&amp;PERIODTYPE=QTR_STD&amp;SCFT=3&amp;window=popup_no_bar&amp;width=385&amp;height=120&amp;START_MAXIMIZED=FALSE&amp;creator=factset&amp;display_string=Audit"}</definedName>
    <definedName name="_2542__FDSAUDITLINK__" hidden="1">{"fdsup://Directions/FactSet Auditing Viewer?action=AUDIT_VALUE&amp;DB=129&amp;ID1=17275R10&amp;VALUEID=02001&amp;SDATE=200601&amp;PERIODTYPE=QTR_STD&amp;SCFT=3&amp;window=popup_no_bar&amp;width=385&amp;height=120&amp;START_MAXIMIZED=FALSE&amp;creator=factset&amp;display_string=Audit"}</definedName>
    <definedName name="_2543__FDSAUDITLINK__" hidden="1">{"fdsup://Directions/FactSet Auditing Viewer?action=AUDIT_VALUE&amp;DB=129&amp;ID1=22544710&amp;VALUEID=02001&amp;SDATE=200601&amp;PERIODTYPE=QTR_STD&amp;SCFT=3&amp;window=popup_no_bar&amp;width=385&amp;height=120&amp;START_MAXIMIZED=FALSE&amp;creator=factset&amp;display_string=Audit"}</definedName>
    <definedName name="_2544__FDSAUDITLINK__" hidden="1">{"fdsup://Directions/FactSet Auditing Viewer?action=AUDIT_VALUE&amp;DB=129&amp;ID1=22544710&amp;VALUEID=02001&amp;SDATE=200601&amp;PERIODTYPE=QTR_STD&amp;SCFT=3&amp;window=popup_no_bar&amp;width=385&amp;height=120&amp;START_MAXIMIZED=FALSE&amp;creator=factset&amp;display_string=Audit"}</definedName>
    <definedName name="_2545__FDSAUDITLINK__" hidden="1">{"fdsup://Directions/FactSet Auditing Viewer?action=AUDIT_VALUE&amp;DB=129&amp;ID1=12738710&amp;VALUEID=02001&amp;SDATE=200503&amp;PERIODTYPE=QTR_STD&amp;SCFT=3&amp;window=popup_no_bar&amp;width=385&amp;height=120&amp;START_MAXIMIZED=FALSE&amp;creator=factset&amp;display_string=Audit"}</definedName>
    <definedName name="_2546__FDSAUDITLINK__" hidden="1">{"fdsup://Directions/FactSet Auditing Viewer?action=AUDIT_VALUE&amp;DB=129&amp;ID1=12738710&amp;VALUEID=02001&amp;SDATE=200503&amp;PERIODTYPE=QTR_STD&amp;SCFT=3&amp;window=popup_no_bar&amp;width=385&amp;height=120&amp;START_MAXIMIZED=FALSE&amp;creator=factset&amp;display_string=Audit"}</definedName>
    <definedName name="_2547__FDSAUDITLINK__" hidden="1">{"fdsup://Directions/FactSet Auditing Viewer?action=AUDIT_VALUE&amp;DB=129&amp;ID1=04743P10&amp;VALUEID=02001&amp;SDATE=200503&amp;PERIODTYPE=QTR_STD&amp;SCFT=3&amp;window=popup_no_bar&amp;width=385&amp;height=120&amp;START_MAXIMIZED=FALSE&amp;creator=factset&amp;display_string=Audit"}</definedName>
    <definedName name="_2548__FDSAUDITLINK__" hidden="1">{"fdsup://Directions/FactSet Auditing Viewer?action=AUDIT_VALUE&amp;DB=129&amp;ID1=04743P10&amp;VALUEID=02001&amp;SDATE=200503&amp;PERIODTYPE=QTR_STD&amp;SCFT=3&amp;window=popup_no_bar&amp;width=385&amp;height=120&amp;START_MAXIMIZED=FALSE&amp;creator=factset&amp;display_string=Audit"}</definedName>
    <definedName name="_2549__FDSAUDITLINK__" hidden="1">{"fdsup://Directions/FactSet Auditing Viewer?action=AUDIT_VALUE&amp;DB=129&amp;ID1=00790310&amp;VALUEID=02001&amp;SDATE=200503&amp;PERIODTYPE=QTR_STD&amp;SCFT=3&amp;window=popup_no_bar&amp;width=385&amp;height=120&amp;START_MAXIMIZED=FALSE&amp;creator=factset&amp;display_string=Audit"}</definedName>
    <definedName name="_255__FDSAUDITLINK__" hidden="1">{"fdsup://directions/FAT Viewer?action=UPDATE&amp;creator=factset&amp;DYN_ARGS=TRUE&amp;DOC_NAME=FAT:FQL_AUDITING_CLIENT_TEMPLATE.FAT&amp;display_string=Audit&amp;VAR:KEY=MDWNWPQNIH&amp;VAR:QUERY=RkZfRU5UUlBSX1ZBTF9EQUlMWSg0MDA4NCwsLCwsJ0RJTCcpL0VDX01FQU5fU0FMRVNfTlRNQSg0MDA4NCk=&amp;","WINDOW=FIRST_POPUP&amp;HEIGHT=450&amp;WIDTH=450&amp;START_MAXIMIZED=FALSE&amp;VAR:CALENDAR=US&amp;VAR:SYMBOL=SGI&amp;VAR:INDEX=0"}</definedName>
    <definedName name="_2550__FDSAUDITLINK__" hidden="1">{"fdsup://Directions/FactSet Auditing Viewer?action=AUDIT_VALUE&amp;DB=129&amp;ID1=00790310&amp;VALUEID=02001&amp;SDATE=200503&amp;PERIODTYPE=QTR_STD&amp;SCFT=3&amp;window=popup_no_bar&amp;width=385&amp;height=120&amp;START_MAXIMIZED=FALSE&amp;creator=factset&amp;display_string=Audit"}</definedName>
    <definedName name="_2551__FDSAUDITLINK__" hidden="1">{"fdsup://Directions/FactSet Auditing Viewer?action=AUDIT_VALUE&amp;DB=129&amp;ID1=03822W40&amp;VALUEID=02001&amp;SDATE=200502&amp;PERIODTYPE=QTR_STD&amp;SCFT=3&amp;window=popup_no_bar&amp;width=385&amp;height=120&amp;START_MAXIMIZED=FALSE&amp;creator=factset&amp;display_string=Audit"}</definedName>
    <definedName name="_2552__FDSAUDITLINK__" hidden="1">{"fdsup://Directions/FactSet Auditing Viewer?action=AUDIT_VALUE&amp;DB=129&amp;ID1=03822W40&amp;VALUEID=02001&amp;SDATE=200502&amp;PERIODTYPE=QTR_STD&amp;SCFT=3&amp;window=popup_no_bar&amp;width=385&amp;height=120&amp;START_MAXIMIZED=FALSE&amp;creator=factset&amp;display_string=Audit"}</definedName>
    <definedName name="_2553__FDSAUDITLINK__" hidden="1">{"fdsup://Directions/FactSet Auditing Viewer?action=AUDIT_VALUE&amp;DB=129&amp;ID1=02144110&amp;VALUEID=02001&amp;SDATE=200503&amp;PERIODTYPE=QTR_STD&amp;SCFT=3&amp;window=popup_no_bar&amp;width=385&amp;height=120&amp;START_MAXIMIZED=FALSE&amp;creator=factset&amp;display_string=Audit"}</definedName>
    <definedName name="_2554__FDSAUDITLINK__" hidden="1">{"fdsup://Directions/FactSet Auditing Viewer?action=AUDIT_VALUE&amp;DB=129&amp;ID1=02144110&amp;VALUEID=02001&amp;SDATE=200503&amp;PERIODTYPE=QTR_STD&amp;SCFT=3&amp;window=popup_no_bar&amp;width=385&amp;height=120&amp;START_MAXIMIZED=FALSE&amp;creator=factset&amp;display_string=Audit"}</definedName>
    <definedName name="_2555__FDSAUDITLINK__" hidden="1">{"fdsup://Directions/FactSet Auditing Viewer?action=AUDIT_VALUE&amp;DB=129&amp;ID1=00752J10&amp;VALUEID=02001&amp;SDATE=200503&amp;PERIODTYPE=QTR_STD&amp;SCFT=3&amp;window=popup_no_bar&amp;width=385&amp;height=120&amp;START_MAXIMIZED=FALSE&amp;creator=factset&amp;display_string=Audit"}</definedName>
    <definedName name="_2556__FDSAUDITLINK__" hidden="1">{"fdsup://Directions/FactSet Auditing Viewer?action=AUDIT_VALUE&amp;DB=129&amp;ID1=00752J10&amp;VALUEID=02001&amp;SDATE=200503&amp;PERIODTYPE=QTR_STD&amp;SCFT=3&amp;window=popup_no_bar&amp;width=385&amp;height=120&amp;START_MAXIMIZED=FALSE&amp;creator=factset&amp;display_string=Audit"}</definedName>
    <definedName name="_2557__FDSAUDITLINK__" hidden="1">{"fdsup://Directions/FactSet Auditing Viewer?action=AUDIT_VALUE&amp;DB=129&amp;ID1=98975F10&amp;VALUEID=02001&amp;SDATE=200502&amp;PERIODTYPE=QTR_STD&amp;SCFT=3&amp;window=popup_no_bar&amp;width=385&amp;height=120&amp;START_MAXIMIZED=FALSE&amp;creator=factset&amp;display_string=Audit"}</definedName>
    <definedName name="_2558__FDSAUDITLINK__" hidden="1">{"fdsup://Directions/FactSet Auditing Viewer?action=AUDIT_VALUE&amp;DB=129&amp;ID1=98975F10&amp;VALUEID=02001&amp;SDATE=200502&amp;PERIODTYPE=QTR_STD&amp;SCFT=3&amp;window=popup_no_bar&amp;width=385&amp;height=120&amp;START_MAXIMIZED=FALSE&amp;creator=factset&amp;display_string=Audit"}</definedName>
    <definedName name="_2559__FDSAUDITLINK__" hidden="1">{"fdsup://Directions/FactSet Auditing Viewer?action=AUDIT_VALUE&amp;DB=129&amp;ID1=98391910&amp;VALUEID=02001&amp;SDATE=200501&amp;PERIODTYPE=QTR_STD&amp;SCFT=3&amp;window=popup_no_bar&amp;width=385&amp;height=120&amp;START_MAXIMIZED=FALSE&amp;creator=factset&amp;display_string=Audit"}</definedName>
    <definedName name="_256__FDSAUDITLINK__" hidden="1">{"fdsup://directions/FAT Viewer?action=UPDATE&amp;creator=factset&amp;DYN_ARGS=TRUE&amp;DOC_NAME=FAT:FQL_AUDITING_CLIENT_TEMPLATE.FAT&amp;display_string=Audit&amp;VAR:KEY=QJEFSLIVYR&amp;VAR:QUERY=RkZfRU5UUlBSX1ZBTF9EQUlMWSg0MDA4MSwsLCwsJ0RJTCcpL0VDX01FQU5fU0FMRVNfTlRNQSg0MDA4MSk=&amp;","WINDOW=FIRST_POPUP&amp;HEIGHT=450&amp;WIDTH=450&amp;START_MAXIMIZED=FALSE&amp;VAR:CALENDAR=US&amp;VAR:SYMBOL=SGI&amp;VAR:INDEX=0"}</definedName>
    <definedName name="_2560__FDSAUDITLINK__" hidden="1">{"fdsup://Directions/FactSet Auditing Viewer?action=AUDIT_VALUE&amp;DB=129&amp;ID1=98391910&amp;VALUEID=02001&amp;SDATE=200501&amp;PERIODTYPE=QTR_STD&amp;SCFT=3&amp;window=popup_no_bar&amp;width=385&amp;height=120&amp;START_MAXIMIZED=FALSE&amp;creator=factset&amp;display_string=Audit"}</definedName>
    <definedName name="_2561__FDSAUDITLINK__" hidden="1">{"fdsup://Directions/FactSet Auditing Viewer?action=AUDIT_VALUE&amp;DB=129&amp;ID1=92849730&amp;VALUEID=02001&amp;SDATE=200503&amp;PERIODTYPE=QTR_STD&amp;SCFT=3&amp;window=popup_no_bar&amp;width=385&amp;height=120&amp;START_MAXIMIZED=FALSE&amp;creator=factset&amp;display_string=Audit"}</definedName>
    <definedName name="_2562__FDSAUDITLINK__" hidden="1">{"fdsup://Directions/FactSet Auditing Viewer?action=AUDIT_VALUE&amp;DB=129&amp;ID1=92849730&amp;VALUEID=02001&amp;SDATE=200503&amp;PERIODTYPE=QTR_STD&amp;SCFT=3&amp;window=popup_no_bar&amp;width=385&amp;height=120&amp;START_MAXIMIZED=FALSE&amp;creator=factset&amp;display_string=Audit"}</definedName>
    <definedName name="_2563__FDSAUDITLINK__" hidden="1">{"fdsup://Directions/FactSet Auditing Viewer?action=AUDIT_VALUE&amp;DB=129&amp;ID1=88250810&amp;VALUEID=02001&amp;SDATE=200502&amp;PERIODTYPE=QTR_STD&amp;SCFT=3&amp;window=popup_no_bar&amp;width=385&amp;height=120&amp;START_MAXIMIZED=FALSE&amp;creator=factset&amp;display_string=Audit"}</definedName>
    <definedName name="_2564__FDSAUDITLINK__" hidden="1">{"fdsup://Directions/FactSet Auditing Viewer?action=AUDIT_VALUE&amp;DB=129&amp;ID1=88250810&amp;VALUEID=02001&amp;SDATE=200502&amp;PERIODTYPE=QTR_STD&amp;SCFT=3&amp;window=popup_no_bar&amp;width=385&amp;height=120&amp;START_MAXIMIZED=FALSE&amp;creator=factset&amp;display_string=Audit"}</definedName>
    <definedName name="_2565__FDSAUDITLINK__" hidden="1">{"fdsup://Directions/FactSet Auditing Viewer?action=AUDIT_VALUE&amp;DB=129&amp;ID1=89674K10&amp;VALUEID=02001&amp;SDATE=200502&amp;PERIODTYPE=QTR_STD&amp;SCFT=3&amp;window=popup_no_bar&amp;width=385&amp;height=120&amp;START_MAXIMIZED=FALSE&amp;creator=factset&amp;display_string=Audit"}</definedName>
    <definedName name="_2566__FDSAUDITLINK__" hidden="1">{"fdsup://Directions/FactSet Auditing Viewer?action=AUDIT_VALUE&amp;DB=129&amp;ID1=89674K10&amp;VALUEID=02001&amp;SDATE=200502&amp;PERIODTYPE=QTR_STD&amp;SCFT=3&amp;window=popup_no_bar&amp;width=385&amp;height=120&amp;START_MAXIMIZED=FALSE&amp;creator=factset&amp;display_string=Audit"}</definedName>
    <definedName name="_2567__FDSAUDITLINK__" hidden="1">{"fdsup://Directions/FactSet Auditing Viewer?action=AUDIT_VALUE&amp;DB=129&amp;ID1=83088M10&amp;VALUEID=02001&amp;SDATE=200503&amp;PERIODTYPE=QTR_STD&amp;SCFT=3&amp;window=popup_no_bar&amp;width=385&amp;height=120&amp;START_MAXIMIZED=FALSE&amp;creator=factset&amp;display_string=Audit"}</definedName>
    <definedName name="_2568__FDSAUDITLINK__" hidden="1">{"fdsup://Directions/FactSet Auditing Viewer?action=AUDIT_VALUE&amp;DB=129&amp;ID1=83088M10&amp;VALUEID=02001&amp;SDATE=200503&amp;PERIODTYPE=QTR_STD&amp;SCFT=3&amp;window=popup_no_bar&amp;width=385&amp;height=120&amp;START_MAXIMIZED=FALSE&amp;creator=factset&amp;display_string=Audit"}</definedName>
    <definedName name="_2569__FDSAUDITLINK__" hidden="1">{"fdsup://Directions/FactSet Auditing Viewer?action=AUDIT_VALUE&amp;DB=129&amp;ID1=78477410&amp;VALUEID=02001&amp;SDATE=200502&amp;PERIODTYPE=QTR_STD&amp;SCFT=3&amp;window=popup_no_bar&amp;width=385&amp;height=120&amp;START_MAXIMIZED=FALSE&amp;creator=factset&amp;display_string=Audit"}</definedName>
    <definedName name="_257__FDSAUDITLINK__" hidden="1">{"fdsup://directions/FAT Viewer?action=UPDATE&amp;creator=factset&amp;DYN_ARGS=TRUE&amp;DOC_NAME=FAT:FQL_AUDITING_CLIENT_TEMPLATE.FAT&amp;display_string=Audit&amp;VAR:KEY=QJSNCHQBQN&amp;VAR:QUERY=RkZfRU5UUlBSX1ZBTF9EQUlMWSg0MDA4MCwsLCwsJ0RJTCcpL0VDX01FQU5fU0FMRVNfTlRNQSg0MDA4MCk=&amp;","WINDOW=FIRST_POPUP&amp;HEIGHT=450&amp;WIDTH=450&amp;START_MAXIMIZED=FALSE&amp;VAR:CALENDAR=US&amp;VAR:SYMBOL=SGI&amp;VAR:INDEX=0"}</definedName>
    <definedName name="_2570__FDSAUDITLINK__" hidden="1">{"fdsup://Directions/FactSet Auditing Viewer?action=AUDIT_VALUE&amp;DB=129&amp;ID1=78477410&amp;VALUEID=02001&amp;SDATE=200502&amp;PERIODTYPE=QTR_STD&amp;SCFT=3&amp;window=popup_no_bar&amp;width=385&amp;height=120&amp;START_MAXIMIZED=FALSE&amp;creator=factset&amp;display_string=Audit"}</definedName>
    <definedName name="_2571__FDSAUDITLINK__" hidden="1">{"fdsup://Directions/FactSet Auditing Viewer?action=AUDIT_VALUE&amp;DB=129&amp;ID1=83547010&amp;VALUEID=02001&amp;SDATE=200502&amp;PERIODTYPE=QTR_STD&amp;SCFT=3&amp;window=popup_no_bar&amp;width=385&amp;height=120&amp;START_MAXIMIZED=FALSE&amp;creator=factset&amp;display_string=Audit"}</definedName>
    <definedName name="_2572__FDSAUDITLINK__" hidden="1">{"fdsup://Directions/FactSet Auditing Viewer?action=AUDIT_VALUE&amp;DB=129&amp;ID1=83547010&amp;VALUEID=02001&amp;SDATE=200502&amp;PERIODTYPE=QTR_STD&amp;SCFT=3&amp;window=popup_no_bar&amp;width=385&amp;height=120&amp;START_MAXIMIZED=FALSE&amp;creator=factset&amp;display_string=Audit"}</definedName>
    <definedName name="_2573__FDSAUDITLINK__" hidden="1">{"fdsup://Directions/FactSet Auditing Viewer?action=AUDIT_VALUE&amp;DB=129&amp;ID1=87160710&amp;VALUEID=02001&amp;SDATE=200503&amp;PERIODTYPE=QTR_STD&amp;SCFT=3&amp;window=popup_no_bar&amp;width=385&amp;height=120&amp;START_MAXIMIZED=FALSE&amp;creator=factset&amp;display_string=Audit"}</definedName>
    <definedName name="_2574__FDSAUDITLINK__" hidden="1">{"fdsup://Directions/FactSet Auditing Viewer?action=AUDIT_VALUE&amp;DB=129&amp;ID1=87160710&amp;VALUEID=02001&amp;SDATE=200503&amp;PERIODTYPE=QTR_STD&amp;SCFT=3&amp;window=popup_no_bar&amp;width=385&amp;height=120&amp;START_MAXIMIZED=FALSE&amp;creator=factset&amp;display_string=Audit"}</definedName>
    <definedName name="_2575__FDSAUDITLINK__" hidden="1">{"fdsup://Directions/FactSet Auditing Viewer?action=AUDIT_VALUE&amp;DB=129&amp;ID1=80004C10&amp;VALUEID=02001&amp;SDATE=200502&amp;PERIODTYPE=QTR_STD&amp;SCFT=3&amp;window=popup_no_bar&amp;width=385&amp;height=120&amp;START_MAXIMIZED=FALSE&amp;creator=factset&amp;display_string=Audit"}</definedName>
    <definedName name="_2576__FDSAUDITLINK__" hidden="1">{"fdsup://Directions/FactSet Auditing Viewer?action=AUDIT_VALUE&amp;DB=129&amp;ID1=80004C10&amp;VALUEID=02001&amp;SDATE=200502&amp;PERIODTYPE=QTR_STD&amp;SCFT=3&amp;window=popup_no_bar&amp;width=385&amp;height=120&amp;START_MAXIMIZED=FALSE&amp;creator=factset&amp;display_string=Audit"}</definedName>
    <definedName name="_2577__FDSAUDITLINK__" hidden="1">{"fdsup://Directions/FactSet Auditing Viewer?action=AUDIT_VALUE&amp;DB=129&amp;ID1=81685010&amp;VALUEID=02001&amp;SDATE=200502&amp;PERIODTYPE=QTR_STD&amp;SCFT=3&amp;window=popup_no_bar&amp;width=385&amp;height=120&amp;START_MAXIMIZED=FALSE&amp;creator=factset&amp;display_string=Audit"}</definedName>
    <definedName name="_2578__FDSAUDITLINK__" hidden="1">{"fdsup://Directions/FactSet Auditing Viewer?action=AUDIT_VALUE&amp;DB=129&amp;ID1=81685010&amp;VALUEID=02001&amp;SDATE=200502&amp;PERIODTYPE=QTR_STD&amp;SCFT=3&amp;window=popup_no_bar&amp;width=385&amp;height=120&amp;START_MAXIMIZED=FALSE&amp;creator=factset&amp;display_string=Audit"}</definedName>
    <definedName name="_2579__FDSAUDITLINK__" hidden="1">{"fdsup://Directions/FactSet Auditing Viewer?action=AUDIT_VALUE&amp;DB=129&amp;ID1=82691910&amp;VALUEID=02001&amp;SDATE=200502&amp;PERIODTYPE=QTR_STD&amp;SCFT=3&amp;window=popup_no_bar&amp;width=385&amp;height=120&amp;START_MAXIMIZED=FALSE&amp;creator=factset&amp;display_string=Audit"}</definedName>
    <definedName name="_258__FDSAUDITLINK__" hidden="1">{"fdsup://directions/FAT Viewer?action=UPDATE&amp;creator=factset&amp;DYN_ARGS=TRUE&amp;DOC_NAME=FAT:FQL_AUDITING_CLIENT_TEMPLATE.FAT&amp;display_string=Audit&amp;VAR:KEY=AXUJOHQFYF&amp;VAR:QUERY=RkZfRU5UUlBSX1ZBTF9EQUlMWSg0MDA3OSwsLCwsJ0RJTCcpL0VDX01FQU5fU0FMRVNfTlRNQSg0MDA3OSk=&amp;","WINDOW=FIRST_POPUP&amp;HEIGHT=450&amp;WIDTH=450&amp;START_MAXIMIZED=FALSE&amp;VAR:CALENDAR=US&amp;VAR:SYMBOL=SGI&amp;VAR:INDEX=0"}</definedName>
    <definedName name="_2580__FDSAUDITLINK__" hidden="1">{"fdsup://Directions/FactSet Auditing Viewer?action=AUDIT_VALUE&amp;DB=129&amp;ID1=82691910&amp;VALUEID=02001&amp;SDATE=200502&amp;PERIODTYPE=QTR_STD&amp;SCFT=3&amp;window=popup_no_bar&amp;width=385&amp;height=120&amp;START_MAXIMIZED=FALSE&amp;creator=factset&amp;display_string=Audit"}</definedName>
    <definedName name="_2581__FDSAUDITLINK__" hidden="1">{"fdsup://Directions/FactSet Auditing Viewer?action=AUDIT_VALUE&amp;DB=129&amp;ID1=82705T10&amp;VALUEID=02001&amp;SDATE=200502&amp;PERIODTYPE=QTR_STD&amp;SCFT=3&amp;window=popup_no_bar&amp;width=385&amp;height=120&amp;START_MAXIMIZED=FALSE&amp;creator=factset&amp;display_string=Audit"}</definedName>
    <definedName name="_2582__FDSAUDITLINK__" hidden="1">{"fdsup://Directions/FactSet Auditing Viewer?action=AUDIT_VALUE&amp;DB=129&amp;ID1=82705T10&amp;VALUEID=02001&amp;SDATE=200502&amp;PERIODTYPE=QTR_STD&amp;SCFT=3&amp;window=popup_no_bar&amp;width=385&amp;height=120&amp;START_MAXIMIZED=FALSE&amp;creator=factset&amp;display_string=Audit"}</definedName>
    <definedName name="_2583__FDSAUDITLINK__" hidden="1">{"fdsup://Directions/FactSet Auditing Viewer?action=AUDIT_VALUE&amp;DB=129&amp;ID1=75091710&amp;VALUEID=02001&amp;SDATE=200502&amp;PERIODTYPE=QTR_STD&amp;SCFT=3&amp;window=popup_no_bar&amp;width=385&amp;height=120&amp;START_MAXIMIZED=FALSE&amp;creator=factset&amp;display_string=Audit"}</definedName>
    <definedName name="_2584__FDSAUDITLINK__" hidden="1">{"fdsup://Directions/FactSet Auditing Viewer?action=AUDIT_VALUE&amp;DB=129&amp;ID1=75091710&amp;VALUEID=02001&amp;SDATE=200502&amp;PERIODTYPE=QTR_STD&amp;SCFT=3&amp;window=popup_no_bar&amp;width=385&amp;height=120&amp;START_MAXIMIZED=FALSE&amp;creator=factset&amp;display_string=Audit"}</definedName>
    <definedName name="_2585__FDSAUDITLINK__" hidden="1">{"fdsup://Directions/FactSet Auditing Viewer?action=AUDIT_VALUE&amp;DB=129&amp;ID1=74994110&amp;VALUEID=02001&amp;SDATE=200501&amp;PERIODTYPE=QTR_STD&amp;SCFT=3&amp;window=popup_no_bar&amp;width=385&amp;height=120&amp;START_MAXIMIZED=FALSE&amp;creator=factset&amp;display_string=Audit"}</definedName>
    <definedName name="_2586__FDSAUDITLINK__" hidden="1">{"fdsup://Directions/FactSet Auditing Viewer?action=AUDIT_VALUE&amp;DB=129&amp;ID1=74994110&amp;VALUEID=02001&amp;SDATE=200501&amp;PERIODTYPE=QTR_STD&amp;SCFT=3&amp;window=popup_no_bar&amp;width=385&amp;height=120&amp;START_MAXIMIZED=FALSE&amp;creator=factset&amp;display_string=Audit"}</definedName>
    <definedName name="_2587__FDSAUDITLINK__" hidden="1">{"fdsup://Directions/FactSet Auditing Viewer?action=AUDIT_VALUE&amp;DB=129&amp;ID1=74727710&amp;VALUEID=02001&amp;SDATE=200501&amp;PERIODTYPE=QTR_STD&amp;SCFT=3&amp;window=popup_no_bar&amp;width=385&amp;height=120&amp;START_MAXIMIZED=FALSE&amp;creator=factset&amp;display_string=Audit"}</definedName>
    <definedName name="_2588__FDSAUDITLINK__" hidden="1">{"fdsup://Directions/FactSet Auditing Viewer?action=AUDIT_VALUE&amp;DB=129&amp;ID1=74727710&amp;VALUEID=02001&amp;SDATE=200501&amp;PERIODTYPE=QTR_STD&amp;SCFT=3&amp;window=popup_no_bar&amp;width=385&amp;height=120&amp;START_MAXIMIZED=FALSE&amp;creator=factset&amp;display_string=Audit"}</definedName>
    <definedName name="_2589__FDSAUDITLINK__" hidden="1">{"fdsup://Directions/FactSet Auditing Viewer?action=AUDIT_VALUE&amp;DB=129&amp;ID1=74752510&amp;VALUEID=02001&amp;SDATE=200503&amp;PERIODTYPE=QTR_STD&amp;SCFT=3&amp;window=popup_no_bar&amp;width=385&amp;height=120&amp;START_MAXIMIZED=FALSE&amp;creator=factset&amp;display_string=Audit"}</definedName>
    <definedName name="_259__FDSAUDITLINK__" hidden="1">{"fdsup://directions/FAT Viewer?action=UPDATE&amp;creator=factset&amp;DYN_ARGS=TRUE&amp;DOC_NAME=FAT:FQL_AUDITING_CLIENT_TEMPLATE.FAT&amp;display_string=Audit&amp;VAR:KEY=KJMNIRGJSF&amp;VAR:QUERY=RkZfRU5UUlBSX1ZBTF9EQUlMWSg0MDA3OCwsLCwsJ0RJTCcpL0VDX01FQU5fU0FMRVNfTlRNQSg0MDA3OCk=&amp;","WINDOW=FIRST_POPUP&amp;HEIGHT=450&amp;WIDTH=450&amp;START_MAXIMIZED=FALSE&amp;VAR:CALENDAR=US&amp;VAR:SYMBOL=SGI&amp;VAR:INDEX=0"}</definedName>
    <definedName name="_2590__FDSAUDITLINK__" hidden="1">{"fdsup://Directions/FactSet Auditing Viewer?action=AUDIT_VALUE&amp;DB=129&amp;ID1=74752510&amp;VALUEID=02001&amp;SDATE=200503&amp;PERIODTYPE=QTR_STD&amp;SCFT=3&amp;window=popup_no_bar&amp;width=385&amp;height=120&amp;START_MAXIMIZED=FALSE&amp;creator=factset&amp;display_string=Audit"}</definedName>
    <definedName name="_2591__FDSAUDITLINK__" hidden="1">{"fdsup://Directions/FactSet Auditing Viewer?action=AUDIT_VALUE&amp;DB=129&amp;ID1=72581M30&amp;VALUEID=02001&amp;SDATE=200502&amp;PERIODTYPE=QTR_STD&amp;SCFT=3&amp;window=popup_no_bar&amp;width=385&amp;height=120&amp;START_MAXIMIZED=FALSE&amp;creator=factset&amp;display_string=Audit"}</definedName>
    <definedName name="_2592__FDSAUDITLINK__" hidden="1">{"fdsup://Directions/FactSet Auditing Viewer?action=AUDIT_VALUE&amp;DB=129&amp;ID1=72581M30&amp;VALUEID=02001&amp;SDATE=200502&amp;PERIODTYPE=QTR_STD&amp;SCFT=3&amp;window=popup_no_bar&amp;width=385&amp;height=120&amp;START_MAXIMIZED=FALSE&amp;creator=factset&amp;display_string=Audit"}</definedName>
    <definedName name="_2593__FDSAUDITLINK__" hidden="1">{"fdsup://Directions/FactSet Auditing Viewer?action=AUDIT_VALUE&amp;DB=129&amp;ID1=73927610&amp;VALUEID=02001&amp;SDATE=200502&amp;PERIODTYPE=QTR_STD&amp;SCFT=3&amp;window=popup_no_bar&amp;width=385&amp;height=120&amp;START_MAXIMIZED=FALSE&amp;creator=factset&amp;display_string=Audit"}</definedName>
    <definedName name="_2594__FDSAUDITLINK__" hidden="1">{"fdsup://Directions/FactSet Auditing Viewer?action=AUDIT_VALUE&amp;DB=129&amp;ID1=73927610&amp;VALUEID=02001&amp;SDATE=200502&amp;PERIODTYPE=QTR_STD&amp;SCFT=3&amp;window=popup_no_bar&amp;width=385&amp;height=120&amp;START_MAXIMIZED=FALSE&amp;creator=factset&amp;display_string=Audit"}</definedName>
    <definedName name="_2595__FDSAUDITLINK__" hidden="1">{"fdsup://Directions/FactSet Auditing Viewer?action=AUDIT_VALUE&amp;DB=129&amp;ID1=69344F10&amp;VALUEID=02001&amp;SDATE=200502&amp;PERIODTYPE=QTR_STD&amp;SCFT=3&amp;window=popup_no_bar&amp;width=385&amp;height=120&amp;START_MAXIMIZED=FALSE&amp;creator=factset&amp;display_string=Audit"}</definedName>
    <definedName name="_2596__FDSAUDITLINK__" hidden="1">{"fdsup://Directions/FactSet Auditing Viewer?action=AUDIT_VALUE&amp;DB=129&amp;ID1=69344F10&amp;VALUEID=02001&amp;SDATE=200502&amp;PERIODTYPE=QTR_STD&amp;SCFT=3&amp;window=popup_no_bar&amp;width=385&amp;height=120&amp;START_MAXIMIZED=FALSE&amp;creator=factset&amp;display_string=Audit"}</definedName>
    <definedName name="_2597__FDSAUDITLINK__" hidden="1">{"fdsup://Directions/FactSet Auditing Viewer?action=AUDIT_VALUE&amp;DB=129&amp;ID1=69341710&amp;VALUEID=02001&amp;SDATE=200502&amp;PERIODTYPE=QTR_STD&amp;SCFT=3&amp;window=popup_no_bar&amp;width=385&amp;height=120&amp;START_MAXIMIZED=FALSE&amp;creator=factset&amp;display_string=Audit"}</definedName>
    <definedName name="_2598__FDSAUDITLINK__" hidden="1">{"fdsup://Directions/FactSet Auditing Viewer?action=AUDIT_VALUE&amp;DB=129&amp;ID1=69341710&amp;VALUEID=02001&amp;SDATE=200502&amp;PERIODTYPE=QTR_STD&amp;SCFT=3&amp;window=popup_no_bar&amp;width=385&amp;height=120&amp;START_MAXIMIZED=FALSE&amp;creator=factset&amp;display_string=Audit"}</definedName>
    <definedName name="_2599__FDSAUDITLINK__" hidden="1">{"fdsup://Directions/FactSet Auditing Viewer?action=AUDIT_VALUE&amp;DB=129&amp;ID1=68218910&amp;VALUEID=02001&amp;SDATE=200502&amp;PERIODTYPE=QTR_STD&amp;SCFT=3&amp;window=popup_no_bar&amp;width=385&amp;height=120&amp;START_MAXIMIZED=FALSE&amp;creator=factset&amp;display_string=Audit"}</definedName>
    <definedName name="_26__FDSAUDITLINK__" hidden="1">{"fdsup://directions/FAT Viewer?action=UPDATE&amp;creator=factset&amp;DYN_ARGS=TRUE&amp;DOC_NAME=FAT:FQL_AUDITING_CLIENT_TEMPLATE.FAT&amp;display_string=Audit&amp;VAR:KEY=UFCJMNMLSD&amp;VAR:QUERY=RkZfRU5UUlBSX1ZBTF9EQUlMWSg0MDQwMywsLCwsJ0RJTCcpL0VDX01FQU5fU0FMRVNfTlRNQSg0MDQwMyk=&amp;","WINDOW=FIRST_POPUP&amp;HEIGHT=450&amp;WIDTH=450&amp;START_MAXIMIZED=FALSE&amp;VAR:CALENDAR=US&amp;VAR:SYMBOL=SGI&amp;VAR:INDEX=0"}</definedName>
    <definedName name="_260__FDSAUDITLINK__" hidden="1">{"fdsup://directions/FAT Viewer?action=UPDATE&amp;creator=factset&amp;DYN_ARGS=TRUE&amp;DOC_NAME=FAT:FQL_AUDITING_CLIENT_TEMPLATE.FAT&amp;display_string=Audit&amp;VAR:KEY=WHWNUXYREN&amp;VAR:QUERY=RkZfRU5UUlBSX1ZBTF9EQUlMWSg0MDA3NywsLCwsJ0RJTCcpL0VDX01FQU5fU0FMRVNfTlRNQSg0MDA3Nyk=&amp;","WINDOW=FIRST_POPUP&amp;HEIGHT=450&amp;WIDTH=450&amp;START_MAXIMIZED=FALSE&amp;VAR:CALENDAR=US&amp;VAR:SYMBOL=SGI&amp;VAR:INDEX=0"}</definedName>
    <definedName name="_2600__FDSAUDITLINK__" hidden="1">{"fdsup://Directions/FactSet Auditing Viewer?action=AUDIT_VALUE&amp;DB=129&amp;ID1=68218910&amp;VALUEID=02001&amp;SDATE=200502&amp;PERIODTYPE=QTR_STD&amp;SCFT=3&amp;window=popup_no_bar&amp;width=385&amp;height=120&amp;START_MAXIMIZED=FALSE&amp;creator=factset&amp;display_string=Audit"}</definedName>
    <definedName name="_2601__FDSAUDITLINK__" hidden="1">{"fdsup://Directions/FactSet Auditing Viewer?action=AUDIT_VALUE&amp;DB=129&amp;ID1=67000810&amp;VALUEID=02001&amp;SDATE=200502&amp;PERIODTYPE=QTR_STD&amp;SCFT=3&amp;window=popup_no_bar&amp;width=385&amp;height=120&amp;START_MAXIMIZED=FALSE&amp;creator=factset&amp;display_string=Audit"}</definedName>
    <definedName name="_2602__FDSAUDITLINK__" hidden="1">{"fdsup://Directions/FactSet Auditing Viewer?action=AUDIT_VALUE&amp;DB=129&amp;ID1=67000810&amp;VALUEID=02001&amp;SDATE=200502&amp;PERIODTYPE=QTR_STD&amp;SCFT=3&amp;window=popup_no_bar&amp;width=385&amp;height=120&amp;START_MAXIMIZED=FALSE&amp;creator=factset&amp;display_string=Audit"}</definedName>
    <definedName name="_2603__FDSAUDITLINK__" hidden="1">{"fdsup://Directions/FactSet Auditing Viewer?action=AUDIT_VALUE&amp;DB=129&amp;ID1=67066G10&amp;VALUEID=02001&amp;SDATE=200502&amp;PERIODTYPE=QTR_STD&amp;SCFT=3&amp;window=popup_no_bar&amp;width=385&amp;height=120&amp;START_MAXIMIZED=FALSE&amp;creator=factset&amp;display_string=Audit"}</definedName>
    <definedName name="_2604__FDSAUDITLINK__" hidden="1">{"fdsup://Directions/FactSet Auditing Viewer?action=AUDIT_VALUE&amp;DB=129&amp;ID1=67066G10&amp;VALUEID=02001&amp;SDATE=200502&amp;PERIODTYPE=QTR_STD&amp;SCFT=3&amp;window=popup_no_bar&amp;width=385&amp;height=120&amp;START_MAXIMIZED=FALSE&amp;creator=factset&amp;display_string=Audit"}</definedName>
    <definedName name="_2605__FDSAUDITLINK__" hidden="1">{"fdsup://Directions/FactSet Auditing Viewer?action=AUDIT_VALUE&amp;DB=129&amp;ID1=64118B10&amp;VALUEID=02001&amp;SDATE=200502&amp;PERIODTYPE=QTR_STD&amp;SCFT=3&amp;window=popup_no_bar&amp;width=385&amp;height=120&amp;START_MAXIMIZED=FALSE&amp;creator=factset&amp;display_string=Audit"}</definedName>
    <definedName name="_2606__FDSAUDITLINK__" hidden="1">{"fdsup://Directions/FactSet Auditing Viewer?action=AUDIT_VALUE&amp;DB=129&amp;ID1=64118B10&amp;VALUEID=02001&amp;SDATE=200502&amp;PERIODTYPE=QTR_STD&amp;SCFT=3&amp;window=popup_no_bar&amp;width=385&amp;height=120&amp;START_MAXIMIZED=FALSE&amp;creator=factset&amp;display_string=Audit"}</definedName>
    <definedName name="_2607__FDSAUDITLINK__" hidden="1">{"fdsup://Directions/FactSet Auditing Viewer?action=AUDIT_VALUE&amp;DB=129&amp;ID1=59511210&amp;VALUEID=02001&amp;SDATE=200503&amp;PERIODTYPE=QTR_STD&amp;SCFT=3&amp;window=popup_no_bar&amp;width=385&amp;height=120&amp;START_MAXIMIZED=FALSE&amp;creator=factset&amp;display_string=Audit"}</definedName>
    <definedName name="_2608__FDSAUDITLINK__" hidden="1">{"fdsup://Directions/FactSet Auditing Viewer?action=AUDIT_VALUE&amp;DB=129&amp;ID1=59511210&amp;VALUEID=02001&amp;SDATE=200503&amp;PERIODTYPE=QTR_STD&amp;SCFT=3&amp;window=popup_no_bar&amp;width=385&amp;height=120&amp;START_MAXIMIZED=FALSE&amp;creator=factset&amp;display_string=Audit"}</definedName>
    <definedName name="_2609__FDSAUDITLINK__" hidden="1">{"fdsup://Directions/FactSet Auditing Viewer?action=AUDIT_VALUE&amp;DB=129&amp;ID1=59513710&amp;VALUEID=02001&amp;SDATE=200503&amp;PERIODTYPE=QTR_STD&amp;SCFT=3&amp;window=popup_no_bar&amp;width=385&amp;height=120&amp;START_MAXIMIZED=FALSE&amp;creator=factset&amp;display_string=Audit"}</definedName>
    <definedName name="_261__FDSAUDITLINK__" hidden="1">{"fdsup://directions/FAT Viewer?action=UPDATE&amp;creator=factset&amp;DYN_ARGS=TRUE&amp;DOC_NAME=FAT:FQL_AUDITING_CLIENT_TEMPLATE.FAT&amp;display_string=Audit&amp;VAR:KEY=SVAJEDOXYF&amp;VAR:QUERY=RkZfRU5UUlBSX1ZBTF9EQUlMWSg0MDA3NCwsLCwsJ0RJTCcpL0VDX01FQU5fU0FMRVNfTlRNQSg0MDA3NCk=&amp;","WINDOW=FIRST_POPUP&amp;HEIGHT=450&amp;WIDTH=450&amp;START_MAXIMIZED=FALSE&amp;VAR:CALENDAR=US&amp;VAR:SYMBOL=SGI&amp;VAR:INDEX=0"}</definedName>
    <definedName name="_2610__FDSAUDITLINK__" hidden="1">{"fdsup://Directions/FactSet Auditing Viewer?action=AUDIT_VALUE&amp;DB=129&amp;ID1=59513710&amp;VALUEID=02001&amp;SDATE=200503&amp;PERIODTYPE=QTR_STD&amp;SCFT=3&amp;window=popup_no_bar&amp;width=385&amp;height=120&amp;START_MAXIMIZED=FALSE&amp;creator=factset&amp;display_string=Audit"}</definedName>
    <definedName name="_2611__FDSAUDITLINK__" hidden="1">{"fdsup://Directions/FactSet Auditing Viewer?action=AUDIT_VALUE&amp;DB=129&amp;ID1=G5876H10&amp;VALUEID=02001&amp;SDATE=200502&amp;PERIODTYPE=QTR_STD&amp;SCFT=3&amp;window=popup_no_bar&amp;width=385&amp;height=120&amp;START_MAXIMIZED=FALSE&amp;creator=factset&amp;display_string=Audit"}</definedName>
    <definedName name="_2612__FDSAUDITLINK__" hidden="1">{"fdsup://Directions/FactSet Auditing Viewer?action=AUDIT_VALUE&amp;DB=129&amp;ID1=G5876H10&amp;VALUEID=02001&amp;SDATE=200502&amp;PERIODTYPE=QTR_STD&amp;SCFT=3&amp;window=popup_no_bar&amp;width=385&amp;height=120&amp;START_MAXIMIZED=FALSE&amp;creator=factset&amp;display_string=Audit"}</definedName>
    <definedName name="_2613__FDSAUDITLINK__" hidden="1">{"fdsup://Directions/FactSet Auditing Viewer?action=AUDIT_VALUE&amp;DB=129&amp;ID1=62007630&amp;VALUEID=02001&amp;SDATE=200502&amp;PERIODTYPE=QTR_STD&amp;SCFT=3&amp;window=popup_no_bar&amp;width=385&amp;height=120&amp;START_MAXIMIZED=FALSE&amp;creator=factset&amp;display_string=Audit"}</definedName>
    <definedName name="_2614__FDSAUDITLINK__" hidden="1">{"fdsup://Directions/FactSet Auditing Viewer?action=AUDIT_VALUE&amp;DB=129&amp;ID1=62007630&amp;VALUEID=02001&amp;SDATE=200502&amp;PERIODTYPE=QTR_STD&amp;SCFT=3&amp;window=popup_no_bar&amp;width=385&amp;height=120&amp;START_MAXIMIZED=FALSE&amp;creator=factset&amp;display_string=Audit"}</definedName>
    <definedName name="_2615__FDSAUDITLINK__" hidden="1">{"fdsup://Directions/FactSet Auditing Viewer?action=AUDIT_VALUE&amp;DB=129&amp;ID1=59479310&amp;VALUEID=02001&amp;SDATE=200502&amp;PERIODTYPE=QTR_STD&amp;SCFT=3&amp;window=popup_no_bar&amp;width=385&amp;height=120&amp;START_MAXIMIZED=FALSE&amp;creator=factset&amp;display_string=Audit"}</definedName>
    <definedName name="_2616__FDSAUDITLINK__" hidden="1">{"fdsup://Directions/FactSet Auditing Viewer?action=AUDIT_VALUE&amp;DB=129&amp;ID1=59479310&amp;VALUEID=02001&amp;SDATE=200502&amp;PERIODTYPE=QTR_STD&amp;SCFT=3&amp;window=popup_no_bar&amp;width=385&amp;height=120&amp;START_MAXIMIZED=FALSE&amp;creator=factset&amp;display_string=Audit"}</definedName>
    <definedName name="_2617__FDSAUDITLINK__" hidden="1">{"fdsup://Directions/FactSet Auditing Viewer?action=AUDIT_VALUE&amp;DB=129&amp;ID1=59501710&amp;VALUEID=02001&amp;SDATE=200501&amp;PERIODTYPE=QTR_STD&amp;SCFT=3&amp;window=popup_no_bar&amp;width=385&amp;height=120&amp;START_MAXIMIZED=FALSE&amp;creator=factset&amp;display_string=Audit"}</definedName>
    <definedName name="_2618__FDSAUDITLINK__" hidden="1">{"fdsup://Directions/FactSet Auditing Viewer?action=AUDIT_VALUE&amp;DB=129&amp;ID1=59501710&amp;VALUEID=02001&amp;SDATE=200501&amp;PERIODTYPE=QTR_STD&amp;SCFT=3&amp;window=popup_no_bar&amp;width=385&amp;height=120&amp;START_MAXIMIZED=FALSE&amp;creator=factset&amp;display_string=Audit"}</definedName>
    <definedName name="_2619__FDSAUDITLINK__" hidden="1">{"fdsup://Directions/FactSet Auditing Viewer?action=AUDIT_VALUE&amp;DB=129&amp;ID1=50216110&amp;VALUEID=02001&amp;SDATE=200502&amp;PERIODTYPE=QTR_STD&amp;SCFT=3&amp;window=popup_no_bar&amp;width=385&amp;height=120&amp;START_MAXIMIZED=FALSE&amp;creator=factset&amp;display_string=Audit"}</definedName>
    <definedName name="_262__FDSAUDITLINK__" hidden="1">{"fdsup://directions/FAT Viewer?action=UPDATE&amp;creator=factset&amp;DYN_ARGS=TRUE&amp;DOC_NAME=FAT:FQL_AUDITING_CLIENT_TEMPLATE.FAT&amp;display_string=Audit&amp;VAR:KEY=QLCVYXMHAL&amp;VAR:QUERY=RkZfRU5UUlBSX1ZBTF9EQUlMWSg0MDA3MywsLCwsJ0RJTCcpL0VDX01FQU5fU0FMRVNfTlRNQSg0MDA3Myk=&amp;","WINDOW=FIRST_POPUP&amp;HEIGHT=450&amp;WIDTH=450&amp;START_MAXIMIZED=FALSE&amp;VAR:CALENDAR=US&amp;VAR:SYMBOL=SGI&amp;VAR:INDEX=0"}</definedName>
    <definedName name="_2620__FDSAUDITLINK__" hidden="1">{"fdsup://Directions/FactSet Auditing Viewer?action=AUDIT_VALUE&amp;DB=129&amp;ID1=50216110&amp;VALUEID=02001&amp;SDATE=200502&amp;PERIODTYPE=QTR_STD&amp;SCFT=3&amp;window=popup_no_bar&amp;width=385&amp;height=120&amp;START_MAXIMIZED=FALSE&amp;creator=factset&amp;display_string=Audit"}</definedName>
    <definedName name="_2621__FDSAUDITLINK__" hidden="1">{"fdsup://Directions/FactSet Auditing Viewer?action=AUDIT_VALUE&amp;DB=129&amp;ID1=51841510&amp;VALUEID=02001&amp;SDATE=200502&amp;PERIODTYPE=QTR_STD&amp;SCFT=3&amp;window=popup_no_bar&amp;width=385&amp;height=120&amp;START_MAXIMIZED=FALSE&amp;creator=factset&amp;display_string=Audit"}</definedName>
    <definedName name="_2622__FDSAUDITLINK__" hidden="1">{"fdsup://Directions/FactSet Auditing Viewer?action=AUDIT_VALUE&amp;DB=129&amp;ID1=51841510&amp;VALUEID=02001&amp;SDATE=200502&amp;PERIODTYPE=QTR_STD&amp;SCFT=3&amp;window=popup_no_bar&amp;width=385&amp;height=120&amp;START_MAXIMIZED=FALSE&amp;creator=factset&amp;display_string=Audit"}</definedName>
    <definedName name="_2623__FDSAUDITLINK__" hidden="1">{"fdsup://Directions/FactSet Auditing Viewer?action=AUDIT_VALUE&amp;DB=129&amp;ID1=48203R10&amp;VALUEID=02001&amp;SDATE=200502&amp;PERIODTYPE=QTR_STD&amp;SCFT=3&amp;window=popup_no_bar&amp;width=385&amp;height=120&amp;START_MAXIMIZED=FALSE&amp;creator=factset&amp;display_string=Audit"}</definedName>
    <definedName name="_2624__FDSAUDITLINK__" hidden="1">{"fdsup://Directions/FactSet Auditing Viewer?action=AUDIT_VALUE&amp;DB=129&amp;ID1=48203R10&amp;VALUEID=02001&amp;SDATE=200502&amp;PERIODTYPE=QTR_STD&amp;SCFT=3&amp;window=popup_no_bar&amp;width=385&amp;height=120&amp;START_MAXIMIZED=FALSE&amp;creator=factset&amp;display_string=Audit"}</definedName>
    <definedName name="_2625__FDSAUDITLINK__" hidden="1">{"fdsup://Directions/FactSet Auditing Viewer?action=AUDIT_VALUE&amp;DB=129&amp;ID1=46069S10&amp;VALUEID=02001&amp;SDATE=200502&amp;PERIODTYPE=QTR_STD&amp;SCFT=3&amp;window=popup_no_bar&amp;width=385&amp;height=120&amp;START_MAXIMIZED=FALSE&amp;creator=factset&amp;display_string=Audit"}</definedName>
    <definedName name="_2626__FDSAUDITLINK__" hidden="1">{"fdsup://Directions/FactSet Auditing Viewer?action=AUDIT_VALUE&amp;DB=129&amp;ID1=46069S10&amp;VALUEID=02001&amp;SDATE=200502&amp;PERIODTYPE=QTR_STD&amp;SCFT=3&amp;window=popup_no_bar&amp;width=385&amp;height=120&amp;START_MAXIMIZED=FALSE&amp;creator=factset&amp;display_string=Audit"}</definedName>
    <definedName name="_2627__FDSAUDITLINK__" hidden="1">{"fdsup://Directions/FactSet Auditing Viewer?action=AUDIT_VALUE&amp;DB=129&amp;ID1=46025410&amp;VALUEID=02001&amp;SDATE=200504&amp;PERIODTYPE=QTR_STD&amp;SCFT=3&amp;window=popup_no_bar&amp;width=385&amp;height=120&amp;START_MAXIMIZED=FALSE&amp;creator=factset&amp;display_string=Audit"}</definedName>
    <definedName name="_2628__FDSAUDITLINK__" hidden="1">{"fdsup://Directions/FactSet Auditing Viewer?action=AUDIT_VALUE&amp;DB=129&amp;ID1=46025410&amp;VALUEID=02001&amp;SDATE=200504&amp;PERIODTYPE=QTR_STD&amp;SCFT=3&amp;window=popup_no_bar&amp;width=385&amp;height=120&amp;START_MAXIMIZED=FALSE&amp;creator=factset&amp;display_string=Audit"}</definedName>
    <definedName name="_2629__FDSAUDITLINK__" hidden="1">{"fdsup://Directions/FactSet Auditing Viewer?action=AUDIT_VALUE&amp;DB=129&amp;ID1=45814010&amp;VALUEID=02001&amp;SDATE=200502&amp;PERIODTYPE=QTR_STD&amp;SCFT=3&amp;window=popup_no_bar&amp;width=385&amp;height=120&amp;START_MAXIMIZED=FALSE&amp;creator=factset&amp;display_string=Audit"}</definedName>
    <definedName name="_263__FDSAUDITLINK__" hidden="1">{"fdsup://directions/FAT Viewer?action=UPDATE&amp;creator=factset&amp;DYN_ARGS=TRUE&amp;DOC_NAME=FAT:FQL_AUDITING_CLIENT_TEMPLATE.FAT&amp;display_string=Audit&amp;VAR:KEY=EJONQTWLWH&amp;VAR:QUERY=RkZfRU5UUlBSX1ZBTF9EQUlMWSg0MDA3MiwsLCwsJ0RJTCcpL0VDX01FQU5fU0FMRVNfTlRNQSg0MDA3Mik=&amp;","WINDOW=FIRST_POPUP&amp;HEIGHT=450&amp;WIDTH=450&amp;START_MAXIMIZED=FALSE&amp;VAR:CALENDAR=US&amp;VAR:SYMBOL=SGI&amp;VAR:INDEX=0"}</definedName>
    <definedName name="_2630__FDSAUDITLINK__" hidden="1">{"fdsup://Directions/FactSet Auditing Viewer?action=AUDIT_VALUE&amp;DB=129&amp;ID1=45814010&amp;VALUEID=02001&amp;SDATE=200502&amp;PERIODTYPE=QTR_STD&amp;SCFT=3&amp;window=popup_no_bar&amp;width=385&amp;height=120&amp;START_MAXIMIZED=FALSE&amp;creator=factset&amp;display_string=Audit"}</definedName>
    <definedName name="_2631__FDSAUDITLINK__" hidden="1">{"fdsup://Directions/FactSet Auditing Viewer?action=AUDIT_VALUE&amp;DB=129&amp;ID1=45811810&amp;VALUEID=02001&amp;SDATE=200501&amp;PERIODTYPE=QTR_STD&amp;SCFT=3&amp;window=popup_no_bar&amp;width=385&amp;height=120&amp;START_MAXIMIZED=FALSE&amp;creator=factset&amp;display_string=Audit"}</definedName>
    <definedName name="_2632__FDSAUDITLINK__" hidden="1">{"fdsup://Directions/FactSet Auditing Viewer?action=AUDIT_VALUE&amp;DB=129&amp;ID1=45811810&amp;VALUEID=02001&amp;SDATE=200501&amp;PERIODTYPE=QTR_STD&amp;SCFT=3&amp;window=popup_no_bar&amp;width=385&amp;height=120&amp;START_MAXIMIZED=FALSE&amp;creator=factset&amp;display_string=Audit"}</definedName>
    <definedName name="_2633__FDSAUDITLINK__" hidden="1">{"fdsup://Directions/FactSet Auditing Viewer?action=AUDIT_VALUE&amp;DB=129&amp;ID1=42823610&amp;VALUEID=02001&amp;SDATE=200503&amp;PERIODTYPE=QTR_STD&amp;SCFT=3&amp;window=popup_no_bar&amp;width=385&amp;height=120&amp;START_MAXIMIZED=FALSE&amp;creator=factset&amp;display_string=Audit"}</definedName>
    <definedName name="_2634__FDSAUDITLINK__" hidden="1">{"fdsup://Directions/FactSet Auditing Viewer?action=AUDIT_VALUE&amp;DB=129&amp;ID1=42823610&amp;VALUEID=02001&amp;SDATE=200503&amp;PERIODTYPE=QTR_STD&amp;SCFT=3&amp;window=popup_no_bar&amp;width=385&amp;height=120&amp;START_MAXIMIZED=FALSE&amp;creator=factset&amp;display_string=Audit"}</definedName>
    <definedName name="_2635__FDSAUDITLINK__" hidden="1">{"fdsup://Directions/FactSet Auditing Viewer?action=AUDIT_VALUE&amp;DB=129&amp;ID1=34637510&amp;VALUEID=02001&amp;SDATE=200502&amp;PERIODTYPE=QTR_STD&amp;SCFT=3&amp;window=popup_no_bar&amp;width=385&amp;height=120&amp;START_MAXIMIZED=FALSE&amp;creator=factset&amp;display_string=Audit"}</definedName>
    <definedName name="_2636__FDSAUDITLINK__" hidden="1">{"fdsup://Directions/FactSet Auditing Viewer?action=AUDIT_VALUE&amp;DB=129&amp;ID1=34637510&amp;VALUEID=02001&amp;SDATE=200502&amp;PERIODTYPE=QTR_STD&amp;SCFT=3&amp;window=popup_no_bar&amp;width=385&amp;height=120&amp;START_MAXIMIZED=FALSE&amp;creator=factset&amp;display_string=Audit"}</definedName>
    <definedName name="_2637__FDSAUDITLINK__" hidden="1">{"fdsup://Directions/FactSet Auditing Viewer?action=AUDIT_VALUE&amp;DB=129&amp;ID1=31561610&amp;VALUEID=02001&amp;SDATE=200503&amp;PERIODTYPE=QTR_STD&amp;SCFT=3&amp;window=popup_no_bar&amp;width=385&amp;height=120&amp;START_MAXIMIZED=FALSE&amp;creator=factset&amp;display_string=Audit"}</definedName>
    <definedName name="_2638__FDSAUDITLINK__" hidden="1">{"fdsup://Directions/FactSet Auditing Viewer?action=AUDIT_VALUE&amp;DB=129&amp;ID1=31561610&amp;VALUEID=02001&amp;SDATE=200503&amp;PERIODTYPE=QTR_STD&amp;SCFT=3&amp;window=popup_no_bar&amp;width=385&amp;height=120&amp;START_MAXIMIZED=FALSE&amp;creator=factset&amp;display_string=Audit"}</definedName>
    <definedName name="_2639__FDSAUDITLINK__" hidden="1">{"fdsup://Directions/FactSet Auditing Viewer?action=AUDIT_VALUE&amp;DB=129&amp;ID1=25454310&amp;VALUEID=02001&amp;SDATE=200502&amp;PERIODTYPE=QTR_STD&amp;SCFT=3&amp;window=popup_no_bar&amp;width=385&amp;height=120&amp;START_MAXIMIZED=FALSE&amp;creator=factset&amp;display_string=Audit"}</definedName>
    <definedName name="_264__FDSAUDITLINK__" hidden="1">{"fdsup://directions/FAT Viewer?action=UPDATE&amp;creator=factset&amp;DYN_ARGS=TRUE&amp;DOC_NAME=FAT:FQL_AUDITING_CLIENT_TEMPLATE.FAT&amp;display_string=Audit&amp;VAR:KEY=CFYNEFYZIB&amp;VAR:QUERY=RkZfRU5UUlBSX1ZBTF9EQUlMWSg0MDA3MSwsLCwsJ0RJTCcpL0VDX01FQU5fU0FMRVNfTlRNQSg0MDA3MSk=&amp;","WINDOW=FIRST_POPUP&amp;HEIGHT=450&amp;WIDTH=450&amp;START_MAXIMIZED=FALSE&amp;VAR:CALENDAR=US&amp;VAR:SYMBOL=SGI&amp;VAR:INDEX=0"}</definedName>
    <definedName name="_2640__FDSAUDITLINK__" hidden="1">{"fdsup://Directions/FactSet Auditing Viewer?action=AUDIT_VALUE&amp;DB=129&amp;ID1=25454310&amp;VALUEID=02001&amp;SDATE=200502&amp;PERIODTYPE=QTR_STD&amp;SCFT=3&amp;window=popup_no_bar&amp;width=385&amp;height=120&amp;START_MAXIMIZED=FALSE&amp;creator=factset&amp;display_string=Audit"}</definedName>
    <definedName name="_2641__FDSAUDITLINK__" hidden="1">{"fdsup://Directions/FactSet Auditing Viewer?action=AUDIT_VALUE&amp;DB=129&amp;ID1=24702R10&amp;VALUEID=02001&amp;SDATE=200502&amp;PERIODTYPE=QTR_STD&amp;SCFT=3&amp;window=popup_no_bar&amp;width=385&amp;height=120&amp;START_MAXIMIZED=FALSE&amp;creator=factset&amp;display_string=Audit"}</definedName>
    <definedName name="_2642__FDSAUDITLINK__" hidden="1">{"fdsup://Directions/FactSet Auditing Viewer?action=AUDIT_VALUE&amp;DB=129&amp;ID1=24702R10&amp;VALUEID=02001&amp;SDATE=200502&amp;PERIODTYPE=QTR_STD&amp;SCFT=3&amp;window=popup_no_bar&amp;width=385&amp;height=120&amp;START_MAXIMIZED=FALSE&amp;creator=factset&amp;display_string=Audit"}</definedName>
    <definedName name="_2643__FDSAUDITLINK__" hidden="1">{"fdsup://Directions/FactSet Auditing Viewer?action=AUDIT_VALUE&amp;DB=129&amp;ID1=23257210&amp;VALUEID=02001&amp;SDATE=200502&amp;PERIODTYPE=QTR_STD&amp;SCFT=3&amp;window=popup_no_bar&amp;width=385&amp;height=120&amp;START_MAXIMIZED=FALSE&amp;creator=factset&amp;display_string=Audit"}</definedName>
    <definedName name="_2644__FDSAUDITLINK__" hidden="1">{"fdsup://Directions/FactSet Auditing Viewer?action=AUDIT_VALUE&amp;DB=129&amp;ID1=23257210&amp;VALUEID=02001&amp;SDATE=200502&amp;PERIODTYPE=QTR_STD&amp;SCFT=3&amp;window=popup_no_bar&amp;width=385&amp;height=120&amp;START_MAXIMIZED=FALSE&amp;creator=factset&amp;display_string=Audit"}</definedName>
    <definedName name="_2645__FDSAUDITLINK__" hidden="1">{"fdsup://Directions/FactSet Auditing Viewer?action=AUDIT_VALUE&amp;DB=129&amp;ID1=23280610&amp;VALUEID=02001&amp;SDATE=200502&amp;PERIODTYPE=QTR_STD&amp;SCFT=3&amp;window=popup_no_bar&amp;width=385&amp;height=120&amp;START_MAXIMIZED=FALSE&amp;creator=factset&amp;display_string=Audit"}</definedName>
    <definedName name="_2646__FDSAUDITLINK__" hidden="1">{"fdsup://Directions/FactSet Auditing Viewer?action=AUDIT_VALUE&amp;DB=129&amp;ID1=23280610&amp;VALUEID=02001&amp;SDATE=200502&amp;PERIODTYPE=QTR_STD&amp;SCFT=3&amp;window=popup_no_bar&amp;width=385&amp;height=120&amp;START_MAXIMIZED=FALSE&amp;creator=factset&amp;display_string=Audit"}</definedName>
    <definedName name="_2647__FDSAUDITLINK__" hidden="1">{"fdsup://Directions/FactSet Auditing Viewer?action=AUDIT_VALUE&amp;DB=129&amp;ID1=20714230&amp;VALUEID=02001&amp;SDATE=200503&amp;PERIODTYPE=QTR_STD&amp;SCFT=3&amp;window=popup_no_bar&amp;width=385&amp;height=120&amp;START_MAXIMIZED=FALSE&amp;creator=factset&amp;display_string=Audit"}</definedName>
    <definedName name="_2648__FDSAUDITLINK__" hidden="1">{"fdsup://Directions/FactSet Auditing Viewer?action=AUDIT_VALUE&amp;DB=129&amp;ID1=20714230&amp;VALUEID=02001&amp;SDATE=200503&amp;PERIODTYPE=QTR_STD&amp;SCFT=3&amp;window=popup_no_bar&amp;width=385&amp;height=120&amp;START_MAXIMIZED=FALSE&amp;creator=factset&amp;display_string=Audit"}</definedName>
    <definedName name="_2649__FDSAUDITLINK__" hidden="1">{"fdsup://Directions/FactSet Auditing Viewer?action=AUDIT_VALUE&amp;DB=129&amp;ID1=12738710&amp;VALUEID=02001&amp;SDATE=200502&amp;PERIODTYPE=QTR_STD&amp;SCFT=3&amp;window=popup_no_bar&amp;width=385&amp;height=120&amp;START_MAXIMIZED=FALSE&amp;creator=factset&amp;display_string=Audit"}</definedName>
    <definedName name="_265__FDSAUDITLINK__" hidden="1">{"fdsup://directions/FAT Viewer?action=UPDATE&amp;creator=factset&amp;DYN_ARGS=TRUE&amp;DOC_NAME=FAT:FQL_AUDITING_CLIENT_TEMPLATE.FAT&amp;display_string=Audit&amp;VAR:KEY=SHYXCLGRGX&amp;VAR:QUERY=RkZfRU5UUlBSX1ZBTF9EQUlMWSg0MDA3MCwsLCwsJ0RJTCcpL0VDX01FQU5fU0FMRVNfTlRNQSg0MDA3MCk=&amp;","WINDOW=FIRST_POPUP&amp;HEIGHT=450&amp;WIDTH=450&amp;START_MAXIMIZED=FALSE&amp;VAR:CALENDAR=US&amp;VAR:SYMBOL=SGI&amp;VAR:INDEX=0"}</definedName>
    <definedName name="_2650__FDSAUDITLINK__" hidden="1">{"fdsup://Directions/FactSet Auditing Viewer?action=AUDIT_VALUE&amp;DB=129&amp;ID1=12738710&amp;VALUEID=02001&amp;SDATE=200502&amp;PERIODTYPE=QTR_STD&amp;SCFT=3&amp;window=popup_no_bar&amp;width=385&amp;height=120&amp;START_MAXIMIZED=FALSE&amp;creator=factset&amp;display_string=Audit"}</definedName>
    <definedName name="_2651__FDSAUDITLINK__" hidden="1">{"fdsup://Directions/FactSet Auditing Viewer?action=AUDIT_VALUE&amp;DB=129&amp;ID1=11162130&amp;VALUEID=02001&amp;SDATE=200503&amp;PERIODTYPE=QTR_STD&amp;SCFT=3&amp;window=popup_no_bar&amp;width=385&amp;height=120&amp;START_MAXIMIZED=FALSE&amp;creator=factset&amp;display_string=Audit"}</definedName>
    <definedName name="_2652__FDSAUDITLINK__" hidden="1">{"fdsup://Directions/FactSet Auditing Viewer?action=AUDIT_VALUE&amp;DB=129&amp;ID1=11162130&amp;VALUEID=02001&amp;SDATE=200503&amp;PERIODTYPE=QTR_STD&amp;SCFT=3&amp;window=popup_no_bar&amp;width=385&amp;height=120&amp;START_MAXIMIZED=FALSE&amp;creator=factset&amp;display_string=Audit"}</definedName>
    <definedName name="_2653__FDSAUDITLINK__" hidden="1">{"fdsup://Directions/FactSet Auditing Viewer?action=AUDIT_VALUE&amp;DB=129&amp;ID1=04743P10&amp;VALUEID=02001&amp;SDATE=200502&amp;PERIODTYPE=QTR_STD&amp;SCFT=3&amp;window=popup_no_bar&amp;width=385&amp;height=120&amp;START_MAXIMIZED=FALSE&amp;creator=factset&amp;display_string=Audit"}</definedName>
    <definedName name="_2654__FDSAUDITLINK__" hidden="1">{"fdsup://Directions/FactSet Auditing Viewer?action=AUDIT_VALUE&amp;DB=129&amp;ID1=04743P10&amp;VALUEID=02001&amp;SDATE=200502&amp;PERIODTYPE=QTR_STD&amp;SCFT=3&amp;window=popup_no_bar&amp;width=385&amp;height=120&amp;START_MAXIMIZED=FALSE&amp;creator=factset&amp;display_string=Audit"}</definedName>
    <definedName name="_2655__FDSAUDITLINK__" hidden="1">{"fdsup://Directions/FactSet Auditing Viewer?action=AUDIT_VALUE&amp;DB=129&amp;ID1=00790310&amp;VALUEID=02001&amp;SDATE=200502&amp;PERIODTYPE=QTR_STD&amp;SCFT=3&amp;window=popup_no_bar&amp;width=385&amp;height=120&amp;START_MAXIMIZED=FALSE&amp;creator=factset&amp;display_string=Audit"}</definedName>
    <definedName name="_2656__FDSAUDITLINK__" hidden="1">{"fdsup://Directions/FactSet Auditing Viewer?action=AUDIT_VALUE&amp;DB=129&amp;ID1=00790310&amp;VALUEID=02001&amp;SDATE=200502&amp;PERIODTYPE=QTR_STD&amp;SCFT=3&amp;window=popup_no_bar&amp;width=385&amp;height=120&amp;START_MAXIMIZED=FALSE&amp;creator=factset&amp;display_string=Audit"}</definedName>
    <definedName name="_2657__FDSAUDITLINK__" hidden="1">{"fdsup://Directions/FactSet Auditing Viewer?action=AUDIT_VALUE&amp;DB=129&amp;ID1=03822W40&amp;VALUEID=02001&amp;SDATE=200501&amp;PERIODTYPE=QTR_STD&amp;SCFT=3&amp;window=popup_no_bar&amp;width=385&amp;height=120&amp;START_MAXIMIZED=FALSE&amp;creator=factset&amp;display_string=Audit"}</definedName>
    <definedName name="_2658__FDSAUDITLINK__" hidden="1">{"fdsup://Directions/FactSet Auditing Viewer?action=AUDIT_VALUE&amp;DB=129&amp;ID1=03822W40&amp;VALUEID=02001&amp;SDATE=200501&amp;PERIODTYPE=QTR_STD&amp;SCFT=3&amp;window=popup_no_bar&amp;width=385&amp;height=120&amp;START_MAXIMIZED=FALSE&amp;creator=factset&amp;display_string=Audit"}</definedName>
    <definedName name="_2659__FDSAUDITLINK__" hidden="1">{"fdsup://Directions/FactSet Auditing Viewer?action=AUDIT_VALUE&amp;DB=129&amp;ID1=03822210&amp;VALUEID=02001&amp;SDATE=200503&amp;PERIODTYPE=QTR_STD&amp;SCFT=3&amp;window=popup_no_bar&amp;width=385&amp;height=120&amp;START_MAXIMIZED=FALSE&amp;creator=factset&amp;display_string=Audit"}</definedName>
    <definedName name="_266__FDSAUDITLINK__" hidden="1">{"fdsup://directions/FAT Viewer?action=UPDATE&amp;creator=factset&amp;DYN_ARGS=TRUE&amp;DOC_NAME=FAT:FQL_AUDITING_CLIENT_TEMPLATE.FAT&amp;display_string=Audit&amp;VAR:KEY=EROJUFAVIJ&amp;VAR:QUERY=RkZfRU5UUlBSX1ZBTF9EQUlMWSg0MDA2NywsLCwsJ0RJTCcpL0VDX01FQU5fU0FMRVNfTlRNQSg0MDA2Nyk=&amp;","WINDOW=FIRST_POPUP&amp;HEIGHT=450&amp;WIDTH=450&amp;START_MAXIMIZED=FALSE&amp;VAR:CALENDAR=US&amp;VAR:SYMBOL=SGI&amp;VAR:INDEX=0"}</definedName>
    <definedName name="_2660__FDSAUDITLINK__" hidden="1">{"fdsup://Directions/FactSet Auditing Viewer?action=AUDIT_VALUE&amp;DB=129&amp;ID1=03822210&amp;VALUEID=02001&amp;SDATE=200503&amp;PERIODTYPE=QTR_STD&amp;SCFT=3&amp;window=popup_no_bar&amp;width=385&amp;height=120&amp;START_MAXIMIZED=FALSE&amp;creator=factset&amp;display_string=Audit"}</definedName>
    <definedName name="_2661__FDSAUDITLINK__" hidden="1">{"fdsup://Directions/FactSet Auditing Viewer?action=AUDIT_VALUE&amp;DB=129&amp;ID1=02144110&amp;VALUEID=02001&amp;SDATE=200502&amp;PERIODTYPE=QTR_STD&amp;SCFT=3&amp;window=popup_no_bar&amp;width=385&amp;height=120&amp;START_MAXIMIZED=FALSE&amp;creator=factset&amp;display_string=Audit"}</definedName>
    <definedName name="_2662__FDSAUDITLINK__" hidden="1">{"fdsup://Directions/FactSet Auditing Viewer?action=AUDIT_VALUE&amp;DB=129&amp;ID1=02144110&amp;VALUEID=02001&amp;SDATE=200502&amp;PERIODTYPE=QTR_STD&amp;SCFT=3&amp;window=popup_no_bar&amp;width=385&amp;height=120&amp;START_MAXIMIZED=FALSE&amp;creator=factset&amp;display_string=Audit"}</definedName>
    <definedName name="_2663__FDSAUDITLINK__" hidden="1">{"fdsup://Directions/FactSet Auditing Viewer?action=AUDIT_VALUE&amp;DB=129&amp;ID1=03265410&amp;VALUEID=02001&amp;SDATE=200503&amp;PERIODTYPE=QTR_STD&amp;SCFT=3&amp;window=popup_no_bar&amp;width=385&amp;height=120&amp;START_MAXIMIZED=FALSE&amp;creator=factset&amp;display_string=Audit"}</definedName>
    <definedName name="_2664__FDSAUDITLINK__" hidden="1">{"fdsup://Directions/FactSet Auditing Viewer?action=AUDIT_VALUE&amp;DB=129&amp;ID1=03265410&amp;VALUEID=02001&amp;SDATE=200503&amp;PERIODTYPE=QTR_STD&amp;SCFT=3&amp;window=popup_no_bar&amp;width=385&amp;height=120&amp;START_MAXIMIZED=FALSE&amp;creator=factset&amp;display_string=Audit"}</definedName>
    <definedName name="_2665__FDSAUDITLINK__" hidden="1">{"fdsup://Directions/FactSet Auditing Viewer?action=AUDIT_VALUE&amp;DB=129&amp;ID1=00752J10&amp;VALUEID=02001&amp;SDATE=200502&amp;PERIODTYPE=QTR_STD&amp;SCFT=3&amp;window=popup_no_bar&amp;width=385&amp;height=120&amp;START_MAXIMIZED=FALSE&amp;creator=factset&amp;display_string=Audit"}</definedName>
    <definedName name="_2666__FDSAUDITLINK__" hidden="1">{"fdsup://Directions/FactSet Auditing Viewer?action=AUDIT_VALUE&amp;DB=129&amp;ID1=00752J10&amp;VALUEID=02001&amp;SDATE=200502&amp;PERIODTYPE=QTR_STD&amp;SCFT=3&amp;window=popup_no_bar&amp;width=385&amp;height=120&amp;START_MAXIMIZED=FALSE&amp;creator=factset&amp;display_string=Audit"}</definedName>
    <definedName name="_2667__FDSAUDITLINK__" hidden="1">{"fdsup://Directions/FactSet Auditing Viewer?action=AUDIT_VALUE&amp;DB=129&amp;ID1=98975F10&amp;VALUEID=02001&amp;SDATE=200501&amp;PERIODTYPE=QTR_STD&amp;SCFT=3&amp;window=popup_no_bar&amp;width=385&amp;height=120&amp;START_MAXIMIZED=FALSE&amp;creator=factset&amp;display_string=Audit"}</definedName>
    <definedName name="_2668__FDSAUDITLINK__" hidden="1">{"fdsup://Directions/FactSet Auditing Viewer?action=AUDIT_VALUE&amp;DB=129&amp;ID1=98975F10&amp;VALUEID=02001&amp;SDATE=200501&amp;PERIODTYPE=QTR_STD&amp;SCFT=3&amp;window=popup_no_bar&amp;width=385&amp;height=120&amp;START_MAXIMIZED=FALSE&amp;creator=factset&amp;display_string=Audit"}</definedName>
    <definedName name="_2669__FDSAUDITLINK__" hidden="1">{"fdsup://Directions/FactSet Auditing Viewer?action=AUDIT_VALUE&amp;DB=129&amp;ID1=95810210&amp;VALUEID=02001&amp;SDATE=200503&amp;PERIODTYPE=QTR_STD&amp;SCFT=3&amp;window=popup_no_bar&amp;width=385&amp;height=120&amp;START_MAXIMIZED=FALSE&amp;creator=factset&amp;display_string=Audit"}</definedName>
    <definedName name="_267__FDSAUDITLINK__" hidden="1">{"fdsup://directions/FAT Viewer?action=UPDATE&amp;creator=factset&amp;DYN_ARGS=TRUE&amp;DOC_NAME=FAT:FQL_AUDITING_CLIENT_TEMPLATE.FAT&amp;display_string=Audit&amp;VAR:KEY=UDSZYZAXAF&amp;VAR:QUERY=RkZfRU5UUlBSX1ZBTF9EQUlMWSg0MDA2NiwsLCwsJ0RJTCcpL0VDX01FQU5fU0FMRVNfTlRNQSg0MDA2Nik=&amp;","WINDOW=FIRST_POPUP&amp;HEIGHT=450&amp;WIDTH=450&amp;START_MAXIMIZED=FALSE&amp;VAR:CALENDAR=US&amp;VAR:SYMBOL=SGI&amp;VAR:INDEX=0"}</definedName>
    <definedName name="_2670__FDSAUDITLINK__" hidden="1">{"fdsup://Directions/FactSet Auditing Viewer?action=AUDIT_VALUE&amp;DB=129&amp;ID1=95810210&amp;VALUEID=02001&amp;SDATE=200503&amp;PERIODTYPE=QTR_STD&amp;SCFT=3&amp;window=popup_no_bar&amp;width=385&amp;height=120&amp;START_MAXIMIZED=FALSE&amp;creator=factset&amp;display_string=Audit"}</definedName>
    <definedName name="_2671__FDSAUDITLINK__" hidden="1">{"fdsup://Directions/FactSet Auditing Viewer?action=AUDIT_VALUE&amp;DB=129&amp;ID1=88250810&amp;VALUEID=02001&amp;SDATE=200501&amp;PERIODTYPE=QTR_STD&amp;SCFT=3&amp;window=popup_no_bar&amp;width=385&amp;height=120&amp;START_MAXIMIZED=FALSE&amp;creator=factset&amp;display_string=Audit"}</definedName>
    <definedName name="_2672__FDSAUDITLINK__" hidden="1">{"fdsup://Directions/FactSet Auditing Viewer?action=AUDIT_VALUE&amp;DB=129&amp;ID1=88250810&amp;VALUEID=02001&amp;SDATE=200501&amp;PERIODTYPE=QTR_STD&amp;SCFT=3&amp;window=popup_no_bar&amp;width=385&amp;height=120&amp;START_MAXIMIZED=FALSE&amp;creator=factset&amp;display_string=Audit"}</definedName>
    <definedName name="_2673__FDSAUDITLINK__" hidden="1">{"fdsup://Directions/FactSet Auditing Viewer?action=AUDIT_VALUE&amp;DB=129&amp;ID1=89674K10&amp;VALUEID=02001&amp;SDATE=200501&amp;PERIODTYPE=QTR_STD&amp;SCFT=3&amp;window=popup_no_bar&amp;width=385&amp;height=120&amp;START_MAXIMIZED=FALSE&amp;creator=factset&amp;display_string=Audit"}</definedName>
    <definedName name="_2674__FDSAUDITLINK__" hidden="1">{"fdsup://Directions/FactSet Auditing Viewer?action=AUDIT_VALUE&amp;DB=129&amp;ID1=89674K10&amp;VALUEID=02001&amp;SDATE=200501&amp;PERIODTYPE=QTR_STD&amp;SCFT=3&amp;window=popup_no_bar&amp;width=385&amp;height=120&amp;START_MAXIMIZED=FALSE&amp;creator=factset&amp;display_string=Audit"}</definedName>
    <definedName name="_2675__FDSAUDITLINK__" hidden="1">{"fdsup://Directions/FactSet Auditing Viewer?action=AUDIT_VALUE&amp;DB=129&amp;ID1=83088M10&amp;VALUEID=02001&amp;SDATE=200502&amp;PERIODTYPE=QTR_STD&amp;SCFT=3&amp;window=popup_no_bar&amp;width=385&amp;height=120&amp;START_MAXIMIZED=FALSE&amp;creator=factset&amp;display_string=Audit"}</definedName>
    <definedName name="_2676__FDSAUDITLINK__" hidden="1">{"fdsup://Directions/FactSet Auditing Viewer?action=AUDIT_VALUE&amp;DB=129&amp;ID1=83088M10&amp;VALUEID=02001&amp;SDATE=200502&amp;PERIODTYPE=QTR_STD&amp;SCFT=3&amp;window=popup_no_bar&amp;width=385&amp;height=120&amp;START_MAXIMIZED=FALSE&amp;creator=factset&amp;display_string=Audit"}</definedName>
    <definedName name="_2677__FDSAUDITLINK__" hidden="1">{"fdsup://Directions/FactSet Auditing Viewer?action=AUDIT_VALUE&amp;DB=129&amp;ID1=G7945M10&amp;VALUEID=02001&amp;SDATE=200503&amp;PERIODTYPE=QTR_STD&amp;SCFT=3&amp;window=popup_no_bar&amp;width=385&amp;height=120&amp;START_MAXIMIZED=FALSE&amp;creator=factset&amp;display_string=Audit"}</definedName>
    <definedName name="_2678__FDSAUDITLINK__" hidden="1">{"fdsup://Directions/FactSet Auditing Viewer?action=AUDIT_VALUE&amp;DB=129&amp;ID1=G7945M10&amp;VALUEID=02001&amp;SDATE=200503&amp;PERIODTYPE=QTR_STD&amp;SCFT=3&amp;window=popup_no_bar&amp;width=385&amp;height=120&amp;START_MAXIMIZED=FALSE&amp;creator=factset&amp;display_string=Audit"}</definedName>
    <definedName name="_2679__FDSAUDITLINK__" hidden="1">{"fdsup://Directions/FactSet Auditing Viewer?action=AUDIT_VALUE&amp;DB=129&amp;ID1=78477410&amp;VALUEID=02001&amp;SDATE=200501&amp;PERIODTYPE=QTR_STD&amp;SCFT=3&amp;window=popup_no_bar&amp;width=385&amp;height=120&amp;START_MAXIMIZED=FALSE&amp;creator=factset&amp;display_string=Audit"}</definedName>
    <definedName name="_268__FDSAUDITLINK__" hidden="1">{"fdsup://directions/FAT Viewer?action=UPDATE&amp;creator=factset&amp;DYN_ARGS=TRUE&amp;DOC_NAME=FAT:FQL_AUDITING_CLIENT_TEMPLATE.FAT&amp;display_string=Audit&amp;VAR:KEY=KPMNYPMDYL&amp;VAR:QUERY=RkZfRU5UUlBSX1ZBTF9EQUlMWSg0MDA2NSwsLCwsJ0RJTCcpL0VDX01FQU5fU0FMRVNfTlRNQSg0MDA2NSk=&amp;","WINDOW=FIRST_POPUP&amp;HEIGHT=450&amp;WIDTH=450&amp;START_MAXIMIZED=FALSE&amp;VAR:CALENDAR=US&amp;VAR:SYMBOL=SGI&amp;VAR:INDEX=0"}</definedName>
    <definedName name="_2680__FDSAUDITLINK__" hidden="1">{"fdsup://Directions/FactSet Auditing Viewer?action=AUDIT_VALUE&amp;DB=129&amp;ID1=78477410&amp;VALUEID=02001&amp;SDATE=200501&amp;PERIODTYPE=QTR_STD&amp;SCFT=3&amp;window=popup_no_bar&amp;width=385&amp;height=120&amp;START_MAXIMIZED=FALSE&amp;creator=factset&amp;display_string=Audit"}</definedName>
    <definedName name="_2681__FDSAUDITLINK__" hidden="1">{"fdsup://Directions/FactSet Auditing Viewer?action=AUDIT_VALUE&amp;DB=129&amp;ID1=83547010&amp;VALUEID=02001&amp;SDATE=200501&amp;PERIODTYPE=QTR_STD&amp;SCFT=3&amp;window=popup_no_bar&amp;width=385&amp;height=120&amp;START_MAXIMIZED=FALSE&amp;creator=factset&amp;display_string=Audit"}</definedName>
    <definedName name="_2682__FDSAUDITLINK__" hidden="1">{"fdsup://Directions/FactSet Auditing Viewer?action=AUDIT_VALUE&amp;DB=129&amp;ID1=83547010&amp;VALUEID=02001&amp;SDATE=200501&amp;PERIODTYPE=QTR_STD&amp;SCFT=3&amp;window=popup_no_bar&amp;width=385&amp;height=120&amp;START_MAXIMIZED=FALSE&amp;creator=factset&amp;display_string=Audit"}</definedName>
    <definedName name="_2683__FDSAUDITLINK__" hidden="1">{"fdsup://Directions/FactSet Auditing Viewer?action=AUDIT_VALUE&amp;DB=129&amp;ID1=87160710&amp;VALUEID=02001&amp;SDATE=200502&amp;PERIODTYPE=QTR_STD&amp;SCFT=3&amp;window=popup_no_bar&amp;width=385&amp;height=120&amp;START_MAXIMIZED=FALSE&amp;creator=factset&amp;display_string=Audit"}</definedName>
    <definedName name="_2684__FDSAUDITLINK__" hidden="1">{"fdsup://Directions/FactSet Auditing Viewer?action=AUDIT_VALUE&amp;DB=129&amp;ID1=87160710&amp;VALUEID=02001&amp;SDATE=200502&amp;PERIODTYPE=QTR_STD&amp;SCFT=3&amp;window=popup_no_bar&amp;width=385&amp;height=120&amp;START_MAXIMIZED=FALSE&amp;creator=factset&amp;display_string=Audit"}</definedName>
    <definedName name="_2685__FDSAUDITLINK__" hidden="1">{"fdsup://Directions/FactSet Auditing Viewer?action=AUDIT_VALUE&amp;DB=129&amp;ID1=80004C10&amp;VALUEID=02001&amp;SDATE=200501&amp;PERIODTYPE=QTR_STD&amp;SCFT=3&amp;window=popup_no_bar&amp;width=385&amp;height=120&amp;START_MAXIMIZED=FALSE&amp;creator=factset&amp;display_string=Audit"}</definedName>
    <definedName name="_2686__FDSAUDITLINK__" hidden="1">{"fdsup://Directions/FactSet Auditing Viewer?action=AUDIT_VALUE&amp;DB=129&amp;ID1=80004C10&amp;VALUEID=02001&amp;SDATE=200501&amp;PERIODTYPE=QTR_STD&amp;SCFT=3&amp;window=popup_no_bar&amp;width=385&amp;height=120&amp;START_MAXIMIZED=FALSE&amp;creator=factset&amp;display_string=Audit"}</definedName>
    <definedName name="_2687__FDSAUDITLINK__" hidden="1">{"fdsup://Directions/FactSet Auditing Viewer?action=AUDIT_VALUE&amp;DB=129&amp;ID1=81685010&amp;VALUEID=02001&amp;SDATE=200501&amp;PERIODTYPE=QTR_STD&amp;SCFT=3&amp;window=popup_no_bar&amp;width=385&amp;height=120&amp;START_MAXIMIZED=FALSE&amp;creator=factset&amp;display_string=Audit"}</definedName>
    <definedName name="_2688__FDSAUDITLINK__" hidden="1">{"fdsup://Directions/FactSet Auditing Viewer?action=AUDIT_VALUE&amp;DB=129&amp;ID1=81685010&amp;VALUEID=02001&amp;SDATE=200501&amp;PERIODTYPE=QTR_STD&amp;SCFT=3&amp;window=popup_no_bar&amp;width=385&amp;height=120&amp;START_MAXIMIZED=FALSE&amp;creator=factset&amp;display_string=Audit"}</definedName>
    <definedName name="_2689__FDSAUDITLINK__" hidden="1">{"fdsup://Directions/FactSet Auditing Viewer?action=AUDIT_VALUE&amp;DB=129&amp;ID1=82691910&amp;VALUEID=02001&amp;SDATE=200501&amp;PERIODTYPE=QTR_STD&amp;SCFT=3&amp;window=popup_no_bar&amp;width=385&amp;height=120&amp;START_MAXIMIZED=FALSE&amp;creator=factset&amp;display_string=Audit"}</definedName>
    <definedName name="_269__FDSAUDITLINK__" hidden="1">{"fdsup://directions/FAT Viewer?action=UPDATE&amp;creator=factset&amp;DYN_ARGS=TRUE&amp;DOC_NAME=FAT:FQL_AUDITING_CLIENT_TEMPLATE.FAT&amp;display_string=Audit&amp;VAR:KEY=SLSJETOHCD&amp;VAR:QUERY=RkZfRU5UUlBSX1ZBTF9EQUlMWSg0MDA2NCwsLCwsJ0RJTCcpL0VDX01FQU5fU0FMRVNfTlRNQSg0MDA2NCk=&amp;","WINDOW=FIRST_POPUP&amp;HEIGHT=450&amp;WIDTH=450&amp;START_MAXIMIZED=FALSE&amp;VAR:CALENDAR=US&amp;VAR:SYMBOL=SGI&amp;VAR:INDEX=0"}</definedName>
    <definedName name="_2690__FDSAUDITLINK__" hidden="1">{"fdsup://Directions/FactSet Auditing Viewer?action=AUDIT_VALUE&amp;DB=129&amp;ID1=82691910&amp;VALUEID=02001&amp;SDATE=200501&amp;PERIODTYPE=QTR_STD&amp;SCFT=3&amp;window=popup_no_bar&amp;width=385&amp;height=120&amp;START_MAXIMIZED=FALSE&amp;creator=factset&amp;display_string=Audit"}</definedName>
    <definedName name="_2691__FDSAUDITLINK__" hidden="1">{"fdsup://Directions/FactSet Auditing Viewer?action=AUDIT_VALUE&amp;DB=129&amp;ID1=82705T10&amp;VALUEID=02001&amp;SDATE=200501&amp;PERIODTYPE=QTR_STD&amp;SCFT=3&amp;window=popup_no_bar&amp;width=385&amp;height=120&amp;START_MAXIMIZED=FALSE&amp;creator=factset&amp;display_string=Audit"}</definedName>
    <definedName name="_2692__FDSAUDITLINK__" hidden="1">{"fdsup://Directions/FactSet Auditing Viewer?action=AUDIT_VALUE&amp;DB=129&amp;ID1=82705T10&amp;VALUEID=02001&amp;SDATE=200501&amp;PERIODTYPE=QTR_STD&amp;SCFT=3&amp;window=popup_no_bar&amp;width=385&amp;height=120&amp;START_MAXIMIZED=FALSE&amp;creator=factset&amp;display_string=Audit"}</definedName>
    <definedName name="_2693__FDSAUDITLINK__" hidden="1">{"fdsup://Directions/FactSet Auditing Viewer?action=AUDIT_VALUE&amp;DB=129&amp;ID1=75091710&amp;VALUEID=02001&amp;SDATE=200501&amp;PERIODTYPE=QTR_STD&amp;SCFT=3&amp;window=popup_no_bar&amp;width=385&amp;height=120&amp;START_MAXIMIZED=FALSE&amp;creator=factset&amp;display_string=Audit"}</definedName>
    <definedName name="_2694__FDSAUDITLINK__" hidden="1">{"fdsup://Directions/FactSet Auditing Viewer?action=AUDIT_VALUE&amp;DB=129&amp;ID1=75091710&amp;VALUEID=02001&amp;SDATE=200501&amp;PERIODTYPE=QTR_STD&amp;SCFT=3&amp;window=popup_no_bar&amp;width=385&amp;height=120&amp;START_MAXIMIZED=FALSE&amp;creator=factset&amp;display_string=Audit"}</definedName>
    <definedName name="_2695__FDSAUDITLINK__" hidden="1">{"fdsup://Directions/FactSet Auditing Viewer?action=AUDIT_VALUE&amp;DB=129&amp;ID1=74752510&amp;VALUEID=02001&amp;SDATE=200502&amp;PERIODTYPE=QTR_STD&amp;SCFT=3&amp;window=popup_no_bar&amp;width=385&amp;height=120&amp;START_MAXIMIZED=FALSE&amp;creator=factset&amp;display_string=Audit"}</definedName>
    <definedName name="_2696__FDSAUDITLINK__" hidden="1">{"fdsup://Directions/FactSet Auditing Viewer?action=AUDIT_VALUE&amp;DB=129&amp;ID1=74752510&amp;VALUEID=02001&amp;SDATE=200502&amp;PERIODTYPE=QTR_STD&amp;SCFT=3&amp;window=popup_no_bar&amp;width=385&amp;height=120&amp;START_MAXIMIZED=FALSE&amp;creator=factset&amp;display_string=Audit"}</definedName>
    <definedName name="_2697__FDSAUDITLINK__" hidden="1">{"fdsup://Directions/FactSet Auditing Viewer?action=AUDIT_VALUE&amp;DB=129&amp;ID1=72581M30&amp;VALUEID=02001&amp;SDATE=200501&amp;PERIODTYPE=QTR_STD&amp;SCFT=3&amp;window=popup_no_bar&amp;width=385&amp;height=120&amp;START_MAXIMIZED=FALSE&amp;creator=factset&amp;display_string=Audit"}</definedName>
    <definedName name="_2698__FDSAUDITLINK__" hidden="1">{"fdsup://Directions/FactSet Auditing Viewer?action=AUDIT_VALUE&amp;DB=129&amp;ID1=72581M30&amp;VALUEID=02001&amp;SDATE=200501&amp;PERIODTYPE=QTR_STD&amp;SCFT=3&amp;window=popup_no_bar&amp;width=385&amp;height=120&amp;START_MAXIMIZED=FALSE&amp;creator=factset&amp;display_string=Audit"}</definedName>
    <definedName name="_2699__FDSAUDITLINK__" hidden="1">{"fdsup://Directions/FactSet Auditing Viewer?action=AUDIT_VALUE&amp;DB=129&amp;ID1=73927610&amp;VALUEID=02001&amp;SDATE=200501&amp;PERIODTYPE=QTR_STD&amp;SCFT=3&amp;window=popup_no_bar&amp;width=385&amp;height=120&amp;START_MAXIMIZED=FALSE&amp;creator=factset&amp;display_string=Audit"}</definedName>
    <definedName name="_27__FDSAUDITLINK__" hidden="1">{"fdsup://directions/FAT Viewer?action=UPDATE&amp;creator=factset&amp;DYN_ARGS=TRUE&amp;DOC_NAME=FAT:FQL_AUDITING_CLIENT_TEMPLATE.FAT&amp;display_string=Audit&amp;VAR:KEY=IRWXMTKBUL&amp;VAR:QUERY=RkZfRU5UUlBSX1ZBTF9EQUlMWSg0MDQwMiwsLCwsJ0RJTCcpL0VDX01FQU5fU0FMRVNfTlRNQSg0MDQwMik=&amp;","WINDOW=FIRST_POPUP&amp;HEIGHT=450&amp;WIDTH=450&amp;START_MAXIMIZED=FALSE&amp;VAR:CALENDAR=US&amp;VAR:SYMBOL=SGI&amp;VAR:INDEX=0"}</definedName>
    <definedName name="_270__FDSAUDITLINK__" hidden="1">{"fdsup://directions/FAT Viewer?action=UPDATE&amp;creator=factset&amp;DYN_ARGS=TRUE&amp;DOC_NAME=FAT:FQL_AUDITING_CLIENT_TEMPLATE.FAT&amp;display_string=Audit&amp;VAR:KEY=GHKPEJYZWL&amp;VAR:QUERY=RkZfRU5UUlBSX1ZBTF9EQUlMWSg0MDA2MywsLCwsJ0RJTCcpL0VDX01FQU5fU0FMRVNfTlRNQSg0MDA2Myk=&amp;","WINDOW=FIRST_POPUP&amp;HEIGHT=450&amp;WIDTH=450&amp;START_MAXIMIZED=FALSE&amp;VAR:CALENDAR=US&amp;VAR:SYMBOL=SGI&amp;VAR:INDEX=0"}</definedName>
    <definedName name="_2700__FDSAUDITLINK__" hidden="1">{"fdsup://Directions/FactSet Auditing Viewer?action=AUDIT_VALUE&amp;DB=129&amp;ID1=73927610&amp;VALUEID=02001&amp;SDATE=200501&amp;PERIODTYPE=QTR_STD&amp;SCFT=3&amp;window=popup_no_bar&amp;width=385&amp;height=120&amp;START_MAXIMIZED=FALSE&amp;creator=factset&amp;display_string=Audit"}</definedName>
    <definedName name="_2701__FDSAUDITLINK__" hidden="1">{"fdsup://Directions/FactSet Auditing Viewer?action=AUDIT_VALUE&amp;DB=129&amp;ID1=69344F10&amp;VALUEID=02001&amp;SDATE=200501&amp;PERIODTYPE=QTR_STD&amp;SCFT=3&amp;window=popup_no_bar&amp;width=385&amp;height=120&amp;START_MAXIMIZED=FALSE&amp;creator=factset&amp;display_string=Audit"}</definedName>
    <definedName name="_2702__FDSAUDITLINK__" hidden="1">{"fdsup://Directions/FactSet Auditing Viewer?action=AUDIT_VALUE&amp;DB=129&amp;ID1=69344F10&amp;VALUEID=02001&amp;SDATE=200501&amp;PERIODTYPE=QTR_STD&amp;SCFT=3&amp;window=popup_no_bar&amp;width=385&amp;height=120&amp;START_MAXIMIZED=FALSE&amp;creator=factset&amp;display_string=Audit"}</definedName>
    <definedName name="_2703__FDSAUDITLINK__" hidden="1">{"fdsup://Directions/FactSet Auditing Viewer?action=AUDIT_VALUE&amp;DB=129&amp;ID1=69341710&amp;VALUEID=02001&amp;SDATE=200501&amp;PERIODTYPE=QTR_STD&amp;SCFT=3&amp;window=popup_no_bar&amp;width=385&amp;height=120&amp;START_MAXIMIZED=FALSE&amp;creator=factset&amp;display_string=Audit"}</definedName>
    <definedName name="_2704__FDSAUDITLINK__" hidden="1">{"fdsup://Directions/FactSet Auditing Viewer?action=AUDIT_VALUE&amp;DB=129&amp;ID1=69341710&amp;VALUEID=02001&amp;SDATE=200501&amp;PERIODTYPE=QTR_STD&amp;SCFT=3&amp;window=popup_no_bar&amp;width=385&amp;height=120&amp;START_MAXIMIZED=FALSE&amp;creator=factset&amp;display_string=Audit"}</definedName>
    <definedName name="_2705__FDSAUDITLINK__" hidden="1">{"fdsup://Directions/FactSet Auditing Viewer?action=AUDIT_VALUE&amp;DB=129&amp;ID1=67000810&amp;VALUEID=02001&amp;SDATE=200501&amp;PERIODTYPE=QTR_STD&amp;SCFT=3&amp;window=popup_no_bar&amp;width=385&amp;height=120&amp;START_MAXIMIZED=FALSE&amp;creator=factset&amp;display_string=Audit"}</definedName>
    <definedName name="_2706__FDSAUDITLINK__" hidden="1">{"fdsup://Directions/FactSet Auditing Viewer?action=AUDIT_VALUE&amp;DB=129&amp;ID1=67000810&amp;VALUEID=02001&amp;SDATE=200501&amp;PERIODTYPE=QTR_STD&amp;SCFT=3&amp;window=popup_no_bar&amp;width=385&amp;height=120&amp;START_MAXIMIZED=FALSE&amp;creator=factset&amp;display_string=Audit"}</definedName>
    <definedName name="_2707__FDSAUDITLINK__" hidden="1">{"fdsup://Directions/FactSet Auditing Viewer?action=AUDIT_VALUE&amp;DB=129&amp;ID1=67066G10&amp;VALUEID=02001&amp;SDATE=200501&amp;PERIODTYPE=QTR_STD&amp;SCFT=3&amp;window=popup_no_bar&amp;width=385&amp;height=120&amp;START_MAXIMIZED=FALSE&amp;creator=factset&amp;display_string=Audit"}</definedName>
    <definedName name="_2708__FDSAUDITLINK__" hidden="1">{"fdsup://Directions/FactSet Auditing Viewer?action=AUDIT_VALUE&amp;DB=129&amp;ID1=67066G10&amp;VALUEID=02001&amp;SDATE=200501&amp;PERIODTYPE=QTR_STD&amp;SCFT=3&amp;window=popup_no_bar&amp;width=385&amp;height=120&amp;START_MAXIMIZED=FALSE&amp;creator=factset&amp;display_string=Audit"}</definedName>
    <definedName name="_2709__FDSAUDITLINK__" hidden="1">{"fdsup://Directions/FactSet Auditing Viewer?action=AUDIT_VALUE&amp;DB=129&amp;ID1=63764010&amp;VALUEID=02001&amp;SDATE=200403&amp;PERIODTYPE=QTR_STD&amp;SCFT=3&amp;window=popup_no_bar&amp;width=385&amp;height=120&amp;START_MAXIMIZED=FALSE&amp;creator=factset&amp;display_string=Audit"}</definedName>
    <definedName name="_271__FDSAUDITLINK__" hidden="1">{"fdsup://directions/FAT Viewer?action=UPDATE&amp;creator=factset&amp;DYN_ARGS=TRUE&amp;DOC_NAME=FAT:FQL_AUDITING_CLIENT_TEMPLATE.FAT&amp;display_string=Audit&amp;VAR:KEY=OZKHOVERYN&amp;VAR:QUERY=RkZfRU5UUlBSX1ZBTF9EQUlMWSg0MDA2MCwsLCwsJ0RJTCcpL0VDX01FQU5fU0FMRVNfTlRNQSg0MDA2MCk=&amp;","WINDOW=FIRST_POPUP&amp;HEIGHT=450&amp;WIDTH=450&amp;START_MAXIMIZED=FALSE&amp;VAR:CALENDAR=US&amp;VAR:SYMBOL=SGI&amp;VAR:INDEX=0"}</definedName>
    <definedName name="_2710__FDSAUDITLINK__" hidden="1">{"fdsup://Directions/FactSet Auditing Viewer?action=AUDIT_VALUE&amp;DB=129&amp;ID1=63764010&amp;VALUEID=02001&amp;SDATE=200403&amp;PERIODTYPE=QTR_STD&amp;SCFT=3&amp;window=popup_no_bar&amp;width=385&amp;height=120&amp;START_MAXIMIZED=FALSE&amp;creator=factset&amp;display_string=Audit"}</definedName>
    <definedName name="_2711__FDSAUDITLINK__" hidden="1">{"fdsup://Directions/FactSet Auditing Viewer?action=AUDIT_VALUE&amp;DB=129&amp;ID1=64118B10&amp;VALUEID=02001&amp;SDATE=200501&amp;PERIODTYPE=QTR_STD&amp;SCFT=3&amp;window=popup_no_bar&amp;width=385&amp;height=120&amp;START_MAXIMIZED=FALSE&amp;creator=factset&amp;display_string=Audit"}</definedName>
    <definedName name="_2712__FDSAUDITLINK__" hidden="1">{"fdsup://Directions/FactSet Auditing Viewer?action=AUDIT_VALUE&amp;DB=129&amp;ID1=64118B10&amp;VALUEID=02001&amp;SDATE=200501&amp;PERIODTYPE=QTR_STD&amp;SCFT=3&amp;window=popup_no_bar&amp;width=385&amp;height=120&amp;START_MAXIMIZED=FALSE&amp;creator=factset&amp;display_string=Audit"}</definedName>
    <definedName name="_2713__FDSAUDITLINK__" hidden="1">{"fdsup://Directions/FactSet Auditing Viewer?action=AUDIT_VALUE&amp;DB=129&amp;ID1=57772K10&amp;VALUEID=02001&amp;SDATE=200503&amp;PERIODTYPE=QTR_STD&amp;SCFT=3&amp;window=popup_no_bar&amp;width=385&amp;height=120&amp;START_MAXIMIZED=FALSE&amp;creator=factset&amp;display_string=Audit"}</definedName>
    <definedName name="_2714__FDSAUDITLINK__" hidden="1">{"fdsup://Directions/FactSet Auditing Viewer?action=AUDIT_VALUE&amp;DB=129&amp;ID1=57772K10&amp;VALUEID=02001&amp;SDATE=200503&amp;PERIODTYPE=QTR_STD&amp;SCFT=3&amp;window=popup_no_bar&amp;width=385&amp;height=120&amp;START_MAXIMIZED=FALSE&amp;creator=factset&amp;display_string=Audit"}</definedName>
    <definedName name="_2715__FDSAUDITLINK__" hidden="1">{"fdsup://Directions/FactSet Auditing Viewer?action=AUDIT_VALUE&amp;DB=129&amp;ID1=59511210&amp;VALUEID=02001&amp;SDATE=200502&amp;PERIODTYPE=QTR_STD&amp;SCFT=3&amp;window=popup_no_bar&amp;width=385&amp;height=120&amp;START_MAXIMIZED=FALSE&amp;creator=factset&amp;display_string=Audit"}</definedName>
    <definedName name="_2716__FDSAUDITLINK__" hidden="1">{"fdsup://Directions/FactSet Auditing Viewer?action=AUDIT_VALUE&amp;DB=129&amp;ID1=59511210&amp;VALUEID=02001&amp;SDATE=200502&amp;PERIODTYPE=QTR_STD&amp;SCFT=3&amp;window=popup_no_bar&amp;width=385&amp;height=120&amp;START_MAXIMIZED=FALSE&amp;creator=factset&amp;display_string=Audit"}</definedName>
    <definedName name="_2717__FDSAUDITLINK__" hidden="1">{"fdsup://Directions/FactSet Auditing Viewer?action=AUDIT_VALUE&amp;DB=129&amp;ID1=59513710&amp;VALUEID=02001&amp;SDATE=200502&amp;PERIODTYPE=QTR_STD&amp;SCFT=3&amp;window=popup_no_bar&amp;width=385&amp;height=120&amp;START_MAXIMIZED=FALSE&amp;creator=factset&amp;display_string=Audit"}</definedName>
    <definedName name="_2718__FDSAUDITLINK__" hidden="1">{"fdsup://Directions/FactSet Auditing Viewer?action=AUDIT_VALUE&amp;DB=129&amp;ID1=59513710&amp;VALUEID=02001&amp;SDATE=200502&amp;PERIODTYPE=QTR_STD&amp;SCFT=3&amp;window=popup_no_bar&amp;width=385&amp;height=120&amp;START_MAXIMIZED=FALSE&amp;creator=factset&amp;display_string=Audit"}</definedName>
    <definedName name="_2719__FDSAUDITLINK__" hidden="1">{"fdsup://Directions/FactSet Auditing Viewer?action=AUDIT_VALUE&amp;DB=129&amp;ID1=G5876H10&amp;VALUEID=02001&amp;SDATE=200501&amp;PERIODTYPE=QTR_STD&amp;SCFT=3&amp;window=popup_no_bar&amp;width=385&amp;height=120&amp;START_MAXIMIZED=FALSE&amp;creator=factset&amp;display_string=Audit"}</definedName>
    <definedName name="_272__FDSAUDITLINK__" hidden="1">{"fdsup://directions/FAT Viewer?action=UPDATE&amp;creator=factset&amp;DYN_ARGS=TRUE&amp;DOC_NAME=FAT:FQL_AUDITING_CLIENT_TEMPLATE.FAT&amp;display_string=Audit&amp;VAR:KEY=KBSDWPWXMZ&amp;VAR:QUERY=RkZfRU5UUlBSX1ZBTF9EQUlMWSg0MDA1OSwsLCwsJ0RJTCcpL0VDX01FQU5fU0FMRVNfTlRNQSg0MDA1OSk=&amp;","WINDOW=FIRST_POPUP&amp;HEIGHT=450&amp;WIDTH=450&amp;START_MAXIMIZED=FALSE&amp;VAR:CALENDAR=US&amp;VAR:SYMBOL=SGI&amp;VAR:INDEX=0"}</definedName>
    <definedName name="_2720__FDSAUDITLINK__" hidden="1">{"fdsup://Directions/FactSet Auditing Viewer?action=AUDIT_VALUE&amp;DB=129&amp;ID1=G5876H10&amp;VALUEID=02001&amp;SDATE=200501&amp;PERIODTYPE=QTR_STD&amp;SCFT=3&amp;window=popup_no_bar&amp;width=385&amp;height=120&amp;START_MAXIMIZED=FALSE&amp;creator=factset&amp;display_string=Audit"}</definedName>
    <definedName name="_2721__FDSAUDITLINK__" hidden="1">{"fdsup://Directions/FactSet Auditing Viewer?action=AUDIT_VALUE&amp;DB=129&amp;ID1=60456710&amp;VALUEID=02001&amp;SDATE=200503&amp;PERIODTYPE=QTR_STD&amp;SCFT=3&amp;window=popup_no_bar&amp;width=385&amp;height=120&amp;START_MAXIMIZED=FALSE&amp;creator=factset&amp;display_string=Audit"}</definedName>
    <definedName name="_2722__FDSAUDITLINK__" hidden="1">{"fdsup://Directions/FactSet Auditing Viewer?action=AUDIT_VALUE&amp;DB=129&amp;ID1=60456710&amp;VALUEID=02001&amp;SDATE=200503&amp;PERIODTYPE=QTR_STD&amp;SCFT=3&amp;window=popup_no_bar&amp;width=385&amp;height=120&amp;START_MAXIMIZED=FALSE&amp;creator=factset&amp;display_string=Audit"}</definedName>
    <definedName name="_2723__FDSAUDITLINK__" hidden="1">{"fdsup://Directions/FactSet Auditing Viewer?action=AUDIT_VALUE&amp;DB=129&amp;ID1=59479310&amp;VALUEID=02001&amp;SDATE=200501&amp;PERIODTYPE=QTR_STD&amp;SCFT=3&amp;window=popup_no_bar&amp;width=385&amp;height=120&amp;START_MAXIMIZED=FALSE&amp;creator=factset&amp;display_string=Audit"}</definedName>
    <definedName name="_2724__FDSAUDITLINK__" hidden="1">{"fdsup://Directions/FactSet Auditing Viewer?action=AUDIT_VALUE&amp;DB=129&amp;ID1=59479310&amp;VALUEID=02001&amp;SDATE=200501&amp;PERIODTYPE=QTR_STD&amp;SCFT=3&amp;window=popup_no_bar&amp;width=385&amp;height=120&amp;START_MAXIMIZED=FALSE&amp;creator=factset&amp;display_string=Audit"}</definedName>
    <definedName name="_2725__FDSAUDITLINK__" hidden="1">{"fdsup://Directions/FactSet Auditing Viewer?action=AUDIT_VALUE&amp;DB=129&amp;ID1=50216110&amp;VALUEID=02001&amp;SDATE=200501&amp;PERIODTYPE=QTR_STD&amp;SCFT=3&amp;window=popup_no_bar&amp;width=385&amp;height=120&amp;START_MAXIMIZED=FALSE&amp;creator=factset&amp;display_string=Audit"}</definedName>
    <definedName name="_2726__FDSAUDITLINK__" hidden="1">{"fdsup://Directions/FactSet Auditing Viewer?action=AUDIT_VALUE&amp;DB=129&amp;ID1=50216110&amp;VALUEID=02001&amp;SDATE=200501&amp;PERIODTYPE=QTR_STD&amp;SCFT=3&amp;window=popup_no_bar&amp;width=385&amp;height=120&amp;START_MAXIMIZED=FALSE&amp;creator=factset&amp;display_string=Audit"}</definedName>
    <definedName name="_2727__FDSAUDITLINK__" hidden="1">{"fdsup://Directions/FactSet Auditing Viewer?action=AUDIT_VALUE&amp;DB=129&amp;ID1=53567810&amp;VALUEID=02001&amp;SDATE=200503&amp;PERIODTYPE=QTR_STD&amp;SCFT=3&amp;window=popup_no_bar&amp;width=385&amp;height=120&amp;START_MAXIMIZED=FALSE&amp;creator=factset&amp;display_string=Audit"}</definedName>
    <definedName name="_2728__FDSAUDITLINK__" hidden="1">{"fdsup://Directions/FactSet Auditing Viewer?action=AUDIT_VALUE&amp;DB=129&amp;ID1=53567810&amp;VALUEID=02001&amp;SDATE=200503&amp;PERIODTYPE=QTR_STD&amp;SCFT=3&amp;window=popup_no_bar&amp;width=385&amp;height=120&amp;START_MAXIMIZED=FALSE&amp;creator=factset&amp;display_string=Audit"}</definedName>
    <definedName name="_2729__FDSAUDITLINK__" hidden="1">{"fdsup://Directions/FactSet Auditing Viewer?action=AUDIT_VALUE&amp;DB=129&amp;ID1=48248010&amp;VALUEID=02001&amp;SDATE=200503&amp;PERIODTYPE=QTR_STD&amp;SCFT=3&amp;window=popup_no_bar&amp;width=385&amp;height=120&amp;START_MAXIMIZED=FALSE&amp;creator=factset&amp;display_string=Audit"}</definedName>
    <definedName name="_273__FDSAUDITLINK__" hidden="1">{"fdsup://directions/FAT Viewer?action=UPDATE&amp;creator=factset&amp;DYN_ARGS=TRUE&amp;DOC_NAME=FAT:FQL_AUDITING_CLIENT_TEMPLATE.FAT&amp;display_string=Audit&amp;VAR:KEY=KNQHUXSXOJ&amp;VAR:QUERY=RkZfRU5UUlBSX1ZBTF9EQUlMWSg0MDA1OCwsLCwsJ0RJTCcpL0VDX01FQU5fU0FMRVNfTlRNQSg0MDA1OCk=&amp;","WINDOW=FIRST_POPUP&amp;HEIGHT=450&amp;WIDTH=450&amp;START_MAXIMIZED=FALSE&amp;VAR:CALENDAR=US&amp;VAR:SYMBOL=SGI&amp;VAR:INDEX=0"}</definedName>
    <definedName name="_2730__FDSAUDITLINK__" hidden="1">{"fdsup://Directions/FactSet Auditing Viewer?action=AUDIT_VALUE&amp;DB=129&amp;ID1=48248010&amp;VALUEID=02001&amp;SDATE=200503&amp;PERIODTYPE=QTR_STD&amp;SCFT=3&amp;window=popup_no_bar&amp;width=385&amp;height=120&amp;START_MAXIMIZED=FALSE&amp;creator=factset&amp;display_string=Audit"}</definedName>
    <definedName name="_2731__FDSAUDITLINK__" hidden="1">{"fdsup://Directions/FactSet Auditing Viewer?action=AUDIT_VALUE&amp;DB=129&amp;ID1=48203R10&amp;VALUEID=02001&amp;SDATE=200501&amp;PERIODTYPE=QTR_STD&amp;SCFT=3&amp;window=popup_no_bar&amp;width=385&amp;height=120&amp;START_MAXIMIZED=FALSE&amp;creator=factset&amp;display_string=Audit"}</definedName>
    <definedName name="_2732__FDSAUDITLINK__" hidden="1">{"fdsup://Directions/FactSet Auditing Viewer?action=AUDIT_VALUE&amp;DB=129&amp;ID1=48203R10&amp;VALUEID=02001&amp;SDATE=200501&amp;PERIODTYPE=QTR_STD&amp;SCFT=3&amp;window=popup_no_bar&amp;width=385&amp;height=120&amp;START_MAXIMIZED=FALSE&amp;creator=factset&amp;display_string=Audit"}</definedName>
    <definedName name="_2733__FDSAUDITLINK__" hidden="1">{"fdsup://Directions/FactSet Auditing Viewer?action=AUDIT_VALUE&amp;DB=129&amp;ID1=86681020&amp;VALUEID=02001&amp;SDATE=200503&amp;PERIODTYPE=QTR_STD&amp;SCFT=3&amp;window=popup_no_bar&amp;width=385&amp;height=120&amp;START_MAXIMIZED=FALSE&amp;creator=factset&amp;display_string=Audit"}</definedName>
    <definedName name="_2734__FDSAUDITLINK__" hidden="1">{"fdsup://Directions/FactSet Auditing Viewer?action=AUDIT_VALUE&amp;DB=129&amp;ID1=86681020&amp;VALUEID=02001&amp;SDATE=200503&amp;PERIODTYPE=QTR_STD&amp;SCFT=3&amp;window=popup_no_bar&amp;width=385&amp;height=120&amp;START_MAXIMIZED=FALSE&amp;creator=factset&amp;display_string=Audit"}</definedName>
    <definedName name="_2735__FDSAUDITLINK__" hidden="1">{"fdsup://Directions/FactSet Auditing Viewer?action=AUDIT_VALUE&amp;DB=129&amp;ID1=46069S10&amp;VALUEID=02001&amp;SDATE=200501&amp;PERIODTYPE=QTR_STD&amp;SCFT=3&amp;window=popup_no_bar&amp;width=385&amp;height=120&amp;START_MAXIMIZED=FALSE&amp;creator=factset&amp;display_string=Audit"}</definedName>
    <definedName name="_2736__FDSAUDITLINK__" hidden="1">{"fdsup://Directions/FactSet Auditing Viewer?action=AUDIT_VALUE&amp;DB=129&amp;ID1=46069S10&amp;VALUEID=02001&amp;SDATE=200501&amp;PERIODTYPE=QTR_STD&amp;SCFT=3&amp;window=popup_no_bar&amp;width=385&amp;height=120&amp;START_MAXIMIZED=FALSE&amp;creator=factset&amp;display_string=Audit"}</definedName>
    <definedName name="_2737__FDSAUDITLINK__" hidden="1">{"fdsup://Directions/FactSet Auditing Viewer?action=AUDIT_VALUE&amp;DB=129&amp;ID1=46025410&amp;VALUEID=02001&amp;SDATE=200503&amp;PERIODTYPE=QTR_STD&amp;SCFT=3&amp;window=popup_no_bar&amp;width=385&amp;height=120&amp;START_MAXIMIZED=FALSE&amp;creator=factset&amp;display_string=Audit"}</definedName>
    <definedName name="_2738__FDSAUDITLINK__" hidden="1">{"fdsup://Directions/FactSet Auditing Viewer?action=AUDIT_VALUE&amp;DB=129&amp;ID1=46025410&amp;VALUEID=02001&amp;SDATE=200503&amp;PERIODTYPE=QTR_STD&amp;SCFT=3&amp;window=popup_no_bar&amp;width=385&amp;height=120&amp;START_MAXIMIZED=FALSE&amp;creator=factset&amp;display_string=Audit"}</definedName>
    <definedName name="_2739__FDSAUDITLINK__" hidden="1">{"fdsup://Directions/FactSet Auditing Viewer?action=AUDIT_VALUE&amp;DB=129&amp;ID1=45814010&amp;VALUEID=02001&amp;SDATE=200501&amp;PERIODTYPE=QTR_STD&amp;SCFT=3&amp;window=popup_no_bar&amp;width=385&amp;height=120&amp;START_MAXIMIZED=FALSE&amp;creator=factset&amp;display_string=Audit"}</definedName>
    <definedName name="_274__FDSAUDITLINK__" hidden="1">{"fdsup://directions/FAT Viewer?action=UPDATE&amp;creator=factset&amp;DYN_ARGS=TRUE&amp;DOC_NAME=FAT:FQL_AUDITING_CLIENT_TEMPLATE.FAT&amp;display_string=Audit&amp;VAR:KEY=ETKFAHIZCJ&amp;VAR:QUERY=RkZfRU5UUlBSX1ZBTF9EQUlMWSg0MDA1NywsLCwsJ0RJTCcpL0VDX01FQU5fU0FMRVNfTlRNQSg0MDA1Nyk=&amp;","WINDOW=FIRST_POPUP&amp;HEIGHT=450&amp;WIDTH=450&amp;START_MAXIMIZED=FALSE&amp;VAR:CALENDAR=US&amp;VAR:SYMBOL=SGI&amp;VAR:INDEX=0"}</definedName>
    <definedName name="_2740__FDSAUDITLINK__" hidden="1">{"fdsup://Directions/FactSet Auditing Viewer?action=AUDIT_VALUE&amp;DB=129&amp;ID1=45814010&amp;VALUEID=02001&amp;SDATE=200501&amp;PERIODTYPE=QTR_STD&amp;SCFT=3&amp;window=popup_no_bar&amp;width=385&amp;height=120&amp;START_MAXIMIZED=FALSE&amp;creator=factset&amp;display_string=Audit"}</definedName>
    <definedName name="_2741__FDSAUDITLINK__" hidden="1">{"fdsup://Directions/FactSet Auditing Viewer?action=AUDIT_VALUE&amp;DB=129&amp;ID1=42823610&amp;VALUEID=02001&amp;SDATE=200502&amp;PERIODTYPE=QTR_STD&amp;SCFT=3&amp;window=popup_no_bar&amp;width=385&amp;height=120&amp;START_MAXIMIZED=FALSE&amp;creator=factset&amp;display_string=Audit"}</definedName>
    <definedName name="_2742__FDSAUDITLINK__" hidden="1">{"fdsup://Directions/FactSet Auditing Viewer?action=AUDIT_VALUE&amp;DB=129&amp;ID1=42823610&amp;VALUEID=02001&amp;SDATE=200502&amp;PERIODTYPE=QTR_STD&amp;SCFT=3&amp;window=popup_no_bar&amp;width=385&amp;height=120&amp;START_MAXIMIZED=FALSE&amp;creator=factset&amp;display_string=Audit"}</definedName>
    <definedName name="_2743__FDSAUDITLINK__" hidden="1">{"fdsup://Directions/FactSet Auditing Viewer?action=AUDIT_VALUE&amp;DB=129&amp;ID1=34637510&amp;VALUEID=02001&amp;SDATE=200501&amp;PERIODTYPE=QTR_STD&amp;SCFT=3&amp;window=popup_no_bar&amp;width=385&amp;height=120&amp;START_MAXIMIZED=FALSE&amp;creator=factset&amp;display_string=Audit"}</definedName>
    <definedName name="_2744__FDSAUDITLINK__" hidden="1">{"fdsup://Directions/FactSet Auditing Viewer?action=AUDIT_VALUE&amp;DB=129&amp;ID1=34637510&amp;VALUEID=02001&amp;SDATE=200501&amp;PERIODTYPE=QTR_STD&amp;SCFT=3&amp;window=popup_no_bar&amp;width=385&amp;height=120&amp;START_MAXIMIZED=FALSE&amp;creator=factset&amp;display_string=Audit"}</definedName>
    <definedName name="_2745__FDSAUDITLINK__" hidden="1">{"fdsup://Directions/FactSet Auditing Viewer?action=AUDIT_VALUE&amp;DB=129&amp;ID1=31561610&amp;VALUEID=02001&amp;SDATE=200502&amp;PERIODTYPE=QTR_STD&amp;SCFT=3&amp;window=popup_no_bar&amp;width=385&amp;height=120&amp;START_MAXIMIZED=FALSE&amp;creator=factset&amp;display_string=Audit"}</definedName>
    <definedName name="_2746__FDSAUDITLINK__" hidden="1">{"fdsup://Directions/FactSet Auditing Viewer?action=AUDIT_VALUE&amp;DB=129&amp;ID1=31561610&amp;VALUEID=02001&amp;SDATE=200502&amp;PERIODTYPE=QTR_STD&amp;SCFT=3&amp;window=popup_no_bar&amp;width=385&amp;height=120&amp;START_MAXIMIZED=FALSE&amp;creator=factset&amp;display_string=Audit"}</definedName>
    <definedName name="_2747__FDSAUDITLINK__" hidden="1">{"fdsup://Directions/FactSet Auditing Viewer?action=AUDIT_VALUE&amp;DB=129&amp;ID1=29247520&amp;VALUEID=02001&amp;SDATE=200503&amp;PERIODTYPE=QTR_STD&amp;SCFT=3&amp;window=popup_no_bar&amp;width=385&amp;height=120&amp;START_MAXIMIZED=FALSE&amp;creator=factset&amp;display_string=Audit"}</definedName>
    <definedName name="_2748__FDSAUDITLINK__" hidden="1">{"fdsup://Directions/FactSet Auditing Viewer?action=AUDIT_VALUE&amp;DB=129&amp;ID1=29247520&amp;VALUEID=02001&amp;SDATE=200503&amp;PERIODTYPE=QTR_STD&amp;SCFT=3&amp;window=popup_no_bar&amp;width=385&amp;height=120&amp;START_MAXIMIZED=FALSE&amp;creator=factset&amp;display_string=Audit"}</definedName>
    <definedName name="_2749__FDSAUDITLINK__" hidden="1">{"fdsup://Directions/FactSet Auditing Viewer?action=AUDIT_VALUE&amp;DB=129&amp;ID1=25454310&amp;VALUEID=02001&amp;SDATE=200501&amp;PERIODTYPE=QTR_STD&amp;SCFT=3&amp;window=popup_no_bar&amp;width=385&amp;height=120&amp;START_MAXIMIZED=FALSE&amp;creator=factset&amp;display_string=Audit"}</definedName>
    <definedName name="_275__FDSAUDITLINK__" hidden="1">{"fdsup://directions/FAT Viewer?action=UPDATE&amp;creator=factset&amp;DYN_ARGS=TRUE&amp;DOC_NAME=FAT:FQL_AUDITING_CLIENT_TEMPLATE.FAT&amp;display_string=Audit&amp;VAR:KEY=EZYLEXSBON&amp;VAR:QUERY=RkZfRU5UUlBSX1ZBTF9EQUlMWSg0MDA1NiwsLCwsJ0RJTCcpL0VDX01FQU5fU0FMRVNfTlRNQSg0MDA1Nik=&amp;","WINDOW=FIRST_POPUP&amp;HEIGHT=450&amp;WIDTH=450&amp;START_MAXIMIZED=FALSE&amp;VAR:CALENDAR=US&amp;VAR:SYMBOL=SGI&amp;VAR:INDEX=0"}</definedName>
    <definedName name="_2750__FDSAUDITLINK__" hidden="1">{"fdsup://Directions/FactSet Auditing Viewer?action=AUDIT_VALUE&amp;DB=129&amp;ID1=25454310&amp;VALUEID=02001&amp;SDATE=200501&amp;PERIODTYPE=QTR_STD&amp;SCFT=3&amp;window=popup_no_bar&amp;width=385&amp;height=120&amp;START_MAXIMIZED=FALSE&amp;creator=factset&amp;display_string=Audit"}</definedName>
    <definedName name="_2751__FDSAUDITLINK__" hidden="1">{"fdsup://Directions/FactSet Auditing Viewer?action=AUDIT_VALUE&amp;DB=129&amp;ID1=24702R10&amp;VALUEID=02001&amp;SDATE=200501&amp;PERIODTYPE=QTR_STD&amp;SCFT=3&amp;window=popup_no_bar&amp;width=385&amp;height=120&amp;START_MAXIMIZED=FALSE&amp;creator=factset&amp;display_string=Audit"}</definedName>
    <definedName name="_2752__FDSAUDITLINK__" hidden="1">{"fdsup://Directions/FactSet Auditing Viewer?action=AUDIT_VALUE&amp;DB=129&amp;ID1=24702R10&amp;VALUEID=02001&amp;SDATE=200501&amp;PERIODTYPE=QTR_STD&amp;SCFT=3&amp;window=popup_no_bar&amp;width=385&amp;height=120&amp;START_MAXIMIZED=FALSE&amp;creator=factset&amp;display_string=Audit"}</definedName>
    <definedName name="_2753__FDSAUDITLINK__" hidden="1">{"fdsup://Directions/FactSet Auditing Viewer?action=AUDIT_VALUE&amp;DB=129&amp;ID1=23257210&amp;VALUEID=02001&amp;SDATE=200501&amp;PERIODTYPE=QTR_STD&amp;SCFT=3&amp;window=popup_no_bar&amp;width=385&amp;height=120&amp;START_MAXIMIZED=FALSE&amp;creator=factset&amp;display_string=Audit"}</definedName>
    <definedName name="_2754__FDSAUDITLINK__" hidden="1">{"fdsup://Directions/FactSet Auditing Viewer?action=AUDIT_VALUE&amp;DB=129&amp;ID1=23257210&amp;VALUEID=02001&amp;SDATE=200501&amp;PERIODTYPE=QTR_STD&amp;SCFT=3&amp;window=popup_no_bar&amp;width=385&amp;height=120&amp;START_MAXIMIZED=FALSE&amp;creator=factset&amp;display_string=Audit"}</definedName>
    <definedName name="_2755__FDSAUDITLINK__" hidden="1">{"fdsup://Directions/FactSet Auditing Viewer?action=AUDIT_VALUE&amp;DB=129&amp;ID1=23280610&amp;VALUEID=02001&amp;SDATE=200501&amp;PERIODTYPE=QTR_STD&amp;SCFT=3&amp;window=popup_no_bar&amp;width=385&amp;height=120&amp;START_MAXIMIZED=FALSE&amp;creator=factset&amp;display_string=Audit"}</definedName>
    <definedName name="_2756__FDSAUDITLINK__" hidden="1">{"fdsup://Directions/FactSet Auditing Viewer?action=AUDIT_VALUE&amp;DB=129&amp;ID1=23280610&amp;VALUEID=02001&amp;SDATE=200501&amp;PERIODTYPE=QTR_STD&amp;SCFT=3&amp;window=popup_no_bar&amp;width=385&amp;height=120&amp;START_MAXIMIZED=FALSE&amp;creator=factset&amp;display_string=Audit"}</definedName>
    <definedName name="_2757__FDSAUDITLINK__" hidden="1">{"fdsup://Directions/FactSet Auditing Viewer?action=AUDIT_VALUE&amp;DB=129&amp;ID1=17275R10&amp;VALUEID=02001&amp;SDATE=200503&amp;PERIODTYPE=QTR_STD&amp;SCFT=3&amp;window=popup_no_bar&amp;width=385&amp;height=120&amp;START_MAXIMIZED=FALSE&amp;creator=factset&amp;display_string=Audit"}</definedName>
    <definedName name="_2758__FDSAUDITLINK__" hidden="1">{"fdsup://Directions/FactSet Auditing Viewer?action=AUDIT_VALUE&amp;DB=129&amp;ID1=17275R10&amp;VALUEID=02001&amp;SDATE=200503&amp;PERIODTYPE=QTR_STD&amp;SCFT=3&amp;window=popup_no_bar&amp;width=385&amp;height=120&amp;START_MAXIMIZED=FALSE&amp;creator=factset&amp;display_string=Audit"}</definedName>
    <definedName name="_2759__FDSAUDITLINK__" hidden="1">{"fdsup://Directions/FactSet Auditing Viewer?action=AUDIT_VALUE&amp;DB=129&amp;ID1=20714230&amp;VALUEID=02001&amp;SDATE=200502&amp;PERIODTYPE=QTR_STD&amp;SCFT=3&amp;window=popup_no_bar&amp;width=385&amp;height=120&amp;START_MAXIMIZED=FALSE&amp;creator=factset&amp;display_string=Audit"}</definedName>
    <definedName name="_276__FDSAUDITLINK__" hidden="1">{"fdsup://directions/FAT Viewer?action=UPDATE&amp;creator=factset&amp;DYN_ARGS=TRUE&amp;DOC_NAME=FAT:FQL_AUDITING_CLIENT_TEMPLATE.FAT&amp;display_string=Audit&amp;VAR:KEY=YBCFILUNWN&amp;VAR:QUERY=RkZfRU5UUlBSX1ZBTF9EQUlMWSg0MDA1MywsLCwsJ0RJTCcpL0VDX01FQU5fU0FMRVNfTlRNQSg0MDA1Myk=&amp;","WINDOW=FIRST_POPUP&amp;HEIGHT=450&amp;WIDTH=450&amp;START_MAXIMIZED=FALSE&amp;VAR:CALENDAR=US&amp;VAR:SYMBOL=SGI&amp;VAR:INDEX=0"}</definedName>
    <definedName name="_2760__FDSAUDITLINK__" hidden="1">{"fdsup://Directions/FactSet Auditing Viewer?action=AUDIT_VALUE&amp;DB=129&amp;ID1=20714230&amp;VALUEID=02001&amp;SDATE=200502&amp;PERIODTYPE=QTR_STD&amp;SCFT=3&amp;window=popup_no_bar&amp;width=385&amp;height=120&amp;START_MAXIMIZED=FALSE&amp;creator=factset&amp;display_string=Audit"}</definedName>
    <definedName name="_2761__FDSAUDITLINK__" hidden="1">{"fdsup://Directions/FactSet Auditing Viewer?action=AUDIT_VALUE&amp;DB=129&amp;ID1=12738710&amp;VALUEID=02001&amp;SDATE=200501&amp;PERIODTYPE=QTR_STD&amp;SCFT=3&amp;window=popup_no_bar&amp;width=385&amp;height=120&amp;START_MAXIMIZED=FALSE&amp;creator=factset&amp;display_string=Audit"}</definedName>
    <definedName name="_2762__FDSAUDITLINK__" hidden="1">{"fdsup://Directions/FactSet Auditing Viewer?action=AUDIT_VALUE&amp;DB=129&amp;ID1=12738710&amp;VALUEID=02001&amp;SDATE=200501&amp;PERIODTYPE=QTR_STD&amp;SCFT=3&amp;window=popup_no_bar&amp;width=385&amp;height=120&amp;START_MAXIMIZED=FALSE&amp;creator=factset&amp;display_string=Audit"}</definedName>
    <definedName name="_2763__FDSAUDITLINK__" hidden="1">{"fdsup://Directions/FactSet Auditing Viewer?action=AUDIT_VALUE&amp;DB=129&amp;ID1=11162130&amp;VALUEID=02001&amp;SDATE=200502&amp;PERIODTYPE=QTR_STD&amp;SCFT=3&amp;window=popup_no_bar&amp;width=385&amp;height=120&amp;START_MAXIMIZED=FALSE&amp;creator=factset&amp;display_string=Audit"}</definedName>
    <definedName name="_2764__FDSAUDITLINK__" hidden="1">{"fdsup://Directions/FactSet Auditing Viewer?action=AUDIT_VALUE&amp;DB=129&amp;ID1=11162130&amp;VALUEID=02001&amp;SDATE=200502&amp;PERIODTYPE=QTR_STD&amp;SCFT=3&amp;window=popup_no_bar&amp;width=385&amp;height=120&amp;START_MAXIMIZED=FALSE&amp;creator=factset&amp;display_string=Audit"}</definedName>
    <definedName name="_2765__FDSAUDITLINK__" hidden="1">{"fdsup://Directions/FactSet Auditing Viewer?action=AUDIT_VALUE&amp;DB=129&amp;ID1=04743P10&amp;VALUEID=02001&amp;SDATE=200501&amp;PERIODTYPE=QTR_STD&amp;SCFT=3&amp;window=popup_no_bar&amp;width=385&amp;height=120&amp;START_MAXIMIZED=FALSE&amp;creator=factset&amp;display_string=Audit"}</definedName>
    <definedName name="_2766__FDSAUDITLINK__" hidden="1">{"fdsup://Directions/FactSet Auditing Viewer?action=AUDIT_VALUE&amp;DB=129&amp;ID1=04743P10&amp;VALUEID=02001&amp;SDATE=200501&amp;PERIODTYPE=QTR_STD&amp;SCFT=3&amp;window=popup_no_bar&amp;width=385&amp;height=120&amp;START_MAXIMIZED=FALSE&amp;creator=factset&amp;display_string=Audit"}</definedName>
    <definedName name="_2767__FDSAUDITLINK__" hidden="1">{"fdsup://Directions/FactSet Auditing Viewer?action=AUDIT_VALUE&amp;DB=129&amp;ID1=03822210&amp;VALUEID=02001&amp;SDATE=200502&amp;PERIODTYPE=QTR_STD&amp;SCFT=3&amp;window=popup_no_bar&amp;width=385&amp;height=120&amp;START_MAXIMIZED=FALSE&amp;creator=factset&amp;display_string=Audit"}</definedName>
    <definedName name="_2768__FDSAUDITLINK__" hidden="1">{"fdsup://Directions/FactSet Auditing Viewer?action=AUDIT_VALUE&amp;DB=129&amp;ID1=03822210&amp;VALUEID=02001&amp;SDATE=200502&amp;PERIODTYPE=QTR_STD&amp;SCFT=3&amp;window=popup_no_bar&amp;width=385&amp;height=120&amp;START_MAXIMIZED=FALSE&amp;creator=factset&amp;display_string=Audit"}</definedName>
    <definedName name="_2769__FDSAUDITLINK__" hidden="1">{"fdsup://Directions/FactSet Auditing Viewer?action=AUDIT_VALUE&amp;DB=129&amp;ID1=02144110&amp;VALUEID=02001&amp;SDATE=200501&amp;PERIODTYPE=QTR_STD&amp;SCFT=3&amp;window=popup_no_bar&amp;width=385&amp;height=120&amp;START_MAXIMIZED=FALSE&amp;creator=factset&amp;display_string=Audit"}</definedName>
    <definedName name="_277__FDSAUDITLINK__" hidden="1">{"fdsup://directions/FAT Viewer?action=UPDATE&amp;creator=factset&amp;DYN_ARGS=TRUE&amp;DOC_NAME=FAT:FQL_AUDITING_CLIENT_TEMPLATE.FAT&amp;display_string=Audit&amp;VAR:KEY=SFUXURANYB&amp;VAR:QUERY=RkZfRU5UUlBSX1ZBTF9EQUlMWSg0MDA1MiwsLCwsJ0RJTCcpL0VDX01FQU5fU0FMRVNfTlRNQSg0MDA1Mik=&amp;","WINDOW=FIRST_POPUP&amp;HEIGHT=450&amp;WIDTH=450&amp;START_MAXIMIZED=FALSE&amp;VAR:CALENDAR=US&amp;VAR:SYMBOL=SGI&amp;VAR:INDEX=0"}</definedName>
    <definedName name="_2770__FDSAUDITLINK__" hidden="1">{"fdsup://Directions/FactSet Auditing Viewer?action=AUDIT_VALUE&amp;DB=129&amp;ID1=02144110&amp;VALUEID=02001&amp;SDATE=200501&amp;PERIODTYPE=QTR_STD&amp;SCFT=3&amp;window=popup_no_bar&amp;width=385&amp;height=120&amp;START_MAXIMIZED=FALSE&amp;creator=factset&amp;display_string=Audit"}</definedName>
    <definedName name="_2771__FDSAUDITLINK__" hidden="1">{"fdsup://Directions/FactSet Auditing Viewer?action=AUDIT_VALUE&amp;DB=129&amp;ID1=03265410&amp;VALUEID=02001&amp;SDATE=200502&amp;PERIODTYPE=QTR_STD&amp;SCFT=3&amp;window=popup_no_bar&amp;width=385&amp;height=120&amp;START_MAXIMIZED=FALSE&amp;creator=factset&amp;display_string=Audit"}</definedName>
    <definedName name="_2772__FDSAUDITLINK__" hidden="1">{"fdsup://Directions/FactSet Auditing Viewer?action=AUDIT_VALUE&amp;DB=129&amp;ID1=03265410&amp;VALUEID=02001&amp;SDATE=200502&amp;PERIODTYPE=QTR_STD&amp;SCFT=3&amp;window=popup_no_bar&amp;width=385&amp;height=120&amp;START_MAXIMIZED=FALSE&amp;creator=factset&amp;display_string=Audit"}</definedName>
    <definedName name="_2773__FDSAUDITLINK__" hidden="1">{"fdsup://Directions/FactSet Auditing Viewer?action=AUDIT_VALUE&amp;DB=129&amp;ID1=95810210&amp;VALUEID=02001&amp;SDATE=200502&amp;PERIODTYPE=QTR_STD&amp;SCFT=3&amp;window=popup_no_bar&amp;width=385&amp;height=120&amp;START_MAXIMIZED=FALSE&amp;creator=factset&amp;display_string=Audit"}</definedName>
    <definedName name="_2774__FDSAUDITLINK__" hidden="1">{"fdsup://Directions/FactSet Auditing Viewer?action=AUDIT_VALUE&amp;DB=129&amp;ID1=95810210&amp;VALUEID=02001&amp;SDATE=200502&amp;PERIODTYPE=QTR_STD&amp;SCFT=3&amp;window=popup_no_bar&amp;width=385&amp;height=120&amp;START_MAXIMIZED=FALSE&amp;creator=factset&amp;display_string=Audit"}</definedName>
    <definedName name="_2775__FDSAUDITLINK__" hidden="1">{"fdsup://Directions/FactSet Auditing Viewer?action=AUDIT_VALUE&amp;DB=129&amp;ID1=92849730&amp;VALUEID=02001&amp;SDATE=200501&amp;PERIODTYPE=QTR_STD&amp;SCFT=3&amp;window=popup_no_bar&amp;width=385&amp;height=120&amp;START_MAXIMIZED=FALSE&amp;creator=factset&amp;display_string=Audit"}</definedName>
    <definedName name="_2776__FDSAUDITLINK__" hidden="1">{"fdsup://Directions/FactSet Auditing Viewer?action=AUDIT_VALUE&amp;DB=129&amp;ID1=92849730&amp;VALUEID=02001&amp;SDATE=200501&amp;PERIODTYPE=QTR_STD&amp;SCFT=3&amp;window=popup_no_bar&amp;width=385&amp;height=120&amp;START_MAXIMIZED=FALSE&amp;creator=factset&amp;display_string=Audit"}</definedName>
    <definedName name="_2777__FDSAUDITLINK__" hidden="1">{"fdsup://Directions/FactSet Auditing Viewer?action=AUDIT_VALUE&amp;DB=129&amp;ID1=83088M10&amp;VALUEID=02001&amp;SDATE=200501&amp;PERIODTYPE=QTR_STD&amp;SCFT=3&amp;window=popup_no_bar&amp;width=385&amp;height=120&amp;START_MAXIMIZED=FALSE&amp;creator=factset&amp;display_string=Audit"}</definedName>
    <definedName name="_2778__FDSAUDITLINK__" hidden="1">{"fdsup://Directions/FactSet Auditing Viewer?action=AUDIT_VALUE&amp;DB=129&amp;ID1=83088M10&amp;VALUEID=02001&amp;SDATE=200501&amp;PERIODTYPE=QTR_STD&amp;SCFT=3&amp;window=popup_no_bar&amp;width=385&amp;height=120&amp;START_MAXIMIZED=FALSE&amp;creator=factset&amp;display_string=Audit"}</definedName>
    <definedName name="_2779__FDSAUDITLINK__" hidden="1">{"fdsup://Directions/FactSet Auditing Viewer?action=AUDIT_VALUE&amp;DB=129&amp;ID1=G7945M10&amp;VALUEID=02001&amp;SDATE=200502&amp;PERIODTYPE=QTR_STD&amp;SCFT=3&amp;window=popup_no_bar&amp;width=385&amp;height=120&amp;START_MAXIMIZED=FALSE&amp;creator=factset&amp;display_string=Audit"}</definedName>
    <definedName name="_278__FDSAUDITLINK__" hidden="1">{"fdsup://directions/FAT Viewer?action=UPDATE&amp;creator=factset&amp;DYN_ARGS=TRUE&amp;DOC_NAME=FAT:FQL_AUDITING_CLIENT_TEMPLATE.FAT&amp;display_string=Audit&amp;VAR:KEY=CNWVYNAVGH&amp;VAR:QUERY=RkZfRU5UUlBSX1ZBTF9EQUlMWSg0MDA1MSwsLCwsJ0RJTCcpL0VDX01FQU5fU0FMRVNfTlRNQSg0MDA1MSk=&amp;","WINDOW=FIRST_POPUP&amp;HEIGHT=450&amp;WIDTH=450&amp;START_MAXIMIZED=FALSE&amp;VAR:CALENDAR=US&amp;VAR:SYMBOL=SGI&amp;VAR:INDEX=0"}</definedName>
    <definedName name="_2780__FDSAUDITLINK__" hidden="1">{"fdsup://Directions/FactSet Auditing Viewer?action=AUDIT_VALUE&amp;DB=129&amp;ID1=G7945M10&amp;VALUEID=02001&amp;SDATE=200502&amp;PERIODTYPE=QTR_STD&amp;SCFT=3&amp;window=popup_no_bar&amp;width=385&amp;height=120&amp;START_MAXIMIZED=FALSE&amp;creator=factset&amp;display_string=Audit"}</definedName>
    <definedName name="_2781__FDSAUDITLINK__" hidden="1">{"fdsup://Directions/FactSet Auditing Viewer?action=AUDIT_VALUE&amp;DB=129&amp;ID1=87160710&amp;VALUEID=02001&amp;SDATE=200501&amp;PERIODTYPE=QTR_STD&amp;SCFT=3&amp;window=popup_no_bar&amp;width=385&amp;height=120&amp;START_MAXIMIZED=FALSE&amp;creator=factset&amp;display_string=Audit"}</definedName>
    <definedName name="_2782__FDSAUDITLINK__" hidden="1">{"fdsup://Directions/FactSet Auditing Viewer?action=AUDIT_VALUE&amp;DB=129&amp;ID1=87160710&amp;VALUEID=02001&amp;SDATE=200501&amp;PERIODTYPE=QTR_STD&amp;SCFT=3&amp;window=popup_no_bar&amp;width=385&amp;height=120&amp;START_MAXIMIZED=FALSE&amp;creator=factset&amp;display_string=Audit"}</definedName>
    <definedName name="_2783__FDSAUDITLINK__" hidden="1">{"fdsup://Directions/FactSet Auditing Viewer?action=AUDIT_VALUE&amp;DB=129&amp;ID1=74994110&amp;VALUEID=02001&amp;SDATE=200403&amp;PERIODTYPE=QTR_STD&amp;SCFT=3&amp;window=popup_no_bar&amp;width=385&amp;height=120&amp;START_MAXIMIZED=FALSE&amp;creator=factset&amp;display_string=Audit"}</definedName>
    <definedName name="_2784__FDSAUDITLINK__" hidden="1">{"fdsup://Directions/FactSet Auditing Viewer?action=AUDIT_VALUE&amp;DB=129&amp;ID1=74994110&amp;VALUEID=02001&amp;SDATE=200403&amp;PERIODTYPE=QTR_STD&amp;SCFT=3&amp;window=popup_no_bar&amp;width=385&amp;height=120&amp;START_MAXIMIZED=FALSE&amp;creator=factset&amp;display_string=Audit"}</definedName>
    <definedName name="_2785__FDSAUDITLINK__" hidden="1">{"fdsup://Directions/FactSet Auditing Viewer?action=AUDIT_VALUE&amp;DB=129&amp;ID1=74727710&amp;VALUEID=02001&amp;SDATE=200403&amp;PERIODTYPE=QTR_STD&amp;SCFT=3&amp;window=popup_no_bar&amp;width=385&amp;height=120&amp;START_MAXIMIZED=FALSE&amp;creator=factset&amp;display_string=Audit"}</definedName>
    <definedName name="_2786__FDSAUDITLINK__" hidden="1">{"fdsup://Directions/FactSet Auditing Viewer?action=AUDIT_VALUE&amp;DB=129&amp;ID1=74727710&amp;VALUEID=02001&amp;SDATE=200403&amp;PERIODTYPE=QTR_STD&amp;SCFT=3&amp;window=popup_no_bar&amp;width=385&amp;height=120&amp;START_MAXIMIZED=FALSE&amp;creator=factset&amp;display_string=Audit"}</definedName>
    <definedName name="_2787__FDSAUDITLINK__" hidden="1">{"fdsup://Directions/FactSet Auditing Viewer?action=AUDIT_VALUE&amp;DB=129&amp;ID1=74752510&amp;VALUEID=02001&amp;SDATE=200501&amp;PERIODTYPE=QTR_STD&amp;SCFT=3&amp;window=popup_no_bar&amp;width=385&amp;height=120&amp;START_MAXIMIZED=FALSE&amp;creator=factset&amp;display_string=Audit"}</definedName>
    <definedName name="_2788__FDSAUDITLINK__" hidden="1">{"fdsup://Directions/FactSet Auditing Viewer?action=AUDIT_VALUE&amp;DB=129&amp;ID1=74752510&amp;VALUEID=02001&amp;SDATE=200501&amp;PERIODTYPE=QTR_STD&amp;SCFT=3&amp;window=popup_no_bar&amp;width=385&amp;height=120&amp;START_MAXIMIZED=FALSE&amp;creator=factset&amp;display_string=Audit"}</definedName>
    <definedName name="_2789__FDSAUDITLINK__" hidden="1">{"fdsup://Directions/FactSet Auditing Viewer?action=AUDIT_VALUE&amp;DB=129&amp;ID1=63764010&amp;VALUEID=02001&amp;SDATE=200402&amp;PERIODTYPE=QTR_STD&amp;SCFT=3&amp;window=popup_no_bar&amp;width=385&amp;height=120&amp;START_MAXIMIZED=FALSE&amp;creator=factset&amp;display_string=Audit"}</definedName>
    <definedName name="_279__FDSAUDITLINK__" hidden="1">{"fdsup://directions/FAT Viewer?action=UPDATE&amp;creator=factset&amp;DYN_ARGS=TRUE&amp;DOC_NAME=FAT:FQL_AUDITING_CLIENT_TEMPLATE.FAT&amp;display_string=Audit&amp;VAR:KEY=YRMPIDWTSD&amp;VAR:QUERY=RkZfRU5UUlBSX1ZBTF9EQUlMWSg0MDA1MCwsLCwsJ0RJTCcpL0VDX01FQU5fU0FMRVNfTlRNQSg0MDA1MCk=&amp;","WINDOW=FIRST_POPUP&amp;HEIGHT=450&amp;WIDTH=450&amp;START_MAXIMIZED=FALSE&amp;VAR:CALENDAR=US&amp;VAR:SYMBOL=SGI&amp;VAR:INDEX=0"}</definedName>
    <definedName name="_2790__FDSAUDITLINK__" hidden="1">{"fdsup://Directions/FactSet Auditing Viewer?action=AUDIT_VALUE&amp;DB=129&amp;ID1=63764010&amp;VALUEID=02001&amp;SDATE=200402&amp;PERIODTYPE=QTR_STD&amp;SCFT=3&amp;window=popup_no_bar&amp;width=385&amp;height=120&amp;START_MAXIMIZED=FALSE&amp;creator=factset&amp;display_string=Audit"}</definedName>
    <definedName name="_2791__FDSAUDITLINK__" hidden="1">{"fdsup://Directions/FactSet Auditing Viewer?action=AUDIT_VALUE&amp;DB=129&amp;ID1=57772K10&amp;VALUEID=02001&amp;SDATE=200502&amp;PERIODTYPE=QTR_STD&amp;SCFT=3&amp;window=popup_no_bar&amp;width=385&amp;height=120&amp;START_MAXIMIZED=FALSE&amp;creator=factset&amp;display_string=Audit"}</definedName>
    <definedName name="_2792__FDSAUDITLINK__" hidden="1">{"fdsup://Directions/FactSet Auditing Viewer?action=AUDIT_VALUE&amp;DB=129&amp;ID1=57772K10&amp;VALUEID=02001&amp;SDATE=200502&amp;PERIODTYPE=QTR_STD&amp;SCFT=3&amp;window=popup_no_bar&amp;width=385&amp;height=120&amp;START_MAXIMIZED=FALSE&amp;creator=factset&amp;display_string=Audit"}</definedName>
    <definedName name="_2793__FDSAUDITLINK__" hidden="1">{"fdsup://Directions/FactSet Auditing Viewer?action=AUDIT_VALUE&amp;DB=129&amp;ID1=59511210&amp;VALUEID=02001&amp;SDATE=200501&amp;PERIODTYPE=QTR_STD&amp;SCFT=3&amp;window=popup_no_bar&amp;width=385&amp;height=120&amp;START_MAXIMIZED=FALSE&amp;creator=factset&amp;display_string=Audit"}</definedName>
    <definedName name="_2794__FDSAUDITLINK__" hidden="1">{"fdsup://Directions/FactSet Auditing Viewer?action=AUDIT_VALUE&amp;DB=129&amp;ID1=59511210&amp;VALUEID=02001&amp;SDATE=200501&amp;PERIODTYPE=QTR_STD&amp;SCFT=3&amp;window=popup_no_bar&amp;width=385&amp;height=120&amp;START_MAXIMIZED=FALSE&amp;creator=factset&amp;display_string=Audit"}</definedName>
    <definedName name="_2795__FDSAUDITLINK__" hidden="1">{"fdsup://Directions/FactSet Auditing Viewer?action=AUDIT_VALUE&amp;DB=129&amp;ID1=59513710&amp;VALUEID=02001&amp;SDATE=200501&amp;PERIODTYPE=QTR_STD&amp;SCFT=3&amp;window=popup_no_bar&amp;width=385&amp;height=120&amp;START_MAXIMIZED=FALSE&amp;creator=factset&amp;display_string=Audit"}</definedName>
    <definedName name="_2796__FDSAUDITLINK__" hidden="1">{"fdsup://Directions/FactSet Auditing Viewer?action=AUDIT_VALUE&amp;DB=129&amp;ID1=59513710&amp;VALUEID=02001&amp;SDATE=200501&amp;PERIODTYPE=QTR_STD&amp;SCFT=3&amp;window=popup_no_bar&amp;width=385&amp;height=120&amp;START_MAXIMIZED=FALSE&amp;creator=factset&amp;display_string=Audit"}</definedName>
    <definedName name="_2797__FDSAUDITLINK__" hidden="1">{"fdsup://Directions/FactSet Auditing Viewer?action=AUDIT_VALUE&amp;DB=129&amp;ID1=60456710&amp;VALUEID=02001&amp;SDATE=200502&amp;PERIODTYPE=QTR_STD&amp;SCFT=3&amp;window=popup_no_bar&amp;width=385&amp;height=120&amp;START_MAXIMIZED=FALSE&amp;creator=factset&amp;display_string=Audit"}</definedName>
    <definedName name="_2798__FDSAUDITLINK__" hidden="1">{"fdsup://Directions/FactSet Auditing Viewer?action=AUDIT_VALUE&amp;DB=129&amp;ID1=60456710&amp;VALUEID=02001&amp;SDATE=200502&amp;PERIODTYPE=QTR_STD&amp;SCFT=3&amp;window=popup_no_bar&amp;width=385&amp;height=120&amp;START_MAXIMIZED=FALSE&amp;creator=factset&amp;display_string=Audit"}</definedName>
    <definedName name="_2799__FDSAUDITLINK__" hidden="1">{"fdsup://Directions/FactSet Auditing Viewer?action=AUDIT_VALUE&amp;DB=129&amp;ID1=59501710&amp;VALUEID=02001&amp;SDATE=200403&amp;PERIODTYPE=QTR_STD&amp;SCFT=3&amp;window=popup_no_bar&amp;width=385&amp;height=120&amp;START_MAXIMIZED=FALSE&amp;creator=factset&amp;display_string=Audit"}</definedName>
    <definedName name="_28__FDSAUDITLINK__" hidden="1">{"fdsup://directions/FAT Viewer?action=UPDATE&amp;creator=factset&amp;DYN_ARGS=TRUE&amp;DOC_NAME=FAT:FQL_AUDITING_CLIENT_TEMPLATE.FAT&amp;display_string=Audit&amp;VAR:KEY=CDKZMZYBMJ&amp;VAR:QUERY=RkZfRU5UUlBSX1ZBTF9EQUlMWSg0MDQwMSwsLCwsJ0RJTCcpL0VDX01FQU5fU0FMRVNfTlRNQSg0MDQwMSk=&amp;","WINDOW=FIRST_POPUP&amp;HEIGHT=450&amp;WIDTH=450&amp;START_MAXIMIZED=FALSE&amp;VAR:CALENDAR=US&amp;VAR:SYMBOL=SGI&amp;VAR:INDEX=0"}</definedName>
    <definedName name="_280__FDSAUDITLINK__" hidden="1">{"fdsup://directions/FAT Viewer?action=UPDATE&amp;creator=factset&amp;DYN_ARGS=TRUE&amp;DOC_NAME=FAT:FQL_AUDITING_CLIENT_TEMPLATE.FAT&amp;display_string=Audit&amp;VAR:KEY=IJUHMJENAX&amp;VAR:QUERY=RkZfRU5UUlBSX1ZBTF9EQUlMWSg0MDA0OSwsLCwsJ0RJTCcpL0VDX01FQU5fU0FMRVNfTlRNQSg0MDA0OSk=&amp;","WINDOW=FIRST_POPUP&amp;HEIGHT=450&amp;WIDTH=450&amp;START_MAXIMIZED=FALSE&amp;VAR:CALENDAR=US&amp;VAR:SYMBOL=SGI&amp;VAR:INDEX=0"}</definedName>
    <definedName name="_2800__FDSAUDITLINK__" hidden="1">{"fdsup://Directions/FactSet Auditing Viewer?action=AUDIT_VALUE&amp;DB=129&amp;ID1=59501710&amp;VALUEID=02001&amp;SDATE=200403&amp;PERIODTYPE=QTR_STD&amp;SCFT=3&amp;window=popup_no_bar&amp;width=385&amp;height=120&amp;START_MAXIMIZED=FALSE&amp;creator=factset&amp;display_string=Audit"}</definedName>
    <definedName name="_2801__FDSAUDITLINK__" hidden="1">{"fdsup://Directions/FactSet Auditing Viewer?action=AUDIT_VALUE&amp;DB=129&amp;ID1=51280710&amp;VALUEID=02001&amp;SDATE=200502&amp;PERIODTYPE=QTR_STD&amp;SCFT=3&amp;window=popup_no_bar&amp;width=385&amp;height=120&amp;START_MAXIMIZED=FALSE&amp;creator=factset&amp;display_string=Audit"}</definedName>
    <definedName name="_2802__FDSAUDITLINK__" hidden="1">{"fdsup://Directions/FactSet Auditing Viewer?action=AUDIT_VALUE&amp;DB=129&amp;ID1=51280710&amp;VALUEID=02001&amp;SDATE=200502&amp;PERIODTYPE=QTR_STD&amp;SCFT=3&amp;window=popup_no_bar&amp;width=385&amp;height=120&amp;START_MAXIMIZED=FALSE&amp;creator=factset&amp;display_string=Audit"}</definedName>
    <definedName name="_2803__FDSAUDITLINK__" hidden="1">{"fdsup://Directions/FactSet Auditing Viewer?action=AUDIT_VALUE&amp;DB=129&amp;ID1=53567810&amp;VALUEID=02001&amp;SDATE=200502&amp;PERIODTYPE=QTR_STD&amp;SCFT=3&amp;window=popup_no_bar&amp;width=385&amp;height=120&amp;START_MAXIMIZED=FALSE&amp;creator=factset&amp;display_string=Audit"}</definedName>
    <definedName name="_2804__FDSAUDITLINK__" hidden="1">{"fdsup://Directions/FactSet Auditing Viewer?action=AUDIT_VALUE&amp;DB=129&amp;ID1=53567810&amp;VALUEID=02001&amp;SDATE=200502&amp;PERIODTYPE=QTR_STD&amp;SCFT=3&amp;window=popup_no_bar&amp;width=385&amp;height=120&amp;START_MAXIMIZED=FALSE&amp;creator=factset&amp;display_string=Audit"}</definedName>
    <definedName name="_2805__FDSAUDITLINK__" hidden="1">{"fdsup://Directions/FactSet Auditing Viewer?action=AUDIT_VALUE&amp;DB=129&amp;ID1=48248010&amp;VALUEID=02001&amp;SDATE=200502&amp;PERIODTYPE=QTR_STD&amp;SCFT=3&amp;window=popup_no_bar&amp;width=385&amp;height=120&amp;START_MAXIMIZED=FALSE&amp;creator=factset&amp;display_string=Audit"}</definedName>
    <definedName name="_2806__FDSAUDITLINK__" hidden="1">{"fdsup://Directions/FactSet Auditing Viewer?action=AUDIT_VALUE&amp;DB=129&amp;ID1=48248010&amp;VALUEID=02001&amp;SDATE=200502&amp;PERIODTYPE=QTR_STD&amp;SCFT=3&amp;window=popup_no_bar&amp;width=385&amp;height=120&amp;START_MAXIMIZED=FALSE&amp;creator=factset&amp;display_string=Audit"}</definedName>
    <definedName name="_2807__FDSAUDITLINK__" hidden="1">{"fdsup://Directions/FactSet Auditing Viewer?action=AUDIT_VALUE&amp;DB=129&amp;ID1=86681020&amp;VALUEID=02001&amp;SDATE=200502&amp;PERIODTYPE=QTR_STD&amp;SCFT=3&amp;window=popup_no_bar&amp;width=385&amp;height=120&amp;START_MAXIMIZED=FALSE&amp;creator=factset&amp;display_string=Audit"}</definedName>
    <definedName name="_2808__FDSAUDITLINK__" hidden="1">{"fdsup://Directions/FactSet Auditing Viewer?action=AUDIT_VALUE&amp;DB=129&amp;ID1=86681020&amp;VALUEID=02001&amp;SDATE=200502&amp;PERIODTYPE=QTR_STD&amp;SCFT=3&amp;window=popup_no_bar&amp;width=385&amp;height=120&amp;START_MAXIMIZED=FALSE&amp;creator=factset&amp;display_string=Audit"}</definedName>
    <definedName name="_2809__FDSAUDITLINK__" hidden="1">{"fdsup://Directions/FactSet Auditing Viewer?action=AUDIT_VALUE&amp;DB=129&amp;ID1=46025410&amp;VALUEID=02001&amp;SDATE=200502&amp;PERIODTYPE=QTR_STD&amp;SCFT=3&amp;window=popup_no_bar&amp;width=385&amp;height=120&amp;START_MAXIMIZED=FALSE&amp;creator=factset&amp;display_string=Audit"}</definedName>
    <definedName name="_281__FDSAUDITLINK__" hidden="1">{"fdsup://directions/FAT Viewer?action=UPDATE&amp;creator=factset&amp;DYN_ARGS=TRUE&amp;DOC_NAME=FAT:FQL_AUDITING_CLIENT_TEMPLATE.FAT&amp;display_string=Audit&amp;VAR:KEY=MNIZYREHEB&amp;VAR:QUERY=RkZfRU5UUlBSX1ZBTF9EQUlMWSg0MDA0NiwsLCwsJ0RJTCcpL0VDX01FQU5fU0FMRVNfTlRNQSg0MDA0Nik=&amp;","WINDOW=FIRST_POPUP&amp;HEIGHT=450&amp;WIDTH=450&amp;START_MAXIMIZED=FALSE&amp;VAR:CALENDAR=US&amp;VAR:SYMBOL=SGI&amp;VAR:INDEX=0"}</definedName>
    <definedName name="_2810__FDSAUDITLINK__" hidden="1">{"fdsup://Directions/FactSet Auditing Viewer?action=AUDIT_VALUE&amp;DB=129&amp;ID1=46025410&amp;VALUEID=02001&amp;SDATE=200502&amp;PERIODTYPE=QTR_STD&amp;SCFT=3&amp;window=popup_no_bar&amp;width=385&amp;height=120&amp;START_MAXIMIZED=FALSE&amp;creator=factset&amp;display_string=Audit"}</definedName>
    <definedName name="_2811__FDSAUDITLINK__" hidden="1">{"fdsup://Directions/FactSet Auditing Viewer?action=AUDIT_VALUE&amp;DB=129&amp;ID1=45811810&amp;VALUEID=02001&amp;SDATE=200403&amp;PERIODTYPE=QTR_STD&amp;SCFT=3&amp;window=popup_no_bar&amp;width=385&amp;height=120&amp;START_MAXIMIZED=FALSE&amp;creator=factset&amp;display_string=Audit"}</definedName>
    <definedName name="_2812__FDSAUDITLINK__" hidden="1">{"fdsup://Directions/FactSet Auditing Viewer?action=AUDIT_VALUE&amp;DB=129&amp;ID1=45811810&amp;VALUEID=02001&amp;SDATE=200403&amp;PERIODTYPE=QTR_STD&amp;SCFT=3&amp;window=popup_no_bar&amp;width=385&amp;height=120&amp;START_MAXIMIZED=FALSE&amp;creator=factset&amp;display_string=Audit"}</definedName>
    <definedName name="_2813__FDSAUDITLINK__" hidden="1">{"fdsup://Directions/FactSet Auditing Viewer?action=AUDIT_VALUE&amp;DB=129&amp;ID1=42823610&amp;VALUEID=02001&amp;SDATE=200501&amp;PERIODTYPE=QTR_STD&amp;SCFT=3&amp;window=popup_no_bar&amp;width=385&amp;height=120&amp;START_MAXIMIZED=FALSE&amp;creator=factset&amp;display_string=Audit"}</definedName>
    <definedName name="_2814__FDSAUDITLINK__" hidden="1">{"fdsup://Directions/FactSet Auditing Viewer?action=AUDIT_VALUE&amp;DB=129&amp;ID1=42823610&amp;VALUEID=02001&amp;SDATE=200501&amp;PERIODTYPE=QTR_STD&amp;SCFT=3&amp;window=popup_no_bar&amp;width=385&amp;height=120&amp;START_MAXIMIZED=FALSE&amp;creator=factset&amp;display_string=Audit"}</definedName>
    <definedName name="_2815__FDSAUDITLINK__" hidden="1">{"fdsup://Directions/FactSet Auditing Viewer?action=AUDIT_VALUE&amp;DB=129&amp;ID1=31561610&amp;VALUEID=02001&amp;SDATE=200501&amp;PERIODTYPE=QTR_STD&amp;SCFT=3&amp;window=popup_no_bar&amp;width=385&amp;height=120&amp;START_MAXIMIZED=FALSE&amp;creator=factset&amp;display_string=Audit"}</definedName>
    <definedName name="_2816__FDSAUDITLINK__" hidden="1">{"fdsup://Directions/FactSet Auditing Viewer?action=AUDIT_VALUE&amp;DB=129&amp;ID1=31561610&amp;VALUEID=02001&amp;SDATE=200501&amp;PERIODTYPE=QTR_STD&amp;SCFT=3&amp;window=popup_no_bar&amp;width=385&amp;height=120&amp;START_MAXIMIZED=FALSE&amp;creator=factset&amp;display_string=Audit"}</definedName>
    <definedName name="_2817__FDSAUDITLINK__" hidden="1">{"fdsup://Directions/FactSet Auditing Viewer?action=AUDIT_VALUE&amp;DB=129&amp;ID1=29247520&amp;VALUEID=02001&amp;SDATE=200502&amp;PERIODTYPE=QTR_STD&amp;SCFT=3&amp;window=popup_no_bar&amp;width=385&amp;height=120&amp;START_MAXIMIZED=FALSE&amp;creator=factset&amp;display_string=Audit"}</definedName>
    <definedName name="_2818__FDSAUDITLINK__" hidden="1">{"fdsup://Directions/FactSet Auditing Viewer?action=AUDIT_VALUE&amp;DB=129&amp;ID1=29247520&amp;VALUEID=02001&amp;SDATE=200502&amp;PERIODTYPE=QTR_STD&amp;SCFT=3&amp;window=popup_no_bar&amp;width=385&amp;height=120&amp;START_MAXIMIZED=FALSE&amp;creator=factset&amp;display_string=Audit"}</definedName>
    <definedName name="_2819__FDSAUDITLINK__" hidden="1">{"fdsup://Directions/FactSet Auditing Viewer?action=AUDIT_VALUE&amp;DB=129&amp;ID1=17275R10&amp;VALUEID=02001&amp;SDATE=200502&amp;PERIODTYPE=QTR_STD&amp;SCFT=3&amp;window=popup_no_bar&amp;width=385&amp;height=120&amp;START_MAXIMIZED=FALSE&amp;creator=factset&amp;display_string=Audit"}</definedName>
    <definedName name="_282__FDSAUDITLINK__" hidden="1">{"fdsup://directions/FAT Viewer?action=UPDATE&amp;creator=factset&amp;DYN_ARGS=TRUE&amp;DOC_NAME=FAT:FQL_AUDITING_CLIENT_TEMPLATE.FAT&amp;display_string=Audit&amp;VAR:KEY=SNSFGJCNOX&amp;VAR:QUERY=RkZfRU5UUlBSX1ZBTF9EQUlMWSg0MDA0NSwsLCwsJ0RJTCcpL0VDX01FQU5fU0FMRVNfTlRNQSg0MDA0NSk=&amp;","WINDOW=FIRST_POPUP&amp;HEIGHT=450&amp;WIDTH=450&amp;START_MAXIMIZED=FALSE&amp;VAR:CALENDAR=US&amp;VAR:SYMBOL=SGI&amp;VAR:INDEX=0"}</definedName>
    <definedName name="_2820__FDSAUDITLINK__" hidden="1">{"fdsup://Directions/FactSet Auditing Viewer?action=AUDIT_VALUE&amp;DB=129&amp;ID1=17275R10&amp;VALUEID=02001&amp;SDATE=200502&amp;PERIODTYPE=QTR_STD&amp;SCFT=3&amp;window=popup_no_bar&amp;width=385&amp;height=120&amp;START_MAXIMIZED=FALSE&amp;creator=factset&amp;display_string=Audit"}</definedName>
    <definedName name="_2821__FDSAUDITLINK__" hidden="1">{"fdsup://Directions/FactSet Auditing Viewer?action=AUDIT_VALUE&amp;DB=129&amp;ID1=22544710&amp;VALUEID=02001&amp;SDATE=200502&amp;PERIODTYPE=QTR_STD&amp;SCFT=3&amp;window=popup_no_bar&amp;width=385&amp;height=120&amp;START_MAXIMIZED=FALSE&amp;creator=factset&amp;display_string=Audit"}</definedName>
    <definedName name="_2822__FDSAUDITLINK__" hidden="1">{"fdsup://Directions/FactSet Auditing Viewer?action=AUDIT_VALUE&amp;DB=129&amp;ID1=22544710&amp;VALUEID=02001&amp;SDATE=200502&amp;PERIODTYPE=QTR_STD&amp;SCFT=3&amp;window=popup_no_bar&amp;width=385&amp;height=120&amp;START_MAXIMIZED=FALSE&amp;creator=factset&amp;display_string=Audit"}</definedName>
    <definedName name="_2823__FDSAUDITLINK__" hidden="1">{"fdsup://Directions/FactSet Auditing Viewer?action=AUDIT_VALUE&amp;DB=129&amp;ID1=20714230&amp;VALUEID=02001&amp;SDATE=200501&amp;PERIODTYPE=QTR_STD&amp;SCFT=3&amp;window=popup_no_bar&amp;width=385&amp;height=120&amp;START_MAXIMIZED=FALSE&amp;creator=factset&amp;display_string=Audit"}</definedName>
    <definedName name="_2824__FDSAUDITLINK__" hidden="1">{"fdsup://Directions/FactSet Auditing Viewer?action=AUDIT_VALUE&amp;DB=129&amp;ID1=20714230&amp;VALUEID=02001&amp;SDATE=200501&amp;PERIODTYPE=QTR_STD&amp;SCFT=3&amp;window=popup_no_bar&amp;width=385&amp;height=120&amp;START_MAXIMIZED=FALSE&amp;creator=factset&amp;display_string=Audit"}</definedName>
    <definedName name="_2825__FDSAUDITLINK__" hidden="1">{"fdsup://Directions/FactSet Auditing Viewer?action=AUDIT_VALUE&amp;DB=129&amp;ID1=03822W40&amp;VALUEID=02001&amp;SDATE=200403&amp;PERIODTYPE=QTR_STD&amp;SCFT=3&amp;window=popup_no_bar&amp;width=385&amp;height=120&amp;START_MAXIMIZED=FALSE&amp;creator=factset&amp;display_string=Audit"}</definedName>
    <definedName name="_2826__FDSAUDITLINK__" hidden="1">{"fdsup://Directions/FactSet Auditing Viewer?action=AUDIT_VALUE&amp;DB=129&amp;ID1=03822W40&amp;VALUEID=02001&amp;SDATE=200403&amp;PERIODTYPE=QTR_STD&amp;SCFT=3&amp;window=popup_no_bar&amp;width=385&amp;height=120&amp;START_MAXIMIZED=FALSE&amp;creator=factset&amp;display_string=Audit"}</definedName>
    <definedName name="_2827__FDSAUDITLINK__" hidden="1">{"fdsup://Directions/FactSet Auditing Viewer?action=AUDIT_VALUE&amp;DB=129&amp;ID1=03822210&amp;VALUEID=02001&amp;SDATE=200501&amp;PERIODTYPE=QTR_STD&amp;SCFT=3&amp;window=popup_no_bar&amp;width=385&amp;height=120&amp;START_MAXIMIZED=FALSE&amp;creator=factset&amp;display_string=Audit"}</definedName>
    <definedName name="_2828__FDSAUDITLINK__" hidden="1">{"fdsup://Directions/FactSet Auditing Viewer?action=AUDIT_VALUE&amp;DB=129&amp;ID1=03822210&amp;VALUEID=02001&amp;SDATE=200501&amp;PERIODTYPE=QTR_STD&amp;SCFT=3&amp;window=popup_no_bar&amp;width=385&amp;height=120&amp;START_MAXIMIZED=FALSE&amp;creator=factset&amp;display_string=Audit"}</definedName>
    <definedName name="_2829__FDSAUDITLINK__" hidden="1">{"fdsup://Directions/FactSet Auditing Viewer?action=AUDIT_VALUE&amp;DB=129&amp;ID1=03265410&amp;VALUEID=02001&amp;SDATE=200501&amp;PERIODTYPE=QTR_STD&amp;SCFT=3&amp;window=popup_no_bar&amp;width=385&amp;height=120&amp;START_MAXIMIZED=FALSE&amp;creator=factset&amp;display_string=Audit"}</definedName>
    <definedName name="_283__FDSAUDITLINK__" hidden="1">{"fdsup://directions/FAT Viewer?action=UPDATE&amp;creator=factset&amp;DYN_ARGS=TRUE&amp;DOC_NAME=FAT:FQL_AUDITING_CLIENT_TEMPLATE.FAT&amp;display_string=Audit&amp;VAR:KEY=OLQPCZMVYF&amp;VAR:QUERY=RkZfRU5UUlBSX1ZBTF9EQUlMWSg0MDA0NCwsLCwsJ0RJTCcpL0VDX01FQU5fU0FMRVNfTlRNQSg0MDA0NCk=&amp;","WINDOW=FIRST_POPUP&amp;HEIGHT=450&amp;WIDTH=450&amp;START_MAXIMIZED=FALSE&amp;VAR:CALENDAR=US&amp;VAR:SYMBOL=SGI&amp;VAR:INDEX=0"}</definedName>
    <definedName name="_2830__FDSAUDITLINK__" hidden="1">{"fdsup://Directions/FactSet Auditing Viewer?action=AUDIT_VALUE&amp;DB=129&amp;ID1=03265410&amp;VALUEID=02001&amp;SDATE=200501&amp;PERIODTYPE=QTR_STD&amp;SCFT=3&amp;window=popup_no_bar&amp;width=385&amp;height=120&amp;START_MAXIMIZED=FALSE&amp;creator=factset&amp;display_string=Audit"}</definedName>
    <definedName name="_2831__FDSAUDITLINK__" hidden="1">{"fdsup://Directions/FactSet Auditing Viewer?action=AUDIT_VALUE&amp;DB=129&amp;ID1=98975F10&amp;VALUEID=02001&amp;SDATE=200403&amp;PERIODTYPE=QTR_STD&amp;SCFT=3&amp;window=popup_no_bar&amp;width=385&amp;height=120&amp;START_MAXIMIZED=FALSE&amp;creator=factset&amp;display_string=Audit"}</definedName>
    <definedName name="_2832__FDSAUDITLINK__" hidden="1">{"fdsup://Directions/FactSet Auditing Viewer?action=AUDIT_VALUE&amp;DB=129&amp;ID1=98975F10&amp;VALUEID=02001&amp;SDATE=200403&amp;PERIODTYPE=QTR_STD&amp;SCFT=3&amp;window=popup_no_bar&amp;width=385&amp;height=120&amp;START_MAXIMIZED=FALSE&amp;creator=factset&amp;display_string=Audit"}</definedName>
    <definedName name="_2833__FDSAUDITLINK__" hidden="1">{"fdsup://Directions/FactSet Auditing Viewer?action=AUDIT_VALUE&amp;DB=129&amp;ID1=98391910&amp;VALUEID=02001&amp;SDATE=200402&amp;PERIODTYPE=QTR_STD&amp;SCFT=3&amp;window=popup_no_bar&amp;width=385&amp;height=120&amp;START_MAXIMIZED=FALSE&amp;creator=factset&amp;display_string=Audit"}</definedName>
    <definedName name="_2834__FDSAUDITLINK__" hidden="1">{"fdsup://Directions/FactSet Auditing Viewer?action=AUDIT_VALUE&amp;DB=129&amp;ID1=98391910&amp;VALUEID=02001&amp;SDATE=200402&amp;PERIODTYPE=QTR_STD&amp;SCFT=3&amp;window=popup_no_bar&amp;width=385&amp;height=120&amp;START_MAXIMIZED=FALSE&amp;creator=factset&amp;display_string=Audit"}</definedName>
    <definedName name="_2835__FDSAUDITLINK__" hidden="1">{"fdsup://Directions/FactSet Auditing Viewer?action=AUDIT_VALUE&amp;DB=129&amp;ID1=95810210&amp;VALUEID=02001&amp;SDATE=200501&amp;PERIODTYPE=QTR_STD&amp;SCFT=3&amp;window=popup_no_bar&amp;width=385&amp;height=120&amp;START_MAXIMIZED=FALSE&amp;creator=factset&amp;display_string=Audit"}</definedName>
    <definedName name="_2836__FDSAUDITLINK__" hidden="1">{"fdsup://Directions/FactSet Auditing Viewer?action=AUDIT_VALUE&amp;DB=129&amp;ID1=95810210&amp;VALUEID=02001&amp;SDATE=200501&amp;PERIODTYPE=QTR_STD&amp;SCFT=3&amp;window=popup_no_bar&amp;width=385&amp;height=120&amp;START_MAXIMIZED=FALSE&amp;creator=factset&amp;display_string=Audit"}</definedName>
    <definedName name="_2837__FDSAUDITLINK__" hidden="1">{"fdsup://Directions/FactSet Auditing Viewer?action=AUDIT_VALUE&amp;DB=129&amp;ID1=88250810&amp;VALUEID=02001&amp;SDATE=200403&amp;PERIODTYPE=QTR_STD&amp;SCFT=3&amp;window=popup_no_bar&amp;width=385&amp;height=120&amp;START_MAXIMIZED=FALSE&amp;creator=factset&amp;display_string=Audit"}</definedName>
    <definedName name="_2838__FDSAUDITLINK__" hidden="1">{"fdsup://Directions/FactSet Auditing Viewer?action=AUDIT_VALUE&amp;DB=129&amp;ID1=88250810&amp;VALUEID=02001&amp;SDATE=200403&amp;PERIODTYPE=QTR_STD&amp;SCFT=3&amp;window=popup_no_bar&amp;width=385&amp;height=120&amp;START_MAXIMIZED=FALSE&amp;creator=factset&amp;display_string=Audit"}</definedName>
    <definedName name="_2839__FDSAUDITLINK__" hidden="1">{"fdsup://Directions/FactSet Auditing Viewer?action=AUDIT_VALUE&amp;DB=129&amp;ID1=89674K10&amp;VALUEID=02001&amp;SDATE=200403&amp;PERIODTYPE=QTR_STD&amp;SCFT=3&amp;window=popup_no_bar&amp;width=385&amp;height=120&amp;START_MAXIMIZED=FALSE&amp;creator=factset&amp;display_string=Audit"}</definedName>
    <definedName name="_284__FDSAUDITLINK__" hidden="1">{"fdsup://directions/FAT Viewer?action=UPDATE&amp;creator=factset&amp;DYN_ARGS=TRUE&amp;DOC_NAME=FAT:FQL_AUDITING_CLIENT_TEMPLATE.FAT&amp;display_string=Audit&amp;VAR:KEY=STWROFIJSF&amp;VAR:QUERY=RkZfRU5UUlBSX1ZBTF9EQUlMWSg0MDA0MywsLCwsJ0RJTCcpL0VDX01FQU5fU0FMRVNfTlRNQSg0MDA0Myk=&amp;","WINDOW=FIRST_POPUP&amp;HEIGHT=450&amp;WIDTH=450&amp;START_MAXIMIZED=FALSE&amp;VAR:CALENDAR=US&amp;VAR:SYMBOL=SGI&amp;VAR:INDEX=0"}</definedName>
    <definedName name="_2840__FDSAUDITLINK__" hidden="1">{"fdsup://Directions/FactSet Auditing Viewer?action=AUDIT_VALUE&amp;DB=129&amp;ID1=89674K10&amp;VALUEID=02001&amp;SDATE=200403&amp;PERIODTYPE=QTR_STD&amp;SCFT=3&amp;window=popup_no_bar&amp;width=385&amp;height=120&amp;START_MAXIMIZED=FALSE&amp;creator=factset&amp;display_string=Audit"}</definedName>
    <definedName name="_2841__FDSAUDITLINK__" hidden="1">{"fdsup://Directions/FactSet Auditing Viewer?action=AUDIT_VALUE&amp;DB=129&amp;ID1=G7945M10&amp;VALUEID=02001&amp;SDATE=200501&amp;PERIODTYPE=QTR_STD&amp;SCFT=3&amp;window=popup_no_bar&amp;width=385&amp;height=120&amp;START_MAXIMIZED=FALSE&amp;creator=factset&amp;display_string=Audit"}</definedName>
    <definedName name="_2842__FDSAUDITLINK__" hidden="1">{"fdsup://Directions/FactSet Auditing Viewer?action=AUDIT_VALUE&amp;DB=129&amp;ID1=G7945M10&amp;VALUEID=02001&amp;SDATE=200501&amp;PERIODTYPE=QTR_STD&amp;SCFT=3&amp;window=popup_no_bar&amp;width=385&amp;height=120&amp;START_MAXIMIZED=FALSE&amp;creator=factset&amp;display_string=Audit"}</definedName>
    <definedName name="_2843__FDSAUDITLINK__" hidden="1">{"fdsup://Directions/FactSet Auditing Viewer?action=AUDIT_VALUE&amp;DB=129&amp;ID1=78477410&amp;VALUEID=02001&amp;SDATE=200403&amp;PERIODTYPE=QTR_STD&amp;SCFT=3&amp;window=popup_no_bar&amp;width=385&amp;height=120&amp;START_MAXIMIZED=FALSE&amp;creator=factset&amp;display_string=Audit"}</definedName>
    <definedName name="_2844__FDSAUDITLINK__" hidden="1">{"fdsup://Directions/FactSet Auditing Viewer?action=AUDIT_VALUE&amp;DB=129&amp;ID1=78477410&amp;VALUEID=02001&amp;SDATE=200403&amp;PERIODTYPE=QTR_STD&amp;SCFT=3&amp;window=popup_no_bar&amp;width=385&amp;height=120&amp;START_MAXIMIZED=FALSE&amp;creator=factset&amp;display_string=Audit"}</definedName>
    <definedName name="_2845__FDSAUDITLINK__" hidden="1">{"fdsup://Directions/FactSet Auditing Viewer?action=AUDIT_VALUE&amp;DB=129&amp;ID1=83547010&amp;VALUEID=02001&amp;SDATE=200403&amp;PERIODTYPE=QTR_STD&amp;SCFT=3&amp;window=popup_no_bar&amp;width=385&amp;height=120&amp;START_MAXIMIZED=FALSE&amp;creator=factset&amp;display_string=Audit"}</definedName>
    <definedName name="_2846__FDSAUDITLINK__" hidden="1">{"fdsup://Directions/FactSet Auditing Viewer?action=AUDIT_VALUE&amp;DB=129&amp;ID1=83547010&amp;VALUEID=02001&amp;SDATE=200403&amp;PERIODTYPE=QTR_STD&amp;SCFT=3&amp;window=popup_no_bar&amp;width=385&amp;height=120&amp;START_MAXIMIZED=FALSE&amp;creator=factset&amp;display_string=Audit"}</definedName>
    <definedName name="_2847__FDSAUDITLINK__" hidden="1">{"fdsup://Directions/FactSet Auditing Viewer?action=AUDIT_VALUE&amp;DB=129&amp;ID1=80004C10&amp;VALUEID=02001&amp;SDATE=200403&amp;PERIODTYPE=QTR_STD&amp;SCFT=3&amp;window=popup_no_bar&amp;width=385&amp;height=120&amp;START_MAXIMIZED=FALSE&amp;creator=factset&amp;display_string=Audit"}</definedName>
    <definedName name="_2848__FDSAUDITLINK__" hidden="1">{"fdsup://Directions/FactSet Auditing Viewer?action=AUDIT_VALUE&amp;DB=129&amp;ID1=80004C10&amp;VALUEID=02001&amp;SDATE=200403&amp;PERIODTYPE=QTR_STD&amp;SCFT=3&amp;window=popup_no_bar&amp;width=385&amp;height=120&amp;START_MAXIMIZED=FALSE&amp;creator=factset&amp;display_string=Audit"}</definedName>
    <definedName name="_2849__FDSAUDITLINK__" hidden="1">{"fdsup://Directions/FactSet Auditing Viewer?action=AUDIT_VALUE&amp;DB=129&amp;ID1=81685010&amp;VALUEID=02001&amp;SDATE=200403&amp;PERIODTYPE=QTR_STD&amp;SCFT=3&amp;window=popup_no_bar&amp;width=385&amp;height=120&amp;START_MAXIMIZED=FALSE&amp;creator=factset&amp;display_string=Audit"}</definedName>
    <definedName name="_285__FDSAUDITLINK__" hidden="1">{"fdsup://directions/FAT Viewer?action=UPDATE&amp;creator=factset&amp;DYN_ARGS=TRUE&amp;DOC_NAME=FAT:FQL_AUDITING_CLIENT_TEMPLATE.FAT&amp;display_string=Audit&amp;VAR:KEY=KDUREDIREH&amp;VAR:QUERY=RkZfRU5UUlBSX1ZBTF9EQUlMWSg0MDA0MiwsLCwsJ0RJTCcpL0VDX01FQU5fU0FMRVNfTlRNQSg0MDA0Mik=&amp;","WINDOW=FIRST_POPUP&amp;HEIGHT=450&amp;WIDTH=450&amp;START_MAXIMIZED=FALSE&amp;VAR:CALENDAR=US&amp;VAR:SYMBOL=SGI&amp;VAR:INDEX=0"}</definedName>
    <definedName name="_2850__FDSAUDITLINK__" hidden="1">{"fdsup://Directions/FactSet Auditing Viewer?action=AUDIT_VALUE&amp;DB=129&amp;ID1=81685010&amp;VALUEID=02001&amp;SDATE=200403&amp;PERIODTYPE=QTR_STD&amp;SCFT=3&amp;window=popup_no_bar&amp;width=385&amp;height=120&amp;START_MAXIMIZED=FALSE&amp;creator=factset&amp;display_string=Audit"}</definedName>
    <definedName name="_2851__FDSAUDITLINK__" hidden="1">{"fdsup://Directions/FactSet Auditing Viewer?action=AUDIT_VALUE&amp;DB=129&amp;ID1=82691910&amp;VALUEID=02001&amp;SDATE=200403&amp;PERIODTYPE=QTR_STD&amp;SCFT=3&amp;window=popup_no_bar&amp;width=385&amp;height=120&amp;START_MAXIMIZED=FALSE&amp;creator=factset&amp;display_string=Audit"}</definedName>
    <definedName name="_2852__FDSAUDITLINK__" hidden="1">{"fdsup://Directions/FactSet Auditing Viewer?action=AUDIT_VALUE&amp;DB=129&amp;ID1=82691910&amp;VALUEID=02001&amp;SDATE=200403&amp;PERIODTYPE=QTR_STD&amp;SCFT=3&amp;window=popup_no_bar&amp;width=385&amp;height=120&amp;START_MAXIMIZED=FALSE&amp;creator=factset&amp;display_string=Audit"}</definedName>
    <definedName name="_2853__FDSAUDITLINK__" hidden="1">{"fdsup://Directions/FactSet Auditing Viewer?action=AUDIT_VALUE&amp;DB=129&amp;ID1=82705T10&amp;VALUEID=02001&amp;SDATE=200403&amp;PERIODTYPE=QTR_STD&amp;SCFT=3&amp;window=popup_no_bar&amp;width=385&amp;height=120&amp;START_MAXIMIZED=FALSE&amp;creator=factset&amp;display_string=Audit"}</definedName>
    <definedName name="_2854__FDSAUDITLINK__" hidden="1">{"fdsup://Directions/FactSet Auditing Viewer?action=AUDIT_VALUE&amp;DB=129&amp;ID1=82705T10&amp;VALUEID=02001&amp;SDATE=200403&amp;PERIODTYPE=QTR_STD&amp;SCFT=3&amp;window=popup_no_bar&amp;width=385&amp;height=120&amp;START_MAXIMIZED=FALSE&amp;creator=factset&amp;display_string=Audit"}</definedName>
    <definedName name="_2855__FDSAUDITLINK__" hidden="1">{"fdsup://Directions/FactSet Auditing Viewer?action=AUDIT_VALUE&amp;DB=129&amp;ID1=75091710&amp;VALUEID=02001&amp;SDATE=200403&amp;PERIODTYPE=QTR_STD&amp;SCFT=3&amp;window=popup_no_bar&amp;width=385&amp;height=120&amp;START_MAXIMIZED=FALSE&amp;creator=factset&amp;display_string=Audit"}</definedName>
    <definedName name="_2856__FDSAUDITLINK__" hidden="1">{"fdsup://Directions/FactSet Auditing Viewer?action=AUDIT_VALUE&amp;DB=129&amp;ID1=75091710&amp;VALUEID=02001&amp;SDATE=200403&amp;PERIODTYPE=QTR_STD&amp;SCFT=3&amp;window=popup_no_bar&amp;width=385&amp;height=120&amp;START_MAXIMIZED=FALSE&amp;creator=factset&amp;display_string=Audit"}</definedName>
    <definedName name="_2857__FDSAUDITLINK__" hidden="1">{"fdsup://Directions/FactSet Auditing Viewer?action=AUDIT_VALUE&amp;DB=129&amp;ID1=74994110&amp;VALUEID=02001&amp;SDATE=200402&amp;PERIODTYPE=QTR_STD&amp;SCFT=3&amp;window=popup_no_bar&amp;width=385&amp;height=120&amp;START_MAXIMIZED=FALSE&amp;creator=factset&amp;display_string=Audit"}</definedName>
    <definedName name="_2858__FDSAUDITLINK__" hidden="1">{"fdsup://Directions/FactSet Auditing Viewer?action=AUDIT_VALUE&amp;DB=129&amp;ID1=74994110&amp;VALUEID=02001&amp;SDATE=200402&amp;PERIODTYPE=QTR_STD&amp;SCFT=3&amp;window=popup_no_bar&amp;width=385&amp;height=120&amp;START_MAXIMIZED=FALSE&amp;creator=factset&amp;display_string=Audit"}</definedName>
    <definedName name="_2859__FDSAUDITLINK__" hidden="1">{"fdsup://Directions/FactSet Auditing Viewer?action=AUDIT_VALUE&amp;DB=129&amp;ID1=74727710&amp;VALUEID=02001&amp;SDATE=200402&amp;PERIODTYPE=QTR_STD&amp;SCFT=3&amp;window=popup_no_bar&amp;width=385&amp;height=120&amp;START_MAXIMIZED=FALSE&amp;creator=factset&amp;display_string=Audit"}</definedName>
    <definedName name="_286__FDSAUDITLINK__" hidden="1">{"fdsup://directions/FAT Viewer?action=UPDATE&amp;creator=factset&amp;DYN_ARGS=TRUE&amp;DOC_NAME=FAT:FQL_AUDITING_CLIENT_TEMPLATE.FAT&amp;display_string=Audit&amp;VAR:KEY=ETMVMHIFML&amp;VAR:QUERY=RkZfRU5UUlBSX1ZBTF9EQUlMWSg0MDAzOSwsLCwsJ0RJTCcpL0VDX01FQU5fU0FMRVNfTlRNQSg0MDAzOSk=&amp;","WINDOW=FIRST_POPUP&amp;HEIGHT=450&amp;WIDTH=450&amp;START_MAXIMIZED=FALSE&amp;VAR:CALENDAR=US&amp;VAR:SYMBOL=SGI&amp;VAR:INDEX=0"}</definedName>
    <definedName name="_2860__FDSAUDITLINK__" hidden="1">{"fdsup://Directions/FactSet Auditing Viewer?action=AUDIT_VALUE&amp;DB=129&amp;ID1=74727710&amp;VALUEID=02001&amp;SDATE=200402&amp;PERIODTYPE=QTR_STD&amp;SCFT=3&amp;window=popup_no_bar&amp;width=385&amp;height=120&amp;START_MAXIMIZED=FALSE&amp;creator=factset&amp;display_string=Audit"}</definedName>
    <definedName name="_2861__FDSAUDITLINK__" hidden="1">{"fdsup://Directions/FactSet Auditing Viewer?action=AUDIT_VALUE&amp;DB=129&amp;ID1=72581M30&amp;VALUEID=02001&amp;SDATE=200403&amp;PERIODTYPE=QTR_STD&amp;SCFT=3&amp;window=popup_no_bar&amp;width=385&amp;height=120&amp;START_MAXIMIZED=FALSE&amp;creator=factset&amp;display_string=Audit"}</definedName>
    <definedName name="_2862__FDSAUDITLINK__" hidden="1">{"fdsup://Directions/FactSet Auditing Viewer?action=AUDIT_VALUE&amp;DB=129&amp;ID1=72581M30&amp;VALUEID=02001&amp;SDATE=200403&amp;PERIODTYPE=QTR_STD&amp;SCFT=3&amp;window=popup_no_bar&amp;width=385&amp;height=120&amp;START_MAXIMIZED=FALSE&amp;creator=factset&amp;display_string=Audit"}</definedName>
    <definedName name="_2863__FDSAUDITLINK__" hidden="1">{"fdsup://Directions/FactSet Auditing Viewer?action=AUDIT_VALUE&amp;DB=129&amp;ID1=73927610&amp;VALUEID=02001&amp;SDATE=200403&amp;PERIODTYPE=QTR_STD&amp;SCFT=3&amp;window=popup_no_bar&amp;width=385&amp;height=120&amp;START_MAXIMIZED=FALSE&amp;creator=factset&amp;display_string=Audit"}</definedName>
    <definedName name="_2864__FDSAUDITLINK__" hidden="1">{"fdsup://Directions/FactSet Auditing Viewer?action=AUDIT_VALUE&amp;DB=129&amp;ID1=73927610&amp;VALUEID=02001&amp;SDATE=200403&amp;PERIODTYPE=QTR_STD&amp;SCFT=3&amp;window=popup_no_bar&amp;width=385&amp;height=120&amp;START_MAXIMIZED=FALSE&amp;creator=factset&amp;display_string=Audit"}</definedName>
    <definedName name="_2865__FDSAUDITLINK__" hidden="1">{"fdsup://Directions/FactSet Auditing Viewer?action=AUDIT_VALUE&amp;DB=129&amp;ID1=69344F10&amp;VALUEID=02001&amp;SDATE=200403&amp;PERIODTYPE=QTR_STD&amp;SCFT=3&amp;window=popup_no_bar&amp;width=385&amp;height=120&amp;START_MAXIMIZED=FALSE&amp;creator=factset&amp;display_string=Audit"}</definedName>
    <definedName name="_2866__FDSAUDITLINK__" hidden="1">{"fdsup://Directions/FactSet Auditing Viewer?action=AUDIT_VALUE&amp;DB=129&amp;ID1=69344F10&amp;VALUEID=02001&amp;SDATE=200403&amp;PERIODTYPE=QTR_STD&amp;SCFT=3&amp;window=popup_no_bar&amp;width=385&amp;height=120&amp;START_MAXIMIZED=FALSE&amp;creator=factset&amp;display_string=Audit"}</definedName>
    <definedName name="_2867__FDSAUDITLINK__" hidden="1">{"fdsup://Directions/FactSet Auditing Viewer?action=AUDIT_VALUE&amp;DB=129&amp;ID1=69341710&amp;VALUEID=02001&amp;SDATE=200403&amp;PERIODTYPE=QTR_STD&amp;SCFT=3&amp;window=popup_no_bar&amp;width=385&amp;height=120&amp;START_MAXIMIZED=FALSE&amp;creator=factset&amp;display_string=Audit"}</definedName>
    <definedName name="_2868__FDSAUDITLINK__" hidden="1">{"fdsup://Directions/FactSet Auditing Viewer?action=AUDIT_VALUE&amp;DB=129&amp;ID1=69341710&amp;VALUEID=02001&amp;SDATE=200403&amp;PERIODTYPE=QTR_STD&amp;SCFT=3&amp;window=popup_no_bar&amp;width=385&amp;height=120&amp;START_MAXIMIZED=FALSE&amp;creator=factset&amp;display_string=Audit"}</definedName>
    <definedName name="_2869__FDSAUDITLINK__" hidden="1">{"fdsup://Directions/FactSet Auditing Viewer?action=AUDIT_VALUE&amp;DB=129&amp;ID1=68218910&amp;VALUEID=02001&amp;SDATE=200403&amp;PERIODTYPE=QTR_STD&amp;SCFT=3&amp;window=popup_no_bar&amp;width=385&amp;height=120&amp;START_MAXIMIZED=FALSE&amp;creator=factset&amp;display_string=Audit"}</definedName>
    <definedName name="_287__FDSAUDITLINK__" hidden="1">{"fdsup://directions/FAT Viewer?action=UPDATE&amp;creator=factset&amp;DYN_ARGS=TRUE&amp;DOC_NAME=FAT:FQL_AUDITING_CLIENT_TEMPLATE.FAT&amp;display_string=Audit&amp;VAR:KEY=CRMZGXMZGJ&amp;VAR:QUERY=RkZfRU5UUlBSX1ZBTF9EQUlMWSg0MDAzOCwsLCwsJ0RJTCcpL0VDX01FQU5fU0FMRVNfTlRNQSg0MDAzOCk=&amp;","WINDOW=FIRST_POPUP&amp;HEIGHT=450&amp;WIDTH=450&amp;START_MAXIMIZED=FALSE&amp;VAR:CALENDAR=US&amp;VAR:SYMBOL=SGI&amp;VAR:INDEX=0"}</definedName>
    <definedName name="_2870__FDSAUDITLINK__" hidden="1">{"fdsup://Directions/FactSet Auditing Viewer?action=AUDIT_VALUE&amp;DB=129&amp;ID1=68218910&amp;VALUEID=02001&amp;SDATE=200403&amp;PERIODTYPE=QTR_STD&amp;SCFT=3&amp;window=popup_no_bar&amp;width=385&amp;height=120&amp;START_MAXIMIZED=FALSE&amp;creator=factset&amp;display_string=Audit"}</definedName>
    <definedName name="_2871__FDSAUDITLINK__" hidden="1">{"fdsup://Directions/FactSet Auditing Viewer?action=AUDIT_VALUE&amp;DB=129&amp;ID1=67000810&amp;VALUEID=02001&amp;SDATE=200403&amp;PERIODTYPE=QTR_STD&amp;SCFT=3&amp;window=popup_no_bar&amp;width=385&amp;height=120&amp;START_MAXIMIZED=FALSE&amp;creator=factset&amp;display_string=Audit"}</definedName>
    <definedName name="_2872__FDSAUDITLINK__" hidden="1">{"fdsup://Directions/FactSet Auditing Viewer?action=AUDIT_VALUE&amp;DB=129&amp;ID1=67000810&amp;VALUEID=02001&amp;SDATE=200403&amp;PERIODTYPE=QTR_STD&amp;SCFT=3&amp;window=popup_no_bar&amp;width=385&amp;height=120&amp;START_MAXIMIZED=FALSE&amp;creator=factset&amp;display_string=Audit"}</definedName>
    <definedName name="_2873__FDSAUDITLINK__" hidden="1">{"fdsup://Directions/FactSet Auditing Viewer?action=AUDIT_VALUE&amp;DB=129&amp;ID1=67066G10&amp;VALUEID=02001&amp;SDATE=200403&amp;PERIODTYPE=QTR_STD&amp;SCFT=3&amp;window=popup_no_bar&amp;width=385&amp;height=120&amp;START_MAXIMIZED=FALSE&amp;creator=factset&amp;display_string=Audit"}</definedName>
    <definedName name="_2874__FDSAUDITLINK__" hidden="1">{"fdsup://Directions/FactSet Auditing Viewer?action=AUDIT_VALUE&amp;DB=129&amp;ID1=67066G10&amp;VALUEID=02001&amp;SDATE=200403&amp;PERIODTYPE=QTR_STD&amp;SCFT=3&amp;window=popup_no_bar&amp;width=385&amp;height=120&amp;START_MAXIMIZED=FALSE&amp;creator=factset&amp;display_string=Audit"}</definedName>
    <definedName name="_2875__FDSAUDITLINK__" hidden="1">{"fdsup://Directions/FactSet Auditing Viewer?action=AUDIT_VALUE&amp;DB=129&amp;ID1=63764010&amp;VALUEID=02001&amp;SDATE=200401&amp;PERIODTYPE=QTR_STD&amp;SCFT=3&amp;window=popup_no_bar&amp;width=385&amp;height=120&amp;START_MAXIMIZED=FALSE&amp;creator=factset&amp;display_string=Audit"}</definedName>
    <definedName name="_2876__FDSAUDITLINK__" hidden="1">{"fdsup://Directions/FactSet Auditing Viewer?action=AUDIT_VALUE&amp;DB=129&amp;ID1=63764010&amp;VALUEID=02001&amp;SDATE=200401&amp;PERIODTYPE=QTR_STD&amp;SCFT=3&amp;window=popup_no_bar&amp;width=385&amp;height=120&amp;START_MAXIMIZED=FALSE&amp;creator=factset&amp;display_string=Audit"}</definedName>
    <definedName name="_2877__FDSAUDITLINK__" hidden="1">{"fdsup://Directions/FactSet Auditing Viewer?action=AUDIT_VALUE&amp;DB=129&amp;ID1=64118B10&amp;VALUEID=02001&amp;SDATE=200403&amp;PERIODTYPE=QTR_STD&amp;SCFT=3&amp;window=popup_no_bar&amp;width=385&amp;height=120&amp;START_MAXIMIZED=FALSE&amp;creator=factset&amp;display_string=Audit"}</definedName>
    <definedName name="_2878__FDSAUDITLINK__" hidden="1">{"fdsup://Directions/FactSet Auditing Viewer?action=AUDIT_VALUE&amp;DB=129&amp;ID1=64118B10&amp;VALUEID=02001&amp;SDATE=200403&amp;PERIODTYPE=QTR_STD&amp;SCFT=3&amp;window=popup_no_bar&amp;width=385&amp;height=120&amp;START_MAXIMIZED=FALSE&amp;creator=factset&amp;display_string=Audit"}</definedName>
    <definedName name="_2879__FDSAUDITLINK__" hidden="1">{"fdsup://Directions/FactSet Auditing Viewer?action=AUDIT_VALUE&amp;DB=129&amp;ID1=57772K10&amp;VALUEID=02001&amp;SDATE=200501&amp;PERIODTYPE=QTR_STD&amp;SCFT=3&amp;window=popup_no_bar&amp;width=385&amp;height=120&amp;START_MAXIMIZED=FALSE&amp;creator=factset&amp;display_string=Audit"}</definedName>
    <definedName name="_288__FDSAUDITLINK__" hidden="1">{"fdsup://directions/FAT Viewer?action=UPDATE&amp;creator=factset&amp;DYN_ARGS=TRUE&amp;DOC_NAME=FAT:FQL_AUDITING_CLIENT_TEMPLATE.FAT&amp;display_string=Audit&amp;VAR:KEY=MTUFABETWX&amp;VAR:QUERY=RkZfRU5UUlBSX1ZBTF9EQUlMWSg0MDAzNywsLCwsJ0RJTCcpL0VDX01FQU5fU0FMRVNfTlRNQSg0MDAzNyk=&amp;","WINDOW=FIRST_POPUP&amp;HEIGHT=450&amp;WIDTH=450&amp;START_MAXIMIZED=FALSE&amp;VAR:CALENDAR=US&amp;VAR:SYMBOL=SGI&amp;VAR:INDEX=0"}</definedName>
    <definedName name="_2880__FDSAUDITLINK__" hidden="1">{"fdsup://Directions/FactSet Auditing Viewer?action=AUDIT_VALUE&amp;DB=129&amp;ID1=57772K10&amp;VALUEID=02001&amp;SDATE=200501&amp;PERIODTYPE=QTR_STD&amp;SCFT=3&amp;window=popup_no_bar&amp;width=385&amp;height=120&amp;START_MAXIMIZED=FALSE&amp;creator=factset&amp;display_string=Audit"}</definedName>
    <definedName name="_2881__FDSAUDITLINK__" hidden="1">{"fdsup://Directions/FactSet Auditing Viewer?action=AUDIT_VALUE&amp;DB=129&amp;ID1=G5876H10&amp;VALUEID=02001&amp;SDATE=200403&amp;PERIODTYPE=QTR_STD&amp;SCFT=3&amp;window=popup_no_bar&amp;width=385&amp;height=120&amp;START_MAXIMIZED=FALSE&amp;creator=factset&amp;display_string=Audit"}</definedName>
    <definedName name="_2882__FDSAUDITLINK__" hidden="1">{"fdsup://Directions/FactSet Auditing Viewer?action=AUDIT_VALUE&amp;DB=129&amp;ID1=G5876H10&amp;VALUEID=02001&amp;SDATE=200403&amp;PERIODTYPE=QTR_STD&amp;SCFT=3&amp;window=popup_no_bar&amp;width=385&amp;height=120&amp;START_MAXIMIZED=FALSE&amp;creator=factset&amp;display_string=Audit"}</definedName>
    <definedName name="_2883__FDSAUDITLINK__" hidden="1">{"fdsup://Directions/FactSet Auditing Viewer?action=AUDIT_VALUE&amp;DB=129&amp;ID1=62007630&amp;VALUEID=02001&amp;SDATE=200403&amp;PERIODTYPE=QTR_STD&amp;SCFT=3&amp;window=popup_no_bar&amp;width=385&amp;height=120&amp;START_MAXIMIZED=FALSE&amp;creator=factset&amp;display_string=Audit"}</definedName>
    <definedName name="_2884__FDSAUDITLINK__" hidden="1">{"fdsup://Directions/FactSet Auditing Viewer?action=AUDIT_VALUE&amp;DB=129&amp;ID1=62007630&amp;VALUEID=02001&amp;SDATE=200403&amp;PERIODTYPE=QTR_STD&amp;SCFT=3&amp;window=popup_no_bar&amp;width=385&amp;height=120&amp;START_MAXIMIZED=FALSE&amp;creator=factset&amp;display_string=Audit"}</definedName>
    <definedName name="_2885__FDSAUDITLINK__" hidden="1">{"fdsup://Directions/FactSet Auditing Viewer?action=AUDIT_VALUE&amp;DB=129&amp;ID1=60456710&amp;VALUEID=02001&amp;SDATE=200501&amp;PERIODTYPE=QTR_STD&amp;SCFT=3&amp;window=popup_no_bar&amp;width=385&amp;height=120&amp;START_MAXIMIZED=FALSE&amp;creator=factset&amp;display_string=Audit"}</definedName>
    <definedName name="_2886__FDSAUDITLINK__" hidden="1">{"fdsup://Directions/FactSet Auditing Viewer?action=AUDIT_VALUE&amp;DB=129&amp;ID1=60456710&amp;VALUEID=02001&amp;SDATE=200501&amp;PERIODTYPE=QTR_STD&amp;SCFT=3&amp;window=popup_no_bar&amp;width=385&amp;height=120&amp;START_MAXIMIZED=FALSE&amp;creator=factset&amp;display_string=Audit"}</definedName>
    <definedName name="_2887__FDSAUDITLINK__" hidden="1">{"fdsup://Directions/FactSet Auditing Viewer?action=AUDIT_VALUE&amp;DB=129&amp;ID1=59479310&amp;VALUEID=02001&amp;SDATE=200403&amp;PERIODTYPE=QTR_STD&amp;SCFT=3&amp;window=popup_no_bar&amp;width=385&amp;height=120&amp;START_MAXIMIZED=FALSE&amp;creator=factset&amp;display_string=Audit"}</definedName>
    <definedName name="_2888__FDSAUDITLINK__" hidden="1">{"fdsup://Directions/FactSet Auditing Viewer?action=AUDIT_VALUE&amp;DB=129&amp;ID1=59479310&amp;VALUEID=02001&amp;SDATE=200403&amp;PERIODTYPE=QTR_STD&amp;SCFT=3&amp;window=popup_no_bar&amp;width=385&amp;height=120&amp;START_MAXIMIZED=FALSE&amp;creator=factset&amp;display_string=Audit"}</definedName>
    <definedName name="_2889__FDSAUDITLINK__" hidden="1">{"fdsup://Directions/FactSet Auditing Viewer?action=AUDIT_VALUE&amp;DB=129&amp;ID1=59501710&amp;VALUEID=02001&amp;SDATE=200402&amp;PERIODTYPE=QTR_STD&amp;SCFT=3&amp;window=popup_no_bar&amp;width=385&amp;height=120&amp;START_MAXIMIZED=FALSE&amp;creator=factset&amp;display_string=Audit"}</definedName>
    <definedName name="_289__FDSAUDITLINK__" hidden="1">{"fdsup://directions/FAT Viewer?action=UPDATE&amp;creator=factset&amp;DYN_ARGS=TRUE&amp;DOC_NAME=FAT:FQL_AUDITING_CLIENT_TEMPLATE.FAT&amp;display_string=Audit&amp;VAR:KEY=ABALGZCVQZ&amp;VAR:QUERY=RkZfRU5UUlBSX1ZBTF9EQUlMWSg0MDAzNiwsLCwsJ0RJTCcpL0VDX01FQU5fU0FMRVNfTlRNQSg0MDAzNik=&amp;","WINDOW=FIRST_POPUP&amp;HEIGHT=450&amp;WIDTH=450&amp;START_MAXIMIZED=FALSE&amp;VAR:CALENDAR=US&amp;VAR:SYMBOL=SGI&amp;VAR:INDEX=0"}</definedName>
    <definedName name="_2890__FDSAUDITLINK__" hidden="1">{"fdsup://Directions/FactSet Auditing Viewer?action=AUDIT_VALUE&amp;DB=129&amp;ID1=59501710&amp;VALUEID=02001&amp;SDATE=200402&amp;PERIODTYPE=QTR_STD&amp;SCFT=3&amp;window=popup_no_bar&amp;width=385&amp;height=120&amp;START_MAXIMIZED=FALSE&amp;creator=factset&amp;display_string=Audit"}</definedName>
    <definedName name="_2891__FDSAUDITLINK__" hidden="1">{"fdsup://Directions/FactSet Auditing Viewer?action=AUDIT_VALUE&amp;DB=129&amp;ID1=50216110&amp;VALUEID=02001&amp;SDATE=200403&amp;PERIODTYPE=QTR_STD&amp;SCFT=3&amp;window=popup_no_bar&amp;width=385&amp;height=120&amp;START_MAXIMIZED=FALSE&amp;creator=factset&amp;display_string=Audit"}</definedName>
    <definedName name="_2892__FDSAUDITLINK__" hidden="1">{"fdsup://Directions/FactSet Auditing Viewer?action=AUDIT_VALUE&amp;DB=129&amp;ID1=50216110&amp;VALUEID=02001&amp;SDATE=200403&amp;PERIODTYPE=QTR_STD&amp;SCFT=3&amp;window=popup_no_bar&amp;width=385&amp;height=120&amp;START_MAXIMIZED=FALSE&amp;creator=factset&amp;display_string=Audit"}</definedName>
    <definedName name="_2893__FDSAUDITLINK__" hidden="1">{"fdsup://Directions/FactSet Auditing Viewer?action=AUDIT_VALUE&amp;DB=129&amp;ID1=51841510&amp;VALUEID=02001&amp;SDATE=200403&amp;PERIODTYPE=QTR_STD&amp;SCFT=3&amp;window=popup_no_bar&amp;width=385&amp;height=120&amp;START_MAXIMIZED=FALSE&amp;creator=factset&amp;display_string=Audit"}</definedName>
    <definedName name="_2894__FDSAUDITLINK__" hidden="1">{"fdsup://Directions/FactSet Auditing Viewer?action=AUDIT_VALUE&amp;DB=129&amp;ID1=51841510&amp;VALUEID=02001&amp;SDATE=200403&amp;PERIODTYPE=QTR_STD&amp;SCFT=3&amp;window=popup_no_bar&amp;width=385&amp;height=120&amp;START_MAXIMIZED=FALSE&amp;creator=factset&amp;display_string=Audit"}</definedName>
    <definedName name="_2895__FDSAUDITLINK__" hidden="1">{"fdsup://Directions/FactSet Auditing Viewer?action=AUDIT_VALUE&amp;DB=129&amp;ID1=51280710&amp;VALUEID=02001&amp;SDATE=200501&amp;PERIODTYPE=QTR_STD&amp;SCFT=3&amp;window=popup_no_bar&amp;width=385&amp;height=120&amp;START_MAXIMIZED=FALSE&amp;creator=factset&amp;display_string=Audit"}</definedName>
    <definedName name="_2896__FDSAUDITLINK__" hidden="1">{"fdsup://Directions/FactSet Auditing Viewer?action=AUDIT_VALUE&amp;DB=129&amp;ID1=51280710&amp;VALUEID=02001&amp;SDATE=200501&amp;PERIODTYPE=QTR_STD&amp;SCFT=3&amp;window=popup_no_bar&amp;width=385&amp;height=120&amp;START_MAXIMIZED=FALSE&amp;creator=factset&amp;display_string=Audit"}</definedName>
    <definedName name="_2897__FDSAUDITLINK__" hidden="1">{"fdsup://Directions/FactSet Auditing Viewer?action=AUDIT_VALUE&amp;DB=129&amp;ID1=53567810&amp;VALUEID=02001&amp;SDATE=200501&amp;PERIODTYPE=QTR_STD&amp;SCFT=3&amp;window=popup_no_bar&amp;width=385&amp;height=120&amp;START_MAXIMIZED=FALSE&amp;creator=factset&amp;display_string=Audit"}</definedName>
    <definedName name="_2898__FDSAUDITLINK__" hidden="1">{"fdsup://Directions/FactSet Auditing Viewer?action=AUDIT_VALUE&amp;DB=129&amp;ID1=53567810&amp;VALUEID=02001&amp;SDATE=200501&amp;PERIODTYPE=QTR_STD&amp;SCFT=3&amp;window=popup_no_bar&amp;width=385&amp;height=120&amp;START_MAXIMIZED=FALSE&amp;creator=factset&amp;display_string=Audit"}</definedName>
    <definedName name="_2899__FDSAUDITLINK__" hidden="1">{"fdsup://Directions/FactSet Auditing Viewer?action=AUDIT_VALUE&amp;DB=129&amp;ID1=48248010&amp;VALUEID=02001&amp;SDATE=200501&amp;PERIODTYPE=QTR_STD&amp;SCFT=3&amp;window=popup_no_bar&amp;width=385&amp;height=120&amp;START_MAXIMIZED=FALSE&amp;creator=factset&amp;display_string=Audit"}</definedName>
    <definedName name="_29__FDSAUDITLINK__" hidden="1">{"fdsup://directions/FAT Viewer?action=UPDATE&amp;creator=factset&amp;DYN_ARGS=TRUE&amp;DOC_NAME=FAT:FQL_AUDITING_CLIENT_TEMPLATE.FAT&amp;display_string=Audit&amp;VAR:KEY=QBKFWPKBGB&amp;VAR:QUERY=RkZfRU5UUlBSX1ZBTF9EQUlMWSg0MDQwMCwsLCwsJ0RJTCcpL0VDX01FQU5fU0FMRVNfTlRNQSg0MDQwMCk=&amp;","WINDOW=FIRST_POPUP&amp;HEIGHT=450&amp;WIDTH=450&amp;START_MAXIMIZED=FALSE&amp;VAR:CALENDAR=US&amp;VAR:SYMBOL=SGI&amp;VAR:INDEX=0"}</definedName>
    <definedName name="_290__FDSAUDITLINK__" hidden="1">{"fdsup://directions/FAT Viewer?action=UPDATE&amp;creator=factset&amp;DYN_ARGS=TRUE&amp;DOC_NAME=FAT:FQL_AUDITING_CLIENT_TEMPLATE.FAT&amp;display_string=Audit&amp;VAR:KEY=KTSTYDABQH&amp;VAR:QUERY=RkZfRU5UUlBSX1ZBTF9EQUlMWSg0MDAzNSwsLCwsJ0RJTCcpL0VDX01FQU5fU0FMRVNfTlRNQSg0MDAzNSk=&amp;","WINDOW=FIRST_POPUP&amp;HEIGHT=450&amp;WIDTH=450&amp;START_MAXIMIZED=FALSE&amp;VAR:CALENDAR=US&amp;VAR:SYMBOL=SGI&amp;VAR:INDEX=0"}</definedName>
    <definedName name="_2900__FDSAUDITLINK__" hidden="1">{"fdsup://Directions/FactSet Auditing Viewer?action=AUDIT_VALUE&amp;DB=129&amp;ID1=48248010&amp;VALUEID=02001&amp;SDATE=200501&amp;PERIODTYPE=QTR_STD&amp;SCFT=3&amp;window=popup_no_bar&amp;width=385&amp;height=120&amp;START_MAXIMIZED=FALSE&amp;creator=factset&amp;display_string=Audit"}</definedName>
    <definedName name="_2901__FDSAUDITLINK__" hidden="1">{"fdsup://Directions/FactSet Auditing Viewer?action=AUDIT_VALUE&amp;DB=129&amp;ID1=48203R10&amp;VALUEID=02001&amp;SDATE=200403&amp;PERIODTYPE=QTR_STD&amp;SCFT=3&amp;window=popup_no_bar&amp;width=385&amp;height=120&amp;START_MAXIMIZED=FALSE&amp;creator=factset&amp;display_string=Audit"}</definedName>
    <definedName name="_2902__FDSAUDITLINK__" hidden="1">{"fdsup://Directions/FactSet Auditing Viewer?action=AUDIT_VALUE&amp;DB=129&amp;ID1=48203R10&amp;VALUEID=02001&amp;SDATE=200403&amp;PERIODTYPE=QTR_STD&amp;SCFT=3&amp;window=popup_no_bar&amp;width=385&amp;height=120&amp;START_MAXIMIZED=FALSE&amp;creator=factset&amp;display_string=Audit"}</definedName>
    <definedName name="_2903__FDSAUDITLINK__" hidden="1">{"fdsup://Directions/FactSet Auditing Viewer?action=AUDIT_VALUE&amp;DB=129&amp;ID1=86681020&amp;VALUEID=02001&amp;SDATE=200501&amp;PERIODTYPE=QTR_STD&amp;SCFT=3&amp;window=popup_no_bar&amp;width=385&amp;height=120&amp;START_MAXIMIZED=FALSE&amp;creator=factset&amp;display_string=Audit"}</definedName>
    <definedName name="_2904__FDSAUDITLINK__" hidden="1">{"fdsup://Directions/FactSet Auditing Viewer?action=AUDIT_VALUE&amp;DB=129&amp;ID1=86681020&amp;VALUEID=02001&amp;SDATE=200501&amp;PERIODTYPE=QTR_STD&amp;SCFT=3&amp;window=popup_no_bar&amp;width=385&amp;height=120&amp;START_MAXIMIZED=FALSE&amp;creator=factset&amp;display_string=Audit"}</definedName>
    <definedName name="_2905__FDSAUDITLINK__" hidden="1">{"fdsup://Directions/FactSet Auditing Viewer?action=AUDIT_VALUE&amp;DB=129&amp;ID1=46069S10&amp;VALUEID=02001&amp;SDATE=200403&amp;PERIODTYPE=QTR_STD&amp;SCFT=3&amp;window=popup_no_bar&amp;width=385&amp;height=120&amp;START_MAXIMIZED=FALSE&amp;creator=factset&amp;display_string=Audit"}</definedName>
    <definedName name="_2906__FDSAUDITLINK__" hidden="1">{"fdsup://Directions/FactSet Auditing Viewer?action=AUDIT_VALUE&amp;DB=129&amp;ID1=46069S10&amp;VALUEID=02001&amp;SDATE=200403&amp;PERIODTYPE=QTR_STD&amp;SCFT=3&amp;window=popup_no_bar&amp;width=385&amp;height=120&amp;START_MAXIMIZED=FALSE&amp;creator=factset&amp;display_string=Audit"}</definedName>
    <definedName name="_2907__FDSAUDITLINK__" hidden="1">{"fdsup://Directions/FactSet Auditing Viewer?action=AUDIT_VALUE&amp;DB=129&amp;ID1=46025410&amp;VALUEID=02001&amp;SDATE=200501&amp;PERIODTYPE=QTR_STD&amp;SCFT=3&amp;window=popup_no_bar&amp;width=385&amp;height=120&amp;START_MAXIMIZED=FALSE&amp;creator=factset&amp;display_string=Audit"}</definedName>
    <definedName name="_2908__FDSAUDITLINK__" hidden="1">{"fdsup://Directions/FactSet Auditing Viewer?action=AUDIT_VALUE&amp;DB=129&amp;ID1=46025410&amp;VALUEID=02001&amp;SDATE=200501&amp;PERIODTYPE=QTR_STD&amp;SCFT=3&amp;window=popup_no_bar&amp;width=385&amp;height=120&amp;START_MAXIMIZED=FALSE&amp;creator=factset&amp;display_string=Audit"}</definedName>
    <definedName name="_2909__FDSAUDITLINK__" hidden="1">{"fdsup://Directions/FactSet Auditing Viewer?action=AUDIT_VALUE&amp;DB=129&amp;ID1=45814010&amp;VALUEID=02001&amp;SDATE=200403&amp;PERIODTYPE=QTR_STD&amp;SCFT=3&amp;window=popup_no_bar&amp;width=385&amp;height=120&amp;START_MAXIMIZED=FALSE&amp;creator=factset&amp;display_string=Audit"}</definedName>
    <definedName name="_291__FDSAUDITLINK__" hidden="1">{"fdsup://directions/FAT Viewer?action=UPDATE&amp;creator=factset&amp;DYN_ARGS=TRUE&amp;DOC_NAME=FAT:FQL_AUDITING_CLIENT_TEMPLATE.FAT&amp;display_string=Audit&amp;VAR:KEY=QDWJIZMZWJ&amp;VAR:QUERY=RkZfRU5UUlBSX1ZBTF9EQUlMWSg0MDAzMiwsLCwsJ0RJTCcpL0VDX01FQU5fU0FMRVNfTlRNQSg0MDAzMik=&amp;","WINDOW=FIRST_POPUP&amp;HEIGHT=450&amp;WIDTH=450&amp;START_MAXIMIZED=FALSE&amp;VAR:CALENDAR=US&amp;VAR:SYMBOL=SGI&amp;VAR:INDEX=0"}</definedName>
    <definedName name="_2910__FDSAUDITLINK__" hidden="1">{"fdsup://Directions/FactSet Auditing Viewer?action=AUDIT_VALUE&amp;DB=129&amp;ID1=45814010&amp;VALUEID=02001&amp;SDATE=200403&amp;PERIODTYPE=QTR_STD&amp;SCFT=3&amp;window=popup_no_bar&amp;width=385&amp;height=120&amp;START_MAXIMIZED=FALSE&amp;creator=factset&amp;display_string=Audit"}</definedName>
    <definedName name="_2911__FDSAUDITLINK__" hidden="1">{"fdsup://Directions/FactSet Auditing Viewer?action=AUDIT_VALUE&amp;DB=129&amp;ID1=45811810&amp;VALUEID=02001&amp;SDATE=200402&amp;PERIODTYPE=QTR_STD&amp;SCFT=3&amp;window=popup_no_bar&amp;width=385&amp;height=120&amp;START_MAXIMIZED=FALSE&amp;creator=factset&amp;display_string=Audit"}</definedName>
    <definedName name="_2912__FDSAUDITLINK__" hidden="1">{"fdsup://Directions/FactSet Auditing Viewer?action=AUDIT_VALUE&amp;DB=129&amp;ID1=45811810&amp;VALUEID=02001&amp;SDATE=200402&amp;PERIODTYPE=QTR_STD&amp;SCFT=3&amp;window=popup_no_bar&amp;width=385&amp;height=120&amp;START_MAXIMIZED=FALSE&amp;creator=factset&amp;display_string=Audit"}</definedName>
    <definedName name="_2913__FDSAUDITLINK__" hidden="1">{"fdsup://Directions/FactSet Auditing Viewer?action=AUDIT_VALUE&amp;DB=129&amp;ID1=34637510&amp;VALUEID=02001&amp;SDATE=200403&amp;PERIODTYPE=QTR_STD&amp;SCFT=3&amp;window=popup_no_bar&amp;width=385&amp;height=120&amp;START_MAXIMIZED=FALSE&amp;creator=factset&amp;display_string=Audit"}</definedName>
    <definedName name="_2914__FDSAUDITLINK__" hidden="1">{"fdsup://Directions/FactSet Auditing Viewer?action=AUDIT_VALUE&amp;DB=129&amp;ID1=34637510&amp;VALUEID=02001&amp;SDATE=200403&amp;PERIODTYPE=QTR_STD&amp;SCFT=3&amp;window=popup_no_bar&amp;width=385&amp;height=120&amp;START_MAXIMIZED=FALSE&amp;creator=factset&amp;display_string=Audit"}</definedName>
    <definedName name="_2915__FDSAUDITLINK__" hidden="1">{"fdsup://Directions/FactSet Auditing Viewer?action=AUDIT_VALUE&amp;DB=129&amp;ID1=29247520&amp;VALUEID=02001&amp;SDATE=200501&amp;PERIODTYPE=QTR_STD&amp;SCFT=3&amp;window=popup_no_bar&amp;width=385&amp;height=120&amp;START_MAXIMIZED=FALSE&amp;creator=factset&amp;display_string=Audit"}</definedName>
    <definedName name="_2916__FDSAUDITLINK__" hidden="1">{"fdsup://Directions/FactSet Auditing Viewer?action=AUDIT_VALUE&amp;DB=129&amp;ID1=29247520&amp;VALUEID=02001&amp;SDATE=200501&amp;PERIODTYPE=QTR_STD&amp;SCFT=3&amp;window=popup_no_bar&amp;width=385&amp;height=120&amp;START_MAXIMIZED=FALSE&amp;creator=factset&amp;display_string=Audit"}</definedName>
    <definedName name="_2917__FDSAUDITLINK__" hidden="1">{"fdsup://Directions/FactSet Auditing Viewer?action=AUDIT_VALUE&amp;DB=129&amp;ID1=25454310&amp;VALUEID=02001&amp;SDATE=200403&amp;PERIODTYPE=QTR_STD&amp;SCFT=3&amp;window=popup_no_bar&amp;width=385&amp;height=120&amp;START_MAXIMIZED=FALSE&amp;creator=factset&amp;display_string=Audit"}</definedName>
    <definedName name="_2918__FDSAUDITLINK__" hidden="1">{"fdsup://Directions/FactSet Auditing Viewer?action=AUDIT_VALUE&amp;DB=129&amp;ID1=25454310&amp;VALUEID=02001&amp;SDATE=200403&amp;PERIODTYPE=QTR_STD&amp;SCFT=3&amp;window=popup_no_bar&amp;width=385&amp;height=120&amp;START_MAXIMIZED=FALSE&amp;creator=factset&amp;display_string=Audit"}</definedName>
    <definedName name="_2919__FDSAUDITLINK__" hidden="1">{"fdsup://Directions/FactSet Auditing Viewer?action=AUDIT_VALUE&amp;DB=129&amp;ID1=23257210&amp;VALUEID=02001&amp;SDATE=200403&amp;PERIODTYPE=QTR_STD&amp;SCFT=3&amp;window=popup_no_bar&amp;width=385&amp;height=120&amp;START_MAXIMIZED=FALSE&amp;creator=factset&amp;display_string=Audit"}</definedName>
    <definedName name="_292__FDSAUDITLINK__" hidden="1">{"fdsup://directions/FAT Viewer?action=UPDATE&amp;creator=factset&amp;DYN_ARGS=TRUE&amp;DOC_NAME=FAT:FQL_AUDITING_CLIENT_TEMPLATE.FAT&amp;display_string=Audit&amp;VAR:KEY=YFMJKLGFGP&amp;VAR:QUERY=RkZfRU5UUlBSX1ZBTF9EQUlMWSg0MDAzMSwsLCwsJ0RJTCcpL0VDX01FQU5fU0FMRVNfTlRNQSg0MDAzMSk=&amp;","WINDOW=FIRST_POPUP&amp;HEIGHT=450&amp;WIDTH=450&amp;START_MAXIMIZED=FALSE&amp;VAR:CALENDAR=US&amp;VAR:SYMBOL=SGI&amp;VAR:INDEX=0"}</definedName>
    <definedName name="_2920__FDSAUDITLINK__" hidden="1">{"fdsup://Directions/FactSet Auditing Viewer?action=AUDIT_VALUE&amp;DB=129&amp;ID1=23257210&amp;VALUEID=02001&amp;SDATE=200403&amp;PERIODTYPE=QTR_STD&amp;SCFT=3&amp;window=popup_no_bar&amp;width=385&amp;height=120&amp;START_MAXIMIZED=FALSE&amp;creator=factset&amp;display_string=Audit"}</definedName>
    <definedName name="_2921__FDSAUDITLINK__" hidden="1">{"fdsup://Directions/FactSet Auditing Viewer?action=AUDIT_VALUE&amp;DB=129&amp;ID1=23280610&amp;VALUEID=02001&amp;SDATE=200403&amp;PERIODTYPE=QTR_STD&amp;SCFT=3&amp;window=popup_no_bar&amp;width=385&amp;height=120&amp;START_MAXIMIZED=FALSE&amp;creator=factset&amp;display_string=Audit"}</definedName>
    <definedName name="_2922__FDSAUDITLINK__" hidden="1">{"fdsup://Directions/FactSet Auditing Viewer?action=AUDIT_VALUE&amp;DB=129&amp;ID1=23280610&amp;VALUEID=02001&amp;SDATE=200403&amp;PERIODTYPE=QTR_STD&amp;SCFT=3&amp;window=popup_no_bar&amp;width=385&amp;height=120&amp;START_MAXIMIZED=FALSE&amp;creator=factset&amp;display_string=Audit"}</definedName>
    <definedName name="_2923__FDSAUDITLINK__" hidden="1">{"fdsup://Directions/FactSet Auditing Viewer?action=AUDIT_VALUE&amp;DB=129&amp;ID1=17275R10&amp;VALUEID=02001&amp;SDATE=200501&amp;PERIODTYPE=QTR_STD&amp;SCFT=3&amp;window=popup_no_bar&amp;width=385&amp;height=120&amp;START_MAXIMIZED=FALSE&amp;creator=factset&amp;display_string=Audit"}</definedName>
    <definedName name="_2924__FDSAUDITLINK__" hidden="1">{"fdsup://Directions/FactSet Auditing Viewer?action=AUDIT_VALUE&amp;DB=129&amp;ID1=17275R10&amp;VALUEID=02001&amp;SDATE=200501&amp;PERIODTYPE=QTR_STD&amp;SCFT=3&amp;window=popup_no_bar&amp;width=385&amp;height=120&amp;START_MAXIMIZED=FALSE&amp;creator=factset&amp;display_string=Audit"}</definedName>
    <definedName name="_2925__FDSAUDITLINK__" hidden="1">{"fdsup://Directions/FactSet Auditing Viewer?action=AUDIT_VALUE&amp;DB=129&amp;ID1=22544710&amp;VALUEID=02001&amp;SDATE=200501&amp;PERIODTYPE=QTR_STD&amp;SCFT=3&amp;window=popup_no_bar&amp;width=385&amp;height=120&amp;START_MAXIMIZED=FALSE&amp;creator=factset&amp;display_string=Audit"}</definedName>
    <definedName name="_2926__FDSAUDITLINK__" hidden="1">{"fdsup://Directions/FactSet Auditing Viewer?action=AUDIT_VALUE&amp;DB=129&amp;ID1=22544710&amp;VALUEID=02001&amp;SDATE=200501&amp;PERIODTYPE=QTR_STD&amp;SCFT=3&amp;window=popup_no_bar&amp;width=385&amp;height=120&amp;START_MAXIMIZED=FALSE&amp;creator=factset&amp;display_string=Audit"}</definedName>
    <definedName name="_2927__FDSAUDITLINK__" hidden="1">{"fdsup://Directions/FactSet Auditing Viewer?action=AUDIT_VALUE&amp;DB=129&amp;ID1=12738710&amp;VALUEID=02001&amp;SDATE=200403&amp;PERIODTYPE=QTR_STD&amp;SCFT=3&amp;window=popup_no_bar&amp;width=385&amp;height=120&amp;START_MAXIMIZED=FALSE&amp;creator=factset&amp;display_string=Audit"}</definedName>
    <definedName name="_2928__FDSAUDITLINK__" hidden="1">{"fdsup://Directions/FactSet Auditing Viewer?action=AUDIT_VALUE&amp;DB=129&amp;ID1=12738710&amp;VALUEID=02001&amp;SDATE=200403&amp;PERIODTYPE=QTR_STD&amp;SCFT=3&amp;window=popup_no_bar&amp;width=385&amp;height=120&amp;START_MAXIMIZED=FALSE&amp;creator=factset&amp;display_string=Audit"}</definedName>
    <definedName name="_2929__FDSAUDITLINK__" hidden="1">{"fdsup://Directions/FactSet Auditing Viewer?action=AUDIT_VALUE&amp;DB=129&amp;ID1=04743P10&amp;VALUEID=02001&amp;SDATE=200403&amp;PERIODTYPE=QTR_STD&amp;SCFT=3&amp;window=popup_no_bar&amp;width=385&amp;height=120&amp;START_MAXIMIZED=FALSE&amp;creator=factset&amp;display_string=Audit"}</definedName>
    <definedName name="_293__FDSAUDITLINK__" hidden="1">{"fdsup://directions/FAT Viewer?action=UPDATE&amp;creator=factset&amp;DYN_ARGS=TRUE&amp;DOC_NAME=FAT:FQL_AUDITING_CLIENT_TEMPLATE.FAT&amp;display_string=Audit&amp;VAR:KEY=EVMVITULQV&amp;VAR:QUERY=RkZfRU5UUlBSX1ZBTF9EQUlMWSg0MDAzMCwsLCwsJ0RJTCcpL0VDX01FQU5fU0FMRVNfTlRNQSg0MDAzMCk=&amp;","WINDOW=FIRST_POPUP&amp;HEIGHT=450&amp;WIDTH=450&amp;START_MAXIMIZED=FALSE&amp;VAR:CALENDAR=US&amp;VAR:SYMBOL=SGI&amp;VAR:INDEX=0"}</definedName>
    <definedName name="_2930__FDSAUDITLINK__" hidden="1">{"fdsup://Directions/FactSet Auditing Viewer?action=AUDIT_VALUE&amp;DB=129&amp;ID1=04743P10&amp;VALUEID=02001&amp;SDATE=200403&amp;PERIODTYPE=QTR_STD&amp;SCFT=3&amp;window=popup_no_bar&amp;width=385&amp;height=120&amp;START_MAXIMIZED=FALSE&amp;creator=factset&amp;display_string=Audit"}</definedName>
    <definedName name="_2931__FDSAUDITLINK__" hidden="1">{"fdsup://Directions/FactSet Auditing Viewer?action=AUDIT_VALUE&amp;DB=129&amp;ID1=00790310&amp;VALUEID=02001&amp;SDATE=200403&amp;PERIODTYPE=QTR_STD&amp;SCFT=3&amp;window=popup_no_bar&amp;width=385&amp;height=120&amp;START_MAXIMIZED=FALSE&amp;creator=factset&amp;display_string=Audit"}</definedName>
    <definedName name="_2932__FDSAUDITLINK__" hidden="1">{"fdsup://Directions/FactSet Auditing Viewer?action=AUDIT_VALUE&amp;DB=129&amp;ID1=00790310&amp;VALUEID=02001&amp;SDATE=200403&amp;PERIODTYPE=QTR_STD&amp;SCFT=3&amp;window=popup_no_bar&amp;width=385&amp;height=120&amp;START_MAXIMIZED=FALSE&amp;creator=factset&amp;display_string=Audit"}</definedName>
    <definedName name="_2933__FDSAUDITLINK__" hidden="1">{"fdsup://Directions/FactSet Auditing Viewer?action=AUDIT_VALUE&amp;DB=129&amp;ID1=03822W40&amp;VALUEID=02001&amp;SDATE=200402&amp;PERIODTYPE=QTR_STD&amp;SCFT=3&amp;window=popup_no_bar&amp;width=385&amp;height=120&amp;START_MAXIMIZED=FALSE&amp;creator=factset&amp;display_string=Audit"}</definedName>
    <definedName name="_2934__FDSAUDITLINK__" hidden="1">{"fdsup://Directions/FactSet Auditing Viewer?action=AUDIT_VALUE&amp;DB=129&amp;ID1=03822W40&amp;VALUEID=02001&amp;SDATE=200402&amp;PERIODTYPE=QTR_STD&amp;SCFT=3&amp;window=popup_no_bar&amp;width=385&amp;height=120&amp;START_MAXIMIZED=FALSE&amp;creator=factset&amp;display_string=Audit"}</definedName>
    <definedName name="_2935__FDSAUDITLINK__" hidden="1">{"fdsup://Directions/FactSet Auditing Viewer?action=AUDIT_VALUE&amp;DB=129&amp;ID1=02144110&amp;VALUEID=02001&amp;SDATE=200403&amp;PERIODTYPE=QTR_STD&amp;SCFT=3&amp;window=popup_no_bar&amp;width=385&amp;height=120&amp;START_MAXIMIZED=FALSE&amp;creator=factset&amp;display_string=Audit"}</definedName>
    <definedName name="_2936__FDSAUDITLINK__" hidden="1">{"fdsup://Directions/FactSet Auditing Viewer?action=AUDIT_VALUE&amp;DB=129&amp;ID1=02144110&amp;VALUEID=02001&amp;SDATE=200403&amp;PERIODTYPE=QTR_STD&amp;SCFT=3&amp;window=popup_no_bar&amp;width=385&amp;height=120&amp;START_MAXIMIZED=FALSE&amp;creator=factset&amp;display_string=Audit"}</definedName>
    <definedName name="_2937__FDSAUDITLINK__" hidden="1">{"fdsup://Directions/FactSet Auditing Viewer?action=AUDIT_VALUE&amp;DB=129&amp;ID1=98975F10&amp;VALUEID=02001&amp;SDATE=200402&amp;PERIODTYPE=QTR_STD&amp;SCFT=3&amp;window=popup_no_bar&amp;width=385&amp;height=120&amp;START_MAXIMIZED=FALSE&amp;creator=factset&amp;display_string=Audit"}</definedName>
    <definedName name="_2938__FDSAUDITLINK__" hidden="1">{"fdsup://Directions/FactSet Auditing Viewer?action=AUDIT_VALUE&amp;DB=129&amp;ID1=98975F10&amp;VALUEID=02001&amp;SDATE=200402&amp;PERIODTYPE=QTR_STD&amp;SCFT=3&amp;window=popup_no_bar&amp;width=385&amp;height=120&amp;START_MAXIMIZED=FALSE&amp;creator=factset&amp;display_string=Audit"}</definedName>
    <definedName name="_2939__FDSAUDITLINK__" hidden="1">{"fdsup://Directions/FactSet Auditing Viewer?action=AUDIT_VALUE&amp;DB=129&amp;ID1=98391910&amp;VALUEID=02001&amp;SDATE=200401&amp;PERIODTYPE=QTR_STD&amp;SCFT=3&amp;window=popup_no_bar&amp;width=385&amp;height=120&amp;START_MAXIMIZED=FALSE&amp;creator=factset&amp;display_string=Audit"}</definedName>
    <definedName name="_294__FDSAUDITLINK__" hidden="1">{"fdsup://directions/FAT Viewer?action=UPDATE&amp;creator=factset&amp;DYN_ARGS=TRUE&amp;DOC_NAME=FAT:FQL_AUDITING_CLIENT_TEMPLATE.FAT&amp;display_string=Audit&amp;VAR:KEY=AZSVKVINOD&amp;VAR:QUERY=RkZfRU5UUlBSX1ZBTF9EQUlMWSg0MDAyOSwsLCwsJ0RJTCcpL0VDX01FQU5fU0FMRVNfTlRNQSg0MDAyOSk=&amp;","WINDOW=FIRST_POPUP&amp;HEIGHT=450&amp;WIDTH=450&amp;START_MAXIMIZED=FALSE&amp;VAR:CALENDAR=US&amp;VAR:SYMBOL=SGI&amp;VAR:INDEX=0"}</definedName>
    <definedName name="_2940__FDSAUDITLINK__" hidden="1">{"fdsup://Directions/FactSet Auditing Viewer?action=AUDIT_VALUE&amp;DB=129&amp;ID1=98391910&amp;VALUEID=02001&amp;SDATE=200401&amp;PERIODTYPE=QTR_STD&amp;SCFT=3&amp;window=popup_no_bar&amp;width=385&amp;height=120&amp;START_MAXIMIZED=FALSE&amp;creator=factset&amp;display_string=Audit"}</definedName>
    <definedName name="_2941__FDSAUDITLINK__" hidden="1">{"fdsup://Directions/FactSet Auditing Viewer?action=AUDIT_VALUE&amp;DB=129&amp;ID1=92849730&amp;VALUEID=02001&amp;SDATE=200403&amp;PERIODTYPE=QTR_STD&amp;SCFT=3&amp;window=popup_no_bar&amp;width=385&amp;height=120&amp;START_MAXIMIZED=FALSE&amp;creator=factset&amp;display_string=Audit"}</definedName>
    <definedName name="_2942__FDSAUDITLINK__" hidden="1">{"fdsup://Directions/FactSet Auditing Viewer?action=AUDIT_VALUE&amp;DB=129&amp;ID1=92849730&amp;VALUEID=02001&amp;SDATE=200403&amp;PERIODTYPE=QTR_STD&amp;SCFT=3&amp;window=popup_no_bar&amp;width=385&amp;height=120&amp;START_MAXIMIZED=FALSE&amp;creator=factset&amp;display_string=Audit"}</definedName>
    <definedName name="_2943__FDSAUDITLINK__" hidden="1">{"fdsup://Directions/FactSet Auditing Viewer?action=AUDIT_VALUE&amp;DB=129&amp;ID1=88250810&amp;VALUEID=02001&amp;SDATE=200402&amp;PERIODTYPE=QTR_STD&amp;SCFT=3&amp;window=popup_no_bar&amp;width=385&amp;height=120&amp;START_MAXIMIZED=FALSE&amp;creator=factset&amp;display_string=Audit"}</definedName>
    <definedName name="_2944__FDSAUDITLINK__" hidden="1">{"fdsup://Directions/FactSet Auditing Viewer?action=AUDIT_VALUE&amp;DB=129&amp;ID1=88250810&amp;VALUEID=02001&amp;SDATE=200402&amp;PERIODTYPE=QTR_STD&amp;SCFT=3&amp;window=popup_no_bar&amp;width=385&amp;height=120&amp;START_MAXIMIZED=FALSE&amp;creator=factset&amp;display_string=Audit"}</definedName>
    <definedName name="_2945__FDSAUDITLINK__" hidden="1">{"fdsup://Directions/FactSet Auditing Viewer?action=AUDIT_VALUE&amp;DB=129&amp;ID1=89674K10&amp;VALUEID=02001&amp;SDATE=200402&amp;PERIODTYPE=QTR_STD&amp;SCFT=3&amp;window=popup_no_bar&amp;width=385&amp;height=120&amp;START_MAXIMIZED=FALSE&amp;creator=factset&amp;display_string=Audit"}</definedName>
    <definedName name="_2946__FDSAUDITLINK__" hidden="1">{"fdsup://Directions/FactSet Auditing Viewer?action=AUDIT_VALUE&amp;DB=129&amp;ID1=89674K10&amp;VALUEID=02001&amp;SDATE=200402&amp;PERIODTYPE=QTR_STD&amp;SCFT=3&amp;window=popup_no_bar&amp;width=385&amp;height=120&amp;START_MAXIMIZED=FALSE&amp;creator=factset&amp;display_string=Audit"}</definedName>
    <definedName name="_2947__FDSAUDITLINK__" hidden="1">{"fdsup://Directions/FactSet Auditing Viewer?action=AUDIT_VALUE&amp;DB=129&amp;ID1=83088M10&amp;VALUEID=02001&amp;SDATE=200403&amp;PERIODTYPE=QTR_STD&amp;SCFT=3&amp;window=popup_no_bar&amp;width=385&amp;height=120&amp;START_MAXIMIZED=FALSE&amp;creator=factset&amp;display_string=Audit"}</definedName>
    <definedName name="_2948__FDSAUDITLINK__" hidden="1">{"fdsup://Directions/FactSet Auditing Viewer?action=AUDIT_VALUE&amp;DB=129&amp;ID1=83088M10&amp;VALUEID=02001&amp;SDATE=200403&amp;PERIODTYPE=QTR_STD&amp;SCFT=3&amp;window=popup_no_bar&amp;width=385&amp;height=120&amp;START_MAXIMIZED=FALSE&amp;creator=factset&amp;display_string=Audit"}</definedName>
    <definedName name="_2949__FDSAUDITLINK__" hidden="1">{"fdsup://Directions/FactSet Auditing Viewer?action=AUDIT_VALUE&amp;DB=129&amp;ID1=78477410&amp;VALUEID=02001&amp;SDATE=200402&amp;PERIODTYPE=QTR_STD&amp;SCFT=3&amp;window=popup_no_bar&amp;width=385&amp;height=120&amp;START_MAXIMIZED=FALSE&amp;creator=factset&amp;display_string=Audit"}</definedName>
    <definedName name="_295__FDSAUDITLINK__" hidden="1">{"fdsup://directions/FAT Viewer?action=UPDATE&amp;creator=factset&amp;DYN_ARGS=TRUE&amp;DOC_NAME=FAT:FQL_AUDITING_CLIENT_TEMPLATE.FAT&amp;display_string=Audit&amp;VAR:KEY=CZWFQBERIZ&amp;VAR:QUERY=RkZfRU5UUlBSX1ZBTF9EQUlMWSg0MDAyOCwsLCwsJ0RJTCcpL0VDX01FQU5fU0FMRVNfTlRNQSg0MDAyOCk=&amp;","WINDOW=FIRST_POPUP&amp;HEIGHT=450&amp;WIDTH=450&amp;START_MAXIMIZED=FALSE&amp;VAR:CALENDAR=US&amp;VAR:SYMBOL=SGI&amp;VAR:INDEX=0"}</definedName>
    <definedName name="_2950__FDSAUDITLINK__" hidden="1">{"fdsup://Directions/FactSet Auditing Viewer?action=AUDIT_VALUE&amp;DB=129&amp;ID1=78477410&amp;VALUEID=02001&amp;SDATE=200402&amp;PERIODTYPE=QTR_STD&amp;SCFT=3&amp;window=popup_no_bar&amp;width=385&amp;height=120&amp;START_MAXIMIZED=FALSE&amp;creator=factset&amp;display_string=Audit"}</definedName>
    <definedName name="_2951__FDSAUDITLINK__" hidden="1">{"fdsup://Directions/FactSet Auditing Viewer?action=AUDIT_VALUE&amp;DB=129&amp;ID1=83547010&amp;VALUEID=02001&amp;SDATE=200402&amp;PERIODTYPE=QTR_STD&amp;SCFT=3&amp;window=popup_no_bar&amp;width=385&amp;height=120&amp;START_MAXIMIZED=FALSE&amp;creator=factset&amp;display_string=Audit"}</definedName>
    <definedName name="_2952__FDSAUDITLINK__" hidden="1">{"fdsup://Directions/FactSet Auditing Viewer?action=AUDIT_VALUE&amp;DB=129&amp;ID1=83547010&amp;VALUEID=02001&amp;SDATE=200402&amp;PERIODTYPE=QTR_STD&amp;SCFT=3&amp;window=popup_no_bar&amp;width=385&amp;height=120&amp;START_MAXIMIZED=FALSE&amp;creator=factset&amp;display_string=Audit"}</definedName>
    <definedName name="_2953__FDSAUDITLINK__" hidden="1">{"fdsup://Directions/FactSet Auditing Viewer?action=AUDIT_VALUE&amp;DB=129&amp;ID1=87160710&amp;VALUEID=02001&amp;SDATE=200403&amp;PERIODTYPE=QTR_STD&amp;SCFT=3&amp;window=popup_no_bar&amp;width=385&amp;height=120&amp;START_MAXIMIZED=FALSE&amp;creator=factset&amp;display_string=Audit"}</definedName>
    <definedName name="_2954__FDSAUDITLINK__" hidden="1">{"fdsup://Directions/FactSet Auditing Viewer?action=AUDIT_VALUE&amp;DB=129&amp;ID1=87160710&amp;VALUEID=02001&amp;SDATE=200403&amp;PERIODTYPE=QTR_STD&amp;SCFT=3&amp;window=popup_no_bar&amp;width=385&amp;height=120&amp;START_MAXIMIZED=FALSE&amp;creator=factset&amp;display_string=Audit"}</definedName>
    <definedName name="_2955__FDSAUDITLINK__" hidden="1">{"fdsup://Directions/FactSet Auditing Viewer?action=AUDIT_VALUE&amp;DB=129&amp;ID1=80004C10&amp;VALUEID=02001&amp;SDATE=200402&amp;PERIODTYPE=QTR_STD&amp;SCFT=3&amp;window=popup_no_bar&amp;width=385&amp;height=120&amp;START_MAXIMIZED=FALSE&amp;creator=factset&amp;display_string=Audit"}</definedName>
    <definedName name="_2956__FDSAUDITLINK__" hidden="1">{"fdsup://Directions/FactSet Auditing Viewer?action=AUDIT_VALUE&amp;DB=129&amp;ID1=80004C10&amp;VALUEID=02001&amp;SDATE=200402&amp;PERIODTYPE=QTR_STD&amp;SCFT=3&amp;window=popup_no_bar&amp;width=385&amp;height=120&amp;START_MAXIMIZED=FALSE&amp;creator=factset&amp;display_string=Audit"}</definedName>
    <definedName name="_2957__FDSAUDITLINK__" hidden="1">{"fdsup://Directions/FactSet Auditing Viewer?action=AUDIT_VALUE&amp;DB=129&amp;ID1=81685010&amp;VALUEID=02001&amp;SDATE=200402&amp;PERIODTYPE=QTR_STD&amp;SCFT=3&amp;window=popup_no_bar&amp;width=385&amp;height=120&amp;START_MAXIMIZED=FALSE&amp;creator=factset&amp;display_string=Audit"}</definedName>
    <definedName name="_2958__FDSAUDITLINK__" hidden="1">{"fdsup://Directions/FactSet Auditing Viewer?action=AUDIT_VALUE&amp;DB=129&amp;ID1=81685010&amp;VALUEID=02001&amp;SDATE=200402&amp;PERIODTYPE=QTR_STD&amp;SCFT=3&amp;window=popup_no_bar&amp;width=385&amp;height=120&amp;START_MAXIMIZED=FALSE&amp;creator=factset&amp;display_string=Audit"}</definedName>
    <definedName name="_2959__FDSAUDITLINK__" hidden="1">{"fdsup://Directions/FactSet Auditing Viewer?action=AUDIT_VALUE&amp;DB=129&amp;ID1=82691910&amp;VALUEID=02001&amp;SDATE=200402&amp;PERIODTYPE=QTR_STD&amp;SCFT=3&amp;window=popup_no_bar&amp;width=385&amp;height=120&amp;START_MAXIMIZED=FALSE&amp;creator=factset&amp;display_string=Audit"}</definedName>
    <definedName name="_296__FDSAUDITLINK__" hidden="1">{"fdsup://directions/FAT Viewer?action=UPDATE&amp;creator=factset&amp;DYN_ARGS=TRUE&amp;DOC_NAME=FAT:FQL_AUDITING_CLIENT_TEMPLATE.FAT&amp;display_string=Audit&amp;VAR:KEY=OFIZMPANOL&amp;VAR:QUERY=RkZfRU5UUlBSX1ZBTF9EQUlMWSg0MDAyNSwsLCwsJ0RJTCcpL0VDX01FQU5fU0FMRVNfTlRNQSg0MDAyNSk=&amp;","WINDOW=FIRST_POPUP&amp;HEIGHT=450&amp;WIDTH=450&amp;START_MAXIMIZED=FALSE&amp;VAR:CALENDAR=US&amp;VAR:SYMBOL=SGI&amp;VAR:INDEX=0"}</definedName>
    <definedName name="_2960__FDSAUDITLINK__" hidden="1">{"fdsup://Directions/FactSet Auditing Viewer?action=AUDIT_VALUE&amp;DB=129&amp;ID1=82691910&amp;VALUEID=02001&amp;SDATE=200402&amp;PERIODTYPE=QTR_STD&amp;SCFT=3&amp;window=popup_no_bar&amp;width=385&amp;height=120&amp;START_MAXIMIZED=FALSE&amp;creator=factset&amp;display_string=Audit"}</definedName>
    <definedName name="_2961__FDSAUDITLINK__" hidden="1">{"fdsup://Directions/FactSet Auditing Viewer?action=AUDIT_VALUE&amp;DB=129&amp;ID1=82705T10&amp;VALUEID=02001&amp;SDATE=200402&amp;PERIODTYPE=QTR_STD&amp;SCFT=3&amp;window=popup_no_bar&amp;width=385&amp;height=120&amp;START_MAXIMIZED=FALSE&amp;creator=factset&amp;display_string=Audit"}</definedName>
    <definedName name="_2962__FDSAUDITLINK__" hidden="1">{"fdsup://Directions/FactSet Auditing Viewer?action=AUDIT_VALUE&amp;DB=129&amp;ID1=82705T10&amp;VALUEID=02001&amp;SDATE=200402&amp;PERIODTYPE=QTR_STD&amp;SCFT=3&amp;window=popup_no_bar&amp;width=385&amp;height=120&amp;START_MAXIMIZED=FALSE&amp;creator=factset&amp;display_string=Audit"}</definedName>
    <definedName name="_2963__FDSAUDITLINK__" hidden="1">{"fdsup://Directions/FactSet Auditing Viewer?action=AUDIT_VALUE&amp;DB=129&amp;ID1=75091710&amp;VALUEID=02001&amp;SDATE=200402&amp;PERIODTYPE=QTR_STD&amp;SCFT=3&amp;window=popup_no_bar&amp;width=385&amp;height=120&amp;START_MAXIMIZED=FALSE&amp;creator=factset&amp;display_string=Audit"}</definedName>
    <definedName name="_2964__FDSAUDITLINK__" hidden="1">{"fdsup://Directions/FactSet Auditing Viewer?action=AUDIT_VALUE&amp;DB=129&amp;ID1=75091710&amp;VALUEID=02001&amp;SDATE=200402&amp;PERIODTYPE=QTR_STD&amp;SCFT=3&amp;window=popup_no_bar&amp;width=385&amp;height=120&amp;START_MAXIMIZED=FALSE&amp;creator=factset&amp;display_string=Audit"}</definedName>
    <definedName name="_2965__FDSAUDITLINK__" hidden="1">{"fdsup://Directions/FactSet Auditing Viewer?action=AUDIT_VALUE&amp;DB=129&amp;ID1=74994110&amp;VALUEID=02001&amp;SDATE=200401&amp;PERIODTYPE=QTR_STD&amp;SCFT=3&amp;window=popup_no_bar&amp;width=385&amp;height=120&amp;START_MAXIMIZED=FALSE&amp;creator=factset&amp;display_string=Audit"}</definedName>
    <definedName name="_2966__FDSAUDITLINK__" hidden="1">{"fdsup://Directions/FactSet Auditing Viewer?action=AUDIT_VALUE&amp;DB=129&amp;ID1=74994110&amp;VALUEID=02001&amp;SDATE=200401&amp;PERIODTYPE=QTR_STD&amp;SCFT=3&amp;window=popup_no_bar&amp;width=385&amp;height=120&amp;START_MAXIMIZED=FALSE&amp;creator=factset&amp;display_string=Audit"}</definedName>
    <definedName name="_2967__FDSAUDITLINK__" hidden="1">{"fdsup://Directions/FactSet Auditing Viewer?action=AUDIT_VALUE&amp;DB=129&amp;ID1=74727710&amp;VALUEID=02001&amp;SDATE=200401&amp;PERIODTYPE=QTR_STD&amp;SCFT=3&amp;window=popup_no_bar&amp;width=385&amp;height=120&amp;START_MAXIMIZED=FALSE&amp;creator=factset&amp;display_string=Audit"}</definedName>
    <definedName name="_2968__FDSAUDITLINK__" hidden="1">{"fdsup://Directions/FactSet Auditing Viewer?action=AUDIT_VALUE&amp;DB=129&amp;ID1=74727710&amp;VALUEID=02001&amp;SDATE=200401&amp;PERIODTYPE=QTR_STD&amp;SCFT=3&amp;window=popup_no_bar&amp;width=385&amp;height=120&amp;START_MAXIMIZED=FALSE&amp;creator=factset&amp;display_string=Audit"}</definedName>
    <definedName name="_2969__FDSAUDITLINK__" hidden="1">{"fdsup://Directions/FactSet Auditing Viewer?action=AUDIT_VALUE&amp;DB=129&amp;ID1=74752510&amp;VALUEID=02001&amp;SDATE=200403&amp;PERIODTYPE=QTR_STD&amp;SCFT=3&amp;window=popup_no_bar&amp;width=385&amp;height=120&amp;START_MAXIMIZED=FALSE&amp;creator=factset&amp;display_string=Audit"}</definedName>
    <definedName name="_297__FDSAUDITLINK__" hidden="1">{"fdsup://directions/FAT Viewer?action=UPDATE&amp;creator=factset&amp;DYN_ARGS=TRUE&amp;DOC_NAME=FAT:FQL_AUDITING_CLIENT_TEMPLATE.FAT&amp;display_string=Audit&amp;VAR:KEY=QDYPCNUPAH&amp;VAR:QUERY=RkZfRU5UUlBSX1ZBTF9EQUlMWSg0MDAyNCwsLCwsJ0RJTCcpL0VDX01FQU5fU0FMRVNfTlRNQSg0MDAyNCk=&amp;","WINDOW=FIRST_POPUP&amp;HEIGHT=450&amp;WIDTH=450&amp;START_MAXIMIZED=FALSE&amp;VAR:CALENDAR=US&amp;VAR:SYMBOL=SGI&amp;VAR:INDEX=0"}</definedName>
    <definedName name="_2970__FDSAUDITLINK__" hidden="1">{"fdsup://Directions/FactSet Auditing Viewer?action=AUDIT_VALUE&amp;DB=129&amp;ID1=74752510&amp;VALUEID=02001&amp;SDATE=200403&amp;PERIODTYPE=QTR_STD&amp;SCFT=3&amp;window=popup_no_bar&amp;width=385&amp;height=120&amp;START_MAXIMIZED=FALSE&amp;creator=factset&amp;display_string=Audit"}</definedName>
    <definedName name="_2971__FDSAUDITLINK__" hidden="1">{"fdsup://Directions/FactSet Auditing Viewer?action=AUDIT_VALUE&amp;DB=129&amp;ID1=72581M30&amp;VALUEID=02001&amp;SDATE=200402&amp;PERIODTYPE=QTR_STD&amp;SCFT=3&amp;window=popup_no_bar&amp;width=385&amp;height=120&amp;START_MAXIMIZED=FALSE&amp;creator=factset&amp;display_string=Audit"}</definedName>
    <definedName name="_2972__FDSAUDITLINK__" hidden="1">{"fdsup://Directions/FactSet Auditing Viewer?action=AUDIT_VALUE&amp;DB=129&amp;ID1=72581M30&amp;VALUEID=02001&amp;SDATE=200402&amp;PERIODTYPE=QTR_STD&amp;SCFT=3&amp;window=popup_no_bar&amp;width=385&amp;height=120&amp;START_MAXIMIZED=FALSE&amp;creator=factset&amp;display_string=Audit"}</definedName>
    <definedName name="_2973__FDSAUDITLINK__" hidden="1">{"fdsup://Directions/FactSet Auditing Viewer?action=AUDIT_VALUE&amp;DB=129&amp;ID1=73927610&amp;VALUEID=02001&amp;SDATE=200402&amp;PERIODTYPE=QTR_STD&amp;SCFT=3&amp;window=popup_no_bar&amp;width=385&amp;height=120&amp;START_MAXIMIZED=FALSE&amp;creator=factset&amp;display_string=Audit"}</definedName>
    <definedName name="_2974__FDSAUDITLINK__" hidden="1">{"fdsup://Directions/FactSet Auditing Viewer?action=AUDIT_VALUE&amp;DB=129&amp;ID1=73927610&amp;VALUEID=02001&amp;SDATE=200402&amp;PERIODTYPE=QTR_STD&amp;SCFT=3&amp;window=popup_no_bar&amp;width=385&amp;height=120&amp;START_MAXIMIZED=FALSE&amp;creator=factset&amp;display_string=Audit"}</definedName>
    <definedName name="_2975__FDSAUDITLINK__" hidden="1">{"fdsup://Directions/FactSet Auditing Viewer?action=AUDIT_VALUE&amp;DB=129&amp;ID1=69344F10&amp;VALUEID=02001&amp;SDATE=200402&amp;PERIODTYPE=QTR_STD&amp;SCFT=3&amp;window=popup_no_bar&amp;width=385&amp;height=120&amp;START_MAXIMIZED=FALSE&amp;creator=factset&amp;display_string=Audit"}</definedName>
    <definedName name="_2976__FDSAUDITLINK__" hidden="1">{"fdsup://Directions/FactSet Auditing Viewer?action=AUDIT_VALUE&amp;DB=129&amp;ID1=69344F10&amp;VALUEID=02001&amp;SDATE=200402&amp;PERIODTYPE=QTR_STD&amp;SCFT=3&amp;window=popup_no_bar&amp;width=385&amp;height=120&amp;START_MAXIMIZED=FALSE&amp;creator=factset&amp;display_string=Audit"}</definedName>
    <definedName name="_2977__FDSAUDITLINK__" hidden="1">{"fdsup://Directions/FactSet Auditing Viewer?action=AUDIT_VALUE&amp;DB=129&amp;ID1=69341710&amp;VALUEID=02001&amp;SDATE=200402&amp;PERIODTYPE=QTR_STD&amp;SCFT=3&amp;window=popup_no_bar&amp;width=385&amp;height=120&amp;START_MAXIMIZED=FALSE&amp;creator=factset&amp;display_string=Audit"}</definedName>
    <definedName name="_2978__FDSAUDITLINK__" hidden="1">{"fdsup://Directions/FactSet Auditing Viewer?action=AUDIT_VALUE&amp;DB=129&amp;ID1=69341710&amp;VALUEID=02001&amp;SDATE=200402&amp;PERIODTYPE=QTR_STD&amp;SCFT=3&amp;window=popup_no_bar&amp;width=385&amp;height=120&amp;START_MAXIMIZED=FALSE&amp;creator=factset&amp;display_string=Audit"}</definedName>
    <definedName name="_2979__FDSAUDITLINK__" hidden="1">{"fdsup://Directions/FactSet Auditing Viewer?action=AUDIT_VALUE&amp;DB=129&amp;ID1=68218910&amp;VALUEID=02001&amp;SDATE=200402&amp;PERIODTYPE=QTR_STD&amp;SCFT=3&amp;window=popup_no_bar&amp;width=385&amp;height=120&amp;START_MAXIMIZED=FALSE&amp;creator=factset&amp;display_string=Audit"}</definedName>
    <definedName name="_298__FDSAUDITLINK__" hidden="1">{"fdsup://directions/FAT Viewer?action=UPDATE&amp;creator=factset&amp;DYN_ARGS=TRUE&amp;DOC_NAME=FAT:FQL_AUDITING_CLIENT_TEMPLATE.FAT&amp;display_string=Audit&amp;VAR:KEY=IZALYPYPUX&amp;VAR:QUERY=RkZfRU5UUlBSX1ZBTF9EQUlMWSg0MDAyMywsLCwsJ0RJTCcpL0VDX01FQU5fU0FMRVNfTlRNQSg0MDAyMyk=&amp;","WINDOW=FIRST_POPUP&amp;HEIGHT=450&amp;WIDTH=450&amp;START_MAXIMIZED=FALSE&amp;VAR:CALENDAR=US&amp;VAR:SYMBOL=SGI&amp;VAR:INDEX=0"}</definedName>
    <definedName name="_2980__FDSAUDITLINK__" hidden="1">{"fdsup://Directions/FactSet Auditing Viewer?action=AUDIT_VALUE&amp;DB=129&amp;ID1=68218910&amp;VALUEID=02001&amp;SDATE=200402&amp;PERIODTYPE=QTR_STD&amp;SCFT=3&amp;window=popup_no_bar&amp;width=385&amp;height=120&amp;START_MAXIMIZED=FALSE&amp;creator=factset&amp;display_string=Audit"}</definedName>
    <definedName name="_2981__FDSAUDITLINK__" hidden="1">{"fdsup://Directions/FactSet Auditing Viewer?action=AUDIT_VALUE&amp;DB=129&amp;ID1=67000810&amp;VALUEID=02001&amp;SDATE=200402&amp;PERIODTYPE=QTR_STD&amp;SCFT=3&amp;window=popup_no_bar&amp;width=385&amp;height=120&amp;START_MAXIMIZED=FALSE&amp;creator=factset&amp;display_string=Audit"}</definedName>
    <definedName name="_2982__FDSAUDITLINK__" hidden="1">{"fdsup://Directions/FactSet Auditing Viewer?action=AUDIT_VALUE&amp;DB=129&amp;ID1=67000810&amp;VALUEID=02001&amp;SDATE=200402&amp;PERIODTYPE=QTR_STD&amp;SCFT=3&amp;window=popup_no_bar&amp;width=385&amp;height=120&amp;START_MAXIMIZED=FALSE&amp;creator=factset&amp;display_string=Audit"}</definedName>
    <definedName name="_2983__FDSAUDITLINK__" hidden="1">{"fdsup://Directions/FactSet Auditing Viewer?action=AUDIT_VALUE&amp;DB=129&amp;ID1=67066G10&amp;VALUEID=02001&amp;SDATE=200402&amp;PERIODTYPE=QTR_STD&amp;SCFT=3&amp;window=popup_no_bar&amp;width=385&amp;height=120&amp;START_MAXIMIZED=FALSE&amp;creator=factset&amp;display_string=Audit"}</definedName>
    <definedName name="_2984__FDSAUDITLINK__" hidden="1">{"fdsup://Directions/FactSet Auditing Viewer?action=AUDIT_VALUE&amp;DB=129&amp;ID1=67066G10&amp;VALUEID=02001&amp;SDATE=200402&amp;PERIODTYPE=QTR_STD&amp;SCFT=3&amp;window=popup_no_bar&amp;width=385&amp;height=120&amp;START_MAXIMIZED=FALSE&amp;creator=factset&amp;display_string=Audit"}</definedName>
    <definedName name="_2985__FDSAUDITLINK__" hidden="1">{"fdsup://Directions/FactSet Auditing Viewer?action=AUDIT_VALUE&amp;DB=129&amp;ID1=64118B10&amp;VALUEID=02001&amp;SDATE=200402&amp;PERIODTYPE=QTR_STD&amp;SCFT=3&amp;window=popup_no_bar&amp;width=385&amp;height=120&amp;START_MAXIMIZED=FALSE&amp;creator=factset&amp;display_string=Audit"}</definedName>
    <definedName name="_2986__FDSAUDITLINK__" hidden="1">{"fdsup://Directions/FactSet Auditing Viewer?action=AUDIT_VALUE&amp;DB=129&amp;ID1=64118B10&amp;VALUEID=02001&amp;SDATE=200402&amp;PERIODTYPE=QTR_STD&amp;SCFT=3&amp;window=popup_no_bar&amp;width=385&amp;height=120&amp;START_MAXIMIZED=FALSE&amp;creator=factset&amp;display_string=Audit"}</definedName>
    <definedName name="_2987__FDSAUDITLINK__" hidden="1">{"fdsup://Directions/FactSet Auditing Viewer?action=AUDIT_VALUE&amp;DB=129&amp;ID1=59511210&amp;VALUEID=02001&amp;SDATE=200403&amp;PERIODTYPE=QTR_STD&amp;SCFT=3&amp;window=popup_no_bar&amp;width=385&amp;height=120&amp;START_MAXIMIZED=FALSE&amp;creator=factset&amp;display_string=Audit"}</definedName>
    <definedName name="_2988__FDSAUDITLINK__" hidden="1">{"fdsup://Directions/FactSet Auditing Viewer?action=AUDIT_VALUE&amp;DB=129&amp;ID1=59511210&amp;VALUEID=02001&amp;SDATE=200403&amp;PERIODTYPE=QTR_STD&amp;SCFT=3&amp;window=popup_no_bar&amp;width=385&amp;height=120&amp;START_MAXIMIZED=FALSE&amp;creator=factset&amp;display_string=Audit"}</definedName>
    <definedName name="_2989__FDSAUDITLINK__" hidden="1">{"fdsup://Directions/FactSet Auditing Viewer?action=AUDIT_VALUE&amp;DB=129&amp;ID1=59513710&amp;VALUEID=02001&amp;SDATE=200403&amp;PERIODTYPE=QTR_STD&amp;SCFT=3&amp;window=popup_no_bar&amp;width=385&amp;height=120&amp;START_MAXIMIZED=FALSE&amp;creator=factset&amp;display_string=Audit"}</definedName>
    <definedName name="_299__FDSAUDITLINK__" hidden="1">{"fdsup://directions/FAT Viewer?action=UPDATE&amp;creator=factset&amp;DYN_ARGS=TRUE&amp;DOC_NAME=FAT:FQL_AUDITING_CLIENT_TEMPLATE.FAT&amp;display_string=Audit&amp;VAR:KEY=CLEZKNMJKL&amp;VAR:QUERY=RkZfRU5UUlBSX1ZBTF9EQUlMWSg0MDAyMiwsLCwsJ0RJTCcpL0VDX01FQU5fU0FMRVNfTlRNQSg0MDAyMik=&amp;","WINDOW=FIRST_POPUP&amp;HEIGHT=450&amp;WIDTH=450&amp;START_MAXIMIZED=FALSE&amp;VAR:CALENDAR=US&amp;VAR:SYMBOL=SGI&amp;VAR:INDEX=0"}</definedName>
    <definedName name="_2990__FDSAUDITLINK__" hidden="1">{"fdsup://Directions/FactSet Auditing Viewer?action=AUDIT_VALUE&amp;DB=129&amp;ID1=59513710&amp;VALUEID=02001&amp;SDATE=200403&amp;PERIODTYPE=QTR_STD&amp;SCFT=3&amp;window=popup_no_bar&amp;width=385&amp;height=120&amp;START_MAXIMIZED=FALSE&amp;creator=factset&amp;display_string=Audit"}</definedName>
    <definedName name="_2991__FDSAUDITLINK__" hidden="1">{"fdsup://Directions/FactSet Auditing Viewer?action=AUDIT_VALUE&amp;DB=129&amp;ID1=G5876H10&amp;VALUEID=02001&amp;SDATE=200402&amp;PERIODTYPE=QTR_STD&amp;SCFT=3&amp;window=popup_no_bar&amp;width=385&amp;height=120&amp;START_MAXIMIZED=FALSE&amp;creator=factset&amp;display_string=Audit"}</definedName>
    <definedName name="_2992__FDSAUDITLINK__" hidden="1">{"fdsup://Directions/FactSet Auditing Viewer?action=AUDIT_VALUE&amp;DB=129&amp;ID1=G5876H10&amp;VALUEID=02001&amp;SDATE=200402&amp;PERIODTYPE=QTR_STD&amp;SCFT=3&amp;window=popup_no_bar&amp;width=385&amp;height=120&amp;START_MAXIMIZED=FALSE&amp;creator=factset&amp;display_string=Audit"}</definedName>
    <definedName name="_2993__FDSAUDITLINK__" hidden="1">{"fdsup://Directions/FactSet Auditing Viewer?action=AUDIT_VALUE&amp;DB=129&amp;ID1=62007630&amp;VALUEID=02001&amp;SDATE=200402&amp;PERIODTYPE=QTR_STD&amp;SCFT=3&amp;window=popup_no_bar&amp;width=385&amp;height=120&amp;START_MAXIMIZED=FALSE&amp;creator=factset&amp;display_string=Audit"}</definedName>
    <definedName name="_2994__FDSAUDITLINK__" hidden="1">{"fdsup://Directions/FactSet Auditing Viewer?action=AUDIT_VALUE&amp;DB=129&amp;ID1=62007630&amp;VALUEID=02001&amp;SDATE=200402&amp;PERIODTYPE=QTR_STD&amp;SCFT=3&amp;window=popup_no_bar&amp;width=385&amp;height=120&amp;START_MAXIMIZED=FALSE&amp;creator=factset&amp;display_string=Audit"}</definedName>
    <definedName name="_2995__FDSAUDITLINK__" hidden="1">{"fdsup://Directions/FactSet Auditing Viewer?action=AUDIT_VALUE&amp;DB=129&amp;ID1=59479310&amp;VALUEID=02001&amp;SDATE=200402&amp;PERIODTYPE=QTR_STD&amp;SCFT=3&amp;window=popup_no_bar&amp;width=385&amp;height=120&amp;START_MAXIMIZED=FALSE&amp;creator=factset&amp;display_string=Audit"}</definedName>
    <definedName name="_2996__FDSAUDITLINK__" hidden="1">{"fdsup://Directions/FactSet Auditing Viewer?action=AUDIT_VALUE&amp;DB=129&amp;ID1=59479310&amp;VALUEID=02001&amp;SDATE=200402&amp;PERIODTYPE=QTR_STD&amp;SCFT=3&amp;window=popup_no_bar&amp;width=385&amp;height=120&amp;START_MAXIMIZED=FALSE&amp;creator=factset&amp;display_string=Audit"}</definedName>
    <definedName name="_2997__FDSAUDITLINK__" hidden="1">{"fdsup://Directions/FactSet Auditing Viewer?action=AUDIT_VALUE&amp;DB=129&amp;ID1=59501710&amp;VALUEID=02001&amp;SDATE=200401&amp;PERIODTYPE=QTR_STD&amp;SCFT=3&amp;window=popup_no_bar&amp;width=385&amp;height=120&amp;START_MAXIMIZED=FALSE&amp;creator=factset&amp;display_string=Audit"}</definedName>
    <definedName name="_2998__FDSAUDITLINK__" hidden="1">{"fdsup://Directions/FactSet Auditing Viewer?action=AUDIT_VALUE&amp;DB=129&amp;ID1=59501710&amp;VALUEID=02001&amp;SDATE=200401&amp;PERIODTYPE=QTR_STD&amp;SCFT=3&amp;window=popup_no_bar&amp;width=385&amp;height=120&amp;START_MAXIMIZED=FALSE&amp;creator=factset&amp;display_string=Audit"}</definedName>
    <definedName name="_2999__FDSAUDITLINK__" hidden="1">{"fdsup://Directions/FactSet Auditing Viewer?action=AUDIT_VALUE&amp;DB=129&amp;ID1=50216110&amp;VALUEID=02001&amp;SDATE=200402&amp;PERIODTYPE=QTR_STD&amp;SCFT=3&amp;window=popup_no_bar&amp;width=385&amp;height=120&amp;START_MAXIMIZED=FALSE&amp;creator=factset&amp;display_string=Audit"}</definedName>
    <definedName name="_3__FDSAUDITLINK__" hidden="1">{"fdsup://directions/FAT Viewer?action=UPDATE&amp;creator=factset&amp;DYN_ARGS=TRUE&amp;DOC_NAME=FAT:FQL_AUDITING_CLIENT_TEMPLATE.FAT&amp;display_string=Audit&amp;VAR:KEY=GPOVYTSNQN&amp;VAR:QUERY=RkZfRU5UUlBSX1ZBTF9EQUlMWSg0MDQzNiwsLCwsJ0RJTCcpL0VDX01FQU5fU0FMRVNfTlRNQSg0MDQzNik=&amp;","WINDOW=FIRST_POPUP&amp;HEIGHT=450&amp;WIDTH=450&amp;START_MAXIMIZED=FALSE&amp;VAR:CALENDAR=US&amp;VAR:SYMBOL=SGI&amp;VAR:INDEX=0"}</definedName>
    <definedName name="_30__FDSAUDITLINK__" hidden="1">{"fdsup://directions/FAT Viewer?action=UPDATE&amp;creator=factset&amp;DYN_ARGS=TRUE&amp;DOC_NAME=FAT:FQL_AUDITING_CLIENT_TEMPLATE.FAT&amp;display_string=Audit&amp;VAR:KEY=UVUDELGHEF&amp;VAR:QUERY=RkZfRU5UUlBSX1ZBTF9EQUlMWSg0MDM5OSwsLCwsJ0RJTCcpL0VDX01FQU5fU0FMRVNfTlRNQSg0MDM5OSk=&amp;","WINDOW=FIRST_POPUP&amp;HEIGHT=450&amp;WIDTH=450&amp;START_MAXIMIZED=FALSE&amp;VAR:CALENDAR=US&amp;VAR:SYMBOL=SGI&amp;VAR:INDEX=0"}</definedName>
    <definedName name="_300__FDSAUDITLINK__" hidden="1">{"fdsup://directions/FAT Viewer?action=UPDATE&amp;creator=factset&amp;DYN_ARGS=TRUE&amp;DOC_NAME=FAT:FQL_AUDITING_CLIENT_TEMPLATE.FAT&amp;display_string=Audit&amp;VAR:KEY=ORETOLEDWJ&amp;VAR:QUERY=RkZfRU5UUlBSX1ZBTF9EQUlMWSg0MDAyMSwsLCwsJ0RJTCcpL0VDX01FQU5fU0FMRVNfTlRNQSg0MDAyMSk=&amp;","WINDOW=FIRST_POPUP&amp;HEIGHT=450&amp;WIDTH=450&amp;START_MAXIMIZED=FALSE&amp;VAR:CALENDAR=US&amp;VAR:SYMBOL=SGI&amp;VAR:INDEX=0"}</definedName>
    <definedName name="_3000__FDSAUDITLINK__" hidden="1">{"fdsup://Directions/FactSet Auditing Viewer?action=AUDIT_VALUE&amp;DB=129&amp;ID1=50216110&amp;VALUEID=02001&amp;SDATE=200402&amp;PERIODTYPE=QTR_STD&amp;SCFT=3&amp;window=popup_no_bar&amp;width=385&amp;height=120&amp;START_MAXIMIZED=FALSE&amp;creator=factset&amp;display_string=Audit"}</definedName>
    <definedName name="_3001__FDSAUDITLINK__" hidden="1">{"fdsup://Directions/FactSet Auditing Viewer?action=AUDIT_VALUE&amp;DB=129&amp;ID1=51841510&amp;VALUEID=02001&amp;SDATE=200402&amp;PERIODTYPE=QTR_STD&amp;SCFT=3&amp;window=popup_no_bar&amp;width=385&amp;height=120&amp;START_MAXIMIZED=FALSE&amp;creator=factset&amp;display_string=Audit"}</definedName>
    <definedName name="_3002__FDSAUDITLINK__" hidden="1">{"fdsup://Directions/FactSet Auditing Viewer?action=AUDIT_VALUE&amp;DB=129&amp;ID1=51841510&amp;VALUEID=02001&amp;SDATE=200402&amp;PERIODTYPE=QTR_STD&amp;SCFT=3&amp;window=popup_no_bar&amp;width=385&amp;height=120&amp;START_MAXIMIZED=FALSE&amp;creator=factset&amp;display_string=Audit"}</definedName>
    <definedName name="_3003__FDSAUDITLINK__" hidden="1">{"fdsup://Directions/FactSet Auditing Viewer?action=AUDIT_VALUE&amp;DB=129&amp;ID1=48203R10&amp;VALUEID=02001&amp;SDATE=200402&amp;PERIODTYPE=QTR_STD&amp;SCFT=3&amp;window=popup_no_bar&amp;width=385&amp;height=120&amp;START_MAXIMIZED=FALSE&amp;creator=factset&amp;display_string=Audit"}</definedName>
    <definedName name="_3004__FDSAUDITLINK__" hidden="1">{"fdsup://Directions/FactSet Auditing Viewer?action=AUDIT_VALUE&amp;DB=129&amp;ID1=48203R10&amp;VALUEID=02001&amp;SDATE=200402&amp;PERIODTYPE=QTR_STD&amp;SCFT=3&amp;window=popup_no_bar&amp;width=385&amp;height=120&amp;START_MAXIMIZED=FALSE&amp;creator=factset&amp;display_string=Audit"}</definedName>
    <definedName name="_3005__FDSAUDITLINK__" hidden="1">{"fdsup://Directions/FactSet Auditing Viewer?action=AUDIT_VALUE&amp;DB=129&amp;ID1=46069S10&amp;VALUEID=02001&amp;SDATE=200402&amp;PERIODTYPE=QTR_STD&amp;SCFT=3&amp;window=popup_no_bar&amp;width=385&amp;height=120&amp;START_MAXIMIZED=FALSE&amp;creator=factset&amp;display_string=Audit"}</definedName>
    <definedName name="_3006__FDSAUDITLINK__" hidden="1">{"fdsup://Directions/FactSet Auditing Viewer?action=AUDIT_VALUE&amp;DB=129&amp;ID1=46069S10&amp;VALUEID=02001&amp;SDATE=200402&amp;PERIODTYPE=QTR_STD&amp;SCFT=3&amp;window=popup_no_bar&amp;width=385&amp;height=120&amp;START_MAXIMIZED=FALSE&amp;creator=factset&amp;display_string=Audit"}</definedName>
    <definedName name="_3007__FDSAUDITLINK__" hidden="1">{"fdsup://Directions/FactSet Auditing Viewer?action=AUDIT_VALUE&amp;DB=129&amp;ID1=46025410&amp;VALUEID=02001&amp;SDATE=200404&amp;PERIODTYPE=QTR_STD&amp;SCFT=3&amp;window=popup_no_bar&amp;width=385&amp;height=120&amp;START_MAXIMIZED=FALSE&amp;creator=factset&amp;display_string=Audit"}</definedName>
    <definedName name="_3008__FDSAUDITLINK__" hidden="1">{"fdsup://Directions/FactSet Auditing Viewer?action=AUDIT_VALUE&amp;DB=129&amp;ID1=46025410&amp;VALUEID=02001&amp;SDATE=200404&amp;PERIODTYPE=QTR_STD&amp;SCFT=3&amp;window=popup_no_bar&amp;width=385&amp;height=120&amp;START_MAXIMIZED=FALSE&amp;creator=factset&amp;display_string=Audit"}</definedName>
    <definedName name="_3009__FDSAUDITLINK__" hidden="1">{"fdsup://Directions/FactSet Auditing Viewer?action=AUDIT_VALUE&amp;DB=129&amp;ID1=45814010&amp;VALUEID=02001&amp;SDATE=200402&amp;PERIODTYPE=QTR_STD&amp;SCFT=3&amp;window=popup_no_bar&amp;width=385&amp;height=120&amp;START_MAXIMIZED=FALSE&amp;creator=factset&amp;display_string=Audit"}</definedName>
    <definedName name="_301__FDSAUDITLINK__" hidden="1">{"fdsup://directions/FAT Viewer?action=UPDATE&amp;creator=factset&amp;DYN_ARGS=TRUE&amp;DOC_NAME=FAT:FQL_AUDITING_CLIENT_TEMPLATE.FAT&amp;display_string=Audit&amp;VAR:KEY=IFEJUTUPOH&amp;VAR:QUERY=RkZfRU5UUlBSX1ZBTF9EQUlMWSg0MDAxOCwsLCwsJ0RJTCcpL0VDX01FQU5fU0FMRVNfTlRNQSg0MDAxOCk=&amp;","WINDOW=FIRST_POPUP&amp;HEIGHT=450&amp;WIDTH=450&amp;START_MAXIMIZED=FALSE&amp;VAR:CALENDAR=US&amp;VAR:SYMBOL=SGI&amp;VAR:INDEX=0"}</definedName>
    <definedName name="_3010__FDSAUDITLINK__" hidden="1">{"fdsup://Directions/FactSet Auditing Viewer?action=AUDIT_VALUE&amp;DB=129&amp;ID1=45814010&amp;VALUEID=02001&amp;SDATE=200402&amp;PERIODTYPE=QTR_STD&amp;SCFT=3&amp;window=popup_no_bar&amp;width=385&amp;height=120&amp;START_MAXIMIZED=FALSE&amp;creator=factset&amp;display_string=Audit"}</definedName>
    <definedName name="_3011__FDSAUDITLINK__" hidden="1">{"fdsup://Directions/FactSet Auditing Viewer?action=AUDIT_VALUE&amp;DB=129&amp;ID1=45811810&amp;VALUEID=02001&amp;SDATE=200401&amp;PERIODTYPE=QTR_STD&amp;SCFT=3&amp;window=popup_no_bar&amp;width=385&amp;height=120&amp;START_MAXIMIZED=FALSE&amp;creator=factset&amp;display_string=Audit"}</definedName>
    <definedName name="_3012__FDSAUDITLINK__" hidden="1">{"fdsup://Directions/FactSet Auditing Viewer?action=AUDIT_VALUE&amp;DB=129&amp;ID1=45811810&amp;VALUEID=02001&amp;SDATE=200401&amp;PERIODTYPE=QTR_STD&amp;SCFT=3&amp;window=popup_no_bar&amp;width=385&amp;height=120&amp;START_MAXIMIZED=FALSE&amp;creator=factset&amp;display_string=Audit"}</definedName>
    <definedName name="_3013__FDSAUDITLINK__" hidden="1">{"fdsup://Directions/FactSet Auditing Viewer?action=AUDIT_VALUE&amp;DB=129&amp;ID1=42823610&amp;VALUEID=02001&amp;SDATE=200403&amp;PERIODTYPE=QTR_STD&amp;SCFT=3&amp;window=popup_no_bar&amp;width=385&amp;height=120&amp;START_MAXIMIZED=FALSE&amp;creator=factset&amp;display_string=Audit"}</definedName>
    <definedName name="_3014__FDSAUDITLINK__" hidden="1">{"fdsup://Directions/FactSet Auditing Viewer?action=AUDIT_VALUE&amp;DB=129&amp;ID1=42823610&amp;VALUEID=02001&amp;SDATE=200403&amp;PERIODTYPE=QTR_STD&amp;SCFT=3&amp;window=popup_no_bar&amp;width=385&amp;height=120&amp;START_MAXIMIZED=FALSE&amp;creator=factset&amp;display_string=Audit"}</definedName>
    <definedName name="_3015__FDSAUDITLINK__" hidden="1">{"fdsup://Directions/FactSet Auditing Viewer?action=AUDIT_VALUE&amp;DB=129&amp;ID1=34637510&amp;VALUEID=02001&amp;SDATE=200402&amp;PERIODTYPE=QTR_STD&amp;SCFT=3&amp;window=popup_no_bar&amp;width=385&amp;height=120&amp;START_MAXIMIZED=FALSE&amp;creator=factset&amp;display_string=Audit"}</definedName>
    <definedName name="_3016__FDSAUDITLINK__" hidden="1">{"fdsup://Directions/FactSet Auditing Viewer?action=AUDIT_VALUE&amp;DB=129&amp;ID1=34637510&amp;VALUEID=02001&amp;SDATE=200402&amp;PERIODTYPE=QTR_STD&amp;SCFT=3&amp;window=popup_no_bar&amp;width=385&amp;height=120&amp;START_MAXIMIZED=FALSE&amp;creator=factset&amp;display_string=Audit"}</definedName>
    <definedName name="_3017__FDSAUDITLINK__" hidden="1">{"fdsup://Directions/FactSet Auditing Viewer?action=AUDIT_VALUE&amp;DB=129&amp;ID1=31561610&amp;VALUEID=02001&amp;SDATE=200403&amp;PERIODTYPE=QTR_STD&amp;SCFT=3&amp;window=popup_no_bar&amp;width=385&amp;height=120&amp;START_MAXIMIZED=FALSE&amp;creator=factset&amp;display_string=Audit"}</definedName>
    <definedName name="_3018__FDSAUDITLINK__" hidden="1">{"fdsup://Directions/FactSet Auditing Viewer?action=AUDIT_VALUE&amp;DB=129&amp;ID1=31561610&amp;VALUEID=02001&amp;SDATE=200403&amp;PERIODTYPE=QTR_STD&amp;SCFT=3&amp;window=popup_no_bar&amp;width=385&amp;height=120&amp;START_MAXIMIZED=FALSE&amp;creator=factset&amp;display_string=Audit"}</definedName>
    <definedName name="_3019__FDSAUDITLINK__" hidden="1">{"fdsup://Directions/FactSet Auditing Viewer?action=AUDIT_VALUE&amp;DB=129&amp;ID1=25454310&amp;VALUEID=02001&amp;SDATE=200402&amp;PERIODTYPE=QTR_STD&amp;SCFT=3&amp;window=popup_no_bar&amp;width=385&amp;height=120&amp;START_MAXIMIZED=FALSE&amp;creator=factset&amp;display_string=Audit"}</definedName>
    <definedName name="_302__FDSAUDITLINK__" hidden="1">{"fdsup://directions/FAT Viewer?action=UPDATE&amp;creator=factset&amp;DYN_ARGS=TRUE&amp;DOC_NAME=FAT:FQL_AUDITING_CLIENT_TEMPLATE.FAT&amp;display_string=Audit&amp;VAR:KEY=SLSPOJUTYT&amp;VAR:QUERY=RkZfRU5UUlBSX1ZBTF9EQUlMWSg0MDAxNywsLCwsJ0RJTCcpL0VDX01FQU5fU0FMRVNfTlRNQSg0MDAxNyk=&amp;","WINDOW=FIRST_POPUP&amp;HEIGHT=450&amp;WIDTH=450&amp;START_MAXIMIZED=FALSE&amp;VAR:CALENDAR=US&amp;VAR:SYMBOL=SGI&amp;VAR:INDEX=0"}</definedName>
    <definedName name="_3020__FDSAUDITLINK__" hidden="1">{"fdsup://Directions/FactSet Auditing Viewer?action=AUDIT_VALUE&amp;DB=129&amp;ID1=25454310&amp;VALUEID=02001&amp;SDATE=200402&amp;PERIODTYPE=QTR_STD&amp;SCFT=3&amp;window=popup_no_bar&amp;width=385&amp;height=120&amp;START_MAXIMIZED=FALSE&amp;creator=factset&amp;display_string=Audit"}</definedName>
    <definedName name="_3021__FDSAUDITLINK__" hidden="1">{"fdsup://Directions/FactSet Auditing Viewer?action=AUDIT_VALUE&amp;DB=129&amp;ID1=24702R10&amp;VALUEID=02001&amp;SDATE=200402&amp;PERIODTYPE=QTR_STD&amp;SCFT=3&amp;window=popup_no_bar&amp;width=385&amp;height=120&amp;START_MAXIMIZED=FALSE&amp;creator=factset&amp;display_string=Audit"}</definedName>
    <definedName name="_3022__FDSAUDITLINK__" hidden="1">{"fdsup://Directions/FactSet Auditing Viewer?action=AUDIT_VALUE&amp;DB=129&amp;ID1=24702R10&amp;VALUEID=02001&amp;SDATE=200402&amp;PERIODTYPE=QTR_STD&amp;SCFT=3&amp;window=popup_no_bar&amp;width=385&amp;height=120&amp;START_MAXIMIZED=FALSE&amp;creator=factset&amp;display_string=Audit"}</definedName>
    <definedName name="_3023__FDSAUDITLINK__" hidden="1">{"fdsup://Directions/FactSet Auditing Viewer?action=AUDIT_VALUE&amp;DB=129&amp;ID1=23257210&amp;VALUEID=02001&amp;SDATE=200402&amp;PERIODTYPE=QTR_STD&amp;SCFT=3&amp;window=popup_no_bar&amp;width=385&amp;height=120&amp;START_MAXIMIZED=FALSE&amp;creator=factset&amp;display_string=Audit"}</definedName>
    <definedName name="_3024__FDSAUDITLINK__" hidden="1">{"fdsup://Directions/FactSet Auditing Viewer?action=AUDIT_VALUE&amp;DB=129&amp;ID1=23257210&amp;VALUEID=02001&amp;SDATE=200402&amp;PERIODTYPE=QTR_STD&amp;SCFT=3&amp;window=popup_no_bar&amp;width=385&amp;height=120&amp;START_MAXIMIZED=FALSE&amp;creator=factset&amp;display_string=Audit"}</definedName>
    <definedName name="_3025__FDSAUDITLINK__" hidden="1">{"fdsup://Directions/FactSet Auditing Viewer?action=AUDIT_VALUE&amp;DB=129&amp;ID1=23280610&amp;VALUEID=02001&amp;SDATE=200402&amp;PERIODTYPE=QTR_STD&amp;SCFT=3&amp;window=popup_no_bar&amp;width=385&amp;height=120&amp;START_MAXIMIZED=FALSE&amp;creator=factset&amp;display_string=Audit"}</definedName>
    <definedName name="_3026__FDSAUDITLINK__" hidden="1">{"fdsup://Directions/FactSet Auditing Viewer?action=AUDIT_VALUE&amp;DB=129&amp;ID1=23280610&amp;VALUEID=02001&amp;SDATE=200402&amp;PERIODTYPE=QTR_STD&amp;SCFT=3&amp;window=popup_no_bar&amp;width=385&amp;height=120&amp;START_MAXIMIZED=FALSE&amp;creator=factset&amp;display_string=Audit"}</definedName>
    <definedName name="_3027__FDSAUDITLINK__" hidden="1">{"fdsup://Directions/FactSet Auditing Viewer?action=AUDIT_VALUE&amp;DB=129&amp;ID1=20714230&amp;VALUEID=02001&amp;SDATE=200403&amp;PERIODTYPE=QTR_STD&amp;SCFT=3&amp;window=popup_no_bar&amp;width=385&amp;height=120&amp;START_MAXIMIZED=FALSE&amp;creator=factset&amp;display_string=Audit"}</definedName>
    <definedName name="_3028__FDSAUDITLINK__" hidden="1">{"fdsup://Directions/FactSet Auditing Viewer?action=AUDIT_VALUE&amp;DB=129&amp;ID1=20714230&amp;VALUEID=02001&amp;SDATE=200403&amp;PERIODTYPE=QTR_STD&amp;SCFT=3&amp;window=popup_no_bar&amp;width=385&amp;height=120&amp;START_MAXIMIZED=FALSE&amp;creator=factset&amp;display_string=Audit"}</definedName>
    <definedName name="_3029__FDSAUDITLINK__" hidden="1">{"fdsup://Directions/FactSet Auditing Viewer?action=AUDIT_VALUE&amp;DB=129&amp;ID1=12738710&amp;VALUEID=02001&amp;SDATE=200402&amp;PERIODTYPE=QTR_STD&amp;SCFT=3&amp;window=popup_no_bar&amp;width=385&amp;height=120&amp;START_MAXIMIZED=FALSE&amp;creator=factset&amp;display_string=Audit"}</definedName>
    <definedName name="_303__FDSAUDITLINK__" hidden="1">{"fdsup://directions/FAT Viewer?action=UPDATE&amp;creator=factset&amp;DYN_ARGS=TRUE&amp;DOC_NAME=FAT:FQL_AUDITING_CLIENT_TEMPLATE.FAT&amp;display_string=Audit&amp;VAR:KEY=EVIPIVWNMP&amp;VAR:QUERY=RkZfRU5UUlBSX1ZBTF9EQUlMWSg0MDAxNiwsLCwsJ0RJTCcpL0VDX01FQU5fU0FMRVNfTlRNQSg0MDAxNik=&amp;","WINDOW=FIRST_POPUP&amp;HEIGHT=450&amp;WIDTH=450&amp;START_MAXIMIZED=FALSE&amp;VAR:CALENDAR=US&amp;VAR:SYMBOL=SGI&amp;VAR:INDEX=0"}</definedName>
    <definedName name="_3030__FDSAUDITLINK__" hidden="1">{"fdsup://Directions/FactSet Auditing Viewer?action=AUDIT_VALUE&amp;DB=129&amp;ID1=12738710&amp;VALUEID=02001&amp;SDATE=200402&amp;PERIODTYPE=QTR_STD&amp;SCFT=3&amp;window=popup_no_bar&amp;width=385&amp;height=120&amp;START_MAXIMIZED=FALSE&amp;creator=factset&amp;display_string=Audit"}</definedName>
    <definedName name="_3031__FDSAUDITLINK__" hidden="1">{"fdsup://Directions/FactSet Auditing Viewer?action=AUDIT_VALUE&amp;DB=129&amp;ID1=11162130&amp;VALUEID=02001&amp;SDATE=200403&amp;PERIODTYPE=QTR_STD&amp;SCFT=3&amp;window=popup_no_bar&amp;width=385&amp;height=120&amp;START_MAXIMIZED=FALSE&amp;creator=factset&amp;display_string=Audit"}</definedName>
    <definedName name="_3032__FDSAUDITLINK__" hidden="1">{"fdsup://Directions/FactSet Auditing Viewer?action=AUDIT_VALUE&amp;DB=129&amp;ID1=11162130&amp;VALUEID=02001&amp;SDATE=200403&amp;PERIODTYPE=QTR_STD&amp;SCFT=3&amp;window=popup_no_bar&amp;width=385&amp;height=120&amp;START_MAXIMIZED=FALSE&amp;creator=factset&amp;display_string=Audit"}</definedName>
    <definedName name="_3033__FDSAUDITLINK__" hidden="1">{"fdsup://Directions/FactSet Auditing Viewer?action=AUDIT_VALUE&amp;DB=129&amp;ID1=04743P10&amp;VALUEID=02001&amp;SDATE=200402&amp;PERIODTYPE=QTR_STD&amp;SCFT=3&amp;window=popup_no_bar&amp;width=385&amp;height=120&amp;START_MAXIMIZED=FALSE&amp;creator=factset&amp;display_string=Audit"}</definedName>
    <definedName name="_3034__FDSAUDITLINK__" hidden="1">{"fdsup://Directions/FactSet Auditing Viewer?action=AUDIT_VALUE&amp;DB=129&amp;ID1=04743P10&amp;VALUEID=02001&amp;SDATE=200402&amp;PERIODTYPE=QTR_STD&amp;SCFT=3&amp;window=popup_no_bar&amp;width=385&amp;height=120&amp;START_MAXIMIZED=FALSE&amp;creator=factset&amp;display_string=Audit"}</definedName>
    <definedName name="_3035__FDSAUDITLINK__" hidden="1">{"fdsup://Directions/FactSet Auditing Viewer?action=AUDIT_VALUE&amp;DB=129&amp;ID1=00790310&amp;VALUEID=02001&amp;SDATE=200402&amp;PERIODTYPE=QTR_STD&amp;SCFT=3&amp;window=popup_no_bar&amp;width=385&amp;height=120&amp;START_MAXIMIZED=FALSE&amp;creator=factset&amp;display_string=Audit"}</definedName>
    <definedName name="_3036__FDSAUDITLINK__" hidden="1">{"fdsup://Directions/FactSet Auditing Viewer?action=AUDIT_VALUE&amp;DB=129&amp;ID1=00790310&amp;VALUEID=02001&amp;SDATE=200402&amp;PERIODTYPE=QTR_STD&amp;SCFT=3&amp;window=popup_no_bar&amp;width=385&amp;height=120&amp;START_MAXIMIZED=FALSE&amp;creator=factset&amp;display_string=Audit"}</definedName>
    <definedName name="_3037__FDSAUDITLINK__" hidden="1">{"fdsup://Directions/FactSet Auditing Viewer?action=AUDIT_VALUE&amp;DB=129&amp;ID1=03822W40&amp;VALUEID=02001&amp;SDATE=200401&amp;PERIODTYPE=QTR_STD&amp;SCFT=3&amp;window=popup_no_bar&amp;width=385&amp;height=120&amp;START_MAXIMIZED=FALSE&amp;creator=factset&amp;display_string=Audit"}</definedName>
    <definedName name="_3038__FDSAUDITLINK__" hidden="1">{"fdsup://Directions/FactSet Auditing Viewer?action=AUDIT_VALUE&amp;DB=129&amp;ID1=03822W40&amp;VALUEID=02001&amp;SDATE=200401&amp;PERIODTYPE=QTR_STD&amp;SCFT=3&amp;window=popup_no_bar&amp;width=385&amp;height=120&amp;START_MAXIMIZED=FALSE&amp;creator=factset&amp;display_string=Audit"}</definedName>
    <definedName name="_3039__FDSAUDITLINK__" hidden="1">{"fdsup://Directions/FactSet Auditing Viewer?action=AUDIT_VALUE&amp;DB=129&amp;ID1=03822210&amp;VALUEID=02001&amp;SDATE=200403&amp;PERIODTYPE=QTR_STD&amp;SCFT=3&amp;window=popup_no_bar&amp;width=385&amp;height=120&amp;START_MAXIMIZED=FALSE&amp;creator=factset&amp;display_string=Audit"}</definedName>
    <definedName name="_304__FDSAUDITLINK__" hidden="1">{"fdsup://directions/FAT Viewer?action=UPDATE&amp;creator=factset&amp;DYN_ARGS=TRUE&amp;DOC_NAME=FAT:FQL_AUDITING_CLIENT_TEMPLATE.FAT&amp;display_string=Audit&amp;VAR:KEY=WPYRSPYXIF&amp;VAR:QUERY=RkZfRU5UUlBSX1ZBTF9EQUlMWSg0MDAxNSwsLCwsJ0RJTCcpL0VDX01FQU5fU0FMRVNfTlRNQSg0MDAxNSk=&amp;","WINDOW=FIRST_POPUP&amp;HEIGHT=450&amp;WIDTH=450&amp;START_MAXIMIZED=FALSE&amp;VAR:CALENDAR=US&amp;VAR:SYMBOL=SGI&amp;VAR:INDEX=0"}</definedName>
    <definedName name="_3040__FDSAUDITLINK__" hidden="1">{"fdsup://Directions/FactSet Auditing Viewer?action=AUDIT_VALUE&amp;DB=129&amp;ID1=03822210&amp;VALUEID=02001&amp;SDATE=200403&amp;PERIODTYPE=QTR_STD&amp;SCFT=3&amp;window=popup_no_bar&amp;width=385&amp;height=120&amp;START_MAXIMIZED=FALSE&amp;creator=factset&amp;display_string=Audit"}</definedName>
    <definedName name="_3041__FDSAUDITLINK__" hidden="1">{"fdsup://Directions/FactSet Auditing Viewer?action=AUDIT_VALUE&amp;DB=129&amp;ID1=02144110&amp;VALUEID=02001&amp;SDATE=200402&amp;PERIODTYPE=QTR_STD&amp;SCFT=3&amp;window=popup_no_bar&amp;width=385&amp;height=120&amp;START_MAXIMIZED=FALSE&amp;creator=factset&amp;display_string=Audit"}</definedName>
    <definedName name="_3042__FDSAUDITLINK__" hidden="1">{"fdsup://Directions/FactSet Auditing Viewer?action=AUDIT_VALUE&amp;DB=129&amp;ID1=02144110&amp;VALUEID=02001&amp;SDATE=200402&amp;PERIODTYPE=QTR_STD&amp;SCFT=3&amp;window=popup_no_bar&amp;width=385&amp;height=120&amp;START_MAXIMIZED=FALSE&amp;creator=factset&amp;display_string=Audit"}</definedName>
    <definedName name="_3043__FDSAUDITLINK__" hidden="1">{"fdsup://Directions/FactSet Auditing Viewer?action=AUDIT_VALUE&amp;DB=129&amp;ID1=03265410&amp;VALUEID=02001&amp;SDATE=200403&amp;PERIODTYPE=QTR_STD&amp;SCFT=3&amp;window=popup_no_bar&amp;width=385&amp;height=120&amp;START_MAXIMIZED=FALSE&amp;creator=factset&amp;display_string=Audit"}</definedName>
    <definedName name="_3044__FDSAUDITLINK__" hidden="1">{"fdsup://Directions/FactSet Auditing Viewer?action=AUDIT_VALUE&amp;DB=129&amp;ID1=03265410&amp;VALUEID=02001&amp;SDATE=200403&amp;PERIODTYPE=QTR_STD&amp;SCFT=3&amp;window=popup_no_bar&amp;width=385&amp;height=120&amp;START_MAXIMIZED=FALSE&amp;creator=factset&amp;display_string=Audit"}</definedName>
    <definedName name="_3045__FDSAUDITLINK__" hidden="1">{"fdsup://Directions/FactSet Auditing Viewer?action=AUDIT_VALUE&amp;DB=129&amp;ID1=98975F10&amp;VALUEID=02001&amp;SDATE=200401&amp;PERIODTYPE=QTR_STD&amp;SCFT=3&amp;window=popup_no_bar&amp;width=385&amp;height=120&amp;START_MAXIMIZED=FALSE&amp;creator=factset&amp;display_string=Audit"}</definedName>
    <definedName name="_3046__FDSAUDITLINK__" hidden="1">{"fdsup://Directions/FactSet Auditing Viewer?action=AUDIT_VALUE&amp;DB=129&amp;ID1=98975F10&amp;VALUEID=02001&amp;SDATE=200401&amp;PERIODTYPE=QTR_STD&amp;SCFT=3&amp;window=popup_no_bar&amp;width=385&amp;height=120&amp;START_MAXIMIZED=FALSE&amp;creator=factset&amp;display_string=Audit"}</definedName>
    <definedName name="_3047__FDSAUDITLINK__" hidden="1">{"fdsup://Directions/FactSet Auditing Viewer?action=AUDIT_VALUE&amp;DB=129&amp;ID1=95810210&amp;VALUEID=02001&amp;SDATE=200403&amp;PERIODTYPE=QTR_STD&amp;SCFT=3&amp;window=popup_no_bar&amp;width=385&amp;height=120&amp;START_MAXIMIZED=FALSE&amp;creator=factset&amp;display_string=Audit"}</definedName>
    <definedName name="_3048__FDSAUDITLINK__" hidden="1">{"fdsup://Directions/FactSet Auditing Viewer?action=AUDIT_VALUE&amp;DB=129&amp;ID1=95810210&amp;VALUEID=02001&amp;SDATE=200403&amp;PERIODTYPE=QTR_STD&amp;SCFT=3&amp;window=popup_no_bar&amp;width=385&amp;height=120&amp;START_MAXIMIZED=FALSE&amp;creator=factset&amp;display_string=Audit"}</definedName>
    <definedName name="_3049__FDSAUDITLINK__" hidden="1">{"fdsup://Directions/FactSet Auditing Viewer?action=AUDIT_VALUE&amp;DB=129&amp;ID1=92849730&amp;VALUEID=02001&amp;SDATE=200402&amp;PERIODTYPE=QTR_STD&amp;SCFT=3&amp;window=popup_no_bar&amp;width=385&amp;height=120&amp;START_MAXIMIZED=FALSE&amp;creator=factset&amp;display_string=Audit"}</definedName>
    <definedName name="_305__FDSAUDITLINK__" hidden="1">{"fdsup://directions/FAT Viewer?action=UPDATE&amp;creator=factset&amp;DYN_ARGS=TRUE&amp;DOC_NAME=FAT:FQL_AUDITING_CLIENT_TEMPLATE.FAT&amp;display_string=Audit&amp;VAR:KEY=YRQJSBSTEN&amp;VAR:QUERY=RkZfRU5UUlBSX1ZBTF9EQUlMWSg0MDAxNCwsLCwsJ0RJTCcpL0VDX01FQU5fU0FMRVNfTlRNQSg0MDAxNCk=&amp;","WINDOW=FIRST_POPUP&amp;HEIGHT=450&amp;WIDTH=450&amp;START_MAXIMIZED=FALSE&amp;VAR:CALENDAR=US&amp;VAR:SYMBOL=SGI&amp;VAR:INDEX=0"}</definedName>
    <definedName name="_3050__FDSAUDITLINK__" hidden="1">{"fdsup://Directions/FactSet Auditing Viewer?action=AUDIT_VALUE&amp;DB=129&amp;ID1=92849730&amp;VALUEID=02001&amp;SDATE=200402&amp;PERIODTYPE=QTR_STD&amp;SCFT=3&amp;window=popup_no_bar&amp;width=385&amp;height=120&amp;START_MAXIMIZED=FALSE&amp;creator=factset&amp;display_string=Audit"}</definedName>
    <definedName name="_3051__FDSAUDITLINK__" hidden="1">{"fdsup://Directions/FactSet Auditing Viewer?action=AUDIT_VALUE&amp;DB=129&amp;ID1=88250810&amp;VALUEID=02001&amp;SDATE=200401&amp;PERIODTYPE=QTR_STD&amp;SCFT=3&amp;window=popup_no_bar&amp;width=385&amp;height=120&amp;START_MAXIMIZED=FALSE&amp;creator=factset&amp;display_string=Audit"}</definedName>
    <definedName name="_3052__FDSAUDITLINK__" hidden="1">{"fdsup://Directions/FactSet Auditing Viewer?action=AUDIT_VALUE&amp;DB=129&amp;ID1=88250810&amp;VALUEID=02001&amp;SDATE=200401&amp;PERIODTYPE=QTR_STD&amp;SCFT=3&amp;window=popup_no_bar&amp;width=385&amp;height=120&amp;START_MAXIMIZED=FALSE&amp;creator=factset&amp;display_string=Audit"}</definedName>
    <definedName name="_3053__FDSAUDITLINK__" hidden="1">{"fdsup://Directions/FactSet Auditing Viewer?action=AUDIT_VALUE&amp;DB=129&amp;ID1=89674K10&amp;VALUEID=02001&amp;SDATE=200401&amp;PERIODTYPE=QTR_STD&amp;SCFT=3&amp;window=popup_no_bar&amp;width=385&amp;height=120&amp;START_MAXIMIZED=FALSE&amp;creator=factset&amp;display_string=Audit"}</definedName>
    <definedName name="_3054__FDSAUDITLINK__" hidden="1">{"fdsup://Directions/FactSet Auditing Viewer?action=AUDIT_VALUE&amp;DB=129&amp;ID1=89674K10&amp;VALUEID=02001&amp;SDATE=200401&amp;PERIODTYPE=QTR_STD&amp;SCFT=3&amp;window=popup_no_bar&amp;width=385&amp;height=120&amp;START_MAXIMIZED=FALSE&amp;creator=factset&amp;display_string=Audit"}</definedName>
    <definedName name="_3055__FDSAUDITLINK__" hidden="1">{"fdsup://Directions/FactSet Auditing Viewer?action=AUDIT_VALUE&amp;DB=129&amp;ID1=83088M10&amp;VALUEID=02001&amp;SDATE=200402&amp;PERIODTYPE=QTR_STD&amp;SCFT=3&amp;window=popup_no_bar&amp;width=385&amp;height=120&amp;START_MAXIMIZED=FALSE&amp;creator=factset&amp;display_string=Audit"}</definedName>
    <definedName name="_3056__FDSAUDITLINK__" hidden="1">{"fdsup://Directions/FactSet Auditing Viewer?action=AUDIT_VALUE&amp;DB=129&amp;ID1=83088M10&amp;VALUEID=02001&amp;SDATE=200402&amp;PERIODTYPE=QTR_STD&amp;SCFT=3&amp;window=popup_no_bar&amp;width=385&amp;height=120&amp;START_MAXIMIZED=FALSE&amp;creator=factset&amp;display_string=Audit"}</definedName>
    <definedName name="_3057__FDSAUDITLINK__" hidden="1">{"fdsup://Directions/FactSet Auditing Viewer?action=AUDIT_VALUE&amp;DB=129&amp;ID1=G7945M10&amp;VALUEID=02001&amp;SDATE=200403&amp;PERIODTYPE=QTR_STD&amp;SCFT=3&amp;window=popup_no_bar&amp;width=385&amp;height=120&amp;START_MAXIMIZED=FALSE&amp;creator=factset&amp;display_string=Audit"}</definedName>
    <definedName name="_3058__FDSAUDITLINK__" hidden="1">{"fdsup://Directions/FactSet Auditing Viewer?action=AUDIT_VALUE&amp;DB=129&amp;ID1=G7945M10&amp;VALUEID=02001&amp;SDATE=200403&amp;PERIODTYPE=QTR_STD&amp;SCFT=3&amp;window=popup_no_bar&amp;width=385&amp;height=120&amp;START_MAXIMIZED=FALSE&amp;creator=factset&amp;display_string=Audit"}</definedName>
    <definedName name="_3059__FDSAUDITLINK__" hidden="1">{"fdsup://Directions/FactSet Auditing Viewer?action=AUDIT_VALUE&amp;DB=129&amp;ID1=78477410&amp;VALUEID=02001&amp;SDATE=200401&amp;PERIODTYPE=QTR_STD&amp;SCFT=3&amp;window=popup_no_bar&amp;width=385&amp;height=120&amp;START_MAXIMIZED=FALSE&amp;creator=factset&amp;display_string=Audit"}</definedName>
    <definedName name="_306__FDSAUDITLINK__" hidden="1">{"fdsup://directions/FAT Viewer?action=UPDATE&amp;creator=factset&amp;DYN_ARGS=TRUE&amp;DOC_NAME=FAT:FQL_AUDITING_CLIENT_TEMPLATE.FAT&amp;display_string=Audit&amp;VAR:KEY=YZOLCXEXUF&amp;VAR:QUERY=RkZfRU5UUlBSX1ZBTF9EQUlMWSg0MDAxMSwsLCwsJ0RJTCcpL0VDX01FQU5fU0FMRVNfTlRNQSg0MDAxMSk=&amp;","WINDOW=FIRST_POPUP&amp;HEIGHT=450&amp;WIDTH=450&amp;START_MAXIMIZED=FALSE&amp;VAR:CALENDAR=US&amp;VAR:SYMBOL=SGI&amp;VAR:INDEX=0"}</definedName>
    <definedName name="_3060__FDSAUDITLINK__" hidden="1">{"fdsup://Directions/FactSet Auditing Viewer?action=AUDIT_VALUE&amp;DB=129&amp;ID1=78477410&amp;VALUEID=02001&amp;SDATE=200401&amp;PERIODTYPE=QTR_STD&amp;SCFT=3&amp;window=popup_no_bar&amp;width=385&amp;height=120&amp;START_MAXIMIZED=FALSE&amp;creator=factset&amp;display_string=Audit"}</definedName>
    <definedName name="_3061__FDSAUDITLINK__" hidden="1">{"fdsup://Directions/FactSet Auditing Viewer?action=AUDIT_VALUE&amp;DB=129&amp;ID1=83547010&amp;VALUEID=02001&amp;SDATE=200401&amp;PERIODTYPE=QTR_STD&amp;SCFT=3&amp;window=popup_no_bar&amp;width=385&amp;height=120&amp;START_MAXIMIZED=FALSE&amp;creator=factset&amp;display_string=Audit"}</definedName>
    <definedName name="_3062__FDSAUDITLINK__" hidden="1">{"fdsup://Directions/FactSet Auditing Viewer?action=AUDIT_VALUE&amp;DB=129&amp;ID1=83547010&amp;VALUEID=02001&amp;SDATE=200401&amp;PERIODTYPE=QTR_STD&amp;SCFT=3&amp;window=popup_no_bar&amp;width=385&amp;height=120&amp;START_MAXIMIZED=FALSE&amp;creator=factset&amp;display_string=Audit"}</definedName>
    <definedName name="_3063__FDSAUDITLINK__" hidden="1">{"fdsup://Directions/FactSet Auditing Viewer?action=AUDIT_VALUE&amp;DB=129&amp;ID1=87160710&amp;VALUEID=02001&amp;SDATE=200402&amp;PERIODTYPE=QTR_STD&amp;SCFT=3&amp;window=popup_no_bar&amp;width=385&amp;height=120&amp;START_MAXIMIZED=FALSE&amp;creator=factset&amp;display_string=Audit"}</definedName>
    <definedName name="_3064__FDSAUDITLINK__" hidden="1">{"fdsup://Directions/FactSet Auditing Viewer?action=AUDIT_VALUE&amp;DB=129&amp;ID1=87160710&amp;VALUEID=02001&amp;SDATE=200402&amp;PERIODTYPE=QTR_STD&amp;SCFT=3&amp;window=popup_no_bar&amp;width=385&amp;height=120&amp;START_MAXIMIZED=FALSE&amp;creator=factset&amp;display_string=Audit"}</definedName>
    <definedName name="_3065__FDSAUDITLINK__" hidden="1">{"fdsup://Directions/FactSet Auditing Viewer?action=AUDIT_VALUE&amp;DB=129&amp;ID1=80004C10&amp;VALUEID=02001&amp;SDATE=200401&amp;PERIODTYPE=QTR_STD&amp;SCFT=3&amp;window=popup_no_bar&amp;width=385&amp;height=120&amp;START_MAXIMIZED=FALSE&amp;creator=factset&amp;display_string=Audit"}</definedName>
    <definedName name="_3066__FDSAUDITLINK__" hidden="1">{"fdsup://Directions/FactSet Auditing Viewer?action=AUDIT_VALUE&amp;DB=129&amp;ID1=80004C10&amp;VALUEID=02001&amp;SDATE=200401&amp;PERIODTYPE=QTR_STD&amp;SCFT=3&amp;window=popup_no_bar&amp;width=385&amp;height=120&amp;START_MAXIMIZED=FALSE&amp;creator=factset&amp;display_string=Audit"}</definedName>
    <definedName name="_3067__FDSAUDITLINK__" hidden="1">{"fdsup://Directions/FactSet Auditing Viewer?action=AUDIT_VALUE&amp;DB=129&amp;ID1=81685010&amp;VALUEID=02001&amp;SDATE=200401&amp;PERIODTYPE=QTR_STD&amp;SCFT=3&amp;window=popup_no_bar&amp;width=385&amp;height=120&amp;START_MAXIMIZED=FALSE&amp;creator=factset&amp;display_string=Audit"}</definedName>
    <definedName name="_3068__FDSAUDITLINK__" hidden="1">{"fdsup://Directions/FactSet Auditing Viewer?action=AUDIT_VALUE&amp;DB=129&amp;ID1=81685010&amp;VALUEID=02001&amp;SDATE=200401&amp;PERIODTYPE=QTR_STD&amp;SCFT=3&amp;window=popup_no_bar&amp;width=385&amp;height=120&amp;START_MAXIMIZED=FALSE&amp;creator=factset&amp;display_string=Audit"}</definedName>
    <definedName name="_3069__FDSAUDITLINK__" hidden="1">{"fdsup://Directions/FactSet Auditing Viewer?action=AUDIT_VALUE&amp;DB=129&amp;ID1=82691910&amp;VALUEID=02001&amp;SDATE=200401&amp;PERIODTYPE=QTR_STD&amp;SCFT=3&amp;window=popup_no_bar&amp;width=385&amp;height=120&amp;START_MAXIMIZED=FALSE&amp;creator=factset&amp;display_string=Audit"}</definedName>
    <definedName name="_307__FDSAUDITLINK__" hidden="1">{"fdsup://directions/FAT Viewer?action=UPDATE&amp;creator=factset&amp;DYN_ARGS=TRUE&amp;DOC_NAME=FAT:FQL_AUDITING_CLIENT_TEMPLATE.FAT&amp;display_string=Audit&amp;VAR:KEY=CHQLGXCTOF&amp;VAR:QUERY=RkZfRU5UUlBSX1ZBTF9EQUlMWSg0MDAxMCwsLCwsJ0RJTCcpL0VDX01FQU5fU0FMRVNfTlRNQSg0MDAxMCk=&amp;","WINDOW=FIRST_POPUP&amp;HEIGHT=450&amp;WIDTH=450&amp;START_MAXIMIZED=FALSE&amp;VAR:CALENDAR=US&amp;VAR:SYMBOL=SGI&amp;VAR:INDEX=0"}</definedName>
    <definedName name="_3070__FDSAUDITLINK__" hidden="1">{"fdsup://Directions/FactSet Auditing Viewer?action=AUDIT_VALUE&amp;DB=129&amp;ID1=82691910&amp;VALUEID=02001&amp;SDATE=200401&amp;PERIODTYPE=QTR_STD&amp;SCFT=3&amp;window=popup_no_bar&amp;width=385&amp;height=120&amp;START_MAXIMIZED=FALSE&amp;creator=factset&amp;display_string=Audit"}</definedName>
    <definedName name="_3071__FDSAUDITLINK__" hidden="1">{"fdsup://Directions/FactSet Auditing Viewer?action=AUDIT_VALUE&amp;DB=129&amp;ID1=82705T10&amp;VALUEID=02001&amp;SDATE=200401&amp;PERIODTYPE=QTR_STD&amp;SCFT=3&amp;window=popup_no_bar&amp;width=385&amp;height=120&amp;START_MAXIMIZED=FALSE&amp;creator=factset&amp;display_string=Audit"}</definedName>
    <definedName name="_3072__FDSAUDITLINK__" hidden="1">{"fdsup://Directions/FactSet Auditing Viewer?action=AUDIT_VALUE&amp;DB=129&amp;ID1=82705T10&amp;VALUEID=02001&amp;SDATE=200401&amp;PERIODTYPE=QTR_STD&amp;SCFT=3&amp;window=popup_no_bar&amp;width=385&amp;height=120&amp;START_MAXIMIZED=FALSE&amp;creator=factset&amp;display_string=Audit"}</definedName>
    <definedName name="_3073__FDSAUDITLINK__" hidden="1">{"fdsup://Directions/FactSet Auditing Viewer?action=AUDIT_VALUE&amp;DB=129&amp;ID1=75091710&amp;VALUEID=02001&amp;SDATE=200401&amp;PERIODTYPE=QTR_STD&amp;SCFT=3&amp;window=popup_no_bar&amp;width=385&amp;height=120&amp;START_MAXIMIZED=FALSE&amp;creator=factset&amp;display_string=Audit"}</definedName>
    <definedName name="_3074__FDSAUDITLINK__" hidden="1">{"fdsup://Directions/FactSet Auditing Viewer?action=AUDIT_VALUE&amp;DB=129&amp;ID1=75091710&amp;VALUEID=02001&amp;SDATE=200401&amp;PERIODTYPE=QTR_STD&amp;SCFT=3&amp;window=popup_no_bar&amp;width=385&amp;height=120&amp;START_MAXIMIZED=FALSE&amp;creator=factset&amp;display_string=Audit"}</definedName>
    <definedName name="_3075__FDSAUDITLINK__" hidden="1">{"fdsup://Directions/FactSet Auditing Viewer?action=AUDIT_VALUE&amp;DB=129&amp;ID1=74752510&amp;VALUEID=02001&amp;SDATE=200402&amp;PERIODTYPE=QTR_STD&amp;SCFT=3&amp;window=popup_no_bar&amp;width=385&amp;height=120&amp;START_MAXIMIZED=FALSE&amp;creator=factset&amp;display_string=Audit"}</definedName>
    <definedName name="_3076__FDSAUDITLINK__" hidden="1">{"fdsup://Directions/FactSet Auditing Viewer?action=AUDIT_VALUE&amp;DB=129&amp;ID1=74752510&amp;VALUEID=02001&amp;SDATE=200402&amp;PERIODTYPE=QTR_STD&amp;SCFT=3&amp;window=popup_no_bar&amp;width=385&amp;height=120&amp;START_MAXIMIZED=FALSE&amp;creator=factset&amp;display_string=Audit"}</definedName>
    <definedName name="_3077__FDSAUDITLINK__" hidden="1">{"fdsup://Directions/FactSet Auditing Viewer?action=AUDIT_VALUE&amp;DB=129&amp;ID1=72581M30&amp;VALUEID=02001&amp;SDATE=200401&amp;PERIODTYPE=QTR_STD&amp;SCFT=3&amp;window=popup_no_bar&amp;width=385&amp;height=120&amp;START_MAXIMIZED=FALSE&amp;creator=factset&amp;display_string=Audit"}</definedName>
    <definedName name="_3078__FDSAUDITLINK__" hidden="1">{"fdsup://Directions/FactSet Auditing Viewer?action=AUDIT_VALUE&amp;DB=129&amp;ID1=72581M30&amp;VALUEID=02001&amp;SDATE=200401&amp;PERIODTYPE=QTR_STD&amp;SCFT=3&amp;window=popup_no_bar&amp;width=385&amp;height=120&amp;START_MAXIMIZED=FALSE&amp;creator=factset&amp;display_string=Audit"}</definedName>
    <definedName name="_3079__FDSAUDITLINK__" hidden="1">{"fdsup://Directions/FactSet Auditing Viewer?action=AUDIT_VALUE&amp;DB=129&amp;ID1=73927610&amp;VALUEID=02001&amp;SDATE=200401&amp;PERIODTYPE=QTR_STD&amp;SCFT=3&amp;window=popup_no_bar&amp;width=385&amp;height=120&amp;START_MAXIMIZED=FALSE&amp;creator=factset&amp;display_string=Audit"}</definedName>
    <definedName name="_308__FDSAUDITLINK__" hidden="1">{"fdsup://directions/FAT Viewer?action=UPDATE&amp;creator=factset&amp;DYN_ARGS=TRUE&amp;DOC_NAME=FAT:FQL_AUDITING_CLIENT_TEMPLATE.FAT&amp;display_string=Audit&amp;VAR:KEY=GHMLUFYXOP&amp;VAR:QUERY=RkZfRU5UUlBSX1ZBTF9EQUlMWSg0MDAwOSwsLCwsJ0RJTCcpL0VDX01FQU5fU0FMRVNfTlRNQSg0MDAwOSk=&amp;","WINDOW=FIRST_POPUP&amp;HEIGHT=450&amp;WIDTH=450&amp;START_MAXIMIZED=FALSE&amp;VAR:CALENDAR=US&amp;VAR:SYMBOL=SGI&amp;VAR:INDEX=0"}</definedName>
    <definedName name="_3080__FDSAUDITLINK__" hidden="1">{"fdsup://Directions/FactSet Auditing Viewer?action=AUDIT_VALUE&amp;DB=129&amp;ID1=73927610&amp;VALUEID=02001&amp;SDATE=200401&amp;PERIODTYPE=QTR_STD&amp;SCFT=3&amp;window=popup_no_bar&amp;width=385&amp;height=120&amp;START_MAXIMIZED=FALSE&amp;creator=factset&amp;display_string=Audit"}</definedName>
    <definedName name="_3081__FDSAUDITLINK__" hidden="1">{"fdsup://Directions/FactSet Auditing Viewer?action=AUDIT_VALUE&amp;DB=129&amp;ID1=69344F10&amp;VALUEID=02001&amp;SDATE=200401&amp;PERIODTYPE=QTR_STD&amp;SCFT=3&amp;window=popup_no_bar&amp;width=385&amp;height=120&amp;START_MAXIMIZED=FALSE&amp;creator=factset&amp;display_string=Audit"}</definedName>
    <definedName name="_3082__FDSAUDITLINK__" hidden="1">{"fdsup://Directions/FactSet Auditing Viewer?action=AUDIT_VALUE&amp;DB=129&amp;ID1=69344F10&amp;VALUEID=02001&amp;SDATE=200401&amp;PERIODTYPE=QTR_STD&amp;SCFT=3&amp;window=popup_no_bar&amp;width=385&amp;height=120&amp;START_MAXIMIZED=FALSE&amp;creator=factset&amp;display_string=Audit"}</definedName>
    <definedName name="_3083__FDSAUDITLINK__" hidden="1">{"fdsup://Directions/FactSet Auditing Viewer?action=AUDIT_VALUE&amp;DB=129&amp;ID1=69341710&amp;VALUEID=02001&amp;SDATE=200401&amp;PERIODTYPE=QTR_STD&amp;SCFT=3&amp;window=popup_no_bar&amp;width=385&amp;height=120&amp;START_MAXIMIZED=FALSE&amp;creator=factset&amp;display_string=Audit"}</definedName>
    <definedName name="_3084__FDSAUDITLINK__" hidden="1">{"fdsup://Directions/FactSet Auditing Viewer?action=AUDIT_VALUE&amp;DB=129&amp;ID1=69341710&amp;VALUEID=02001&amp;SDATE=200401&amp;PERIODTYPE=QTR_STD&amp;SCFT=3&amp;window=popup_no_bar&amp;width=385&amp;height=120&amp;START_MAXIMIZED=FALSE&amp;creator=factset&amp;display_string=Audit"}</definedName>
    <definedName name="_3085__FDSAUDITLINK__" hidden="1">{"fdsup://Directions/FactSet Auditing Viewer?action=AUDIT_VALUE&amp;DB=129&amp;ID1=68218910&amp;VALUEID=02001&amp;SDATE=200401&amp;PERIODTYPE=QTR_STD&amp;SCFT=3&amp;window=popup_no_bar&amp;width=385&amp;height=120&amp;START_MAXIMIZED=FALSE&amp;creator=factset&amp;display_string=Audit"}</definedName>
    <definedName name="_3086__FDSAUDITLINK__" hidden="1">{"fdsup://Directions/FactSet Auditing Viewer?action=AUDIT_VALUE&amp;DB=129&amp;ID1=68218910&amp;VALUEID=02001&amp;SDATE=200401&amp;PERIODTYPE=QTR_STD&amp;SCFT=3&amp;window=popup_no_bar&amp;width=385&amp;height=120&amp;START_MAXIMIZED=FALSE&amp;creator=factset&amp;display_string=Audit"}</definedName>
    <definedName name="_3087__FDSAUDITLINK__" hidden="1">{"fdsup://Directions/FactSet Auditing Viewer?action=AUDIT_VALUE&amp;DB=129&amp;ID1=67000810&amp;VALUEID=02001&amp;SDATE=200401&amp;PERIODTYPE=QTR_STD&amp;SCFT=3&amp;window=popup_no_bar&amp;width=385&amp;height=120&amp;START_MAXIMIZED=FALSE&amp;creator=factset&amp;display_string=Audit"}</definedName>
    <definedName name="_3088__FDSAUDITLINK__" hidden="1">{"fdsup://Directions/FactSet Auditing Viewer?action=AUDIT_VALUE&amp;DB=129&amp;ID1=67000810&amp;VALUEID=02001&amp;SDATE=200401&amp;PERIODTYPE=QTR_STD&amp;SCFT=3&amp;window=popup_no_bar&amp;width=385&amp;height=120&amp;START_MAXIMIZED=FALSE&amp;creator=factset&amp;display_string=Audit"}</definedName>
    <definedName name="_3089__FDSAUDITLINK__" hidden="1">{"fdsup://Directions/FactSet Auditing Viewer?action=AUDIT_VALUE&amp;DB=129&amp;ID1=67066G10&amp;VALUEID=02001&amp;SDATE=200401&amp;PERIODTYPE=QTR_STD&amp;SCFT=3&amp;window=popup_no_bar&amp;width=385&amp;height=120&amp;START_MAXIMIZED=FALSE&amp;creator=factset&amp;display_string=Audit"}</definedName>
    <definedName name="_309__FDSAUDITLINK__" hidden="1">{"fdsup://directions/FAT Viewer?action=UPDATE&amp;creator=factset&amp;DYN_ARGS=TRUE&amp;DOC_NAME=FAT:FQL_AUDITING_CLIENT_TEMPLATE.FAT&amp;display_string=Audit&amp;VAR:KEY=QPEHWNSLAR&amp;VAR:QUERY=RkZfRU5UUlBSX1ZBTF9EQUlMWSg0MDAwOCwsLCwsJ0RJTCcpL0VDX01FQU5fU0FMRVNfTlRNQSg0MDAwOCk=&amp;","WINDOW=FIRST_POPUP&amp;HEIGHT=450&amp;WIDTH=450&amp;START_MAXIMIZED=FALSE&amp;VAR:CALENDAR=US&amp;VAR:SYMBOL=SGI&amp;VAR:INDEX=0"}</definedName>
    <definedName name="_3090__FDSAUDITLINK__" hidden="1">{"fdsup://Directions/FactSet Auditing Viewer?action=AUDIT_VALUE&amp;DB=129&amp;ID1=67066G10&amp;VALUEID=02001&amp;SDATE=200401&amp;PERIODTYPE=QTR_STD&amp;SCFT=3&amp;window=popup_no_bar&amp;width=385&amp;height=120&amp;START_MAXIMIZED=FALSE&amp;creator=factset&amp;display_string=Audit"}</definedName>
    <definedName name="_3091__FDSAUDITLINK__" hidden="1">{"fdsup://Directions/FactSet Auditing Viewer?action=AUDIT_VALUE&amp;DB=129&amp;ID1=63764010&amp;VALUEID=02001&amp;SDATE=200303&amp;PERIODTYPE=QTR_STD&amp;SCFT=3&amp;window=popup_no_bar&amp;width=385&amp;height=120&amp;START_MAXIMIZED=FALSE&amp;creator=factset&amp;display_string=Audit"}</definedName>
    <definedName name="_3092__FDSAUDITLINK__" hidden="1">{"fdsup://Directions/FactSet Auditing Viewer?action=AUDIT_VALUE&amp;DB=129&amp;ID1=63764010&amp;VALUEID=02001&amp;SDATE=200303&amp;PERIODTYPE=QTR_STD&amp;SCFT=3&amp;window=popup_no_bar&amp;width=385&amp;height=120&amp;START_MAXIMIZED=FALSE&amp;creator=factset&amp;display_string=Audit"}</definedName>
    <definedName name="_3093__FDSAUDITLINK__" hidden="1">{"fdsup://Directions/FactSet Auditing Viewer?action=AUDIT_VALUE&amp;DB=129&amp;ID1=57772K10&amp;VALUEID=02001&amp;SDATE=200403&amp;PERIODTYPE=QTR_STD&amp;SCFT=3&amp;window=popup_no_bar&amp;width=385&amp;height=120&amp;START_MAXIMIZED=FALSE&amp;creator=factset&amp;display_string=Audit"}</definedName>
    <definedName name="_3094__FDSAUDITLINK__" hidden="1">{"fdsup://Directions/FactSet Auditing Viewer?action=AUDIT_VALUE&amp;DB=129&amp;ID1=57772K10&amp;VALUEID=02001&amp;SDATE=200403&amp;PERIODTYPE=QTR_STD&amp;SCFT=3&amp;window=popup_no_bar&amp;width=385&amp;height=120&amp;START_MAXIMIZED=FALSE&amp;creator=factset&amp;display_string=Audit"}</definedName>
    <definedName name="_3095__FDSAUDITLINK__" hidden="1">{"fdsup://Directions/FactSet Auditing Viewer?action=AUDIT_VALUE&amp;DB=129&amp;ID1=59511210&amp;VALUEID=02001&amp;SDATE=200402&amp;PERIODTYPE=QTR_STD&amp;SCFT=3&amp;window=popup_no_bar&amp;width=385&amp;height=120&amp;START_MAXIMIZED=FALSE&amp;creator=factset&amp;display_string=Audit"}</definedName>
    <definedName name="_3096__FDSAUDITLINK__" hidden="1">{"fdsup://Directions/FactSet Auditing Viewer?action=AUDIT_VALUE&amp;DB=129&amp;ID1=59511210&amp;VALUEID=02001&amp;SDATE=200402&amp;PERIODTYPE=QTR_STD&amp;SCFT=3&amp;window=popup_no_bar&amp;width=385&amp;height=120&amp;START_MAXIMIZED=FALSE&amp;creator=factset&amp;display_string=Audit"}</definedName>
    <definedName name="_3097__FDSAUDITLINK__" hidden="1">{"fdsup://Directions/FactSet Auditing Viewer?action=AUDIT_VALUE&amp;DB=129&amp;ID1=59513710&amp;VALUEID=02001&amp;SDATE=200402&amp;PERIODTYPE=QTR_STD&amp;SCFT=3&amp;window=popup_no_bar&amp;width=385&amp;height=120&amp;START_MAXIMIZED=FALSE&amp;creator=factset&amp;display_string=Audit"}</definedName>
    <definedName name="_3098__FDSAUDITLINK__" hidden="1">{"fdsup://Directions/FactSet Auditing Viewer?action=AUDIT_VALUE&amp;DB=129&amp;ID1=59513710&amp;VALUEID=02001&amp;SDATE=200402&amp;PERIODTYPE=QTR_STD&amp;SCFT=3&amp;window=popup_no_bar&amp;width=385&amp;height=120&amp;START_MAXIMIZED=FALSE&amp;creator=factset&amp;display_string=Audit"}</definedName>
    <definedName name="_3099__FDSAUDITLINK__" hidden="1">{"fdsup://Directions/FactSet Auditing Viewer?action=AUDIT_VALUE&amp;DB=129&amp;ID1=G5876H10&amp;VALUEID=02001&amp;SDATE=200401&amp;PERIODTYPE=QTR_STD&amp;SCFT=3&amp;window=popup_no_bar&amp;width=385&amp;height=120&amp;START_MAXIMIZED=FALSE&amp;creator=factset&amp;display_string=Audit"}</definedName>
    <definedName name="_31__FDSAUDITLINK__" hidden="1">{"fdsup://directions/FAT Viewer?action=UPDATE&amp;creator=factset&amp;DYN_ARGS=TRUE&amp;DOC_NAME=FAT:FQL_AUDITING_CLIENT_TEMPLATE.FAT&amp;display_string=Audit&amp;VAR:KEY=EFSVSZWBWF&amp;VAR:QUERY=RkZfRU5UUlBSX1ZBTF9EQUlMWSg0MDM5NiwsLCwsJ0RJTCcpL0VDX01FQU5fU0FMRVNfTlRNQSg0MDM5Nik=&amp;","WINDOW=FIRST_POPUP&amp;HEIGHT=450&amp;WIDTH=450&amp;START_MAXIMIZED=FALSE&amp;VAR:CALENDAR=US&amp;VAR:SYMBOL=SGI&amp;VAR:INDEX=0"}</definedName>
    <definedName name="_310__FDSAUDITLINK__" hidden="1">{"fdsup://directions/FAT Viewer?action=UPDATE&amp;creator=factset&amp;DYN_ARGS=TRUE&amp;DOC_NAME=FAT:FQL_AUDITING_CLIENT_TEMPLATE.FAT&amp;display_string=Audit&amp;VAR:KEY=SNKTAXSVEJ&amp;VAR:QUERY=RkZfRU5UUlBSX1ZBTF9EQUlMWSg0MDAwNywsLCwsJ0RJTCcpL0VDX01FQU5fU0FMRVNfTlRNQSg0MDAwNyk=&amp;","WINDOW=FIRST_POPUP&amp;HEIGHT=450&amp;WIDTH=450&amp;START_MAXIMIZED=FALSE&amp;VAR:CALENDAR=US&amp;VAR:SYMBOL=SGI&amp;VAR:INDEX=0"}</definedName>
    <definedName name="_3100__FDSAUDITLINK__" hidden="1">{"fdsup://Directions/FactSet Auditing Viewer?action=AUDIT_VALUE&amp;DB=129&amp;ID1=G5876H10&amp;VALUEID=02001&amp;SDATE=200401&amp;PERIODTYPE=QTR_STD&amp;SCFT=3&amp;window=popup_no_bar&amp;width=385&amp;height=120&amp;START_MAXIMIZED=FALSE&amp;creator=factset&amp;display_string=Audit"}</definedName>
    <definedName name="_3101__FDSAUDITLINK__" hidden="1">{"fdsup://Directions/FactSet Auditing Viewer?action=AUDIT_VALUE&amp;DB=129&amp;ID1=62007630&amp;VALUEID=02001&amp;SDATE=200401&amp;PERIODTYPE=QTR_STD&amp;SCFT=3&amp;window=popup_no_bar&amp;width=385&amp;height=120&amp;START_MAXIMIZED=FALSE&amp;creator=factset&amp;display_string=Audit"}</definedName>
    <definedName name="_3102__FDSAUDITLINK__" hidden="1">{"fdsup://Directions/FactSet Auditing Viewer?action=AUDIT_VALUE&amp;DB=129&amp;ID1=62007630&amp;VALUEID=02001&amp;SDATE=200401&amp;PERIODTYPE=QTR_STD&amp;SCFT=3&amp;window=popup_no_bar&amp;width=385&amp;height=120&amp;START_MAXIMIZED=FALSE&amp;creator=factset&amp;display_string=Audit"}</definedName>
    <definedName name="_3103__FDSAUDITLINK__" hidden="1">{"fdsup://Directions/FactSet Auditing Viewer?action=AUDIT_VALUE&amp;DB=129&amp;ID1=60456710&amp;VALUEID=02001&amp;SDATE=200403&amp;PERIODTYPE=QTR_STD&amp;SCFT=3&amp;window=popup_no_bar&amp;width=385&amp;height=120&amp;START_MAXIMIZED=FALSE&amp;creator=factset&amp;display_string=Audit"}</definedName>
    <definedName name="_3104__FDSAUDITLINK__" hidden="1">{"fdsup://Directions/FactSet Auditing Viewer?action=AUDIT_VALUE&amp;DB=129&amp;ID1=60456710&amp;VALUEID=02001&amp;SDATE=200403&amp;PERIODTYPE=QTR_STD&amp;SCFT=3&amp;window=popup_no_bar&amp;width=385&amp;height=120&amp;START_MAXIMIZED=FALSE&amp;creator=factset&amp;display_string=Audit"}</definedName>
    <definedName name="_3105__FDSAUDITLINK__" hidden="1">{"fdsup://Directions/FactSet Auditing Viewer?action=AUDIT_VALUE&amp;DB=129&amp;ID1=59479310&amp;VALUEID=02001&amp;SDATE=200401&amp;PERIODTYPE=QTR_STD&amp;SCFT=3&amp;window=popup_no_bar&amp;width=385&amp;height=120&amp;START_MAXIMIZED=FALSE&amp;creator=factset&amp;display_string=Audit"}</definedName>
    <definedName name="_3106__FDSAUDITLINK__" hidden="1">{"fdsup://Directions/FactSet Auditing Viewer?action=AUDIT_VALUE&amp;DB=129&amp;ID1=59479310&amp;VALUEID=02001&amp;SDATE=200401&amp;PERIODTYPE=QTR_STD&amp;SCFT=3&amp;window=popup_no_bar&amp;width=385&amp;height=120&amp;START_MAXIMIZED=FALSE&amp;creator=factset&amp;display_string=Audit"}</definedName>
    <definedName name="_3107__FDSAUDITLINK__" hidden="1">{"fdsup://Directions/FactSet Auditing Viewer?action=AUDIT_VALUE&amp;DB=129&amp;ID1=50216110&amp;VALUEID=02001&amp;SDATE=200401&amp;PERIODTYPE=QTR_STD&amp;SCFT=3&amp;window=popup_no_bar&amp;width=385&amp;height=120&amp;START_MAXIMIZED=FALSE&amp;creator=factset&amp;display_string=Audit"}</definedName>
    <definedName name="_3108__FDSAUDITLINK__" hidden="1">{"fdsup://Directions/FactSet Auditing Viewer?action=AUDIT_VALUE&amp;DB=129&amp;ID1=50216110&amp;VALUEID=02001&amp;SDATE=200401&amp;PERIODTYPE=QTR_STD&amp;SCFT=3&amp;window=popup_no_bar&amp;width=385&amp;height=120&amp;START_MAXIMIZED=FALSE&amp;creator=factset&amp;display_string=Audit"}</definedName>
    <definedName name="_3109__FDSAUDITLINK__" hidden="1">{"fdsup://Directions/FactSet Auditing Viewer?action=AUDIT_VALUE&amp;DB=129&amp;ID1=51841510&amp;VALUEID=02001&amp;SDATE=200401&amp;PERIODTYPE=QTR_STD&amp;SCFT=3&amp;window=popup_no_bar&amp;width=385&amp;height=120&amp;START_MAXIMIZED=FALSE&amp;creator=factset&amp;display_string=Audit"}</definedName>
    <definedName name="_311__FDSAUDITLINK__" hidden="1">{"fdsup://directions/FAT Viewer?action=UPDATE&amp;creator=factset&amp;DYN_ARGS=TRUE&amp;DOC_NAME=FAT:FQL_AUDITING_CLIENT_TEMPLATE.FAT&amp;display_string=Audit&amp;VAR:KEY=SDELUFCFMH&amp;VAR:QUERY=RkZfRU5UUlBSX1ZBTF9EQUlMWSg0MDAwNCwsLCwsJ0RJTCcpL0VDX01FQU5fU0FMRVNfTlRNQSg0MDAwNCk=&amp;","WINDOW=FIRST_POPUP&amp;HEIGHT=450&amp;WIDTH=450&amp;START_MAXIMIZED=FALSE&amp;VAR:CALENDAR=US&amp;VAR:SYMBOL=SGI&amp;VAR:INDEX=0"}</definedName>
    <definedName name="_3110__FDSAUDITLINK__" hidden="1">{"fdsup://Directions/FactSet Auditing Viewer?action=AUDIT_VALUE&amp;DB=129&amp;ID1=51841510&amp;VALUEID=02001&amp;SDATE=200401&amp;PERIODTYPE=QTR_STD&amp;SCFT=3&amp;window=popup_no_bar&amp;width=385&amp;height=120&amp;START_MAXIMIZED=FALSE&amp;creator=factset&amp;display_string=Audit"}</definedName>
    <definedName name="_3111__FDSAUDITLINK__" hidden="1">{"fdsup://Directions/FactSet Auditing Viewer?action=AUDIT_VALUE&amp;DB=129&amp;ID1=51280710&amp;VALUEID=02001&amp;SDATE=200403&amp;PERIODTYPE=QTR_STD&amp;SCFT=3&amp;window=popup_no_bar&amp;width=385&amp;height=120&amp;START_MAXIMIZED=FALSE&amp;creator=factset&amp;display_string=Audit"}</definedName>
    <definedName name="_3112__FDSAUDITLINK__" hidden="1">{"fdsup://Directions/FactSet Auditing Viewer?action=AUDIT_VALUE&amp;DB=129&amp;ID1=51280710&amp;VALUEID=02001&amp;SDATE=200403&amp;PERIODTYPE=QTR_STD&amp;SCFT=3&amp;window=popup_no_bar&amp;width=385&amp;height=120&amp;START_MAXIMIZED=FALSE&amp;creator=factset&amp;display_string=Audit"}</definedName>
    <definedName name="_3113__FDSAUDITLINK__" hidden="1">{"fdsup://Directions/FactSet Auditing Viewer?action=AUDIT_VALUE&amp;DB=129&amp;ID1=53567810&amp;VALUEID=02001&amp;SDATE=200403&amp;PERIODTYPE=QTR_STD&amp;SCFT=3&amp;window=popup_no_bar&amp;width=385&amp;height=120&amp;START_MAXIMIZED=FALSE&amp;creator=factset&amp;display_string=Audit"}</definedName>
    <definedName name="_3114__FDSAUDITLINK__" hidden="1">{"fdsup://Directions/FactSet Auditing Viewer?action=AUDIT_VALUE&amp;DB=129&amp;ID1=53567810&amp;VALUEID=02001&amp;SDATE=200403&amp;PERIODTYPE=QTR_STD&amp;SCFT=3&amp;window=popup_no_bar&amp;width=385&amp;height=120&amp;START_MAXIMIZED=FALSE&amp;creator=factset&amp;display_string=Audit"}</definedName>
    <definedName name="_3115__FDSAUDITLINK__" hidden="1">{"fdsup://Directions/FactSet Auditing Viewer?action=AUDIT_VALUE&amp;DB=129&amp;ID1=48248010&amp;VALUEID=02001&amp;SDATE=200403&amp;PERIODTYPE=QTR_STD&amp;SCFT=3&amp;window=popup_no_bar&amp;width=385&amp;height=120&amp;START_MAXIMIZED=FALSE&amp;creator=factset&amp;display_string=Audit"}</definedName>
    <definedName name="_3116__FDSAUDITLINK__" hidden="1">{"fdsup://Directions/FactSet Auditing Viewer?action=AUDIT_VALUE&amp;DB=129&amp;ID1=48248010&amp;VALUEID=02001&amp;SDATE=200403&amp;PERIODTYPE=QTR_STD&amp;SCFT=3&amp;window=popup_no_bar&amp;width=385&amp;height=120&amp;START_MAXIMIZED=FALSE&amp;creator=factset&amp;display_string=Audit"}</definedName>
    <definedName name="_3117__FDSAUDITLINK__" hidden="1">{"fdsup://Directions/FactSet Auditing Viewer?action=AUDIT_VALUE&amp;DB=129&amp;ID1=48203R10&amp;VALUEID=02001&amp;SDATE=200401&amp;PERIODTYPE=QTR_STD&amp;SCFT=3&amp;window=popup_no_bar&amp;width=385&amp;height=120&amp;START_MAXIMIZED=FALSE&amp;creator=factset&amp;display_string=Audit"}</definedName>
    <definedName name="_3118__FDSAUDITLINK__" hidden="1">{"fdsup://Directions/FactSet Auditing Viewer?action=AUDIT_VALUE&amp;DB=129&amp;ID1=48203R10&amp;VALUEID=02001&amp;SDATE=200401&amp;PERIODTYPE=QTR_STD&amp;SCFT=3&amp;window=popup_no_bar&amp;width=385&amp;height=120&amp;START_MAXIMIZED=FALSE&amp;creator=factset&amp;display_string=Audit"}</definedName>
    <definedName name="_3119__FDSAUDITLINK__" hidden="1">{"fdsup://Directions/FactSet Auditing Viewer?action=AUDIT_VALUE&amp;DB=129&amp;ID1=86681020&amp;VALUEID=02001&amp;SDATE=200403&amp;PERIODTYPE=QTR_STD&amp;SCFT=3&amp;window=popup_no_bar&amp;width=385&amp;height=120&amp;START_MAXIMIZED=FALSE&amp;creator=factset&amp;display_string=Audit"}</definedName>
    <definedName name="_312__FDSAUDITLINK__" hidden="1">{"fdsup://directions/FAT Viewer?action=UPDATE&amp;creator=factset&amp;DYN_ARGS=TRUE&amp;DOC_NAME=FAT:FQL_AUDITING_CLIENT_TEMPLATE.FAT&amp;display_string=Audit&amp;VAR:KEY=GZYXSRSLAB&amp;VAR:QUERY=RkZfRU5UUlBSX1ZBTF9EQUlMWSg0MDAwMywsLCwsJ0RJTCcpL0VDX01FQU5fU0FMRVNfTlRNQSg0MDAwMyk=&amp;","WINDOW=FIRST_POPUP&amp;HEIGHT=450&amp;WIDTH=450&amp;START_MAXIMIZED=FALSE&amp;VAR:CALENDAR=US&amp;VAR:SYMBOL=SGI&amp;VAR:INDEX=0"}</definedName>
    <definedName name="_3120__FDSAUDITLINK__" hidden="1">{"fdsup://Directions/FactSet Auditing Viewer?action=AUDIT_VALUE&amp;DB=129&amp;ID1=86681020&amp;VALUEID=02001&amp;SDATE=200403&amp;PERIODTYPE=QTR_STD&amp;SCFT=3&amp;window=popup_no_bar&amp;width=385&amp;height=120&amp;START_MAXIMIZED=FALSE&amp;creator=factset&amp;display_string=Audit"}</definedName>
    <definedName name="_3121__FDSAUDITLINK__" hidden="1">{"fdsup://Directions/FactSet Auditing Viewer?action=AUDIT_VALUE&amp;DB=129&amp;ID1=46069S10&amp;VALUEID=02001&amp;SDATE=200401&amp;PERIODTYPE=QTR_STD&amp;SCFT=3&amp;window=popup_no_bar&amp;width=385&amp;height=120&amp;START_MAXIMIZED=FALSE&amp;creator=factset&amp;display_string=Audit"}</definedName>
    <definedName name="_3122__FDSAUDITLINK__" hidden="1">{"fdsup://Directions/FactSet Auditing Viewer?action=AUDIT_VALUE&amp;DB=129&amp;ID1=46069S10&amp;VALUEID=02001&amp;SDATE=200401&amp;PERIODTYPE=QTR_STD&amp;SCFT=3&amp;window=popup_no_bar&amp;width=385&amp;height=120&amp;START_MAXIMIZED=FALSE&amp;creator=factset&amp;display_string=Audit"}</definedName>
    <definedName name="_3123__FDSAUDITLINK__" hidden="1">{"fdsup://Directions/FactSet Auditing Viewer?action=AUDIT_VALUE&amp;DB=129&amp;ID1=45814010&amp;VALUEID=02001&amp;SDATE=200401&amp;PERIODTYPE=QTR_STD&amp;SCFT=3&amp;window=popup_no_bar&amp;width=385&amp;height=120&amp;START_MAXIMIZED=FALSE&amp;creator=factset&amp;display_string=Audit"}</definedName>
    <definedName name="_3124__FDSAUDITLINK__" hidden="1">{"fdsup://Directions/FactSet Auditing Viewer?action=AUDIT_VALUE&amp;DB=129&amp;ID1=45814010&amp;VALUEID=02001&amp;SDATE=200401&amp;PERIODTYPE=QTR_STD&amp;SCFT=3&amp;window=popup_no_bar&amp;width=385&amp;height=120&amp;START_MAXIMIZED=FALSE&amp;creator=factset&amp;display_string=Audit"}</definedName>
    <definedName name="_3125__FDSAUDITLINK__" hidden="1">{"fdsup://Directions/FactSet Auditing Viewer?action=AUDIT_VALUE&amp;DB=129&amp;ID1=42823610&amp;VALUEID=02001&amp;SDATE=200402&amp;PERIODTYPE=QTR_STD&amp;SCFT=3&amp;window=popup_no_bar&amp;width=385&amp;height=120&amp;START_MAXIMIZED=FALSE&amp;creator=factset&amp;display_string=Audit"}</definedName>
    <definedName name="_3126__FDSAUDITLINK__" hidden="1">{"fdsup://Directions/FactSet Auditing Viewer?action=AUDIT_VALUE&amp;DB=129&amp;ID1=42823610&amp;VALUEID=02001&amp;SDATE=200402&amp;PERIODTYPE=QTR_STD&amp;SCFT=3&amp;window=popup_no_bar&amp;width=385&amp;height=120&amp;START_MAXIMIZED=FALSE&amp;creator=factset&amp;display_string=Audit"}</definedName>
    <definedName name="_3127__FDSAUDITLINK__" hidden="1">{"fdsup://Directions/FactSet Auditing Viewer?action=AUDIT_VALUE&amp;DB=129&amp;ID1=34637510&amp;VALUEID=02001&amp;SDATE=200401&amp;PERIODTYPE=QTR_STD&amp;SCFT=3&amp;window=popup_no_bar&amp;width=385&amp;height=120&amp;START_MAXIMIZED=FALSE&amp;creator=factset&amp;display_string=Audit"}</definedName>
    <definedName name="_3128__FDSAUDITLINK__" hidden="1">{"fdsup://Directions/FactSet Auditing Viewer?action=AUDIT_VALUE&amp;DB=129&amp;ID1=34637510&amp;VALUEID=02001&amp;SDATE=200401&amp;PERIODTYPE=QTR_STD&amp;SCFT=3&amp;window=popup_no_bar&amp;width=385&amp;height=120&amp;START_MAXIMIZED=FALSE&amp;creator=factset&amp;display_string=Audit"}</definedName>
    <definedName name="_3129__FDSAUDITLINK__" hidden="1">{"fdsup://Directions/FactSet Auditing Viewer?action=AUDIT_VALUE&amp;DB=129&amp;ID1=31561610&amp;VALUEID=02001&amp;SDATE=200402&amp;PERIODTYPE=QTR_STD&amp;SCFT=3&amp;window=popup_no_bar&amp;width=385&amp;height=120&amp;START_MAXIMIZED=FALSE&amp;creator=factset&amp;display_string=Audit"}</definedName>
    <definedName name="_313__FDSAUDITLINK__" hidden="1">{"fdsup://directions/FAT Viewer?action=UPDATE&amp;creator=factset&amp;DYN_ARGS=TRUE&amp;DOC_NAME=FAT:FQL_AUDITING_CLIENT_TEMPLATE.FAT&amp;display_string=Audit&amp;VAR:KEY=OTUZKHYDIH&amp;VAR:QUERY=RkZfRU5UUlBSX1ZBTF9EQUlMWSg0MDAwMiwsLCwsJ0RJTCcpL0VDX01FQU5fU0FMRVNfTlRNQSg0MDAwMik=&amp;","WINDOW=FIRST_POPUP&amp;HEIGHT=450&amp;WIDTH=450&amp;START_MAXIMIZED=FALSE&amp;VAR:CALENDAR=US&amp;VAR:SYMBOL=SGI&amp;VAR:INDEX=0"}</definedName>
    <definedName name="_3130__FDSAUDITLINK__" hidden="1">{"fdsup://Directions/FactSet Auditing Viewer?action=AUDIT_VALUE&amp;DB=129&amp;ID1=31561610&amp;VALUEID=02001&amp;SDATE=200402&amp;PERIODTYPE=QTR_STD&amp;SCFT=3&amp;window=popup_no_bar&amp;width=385&amp;height=120&amp;START_MAXIMIZED=FALSE&amp;creator=factset&amp;display_string=Audit"}</definedName>
    <definedName name="_3131__FDSAUDITLINK__" hidden="1">{"fdsup://Directions/FactSet Auditing Viewer?action=AUDIT_VALUE&amp;DB=129&amp;ID1=29247520&amp;VALUEID=02001&amp;SDATE=200403&amp;PERIODTYPE=QTR_STD&amp;SCFT=3&amp;window=popup_no_bar&amp;width=385&amp;height=120&amp;START_MAXIMIZED=FALSE&amp;creator=factset&amp;display_string=Audit"}</definedName>
    <definedName name="_3132__FDSAUDITLINK__" hidden="1">{"fdsup://Directions/FactSet Auditing Viewer?action=AUDIT_VALUE&amp;DB=129&amp;ID1=29247520&amp;VALUEID=02001&amp;SDATE=200403&amp;PERIODTYPE=QTR_STD&amp;SCFT=3&amp;window=popup_no_bar&amp;width=385&amp;height=120&amp;START_MAXIMIZED=FALSE&amp;creator=factset&amp;display_string=Audit"}</definedName>
    <definedName name="_3133__FDSAUDITLINK__" hidden="1">{"fdsup://Directions/FactSet Auditing Viewer?action=AUDIT_VALUE&amp;DB=129&amp;ID1=25454310&amp;VALUEID=02001&amp;SDATE=200401&amp;PERIODTYPE=QTR_STD&amp;SCFT=3&amp;window=popup_no_bar&amp;width=385&amp;height=120&amp;START_MAXIMIZED=FALSE&amp;creator=factset&amp;display_string=Audit"}</definedName>
    <definedName name="_3134__FDSAUDITLINK__" hidden="1">{"fdsup://Directions/FactSet Auditing Viewer?action=AUDIT_VALUE&amp;DB=129&amp;ID1=25454310&amp;VALUEID=02001&amp;SDATE=200401&amp;PERIODTYPE=QTR_STD&amp;SCFT=3&amp;window=popup_no_bar&amp;width=385&amp;height=120&amp;START_MAXIMIZED=FALSE&amp;creator=factset&amp;display_string=Audit"}</definedName>
    <definedName name="_3135__FDSAUDITLINK__" hidden="1">{"fdsup://Directions/FactSet Auditing Viewer?action=AUDIT_VALUE&amp;DB=129&amp;ID1=24702R10&amp;VALUEID=02001&amp;SDATE=200401&amp;PERIODTYPE=QTR_STD&amp;SCFT=3&amp;window=popup_no_bar&amp;width=385&amp;height=120&amp;START_MAXIMIZED=FALSE&amp;creator=factset&amp;display_string=Audit"}</definedName>
    <definedName name="_3136__FDSAUDITLINK__" hidden="1">{"fdsup://Directions/FactSet Auditing Viewer?action=AUDIT_VALUE&amp;DB=129&amp;ID1=24702R10&amp;VALUEID=02001&amp;SDATE=200401&amp;PERIODTYPE=QTR_STD&amp;SCFT=3&amp;window=popup_no_bar&amp;width=385&amp;height=120&amp;START_MAXIMIZED=FALSE&amp;creator=factset&amp;display_string=Audit"}</definedName>
    <definedName name="_3137__FDSAUDITLINK__" hidden="1">{"fdsup://Directions/FactSet Auditing Viewer?action=AUDIT_VALUE&amp;DB=129&amp;ID1=23280610&amp;VALUEID=02001&amp;SDATE=200401&amp;PERIODTYPE=QTR_STD&amp;SCFT=3&amp;window=popup_no_bar&amp;width=385&amp;height=120&amp;START_MAXIMIZED=FALSE&amp;creator=factset&amp;display_string=Audit"}</definedName>
    <definedName name="_3138__FDSAUDITLINK__" hidden="1">{"fdsup://Directions/FactSet Auditing Viewer?action=AUDIT_VALUE&amp;DB=129&amp;ID1=23280610&amp;VALUEID=02001&amp;SDATE=200401&amp;PERIODTYPE=QTR_STD&amp;SCFT=3&amp;window=popup_no_bar&amp;width=385&amp;height=120&amp;START_MAXIMIZED=FALSE&amp;creator=factset&amp;display_string=Audit"}</definedName>
    <definedName name="_3139__FDSAUDITLINK__" hidden="1">{"fdsup://Directions/FactSet Auditing Viewer?action=AUDIT_VALUE&amp;DB=129&amp;ID1=17275R10&amp;VALUEID=02001&amp;SDATE=200403&amp;PERIODTYPE=QTR_STD&amp;SCFT=3&amp;window=popup_no_bar&amp;width=385&amp;height=120&amp;START_MAXIMIZED=FALSE&amp;creator=factset&amp;display_string=Audit"}</definedName>
    <definedName name="_314__FDSAUDITLINK__" hidden="1">{"fdsup://directions/FAT Viewer?action=UPDATE&amp;creator=factset&amp;DYN_ARGS=TRUE&amp;DOC_NAME=FAT:FQL_AUDITING_CLIENT_TEMPLATE.FAT&amp;display_string=Audit&amp;VAR:KEY=EDQFKNCBST&amp;VAR:QUERY=RkZfRU5UUlBSX1ZBTF9EQUlMWSg0MDAwMSwsLCwsJ0RJTCcpL0VDX01FQU5fU0FMRVNfTlRNQSg0MDAwMSk=&amp;","WINDOW=FIRST_POPUP&amp;HEIGHT=450&amp;WIDTH=450&amp;START_MAXIMIZED=FALSE&amp;VAR:CALENDAR=US&amp;VAR:SYMBOL=SGI&amp;VAR:INDEX=0"}</definedName>
    <definedName name="_3140__FDSAUDITLINK__" hidden="1">{"fdsup://Directions/FactSet Auditing Viewer?action=AUDIT_VALUE&amp;DB=129&amp;ID1=17275R10&amp;VALUEID=02001&amp;SDATE=200403&amp;PERIODTYPE=QTR_STD&amp;SCFT=3&amp;window=popup_no_bar&amp;width=385&amp;height=120&amp;START_MAXIMIZED=FALSE&amp;creator=factset&amp;display_string=Audit"}</definedName>
    <definedName name="_3141__FDSAUDITLINK__" hidden="1">{"fdsup://Directions/FactSet Auditing Viewer?action=AUDIT_VALUE&amp;DB=129&amp;ID1=22544710&amp;VALUEID=02001&amp;SDATE=200403&amp;PERIODTYPE=QTR_STD&amp;SCFT=3&amp;window=popup_no_bar&amp;width=385&amp;height=120&amp;START_MAXIMIZED=FALSE&amp;creator=factset&amp;display_string=Audit"}</definedName>
    <definedName name="_3142__FDSAUDITLINK__" hidden="1">{"fdsup://Directions/FactSet Auditing Viewer?action=AUDIT_VALUE&amp;DB=129&amp;ID1=22544710&amp;VALUEID=02001&amp;SDATE=200403&amp;PERIODTYPE=QTR_STD&amp;SCFT=3&amp;window=popup_no_bar&amp;width=385&amp;height=120&amp;START_MAXIMIZED=FALSE&amp;creator=factset&amp;display_string=Audit"}</definedName>
    <definedName name="_3143__FDSAUDITLINK__" hidden="1">{"fdsup://Directions/FactSet Auditing Viewer?action=AUDIT_VALUE&amp;DB=129&amp;ID1=20714230&amp;VALUEID=02001&amp;SDATE=200402&amp;PERIODTYPE=QTR_STD&amp;SCFT=3&amp;window=popup_no_bar&amp;width=385&amp;height=120&amp;START_MAXIMIZED=FALSE&amp;creator=factset&amp;display_string=Audit"}</definedName>
    <definedName name="_3144__FDSAUDITLINK__" hidden="1">{"fdsup://Directions/FactSet Auditing Viewer?action=AUDIT_VALUE&amp;DB=129&amp;ID1=20714230&amp;VALUEID=02001&amp;SDATE=200402&amp;PERIODTYPE=QTR_STD&amp;SCFT=3&amp;window=popup_no_bar&amp;width=385&amp;height=120&amp;START_MAXIMIZED=FALSE&amp;creator=factset&amp;display_string=Audit"}</definedName>
    <definedName name="_3145__FDSAUDITLINK__" hidden="1">{"fdsup://Directions/FactSet Auditing Viewer?action=AUDIT_VALUE&amp;DB=129&amp;ID1=12738710&amp;VALUEID=02001&amp;SDATE=200401&amp;PERIODTYPE=QTR_STD&amp;SCFT=3&amp;window=popup_no_bar&amp;width=385&amp;height=120&amp;START_MAXIMIZED=FALSE&amp;creator=factset&amp;display_string=Audit"}</definedName>
    <definedName name="_3146__FDSAUDITLINK__" hidden="1">{"fdsup://Directions/FactSet Auditing Viewer?action=AUDIT_VALUE&amp;DB=129&amp;ID1=12738710&amp;VALUEID=02001&amp;SDATE=200401&amp;PERIODTYPE=QTR_STD&amp;SCFT=3&amp;window=popup_no_bar&amp;width=385&amp;height=120&amp;START_MAXIMIZED=FALSE&amp;creator=factset&amp;display_string=Audit"}</definedName>
    <definedName name="_3147__FDSAUDITLINK__" hidden="1">{"fdsup://Directions/FactSet Auditing Viewer?action=AUDIT_VALUE&amp;DB=129&amp;ID1=11162130&amp;VALUEID=02001&amp;SDATE=200402&amp;PERIODTYPE=QTR_STD&amp;SCFT=3&amp;window=popup_no_bar&amp;width=385&amp;height=120&amp;START_MAXIMIZED=FALSE&amp;creator=factset&amp;display_string=Audit"}</definedName>
    <definedName name="_3148__FDSAUDITLINK__" hidden="1">{"fdsup://Directions/FactSet Auditing Viewer?action=AUDIT_VALUE&amp;DB=129&amp;ID1=11162130&amp;VALUEID=02001&amp;SDATE=200402&amp;PERIODTYPE=QTR_STD&amp;SCFT=3&amp;window=popup_no_bar&amp;width=385&amp;height=120&amp;START_MAXIMIZED=FALSE&amp;creator=factset&amp;display_string=Audit"}</definedName>
    <definedName name="_3149__FDSAUDITLINK__" hidden="1">{"fdsup://Directions/FactSet Auditing Viewer?action=AUDIT_VALUE&amp;DB=129&amp;ID1=04743P10&amp;VALUEID=02001&amp;SDATE=200401&amp;PERIODTYPE=QTR_STD&amp;SCFT=3&amp;window=popup_no_bar&amp;width=385&amp;height=120&amp;START_MAXIMIZED=FALSE&amp;creator=factset&amp;display_string=Audit"}</definedName>
    <definedName name="_315__FDSAUDITLINK__" hidden="1">{"fdsup://directions/FAT Viewer?action=UPDATE&amp;creator=factset&amp;DYN_ARGS=TRUE&amp;DOC_NAME=FAT:FQL_AUDITING_CLIENT_TEMPLATE.FAT&amp;display_string=Audit&amp;VAR:KEY=GHOZODERIN&amp;VAR:QUERY=RkZfRU5UUlBSX1ZBTF9EQUlMWSg0MDAwMCwsLCwsJ0RJTCcpL0VDX01FQU5fU0FMRVNfTlRNQSg0MDAwMCk=&amp;","WINDOW=FIRST_POPUP&amp;HEIGHT=450&amp;WIDTH=450&amp;START_MAXIMIZED=FALSE&amp;VAR:CALENDAR=US&amp;VAR:SYMBOL=SGI&amp;VAR:INDEX=0"}</definedName>
    <definedName name="_3150__FDSAUDITLINK__" hidden="1">{"fdsup://Directions/FactSet Auditing Viewer?action=AUDIT_VALUE&amp;DB=129&amp;ID1=04743P10&amp;VALUEID=02001&amp;SDATE=200401&amp;PERIODTYPE=QTR_STD&amp;SCFT=3&amp;window=popup_no_bar&amp;width=385&amp;height=120&amp;START_MAXIMIZED=FALSE&amp;creator=factset&amp;display_string=Audit"}</definedName>
    <definedName name="_3151__FDSAUDITLINK__" hidden="1">{"fdsup://Directions/FactSet Auditing Viewer?action=AUDIT_VALUE&amp;DB=129&amp;ID1=00790310&amp;VALUEID=02001&amp;SDATE=200401&amp;PERIODTYPE=QTR_STD&amp;SCFT=3&amp;window=popup_no_bar&amp;width=385&amp;height=120&amp;START_MAXIMIZED=FALSE&amp;creator=factset&amp;display_string=Audit"}</definedName>
    <definedName name="_3152__FDSAUDITLINK__" hidden="1">{"fdsup://Directions/FactSet Auditing Viewer?action=AUDIT_VALUE&amp;DB=129&amp;ID1=00790310&amp;VALUEID=02001&amp;SDATE=200401&amp;PERIODTYPE=QTR_STD&amp;SCFT=3&amp;window=popup_no_bar&amp;width=385&amp;height=120&amp;START_MAXIMIZED=FALSE&amp;creator=factset&amp;display_string=Audit"}</definedName>
    <definedName name="_3153__FDSAUDITLINK__" hidden="1">{"fdsup://Directions/FactSet Auditing Viewer?action=AUDIT_VALUE&amp;DB=129&amp;ID1=03822210&amp;VALUEID=02001&amp;SDATE=200402&amp;PERIODTYPE=QTR_STD&amp;SCFT=3&amp;window=popup_no_bar&amp;width=385&amp;height=120&amp;START_MAXIMIZED=FALSE&amp;creator=factset&amp;display_string=Audit"}</definedName>
    <definedName name="_3154__FDSAUDITLINK__" hidden="1">{"fdsup://Directions/FactSet Auditing Viewer?action=AUDIT_VALUE&amp;DB=129&amp;ID1=03822210&amp;VALUEID=02001&amp;SDATE=200402&amp;PERIODTYPE=QTR_STD&amp;SCFT=3&amp;window=popup_no_bar&amp;width=385&amp;height=120&amp;START_MAXIMIZED=FALSE&amp;creator=factset&amp;display_string=Audit"}</definedName>
    <definedName name="_3155__FDSAUDITLINK__" hidden="1">{"fdsup://Directions/FactSet Auditing Viewer?action=AUDIT_VALUE&amp;DB=129&amp;ID1=02144110&amp;VALUEID=02001&amp;SDATE=200401&amp;PERIODTYPE=QTR_STD&amp;SCFT=3&amp;window=popup_no_bar&amp;width=385&amp;height=120&amp;START_MAXIMIZED=FALSE&amp;creator=factset&amp;display_string=Audit"}</definedName>
    <definedName name="_3156__FDSAUDITLINK__" hidden="1">{"fdsup://Directions/FactSet Auditing Viewer?action=AUDIT_VALUE&amp;DB=129&amp;ID1=02144110&amp;VALUEID=02001&amp;SDATE=200401&amp;PERIODTYPE=QTR_STD&amp;SCFT=3&amp;window=popup_no_bar&amp;width=385&amp;height=120&amp;START_MAXIMIZED=FALSE&amp;creator=factset&amp;display_string=Audit"}</definedName>
    <definedName name="_3157__FDSAUDITLINK__" hidden="1">{"fdsup://Directions/FactSet Auditing Viewer?action=AUDIT_VALUE&amp;DB=129&amp;ID1=03265410&amp;VALUEID=02001&amp;SDATE=200402&amp;PERIODTYPE=QTR_STD&amp;SCFT=3&amp;window=popup_no_bar&amp;width=385&amp;height=120&amp;START_MAXIMIZED=FALSE&amp;creator=factset&amp;display_string=Audit"}</definedName>
    <definedName name="_3158__FDSAUDITLINK__" hidden="1">{"fdsup://Directions/FactSet Auditing Viewer?action=AUDIT_VALUE&amp;DB=129&amp;ID1=03265410&amp;VALUEID=02001&amp;SDATE=200402&amp;PERIODTYPE=QTR_STD&amp;SCFT=3&amp;window=popup_no_bar&amp;width=385&amp;height=120&amp;START_MAXIMIZED=FALSE&amp;creator=factset&amp;display_string=Audit"}</definedName>
    <definedName name="_3159__FDSAUDITLINK__" hidden="1">{"fdsup://Directions/FactSet Auditing Viewer?action=AUDIT_VALUE&amp;DB=129&amp;ID1=80004C10&amp;VALUEID=02001&amp;SDATE=200402&amp;PERIODTYPE=QTR_STD&amp;SCFT=3&amp;window=popup_no_bar&amp;width=385&amp;height=120&amp;START_MAXIMIZED=FALSE&amp;creator=factset&amp;display_string=Audit"}</definedName>
    <definedName name="_316__FDSAUDITLINK__" hidden="1">{"fdsup://directions/FAT Viewer?action=UPDATE&amp;creator=factset&amp;DYN_ARGS=TRUE&amp;DOC_NAME=FAT:FQL_AUDITING_CLIENT_TEMPLATE.FAT&amp;display_string=Audit&amp;VAR:KEY=CNERIDSTYT&amp;VAR:QUERY=RkZfRU5UUlBSX1ZBTF9EQUlMWSgzOTk5NywsLCwsJ0RJTCcpL0VDX01FQU5fU0FMRVNfTlRNQSgzOTk5Nyk=&amp;","WINDOW=FIRST_POPUP&amp;HEIGHT=450&amp;WIDTH=450&amp;START_MAXIMIZED=FALSE&amp;VAR:CALENDAR=US&amp;VAR:SYMBOL=SGI&amp;VAR:INDEX=0"}</definedName>
    <definedName name="_3160__FDSAUDITLINK__" hidden="1">{"fdsup://Directions/FactSet Auditing Viewer?action=AUDIT_VALUE&amp;DB=129&amp;ID1=80004C10&amp;VALUEID=02001&amp;SDATE=200402&amp;PERIODTYPE=QTR_STD&amp;SCFT=3&amp;window=popup_no_bar&amp;width=385&amp;height=120&amp;START_MAXIMIZED=FALSE&amp;creator=factset&amp;display_string=Audit"}</definedName>
    <definedName name="_3161__FDSAUDITLINK__" hidden="1">{"fdsup://Directions/FactSet Auditing Viewer?action=AUDIT_VALUE&amp;DB=129&amp;ID1=80004C10&amp;VALUEID=02001&amp;SDATE=200401&amp;PERIODTYPE=QTR_STD&amp;SCFT=3&amp;window=popup_no_bar&amp;width=385&amp;height=120&amp;START_MAXIMIZED=FALSE&amp;creator=factset&amp;display_string=Audit"}</definedName>
    <definedName name="_3162__FDSAUDITLINK__" hidden="1">{"fdsup://Directions/FactSet Auditing Viewer?action=AUDIT_VALUE&amp;DB=129&amp;ID1=80004C10&amp;VALUEID=02001&amp;SDATE=200401&amp;PERIODTYPE=QTR_STD&amp;SCFT=3&amp;window=popup_no_bar&amp;width=385&amp;height=120&amp;START_MAXIMIZED=FALSE&amp;creator=factset&amp;display_string=Audit"}</definedName>
    <definedName name="_3163__FDSAUDITLINK__" hidden="1">{"fdsup://Directions/FactSet Auditing Viewer?action=AUDIT_VALUE&amp;DB=129&amp;ID1=81685010&amp;VALUEID=02001&amp;SDATE=200801&amp;PERIODTYPE=QTR_STD&amp;SCFT=3&amp;window=popup_no_bar&amp;width=385&amp;height=120&amp;START_MAXIMIZED=FALSE&amp;creator=factset&amp;display_string=Audit"}</definedName>
    <definedName name="_3164__FDSAUDITLINK__" hidden="1">{"fdsup://Directions/FactSet Auditing Viewer?action=AUDIT_VALUE&amp;DB=129&amp;ID1=81685010&amp;VALUEID=02001&amp;SDATE=200801&amp;PERIODTYPE=QTR_STD&amp;SCFT=3&amp;window=popup_no_bar&amp;width=385&amp;height=120&amp;START_MAXIMIZED=FALSE&amp;creator=factset&amp;display_string=Audit"}</definedName>
    <definedName name="_3165__FDSAUDITLINK__" hidden="1">{"fdsup://Directions/FactSet Auditing Viewer?action=AUDIT_VALUE&amp;DB=129&amp;ID1=81685010&amp;VALUEID=02001&amp;SDATE=200703&amp;PERIODTYPE=QTR_STD&amp;SCFT=3&amp;window=popup_no_bar&amp;width=385&amp;height=120&amp;START_MAXIMIZED=FALSE&amp;creator=factset&amp;display_string=Audit"}</definedName>
    <definedName name="_3166__FDSAUDITLINK__" hidden="1">{"fdsup://Directions/FactSet Auditing Viewer?action=AUDIT_VALUE&amp;DB=129&amp;ID1=81685010&amp;VALUEID=02001&amp;SDATE=200703&amp;PERIODTYPE=QTR_STD&amp;SCFT=3&amp;window=popup_no_bar&amp;width=385&amp;height=120&amp;START_MAXIMIZED=FALSE&amp;creator=factset&amp;display_string=Audit"}</definedName>
    <definedName name="_3167__FDSAUDITLINK__" hidden="1">{"fdsup://Directions/FactSet Auditing Viewer?action=AUDIT_VALUE&amp;DB=129&amp;ID1=81685010&amp;VALUEID=02001&amp;SDATE=200702&amp;PERIODTYPE=QTR_STD&amp;SCFT=3&amp;window=popup_no_bar&amp;width=385&amp;height=120&amp;START_MAXIMIZED=FALSE&amp;creator=factset&amp;display_string=Audit"}</definedName>
    <definedName name="_3168__FDSAUDITLINK__" hidden="1">{"fdsup://Directions/FactSet Auditing Viewer?action=AUDIT_VALUE&amp;DB=129&amp;ID1=81685010&amp;VALUEID=02001&amp;SDATE=200702&amp;PERIODTYPE=QTR_STD&amp;SCFT=3&amp;window=popup_no_bar&amp;width=385&amp;height=120&amp;START_MAXIMIZED=FALSE&amp;creator=factset&amp;display_string=Audit"}</definedName>
    <definedName name="_3169__FDSAUDITLINK__" hidden="1">{"fdsup://Directions/FactSet Auditing Viewer?action=AUDIT_VALUE&amp;DB=129&amp;ID1=81685010&amp;VALUEID=02001&amp;SDATE=200701&amp;PERIODTYPE=QTR_STD&amp;SCFT=3&amp;window=popup_no_bar&amp;width=385&amp;height=120&amp;START_MAXIMIZED=FALSE&amp;creator=factset&amp;display_string=Audit"}</definedName>
    <definedName name="_317__FDSAUDITLINK__" hidden="1">{"fdsup://directions/FAT Viewer?action=UPDATE&amp;creator=factset&amp;DYN_ARGS=TRUE&amp;DOC_NAME=FAT:FQL_AUDITING_CLIENT_TEMPLATE.FAT&amp;display_string=Audit&amp;VAR:KEY=IDSDCXKBEH&amp;VAR:QUERY=RkZfRU5UUlBSX1ZBTF9EQUlMWSgzOTk5NiwsLCwsJ0RJTCcpL0VDX01FQU5fU0FMRVNfTlRNQSgzOTk5Nik=&amp;","WINDOW=FIRST_POPUP&amp;HEIGHT=450&amp;WIDTH=450&amp;START_MAXIMIZED=FALSE&amp;VAR:CALENDAR=US&amp;VAR:SYMBOL=SGI&amp;VAR:INDEX=0"}</definedName>
    <definedName name="_3170__FDSAUDITLINK__" hidden="1">{"fdsup://Directions/FactSet Auditing Viewer?action=AUDIT_VALUE&amp;DB=129&amp;ID1=81685010&amp;VALUEID=02001&amp;SDATE=200701&amp;PERIODTYPE=QTR_STD&amp;SCFT=3&amp;window=popup_no_bar&amp;width=385&amp;height=120&amp;START_MAXIMIZED=FALSE&amp;creator=factset&amp;display_string=Audit"}</definedName>
    <definedName name="_3171__FDSAUDITLINK__" hidden="1">{"fdsup://Directions/FactSet Auditing Viewer?action=AUDIT_VALUE&amp;DB=129&amp;ID1=81685010&amp;VALUEID=02001&amp;SDATE=200603&amp;PERIODTYPE=QTR_STD&amp;SCFT=3&amp;window=popup_no_bar&amp;width=385&amp;height=120&amp;START_MAXIMIZED=FALSE&amp;creator=factset&amp;display_string=Audit"}</definedName>
    <definedName name="_3172__FDSAUDITLINK__" hidden="1">{"fdsup://Directions/FactSet Auditing Viewer?action=AUDIT_VALUE&amp;DB=129&amp;ID1=81685010&amp;VALUEID=02001&amp;SDATE=200603&amp;PERIODTYPE=QTR_STD&amp;SCFT=3&amp;window=popup_no_bar&amp;width=385&amp;height=120&amp;START_MAXIMIZED=FALSE&amp;creator=factset&amp;display_string=Audit"}</definedName>
    <definedName name="_3173__FDSAUDITLINK__" hidden="1">{"fdsup://Directions/FactSet Auditing Viewer?action=AUDIT_VALUE&amp;DB=129&amp;ID1=81685010&amp;VALUEID=02001&amp;SDATE=200602&amp;PERIODTYPE=QTR_STD&amp;SCFT=3&amp;window=popup_no_bar&amp;width=385&amp;height=120&amp;START_MAXIMIZED=FALSE&amp;creator=factset&amp;display_string=Audit"}</definedName>
    <definedName name="_3174__FDSAUDITLINK__" hidden="1">{"fdsup://Directions/FactSet Auditing Viewer?action=AUDIT_VALUE&amp;DB=129&amp;ID1=81685010&amp;VALUEID=02001&amp;SDATE=200602&amp;PERIODTYPE=QTR_STD&amp;SCFT=3&amp;window=popup_no_bar&amp;width=385&amp;height=120&amp;START_MAXIMIZED=FALSE&amp;creator=factset&amp;display_string=Audit"}</definedName>
    <definedName name="_3175__FDSAUDITLINK__" hidden="1">{"fdsup://Directions/FactSet Auditing Viewer?action=AUDIT_VALUE&amp;DB=129&amp;ID1=81685010&amp;VALUEID=02001&amp;SDATE=200601&amp;PERIODTYPE=QTR_STD&amp;SCFT=3&amp;window=popup_no_bar&amp;width=385&amp;height=120&amp;START_MAXIMIZED=FALSE&amp;creator=factset&amp;display_string=Audit"}</definedName>
    <definedName name="_3176__FDSAUDITLINK__" hidden="1">{"fdsup://Directions/FactSet Auditing Viewer?action=AUDIT_VALUE&amp;DB=129&amp;ID1=81685010&amp;VALUEID=02001&amp;SDATE=200601&amp;PERIODTYPE=QTR_STD&amp;SCFT=3&amp;window=popup_no_bar&amp;width=385&amp;height=120&amp;START_MAXIMIZED=FALSE&amp;creator=factset&amp;display_string=Audit"}</definedName>
    <definedName name="_3177__FDSAUDITLINK__" hidden="1">{"fdsup://Directions/FactSet Auditing Viewer?action=AUDIT_VALUE&amp;DB=129&amp;ID1=81685010&amp;VALUEID=02001&amp;SDATE=200503&amp;PERIODTYPE=QTR_STD&amp;SCFT=3&amp;window=popup_no_bar&amp;width=385&amp;height=120&amp;START_MAXIMIZED=FALSE&amp;creator=factset&amp;display_string=Audit"}</definedName>
    <definedName name="_3178__FDSAUDITLINK__" hidden="1">{"fdsup://Directions/FactSet Auditing Viewer?action=AUDIT_VALUE&amp;DB=129&amp;ID1=81685010&amp;VALUEID=02001&amp;SDATE=200503&amp;PERIODTYPE=QTR_STD&amp;SCFT=3&amp;window=popup_no_bar&amp;width=385&amp;height=120&amp;START_MAXIMIZED=FALSE&amp;creator=factset&amp;display_string=Audit"}</definedName>
    <definedName name="_3179__FDSAUDITLINK__" hidden="1">{"fdsup://Directions/FactSet Auditing Viewer?action=AUDIT_VALUE&amp;DB=129&amp;ID1=81685010&amp;VALUEID=02001&amp;SDATE=200502&amp;PERIODTYPE=QTR_STD&amp;SCFT=3&amp;window=popup_no_bar&amp;width=385&amp;height=120&amp;START_MAXIMIZED=FALSE&amp;creator=factset&amp;display_string=Audit"}</definedName>
    <definedName name="_318__FDSAUDITLINK__" hidden="1">{"fdsup://directions/FAT Viewer?action=UPDATE&amp;creator=factset&amp;DYN_ARGS=TRUE&amp;DOC_NAME=FAT:FQL_AUDITING_CLIENT_TEMPLATE.FAT&amp;display_string=Audit&amp;VAR:KEY=WLOFSPIDKT&amp;VAR:QUERY=RkZfRU5UUlBSX1ZBTF9EQUlMWSgzOTk5NSwsLCwsJ0RJTCcpL0VDX01FQU5fU0FMRVNfTlRNQSgzOTk5NSk=&amp;","WINDOW=FIRST_POPUP&amp;HEIGHT=450&amp;WIDTH=450&amp;START_MAXIMIZED=FALSE&amp;VAR:CALENDAR=US&amp;VAR:SYMBOL=SGI&amp;VAR:INDEX=0"}</definedName>
    <definedName name="_3180__FDSAUDITLINK__" hidden="1">{"fdsup://Directions/FactSet Auditing Viewer?action=AUDIT_VALUE&amp;DB=129&amp;ID1=81685010&amp;VALUEID=02001&amp;SDATE=200502&amp;PERIODTYPE=QTR_STD&amp;SCFT=3&amp;window=popup_no_bar&amp;width=385&amp;height=120&amp;START_MAXIMIZED=FALSE&amp;creator=factset&amp;display_string=Audit"}</definedName>
    <definedName name="_3181__FDSAUDITLINK__" hidden="1">{"fdsup://Directions/FactSet Auditing Viewer?action=AUDIT_VALUE&amp;DB=129&amp;ID1=81685010&amp;VALUEID=02001&amp;SDATE=200501&amp;PERIODTYPE=QTR_STD&amp;SCFT=3&amp;window=popup_no_bar&amp;width=385&amp;height=120&amp;START_MAXIMIZED=FALSE&amp;creator=factset&amp;display_string=Audit"}</definedName>
    <definedName name="_3182__FDSAUDITLINK__" hidden="1">{"fdsup://Directions/FactSet Auditing Viewer?action=AUDIT_VALUE&amp;DB=129&amp;ID1=81685010&amp;VALUEID=02001&amp;SDATE=200501&amp;PERIODTYPE=QTR_STD&amp;SCFT=3&amp;window=popup_no_bar&amp;width=385&amp;height=120&amp;START_MAXIMIZED=FALSE&amp;creator=factset&amp;display_string=Audit"}</definedName>
    <definedName name="_3183__FDSAUDITLINK__" hidden="1">{"fdsup://Directions/FactSet Auditing Viewer?action=AUDIT_VALUE&amp;DB=129&amp;ID1=81685010&amp;VALUEID=02001&amp;SDATE=200403&amp;PERIODTYPE=QTR_STD&amp;SCFT=3&amp;window=popup_no_bar&amp;width=385&amp;height=120&amp;START_MAXIMIZED=FALSE&amp;creator=factset&amp;display_string=Audit"}</definedName>
    <definedName name="_3184__FDSAUDITLINK__" hidden="1">{"fdsup://Directions/FactSet Auditing Viewer?action=AUDIT_VALUE&amp;DB=129&amp;ID1=81685010&amp;VALUEID=02001&amp;SDATE=200403&amp;PERIODTYPE=QTR_STD&amp;SCFT=3&amp;window=popup_no_bar&amp;width=385&amp;height=120&amp;START_MAXIMIZED=FALSE&amp;creator=factset&amp;display_string=Audit"}</definedName>
    <definedName name="_3185__FDSAUDITLINK__" hidden="1">{"fdsup://Directions/FactSet Auditing Viewer?action=AUDIT_VALUE&amp;DB=129&amp;ID1=81685010&amp;VALUEID=02001&amp;SDATE=200402&amp;PERIODTYPE=QTR_STD&amp;SCFT=3&amp;window=popup_no_bar&amp;width=385&amp;height=120&amp;START_MAXIMIZED=FALSE&amp;creator=factset&amp;display_string=Audit"}</definedName>
    <definedName name="_3186__FDSAUDITLINK__" hidden="1">{"fdsup://Directions/FactSet Auditing Viewer?action=AUDIT_VALUE&amp;DB=129&amp;ID1=81685010&amp;VALUEID=02001&amp;SDATE=200402&amp;PERIODTYPE=QTR_STD&amp;SCFT=3&amp;window=popup_no_bar&amp;width=385&amp;height=120&amp;START_MAXIMIZED=FALSE&amp;creator=factset&amp;display_string=Audit"}</definedName>
    <definedName name="_3187__FDSAUDITLINK__" hidden="1">{"fdsup://Directions/FactSet Auditing Viewer?action=AUDIT_VALUE&amp;DB=129&amp;ID1=81685010&amp;VALUEID=02001&amp;SDATE=200401&amp;PERIODTYPE=QTR_STD&amp;SCFT=3&amp;window=popup_no_bar&amp;width=385&amp;height=120&amp;START_MAXIMIZED=FALSE&amp;creator=factset&amp;display_string=Audit"}</definedName>
    <definedName name="_3188__FDSAUDITLINK__" hidden="1">{"fdsup://Directions/FactSet Auditing Viewer?action=AUDIT_VALUE&amp;DB=129&amp;ID1=81685010&amp;VALUEID=02001&amp;SDATE=200401&amp;PERIODTYPE=QTR_STD&amp;SCFT=3&amp;window=popup_no_bar&amp;width=385&amp;height=120&amp;START_MAXIMIZED=FALSE&amp;creator=factset&amp;display_string=Audit"}</definedName>
    <definedName name="_3189__FDSAUDITLINK__" hidden="1">{"fdsup://Directions/FactSet Auditing Viewer?action=AUDIT_VALUE&amp;DB=129&amp;ID1=82691910&amp;VALUEID=02001&amp;SDATE=200801&amp;PERIODTYPE=QTR_STD&amp;SCFT=3&amp;window=popup_no_bar&amp;width=385&amp;height=120&amp;START_MAXIMIZED=FALSE&amp;creator=factset&amp;display_string=Audit"}</definedName>
    <definedName name="_319__FDSAUDITLINK__" hidden="1">{"fdsup://directions/FAT Viewer?action=UPDATE&amp;creator=factset&amp;DYN_ARGS=TRUE&amp;DOC_NAME=FAT:FQL_AUDITING_CLIENT_TEMPLATE.FAT&amp;display_string=Audit&amp;VAR:KEY=YRULSLWLSP&amp;VAR:QUERY=RkZfRU5UUlBSX1ZBTF9EQUlMWSgzOTk5NCwsLCwsJ0RJTCcpL0VDX01FQU5fU0FMRVNfTlRNQSgzOTk5NCk=&amp;","WINDOW=FIRST_POPUP&amp;HEIGHT=450&amp;WIDTH=450&amp;START_MAXIMIZED=FALSE&amp;VAR:CALENDAR=US&amp;VAR:SYMBOL=SGI&amp;VAR:INDEX=0"}</definedName>
    <definedName name="_3190__FDSAUDITLINK__" hidden="1">{"fdsup://Directions/FactSet Auditing Viewer?action=AUDIT_VALUE&amp;DB=129&amp;ID1=82691910&amp;VALUEID=02001&amp;SDATE=200801&amp;PERIODTYPE=QTR_STD&amp;SCFT=3&amp;window=popup_no_bar&amp;width=385&amp;height=120&amp;START_MAXIMIZED=FALSE&amp;creator=factset&amp;display_string=Audit"}</definedName>
    <definedName name="_3191__FDSAUDITLINK__" hidden="1">{"fdsup://Directions/FactSet Auditing Viewer?action=AUDIT_VALUE&amp;DB=129&amp;ID1=82691910&amp;VALUEID=02001&amp;SDATE=200703&amp;PERIODTYPE=QTR_STD&amp;SCFT=3&amp;window=popup_no_bar&amp;width=385&amp;height=120&amp;START_MAXIMIZED=FALSE&amp;creator=factset&amp;display_string=Audit"}</definedName>
    <definedName name="_3192__FDSAUDITLINK__" hidden="1">{"fdsup://Directions/FactSet Auditing Viewer?action=AUDIT_VALUE&amp;DB=129&amp;ID1=82691910&amp;VALUEID=02001&amp;SDATE=200703&amp;PERIODTYPE=QTR_STD&amp;SCFT=3&amp;window=popup_no_bar&amp;width=385&amp;height=120&amp;START_MAXIMIZED=FALSE&amp;creator=factset&amp;display_string=Audit"}</definedName>
    <definedName name="_3193__FDSAUDITLINK__" hidden="1">{"fdsup://Directions/FactSet Auditing Viewer?action=AUDIT_VALUE&amp;DB=129&amp;ID1=82691910&amp;VALUEID=02001&amp;SDATE=200702&amp;PERIODTYPE=QTR_STD&amp;SCFT=3&amp;window=popup_no_bar&amp;width=385&amp;height=120&amp;START_MAXIMIZED=FALSE&amp;creator=factset&amp;display_string=Audit"}</definedName>
    <definedName name="_3194__FDSAUDITLINK__" hidden="1">{"fdsup://Directions/FactSet Auditing Viewer?action=AUDIT_VALUE&amp;DB=129&amp;ID1=82691910&amp;VALUEID=02001&amp;SDATE=200702&amp;PERIODTYPE=QTR_STD&amp;SCFT=3&amp;window=popup_no_bar&amp;width=385&amp;height=120&amp;START_MAXIMIZED=FALSE&amp;creator=factset&amp;display_string=Audit"}</definedName>
    <definedName name="_3195__FDSAUDITLINK__" hidden="1">{"fdsup://Directions/FactSet Auditing Viewer?action=AUDIT_VALUE&amp;DB=129&amp;ID1=82691910&amp;VALUEID=02001&amp;SDATE=200701&amp;PERIODTYPE=QTR_STD&amp;SCFT=3&amp;window=popup_no_bar&amp;width=385&amp;height=120&amp;START_MAXIMIZED=FALSE&amp;creator=factset&amp;display_string=Audit"}</definedName>
    <definedName name="_3196__FDSAUDITLINK__" hidden="1">{"fdsup://Directions/FactSet Auditing Viewer?action=AUDIT_VALUE&amp;DB=129&amp;ID1=82691910&amp;VALUEID=02001&amp;SDATE=200701&amp;PERIODTYPE=QTR_STD&amp;SCFT=3&amp;window=popup_no_bar&amp;width=385&amp;height=120&amp;START_MAXIMIZED=FALSE&amp;creator=factset&amp;display_string=Audit"}</definedName>
    <definedName name="_3197__FDSAUDITLINK__" hidden="1">{"fdsup://Directions/FactSet Auditing Viewer?action=AUDIT_VALUE&amp;DB=129&amp;ID1=82691910&amp;VALUEID=02001&amp;SDATE=200603&amp;PERIODTYPE=QTR_STD&amp;SCFT=3&amp;window=popup_no_bar&amp;width=385&amp;height=120&amp;START_MAXIMIZED=FALSE&amp;creator=factset&amp;display_string=Audit"}</definedName>
    <definedName name="_3198__FDSAUDITLINK__" hidden="1">{"fdsup://Directions/FactSet Auditing Viewer?action=AUDIT_VALUE&amp;DB=129&amp;ID1=82691910&amp;VALUEID=02001&amp;SDATE=200603&amp;PERIODTYPE=QTR_STD&amp;SCFT=3&amp;window=popup_no_bar&amp;width=385&amp;height=120&amp;START_MAXIMIZED=FALSE&amp;creator=factset&amp;display_string=Audit"}</definedName>
    <definedName name="_3199__FDSAUDITLINK__" hidden="1">{"fdsup://Directions/FactSet Auditing Viewer?action=AUDIT_VALUE&amp;DB=129&amp;ID1=82691910&amp;VALUEID=02001&amp;SDATE=200602&amp;PERIODTYPE=QTR_STD&amp;SCFT=3&amp;window=popup_no_bar&amp;width=385&amp;height=120&amp;START_MAXIMIZED=FALSE&amp;creator=factset&amp;display_string=Audit"}</definedName>
    <definedName name="_32__FDSAUDITLINK__" hidden="1">{"fdsup://directions/FAT Viewer?action=UPDATE&amp;creator=factset&amp;DYN_ARGS=TRUE&amp;DOC_NAME=FAT:FQL_AUDITING_CLIENT_TEMPLATE.FAT&amp;display_string=Audit&amp;VAR:KEY=MXAPMVCJEF&amp;VAR:QUERY=RkZfRU5UUlBSX1ZBTF9EQUlMWSg0MDM5NSwsLCwsJ0RJTCcpL0VDX01FQU5fU0FMRVNfTlRNQSg0MDM5NSk=&amp;","WINDOW=FIRST_POPUP&amp;HEIGHT=450&amp;WIDTH=450&amp;START_MAXIMIZED=FALSE&amp;VAR:CALENDAR=US&amp;VAR:SYMBOL=SGI&amp;VAR:INDEX=0"}</definedName>
    <definedName name="_320__FDSAUDITLINK__" hidden="1">{"fdsup://directions/FAT Viewer?action=UPDATE&amp;creator=factset&amp;DYN_ARGS=TRUE&amp;DOC_NAME=FAT:FQL_AUDITING_CLIENT_TEMPLATE.FAT&amp;display_string=Audit&amp;VAR:KEY=EBEVWZUTSV&amp;VAR:QUERY=RkZfRU5UUlBSX1ZBTF9EQUlMWSgzOTk5MywsLCwsJ0RJTCcpL0VDX01FQU5fU0FMRVNfTlRNQSgzOTk5Myk=&amp;","WINDOW=FIRST_POPUP&amp;HEIGHT=450&amp;WIDTH=450&amp;START_MAXIMIZED=FALSE&amp;VAR:CALENDAR=US&amp;VAR:SYMBOL=SGI&amp;VAR:INDEX=0"}</definedName>
    <definedName name="_3200__FDSAUDITLINK__" hidden="1">{"fdsup://Directions/FactSet Auditing Viewer?action=AUDIT_VALUE&amp;DB=129&amp;ID1=82691910&amp;VALUEID=02001&amp;SDATE=200602&amp;PERIODTYPE=QTR_STD&amp;SCFT=3&amp;window=popup_no_bar&amp;width=385&amp;height=120&amp;START_MAXIMIZED=FALSE&amp;creator=factset&amp;display_string=Audit"}</definedName>
    <definedName name="_3201__FDSAUDITLINK__" hidden="1">{"fdsup://Directions/FactSet Auditing Viewer?action=AUDIT_VALUE&amp;DB=129&amp;ID1=82691910&amp;VALUEID=02001&amp;SDATE=200601&amp;PERIODTYPE=QTR_STD&amp;SCFT=3&amp;window=popup_no_bar&amp;width=385&amp;height=120&amp;START_MAXIMIZED=FALSE&amp;creator=factset&amp;display_string=Audit"}</definedName>
    <definedName name="_3202__FDSAUDITLINK__" hidden="1">{"fdsup://Directions/FactSet Auditing Viewer?action=AUDIT_VALUE&amp;DB=129&amp;ID1=82691910&amp;VALUEID=02001&amp;SDATE=200601&amp;PERIODTYPE=QTR_STD&amp;SCFT=3&amp;window=popup_no_bar&amp;width=385&amp;height=120&amp;START_MAXIMIZED=FALSE&amp;creator=factset&amp;display_string=Audit"}</definedName>
    <definedName name="_3203__FDSAUDITLINK__" hidden="1">{"fdsup://Directions/FactSet Auditing Viewer?action=AUDIT_VALUE&amp;DB=129&amp;ID1=82691910&amp;VALUEID=02001&amp;SDATE=200503&amp;PERIODTYPE=QTR_STD&amp;SCFT=3&amp;window=popup_no_bar&amp;width=385&amp;height=120&amp;START_MAXIMIZED=FALSE&amp;creator=factset&amp;display_string=Audit"}</definedName>
    <definedName name="_3204__FDSAUDITLINK__" hidden="1">{"fdsup://Directions/FactSet Auditing Viewer?action=AUDIT_VALUE&amp;DB=129&amp;ID1=82691910&amp;VALUEID=02001&amp;SDATE=200503&amp;PERIODTYPE=QTR_STD&amp;SCFT=3&amp;window=popup_no_bar&amp;width=385&amp;height=120&amp;START_MAXIMIZED=FALSE&amp;creator=factset&amp;display_string=Audit"}</definedName>
    <definedName name="_3205__FDSAUDITLINK__" hidden="1">{"fdsup://Directions/FactSet Auditing Viewer?action=AUDIT_VALUE&amp;DB=129&amp;ID1=82691910&amp;VALUEID=02001&amp;SDATE=200502&amp;PERIODTYPE=QTR_STD&amp;SCFT=3&amp;window=popup_no_bar&amp;width=385&amp;height=120&amp;START_MAXIMIZED=FALSE&amp;creator=factset&amp;display_string=Audit"}</definedName>
    <definedName name="_3206__FDSAUDITLINK__" hidden="1">{"fdsup://Directions/FactSet Auditing Viewer?action=AUDIT_VALUE&amp;DB=129&amp;ID1=82691910&amp;VALUEID=02001&amp;SDATE=200502&amp;PERIODTYPE=QTR_STD&amp;SCFT=3&amp;window=popup_no_bar&amp;width=385&amp;height=120&amp;START_MAXIMIZED=FALSE&amp;creator=factset&amp;display_string=Audit"}</definedName>
    <definedName name="_3207__FDSAUDITLINK__" hidden="1">{"fdsup://Directions/FactSet Auditing Viewer?action=AUDIT_VALUE&amp;DB=129&amp;ID1=82691910&amp;VALUEID=02001&amp;SDATE=200501&amp;PERIODTYPE=QTR_STD&amp;SCFT=3&amp;window=popup_no_bar&amp;width=385&amp;height=120&amp;START_MAXIMIZED=FALSE&amp;creator=factset&amp;display_string=Audit"}</definedName>
    <definedName name="_3208__FDSAUDITLINK__" hidden="1">{"fdsup://Directions/FactSet Auditing Viewer?action=AUDIT_VALUE&amp;DB=129&amp;ID1=82691910&amp;VALUEID=02001&amp;SDATE=200501&amp;PERIODTYPE=QTR_STD&amp;SCFT=3&amp;window=popup_no_bar&amp;width=385&amp;height=120&amp;START_MAXIMIZED=FALSE&amp;creator=factset&amp;display_string=Audit"}</definedName>
    <definedName name="_3209__FDSAUDITLINK__" hidden="1">{"fdsup://Directions/FactSet Auditing Viewer?action=AUDIT_VALUE&amp;DB=129&amp;ID1=82691910&amp;VALUEID=02001&amp;SDATE=200403&amp;PERIODTYPE=QTR_STD&amp;SCFT=3&amp;window=popup_no_bar&amp;width=385&amp;height=120&amp;START_MAXIMIZED=FALSE&amp;creator=factset&amp;display_string=Audit"}</definedName>
    <definedName name="_321__FDSAUDITLINK__" hidden="1">{"fdsup://directions/FAT Viewer?action=UPDATE&amp;creator=factset&amp;DYN_ARGS=TRUE&amp;DOC_NAME=FAT:FQL_AUDITING_CLIENT_TEMPLATE.FAT&amp;display_string=Audit&amp;VAR:KEY=ADUJIFGTCH&amp;VAR:QUERY=RkZfRU5UUlBSX1ZBTF9EQUlMWSgzOTk5MCwsLCwsJ0RJTCcpL0VDX01FQU5fU0FMRVNfTlRNQSgzOTk5MCk=&amp;","WINDOW=FIRST_POPUP&amp;HEIGHT=450&amp;WIDTH=450&amp;START_MAXIMIZED=FALSE&amp;VAR:CALENDAR=US&amp;VAR:SYMBOL=SGI&amp;VAR:INDEX=0"}</definedName>
    <definedName name="_3210__FDSAUDITLINK__" hidden="1">{"fdsup://Directions/FactSet Auditing Viewer?action=AUDIT_VALUE&amp;DB=129&amp;ID1=82691910&amp;VALUEID=02001&amp;SDATE=200403&amp;PERIODTYPE=QTR_STD&amp;SCFT=3&amp;window=popup_no_bar&amp;width=385&amp;height=120&amp;START_MAXIMIZED=FALSE&amp;creator=factset&amp;display_string=Audit"}</definedName>
    <definedName name="_3211__FDSAUDITLINK__" hidden="1">{"fdsup://Directions/FactSet Auditing Viewer?action=AUDIT_VALUE&amp;DB=129&amp;ID1=82691910&amp;VALUEID=02001&amp;SDATE=200402&amp;PERIODTYPE=QTR_STD&amp;SCFT=3&amp;window=popup_no_bar&amp;width=385&amp;height=120&amp;START_MAXIMIZED=FALSE&amp;creator=factset&amp;display_string=Audit"}</definedName>
    <definedName name="_3212__FDSAUDITLINK__" hidden="1">{"fdsup://Directions/FactSet Auditing Viewer?action=AUDIT_VALUE&amp;DB=129&amp;ID1=82691910&amp;VALUEID=02001&amp;SDATE=200402&amp;PERIODTYPE=QTR_STD&amp;SCFT=3&amp;window=popup_no_bar&amp;width=385&amp;height=120&amp;START_MAXIMIZED=FALSE&amp;creator=factset&amp;display_string=Audit"}</definedName>
    <definedName name="_3213__FDSAUDITLINK__" hidden="1">{"fdsup://Directions/FactSet Auditing Viewer?action=AUDIT_VALUE&amp;DB=129&amp;ID1=82691910&amp;VALUEID=02001&amp;SDATE=200401&amp;PERIODTYPE=QTR_STD&amp;SCFT=3&amp;window=popup_no_bar&amp;width=385&amp;height=120&amp;START_MAXIMIZED=FALSE&amp;creator=factset&amp;display_string=Audit"}</definedName>
    <definedName name="_3214__FDSAUDITLINK__" hidden="1">{"fdsup://Directions/FactSet Auditing Viewer?action=AUDIT_VALUE&amp;DB=129&amp;ID1=82691910&amp;VALUEID=02001&amp;SDATE=200401&amp;PERIODTYPE=QTR_STD&amp;SCFT=3&amp;window=popup_no_bar&amp;width=385&amp;height=120&amp;START_MAXIMIZED=FALSE&amp;creator=factset&amp;display_string=Audit"}</definedName>
    <definedName name="_3215__FDSAUDITLINK__" hidden="1">{"fdsup://Directions/FactSet Auditing Viewer?action=AUDIT_VALUE&amp;DB=129&amp;ID1=82705T10&amp;VALUEID=02001&amp;SDATE=200801&amp;PERIODTYPE=QTR_STD&amp;SCFT=3&amp;window=popup_no_bar&amp;width=385&amp;height=120&amp;START_MAXIMIZED=FALSE&amp;creator=factset&amp;display_string=Audit"}</definedName>
    <definedName name="_3216__FDSAUDITLINK__" hidden="1">{"fdsup://Directions/FactSet Auditing Viewer?action=AUDIT_VALUE&amp;DB=129&amp;ID1=82705T10&amp;VALUEID=02001&amp;SDATE=200801&amp;PERIODTYPE=QTR_STD&amp;SCFT=3&amp;window=popup_no_bar&amp;width=385&amp;height=120&amp;START_MAXIMIZED=FALSE&amp;creator=factset&amp;display_string=Audit"}</definedName>
    <definedName name="_3217__FDSAUDITLINK__" hidden="1">{"fdsup://Directions/FactSet Auditing Viewer?action=AUDIT_VALUE&amp;DB=129&amp;ID1=82705T10&amp;VALUEID=02001&amp;SDATE=200703&amp;PERIODTYPE=QTR_STD&amp;SCFT=3&amp;window=popup_no_bar&amp;width=385&amp;height=120&amp;START_MAXIMIZED=FALSE&amp;creator=factset&amp;display_string=Audit"}</definedName>
    <definedName name="_3218__FDSAUDITLINK__" hidden="1">{"fdsup://Directions/FactSet Auditing Viewer?action=AUDIT_VALUE&amp;DB=129&amp;ID1=82705T10&amp;VALUEID=02001&amp;SDATE=200703&amp;PERIODTYPE=QTR_STD&amp;SCFT=3&amp;window=popup_no_bar&amp;width=385&amp;height=120&amp;START_MAXIMIZED=FALSE&amp;creator=factset&amp;display_string=Audit"}</definedName>
    <definedName name="_3219__FDSAUDITLINK__" hidden="1">{"fdsup://Directions/FactSet Auditing Viewer?action=AUDIT_VALUE&amp;DB=129&amp;ID1=82705T10&amp;VALUEID=02001&amp;SDATE=200702&amp;PERIODTYPE=QTR_STD&amp;SCFT=3&amp;window=popup_no_bar&amp;width=385&amp;height=120&amp;START_MAXIMIZED=FALSE&amp;creator=factset&amp;display_string=Audit"}</definedName>
    <definedName name="_322__FDSAUDITLINK__" hidden="1">{"fdsup://directions/FAT Viewer?action=UPDATE&amp;creator=factset&amp;DYN_ARGS=TRUE&amp;DOC_NAME=FAT:FQL_AUDITING_CLIENT_TEMPLATE.FAT&amp;display_string=Audit&amp;VAR:KEY=CPQLWXQJWZ&amp;VAR:QUERY=RkZfRU5UUlBSX1ZBTF9EQUlMWSgzOTk4OSwsLCwsJ0RJTCcpL0VDX01FQU5fU0FMRVNfTlRNQSgzOTk4OSk=&amp;","WINDOW=FIRST_POPUP&amp;HEIGHT=450&amp;WIDTH=450&amp;START_MAXIMIZED=FALSE&amp;VAR:CALENDAR=US&amp;VAR:SYMBOL=SGI&amp;VAR:INDEX=0"}</definedName>
    <definedName name="_3220__FDSAUDITLINK__" hidden="1">{"fdsup://Directions/FactSet Auditing Viewer?action=AUDIT_VALUE&amp;DB=129&amp;ID1=82705T10&amp;VALUEID=02001&amp;SDATE=200702&amp;PERIODTYPE=QTR_STD&amp;SCFT=3&amp;window=popup_no_bar&amp;width=385&amp;height=120&amp;START_MAXIMIZED=FALSE&amp;creator=factset&amp;display_string=Audit"}</definedName>
    <definedName name="_3221__FDSAUDITLINK__" hidden="1">{"fdsup://Directions/FactSet Auditing Viewer?action=AUDIT_VALUE&amp;DB=129&amp;ID1=82705T10&amp;VALUEID=02001&amp;SDATE=200701&amp;PERIODTYPE=QTR_STD&amp;SCFT=3&amp;window=popup_no_bar&amp;width=385&amp;height=120&amp;START_MAXIMIZED=FALSE&amp;creator=factset&amp;display_string=Audit"}</definedName>
    <definedName name="_3222__FDSAUDITLINK__" hidden="1">{"fdsup://Directions/FactSet Auditing Viewer?action=AUDIT_VALUE&amp;DB=129&amp;ID1=82705T10&amp;VALUEID=02001&amp;SDATE=200701&amp;PERIODTYPE=QTR_STD&amp;SCFT=3&amp;window=popup_no_bar&amp;width=385&amp;height=120&amp;START_MAXIMIZED=FALSE&amp;creator=factset&amp;display_string=Audit"}</definedName>
    <definedName name="_3223__FDSAUDITLINK__" hidden="1">{"fdsup://Directions/FactSet Auditing Viewer?action=AUDIT_VALUE&amp;DB=129&amp;ID1=82705T10&amp;VALUEID=02001&amp;SDATE=200603&amp;PERIODTYPE=QTR_STD&amp;SCFT=3&amp;window=popup_no_bar&amp;width=385&amp;height=120&amp;START_MAXIMIZED=FALSE&amp;creator=factset&amp;display_string=Audit"}</definedName>
    <definedName name="_3224__FDSAUDITLINK__" hidden="1">{"fdsup://Directions/FactSet Auditing Viewer?action=AUDIT_VALUE&amp;DB=129&amp;ID1=82705T10&amp;VALUEID=02001&amp;SDATE=200603&amp;PERIODTYPE=QTR_STD&amp;SCFT=3&amp;window=popup_no_bar&amp;width=385&amp;height=120&amp;START_MAXIMIZED=FALSE&amp;creator=factset&amp;display_string=Audit"}</definedName>
    <definedName name="_3225__FDSAUDITLINK__" hidden="1">{"fdsup://Directions/FactSet Auditing Viewer?action=AUDIT_VALUE&amp;DB=129&amp;ID1=82705T10&amp;VALUEID=02001&amp;SDATE=200602&amp;PERIODTYPE=QTR_STD&amp;SCFT=3&amp;window=popup_no_bar&amp;width=385&amp;height=120&amp;START_MAXIMIZED=FALSE&amp;creator=factset&amp;display_string=Audit"}</definedName>
    <definedName name="_3226__FDSAUDITLINK__" hidden="1">{"fdsup://Directions/FactSet Auditing Viewer?action=AUDIT_VALUE&amp;DB=129&amp;ID1=82705T10&amp;VALUEID=02001&amp;SDATE=200602&amp;PERIODTYPE=QTR_STD&amp;SCFT=3&amp;window=popup_no_bar&amp;width=385&amp;height=120&amp;START_MAXIMIZED=FALSE&amp;creator=factset&amp;display_string=Audit"}</definedName>
    <definedName name="_3227__FDSAUDITLINK__" hidden="1">{"fdsup://Directions/FactSet Auditing Viewer?action=AUDIT_VALUE&amp;DB=129&amp;ID1=82705T10&amp;VALUEID=02001&amp;SDATE=200601&amp;PERIODTYPE=QTR_STD&amp;SCFT=3&amp;window=popup_no_bar&amp;width=385&amp;height=120&amp;START_MAXIMIZED=FALSE&amp;creator=factset&amp;display_string=Audit"}</definedName>
    <definedName name="_3228__FDSAUDITLINK__" hidden="1">{"fdsup://Directions/FactSet Auditing Viewer?action=AUDIT_VALUE&amp;DB=129&amp;ID1=82705T10&amp;VALUEID=02001&amp;SDATE=200601&amp;PERIODTYPE=QTR_STD&amp;SCFT=3&amp;window=popup_no_bar&amp;width=385&amp;height=120&amp;START_MAXIMIZED=FALSE&amp;creator=factset&amp;display_string=Audit"}</definedName>
    <definedName name="_3229__FDSAUDITLINK__" hidden="1">{"fdsup://Directions/FactSet Auditing Viewer?action=AUDIT_VALUE&amp;DB=129&amp;ID1=82705T10&amp;VALUEID=02001&amp;SDATE=200503&amp;PERIODTYPE=QTR_STD&amp;SCFT=3&amp;window=popup_no_bar&amp;width=385&amp;height=120&amp;START_MAXIMIZED=FALSE&amp;creator=factset&amp;display_string=Audit"}</definedName>
    <definedName name="_323__FDSAUDITLINK__" hidden="1">{"fdsup://directions/FAT Viewer?action=UPDATE&amp;creator=factset&amp;DYN_ARGS=TRUE&amp;DOC_NAME=FAT:FQL_AUDITING_CLIENT_TEMPLATE.FAT&amp;display_string=Audit&amp;VAR:KEY=SJMFWTEDQT&amp;VAR:QUERY=RkZfRU5UUlBSX1ZBTF9EQUlMWSgzOTk4OCwsLCwsJ0RJTCcpL0VDX01FQU5fU0FMRVNfTlRNQSgzOTk4OCk=&amp;","WINDOW=FIRST_POPUP&amp;HEIGHT=450&amp;WIDTH=450&amp;START_MAXIMIZED=FALSE&amp;VAR:CALENDAR=US&amp;VAR:SYMBOL=SGI&amp;VAR:INDEX=0"}</definedName>
    <definedName name="_3230__FDSAUDITLINK__" hidden="1">{"fdsup://Directions/FactSet Auditing Viewer?action=AUDIT_VALUE&amp;DB=129&amp;ID1=82705T10&amp;VALUEID=02001&amp;SDATE=200503&amp;PERIODTYPE=QTR_STD&amp;SCFT=3&amp;window=popup_no_bar&amp;width=385&amp;height=120&amp;START_MAXIMIZED=FALSE&amp;creator=factset&amp;display_string=Audit"}</definedName>
    <definedName name="_3231__FDSAUDITLINK__" hidden="1">{"fdsup://Directions/FactSet Auditing Viewer?action=AUDIT_VALUE&amp;DB=129&amp;ID1=82705T10&amp;VALUEID=02001&amp;SDATE=200502&amp;PERIODTYPE=QTR_STD&amp;SCFT=3&amp;window=popup_no_bar&amp;width=385&amp;height=120&amp;START_MAXIMIZED=FALSE&amp;creator=factset&amp;display_string=Audit"}</definedName>
    <definedName name="_3232__FDSAUDITLINK__" hidden="1">{"fdsup://Directions/FactSet Auditing Viewer?action=AUDIT_VALUE&amp;DB=129&amp;ID1=82705T10&amp;VALUEID=02001&amp;SDATE=200502&amp;PERIODTYPE=QTR_STD&amp;SCFT=3&amp;window=popup_no_bar&amp;width=385&amp;height=120&amp;START_MAXIMIZED=FALSE&amp;creator=factset&amp;display_string=Audit"}</definedName>
    <definedName name="_3233__FDSAUDITLINK__" hidden="1">{"fdsup://Directions/FactSet Auditing Viewer?action=AUDIT_VALUE&amp;DB=129&amp;ID1=82705T10&amp;VALUEID=02001&amp;SDATE=200501&amp;PERIODTYPE=QTR_STD&amp;SCFT=3&amp;window=popup_no_bar&amp;width=385&amp;height=120&amp;START_MAXIMIZED=FALSE&amp;creator=factset&amp;display_string=Audit"}</definedName>
    <definedName name="_3234__FDSAUDITLINK__" hidden="1">{"fdsup://Directions/FactSet Auditing Viewer?action=AUDIT_VALUE&amp;DB=129&amp;ID1=82705T10&amp;VALUEID=02001&amp;SDATE=200501&amp;PERIODTYPE=QTR_STD&amp;SCFT=3&amp;window=popup_no_bar&amp;width=385&amp;height=120&amp;START_MAXIMIZED=FALSE&amp;creator=factset&amp;display_string=Audit"}</definedName>
    <definedName name="_3235__FDSAUDITLINK__" hidden="1">{"fdsup://Directions/FactSet Auditing Viewer?action=AUDIT_VALUE&amp;DB=129&amp;ID1=82705T10&amp;VALUEID=02001&amp;SDATE=200403&amp;PERIODTYPE=QTR_STD&amp;SCFT=3&amp;window=popup_no_bar&amp;width=385&amp;height=120&amp;START_MAXIMIZED=FALSE&amp;creator=factset&amp;display_string=Audit"}</definedName>
    <definedName name="_3236__FDSAUDITLINK__" hidden="1">{"fdsup://Directions/FactSet Auditing Viewer?action=AUDIT_VALUE&amp;DB=129&amp;ID1=82705T10&amp;VALUEID=02001&amp;SDATE=200403&amp;PERIODTYPE=QTR_STD&amp;SCFT=3&amp;window=popup_no_bar&amp;width=385&amp;height=120&amp;START_MAXIMIZED=FALSE&amp;creator=factset&amp;display_string=Audit"}</definedName>
    <definedName name="_3237__FDSAUDITLINK__" hidden="1">{"fdsup://Directions/FactSet Auditing Viewer?action=AUDIT_VALUE&amp;DB=129&amp;ID1=82705T10&amp;VALUEID=02001&amp;SDATE=200402&amp;PERIODTYPE=QTR_STD&amp;SCFT=3&amp;window=popup_no_bar&amp;width=385&amp;height=120&amp;START_MAXIMIZED=FALSE&amp;creator=factset&amp;display_string=Audit"}</definedName>
    <definedName name="_3238__FDSAUDITLINK__" hidden="1">{"fdsup://Directions/FactSet Auditing Viewer?action=AUDIT_VALUE&amp;DB=129&amp;ID1=82705T10&amp;VALUEID=02001&amp;SDATE=200402&amp;PERIODTYPE=QTR_STD&amp;SCFT=3&amp;window=popup_no_bar&amp;width=385&amp;height=120&amp;START_MAXIMIZED=FALSE&amp;creator=factset&amp;display_string=Audit"}</definedName>
    <definedName name="_3239__FDSAUDITLINK__" hidden="1">{"fdsup://Directions/FactSet Auditing Viewer?action=AUDIT_VALUE&amp;DB=129&amp;ID1=82705T10&amp;VALUEID=02001&amp;SDATE=200401&amp;PERIODTYPE=QTR_STD&amp;SCFT=3&amp;window=popup_no_bar&amp;width=385&amp;height=120&amp;START_MAXIMIZED=FALSE&amp;creator=factset&amp;display_string=Audit"}</definedName>
    <definedName name="_324__FDSAUDITLINK__" hidden="1">{"fdsup://directions/FAT Viewer?action=UPDATE&amp;creator=factset&amp;DYN_ARGS=TRUE&amp;DOC_NAME=FAT:FQL_AUDITING_CLIENT_TEMPLATE.FAT&amp;display_string=Audit&amp;VAR:KEY=UTCXKBMJSL&amp;VAR:QUERY=RkZfRU5UUlBSX1ZBTF9EQUlMWSgzOTk4NywsLCwsJ0RJTCcpL0VDX01FQU5fU0FMRVNfTlRNQSgzOTk4Nyk=&amp;","WINDOW=FIRST_POPUP&amp;HEIGHT=450&amp;WIDTH=450&amp;START_MAXIMIZED=FALSE&amp;VAR:CALENDAR=US&amp;VAR:SYMBOL=SGI&amp;VAR:INDEX=0"}</definedName>
    <definedName name="_3240__FDSAUDITLINK__" hidden="1">{"fdsup://Directions/FactSet Auditing Viewer?action=AUDIT_VALUE&amp;DB=129&amp;ID1=82705T10&amp;VALUEID=02001&amp;SDATE=200401&amp;PERIODTYPE=QTR_STD&amp;SCFT=3&amp;window=popup_no_bar&amp;width=385&amp;height=120&amp;START_MAXIMIZED=FALSE&amp;creator=factset&amp;display_string=Audit"}</definedName>
    <definedName name="_3241__FDSAUDITLINK__" hidden="1">{"fdsup://Directions/FactSet Auditing Viewer?action=AUDIT_VALUE&amp;DB=129&amp;ID1=75091710&amp;VALUEID=02001&amp;SDATE=200801&amp;PERIODTYPE=QTR_STD&amp;SCFT=3&amp;window=popup_no_bar&amp;width=385&amp;height=120&amp;START_MAXIMIZED=FALSE&amp;creator=factset&amp;display_string=Audit"}</definedName>
    <definedName name="_3242__FDSAUDITLINK__" hidden="1">{"fdsup://Directions/FactSet Auditing Viewer?action=AUDIT_VALUE&amp;DB=129&amp;ID1=75091710&amp;VALUEID=02001&amp;SDATE=200801&amp;PERIODTYPE=QTR_STD&amp;SCFT=3&amp;window=popup_no_bar&amp;width=385&amp;height=120&amp;START_MAXIMIZED=FALSE&amp;creator=factset&amp;display_string=Audit"}</definedName>
    <definedName name="_3243__FDSAUDITLINK__" hidden="1">{"fdsup://Directions/FactSet Auditing Viewer?action=AUDIT_VALUE&amp;DB=129&amp;ID1=75091710&amp;VALUEID=02001&amp;SDATE=200703&amp;PERIODTYPE=QTR_STD&amp;SCFT=3&amp;window=popup_no_bar&amp;width=385&amp;height=120&amp;START_MAXIMIZED=FALSE&amp;creator=factset&amp;display_string=Audit"}</definedName>
    <definedName name="_3244__FDSAUDITLINK__" hidden="1">{"fdsup://Directions/FactSet Auditing Viewer?action=AUDIT_VALUE&amp;DB=129&amp;ID1=75091710&amp;VALUEID=02001&amp;SDATE=200703&amp;PERIODTYPE=QTR_STD&amp;SCFT=3&amp;window=popup_no_bar&amp;width=385&amp;height=120&amp;START_MAXIMIZED=FALSE&amp;creator=factset&amp;display_string=Audit"}</definedName>
    <definedName name="_3245__FDSAUDITLINK__" hidden="1">{"fdsup://Directions/FactSet Auditing Viewer?action=AUDIT_VALUE&amp;DB=129&amp;ID1=75091710&amp;VALUEID=02001&amp;SDATE=200702&amp;PERIODTYPE=QTR_STD&amp;SCFT=3&amp;window=popup_no_bar&amp;width=385&amp;height=120&amp;START_MAXIMIZED=FALSE&amp;creator=factset&amp;display_string=Audit"}</definedName>
    <definedName name="_3246__FDSAUDITLINK__" hidden="1">{"fdsup://Directions/FactSet Auditing Viewer?action=AUDIT_VALUE&amp;DB=129&amp;ID1=75091710&amp;VALUEID=02001&amp;SDATE=200702&amp;PERIODTYPE=QTR_STD&amp;SCFT=3&amp;window=popup_no_bar&amp;width=385&amp;height=120&amp;START_MAXIMIZED=FALSE&amp;creator=factset&amp;display_string=Audit"}</definedName>
    <definedName name="_3247__FDSAUDITLINK__" hidden="1">{"fdsup://Directions/FactSet Auditing Viewer?action=AUDIT_VALUE&amp;DB=129&amp;ID1=75091710&amp;VALUEID=02001&amp;SDATE=200701&amp;PERIODTYPE=QTR_STD&amp;SCFT=3&amp;window=popup_no_bar&amp;width=385&amp;height=120&amp;START_MAXIMIZED=FALSE&amp;creator=factset&amp;display_string=Audit"}</definedName>
    <definedName name="_3248__FDSAUDITLINK__" hidden="1">{"fdsup://Directions/FactSet Auditing Viewer?action=AUDIT_VALUE&amp;DB=129&amp;ID1=75091710&amp;VALUEID=02001&amp;SDATE=200701&amp;PERIODTYPE=QTR_STD&amp;SCFT=3&amp;window=popup_no_bar&amp;width=385&amp;height=120&amp;START_MAXIMIZED=FALSE&amp;creator=factset&amp;display_string=Audit"}</definedName>
    <definedName name="_3249__FDSAUDITLINK__" hidden="1">{"fdsup://Directions/FactSet Auditing Viewer?action=AUDIT_VALUE&amp;DB=129&amp;ID1=75091710&amp;VALUEID=02001&amp;SDATE=200603&amp;PERIODTYPE=QTR_STD&amp;SCFT=3&amp;window=popup_no_bar&amp;width=385&amp;height=120&amp;START_MAXIMIZED=FALSE&amp;creator=factset&amp;display_string=Audit"}</definedName>
    <definedName name="_325__FDSAUDITLINK__" hidden="1">{"fdsup://directions/FAT Viewer?action=UPDATE&amp;creator=factset&amp;DYN_ARGS=TRUE&amp;DOC_NAME=FAT:FQL_AUDITING_CLIENT_TEMPLATE.FAT&amp;display_string=Audit&amp;VAR:KEY=YHAFMROTUR&amp;VAR:QUERY=RkZfRU5UUlBSX1ZBTF9EQUlMWSgzOTk4NiwsLCwsJ0RJTCcpL0VDX01FQU5fU0FMRVNfTlRNQSgzOTk4Nik=&amp;","WINDOW=FIRST_POPUP&amp;HEIGHT=450&amp;WIDTH=450&amp;START_MAXIMIZED=FALSE&amp;VAR:CALENDAR=US&amp;VAR:SYMBOL=SGI&amp;VAR:INDEX=0"}</definedName>
    <definedName name="_3250__FDSAUDITLINK__" hidden="1">{"fdsup://Directions/FactSet Auditing Viewer?action=AUDIT_VALUE&amp;DB=129&amp;ID1=75091710&amp;VALUEID=02001&amp;SDATE=200603&amp;PERIODTYPE=QTR_STD&amp;SCFT=3&amp;window=popup_no_bar&amp;width=385&amp;height=120&amp;START_MAXIMIZED=FALSE&amp;creator=factset&amp;display_string=Audit"}</definedName>
    <definedName name="_3251__FDSAUDITLINK__" hidden="1">{"fdsup://Directions/FactSet Auditing Viewer?action=AUDIT_VALUE&amp;DB=129&amp;ID1=75091710&amp;VALUEID=02001&amp;SDATE=200602&amp;PERIODTYPE=QTR_STD&amp;SCFT=3&amp;window=popup_no_bar&amp;width=385&amp;height=120&amp;START_MAXIMIZED=FALSE&amp;creator=factset&amp;display_string=Audit"}</definedName>
    <definedName name="_3252__FDSAUDITLINK__" hidden="1">{"fdsup://Directions/FactSet Auditing Viewer?action=AUDIT_VALUE&amp;DB=129&amp;ID1=75091710&amp;VALUEID=02001&amp;SDATE=200602&amp;PERIODTYPE=QTR_STD&amp;SCFT=3&amp;window=popup_no_bar&amp;width=385&amp;height=120&amp;START_MAXIMIZED=FALSE&amp;creator=factset&amp;display_string=Audit"}</definedName>
    <definedName name="_3253__FDSAUDITLINK__" hidden="1">{"fdsup://Directions/FactSet Auditing Viewer?action=AUDIT_VALUE&amp;DB=129&amp;ID1=75091710&amp;VALUEID=02001&amp;SDATE=200601&amp;PERIODTYPE=QTR_STD&amp;SCFT=3&amp;window=popup_no_bar&amp;width=385&amp;height=120&amp;START_MAXIMIZED=FALSE&amp;creator=factset&amp;display_string=Audit"}</definedName>
    <definedName name="_3254__FDSAUDITLINK__" hidden="1">{"fdsup://Directions/FactSet Auditing Viewer?action=AUDIT_VALUE&amp;DB=129&amp;ID1=75091710&amp;VALUEID=02001&amp;SDATE=200601&amp;PERIODTYPE=QTR_STD&amp;SCFT=3&amp;window=popup_no_bar&amp;width=385&amp;height=120&amp;START_MAXIMIZED=FALSE&amp;creator=factset&amp;display_string=Audit"}</definedName>
    <definedName name="_3255__FDSAUDITLINK__" hidden="1">{"fdsup://Directions/FactSet Auditing Viewer?action=AUDIT_VALUE&amp;DB=129&amp;ID1=75091710&amp;VALUEID=02001&amp;SDATE=200503&amp;PERIODTYPE=QTR_STD&amp;SCFT=3&amp;window=popup_no_bar&amp;width=385&amp;height=120&amp;START_MAXIMIZED=FALSE&amp;creator=factset&amp;display_string=Audit"}</definedName>
    <definedName name="_3256__FDSAUDITLINK__" hidden="1">{"fdsup://Directions/FactSet Auditing Viewer?action=AUDIT_VALUE&amp;DB=129&amp;ID1=75091710&amp;VALUEID=02001&amp;SDATE=200503&amp;PERIODTYPE=QTR_STD&amp;SCFT=3&amp;window=popup_no_bar&amp;width=385&amp;height=120&amp;START_MAXIMIZED=FALSE&amp;creator=factset&amp;display_string=Audit"}</definedName>
    <definedName name="_3257__FDSAUDITLINK__" hidden="1">{"fdsup://Directions/FactSet Auditing Viewer?action=AUDIT_VALUE&amp;DB=129&amp;ID1=75091710&amp;VALUEID=02001&amp;SDATE=200502&amp;PERIODTYPE=QTR_STD&amp;SCFT=3&amp;window=popup_no_bar&amp;width=385&amp;height=120&amp;START_MAXIMIZED=FALSE&amp;creator=factset&amp;display_string=Audit"}</definedName>
    <definedName name="_3258__FDSAUDITLINK__" hidden="1">{"fdsup://Directions/FactSet Auditing Viewer?action=AUDIT_VALUE&amp;DB=129&amp;ID1=75091710&amp;VALUEID=02001&amp;SDATE=200502&amp;PERIODTYPE=QTR_STD&amp;SCFT=3&amp;window=popup_no_bar&amp;width=385&amp;height=120&amp;START_MAXIMIZED=FALSE&amp;creator=factset&amp;display_string=Audit"}</definedName>
    <definedName name="_3259__FDSAUDITLINK__" hidden="1">{"fdsup://Directions/FactSet Auditing Viewer?action=AUDIT_VALUE&amp;DB=129&amp;ID1=75091710&amp;VALUEID=02001&amp;SDATE=200501&amp;PERIODTYPE=QTR_STD&amp;SCFT=3&amp;window=popup_no_bar&amp;width=385&amp;height=120&amp;START_MAXIMIZED=FALSE&amp;creator=factset&amp;display_string=Audit"}</definedName>
    <definedName name="_326__FDSAUDITLINK__" hidden="1">{"fdsup://directions/FAT Viewer?action=UPDATE&amp;creator=factset&amp;DYN_ARGS=TRUE&amp;DOC_NAME=FAT:FQL_AUDITING_CLIENT_TEMPLATE.FAT&amp;display_string=Audit&amp;VAR:KEY=WRKHKBULMF&amp;VAR:QUERY=RkZfRU5UUlBSX1ZBTF9EQUlMWSgzOTk4MywsLCwsJ0RJTCcpL0VDX01FQU5fU0FMRVNfTlRNQSgzOTk4Myk=&amp;","WINDOW=FIRST_POPUP&amp;HEIGHT=450&amp;WIDTH=450&amp;START_MAXIMIZED=FALSE&amp;VAR:CALENDAR=US&amp;VAR:SYMBOL=SGI&amp;VAR:INDEX=0"}</definedName>
    <definedName name="_3260__FDSAUDITLINK__" hidden="1">{"fdsup://Directions/FactSet Auditing Viewer?action=AUDIT_VALUE&amp;DB=129&amp;ID1=75091710&amp;VALUEID=02001&amp;SDATE=200501&amp;PERIODTYPE=QTR_STD&amp;SCFT=3&amp;window=popup_no_bar&amp;width=385&amp;height=120&amp;START_MAXIMIZED=FALSE&amp;creator=factset&amp;display_string=Audit"}</definedName>
    <definedName name="_3261__FDSAUDITLINK__" hidden="1">{"fdsup://Directions/FactSet Auditing Viewer?action=AUDIT_VALUE&amp;DB=129&amp;ID1=75091710&amp;VALUEID=02001&amp;SDATE=200403&amp;PERIODTYPE=QTR_STD&amp;SCFT=3&amp;window=popup_no_bar&amp;width=385&amp;height=120&amp;START_MAXIMIZED=FALSE&amp;creator=factset&amp;display_string=Audit"}</definedName>
    <definedName name="_3262__FDSAUDITLINK__" hidden="1">{"fdsup://Directions/FactSet Auditing Viewer?action=AUDIT_VALUE&amp;DB=129&amp;ID1=75091710&amp;VALUEID=02001&amp;SDATE=200403&amp;PERIODTYPE=QTR_STD&amp;SCFT=3&amp;window=popup_no_bar&amp;width=385&amp;height=120&amp;START_MAXIMIZED=FALSE&amp;creator=factset&amp;display_string=Audit"}</definedName>
    <definedName name="_3263__FDSAUDITLINK__" hidden="1">{"fdsup://Directions/FactSet Auditing Viewer?action=AUDIT_VALUE&amp;DB=129&amp;ID1=75091710&amp;VALUEID=02001&amp;SDATE=200402&amp;PERIODTYPE=QTR_STD&amp;SCFT=3&amp;window=popup_no_bar&amp;width=385&amp;height=120&amp;START_MAXIMIZED=FALSE&amp;creator=factset&amp;display_string=Audit"}</definedName>
    <definedName name="_3264__FDSAUDITLINK__" hidden="1">{"fdsup://Directions/FactSet Auditing Viewer?action=AUDIT_VALUE&amp;DB=129&amp;ID1=75091710&amp;VALUEID=02001&amp;SDATE=200402&amp;PERIODTYPE=QTR_STD&amp;SCFT=3&amp;window=popup_no_bar&amp;width=385&amp;height=120&amp;START_MAXIMIZED=FALSE&amp;creator=factset&amp;display_string=Audit"}</definedName>
    <definedName name="_3265__FDSAUDITLINK__" hidden="1">{"fdsup://Directions/FactSet Auditing Viewer?action=AUDIT_VALUE&amp;DB=129&amp;ID1=75091710&amp;VALUEID=02001&amp;SDATE=200401&amp;PERIODTYPE=QTR_STD&amp;SCFT=3&amp;window=popup_no_bar&amp;width=385&amp;height=120&amp;START_MAXIMIZED=FALSE&amp;creator=factset&amp;display_string=Audit"}</definedName>
    <definedName name="_3266__FDSAUDITLINK__" hidden="1">{"fdsup://Directions/FactSet Auditing Viewer?action=AUDIT_VALUE&amp;DB=129&amp;ID1=75091710&amp;VALUEID=02001&amp;SDATE=200401&amp;PERIODTYPE=QTR_STD&amp;SCFT=3&amp;window=popup_no_bar&amp;width=385&amp;height=120&amp;START_MAXIMIZED=FALSE&amp;creator=factset&amp;display_string=Audit"}</definedName>
    <definedName name="_3267__FDSAUDITLINK__" hidden="1">{"fdsup://Directions/FactSet Auditing Viewer?action=AUDIT_VALUE&amp;DB=129&amp;ID1=74994110&amp;VALUEID=02001&amp;SDATE=200703&amp;PERIODTYPE=QTR_STD&amp;SCFT=3&amp;window=popup_no_bar&amp;width=385&amp;height=120&amp;START_MAXIMIZED=FALSE&amp;creator=factset&amp;display_string=Audit"}</definedName>
    <definedName name="_3268__FDSAUDITLINK__" hidden="1">{"fdsup://Directions/FactSet Auditing Viewer?action=AUDIT_VALUE&amp;DB=129&amp;ID1=74994110&amp;VALUEID=02001&amp;SDATE=200703&amp;PERIODTYPE=QTR_STD&amp;SCFT=3&amp;window=popup_no_bar&amp;width=385&amp;height=120&amp;START_MAXIMIZED=FALSE&amp;creator=factset&amp;display_string=Audit"}</definedName>
    <definedName name="_3269__FDSAUDITLINK__" hidden="1">{"fdsup://Directions/FactSet Auditing Viewer?action=AUDIT_VALUE&amp;DB=129&amp;ID1=74994110&amp;VALUEID=02001&amp;SDATE=200702&amp;PERIODTYPE=QTR_STD&amp;SCFT=3&amp;window=popup_no_bar&amp;width=385&amp;height=120&amp;START_MAXIMIZED=FALSE&amp;creator=factset&amp;display_string=Audit"}</definedName>
    <definedName name="_327__FDSAUDITLINK__" hidden="1">{"fdsup://directions/FAT Viewer?action=UPDATE&amp;creator=factset&amp;DYN_ARGS=TRUE&amp;DOC_NAME=FAT:FQL_AUDITING_CLIENT_TEMPLATE.FAT&amp;display_string=Audit&amp;VAR:KEY=YPSXIVMLQF&amp;VAR:QUERY=RkZfRU5UUlBSX1ZBTF9EQUlMWSgzOTk4MiwsLCwsJ0RJTCcpL0VDX01FQU5fU0FMRVNfTlRNQSgzOTk4Mik=&amp;","WINDOW=FIRST_POPUP&amp;HEIGHT=450&amp;WIDTH=450&amp;START_MAXIMIZED=FALSE&amp;VAR:CALENDAR=US&amp;VAR:SYMBOL=SGI&amp;VAR:INDEX=0"}</definedName>
    <definedName name="_3270__FDSAUDITLINK__" hidden="1">{"fdsup://Directions/FactSet Auditing Viewer?action=AUDIT_VALUE&amp;DB=129&amp;ID1=74994110&amp;VALUEID=02001&amp;SDATE=200702&amp;PERIODTYPE=QTR_STD&amp;SCFT=3&amp;window=popup_no_bar&amp;width=385&amp;height=120&amp;START_MAXIMIZED=FALSE&amp;creator=factset&amp;display_string=Audit"}</definedName>
    <definedName name="_3271__FDSAUDITLINK__" hidden="1">{"fdsup://Directions/FactSet Auditing Viewer?action=AUDIT_VALUE&amp;DB=129&amp;ID1=74994110&amp;VALUEID=02001&amp;SDATE=200701&amp;PERIODTYPE=QTR_STD&amp;SCFT=3&amp;window=popup_no_bar&amp;width=385&amp;height=120&amp;START_MAXIMIZED=FALSE&amp;creator=factset&amp;display_string=Audit"}</definedName>
    <definedName name="_3272__FDSAUDITLINK__" hidden="1">{"fdsup://Directions/FactSet Auditing Viewer?action=AUDIT_VALUE&amp;DB=129&amp;ID1=74994110&amp;VALUEID=02001&amp;SDATE=200701&amp;PERIODTYPE=QTR_STD&amp;SCFT=3&amp;window=popup_no_bar&amp;width=385&amp;height=120&amp;START_MAXIMIZED=FALSE&amp;creator=factset&amp;display_string=Audit"}</definedName>
    <definedName name="_3273__FDSAUDITLINK__" hidden="1">{"fdsup://Directions/FactSet Auditing Viewer?action=AUDIT_VALUE&amp;DB=129&amp;ID1=74994110&amp;VALUEID=02001&amp;SDATE=200603&amp;PERIODTYPE=QTR_STD&amp;SCFT=3&amp;window=popup_no_bar&amp;width=385&amp;height=120&amp;START_MAXIMIZED=FALSE&amp;creator=factset&amp;display_string=Audit"}</definedName>
    <definedName name="_3274__FDSAUDITLINK__" hidden="1">{"fdsup://Directions/FactSet Auditing Viewer?action=AUDIT_VALUE&amp;DB=129&amp;ID1=74994110&amp;VALUEID=02001&amp;SDATE=200603&amp;PERIODTYPE=QTR_STD&amp;SCFT=3&amp;window=popup_no_bar&amp;width=385&amp;height=120&amp;START_MAXIMIZED=FALSE&amp;creator=factset&amp;display_string=Audit"}</definedName>
    <definedName name="_3275__FDSAUDITLINK__" hidden="1">{"fdsup://Directions/FactSet Auditing Viewer?action=AUDIT_VALUE&amp;DB=129&amp;ID1=74994110&amp;VALUEID=02001&amp;SDATE=200602&amp;PERIODTYPE=QTR_STD&amp;SCFT=3&amp;window=popup_no_bar&amp;width=385&amp;height=120&amp;START_MAXIMIZED=FALSE&amp;creator=factset&amp;display_string=Audit"}</definedName>
    <definedName name="_3276__FDSAUDITLINK__" hidden="1">{"fdsup://Directions/FactSet Auditing Viewer?action=AUDIT_VALUE&amp;DB=129&amp;ID1=74994110&amp;VALUEID=02001&amp;SDATE=200602&amp;PERIODTYPE=QTR_STD&amp;SCFT=3&amp;window=popup_no_bar&amp;width=385&amp;height=120&amp;START_MAXIMIZED=FALSE&amp;creator=factset&amp;display_string=Audit"}</definedName>
    <definedName name="_3277__FDSAUDITLINK__" hidden="1">{"fdsup://Directions/FactSet Auditing Viewer?action=AUDIT_VALUE&amp;DB=129&amp;ID1=74994110&amp;VALUEID=02001&amp;SDATE=200601&amp;PERIODTYPE=QTR_STD&amp;SCFT=3&amp;window=popup_no_bar&amp;width=385&amp;height=120&amp;START_MAXIMIZED=FALSE&amp;creator=factset&amp;display_string=Audit"}</definedName>
    <definedName name="_3278__FDSAUDITLINK__" hidden="1">{"fdsup://Directions/FactSet Auditing Viewer?action=AUDIT_VALUE&amp;DB=129&amp;ID1=74994110&amp;VALUEID=02001&amp;SDATE=200601&amp;PERIODTYPE=QTR_STD&amp;SCFT=3&amp;window=popup_no_bar&amp;width=385&amp;height=120&amp;START_MAXIMIZED=FALSE&amp;creator=factset&amp;display_string=Audit"}</definedName>
    <definedName name="_3279__FDSAUDITLINK__" hidden="1">{"fdsup://Directions/FactSet Auditing Viewer?action=AUDIT_VALUE&amp;DB=129&amp;ID1=74994110&amp;VALUEID=02001&amp;SDATE=200503&amp;PERIODTYPE=QTR_STD&amp;SCFT=3&amp;window=popup_no_bar&amp;width=385&amp;height=120&amp;START_MAXIMIZED=FALSE&amp;creator=factset&amp;display_string=Audit"}</definedName>
    <definedName name="_328__FDSAUDITLINK__" hidden="1">{"fdsup://directions/FAT Viewer?action=UPDATE&amp;creator=factset&amp;DYN_ARGS=TRUE&amp;DOC_NAME=FAT:FQL_AUDITING_CLIENT_TEMPLATE.FAT&amp;display_string=Audit&amp;VAR:KEY=IJGHIFGLAL&amp;VAR:QUERY=RkZfRU5UUlBSX1ZBTF9EQUlMWSgzOTk4MSwsLCwsJ0RJTCcpL0VDX01FQU5fU0FMRVNfTlRNQSgzOTk4MSk=&amp;","WINDOW=FIRST_POPUP&amp;HEIGHT=450&amp;WIDTH=450&amp;START_MAXIMIZED=FALSE&amp;VAR:CALENDAR=US&amp;VAR:SYMBOL=SGI&amp;VAR:INDEX=0"}</definedName>
    <definedName name="_3280__FDSAUDITLINK__" hidden="1">{"fdsup://Directions/FactSet Auditing Viewer?action=AUDIT_VALUE&amp;DB=129&amp;ID1=74994110&amp;VALUEID=02001&amp;SDATE=200503&amp;PERIODTYPE=QTR_STD&amp;SCFT=3&amp;window=popup_no_bar&amp;width=385&amp;height=120&amp;START_MAXIMIZED=FALSE&amp;creator=factset&amp;display_string=Audit"}</definedName>
    <definedName name="_3281__FDSAUDITLINK__" hidden="1">{"fdsup://Directions/FactSet Auditing Viewer?action=AUDIT_VALUE&amp;DB=129&amp;ID1=74994110&amp;VALUEID=02001&amp;SDATE=200502&amp;PERIODTYPE=QTR_STD&amp;SCFT=3&amp;window=popup_no_bar&amp;width=385&amp;height=120&amp;START_MAXIMIZED=FALSE&amp;creator=factset&amp;display_string=Audit"}</definedName>
    <definedName name="_3282__FDSAUDITLINK__" hidden="1">{"fdsup://Directions/FactSet Auditing Viewer?action=AUDIT_VALUE&amp;DB=129&amp;ID1=74994110&amp;VALUEID=02001&amp;SDATE=200502&amp;PERIODTYPE=QTR_STD&amp;SCFT=3&amp;window=popup_no_bar&amp;width=385&amp;height=120&amp;START_MAXIMIZED=FALSE&amp;creator=factset&amp;display_string=Audit"}</definedName>
    <definedName name="_3283__FDSAUDITLINK__" hidden="1">{"fdsup://Directions/FactSet Auditing Viewer?action=AUDIT_VALUE&amp;DB=129&amp;ID1=74994110&amp;VALUEID=02001&amp;SDATE=200501&amp;PERIODTYPE=QTR_STD&amp;SCFT=3&amp;window=popup_no_bar&amp;width=385&amp;height=120&amp;START_MAXIMIZED=FALSE&amp;creator=factset&amp;display_string=Audit"}</definedName>
    <definedName name="_3284__FDSAUDITLINK__" hidden="1">{"fdsup://Directions/FactSet Auditing Viewer?action=AUDIT_VALUE&amp;DB=129&amp;ID1=74994110&amp;VALUEID=02001&amp;SDATE=200501&amp;PERIODTYPE=QTR_STD&amp;SCFT=3&amp;window=popup_no_bar&amp;width=385&amp;height=120&amp;START_MAXIMIZED=FALSE&amp;creator=factset&amp;display_string=Audit"}</definedName>
    <definedName name="_3285__FDSAUDITLINK__" hidden="1">{"fdsup://Directions/FactSet Auditing Viewer?action=AUDIT_VALUE&amp;DB=129&amp;ID1=74994110&amp;VALUEID=02001&amp;SDATE=200403&amp;PERIODTYPE=QTR_STD&amp;SCFT=3&amp;window=popup_no_bar&amp;width=385&amp;height=120&amp;START_MAXIMIZED=FALSE&amp;creator=factset&amp;display_string=Audit"}</definedName>
    <definedName name="_3286__FDSAUDITLINK__" hidden="1">{"fdsup://Directions/FactSet Auditing Viewer?action=AUDIT_VALUE&amp;DB=129&amp;ID1=74994110&amp;VALUEID=02001&amp;SDATE=200403&amp;PERIODTYPE=QTR_STD&amp;SCFT=3&amp;window=popup_no_bar&amp;width=385&amp;height=120&amp;START_MAXIMIZED=FALSE&amp;creator=factset&amp;display_string=Audit"}</definedName>
    <definedName name="_3287__FDSAUDITLINK__" hidden="1">{"fdsup://Directions/FactSet Auditing Viewer?action=AUDIT_VALUE&amp;DB=129&amp;ID1=74994110&amp;VALUEID=02001&amp;SDATE=200402&amp;PERIODTYPE=QTR_STD&amp;SCFT=3&amp;window=popup_no_bar&amp;width=385&amp;height=120&amp;START_MAXIMIZED=FALSE&amp;creator=factset&amp;display_string=Audit"}</definedName>
    <definedName name="_3288__FDSAUDITLINK__" hidden="1">{"fdsup://Directions/FactSet Auditing Viewer?action=AUDIT_VALUE&amp;DB=129&amp;ID1=74994110&amp;VALUEID=02001&amp;SDATE=200402&amp;PERIODTYPE=QTR_STD&amp;SCFT=3&amp;window=popup_no_bar&amp;width=385&amp;height=120&amp;START_MAXIMIZED=FALSE&amp;creator=factset&amp;display_string=Audit"}</definedName>
    <definedName name="_3289__FDSAUDITLINK__" hidden="1">{"fdsup://Directions/FactSet Auditing Viewer?action=AUDIT_VALUE&amp;DB=129&amp;ID1=74994110&amp;VALUEID=02001&amp;SDATE=200401&amp;PERIODTYPE=QTR_STD&amp;SCFT=3&amp;window=popup_no_bar&amp;width=385&amp;height=120&amp;START_MAXIMIZED=FALSE&amp;creator=factset&amp;display_string=Audit"}</definedName>
    <definedName name="_329__FDSAUDITLINK__" hidden="1">{"fdsup://directions/FAT Viewer?action=UPDATE&amp;creator=factset&amp;DYN_ARGS=TRUE&amp;DOC_NAME=FAT:FQL_AUDITING_CLIENT_TEMPLATE.FAT&amp;display_string=Audit&amp;VAR:KEY=WJALMDCVGZ&amp;VAR:QUERY=RkZfRU5UUlBSX1ZBTF9EQUlMWSgzOTk4MCwsLCwsJ0RJTCcpL0VDX01FQU5fU0FMRVNfTlRNQSgzOTk4MCk=&amp;","WINDOW=FIRST_POPUP&amp;HEIGHT=450&amp;WIDTH=450&amp;START_MAXIMIZED=FALSE&amp;VAR:CALENDAR=US&amp;VAR:SYMBOL=SGI&amp;VAR:INDEX=0"}</definedName>
    <definedName name="_3290__FDSAUDITLINK__" hidden="1">{"fdsup://Directions/FactSet Auditing Viewer?action=AUDIT_VALUE&amp;DB=129&amp;ID1=74994110&amp;VALUEID=02001&amp;SDATE=200401&amp;PERIODTYPE=QTR_STD&amp;SCFT=3&amp;window=popup_no_bar&amp;width=385&amp;height=120&amp;START_MAXIMIZED=FALSE&amp;creator=factset&amp;display_string=Audit"}</definedName>
    <definedName name="_3291__FDSAUDITLINK__" hidden="1">{"fdsup://Directions/FactSet Auditing Viewer?action=AUDIT_VALUE&amp;DB=129&amp;ID1=74727710&amp;VALUEID=02001&amp;SDATE=200704&amp;PERIODTYPE=QTR_STD&amp;SCFT=3&amp;window=popup_no_bar&amp;width=385&amp;height=120&amp;START_MAXIMIZED=FALSE&amp;creator=factset&amp;display_string=Audit"}</definedName>
    <definedName name="_3292__FDSAUDITLINK__" hidden="1">{"fdsup://Directions/FactSet Auditing Viewer?action=AUDIT_VALUE&amp;DB=129&amp;ID1=74727710&amp;VALUEID=02001&amp;SDATE=200704&amp;PERIODTYPE=QTR_STD&amp;SCFT=3&amp;window=popup_no_bar&amp;width=385&amp;height=120&amp;START_MAXIMIZED=FALSE&amp;creator=factset&amp;display_string=Audit"}</definedName>
    <definedName name="_3293__FDSAUDITLINK__" hidden="1">{"fdsup://Directions/FactSet Auditing Viewer?action=AUDIT_VALUE&amp;DB=129&amp;ID1=74727710&amp;VALUEID=02001&amp;SDATE=200703&amp;PERIODTYPE=QTR_STD&amp;SCFT=3&amp;window=popup_no_bar&amp;width=385&amp;height=120&amp;START_MAXIMIZED=FALSE&amp;creator=factset&amp;display_string=Audit"}</definedName>
    <definedName name="_3294__FDSAUDITLINK__" hidden="1">{"fdsup://Directions/FactSet Auditing Viewer?action=AUDIT_VALUE&amp;DB=129&amp;ID1=74727710&amp;VALUEID=02001&amp;SDATE=200703&amp;PERIODTYPE=QTR_STD&amp;SCFT=3&amp;window=popup_no_bar&amp;width=385&amp;height=120&amp;START_MAXIMIZED=FALSE&amp;creator=factset&amp;display_string=Audit"}</definedName>
    <definedName name="_3295__FDSAUDITLINK__" hidden="1">{"fdsup://Directions/FactSet Auditing Viewer?action=AUDIT_VALUE&amp;DB=129&amp;ID1=74727710&amp;VALUEID=02001&amp;SDATE=200702&amp;PERIODTYPE=QTR_STD&amp;SCFT=3&amp;window=popup_no_bar&amp;width=385&amp;height=120&amp;START_MAXIMIZED=FALSE&amp;creator=factset&amp;display_string=Audit"}</definedName>
    <definedName name="_3296__FDSAUDITLINK__" hidden="1">{"fdsup://Directions/FactSet Auditing Viewer?action=AUDIT_VALUE&amp;DB=129&amp;ID1=74727710&amp;VALUEID=02001&amp;SDATE=200702&amp;PERIODTYPE=QTR_STD&amp;SCFT=3&amp;window=popup_no_bar&amp;width=385&amp;height=120&amp;START_MAXIMIZED=FALSE&amp;creator=factset&amp;display_string=Audit"}</definedName>
    <definedName name="_3297__FDSAUDITLINK__" hidden="1">{"fdsup://Directions/FactSet Auditing Viewer?action=AUDIT_VALUE&amp;DB=129&amp;ID1=74727710&amp;VALUEID=02001&amp;SDATE=200701&amp;PERIODTYPE=QTR_STD&amp;SCFT=3&amp;window=popup_no_bar&amp;width=385&amp;height=120&amp;START_MAXIMIZED=FALSE&amp;creator=factset&amp;display_string=Audit"}</definedName>
    <definedName name="_3298__FDSAUDITLINK__" hidden="1">{"fdsup://Directions/FactSet Auditing Viewer?action=AUDIT_VALUE&amp;DB=129&amp;ID1=74727710&amp;VALUEID=02001&amp;SDATE=200701&amp;PERIODTYPE=QTR_STD&amp;SCFT=3&amp;window=popup_no_bar&amp;width=385&amp;height=120&amp;START_MAXIMIZED=FALSE&amp;creator=factset&amp;display_string=Audit"}</definedName>
    <definedName name="_3299__FDSAUDITLINK__" hidden="1">{"fdsup://Directions/FactSet Auditing Viewer?action=AUDIT_VALUE&amp;DB=129&amp;ID1=74727710&amp;VALUEID=02001&amp;SDATE=200603&amp;PERIODTYPE=QTR_STD&amp;SCFT=3&amp;window=popup_no_bar&amp;width=385&amp;height=120&amp;START_MAXIMIZED=FALSE&amp;creator=factset&amp;display_string=Audit"}</definedName>
    <definedName name="_33__FDSAUDITLINK__" hidden="1">{"fdsup://directions/FAT Viewer?action=UPDATE&amp;creator=factset&amp;DYN_ARGS=TRUE&amp;DOC_NAME=FAT:FQL_AUDITING_CLIENT_TEMPLATE.FAT&amp;display_string=Audit&amp;VAR:KEY=UNMPWPEPCZ&amp;VAR:QUERY=RkZfRU5UUlBSX1ZBTF9EQUlMWSg0MDM5NCwsLCwsJ0RJTCcpL0VDX01FQU5fU0FMRVNfTlRNQSg0MDM5NCk=&amp;","WINDOW=FIRST_POPUP&amp;HEIGHT=450&amp;WIDTH=450&amp;START_MAXIMIZED=FALSE&amp;VAR:CALENDAR=US&amp;VAR:SYMBOL=SGI&amp;VAR:INDEX=0"}</definedName>
    <definedName name="_330__FDSAUDITLINK__" hidden="1">{"fdsup://directions/FAT Viewer?action=UPDATE&amp;creator=factset&amp;DYN_ARGS=TRUE&amp;DOC_NAME=FAT:FQL_AUDITING_CLIENT_TEMPLATE.FAT&amp;display_string=Audit&amp;VAR:KEY=UXWPCHWDOV&amp;VAR:QUERY=RkZfRU5UUlBSX1ZBTF9EQUlMWSgzOTk3OSwsLCwsJ0RJTCcpL0VDX01FQU5fU0FMRVNfTlRNQSgzOTk3OSk=&amp;","WINDOW=FIRST_POPUP&amp;HEIGHT=450&amp;WIDTH=450&amp;START_MAXIMIZED=FALSE&amp;VAR:CALENDAR=US&amp;VAR:SYMBOL=SGI&amp;VAR:INDEX=0"}</definedName>
    <definedName name="_3300__FDSAUDITLINK__" hidden="1">{"fdsup://Directions/FactSet Auditing Viewer?action=AUDIT_VALUE&amp;DB=129&amp;ID1=74727710&amp;VALUEID=02001&amp;SDATE=200603&amp;PERIODTYPE=QTR_STD&amp;SCFT=3&amp;window=popup_no_bar&amp;width=385&amp;height=120&amp;START_MAXIMIZED=FALSE&amp;creator=factset&amp;display_string=Audit"}</definedName>
    <definedName name="_3301__FDSAUDITLINK__" hidden="1">{"fdsup://Directions/FactSet Auditing Viewer?action=AUDIT_VALUE&amp;DB=129&amp;ID1=74727710&amp;VALUEID=02001&amp;SDATE=200602&amp;PERIODTYPE=QTR_STD&amp;SCFT=3&amp;window=popup_no_bar&amp;width=385&amp;height=120&amp;START_MAXIMIZED=FALSE&amp;creator=factset&amp;display_string=Audit"}</definedName>
    <definedName name="_3302__FDSAUDITLINK__" hidden="1">{"fdsup://Directions/FactSet Auditing Viewer?action=AUDIT_VALUE&amp;DB=129&amp;ID1=74727710&amp;VALUEID=02001&amp;SDATE=200602&amp;PERIODTYPE=QTR_STD&amp;SCFT=3&amp;window=popup_no_bar&amp;width=385&amp;height=120&amp;START_MAXIMIZED=FALSE&amp;creator=factset&amp;display_string=Audit"}</definedName>
    <definedName name="_3303__FDSAUDITLINK__" hidden="1">{"fdsup://Directions/FactSet Auditing Viewer?action=AUDIT_VALUE&amp;DB=129&amp;ID1=74727710&amp;VALUEID=02001&amp;SDATE=200601&amp;PERIODTYPE=QTR_STD&amp;SCFT=3&amp;window=popup_no_bar&amp;width=385&amp;height=120&amp;START_MAXIMIZED=FALSE&amp;creator=factset&amp;display_string=Audit"}</definedName>
    <definedName name="_3304__FDSAUDITLINK__" hidden="1">{"fdsup://Directions/FactSet Auditing Viewer?action=AUDIT_VALUE&amp;DB=129&amp;ID1=74727710&amp;VALUEID=02001&amp;SDATE=200601&amp;PERIODTYPE=QTR_STD&amp;SCFT=3&amp;window=popup_no_bar&amp;width=385&amp;height=120&amp;START_MAXIMIZED=FALSE&amp;creator=factset&amp;display_string=Audit"}</definedName>
    <definedName name="_3305__FDSAUDITLINK__" hidden="1">{"fdsup://Directions/FactSet Auditing Viewer?action=AUDIT_VALUE&amp;DB=129&amp;ID1=74727710&amp;VALUEID=02001&amp;SDATE=200503&amp;PERIODTYPE=QTR_STD&amp;SCFT=3&amp;window=popup_no_bar&amp;width=385&amp;height=120&amp;START_MAXIMIZED=FALSE&amp;creator=factset&amp;display_string=Audit"}</definedName>
    <definedName name="_3306__FDSAUDITLINK__" hidden="1">{"fdsup://Directions/FactSet Auditing Viewer?action=AUDIT_VALUE&amp;DB=129&amp;ID1=74727710&amp;VALUEID=02001&amp;SDATE=200503&amp;PERIODTYPE=QTR_STD&amp;SCFT=3&amp;window=popup_no_bar&amp;width=385&amp;height=120&amp;START_MAXIMIZED=FALSE&amp;creator=factset&amp;display_string=Audit"}</definedName>
    <definedName name="_3307__FDSAUDITLINK__" hidden="1">{"fdsup://Directions/FactSet Auditing Viewer?action=AUDIT_VALUE&amp;DB=129&amp;ID1=74727710&amp;VALUEID=02001&amp;SDATE=200502&amp;PERIODTYPE=QTR_STD&amp;SCFT=3&amp;window=popup_no_bar&amp;width=385&amp;height=120&amp;START_MAXIMIZED=FALSE&amp;creator=factset&amp;display_string=Audit"}</definedName>
    <definedName name="_3308__FDSAUDITLINK__" hidden="1">{"fdsup://Directions/FactSet Auditing Viewer?action=AUDIT_VALUE&amp;DB=129&amp;ID1=74727710&amp;VALUEID=02001&amp;SDATE=200502&amp;PERIODTYPE=QTR_STD&amp;SCFT=3&amp;window=popup_no_bar&amp;width=385&amp;height=120&amp;START_MAXIMIZED=FALSE&amp;creator=factset&amp;display_string=Audit"}</definedName>
    <definedName name="_3309__FDSAUDITLINK__" hidden="1">{"fdsup://Directions/FactSet Auditing Viewer?action=AUDIT_VALUE&amp;DB=129&amp;ID1=74727710&amp;VALUEID=02001&amp;SDATE=200501&amp;PERIODTYPE=QTR_STD&amp;SCFT=3&amp;window=popup_no_bar&amp;width=385&amp;height=120&amp;START_MAXIMIZED=FALSE&amp;creator=factset&amp;display_string=Audit"}</definedName>
    <definedName name="_331__FDSAUDITLINK__" hidden="1">{"fdsup://directions/FAT Viewer?action=UPDATE&amp;creator=factset&amp;DYN_ARGS=TRUE&amp;DOC_NAME=FAT:FQL_AUDITING_CLIENT_TEMPLATE.FAT&amp;display_string=Audit&amp;VAR:KEY=UTYTONUTUT&amp;VAR:QUERY=RkZfRU5UUlBSX1ZBTF9EQUlMWSgzOTk3NiwsLCwsJ0RJTCcpL0VDX01FQU5fU0FMRVNfTlRNQSgzOTk3Nik=&amp;","WINDOW=FIRST_POPUP&amp;HEIGHT=450&amp;WIDTH=450&amp;START_MAXIMIZED=FALSE&amp;VAR:CALENDAR=US&amp;VAR:SYMBOL=SGI&amp;VAR:INDEX=0"}</definedName>
    <definedName name="_3310__FDSAUDITLINK__" hidden="1">{"fdsup://Directions/FactSet Auditing Viewer?action=AUDIT_VALUE&amp;DB=129&amp;ID1=74727710&amp;VALUEID=02001&amp;SDATE=200501&amp;PERIODTYPE=QTR_STD&amp;SCFT=3&amp;window=popup_no_bar&amp;width=385&amp;height=120&amp;START_MAXIMIZED=FALSE&amp;creator=factset&amp;display_string=Audit"}</definedName>
    <definedName name="_3311__FDSAUDITLINK__" hidden="1">{"fdsup://Directions/FactSet Auditing Viewer?action=AUDIT_VALUE&amp;DB=129&amp;ID1=74727710&amp;VALUEID=02001&amp;SDATE=200403&amp;PERIODTYPE=QTR_STD&amp;SCFT=3&amp;window=popup_no_bar&amp;width=385&amp;height=120&amp;START_MAXIMIZED=FALSE&amp;creator=factset&amp;display_string=Audit"}</definedName>
    <definedName name="_3312__FDSAUDITLINK__" hidden="1">{"fdsup://Directions/FactSet Auditing Viewer?action=AUDIT_VALUE&amp;DB=129&amp;ID1=74727710&amp;VALUEID=02001&amp;SDATE=200403&amp;PERIODTYPE=QTR_STD&amp;SCFT=3&amp;window=popup_no_bar&amp;width=385&amp;height=120&amp;START_MAXIMIZED=FALSE&amp;creator=factset&amp;display_string=Audit"}</definedName>
    <definedName name="_3313__FDSAUDITLINK__" hidden="1">{"fdsup://Directions/FactSet Auditing Viewer?action=AUDIT_VALUE&amp;DB=129&amp;ID1=74727710&amp;VALUEID=02001&amp;SDATE=200402&amp;PERIODTYPE=QTR_STD&amp;SCFT=3&amp;window=popup_no_bar&amp;width=385&amp;height=120&amp;START_MAXIMIZED=FALSE&amp;creator=factset&amp;display_string=Audit"}</definedName>
    <definedName name="_3314__FDSAUDITLINK__" hidden="1">{"fdsup://Directions/FactSet Auditing Viewer?action=AUDIT_VALUE&amp;DB=129&amp;ID1=74727710&amp;VALUEID=02001&amp;SDATE=200402&amp;PERIODTYPE=QTR_STD&amp;SCFT=3&amp;window=popup_no_bar&amp;width=385&amp;height=120&amp;START_MAXIMIZED=FALSE&amp;creator=factset&amp;display_string=Audit"}</definedName>
    <definedName name="_3315__FDSAUDITLINK__" hidden="1">{"fdsup://Directions/FactSet Auditing Viewer?action=AUDIT_VALUE&amp;DB=129&amp;ID1=74727710&amp;VALUEID=02001&amp;SDATE=200401&amp;PERIODTYPE=QTR_STD&amp;SCFT=3&amp;window=popup_no_bar&amp;width=385&amp;height=120&amp;START_MAXIMIZED=FALSE&amp;creator=factset&amp;display_string=Audit"}</definedName>
    <definedName name="_3316__FDSAUDITLINK__" hidden="1">{"fdsup://Directions/FactSet Auditing Viewer?action=AUDIT_VALUE&amp;DB=129&amp;ID1=74727710&amp;VALUEID=02001&amp;SDATE=200401&amp;PERIODTYPE=QTR_STD&amp;SCFT=3&amp;window=popup_no_bar&amp;width=385&amp;height=120&amp;START_MAXIMIZED=FALSE&amp;creator=factset&amp;display_string=Audit"}</definedName>
    <definedName name="_3317__FDSAUDITLINK__" hidden="1">{"fdsup://Directions/FactSet Auditing Viewer?action=AUDIT_VALUE&amp;DB=129&amp;ID1=74752510&amp;VALUEID=02001&amp;SDATE=200802&amp;PERIODTYPE=QTR_STD&amp;SCFT=3&amp;window=popup_no_bar&amp;width=385&amp;height=120&amp;START_MAXIMIZED=FALSE&amp;creator=factset&amp;display_string=Audit"}</definedName>
    <definedName name="_3318__FDSAUDITLINK__" hidden="1">{"fdsup://Directions/FactSet Auditing Viewer?action=AUDIT_VALUE&amp;DB=129&amp;ID1=74752510&amp;VALUEID=02001&amp;SDATE=200802&amp;PERIODTYPE=QTR_STD&amp;SCFT=3&amp;window=popup_no_bar&amp;width=385&amp;height=120&amp;START_MAXIMIZED=FALSE&amp;creator=factset&amp;display_string=Audit"}</definedName>
    <definedName name="_3319__FDSAUDITLINK__" hidden="1">{"fdsup://Directions/FactSet Auditing Viewer?action=AUDIT_VALUE&amp;DB=129&amp;ID1=74752510&amp;VALUEID=02001&amp;SDATE=200801&amp;PERIODTYPE=QTR_STD&amp;SCFT=3&amp;window=popup_no_bar&amp;width=385&amp;height=120&amp;START_MAXIMIZED=FALSE&amp;creator=factset&amp;display_string=Audit"}</definedName>
    <definedName name="_332__FDSAUDITLINK__" hidden="1">{"fdsup://directions/FAT Viewer?action=UPDATE&amp;creator=factset&amp;DYN_ARGS=TRUE&amp;DOC_NAME=FAT:FQL_AUDITING_CLIENT_TEMPLATE.FAT&amp;display_string=Audit&amp;VAR:KEY=ELAPKZILEN&amp;VAR:QUERY=RkZfRU5UUlBSX1ZBTF9EQUlMWSgzOTk3NSwsLCwsJ0RJTCcpL0VDX01FQU5fU0FMRVNfTlRNQSgzOTk3NSk=&amp;","WINDOW=FIRST_POPUP&amp;HEIGHT=450&amp;WIDTH=450&amp;START_MAXIMIZED=FALSE&amp;VAR:CALENDAR=US&amp;VAR:SYMBOL=SGI&amp;VAR:INDEX=0"}</definedName>
    <definedName name="_3320__FDSAUDITLINK__" hidden="1">{"fdsup://Directions/FactSet Auditing Viewer?action=AUDIT_VALUE&amp;DB=129&amp;ID1=74752510&amp;VALUEID=02001&amp;SDATE=200801&amp;PERIODTYPE=QTR_STD&amp;SCFT=3&amp;window=popup_no_bar&amp;width=385&amp;height=120&amp;START_MAXIMIZED=FALSE&amp;creator=factset&amp;display_string=Audit"}</definedName>
    <definedName name="_3321__FDSAUDITLINK__" hidden="1">{"fdsup://Directions/FactSet Auditing Viewer?action=AUDIT_VALUE&amp;DB=129&amp;ID1=74752510&amp;VALUEID=02001&amp;SDATE=200703&amp;PERIODTYPE=QTR_STD&amp;SCFT=3&amp;window=popup_no_bar&amp;width=385&amp;height=120&amp;START_MAXIMIZED=FALSE&amp;creator=factset&amp;display_string=Audit"}</definedName>
    <definedName name="_3322__FDSAUDITLINK__" hidden="1">{"fdsup://Directions/FactSet Auditing Viewer?action=AUDIT_VALUE&amp;DB=129&amp;ID1=74752510&amp;VALUEID=02001&amp;SDATE=200703&amp;PERIODTYPE=QTR_STD&amp;SCFT=3&amp;window=popup_no_bar&amp;width=385&amp;height=120&amp;START_MAXIMIZED=FALSE&amp;creator=factset&amp;display_string=Audit"}</definedName>
    <definedName name="_3323__FDSAUDITLINK__" hidden="1">{"fdsup://Directions/FactSet Auditing Viewer?action=AUDIT_VALUE&amp;DB=129&amp;ID1=74752510&amp;VALUEID=02001&amp;SDATE=200702&amp;PERIODTYPE=QTR_STD&amp;SCFT=3&amp;window=popup_no_bar&amp;width=385&amp;height=120&amp;START_MAXIMIZED=FALSE&amp;creator=factset&amp;display_string=Audit"}</definedName>
    <definedName name="_3324__FDSAUDITLINK__" hidden="1">{"fdsup://Directions/FactSet Auditing Viewer?action=AUDIT_VALUE&amp;DB=129&amp;ID1=74752510&amp;VALUEID=02001&amp;SDATE=200702&amp;PERIODTYPE=QTR_STD&amp;SCFT=3&amp;window=popup_no_bar&amp;width=385&amp;height=120&amp;START_MAXIMIZED=FALSE&amp;creator=factset&amp;display_string=Audit"}</definedName>
    <definedName name="_3325__FDSAUDITLINK__" hidden="1">{"fdsup://Directions/FactSet Auditing Viewer?action=AUDIT_VALUE&amp;DB=129&amp;ID1=74752510&amp;VALUEID=02001&amp;SDATE=200701&amp;PERIODTYPE=QTR_STD&amp;SCFT=3&amp;window=popup_no_bar&amp;width=385&amp;height=120&amp;START_MAXIMIZED=FALSE&amp;creator=factset&amp;display_string=Audit"}</definedName>
    <definedName name="_3326__FDSAUDITLINK__" hidden="1">{"fdsup://Directions/FactSet Auditing Viewer?action=AUDIT_VALUE&amp;DB=129&amp;ID1=74752510&amp;VALUEID=02001&amp;SDATE=200701&amp;PERIODTYPE=QTR_STD&amp;SCFT=3&amp;window=popup_no_bar&amp;width=385&amp;height=120&amp;START_MAXIMIZED=FALSE&amp;creator=factset&amp;display_string=Audit"}</definedName>
    <definedName name="_3327__FDSAUDITLINK__" hidden="1">{"fdsup://Directions/FactSet Auditing Viewer?action=AUDIT_VALUE&amp;DB=129&amp;ID1=74752510&amp;VALUEID=02001&amp;SDATE=200603&amp;PERIODTYPE=QTR_STD&amp;SCFT=3&amp;window=popup_no_bar&amp;width=385&amp;height=120&amp;START_MAXIMIZED=FALSE&amp;creator=factset&amp;display_string=Audit"}</definedName>
    <definedName name="_3328__FDSAUDITLINK__" hidden="1">{"fdsup://Directions/FactSet Auditing Viewer?action=AUDIT_VALUE&amp;DB=129&amp;ID1=74752510&amp;VALUEID=02001&amp;SDATE=200603&amp;PERIODTYPE=QTR_STD&amp;SCFT=3&amp;window=popup_no_bar&amp;width=385&amp;height=120&amp;START_MAXIMIZED=FALSE&amp;creator=factset&amp;display_string=Audit"}</definedName>
    <definedName name="_3329__FDSAUDITLINK__" hidden="1">{"fdsup://Directions/FactSet Auditing Viewer?action=AUDIT_VALUE&amp;DB=129&amp;ID1=74752510&amp;VALUEID=02001&amp;SDATE=200602&amp;PERIODTYPE=QTR_STD&amp;SCFT=3&amp;window=popup_no_bar&amp;width=385&amp;height=120&amp;START_MAXIMIZED=FALSE&amp;creator=factset&amp;display_string=Audit"}</definedName>
    <definedName name="_333__FDSAUDITLINK__" hidden="1">{"fdsup://directions/FAT Viewer?action=UPDATE&amp;creator=factset&amp;DYN_ARGS=TRUE&amp;DOC_NAME=FAT:FQL_AUDITING_CLIENT_TEMPLATE.FAT&amp;display_string=Audit&amp;VAR:KEY=MFCDCRELIN&amp;VAR:QUERY=RkZfRU5UUlBSX1ZBTF9EQUlMWSgzOTk3NCwsLCwsJ0RJTCcpL0VDX01FQU5fU0FMRVNfTlRNQSgzOTk3NCk=&amp;","WINDOW=FIRST_POPUP&amp;HEIGHT=450&amp;WIDTH=450&amp;START_MAXIMIZED=FALSE&amp;VAR:CALENDAR=US&amp;VAR:SYMBOL=SGI&amp;VAR:INDEX=0"}</definedName>
    <definedName name="_3330__FDSAUDITLINK__" hidden="1">{"fdsup://Directions/FactSet Auditing Viewer?action=AUDIT_VALUE&amp;DB=129&amp;ID1=74752510&amp;VALUEID=02001&amp;SDATE=200602&amp;PERIODTYPE=QTR_STD&amp;SCFT=3&amp;window=popup_no_bar&amp;width=385&amp;height=120&amp;START_MAXIMIZED=FALSE&amp;creator=factset&amp;display_string=Audit"}</definedName>
    <definedName name="_3331__FDSAUDITLINK__" hidden="1">{"fdsup://Directions/FactSet Auditing Viewer?action=AUDIT_VALUE&amp;DB=129&amp;ID1=74752510&amp;VALUEID=02001&amp;SDATE=200601&amp;PERIODTYPE=QTR_STD&amp;SCFT=3&amp;window=popup_no_bar&amp;width=385&amp;height=120&amp;START_MAXIMIZED=FALSE&amp;creator=factset&amp;display_string=Audit"}</definedName>
    <definedName name="_3332__FDSAUDITLINK__" hidden="1">{"fdsup://Directions/FactSet Auditing Viewer?action=AUDIT_VALUE&amp;DB=129&amp;ID1=74752510&amp;VALUEID=02001&amp;SDATE=200601&amp;PERIODTYPE=QTR_STD&amp;SCFT=3&amp;window=popup_no_bar&amp;width=385&amp;height=120&amp;START_MAXIMIZED=FALSE&amp;creator=factset&amp;display_string=Audit"}</definedName>
    <definedName name="_3333__FDSAUDITLINK__" hidden="1">{"fdsup://Directions/FactSet Auditing Viewer?action=AUDIT_VALUE&amp;DB=129&amp;ID1=74752510&amp;VALUEID=02001&amp;SDATE=200503&amp;PERIODTYPE=QTR_STD&amp;SCFT=3&amp;window=popup_no_bar&amp;width=385&amp;height=120&amp;START_MAXIMIZED=FALSE&amp;creator=factset&amp;display_string=Audit"}</definedName>
    <definedName name="_3334__FDSAUDITLINK__" hidden="1">{"fdsup://Directions/FactSet Auditing Viewer?action=AUDIT_VALUE&amp;DB=129&amp;ID1=74752510&amp;VALUEID=02001&amp;SDATE=200503&amp;PERIODTYPE=QTR_STD&amp;SCFT=3&amp;window=popup_no_bar&amp;width=385&amp;height=120&amp;START_MAXIMIZED=FALSE&amp;creator=factset&amp;display_string=Audit"}</definedName>
    <definedName name="_3335__FDSAUDITLINK__" hidden="1">{"fdsup://Directions/FactSet Auditing Viewer?action=AUDIT_VALUE&amp;DB=129&amp;ID1=74752510&amp;VALUEID=02001&amp;SDATE=200502&amp;PERIODTYPE=QTR_STD&amp;SCFT=3&amp;window=popup_no_bar&amp;width=385&amp;height=120&amp;START_MAXIMIZED=FALSE&amp;creator=factset&amp;display_string=Audit"}</definedName>
    <definedName name="_3336__FDSAUDITLINK__" hidden="1">{"fdsup://Directions/FactSet Auditing Viewer?action=AUDIT_VALUE&amp;DB=129&amp;ID1=74752510&amp;VALUEID=02001&amp;SDATE=200502&amp;PERIODTYPE=QTR_STD&amp;SCFT=3&amp;window=popup_no_bar&amp;width=385&amp;height=120&amp;START_MAXIMIZED=FALSE&amp;creator=factset&amp;display_string=Audit"}</definedName>
    <definedName name="_3337__FDSAUDITLINK__" hidden="1">{"fdsup://Directions/FactSet Auditing Viewer?action=AUDIT_VALUE&amp;DB=129&amp;ID1=74752510&amp;VALUEID=02001&amp;SDATE=200501&amp;PERIODTYPE=QTR_STD&amp;SCFT=3&amp;window=popup_no_bar&amp;width=385&amp;height=120&amp;START_MAXIMIZED=FALSE&amp;creator=factset&amp;display_string=Audit"}</definedName>
    <definedName name="_3338__FDSAUDITLINK__" hidden="1">{"fdsup://Directions/FactSet Auditing Viewer?action=AUDIT_VALUE&amp;DB=129&amp;ID1=74752510&amp;VALUEID=02001&amp;SDATE=200501&amp;PERIODTYPE=QTR_STD&amp;SCFT=3&amp;window=popup_no_bar&amp;width=385&amp;height=120&amp;START_MAXIMIZED=FALSE&amp;creator=factset&amp;display_string=Audit"}</definedName>
    <definedName name="_3339__FDSAUDITLINK__" hidden="1">{"fdsup://Directions/FactSet Auditing Viewer?action=AUDIT_VALUE&amp;DB=129&amp;ID1=74752510&amp;VALUEID=02001&amp;SDATE=200403&amp;PERIODTYPE=QTR_STD&amp;SCFT=3&amp;window=popup_no_bar&amp;width=385&amp;height=120&amp;START_MAXIMIZED=FALSE&amp;creator=factset&amp;display_string=Audit"}</definedName>
    <definedName name="_334__FDSAUDITLINK__" hidden="1">{"fdsup://directions/FAT Viewer?action=UPDATE&amp;creator=factset&amp;DYN_ARGS=TRUE&amp;DOC_NAME=FAT:FQL_AUDITING_CLIENT_TEMPLATE.FAT&amp;display_string=Audit&amp;VAR:KEY=UVQPSPEXKP&amp;VAR:QUERY=RkZfRU5UUlBSX1ZBTF9EQUlMWSgzOTk3MywsLCwsJ0RJTCcpL0VDX01FQU5fU0FMRVNfTlRNQSgzOTk3Myk=&amp;","WINDOW=FIRST_POPUP&amp;HEIGHT=450&amp;WIDTH=450&amp;START_MAXIMIZED=FALSE&amp;VAR:CALENDAR=US&amp;VAR:SYMBOL=SGI&amp;VAR:INDEX=0"}</definedName>
    <definedName name="_3340__FDSAUDITLINK__" hidden="1">{"fdsup://Directions/FactSet Auditing Viewer?action=AUDIT_VALUE&amp;DB=129&amp;ID1=74752510&amp;VALUEID=02001&amp;SDATE=200403&amp;PERIODTYPE=QTR_STD&amp;SCFT=3&amp;window=popup_no_bar&amp;width=385&amp;height=120&amp;START_MAXIMIZED=FALSE&amp;creator=factset&amp;display_string=Audit"}</definedName>
    <definedName name="_3341__FDSAUDITLINK__" hidden="1">{"fdsup://Directions/FactSet Auditing Viewer?action=AUDIT_VALUE&amp;DB=129&amp;ID1=74752510&amp;VALUEID=02001&amp;SDATE=200402&amp;PERIODTYPE=QTR_STD&amp;SCFT=3&amp;window=popup_no_bar&amp;width=385&amp;height=120&amp;START_MAXIMIZED=FALSE&amp;creator=factset&amp;display_string=Audit"}</definedName>
    <definedName name="_3342__FDSAUDITLINK__" hidden="1">{"fdsup://Directions/FactSet Auditing Viewer?action=AUDIT_VALUE&amp;DB=129&amp;ID1=74752510&amp;VALUEID=02001&amp;SDATE=200402&amp;PERIODTYPE=QTR_STD&amp;SCFT=3&amp;window=popup_no_bar&amp;width=385&amp;height=120&amp;START_MAXIMIZED=FALSE&amp;creator=factset&amp;display_string=Audit"}</definedName>
    <definedName name="_3343__FDSAUDITLINK__" hidden="1">{"fdsup://Directions/FactSet Auditing Viewer?action=AUDIT_VALUE&amp;DB=129&amp;ID1=72581M30&amp;VALUEID=02001&amp;SDATE=200801&amp;PERIODTYPE=QTR_STD&amp;SCFT=3&amp;window=popup_no_bar&amp;width=385&amp;height=120&amp;START_MAXIMIZED=FALSE&amp;creator=factset&amp;display_string=Audit"}</definedName>
    <definedName name="_3344__FDSAUDITLINK__" hidden="1">{"fdsup://Directions/FactSet Auditing Viewer?action=AUDIT_VALUE&amp;DB=129&amp;ID1=72581M30&amp;VALUEID=02001&amp;SDATE=200801&amp;PERIODTYPE=QTR_STD&amp;SCFT=3&amp;window=popup_no_bar&amp;width=385&amp;height=120&amp;START_MAXIMIZED=FALSE&amp;creator=factset&amp;display_string=Audit"}</definedName>
    <definedName name="_3345__FDSAUDITLINK__" hidden="1">{"fdsup://Directions/FactSet Auditing Viewer?action=AUDIT_VALUE&amp;DB=129&amp;ID1=72581M30&amp;VALUEID=02001&amp;SDATE=200703&amp;PERIODTYPE=QTR_STD&amp;SCFT=3&amp;window=popup_no_bar&amp;width=385&amp;height=120&amp;START_MAXIMIZED=FALSE&amp;creator=factset&amp;display_string=Audit"}</definedName>
    <definedName name="_3346__FDSAUDITLINK__" hidden="1">{"fdsup://Directions/FactSet Auditing Viewer?action=AUDIT_VALUE&amp;DB=129&amp;ID1=72581M30&amp;VALUEID=02001&amp;SDATE=200703&amp;PERIODTYPE=QTR_STD&amp;SCFT=3&amp;window=popup_no_bar&amp;width=385&amp;height=120&amp;START_MAXIMIZED=FALSE&amp;creator=factset&amp;display_string=Audit"}</definedName>
    <definedName name="_3347__FDSAUDITLINK__" hidden="1">{"fdsup://Directions/FactSet Auditing Viewer?action=AUDIT_VALUE&amp;DB=129&amp;ID1=72581M30&amp;VALUEID=02001&amp;SDATE=200702&amp;PERIODTYPE=QTR_STD&amp;SCFT=3&amp;window=popup_no_bar&amp;width=385&amp;height=120&amp;START_MAXIMIZED=FALSE&amp;creator=factset&amp;display_string=Audit"}</definedName>
    <definedName name="_3348__FDSAUDITLINK__" hidden="1">{"fdsup://Directions/FactSet Auditing Viewer?action=AUDIT_VALUE&amp;DB=129&amp;ID1=72581M30&amp;VALUEID=02001&amp;SDATE=200702&amp;PERIODTYPE=QTR_STD&amp;SCFT=3&amp;window=popup_no_bar&amp;width=385&amp;height=120&amp;START_MAXIMIZED=FALSE&amp;creator=factset&amp;display_string=Audit"}</definedName>
    <definedName name="_3349__FDSAUDITLINK__" hidden="1">{"fdsup://Directions/FactSet Auditing Viewer?action=AUDIT_VALUE&amp;DB=129&amp;ID1=72581M30&amp;VALUEID=02001&amp;SDATE=200701&amp;PERIODTYPE=QTR_STD&amp;SCFT=3&amp;window=popup_no_bar&amp;width=385&amp;height=120&amp;START_MAXIMIZED=FALSE&amp;creator=factset&amp;display_string=Audit"}</definedName>
    <definedName name="_335__FDSAUDITLINK__" hidden="1">{"fdsup://directions/FAT Viewer?action=UPDATE&amp;creator=factset&amp;DYN_ARGS=TRUE&amp;DOC_NAME=FAT:FQL_AUDITING_CLIENT_TEMPLATE.FAT&amp;display_string=Audit&amp;VAR:KEY=MZMFUVILAH&amp;VAR:QUERY=RkZfRU5UUlBSX1ZBTF9EQUlMWSgzOTk3MiwsLCwsJ0RJTCcpL0VDX01FQU5fU0FMRVNfTlRNQSgzOTk3Mik=&amp;","WINDOW=FIRST_POPUP&amp;HEIGHT=450&amp;WIDTH=450&amp;START_MAXIMIZED=FALSE&amp;VAR:CALENDAR=US&amp;VAR:SYMBOL=SGI&amp;VAR:INDEX=0"}</definedName>
    <definedName name="_3350__FDSAUDITLINK__" hidden="1">{"fdsup://Directions/FactSet Auditing Viewer?action=AUDIT_VALUE&amp;DB=129&amp;ID1=72581M30&amp;VALUEID=02001&amp;SDATE=200701&amp;PERIODTYPE=QTR_STD&amp;SCFT=3&amp;window=popup_no_bar&amp;width=385&amp;height=120&amp;START_MAXIMIZED=FALSE&amp;creator=factset&amp;display_string=Audit"}</definedName>
    <definedName name="_3351__FDSAUDITLINK__" hidden="1">{"fdsup://Directions/FactSet Auditing Viewer?action=AUDIT_VALUE&amp;DB=129&amp;ID1=72581M30&amp;VALUEID=02001&amp;SDATE=200603&amp;PERIODTYPE=QTR_STD&amp;SCFT=3&amp;window=popup_no_bar&amp;width=385&amp;height=120&amp;START_MAXIMIZED=FALSE&amp;creator=factset&amp;display_string=Audit"}</definedName>
    <definedName name="_3352__FDSAUDITLINK__" hidden="1">{"fdsup://Directions/FactSet Auditing Viewer?action=AUDIT_VALUE&amp;DB=129&amp;ID1=72581M30&amp;VALUEID=02001&amp;SDATE=200603&amp;PERIODTYPE=QTR_STD&amp;SCFT=3&amp;window=popup_no_bar&amp;width=385&amp;height=120&amp;START_MAXIMIZED=FALSE&amp;creator=factset&amp;display_string=Audit"}</definedName>
    <definedName name="_3353__FDSAUDITLINK__" hidden="1">{"fdsup://Directions/FactSet Auditing Viewer?action=AUDIT_VALUE&amp;DB=129&amp;ID1=72581M30&amp;VALUEID=02001&amp;SDATE=200602&amp;PERIODTYPE=QTR_STD&amp;SCFT=3&amp;window=popup_no_bar&amp;width=385&amp;height=120&amp;START_MAXIMIZED=FALSE&amp;creator=factset&amp;display_string=Audit"}</definedName>
    <definedName name="_3354__FDSAUDITLINK__" hidden="1">{"fdsup://Directions/FactSet Auditing Viewer?action=AUDIT_VALUE&amp;DB=129&amp;ID1=72581M30&amp;VALUEID=02001&amp;SDATE=200602&amp;PERIODTYPE=QTR_STD&amp;SCFT=3&amp;window=popup_no_bar&amp;width=385&amp;height=120&amp;START_MAXIMIZED=FALSE&amp;creator=factset&amp;display_string=Audit"}</definedName>
    <definedName name="_3355__FDSAUDITLINK__" hidden="1">{"fdsup://Directions/FactSet Auditing Viewer?action=AUDIT_VALUE&amp;DB=129&amp;ID1=72581M30&amp;VALUEID=02001&amp;SDATE=200601&amp;PERIODTYPE=QTR_STD&amp;SCFT=3&amp;window=popup_no_bar&amp;width=385&amp;height=120&amp;START_MAXIMIZED=FALSE&amp;creator=factset&amp;display_string=Audit"}</definedName>
    <definedName name="_3356__FDSAUDITLINK__" hidden="1">{"fdsup://Directions/FactSet Auditing Viewer?action=AUDIT_VALUE&amp;DB=129&amp;ID1=72581M30&amp;VALUEID=02001&amp;SDATE=200601&amp;PERIODTYPE=QTR_STD&amp;SCFT=3&amp;window=popup_no_bar&amp;width=385&amp;height=120&amp;START_MAXIMIZED=FALSE&amp;creator=factset&amp;display_string=Audit"}</definedName>
    <definedName name="_3357__FDSAUDITLINK__" hidden="1">{"fdsup://Directions/FactSet Auditing Viewer?action=AUDIT_VALUE&amp;DB=129&amp;ID1=72581M30&amp;VALUEID=02001&amp;SDATE=200503&amp;PERIODTYPE=QTR_STD&amp;SCFT=3&amp;window=popup_no_bar&amp;width=385&amp;height=120&amp;START_MAXIMIZED=FALSE&amp;creator=factset&amp;display_string=Audit"}</definedName>
    <definedName name="_3358__FDSAUDITLINK__" hidden="1">{"fdsup://Directions/FactSet Auditing Viewer?action=AUDIT_VALUE&amp;DB=129&amp;ID1=72581M30&amp;VALUEID=02001&amp;SDATE=200503&amp;PERIODTYPE=QTR_STD&amp;SCFT=3&amp;window=popup_no_bar&amp;width=385&amp;height=120&amp;START_MAXIMIZED=FALSE&amp;creator=factset&amp;display_string=Audit"}</definedName>
    <definedName name="_3359__FDSAUDITLINK__" hidden="1">{"fdsup://Directions/FactSet Auditing Viewer?action=AUDIT_VALUE&amp;DB=129&amp;ID1=72581M30&amp;VALUEID=02001&amp;SDATE=200502&amp;PERIODTYPE=QTR_STD&amp;SCFT=3&amp;window=popup_no_bar&amp;width=385&amp;height=120&amp;START_MAXIMIZED=FALSE&amp;creator=factset&amp;display_string=Audit"}</definedName>
    <definedName name="_336__FDSAUDITLINK__" hidden="1">{"fdsup://directions/FAT Viewer?action=UPDATE&amp;creator=factset&amp;DYN_ARGS=TRUE&amp;DOC_NAME=FAT:FQL_AUDITING_CLIENT_TEMPLATE.FAT&amp;display_string=Audit&amp;VAR:KEY=WXWFMPKBQH&amp;VAR:QUERY=RkZfRU5UUlBSX1ZBTF9EQUlMWSgzOTk2OSwsLCwsJ0RJTCcpL0VDX01FQU5fU0FMRVNfTlRNQSgzOTk2OSk=&amp;","WINDOW=FIRST_POPUP&amp;HEIGHT=450&amp;WIDTH=450&amp;START_MAXIMIZED=FALSE&amp;VAR:CALENDAR=US&amp;VAR:SYMBOL=SGI&amp;VAR:INDEX=0"}</definedName>
    <definedName name="_3360__FDSAUDITLINK__" hidden="1">{"fdsup://Directions/FactSet Auditing Viewer?action=AUDIT_VALUE&amp;DB=129&amp;ID1=72581M30&amp;VALUEID=02001&amp;SDATE=200502&amp;PERIODTYPE=QTR_STD&amp;SCFT=3&amp;window=popup_no_bar&amp;width=385&amp;height=120&amp;START_MAXIMIZED=FALSE&amp;creator=factset&amp;display_string=Audit"}</definedName>
    <definedName name="_3361__FDSAUDITLINK__" hidden="1">{"fdsup://Directions/FactSet Auditing Viewer?action=AUDIT_VALUE&amp;DB=129&amp;ID1=72581M30&amp;VALUEID=02001&amp;SDATE=200501&amp;PERIODTYPE=QTR_STD&amp;SCFT=3&amp;window=popup_no_bar&amp;width=385&amp;height=120&amp;START_MAXIMIZED=FALSE&amp;creator=factset&amp;display_string=Audit"}</definedName>
    <definedName name="_3362__FDSAUDITLINK__" hidden="1">{"fdsup://Directions/FactSet Auditing Viewer?action=AUDIT_VALUE&amp;DB=129&amp;ID1=72581M30&amp;VALUEID=02001&amp;SDATE=200501&amp;PERIODTYPE=QTR_STD&amp;SCFT=3&amp;window=popup_no_bar&amp;width=385&amp;height=120&amp;START_MAXIMIZED=FALSE&amp;creator=factset&amp;display_string=Audit"}</definedName>
    <definedName name="_3363__FDSAUDITLINK__" hidden="1">{"fdsup://Directions/FactSet Auditing Viewer?action=AUDIT_VALUE&amp;DB=129&amp;ID1=72581M30&amp;VALUEID=02001&amp;SDATE=200403&amp;PERIODTYPE=QTR_STD&amp;SCFT=3&amp;window=popup_no_bar&amp;width=385&amp;height=120&amp;START_MAXIMIZED=FALSE&amp;creator=factset&amp;display_string=Audit"}</definedName>
    <definedName name="_3364__FDSAUDITLINK__" hidden="1">{"fdsup://Directions/FactSet Auditing Viewer?action=AUDIT_VALUE&amp;DB=129&amp;ID1=72581M30&amp;VALUEID=02001&amp;SDATE=200403&amp;PERIODTYPE=QTR_STD&amp;SCFT=3&amp;window=popup_no_bar&amp;width=385&amp;height=120&amp;START_MAXIMIZED=FALSE&amp;creator=factset&amp;display_string=Audit"}</definedName>
    <definedName name="_3365__FDSAUDITLINK__" hidden="1">{"fdsup://Directions/FactSet Auditing Viewer?action=AUDIT_VALUE&amp;DB=129&amp;ID1=72581M30&amp;VALUEID=02001&amp;SDATE=200402&amp;PERIODTYPE=QTR_STD&amp;SCFT=3&amp;window=popup_no_bar&amp;width=385&amp;height=120&amp;START_MAXIMIZED=FALSE&amp;creator=factset&amp;display_string=Audit"}</definedName>
    <definedName name="_3366__FDSAUDITLINK__" hidden="1">{"fdsup://Directions/FactSet Auditing Viewer?action=AUDIT_VALUE&amp;DB=129&amp;ID1=72581M30&amp;VALUEID=02001&amp;SDATE=200402&amp;PERIODTYPE=QTR_STD&amp;SCFT=3&amp;window=popup_no_bar&amp;width=385&amp;height=120&amp;START_MAXIMIZED=FALSE&amp;creator=factset&amp;display_string=Audit"}</definedName>
    <definedName name="_3367__FDSAUDITLINK__" hidden="1">{"fdsup://Directions/FactSet Auditing Viewer?action=AUDIT_VALUE&amp;DB=129&amp;ID1=72581M30&amp;VALUEID=02001&amp;SDATE=200401&amp;PERIODTYPE=QTR_STD&amp;SCFT=3&amp;window=popup_no_bar&amp;width=385&amp;height=120&amp;START_MAXIMIZED=FALSE&amp;creator=factset&amp;display_string=Audit"}</definedName>
    <definedName name="_3368__FDSAUDITLINK__" hidden="1">{"fdsup://Directions/FactSet Auditing Viewer?action=AUDIT_VALUE&amp;DB=129&amp;ID1=72581M30&amp;VALUEID=02001&amp;SDATE=200401&amp;PERIODTYPE=QTR_STD&amp;SCFT=3&amp;window=popup_no_bar&amp;width=385&amp;height=120&amp;START_MAXIMIZED=FALSE&amp;creator=factset&amp;display_string=Audit"}</definedName>
    <definedName name="_3369__FDSAUDITLINK__" hidden="1">{"fdsup://Directions/FactSet Auditing Viewer?action=AUDIT_VALUE&amp;DB=129&amp;ID1=73927610&amp;VALUEID=02001&amp;SDATE=200801&amp;PERIODTYPE=QTR_STD&amp;SCFT=3&amp;window=popup_no_bar&amp;width=385&amp;height=120&amp;START_MAXIMIZED=FALSE&amp;creator=factset&amp;display_string=Audit"}</definedName>
    <definedName name="_337__FDSAUDITLINK__" hidden="1">{"fdsup://directions/FAT Viewer?action=UPDATE&amp;creator=factset&amp;DYN_ARGS=TRUE&amp;DOC_NAME=FAT:FQL_AUDITING_CLIENT_TEMPLATE.FAT&amp;display_string=Audit&amp;VAR:KEY=WHORIJCLQR&amp;VAR:QUERY=RkZfRU5UUlBSX1ZBTF9EQUlMWSgzOTk2OCwsLCwsJ0RJTCcpL0VDX01FQU5fU0FMRVNfTlRNQSgzOTk2OCk=&amp;","WINDOW=FIRST_POPUP&amp;HEIGHT=450&amp;WIDTH=450&amp;START_MAXIMIZED=FALSE&amp;VAR:CALENDAR=US&amp;VAR:SYMBOL=SGI&amp;VAR:INDEX=0"}</definedName>
    <definedName name="_3370__FDSAUDITLINK__" hidden="1">{"fdsup://Directions/FactSet Auditing Viewer?action=AUDIT_VALUE&amp;DB=129&amp;ID1=73927610&amp;VALUEID=02001&amp;SDATE=200801&amp;PERIODTYPE=QTR_STD&amp;SCFT=3&amp;window=popup_no_bar&amp;width=385&amp;height=120&amp;START_MAXIMIZED=FALSE&amp;creator=factset&amp;display_string=Audit"}</definedName>
    <definedName name="_3371__FDSAUDITLINK__" hidden="1">{"fdsup://Directions/FactSet Auditing Viewer?action=AUDIT_VALUE&amp;DB=129&amp;ID1=73927610&amp;VALUEID=02001&amp;SDATE=200703&amp;PERIODTYPE=QTR_STD&amp;SCFT=3&amp;window=popup_no_bar&amp;width=385&amp;height=120&amp;START_MAXIMIZED=FALSE&amp;creator=factset&amp;display_string=Audit"}</definedName>
    <definedName name="_3372__FDSAUDITLINK__" hidden="1">{"fdsup://Directions/FactSet Auditing Viewer?action=AUDIT_VALUE&amp;DB=129&amp;ID1=73927610&amp;VALUEID=02001&amp;SDATE=200703&amp;PERIODTYPE=QTR_STD&amp;SCFT=3&amp;window=popup_no_bar&amp;width=385&amp;height=120&amp;START_MAXIMIZED=FALSE&amp;creator=factset&amp;display_string=Audit"}</definedName>
    <definedName name="_3373__FDSAUDITLINK__" hidden="1">{"fdsup://Directions/FactSet Auditing Viewer?action=AUDIT_VALUE&amp;DB=129&amp;ID1=73927610&amp;VALUEID=02001&amp;SDATE=200702&amp;PERIODTYPE=QTR_STD&amp;SCFT=3&amp;window=popup_no_bar&amp;width=385&amp;height=120&amp;START_MAXIMIZED=FALSE&amp;creator=factset&amp;display_string=Audit"}</definedName>
    <definedName name="_3374__FDSAUDITLINK__" hidden="1">{"fdsup://Directions/FactSet Auditing Viewer?action=AUDIT_VALUE&amp;DB=129&amp;ID1=73927610&amp;VALUEID=02001&amp;SDATE=200702&amp;PERIODTYPE=QTR_STD&amp;SCFT=3&amp;window=popup_no_bar&amp;width=385&amp;height=120&amp;START_MAXIMIZED=FALSE&amp;creator=factset&amp;display_string=Audit"}</definedName>
    <definedName name="_3375__FDSAUDITLINK__" hidden="1">{"fdsup://Directions/FactSet Auditing Viewer?action=AUDIT_VALUE&amp;DB=129&amp;ID1=73927610&amp;VALUEID=02001&amp;SDATE=200701&amp;PERIODTYPE=QTR_STD&amp;SCFT=3&amp;window=popup_no_bar&amp;width=385&amp;height=120&amp;START_MAXIMIZED=FALSE&amp;creator=factset&amp;display_string=Audit"}</definedName>
    <definedName name="_3376__FDSAUDITLINK__" hidden="1">{"fdsup://Directions/FactSet Auditing Viewer?action=AUDIT_VALUE&amp;DB=129&amp;ID1=73927610&amp;VALUEID=02001&amp;SDATE=200701&amp;PERIODTYPE=QTR_STD&amp;SCFT=3&amp;window=popup_no_bar&amp;width=385&amp;height=120&amp;START_MAXIMIZED=FALSE&amp;creator=factset&amp;display_string=Audit"}</definedName>
    <definedName name="_3377__FDSAUDITLINK__" hidden="1">{"fdsup://Directions/FactSet Auditing Viewer?action=AUDIT_VALUE&amp;DB=129&amp;ID1=73927610&amp;VALUEID=02001&amp;SDATE=200603&amp;PERIODTYPE=QTR_STD&amp;SCFT=3&amp;window=popup_no_bar&amp;width=385&amp;height=120&amp;START_MAXIMIZED=FALSE&amp;creator=factset&amp;display_string=Audit"}</definedName>
    <definedName name="_3378__FDSAUDITLINK__" hidden="1">{"fdsup://Directions/FactSet Auditing Viewer?action=AUDIT_VALUE&amp;DB=129&amp;ID1=73927610&amp;VALUEID=02001&amp;SDATE=200603&amp;PERIODTYPE=QTR_STD&amp;SCFT=3&amp;window=popup_no_bar&amp;width=385&amp;height=120&amp;START_MAXIMIZED=FALSE&amp;creator=factset&amp;display_string=Audit"}</definedName>
    <definedName name="_3379__FDSAUDITLINK__" hidden="1">{"fdsup://Directions/FactSet Auditing Viewer?action=AUDIT_VALUE&amp;DB=129&amp;ID1=73927610&amp;VALUEID=02001&amp;SDATE=200602&amp;PERIODTYPE=QTR_STD&amp;SCFT=3&amp;window=popup_no_bar&amp;width=385&amp;height=120&amp;START_MAXIMIZED=FALSE&amp;creator=factset&amp;display_string=Audit"}</definedName>
    <definedName name="_338__FDSAUDITLINK__" hidden="1">{"fdsup://directions/FAT Viewer?action=UPDATE&amp;creator=factset&amp;DYN_ARGS=TRUE&amp;DOC_NAME=FAT:FQL_AUDITING_CLIENT_TEMPLATE.FAT&amp;display_string=Audit&amp;VAR:KEY=MFOJMXQBSH&amp;VAR:QUERY=RkZfRU5UUlBSX1ZBTF9EQUlMWSgzOTk2NywsLCwsJ0RJTCcpL0VDX01FQU5fU0FMRVNfTlRNQSgzOTk2Nyk=&amp;","WINDOW=FIRST_POPUP&amp;HEIGHT=450&amp;WIDTH=450&amp;START_MAXIMIZED=FALSE&amp;VAR:CALENDAR=US&amp;VAR:SYMBOL=SGI&amp;VAR:INDEX=0"}</definedName>
    <definedName name="_3380__FDSAUDITLINK__" hidden="1">{"fdsup://Directions/FactSet Auditing Viewer?action=AUDIT_VALUE&amp;DB=129&amp;ID1=73927610&amp;VALUEID=02001&amp;SDATE=200602&amp;PERIODTYPE=QTR_STD&amp;SCFT=3&amp;window=popup_no_bar&amp;width=385&amp;height=120&amp;START_MAXIMIZED=FALSE&amp;creator=factset&amp;display_string=Audit"}</definedName>
    <definedName name="_3381__FDSAUDITLINK__" hidden="1">{"fdsup://Directions/FactSet Auditing Viewer?action=AUDIT_VALUE&amp;DB=129&amp;ID1=73927610&amp;VALUEID=02001&amp;SDATE=200601&amp;PERIODTYPE=QTR_STD&amp;SCFT=3&amp;window=popup_no_bar&amp;width=385&amp;height=120&amp;START_MAXIMIZED=FALSE&amp;creator=factset&amp;display_string=Audit"}</definedName>
    <definedName name="_3382__FDSAUDITLINK__" hidden="1">{"fdsup://Directions/FactSet Auditing Viewer?action=AUDIT_VALUE&amp;DB=129&amp;ID1=73927610&amp;VALUEID=02001&amp;SDATE=200601&amp;PERIODTYPE=QTR_STD&amp;SCFT=3&amp;window=popup_no_bar&amp;width=385&amp;height=120&amp;START_MAXIMIZED=FALSE&amp;creator=factset&amp;display_string=Audit"}</definedName>
    <definedName name="_3383__FDSAUDITLINK__" hidden="1">{"fdsup://Directions/FactSet Auditing Viewer?action=AUDIT_VALUE&amp;DB=129&amp;ID1=73927610&amp;VALUEID=02001&amp;SDATE=200503&amp;PERIODTYPE=QTR_STD&amp;SCFT=3&amp;window=popup_no_bar&amp;width=385&amp;height=120&amp;START_MAXIMIZED=FALSE&amp;creator=factset&amp;display_string=Audit"}</definedName>
    <definedName name="_3384__FDSAUDITLINK__" hidden="1">{"fdsup://Directions/FactSet Auditing Viewer?action=AUDIT_VALUE&amp;DB=129&amp;ID1=73927610&amp;VALUEID=02001&amp;SDATE=200503&amp;PERIODTYPE=QTR_STD&amp;SCFT=3&amp;window=popup_no_bar&amp;width=385&amp;height=120&amp;START_MAXIMIZED=FALSE&amp;creator=factset&amp;display_string=Audit"}</definedName>
    <definedName name="_3385__FDSAUDITLINK__" hidden="1">{"fdsup://Directions/FactSet Auditing Viewer?action=AUDIT_VALUE&amp;DB=129&amp;ID1=73927610&amp;VALUEID=02001&amp;SDATE=200502&amp;PERIODTYPE=QTR_STD&amp;SCFT=3&amp;window=popup_no_bar&amp;width=385&amp;height=120&amp;START_MAXIMIZED=FALSE&amp;creator=factset&amp;display_string=Audit"}</definedName>
    <definedName name="_3386__FDSAUDITLINK__" hidden="1">{"fdsup://Directions/FactSet Auditing Viewer?action=AUDIT_VALUE&amp;DB=129&amp;ID1=73927610&amp;VALUEID=02001&amp;SDATE=200502&amp;PERIODTYPE=QTR_STD&amp;SCFT=3&amp;window=popup_no_bar&amp;width=385&amp;height=120&amp;START_MAXIMIZED=FALSE&amp;creator=factset&amp;display_string=Audit"}</definedName>
    <definedName name="_3387__FDSAUDITLINK__" hidden="1">{"fdsup://Directions/FactSet Auditing Viewer?action=AUDIT_VALUE&amp;DB=129&amp;ID1=73927610&amp;VALUEID=02001&amp;SDATE=200501&amp;PERIODTYPE=QTR_STD&amp;SCFT=3&amp;window=popup_no_bar&amp;width=385&amp;height=120&amp;START_MAXIMIZED=FALSE&amp;creator=factset&amp;display_string=Audit"}</definedName>
    <definedName name="_3388__FDSAUDITLINK__" hidden="1">{"fdsup://Directions/FactSet Auditing Viewer?action=AUDIT_VALUE&amp;DB=129&amp;ID1=73927610&amp;VALUEID=02001&amp;SDATE=200501&amp;PERIODTYPE=QTR_STD&amp;SCFT=3&amp;window=popup_no_bar&amp;width=385&amp;height=120&amp;START_MAXIMIZED=FALSE&amp;creator=factset&amp;display_string=Audit"}</definedName>
    <definedName name="_3389__FDSAUDITLINK__" hidden="1">{"fdsup://Directions/FactSet Auditing Viewer?action=AUDIT_VALUE&amp;DB=129&amp;ID1=73927610&amp;VALUEID=02001&amp;SDATE=200403&amp;PERIODTYPE=QTR_STD&amp;SCFT=3&amp;window=popup_no_bar&amp;width=385&amp;height=120&amp;START_MAXIMIZED=FALSE&amp;creator=factset&amp;display_string=Audit"}</definedName>
    <definedName name="_339__FDSAUDITLINK__" hidden="1">{"fdsup://directions/FAT Viewer?action=UPDATE&amp;creator=factset&amp;DYN_ARGS=TRUE&amp;DOC_NAME=FAT:FQL_AUDITING_CLIENT_TEMPLATE.FAT&amp;display_string=Audit&amp;VAR:KEY=UZKNORULAP&amp;VAR:QUERY=RkZfRU5UUlBSX1ZBTF9EQUlMWSgzOTk2NiwsLCwsJ0RJTCcpL0VDX01FQU5fU0FMRVNfTlRNQSgzOTk2Nik=&amp;","WINDOW=FIRST_POPUP&amp;HEIGHT=450&amp;WIDTH=450&amp;START_MAXIMIZED=FALSE&amp;VAR:CALENDAR=US&amp;VAR:SYMBOL=SGI&amp;VAR:INDEX=0"}</definedName>
    <definedName name="_3390__FDSAUDITLINK__" hidden="1">{"fdsup://Directions/FactSet Auditing Viewer?action=AUDIT_VALUE&amp;DB=129&amp;ID1=73927610&amp;VALUEID=02001&amp;SDATE=200403&amp;PERIODTYPE=QTR_STD&amp;SCFT=3&amp;window=popup_no_bar&amp;width=385&amp;height=120&amp;START_MAXIMIZED=FALSE&amp;creator=factset&amp;display_string=Audit"}</definedName>
    <definedName name="_3391__FDSAUDITLINK__" hidden="1">{"fdsup://Directions/FactSet Auditing Viewer?action=AUDIT_VALUE&amp;DB=129&amp;ID1=73927610&amp;VALUEID=02001&amp;SDATE=200402&amp;PERIODTYPE=QTR_STD&amp;SCFT=3&amp;window=popup_no_bar&amp;width=385&amp;height=120&amp;START_MAXIMIZED=FALSE&amp;creator=factset&amp;display_string=Audit"}</definedName>
    <definedName name="_3392__FDSAUDITLINK__" hidden="1">{"fdsup://Directions/FactSet Auditing Viewer?action=AUDIT_VALUE&amp;DB=129&amp;ID1=73927610&amp;VALUEID=02001&amp;SDATE=200402&amp;PERIODTYPE=QTR_STD&amp;SCFT=3&amp;window=popup_no_bar&amp;width=385&amp;height=120&amp;START_MAXIMIZED=FALSE&amp;creator=factset&amp;display_string=Audit"}</definedName>
    <definedName name="_3393__FDSAUDITLINK__" hidden="1">{"fdsup://Directions/FactSet Auditing Viewer?action=AUDIT_VALUE&amp;DB=129&amp;ID1=73927610&amp;VALUEID=02001&amp;SDATE=200401&amp;PERIODTYPE=QTR_STD&amp;SCFT=3&amp;window=popup_no_bar&amp;width=385&amp;height=120&amp;START_MAXIMIZED=FALSE&amp;creator=factset&amp;display_string=Audit"}</definedName>
    <definedName name="_3394__FDSAUDITLINK__" hidden="1">{"fdsup://Directions/FactSet Auditing Viewer?action=AUDIT_VALUE&amp;DB=129&amp;ID1=73927610&amp;VALUEID=02001&amp;SDATE=200401&amp;PERIODTYPE=QTR_STD&amp;SCFT=3&amp;window=popup_no_bar&amp;width=385&amp;height=120&amp;START_MAXIMIZED=FALSE&amp;creator=factset&amp;display_string=Audit"}</definedName>
    <definedName name="_3395__FDSAUDITLINK__" hidden="1">{"fdsup://Directions/FactSet Auditing Viewer?action=AUDIT_VALUE&amp;DB=129&amp;ID1=69344F10&amp;VALUEID=02001&amp;SDATE=200801&amp;PERIODTYPE=QTR_STD&amp;SCFT=3&amp;window=popup_no_bar&amp;width=385&amp;height=120&amp;START_MAXIMIZED=FALSE&amp;creator=factset&amp;display_string=Audit"}</definedName>
    <definedName name="_3396__FDSAUDITLINK__" hidden="1">{"fdsup://Directions/FactSet Auditing Viewer?action=AUDIT_VALUE&amp;DB=129&amp;ID1=69344F10&amp;VALUEID=02001&amp;SDATE=200801&amp;PERIODTYPE=QTR_STD&amp;SCFT=3&amp;window=popup_no_bar&amp;width=385&amp;height=120&amp;START_MAXIMIZED=FALSE&amp;creator=factset&amp;display_string=Audit"}</definedName>
    <definedName name="_3397__FDSAUDITLINK__" hidden="1">{"fdsup://Directions/FactSet Auditing Viewer?action=AUDIT_VALUE&amp;DB=129&amp;ID1=69344F10&amp;VALUEID=02001&amp;SDATE=200703&amp;PERIODTYPE=QTR_STD&amp;SCFT=3&amp;window=popup_no_bar&amp;width=385&amp;height=120&amp;START_MAXIMIZED=FALSE&amp;creator=factset&amp;display_string=Audit"}</definedName>
    <definedName name="_3398__FDSAUDITLINK__" hidden="1">{"fdsup://Directions/FactSet Auditing Viewer?action=AUDIT_VALUE&amp;DB=129&amp;ID1=69344F10&amp;VALUEID=02001&amp;SDATE=200703&amp;PERIODTYPE=QTR_STD&amp;SCFT=3&amp;window=popup_no_bar&amp;width=385&amp;height=120&amp;START_MAXIMIZED=FALSE&amp;creator=factset&amp;display_string=Audit"}</definedName>
    <definedName name="_3399__FDSAUDITLINK__" hidden="1">{"fdsup://Directions/FactSet Auditing Viewer?action=AUDIT_VALUE&amp;DB=129&amp;ID1=69344F10&amp;VALUEID=02001&amp;SDATE=200702&amp;PERIODTYPE=QTR_STD&amp;SCFT=3&amp;window=popup_no_bar&amp;width=385&amp;height=120&amp;START_MAXIMIZED=FALSE&amp;creator=factset&amp;display_string=Audit"}</definedName>
    <definedName name="_34__FDSAUDITLINK__" hidden="1">{"fdsup://directions/FAT Viewer?action=UPDATE&amp;creator=factset&amp;DYN_ARGS=TRUE&amp;DOC_NAME=FAT:FQL_AUDITING_CLIENT_TEMPLATE.FAT&amp;display_string=Audit&amp;VAR:KEY=GRSVINSNOJ&amp;VAR:QUERY=RkZfRU5UUlBSX1ZBTF9EQUlMWSg0MDM5MywsLCwsJ0RJTCcpL0VDX01FQU5fU0FMRVNfTlRNQSg0MDM5Myk=&amp;","WINDOW=FIRST_POPUP&amp;HEIGHT=450&amp;WIDTH=450&amp;START_MAXIMIZED=FALSE&amp;VAR:CALENDAR=US&amp;VAR:SYMBOL=SGI&amp;VAR:INDEX=0"}</definedName>
    <definedName name="_340__FDSAUDITLINK__" hidden="1">{"fdsup://directions/FAT Viewer?action=UPDATE&amp;creator=factset&amp;DYN_ARGS=TRUE&amp;DOC_NAME=FAT:FQL_AUDITING_CLIENT_TEMPLATE.FAT&amp;display_string=Audit&amp;VAR:KEY=GRSJMBEBKN&amp;VAR:QUERY=RkZfRU5UUlBSX1ZBTF9EQUlMWSgzOTk2NSwsLCwsJ0RJTCcpL0VDX01FQU5fU0FMRVNfTlRNQSgzOTk2NSk=&amp;","WINDOW=FIRST_POPUP&amp;HEIGHT=450&amp;WIDTH=450&amp;START_MAXIMIZED=FALSE&amp;VAR:CALENDAR=US&amp;VAR:SYMBOL=SGI&amp;VAR:INDEX=0"}</definedName>
    <definedName name="_3400__FDSAUDITLINK__" hidden="1">{"fdsup://Directions/FactSet Auditing Viewer?action=AUDIT_VALUE&amp;DB=129&amp;ID1=69344F10&amp;VALUEID=02001&amp;SDATE=200702&amp;PERIODTYPE=QTR_STD&amp;SCFT=3&amp;window=popup_no_bar&amp;width=385&amp;height=120&amp;START_MAXIMIZED=FALSE&amp;creator=factset&amp;display_string=Audit"}</definedName>
    <definedName name="_3401__FDSAUDITLINK__" hidden="1">{"fdsup://Directions/FactSet Auditing Viewer?action=AUDIT_VALUE&amp;DB=129&amp;ID1=69344F10&amp;VALUEID=02001&amp;SDATE=200701&amp;PERIODTYPE=QTR_STD&amp;SCFT=3&amp;window=popup_no_bar&amp;width=385&amp;height=120&amp;START_MAXIMIZED=FALSE&amp;creator=factset&amp;display_string=Audit"}</definedName>
    <definedName name="_3402__FDSAUDITLINK__" hidden="1">{"fdsup://Directions/FactSet Auditing Viewer?action=AUDIT_VALUE&amp;DB=129&amp;ID1=69344F10&amp;VALUEID=02001&amp;SDATE=200701&amp;PERIODTYPE=QTR_STD&amp;SCFT=3&amp;window=popup_no_bar&amp;width=385&amp;height=120&amp;START_MAXIMIZED=FALSE&amp;creator=factset&amp;display_string=Audit"}</definedName>
    <definedName name="_3403__FDSAUDITLINK__" hidden="1">{"fdsup://Directions/FactSet Auditing Viewer?action=AUDIT_VALUE&amp;DB=129&amp;ID1=69344F10&amp;VALUEID=02001&amp;SDATE=200603&amp;PERIODTYPE=QTR_STD&amp;SCFT=3&amp;window=popup_no_bar&amp;width=385&amp;height=120&amp;START_MAXIMIZED=FALSE&amp;creator=factset&amp;display_string=Audit"}</definedName>
    <definedName name="_3404__FDSAUDITLINK__" hidden="1">{"fdsup://Directions/FactSet Auditing Viewer?action=AUDIT_VALUE&amp;DB=129&amp;ID1=69344F10&amp;VALUEID=02001&amp;SDATE=200603&amp;PERIODTYPE=QTR_STD&amp;SCFT=3&amp;window=popup_no_bar&amp;width=385&amp;height=120&amp;START_MAXIMIZED=FALSE&amp;creator=factset&amp;display_string=Audit"}</definedName>
    <definedName name="_3405__FDSAUDITLINK__" hidden="1">{"fdsup://Directions/FactSet Auditing Viewer?action=AUDIT_VALUE&amp;DB=129&amp;ID1=69344F10&amp;VALUEID=02001&amp;SDATE=200602&amp;PERIODTYPE=QTR_STD&amp;SCFT=3&amp;window=popup_no_bar&amp;width=385&amp;height=120&amp;START_MAXIMIZED=FALSE&amp;creator=factset&amp;display_string=Audit"}</definedName>
    <definedName name="_3406__FDSAUDITLINK__" hidden="1">{"fdsup://Directions/FactSet Auditing Viewer?action=AUDIT_VALUE&amp;DB=129&amp;ID1=69344F10&amp;VALUEID=02001&amp;SDATE=200602&amp;PERIODTYPE=QTR_STD&amp;SCFT=3&amp;window=popup_no_bar&amp;width=385&amp;height=120&amp;START_MAXIMIZED=FALSE&amp;creator=factset&amp;display_string=Audit"}</definedName>
    <definedName name="_3407__FDSAUDITLINK__" hidden="1">{"fdsup://Directions/FactSet Auditing Viewer?action=AUDIT_VALUE&amp;DB=129&amp;ID1=69344F10&amp;VALUEID=02001&amp;SDATE=200601&amp;PERIODTYPE=QTR_STD&amp;SCFT=3&amp;window=popup_no_bar&amp;width=385&amp;height=120&amp;START_MAXIMIZED=FALSE&amp;creator=factset&amp;display_string=Audit"}</definedName>
    <definedName name="_3408__FDSAUDITLINK__" hidden="1">{"fdsup://Directions/FactSet Auditing Viewer?action=AUDIT_VALUE&amp;DB=129&amp;ID1=69344F10&amp;VALUEID=02001&amp;SDATE=200601&amp;PERIODTYPE=QTR_STD&amp;SCFT=3&amp;window=popup_no_bar&amp;width=385&amp;height=120&amp;START_MAXIMIZED=FALSE&amp;creator=factset&amp;display_string=Audit"}</definedName>
    <definedName name="_3409__FDSAUDITLINK__" hidden="1">{"fdsup://Directions/FactSet Auditing Viewer?action=AUDIT_VALUE&amp;DB=129&amp;ID1=69344F10&amp;VALUEID=02001&amp;SDATE=200503&amp;PERIODTYPE=QTR_STD&amp;SCFT=3&amp;window=popup_no_bar&amp;width=385&amp;height=120&amp;START_MAXIMIZED=FALSE&amp;creator=factset&amp;display_string=Audit"}</definedName>
    <definedName name="_341__FDSAUDITLINK__" hidden="1">{"fdsup://directions/FAT Viewer?action=UPDATE&amp;creator=factset&amp;DYN_ARGS=TRUE&amp;DOC_NAME=FAT:FQL_AUDITING_CLIENT_TEMPLATE.FAT&amp;display_string=Audit&amp;VAR:KEY=QZOFENSXWF&amp;VAR:QUERY=RkZfRU5UUlBSX1ZBTF9EQUlMWSgzOTk2MiwsLCwsJ0RJTCcpL0VDX01FQU5fU0FMRVNfTlRNQSgzOTk2Mik=&amp;","WINDOW=FIRST_POPUP&amp;HEIGHT=450&amp;WIDTH=450&amp;START_MAXIMIZED=FALSE&amp;VAR:CALENDAR=US&amp;VAR:SYMBOL=SGI&amp;VAR:INDEX=0"}</definedName>
    <definedName name="_3410__FDSAUDITLINK__" hidden="1">{"fdsup://Directions/FactSet Auditing Viewer?action=AUDIT_VALUE&amp;DB=129&amp;ID1=69344F10&amp;VALUEID=02001&amp;SDATE=200503&amp;PERIODTYPE=QTR_STD&amp;SCFT=3&amp;window=popup_no_bar&amp;width=385&amp;height=120&amp;START_MAXIMIZED=FALSE&amp;creator=factset&amp;display_string=Audit"}</definedName>
    <definedName name="_3411__FDSAUDITLINK__" hidden="1">{"fdsup://Directions/FactSet Auditing Viewer?action=AUDIT_VALUE&amp;DB=129&amp;ID1=69344F10&amp;VALUEID=02001&amp;SDATE=200502&amp;PERIODTYPE=QTR_STD&amp;SCFT=3&amp;window=popup_no_bar&amp;width=385&amp;height=120&amp;START_MAXIMIZED=FALSE&amp;creator=factset&amp;display_string=Audit"}</definedName>
    <definedName name="_3412__FDSAUDITLINK__" hidden="1">{"fdsup://Directions/FactSet Auditing Viewer?action=AUDIT_VALUE&amp;DB=129&amp;ID1=69344F10&amp;VALUEID=02001&amp;SDATE=200502&amp;PERIODTYPE=QTR_STD&amp;SCFT=3&amp;window=popup_no_bar&amp;width=385&amp;height=120&amp;START_MAXIMIZED=FALSE&amp;creator=factset&amp;display_string=Audit"}</definedName>
    <definedName name="_3413__FDSAUDITLINK__" hidden="1">{"fdsup://Directions/FactSet Auditing Viewer?action=AUDIT_VALUE&amp;DB=129&amp;ID1=69344F10&amp;VALUEID=02001&amp;SDATE=200501&amp;PERIODTYPE=QTR_STD&amp;SCFT=3&amp;window=popup_no_bar&amp;width=385&amp;height=120&amp;START_MAXIMIZED=FALSE&amp;creator=factset&amp;display_string=Audit"}</definedName>
    <definedName name="_3414__FDSAUDITLINK__" hidden="1">{"fdsup://Directions/FactSet Auditing Viewer?action=AUDIT_VALUE&amp;DB=129&amp;ID1=69344F10&amp;VALUEID=02001&amp;SDATE=200501&amp;PERIODTYPE=QTR_STD&amp;SCFT=3&amp;window=popup_no_bar&amp;width=385&amp;height=120&amp;START_MAXIMIZED=FALSE&amp;creator=factset&amp;display_string=Audit"}</definedName>
    <definedName name="_3415__FDSAUDITLINK__" hidden="1">{"fdsup://Directions/FactSet Auditing Viewer?action=AUDIT_VALUE&amp;DB=129&amp;ID1=69344F10&amp;VALUEID=02001&amp;SDATE=200403&amp;PERIODTYPE=QTR_STD&amp;SCFT=3&amp;window=popup_no_bar&amp;width=385&amp;height=120&amp;START_MAXIMIZED=FALSE&amp;creator=factset&amp;display_string=Audit"}</definedName>
    <definedName name="_3416__FDSAUDITLINK__" hidden="1">{"fdsup://Directions/FactSet Auditing Viewer?action=AUDIT_VALUE&amp;DB=129&amp;ID1=69344F10&amp;VALUEID=02001&amp;SDATE=200403&amp;PERIODTYPE=QTR_STD&amp;SCFT=3&amp;window=popup_no_bar&amp;width=385&amp;height=120&amp;START_MAXIMIZED=FALSE&amp;creator=factset&amp;display_string=Audit"}</definedName>
    <definedName name="_3417__FDSAUDITLINK__" hidden="1">{"fdsup://Directions/FactSet Auditing Viewer?action=AUDIT_VALUE&amp;DB=129&amp;ID1=69344F10&amp;VALUEID=02001&amp;SDATE=200402&amp;PERIODTYPE=QTR_STD&amp;SCFT=3&amp;window=popup_no_bar&amp;width=385&amp;height=120&amp;START_MAXIMIZED=FALSE&amp;creator=factset&amp;display_string=Audit"}</definedName>
    <definedName name="_3418__FDSAUDITLINK__" hidden="1">{"fdsup://Directions/FactSet Auditing Viewer?action=AUDIT_VALUE&amp;DB=129&amp;ID1=69344F10&amp;VALUEID=02001&amp;SDATE=200402&amp;PERIODTYPE=QTR_STD&amp;SCFT=3&amp;window=popup_no_bar&amp;width=385&amp;height=120&amp;START_MAXIMIZED=FALSE&amp;creator=factset&amp;display_string=Audit"}</definedName>
    <definedName name="_3419__FDSAUDITLINK__" hidden="1">{"fdsup://Directions/FactSet Auditing Viewer?action=AUDIT_VALUE&amp;DB=129&amp;ID1=69344F10&amp;VALUEID=02001&amp;SDATE=200401&amp;PERIODTYPE=QTR_STD&amp;SCFT=3&amp;window=popup_no_bar&amp;width=385&amp;height=120&amp;START_MAXIMIZED=FALSE&amp;creator=factset&amp;display_string=Audit"}</definedName>
    <definedName name="_342__FDSAUDITLINK__" hidden="1">{"fdsup://directions/FAT Viewer?action=UPDATE&amp;creator=factset&amp;DYN_ARGS=TRUE&amp;DOC_NAME=FAT:FQL_AUDITING_CLIENT_TEMPLATE.FAT&amp;display_string=Audit&amp;VAR:KEY=EVIPSVMXYV&amp;VAR:QUERY=RkZfRU5UUlBSX1ZBTF9EQUlMWSgzOTk2MSwsLCwsJ0RJTCcpL0VDX01FQU5fU0FMRVNfTlRNQSgzOTk2MSk=&amp;","WINDOW=FIRST_POPUP&amp;HEIGHT=450&amp;WIDTH=450&amp;START_MAXIMIZED=FALSE&amp;VAR:CALENDAR=US&amp;VAR:SYMBOL=SGI&amp;VAR:INDEX=0"}</definedName>
    <definedName name="_3420__FDSAUDITLINK__" hidden="1">{"fdsup://Directions/FactSet Auditing Viewer?action=AUDIT_VALUE&amp;DB=129&amp;ID1=69344F10&amp;VALUEID=02001&amp;SDATE=200401&amp;PERIODTYPE=QTR_STD&amp;SCFT=3&amp;window=popup_no_bar&amp;width=385&amp;height=120&amp;START_MAXIMIZED=FALSE&amp;creator=factset&amp;display_string=Audit"}</definedName>
    <definedName name="_3421__FDSAUDITLINK__" hidden="1">{"fdsup://Directions/FactSet Auditing Viewer?action=AUDIT_VALUE&amp;DB=129&amp;ID1=69341710&amp;VALUEID=02001&amp;SDATE=200801&amp;PERIODTYPE=QTR_STD&amp;SCFT=3&amp;window=popup_no_bar&amp;width=385&amp;height=120&amp;START_MAXIMIZED=FALSE&amp;creator=factset&amp;display_string=Audit"}</definedName>
    <definedName name="_3422__FDSAUDITLINK__" hidden="1">{"fdsup://Directions/FactSet Auditing Viewer?action=AUDIT_VALUE&amp;DB=129&amp;ID1=69341710&amp;VALUEID=02001&amp;SDATE=200801&amp;PERIODTYPE=QTR_STD&amp;SCFT=3&amp;window=popup_no_bar&amp;width=385&amp;height=120&amp;START_MAXIMIZED=FALSE&amp;creator=factset&amp;display_string=Audit"}</definedName>
    <definedName name="_3423__FDSAUDITLINK__" hidden="1">{"fdsup://Directions/FactSet Auditing Viewer?action=AUDIT_VALUE&amp;DB=129&amp;ID1=69341710&amp;VALUEID=02001&amp;SDATE=200703&amp;PERIODTYPE=QTR_STD&amp;SCFT=3&amp;window=popup_no_bar&amp;width=385&amp;height=120&amp;START_MAXIMIZED=FALSE&amp;creator=factset&amp;display_string=Audit"}</definedName>
    <definedName name="_3424__FDSAUDITLINK__" hidden="1">{"fdsup://Directions/FactSet Auditing Viewer?action=AUDIT_VALUE&amp;DB=129&amp;ID1=69341710&amp;VALUEID=02001&amp;SDATE=200703&amp;PERIODTYPE=QTR_STD&amp;SCFT=3&amp;window=popup_no_bar&amp;width=385&amp;height=120&amp;START_MAXIMIZED=FALSE&amp;creator=factset&amp;display_string=Audit"}</definedName>
    <definedName name="_3425__FDSAUDITLINK__" hidden="1">{"fdsup://Directions/FactSet Auditing Viewer?action=AUDIT_VALUE&amp;DB=129&amp;ID1=69341710&amp;VALUEID=02001&amp;SDATE=200702&amp;PERIODTYPE=QTR_STD&amp;SCFT=3&amp;window=popup_no_bar&amp;width=385&amp;height=120&amp;START_MAXIMIZED=FALSE&amp;creator=factset&amp;display_string=Audit"}</definedName>
    <definedName name="_3426__FDSAUDITLINK__" hidden="1">{"fdsup://Directions/FactSet Auditing Viewer?action=AUDIT_VALUE&amp;DB=129&amp;ID1=69341710&amp;VALUEID=02001&amp;SDATE=200702&amp;PERIODTYPE=QTR_STD&amp;SCFT=3&amp;window=popup_no_bar&amp;width=385&amp;height=120&amp;START_MAXIMIZED=FALSE&amp;creator=factset&amp;display_string=Audit"}</definedName>
    <definedName name="_3427__FDSAUDITLINK__" hidden="1">{"fdsup://Directions/FactSet Auditing Viewer?action=AUDIT_VALUE&amp;DB=129&amp;ID1=69341710&amp;VALUEID=02001&amp;SDATE=200701&amp;PERIODTYPE=QTR_STD&amp;SCFT=3&amp;window=popup_no_bar&amp;width=385&amp;height=120&amp;START_MAXIMIZED=FALSE&amp;creator=factset&amp;display_string=Audit"}</definedName>
    <definedName name="_3428__FDSAUDITLINK__" hidden="1">{"fdsup://Directions/FactSet Auditing Viewer?action=AUDIT_VALUE&amp;DB=129&amp;ID1=69341710&amp;VALUEID=02001&amp;SDATE=200701&amp;PERIODTYPE=QTR_STD&amp;SCFT=3&amp;window=popup_no_bar&amp;width=385&amp;height=120&amp;START_MAXIMIZED=FALSE&amp;creator=factset&amp;display_string=Audit"}</definedName>
    <definedName name="_3429__FDSAUDITLINK__" hidden="1">{"fdsup://Directions/FactSet Auditing Viewer?action=AUDIT_VALUE&amp;DB=129&amp;ID1=69341710&amp;VALUEID=02001&amp;SDATE=200603&amp;PERIODTYPE=QTR_STD&amp;SCFT=3&amp;window=popup_no_bar&amp;width=385&amp;height=120&amp;START_MAXIMIZED=FALSE&amp;creator=factset&amp;display_string=Audit"}</definedName>
    <definedName name="_343__FDSAUDITLINK__" hidden="1">{"fdsup://directions/FAT Viewer?action=UPDATE&amp;creator=factset&amp;DYN_ARGS=TRUE&amp;DOC_NAME=FAT:FQL_AUDITING_CLIENT_TEMPLATE.FAT&amp;display_string=Audit&amp;VAR:KEY=WPMHKVAZOP&amp;VAR:QUERY=RkZfRU5UUlBSX1ZBTF9EQUlMWSgzOTk2MCwsLCwsJ0RJTCcpL0VDX01FQU5fU0FMRVNfTlRNQSgzOTk2MCk=&amp;","WINDOW=FIRST_POPUP&amp;HEIGHT=450&amp;WIDTH=450&amp;START_MAXIMIZED=FALSE&amp;VAR:CALENDAR=US&amp;VAR:SYMBOL=SGI&amp;VAR:INDEX=0"}</definedName>
    <definedName name="_3430__FDSAUDITLINK__" hidden="1">{"fdsup://Directions/FactSet Auditing Viewer?action=AUDIT_VALUE&amp;DB=129&amp;ID1=69341710&amp;VALUEID=02001&amp;SDATE=200603&amp;PERIODTYPE=QTR_STD&amp;SCFT=3&amp;window=popup_no_bar&amp;width=385&amp;height=120&amp;START_MAXIMIZED=FALSE&amp;creator=factset&amp;display_string=Audit"}</definedName>
    <definedName name="_3431__FDSAUDITLINK__" hidden="1">{"fdsup://Directions/FactSet Auditing Viewer?action=AUDIT_VALUE&amp;DB=129&amp;ID1=69341710&amp;VALUEID=02001&amp;SDATE=200602&amp;PERIODTYPE=QTR_STD&amp;SCFT=3&amp;window=popup_no_bar&amp;width=385&amp;height=120&amp;START_MAXIMIZED=FALSE&amp;creator=factset&amp;display_string=Audit"}</definedName>
    <definedName name="_3432__FDSAUDITLINK__" hidden="1">{"fdsup://Directions/FactSet Auditing Viewer?action=AUDIT_VALUE&amp;DB=129&amp;ID1=69341710&amp;VALUEID=02001&amp;SDATE=200602&amp;PERIODTYPE=QTR_STD&amp;SCFT=3&amp;window=popup_no_bar&amp;width=385&amp;height=120&amp;START_MAXIMIZED=FALSE&amp;creator=factset&amp;display_string=Audit"}</definedName>
    <definedName name="_3433__FDSAUDITLINK__" hidden="1">{"fdsup://Directions/FactSet Auditing Viewer?action=AUDIT_VALUE&amp;DB=129&amp;ID1=69341710&amp;VALUEID=02001&amp;SDATE=200601&amp;PERIODTYPE=QTR_STD&amp;SCFT=3&amp;window=popup_no_bar&amp;width=385&amp;height=120&amp;START_MAXIMIZED=FALSE&amp;creator=factset&amp;display_string=Audit"}</definedName>
    <definedName name="_3434__FDSAUDITLINK__" hidden="1">{"fdsup://Directions/FactSet Auditing Viewer?action=AUDIT_VALUE&amp;DB=129&amp;ID1=69341710&amp;VALUEID=02001&amp;SDATE=200601&amp;PERIODTYPE=QTR_STD&amp;SCFT=3&amp;window=popup_no_bar&amp;width=385&amp;height=120&amp;START_MAXIMIZED=FALSE&amp;creator=factset&amp;display_string=Audit"}</definedName>
    <definedName name="_3435__FDSAUDITLINK__" hidden="1">{"fdsup://Directions/FactSet Auditing Viewer?action=AUDIT_VALUE&amp;DB=129&amp;ID1=69341710&amp;VALUEID=02001&amp;SDATE=200503&amp;PERIODTYPE=QTR_STD&amp;SCFT=3&amp;window=popup_no_bar&amp;width=385&amp;height=120&amp;START_MAXIMIZED=FALSE&amp;creator=factset&amp;display_string=Audit"}</definedName>
    <definedName name="_3436__FDSAUDITLINK__" hidden="1">{"fdsup://Directions/FactSet Auditing Viewer?action=AUDIT_VALUE&amp;DB=129&amp;ID1=69341710&amp;VALUEID=02001&amp;SDATE=200503&amp;PERIODTYPE=QTR_STD&amp;SCFT=3&amp;window=popup_no_bar&amp;width=385&amp;height=120&amp;START_MAXIMIZED=FALSE&amp;creator=factset&amp;display_string=Audit"}</definedName>
    <definedName name="_3437__FDSAUDITLINK__" hidden="1">{"fdsup://Directions/FactSet Auditing Viewer?action=AUDIT_VALUE&amp;DB=129&amp;ID1=69341710&amp;VALUEID=02001&amp;SDATE=200502&amp;PERIODTYPE=QTR_STD&amp;SCFT=3&amp;window=popup_no_bar&amp;width=385&amp;height=120&amp;START_MAXIMIZED=FALSE&amp;creator=factset&amp;display_string=Audit"}</definedName>
    <definedName name="_3438__FDSAUDITLINK__" hidden="1">{"fdsup://Directions/FactSet Auditing Viewer?action=AUDIT_VALUE&amp;DB=129&amp;ID1=69341710&amp;VALUEID=02001&amp;SDATE=200502&amp;PERIODTYPE=QTR_STD&amp;SCFT=3&amp;window=popup_no_bar&amp;width=385&amp;height=120&amp;START_MAXIMIZED=FALSE&amp;creator=factset&amp;display_string=Audit"}</definedName>
    <definedName name="_3439__FDSAUDITLINK__" hidden="1">{"fdsup://Directions/FactSet Auditing Viewer?action=AUDIT_VALUE&amp;DB=129&amp;ID1=69341710&amp;VALUEID=02001&amp;SDATE=200501&amp;PERIODTYPE=QTR_STD&amp;SCFT=3&amp;window=popup_no_bar&amp;width=385&amp;height=120&amp;START_MAXIMIZED=FALSE&amp;creator=factset&amp;display_string=Audit"}</definedName>
    <definedName name="_344__FDSAUDITLINK__" hidden="1">{"fdsup://directions/FAT Viewer?action=UPDATE&amp;creator=factset&amp;DYN_ARGS=TRUE&amp;DOC_NAME=FAT:FQL_AUDITING_CLIENT_TEMPLATE.FAT&amp;display_string=Audit&amp;VAR:KEY=SHKVGPWDET&amp;VAR:QUERY=RkZfRU5UUlBSX1ZBTF9EQUlMWSgzOTk1OSwsLCwsJ0RJTCcpL0VDX01FQU5fU0FMRVNfTlRNQSgzOTk1OSk=&amp;","WINDOW=FIRST_POPUP&amp;HEIGHT=450&amp;WIDTH=450&amp;START_MAXIMIZED=FALSE&amp;VAR:CALENDAR=US&amp;VAR:SYMBOL=SGI&amp;VAR:INDEX=0"}</definedName>
    <definedName name="_3440__FDSAUDITLINK__" hidden="1">{"fdsup://Directions/FactSet Auditing Viewer?action=AUDIT_VALUE&amp;DB=129&amp;ID1=69341710&amp;VALUEID=02001&amp;SDATE=200501&amp;PERIODTYPE=QTR_STD&amp;SCFT=3&amp;window=popup_no_bar&amp;width=385&amp;height=120&amp;START_MAXIMIZED=FALSE&amp;creator=factset&amp;display_string=Audit"}</definedName>
    <definedName name="_3441__FDSAUDITLINK__" hidden="1">{"fdsup://Directions/FactSet Auditing Viewer?action=AUDIT_VALUE&amp;DB=129&amp;ID1=69341710&amp;VALUEID=02001&amp;SDATE=200403&amp;PERIODTYPE=QTR_STD&amp;SCFT=3&amp;window=popup_no_bar&amp;width=385&amp;height=120&amp;START_MAXIMIZED=FALSE&amp;creator=factset&amp;display_string=Audit"}</definedName>
    <definedName name="_3442__FDSAUDITLINK__" hidden="1">{"fdsup://Directions/FactSet Auditing Viewer?action=AUDIT_VALUE&amp;DB=129&amp;ID1=69341710&amp;VALUEID=02001&amp;SDATE=200403&amp;PERIODTYPE=QTR_STD&amp;SCFT=3&amp;window=popup_no_bar&amp;width=385&amp;height=120&amp;START_MAXIMIZED=FALSE&amp;creator=factset&amp;display_string=Audit"}</definedName>
    <definedName name="_3443__FDSAUDITLINK__" hidden="1">{"fdsup://Directions/FactSet Auditing Viewer?action=AUDIT_VALUE&amp;DB=129&amp;ID1=69341710&amp;VALUEID=02001&amp;SDATE=200402&amp;PERIODTYPE=QTR_STD&amp;SCFT=3&amp;window=popup_no_bar&amp;width=385&amp;height=120&amp;START_MAXIMIZED=FALSE&amp;creator=factset&amp;display_string=Audit"}</definedName>
    <definedName name="_3444__FDSAUDITLINK__" hidden="1">{"fdsup://Directions/FactSet Auditing Viewer?action=AUDIT_VALUE&amp;DB=129&amp;ID1=69341710&amp;VALUEID=02001&amp;SDATE=200402&amp;PERIODTYPE=QTR_STD&amp;SCFT=3&amp;window=popup_no_bar&amp;width=385&amp;height=120&amp;START_MAXIMIZED=FALSE&amp;creator=factset&amp;display_string=Audit"}</definedName>
    <definedName name="_3445__FDSAUDITLINK__" hidden="1">{"fdsup://Directions/FactSet Auditing Viewer?action=AUDIT_VALUE&amp;DB=129&amp;ID1=69341710&amp;VALUEID=02001&amp;SDATE=200401&amp;PERIODTYPE=QTR_STD&amp;SCFT=3&amp;window=popup_no_bar&amp;width=385&amp;height=120&amp;START_MAXIMIZED=FALSE&amp;creator=factset&amp;display_string=Audit"}</definedName>
    <definedName name="_3446__FDSAUDITLINK__" hidden="1">{"fdsup://Directions/FactSet Auditing Viewer?action=AUDIT_VALUE&amp;DB=129&amp;ID1=69341710&amp;VALUEID=02001&amp;SDATE=200401&amp;PERIODTYPE=QTR_STD&amp;SCFT=3&amp;window=popup_no_bar&amp;width=385&amp;height=120&amp;START_MAXIMIZED=FALSE&amp;creator=factset&amp;display_string=Audit"}</definedName>
    <definedName name="_3447__FDSAUDITLINK__" hidden="1">{"fdsup://Directions/FactSet Auditing Viewer?action=AUDIT_VALUE&amp;DB=129&amp;ID1=68218910&amp;VALUEID=02001&amp;SDATE=200801&amp;PERIODTYPE=QTR_STD&amp;SCFT=3&amp;window=popup_no_bar&amp;width=385&amp;height=120&amp;START_MAXIMIZED=FALSE&amp;creator=factset&amp;display_string=Audit"}</definedName>
    <definedName name="_3448__FDSAUDITLINK__" hidden="1">{"fdsup://Directions/FactSet Auditing Viewer?action=AUDIT_VALUE&amp;DB=129&amp;ID1=68218910&amp;VALUEID=02001&amp;SDATE=200801&amp;PERIODTYPE=QTR_STD&amp;SCFT=3&amp;window=popup_no_bar&amp;width=385&amp;height=120&amp;START_MAXIMIZED=FALSE&amp;creator=factset&amp;display_string=Audit"}</definedName>
    <definedName name="_3449__FDSAUDITLINK__" hidden="1">{"fdsup://Directions/FactSet Auditing Viewer?action=AUDIT_VALUE&amp;DB=129&amp;ID1=68218910&amp;VALUEID=02001&amp;SDATE=200703&amp;PERIODTYPE=QTR_STD&amp;SCFT=3&amp;window=popup_no_bar&amp;width=385&amp;height=120&amp;START_MAXIMIZED=FALSE&amp;creator=factset&amp;display_string=Audit"}</definedName>
    <definedName name="_345__FDSAUDITLINK__" hidden="1">{"fdsup://directions/FAT Viewer?action=UPDATE&amp;creator=factset&amp;DYN_ARGS=TRUE&amp;DOC_NAME=FAT:FQL_AUDITING_CLIENT_TEMPLATE.FAT&amp;display_string=Audit&amp;VAR:KEY=SRCDYLMVGF&amp;VAR:QUERY=RkZfRU5UUlBSX1ZBTF9EQUlMWSgzOTk1OCwsLCwsJ0RJTCcpL0VDX01FQU5fU0FMRVNfTlRNQSgzOTk1OCk=&amp;","WINDOW=FIRST_POPUP&amp;HEIGHT=450&amp;WIDTH=450&amp;START_MAXIMIZED=FALSE&amp;VAR:CALENDAR=US&amp;VAR:SYMBOL=SGI&amp;VAR:INDEX=0"}</definedName>
    <definedName name="_3450__FDSAUDITLINK__" hidden="1">{"fdsup://Directions/FactSet Auditing Viewer?action=AUDIT_VALUE&amp;DB=129&amp;ID1=68218910&amp;VALUEID=02001&amp;SDATE=200703&amp;PERIODTYPE=QTR_STD&amp;SCFT=3&amp;window=popup_no_bar&amp;width=385&amp;height=120&amp;START_MAXIMIZED=FALSE&amp;creator=factset&amp;display_string=Audit"}</definedName>
    <definedName name="_3451__FDSAUDITLINK__" hidden="1">{"fdsup://Directions/FactSet Auditing Viewer?action=AUDIT_VALUE&amp;DB=129&amp;ID1=68218910&amp;VALUEID=02001&amp;SDATE=200702&amp;PERIODTYPE=QTR_STD&amp;SCFT=3&amp;window=popup_no_bar&amp;width=385&amp;height=120&amp;START_MAXIMIZED=FALSE&amp;creator=factset&amp;display_string=Audit"}</definedName>
    <definedName name="_3452__FDSAUDITLINK__" hidden="1">{"fdsup://Directions/FactSet Auditing Viewer?action=AUDIT_VALUE&amp;DB=129&amp;ID1=68218910&amp;VALUEID=02001&amp;SDATE=200702&amp;PERIODTYPE=QTR_STD&amp;SCFT=3&amp;window=popup_no_bar&amp;width=385&amp;height=120&amp;START_MAXIMIZED=FALSE&amp;creator=factset&amp;display_string=Audit"}</definedName>
    <definedName name="_3453__FDSAUDITLINK__" hidden="1">{"fdsup://Directions/FactSet Auditing Viewer?action=AUDIT_VALUE&amp;DB=129&amp;ID1=68218910&amp;VALUEID=02001&amp;SDATE=200701&amp;PERIODTYPE=QTR_STD&amp;SCFT=3&amp;window=popup_no_bar&amp;width=385&amp;height=120&amp;START_MAXIMIZED=FALSE&amp;creator=factset&amp;display_string=Audit"}</definedName>
    <definedName name="_3454__FDSAUDITLINK__" hidden="1">{"fdsup://Directions/FactSet Auditing Viewer?action=AUDIT_VALUE&amp;DB=129&amp;ID1=68218910&amp;VALUEID=02001&amp;SDATE=200701&amp;PERIODTYPE=QTR_STD&amp;SCFT=3&amp;window=popup_no_bar&amp;width=385&amp;height=120&amp;START_MAXIMIZED=FALSE&amp;creator=factset&amp;display_string=Audit"}</definedName>
    <definedName name="_3455__FDSAUDITLINK__" hidden="1">{"fdsup://Directions/FactSet Auditing Viewer?action=AUDIT_VALUE&amp;DB=129&amp;ID1=68218910&amp;VALUEID=02001&amp;SDATE=200603&amp;PERIODTYPE=QTR_STD&amp;SCFT=3&amp;window=popup_no_bar&amp;width=385&amp;height=120&amp;START_MAXIMIZED=FALSE&amp;creator=factset&amp;display_string=Audit"}</definedName>
    <definedName name="_3456__FDSAUDITLINK__" hidden="1">{"fdsup://Directions/FactSet Auditing Viewer?action=AUDIT_VALUE&amp;DB=129&amp;ID1=68218910&amp;VALUEID=02001&amp;SDATE=200603&amp;PERIODTYPE=QTR_STD&amp;SCFT=3&amp;window=popup_no_bar&amp;width=385&amp;height=120&amp;START_MAXIMIZED=FALSE&amp;creator=factset&amp;display_string=Audit"}</definedName>
    <definedName name="_3457__FDSAUDITLINK__" hidden="1">{"fdsup://Directions/FactSet Auditing Viewer?action=AUDIT_VALUE&amp;DB=129&amp;ID1=68218910&amp;VALUEID=02001&amp;SDATE=200602&amp;PERIODTYPE=QTR_STD&amp;SCFT=3&amp;window=popup_no_bar&amp;width=385&amp;height=120&amp;START_MAXIMIZED=FALSE&amp;creator=factset&amp;display_string=Audit"}</definedName>
    <definedName name="_3458__FDSAUDITLINK__" hidden="1">{"fdsup://Directions/FactSet Auditing Viewer?action=AUDIT_VALUE&amp;DB=129&amp;ID1=68218910&amp;VALUEID=02001&amp;SDATE=200602&amp;PERIODTYPE=QTR_STD&amp;SCFT=3&amp;window=popup_no_bar&amp;width=385&amp;height=120&amp;START_MAXIMIZED=FALSE&amp;creator=factset&amp;display_string=Audit"}</definedName>
    <definedName name="_3459__FDSAUDITLINK__" hidden="1">{"fdsup://Directions/FactSet Auditing Viewer?action=AUDIT_VALUE&amp;DB=129&amp;ID1=68218910&amp;VALUEID=02001&amp;SDATE=200601&amp;PERIODTYPE=QTR_STD&amp;SCFT=3&amp;window=popup_no_bar&amp;width=385&amp;height=120&amp;START_MAXIMIZED=FALSE&amp;creator=factset&amp;display_string=Audit"}</definedName>
    <definedName name="_346__FDSAUDITLINK__" hidden="1">{"fdsup://directions/FAT Viewer?action=UPDATE&amp;creator=factset&amp;DYN_ARGS=TRUE&amp;DOC_NAME=FAT:FQL_AUDITING_CLIENT_TEMPLATE.FAT&amp;display_string=Audit&amp;VAR:KEY=YXUXYFSFKL&amp;VAR:QUERY=RkZfRU5UUlBSX1ZBTF9EQUlMWSgzOTk1NSwsLCwsJ0RJTCcpL0VDX01FQU5fU0FMRVNfTlRNQSgzOTk1NSk=&amp;","WINDOW=FIRST_POPUP&amp;HEIGHT=450&amp;WIDTH=450&amp;START_MAXIMIZED=FALSE&amp;VAR:CALENDAR=US&amp;VAR:SYMBOL=SGI&amp;VAR:INDEX=0"}</definedName>
    <definedName name="_3460__FDSAUDITLINK__" hidden="1">{"fdsup://Directions/FactSet Auditing Viewer?action=AUDIT_VALUE&amp;DB=129&amp;ID1=68218910&amp;VALUEID=02001&amp;SDATE=200601&amp;PERIODTYPE=QTR_STD&amp;SCFT=3&amp;window=popup_no_bar&amp;width=385&amp;height=120&amp;START_MAXIMIZED=FALSE&amp;creator=factset&amp;display_string=Audit"}</definedName>
    <definedName name="_3461__FDSAUDITLINK__" hidden="1">{"fdsup://Directions/FactSet Auditing Viewer?action=AUDIT_VALUE&amp;DB=129&amp;ID1=68218910&amp;VALUEID=02001&amp;SDATE=200503&amp;PERIODTYPE=QTR_STD&amp;SCFT=3&amp;window=popup_no_bar&amp;width=385&amp;height=120&amp;START_MAXIMIZED=FALSE&amp;creator=factset&amp;display_string=Audit"}</definedName>
    <definedName name="_3462__FDSAUDITLINK__" hidden="1">{"fdsup://Directions/FactSet Auditing Viewer?action=AUDIT_VALUE&amp;DB=129&amp;ID1=68218910&amp;VALUEID=02001&amp;SDATE=200503&amp;PERIODTYPE=QTR_STD&amp;SCFT=3&amp;window=popup_no_bar&amp;width=385&amp;height=120&amp;START_MAXIMIZED=FALSE&amp;creator=factset&amp;display_string=Audit"}</definedName>
    <definedName name="_3463__FDSAUDITLINK__" hidden="1">{"fdsup://Directions/FactSet Auditing Viewer?action=AUDIT_VALUE&amp;DB=129&amp;ID1=68218910&amp;VALUEID=02001&amp;SDATE=200502&amp;PERIODTYPE=QTR_STD&amp;SCFT=3&amp;window=popup_no_bar&amp;width=385&amp;height=120&amp;START_MAXIMIZED=FALSE&amp;creator=factset&amp;display_string=Audit"}</definedName>
    <definedName name="_3464__FDSAUDITLINK__" hidden="1">{"fdsup://Directions/FactSet Auditing Viewer?action=AUDIT_VALUE&amp;DB=129&amp;ID1=68218910&amp;VALUEID=02001&amp;SDATE=200502&amp;PERIODTYPE=QTR_STD&amp;SCFT=3&amp;window=popup_no_bar&amp;width=385&amp;height=120&amp;START_MAXIMIZED=FALSE&amp;creator=factset&amp;display_string=Audit"}</definedName>
    <definedName name="_3465__FDSAUDITLINK__" hidden="1">{"fdsup://Directions/FactSet Auditing Viewer?action=AUDIT_VALUE&amp;DB=129&amp;ID1=68218910&amp;VALUEID=02001&amp;SDATE=200403&amp;PERIODTYPE=QTR_STD&amp;SCFT=3&amp;window=popup_no_bar&amp;width=385&amp;height=120&amp;START_MAXIMIZED=FALSE&amp;creator=factset&amp;display_string=Audit"}</definedName>
    <definedName name="_3466__FDSAUDITLINK__" hidden="1">{"fdsup://Directions/FactSet Auditing Viewer?action=AUDIT_VALUE&amp;DB=129&amp;ID1=68218910&amp;VALUEID=02001&amp;SDATE=200403&amp;PERIODTYPE=QTR_STD&amp;SCFT=3&amp;window=popup_no_bar&amp;width=385&amp;height=120&amp;START_MAXIMIZED=FALSE&amp;creator=factset&amp;display_string=Audit"}</definedName>
    <definedName name="_3467__FDSAUDITLINK__" hidden="1">{"fdsup://Directions/FactSet Auditing Viewer?action=AUDIT_VALUE&amp;DB=129&amp;ID1=68218910&amp;VALUEID=02001&amp;SDATE=200402&amp;PERIODTYPE=QTR_STD&amp;SCFT=3&amp;window=popup_no_bar&amp;width=385&amp;height=120&amp;START_MAXIMIZED=FALSE&amp;creator=factset&amp;display_string=Audit"}</definedName>
    <definedName name="_3468__FDSAUDITLINK__" hidden="1">{"fdsup://Directions/FactSet Auditing Viewer?action=AUDIT_VALUE&amp;DB=129&amp;ID1=68218910&amp;VALUEID=02001&amp;SDATE=200402&amp;PERIODTYPE=QTR_STD&amp;SCFT=3&amp;window=popup_no_bar&amp;width=385&amp;height=120&amp;START_MAXIMIZED=FALSE&amp;creator=factset&amp;display_string=Audit"}</definedName>
    <definedName name="_3469__FDSAUDITLINK__" hidden="1">{"fdsup://Directions/FactSet Auditing Viewer?action=AUDIT_VALUE&amp;DB=129&amp;ID1=68218910&amp;VALUEID=02001&amp;SDATE=200401&amp;PERIODTYPE=QTR_STD&amp;SCFT=3&amp;window=popup_no_bar&amp;width=385&amp;height=120&amp;START_MAXIMIZED=FALSE&amp;creator=factset&amp;display_string=Audit"}</definedName>
    <definedName name="_347__FDSAUDITLINK__" hidden="1">{"fdsup://directions/FAT Viewer?action=UPDATE&amp;creator=factset&amp;DYN_ARGS=TRUE&amp;DOC_NAME=FAT:FQL_AUDITING_CLIENT_TEMPLATE.FAT&amp;display_string=Audit&amp;VAR:KEY=IHCZEJALUT&amp;VAR:QUERY=RkZfRU5UUlBSX1ZBTF9EQUlMWSgzOTk1NCwsLCwsJ0RJTCcpL0VDX01FQU5fU0FMRVNfTlRNQSgzOTk1NCk=&amp;","WINDOW=FIRST_POPUP&amp;HEIGHT=450&amp;WIDTH=450&amp;START_MAXIMIZED=FALSE&amp;VAR:CALENDAR=US&amp;VAR:SYMBOL=SGI&amp;VAR:INDEX=0"}</definedName>
    <definedName name="_3470__FDSAUDITLINK__" hidden="1">{"fdsup://Directions/FactSet Auditing Viewer?action=AUDIT_VALUE&amp;DB=129&amp;ID1=68218910&amp;VALUEID=02001&amp;SDATE=200401&amp;PERIODTYPE=QTR_STD&amp;SCFT=3&amp;window=popup_no_bar&amp;width=385&amp;height=120&amp;START_MAXIMIZED=FALSE&amp;creator=factset&amp;display_string=Audit"}</definedName>
    <definedName name="_3471__FDSAUDITLINK__" hidden="1">{"fdsup://Directions/FactSet Auditing Viewer?action=AUDIT_VALUE&amp;DB=129&amp;ID1=B505PN&amp;VALUEID=02001&amp;SDATE=200801&amp;PERIODTYPE=QTR_STD&amp;SCFT=3&amp;window=popup_no_bar&amp;width=385&amp;height=120&amp;START_MAXIMIZED=FALSE&amp;creator=factset&amp;display_string=Audit"}</definedName>
    <definedName name="_3472__FDSAUDITLINK__" hidden="1">{"fdsup://Directions/FactSet Auditing Viewer?action=AUDIT_VALUE&amp;DB=129&amp;ID1=B505PN&amp;VALUEID=02001&amp;SDATE=200801&amp;PERIODTYPE=QTR_STD&amp;SCFT=3&amp;window=popup_no_bar&amp;width=385&amp;height=120&amp;START_MAXIMIZED=FALSE&amp;creator=factset&amp;display_string=Audit"}</definedName>
    <definedName name="_3473__FDSAUDITLINK__" hidden="1">{"fdsup://Directions/FactSet Auditing Viewer?action=AUDIT_VALUE&amp;DB=129&amp;ID1=67000810&amp;VALUEID=02001&amp;SDATE=200801&amp;PERIODTYPE=QTR_STD&amp;SCFT=3&amp;window=popup_no_bar&amp;width=385&amp;height=120&amp;START_MAXIMIZED=FALSE&amp;creator=factset&amp;display_string=Audit"}</definedName>
    <definedName name="_3474__FDSAUDITLINK__" hidden="1">{"fdsup://Directions/FactSet Auditing Viewer?action=AUDIT_VALUE&amp;DB=129&amp;ID1=67000810&amp;VALUEID=02001&amp;SDATE=200801&amp;PERIODTYPE=QTR_STD&amp;SCFT=3&amp;window=popup_no_bar&amp;width=385&amp;height=120&amp;START_MAXIMIZED=FALSE&amp;creator=factset&amp;display_string=Audit"}</definedName>
    <definedName name="_3475__FDSAUDITLINK__" hidden="1">{"fdsup://Directions/FactSet Auditing Viewer?action=AUDIT_VALUE&amp;DB=129&amp;ID1=67000810&amp;VALUEID=02001&amp;SDATE=200703&amp;PERIODTYPE=QTR_STD&amp;SCFT=3&amp;window=popup_no_bar&amp;width=385&amp;height=120&amp;START_MAXIMIZED=FALSE&amp;creator=factset&amp;display_string=Audit"}</definedName>
    <definedName name="_3476__FDSAUDITLINK__" hidden="1">{"fdsup://Directions/FactSet Auditing Viewer?action=AUDIT_VALUE&amp;DB=129&amp;ID1=67000810&amp;VALUEID=02001&amp;SDATE=200703&amp;PERIODTYPE=QTR_STD&amp;SCFT=3&amp;window=popup_no_bar&amp;width=385&amp;height=120&amp;START_MAXIMIZED=FALSE&amp;creator=factset&amp;display_string=Audit"}</definedName>
    <definedName name="_3477__FDSAUDITLINK__" hidden="1">{"fdsup://Directions/FactSet Auditing Viewer?action=AUDIT_VALUE&amp;DB=129&amp;ID1=67000810&amp;VALUEID=02001&amp;SDATE=200702&amp;PERIODTYPE=QTR_STD&amp;SCFT=3&amp;window=popup_no_bar&amp;width=385&amp;height=120&amp;START_MAXIMIZED=FALSE&amp;creator=factset&amp;display_string=Audit"}</definedName>
    <definedName name="_3478__FDSAUDITLINK__" hidden="1">{"fdsup://Directions/FactSet Auditing Viewer?action=AUDIT_VALUE&amp;DB=129&amp;ID1=67000810&amp;VALUEID=02001&amp;SDATE=200702&amp;PERIODTYPE=QTR_STD&amp;SCFT=3&amp;window=popup_no_bar&amp;width=385&amp;height=120&amp;START_MAXIMIZED=FALSE&amp;creator=factset&amp;display_string=Audit"}</definedName>
    <definedName name="_3479__FDSAUDITLINK__" hidden="1">{"fdsup://Directions/FactSet Auditing Viewer?action=AUDIT_VALUE&amp;DB=129&amp;ID1=67000810&amp;VALUEID=02001&amp;SDATE=200701&amp;PERIODTYPE=QTR_STD&amp;SCFT=3&amp;window=popup_no_bar&amp;width=385&amp;height=120&amp;START_MAXIMIZED=FALSE&amp;creator=factset&amp;display_string=Audit"}</definedName>
    <definedName name="_348__FDSAUDITLINK__" hidden="1">{"fdsup://directions/FAT Viewer?action=UPDATE&amp;creator=factset&amp;DYN_ARGS=TRUE&amp;DOC_NAME=FAT:FQL_AUDITING_CLIENT_TEMPLATE.FAT&amp;display_string=Audit&amp;VAR:KEY=IHKPSJOXQD&amp;VAR:QUERY=RkZfRU5UUlBSX1ZBTF9EQUlMWSgzOTk1MywsLCwsJ0RJTCcpL0VDX01FQU5fU0FMRVNfTlRNQSgzOTk1Myk=&amp;","WINDOW=FIRST_POPUP&amp;HEIGHT=450&amp;WIDTH=450&amp;START_MAXIMIZED=FALSE&amp;VAR:CALENDAR=US&amp;VAR:SYMBOL=SGI&amp;VAR:INDEX=0"}</definedName>
    <definedName name="_3480__FDSAUDITLINK__" hidden="1">{"fdsup://Directions/FactSet Auditing Viewer?action=AUDIT_VALUE&amp;DB=129&amp;ID1=67000810&amp;VALUEID=02001&amp;SDATE=200701&amp;PERIODTYPE=QTR_STD&amp;SCFT=3&amp;window=popup_no_bar&amp;width=385&amp;height=120&amp;START_MAXIMIZED=FALSE&amp;creator=factset&amp;display_string=Audit"}</definedName>
    <definedName name="_3481__FDSAUDITLINK__" hidden="1">{"fdsup://Directions/FactSet Auditing Viewer?action=AUDIT_VALUE&amp;DB=129&amp;ID1=67000810&amp;VALUEID=02001&amp;SDATE=200603&amp;PERIODTYPE=QTR_STD&amp;SCFT=3&amp;window=popup_no_bar&amp;width=385&amp;height=120&amp;START_MAXIMIZED=FALSE&amp;creator=factset&amp;display_string=Audit"}</definedName>
    <definedName name="_3482__FDSAUDITLINK__" hidden="1">{"fdsup://Directions/FactSet Auditing Viewer?action=AUDIT_VALUE&amp;DB=129&amp;ID1=67000810&amp;VALUEID=02001&amp;SDATE=200603&amp;PERIODTYPE=QTR_STD&amp;SCFT=3&amp;window=popup_no_bar&amp;width=385&amp;height=120&amp;START_MAXIMIZED=FALSE&amp;creator=factset&amp;display_string=Audit"}</definedName>
    <definedName name="_3483__FDSAUDITLINK__" hidden="1">{"fdsup://Directions/FactSet Auditing Viewer?action=AUDIT_VALUE&amp;DB=129&amp;ID1=67000810&amp;VALUEID=02001&amp;SDATE=200602&amp;PERIODTYPE=QTR_STD&amp;SCFT=3&amp;window=popup_no_bar&amp;width=385&amp;height=120&amp;START_MAXIMIZED=FALSE&amp;creator=factset&amp;display_string=Audit"}</definedName>
    <definedName name="_3484__FDSAUDITLINK__" hidden="1">{"fdsup://Directions/FactSet Auditing Viewer?action=AUDIT_VALUE&amp;DB=129&amp;ID1=67000810&amp;VALUEID=02001&amp;SDATE=200602&amp;PERIODTYPE=QTR_STD&amp;SCFT=3&amp;window=popup_no_bar&amp;width=385&amp;height=120&amp;START_MAXIMIZED=FALSE&amp;creator=factset&amp;display_string=Audit"}</definedName>
    <definedName name="_3485__FDSAUDITLINK__" hidden="1">{"fdsup://Directions/FactSet Auditing Viewer?action=AUDIT_VALUE&amp;DB=129&amp;ID1=67000810&amp;VALUEID=02001&amp;SDATE=200601&amp;PERIODTYPE=QTR_STD&amp;SCFT=3&amp;window=popup_no_bar&amp;width=385&amp;height=120&amp;START_MAXIMIZED=FALSE&amp;creator=factset&amp;display_string=Audit"}</definedName>
    <definedName name="_3486__FDSAUDITLINK__" hidden="1">{"fdsup://Directions/FactSet Auditing Viewer?action=AUDIT_VALUE&amp;DB=129&amp;ID1=67000810&amp;VALUEID=02001&amp;SDATE=200601&amp;PERIODTYPE=QTR_STD&amp;SCFT=3&amp;window=popup_no_bar&amp;width=385&amp;height=120&amp;START_MAXIMIZED=FALSE&amp;creator=factset&amp;display_string=Audit"}</definedName>
    <definedName name="_3487__FDSAUDITLINK__" hidden="1">{"fdsup://Directions/FactSet Auditing Viewer?action=AUDIT_VALUE&amp;DB=129&amp;ID1=67000810&amp;VALUEID=02001&amp;SDATE=200503&amp;PERIODTYPE=QTR_STD&amp;SCFT=3&amp;window=popup_no_bar&amp;width=385&amp;height=120&amp;START_MAXIMIZED=FALSE&amp;creator=factset&amp;display_string=Audit"}</definedName>
    <definedName name="_3488__FDSAUDITLINK__" hidden="1">{"fdsup://Directions/FactSet Auditing Viewer?action=AUDIT_VALUE&amp;DB=129&amp;ID1=67000810&amp;VALUEID=02001&amp;SDATE=200503&amp;PERIODTYPE=QTR_STD&amp;SCFT=3&amp;window=popup_no_bar&amp;width=385&amp;height=120&amp;START_MAXIMIZED=FALSE&amp;creator=factset&amp;display_string=Audit"}</definedName>
    <definedName name="_3489__FDSAUDITLINK__" hidden="1">{"fdsup://Directions/FactSet Auditing Viewer?action=AUDIT_VALUE&amp;DB=129&amp;ID1=67000810&amp;VALUEID=02001&amp;SDATE=200502&amp;PERIODTYPE=QTR_STD&amp;SCFT=3&amp;window=popup_no_bar&amp;width=385&amp;height=120&amp;START_MAXIMIZED=FALSE&amp;creator=factset&amp;display_string=Audit"}</definedName>
    <definedName name="_349__FDSAUDITLINK__" hidden="1">{"fdsup://directions/FAT Viewer?action=UPDATE&amp;creator=factset&amp;DYN_ARGS=TRUE&amp;DOC_NAME=FAT:FQL_AUDITING_CLIENT_TEMPLATE.FAT&amp;display_string=Audit&amp;VAR:KEY=MDORUPWHUH&amp;VAR:QUERY=RkZfRU5UUlBSX1ZBTF9EQUlMWSgzOTk1MiwsLCwsJ0RJTCcpL0VDX01FQU5fU0FMRVNfTlRNQSgzOTk1Mik=&amp;","WINDOW=FIRST_POPUP&amp;HEIGHT=450&amp;WIDTH=450&amp;START_MAXIMIZED=FALSE&amp;VAR:CALENDAR=US&amp;VAR:SYMBOL=SGI&amp;VAR:INDEX=0"}</definedName>
    <definedName name="_3490__FDSAUDITLINK__" hidden="1">{"fdsup://Directions/FactSet Auditing Viewer?action=AUDIT_VALUE&amp;DB=129&amp;ID1=67000810&amp;VALUEID=02001&amp;SDATE=200502&amp;PERIODTYPE=QTR_STD&amp;SCFT=3&amp;window=popup_no_bar&amp;width=385&amp;height=120&amp;START_MAXIMIZED=FALSE&amp;creator=factset&amp;display_string=Audit"}</definedName>
    <definedName name="_3491__FDSAUDITLINK__" hidden="1">{"fdsup://Directions/FactSet Auditing Viewer?action=AUDIT_VALUE&amp;DB=129&amp;ID1=67000810&amp;VALUEID=02001&amp;SDATE=200501&amp;PERIODTYPE=QTR_STD&amp;SCFT=3&amp;window=popup_no_bar&amp;width=385&amp;height=120&amp;START_MAXIMIZED=FALSE&amp;creator=factset&amp;display_string=Audit"}</definedName>
    <definedName name="_3492__FDSAUDITLINK__" hidden="1">{"fdsup://Directions/FactSet Auditing Viewer?action=AUDIT_VALUE&amp;DB=129&amp;ID1=67000810&amp;VALUEID=02001&amp;SDATE=200501&amp;PERIODTYPE=QTR_STD&amp;SCFT=3&amp;window=popup_no_bar&amp;width=385&amp;height=120&amp;START_MAXIMIZED=FALSE&amp;creator=factset&amp;display_string=Audit"}</definedName>
    <definedName name="_3493__FDSAUDITLINK__" hidden="1">{"fdsup://Directions/FactSet Auditing Viewer?action=AUDIT_VALUE&amp;DB=129&amp;ID1=67000810&amp;VALUEID=02001&amp;SDATE=200403&amp;PERIODTYPE=QTR_STD&amp;SCFT=3&amp;window=popup_no_bar&amp;width=385&amp;height=120&amp;START_MAXIMIZED=FALSE&amp;creator=factset&amp;display_string=Audit"}</definedName>
    <definedName name="_3494__FDSAUDITLINK__" hidden="1">{"fdsup://Directions/FactSet Auditing Viewer?action=AUDIT_VALUE&amp;DB=129&amp;ID1=67000810&amp;VALUEID=02001&amp;SDATE=200403&amp;PERIODTYPE=QTR_STD&amp;SCFT=3&amp;window=popup_no_bar&amp;width=385&amp;height=120&amp;START_MAXIMIZED=FALSE&amp;creator=factset&amp;display_string=Audit"}</definedName>
    <definedName name="_3495__FDSAUDITLINK__" hidden="1">{"fdsup://Directions/FactSet Auditing Viewer?action=AUDIT_VALUE&amp;DB=129&amp;ID1=67000810&amp;VALUEID=02001&amp;SDATE=200402&amp;PERIODTYPE=QTR_STD&amp;SCFT=3&amp;window=popup_no_bar&amp;width=385&amp;height=120&amp;START_MAXIMIZED=FALSE&amp;creator=factset&amp;display_string=Audit"}</definedName>
    <definedName name="_3496__FDSAUDITLINK__" hidden="1">{"fdsup://Directions/FactSet Auditing Viewer?action=AUDIT_VALUE&amp;DB=129&amp;ID1=67000810&amp;VALUEID=02001&amp;SDATE=200402&amp;PERIODTYPE=QTR_STD&amp;SCFT=3&amp;window=popup_no_bar&amp;width=385&amp;height=120&amp;START_MAXIMIZED=FALSE&amp;creator=factset&amp;display_string=Audit"}</definedName>
    <definedName name="_3497__FDSAUDITLINK__" hidden="1">{"fdsup://Directions/FactSet Auditing Viewer?action=AUDIT_VALUE&amp;DB=129&amp;ID1=67000810&amp;VALUEID=02001&amp;SDATE=200401&amp;PERIODTYPE=QTR_STD&amp;SCFT=3&amp;window=popup_no_bar&amp;width=385&amp;height=120&amp;START_MAXIMIZED=FALSE&amp;creator=factset&amp;display_string=Audit"}</definedName>
    <definedName name="_3498__FDSAUDITLINK__" hidden="1">{"fdsup://Directions/FactSet Auditing Viewer?action=AUDIT_VALUE&amp;DB=129&amp;ID1=67000810&amp;VALUEID=02001&amp;SDATE=200401&amp;PERIODTYPE=QTR_STD&amp;SCFT=3&amp;window=popup_no_bar&amp;width=385&amp;height=120&amp;START_MAXIMIZED=FALSE&amp;creator=factset&amp;display_string=Audit"}</definedName>
    <definedName name="_3499__FDSAUDITLINK__" hidden="1">{"fdsup://Directions/FactSet Auditing Viewer?action=AUDIT_VALUE&amp;DB=129&amp;ID1=67066G10&amp;VALUEID=02001&amp;SDATE=200801&amp;PERIODTYPE=QTR_STD&amp;SCFT=3&amp;window=popup_no_bar&amp;width=385&amp;height=120&amp;START_MAXIMIZED=FALSE&amp;creator=factset&amp;display_string=Audit"}</definedName>
    <definedName name="_35__FDSAUDITLINK__" hidden="1">{"fdsup://directions/FAT Viewer?action=UPDATE&amp;creator=factset&amp;DYN_ARGS=TRUE&amp;DOC_NAME=FAT:FQL_AUDITING_CLIENT_TEMPLATE.FAT&amp;display_string=Audit&amp;VAR:KEY=IVKXAFUDAX&amp;VAR:QUERY=RkZfRU5UUlBSX1ZBTF9EQUlMWSg0MDM5MiwsLCwsJ0RJTCcpL0VDX01FQU5fU0FMRVNfTlRNQSg0MDM5Mik=&amp;","WINDOW=FIRST_POPUP&amp;HEIGHT=450&amp;WIDTH=450&amp;START_MAXIMIZED=FALSE&amp;VAR:CALENDAR=US&amp;VAR:SYMBOL=SGI&amp;VAR:INDEX=0"}</definedName>
    <definedName name="_350__FDSAUDITLINK__" hidden="1">{"fdsup://directions/FAT Viewer?action=UPDATE&amp;creator=factset&amp;DYN_ARGS=TRUE&amp;DOC_NAME=FAT:FQL_AUDITING_CLIENT_TEMPLATE.FAT&amp;display_string=Audit&amp;VAR:KEY=ULODCBGXQH&amp;VAR:QUERY=RkZfRU5UUlBSX1ZBTF9EQUlMWSgzOTk1MSwsLCwsJ0RJTCcpL0VDX01FQU5fU0FMRVNfTlRNQSgzOTk1MSk=&amp;","WINDOW=FIRST_POPUP&amp;HEIGHT=450&amp;WIDTH=450&amp;START_MAXIMIZED=FALSE&amp;VAR:CALENDAR=US&amp;VAR:SYMBOL=SGI&amp;VAR:INDEX=0"}</definedName>
    <definedName name="_3500__FDSAUDITLINK__" hidden="1">{"fdsup://Directions/FactSet Auditing Viewer?action=AUDIT_VALUE&amp;DB=129&amp;ID1=67066G10&amp;VALUEID=02001&amp;SDATE=200801&amp;PERIODTYPE=QTR_STD&amp;SCFT=3&amp;window=popup_no_bar&amp;width=385&amp;height=120&amp;START_MAXIMIZED=FALSE&amp;creator=factset&amp;display_string=Audit"}</definedName>
    <definedName name="_3501__FDSAUDITLINK__" hidden="1">{"fdsup://Directions/FactSet Auditing Viewer?action=AUDIT_VALUE&amp;DB=129&amp;ID1=67066G10&amp;VALUEID=02001&amp;SDATE=200703&amp;PERIODTYPE=QTR_STD&amp;SCFT=3&amp;window=popup_no_bar&amp;width=385&amp;height=120&amp;START_MAXIMIZED=FALSE&amp;creator=factset&amp;display_string=Audit"}</definedName>
    <definedName name="_3502__FDSAUDITLINK__" hidden="1">{"fdsup://Directions/FactSet Auditing Viewer?action=AUDIT_VALUE&amp;DB=129&amp;ID1=67066G10&amp;VALUEID=02001&amp;SDATE=200703&amp;PERIODTYPE=QTR_STD&amp;SCFT=3&amp;window=popup_no_bar&amp;width=385&amp;height=120&amp;START_MAXIMIZED=FALSE&amp;creator=factset&amp;display_string=Audit"}</definedName>
    <definedName name="_3503__FDSAUDITLINK__" hidden="1">{"fdsup://Directions/FactSet Auditing Viewer?action=AUDIT_VALUE&amp;DB=129&amp;ID1=67066G10&amp;VALUEID=02001&amp;SDATE=200702&amp;PERIODTYPE=QTR_STD&amp;SCFT=3&amp;window=popup_no_bar&amp;width=385&amp;height=120&amp;START_MAXIMIZED=FALSE&amp;creator=factset&amp;display_string=Audit"}</definedName>
    <definedName name="_3504__FDSAUDITLINK__" hidden="1">{"fdsup://Directions/FactSet Auditing Viewer?action=AUDIT_VALUE&amp;DB=129&amp;ID1=67066G10&amp;VALUEID=02001&amp;SDATE=200702&amp;PERIODTYPE=QTR_STD&amp;SCFT=3&amp;window=popup_no_bar&amp;width=385&amp;height=120&amp;START_MAXIMIZED=FALSE&amp;creator=factset&amp;display_string=Audit"}</definedName>
    <definedName name="_3505__FDSAUDITLINK__" hidden="1">{"fdsup://Directions/FactSet Auditing Viewer?action=AUDIT_VALUE&amp;DB=129&amp;ID1=67066G10&amp;VALUEID=02001&amp;SDATE=200701&amp;PERIODTYPE=QTR_STD&amp;SCFT=3&amp;window=popup_no_bar&amp;width=385&amp;height=120&amp;START_MAXIMIZED=FALSE&amp;creator=factset&amp;display_string=Audit"}</definedName>
    <definedName name="_3506__FDSAUDITLINK__" hidden="1">{"fdsup://Directions/FactSet Auditing Viewer?action=AUDIT_VALUE&amp;DB=129&amp;ID1=67066G10&amp;VALUEID=02001&amp;SDATE=200701&amp;PERIODTYPE=QTR_STD&amp;SCFT=3&amp;window=popup_no_bar&amp;width=385&amp;height=120&amp;START_MAXIMIZED=FALSE&amp;creator=factset&amp;display_string=Audit"}</definedName>
    <definedName name="_3507__FDSAUDITLINK__" hidden="1">{"fdsup://Directions/FactSet Auditing Viewer?action=AUDIT_VALUE&amp;DB=129&amp;ID1=67066G10&amp;VALUEID=02001&amp;SDATE=200603&amp;PERIODTYPE=QTR_STD&amp;SCFT=3&amp;window=popup_no_bar&amp;width=385&amp;height=120&amp;START_MAXIMIZED=FALSE&amp;creator=factset&amp;display_string=Audit"}</definedName>
    <definedName name="_3508__FDSAUDITLINK__" hidden="1">{"fdsup://Directions/FactSet Auditing Viewer?action=AUDIT_VALUE&amp;DB=129&amp;ID1=67066G10&amp;VALUEID=02001&amp;SDATE=200603&amp;PERIODTYPE=QTR_STD&amp;SCFT=3&amp;window=popup_no_bar&amp;width=385&amp;height=120&amp;START_MAXIMIZED=FALSE&amp;creator=factset&amp;display_string=Audit"}</definedName>
    <definedName name="_3509__FDSAUDITLINK__" hidden="1">{"fdsup://Directions/FactSet Auditing Viewer?action=AUDIT_VALUE&amp;DB=129&amp;ID1=67066G10&amp;VALUEID=02001&amp;SDATE=200602&amp;PERIODTYPE=QTR_STD&amp;SCFT=3&amp;window=popup_no_bar&amp;width=385&amp;height=120&amp;START_MAXIMIZED=FALSE&amp;creator=factset&amp;display_string=Audit"}</definedName>
    <definedName name="_351__FDSAUDITLINK__" hidden="1">{"fdsup://directions/FAT Viewer?action=UPDATE&amp;creator=factset&amp;DYN_ARGS=TRUE&amp;DOC_NAME=FAT:FQL_AUDITING_CLIENT_TEMPLATE.FAT&amp;display_string=Audit&amp;VAR:KEY=WDUVIBAHQF&amp;VAR:QUERY=RkZfRU5UUlBSX1ZBTF9EQUlMWSgzOTk0OCwsLCwsJ0RJTCcpL0VDX01FQU5fU0FMRVNfTlRNQSgzOTk0OCk=&amp;","WINDOW=FIRST_POPUP&amp;HEIGHT=450&amp;WIDTH=450&amp;START_MAXIMIZED=FALSE&amp;VAR:CALENDAR=US&amp;VAR:SYMBOL=SGI&amp;VAR:INDEX=0"}</definedName>
    <definedName name="_3510__FDSAUDITLINK__" hidden="1">{"fdsup://Directions/FactSet Auditing Viewer?action=AUDIT_VALUE&amp;DB=129&amp;ID1=67066G10&amp;VALUEID=02001&amp;SDATE=200602&amp;PERIODTYPE=QTR_STD&amp;SCFT=3&amp;window=popup_no_bar&amp;width=385&amp;height=120&amp;START_MAXIMIZED=FALSE&amp;creator=factset&amp;display_string=Audit"}</definedName>
    <definedName name="_3511__FDSAUDITLINK__" hidden="1">{"fdsup://Directions/FactSet Auditing Viewer?action=AUDIT_VALUE&amp;DB=129&amp;ID1=67066G10&amp;VALUEID=02001&amp;SDATE=200601&amp;PERIODTYPE=QTR_STD&amp;SCFT=3&amp;window=popup_no_bar&amp;width=385&amp;height=120&amp;START_MAXIMIZED=FALSE&amp;creator=factset&amp;display_string=Audit"}</definedName>
    <definedName name="_3512__FDSAUDITLINK__" hidden="1">{"fdsup://Directions/FactSet Auditing Viewer?action=AUDIT_VALUE&amp;DB=129&amp;ID1=67066G10&amp;VALUEID=02001&amp;SDATE=200601&amp;PERIODTYPE=QTR_STD&amp;SCFT=3&amp;window=popup_no_bar&amp;width=385&amp;height=120&amp;START_MAXIMIZED=FALSE&amp;creator=factset&amp;display_string=Audit"}</definedName>
    <definedName name="_3513__FDSAUDITLINK__" hidden="1">{"fdsup://Directions/FactSet Auditing Viewer?action=AUDIT_VALUE&amp;DB=129&amp;ID1=67066G10&amp;VALUEID=02001&amp;SDATE=200503&amp;PERIODTYPE=QTR_STD&amp;SCFT=3&amp;window=popup_no_bar&amp;width=385&amp;height=120&amp;START_MAXIMIZED=FALSE&amp;creator=factset&amp;display_string=Audit"}</definedName>
    <definedName name="_3514__FDSAUDITLINK__" hidden="1">{"fdsup://Directions/FactSet Auditing Viewer?action=AUDIT_VALUE&amp;DB=129&amp;ID1=67066G10&amp;VALUEID=02001&amp;SDATE=200503&amp;PERIODTYPE=QTR_STD&amp;SCFT=3&amp;window=popup_no_bar&amp;width=385&amp;height=120&amp;START_MAXIMIZED=FALSE&amp;creator=factset&amp;display_string=Audit"}</definedName>
    <definedName name="_3515__FDSAUDITLINK__" hidden="1">{"fdsup://Directions/FactSet Auditing Viewer?action=AUDIT_VALUE&amp;DB=129&amp;ID1=67066G10&amp;VALUEID=02001&amp;SDATE=200502&amp;PERIODTYPE=QTR_STD&amp;SCFT=3&amp;window=popup_no_bar&amp;width=385&amp;height=120&amp;START_MAXIMIZED=FALSE&amp;creator=factset&amp;display_string=Audit"}</definedName>
    <definedName name="_3516__FDSAUDITLINK__" hidden="1">{"fdsup://Directions/FactSet Auditing Viewer?action=AUDIT_VALUE&amp;DB=129&amp;ID1=67066G10&amp;VALUEID=02001&amp;SDATE=200502&amp;PERIODTYPE=QTR_STD&amp;SCFT=3&amp;window=popup_no_bar&amp;width=385&amp;height=120&amp;START_MAXIMIZED=FALSE&amp;creator=factset&amp;display_string=Audit"}</definedName>
    <definedName name="_3517__FDSAUDITLINK__" hidden="1">{"fdsup://Directions/FactSet Auditing Viewer?action=AUDIT_VALUE&amp;DB=129&amp;ID1=67066G10&amp;VALUEID=02001&amp;SDATE=200501&amp;PERIODTYPE=QTR_STD&amp;SCFT=3&amp;window=popup_no_bar&amp;width=385&amp;height=120&amp;START_MAXIMIZED=FALSE&amp;creator=factset&amp;display_string=Audit"}</definedName>
    <definedName name="_3518__FDSAUDITLINK__" hidden="1">{"fdsup://Directions/FactSet Auditing Viewer?action=AUDIT_VALUE&amp;DB=129&amp;ID1=67066G10&amp;VALUEID=02001&amp;SDATE=200501&amp;PERIODTYPE=QTR_STD&amp;SCFT=3&amp;window=popup_no_bar&amp;width=385&amp;height=120&amp;START_MAXIMIZED=FALSE&amp;creator=factset&amp;display_string=Audit"}</definedName>
    <definedName name="_3519__FDSAUDITLINK__" hidden="1">{"fdsup://Directions/FactSet Auditing Viewer?action=AUDIT_VALUE&amp;DB=129&amp;ID1=67066G10&amp;VALUEID=02001&amp;SDATE=200403&amp;PERIODTYPE=QTR_STD&amp;SCFT=3&amp;window=popup_no_bar&amp;width=385&amp;height=120&amp;START_MAXIMIZED=FALSE&amp;creator=factset&amp;display_string=Audit"}</definedName>
    <definedName name="_352__FDSAUDITLINK__" hidden="1">{"fdsup://directions/FAT Viewer?action=UPDATE&amp;creator=factset&amp;DYN_ARGS=TRUE&amp;DOC_NAME=FAT:FQL_AUDITING_CLIENT_TEMPLATE.FAT&amp;display_string=Audit&amp;VAR:KEY=CJYHSVKLIH&amp;VAR:QUERY=RkZfRU5UUlBSX1ZBTF9EQUlMWSgzOTk0NywsLCwsJ0RJTCcpL0VDX01FQU5fU0FMRVNfTlRNQSgzOTk0Nyk=&amp;","WINDOW=FIRST_POPUP&amp;HEIGHT=450&amp;WIDTH=450&amp;START_MAXIMIZED=FALSE&amp;VAR:CALENDAR=US&amp;VAR:SYMBOL=SGI&amp;VAR:INDEX=0"}</definedName>
    <definedName name="_3520__FDSAUDITLINK__" hidden="1">{"fdsup://Directions/FactSet Auditing Viewer?action=AUDIT_VALUE&amp;DB=129&amp;ID1=67066G10&amp;VALUEID=02001&amp;SDATE=200403&amp;PERIODTYPE=QTR_STD&amp;SCFT=3&amp;window=popup_no_bar&amp;width=385&amp;height=120&amp;START_MAXIMIZED=FALSE&amp;creator=factset&amp;display_string=Audit"}</definedName>
    <definedName name="_3521__FDSAUDITLINK__" hidden="1">{"fdsup://Directions/FactSet Auditing Viewer?action=AUDIT_VALUE&amp;DB=129&amp;ID1=67066G10&amp;VALUEID=02001&amp;SDATE=200402&amp;PERIODTYPE=QTR_STD&amp;SCFT=3&amp;window=popup_no_bar&amp;width=385&amp;height=120&amp;START_MAXIMIZED=FALSE&amp;creator=factset&amp;display_string=Audit"}</definedName>
    <definedName name="_3522__FDSAUDITLINK__" hidden="1">{"fdsup://Directions/FactSet Auditing Viewer?action=AUDIT_VALUE&amp;DB=129&amp;ID1=67066G10&amp;VALUEID=02001&amp;SDATE=200402&amp;PERIODTYPE=QTR_STD&amp;SCFT=3&amp;window=popup_no_bar&amp;width=385&amp;height=120&amp;START_MAXIMIZED=FALSE&amp;creator=factset&amp;display_string=Audit"}</definedName>
    <definedName name="_3523__FDSAUDITLINK__" hidden="1">{"fdsup://Directions/FactSet Auditing Viewer?action=AUDIT_VALUE&amp;DB=129&amp;ID1=67066G10&amp;VALUEID=02001&amp;SDATE=200401&amp;PERIODTYPE=QTR_STD&amp;SCFT=3&amp;window=popup_no_bar&amp;width=385&amp;height=120&amp;START_MAXIMIZED=FALSE&amp;creator=factset&amp;display_string=Audit"}</definedName>
    <definedName name="_3524__FDSAUDITLINK__" hidden="1">{"fdsup://Directions/FactSet Auditing Viewer?action=AUDIT_VALUE&amp;DB=129&amp;ID1=67066G10&amp;VALUEID=02001&amp;SDATE=200401&amp;PERIODTYPE=QTR_STD&amp;SCFT=3&amp;window=popup_no_bar&amp;width=385&amp;height=120&amp;START_MAXIMIZED=FALSE&amp;creator=factset&amp;display_string=Audit"}</definedName>
    <definedName name="_3525__FDSAUDITLINK__" hidden="1">{"fdsup://Directions/FactSet Auditing Viewer?action=AUDIT_VALUE&amp;DB=129&amp;ID1=63764010&amp;VALUEID=02001&amp;SDATE=200703&amp;PERIODTYPE=QTR_STD&amp;SCFT=3&amp;window=popup_no_bar&amp;width=385&amp;height=120&amp;START_MAXIMIZED=FALSE&amp;creator=factset&amp;display_string=Audit"}</definedName>
    <definedName name="_3526__FDSAUDITLINK__" hidden="1">{"fdsup://Directions/FactSet Auditing Viewer?action=AUDIT_VALUE&amp;DB=129&amp;ID1=63764010&amp;VALUEID=02001&amp;SDATE=200703&amp;PERIODTYPE=QTR_STD&amp;SCFT=3&amp;window=popup_no_bar&amp;width=385&amp;height=120&amp;START_MAXIMIZED=FALSE&amp;creator=factset&amp;display_string=Audit"}</definedName>
    <definedName name="_3527__FDSAUDITLINK__" hidden="1">{"fdsup://Directions/FactSet Auditing Viewer?action=AUDIT_VALUE&amp;DB=129&amp;ID1=63764010&amp;VALUEID=02001&amp;SDATE=200702&amp;PERIODTYPE=QTR_STD&amp;SCFT=3&amp;window=popup_no_bar&amp;width=385&amp;height=120&amp;START_MAXIMIZED=FALSE&amp;creator=factset&amp;display_string=Audit"}</definedName>
    <definedName name="_3528__FDSAUDITLINK__" hidden="1">{"fdsup://Directions/FactSet Auditing Viewer?action=AUDIT_VALUE&amp;DB=129&amp;ID1=63764010&amp;VALUEID=02001&amp;SDATE=200702&amp;PERIODTYPE=QTR_STD&amp;SCFT=3&amp;window=popup_no_bar&amp;width=385&amp;height=120&amp;START_MAXIMIZED=FALSE&amp;creator=factset&amp;display_string=Audit"}</definedName>
    <definedName name="_3529__FDSAUDITLINK__" hidden="1">{"fdsup://Directions/FactSet Auditing Viewer?action=AUDIT_VALUE&amp;DB=129&amp;ID1=63764010&amp;VALUEID=02001&amp;SDATE=200701&amp;PERIODTYPE=QTR_STD&amp;SCFT=3&amp;window=popup_no_bar&amp;width=385&amp;height=120&amp;START_MAXIMIZED=FALSE&amp;creator=factset&amp;display_string=Audit"}</definedName>
    <definedName name="_353__FDSAUDITLINK__" hidden="1">{"fdsup://directions/FAT Viewer?action=UPDATE&amp;creator=factset&amp;DYN_ARGS=TRUE&amp;DOC_NAME=FAT:FQL_AUDITING_CLIENT_TEMPLATE.FAT&amp;display_string=Audit&amp;VAR:KEY=IDQFUTKTQB&amp;VAR:QUERY=RkZfRU5UUlBSX1ZBTF9EQUlMWSgzOTk0NiwsLCwsJ0RJTCcpL0VDX01FQU5fU0FMRVNfTlRNQSgzOTk0Nik=&amp;","WINDOW=FIRST_POPUP&amp;HEIGHT=450&amp;WIDTH=450&amp;START_MAXIMIZED=FALSE&amp;VAR:CALENDAR=US&amp;VAR:SYMBOL=SGI&amp;VAR:INDEX=0"}</definedName>
    <definedName name="_3530__FDSAUDITLINK__" hidden="1">{"fdsup://Directions/FactSet Auditing Viewer?action=AUDIT_VALUE&amp;DB=129&amp;ID1=63764010&amp;VALUEID=02001&amp;SDATE=200701&amp;PERIODTYPE=QTR_STD&amp;SCFT=3&amp;window=popup_no_bar&amp;width=385&amp;height=120&amp;START_MAXIMIZED=FALSE&amp;creator=factset&amp;display_string=Audit"}</definedName>
    <definedName name="_3531__FDSAUDITLINK__" hidden="1">{"fdsup://Directions/FactSet Auditing Viewer?action=AUDIT_VALUE&amp;DB=129&amp;ID1=63764010&amp;VALUEID=02001&amp;SDATE=200603&amp;PERIODTYPE=QTR_STD&amp;SCFT=3&amp;window=popup_no_bar&amp;width=385&amp;height=120&amp;START_MAXIMIZED=FALSE&amp;creator=factset&amp;display_string=Audit"}</definedName>
    <definedName name="_3532__FDSAUDITLINK__" hidden="1">{"fdsup://Directions/FactSet Auditing Viewer?action=AUDIT_VALUE&amp;DB=129&amp;ID1=63764010&amp;VALUEID=02001&amp;SDATE=200603&amp;PERIODTYPE=QTR_STD&amp;SCFT=3&amp;window=popup_no_bar&amp;width=385&amp;height=120&amp;START_MAXIMIZED=FALSE&amp;creator=factset&amp;display_string=Audit"}</definedName>
    <definedName name="_3533__FDSAUDITLINK__" hidden="1">{"fdsup://Directions/FactSet Auditing Viewer?action=AUDIT_VALUE&amp;DB=129&amp;ID1=63764010&amp;VALUEID=02001&amp;SDATE=200602&amp;PERIODTYPE=QTR_STD&amp;SCFT=3&amp;window=popup_no_bar&amp;width=385&amp;height=120&amp;START_MAXIMIZED=FALSE&amp;creator=factset&amp;display_string=Audit"}</definedName>
    <definedName name="_3534__FDSAUDITLINK__" hidden="1">{"fdsup://Directions/FactSet Auditing Viewer?action=AUDIT_VALUE&amp;DB=129&amp;ID1=63764010&amp;VALUEID=02001&amp;SDATE=200602&amp;PERIODTYPE=QTR_STD&amp;SCFT=3&amp;window=popup_no_bar&amp;width=385&amp;height=120&amp;START_MAXIMIZED=FALSE&amp;creator=factset&amp;display_string=Audit"}</definedName>
    <definedName name="_3535__FDSAUDITLINK__" hidden="1">{"fdsup://Directions/FactSet Auditing Viewer?action=AUDIT_VALUE&amp;DB=129&amp;ID1=63764010&amp;VALUEID=02001&amp;SDATE=200601&amp;PERIODTYPE=QTR_STD&amp;SCFT=3&amp;window=popup_no_bar&amp;width=385&amp;height=120&amp;START_MAXIMIZED=FALSE&amp;creator=factset&amp;display_string=Audit"}</definedName>
    <definedName name="_3536__FDSAUDITLINK__" hidden="1">{"fdsup://Directions/FactSet Auditing Viewer?action=AUDIT_VALUE&amp;DB=129&amp;ID1=63764010&amp;VALUEID=02001&amp;SDATE=200601&amp;PERIODTYPE=QTR_STD&amp;SCFT=3&amp;window=popup_no_bar&amp;width=385&amp;height=120&amp;START_MAXIMIZED=FALSE&amp;creator=factset&amp;display_string=Audit"}</definedName>
    <definedName name="_3537__FDSAUDITLINK__" hidden="1">{"fdsup://Directions/FactSet Auditing Viewer?action=AUDIT_VALUE&amp;DB=129&amp;ID1=63764010&amp;VALUEID=02001&amp;SDATE=200503&amp;PERIODTYPE=QTR_STD&amp;SCFT=3&amp;window=popup_no_bar&amp;width=385&amp;height=120&amp;START_MAXIMIZED=FALSE&amp;creator=factset&amp;display_string=Audit"}</definedName>
    <definedName name="_3538__FDSAUDITLINK__" hidden="1">{"fdsup://Directions/FactSet Auditing Viewer?action=AUDIT_VALUE&amp;DB=129&amp;ID1=63764010&amp;VALUEID=02001&amp;SDATE=200503&amp;PERIODTYPE=QTR_STD&amp;SCFT=3&amp;window=popup_no_bar&amp;width=385&amp;height=120&amp;START_MAXIMIZED=FALSE&amp;creator=factset&amp;display_string=Audit"}</definedName>
    <definedName name="_3539__FDSAUDITLINK__" hidden="1">{"fdsup://Directions/FactSet Auditing Viewer?action=AUDIT_VALUE&amp;DB=129&amp;ID1=63764010&amp;VALUEID=02001&amp;SDATE=200502&amp;PERIODTYPE=QTR_STD&amp;SCFT=3&amp;window=popup_no_bar&amp;width=385&amp;height=120&amp;START_MAXIMIZED=FALSE&amp;creator=factset&amp;display_string=Audit"}</definedName>
    <definedName name="_354__FDSAUDITLINK__" hidden="1">{"fdsup://directions/FAT Viewer?action=UPDATE&amp;creator=factset&amp;DYN_ARGS=TRUE&amp;DOC_NAME=FAT:FQL_AUDITING_CLIENT_TEMPLATE.FAT&amp;display_string=Audit&amp;VAR:KEY=WRCLSVCXCX&amp;VAR:QUERY=RkZfRU5UUlBSX1ZBTF9EQUlMWSgzOTk0NSwsLCwsJ0RJTCcpL0VDX01FQU5fU0FMRVNfTlRNQSgzOTk0NSk=&amp;","WINDOW=FIRST_POPUP&amp;HEIGHT=450&amp;WIDTH=450&amp;START_MAXIMIZED=FALSE&amp;VAR:CALENDAR=US&amp;VAR:SYMBOL=SGI&amp;VAR:INDEX=0"}</definedName>
    <definedName name="_3540__FDSAUDITLINK__" hidden="1">{"fdsup://Directions/FactSet Auditing Viewer?action=AUDIT_VALUE&amp;DB=129&amp;ID1=63764010&amp;VALUEID=02001&amp;SDATE=200502&amp;PERIODTYPE=QTR_STD&amp;SCFT=3&amp;window=popup_no_bar&amp;width=385&amp;height=120&amp;START_MAXIMIZED=FALSE&amp;creator=factset&amp;display_string=Audit"}</definedName>
    <definedName name="_3541__FDSAUDITLINK__" hidden="1">{"fdsup://Directions/FactSet Auditing Viewer?action=AUDIT_VALUE&amp;DB=129&amp;ID1=63764010&amp;VALUEID=02001&amp;SDATE=200501&amp;PERIODTYPE=QTR_STD&amp;SCFT=3&amp;window=popup_no_bar&amp;width=385&amp;height=120&amp;START_MAXIMIZED=FALSE&amp;creator=factset&amp;display_string=Audit"}</definedName>
    <definedName name="_3542__FDSAUDITLINK__" hidden="1">{"fdsup://Directions/FactSet Auditing Viewer?action=AUDIT_VALUE&amp;DB=129&amp;ID1=63764010&amp;VALUEID=02001&amp;SDATE=200501&amp;PERIODTYPE=QTR_STD&amp;SCFT=3&amp;window=popup_no_bar&amp;width=385&amp;height=120&amp;START_MAXIMIZED=FALSE&amp;creator=factset&amp;display_string=Audit"}</definedName>
    <definedName name="_3543__FDSAUDITLINK__" hidden="1">{"fdsup://Directions/FactSet Auditing Viewer?action=AUDIT_VALUE&amp;DB=129&amp;ID1=63764010&amp;VALUEID=02001&amp;SDATE=200403&amp;PERIODTYPE=QTR_STD&amp;SCFT=3&amp;window=popup_no_bar&amp;width=385&amp;height=120&amp;START_MAXIMIZED=FALSE&amp;creator=factset&amp;display_string=Audit"}</definedName>
    <definedName name="_3544__FDSAUDITLINK__" hidden="1">{"fdsup://Directions/FactSet Auditing Viewer?action=AUDIT_VALUE&amp;DB=129&amp;ID1=63764010&amp;VALUEID=02001&amp;SDATE=200403&amp;PERIODTYPE=QTR_STD&amp;SCFT=3&amp;window=popup_no_bar&amp;width=385&amp;height=120&amp;START_MAXIMIZED=FALSE&amp;creator=factset&amp;display_string=Audit"}</definedName>
    <definedName name="_3545__FDSAUDITLINK__" hidden="1">{"fdsup://Directions/FactSet Auditing Viewer?action=AUDIT_VALUE&amp;DB=129&amp;ID1=63764010&amp;VALUEID=02001&amp;SDATE=200402&amp;PERIODTYPE=QTR_STD&amp;SCFT=3&amp;window=popup_no_bar&amp;width=385&amp;height=120&amp;START_MAXIMIZED=FALSE&amp;creator=factset&amp;display_string=Audit"}</definedName>
    <definedName name="_3546__FDSAUDITLINK__" hidden="1">{"fdsup://Directions/FactSet Auditing Viewer?action=AUDIT_VALUE&amp;DB=129&amp;ID1=63764010&amp;VALUEID=02001&amp;SDATE=200402&amp;PERIODTYPE=QTR_STD&amp;SCFT=3&amp;window=popup_no_bar&amp;width=385&amp;height=120&amp;START_MAXIMIZED=FALSE&amp;creator=factset&amp;display_string=Audit"}</definedName>
    <definedName name="_3547__FDSAUDITLINK__" hidden="1">{"fdsup://Directions/FactSet Auditing Viewer?action=AUDIT_VALUE&amp;DB=129&amp;ID1=63764010&amp;VALUEID=02001&amp;SDATE=200401&amp;PERIODTYPE=QTR_STD&amp;SCFT=3&amp;window=popup_no_bar&amp;width=385&amp;height=120&amp;START_MAXIMIZED=FALSE&amp;creator=factset&amp;display_string=Audit"}</definedName>
    <definedName name="_3548__FDSAUDITLINK__" hidden="1">{"fdsup://Directions/FactSet Auditing Viewer?action=AUDIT_VALUE&amp;DB=129&amp;ID1=63764010&amp;VALUEID=02001&amp;SDATE=200401&amp;PERIODTYPE=QTR_STD&amp;SCFT=3&amp;window=popup_no_bar&amp;width=385&amp;height=120&amp;START_MAXIMIZED=FALSE&amp;creator=factset&amp;display_string=Audit"}</definedName>
    <definedName name="_3549__FDSAUDITLINK__" hidden="1">{"fdsup://Directions/FactSet Auditing Viewer?action=AUDIT_VALUE&amp;DB=129&amp;ID1=63764010&amp;VALUEID=02001&amp;SDATE=200303&amp;PERIODTYPE=QTR_STD&amp;SCFT=3&amp;window=popup_no_bar&amp;width=385&amp;height=120&amp;START_MAXIMIZED=FALSE&amp;creator=factset&amp;display_string=Audit"}</definedName>
    <definedName name="_355__FDSAUDITLINK__" hidden="1">{"fdsup://directions/FAT Viewer?action=UPDATE&amp;creator=factset&amp;DYN_ARGS=TRUE&amp;DOC_NAME=FAT:FQL_AUDITING_CLIENT_TEMPLATE.FAT&amp;display_string=Audit&amp;VAR:KEY=OHYPEZAZUT&amp;VAR:QUERY=RkZfRU5UUlBSX1ZBTF9EQUlMWSgzOTk0NCwsLCwsJ0RJTCcpL0VDX01FQU5fU0FMRVNfTlRNQSgzOTk0NCk=&amp;","WINDOW=FIRST_POPUP&amp;HEIGHT=450&amp;WIDTH=450&amp;START_MAXIMIZED=FALSE&amp;VAR:CALENDAR=US&amp;VAR:SYMBOL=SGI&amp;VAR:INDEX=0"}</definedName>
    <definedName name="_3550__FDSAUDITLINK__" hidden="1">{"fdsup://Directions/FactSet Auditing Viewer?action=AUDIT_VALUE&amp;DB=129&amp;ID1=63764010&amp;VALUEID=02001&amp;SDATE=200303&amp;PERIODTYPE=QTR_STD&amp;SCFT=3&amp;window=popup_no_bar&amp;width=385&amp;height=120&amp;START_MAXIMIZED=FALSE&amp;creator=factset&amp;display_string=Audit"}</definedName>
    <definedName name="_3551__FDSAUDITLINK__" hidden="1">{"fdsup://Directions/FactSet Auditing Viewer?action=AUDIT_VALUE&amp;DB=129&amp;ID1=64118B10&amp;VALUEID=02001&amp;SDATE=200801&amp;PERIODTYPE=QTR_STD&amp;SCFT=3&amp;window=popup_no_bar&amp;width=385&amp;height=120&amp;START_MAXIMIZED=FALSE&amp;creator=factset&amp;display_string=Audit"}</definedName>
    <definedName name="_3552__FDSAUDITLINK__" hidden="1">{"fdsup://Directions/FactSet Auditing Viewer?action=AUDIT_VALUE&amp;DB=129&amp;ID1=64118B10&amp;VALUEID=02001&amp;SDATE=200801&amp;PERIODTYPE=QTR_STD&amp;SCFT=3&amp;window=popup_no_bar&amp;width=385&amp;height=120&amp;START_MAXIMIZED=FALSE&amp;creator=factset&amp;display_string=Audit"}</definedName>
    <definedName name="_3553__FDSAUDITLINK__" hidden="1">{"fdsup://Directions/FactSet Auditing Viewer?action=AUDIT_VALUE&amp;DB=129&amp;ID1=64118B10&amp;VALUEID=02001&amp;SDATE=200703&amp;PERIODTYPE=QTR_STD&amp;SCFT=3&amp;window=popup_no_bar&amp;width=385&amp;height=120&amp;START_MAXIMIZED=FALSE&amp;creator=factset&amp;display_string=Audit"}</definedName>
    <definedName name="_3554__FDSAUDITLINK__" hidden="1">{"fdsup://Directions/FactSet Auditing Viewer?action=AUDIT_VALUE&amp;DB=129&amp;ID1=64118B10&amp;VALUEID=02001&amp;SDATE=200703&amp;PERIODTYPE=QTR_STD&amp;SCFT=3&amp;window=popup_no_bar&amp;width=385&amp;height=120&amp;START_MAXIMIZED=FALSE&amp;creator=factset&amp;display_string=Audit"}</definedName>
    <definedName name="_3555__FDSAUDITLINK__" hidden="1">{"fdsup://Directions/FactSet Auditing Viewer?action=AUDIT_VALUE&amp;DB=129&amp;ID1=64118B10&amp;VALUEID=02001&amp;SDATE=200702&amp;PERIODTYPE=QTR_STD&amp;SCFT=3&amp;window=popup_no_bar&amp;width=385&amp;height=120&amp;START_MAXIMIZED=FALSE&amp;creator=factset&amp;display_string=Audit"}</definedName>
    <definedName name="_3556__FDSAUDITLINK__" hidden="1">{"fdsup://Directions/FactSet Auditing Viewer?action=AUDIT_VALUE&amp;DB=129&amp;ID1=64118B10&amp;VALUEID=02001&amp;SDATE=200702&amp;PERIODTYPE=QTR_STD&amp;SCFT=3&amp;window=popup_no_bar&amp;width=385&amp;height=120&amp;START_MAXIMIZED=FALSE&amp;creator=factset&amp;display_string=Audit"}</definedName>
    <definedName name="_3557__FDSAUDITLINK__" hidden="1">{"fdsup://Directions/FactSet Auditing Viewer?action=AUDIT_VALUE&amp;DB=129&amp;ID1=64118B10&amp;VALUEID=02001&amp;SDATE=200701&amp;PERIODTYPE=QTR_STD&amp;SCFT=3&amp;window=popup_no_bar&amp;width=385&amp;height=120&amp;START_MAXIMIZED=FALSE&amp;creator=factset&amp;display_string=Audit"}</definedName>
    <definedName name="_3558__FDSAUDITLINK__" hidden="1">{"fdsup://Directions/FactSet Auditing Viewer?action=AUDIT_VALUE&amp;DB=129&amp;ID1=64118B10&amp;VALUEID=02001&amp;SDATE=200701&amp;PERIODTYPE=QTR_STD&amp;SCFT=3&amp;window=popup_no_bar&amp;width=385&amp;height=120&amp;START_MAXIMIZED=FALSE&amp;creator=factset&amp;display_string=Audit"}</definedName>
    <definedName name="_3559__FDSAUDITLINK__" hidden="1">{"fdsup://Directions/FactSet Auditing Viewer?action=AUDIT_VALUE&amp;DB=129&amp;ID1=64118B10&amp;VALUEID=02001&amp;SDATE=200603&amp;PERIODTYPE=QTR_STD&amp;SCFT=3&amp;window=popup_no_bar&amp;width=385&amp;height=120&amp;START_MAXIMIZED=FALSE&amp;creator=factset&amp;display_string=Audit"}</definedName>
    <definedName name="_356__FDSAUDITLINK__" hidden="1">{"fdsup://directions/FAT Viewer?action=UPDATE&amp;creator=factset&amp;DYN_ARGS=TRUE&amp;DOC_NAME=FAT:FQL_AUDITING_CLIENT_TEMPLATE.FAT&amp;display_string=Audit&amp;VAR:KEY=ENCNMDQVWL&amp;VAR:QUERY=RkZfRU5UUlBSX1ZBTF9EQUlMWSgzOTk0MSwsLCwsJ0RJTCcpL0VDX01FQU5fU0FMRVNfTlRNQSgzOTk0MSk=&amp;","WINDOW=FIRST_POPUP&amp;HEIGHT=450&amp;WIDTH=450&amp;START_MAXIMIZED=FALSE&amp;VAR:CALENDAR=US&amp;VAR:SYMBOL=SGI&amp;VAR:INDEX=0"}</definedName>
    <definedName name="_3560__FDSAUDITLINK__" hidden="1">{"fdsup://Directions/FactSet Auditing Viewer?action=AUDIT_VALUE&amp;DB=129&amp;ID1=64118B10&amp;VALUEID=02001&amp;SDATE=200603&amp;PERIODTYPE=QTR_STD&amp;SCFT=3&amp;window=popup_no_bar&amp;width=385&amp;height=120&amp;START_MAXIMIZED=FALSE&amp;creator=factset&amp;display_string=Audit"}</definedName>
    <definedName name="_3561__FDSAUDITLINK__" hidden="1">{"fdsup://Directions/FactSet Auditing Viewer?action=AUDIT_VALUE&amp;DB=129&amp;ID1=64118B10&amp;VALUEID=02001&amp;SDATE=200602&amp;PERIODTYPE=QTR_STD&amp;SCFT=3&amp;window=popup_no_bar&amp;width=385&amp;height=120&amp;START_MAXIMIZED=FALSE&amp;creator=factset&amp;display_string=Audit"}</definedName>
    <definedName name="_3562__FDSAUDITLINK__" hidden="1">{"fdsup://Directions/FactSet Auditing Viewer?action=AUDIT_VALUE&amp;DB=129&amp;ID1=64118B10&amp;VALUEID=02001&amp;SDATE=200602&amp;PERIODTYPE=QTR_STD&amp;SCFT=3&amp;window=popup_no_bar&amp;width=385&amp;height=120&amp;START_MAXIMIZED=FALSE&amp;creator=factset&amp;display_string=Audit"}</definedName>
    <definedName name="_3563__FDSAUDITLINK__" hidden="1">{"fdsup://Directions/FactSet Auditing Viewer?action=AUDIT_VALUE&amp;DB=129&amp;ID1=64118B10&amp;VALUEID=02001&amp;SDATE=200601&amp;PERIODTYPE=QTR_STD&amp;SCFT=3&amp;window=popup_no_bar&amp;width=385&amp;height=120&amp;START_MAXIMIZED=FALSE&amp;creator=factset&amp;display_string=Audit"}</definedName>
    <definedName name="_3564__FDSAUDITLINK__" hidden="1">{"fdsup://Directions/FactSet Auditing Viewer?action=AUDIT_VALUE&amp;DB=129&amp;ID1=64118B10&amp;VALUEID=02001&amp;SDATE=200601&amp;PERIODTYPE=QTR_STD&amp;SCFT=3&amp;window=popup_no_bar&amp;width=385&amp;height=120&amp;START_MAXIMIZED=FALSE&amp;creator=factset&amp;display_string=Audit"}</definedName>
    <definedName name="_3565__FDSAUDITLINK__" hidden="1">{"fdsup://Directions/FactSet Auditing Viewer?action=AUDIT_VALUE&amp;DB=129&amp;ID1=64118B10&amp;VALUEID=02001&amp;SDATE=200503&amp;PERIODTYPE=QTR_STD&amp;SCFT=3&amp;window=popup_no_bar&amp;width=385&amp;height=120&amp;START_MAXIMIZED=FALSE&amp;creator=factset&amp;display_string=Audit"}</definedName>
    <definedName name="_3566__FDSAUDITLINK__" hidden="1">{"fdsup://Directions/FactSet Auditing Viewer?action=AUDIT_VALUE&amp;DB=129&amp;ID1=64118B10&amp;VALUEID=02001&amp;SDATE=200503&amp;PERIODTYPE=QTR_STD&amp;SCFT=3&amp;window=popup_no_bar&amp;width=385&amp;height=120&amp;START_MAXIMIZED=FALSE&amp;creator=factset&amp;display_string=Audit"}</definedName>
    <definedName name="_3567__FDSAUDITLINK__" hidden="1">{"fdsup://Directions/FactSet Auditing Viewer?action=AUDIT_VALUE&amp;DB=129&amp;ID1=64118B10&amp;VALUEID=02001&amp;SDATE=200502&amp;PERIODTYPE=QTR_STD&amp;SCFT=3&amp;window=popup_no_bar&amp;width=385&amp;height=120&amp;START_MAXIMIZED=FALSE&amp;creator=factset&amp;display_string=Audit"}</definedName>
    <definedName name="_3568__FDSAUDITLINK__" hidden="1">{"fdsup://Directions/FactSet Auditing Viewer?action=AUDIT_VALUE&amp;DB=129&amp;ID1=64118B10&amp;VALUEID=02001&amp;SDATE=200502&amp;PERIODTYPE=QTR_STD&amp;SCFT=3&amp;window=popup_no_bar&amp;width=385&amp;height=120&amp;START_MAXIMIZED=FALSE&amp;creator=factset&amp;display_string=Audit"}</definedName>
    <definedName name="_3569__FDSAUDITLINK__" hidden="1">{"fdsup://Directions/FactSet Auditing Viewer?action=AUDIT_VALUE&amp;DB=129&amp;ID1=64118B10&amp;VALUEID=02001&amp;SDATE=200501&amp;PERIODTYPE=QTR_STD&amp;SCFT=3&amp;window=popup_no_bar&amp;width=385&amp;height=120&amp;START_MAXIMIZED=FALSE&amp;creator=factset&amp;display_string=Audit"}</definedName>
    <definedName name="_357__FDSAUDITLINK__" hidden="1">{"fdsup://directions/FAT Viewer?action=UPDATE&amp;creator=factset&amp;DYN_ARGS=TRUE&amp;DOC_NAME=FAT:FQL_AUDITING_CLIENT_TEMPLATE.FAT&amp;display_string=Audit&amp;VAR:KEY=QTOBYXIPWP&amp;VAR:QUERY=RkZfRU5UUlBSX1ZBTF9EQUlMWSgzOTk0MCwsLCwsJ0RJTCcpL0VDX01FQU5fU0FMRVNfTlRNQSgzOTk0MCk=&amp;","WINDOW=FIRST_POPUP&amp;HEIGHT=450&amp;WIDTH=450&amp;START_MAXIMIZED=FALSE&amp;VAR:CALENDAR=US&amp;VAR:SYMBOL=SGI&amp;VAR:INDEX=0"}</definedName>
    <definedName name="_3570__FDSAUDITLINK__" hidden="1">{"fdsup://Directions/FactSet Auditing Viewer?action=AUDIT_VALUE&amp;DB=129&amp;ID1=64118B10&amp;VALUEID=02001&amp;SDATE=200501&amp;PERIODTYPE=QTR_STD&amp;SCFT=3&amp;window=popup_no_bar&amp;width=385&amp;height=120&amp;START_MAXIMIZED=FALSE&amp;creator=factset&amp;display_string=Audit"}</definedName>
    <definedName name="_3571__FDSAUDITLINK__" hidden="1">{"fdsup://Directions/FactSet Auditing Viewer?action=AUDIT_VALUE&amp;DB=129&amp;ID1=64118B10&amp;VALUEID=02001&amp;SDATE=200403&amp;PERIODTYPE=QTR_STD&amp;SCFT=3&amp;window=popup_no_bar&amp;width=385&amp;height=120&amp;START_MAXIMIZED=FALSE&amp;creator=factset&amp;display_string=Audit"}</definedName>
    <definedName name="_3572__FDSAUDITLINK__" hidden="1">{"fdsup://Directions/FactSet Auditing Viewer?action=AUDIT_VALUE&amp;DB=129&amp;ID1=64118B10&amp;VALUEID=02001&amp;SDATE=200403&amp;PERIODTYPE=QTR_STD&amp;SCFT=3&amp;window=popup_no_bar&amp;width=385&amp;height=120&amp;START_MAXIMIZED=FALSE&amp;creator=factset&amp;display_string=Audit"}</definedName>
    <definedName name="_3573__FDSAUDITLINK__" hidden="1">{"fdsup://Directions/FactSet Auditing Viewer?action=AUDIT_VALUE&amp;DB=129&amp;ID1=64118B10&amp;VALUEID=02001&amp;SDATE=200402&amp;PERIODTYPE=QTR_STD&amp;SCFT=3&amp;window=popup_no_bar&amp;width=385&amp;height=120&amp;START_MAXIMIZED=FALSE&amp;creator=factset&amp;display_string=Audit"}</definedName>
    <definedName name="_3574__FDSAUDITLINK__" hidden="1">{"fdsup://Directions/FactSet Auditing Viewer?action=AUDIT_VALUE&amp;DB=129&amp;ID1=64118B10&amp;VALUEID=02001&amp;SDATE=200402&amp;PERIODTYPE=QTR_STD&amp;SCFT=3&amp;window=popup_no_bar&amp;width=385&amp;height=120&amp;START_MAXIMIZED=FALSE&amp;creator=factset&amp;display_string=Audit"}</definedName>
    <definedName name="_3575__FDSAUDITLINK__" hidden="1">{"fdsup://Directions/FactSet Auditing Viewer?action=AUDIT_VALUE&amp;DB=129&amp;ID1=57772K10&amp;VALUEID=02001&amp;SDATE=200803&amp;PERIODTYPE=QTR_STD&amp;SCFT=3&amp;window=popup_no_bar&amp;width=385&amp;height=120&amp;START_MAXIMIZED=FALSE&amp;creator=factset&amp;display_string=Audit"}</definedName>
    <definedName name="_3576__FDSAUDITLINK__" hidden="1">{"fdsup://Directions/FactSet Auditing Viewer?action=AUDIT_VALUE&amp;DB=129&amp;ID1=57772K10&amp;VALUEID=02001&amp;SDATE=200803&amp;PERIODTYPE=QTR_STD&amp;SCFT=3&amp;window=popup_no_bar&amp;width=385&amp;height=120&amp;START_MAXIMIZED=FALSE&amp;creator=factset&amp;display_string=Audit"}</definedName>
    <definedName name="_3577__FDSAUDITLINK__" hidden="1">{"fdsup://Directions/FactSet Auditing Viewer?action=AUDIT_VALUE&amp;DB=129&amp;ID1=57772K10&amp;VALUEID=02001&amp;SDATE=200802&amp;PERIODTYPE=QTR_STD&amp;SCFT=3&amp;window=popup_no_bar&amp;width=385&amp;height=120&amp;START_MAXIMIZED=FALSE&amp;creator=factset&amp;display_string=Audit"}</definedName>
    <definedName name="_3578__FDSAUDITLINK__" hidden="1">{"fdsup://Directions/FactSet Auditing Viewer?action=AUDIT_VALUE&amp;DB=129&amp;ID1=57772K10&amp;VALUEID=02001&amp;SDATE=200802&amp;PERIODTYPE=QTR_STD&amp;SCFT=3&amp;window=popup_no_bar&amp;width=385&amp;height=120&amp;START_MAXIMIZED=FALSE&amp;creator=factset&amp;display_string=Audit"}</definedName>
    <definedName name="_3579__FDSAUDITLINK__" hidden="1">{"fdsup://Directions/FactSet Auditing Viewer?action=AUDIT_VALUE&amp;DB=129&amp;ID1=57772K10&amp;VALUEID=02001&amp;SDATE=200801&amp;PERIODTYPE=QTR_STD&amp;SCFT=3&amp;window=popup_no_bar&amp;width=385&amp;height=120&amp;START_MAXIMIZED=FALSE&amp;creator=factset&amp;display_string=Audit"}</definedName>
    <definedName name="_358__FDSAUDITLINK__" hidden="1">{"fdsup://directions/FAT Viewer?action=UPDATE&amp;creator=factset&amp;DYN_ARGS=TRUE&amp;DOC_NAME=FAT:FQL_AUDITING_CLIENT_TEMPLATE.FAT&amp;display_string=Audit&amp;VAR:KEY=QFSNWJODKD&amp;VAR:QUERY=RkZfRU5UUlBSX1ZBTF9EQUlMWSgzOTkzOSwsLCwsJ0RJTCcpL0VDX01FQU5fU0FMRVNfTlRNQSgzOTkzOSk=&amp;","WINDOW=FIRST_POPUP&amp;HEIGHT=450&amp;WIDTH=450&amp;START_MAXIMIZED=FALSE&amp;VAR:CALENDAR=US&amp;VAR:SYMBOL=SGI&amp;VAR:INDEX=0"}</definedName>
    <definedName name="_3580__FDSAUDITLINK__" hidden="1">{"fdsup://Directions/FactSet Auditing Viewer?action=AUDIT_VALUE&amp;DB=129&amp;ID1=57772K10&amp;VALUEID=02001&amp;SDATE=200801&amp;PERIODTYPE=QTR_STD&amp;SCFT=3&amp;window=popup_no_bar&amp;width=385&amp;height=120&amp;START_MAXIMIZED=FALSE&amp;creator=factset&amp;display_string=Audit"}</definedName>
    <definedName name="_3581__FDSAUDITLINK__" hidden="1">{"fdsup://Directions/FactSet Auditing Viewer?action=AUDIT_VALUE&amp;DB=129&amp;ID1=57772K10&amp;VALUEID=02001&amp;SDATE=200703&amp;PERIODTYPE=QTR_STD&amp;SCFT=3&amp;window=popup_no_bar&amp;width=385&amp;height=120&amp;START_MAXIMIZED=FALSE&amp;creator=factset&amp;display_string=Audit"}</definedName>
    <definedName name="_3582__FDSAUDITLINK__" hidden="1">{"fdsup://Directions/FactSet Auditing Viewer?action=AUDIT_VALUE&amp;DB=129&amp;ID1=57772K10&amp;VALUEID=02001&amp;SDATE=200703&amp;PERIODTYPE=QTR_STD&amp;SCFT=3&amp;window=popup_no_bar&amp;width=385&amp;height=120&amp;START_MAXIMIZED=FALSE&amp;creator=factset&amp;display_string=Audit"}</definedName>
    <definedName name="_3583__FDSAUDITLINK__" hidden="1">{"fdsup://Directions/FactSet Auditing Viewer?action=AUDIT_VALUE&amp;DB=129&amp;ID1=57772K10&amp;VALUEID=02001&amp;SDATE=200702&amp;PERIODTYPE=QTR_STD&amp;SCFT=3&amp;window=popup_no_bar&amp;width=385&amp;height=120&amp;START_MAXIMIZED=FALSE&amp;creator=factset&amp;display_string=Audit"}</definedName>
    <definedName name="_3584__FDSAUDITLINK__" hidden="1">{"fdsup://Directions/FactSet Auditing Viewer?action=AUDIT_VALUE&amp;DB=129&amp;ID1=57772K10&amp;VALUEID=02001&amp;SDATE=200702&amp;PERIODTYPE=QTR_STD&amp;SCFT=3&amp;window=popup_no_bar&amp;width=385&amp;height=120&amp;START_MAXIMIZED=FALSE&amp;creator=factset&amp;display_string=Audit"}</definedName>
    <definedName name="_3585__FDSAUDITLINK__" hidden="1">{"fdsup://Directions/FactSet Auditing Viewer?action=AUDIT_VALUE&amp;DB=129&amp;ID1=57772K10&amp;VALUEID=02001&amp;SDATE=200701&amp;PERIODTYPE=QTR_STD&amp;SCFT=3&amp;window=popup_no_bar&amp;width=385&amp;height=120&amp;START_MAXIMIZED=FALSE&amp;creator=factset&amp;display_string=Audit"}</definedName>
    <definedName name="_3586__FDSAUDITLINK__" hidden="1">{"fdsup://Directions/FactSet Auditing Viewer?action=AUDIT_VALUE&amp;DB=129&amp;ID1=57772K10&amp;VALUEID=02001&amp;SDATE=200701&amp;PERIODTYPE=QTR_STD&amp;SCFT=3&amp;window=popup_no_bar&amp;width=385&amp;height=120&amp;START_MAXIMIZED=FALSE&amp;creator=factset&amp;display_string=Audit"}</definedName>
    <definedName name="_3587__FDSAUDITLINK__" hidden="1">{"fdsup://Directions/FactSet Auditing Viewer?action=AUDIT_VALUE&amp;DB=129&amp;ID1=57772K10&amp;VALUEID=02001&amp;SDATE=200603&amp;PERIODTYPE=QTR_STD&amp;SCFT=3&amp;window=popup_no_bar&amp;width=385&amp;height=120&amp;START_MAXIMIZED=FALSE&amp;creator=factset&amp;display_string=Audit"}</definedName>
    <definedName name="_3588__FDSAUDITLINK__" hidden="1">{"fdsup://Directions/FactSet Auditing Viewer?action=AUDIT_VALUE&amp;DB=129&amp;ID1=57772K10&amp;VALUEID=02001&amp;SDATE=200603&amp;PERIODTYPE=QTR_STD&amp;SCFT=3&amp;window=popup_no_bar&amp;width=385&amp;height=120&amp;START_MAXIMIZED=FALSE&amp;creator=factset&amp;display_string=Audit"}</definedName>
    <definedName name="_3589__FDSAUDITLINK__" hidden="1">{"fdsup://Directions/FactSet Auditing Viewer?action=AUDIT_VALUE&amp;DB=129&amp;ID1=57772K10&amp;VALUEID=02001&amp;SDATE=200602&amp;PERIODTYPE=QTR_STD&amp;SCFT=3&amp;window=popup_no_bar&amp;width=385&amp;height=120&amp;START_MAXIMIZED=FALSE&amp;creator=factset&amp;display_string=Audit"}</definedName>
    <definedName name="_359__FDSAUDITLINK__" hidden="1">{"fdsup://directions/FAT Viewer?action=UPDATE&amp;creator=factset&amp;DYN_ARGS=TRUE&amp;DOC_NAME=FAT:FQL_AUDITING_CLIENT_TEMPLATE.FAT&amp;display_string=Audit&amp;VAR:KEY=OVETQNUPQT&amp;VAR:QUERY=RkZfRU5UUlBSX1ZBTF9EQUlMWSgzOTkzOCwsLCwsJ0RJTCcpL0VDX01FQU5fU0FMRVNfTlRNQSgzOTkzOCk=&amp;","WINDOW=FIRST_POPUP&amp;HEIGHT=450&amp;WIDTH=450&amp;START_MAXIMIZED=FALSE&amp;VAR:CALENDAR=US&amp;VAR:SYMBOL=SGI&amp;VAR:INDEX=0"}</definedName>
    <definedName name="_3590__FDSAUDITLINK__" hidden="1">{"fdsup://Directions/FactSet Auditing Viewer?action=AUDIT_VALUE&amp;DB=129&amp;ID1=57772K10&amp;VALUEID=02001&amp;SDATE=200602&amp;PERIODTYPE=QTR_STD&amp;SCFT=3&amp;window=popup_no_bar&amp;width=385&amp;height=120&amp;START_MAXIMIZED=FALSE&amp;creator=factset&amp;display_string=Audit"}</definedName>
    <definedName name="_3591__FDSAUDITLINK__" hidden="1">{"fdsup://Directions/FactSet Auditing Viewer?action=AUDIT_VALUE&amp;DB=129&amp;ID1=57772K10&amp;VALUEID=02001&amp;SDATE=200601&amp;PERIODTYPE=QTR_STD&amp;SCFT=3&amp;window=popup_no_bar&amp;width=385&amp;height=120&amp;START_MAXIMIZED=FALSE&amp;creator=factset&amp;display_string=Audit"}</definedName>
    <definedName name="_3592__FDSAUDITLINK__" hidden="1">{"fdsup://Directions/FactSet Auditing Viewer?action=AUDIT_VALUE&amp;DB=129&amp;ID1=57772K10&amp;VALUEID=02001&amp;SDATE=200601&amp;PERIODTYPE=QTR_STD&amp;SCFT=3&amp;window=popup_no_bar&amp;width=385&amp;height=120&amp;START_MAXIMIZED=FALSE&amp;creator=factset&amp;display_string=Audit"}</definedName>
    <definedName name="_3593__FDSAUDITLINK__" hidden="1">{"fdsup://Directions/FactSet Auditing Viewer?action=AUDIT_VALUE&amp;DB=129&amp;ID1=57772K10&amp;VALUEID=02001&amp;SDATE=200503&amp;PERIODTYPE=QTR_STD&amp;SCFT=3&amp;window=popup_no_bar&amp;width=385&amp;height=120&amp;START_MAXIMIZED=FALSE&amp;creator=factset&amp;display_string=Audit"}</definedName>
    <definedName name="_3594__FDSAUDITLINK__" hidden="1">{"fdsup://Directions/FactSet Auditing Viewer?action=AUDIT_VALUE&amp;DB=129&amp;ID1=57772K10&amp;VALUEID=02001&amp;SDATE=200503&amp;PERIODTYPE=QTR_STD&amp;SCFT=3&amp;window=popup_no_bar&amp;width=385&amp;height=120&amp;START_MAXIMIZED=FALSE&amp;creator=factset&amp;display_string=Audit"}</definedName>
    <definedName name="_3595__FDSAUDITLINK__" hidden="1">{"fdsup://Directions/FactSet Auditing Viewer?action=AUDIT_VALUE&amp;DB=129&amp;ID1=57772K10&amp;VALUEID=02001&amp;SDATE=200502&amp;PERIODTYPE=QTR_STD&amp;SCFT=3&amp;window=popup_no_bar&amp;width=385&amp;height=120&amp;START_MAXIMIZED=FALSE&amp;creator=factset&amp;display_string=Audit"}</definedName>
    <definedName name="_3596__FDSAUDITLINK__" hidden="1">{"fdsup://Directions/FactSet Auditing Viewer?action=AUDIT_VALUE&amp;DB=129&amp;ID1=57772K10&amp;VALUEID=02001&amp;SDATE=200502&amp;PERIODTYPE=QTR_STD&amp;SCFT=3&amp;window=popup_no_bar&amp;width=385&amp;height=120&amp;START_MAXIMIZED=FALSE&amp;creator=factset&amp;display_string=Audit"}</definedName>
    <definedName name="_3597__FDSAUDITLINK__" hidden="1">{"fdsup://Directions/FactSet Auditing Viewer?action=AUDIT_VALUE&amp;DB=129&amp;ID1=57772K10&amp;VALUEID=02001&amp;SDATE=200501&amp;PERIODTYPE=QTR_STD&amp;SCFT=3&amp;window=popup_no_bar&amp;width=385&amp;height=120&amp;START_MAXIMIZED=FALSE&amp;creator=factset&amp;display_string=Audit"}</definedName>
    <definedName name="_3598__FDSAUDITLINK__" hidden="1">{"fdsup://Directions/FactSet Auditing Viewer?action=AUDIT_VALUE&amp;DB=129&amp;ID1=57772K10&amp;VALUEID=02001&amp;SDATE=200501&amp;PERIODTYPE=QTR_STD&amp;SCFT=3&amp;window=popup_no_bar&amp;width=385&amp;height=120&amp;START_MAXIMIZED=FALSE&amp;creator=factset&amp;display_string=Audit"}</definedName>
    <definedName name="_3599__FDSAUDITLINK__" hidden="1">{"fdsup://Directions/FactSet Auditing Viewer?action=AUDIT_VALUE&amp;DB=129&amp;ID1=57772K10&amp;VALUEID=02001&amp;SDATE=200403&amp;PERIODTYPE=QTR_STD&amp;SCFT=3&amp;window=popup_no_bar&amp;width=385&amp;height=120&amp;START_MAXIMIZED=FALSE&amp;creator=factset&amp;display_string=Audit"}</definedName>
    <definedName name="_36__FDSAUDITLINK__" hidden="1">{"fdsup://directions/FAT Viewer?action=UPDATE&amp;creator=factset&amp;DYN_ARGS=TRUE&amp;DOC_NAME=FAT:FQL_AUDITING_CLIENT_TEMPLATE.FAT&amp;display_string=Audit&amp;VAR:KEY=EDQHSPSDAX&amp;VAR:QUERY=RkZfRU5UUlBSX1ZBTF9EQUlMWSg0MDM4OSwsLCwsJ0RJTCcpL0VDX01FQU5fU0FMRVNfTlRNQSg0MDM4OSk=&amp;","WINDOW=FIRST_POPUP&amp;HEIGHT=450&amp;WIDTH=450&amp;START_MAXIMIZED=FALSE&amp;VAR:CALENDAR=US&amp;VAR:SYMBOL=SGI&amp;VAR:INDEX=0"}</definedName>
    <definedName name="_360__FDSAUDITLINK__" hidden="1">{"fdsup://directions/FAT Viewer?action=UPDATE&amp;creator=factset&amp;DYN_ARGS=TRUE&amp;DOC_NAME=FAT:FQL_AUDITING_CLIENT_TEMPLATE.FAT&amp;display_string=Audit&amp;VAR:KEY=UDYZADSRMH&amp;VAR:QUERY=RkZfRU5UUlBSX1ZBTF9EQUlMWSgzOTkzNywsLCwsJ0RJTCcpL0VDX01FQU5fU0FMRVNfTlRNQSgzOTkzNyk=&amp;","WINDOW=FIRST_POPUP&amp;HEIGHT=450&amp;WIDTH=450&amp;START_MAXIMIZED=FALSE&amp;VAR:CALENDAR=US&amp;VAR:SYMBOL=SGI&amp;VAR:INDEX=0"}</definedName>
    <definedName name="_3600__FDSAUDITLINK__" hidden="1">{"fdsup://Directions/FactSet Auditing Viewer?action=AUDIT_VALUE&amp;DB=129&amp;ID1=57772K10&amp;VALUEID=02001&amp;SDATE=200403&amp;PERIODTYPE=QTR_STD&amp;SCFT=3&amp;window=popup_no_bar&amp;width=385&amp;height=120&amp;START_MAXIMIZED=FALSE&amp;creator=factset&amp;display_string=Audit"}</definedName>
    <definedName name="_3601__FDSAUDITLINK__" hidden="1">{"fdsup://Directions/FactSet Auditing Viewer?action=AUDIT_VALUE&amp;DB=129&amp;ID1=59511210&amp;VALUEID=02001&amp;SDATE=200802&amp;PERIODTYPE=QTR_STD&amp;SCFT=3&amp;window=popup_no_bar&amp;width=385&amp;height=120&amp;START_MAXIMIZED=FALSE&amp;creator=factset&amp;display_string=Audit"}</definedName>
    <definedName name="_3602__FDSAUDITLINK__" hidden="1">{"fdsup://Directions/FactSet Auditing Viewer?action=AUDIT_VALUE&amp;DB=129&amp;ID1=59511210&amp;VALUEID=02001&amp;SDATE=200802&amp;PERIODTYPE=QTR_STD&amp;SCFT=3&amp;window=popup_no_bar&amp;width=385&amp;height=120&amp;START_MAXIMIZED=FALSE&amp;creator=factset&amp;display_string=Audit"}</definedName>
    <definedName name="_3603__FDSAUDITLINK__" hidden="1">{"fdsup://Directions/FactSet Auditing Viewer?action=AUDIT_VALUE&amp;DB=129&amp;ID1=59511210&amp;VALUEID=02001&amp;SDATE=200801&amp;PERIODTYPE=QTR_STD&amp;SCFT=3&amp;window=popup_no_bar&amp;width=385&amp;height=120&amp;START_MAXIMIZED=FALSE&amp;creator=factset&amp;display_string=Audit"}</definedName>
    <definedName name="_3604__FDSAUDITLINK__" hidden="1">{"fdsup://Directions/FactSet Auditing Viewer?action=AUDIT_VALUE&amp;DB=129&amp;ID1=59511210&amp;VALUEID=02001&amp;SDATE=200801&amp;PERIODTYPE=QTR_STD&amp;SCFT=3&amp;window=popup_no_bar&amp;width=385&amp;height=120&amp;START_MAXIMIZED=FALSE&amp;creator=factset&amp;display_string=Audit"}</definedName>
    <definedName name="_3605__FDSAUDITLINK__" hidden="1">{"fdsup://Directions/FactSet Auditing Viewer?action=AUDIT_VALUE&amp;DB=129&amp;ID1=59511210&amp;VALUEID=02001&amp;SDATE=200703&amp;PERIODTYPE=QTR_STD&amp;SCFT=3&amp;window=popup_no_bar&amp;width=385&amp;height=120&amp;START_MAXIMIZED=FALSE&amp;creator=factset&amp;display_string=Audit"}</definedName>
    <definedName name="_3606__FDSAUDITLINK__" hidden="1">{"fdsup://Directions/FactSet Auditing Viewer?action=AUDIT_VALUE&amp;DB=129&amp;ID1=59511210&amp;VALUEID=02001&amp;SDATE=200703&amp;PERIODTYPE=QTR_STD&amp;SCFT=3&amp;window=popup_no_bar&amp;width=385&amp;height=120&amp;START_MAXIMIZED=FALSE&amp;creator=factset&amp;display_string=Audit"}</definedName>
    <definedName name="_3607__FDSAUDITLINK__" hidden="1">{"fdsup://Directions/FactSet Auditing Viewer?action=AUDIT_VALUE&amp;DB=129&amp;ID1=59511210&amp;VALUEID=02001&amp;SDATE=200702&amp;PERIODTYPE=QTR_STD&amp;SCFT=3&amp;window=popup_no_bar&amp;width=385&amp;height=120&amp;START_MAXIMIZED=FALSE&amp;creator=factset&amp;display_string=Audit"}</definedName>
    <definedName name="_3608__FDSAUDITLINK__" hidden="1">{"fdsup://Directions/FactSet Auditing Viewer?action=AUDIT_VALUE&amp;DB=129&amp;ID1=59511210&amp;VALUEID=02001&amp;SDATE=200702&amp;PERIODTYPE=QTR_STD&amp;SCFT=3&amp;window=popup_no_bar&amp;width=385&amp;height=120&amp;START_MAXIMIZED=FALSE&amp;creator=factset&amp;display_string=Audit"}</definedName>
    <definedName name="_3609__FDSAUDITLINK__" hidden="1">{"fdsup://Directions/FactSet Auditing Viewer?action=AUDIT_VALUE&amp;DB=129&amp;ID1=59511210&amp;VALUEID=02001&amp;SDATE=200701&amp;PERIODTYPE=QTR_STD&amp;SCFT=3&amp;window=popup_no_bar&amp;width=385&amp;height=120&amp;START_MAXIMIZED=FALSE&amp;creator=factset&amp;display_string=Audit"}</definedName>
    <definedName name="_361__FDSAUDITLINK__" hidden="1">{"fdsup://directions/FAT Viewer?action=UPDATE&amp;creator=factset&amp;DYN_ARGS=TRUE&amp;DOC_NAME=FAT:FQL_AUDITING_CLIENT_TEMPLATE.FAT&amp;display_string=Audit&amp;VAR:KEY=YVQVMNCTKZ&amp;VAR:QUERY=RkZfRU5UUlBSX1ZBTF9EQUlMWSgzOTkzNCwsLCwsJ0RJTCcpL0VDX01FQU5fU0FMRVNfTlRNQSgzOTkzNCk=&amp;","WINDOW=FIRST_POPUP&amp;HEIGHT=450&amp;WIDTH=450&amp;START_MAXIMIZED=FALSE&amp;VAR:CALENDAR=US&amp;VAR:SYMBOL=SGI&amp;VAR:INDEX=0"}</definedName>
    <definedName name="_3610__FDSAUDITLINK__" hidden="1">{"fdsup://Directions/FactSet Auditing Viewer?action=AUDIT_VALUE&amp;DB=129&amp;ID1=59511210&amp;VALUEID=02001&amp;SDATE=200701&amp;PERIODTYPE=QTR_STD&amp;SCFT=3&amp;window=popup_no_bar&amp;width=385&amp;height=120&amp;START_MAXIMIZED=FALSE&amp;creator=factset&amp;display_string=Audit"}</definedName>
    <definedName name="_3611__FDSAUDITLINK__" hidden="1">{"fdsup://Directions/FactSet Auditing Viewer?action=AUDIT_VALUE&amp;DB=129&amp;ID1=59511210&amp;VALUEID=02001&amp;SDATE=200603&amp;PERIODTYPE=QTR_STD&amp;SCFT=3&amp;window=popup_no_bar&amp;width=385&amp;height=120&amp;START_MAXIMIZED=FALSE&amp;creator=factset&amp;display_string=Audit"}</definedName>
    <definedName name="_3612__FDSAUDITLINK__" hidden="1">{"fdsup://Directions/FactSet Auditing Viewer?action=AUDIT_VALUE&amp;DB=129&amp;ID1=59511210&amp;VALUEID=02001&amp;SDATE=200603&amp;PERIODTYPE=QTR_STD&amp;SCFT=3&amp;window=popup_no_bar&amp;width=385&amp;height=120&amp;START_MAXIMIZED=FALSE&amp;creator=factset&amp;display_string=Audit"}</definedName>
    <definedName name="_3613__FDSAUDITLINK__" hidden="1">{"fdsup://Directions/FactSet Auditing Viewer?action=AUDIT_VALUE&amp;DB=129&amp;ID1=59511210&amp;VALUEID=02001&amp;SDATE=200602&amp;PERIODTYPE=QTR_STD&amp;SCFT=3&amp;window=popup_no_bar&amp;width=385&amp;height=120&amp;START_MAXIMIZED=FALSE&amp;creator=factset&amp;display_string=Audit"}</definedName>
    <definedName name="_3614__FDSAUDITLINK__" hidden="1">{"fdsup://Directions/FactSet Auditing Viewer?action=AUDIT_VALUE&amp;DB=129&amp;ID1=59511210&amp;VALUEID=02001&amp;SDATE=200602&amp;PERIODTYPE=QTR_STD&amp;SCFT=3&amp;window=popup_no_bar&amp;width=385&amp;height=120&amp;START_MAXIMIZED=FALSE&amp;creator=factset&amp;display_string=Audit"}</definedName>
    <definedName name="_3615__FDSAUDITLINK__" hidden="1">{"fdsup://Directions/FactSet Auditing Viewer?action=AUDIT_VALUE&amp;DB=129&amp;ID1=59511210&amp;VALUEID=02001&amp;SDATE=200601&amp;PERIODTYPE=QTR_STD&amp;SCFT=3&amp;window=popup_no_bar&amp;width=385&amp;height=120&amp;START_MAXIMIZED=FALSE&amp;creator=factset&amp;display_string=Audit"}</definedName>
    <definedName name="_3616__FDSAUDITLINK__" hidden="1">{"fdsup://Directions/FactSet Auditing Viewer?action=AUDIT_VALUE&amp;DB=129&amp;ID1=59511210&amp;VALUEID=02001&amp;SDATE=200601&amp;PERIODTYPE=QTR_STD&amp;SCFT=3&amp;window=popup_no_bar&amp;width=385&amp;height=120&amp;START_MAXIMIZED=FALSE&amp;creator=factset&amp;display_string=Audit"}</definedName>
    <definedName name="_3617__FDSAUDITLINK__" hidden="1">{"fdsup://Directions/FactSet Auditing Viewer?action=AUDIT_VALUE&amp;DB=129&amp;ID1=59511210&amp;VALUEID=02001&amp;SDATE=200503&amp;PERIODTYPE=QTR_STD&amp;SCFT=3&amp;window=popup_no_bar&amp;width=385&amp;height=120&amp;START_MAXIMIZED=FALSE&amp;creator=factset&amp;display_string=Audit"}</definedName>
    <definedName name="_3618__FDSAUDITLINK__" hidden="1">{"fdsup://Directions/FactSet Auditing Viewer?action=AUDIT_VALUE&amp;DB=129&amp;ID1=59511210&amp;VALUEID=02001&amp;SDATE=200503&amp;PERIODTYPE=QTR_STD&amp;SCFT=3&amp;window=popup_no_bar&amp;width=385&amp;height=120&amp;START_MAXIMIZED=FALSE&amp;creator=factset&amp;display_string=Audit"}</definedName>
    <definedName name="_3619__FDSAUDITLINK__" hidden="1">{"fdsup://Directions/FactSet Auditing Viewer?action=AUDIT_VALUE&amp;DB=129&amp;ID1=59511210&amp;VALUEID=02001&amp;SDATE=200502&amp;PERIODTYPE=QTR_STD&amp;SCFT=3&amp;window=popup_no_bar&amp;width=385&amp;height=120&amp;START_MAXIMIZED=FALSE&amp;creator=factset&amp;display_string=Audit"}</definedName>
    <definedName name="_362__FDSAUDITLINK__" hidden="1">{"fdsup://directions/FAT Viewer?action=UPDATE&amp;creator=factset&amp;DYN_ARGS=TRUE&amp;DOC_NAME=FAT:FQL_AUDITING_CLIENT_TEMPLATE.FAT&amp;display_string=Audit&amp;VAR:KEY=MXOJOBSRWN&amp;VAR:QUERY=RkZfRU5UUlBSX1ZBTF9EQUlMWSgzOTkzMywsLCwsJ0RJTCcpL0VDX01FQU5fU0FMRVNfTlRNQSgzOTkzMyk=&amp;","WINDOW=FIRST_POPUP&amp;HEIGHT=450&amp;WIDTH=450&amp;START_MAXIMIZED=FALSE&amp;VAR:CALENDAR=US&amp;VAR:SYMBOL=SGI&amp;VAR:INDEX=0"}</definedName>
    <definedName name="_3620__FDSAUDITLINK__" hidden="1">{"fdsup://Directions/FactSet Auditing Viewer?action=AUDIT_VALUE&amp;DB=129&amp;ID1=59511210&amp;VALUEID=02001&amp;SDATE=200502&amp;PERIODTYPE=QTR_STD&amp;SCFT=3&amp;window=popup_no_bar&amp;width=385&amp;height=120&amp;START_MAXIMIZED=FALSE&amp;creator=factset&amp;display_string=Audit"}</definedName>
    <definedName name="_3621__FDSAUDITLINK__" hidden="1">{"fdsup://Directions/FactSet Auditing Viewer?action=AUDIT_VALUE&amp;DB=129&amp;ID1=59511210&amp;VALUEID=02001&amp;SDATE=200501&amp;PERIODTYPE=QTR_STD&amp;SCFT=3&amp;window=popup_no_bar&amp;width=385&amp;height=120&amp;START_MAXIMIZED=FALSE&amp;creator=factset&amp;display_string=Audit"}</definedName>
    <definedName name="_3622__FDSAUDITLINK__" hidden="1">{"fdsup://Directions/FactSet Auditing Viewer?action=AUDIT_VALUE&amp;DB=129&amp;ID1=59511210&amp;VALUEID=02001&amp;SDATE=200501&amp;PERIODTYPE=QTR_STD&amp;SCFT=3&amp;window=popup_no_bar&amp;width=385&amp;height=120&amp;START_MAXIMIZED=FALSE&amp;creator=factset&amp;display_string=Audit"}</definedName>
    <definedName name="_3623__FDSAUDITLINK__" hidden="1">{"fdsup://Directions/FactSet Auditing Viewer?action=AUDIT_VALUE&amp;DB=129&amp;ID1=59511210&amp;VALUEID=02001&amp;SDATE=200403&amp;PERIODTYPE=QTR_STD&amp;SCFT=3&amp;window=popup_no_bar&amp;width=385&amp;height=120&amp;START_MAXIMIZED=FALSE&amp;creator=factset&amp;display_string=Audit"}</definedName>
    <definedName name="_3624__FDSAUDITLINK__" hidden="1">{"fdsup://Directions/FactSet Auditing Viewer?action=AUDIT_VALUE&amp;DB=129&amp;ID1=59511210&amp;VALUEID=02001&amp;SDATE=200403&amp;PERIODTYPE=QTR_STD&amp;SCFT=3&amp;window=popup_no_bar&amp;width=385&amp;height=120&amp;START_MAXIMIZED=FALSE&amp;creator=factset&amp;display_string=Audit"}</definedName>
    <definedName name="_3625__FDSAUDITLINK__" hidden="1">{"fdsup://Directions/FactSet Auditing Viewer?action=AUDIT_VALUE&amp;DB=129&amp;ID1=59511210&amp;VALUEID=02001&amp;SDATE=200402&amp;PERIODTYPE=QTR_STD&amp;SCFT=3&amp;window=popup_no_bar&amp;width=385&amp;height=120&amp;START_MAXIMIZED=FALSE&amp;creator=factset&amp;display_string=Audit"}</definedName>
    <definedName name="_3626__FDSAUDITLINK__" hidden="1">{"fdsup://Directions/FactSet Auditing Viewer?action=AUDIT_VALUE&amp;DB=129&amp;ID1=59511210&amp;VALUEID=02001&amp;SDATE=200402&amp;PERIODTYPE=QTR_STD&amp;SCFT=3&amp;window=popup_no_bar&amp;width=385&amp;height=120&amp;START_MAXIMIZED=FALSE&amp;creator=factset&amp;display_string=Audit"}</definedName>
    <definedName name="_3627__FDSAUDITLINK__" hidden="1">{"fdsup://Directions/FactSet Auditing Viewer?action=AUDIT_VALUE&amp;DB=129&amp;ID1=59513710&amp;VALUEID=02001&amp;SDATE=200802&amp;PERIODTYPE=QTR_STD&amp;SCFT=3&amp;window=popup_no_bar&amp;width=385&amp;height=120&amp;START_MAXIMIZED=FALSE&amp;creator=factset&amp;display_string=Audit"}</definedName>
    <definedName name="_3628__FDSAUDITLINK__" hidden="1">{"fdsup://Directions/FactSet Auditing Viewer?action=AUDIT_VALUE&amp;DB=129&amp;ID1=59513710&amp;VALUEID=02001&amp;SDATE=200802&amp;PERIODTYPE=QTR_STD&amp;SCFT=3&amp;window=popup_no_bar&amp;width=385&amp;height=120&amp;START_MAXIMIZED=FALSE&amp;creator=factset&amp;display_string=Audit"}</definedName>
    <definedName name="_3629__FDSAUDITLINK__" hidden="1">{"fdsup://Directions/FactSet Auditing Viewer?action=AUDIT_VALUE&amp;DB=129&amp;ID1=59513710&amp;VALUEID=02001&amp;SDATE=200801&amp;PERIODTYPE=QTR_STD&amp;SCFT=3&amp;window=popup_no_bar&amp;width=385&amp;height=120&amp;START_MAXIMIZED=FALSE&amp;creator=factset&amp;display_string=Audit"}</definedName>
    <definedName name="_363__FDSAUDITLINK__" hidden="1">{"fdsup://directions/FAT Viewer?action=UPDATE&amp;creator=factset&amp;DYN_ARGS=TRUE&amp;DOC_NAME=FAT:FQL_AUDITING_CLIENT_TEMPLATE.FAT&amp;display_string=Audit&amp;VAR:KEY=OXMJMNKLCB&amp;VAR:QUERY=RkZfRU5UUlBSX1ZBTF9EQUlMWSgzOTkzMiwsLCwsJ0RJTCcpL0VDX01FQU5fU0FMRVNfTlRNQSgzOTkzMik=&amp;","WINDOW=FIRST_POPUP&amp;HEIGHT=450&amp;WIDTH=450&amp;START_MAXIMIZED=FALSE&amp;VAR:CALENDAR=US&amp;VAR:SYMBOL=SGI&amp;VAR:INDEX=0"}</definedName>
    <definedName name="_3630__FDSAUDITLINK__" hidden="1">{"fdsup://Directions/FactSet Auditing Viewer?action=AUDIT_VALUE&amp;DB=129&amp;ID1=59513710&amp;VALUEID=02001&amp;SDATE=200801&amp;PERIODTYPE=QTR_STD&amp;SCFT=3&amp;window=popup_no_bar&amp;width=385&amp;height=120&amp;START_MAXIMIZED=FALSE&amp;creator=factset&amp;display_string=Audit"}</definedName>
    <definedName name="_3631__FDSAUDITLINK__" hidden="1">{"fdsup://Directions/FactSet Auditing Viewer?action=AUDIT_VALUE&amp;DB=129&amp;ID1=59513710&amp;VALUEID=02001&amp;SDATE=200703&amp;PERIODTYPE=QTR_STD&amp;SCFT=3&amp;window=popup_no_bar&amp;width=385&amp;height=120&amp;START_MAXIMIZED=FALSE&amp;creator=factset&amp;display_string=Audit"}</definedName>
    <definedName name="_3632__FDSAUDITLINK__" hidden="1">{"fdsup://Directions/FactSet Auditing Viewer?action=AUDIT_VALUE&amp;DB=129&amp;ID1=59513710&amp;VALUEID=02001&amp;SDATE=200703&amp;PERIODTYPE=QTR_STD&amp;SCFT=3&amp;window=popup_no_bar&amp;width=385&amp;height=120&amp;START_MAXIMIZED=FALSE&amp;creator=factset&amp;display_string=Audit"}</definedName>
    <definedName name="_3633__FDSAUDITLINK__" hidden="1">{"fdsup://Directions/FactSet Auditing Viewer?action=AUDIT_VALUE&amp;DB=129&amp;ID1=59513710&amp;VALUEID=02001&amp;SDATE=200702&amp;PERIODTYPE=QTR_STD&amp;SCFT=3&amp;window=popup_no_bar&amp;width=385&amp;height=120&amp;START_MAXIMIZED=FALSE&amp;creator=factset&amp;display_string=Audit"}</definedName>
    <definedName name="_3634__FDSAUDITLINK__" hidden="1">{"fdsup://Directions/FactSet Auditing Viewer?action=AUDIT_VALUE&amp;DB=129&amp;ID1=59513710&amp;VALUEID=02001&amp;SDATE=200702&amp;PERIODTYPE=QTR_STD&amp;SCFT=3&amp;window=popup_no_bar&amp;width=385&amp;height=120&amp;START_MAXIMIZED=FALSE&amp;creator=factset&amp;display_string=Audit"}</definedName>
    <definedName name="_3635__FDSAUDITLINK__" hidden="1">{"fdsup://Directions/FactSet Auditing Viewer?action=AUDIT_VALUE&amp;DB=129&amp;ID1=59513710&amp;VALUEID=02001&amp;SDATE=200701&amp;PERIODTYPE=QTR_STD&amp;SCFT=3&amp;window=popup_no_bar&amp;width=385&amp;height=120&amp;START_MAXIMIZED=FALSE&amp;creator=factset&amp;display_string=Audit"}</definedName>
    <definedName name="_3636__FDSAUDITLINK__" hidden="1">{"fdsup://Directions/FactSet Auditing Viewer?action=AUDIT_VALUE&amp;DB=129&amp;ID1=59513710&amp;VALUEID=02001&amp;SDATE=200701&amp;PERIODTYPE=QTR_STD&amp;SCFT=3&amp;window=popup_no_bar&amp;width=385&amp;height=120&amp;START_MAXIMIZED=FALSE&amp;creator=factset&amp;display_string=Audit"}</definedName>
    <definedName name="_3637__FDSAUDITLINK__" hidden="1">{"fdsup://Directions/FactSet Auditing Viewer?action=AUDIT_VALUE&amp;DB=129&amp;ID1=59513710&amp;VALUEID=02001&amp;SDATE=200603&amp;PERIODTYPE=QTR_STD&amp;SCFT=3&amp;window=popup_no_bar&amp;width=385&amp;height=120&amp;START_MAXIMIZED=FALSE&amp;creator=factset&amp;display_string=Audit"}</definedName>
    <definedName name="_3638__FDSAUDITLINK__" hidden="1">{"fdsup://Directions/FactSet Auditing Viewer?action=AUDIT_VALUE&amp;DB=129&amp;ID1=59513710&amp;VALUEID=02001&amp;SDATE=200603&amp;PERIODTYPE=QTR_STD&amp;SCFT=3&amp;window=popup_no_bar&amp;width=385&amp;height=120&amp;START_MAXIMIZED=FALSE&amp;creator=factset&amp;display_string=Audit"}</definedName>
    <definedName name="_3639__FDSAUDITLINK__" hidden="1">{"fdsup://Directions/FactSet Auditing Viewer?action=AUDIT_VALUE&amp;DB=129&amp;ID1=59513710&amp;VALUEID=02001&amp;SDATE=200602&amp;PERIODTYPE=QTR_STD&amp;SCFT=3&amp;window=popup_no_bar&amp;width=385&amp;height=120&amp;START_MAXIMIZED=FALSE&amp;creator=factset&amp;display_string=Audit"}</definedName>
    <definedName name="_364__FDSAUDITLINK__" hidden="1">{"fdsup://directions/FAT Viewer?action=UPDATE&amp;creator=factset&amp;DYN_ARGS=TRUE&amp;DOC_NAME=FAT:FQL_AUDITING_CLIENT_TEMPLATE.FAT&amp;display_string=Audit&amp;VAR:KEY=WBIXEVWHYL&amp;VAR:QUERY=RkZfRU5UUlBSX1ZBTF9EQUlMWSgzOTkzMSwsLCwsJ0RJTCcpL0VDX01FQU5fU0FMRVNfTlRNQSgzOTkzMSk=&amp;","WINDOW=FIRST_POPUP&amp;HEIGHT=450&amp;WIDTH=450&amp;START_MAXIMIZED=FALSE&amp;VAR:CALENDAR=US&amp;VAR:SYMBOL=SGI&amp;VAR:INDEX=0"}</definedName>
    <definedName name="_3640__FDSAUDITLINK__" hidden="1">{"fdsup://Directions/FactSet Auditing Viewer?action=AUDIT_VALUE&amp;DB=129&amp;ID1=59513710&amp;VALUEID=02001&amp;SDATE=200602&amp;PERIODTYPE=QTR_STD&amp;SCFT=3&amp;window=popup_no_bar&amp;width=385&amp;height=120&amp;START_MAXIMIZED=FALSE&amp;creator=factset&amp;display_string=Audit"}</definedName>
    <definedName name="_3641__FDSAUDITLINK__" hidden="1">{"fdsup://Directions/FactSet Auditing Viewer?action=AUDIT_VALUE&amp;DB=129&amp;ID1=59513710&amp;VALUEID=02001&amp;SDATE=200601&amp;PERIODTYPE=QTR_STD&amp;SCFT=3&amp;window=popup_no_bar&amp;width=385&amp;height=120&amp;START_MAXIMIZED=FALSE&amp;creator=factset&amp;display_string=Audit"}</definedName>
    <definedName name="_3642__FDSAUDITLINK__" hidden="1">{"fdsup://Directions/FactSet Auditing Viewer?action=AUDIT_VALUE&amp;DB=129&amp;ID1=59513710&amp;VALUEID=02001&amp;SDATE=200601&amp;PERIODTYPE=QTR_STD&amp;SCFT=3&amp;window=popup_no_bar&amp;width=385&amp;height=120&amp;START_MAXIMIZED=FALSE&amp;creator=factset&amp;display_string=Audit"}</definedName>
    <definedName name="_3643__FDSAUDITLINK__" hidden="1">{"fdsup://Directions/FactSet Auditing Viewer?action=AUDIT_VALUE&amp;DB=129&amp;ID1=59513710&amp;VALUEID=02001&amp;SDATE=200503&amp;PERIODTYPE=QTR_STD&amp;SCFT=3&amp;window=popup_no_bar&amp;width=385&amp;height=120&amp;START_MAXIMIZED=FALSE&amp;creator=factset&amp;display_string=Audit"}</definedName>
    <definedName name="_3644__FDSAUDITLINK__" hidden="1">{"fdsup://Directions/FactSet Auditing Viewer?action=AUDIT_VALUE&amp;DB=129&amp;ID1=59513710&amp;VALUEID=02001&amp;SDATE=200503&amp;PERIODTYPE=QTR_STD&amp;SCFT=3&amp;window=popup_no_bar&amp;width=385&amp;height=120&amp;START_MAXIMIZED=FALSE&amp;creator=factset&amp;display_string=Audit"}</definedName>
    <definedName name="_3645__FDSAUDITLINK__" hidden="1">{"fdsup://Directions/FactSet Auditing Viewer?action=AUDIT_VALUE&amp;DB=129&amp;ID1=59513710&amp;VALUEID=02001&amp;SDATE=200502&amp;PERIODTYPE=QTR_STD&amp;SCFT=3&amp;window=popup_no_bar&amp;width=385&amp;height=120&amp;START_MAXIMIZED=FALSE&amp;creator=factset&amp;display_string=Audit"}</definedName>
    <definedName name="_3646__FDSAUDITLINK__" hidden="1">{"fdsup://Directions/FactSet Auditing Viewer?action=AUDIT_VALUE&amp;DB=129&amp;ID1=59513710&amp;VALUEID=02001&amp;SDATE=200502&amp;PERIODTYPE=QTR_STD&amp;SCFT=3&amp;window=popup_no_bar&amp;width=385&amp;height=120&amp;START_MAXIMIZED=FALSE&amp;creator=factset&amp;display_string=Audit"}</definedName>
    <definedName name="_3647__FDSAUDITLINK__" hidden="1">{"fdsup://Directions/FactSet Auditing Viewer?action=AUDIT_VALUE&amp;DB=129&amp;ID1=59513710&amp;VALUEID=02001&amp;SDATE=200501&amp;PERIODTYPE=QTR_STD&amp;SCFT=3&amp;window=popup_no_bar&amp;width=385&amp;height=120&amp;START_MAXIMIZED=FALSE&amp;creator=factset&amp;display_string=Audit"}</definedName>
    <definedName name="_3648__FDSAUDITLINK__" hidden="1">{"fdsup://Directions/FactSet Auditing Viewer?action=AUDIT_VALUE&amp;DB=129&amp;ID1=59513710&amp;VALUEID=02001&amp;SDATE=200501&amp;PERIODTYPE=QTR_STD&amp;SCFT=3&amp;window=popup_no_bar&amp;width=385&amp;height=120&amp;START_MAXIMIZED=FALSE&amp;creator=factset&amp;display_string=Audit"}</definedName>
    <definedName name="_3649__FDSAUDITLINK__" hidden="1">{"fdsup://Directions/FactSet Auditing Viewer?action=AUDIT_VALUE&amp;DB=129&amp;ID1=59513710&amp;VALUEID=02001&amp;SDATE=200403&amp;PERIODTYPE=QTR_STD&amp;SCFT=3&amp;window=popup_no_bar&amp;width=385&amp;height=120&amp;START_MAXIMIZED=FALSE&amp;creator=factset&amp;display_string=Audit"}</definedName>
    <definedName name="_365__FDSAUDITLINK__" hidden="1">{"fdsup://directions/FAT Viewer?action=UPDATE&amp;creator=factset&amp;DYN_ARGS=TRUE&amp;DOC_NAME=FAT:FQL_AUDITING_CLIENT_TEMPLATE.FAT&amp;display_string=Audit&amp;VAR:KEY=OJKRGZATWX&amp;VAR:QUERY=RkZfRU5UUlBSX1ZBTF9EQUlMWSgzOTkzMCwsLCwsJ0RJTCcpL0VDX01FQU5fU0FMRVNfTlRNQSgzOTkzMCk=&amp;","WINDOW=FIRST_POPUP&amp;HEIGHT=450&amp;WIDTH=450&amp;START_MAXIMIZED=FALSE&amp;VAR:CALENDAR=US&amp;VAR:SYMBOL=SGI&amp;VAR:INDEX=0"}</definedName>
    <definedName name="_3650__FDSAUDITLINK__" hidden="1">{"fdsup://Directions/FactSet Auditing Viewer?action=AUDIT_VALUE&amp;DB=129&amp;ID1=59513710&amp;VALUEID=02001&amp;SDATE=200403&amp;PERIODTYPE=QTR_STD&amp;SCFT=3&amp;window=popup_no_bar&amp;width=385&amp;height=120&amp;START_MAXIMIZED=FALSE&amp;creator=factset&amp;display_string=Audit"}</definedName>
    <definedName name="_3651__FDSAUDITLINK__" hidden="1">{"fdsup://Directions/FactSet Auditing Viewer?action=AUDIT_VALUE&amp;DB=129&amp;ID1=59513710&amp;VALUEID=02001&amp;SDATE=200402&amp;PERIODTYPE=QTR_STD&amp;SCFT=3&amp;window=popup_no_bar&amp;width=385&amp;height=120&amp;START_MAXIMIZED=FALSE&amp;creator=factset&amp;display_string=Audit"}</definedName>
    <definedName name="_3652__FDSAUDITLINK__" hidden="1">{"fdsup://Directions/FactSet Auditing Viewer?action=AUDIT_VALUE&amp;DB=129&amp;ID1=59513710&amp;VALUEID=02001&amp;SDATE=200402&amp;PERIODTYPE=QTR_STD&amp;SCFT=3&amp;window=popup_no_bar&amp;width=385&amp;height=120&amp;START_MAXIMIZED=FALSE&amp;creator=factset&amp;display_string=Audit"}</definedName>
    <definedName name="_3653__FDSAUDITLINK__" hidden="1">{"fdsup://Directions/FactSet Auditing Viewer?action=AUDIT_VALUE&amp;DB=129&amp;ID1=G5876H10&amp;VALUEID=02001&amp;SDATE=200801&amp;PERIODTYPE=QTR_STD&amp;SCFT=3&amp;window=popup_no_bar&amp;width=385&amp;height=120&amp;START_MAXIMIZED=FALSE&amp;creator=factset&amp;display_string=Audit"}</definedName>
    <definedName name="_3654__FDSAUDITLINK__" hidden="1">{"fdsup://Directions/FactSet Auditing Viewer?action=AUDIT_VALUE&amp;DB=129&amp;ID1=G5876H10&amp;VALUEID=02001&amp;SDATE=200801&amp;PERIODTYPE=QTR_STD&amp;SCFT=3&amp;window=popup_no_bar&amp;width=385&amp;height=120&amp;START_MAXIMIZED=FALSE&amp;creator=factset&amp;display_string=Audit"}</definedName>
    <definedName name="_3655__FDSAUDITLINK__" hidden="1">{"fdsup://Directions/FactSet Auditing Viewer?action=AUDIT_VALUE&amp;DB=129&amp;ID1=G5876H10&amp;VALUEID=02001&amp;SDATE=200703&amp;PERIODTYPE=QTR_STD&amp;SCFT=3&amp;window=popup_no_bar&amp;width=385&amp;height=120&amp;START_MAXIMIZED=FALSE&amp;creator=factset&amp;display_string=Audit"}</definedName>
    <definedName name="_3656__FDSAUDITLINK__" hidden="1">{"fdsup://Directions/FactSet Auditing Viewer?action=AUDIT_VALUE&amp;DB=129&amp;ID1=G5876H10&amp;VALUEID=02001&amp;SDATE=200703&amp;PERIODTYPE=QTR_STD&amp;SCFT=3&amp;window=popup_no_bar&amp;width=385&amp;height=120&amp;START_MAXIMIZED=FALSE&amp;creator=factset&amp;display_string=Audit"}</definedName>
    <definedName name="_3657__FDSAUDITLINK__" hidden="1">{"fdsup://Directions/FactSet Auditing Viewer?action=AUDIT_VALUE&amp;DB=129&amp;ID1=G5876H10&amp;VALUEID=02001&amp;SDATE=200702&amp;PERIODTYPE=QTR_STD&amp;SCFT=3&amp;window=popup_no_bar&amp;width=385&amp;height=120&amp;START_MAXIMIZED=FALSE&amp;creator=factset&amp;display_string=Audit"}</definedName>
    <definedName name="_3658__FDSAUDITLINK__" hidden="1">{"fdsup://Directions/FactSet Auditing Viewer?action=AUDIT_VALUE&amp;DB=129&amp;ID1=G5876H10&amp;VALUEID=02001&amp;SDATE=200702&amp;PERIODTYPE=QTR_STD&amp;SCFT=3&amp;window=popup_no_bar&amp;width=385&amp;height=120&amp;START_MAXIMIZED=FALSE&amp;creator=factset&amp;display_string=Audit"}</definedName>
    <definedName name="_3659__FDSAUDITLINK__" hidden="1">{"fdsup://Directions/FactSet Auditing Viewer?action=AUDIT_VALUE&amp;DB=129&amp;ID1=G5876H10&amp;VALUEID=02001&amp;SDATE=200701&amp;PERIODTYPE=QTR_STD&amp;SCFT=3&amp;window=popup_no_bar&amp;width=385&amp;height=120&amp;START_MAXIMIZED=FALSE&amp;creator=factset&amp;display_string=Audit"}</definedName>
    <definedName name="_366__FDSAUDITLINK__" hidden="1">{"fdsup://directions/FAT Viewer?action=UPDATE&amp;creator=factset&amp;DYN_ARGS=TRUE&amp;DOC_NAME=FAT:FQL_AUDITING_CLIENT_TEMPLATE.FAT&amp;display_string=Audit&amp;VAR:KEY=OVWBEHWVYT&amp;VAR:QUERY=RkZfRU5UUlBSX1ZBTF9EQUlMWSgzOTkyNywsLCwsJ0RJTCcpL0VDX01FQU5fU0FMRVNfTlRNQSgzOTkyNyk=&amp;","WINDOW=FIRST_POPUP&amp;HEIGHT=450&amp;WIDTH=450&amp;START_MAXIMIZED=FALSE&amp;VAR:CALENDAR=US&amp;VAR:SYMBOL=SGI&amp;VAR:INDEX=0"}</definedName>
    <definedName name="_3660__FDSAUDITLINK__" hidden="1">{"fdsup://Directions/FactSet Auditing Viewer?action=AUDIT_VALUE&amp;DB=129&amp;ID1=G5876H10&amp;VALUEID=02001&amp;SDATE=200701&amp;PERIODTYPE=QTR_STD&amp;SCFT=3&amp;window=popup_no_bar&amp;width=385&amp;height=120&amp;START_MAXIMIZED=FALSE&amp;creator=factset&amp;display_string=Audit"}</definedName>
    <definedName name="_3661__FDSAUDITLINK__" hidden="1">{"fdsup://Directions/FactSet Auditing Viewer?action=AUDIT_VALUE&amp;DB=129&amp;ID1=G5876H10&amp;VALUEID=02001&amp;SDATE=200603&amp;PERIODTYPE=QTR_STD&amp;SCFT=3&amp;window=popup_no_bar&amp;width=385&amp;height=120&amp;START_MAXIMIZED=FALSE&amp;creator=factset&amp;display_string=Audit"}</definedName>
    <definedName name="_3662__FDSAUDITLINK__" hidden="1">{"fdsup://Directions/FactSet Auditing Viewer?action=AUDIT_VALUE&amp;DB=129&amp;ID1=G5876H10&amp;VALUEID=02001&amp;SDATE=200603&amp;PERIODTYPE=QTR_STD&amp;SCFT=3&amp;window=popup_no_bar&amp;width=385&amp;height=120&amp;START_MAXIMIZED=FALSE&amp;creator=factset&amp;display_string=Audit"}</definedName>
    <definedName name="_3663__FDSAUDITLINK__" hidden="1">{"fdsup://Directions/FactSet Auditing Viewer?action=AUDIT_VALUE&amp;DB=129&amp;ID1=G5876H10&amp;VALUEID=02001&amp;SDATE=200602&amp;PERIODTYPE=QTR_STD&amp;SCFT=3&amp;window=popup_no_bar&amp;width=385&amp;height=120&amp;START_MAXIMIZED=FALSE&amp;creator=factset&amp;display_string=Audit"}</definedName>
    <definedName name="_3664__FDSAUDITLINK__" hidden="1">{"fdsup://Directions/FactSet Auditing Viewer?action=AUDIT_VALUE&amp;DB=129&amp;ID1=G5876H10&amp;VALUEID=02001&amp;SDATE=200602&amp;PERIODTYPE=QTR_STD&amp;SCFT=3&amp;window=popup_no_bar&amp;width=385&amp;height=120&amp;START_MAXIMIZED=FALSE&amp;creator=factset&amp;display_string=Audit"}</definedName>
    <definedName name="_3665__FDSAUDITLINK__" hidden="1">{"fdsup://Directions/FactSet Auditing Viewer?action=AUDIT_VALUE&amp;DB=129&amp;ID1=G5876H10&amp;VALUEID=02001&amp;SDATE=200601&amp;PERIODTYPE=QTR_STD&amp;SCFT=3&amp;window=popup_no_bar&amp;width=385&amp;height=120&amp;START_MAXIMIZED=FALSE&amp;creator=factset&amp;display_string=Audit"}</definedName>
    <definedName name="_3666__FDSAUDITLINK__" hidden="1">{"fdsup://Directions/FactSet Auditing Viewer?action=AUDIT_VALUE&amp;DB=129&amp;ID1=G5876H10&amp;VALUEID=02001&amp;SDATE=200601&amp;PERIODTYPE=QTR_STD&amp;SCFT=3&amp;window=popup_no_bar&amp;width=385&amp;height=120&amp;START_MAXIMIZED=FALSE&amp;creator=factset&amp;display_string=Audit"}</definedName>
    <definedName name="_3667__FDSAUDITLINK__" hidden="1">{"fdsup://Directions/FactSet Auditing Viewer?action=AUDIT_VALUE&amp;DB=129&amp;ID1=G5876H10&amp;VALUEID=02001&amp;SDATE=200503&amp;PERIODTYPE=QTR_STD&amp;SCFT=3&amp;window=popup_no_bar&amp;width=385&amp;height=120&amp;START_MAXIMIZED=FALSE&amp;creator=factset&amp;display_string=Audit"}</definedName>
    <definedName name="_3668__FDSAUDITLINK__" hidden="1">{"fdsup://Directions/FactSet Auditing Viewer?action=AUDIT_VALUE&amp;DB=129&amp;ID1=G5876H10&amp;VALUEID=02001&amp;SDATE=200503&amp;PERIODTYPE=QTR_STD&amp;SCFT=3&amp;window=popup_no_bar&amp;width=385&amp;height=120&amp;START_MAXIMIZED=FALSE&amp;creator=factset&amp;display_string=Audit"}</definedName>
    <definedName name="_3669__FDSAUDITLINK__" hidden="1">{"fdsup://Directions/FactSet Auditing Viewer?action=AUDIT_VALUE&amp;DB=129&amp;ID1=G5876H10&amp;VALUEID=02001&amp;SDATE=200502&amp;PERIODTYPE=QTR_STD&amp;SCFT=3&amp;window=popup_no_bar&amp;width=385&amp;height=120&amp;START_MAXIMIZED=FALSE&amp;creator=factset&amp;display_string=Audit"}</definedName>
    <definedName name="_367__FDSAUDITLINK__" hidden="1">{"fdsup://directions/FAT Viewer?action=UPDATE&amp;creator=factset&amp;DYN_ARGS=TRUE&amp;DOC_NAME=FAT:FQL_AUDITING_CLIENT_TEMPLATE.FAT&amp;display_string=Audit&amp;VAR:KEY=EFSRULINKP&amp;VAR:QUERY=RkZfRU5UUlBSX1ZBTF9EQUlMWSgzOTkyNiwsLCwsJ0RJTCcpL0VDX01FQU5fU0FMRVNfTlRNQSgzOTkyNik=&amp;","WINDOW=FIRST_POPUP&amp;HEIGHT=450&amp;WIDTH=450&amp;START_MAXIMIZED=FALSE&amp;VAR:CALENDAR=US&amp;VAR:SYMBOL=SGI&amp;VAR:INDEX=0"}</definedName>
    <definedName name="_3670__FDSAUDITLINK__" hidden="1">{"fdsup://Directions/FactSet Auditing Viewer?action=AUDIT_VALUE&amp;DB=129&amp;ID1=G5876H10&amp;VALUEID=02001&amp;SDATE=200502&amp;PERIODTYPE=QTR_STD&amp;SCFT=3&amp;window=popup_no_bar&amp;width=385&amp;height=120&amp;START_MAXIMIZED=FALSE&amp;creator=factset&amp;display_string=Audit"}</definedName>
    <definedName name="_3671__FDSAUDITLINK__" hidden="1">{"fdsup://Directions/FactSet Auditing Viewer?action=AUDIT_VALUE&amp;DB=129&amp;ID1=G5876H10&amp;VALUEID=02001&amp;SDATE=200501&amp;PERIODTYPE=QTR_STD&amp;SCFT=3&amp;window=popup_no_bar&amp;width=385&amp;height=120&amp;START_MAXIMIZED=FALSE&amp;creator=factset&amp;display_string=Audit"}</definedName>
    <definedName name="_3672__FDSAUDITLINK__" hidden="1">{"fdsup://Directions/FactSet Auditing Viewer?action=AUDIT_VALUE&amp;DB=129&amp;ID1=G5876H10&amp;VALUEID=02001&amp;SDATE=200501&amp;PERIODTYPE=QTR_STD&amp;SCFT=3&amp;window=popup_no_bar&amp;width=385&amp;height=120&amp;START_MAXIMIZED=FALSE&amp;creator=factset&amp;display_string=Audit"}</definedName>
    <definedName name="_3673__FDSAUDITLINK__" hidden="1">{"fdsup://Directions/FactSet Auditing Viewer?action=AUDIT_VALUE&amp;DB=129&amp;ID1=G5876H10&amp;VALUEID=02001&amp;SDATE=200403&amp;PERIODTYPE=QTR_STD&amp;SCFT=3&amp;window=popup_no_bar&amp;width=385&amp;height=120&amp;START_MAXIMIZED=FALSE&amp;creator=factset&amp;display_string=Audit"}</definedName>
    <definedName name="_3674__FDSAUDITLINK__" hidden="1">{"fdsup://Directions/FactSet Auditing Viewer?action=AUDIT_VALUE&amp;DB=129&amp;ID1=G5876H10&amp;VALUEID=02001&amp;SDATE=200403&amp;PERIODTYPE=QTR_STD&amp;SCFT=3&amp;window=popup_no_bar&amp;width=385&amp;height=120&amp;START_MAXIMIZED=FALSE&amp;creator=factset&amp;display_string=Audit"}</definedName>
    <definedName name="_3675__FDSAUDITLINK__" hidden="1">{"fdsup://Directions/FactSet Auditing Viewer?action=AUDIT_VALUE&amp;DB=129&amp;ID1=G5876H10&amp;VALUEID=02001&amp;SDATE=200402&amp;PERIODTYPE=QTR_STD&amp;SCFT=3&amp;window=popup_no_bar&amp;width=385&amp;height=120&amp;START_MAXIMIZED=FALSE&amp;creator=factset&amp;display_string=Audit"}</definedName>
    <definedName name="_3676__FDSAUDITLINK__" hidden="1">{"fdsup://Directions/FactSet Auditing Viewer?action=AUDIT_VALUE&amp;DB=129&amp;ID1=G5876H10&amp;VALUEID=02001&amp;SDATE=200402&amp;PERIODTYPE=QTR_STD&amp;SCFT=3&amp;window=popup_no_bar&amp;width=385&amp;height=120&amp;START_MAXIMIZED=FALSE&amp;creator=factset&amp;display_string=Audit"}</definedName>
    <definedName name="_3677__FDSAUDITLINK__" hidden="1">{"fdsup://Directions/FactSet Auditing Viewer?action=AUDIT_VALUE&amp;DB=129&amp;ID1=G5876H10&amp;VALUEID=02001&amp;SDATE=200401&amp;PERIODTYPE=QTR_STD&amp;SCFT=3&amp;window=popup_no_bar&amp;width=385&amp;height=120&amp;START_MAXIMIZED=FALSE&amp;creator=factset&amp;display_string=Audit"}</definedName>
    <definedName name="_3678__FDSAUDITLINK__" hidden="1">{"fdsup://Directions/FactSet Auditing Viewer?action=AUDIT_VALUE&amp;DB=129&amp;ID1=G5876H10&amp;VALUEID=02001&amp;SDATE=200401&amp;PERIODTYPE=QTR_STD&amp;SCFT=3&amp;window=popup_no_bar&amp;width=385&amp;height=120&amp;START_MAXIMIZED=FALSE&amp;creator=factset&amp;display_string=Audit"}</definedName>
    <definedName name="_3679__FDSAUDITLINK__" hidden="1">{"fdsup://Directions/FactSet Auditing Viewer?action=AUDIT_VALUE&amp;DB=129&amp;ID1=62007630&amp;VALUEID=02001&amp;SDATE=200801&amp;PERIODTYPE=QTR_STD&amp;SCFT=3&amp;window=popup_no_bar&amp;width=385&amp;height=120&amp;START_MAXIMIZED=FALSE&amp;creator=factset&amp;display_string=Audit"}</definedName>
    <definedName name="_368__FDSAUDITLINK__" hidden="1">{"fdsup://directions/FAT Viewer?action=UPDATE&amp;creator=factset&amp;DYN_ARGS=TRUE&amp;DOC_NAME=FAT:FQL_AUDITING_CLIENT_TEMPLATE.FAT&amp;display_string=Audit&amp;VAR:KEY=QVQTEXITWV&amp;VAR:QUERY=RkZfRU5UUlBSX1ZBTF9EQUlMWSgzOTkyNSwsLCwsJ0RJTCcpL0VDX01FQU5fU0FMRVNfTlRNQSgzOTkyNSk=&amp;","WINDOW=FIRST_POPUP&amp;HEIGHT=450&amp;WIDTH=450&amp;START_MAXIMIZED=FALSE&amp;VAR:CALENDAR=US&amp;VAR:SYMBOL=SGI&amp;VAR:INDEX=0"}</definedName>
    <definedName name="_3680__FDSAUDITLINK__" hidden="1">{"fdsup://Directions/FactSet Auditing Viewer?action=AUDIT_VALUE&amp;DB=129&amp;ID1=62007630&amp;VALUEID=02001&amp;SDATE=200801&amp;PERIODTYPE=QTR_STD&amp;SCFT=3&amp;window=popup_no_bar&amp;width=385&amp;height=120&amp;START_MAXIMIZED=FALSE&amp;creator=factset&amp;display_string=Audit"}</definedName>
    <definedName name="_3681__FDSAUDITLINK__" hidden="1">{"fdsup://Directions/FactSet Auditing Viewer?action=AUDIT_VALUE&amp;DB=129&amp;ID1=62007630&amp;VALUEID=02001&amp;SDATE=200703&amp;PERIODTYPE=QTR_STD&amp;SCFT=3&amp;window=popup_no_bar&amp;width=385&amp;height=120&amp;START_MAXIMIZED=FALSE&amp;creator=factset&amp;display_string=Audit"}</definedName>
    <definedName name="_3682__FDSAUDITLINK__" hidden="1">{"fdsup://Directions/FactSet Auditing Viewer?action=AUDIT_VALUE&amp;DB=129&amp;ID1=62007630&amp;VALUEID=02001&amp;SDATE=200703&amp;PERIODTYPE=QTR_STD&amp;SCFT=3&amp;window=popup_no_bar&amp;width=385&amp;height=120&amp;START_MAXIMIZED=FALSE&amp;creator=factset&amp;display_string=Audit"}</definedName>
    <definedName name="_3683__FDSAUDITLINK__" hidden="1">{"fdsup://Directions/FactSet Auditing Viewer?action=AUDIT_VALUE&amp;DB=129&amp;ID1=62007630&amp;VALUEID=02001&amp;SDATE=200702&amp;PERIODTYPE=QTR_STD&amp;SCFT=3&amp;window=popup_no_bar&amp;width=385&amp;height=120&amp;START_MAXIMIZED=FALSE&amp;creator=factset&amp;display_string=Audit"}</definedName>
    <definedName name="_3684__FDSAUDITLINK__" hidden="1">{"fdsup://Directions/FactSet Auditing Viewer?action=AUDIT_VALUE&amp;DB=129&amp;ID1=62007630&amp;VALUEID=02001&amp;SDATE=200702&amp;PERIODTYPE=QTR_STD&amp;SCFT=3&amp;window=popup_no_bar&amp;width=385&amp;height=120&amp;START_MAXIMIZED=FALSE&amp;creator=factset&amp;display_string=Audit"}</definedName>
    <definedName name="_3685__FDSAUDITLINK__" hidden="1">{"fdsup://Directions/FactSet Auditing Viewer?action=AUDIT_VALUE&amp;DB=129&amp;ID1=62007630&amp;VALUEID=02001&amp;SDATE=200701&amp;PERIODTYPE=QTR_STD&amp;SCFT=3&amp;window=popup_no_bar&amp;width=385&amp;height=120&amp;START_MAXIMIZED=FALSE&amp;creator=factset&amp;display_string=Audit"}</definedName>
    <definedName name="_3686__FDSAUDITLINK__" hidden="1">{"fdsup://Directions/FactSet Auditing Viewer?action=AUDIT_VALUE&amp;DB=129&amp;ID1=62007630&amp;VALUEID=02001&amp;SDATE=200701&amp;PERIODTYPE=QTR_STD&amp;SCFT=3&amp;window=popup_no_bar&amp;width=385&amp;height=120&amp;START_MAXIMIZED=FALSE&amp;creator=factset&amp;display_string=Audit"}</definedName>
    <definedName name="_3687__FDSAUDITLINK__" hidden="1">{"fdsup://Directions/FactSet Auditing Viewer?action=AUDIT_VALUE&amp;DB=129&amp;ID1=62007630&amp;VALUEID=02001&amp;SDATE=200603&amp;PERIODTYPE=QTR_STD&amp;SCFT=3&amp;window=popup_no_bar&amp;width=385&amp;height=120&amp;START_MAXIMIZED=FALSE&amp;creator=factset&amp;display_string=Audit"}</definedName>
    <definedName name="_3688__FDSAUDITLINK__" hidden="1">{"fdsup://Directions/FactSet Auditing Viewer?action=AUDIT_VALUE&amp;DB=129&amp;ID1=62007630&amp;VALUEID=02001&amp;SDATE=200603&amp;PERIODTYPE=QTR_STD&amp;SCFT=3&amp;window=popup_no_bar&amp;width=385&amp;height=120&amp;START_MAXIMIZED=FALSE&amp;creator=factset&amp;display_string=Audit"}</definedName>
    <definedName name="_3689__FDSAUDITLINK__" hidden="1">{"fdsup://Directions/FactSet Auditing Viewer?action=AUDIT_VALUE&amp;DB=129&amp;ID1=62007630&amp;VALUEID=02001&amp;SDATE=200602&amp;PERIODTYPE=QTR_STD&amp;SCFT=3&amp;window=popup_no_bar&amp;width=385&amp;height=120&amp;START_MAXIMIZED=FALSE&amp;creator=factset&amp;display_string=Audit"}</definedName>
    <definedName name="_369__FDSAUDITLINK__" hidden="1">{"fdsup://directions/FAT Viewer?action=UPDATE&amp;creator=factset&amp;DYN_ARGS=TRUE&amp;DOC_NAME=FAT:FQL_AUDITING_CLIENT_TEMPLATE.FAT&amp;display_string=Audit&amp;VAR:KEY=UPSXULUVKD&amp;VAR:QUERY=RkZfRU5UUlBSX1ZBTF9EQUlMWSgzOTkyNCwsLCwsJ0RJTCcpL0VDX01FQU5fU0FMRVNfTlRNQSgzOTkyNCk=&amp;","WINDOW=FIRST_POPUP&amp;HEIGHT=450&amp;WIDTH=450&amp;START_MAXIMIZED=FALSE&amp;VAR:CALENDAR=US&amp;VAR:SYMBOL=SGI&amp;VAR:INDEX=0"}</definedName>
    <definedName name="_3690__FDSAUDITLINK__" hidden="1">{"fdsup://Directions/FactSet Auditing Viewer?action=AUDIT_VALUE&amp;DB=129&amp;ID1=62007630&amp;VALUEID=02001&amp;SDATE=200602&amp;PERIODTYPE=QTR_STD&amp;SCFT=3&amp;window=popup_no_bar&amp;width=385&amp;height=120&amp;START_MAXIMIZED=FALSE&amp;creator=factset&amp;display_string=Audit"}</definedName>
    <definedName name="_3691__FDSAUDITLINK__" hidden="1">{"fdsup://Directions/FactSet Auditing Viewer?action=AUDIT_VALUE&amp;DB=129&amp;ID1=62007630&amp;VALUEID=02001&amp;SDATE=200601&amp;PERIODTYPE=QTR_STD&amp;SCFT=3&amp;window=popup_no_bar&amp;width=385&amp;height=120&amp;START_MAXIMIZED=FALSE&amp;creator=factset&amp;display_string=Audit"}</definedName>
    <definedName name="_3692__FDSAUDITLINK__" hidden="1">{"fdsup://Directions/FactSet Auditing Viewer?action=AUDIT_VALUE&amp;DB=129&amp;ID1=62007630&amp;VALUEID=02001&amp;SDATE=200601&amp;PERIODTYPE=QTR_STD&amp;SCFT=3&amp;window=popup_no_bar&amp;width=385&amp;height=120&amp;START_MAXIMIZED=FALSE&amp;creator=factset&amp;display_string=Audit"}</definedName>
    <definedName name="_3693__FDSAUDITLINK__" hidden="1">{"fdsup://Directions/FactSet Auditing Viewer?action=AUDIT_VALUE&amp;DB=129&amp;ID1=62007630&amp;VALUEID=02001&amp;SDATE=200503&amp;PERIODTYPE=QTR_STD&amp;SCFT=3&amp;window=popup_no_bar&amp;width=385&amp;height=120&amp;START_MAXIMIZED=FALSE&amp;creator=factset&amp;display_string=Audit"}</definedName>
    <definedName name="_3694__FDSAUDITLINK__" hidden="1">{"fdsup://Directions/FactSet Auditing Viewer?action=AUDIT_VALUE&amp;DB=129&amp;ID1=62007630&amp;VALUEID=02001&amp;SDATE=200503&amp;PERIODTYPE=QTR_STD&amp;SCFT=3&amp;window=popup_no_bar&amp;width=385&amp;height=120&amp;START_MAXIMIZED=FALSE&amp;creator=factset&amp;display_string=Audit"}</definedName>
    <definedName name="_3695__FDSAUDITLINK__" hidden="1">{"fdsup://Directions/FactSet Auditing Viewer?action=AUDIT_VALUE&amp;DB=129&amp;ID1=62007630&amp;VALUEID=02001&amp;SDATE=200502&amp;PERIODTYPE=QTR_STD&amp;SCFT=3&amp;window=popup_no_bar&amp;width=385&amp;height=120&amp;START_MAXIMIZED=FALSE&amp;creator=factset&amp;display_string=Audit"}</definedName>
    <definedName name="_3696__FDSAUDITLINK__" hidden="1">{"fdsup://Directions/FactSet Auditing Viewer?action=AUDIT_VALUE&amp;DB=129&amp;ID1=62007630&amp;VALUEID=02001&amp;SDATE=200502&amp;PERIODTYPE=QTR_STD&amp;SCFT=3&amp;window=popup_no_bar&amp;width=385&amp;height=120&amp;START_MAXIMIZED=FALSE&amp;creator=factset&amp;display_string=Audit"}</definedName>
    <definedName name="_3697__FDSAUDITLINK__" hidden="1">{"fdsup://Directions/FactSet Auditing Viewer?action=AUDIT_VALUE&amp;DB=129&amp;ID1=62007630&amp;VALUEID=02001&amp;SDATE=200403&amp;PERIODTYPE=QTR_STD&amp;SCFT=3&amp;window=popup_no_bar&amp;width=385&amp;height=120&amp;START_MAXIMIZED=FALSE&amp;creator=factset&amp;display_string=Audit"}</definedName>
    <definedName name="_3698__FDSAUDITLINK__" hidden="1">{"fdsup://Directions/FactSet Auditing Viewer?action=AUDIT_VALUE&amp;DB=129&amp;ID1=62007630&amp;VALUEID=02001&amp;SDATE=200403&amp;PERIODTYPE=QTR_STD&amp;SCFT=3&amp;window=popup_no_bar&amp;width=385&amp;height=120&amp;START_MAXIMIZED=FALSE&amp;creator=factset&amp;display_string=Audit"}</definedName>
    <definedName name="_3699__FDSAUDITLINK__" hidden="1">{"fdsup://Directions/FactSet Auditing Viewer?action=AUDIT_VALUE&amp;DB=129&amp;ID1=62007630&amp;VALUEID=02001&amp;SDATE=200402&amp;PERIODTYPE=QTR_STD&amp;SCFT=3&amp;window=popup_no_bar&amp;width=385&amp;height=120&amp;START_MAXIMIZED=FALSE&amp;creator=factset&amp;display_string=Audit"}</definedName>
    <definedName name="_37__FDSAUDITLINK__" hidden="1">{"fdsup://directions/FAT Viewer?action=UPDATE&amp;creator=factset&amp;DYN_ARGS=TRUE&amp;DOC_NAME=FAT:FQL_AUDITING_CLIENT_TEMPLATE.FAT&amp;display_string=Audit&amp;VAR:KEY=QVULORAFIB&amp;VAR:QUERY=RkZfRU5UUlBSX1ZBTF9EQUlMWSg0MDM4OCwsLCwsJ0RJTCcpL0VDX01FQU5fU0FMRVNfTlRNQSg0MDM4OCk=&amp;","WINDOW=FIRST_POPUP&amp;HEIGHT=450&amp;WIDTH=450&amp;START_MAXIMIZED=FALSE&amp;VAR:CALENDAR=US&amp;VAR:SYMBOL=SGI&amp;VAR:INDEX=0"}</definedName>
    <definedName name="_370__FDSAUDITLINK__" hidden="1">{"fdsup://directions/FAT Viewer?action=UPDATE&amp;creator=factset&amp;DYN_ARGS=TRUE&amp;DOC_NAME=FAT:FQL_AUDITING_CLIENT_TEMPLATE.FAT&amp;display_string=Audit&amp;VAR:KEY=KJUPGDIXCF&amp;VAR:QUERY=RkZfRU5UUlBSX1ZBTF9EQUlMWSgzOTkyMywsLCwsJ0RJTCcpL0VDX01FQU5fU0FMRVNfTlRNQSgzOTkyMyk=&amp;","WINDOW=FIRST_POPUP&amp;HEIGHT=450&amp;WIDTH=450&amp;START_MAXIMIZED=FALSE&amp;VAR:CALENDAR=US&amp;VAR:SYMBOL=SGI&amp;VAR:INDEX=0"}</definedName>
    <definedName name="_3700__FDSAUDITLINK__" hidden="1">{"fdsup://Directions/FactSet Auditing Viewer?action=AUDIT_VALUE&amp;DB=129&amp;ID1=62007630&amp;VALUEID=02001&amp;SDATE=200402&amp;PERIODTYPE=QTR_STD&amp;SCFT=3&amp;window=popup_no_bar&amp;width=385&amp;height=120&amp;START_MAXIMIZED=FALSE&amp;creator=factset&amp;display_string=Audit"}</definedName>
    <definedName name="_3701__FDSAUDITLINK__" hidden="1">{"fdsup://Directions/FactSet Auditing Viewer?action=AUDIT_VALUE&amp;DB=129&amp;ID1=62007630&amp;VALUEID=02001&amp;SDATE=200401&amp;PERIODTYPE=QTR_STD&amp;SCFT=3&amp;window=popup_no_bar&amp;width=385&amp;height=120&amp;START_MAXIMIZED=FALSE&amp;creator=factset&amp;display_string=Audit"}</definedName>
    <definedName name="_3702__FDSAUDITLINK__" hidden="1">{"fdsup://Directions/FactSet Auditing Viewer?action=AUDIT_VALUE&amp;DB=129&amp;ID1=62007630&amp;VALUEID=02001&amp;SDATE=200401&amp;PERIODTYPE=QTR_STD&amp;SCFT=3&amp;window=popup_no_bar&amp;width=385&amp;height=120&amp;START_MAXIMIZED=FALSE&amp;creator=factset&amp;display_string=Audit"}</definedName>
    <definedName name="_3703__FDSAUDITLINK__" hidden="1">{"fdsup://Directions/FactSet Auditing Viewer?action=AUDIT_VALUE&amp;DB=129&amp;ID1=60456710&amp;VALUEID=02001&amp;SDATE=200803&amp;PERIODTYPE=QTR_STD&amp;SCFT=3&amp;window=popup_no_bar&amp;width=385&amp;height=120&amp;START_MAXIMIZED=FALSE&amp;creator=factset&amp;display_string=Audit"}</definedName>
    <definedName name="_3704__FDSAUDITLINK__" hidden="1">{"fdsup://Directions/FactSet Auditing Viewer?action=AUDIT_VALUE&amp;DB=129&amp;ID1=60456710&amp;VALUEID=02001&amp;SDATE=200803&amp;PERIODTYPE=QTR_STD&amp;SCFT=3&amp;window=popup_no_bar&amp;width=385&amp;height=120&amp;START_MAXIMIZED=FALSE&amp;creator=factset&amp;display_string=Audit"}</definedName>
    <definedName name="_3705__FDSAUDITLINK__" hidden="1">{"fdsup://Directions/FactSet Auditing Viewer?action=AUDIT_VALUE&amp;DB=129&amp;ID1=60456710&amp;VALUEID=02001&amp;SDATE=200802&amp;PERIODTYPE=QTR_STD&amp;SCFT=3&amp;window=popup_no_bar&amp;width=385&amp;height=120&amp;START_MAXIMIZED=FALSE&amp;creator=factset&amp;display_string=Audit"}</definedName>
    <definedName name="_3706__FDSAUDITLINK__" hidden="1">{"fdsup://Directions/FactSet Auditing Viewer?action=AUDIT_VALUE&amp;DB=129&amp;ID1=60456710&amp;VALUEID=02001&amp;SDATE=200802&amp;PERIODTYPE=QTR_STD&amp;SCFT=3&amp;window=popup_no_bar&amp;width=385&amp;height=120&amp;START_MAXIMIZED=FALSE&amp;creator=factset&amp;display_string=Audit"}</definedName>
    <definedName name="_3707__FDSAUDITLINK__" hidden="1">{"fdsup://Directions/FactSet Auditing Viewer?action=AUDIT_VALUE&amp;DB=129&amp;ID1=60456710&amp;VALUEID=02001&amp;SDATE=200801&amp;PERIODTYPE=QTR_STD&amp;SCFT=3&amp;window=popup_no_bar&amp;width=385&amp;height=120&amp;START_MAXIMIZED=FALSE&amp;creator=factset&amp;display_string=Audit"}</definedName>
    <definedName name="_3708__FDSAUDITLINK__" hidden="1">{"fdsup://Directions/FactSet Auditing Viewer?action=AUDIT_VALUE&amp;DB=129&amp;ID1=60456710&amp;VALUEID=02001&amp;SDATE=200801&amp;PERIODTYPE=QTR_STD&amp;SCFT=3&amp;window=popup_no_bar&amp;width=385&amp;height=120&amp;START_MAXIMIZED=FALSE&amp;creator=factset&amp;display_string=Audit"}</definedName>
    <definedName name="_3709__FDSAUDITLINK__" hidden="1">{"fdsup://Directions/FactSet Auditing Viewer?action=AUDIT_VALUE&amp;DB=129&amp;ID1=60456710&amp;VALUEID=02001&amp;SDATE=200703&amp;PERIODTYPE=QTR_STD&amp;SCFT=3&amp;window=popup_no_bar&amp;width=385&amp;height=120&amp;START_MAXIMIZED=FALSE&amp;creator=factset&amp;display_string=Audit"}</definedName>
    <definedName name="_371__FDSAUDITLINK__" hidden="1">{"fdsup://directions/FAT Viewer?action=UPDATE&amp;creator=factset&amp;DYN_ARGS=TRUE&amp;DOC_NAME=FAT:FQL_AUDITING_CLIENT_TEMPLATE.FAT&amp;display_string=Audit&amp;VAR:KEY=ABOXABGVSX&amp;VAR:QUERY=RkZfRU5UUlBSX1ZBTF9EQUlMWSgzOTkyMCwsLCwsJ0RJTCcpL0VDX01FQU5fU0FMRVNfTlRNQSgzOTkyMCk=&amp;","WINDOW=FIRST_POPUP&amp;HEIGHT=450&amp;WIDTH=450&amp;START_MAXIMIZED=FALSE&amp;VAR:CALENDAR=US&amp;VAR:SYMBOL=SGI&amp;VAR:INDEX=0"}</definedName>
    <definedName name="_3710__FDSAUDITLINK__" hidden="1">{"fdsup://Directions/FactSet Auditing Viewer?action=AUDIT_VALUE&amp;DB=129&amp;ID1=60456710&amp;VALUEID=02001&amp;SDATE=200703&amp;PERIODTYPE=QTR_STD&amp;SCFT=3&amp;window=popup_no_bar&amp;width=385&amp;height=120&amp;START_MAXIMIZED=FALSE&amp;creator=factset&amp;display_string=Audit"}</definedName>
    <definedName name="_3711__FDSAUDITLINK__" hidden="1">{"fdsup://Directions/FactSet Auditing Viewer?action=AUDIT_VALUE&amp;DB=129&amp;ID1=60456710&amp;VALUEID=02001&amp;SDATE=200702&amp;PERIODTYPE=QTR_STD&amp;SCFT=3&amp;window=popup_no_bar&amp;width=385&amp;height=120&amp;START_MAXIMIZED=FALSE&amp;creator=factset&amp;display_string=Audit"}</definedName>
    <definedName name="_3712__FDSAUDITLINK__" hidden="1">{"fdsup://Directions/FactSet Auditing Viewer?action=AUDIT_VALUE&amp;DB=129&amp;ID1=60456710&amp;VALUEID=02001&amp;SDATE=200702&amp;PERIODTYPE=QTR_STD&amp;SCFT=3&amp;window=popup_no_bar&amp;width=385&amp;height=120&amp;START_MAXIMIZED=FALSE&amp;creator=factset&amp;display_string=Audit"}</definedName>
    <definedName name="_3713__FDSAUDITLINK__" hidden="1">{"fdsup://Directions/FactSet Auditing Viewer?action=AUDIT_VALUE&amp;DB=129&amp;ID1=60456710&amp;VALUEID=02001&amp;SDATE=200701&amp;PERIODTYPE=QTR_STD&amp;SCFT=3&amp;window=popup_no_bar&amp;width=385&amp;height=120&amp;START_MAXIMIZED=FALSE&amp;creator=factset&amp;display_string=Audit"}</definedName>
    <definedName name="_3714__FDSAUDITLINK__" hidden="1">{"fdsup://Directions/FactSet Auditing Viewer?action=AUDIT_VALUE&amp;DB=129&amp;ID1=60456710&amp;VALUEID=02001&amp;SDATE=200701&amp;PERIODTYPE=QTR_STD&amp;SCFT=3&amp;window=popup_no_bar&amp;width=385&amp;height=120&amp;START_MAXIMIZED=FALSE&amp;creator=factset&amp;display_string=Audit"}</definedName>
    <definedName name="_3715__FDSAUDITLINK__" hidden="1">{"fdsup://Directions/FactSet Auditing Viewer?action=AUDIT_VALUE&amp;DB=129&amp;ID1=60456710&amp;VALUEID=02001&amp;SDATE=200603&amp;PERIODTYPE=QTR_STD&amp;SCFT=3&amp;window=popup_no_bar&amp;width=385&amp;height=120&amp;START_MAXIMIZED=FALSE&amp;creator=factset&amp;display_string=Audit"}</definedName>
    <definedName name="_3716__FDSAUDITLINK__" hidden="1">{"fdsup://Directions/FactSet Auditing Viewer?action=AUDIT_VALUE&amp;DB=129&amp;ID1=60456710&amp;VALUEID=02001&amp;SDATE=200603&amp;PERIODTYPE=QTR_STD&amp;SCFT=3&amp;window=popup_no_bar&amp;width=385&amp;height=120&amp;START_MAXIMIZED=FALSE&amp;creator=factset&amp;display_string=Audit"}</definedName>
    <definedName name="_3717__FDSAUDITLINK__" hidden="1">{"fdsup://Directions/FactSet Auditing Viewer?action=AUDIT_VALUE&amp;DB=129&amp;ID1=60456710&amp;VALUEID=02001&amp;SDATE=200602&amp;PERIODTYPE=QTR_STD&amp;SCFT=3&amp;window=popup_no_bar&amp;width=385&amp;height=120&amp;START_MAXIMIZED=FALSE&amp;creator=factset&amp;display_string=Audit"}</definedName>
    <definedName name="_3718__FDSAUDITLINK__" hidden="1">{"fdsup://Directions/FactSet Auditing Viewer?action=AUDIT_VALUE&amp;DB=129&amp;ID1=60456710&amp;VALUEID=02001&amp;SDATE=200602&amp;PERIODTYPE=QTR_STD&amp;SCFT=3&amp;window=popup_no_bar&amp;width=385&amp;height=120&amp;START_MAXIMIZED=FALSE&amp;creator=factset&amp;display_string=Audit"}</definedName>
    <definedName name="_3719__FDSAUDITLINK__" hidden="1">{"fdsup://Directions/FactSet Auditing Viewer?action=AUDIT_VALUE&amp;DB=129&amp;ID1=60456710&amp;VALUEID=02001&amp;SDATE=200601&amp;PERIODTYPE=QTR_STD&amp;SCFT=3&amp;window=popup_no_bar&amp;width=385&amp;height=120&amp;START_MAXIMIZED=FALSE&amp;creator=factset&amp;display_string=Audit"}</definedName>
    <definedName name="_372__FDSAUDITLINK__" hidden="1">{"fdsup://directions/FAT Viewer?action=UPDATE&amp;creator=factset&amp;DYN_ARGS=TRUE&amp;DOC_NAME=FAT:FQL_AUDITING_CLIENT_TEMPLATE.FAT&amp;display_string=Audit&amp;VAR:KEY=QVUDAZEJGJ&amp;VAR:QUERY=RkZfRU5UUlBSX1ZBTF9EQUlMWSgzOTkxOSwsLCwsJ0RJTCcpL0VDX01FQU5fU0FMRVNfTlRNQSgzOTkxOSk=&amp;","WINDOW=FIRST_POPUP&amp;HEIGHT=450&amp;WIDTH=450&amp;START_MAXIMIZED=FALSE&amp;VAR:CALENDAR=US&amp;VAR:SYMBOL=SGI&amp;VAR:INDEX=0"}</definedName>
    <definedName name="_3720__FDSAUDITLINK__" hidden="1">{"fdsup://Directions/FactSet Auditing Viewer?action=AUDIT_VALUE&amp;DB=129&amp;ID1=60456710&amp;VALUEID=02001&amp;SDATE=200601&amp;PERIODTYPE=QTR_STD&amp;SCFT=3&amp;window=popup_no_bar&amp;width=385&amp;height=120&amp;START_MAXIMIZED=FALSE&amp;creator=factset&amp;display_string=Audit"}</definedName>
    <definedName name="_3721__FDSAUDITLINK__" hidden="1">{"fdsup://Directions/FactSet Auditing Viewer?action=AUDIT_VALUE&amp;DB=129&amp;ID1=60456710&amp;VALUEID=02001&amp;SDATE=200503&amp;PERIODTYPE=QTR_STD&amp;SCFT=3&amp;window=popup_no_bar&amp;width=385&amp;height=120&amp;START_MAXIMIZED=FALSE&amp;creator=factset&amp;display_string=Audit"}</definedName>
    <definedName name="_3722__FDSAUDITLINK__" hidden="1">{"fdsup://Directions/FactSet Auditing Viewer?action=AUDIT_VALUE&amp;DB=129&amp;ID1=60456710&amp;VALUEID=02001&amp;SDATE=200503&amp;PERIODTYPE=QTR_STD&amp;SCFT=3&amp;window=popup_no_bar&amp;width=385&amp;height=120&amp;START_MAXIMIZED=FALSE&amp;creator=factset&amp;display_string=Audit"}</definedName>
    <definedName name="_3723__FDSAUDITLINK__" hidden="1">{"fdsup://Directions/FactSet Auditing Viewer?action=AUDIT_VALUE&amp;DB=129&amp;ID1=60456710&amp;VALUEID=02001&amp;SDATE=200502&amp;PERIODTYPE=QTR_STD&amp;SCFT=3&amp;window=popup_no_bar&amp;width=385&amp;height=120&amp;START_MAXIMIZED=FALSE&amp;creator=factset&amp;display_string=Audit"}</definedName>
    <definedName name="_3724__FDSAUDITLINK__" hidden="1">{"fdsup://Directions/FactSet Auditing Viewer?action=AUDIT_VALUE&amp;DB=129&amp;ID1=60456710&amp;VALUEID=02001&amp;SDATE=200502&amp;PERIODTYPE=QTR_STD&amp;SCFT=3&amp;window=popup_no_bar&amp;width=385&amp;height=120&amp;START_MAXIMIZED=FALSE&amp;creator=factset&amp;display_string=Audit"}</definedName>
    <definedName name="_3725__FDSAUDITLINK__" hidden="1">{"fdsup://Directions/FactSet Auditing Viewer?action=AUDIT_VALUE&amp;DB=129&amp;ID1=60456710&amp;VALUEID=02001&amp;SDATE=200501&amp;PERIODTYPE=QTR_STD&amp;SCFT=3&amp;window=popup_no_bar&amp;width=385&amp;height=120&amp;START_MAXIMIZED=FALSE&amp;creator=factset&amp;display_string=Audit"}</definedName>
    <definedName name="_3726__FDSAUDITLINK__" hidden="1">{"fdsup://Directions/FactSet Auditing Viewer?action=AUDIT_VALUE&amp;DB=129&amp;ID1=60456710&amp;VALUEID=02001&amp;SDATE=200501&amp;PERIODTYPE=QTR_STD&amp;SCFT=3&amp;window=popup_no_bar&amp;width=385&amp;height=120&amp;START_MAXIMIZED=FALSE&amp;creator=factset&amp;display_string=Audit"}</definedName>
    <definedName name="_3727__FDSAUDITLINK__" hidden="1">{"fdsup://Directions/FactSet Auditing Viewer?action=AUDIT_VALUE&amp;DB=129&amp;ID1=60456710&amp;VALUEID=02001&amp;SDATE=200403&amp;PERIODTYPE=QTR_STD&amp;SCFT=3&amp;window=popup_no_bar&amp;width=385&amp;height=120&amp;START_MAXIMIZED=FALSE&amp;creator=factset&amp;display_string=Audit"}</definedName>
    <definedName name="_3728__FDSAUDITLINK__" hidden="1">{"fdsup://Directions/FactSet Auditing Viewer?action=AUDIT_VALUE&amp;DB=129&amp;ID1=60456710&amp;VALUEID=02001&amp;SDATE=200403&amp;PERIODTYPE=QTR_STD&amp;SCFT=3&amp;window=popup_no_bar&amp;width=385&amp;height=120&amp;START_MAXIMIZED=FALSE&amp;creator=factset&amp;display_string=Audit"}</definedName>
    <definedName name="_3729__FDSAUDITLINK__" hidden="1">{"fdsup://Directions/FactSet Auditing Viewer?action=AUDIT_VALUE&amp;DB=129&amp;ID1=59479310&amp;VALUEID=02001&amp;SDATE=200801&amp;PERIODTYPE=QTR_STD&amp;SCFT=3&amp;window=popup_no_bar&amp;width=385&amp;height=120&amp;START_MAXIMIZED=FALSE&amp;creator=factset&amp;display_string=Audit"}</definedName>
    <definedName name="_373__FDSAUDITLINK__" hidden="1">{"fdsup://directions/FAT Viewer?action=UPDATE&amp;creator=factset&amp;DYN_ARGS=TRUE&amp;DOC_NAME=FAT:FQL_AUDITING_CLIENT_TEMPLATE.FAT&amp;display_string=Audit&amp;VAR:KEY=GVYZWJIDSH&amp;VAR:QUERY=RkZfRU5UUlBSX1ZBTF9EQUlMWSgzOTkxOCwsLCwsJ0RJTCcpL0VDX01FQU5fU0FMRVNfTlRNQSgzOTkxOCk=&amp;","WINDOW=FIRST_POPUP&amp;HEIGHT=450&amp;WIDTH=450&amp;START_MAXIMIZED=FALSE&amp;VAR:CALENDAR=US&amp;VAR:SYMBOL=SGI&amp;VAR:INDEX=0"}</definedName>
    <definedName name="_3730__FDSAUDITLINK__" hidden="1">{"fdsup://Directions/FactSet Auditing Viewer?action=AUDIT_VALUE&amp;DB=129&amp;ID1=59479310&amp;VALUEID=02001&amp;SDATE=200801&amp;PERIODTYPE=QTR_STD&amp;SCFT=3&amp;window=popup_no_bar&amp;width=385&amp;height=120&amp;START_MAXIMIZED=FALSE&amp;creator=factset&amp;display_string=Audit"}</definedName>
    <definedName name="_3731__FDSAUDITLINK__" hidden="1">{"fdsup://Directions/FactSet Auditing Viewer?action=AUDIT_VALUE&amp;DB=129&amp;ID1=59479310&amp;VALUEID=02001&amp;SDATE=200703&amp;PERIODTYPE=QTR_STD&amp;SCFT=3&amp;window=popup_no_bar&amp;width=385&amp;height=120&amp;START_MAXIMIZED=FALSE&amp;creator=factset&amp;display_string=Audit"}</definedName>
    <definedName name="_3732__FDSAUDITLINK__" hidden="1">{"fdsup://Directions/FactSet Auditing Viewer?action=AUDIT_VALUE&amp;DB=129&amp;ID1=59479310&amp;VALUEID=02001&amp;SDATE=200703&amp;PERIODTYPE=QTR_STD&amp;SCFT=3&amp;window=popup_no_bar&amp;width=385&amp;height=120&amp;START_MAXIMIZED=FALSE&amp;creator=factset&amp;display_string=Audit"}</definedName>
    <definedName name="_3733__FDSAUDITLINK__" hidden="1">{"fdsup://Directions/FactSet Auditing Viewer?action=AUDIT_VALUE&amp;DB=129&amp;ID1=59479310&amp;VALUEID=02001&amp;SDATE=200702&amp;PERIODTYPE=QTR_STD&amp;SCFT=3&amp;window=popup_no_bar&amp;width=385&amp;height=120&amp;START_MAXIMIZED=FALSE&amp;creator=factset&amp;display_string=Audit"}</definedName>
    <definedName name="_3734__FDSAUDITLINK__" hidden="1">{"fdsup://Directions/FactSet Auditing Viewer?action=AUDIT_VALUE&amp;DB=129&amp;ID1=59479310&amp;VALUEID=02001&amp;SDATE=200702&amp;PERIODTYPE=QTR_STD&amp;SCFT=3&amp;window=popup_no_bar&amp;width=385&amp;height=120&amp;START_MAXIMIZED=FALSE&amp;creator=factset&amp;display_string=Audit"}</definedName>
    <definedName name="_3735__FDSAUDITLINK__" hidden="1">{"fdsup://Directions/FactSet Auditing Viewer?action=AUDIT_VALUE&amp;DB=129&amp;ID1=59479310&amp;VALUEID=02001&amp;SDATE=200701&amp;PERIODTYPE=QTR_STD&amp;SCFT=3&amp;window=popup_no_bar&amp;width=385&amp;height=120&amp;START_MAXIMIZED=FALSE&amp;creator=factset&amp;display_string=Audit"}</definedName>
    <definedName name="_3736__FDSAUDITLINK__" hidden="1">{"fdsup://Directions/FactSet Auditing Viewer?action=AUDIT_VALUE&amp;DB=129&amp;ID1=59479310&amp;VALUEID=02001&amp;SDATE=200701&amp;PERIODTYPE=QTR_STD&amp;SCFT=3&amp;window=popup_no_bar&amp;width=385&amp;height=120&amp;START_MAXIMIZED=FALSE&amp;creator=factset&amp;display_string=Audit"}</definedName>
    <definedName name="_3737__FDSAUDITLINK__" hidden="1">{"fdsup://Directions/FactSet Auditing Viewer?action=AUDIT_VALUE&amp;DB=129&amp;ID1=59479310&amp;VALUEID=02001&amp;SDATE=200603&amp;PERIODTYPE=QTR_STD&amp;SCFT=3&amp;window=popup_no_bar&amp;width=385&amp;height=120&amp;START_MAXIMIZED=FALSE&amp;creator=factset&amp;display_string=Audit"}</definedName>
    <definedName name="_3738__FDSAUDITLINK__" hidden="1">{"fdsup://Directions/FactSet Auditing Viewer?action=AUDIT_VALUE&amp;DB=129&amp;ID1=59479310&amp;VALUEID=02001&amp;SDATE=200603&amp;PERIODTYPE=QTR_STD&amp;SCFT=3&amp;window=popup_no_bar&amp;width=385&amp;height=120&amp;START_MAXIMIZED=FALSE&amp;creator=factset&amp;display_string=Audit"}</definedName>
    <definedName name="_3739__FDSAUDITLINK__" hidden="1">{"fdsup://Directions/FactSet Auditing Viewer?action=AUDIT_VALUE&amp;DB=129&amp;ID1=59479310&amp;VALUEID=02001&amp;SDATE=200602&amp;PERIODTYPE=QTR_STD&amp;SCFT=3&amp;window=popup_no_bar&amp;width=385&amp;height=120&amp;START_MAXIMIZED=FALSE&amp;creator=factset&amp;display_string=Audit"}</definedName>
    <definedName name="_374__FDSAUDITLINK__" hidden="1">{"fdsup://directions/FAT Viewer?action=UPDATE&amp;creator=factset&amp;DYN_ARGS=TRUE&amp;DOC_NAME=FAT:FQL_AUDITING_CLIENT_TEMPLATE.FAT&amp;display_string=Audit&amp;VAR:KEY=MBAJMZWVYZ&amp;VAR:QUERY=RkZfRU5UUlBSX1ZBTF9EQUlMWSgzOTkxNywsLCwsJ0RJTCcpL0VDX01FQU5fU0FMRVNfTlRNQSgzOTkxNyk=&amp;","WINDOW=FIRST_POPUP&amp;HEIGHT=450&amp;WIDTH=450&amp;START_MAXIMIZED=FALSE&amp;VAR:CALENDAR=US&amp;VAR:SYMBOL=SGI&amp;VAR:INDEX=0"}</definedName>
    <definedName name="_3740__FDSAUDITLINK__" hidden="1">{"fdsup://Directions/FactSet Auditing Viewer?action=AUDIT_VALUE&amp;DB=129&amp;ID1=59479310&amp;VALUEID=02001&amp;SDATE=200602&amp;PERIODTYPE=QTR_STD&amp;SCFT=3&amp;window=popup_no_bar&amp;width=385&amp;height=120&amp;START_MAXIMIZED=FALSE&amp;creator=factset&amp;display_string=Audit"}</definedName>
    <definedName name="_3741__FDSAUDITLINK__" hidden="1">{"fdsup://Directions/FactSet Auditing Viewer?action=AUDIT_VALUE&amp;DB=129&amp;ID1=59479310&amp;VALUEID=02001&amp;SDATE=200601&amp;PERIODTYPE=QTR_STD&amp;SCFT=3&amp;window=popup_no_bar&amp;width=385&amp;height=120&amp;START_MAXIMIZED=FALSE&amp;creator=factset&amp;display_string=Audit"}</definedName>
    <definedName name="_3742__FDSAUDITLINK__" hidden="1">{"fdsup://Directions/FactSet Auditing Viewer?action=AUDIT_VALUE&amp;DB=129&amp;ID1=59479310&amp;VALUEID=02001&amp;SDATE=200601&amp;PERIODTYPE=QTR_STD&amp;SCFT=3&amp;window=popup_no_bar&amp;width=385&amp;height=120&amp;START_MAXIMIZED=FALSE&amp;creator=factset&amp;display_string=Audit"}</definedName>
    <definedName name="_3743__FDSAUDITLINK__" hidden="1">{"fdsup://Directions/FactSet Auditing Viewer?action=AUDIT_VALUE&amp;DB=129&amp;ID1=59479310&amp;VALUEID=02001&amp;SDATE=200502&amp;PERIODTYPE=QTR_STD&amp;SCFT=3&amp;window=popup_no_bar&amp;width=385&amp;height=120&amp;START_MAXIMIZED=FALSE&amp;creator=factset&amp;display_string=Audit"}</definedName>
    <definedName name="_3744__FDSAUDITLINK__" hidden="1">{"fdsup://Directions/FactSet Auditing Viewer?action=AUDIT_VALUE&amp;DB=129&amp;ID1=59479310&amp;VALUEID=02001&amp;SDATE=200502&amp;PERIODTYPE=QTR_STD&amp;SCFT=3&amp;window=popup_no_bar&amp;width=385&amp;height=120&amp;START_MAXIMIZED=FALSE&amp;creator=factset&amp;display_string=Audit"}</definedName>
    <definedName name="_3745__FDSAUDITLINK__" hidden="1">{"fdsup://Directions/FactSet Auditing Viewer?action=AUDIT_VALUE&amp;DB=129&amp;ID1=59479310&amp;VALUEID=02001&amp;SDATE=200501&amp;PERIODTYPE=QTR_STD&amp;SCFT=3&amp;window=popup_no_bar&amp;width=385&amp;height=120&amp;START_MAXIMIZED=FALSE&amp;creator=factset&amp;display_string=Audit"}</definedName>
    <definedName name="_3746__FDSAUDITLINK__" hidden="1">{"fdsup://Directions/FactSet Auditing Viewer?action=AUDIT_VALUE&amp;DB=129&amp;ID1=59479310&amp;VALUEID=02001&amp;SDATE=200501&amp;PERIODTYPE=QTR_STD&amp;SCFT=3&amp;window=popup_no_bar&amp;width=385&amp;height=120&amp;START_MAXIMIZED=FALSE&amp;creator=factset&amp;display_string=Audit"}</definedName>
    <definedName name="_3747__FDSAUDITLINK__" hidden="1">{"fdsup://Directions/FactSet Auditing Viewer?action=AUDIT_VALUE&amp;DB=129&amp;ID1=59479310&amp;VALUEID=02001&amp;SDATE=200403&amp;PERIODTYPE=QTR_STD&amp;SCFT=3&amp;window=popup_no_bar&amp;width=385&amp;height=120&amp;START_MAXIMIZED=FALSE&amp;creator=factset&amp;display_string=Audit"}</definedName>
    <definedName name="_3748__FDSAUDITLINK__" hidden="1">{"fdsup://Directions/FactSet Auditing Viewer?action=AUDIT_VALUE&amp;DB=129&amp;ID1=59479310&amp;VALUEID=02001&amp;SDATE=200403&amp;PERIODTYPE=QTR_STD&amp;SCFT=3&amp;window=popup_no_bar&amp;width=385&amp;height=120&amp;START_MAXIMIZED=FALSE&amp;creator=factset&amp;display_string=Audit"}</definedName>
    <definedName name="_3749__FDSAUDITLINK__" hidden="1">{"fdsup://Directions/FactSet Auditing Viewer?action=AUDIT_VALUE&amp;DB=129&amp;ID1=59479310&amp;VALUEID=02001&amp;SDATE=200402&amp;PERIODTYPE=QTR_STD&amp;SCFT=3&amp;window=popup_no_bar&amp;width=385&amp;height=120&amp;START_MAXIMIZED=FALSE&amp;creator=factset&amp;display_string=Audit"}</definedName>
    <definedName name="_375__FDSAUDITLINK__" hidden="1">{"fdsup://directions/FAT Viewer?action=UPDATE&amp;creator=factset&amp;DYN_ARGS=TRUE&amp;DOC_NAME=FAT:FQL_AUDITING_CLIENT_TEMPLATE.FAT&amp;display_string=Audit&amp;VAR:KEY=ALEXABERMN&amp;VAR:QUERY=RkZfRU5UUlBSX1ZBTF9EQUlMWSgzOTkxNiwsLCwsJ0RJTCcpL0VDX01FQU5fU0FMRVNfTlRNQSgzOTkxNik=&amp;","WINDOW=FIRST_POPUP&amp;HEIGHT=450&amp;WIDTH=450&amp;START_MAXIMIZED=FALSE&amp;VAR:CALENDAR=US&amp;VAR:SYMBOL=SGI&amp;VAR:INDEX=0"}</definedName>
    <definedName name="_3750__FDSAUDITLINK__" hidden="1">{"fdsup://Directions/FactSet Auditing Viewer?action=AUDIT_VALUE&amp;DB=129&amp;ID1=59479310&amp;VALUEID=02001&amp;SDATE=200402&amp;PERIODTYPE=QTR_STD&amp;SCFT=3&amp;window=popup_no_bar&amp;width=385&amp;height=120&amp;START_MAXIMIZED=FALSE&amp;creator=factset&amp;display_string=Audit"}</definedName>
    <definedName name="_3751__FDSAUDITLINK__" hidden="1">{"fdsup://Directions/FactSet Auditing Viewer?action=AUDIT_VALUE&amp;DB=129&amp;ID1=59479310&amp;VALUEID=02001&amp;SDATE=200401&amp;PERIODTYPE=QTR_STD&amp;SCFT=3&amp;window=popup_no_bar&amp;width=385&amp;height=120&amp;START_MAXIMIZED=FALSE&amp;creator=factset&amp;display_string=Audit"}</definedName>
    <definedName name="_3752__FDSAUDITLINK__" hidden="1">{"fdsup://Directions/FactSet Auditing Viewer?action=AUDIT_VALUE&amp;DB=129&amp;ID1=59479310&amp;VALUEID=02001&amp;SDATE=200401&amp;PERIODTYPE=QTR_STD&amp;SCFT=3&amp;window=popup_no_bar&amp;width=385&amp;height=120&amp;START_MAXIMIZED=FALSE&amp;creator=factset&amp;display_string=Audit"}</definedName>
    <definedName name="_3753__FDSAUDITLINK__" hidden="1">{"fdsup://Directions/FactSet Auditing Viewer?action=AUDIT_VALUE&amp;DB=129&amp;ID1=59501710&amp;VALUEID=02001&amp;SDATE=200704&amp;PERIODTYPE=QTR_STD&amp;SCFT=3&amp;window=popup_no_bar&amp;width=385&amp;height=120&amp;START_MAXIMIZED=FALSE&amp;creator=factset&amp;display_string=Audit"}</definedName>
    <definedName name="_3754__FDSAUDITLINK__" hidden="1">{"fdsup://Directions/FactSet Auditing Viewer?action=AUDIT_VALUE&amp;DB=129&amp;ID1=59501710&amp;VALUEID=02001&amp;SDATE=200704&amp;PERIODTYPE=QTR_STD&amp;SCFT=3&amp;window=popup_no_bar&amp;width=385&amp;height=120&amp;START_MAXIMIZED=FALSE&amp;creator=factset&amp;display_string=Audit"}</definedName>
    <definedName name="_3755__FDSAUDITLINK__" hidden="1">{"fdsup://Directions/FactSet Auditing Viewer?action=AUDIT_VALUE&amp;DB=129&amp;ID1=59501710&amp;VALUEID=02001&amp;SDATE=200703&amp;PERIODTYPE=QTR_STD&amp;SCFT=3&amp;window=popup_no_bar&amp;width=385&amp;height=120&amp;START_MAXIMIZED=FALSE&amp;creator=factset&amp;display_string=Audit"}</definedName>
    <definedName name="_3756__FDSAUDITLINK__" hidden="1">{"fdsup://Directions/FactSet Auditing Viewer?action=AUDIT_VALUE&amp;DB=129&amp;ID1=59501710&amp;VALUEID=02001&amp;SDATE=200703&amp;PERIODTYPE=QTR_STD&amp;SCFT=3&amp;window=popup_no_bar&amp;width=385&amp;height=120&amp;START_MAXIMIZED=FALSE&amp;creator=factset&amp;display_string=Audit"}</definedName>
    <definedName name="_3757__FDSAUDITLINK__" hidden="1">{"fdsup://Directions/FactSet Auditing Viewer?action=AUDIT_VALUE&amp;DB=129&amp;ID1=59501710&amp;VALUEID=02001&amp;SDATE=200702&amp;PERIODTYPE=QTR_STD&amp;SCFT=3&amp;window=popup_no_bar&amp;width=385&amp;height=120&amp;START_MAXIMIZED=FALSE&amp;creator=factset&amp;display_string=Audit"}</definedName>
    <definedName name="_3758__FDSAUDITLINK__" hidden="1">{"fdsup://Directions/FactSet Auditing Viewer?action=AUDIT_VALUE&amp;DB=129&amp;ID1=59501710&amp;VALUEID=02001&amp;SDATE=200702&amp;PERIODTYPE=QTR_STD&amp;SCFT=3&amp;window=popup_no_bar&amp;width=385&amp;height=120&amp;START_MAXIMIZED=FALSE&amp;creator=factset&amp;display_string=Audit"}</definedName>
    <definedName name="_3759__FDSAUDITLINK__" hidden="1">{"fdsup://Directions/FactSet Auditing Viewer?action=AUDIT_VALUE&amp;DB=129&amp;ID1=59501710&amp;VALUEID=02001&amp;SDATE=200701&amp;PERIODTYPE=QTR_STD&amp;SCFT=3&amp;window=popup_no_bar&amp;width=385&amp;height=120&amp;START_MAXIMIZED=FALSE&amp;creator=factset&amp;display_string=Audit"}</definedName>
    <definedName name="_376__FDSAUDITLINK__" hidden="1">{"fdsup://directions/FAT Viewer?action=UPDATE&amp;creator=factset&amp;DYN_ARGS=TRUE&amp;DOC_NAME=FAT:FQL_AUDITING_CLIENT_TEMPLATE.FAT&amp;display_string=Audit&amp;VAR:KEY=UPCLCVQBYT&amp;VAR:QUERY=RkZfRU5UUlBSX1ZBTF9EQUlMWSgzOTkxMywsLCwsJ0RJTCcpL0VDX01FQU5fU0FMRVNfTlRNQSgzOTkxMyk=&amp;","WINDOW=FIRST_POPUP&amp;HEIGHT=450&amp;WIDTH=450&amp;START_MAXIMIZED=FALSE&amp;VAR:CALENDAR=US&amp;VAR:SYMBOL=SGI&amp;VAR:INDEX=0"}</definedName>
    <definedName name="_3760__FDSAUDITLINK__" hidden="1">{"fdsup://Directions/FactSet Auditing Viewer?action=AUDIT_VALUE&amp;DB=129&amp;ID1=59501710&amp;VALUEID=02001&amp;SDATE=200701&amp;PERIODTYPE=QTR_STD&amp;SCFT=3&amp;window=popup_no_bar&amp;width=385&amp;height=120&amp;START_MAXIMIZED=FALSE&amp;creator=factset&amp;display_string=Audit"}</definedName>
    <definedName name="_3761__FDSAUDITLINK__" hidden="1">{"fdsup://Directions/FactSet Auditing Viewer?action=AUDIT_VALUE&amp;DB=129&amp;ID1=59501710&amp;VALUEID=02001&amp;SDATE=200603&amp;PERIODTYPE=QTR_STD&amp;SCFT=3&amp;window=popup_no_bar&amp;width=385&amp;height=120&amp;START_MAXIMIZED=FALSE&amp;creator=factset&amp;display_string=Audit"}</definedName>
    <definedName name="_3762__FDSAUDITLINK__" hidden="1">{"fdsup://Directions/FactSet Auditing Viewer?action=AUDIT_VALUE&amp;DB=129&amp;ID1=59501710&amp;VALUEID=02001&amp;SDATE=200603&amp;PERIODTYPE=QTR_STD&amp;SCFT=3&amp;window=popup_no_bar&amp;width=385&amp;height=120&amp;START_MAXIMIZED=FALSE&amp;creator=factset&amp;display_string=Audit"}</definedName>
    <definedName name="_3763__FDSAUDITLINK__" hidden="1">{"fdsup://Directions/FactSet Auditing Viewer?action=AUDIT_VALUE&amp;DB=129&amp;ID1=59501710&amp;VALUEID=02001&amp;SDATE=200602&amp;PERIODTYPE=QTR_STD&amp;SCFT=3&amp;window=popup_no_bar&amp;width=385&amp;height=120&amp;START_MAXIMIZED=FALSE&amp;creator=factset&amp;display_string=Audit"}</definedName>
    <definedName name="_3764__FDSAUDITLINK__" hidden="1">{"fdsup://Directions/FactSet Auditing Viewer?action=AUDIT_VALUE&amp;DB=129&amp;ID1=59501710&amp;VALUEID=02001&amp;SDATE=200602&amp;PERIODTYPE=QTR_STD&amp;SCFT=3&amp;window=popup_no_bar&amp;width=385&amp;height=120&amp;START_MAXIMIZED=FALSE&amp;creator=factset&amp;display_string=Audit"}</definedName>
    <definedName name="_3765__FDSAUDITLINK__" hidden="1">{"fdsup://Directions/FactSet Auditing Viewer?action=AUDIT_VALUE&amp;DB=129&amp;ID1=59501710&amp;VALUEID=02001&amp;SDATE=200601&amp;PERIODTYPE=QTR_STD&amp;SCFT=3&amp;window=popup_no_bar&amp;width=385&amp;height=120&amp;START_MAXIMIZED=FALSE&amp;creator=factset&amp;display_string=Audit"}</definedName>
    <definedName name="_3766__FDSAUDITLINK__" hidden="1">{"fdsup://Directions/FactSet Auditing Viewer?action=AUDIT_VALUE&amp;DB=129&amp;ID1=59501710&amp;VALUEID=02001&amp;SDATE=200601&amp;PERIODTYPE=QTR_STD&amp;SCFT=3&amp;window=popup_no_bar&amp;width=385&amp;height=120&amp;START_MAXIMIZED=FALSE&amp;creator=factset&amp;display_string=Audit"}</definedName>
    <definedName name="_3767__FDSAUDITLINK__" hidden="1">{"fdsup://Directions/FactSet Auditing Viewer?action=AUDIT_VALUE&amp;DB=129&amp;ID1=59501710&amp;VALUEID=02001&amp;SDATE=200503&amp;PERIODTYPE=QTR_STD&amp;SCFT=3&amp;window=popup_no_bar&amp;width=385&amp;height=120&amp;START_MAXIMIZED=FALSE&amp;creator=factset&amp;display_string=Audit"}</definedName>
    <definedName name="_3768__FDSAUDITLINK__" hidden="1">{"fdsup://Directions/FactSet Auditing Viewer?action=AUDIT_VALUE&amp;DB=129&amp;ID1=59501710&amp;VALUEID=02001&amp;SDATE=200503&amp;PERIODTYPE=QTR_STD&amp;SCFT=3&amp;window=popup_no_bar&amp;width=385&amp;height=120&amp;START_MAXIMIZED=FALSE&amp;creator=factset&amp;display_string=Audit"}</definedName>
    <definedName name="_3769__FDSAUDITLINK__" hidden="1">{"fdsup://Directions/FactSet Auditing Viewer?action=AUDIT_VALUE&amp;DB=129&amp;ID1=59501710&amp;VALUEID=02001&amp;SDATE=200502&amp;PERIODTYPE=QTR_STD&amp;SCFT=3&amp;window=popup_no_bar&amp;width=385&amp;height=120&amp;START_MAXIMIZED=FALSE&amp;creator=factset&amp;display_string=Audit"}</definedName>
    <definedName name="_377__FDSAUDITLINK__" hidden="1">{"fdsup://directions/FAT Viewer?action=UPDATE&amp;creator=factset&amp;DYN_ARGS=TRUE&amp;DOC_NAME=FAT:FQL_AUDITING_CLIENT_TEMPLATE.FAT&amp;display_string=Audit&amp;VAR:KEY=KTOLQZONEN&amp;VAR:QUERY=RkZfRU5UUlBSX1ZBTF9EQUlMWSgzOTkxMiwsLCwsJ0RJTCcpL0VDX01FQU5fU0FMRVNfTlRNQSgzOTkxMik=&amp;","WINDOW=FIRST_POPUP&amp;HEIGHT=450&amp;WIDTH=450&amp;START_MAXIMIZED=FALSE&amp;VAR:CALENDAR=US&amp;VAR:SYMBOL=SGI&amp;VAR:INDEX=0"}</definedName>
    <definedName name="_3770__FDSAUDITLINK__" hidden="1">{"fdsup://Directions/FactSet Auditing Viewer?action=AUDIT_VALUE&amp;DB=129&amp;ID1=59501710&amp;VALUEID=02001&amp;SDATE=200502&amp;PERIODTYPE=QTR_STD&amp;SCFT=3&amp;window=popup_no_bar&amp;width=385&amp;height=120&amp;START_MAXIMIZED=FALSE&amp;creator=factset&amp;display_string=Audit"}</definedName>
    <definedName name="_3771__FDSAUDITLINK__" hidden="1">{"fdsup://Directions/FactSet Auditing Viewer?action=AUDIT_VALUE&amp;DB=129&amp;ID1=59501710&amp;VALUEID=02001&amp;SDATE=200501&amp;PERIODTYPE=QTR_STD&amp;SCFT=3&amp;window=popup_no_bar&amp;width=385&amp;height=120&amp;START_MAXIMIZED=FALSE&amp;creator=factset&amp;display_string=Audit"}</definedName>
    <definedName name="_3772__FDSAUDITLINK__" hidden="1">{"fdsup://Directions/FactSet Auditing Viewer?action=AUDIT_VALUE&amp;DB=129&amp;ID1=59501710&amp;VALUEID=02001&amp;SDATE=200501&amp;PERIODTYPE=QTR_STD&amp;SCFT=3&amp;window=popup_no_bar&amp;width=385&amp;height=120&amp;START_MAXIMIZED=FALSE&amp;creator=factset&amp;display_string=Audit"}</definedName>
    <definedName name="_3773__FDSAUDITLINK__" hidden="1">{"fdsup://Directions/FactSet Auditing Viewer?action=AUDIT_VALUE&amp;DB=129&amp;ID1=59501710&amp;VALUEID=02001&amp;SDATE=200403&amp;PERIODTYPE=QTR_STD&amp;SCFT=3&amp;window=popup_no_bar&amp;width=385&amp;height=120&amp;START_MAXIMIZED=FALSE&amp;creator=factset&amp;display_string=Audit"}</definedName>
    <definedName name="_3774__FDSAUDITLINK__" hidden="1">{"fdsup://Directions/FactSet Auditing Viewer?action=AUDIT_VALUE&amp;DB=129&amp;ID1=59501710&amp;VALUEID=02001&amp;SDATE=200403&amp;PERIODTYPE=QTR_STD&amp;SCFT=3&amp;window=popup_no_bar&amp;width=385&amp;height=120&amp;START_MAXIMIZED=FALSE&amp;creator=factset&amp;display_string=Audit"}</definedName>
    <definedName name="_3775__FDSAUDITLINK__" hidden="1">{"fdsup://Directions/FactSet Auditing Viewer?action=AUDIT_VALUE&amp;DB=129&amp;ID1=59501710&amp;VALUEID=02001&amp;SDATE=200402&amp;PERIODTYPE=QTR_STD&amp;SCFT=3&amp;window=popup_no_bar&amp;width=385&amp;height=120&amp;START_MAXIMIZED=FALSE&amp;creator=factset&amp;display_string=Audit"}</definedName>
    <definedName name="_3776__FDSAUDITLINK__" hidden="1">{"fdsup://Directions/FactSet Auditing Viewer?action=AUDIT_VALUE&amp;DB=129&amp;ID1=59501710&amp;VALUEID=02001&amp;SDATE=200402&amp;PERIODTYPE=QTR_STD&amp;SCFT=3&amp;window=popup_no_bar&amp;width=385&amp;height=120&amp;START_MAXIMIZED=FALSE&amp;creator=factset&amp;display_string=Audit"}</definedName>
    <definedName name="_3777__FDSAUDITLINK__" hidden="1">{"fdsup://Directions/FactSet Auditing Viewer?action=AUDIT_VALUE&amp;DB=129&amp;ID1=59501710&amp;VALUEID=02001&amp;SDATE=200401&amp;PERIODTYPE=QTR_STD&amp;SCFT=3&amp;window=popup_no_bar&amp;width=385&amp;height=120&amp;START_MAXIMIZED=FALSE&amp;creator=factset&amp;display_string=Audit"}</definedName>
    <definedName name="_3778__FDSAUDITLINK__" hidden="1">{"fdsup://Directions/FactSet Auditing Viewer?action=AUDIT_VALUE&amp;DB=129&amp;ID1=59501710&amp;VALUEID=02001&amp;SDATE=200401&amp;PERIODTYPE=QTR_STD&amp;SCFT=3&amp;window=popup_no_bar&amp;width=385&amp;height=120&amp;START_MAXIMIZED=FALSE&amp;creator=factset&amp;display_string=Audit"}</definedName>
    <definedName name="_3779__FDSAUDITLINK__" hidden="1">{"fdsup://Directions/FactSet Auditing Viewer?action=AUDIT_VALUE&amp;DB=129&amp;ID1=50216110&amp;VALUEID=02001&amp;SDATE=200801&amp;PERIODTYPE=QTR_STD&amp;SCFT=3&amp;window=popup_no_bar&amp;width=385&amp;height=120&amp;START_MAXIMIZED=FALSE&amp;creator=factset&amp;display_string=Audit"}</definedName>
    <definedName name="_378__FDSAUDITLINK__" hidden="1">{"fdsup://directions/FAT Viewer?action=UPDATE&amp;creator=factset&amp;DYN_ARGS=TRUE&amp;DOC_NAME=FAT:FQL_AUDITING_CLIENT_TEMPLATE.FAT&amp;display_string=Audit&amp;VAR:KEY=OFKLQVKBOZ&amp;VAR:QUERY=RkZfRU5UUlBSX1ZBTF9EQUlMWSgzOTkxMSwsLCwsJ0RJTCcpL0VDX01FQU5fU0FMRVNfTlRNQSgzOTkxMSk=&amp;","WINDOW=FIRST_POPUP&amp;HEIGHT=450&amp;WIDTH=450&amp;START_MAXIMIZED=FALSE&amp;VAR:CALENDAR=US&amp;VAR:SYMBOL=SGI&amp;VAR:INDEX=0"}</definedName>
    <definedName name="_3780__FDSAUDITLINK__" hidden="1">{"fdsup://Directions/FactSet Auditing Viewer?action=AUDIT_VALUE&amp;DB=129&amp;ID1=50216110&amp;VALUEID=02001&amp;SDATE=200801&amp;PERIODTYPE=QTR_STD&amp;SCFT=3&amp;window=popup_no_bar&amp;width=385&amp;height=120&amp;START_MAXIMIZED=FALSE&amp;creator=factset&amp;display_string=Audit"}</definedName>
    <definedName name="_3781__FDSAUDITLINK__" hidden="1">{"fdsup://Directions/FactSet Auditing Viewer?action=AUDIT_VALUE&amp;DB=129&amp;ID1=50216110&amp;VALUEID=02001&amp;SDATE=200703&amp;PERIODTYPE=QTR_STD&amp;SCFT=3&amp;window=popup_no_bar&amp;width=385&amp;height=120&amp;START_MAXIMIZED=FALSE&amp;creator=factset&amp;display_string=Audit"}</definedName>
    <definedName name="_3782__FDSAUDITLINK__" hidden="1">{"fdsup://Directions/FactSet Auditing Viewer?action=AUDIT_VALUE&amp;DB=129&amp;ID1=50216110&amp;VALUEID=02001&amp;SDATE=200703&amp;PERIODTYPE=QTR_STD&amp;SCFT=3&amp;window=popup_no_bar&amp;width=385&amp;height=120&amp;START_MAXIMIZED=FALSE&amp;creator=factset&amp;display_string=Audit"}</definedName>
    <definedName name="_3783__FDSAUDITLINK__" hidden="1">{"fdsup://Directions/FactSet Auditing Viewer?action=AUDIT_VALUE&amp;DB=129&amp;ID1=50216110&amp;VALUEID=02001&amp;SDATE=200702&amp;PERIODTYPE=QTR_STD&amp;SCFT=3&amp;window=popup_no_bar&amp;width=385&amp;height=120&amp;START_MAXIMIZED=FALSE&amp;creator=factset&amp;display_string=Audit"}</definedName>
    <definedName name="_3784__FDSAUDITLINK__" hidden="1">{"fdsup://Directions/FactSet Auditing Viewer?action=AUDIT_VALUE&amp;DB=129&amp;ID1=50216110&amp;VALUEID=02001&amp;SDATE=200702&amp;PERIODTYPE=QTR_STD&amp;SCFT=3&amp;window=popup_no_bar&amp;width=385&amp;height=120&amp;START_MAXIMIZED=FALSE&amp;creator=factset&amp;display_string=Audit"}</definedName>
    <definedName name="_3785__FDSAUDITLINK__" hidden="1">{"fdsup://Directions/FactSet Auditing Viewer?action=AUDIT_VALUE&amp;DB=129&amp;ID1=50216110&amp;VALUEID=02001&amp;SDATE=200701&amp;PERIODTYPE=QTR_STD&amp;SCFT=3&amp;window=popup_no_bar&amp;width=385&amp;height=120&amp;START_MAXIMIZED=FALSE&amp;creator=factset&amp;display_string=Audit"}</definedName>
    <definedName name="_3786__FDSAUDITLINK__" hidden="1">{"fdsup://Directions/FactSet Auditing Viewer?action=AUDIT_VALUE&amp;DB=129&amp;ID1=50216110&amp;VALUEID=02001&amp;SDATE=200701&amp;PERIODTYPE=QTR_STD&amp;SCFT=3&amp;window=popup_no_bar&amp;width=385&amp;height=120&amp;START_MAXIMIZED=FALSE&amp;creator=factset&amp;display_string=Audit"}</definedName>
    <definedName name="_3787__FDSAUDITLINK__" hidden="1">{"fdsup://Directions/FactSet Auditing Viewer?action=AUDIT_VALUE&amp;DB=129&amp;ID1=50216110&amp;VALUEID=02001&amp;SDATE=200603&amp;PERIODTYPE=QTR_STD&amp;SCFT=3&amp;window=popup_no_bar&amp;width=385&amp;height=120&amp;START_MAXIMIZED=FALSE&amp;creator=factset&amp;display_string=Audit"}</definedName>
    <definedName name="_3788__FDSAUDITLINK__" hidden="1">{"fdsup://Directions/FactSet Auditing Viewer?action=AUDIT_VALUE&amp;DB=129&amp;ID1=50216110&amp;VALUEID=02001&amp;SDATE=200603&amp;PERIODTYPE=QTR_STD&amp;SCFT=3&amp;window=popup_no_bar&amp;width=385&amp;height=120&amp;START_MAXIMIZED=FALSE&amp;creator=factset&amp;display_string=Audit"}</definedName>
    <definedName name="_3789__FDSAUDITLINK__" hidden="1">{"fdsup://Directions/FactSet Auditing Viewer?action=AUDIT_VALUE&amp;DB=129&amp;ID1=50216110&amp;VALUEID=02001&amp;SDATE=200602&amp;PERIODTYPE=QTR_STD&amp;SCFT=3&amp;window=popup_no_bar&amp;width=385&amp;height=120&amp;START_MAXIMIZED=FALSE&amp;creator=factset&amp;display_string=Audit"}</definedName>
    <definedName name="_379__FDSAUDITLINK__" hidden="1">{"fdsup://directions/FAT Viewer?action=UPDATE&amp;creator=factset&amp;DYN_ARGS=TRUE&amp;DOC_NAME=FAT:FQL_AUDITING_CLIENT_TEMPLATE.FAT&amp;display_string=Audit&amp;VAR:KEY=CZKDYXCHSL&amp;VAR:QUERY=RkZfRU5UUlBSX1ZBTF9EQUlMWSgzOTkxMCwsLCwsJ0RJTCcpL0VDX01FQU5fU0FMRVNfTlRNQSgzOTkxMCk=&amp;","WINDOW=FIRST_POPUP&amp;HEIGHT=450&amp;WIDTH=450&amp;START_MAXIMIZED=FALSE&amp;VAR:CALENDAR=US&amp;VAR:SYMBOL=SGI&amp;VAR:INDEX=0"}</definedName>
    <definedName name="_3790__FDSAUDITLINK__" hidden="1">{"fdsup://Directions/FactSet Auditing Viewer?action=AUDIT_VALUE&amp;DB=129&amp;ID1=50216110&amp;VALUEID=02001&amp;SDATE=200602&amp;PERIODTYPE=QTR_STD&amp;SCFT=3&amp;window=popup_no_bar&amp;width=385&amp;height=120&amp;START_MAXIMIZED=FALSE&amp;creator=factset&amp;display_string=Audit"}</definedName>
    <definedName name="_3791__FDSAUDITLINK__" hidden="1">{"fdsup://Directions/FactSet Auditing Viewer?action=AUDIT_VALUE&amp;DB=129&amp;ID1=50216110&amp;VALUEID=02001&amp;SDATE=200601&amp;PERIODTYPE=QTR_STD&amp;SCFT=3&amp;window=popup_no_bar&amp;width=385&amp;height=120&amp;START_MAXIMIZED=FALSE&amp;creator=factset&amp;display_string=Audit"}</definedName>
    <definedName name="_3792__FDSAUDITLINK__" hidden="1">{"fdsup://Directions/FactSet Auditing Viewer?action=AUDIT_VALUE&amp;DB=129&amp;ID1=50216110&amp;VALUEID=02001&amp;SDATE=200601&amp;PERIODTYPE=QTR_STD&amp;SCFT=3&amp;window=popup_no_bar&amp;width=385&amp;height=120&amp;START_MAXIMIZED=FALSE&amp;creator=factset&amp;display_string=Audit"}</definedName>
    <definedName name="_3793__FDSAUDITLINK__" hidden="1">{"fdsup://Directions/FactSet Auditing Viewer?action=AUDIT_VALUE&amp;DB=129&amp;ID1=50216110&amp;VALUEID=02001&amp;SDATE=200503&amp;PERIODTYPE=QTR_STD&amp;SCFT=3&amp;window=popup_no_bar&amp;width=385&amp;height=120&amp;START_MAXIMIZED=FALSE&amp;creator=factset&amp;display_string=Audit"}</definedName>
    <definedName name="_3794__FDSAUDITLINK__" hidden="1">{"fdsup://Directions/FactSet Auditing Viewer?action=AUDIT_VALUE&amp;DB=129&amp;ID1=50216110&amp;VALUEID=02001&amp;SDATE=200503&amp;PERIODTYPE=QTR_STD&amp;SCFT=3&amp;window=popup_no_bar&amp;width=385&amp;height=120&amp;START_MAXIMIZED=FALSE&amp;creator=factset&amp;display_string=Audit"}</definedName>
    <definedName name="_3795__FDSAUDITLINK__" hidden="1">{"fdsup://Directions/FactSet Auditing Viewer?action=AUDIT_VALUE&amp;DB=129&amp;ID1=50216110&amp;VALUEID=02001&amp;SDATE=200502&amp;PERIODTYPE=QTR_STD&amp;SCFT=3&amp;window=popup_no_bar&amp;width=385&amp;height=120&amp;START_MAXIMIZED=FALSE&amp;creator=factset&amp;display_string=Audit"}</definedName>
    <definedName name="_3796__FDSAUDITLINK__" hidden="1">{"fdsup://Directions/FactSet Auditing Viewer?action=AUDIT_VALUE&amp;DB=129&amp;ID1=50216110&amp;VALUEID=02001&amp;SDATE=200502&amp;PERIODTYPE=QTR_STD&amp;SCFT=3&amp;window=popup_no_bar&amp;width=385&amp;height=120&amp;START_MAXIMIZED=FALSE&amp;creator=factset&amp;display_string=Audit"}</definedName>
    <definedName name="_3797__FDSAUDITLINK__" hidden="1">{"fdsup://Directions/FactSet Auditing Viewer?action=AUDIT_VALUE&amp;DB=129&amp;ID1=50216110&amp;VALUEID=02001&amp;SDATE=200501&amp;PERIODTYPE=QTR_STD&amp;SCFT=3&amp;window=popup_no_bar&amp;width=385&amp;height=120&amp;START_MAXIMIZED=FALSE&amp;creator=factset&amp;display_string=Audit"}</definedName>
    <definedName name="_3798__FDSAUDITLINK__" hidden="1">{"fdsup://Directions/FactSet Auditing Viewer?action=AUDIT_VALUE&amp;DB=129&amp;ID1=50216110&amp;VALUEID=02001&amp;SDATE=200501&amp;PERIODTYPE=QTR_STD&amp;SCFT=3&amp;window=popup_no_bar&amp;width=385&amp;height=120&amp;START_MAXIMIZED=FALSE&amp;creator=factset&amp;display_string=Audit"}</definedName>
    <definedName name="_3799__FDSAUDITLINK__" hidden="1">{"fdsup://Directions/FactSet Auditing Viewer?action=AUDIT_VALUE&amp;DB=129&amp;ID1=50216110&amp;VALUEID=02001&amp;SDATE=200403&amp;PERIODTYPE=QTR_STD&amp;SCFT=3&amp;window=popup_no_bar&amp;width=385&amp;height=120&amp;START_MAXIMIZED=FALSE&amp;creator=factset&amp;display_string=Audit"}</definedName>
    <definedName name="_38__FDSAUDITLINK__" hidden="1">{"fdsup://directions/FAT Viewer?action=UPDATE&amp;creator=factset&amp;DYN_ARGS=TRUE&amp;DOC_NAME=FAT:FQL_AUDITING_CLIENT_TEMPLATE.FAT&amp;display_string=Audit&amp;VAR:KEY=SXOBSXQVWD&amp;VAR:QUERY=RkZfRU5UUlBSX1ZBTF9EQUlMWSg0MDM4NywsLCwsJ0RJTCcpL0VDX01FQU5fU0FMRVNfTlRNQSg0MDM4Nyk=&amp;","WINDOW=FIRST_POPUP&amp;HEIGHT=450&amp;WIDTH=450&amp;START_MAXIMIZED=FALSE&amp;VAR:CALENDAR=US&amp;VAR:SYMBOL=SGI&amp;VAR:INDEX=0"}</definedName>
    <definedName name="_380__FDSAUDITLINK__" hidden="1">{"fdsup://directions/FAT Viewer?action=UPDATE&amp;creator=factset&amp;DYN_ARGS=TRUE&amp;DOC_NAME=FAT:FQL_AUDITING_CLIENT_TEMPLATE.FAT&amp;display_string=Audit&amp;VAR:KEY=UBKVCJQNQV&amp;VAR:QUERY=RkZfRU5UUlBSX1ZBTF9EQUlMWSgzOTkwOSwsLCwsJ0RJTCcpL0VDX01FQU5fU0FMRVNfTlRNQSgzOTkwOSk=&amp;","WINDOW=FIRST_POPUP&amp;HEIGHT=450&amp;WIDTH=450&amp;START_MAXIMIZED=FALSE&amp;VAR:CALENDAR=US&amp;VAR:SYMBOL=SGI&amp;VAR:INDEX=0"}</definedName>
    <definedName name="_3800__FDSAUDITLINK__" hidden="1">{"fdsup://Directions/FactSet Auditing Viewer?action=AUDIT_VALUE&amp;DB=129&amp;ID1=50216110&amp;VALUEID=02001&amp;SDATE=200403&amp;PERIODTYPE=QTR_STD&amp;SCFT=3&amp;window=popup_no_bar&amp;width=385&amp;height=120&amp;START_MAXIMIZED=FALSE&amp;creator=factset&amp;display_string=Audit"}</definedName>
    <definedName name="_3801__FDSAUDITLINK__" hidden="1">{"fdsup://Directions/FactSet Auditing Viewer?action=AUDIT_VALUE&amp;DB=129&amp;ID1=50216110&amp;VALUEID=02001&amp;SDATE=200402&amp;PERIODTYPE=QTR_STD&amp;SCFT=3&amp;window=popup_no_bar&amp;width=385&amp;height=120&amp;START_MAXIMIZED=FALSE&amp;creator=factset&amp;display_string=Audit"}</definedName>
    <definedName name="_3802__FDSAUDITLINK__" hidden="1">{"fdsup://Directions/FactSet Auditing Viewer?action=AUDIT_VALUE&amp;DB=129&amp;ID1=50216110&amp;VALUEID=02001&amp;SDATE=200402&amp;PERIODTYPE=QTR_STD&amp;SCFT=3&amp;window=popup_no_bar&amp;width=385&amp;height=120&amp;START_MAXIMIZED=FALSE&amp;creator=factset&amp;display_string=Audit"}</definedName>
    <definedName name="_3803__FDSAUDITLINK__" hidden="1">{"fdsup://Directions/FactSet Auditing Viewer?action=AUDIT_VALUE&amp;DB=129&amp;ID1=50216110&amp;VALUEID=02001&amp;SDATE=200401&amp;PERIODTYPE=QTR_STD&amp;SCFT=3&amp;window=popup_no_bar&amp;width=385&amp;height=120&amp;START_MAXIMIZED=FALSE&amp;creator=factset&amp;display_string=Audit"}</definedName>
    <definedName name="_3804__FDSAUDITLINK__" hidden="1">{"fdsup://Directions/FactSet Auditing Viewer?action=AUDIT_VALUE&amp;DB=129&amp;ID1=50216110&amp;VALUEID=02001&amp;SDATE=200401&amp;PERIODTYPE=QTR_STD&amp;SCFT=3&amp;window=popup_no_bar&amp;width=385&amp;height=120&amp;START_MAXIMIZED=FALSE&amp;creator=factset&amp;display_string=Audit"}</definedName>
    <definedName name="_3805__FDSAUDITLINK__" hidden="1">{"fdsup://Directions/FactSet Auditing Viewer?action=AUDIT_VALUE&amp;DB=129&amp;ID1=51841510&amp;VALUEID=02001&amp;SDATE=200801&amp;PERIODTYPE=QTR_STD&amp;SCFT=3&amp;window=popup_no_bar&amp;width=385&amp;height=120&amp;START_MAXIMIZED=FALSE&amp;creator=factset&amp;display_string=Audit"}</definedName>
    <definedName name="_3806__FDSAUDITLINK__" hidden="1">{"fdsup://Directions/FactSet Auditing Viewer?action=AUDIT_VALUE&amp;DB=129&amp;ID1=51841510&amp;VALUEID=02001&amp;SDATE=200801&amp;PERIODTYPE=QTR_STD&amp;SCFT=3&amp;window=popup_no_bar&amp;width=385&amp;height=120&amp;START_MAXIMIZED=FALSE&amp;creator=factset&amp;display_string=Audit"}</definedName>
    <definedName name="_3807__FDSAUDITLINK__" hidden="1">{"fdsup://Directions/FactSet Auditing Viewer?action=AUDIT_VALUE&amp;DB=129&amp;ID1=51841510&amp;VALUEID=02001&amp;SDATE=200703&amp;PERIODTYPE=QTR_STD&amp;SCFT=3&amp;window=popup_no_bar&amp;width=385&amp;height=120&amp;START_MAXIMIZED=FALSE&amp;creator=factset&amp;display_string=Audit"}</definedName>
    <definedName name="_3808__FDSAUDITLINK__" hidden="1">{"fdsup://Directions/FactSet Auditing Viewer?action=AUDIT_VALUE&amp;DB=129&amp;ID1=51841510&amp;VALUEID=02001&amp;SDATE=200703&amp;PERIODTYPE=QTR_STD&amp;SCFT=3&amp;window=popup_no_bar&amp;width=385&amp;height=120&amp;START_MAXIMIZED=FALSE&amp;creator=factset&amp;display_string=Audit"}</definedName>
    <definedName name="_3809__FDSAUDITLINK__" hidden="1">{"fdsup://Directions/FactSet Auditing Viewer?action=AUDIT_VALUE&amp;DB=129&amp;ID1=51841510&amp;VALUEID=02001&amp;SDATE=200702&amp;PERIODTYPE=QTR_STD&amp;SCFT=3&amp;window=popup_no_bar&amp;width=385&amp;height=120&amp;START_MAXIMIZED=FALSE&amp;creator=factset&amp;display_string=Audit"}</definedName>
    <definedName name="_381__FDSAUDITLINK__" hidden="1">{"fdsup://directions/FAT Viewer?action=UPDATE&amp;creator=factset&amp;DYN_ARGS=TRUE&amp;DOC_NAME=FAT:FQL_AUDITING_CLIENT_TEMPLATE.FAT&amp;display_string=Audit&amp;VAR:KEY=EVCZIJUDGB&amp;VAR:QUERY=RkZfRU5UUlBSX1ZBTF9EQUlMWSgzOTkwNiwsLCwsJ0RJTCcpL0VDX01FQU5fU0FMRVNfTlRNQSgzOTkwNik=&amp;","WINDOW=FIRST_POPUP&amp;HEIGHT=450&amp;WIDTH=450&amp;START_MAXIMIZED=FALSE&amp;VAR:CALENDAR=US&amp;VAR:SYMBOL=SGI&amp;VAR:INDEX=0"}</definedName>
    <definedName name="_3810__FDSAUDITLINK__" hidden="1">{"fdsup://Directions/FactSet Auditing Viewer?action=AUDIT_VALUE&amp;DB=129&amp;ID1=51841510&amp;VALUEID=02001&amp;SDATE=200702&amp;PERIODTYPE=QTR_STD&amp;SCFT=3&amp;window=popup_no_bar&amp;width=385&amp;height=120&amp;START_MAXIMIZED=FALSE&amp;creator=factset&amp;display_string=Audit"}</definedName>
    <definedName name="_3811__FDSAUDITLINK__" hidden="1">{"fdsup://Directions/FactSet Auditing Viewer?action=AUDIT_VALUE&amp;DB=129&amp;ID1=51841510&amp;VALUEID=02001&amp;SDATE=200701&amp;PERIODTYPE=QTR_STD&amp;SCFT=3&amp;window=popup_no_bar&amp;width=385&amp;height=120&amp;START_MAXIMIZED=FALSE&amp;creator=factset&amp;display_string=Audit"}</definedName>
    <definedName name="_3812__FDSAUDITLINK__" hidden="1">{"fdsup://Directions/FactSet Auditing Viewer?action=AUDIT_VALUE&amp;DB=129&amp;ID1=51841510&amp;VALUEID=02001&amp;SDATE=200701&amp;PERIODTYPE=QTR_STD&amp;SCFT=3&amp;window=popup_no_bar&amp;width=385&amp;height=120&amp;START_MAXIMIZED=FALSE&amp;creator=factset&amp;display_string=Audit"}</definedName>
    <definedName name="_3813__FDSAUDITLINK__" hidden="1">{"fdsup://Directions/FactSet Auditing Viewer?action=AUDIT_VALUE&amp;DB=129&amp;ID1=51841510&amp;VALUEID=02001&amp;SDATE=200603&amp;PERIODTYPE=QTR_STD&amp;SCFT=3&amp;window=popup_no_bar&amp;width=385&amp;height=120&amp;START_MAXIMIZED=FALSE&amp;creator=factset&amp;display_string=Audit"}</definedName>
    <definedName name="_3814__FDSAUDITLINK__" hidden="1">{"fdsup://Directions/FactSet Auditing Viewer?action=AUDIT_VALUE&amp;DB=129&amp;ID1=51841510&amp;VALUEID=02001&amp;SDATE=200603&amp;PERIODTYPE=QTR_STD&amp;SCFT=3&amp;window=popup_no_bar&amp;width=385&amp;height=120&amp;START_MAXIMIZED=FALSE&amp;creator=factset&amp;display_string=Audit"}</definedName>
    <definedName name="_3815__FDSAUDITLINK__" hidden="1">{"fdsup://Directions/FactSet Auditing Viewer?action=AUDIT_VALUE&amp;DB=129&amp;ID1=51841510&amp;VALUEID=02001&amp;SDATE=200602&amp;PERIODTYPE=QTR_STD&amp;SCFT=3&amp;window=popup_no_bar&amp;width=385&amp;height=120&amp;START_MAXIMIZED=FALSE&amp;creator=factset&amp;display_string=Audit"}</definedName>
    <definedName name="_3816__FDSAUDITLINK__" hidden="1">{"fdsup://Directions/FactSet Auditing Viewer?action=AUDIT_VALUE&amp;DB=129&amp;ID1=51841510&amp;VALUEID=02001&amp;SDATE=200602&amp;PERIODTYPE=QTR_STD&amp;SCFT=3&amp;window=popup_no_bar&amp;width=385&amp;height=120&amp;START_MAXIMIZED=FALSE&amp;creator=factset&amp;display_string=Audit"}</definedName>
    <definedName name="_3817__FDSAUDITLINK__" hidden="1">{"fdsup://Directions/FactSet Auditing Viewer?action=AUDIT_VALUE&amp;DB=129&amp;ID1=51841510&amp;VALUEID=02001&amp;SDATE=200601&amp;PERIODTYPE=QTR_STD&amp;SCFT=3&amp;window=popup_no_bar&amp;width=385&amp;height=120&amp;START_MAXIMIZED=FALSE&amp;creator=factset&amp;display_string=Audit"}</definedName>
    <definedName name="_3818__FDSAUDITLINK__" hidden="1">{"fdsup://Directions/FactSet Auditing Viewer?action=AUDIT_VALUE&amp;DB=129&amp;ID1=51841510&amp;VALUEID=02001&amp;SDATE=200601&amp;PERIODTYPE=QTR_STD&amp;SCFT=3&amp;window=popup_no_bar&amp;width=385&amp;height=120&amp;START_MAXIMIZED=FALSE&amp;creator=factset&amp;display_string=Audit"}</definedName>
    <definedName name="_3819__FDSAUDITLINK__" hidden="1">{"fdsup://Directions/FactSet Auditing Viewer?action=AUDIT_VALUE&amp;DB=129&amp;ID1=51841510&amp;VALUEID=02001&amp;SDATE=200503&amp;PERIODTYPE=QTR_STD&amp;SCFT=3&amp;window=popup_no_bar&amp;width=385&amp;height=120&amp;START_MAXIMIZED=FALSE&amp;creator=factset&amp;display_string=Audit"}</definedName>
    <definedName name="_382__FDSAUDITLINK__" hidden="1">{"fdsup://directions/FAT Viewer?action=UPDATE&amp;creator=factset&amp;DYN_ARGS=TRUE&amp;DOC_NAME=FAT:FQL_AUDITING_CLIENT_TEMPLATE.FAT&amp;display_string=Audit&amp;VAR:KEY=WPYZATQRMT&amp;VAR:QUERY=RkZfRU5UUlBSX1ZBTF9EQUlMWSgzOTkwNSwsLCwsJ0RJTCcpL0VDX01FQU5fU0FMRVNfTlRNQSgzOTkwNSk=&amp;","WINDOW=FIRST_POPUP&amp;HEIGHT=450&amp;WIDTH=450&amp;START_MAXIMIZED=FALSE&amp;VAR:CALENDAR=US&amp;VAR:SYMBOL=SGI&amp;VAR:INDEX=0"}</definedName>
    <definedName name="_3820__FDSAUDITLINK__" hidden="1">{"fdsup://Directions/FactSet Auditing Viewer?action=AUDIT_VALUE&amp;DB=129&amp;ID1=51841510&amp;VALUEID=02001&amp;SDATE=200503&amp;PERIODTYPE=QTR_STD&amp;SCFT=3&amp;window=popup_no_bar&amp;width=385&amp;height=120&amp;START_MAXIMIZED=FALSE&amp;creator=factset&amp;display_string=Audit"}</definedName>
    <definedName name="_3821__FDSAUDITLINK__" hidden="1">{"fdsup://Directions/FactSet Auditing Viewer?action=AUDIT_VALUE&amp;DB=129&amp;ID1=51841510&amp;VALUEID=02001&amp;SDATE=200502&amp;PERIODTYPE=QTR_STD&amp;SCFT=3&amp;window=popup_no_bar&amp;width=385&amp;height=120&amp;START_MAXIMIZED=FALSE&amp;creator=factset&amp;display_string=Audit"}</definedName>
    <definedName name="_3822__FDSAUDITLINK__" hidden="1">{"fdsup://Directions/FactSet Auditing Viewer?action=AUDIT_VALUE&amp;DB=129&amp;ID1=51841510&amp;VALUEID=02001&amp;SDATE=200502&amp;PERIODTYPE=QTR_STD&amp;SCFT=3&amp;window=popup_no_bar&amp;width=385&amp;height=120&amp;START_MAXIMIZED=FALSE&amp;creator=factset&amp;display_string=Audit"}</definedName>
    <definedName name="_3823__FDSAUDITLINK__" hidden="1">{"fdsup://Directions/FactSet Auditing Viewer?action=AUDIT_VALUE&amp;DB=129&amp;ID1=51841510&amp;VALUEID=02001&amp;SDATE=200403&amp;PERIODTYPE=QTR_STD&amp;SCFT=3&amp;window=popup_no_bar&amp;width=385&amp;height=120&amp;START_MAXIMIZED=FALSE&amp;creator=factset&amp;display_string=Audit"}</definedName>
    <definedName name="_3824__FDSAUDITLINK__" hidden="1">{"fdsup://Directions/FactSet Auditing Viewer?action=AUDIT_VALUE&amp;DB=129&amp;ID1=51841510&amp;VALUEID=02001&amp;SDATE=200403&amp;PERIODTYPE=QTR_STD&amp;SCFT=3&amp;window=popup_no_bar&amp;width=385&amp;height=120&amp;START_MAXIMIZED=FALSE&amp;creator=factset&amp;display_string=Audit"}</definedName>
    <definedName name="_3825__FDSAUDITLINK__" hidden="1">{"fdsup://Directions/FactSet Auditing Viewer?action=AUDIT_VALUE&amp;DB=129&amp;ID1=51841510&amp;VALUEID=02001&amp;SDATE=200402&amp;PERIODTYPE=QTR_STD&amp;SCFT=3&amp;window=popup_no_bar&amp;width=385&amp;height=120&amp;START_MAXIMIZED=FALSE&amp;creator=factset&amp;display_string=Audit"}</definedName>
    <definedName name="_3826__FDSAUDITLINK__" hidden="1">{"fdsup://Directions/FactSet Auditing Viewer?action=AUDIT_VALUE&amp;DB=129&amp;ID1=51841510&amp;VALUEID=02001&amp;SDATE=200402&amp;PERIODTYPE=QTR_STD&amp;SCFT=3&amp;window=popup_no_bar&amp;width=385&amp;height=120&amp;START_MAXIMIZED=FALSE&amp;creator=factset&amp;display_string=Audit"}</definedName>
    <definedName name="_3827__FDSAUDITLINK__" hidden="1">{"fdsup://Directions/FactSet Auditing Viewer?action=AUDIT_VALUE&amp;DB=129&amp;ID1=51841510&amp;VALUEID=02001&amp;SDATE=200401&amp;PERIODTYPE=QTR_STD&amp;SCFT=3&amp;window=popup_no_bar&amp;width=385&amp;height=120&amp;START_MAXIMIZED=FALSE&amp;creator=factset&amp;display_string=Audit"}</definedName>
    <definedName name="_3828__FDSAUDITLINK__" hidden="1">{"fdsup://Directions/FactSet Auditing Viewer?action=AUDIT_VALUE&amp;DB=129&amp;ID1=51841510&amp;VALUEID=02001&amp;SDATE=200401&amp;PERIODTYPE=QTR_STD&amp;SCFT=3&amp;window=popup_no_bar&amp;width=385&amp;height=120&amp;START_MAXIMIZED=FALSE&amp;creator=factset&amp;display_string=Audit"}</definedName>
    <definedName name="_3829__FDSAUDITLINK__" hidden="1">{"fdsup://Directions/FactSet Auditing Viewer?action=AUDIT_VALUE&amp;DB=129&amp;ID1=51280710&amp;VALUEID=02001&amp;SDATE=200803&amp;PERIODTYPE=QTR_STD&amp;SCFT=3&amp;window=popup_no_bar&amp;width=385&amp;height=120&amp;START_MAXIMIZED=FALSE&amp;creator=factset&amp;display_string=Audit"}</definedName>
    <definedName name="_383__FDSAUDITLINK__" hidden="1">{"fdsup://directions/FAT Viewer?action=UPDATE&amp;creator=factset&amp;DYN_ARGS=TRUE&amp;DOC_NAME=FAT:FQL_AUDITING_CLIENT_TEMPLATE.FAT&amp;display_string=Audit&amp;VAR:KEY=KTEJWHONMB&amp;VAR:QUERY=RkZfRU5UUlBSX1ZBTF9EQUlMWSgzOTkwNCwsLCwsJ0RJTCcpL0VDX01FQU5fU0FMRVNfTlRNQSgzOTkwNCk=&amp;","WINDOW=FIRST_POPUP&amp;HEIGHT=450&amp;WIDTH=450&amp;START_MAXIMIZED=FALSE&amp;VAR:CALENDAR=US&amp;VAR:SYMBOL=SGI&amp;VAR:INDEX=0"}</definedName>
    <definedName name="_3830__FDSAUDITLINK__" hidden="1">{"fdsup://Directions/FactSet Auditing Viewer?action=AUDIT_VALUE&amp;DB=129&amp;ID1=51280710&amp;VALUEID=02001&amp;SDATE=200803&amp;PERIODTYPE=QTR_STD&amp;SCFT=3&amp;window=popup_no_bar&amp;width=385&amp;height=120&amp;START_MAXIMIZED=FALSE&amp;creator=factset&amp;display_string=Audit"}</definedName>
    <definedName name="_3831__FDSAUDITLINK__" hidden="1">{"fdsup://Directions/FactSet Auditing Viewer?action=AUDIT_VALUE&amp;DB=129&amp;ID1=51280710&amp;VALUEID=02001&amp;SDATE=200802&amp;PERIODTYPE=QTR_STD&amp;SCFT=3&amp;window=popup_no_bar&amp;width=385&amp;height=120&amp;START_MAXIMIZED=FALSE&amp;creator=factset&amp;display_string=Audit"}</definedName>
    <definedName name="_3832__FDSAUDITLINK__" hidden="1">{"fdsup://Directions/FactSet Auditing Viewer?action=AUDIT_VALUE&amp;DB=129&amp;ID1=51280710&amp;VALUEID=02001&amp;SDATE=200802&amp;PERIODTYPE=QTR_STD&amp;SCFT=3&amp;window=popup_no_bar&amp;width=385&amp;height=120&amp;START_MAXIMIZED=FALSE&amp;creator=factset&amp;display_string=Audit"}</definedName>
    <definedName name="_3833__FDSAUDITLINK__" hidden="1">{"fdsup://Directions/FactSet Auditing Viewer?action=AUDIT_VALUE&amp;DB=129&amp;ID1=51280710&amp;VALUEID=02001&amp;SDATE=200801&amp;PERIODTYPE=QTR_STD&amp;SCFT=3&amp;window=popup_no_bar&amp;width=385&amp;height=120&amp;START_MAXIMIZED=FALSE&amp;creator=factset&amp;display_string=Audit"}</definedName>
    <definedName name="_3834__FDSAUDITLINK__" hidden="1">{"fdsup://Directions/FactSet Auditing Viewer?action=AUDIT_VALUE&amp;DB=129&amp;ID1=51280710&amp;VALUEID=02001&amp;SDATE=200801&amp;PERIODTYPE=QTR_STD&amp;SCFT=3&amp;window=popup_no_bar&amp;width=385&amp;height=120&amp;START_MAXIMIZED=FALSE&amp;creator=factset&amp;display_string=Audit"}</definedName>
    <definedName name="_3835__FDSAUDITLINK__" hidden="1">{"fdsup://Directions/FactSet Auditing Viewer?action=AUDIT_VALUE&amp;DB=129&amp;ID1=51280710&amp;VALUEID=02001&amp;SDATE=200703&amp;PERIODTYPE=QTR_STD&amp;SCFT=3&amp;window=popup_no_bar&amp;width=385&amp;height=120&amp;START_MAXIMIZED=FALSE&amp;creator=factset&amp;display_string=Audit"}</definedName>
    <definedName name="_3836__FDSAUDITLINK__" hidden="1">{"fdsup://Directions/FactSet Auditing Viewer?action=AUDIT_VALUE&amp;DB=129&amp;ID1=51280710&amp;VALUEID=02001&amp;SDATE=200703&amp;PERIODTYPE=QTR_STD&amp;SCFT=3&amp;window=popup_no_bar&amp;width=385&amp;height=120&amp;START_MAXIMIZED=FALSE&amp;creator=factset&amp;display_string=Audit"}</definedName>
    <definedName name="_3837__FDSAUDITLINK__" hidden="1">{"fdsup://Directions/FactSet Auditing Viewer?action=AUDIT_VALUE&amp;DB=129&amp;ID1=51280710&amp;VALUEID=02001&amp;SDATE=200702&amp;PERIODTYPE=QTR_STD&amp;SCFT=3&amp;window=popup_no_bar&amp;width=385&amp;height=120&amp;START_MAXIMIZED=FALSE&amp;creator=factset&amp;display_string=Audit"}</definedName>
    <definedName name="_3838__FDSAUDITLINK__" hidden="1">{"fdsup://Directions/FactSet Auditing Viewer?action=AUDIT_VALUE&amp;DB=129&amp;ID1=51280710&amp;VALUEID=02001&amp;SDATE=200702&amp;PERIODTYPE=QTR_STD&amp;SCFT=3&amp;window=popup_no_bar&amp;width=385&amp;height=120&amp;START_MAXIMIZED=FALSE&amp;creator=factset&amp;display_string=Audit"}</definedName>
    <definedName name="_3839__FDSAUDITLINK__" hidden="1">{"fdsup://Directions/FactSet Auditing Viewer?action=AUDIT_VALUE&amp;DB=129&amp;ID1=51280710&amp;VALUEID=02001&amp;SDATE=200701&amp;PERIODTYPE=QTR_STD&amp;SCFT=3&amp;window=popup_no_bar&amp;width=385&amp;height=120&amp;START_MAXIMIZED=FALSE&amp;creator=factset&amp;display_string=Audit"}</definedName>
    <definedName name="_384__FDSAUDITLINK__" hidden="1">{"fdsup://directions/FAT Viewer?action=UPDATE&amp;creator=factset&amp;DYN_ARGS=TRUE&amp;DOC_NAME=FAT:FQL_AUDITING_CLIENT_TEMPLATE.FAT&amp;display_string=Audit&amp;VAR:KEY=CFYHMXQVYL&amp;VAR:QUERY=RkZfRU5UUlBSX1ZBTF9EQUlMWSgzOTkwMywsLCwsJ0RJTCcpL0VDX01FQU5fU0FMRVNfTlRNQSgzOTkwMyk=&amp;","WINDOW=FIRST_POPUP&amp;HEIGHT=450&amp;WIDTH=450&amp;START_MAXIMIZED=FALSE&amp;VAR:CALENDAR=US&amp;VAR:SYMBOL=SGI&amp;VAR:INDEX=0"}</definedName>
    <definedName name="_3840__FDSAUDITLINK__" hidden="1">{"fdsup://Directions/FactSet Auditing Viewer?action=AUDIT_VALUE&amp;DB=129&amp;ID1=51280710&amp;VALUEID=02001&amp;SDATE=200701&amp;PERIODTYPE=QTR_STD&amp;SCFT=3&amp;window=popup_no_bar&amp;width=385&amp;height=120&amp;START_MAXIMIZED=FALSE&amp;creator=factset&amp;display_string=Audit"}</definedName>
    <definedName name="_3841__FDSAUDITLINK__" hidden="1">{"fdsup://Directions/FactSet Auditing Viewer?action=AUDIT_VALUE&amp;DB=129&amp;ID1=51280710&amp;VALUEID=02001&amp;SDATE=200603&amp;PERIODTYPE=QTR_STD&amp;SCFT=3&amp;window=popup_no_bar&amp;width=385&amp;height=120&amp;START_MAXIMIZED=FALSE&amp;creator=factset&amp;display_string=Audit"}</definedName>
    <definedName name="_3842__FDSAUDITLINK__" hidden="1">{"fdsup://Directions/FactSet Auditing Viewer?action=AUDIT_VALUE&amp;DB=129&amp;ID1=51280710&amp;VALUEID=02001&amp;SDATE=200603&amp;PERIODTYPE=QTR_STD&amp;SCFT=3&amp;window=popup_no_bar&amp;width=385&amp;height=120&amp;START_MAXIMIZED=FALSE&amp;creator=factset&amp;display_string=Audit"}</definedName>
    <definedName name="_3843__FDSAUDITLINK__" hidden="1">{"fdsup://Directions/FactSet Auditing Viewer?action=AUDIT_VALUE&amp;DB=129&amp;ID1=51280710&amp;VALUEID=02001&amp;SDATE=200602&amp;PERIODTYPE=QTR_STD&amp;SCFT=3&amp;window=popup_no_bar&amp;width=385&amp;height=120&amp;START_MAXIMIZED=FALSE&amp;creator=factset&amp;display_string=Audit"}</definedName>
    <definedName name="_3844__FDSAUDITLINK__" hidden="1">{"fdsup://Directions/FactSet Auditing Viewer?action=AUDIT_VALUE&amp;DB=129&amp;ID1=51280710&amp;VALUEID=02001&amp;SDATE=200602&amp;PERIODTYPE=QTR_STD&amp;SCFT=3&amp;window=popup_no_bar&amp;width=385&amp;height=120&amp;START_MAXIMIZED=FALSE&amp;creator=factset&amp;display_string=Audit"}</definedName>
    <definedName name="_3845__FDSAUDITLINK__" hidden="1">{"fdsup://Directions/FactSet Auditing Viewer?action=AUDIT_VALUE&amp;DB=129&amp;ID1=51280710&amp;VALUEID=02001&amp;SDATE=200601&amp;PERIODTYPE=QTR_STD&amp;SCFT=3&amp;window=popup_no_bar&amp;width=385&amp;height=120&amp;START_MAXIMIZED=FALSE&amp;creator=factset&amp;display_string=Audit"}</definedName>
    <definedName name="_3846__FDSAUDITLINK__" hidden="1">{"fdsup://Directions/FactSet Auditing Viewer?action=AUDIT_VALUE&amp;DB=129&amp;ID1=51280710&amp;VALUEID=02001&amp;SDATE=200601&amp;PERIODTYPE=QTR_STD&amp;SCFT=3&amp;window=popup_no_bar&amp;width=385&amp;height=120&amp;START_MAXIMIZED=FALSE&amp;creator=factset&amp;display_string=Audit"}</definedName>
    <definedName name="_3847__FDSAUDITLINK__" hidden="1">{"fdsup://Directions/FactSet Auditing Viewer?action=AUDIT_VALUE&amp;DB=129&amp;ID1=51280710&amp;VALUEID=02001&amp;SDATE=200502&amp;PERIODTYPE=QTR_STD&amp;SCFT=3&amp;window=popup_no_bar&amp;width=385&amp;height=120&amp;START_MAXIMIZED=FALSE&amp;creator=factset&amp;display_string=Audit"}</definedName>
    <definedName name="_3848__FDSAUDITLINK__" hidden="1">{"fdsup://Directions/FactSet Auditing Viewer?action=AUDIT_VALUE&amp;DB=129&amp;ID1=51280710&amp;VALUEID=02001&amp;SDATE=200502&amp;PERIODTYPE=QTR_STD&amp;SCFT=3&amp;window=popup_no_bar&amp;width=385&amp;height=120&amp;START_MAXIMIZED=FALSE&amp;creator=factset&amp;display_string=Audit"}</definedName>
    <definedName name="_3849__FDSAUDITLINK__" hidden="1">{"fdsup://Directions/FactSet Auditing Viewer?action=AUDIT_VALUE&amp;DB=129&amp;ID1=51280710&amp;VALUEID=02001&amp;SDATE=200501&amp;PERIODTYPE=QTR_STD&amp;SCFT=3&amp;window=popup_no_bar&amp;width=385&amp;height=120&amp;START_MAXIMIZED=FALSE&amp;creator=factset&amp;display_string=Audit"}</definedName>
    <definedName name="_385__FDSAUDITLINK__" hidden="1">{"fdsup://directions/FAT Viewer?action=UPDATE&amp;creator=factset&amp;DYN_ARGS=TRUE&amp;DOC_NAME=FAT:FQL_AUDITING_CLIENT_TEMPLATE.FAT&amp;display_string=Audit&amp;VAR:KEY=CXUJMXYJML&amp;VAR:QUERY=RkZfRU5UUlBSX1ZBTF9EQUlMWSgzOTkwMiwsLCwsJ0RJTCcpL0VDX01FQU5fU0FMRVNfTlRNQSgzOTkwMik=&amp;","WINDOW=FIRST_POPUP&amp;HEIGHT=450&amp;WIDTH=450&amp;START_MAXIMIZED=FALSE&amp;VAR:CALENDAR=US&amp;VAR:SYMBOL=SGI&amp;VAR:INDEX=0"}</definedName>
    <definedName name="_3850__FDSAUDITLINK__" hidden="1">{"fdsup://Directions/FactSet Auditing Viewer?action=AUDIT_VALUE&amp;DB=129&amp;ID1=51280710&amp;VALUEID=02001&amp;SDATE=200501&amp;PERIODTYPE=QTR_STD&amp;SCFT=3&amp;window=popup_no_bar&amp;width=385&amp;height=120&amp;START_MAXIMIZED=FALSE&amp;creator=factset&amp;display_string=Audit"}</definedName>
    <definedName name="_3851__FDSAUDITLINK__" hidden="1">{"fdsup://Directions/FactSet Auditing Viewer?action=AUDIT_VALUE&amp;DB=129&amp;ID1=51280710&amp;VALUEID=02001&amp;SDATE=200403&amp;PERIODTYPE=QTR_STD&amp;SCFT=3&amp;window=popup_no_bar&amp;width=385&amp;height=120&amp;START_MAXIMIZED=FALSE&amp;creator=factset&amp;display_string=Audit"}</definedName>
    <definedName name="_3852__FDSAUDITLINK__" hidden="1">{"fdsup://Directions/FactSet Auditing Viewer?action=AUDIT_VALUE&amp;DB=129&amp;ID1=51280710&amp;VALUEID=02001&amp;SDATE=200403&amp;PERIODTYPE=QTR_STD&amp;SCFT=3&amp;window=popup_no_bar&amp;width=385&amp;height=120&amp;START_MAXIMIZED=FALSE&amp;creator=factset&amp;display_string=Audit"}</definedName>
    <definedName name="_3853__FDSAUDITLINK__" hidden="1">{"fdsup://Directions/FactSet Auditing Viewer?action=AUDIT_VALUE&amp;DB=129&amp;ID1=53567810&amp;VALUEID=02001&amp;SDATE=200803&amp;PERIODTYPE=QTR_STD&amp;SCFT=3&amp;window=popup_no_bar&amp;width=385&amp;height=120&amp;START_MAXIMIZED=FALSE&amp;creator=factset&amp;display_string=Audit"}</definedName>
    <definedName name="_3854__FDSAUDITLINK__" hidden="1">{"fdsup://Directions/FactSet Auditing Viewer?action=AUDIT_VALUE&amp;DB=129&amp;ID1=53567810&amp;VALUEID=02001&amp;SDATE=200803&amp;PERIODTYPE=QTR_STD&amp;SCFT=3&amp;window=popup_no_bar&amp;width=385&amp;height=120&amp;START_MAXIMIZED=FALSE&amp;creator=factset&amp;display_string=Audit"}</definedName>
    <definedName name="_3855__FDSAUDITLINK__" hidden="1">{"fdsup://Directions/FactSet Auditing Viewer?action=AUDIT_VALUE&amp;DB=129&amp;ID1=53567810&amp;VALUEID=02001&amp;SDATE=200802&amp;PERIODTYPE=QTR_STD&amp;SCFT=3&amp;window=popup_no_bar&amp;width=385&amp;height=120&amp;START_MAXIMIZED=FALSE&amp;creator=factset&amp;display_string=Audit"}</definedName>
    <definedName name="_3856__FDSAUDITLINK__" hidden="1">{"fdsup://Directions/FactSet Auditing Viewer?action=AUDIT_VALUE&amp;DB=129&amp;ID1=53567810&amp;VALUEID=02001&amp;SDATE=200802&amp;PERIODTYPE=QTR_STD&amp;SCFT=3&amp;window=popup_no_bar&amp;width=385&amp;height=120&amp;START_MAXIMIZED=FALSE&amp;creator=factset&amp;display_string=Audit"}</definedName>
    <definedName name="_3857__FDSAUDITLINK__" hidden="1">{"fdsup://Directions/FactSet Auditing Viewer?action=AUDIT_VALUE&amp;DB=129&amp;ID1=53567810&amp;VALUEID=02001&amp;SDATE=200801&amp;PERIODTYPE=QTR_STD&amp;SCFT=3&amp;window=popup_no_bar&amp;width=385&amp;height=120&amp;START_MAXIMIZED=FALSE&amp;creator=factset&amp;display_string=Audit"}</definedName>
    <definedName name="_3858__FDSAUDITLINK__" hidden="1">{"fdsup://Directions/FactSet Auditing Viewer?action=AUDIT_VALUE&amp;DB=129&amp;ID1=53567810&amp;VALUEID=02001&amp;SDATE=200801&amp;PERIODTYPE=QTR_STD&amp;SCFT=3&amp;window=popup_no_bar&amp;width=385&amp;height=120&amp;START_MAXIMIZED=FALSE&amp;creator=factset&amp;display_string=Audit"}</definedName>
    <definedName name="_3859__FDSAUDITLINK__" hidden="1">{"fdsup://Directions/FactSet Auditing Viewer?action=AUDIT_VALUE&amp;DB=129&amp;ID1=53567810&amp;VALUEID=02001&amp;SDATE=200703&amp;PERIODTYPE=QTR_STD&amp;SCFT=3&amp;window=popup_no_bar&amp;width=385&amp;height=120&amp;START_MAXIMIZED=FALSE&amp;creator=factset&amp;display_string=Audit"}</definedName>
    <definedName name="_386__FDSAUDITLINK__" hidden="1">{"fdsup://directions/FAT Viewer?action=UPDATE&amp;creator=factset&amp;DYN_ARGS=TRUE&amp;DOC_NAME=FAT:FQL_AUDITING_CLIENT_TEMPLATE.FAT&amp;display_string=Audit&amp;VAR:KEY=EPIHINADAP&amp;VAR:QUERY=RkZfRU5UUlBSX1ZBTF9EQUlMWSgzOTg5OSwsLCwsJ0RJTCcpL0VDX01FQU5fU0FMRVNfTlRNQSgzOTg5OSk=&amp;","WINDOW=FIRST_POPUP&amp;HEIGHT=450&amp;WIDTH=450&amp;START_MAXIMIZED=FALSE&amp;VAR:CALENDAR=US&amp;VAR:SYMBOL=SGI&amp;VAR:INDEX=0"}</definedName>
    <definedName name="_3860__FDSAUDITLINK__" hidden="1">{"fdsup://Directions/FactSet Auditing Viewer?action=AUDIT_VALUE&amp;DB=129&amp;ID1=53567810&amp;VALUEID=02001&amp;SDATE=200703&amp;PERIODTYPE=QTR_STD&amp;SCFT=3&amp;window=popup_no_bar&amp;width=385&amp;height=120&amp;START_MAXIMIZED=FALSE&amp;creator=factset&amp;display_string=Audit"}</definedName>
    <definedName name="_3861__FDSAUDITLINK__" hidden="1">{"fdsup://Directions/FactSet Auditing Viewer?action=AUDIT_VALUE&amp;DB=129&amp;ID1=53567810&amp;VALUEID=02001&amp;SDATE=200702&amp;PERIODTYPE=QTR_STD&amp;SCFT=3&amp;window=popup_no_bar&amp;width=385&amp;height=120&amp;START_MAXIMIZED=FALSE&amp;creator=factset&amp;display_string=Audit"}</definedName>
    <definedName name="_3862__FDSAUDITLINK__" hidden="1">{"fdsup://Directions/FactSet Auditing Viewer?action=AUDIT_VALUE&amp;DB=129&amp;ID1=53567810&amp;VALUEID=02001&amp;SDATE=200702&amp;PERIODTYPE=QTR_STD&amp;SCFT=3&amp;window=popup_no_bar&amp;width=385&amp;height=120&amp;START_MAXIMIZED=FALSE&amp;creator=factset&amp;display_string=Audit"}</definedName>
    <definedName name="_3863__FDSAUDITLINK__" hidden="1">{"fdsup://Directions/FactSet Auditing Viewer?action=AUDIT_VALUE&amp;DB=129&amp;ID1=53567810&amp;VALUEID=02001&amp;SDATE=200701&amp;PERIODTYPE=QTR_STD&amp;SCFT=3&amp;window=popup_no_bar&amp;width=385&amp;height=120&amp;START_MAXIMIZED=FALSE&amp;creator=factset&amp;display_string=Audit"}</definedName>
    <definedName name="_3864__FDSAUDITLINK__" hidden="1">{"fdsup://Directions/FactSet Auditing Viewer?action=AUDIT_VALUE&amp;DB=129&amp;ID1=53567810&amp;VALUEID=02001&amp;SDATE=200701&amp;PERIODTYPE=QTR_STD&amp;SCFT=3&amp;window=popup_no_bar&amp;width=385&amp;height=120&amp;START_MAXIMIZED=FALSE&amp;creator=factset&amp;display_string=Audit"}</definedName>
    <definedName name="_3865__FDSAUDITLINK__" hidden="1">{"fdsup://Directions/FactSet Auditing Viewer?action=AUDIT_VALUE&amp;DB=129&amp;ID1=53567810&amp;VALUEID=02001&amp;SDATE=200603&amp;PERIODTYPE=QTR_STD&amp;SCFT=3&amp;window=popup_no_bar&amp;width=385&amp;height=120&amp;START_MAXIMIZED=FALSE&amp;creator=factset&amp;display_string=Audit"}</definedName>
    <definedName name="_3866__FDSAUDITLINK__" hidden="1">{"fdsup://Directions/FactSet Auditing Viewer?action=AUDIT_VALUE&amp;DB=129&amp;ID1=53567810&amp;VALUEID=02001&amp;SDATE=200603&amp;PERIODTYPE=QTR_STD&amp;SCFT=3&amp;window=popup_no_bar&amp;width=385&amp;height=120&amp;START_MAXIMIZED=FALSE&amp;creator=factset&amp;display_string=Audit"}</definedName>
    <definedName name="_3867__FDSAUDITLINK__" hidden="1">{"fdsup://Directions/FactSet Auditing Viewer?action=AUDIT_VALUE&amp;DB=129&amp;ID1=53567810&amp;VALUEID=02001&amp;SDATE=200602&amp;PERIODTYPE=QTR_STD&amp;SCFT=3&amp;window=popup_no_bar&amp;width=385&amp;height=120&amp;START_MAXIMIZED=FALSE&amp;creator=factset&amp;display_string=Audit"}</definedName>
    <definedName name="_3868__FDSAUDITLINK__" hidden="1">{"fdsup://Directions/FactSet Auditing Viewer?action=AUDIT_VALUE&amp;DB=129&amp;ID1=53567810&amp;VALUEID=02001&amp;SDATE=200602&amp;PERIODTYPE=QTR_STD&amp;SCFT=3&amp;window=popup_no_bar&amp;width=385&amp;height=120&amp;START_MAXIMIZED=FALSE&amp;creator=factset&amp;display_string=Audit"}</definedName>
    <definedName name="_3869__FDSAUDITLINK__" hidden="1">{"fdsup://Directions/FactSet Auditing Viewer?action=AUDIT_VALUE&amp;DB=129&amp;ID1=53567810&amp;VALUEID=02001&amp;SDATE=200601&amp;PERIODTYPE=QTR_STD&amp;SCFT=3&amp;window=popup_no_bar&amp;width=385&amp;height=120&amp;START_MAXIMIZED=FALSE&amp;creator=factset&amp;display_string=Audit"}</definedName>
    <definedName name="_387__FDSAUDITLINK__" hidden="1">{"fdsup://directions/FAT Viewer?action=UPDATE&amp;creator=factset&amp;DYN_ARGS=TRUE&amp;DOC_NAME=FAT:FQL_AUDITING_CLIENT_TEMPLATE.FAT&amp;display_string=Audit&amp;VAR:KEY=KRILYHABUH&amp;VAR:QUERY=RkZfRU5UUlBSX1ZBTF9EQUlMWSgzOTg5OCwsLCwsJ0RJTCcpL0VDX01FQU5fU0FMRVNfTlRNQSgzOTg5OCk=&amp;","WINDOW=FIRST_POPUP&amp;HEIGHT=450&amp;WIDTH=450&amp;START_MAXIMIZED=FALSE&amp;VAR:CALENDAR=US&amp;VAR:SYMBOL=SGI&amp;VAR:INDEX=0"}</definedName>
    <definedName name="_3870__FDSAUDITLINK__" hidden="1">{"fdsup://Directions/FactSet Auditing Viewer?action=AUDIT_VALUE&amp;DB=129&amp;ID1=53567810&amp;VALUEID=02001&amp;SDATE=200601&amp;PERIODTYPE=QTR_STD&amp;SCFT=3&amp;window=popup_no_bar&amp;width=385&amp;height=120&amp;START_MAXIMIZED=FALSE&amp;creator=factset&amp;display_string=Audit"}</definedName>
    <definedName name="_3871__FDSAUDITLINK__" hidden="1">{"fdsup://Directions/FactSet Auditing Viewer?action=AUDIT_VALUE&amp;DB=129&amp;ID1=53567810&amp;VALUEID=02001&amp;SDATE=200503&amp;PERIODTYPE=QTR_STD&amp;SCFT=3&amp;window=popup_no_bar&amp;width=385&amp;height=120&amp;START_MAXIMIZED=FALSE&amp;creator=factset&amp;display_string=Audit"}</definedName>
    <definedName name="_3872__FDSAUDITLINK__" hidden="1">{"fdsup://Directions/FactSet Auditing Viewer?action=AUDIT_VALUE&amp;DB=129&amp;ID1=53567810&amp;VALUEID=02001&amp;SDATE=200503&amp;PERIODTYPE=QTR_STD&amp;SCFT=3&amp;window=popup_no_bar&amp;width=385&amp;height=120&amp;START_MAXIMIZED=FALSE&amp;creator=factset&amp;display_string=Audit"}</definedName>
    <definedName name="_3873__FDSAUDITLINK__" hidden="1">{"fdsup://Directions/FactSet Auditing Viewer?action=AUDIT_VALUE&amp;DB=129&amp;ID1=53567810&amp;VALUEID=02001&amp;SDATE=200502&amp;PERIODTYPE=QTR_STD&amp;SCFT=3&amp;window=popup_no_bar&amp;width=385&amp;height=120&amp;START_MAXIMIZED=FALSE&amp;creator=factset&amp;display_string=Audit"}</definedName>
    <definedName name="_3874__FDSAUDITLINK__" hidden="1">{"fdsup://Directions/FactSet Auditing Viewer?action=AUDIT_VALUE&amp;DB=129&amp;ID1=53567810&amp;VALUEID=02001&amp;SDATE=200502&amp;PERIODTYPE=QTR_STD&amp;SCFT=3&amp;window=popup_no_bar&amp;width=385&amp;height=120&amp;START_MAXIMIZED=FALSE&amp;creator=factset&amp;display_string=Audit"}</definedName>
    <definedName name="_3875__FDSAUDITLINK__" hidden="1">{"fdsup://Directions/FactSet Auditing Viewer?action=AUDIT_VALUE&amp;DB=129&amp;ID1=53567810&amp;VALUEID=02001&amp;SDATE=200501&amp;PERIODTYPE=QTR_STD&amp;SCFT=3&amp;window=popup_no_bar&amp;width=385&amp;height=120&amp;START_MAXIMIZED=FALSE&amp;creator=factset&amp;display_string=Audit"}</definedName>
    <definedName name="_3876__FDSAUDITLINK__" hidden="1">{"fdsup://Directions/FactSet Auditing Viewer?action=AUDIT_VALUE&amp;DB=129&amp;ID1=53567810&amp;VALUEID=02001&amp;SDATE=200501&amp;PERIODTYPE=QTR_STD&amp;SCFT=3&amp;window=popup_no_bar&amp;width=385&amp;height=120&amp;START_MAXIMIZED=FALSE&amp;creator=factset&amp;display_string=Audit"}</definedName>
    <definedName name="_3877__FDSAUDITLINK__" hidden="1">{"fdsup://Directions/FactSet Auditing Viewer?action=AUDIT_VALUE&amp;DB=129&amp;ID1=53567810&amp;VALUEID=02001&amp;SDATE=200403&amp;PERIODTYPE=QTR_STD&amp;SCFT=3&amp;window=popup_no_bar&amp;width=385&amp;height=120&amp;START_MAXIMIZED=FALSE&amp;creator=factset&amp;display_string=Audit"}</definedName>
    <definedName name="_3878__FDSAUDITLINK__" hidden="1">{"fdsup://Directions/FactSet Auditing Viewer?action=AUDIT_VALUE&amp;DB=129&amp;ID1=53567810&amp;VALUEID=02001&amp;SDATE=200403&amp;PERIODTYPE=QTR_STD&amp;SCFT=3&amp;window=popup_no_bar&amp;width=385&amp;height=120&amp;START_MAXIMIZED=FALSE&amp;creator=factset&amp;display_string=Audit"}</definedName>
    <definedName name="_3879__FDSAUDITLINK__" hidden="1">{"fdsup://Directions/FactSet Auditing Viewer?action=AUDIT_VALUE&amp;DB=129&amp;ID1=48248010&amp;VALUEID=02001&amp;SDATE=200803&amp;PERIODTYPE=QTR_STD&amp;SCFT=3&amp;window=popup_no_bar&amp;width=385&amp;height=120&amp;START_MAXIMIZED=FALSE&amp;creator=factset&amp;display_string=Audit"}</definedName>
    <definedName name="_388__FDSAUDITLINK__" hidden="1">{"fdsup://directions/FAT Viewer?action=UPDATE&amp;creator=factset&amp;DYN_ARGS=TRUE&amp;DOC_NAME=FAT:FQL_AUDITING_CLIENT_TEMPLATE.FAT&amp;display_string=Audit&amp;VAR:KEY=OVKBAJITKP&amp;VAR:QUERY=RkZfRU5UUlBSX1ZBTF9EQUlMWSgzOTg5NywsLCwsJ0RJTCcpL0VDX01FQU5fU0FMRVNfTlRNQSgzOTg5Nyk=&amp;","WINDOW=FIRST_POPUP&amp;HEIGHT=450&amp;WIDTH=450&amp;START_MAXIMIZED=FALSE&amp;VAR:CALENDAR=US&amp;VAR:SYMBOL=SGI&amp;VAR:INDEX=0"}</definedName>
    <definedName name="_3880__FDSAUDITLINK__" hidden="1">{"fdsup://Directions/FactSet Auditing Viewer?action=AUDIT_VALUE&amp;DB=129&amp;ID1=48248010&amp;VALUEID=02001&amp;SDATE=200803&amp;PERIODTYPE=QTR_STD&amp;SCFT=3&amp;window=popup_no_bar&amp;width=385&amp;height=120&amp;START_MAXIMIZED=FALSE&amp;creator=factset&amp;display_string=Audit"}</definedName>
    <definedName name="_3881__FDSAUDITLINK__" hidden="1">{"fdsup://Directions/FactSet Auditing Viewer?action=AUDIT_VALUE&amp;DB=129&amp;ID1=48248010&amp;VALUEID=02001&amp;SDATE=200802&amp;PERIODTYPE=QTR_STD&amp;SCFT=3&amp;window=popup_no_bar&amp;width=385&amp;height=120&amp;START_MAXIMIZED=FALSE&amp;creator=factset&amp;display_string=Audit"}</definedName>
    <definedName name="_3882__FDSAUDITLINK__" hidden="1">{"fdsup://Directions/FactSet Auditing Viewer?action=AUDIT_VALUE&amp;DB=129&amp;ID1=48248010&amp;VALUEID=02001&amp;SDATE=200802&amp;PERIODTYPE=QTR_STD&amp;SCFT=3&amp;window=popup_no_bar&amp;width=385&amp;height=120&amp;START_MAXIMIZED=FALSE&amp;creator=factset&amp;display_string=Audit"}</definedName>
    <definedName name="_3883__FDSAUDITLINK__" hidden="1">{"fdsup://Directions/FactSet Auditing Viewer?action=AUDIT_VALUE&amp;DB=129&amp;ID1=48248010&amp;VALUEID=02001&amp;SDATE=200801&amp;PERIODTYPE=QTR_STD&amp;SCFT=3&amp;window=popup_no_bar&amp;width=385&amp;height=120&amp;START_MAXIMIZED=FALSE&amp;creator=factset&amp;display_string=Audit"}</definedName>
    <definedName name="_3884__FDSAUDITLINK__" hidden="1">{"fdsup://Directions/FactSet Auditing Viewer?action=AUDIT_VALUE&amp;DB=129&amp;ID1=48248010&amp;VALUEID=02001&amp;SDATE=200801&amp;PERIODTYPE=QTR_STD&amp;SCFT=3&amp;window=popup_no_bar&amp;width=385&amp;height=120&amp;START_MAXIMIZED=FALSE&amp;creator=factset&amp;display_string=Audit"}</definedName>
    <definedName name="_3885__FDSAUDITLINK__" hidden="1">{"fdsup://Directions/FactSet Auditing Viewer?action=AUDIT_VALUE&amp;DB=129&amp;ID1=48248010&amp;VALUEID=02001&amp;SDATE=200703&amp;PERIODTYPE=QTR_STD&amp;SCFT=3&amp;window=popup_no_bar&amp;width=385&amp;height=120&amp;START_MAXIMIZED=FALSE&amp;creator=factset&amp;display_string=Audit"}</definedName>
    <definedName name="_3886__FDSAUDITLINK__" hidden="1">{"fdsup://Directions/FactSet Auditing Viewer?action=AUDIT_VALUE&amp;DB=129&amp;ID1=48248010&amp;VALUEID=02001&amp;SDATE=200703&amp;PERIODTYPE=QTR_STD&amp;SCFT=3&amp;window=popup_no_bar&amp;width=385&amp;height=120&amp;START_MAXIMIZED=FALSE&amp;creator=factset&amp;display_string=Audit"}</definedName>
    <definedName name="_3887__FDSAUDITLINK__" hidden="1">{"fdsup://Directions/FactSet Auditing Viewer?action=AUDIT_VALUE&amp;DB=129&amp;ID1=48248010&amp;VALUEID=02001&amp;SDATE=200702&amp;PERIODTYPE=QTR_STD&amp;SCFT=3&amp;window=popup_no_bar&amp;width=385&amp;height=120&amp;START_MAXIMIZED=FALSE&amp;creator=factset&amp;display_string=Audit"}</definedName>
    <definedName name="_3888__FDSAUDITLINK__" hidden="1">{"fdsup://Directions/FactSet Auditing Viewer?action=AUDIT_VALUE&amp;DB=129&amp;ID1=48248010&amp;VALUEID=02001&amp;SDATE=200702&amp;PERIODTYPE=QTR_STD&amp;SCFT=3&amp;window=popup_no_bar&amp;width=385&amp;height=120&amp;START_MAXIMIZED=FALSE&amp;creator=factset&amp;display_string=Audit"}</definedName>
    <definedName name="_3889__FDSAUDITLINK__" hidden="1">{"fdsup://Directions/FactSet Auditing Viewer?action=AUDIT_VALUE&amp;DB=129&amp;ID1=48248010&amp;VALUEID=02001&amp;SDATE=200701&amp;PERIODTYPE=QTR_STD&amp;SCFT=3&amp;window=popup_no_bar&amp;width=385&amp;height=120&amp;START_MAXIMIZED=FALSE&amp;creator=factset&amp;display_string=Audit"}</definedName>
    <definedName name="_389__FDSAUDITLINK__" hidden="1">{"fdsup://directions/FAT Viewer?action=UPDATE&amp;creator=factset&amp;DYN_ARGS=TRUE&amp;DOC_NAME=FAT:FQL_AUDITING_CLIENT_TEMPLATE.FAT&amp;display_string=Audit&amp;VAR:KEY=ILULSZIBYT&amp;VAR:QUERY=RkZfRU5UUlBSX1ZBTF9EQUlMWSgzOTg5NiwsLCwsJ0RJTCcpL0VDX01FQU5fU0FMRVNfTlRNQSgzOTg5Nik=&amp;","WINDOW=FIRST_POPUP&amp;HEIGHT=450&amp;WIDTH=450&amp;START_MAXIMIZED=FALSE&amp;VAR:CALENDAR=US&amp;VAR:SYMBOL=SGI&amp;VAR:INDEX=0"}</definedName>
    <definedName name="_3890__FDSAUDITLINK__" hidden="1">{"fdsup://Directions/FactSet Auditing Viewer?action=AUDIT_VALUE&amp;DB=129&amp;ID1=48248010&amp;VALUEID=02001&amp;SDATE=200701&amp;PERIODTYPE=QTR_STD&amp;SCFT=3&amp;window=popup_no_bar&amp;width=385&amp;height=120&amp;START_MAXIMIZED=FALSE&amp;creator=factset&amp;display_string=Audit"}</definedName>
    <definedName name="_3891__FDSAUDITLINK__" hidden="1">{"fdsup://Directions/FactSet Auditing Viewer?action=AUDIT_VALUE&amp;DB=129&amp;ID1=48248010&amp;VALUEID=02001&amp;SDATE=200603&amp;PERIODTYPE=QTR_STD&amp;SCFT=3&amp;window=popup_no_bar&amp;width=385&amp;height=120&amp;START_MAXIMIZED=FALSE&amp;creator=factset&amp;display_string=Audit"}</definedName>
    <definedName name="_3892__FDSAUDITLINK__" hidden="1">{"fdsup://Directions/FactSet Auditing Viewer?action=AUDIT_VALUE&amp;DB=129&amp;ID1=48248010&amp;VALUEID=02001&amp;SDATE=200603&amp;PERIODTYPE=QTR_STD&amp;SCFT=3&amp;window=popup_no_bar&amp;width=385&amp;height=120&amp;START_MAXIMIZED=FALSE&amp;creator=factset&amp;display_string=Audit"}</definedName>
    <definedName name="_3893__FDSAUDITLINK__" hidden="1">{"fdsup://Directions/FactSet Auditing Viewer?action=AUDIT_VALUE&amp;DB=129&amp;ID1=48248010&amp;VALUEID=02001&amp;SDATE=200602&amp;PERIODTYPE=QTR_STD&amp;SCFT=3&amp;window=popup_no_bar&amp;width=385&amp;height=120&amp;START_MAXIMIZED=FALSE&amp;creator=factset&amp;display_string=Audit"}</definedName>
    <definedName name="_3894__FDSAUDITLINK__" hidden="1">{"fdsup://Directions/FactSet Auditing Viewer?action=AUDIT_VALUE&amp;DB=129&amp;ID1=48248010&amp;VALUEID=02001&amp;SDATE=200602&amp;PERIODTYPE=QTR_STD&amp;SCFT=3&amp;window=popup_no_bar&amp;width=385&amp;height=120&amp;START_MAXIMIZED=FALSE&amp;creator=factset&amp;display_string=Audit"}</definedName>
    <definedName name="_3895__FDSAUDITLINK__" hidden="1">{"fdsup://Directions/FactSet Auditing Viewer?action=AUDIT_VALUE&amp;DB=129&amp;ID1=48248010&amp;VALUEID=02001&amp;SDATE=200601&amp;PERIODTYPE=QTR_STD&amp;SCFT=3&amp;window=popup_no_bar&amp;width=385&amp;height=120&amp;START_MAXIMIZED=FALSE&amp;creator=factset&amp;display_string=Audit"}</definedName>
    <definedName name="_3896__FDSAUDITLINK__" hidden="1">{"fdsup://Directions/FactSet Auditing Viewer?action=AUDIT_VALUE&amp;DB=129&amp;ID1=48248010&amp;VALUEID=02001&amp;SDATE=200601&amp;PERIODTYPE=QTR_STD&amp;SCFT=3&amp;window=popup_no_bar&amp;width=385&amp;height=120&amp;START_MAXIMIZED=FALSE&amp;creator=factset&amp;display_string=Audit"}</definedName>
    <definedName name="_3897__FDSAUDITLINK__" hidden="1">{"fdsup://Directions/FactSet Auditing Viewer?action=AUDIT_VALUE&amp;DB=129&amp;ID1=48248010&amp;VALUEID=02001&amp;SDATE=200503&amp;PERIODTYPE=QTR_STD&amp;SCFT=3&amp;window=popup_no_bar&amp;width=385&amp;height=120&amp;START_MAXIMIZED=FALSE&amp;creator=factset&amp;display_string=Audit"}</definedName>
    <definedName name="_3898__FDSAUDITLINK__" hidden="1">{"fdsup://Directions/FactSet Auditing Viewer?action=AUDIT_VALUE&amp;DB=129&amp;ID1=48248010&amp;VALUEID=02001&amp;SDATE=200503&amp;PERIODTYPE=QTR_STD&amp;SCFT=3&amp;window=popup_no_bar&amp;width=385&amp;height=120&amp;START_MAXIMIZED=FALSE&amp;creator=factset&amp;display_string=Audit"}</definedName>
    <definedName name="_3899__FDSAUDITLINK__" hidden="1">{"fdsup://Directions/FactSet Auditing Viewer?action=AUDIT_VALUE&amp;DB=129&amp;ID1=48248010&amp;VALUEID=02001&amp;SDATE=200502&amp;PERIODTYPE=QTR_STD&amp;SCFT=3&amp;window=popup_no_bar&amp;width=385&amp;height=120&amp;START_MAXIMIZED=FALSE&amp;creator=factset&amp;display_string=Audit"}</definedName>
    <definedName name="_39__FDSAUDITLINK__" hidden="1">{"fdsup://directions/FAT Viewer?action=UPDATE&amp;creator=factset&amp;DYN_ARGS=TRUE&amp;DOC_NAME=FAT:FQL_AUDITING_CLIENT_TEMPLATE.FAT&amp;display_string=Audit&amp;VAR:KEY=AFIRMNIVMH&amp;VAR:QUERY=RkZfRU5UUlBSX1ZBTF9EQUlMWSg0MDM4NiwsLCwsJ0RJTCcpL0VDX01FQU5fU0FMRVNfTlRNQSg0MDM4Nik=&amp;","WINDOW=FIRST_POPUP&amp;HEIGHT=450&amp;WIDTH=450&amp;START_MAXIMIZED=FALSE&amp;VAR:CALENDAR=US&amp;VAR:SYMBOL=SGI&amp;VAR:INDEX=0"}</definedName>
    <definedName name="_390__FDSAUDITLINK__" hidden="1">{"fdsup://directions/FAT Viewer?action=UPDATE&amp;creator=factset&amp;DYN_ARGS=TRUE&amp;DOC_NAME=FAT:FQL_AUDITING_CLIENT_TEMPLATE.FAT&amp;display_string=Audit&amp;VAR:KEY=CDUFYHABSB&amp;VAR:QUERY=RkZfRU5UUlBSX1ZBTF9EQUlMWSgzOTg5NSwsLCwsJ0RJTCcpL0VDX01FQU5fU0FMRVNfTlRNQSgzOTg5NSk=&amp;","WINDOW=FIRST_POPUP&amp;HEIGHT=450&amp;WIDTH=450&amp;START_MAXIMIZED=FALSE&amp;VAR:CALENDAR=US&amp;VAR:SYMBOL=SGI&amp;VAR:INDEX=0"}</definedName>
    <definedName name="_3900__FDSAUDITLINK__" hidden="1">{"fdsup://Directions/FactSet Auditing Viewer?action=AUDIT_VALUE&amp;DB=129&amp;ID1=48248010&amp;VALUEID=02001&amp;SDATE=200502&amp;PERIODTYPE=QTR_STD&amp;SCFT=3&amp;window=popup_no_bar&amp;width=385&amp;height=120&amp;START_MAXIMIZED=FALSE&amp;creator=factset&amp;display_string=Audit"}</definedName>
    <definedName name="_3901__FDSAUDITLINK__" hidden="1">{"fdsup://Directions/FactSet Auditing Viewer?action=AUDIT_VALUE&amp;DB=129&amp;ID1=48248010&amp;VALUEID=02001&amp;SDATE=200501&amp;PERIODTYPE=QTR_STD&amp;SCFT=3&amp;window=popup_no_bar&amp;width=385&amp;height=120&amp;START_MAXIMIZED=FALSE&amp;creator=factset&amp;display_string=Audit"}</definedName>
    <definedName name="_3902__FDSAUDITLINK__" hidden="1">{"fdsup://Directions/FactSet Auditing Viewer?action=AUDIT_VALUE&amp;DB=129&amp;ID1=48248010&amp;VALUEID=02001&amp;SDATE=200501&amp;PERIODTYPE=QTR_STD&amp;SCFT=3&amp;window=popup_no_bar&amp;width=385&amp;height=120&amp;START_MAXIMIZED=FALSE&amp;creator=factset&amp;display_string=Audit"}</definedName>
    <definedName name="_3903__FDSAUDITLINK__" hidden="1">{"fdsup://Directions/FactSet Auditing Viewer?action=AUDIT_VALUE&amp;DB=129&amp;ID1=48248010&amp;VALUEID=02001&amp;SDATE=200403&amp;PERIODTYPE=QTR_STD&amp;SCFT=3&amp;window=popup_no_bar&amp;width=385&amp;height=120&amp;START_MAXIMIZED=FALSE&amp;creator=factset&amp;display_string=Audit"}</definedName>
    <definedName name="_3904__FDSAUDITLINK__" hidden="1">{"fdsup://Directions/FactSet Auditing Viewer?action=AUDIT_VALUE&amp;DB=129&amp;ID1=48248010&amp;VALUEID=02001&amp;SDATE=200403&amp;PERIODTYPE=QTR_STD&amp;SCFT=3&amp;window=popup_no_bar&amp;width=385&amp;height=120&amp;START_MAXIMIZED=FALSE&amp;creator=factset&amp;display_string=Audit"}</definedName>
    <definedName name="_3905__FDSAUDITLINK__" hidden="1">{"fdsup://Directions/FactSet Auditing Viewer?action=AUDIT_VALUE&amp;DB=129&amp;ID1=48836020&amp;VALUEID=02001&amp;SDATE=200703&amp;PERIODTYPE=QTR_STD&amp;SCFT=3&amp;window=popup_no_bar&amp;width=385&amp;height=120&amp;START_MAXIMIZED=FALSE&amp;creator=factset&amp;display_string=Audit"}</definedName>
    <definedName name="_3906__FDSAUDITLINK__" hidden="1">{"fdsup://Directions/FactSet Auditing Viewer?action=AUDIT_VALUE&amp;DB=129&amp;ID1=48836020&amp;VALUEID=02001&amp;SDATE=200703&amp;PERIODTYPE=QTR_STD&amp;SCFT=3&amp;window=popup_no_bar&amp;width=385&amp;height=120&amp;START_MAXIMIZED=FALSE&amp;creator=factset&amp;display_string=Audit"}</definedName>
    <definedName name="_3907__FDSAUDITLINK__" hidden="1">{"fdsup://Directions/FactSet Auditing Viewer?action=AUDIT_VALUE&amp;DB=129&amp;ID1=48836020&amp;VALUEID=02001&amp;SDATE=200702&amp;PERIODTYPE=QTR_STD&amp;SCFT=3&amp;window=popup_no_bar&amp;width=385&amp;height=120&amp;START_MAXIMIZED=FALSE&amp;creator=factset&amp;display_string=Audit"}</definedName>
    <definedName name="_3908__FDSAUDITLINK__" hidden="1">{"fdsup://Directions/FactSet Auditing Viewer?action=AUDIT_VALUE&amp;DB=129&amp;ID1=48836020&amp;VALUEID=02001&amp;SDATE=200702&amp;PERIODTYPE=QTR_STD&amp;SCFT=3&amp;window=popup_no_bar&amp;width=385&amp;height=120&amp;START_MAXIMIZED=FALSE&amp;creator=factset&amp;display_string=Audit"}</definedName>
    <definedName name="_3909__FDSAUDITLINK__" hidden="1">{"fdsup://Directions/FactSet Auditing Viewer?action=AUDIT_VALUE&amp;DB=129&amp;ID1=48836020&amp;VALUEID=02001&amp;SDATE=200701&amp;PERIODTYPE=QTR_STD&amp;SCFT=3&amp;window=popup_no_bar&amp;width=385&amp;height=120&amp;START_MAXIMIZED=FALSE&amp;creator=factset&amp;display_string=Audit"}</definedName>
    <definedName name="_391__FDSAUDITLINK__" hidden="1">{"fdsup://directions/FAT Viewer?action=UPDATE&amp;creator=factset&amp;DYN_ARGS=TRUE&amp;DOC_NAME=FAT:FQL_AUDITING_CLIENT_TEMPLATE.FAT&amp;display_string=Audit&amp;VAR:KEY=ILSPEVSLMP&amp;VAR:QUERY=RkZfRU5UUlBSX1ZBTF9EQUlMWSgzOTg5MiwsLCwsJ0RJTCcpL0VDX01FQU5fU0FMRVNfTlRNQSgzOTg5Mik=&amp;","WINDOW=FIRST_POPUP&amp;HEIGHT=450&amp;WIDTH=450&amp;START_MAXIMIZED=FALSE&amp;VAR:CALENDAR=US&amp;VAR:SYMBOL=SGI&amp;VAR:INDEX=0"}</definedName>
    <definedName name="_3910__FDSAUDITLINK__" hidden="1">{"fdsup://Directions/FactSet Auditing Viewer?action=AUDIT_VALUE&amp;DB=129&amp;ID1=48836020&amp;VALUEID=02001&amp;SDATE=200701&amp;PERIODTYPE=QTR_STD&amp;SCFT=3&amp;window=popup_no_bar&amp;width=385&amp;height=120&amp;START_MAXIMIZED=FALSE&amp;creator=factset&amp;display_string=Audit"}</definedName>
    <definedName name="_3911__FDSAUDITLINK__" hidden="1">{"fdsup://Directions/FactSet Auditing Viewer?action=AUDIT_VALUE&amp;DB=129&amp;ID1=48836020&amp;VALUEID=02001&amp;SDATE=200603&amp;PERIODTYPE=QTR_STD&amp;SCFT=3&amp;window=popup_no_bar&amp;width=385&amp;height=120&amp;START_MAXIMIZED=FALSE&amp;creator=factset&amp;display_string=Audit"}</definedName>
    <definedName name="_3912__FDSAUDITLINK__" hidden="1">{"fdsup://Directions/FactSet Auditing Viewer?action=AUDIT_VALUE&amp;DB=129&amp;ID1=48836020&amp;VALUEID=02001&amp;SDATE=200603&amp;PERIODTYPE=QTR_STD&amp;SCFT=3&amp;window=popup_no_bar&amp;width=385&amp;height=120&amp;START_MAXIMIZED=FALSE&amp;creator=factset&amp;display_string=Audit"}</definedName>
    <definedName name="_3913__FDSAUDITLINK__" hidden="1">{"fdsup://Directions/FactSet Auditing Viewer?action=AUDIT_VALUE&amp;DB=129&amp;ID1=48836020&amp;VALUEID=02001&amp;SDATE=200602&amp;PERIODTYPE=QTR_STD&amp;SCFT=3&amp;window=popup_no_bar&amp;width=385&amp;height=120&amp;START_MAXIMIZED=FALSE&amp;creator=factset&amp;display_string=Audit"}</definedName>
    <definedName name="_3914__FDSAUDITLINK__" hidden="1">{"fdsup://Directions/FactSet Auditing Viewer?action=AUDIT_VALUE&amp;DB=129&amp;ID1=48836020&amp;VALUEID=02001&amp;SDATE=200602&amp;PERIODTYPE=QTR_STD&amp;SCFT=3&amp;window=popup_no_bar&amp;width=385&amp;height=120&amp;START_MAXIMIZED=FALSE&amp;creator=factset&amp;display_string=Audit"}</definedName>
    <definedName name="_3915__FDSAUDITLINK__" hidden="1">{"fdsup://Directions/FactSet Auditing Viewer?action=AUDIT_VALUE&amp;DB=129&amp;ID1=48836020&amp;VALUEID=02001&amp;SDATE=200601&amp;PERIODTYPE=QTR_STD&amp;SCFT=3&amp;window=popup_no_bar&amp;width=385&amp;height=120&amp;START_MAXIMIZED=FALSE&amp;creator=factset&amp;display_string=Audit"}</definedName>
    <definedName name="_3916__FDSAUDITLINK__" hidden="1">{"fdsup://Directions/FactSet Auditing Viewer?action=AUDIT_VALUE&amp;DB=129&amp;ID1=48836020&amp;VALUEID=02001&amp;SDATE=200601&amp;PERIODTYPE=QTR_STD&amp;SCFT=3&amp;window=popup_no_bar&amp;width=385&amp;height=120&amp;START_MAXIMIZED=FALSE&amp;creator=factset&amp;display_string=Audit"}</definedName>
    <definedName name="_3917__FDSAUDITLINK__" hidden="1">{"fdsup://Directions/FactSet Auditing Viewer?action=AUDIT_VALUE&amp;DB=129&amp;ID1=48836020&amp;VALUEID=02001&amp;SDATE=200503&amp;PERIODTYPE=QTR_STD&amp;SCFT=3&amp;window=popup_no_bar&amp;width=385&amp;height=120&amp;START_MAXIMIZED=FALSE&amp;creator=factset&amp;display_string=Audit"}</definedName>
    <definedName name="_3918__FDSAUDITLINK__" hidden="1">{"fdsup://Directions/FactSet Auditing Viewer?action=AUDIT_VALUE&amp;DB=129&amp;ID1=48836020&amp;VALUEID=02001&amp;SDATE=200503&amp;PERIODTYPE=QTR_STD&amp;SCFT=3&amp;window=popup_no_bar&amp;width=385&amp;height=120&amp;START_MAXIMIZED=FALSE&amp;creator=factset&amp;display_string=Audit"}</definedName>
    <definedName name="_3919__FDSAUDITLINK__" hidden="1">{"fdsup://Directions/FactSet Auditing Viewer?action=AUDIT_VALUE&amp;DB=129&amp;ID1=48203R10&amp;VALUEID=02001&amp;SDATE=200801&amp;PERIODTYPE=QTR_STD&amp;SCFT=3&amp;window=popup_no_bar&amp;width=385&amp;height=120&amp;START_MAXIMIZED=FALSE&amp;creator=factset&amp;display_string=Audit"}</definedName>
    <definedName name="_392__FDSAUDITLINK__" hidden="1">{"fdsup://directions/FAT Viewer?action=UPDATE&amp;creator=factset&amp;DYN_ARGS=TRUE&amp;DOC_NAME=FAT:FQL_AUDITING_CLIENT_TEMPLATE.FAT&amp;display_string=Audit&amp;VAR:KEY=SNIBITWPEL&amp;VAR:QUERY=RkZfRU5UUlBSX1ZBTF9EQUlMWSgzOTg5MSwsLCwsJ0RJTCcpL0VDX01FQU5fU0FMRVNfTlRNQSgzOTg5MSk=&amp;","WINDOW=FIRST_POPUP&amp;HEIGHT=450&amp;WIDTH=450&amp;START_MAXIMIZED=FALSE&amp;VAR:CALENDAR=US&amp;VAR:SYMBOL=SGI&amp;VAR:INDEX=0"}</definedName>
    <definedName name="_3920__FDSAUDITLINK__" hidden="1">{"fdsup://Directions/FactSet Auditing Viewer?action=AUDIT_VALUE&amp;DB=129&amp;ID1=48203R10&amp;VALUEID=02001&amp;SDATE=200801&amp;PERIODTYPE=QTR_STD&amp;SCFT=3&amp;window=popup_no_bar&amp;width=385&amp;height=120&amp;START_MAXIMIZED=FALSE&amp;creator=factset&amp;display_string=Audit"}</definedName>
    <definedName name="_3921__FDSAUDITLINK__" hidden="1">{"fdsup://Directions/FactSet Auditing Viewer?action=AUDIT_VALUE&amp;DB=129&amp;ID1=48203R10&amp;VALUEID=02001&amp;SDATE=200703&amp;PERIODTYPE=QTR_STD&amp;SCFT=3&amp;window=popup_no_bar&amp;width=385&amp;height=120&amp;START_MAXIMIZED=FALSE&amp;creator=factset&amp;display_string=Audit"}</definedName>
    <definedName name="_3922__FDSAUDITLINK__" hidden="1">{"fdsup://Directions/FactSet Auditing Viewer?action=AUDIT_VALUE&amp;DB=129&amp;ID1=48203R10&amp;VALUEID=02001&amp;SDATE=200703&amp;PERIODTYPE=QTR_STD&amp;SCFT=3&amp;window=popup_no_bar&amp;width=385&amp;height=120&amp;START_MAXIMIZED=FALSE&amp;creator=factset&amp;display_string=Audit"}</definedName>
    <definedName name="_3923__FDSAUDITLINK__" hidden="1">{"fdsup://Directions/FactSet Auditing Viewer?action=AUDIT_VALUE&amp;DB=129&amp;ID1=48203R10&amp;VALUEID=02001&amp;SDATE=200702&amp;PERIODTYPE=QTR_STD&amp;SCFT=3&amp;window=popup_no_bar&amp;width=385&amp;height=120&amp;START_MAXIMIZED=FALSE&amp;creator=factset&amp;display_string=Audit"}</definedName>
    <definedName name="_3924__FDSAUDITLINK__" hidden="1">{"fdsup://Directions/FactSet Auditing Viewer?action=AUDIT_VALUE&amp;DB=129&amp;ID1=48203R10&amp;VALUEID=02001&amp;SDATE=200702&amp;PERIODTYPE=QTR_STD&amp;SCFT=3&amp;window=popup_no_bar&amp;width=385&amp;height=120&amp;START_MAXIMIZED=FALSE&amp;creator=factset&amp;display_string=Audit"}</definedName>
    <definedName name="_3925__FDSAUDITLINK__" hidden="1">{"fdsup://Directions/FactSet Auditing Viewer?action=AUDIT_VALUE&amp;DB=129&amp;ID1=48203R10&amp;VALUEID=02001&amp;SDATE=200701&amp;PERIODTYPE=QTR_STD&amp;SCFT=3&amp;window=popup_no_bar&amp;width=385&amp;height=120&amp;START_MAXIMIZED=FALSE&amp;creator=factset&amp;display_string=Audit"}</definedName>
    <definedName name="_3926__FDSAUDITLINK__" hidden="1">{"fdsup://Directions/FactSet Auditing Viewer?action=AUDIT_VALUE&amp;DB=129&amp;ID1=48203R10&amp;VALUEID=02001&amp;SDATE=200701&amp;PERIODTYPE=QTR_STD&amp;SCFT=3&amp;window=popup_no_bar&amp;width=385&amp;height=120&amp;START_MAXIMIZED=FALSE&amp;creator=factset&amp;display_string=Audit"}</definedName>
    <definedName name="_3927__FDSAUDITLINK__" hidden="1">{"fdsup://Directions/FactSet Auditing Viewer?action=AUDIT_VALUE&amp;DB=129&amp;ID1=48203R10&amp;VALUEID=02001&amp;SDATE=200603&amp;PERIODTYPE=QTR_STD&amp;SCFT=3&amp;window=popup_no_bar&amp;width=385&amp;height=120&amp;START_MAXIMIZED=FALSE&amp;creator=factset&amp;display_string=Audit"}</definedName>
    <definedName name="_3928__FDSAUDITLINK__" hidden="1">{"fdsup://Directions/FactSet Auditing Viewer?action=AUDIT_VALUE&amp;DB=129&amp;ID1=48203R10&amp;VALUEID=02001&amp;SDATE=200603&amp;PERIODTYPE=QTR_STD&amp;SCFT=3&amp;window=popup_no_bar&amp;width=385&amp;height=120&amp;START_MAXIMIZED=FALSE&amp;creator=factset&amp;display_string=Audit"}</definedName>
    <definedName name="_3929__FDSAUDITLINK__" hidden="1">{"fdsup://Directions/FactSet Auditing Viewer?action=AUDIT_VALUE&amp;DB=129&amp;ID1=48203R10&amp;VALUEID=02001&amp;SDATE=200602&amp;PERIODTYPE=QTR_STD&amp;SCFT=3&amp;window=popup_no_bar&amp;width=385&amp;height=120&amp;START_MAXIMIZED=FALSE&amp;creator=factset&amp;display_string=Audit"}</definedName>
    <definedName name="_393__FDSAUDITLINK__" hidden="1">{"fdsup://directions/FAT Viewer?action=UPDATE&amp;creator=factset&amp;DYN_ARGS=TRUE&amp;DOC_NAME=FAT:FQL_AUDITING_CLIENT_TEMPLATE.FAT&amp;display_string=Audit&amp;VAR:KEY=YTWNWHGHMX&amp;VAR:QUERY=RkZfRU5UUlBSX1ZBTF9EQUlMWSgzOTg5MCwsLCwsJ0RJTCcpL0VDX01FQU5fU0FMRVNfTlRNQSgzOTg5MCk=&amp;","WINDOW=FIRST_POPUP&amp;HEIGHT=450&amp;WIDTH=450&amp;START_MAXIMIZED=FALSE&amp;VAR:CALENDAR=US&amp;VAR:SYMBOL=SGI&amp;VAR:INDEX=0"}</definedName>
    <definedName name="_3930__FDSAUDITLINK__" hidden="1">{"fdsup://Directions/FactSet Auditing Viewer?action=AUDIT_VALUE&amp;DB=129&amp;ID1=48203R10&amp;VALUEID=02001&amp;SDATE=200602&amp;PERIODTYPE=QTR_STD&amp;SCFT=3&amp;window=popup_no_bar&amp;width=385&amp;height=120&amp;START_MAXIMIZED=FALSE&amp;creator=factset&amp;display_string=Audit"}</definedName>
    <definedName name="_3931__FDSAUDITLINK__" hidden="1">{"fdsup://Directions/FactSet Auditing Viewer?action=AUDIT_VALUE&amp;DB=129&amp;ID1=48203R10&amp;VALUEID=02001&amp;SDATE=200601&amp;PERIODTYPE=QTR_STD&amp;SCFT=3&amp;window=popup_no_bar&amp;width=385&amp;height=120&amp;START_MAXIMIZED=FALSE&amp;creator=factset&amp;display_string=Audit"}</definedName>
    <definedName name="_3932__FDSAUDITLINK__" hidden="1">{"fdsup://Directions/FactSet Auditing Viewer?action=AUDIT_VALUE&amp;DB=129&amp;ID1=48203R10&amp;VALUEID=02001&amp;SDATE=200601&amp;PERIODTYPE=QTR_STD&amp;SCFT=3&amp;window=popup_no_bar&amp;width=385&amp;height=120&amp;START_MAXIMIZED=FALSE&amp;creator=factset&amp;display_string=Audit"}</definedName>
    <definedName name="_3933__FDSAUDITLINK__" hidden="1">{"fdsup://Directions/FactSet Auditing Viewer?action=AUDIT_VALUE&amp;DB=129&amp;ID1=48203R10&amp;VALUEID=02001&amp;SDATE=200503&amp;PERIODTYPE=QTR_STD&amp;SCFT=3&amp;window=popup_no_bar&amp;width=385&amp;height=120&amp;START_MAXIMIZED=FALSE&amp;creator=factset&amp;display_string=Audit"}</definedName>
    <definedName name="_3934__FDSAUDITLINK__" hidden="1">{"fdsup://Directions/FactSet Auditing Viewer?action=AUDIT_VALUE&amp;DB=129&amp;ID1=48203R10&amp;VALUEID=02001&amp;SDATE=200503&amp;PERIODTYPE=QTR_STD&amp;SCFT=3&amp;window=popup_no_bar&amp;width=385&amp;height=120&amp;START_MAXIMIZED=FALSE&amp;creator=factset&amp;display_string=Audit"}</definedName>
    <definedName name="_3935__FDSAUDITLINK__" hidden="1">{"fdsup://Directions/FactSet Auditing Viewer?action=AUDIT_VALUE&amp;DB=129&amp;ID1=48203R10&amp;VALUEID=02001&amp;SDATE=200502&amp;PERIODTYPE=QTR_STD&amp;SCFT=3&amp;window=popup_no_bar&amp;width=385&amp;height=120&amp;START_MAXIMIZED=FALSE&amp;creator=factset&amp;display_string=Audit"}</definedName>
    <definedName name="_3936__FDSAUDITLINK__" hidden="1">{"fdsup://Directions/FactSet Auditing Viewer?action=AUDIT_VALUE&amp;DB=129&amp;ID1=48203R10&amp;VALUEID=02001&amp;SDATE=200502&amp;PERIODTYPE=QTR_STD&amp;SCFT=3&amp;window=popup_no_bar&amp;width=385&amp;height=120&amp;START_MAXIMIZED=FALSE&amp;creator=factset&amp;display_string=Audit"}</definedName>
    <definedName name="_3937__FDSAUDITLINK__" hidden="1">{"fdsup://Directions/FactSet Auditing Viewer?action=AUDIT_VALUE&amp;DB=129&amp;ID1=48203R10&amp;VALUEID=02001&amp;SDATE=200501&amp;PERIODTYPE=QTR_STD&amp;SCFT=3&amp;window=popup_no_bar&amp;width=385&amp;height=120&amp;START_MAXIMIZED=FALSE&amp;creator=factset&amp;display_string=Audit"}</definedName>
    <definedName name="_3938__FDSAUDITLINK__" hidden="1">{"fdsup://Directions/FactSet Auditing Viewer?action=AUDIT_VALUE&amp;DB=129&amp;ID1=48203R10&amp;VALUEID=02001&amp;SDATE=200501&amp;PERIODTYPE=QTR_STD&amp;SCFT=3&amp;window=popup_no_bar&amp;width=385&amp;height=120&amp;START_MAXIMIZED=FALSE&amp;creator=factset&amp;display_string=Audit"}</definedName>
    <definedName name="_3939__FDSAUDITLINK__" hidden="1">{"fdsup://Directions/FactSet Auditing Viewer?action=AUDIT_VALUE&amp;DB=129&amp;ID1=48203R10&amp;VALUEID=02001&amp;SDATE=200403&amp;PERIODTYPE=QTR_STD&amp;SCFT=3&amp;window=popup_no_bar&amp;width=385&amp;height=120&amp;START_MAXIMIZED=FALSE&amp;creator=factset&amp;display_string=Audit"}</definedName>
    <definedName name="_394__FDSAUDITLINK__" hidden="1">{"fdsup://directions/FAT Viewer?action=UPDATE&amp;creator=factset&amp;DYN_ARGS=TRUE&amp;DOC_NAME=FAT:FQL_AUDITING_CLIENT_TEMPLATE.FAT&amp;display_string=Audit&amp;VAR:KEY=OBINCZUZKN&amp;VAR:QUERY=RkZfRU5UUlBSX1ZBTF9EQUlMWSgzOTg4OSwsLCwsJ0RJTCcpL0VDX01FQU5fU0FMRVNfTlRNQSgzOTg4OSk=&amp;","WINDOW=FIRST_POPUP&amp;HEIGHT=450&amp;WIDTH=450&amp;START_MAXIMIZED=FALSE&amp;VAR:CALENDAR=US&amp;VAR:SYMBOL=SGI&amp;VAR:INDEX=0"}</definedName>
    <definedName name="_3940__FDSAUDITLINK__" hidden="1">{"fdsup://Directions/FactSet Auditing Viewer?action=AUDIT_VALUE&amp;DB=129&amp;ID1=48203R10&amp;VALUEID=02001&amp;SDATE=200403&amp;PERIODTYPE=QTR_STD&amp;SCFT=3&amp;window=popup_no_bar&amp;width=385&amp;height=120&amp;START_MAXIMIZED=FALSE&amp;creator=factset&amp;display_string=Audit"}</definedName>
    <definedName name="_3941__FDSAUDITLINK__" hidden="1">{"fdsup://Directions/FactSet Auditing Viewer?action=AUDIT_VALUE&amp;DB=129&amp;ID1=48203R10&amp;VALUEID=02001&amp;SDATE=200402&amp;PERIODTYPE=QTR_STD&amp;SCFT=3&amp;window=popup_no_bar&amp;width=385&amp;height=120&amp;START_MAXIMIZED=FALSE&amp;creator=factset&amp;display_string=Audit"}</definedName>
    <definedName name="_3942__FDSAUDITLINK__" hidden="1">{"fdsup://Directions/FactSet Auditing Viewer?action=AUDIT_VALUE&amp;DB=129&amp;ID1=48203R10&amp;VALUEID=02001&amp;SDATE=200402&amp;PERIODTYPE=QTR_STD&amp;SCFT=3&amp;window=popup_no_bar&amp;width=385&amp;height=120&amp;START_MAXIMIZED=FALSE&amp;creator=factset&amp;display_string=Audit"}</definedName>
    <definedName name="_3943__FDSAUDITLINK__" hidden="1">{"fdsup://Directions/FactSet Auditing Viewer?action=AUDIT_VALUE&amp;DB=129&amp;ID1=48203R10&amp;VALUEID=02001&amp;SDATE=200401&amp;PERIODTYPE=QTR_STD&amp;SCFT=3&amp;window=popup_no_bar&amp;width=385&amp;height=120&amp;START_MAXIMIZED=FALSE&amp;creator=factset&amp;display_string=Audit"}</definedName>
    <definedName name="_3944__FDSAUDITLINK__" hidden="1">{"fdsup://Directions/FactSet Auditing Viewer?action=AUDIT_VALUE&amp;DB=129&amp;ID1=48203R10&amp;VALUEID=02001&amp;SDATE=200401&amp;PERIODTYPE=QTR_STD&amp;SCFT=3&amp;window=popup_no_bar&amp;width=385&amp;height=120&amp;START_MAXIMIZED=FALSE&amp;creator=factset&amp;display_string=Audit"}</definedName>
    <definedName name="_3945__FDSAUDITLINK__" hidden="1">{"fdsup://Directions/FactSet Auditing Viewer?action=AUDIT_VALUE&amp;DB=129&amp;ID1=86681020&amp;VALUEID=02001&amp;SDATE=200803&amp;PERIODTYPE=QTR_STD&amp;SCFT=3&amp;window=popup_no_bar&amp;width=385&amp;height=120&amp;START_MAXIMIZED=FALSE&amp;creator=factset&amp;display_string=Audit"}</definedName>
    <definedName name="_3946__FDSAUDITLINK__" hidden="1">{"fdsup://Directions/FactSet Auditing Viewer?action=AUDIT_VALUE&amp;DB=129&amp;ID1=86681020&amp;VALUEID=02001&amp;SDATE=200803&amp;PERIODTYPE=QTR_STD&amp;SCFT=3&amp;window=popup_no_bar&amp;width=385&amp;height=120&amp;START_MAXIMIZED=FALSE&amp;creator=factset&amp;display_string=Audit"}</definedName>
    <definedName name="_3947__FDSAUDITLINK__" hidden="1">{"fdsup://Directions/FactSet Auditing Viewer?action=AUDIT_VALUE&amp;DB=129&amp;ID1=86681020&amp;VALUEID=02001&amp;SDATE=200802&amp;PERIODTYPE=QTR_STD&amp;SCFT=3&amp;window=popup_no_bar&amp;width=385&amp;height=120&amp;START_MAXIMIZED=FALSE&amp;creator=factset&amp;display_string=Audit"}</definedName>
    <definedName name="_3948__FDSAUDITLINK__" hidden="1">{"fdsup://Directions/FactSet Auditing Viewer?action=AUDIT_VALUE&amp;DB=129&amp;ID1=86681020&amp;VALUEID=02001&amp;SDATE=200802&amp;PERIODTYPE=QTR_STD&amp;SCFT=3&amp;window=popup_no_bar&amp;width=385&amp;height=120&amp;START_MAXIMIZED=FALSE&amp;creator=factset&amp;display_string=Audit"}</definedName>
    <definedName name="_3949__FDSAUDITLINK__" hidden="1">{"fdsup://Directions/FactSet Auditing Viewer?action=AUDIT_VALUE&amp;DB=129&amp;ID1=86681020&amp;VALUEID=02001&amp;SDATE=200801&amp;PERIODTYPE=QTR_STD&amp;SCFT=3&amp;window=popup_no_bar&amp;width=385&amp;height=120&amp;START_MAXIMIZED=FALSE&amp;creator=factset&amp;display_string=Audit"}</definedName>
    <definedName name="_395__FDSAUDITLINK__" hidden="1">{"fdsup://directions/FAT Viewer?action=UPDATE&amp;creator=factset&amp;DYN_ARGS=TRUE&amp;DOC_NAME=FAT:FQL_AUDITING_CLIENT_TEMPLATE.FAT&amp;display_string=Audit&amp;VAR:KEY=SXSZONGJKP&amp;VAR:QUERY=RkZfRU5UUlBSX1ZBTF9EQUlMWSgzOTg4OCwsLCwsJ0RJTCcpL0VDX01FQU5fU0FMRVNfTlRNQSgzOTg4OCk=&amp;","WINDOW=FIRST_POPUP&amp;HEIGHT=450&amp;WIDTH=450&amp;START_MAXIMIZED=FALSE&amp;VAR:CALENDAR=US&amp;VAR:SYMBOL=SGI&amp;VAR:INDEX=0"}</definedName>
    <definedName name="_3950__FDSAUDITLINK__" hidden="1">{"fdsup://Directions/FactSet Auditing Viewer?action=AUDIT_VALUE&amp;DB=129&amp;ID1=86681020&amp;VALUEID=02001&amp;SDATE=200801&amp;PERIODTYPE=QTR_STD&amp;SCFT=3&amp;window=popup_no_bar&amp;width=385&amp;height=120&amp;START_MAXIMIZED=FALSE&amp;creator=factset&amp;display_string=Audit"}</definedName>
    <definedName name="_3951__FDSAUDITLINK__" hidden="1">{"fdsup://Directions/FactSet Auditing Viewer?action=AUDIT_VALUE&amp;DB=129&amp;ID1=86681020&amp;VALUEID=02001&amp;SDATE=200703&amp;PERIODTYPE=QTR_STD&amp;SCFT=3&amp;window=popup_no_bar&amp;width=385&amp;height=120&amp;START_MAXIMIZED=FALSE&amp;creator=factset&amp;display_string=Audit"}</definedName>
    <definedName name="_3952__FDSAUDITLINK__" hidden="1">{"fdsup://Directions/FactSet Auditing Viewer?action=AUDIT_VALUE&amp;DB=129&amp;ID1=86681020&amp;VALUEID=02001&amp;SDATE=200703&amp;PERIODTYPE=QTR_STD&amp;SCFT=3&amp;window=popup_no_bar&amp;width=385&amp;height=120&amp;START_MAXIMIZED=FALSE&amp;creator=factset&amp;display_string=Audit"}</definedName>
    <definedName name="_3953__FDSAUDITLINK__" hidden="1">{"fdsup://Directions/FactSet Auditing Viewer?action=AUDIT_VALUE&amp;DB=129&amp;ID1=86681020&amp;VALUEID=02001&amp;SDATE=200702&amp;PERIODTYPE=QTR_STD&amp;SCFT=3&amp;window=popup_no_bar&amp;width=385&amp;height=120&amp;START_MAXIMIZED=FALSE&amp;creator=factset&amp;display_string=Audit"}</definedName>
    <definedName name="_3954__FDSAUDITLINK__" hidden="1">{"fdsup://Directions/FactSet Auditing Viewer?action=AUDIT_VALUE&amp;DB=129&amp;ID1=86681020&amp;VALUEID=02001&amp;SDATE=200702&amp;PERIODTYPE=QTR_STD&amp;SCFT=3&amp;window=popup_no_bar&amp;width=385&amp;height=120&amp;START_MAXIMIZED=FALSE&amp;creator=factset&amp;display_string=Audit"}</definedName>
    <definedName name="_3955__FDSAUDITLINK__" hidden="1">{"fdsup://Directions/FactSet Auditing Viewer?action=AUDIT_VALUE&amp;DB=129&amp;ID1=86681020&amp;VALUEID=02001&amp;SDATE=200701&amp;PERIODTYPE=QTR_STD&amp;SCFT=3&amp;window=popup_no_bar&amp;width=385&amp;height=120&amp;START_MAXIMIZED=FALSE&amp;creator=factset&amp;display_string=Audit"}</definedName>
    <definedName name="_3956__FDSAUDITLINK__" hidden="1">{"fdsup://Directions/FactSet Auditing Viewer?action=AUDIT_VALUE&amp;DB=129&amp;ID1=86681020&amp;VALUEID=02001&amp;SDATE=200701&amp;PERIODTYPE=QTR_STD&amp;SCFT=3&amp;window=popup_no_bar&amp;width=385&amp;height=120&amp;START_MAXIMIZED=FALSE&amp;creator=factset&amp;display_string=Audit"}</definedName>
    <definedName name="_3957__FDSAUDITLINK__" hidden="1">{"fdsup://Directions/FactSet Auditing Viewer?action=AUDIT_VALUE&amp;DB=129&amp;ID1=86681020&amp;VALUEID=02001&amp;SDATE=200603&amp;PERIODTYPE=QTR_STD&amp;SCFT=3&amp;window=popup_no_bar&amp;width=385&amp;height=120&amp;START_MAXIMIZED=FALSE&amp;creator=factset&amp;display_string=Audit"}</definedName>
    <definedName name="_3958__FDSAUDITLINK__" hidden="1">{"fdsup://Directions/FactSet Auditing Viewer?action=AUDIT_VALUE&amp;DB=129&amp;ID1=86681020&amp;VALUEID=02001&amp;SDATE=200603&amp;PERIODTYPE=QTR_STD&amp;SCFT=3&amp;window=popup_no_bar&amp;width=385&amp;height=120&amp;START_MAXIMIZED=FALSE&amp;creator=factset&amp;display_string=Audit"}</definedName>
    <definedName name="_3959__FDSAUDITLINK__" hidden="1">{"fdsup://Directions/FactSet Auditing Viewer?action=AUDIT_VALUE&amp;DB=129&amp;ID1=86681020&amp;VALUEID=02001&amp;SDATE=200602&amp;PERIODTYPE=QTR_STD&amp;SCFT=3&amp;window=popup_no_bar&amp;width=385&amp;height=120&amp;START_MAXIMIZED=FALSE&amp;creator=factset&amp;display_string=Audit"}</definedName>
    <definedName name="_396__FDSAUDITLINK__" hidden="1">{"fdsup://directions/FAT Viewer?action=UPDATE&amp;creator=factset&amp;DYN_ARGS=TRUE&amp;DOC_NAME=FAT:FQL_AUDITING_CLIENT_TEMPLATE.FAT&amp;display_string=Audit&amp;VAR:KEY=WDUVAFIDWR&amp;VAR:QUERY=RkZfRU5UUlBSX1ZBTF9EQUlMWSgzOTg4NSwsLCwsJ0RJTCcpL0VDX01FQU5fU0FMRVNfTlRNQSgzOTg4NSk=&amp;","WINDOW=FIRST_POPUP&amp;HEIGHT=450&amp;WIDTH=450&amp;START_MAXIMIZED=FALSE&amp;VAR:CALENDAR=US&amp;VAR:SYMBOL=SGI&amp;VAR:INDEX=0"}</definedName>
    <definedName name="_3960__FDSAUDITLINK__" hidden="1">{"fdsup://Directions/FactSet Auditing Viewer?action=AUDIT_VALUE&amp;DB=129&amp;ID1=86681020&amp;VALUEID=02001&amp;SDATE=200602&amp;PERIODTYPE=QTR_STD&amp;SCFT=3&amp;window=popup_no_bar&amp;width=385&amp;height=120&amp;START_MAXIMIZED=FALSE&amp;creator=factset&amp;display_string=Audit"}</definedName>
    <definedName name="_3961__FDSAUDITLINK__" hidden="1">{"fdsup://Directions/FactSet Auditing Viewer?action=AUDIT_VALUE&amp;DB=129&amp;ID1=86681020&amp;VALUEID=02001&amp;SDATE=200601&amp;PERIODTYPE=QTR_STD&amp;SCFT=3&amp;window=popup_no_bar&amp;width=385&amp;height=120&amp;START_MAXIMIZED=FALSE&amp;creator=factset&amp;display_string=Audit"}</definedName>
    <definedName name="_3962__FDSAUDITLINK__" hidden="1">{"fdsup://Directions/FactSet Auditing Viewer?action=AUDIT_VALUE&amp;DB=129&amp;ID1=86681020&amp;VALUEID=02001&amp;SDATE=200601&amp;PERIODTYPE=QTR_STD&amp;SCFT=3&amp;window=popup_no_bar&amp;width=385&amp;height=120&amp;START_MAXIMIZED=FALSE&amp;creator=factset&amp;display_string=Audit"}</definedName>
    <definedName name="_3963__FDSAUDITLINK__" hidden="1">{"fdsup://Directions/FactSet Auditing Viewer?action=AUDIT_VALUE&amp;DB=129&amp;ID1=86681020&amp;VALUEID=02001&amp;SDATE=200503&amp;PERIODTYPE=QTR_STD&amp;SCFT=3&amp;window=popup_no_bar&amp;width=385&amp;height=120&amp;START_MAXIMIZED=FALSE&amp;creator=factset&amp;display_string=Audit"}</definedName>
    <definedName name="_3964__FDSAUDITLINK__" hidden="1">{"fdsup://Directions/FactSet Auditing Viewer?action=AUDIT_VALUE&amp;DB=129&amp;ID1=86681020&amp;VALUEID=02001&amp;SDATE=200503&amp;PERIODTYPE=QTR_STD&amp;SCFT=3&amp;window=popup_no_bar&amp;width=385&amp;height=120&amp;START_MAXIMIZED=FALSE&amp;creator=factset&amp;display_string=Audit"}</definedName>
    <definedName name="_3965__FDSAUDITLINK__" hidden="1">{"fdsup://Directions/FactSet Auditing Viewer?action=AUDIT_VALUE&amp;DB=129&amp;ID1=86681020&amp;VALUEID=02001&amp;SDATE=200502&amp;PERIODTYPE=QTR_STD&amp;SCFT=3&amp;window=popup_no_bar&amp;width=385&amp;height=120&amp;START_MAXIMIZED=FALSE&amp;creator=factset&amp;display_string=Audit"}</definedName>
    <definedName name="_3966__FDSAUDITLINK__" hidden="1">{"fdsup://Directions/FactSet Auditing Viewer?action=AUDIT_VALUE&amp;DB=129&amp;ID1=86681020&amp;VALUEID=02001&amp;SDATE=200502&amp;PERIODTYPE=QTR_STD&amp;SCFT=3&amp;window=popup_no_bar&amp;width=385&amp;height=120&amp;START_MAXIMIZED=FALSE&amp;creator=factset&amp;display_string=Audit"}</definedName>
    <definedName name="_3967__FDSAUDITLINK__" hidden="1">{"fdsup://Directions/FactSet Auditing Viewer?action=AUDIT_VALUE&amp;DB=129&amp;ID1=86681020&amp;VALUEID=02001&amp;SDATE=200501&amp;PERIODTYPE=QTR_STD&amp;SCFT=3&amp;window=popup_no_bar&amp;width=385&amp;height=120&amp;START_MAXIMIZED=FALSE&amp;creator=factset&amp;display_string=Audit"}</definedName>
    <definedName name="_3968__FDSAUDITLINK__" hidden="1">{"fdsup://Directions/FactSet Auditing Viewer?action=AUDIT_VALUE&amp;DB=129&amp;ID1=86681020&amp;VALUEID=02001&amp;SDATE=200501&amp;PERIODTYPE=QTR_STD&amp;SCFT=3&amp;window=popup_no_bar&amp;width=385&amp;height=120&amp;START_MAXIMIZED=FALSE&amp;creator=factset&amp;display_string=Audit"}</definedName>
    <definedName name="_3969__FDSAUDITLINK__" hidden="1">{"fdsup://Directions/FactSet Auditing Viewer?action=AUDIT_VALUE&amp;DB=129&amp;ID1=86681020&amp;VALUEID=02001&amp;SDATE=200403&amp;PERIODTYPE=QTR_STD&amp;SCFT=3&amp;window=popup_no_bar&amp;width=385&amp;height=120&amp;START_MAXIMIZED=FALSE&amp;creator=factset&amp;display_string=Audit"}</definedName>
    <definedName name="_397__FDSAUDITLINK__" hidden="1">{"fdsup://directions/FAT Viewer?action=UPDATE&amp;creator=factset&amp;DYN_ARGS=TRUE&amp;DOC_NAME=FAT:FQL_AUDITING_CLIENT_TEMPLATE.FAT&amp;display_string=Audit&amp;VAR:KEY=OFMJAJGDCF&amp;VAR:QUERY=RkZfRU5UUlBSX1ZBTF9EQUlMWSgzOTg4NCwsLCwsJ0RJTCcpL0VDX01FQU5fU0FMRVNfTlRNQSgzOTg4NCk=&amp;","WINDOW=FIRST_POPUP&amp;HEIGHT=450&amp;WIDTH=450&amp;START_MAXIMIZED=FALSE&amp;VAR:CALENDAR=US&amp;VAR:SYMBOL=SGI&amp;VAR:INDEX=0"}</definedName>
    <definedName name="_3970__FDSAUDITLINK__" hidden="1">{"fdsup://Directions/FactSet Auditing Viewer?action=AUDIT_VALUE&amp;DB=129&amp;ID1=86681020&amp;VALUEID=02001&amp;SDATE=200403&amp;PERIODTYPE=QTR_STD&amp;SCFT=3&amp;window=popup_no_bar&amp;width=385&amp;height=120&amp;START_MAXIMIZED=FALSE&amp;creator=factset&amp;display_string=Audit"}</definedName>
    <definedName name="_3971__FDSAUDITLINK__" hidden="1">{"fdsup://Directions/FactSet Auditing Viewer?action=AUDIT_VALUE&amp;DB=129&amp;ID1=46069S10&amp;VALUEID=02001&amp;SDATE=200801&amp;PERIODTYPE=QTR_STD&amp;SCFT=3&amp;window=popup_no_bar&amp;width=385&amp;height=120&amp;START_MAXIMIZED=FALSE&amp;creator=factset&amp;display_string=Audit"}</definedName>
    <definedName name="_3972__FDSAUDITLINK__" hidden="1">{"fdsup://Directions/FactSet Auditing Viewer?action=AUDIT_VALUE&amp;DB=129&amp;ID1=46069S10&amp;VALUEID=02001&amp;SDATE=200801&amp;PERIODTYPE=QTR_STD&amp;SCFT=3&amp;window=popup_no_bar&amp;width=385&amp;height=120&amp;START_MAXIMIZED=FALSE&amp;creator=factset&amp;display_string=Audit"}</definedName>
    <definedName name="_3973__FDSAUDITLINK__" hidden="1">{"fdsup://Directions/FactSet Auditing Viewer?action=AUDIT_VALUE&amp;DB=129&amp;ID1=46069S10&amp;VALUEID=02001&amp;SDATE=200703&amp;PERIODTYPE=QTR_STD&amp;SCFT=3&amp;window=popup_no_bar&amp;width=385&amp;height=120&amp;START_MAXIMIZED=FALSE&amp;creator=factset&amp;display_string=Audit"}</definedName>
    <definedName name="_3974__FDSAUDITLINK__" hidden="1">{"fdsup://Directions/FactSet Auditing Viewer?action=AUDIT_VALUE&amp;DB=129&amp;ID1=46069S10&amp;VALUEID=02001&amp;SDATE=200703&amp;PERIODTYPE=QTR_STD&amp;SCFT=3&amp;window=popup_no_bar&amp;width=385&amp;height=120&amp;START_MAXIMIZED=FALSE&amp;creator=factset&amp;display_string=Audit"}</definedName>
    <definedName name="_3975__FDSAUDITLINK__" hidden="1">{"fdsup://Directions/FactSet Auditing Viewer?action=AUDIT_VALUE&amp;DB=129&amp;ID1=46069S10&amp;VALUEID=02001&amp;SDATE=200702&amp;PERIODTYPE=QTR_STD&amp;SCFT=3&amp;window=popup_no_bar&amp;width=385&amp;height=120&amp;START_MAXIMIZED=FALSE&amp;creator=factset&amp;display_string=Audit"}</definedName>
    <definedName name="_3976__FDSAUDITLINK__" hidden="1">{"fdsup://Directions/FactSet Auditing Viewer?action=AUDIT_VALUE&amp;DB=129&amp;ID1=46069S10&amp;VALUEID=02001&amp;SDATE=200702&amp;PERIODTYPE=QTR_STD&amp;SCFT=3&amp;window=popup_no_bar&amp;width=385&amp;height=120&amp;START_MAXIMIZED=FALSE&amp;creator=factset&amp;display_string=Audit"}</definedName>
    <definedName name="_3977__FDSAUDITLINK__" hidden="1">{"fdsup://Directions/FactSet Auditing Viewer?action=AUDIT_VALUE&amp;DB=129&amp;ID1=46069S10&amp;VALUEID=02001&amp;SDATE=200701&amp;PERIODTYPE=QTR_STD&amp;SCFT=3&amp;window=popup_no_bar&amp;width=385&amp;height=120&amp;START_MAXIMIZED=FALSE&amp;creator=factset&amp;display_string=Audit"}</definedName>
    <definedName name="_3978__FDSAUDITLINK__" hidden="1">{"fdsup://Directions/FactSet Auditing Viewer?action=AUDIT_VALUE&amp;DB=129&amp;ID1=46069S10&amp;VALUEID=02001&amp;SDATE=200701&amp;PERIODTYPE=QTR_STD&amp;SCFT=3&amp;window=popup_no_bar&amp;width=385&amp;height=120&amp;START_MAXIMIZED=FALSE&amp;creator=factset&amp;display_string=Audit"}</definedName>
    <definedName name="_3979__FDSAUDITLINK__" hidden="1">{"fdsup://Directions/FactSet Auditing Viewer?action=AUDIT_VALUE&amp;DB=129&amp;ID1=46069S10&amp;VALUEID=02001&amp;SDATE=200603&amp;PERIODTYPE=QTR_STD&amp;SCFT=3&amp;window=popup_no_bar&amp;width=385&amp;height=120&amp;START_MAXIMIZED=FALSE&amp;creator=factset&amp;display_string=Audit"}</definedName>
    <definedName name="_398__FDSAUDITLINK__" hidden="1">{"fdsup://directions/FAT Viewer?action=UPDATE&amp;creator=factset&amp;DYN_ARGS=TRUE&amp;DOC_NAME=FAT:FQL_AUDITING_CLIENT_TEMPLATE.FAT&amp;display_string=Audit&amp;VAR:KEY=UBGDEHYLST&amp;VAR:QUERY=RkZfRU5UUlBSX1ZBTF9EQUlMWSgzOTg4MywsLCwsJ0RJTCcpL0VDX01FQU5fU0FMRVNfTlRNQSgzOTg4Myk=&amp;","WINDOW=FIRST_POPUP&amp;HEIGHT=450&amp;WIDTH=450&amp;START_MAXIMIZED=FALSE&amp;VAR:CALENDAR=US&amp;VAR:SYMBOL=SGI&amp;VAR:INDEX=0"}</definedName>
    <definedName name="_3980__FDSAUDITLINK__" hidden="1">{"fdsup://Directions/FactSet Auditing Viewer?action=AUDIT_VALUE&amp;DB=129&amp;ID1=46069S10&amp;VALUEID=02001&amp;SDATE=200603&amp;PERIODTYPE=QTR_STD&amp;SCFT=3&amp;window=popup_no_bar&amp;width=385&amp;height=120&amp;START_MAXIMIZED=FALSE&amp;creator=factset&amp;display_string=Audit"}</definedName>
    <definedName name="_3981__FDSAUDITLINK__" hidden="1">{"fdsup://Directions/FactSet Auditing Viewer?action=AUDIT_VALUE&amp;DB=129&amp;ID1=46069S10&amp;VALUEID=02001&amp;SDATE=200602&amp;PERIODTYPE=QTR_STD&amp;SCFT=3&amp;window=popup_no_bar&amp;width=385&amp;height=120&amp;START_MAXIMIZED=FALSE&amp;creator=factset&amp;display_string=Audit"}</definedName>
    <definedName name="_3982__FDSAUDITLINK__" hidden="1">{"fdsup://Directions/FactSet Auditing Viewer?action=AUDIT_VALUE&amp;DB=129&amp;ID1=46069S10&amp;VALUEID=02001&amp;SDATE=200602&amp;PERIODTYPE=QTR_STD&amp;SCFT=3&amp;window=popup_no_bar&amp;width=385&amp;height=120&amp;START_MAXIMIZED=FALSE&amp;creator=factset&amp;display_string=Audit"}</definedName>
    <definedName name="_3983__FDSAUDITLINK__" hidden="1">{"fdsup://Directions/FactSet Auditing Viewer?action=AUDIT_VALUE&amp;DB=129&amp;ID1=46069S10&amp;VALUEID=02001&amp;SDATE=200601&amp;PERIODTYPE=QTR_STD&amp;SCFT=3&amp;window=popup_no_bar&amp;width=385&amp;height=120&amp;START_MAXIMIZED=FALSE&amp;creator=factset&amp;display_string=Audit"}</definedName>
    <definedName name="_3984__FDSAUDITLINK__" hidden="1">{"fdsup://Directions/FactSet Auditing Viewer?action=AUDIT_VALUE&amp;DB=129&amp;ID1=46069S10&amp;VALUEID=02001&amp;SDATE=200601&amp;PERIODTYPE=QTR_STD&amp;SCFT=3&amp;window=popup_no_bar&amp;width=385&amp;height=120&amp;START_MAXIMIZED=FALSE&amp;creator=factset&amp;display_string=Audit"}</definedName>
    <definedName name="_3985__FDSAUDITLINK__" hidden="1">{"fdsup://Directions/FactSet Auditing Viewer?action=AUDIT_VALUE&amp;DB=129&amp;ID1=46069S10&amp;VALUEID=02001&amp;SDATE=200503&amp;PERIODTYPE=QTR_STD&amp;SCFT=3&amp;window=popup_no_bar&amp;width=385&amp;height=120&amp;START_MAXIMIZED=FALSE&amp;creator=factset&amp;display_string=Audit"}</definedName>
    <definedName name="_3986__FDSAUDITLINK__" hidden="1">{"fdsup://Directions/FactSet Auditing Viewer?action=AUDIT_VALUE&amp;DB=129&amp;ID1=46069S10&amp;VALUEID=02001&amp;SDATE=200503&amp;PERIODTYPE=QTR_STD&amp;SCFT=3&amp;window=popup_no_bar&amp;width=385&amp;height=120&amp;START_MAXIMIZED=FALSE&amp;creator=factset&amp;display_string=Audit"}</definedName>
    <definedName name="_3987__FDSAUDITLINK__" hidden="1">{"fdsup://Directions/FactSet Auditing Viewer?action=AUDIT_VALUE&amp;DB=129&amp;ID1=46069S10&amp;VALUEID=02001&amp;SDATE=200502&amp;PERIODTYPE=QTR_STD&amp;SCFT=3&amp;window=popup_no_bar&amp;width=385&amp;height=120&amp;START_MAXIMIZED=FALSE&amp;creator=factset&amp;display_string=Audit"}</definedName>
    <definedName name="_3988__FDSAUDITLINK__" hidden="1">{"fdsup://Directions/FactSet Auditing Viewer?action=AUDIT_VALUE&amp;DB=129&amp;ID1=46069S10&amp;VALUEID=02001&amp;SDATE=200502&amp;PERIODTYPE=QTR_STD&amp;SCFT=3&amp;window=popup_no_bar&amp;width=385&amp;height=120&amp;START_MAXIMIZED=FALSE&amp;creator=factset&amp;display_string=Audit"}</definedName>
    <definedName name="_3989__FDSAUDITLINK__" hidden="1">{"fdsup://Directions/FactSet Auditing Viewer?action=AUDIT_VALUE&amp;DB=129&amp;ID1=46069S10&amp;VALUEID=02001&amp;SDATE=200501&amp;PERIODTYPE=QTR_STD&amp;SCFT=3&amp;window=popup_no_bar&amp;width=385&amp;height=120&amp;START_MAXIMIZED=FALSE&amp;creator=factset&amp;display_string=Audit"}</definedName>
    <definedName name="_399__FDSAUDITLINK__" hidden="1">{"fdsup://directions/FAT Viewer?action=UPDATE&amp;creator=factset&amp;DYN_ARGS=TRUE&amp;DOC_NAME=FAT:FQL_AUDITING_CLIENT_TEMPLATE.FAT&amp;display_string=Audit&amp;VAR:KEY=OXOBWZINSB&amp;VAR:QUERY=RkZfRU5UUlBSX1ZBTF9EQUlMWSgzOTg4MiwsLCwsJ0RJTCcpL0VDX01FQU5fU0FMRVNfTlRNQSgzOTg4Mik=&amp;","WINDOW=FIRST_POPUP&amp;HEIGHT=450&amp;WIDTH=450&amp;START_MAXIMIZED=FALSE&amp;VAR:CALENDAR=US&amp;VAR:SYMBOL=SGI&amp;VAR:INDEX=0"}</definedName>
    <definedName name="_3990__FDSAUDITLINK__" hidden="1">{"fdsup://Directions/FactSet Auditing Viewer?action=AUDIT_VALUE&amp;DB=129&amp;ID1=46069S10&amp;VALUEID=02001&amp;SDATE=200501&amp;PERIODTYPE=QTR_STD&amp;SCFT=3&amp;window=popup_no_bar&amp;width=385&amp;height=120&amp;START_MAXIMIZED=FALSE&amp;creator=factset&amp;display_string=Audit"}</definedName>
    <definedName name="_3991__FDSAUDITLINK__" hidden="1">{"fdsup://Directions/FactSet Auditing Viewer?action=AUDIT_VALUE&amp;DB=129&amp;ID1=46069S10&amp;VALUEID=02001&amp;SDATE=200403&amp;PERIODTYPE=QTR_STD&amp;SCFT=3&amp;window=popup_no_bar&amp;width=385&amp;height=120&amp;START_MAXIMIZED=FALSE&amp;creator=factset&amp;display_string=Audit"}</definedName>
    <definedName name="_3992__FDSAUDITLINK__" hidden="1">{"fdsup://Directions/FactSet Auditing Viewer?action=AUDIT_VALUE&amp;DB=129&amp;ID1=46069S10&amp;VALUEID=02001&amp;SDATE=200403&amp;PERIODTYPE=QTR_STD&amp;SCFT=3&amp;window=popup_no_bar&amp;width=385&amp;height=120&amp;START_MAXIMIZED=FALSE&amp;creator=factset&amp;display_string=Audit"}</definedName>
    <definedName name="_3993__FDSAUDITLINK__" hidden="1">{"fdsup://Directions/FactSet Auditing Viewer?action=AUDIT_VALUE&amp;DB=129&amp;ID1=46069S10&amp;VALUEID=02001&amp;SDATE=200402&amp;PERIODTYPE=QTR_STD&amp;SCFT=3&amp;window=popup_no_bar&amp;width=385&amp;height=120&amp;START_MAXIMIZED=FALSE&amp;creator=factset&amp;display_string=Audit"}</definedName>
    <definedName name="_3994__FDSAUDITLINK__" hidden="1">{"fdsup://Directions/FactSet Auditing Viewer?action=AUDIT_VALUE&amp;DB=129&amp;ID1=46069S10&amp;VALUEID=02001&amp;SDATE=200402&amp;PERIODTYPE=QTR_STD&amp;SCFT=3&amp;window=popup_no_bar&amp;width=385&amp;height=120&amp;START_MAXIMIZED=FALSE&amp;creator=factset&amp;display_string=Audit"}</definedName>
    <definedName name="_3995__FDSAUDITLINK__" hidden="1">{"fdsup://Directions/FactSet Auditing Viewer?action=AUDIT_VALUE&amp;DB=129&amp;ID1=46069S10&amp;VALUEID=02001&amp;SDATE=200401&amp;PERIODTYPE=QTR_STD&amp;SCFT=3&amp;window=popup_no_bar&amp;width=385&amp;height=120&amp;START_MAXIMIZED=FALSE&amp;creator=factset&amp;display_string=Audit"}</definedName>
    <definedName name="_3996__FDSAUDITLINK__" hidden="1">{"fdsup://Directions/FactSet Auditing Viewer?action=AUDIT_VALUE&amp;DB=129&amp;ID1=46069S10&amp;VALUEID=02001&amp;SDATE=200401&amp;PERIODTYPE=QTR_STD&amp;SCFT=3&amp;window=popup_no_bar&amp;width=385&amp;height=120&amp;START_MAXIMIZED=FALSE&amp;creator=factset&amp;display_string=Audit"}</definedName>
    <definedName name="_3997__FDSAUDITLINK__" hidden="1">{"fdsup://Directions/FactSet Auditing Viewer?action=AUDIT_VALUE&amp;DB=129&amp;ID1=46025410&amp;VALUEID=02001&amp;SDATE=200803&amp;PERIODTYPE=QTR_STD&amp;SCFT=3&amp;window=popup_no_bar&amp;width=385&amp;height=120&amp;START_MAXIMIZED=FALSE&amp;creator=factset&amp;display_string=Audit"}</definedName>
    <definedName name="_3998__FDSAUDITLINK__" hidden="1">{"fdsup://Directions/FactSet Auditing Viewer?action=AUDIT_VALUE&amp;DB=129&amp;ID1=46025410&amp;VALUEID=02001&amp;SDATE=200803&amp;PERIODTYPE=QTR_STD&amp;SCFT=3&amp;window=popup_no_bar&amp;width=385&amp;height=120&amp;START_MAXIMIZED=FALSE&amp;creator=factset&amp;display_string=Audit"}</definedName>
    <definedName name="_3999__FDSAUDITLINK__" hidden="1">{"fdsup://Directions/FactSet Auditing Viewer?action=AUDIT_VALUE&amp;DB=129&amp;ID1=46025410&amp;VALUEID=02001&amp;SDATE=200802&amp;PERIODTYPE=QTR_STD&amp;SCFT=3&amp;window=popup_no_bar&amp;width=385&amp;height=120&amp;START_MAXIMIZED=FALSE&amp;creator=factset&amp;display_string=Audit"}</definedName>
    <definedName name="_4__FDSAUDITLINK__" hidden="1">{"fdsup://directions/FAT Viewer?action=UPDATE&amp;creator=factset&amp;DYN_ARGS=TRUE&amp;DOC_NAME=FAT:FQL_AUDITING_CLIENT_TEMPLATE.FAT&amp;display_string=Audit&amp;VAR:KEY=WZYBQTKPSX&amp;VAR:QUERY=RkZfRU5UUlBSX1ZBTF9EQUlMWSg0MDQzNSwsLCwsJ0RJTCcpL0VDX01FQU5fU0FMRVNfTlRNQSg0MDQzNSk=&amp;","WINDOW=FIRST_POPUP&amp;HEIGHT=450&amp;WIDTH=450&amp;START_MAXIMIZED=FALSE&amp;VAR:CALENDAR=US&amp;VAR:SYMBOL=SGI&amp;VAR:INDEX=0"}</definedName>
    <definedName name="_40__FDSAUDITLINK__" hidden="1">{"fdsup://directions/FAT Viewer?action=UPDATE&amp;creator=factset&amp;DYN_ARGS=TRUE&amp;DOC_NAME=FAT:FQL_AUDITING_CLIENT_TEMPLATE.FAT&amp;display_string=Audit&amp;VAR:KEY=UXEDENYVEB&amp;VAR:QUERY=RkZfRU5UUlBSX1ZBTF9EQUlMWSg0MDM4NSwsLCwsJ0RJTCcpL0VDX01FQU5fU0FMRVNfTlRNQSg0MDM4NSk=&amp;","WINDOW=FIRST_POPUP&amp;HEIGHT=450&amp;WIDTH=450&amp;START_MAXIMIZED=FALSE&amp;VAR:CALENDAR=US&amp;VAR:SYMBOL=SGI&amp;VAR:INDEX=0"}</definedName>
    <definedName name="_400__FDSAUDITLINK__" hidden="1">{"fdsup://directions/FAT Viewer?action=UPDATE&amp;creator=factset&amp;DYN_ARGS=TRUE&amp;DOC_NAME=FAT:FQL_AUDITING_CLIENT_TEMPLATE.FAT&amp;display_string=Audit&amp;VAR:KEY=WRYRMPATCV&amp;VAR:QUERY=RkZfRU5UUlBSX1ZBTF9EQUlMWSgzOTg4MSwsLCwsJ0RJTCcpL0VDX01FQU5fU0FMRVNfTlRNQSgzOTg4MSk=&amp;","WINDOW=FIRST_POPUP&amp;HEIGHT=450&amp;WIDTH=450&amp;START_MAXIMIZED=FALSE&amp;VAR:CALENDAR=US&amp;VAR:SYMBOL=SGI&amp;VAR:INDEX=0"}</definedName>
    <definedName name="_4000__FDSAUDITLINK__" hidden="1">{"fdsup://Directions/FactSet Auditing Viewer?action=AUDIT_VALUE&amp;DB=129&amp;ID1=46025410&amp;VALUEID=02001&amp;SDATE=200802&amp;PERIODTYPE=QTR_STD&amp;SCFT=3&amp;window=popup_no_bar&amp;width=385&amp;height=120&amp;START_MAXIMIZED=FALSE&amp;creator=factset&amp;display_string=Audit"}</definedName>
    <definedName name="_4001__FDSAUDITLINK__" hidden="1">{"fdsup://Directions/FactSet Auditing Viewer?action=AUDIT_VALUE&amp;DB=129&amp;ID1=46025410&amp;VALUEID=02001&amp;SDATE=200801&amp;PERIODTYPE=QTR_STD&amp;SCFT=3&amp;window=popup_no_bar&amp;width=385&amp;height=120&amp;START_MAXIMIZED=FALSE&amp;creator=factset&amp;display_string=Audit"}</definedName>
    <definedName name="_4002__FDSAUDITLINK__" hidden="1">{"fdsup://Directions/FactSet Auditing Viewer?action=AUDIT_VALUE&amp;DB=129&amp;ID1=46025410&amp;VALUEID=02001&amp;SDATE=200801&amp;PERIODTYPE=QTR_STD&amp;SCFT=3&amp;window=popup_no_bar&amp;width=385&amp;height=120&amp;START_MAXIMIZED=FALSE&amp;creator=factset&amp;display_string=Audit"}</definedName>
    <definedName name="_4003__FDSAUDITLINK__" hidden="1">{"fdsup://Directions/FactSet Auditing Viewer?action=AUDIT_VALUE&amp;DB=129&amp;ID1=46025410&amp;VALUEID=02001&amp;SDATE=200703&amp;PERIODTYPE=QTR_STD&amp;SCFT=3&amp;window=popup_no_bar&amp;width=385&amp;height=120&amp;START_MAXIMIZED=FALSE&amp;creator=factset&amp;display_string=Audit"}</definedName>
    <definedName name="_4004__FDSAUDITLINK__" hidden="1">{"fdsup://Directions/FactSet Auditing Viewer?action=AUDIT_VALUE&amp;DB=129&amp;ID1=46025410&amp;VALUEID=02001&amp;SDATE=200703&amp;PERIODTYPE=QTR_STD&amp;SCFT=3&amp;window=popup_no_bar&amp;width=385&amp;height=120&amp;START_MAXIMIZED=FALSE&amp;creator=factset&amp;display_string=Audit"}</definedName>
    <definedName name="_4005__FDSAUDITLINK__" hidden="1">{"fdsup://Directions/FactSet Auditing Viewer?action=AUDIT_VALUE&amp;DB=129&amp;ID1=46025410&amp;VALUEID=02001&amp;SDATE=200702&amp;PERIODTYPE=QTR_STD&amp;SCFT=3&amp;window=popup_no_bar&amp;width=385&amp;height=120&amp;START_MAXIMIZED=FALSE&amp;creator=factset&amp;display_string=Audit"}</definedName>
    <definedName name="_4006__FDSAUDITLINK__" hidden="1">{"fdsup://Directions/FactSet Auditing Viewer?action=AUDIT_VALUE&amp;DB=129&amp;ID1=46025410&amp;VALUEID=02001&amp;SDATE=200702&amp;PERIODTYPE=QTR_STD&amp;SCFT=3&amp;window=popup_no_bar&amp;width=385&amp;height=120&amp;START_MAXIMIZED=FALSE&amp;creator=factset&amp;display_string=Audit"}</definedName>
    <definedName name="_4007__FDSAUDITLINK__" hidden="1">{"fdsup://Directions/FactSet Auditing Viewer?action=AUDIT_VALUE&amp;DB=129&amp;ID1=46025410&amp;VALUEID=02001&amp;SDATE=200701&amp;PERIODTYPE=QTR_STD&amp;SCFT=3&amp;window=popup_no_bar&amp;width=385&amp;height=120&amp;START_MAXIMIZED=FALSE&amp;creator=factset&amp;display_string=Audit"}</definedName>
    <definedName name="_4008__FDSAUDITLINK__" hidden="1">{"fdsup://Directions/FactSet Auditing Viewer?action=AUDIT_VALUE&amp;DB=129&amp;ID1=46025410&amp;VALUEID=02001&amp;SDATE=200701&amp;PERIODTYPE=QTR_STD&amp;SCFT=3&amp;window=popup_no_bar&amp;width=385&amp;height=120&amp;START_MAXIMIZED=FALSE&amp;creator=factset&amp;display_string=Audit"}</definedName>
    <definedName name="_4009__FDSAUDITLINK__" hidden="1">{"fdsup://Directions/FactSet Auditing Viewer?action=AUDIT_VALUE&amp;DB=129&amp;ID1=46025410&amp;VALUEID=02001&amp;SDATE=200603&amp;PERIODTYPE=QTR_STD&amp;SCFT=3&amp;window=popup_no_bar&amp;width=385&amp;height=120&amp;START_MAXIMIZED=FALSE&amp;creator=factset&amp;display_string=Audit"}</definedName>
    <definedName name="_401__FDSAUDITLINK__" hidden="1">{"fdsup://directions/FAT Viewer?action=UPDATE&amp;creator=factset&amp;DYN_ARGS=TRUE&amp;DOC_NAME=FAT:FQL_AUDITING_CLIENT_TEMPLATE.FAT&amp;display_string=Audit&amp;VAR:KEY=QHYFWHAFGT&amp;VAR:QUERY=RkZfRU5UUlBSX1ZBTF9EQUlMWSgzOTg3OCwsLCwsJ0RJTCcpL0VDX01FQU5fU0FMRVNfTlRNQSgzOTg3OCk=&amp;","WINDOW=FIRST_POPUP&amp;HEIGHT=450&amp;WIDTH=450&amp;START_MAXIMIZED=FALSE&amp;VAR:CALENDAR=US&amp;VAR:SYMBOL=SGI&amp;VAR:INDEX=0"}</definedName>
    <definedName name="_4010__FDSAUDITLINK__" hidden="1">{"fdsup://Directions/FactSet Auditing Viewer?action=AUDIT_VALUE&amp;DB=129&amp;ID1=46025410&amp;VALUEID=02001&amp;SDATE=200603&amp;PERIODTYPE=QTR_STD&amp;SCFT=3&amp;window=popup_no_bar&amp;width=385&amp;height=120&amp;START_MAXIMIZED=FALSE&amp;creator=factset&amp;display_string=Audit"}</definedName>
    <definedName name="_4011__FDSAUDITLINK__" hidden="1">{"fdsup://Directions/FactSet Auditing Viewer?action=AUDIT_VALUE&amp;DB=129&amp;ID1=46025410&amp;VALUEID=02001&amp;SDATE=200602&amp;PERIODTYPE=QTR_STD&amp;SCFT=3&amp;window=popup_no_bar&amp;width=385&amp;height=120&amp;START_MAXIMIZED=FALSE&amp;creator=factset&amp;display_string=Audit"}</definedName>
    <definedName name="_4012__FDSAUDITLINK__" hidden="1">{"fdsup://Directions/FactSet Auditing Viewer?action=AUDIT_VALUE&amp;DB=129&amp;ID1=46025410&amp;VALUEID=02001&amp;SDATE=200602&amp;PERIODTYPE=QTR_STD&amp;SCFT=3&amp;window=popup_no_bar&amp;width=385&amp;height=120&amp;START_MAXIMIZED=FALSE&amp;creator=factset&amp;display_string=Audit"}</definedName>
    <definedName name="_4013__FDSAUDITLINK__" hidden="1">{"fdsup://Directions/FactSet Auditing Viewer?action=AUDIT_VALUE&amp;DB=129&amp;ID1=46025410&amp;VALUEID=02001&amp;SDATE=200601&amp;PERIODTYPE=QTR_STD&amp;SCFT=3&amp;window=popup_no_bar&amp;width=385&amp;height=120&amp;START_MAXIMIZED=FALSE&amp;creator=factset&amp;display_string=Audit"}</definedName>
    <definedName name="_4014__FDSAUDITLINK__" hidden="1">{"fdsup://Directions/FactSet Auditing Viewer?action=AUDIT_VALUE&amp;DB=129&amp;ID1=46025410&amp;VALUEID=02001&amp;SDATE=200601&amp;PERIODTYPE=QTR_STD&amp;SCFT=3&amp;window=popup_no_bar&amp;width=385&amp;height=120&amp;START_MAXIMIZED=FALSE&amp;creator=factset&amp;display_string=Audit"}</definedName>
    <definedName name="_4015__FDSAUDITLINK__" hidden="1">{"fdsup://Directions/FactSet Auditing Viewer?action=AUDIT_VALUE&amp;DB=129&amp;ID1=46025410&amp;VALUEID=02001&amp;SDATE=200504&amp;PERIODTYPE=QTR_STD&amp;SCFT=3&amp;window=popup_no_bar&amp;width=385&amp;height=120&amp;START_MAXIMIZED=FALSE&amp;creator=factset&amp;display_string=Audit"}</definedName>
    <definedName name="_4016__FDSAUDITLINK__" hidden="1">{"fdsup://Directions/FactSet Auditing Viewer?action=AUDIT_VALUE&amp;DB=129&amp;ID1=46025410&amp;VALUEID=02001&amp;SDATE=200504&amp;PERIODTYPE=QTR_STD&amp;SCFT=3&amp;window=popup_no_bar&amp;width=385&amp;height=120&amp;START_MAXIMIZED=FALSE&amp;creator=factset&amp;display_string=Audit"}</definedName>
    <definedName name="_4017__FDSAUDITLINK__" hidden="1">{"fdsup://Directions/FactSet Auditing Viewer?action=AUDIT_VALUE&amp;DB=129&amp;ID1=46025410&amp;VALUEID=02001&amp;SDATE=200503&amp;PERIODTYPE=QTR_STD&amp;SCFT=3&amp;window=popup_no_bar&amp;width=385&amp;height=120&amp;START_MAXIMIZED=FALSE&amp;creator=factset&amp;display_string=Audit"}</definedName>
    <definedName name="_4018__FDSAUDITLINK__" hidden="1">{"fdsup://Directions/FactSet Auditing Viewer?action=AUDIT_VALUE&amp;DB=129&amp;ID1=46025410&amp;VALUEID=02001&amp;SDATE=200503&amp;PERIODTYPE=QTR_STD&amp;SCFT=3&amp;window=popup_no_bar&amp;width=385&amp;height=120&amp;START_MAXIMIZED=FALSE&amp;creator=factset&amp;display_string=Audit"}</definedName>
    <definedName name="_4019__FDSAUDITLINK__" hidden="1">{"fdsup://Directions/FactSet Auditing Viewer?action=AUDIT_VALUE&amp;DB=129&amp;ID1=46025410&amp;VALUEID=02001&amp;SDATE=200502&amp;PERIODTYPE=QTR_STD&amp;SCFT=3&amp;window=popup_no_bar&amp;width=385&amp;height=120&amp;START_MAXIMIZED=FALSE&amp;creator=factset&amp;display_string=Audit"}</definedName>
    <definedName name="_402__FDSAUDITLINK__" hidden="1">{"fdsup://directions/FAT Viewer?action=UPDATE&amp;creator=factset&amp;DYN_ARGS=TRUE&amp;DOC_NAME=FAT:FQL_AUDITING_CLIENT_TEMPLATE.FAT&amp;display_string=Audit&amp;VAR:KEY=UTENADMRKB&amp;VAR:QUERY=RkZfRU5UUlBSX1ZBTF9EQUlMWSgzOTg3NywsLCwsJ0RJTCcpL0VDX01FQU5fU0FMRVNfTlRNQSgzOTg3Nyk=&amp;","WINDOW=FIRST_POPUP&amp;HEIGHT=450&amp;WIDTH=450&amp;START_MAXIMIZED=FALSE&amp;VAR:CALENDAR=US&amp;VAR:SYMBOL=SGI&amp;VAR:INDEX=0"}</definedName>
    <definedName name="_4020__FDSAUDITLINK__" hidden="1">{"fdsup://Directions/FactSet Auditing Viewer?action=AUDIT_VALUE&amp;DB=129&amp;ID1=46025410&amp;VALUEID=02001&amp;SDATE=200502&amp;PERIODTYPE=QTR_STD&amp;SCFT=3&amp;window=popup_no_bar&amp;width=385&amp;height=120&amp;START_MAXIMIZED=FALSE&amp;creator=factset&amp;display_string=Audit"}</definedName>
    <definedName name="_4021__FDSAUDITLINK__" hidden="1">{"fdsup://Directions/FactSet Auditing Viewer?action=AUDIT_VALUE&amp;DB=129&amp;ID1=46025410&amp;VALUEID=02001&amp;SDATE=200501&amp;PERIODTYPE=QTR_STD&amp;SCFT=3&amp;window=popup_no_bar&amp;width=385&amp;height=120&amp;START_MAXIMIZED=FALSE&amp;creator=factset&amp;display_string=Audit"}</definedName>
    <definedName name="_4022__FDSAUDITLINK__" hidden="1">{"fdsup://Directions/FactSet Auditing Viewer?action=AUDIT_VALUE&amp;DB=129&amp;ID1=46025410&amp;VALUEID=02001&amp;SDATE=200501&amp;PERIODTYPE=QTR_STD&amp;SCFT=3&amp;window=popup_no_bar&amp;width=385&amp;height=120&amp;START_MAXIMIZED=FALSE&amp;creator=factset&amp;display_string=Audit"}</definedName>
    <definedName name="_4023__FDSAUDITLINK__" hidden="1">{"fdsup://Directions/FactSet Auditing Viewer?action=AUDIT_VALUE&amp;DB=129&amp;ID1=46025410&amp;VALUEID=02001&amp;SDATE=200404&amp;PERIODTYPE=QTR_STD&amp;SCFT=3&amp;window=popup_no_bar&amp;width=385&amp;height=120&amp;START_MAXIMIZED=FALSE&amp;creator=factset&amp;display_string=Audit"}</definedName>
    <definedName name="_4024__FDSAUDITLINK__" hidden="1">{"fdsup://Directions/FactSet Auditing Viewer?action=AUDIT_VALUE&amp;DB=129&amp;ID1=46025410&amp;VALUEID=02001&amp;SDATE=200404&amp;PERIODTYPE=QTR_STD&amp;SCFT=3&amp;window=popup_no_bar&amp;width=385&amp;height=120&amp;START_MAXIMIZED=FALSE&amp;creator=factset&amp;display_string=Audit"}</definedName>
    <definedName name="_4025__FDSAUDITLINK__" hidden="1">{"fdsup://Directions/FactSet Auditing Viewer?action=AUDIT_VALUE&amp;DB=129&amp;ID1=45814010&amp;VALUEID=02001&amp;SDATE=200801&amp;PERIODTYPE=QTR_STD&amp;SCFT=3&amp;window=popup_no_bar&amp;width=385&amp;height=120&amp;START_MAXIMIZED=FALSE&amp;creator=factset&amp;display_string=Audit"}</definedName>
    <definedName name="_4026__FDSAUDITLINK__" hidden="1">{"fdsup://Directions/FactSet Auditing Viewer?action=AUDIT_VALUE&amp;DB=129&amp;ID1=45814010&amp;VALUEID=02001&amp;SDATE=200801&amp;PERIODTYPE=QTR_STD&amp;SCFT=3&amp;window=popup_no_bar&amp;width=385&amp;height=120&amp;START_MAXIMIZED=FALSE&amp;creator=factset&amp;display_string=Audit"}</definedName>
    <definedName name="_4027__FDSAUDITLINK__" hidden="1">{"fdsup://Directions/FactSet Auditing Viewer?action=AUDIT_VALUE&amp;DB=129&amp;ID1=45814010&amp;VALUEID=02001&amp;SDATE=200703&amp;PERIODTYPE=QTR_STD&amp;SCFT=3&amp;window=popup_no_bar&amp;width=385&amp;height=120&amp;START_MAXIMIZED=FALSE&amp;creator=factset&amp;display_string=Audit"}</definedName>
    <definedName name="_4028__FDSAUDITLINK__" hidden="1">{"fdsup://Directions/FactSet Auditing Viewer?action=AUDIT_VALUE&amp;DB=129&amp;ID1=45814010&amp;VALUEID=02001&amp;SDATE=200703&amp;PERIODTYPE=QTR_STD&amp;SCFT=3&amp;window=popup_no_bar&amp;width=385&amp;height=120&amp;START_MAXIMIZED=FALSE&amp;creator=factset&amp;display_string=Audit"}</definedName>
    <definedName name="_4029__FDSAUDITLINK__" hidden="1">{"fdsup://Directions/FactSet Auditing Viewer?action=AUDIT_VALUE&amp;DB=129&amp;ID1=45814010&amp;VALUEID=02001&amp;SDATE=200702&amp;PERIODTYPE=QTR_STD&amp;SCFT=3&amp;window=popup_no_bar&amp;width=385&amp;height=120&amp;START_MAXIMIZED=FALSE&amp;creator=factset&amp;display_string=Audit"}</definedName>
    <definedName name="_403__FDSAUDITLINK__" hidden="1">{"fdsup://directions/FAT Viewer?action=UPDATE&amp;creator=factset&amp;DYN_ARGS=TRUE&amp;DOC_NAME=FAT:FQL_AUDITING_CLIENT_TEMPLATE.FAT&amp;display_string=Audit&amp;VAR:KEY=WBAJAJEJSV&amp;VAR:QUERY=RkZfRU5UUlBSX1ZBTF9EQUlMWSgzOTg3NiwsLCwsJ0RJTCcpL0VDX01FQU5fU0FMRVNfTlRNQSgzOTg3Nik=&amp;","WINDOW=FIRST_POPUP&amp;HEIGHT=450&amp;WIDTH=450&amp;START_MAXIMIZED=FALSE&amp;VAR:CALENDAR=US&amp;VAR:SYMBOL=SGI&amp;VAR:INDEX=0"}</definedName>
    <definedName name="_4030__FDSAUDITLINK__" hidden="1">{"fdsup://Directions/FactSet Auditing Viewer?action=AUDIT_VALUE&amp;DB=129&amp;ID1=45814010&amp;VALUEID=02001&amp;SDATE=200702&amp;PERIODTYPE=QTR_STD&amp;SCFT=3&amp;window=popup_no_bar&amp;width=385&amp;height=120&amp;START_MAXIMIZED=FALSE&amp;creator=factset&amp;display_string=Audit"}</definedName>
    <definedName name="_4031__FDSAUDITLINK__" hidden="1">{"fdsup://Directions/FactSet Auditing Viewer?action=AUDIT_VALUE&amp;DB=129&amp;ID1=45814010&amp;VALUEID=02001&amp;SDATE=200701&amp;PERIODTYPE=QTR_STD&amp;SCFT=3&amp;window=popup_no_bar&amp;width=385&amp;height=120&amp;START_MAXIMIZED=FALSE&amp;creator=factset&amp;display_string=Audit"}</definedName>
    <definedName name="_4032__FDSAUDITLINK__" hidden="1">{"fdsup://Directions/FactSet Auditing Viewer?action=AUDIT_VALUE&amp;DB=129&amp;ID1=45814010&amp;VALUEID=02001&amp;SDATE=200701&amp;PERIODTYPE=QTR_STD&amp;SCFT=3&amp;window=popup_no_bar&amp;width=385&amp;height=120&amp;START_MAXIMIZED=FALSE&amp;creator=factset&amp;display_string=Audit"}</definedName>
    <definedName name="_4033__FDSAUDITLINK__" hidden="1">{"fdsup://Directions/FactSet Auditing Viewer?action=AUDIT_VALUE&amp;DB=129&amp;ID1=45814010&amp;VALUEID=02001&amp;SDATE=200603&amp;PERIODTYPE=QTR_STD&amp;SCFT=3&amp;window=popup_no_bar&amp;width=385&amp;height=120&amp;START_MAXIMIZED=FALSE&amp;creator=factset&amp;display_string=Audit"}</definedName>
    <definedName name="_4034__FDSAUDITLINK__" hidden="1">{"fdsup://Directions/FactSet Auditing Viewer?action=AUDIT_VALUE&amp;DB=129&amp;ID1=45814010&amp;VALUEID=02001&amp;SDATE=200603&amp;PERIODTYPE=QTR_STD&amp;SCFT=3&amp;window=popup_no_bar&amp;width=385&amp;height=120&amp;START_MAXIMIZED=FALSE&amp;creator=factset&amp;display_string=Audit"}</definedName>
    <definedName name="_4035__FDSAUDITLINK__" hidden="1">{"fdsup://Directions/FactSet Auditing Viewer?action=AUDIT_VALUE&amp;DB=129&amp;ID1=45814010&amp;VALUEID=02001&amp;SDATE=200602&amp;PERIODTYPE=QTR_STD&amp;SCFT=3&amp;window=popup_no_bar&amp;width=385&amp;height=120&amp;START_MAXIMIZED=FALSE&amp;creator=factset&amp;display_string=Audit"}</definedName>
    <definedName name="_4036__FDSAUDITLINK__" hidden="1">{"fdsup://Directions/FactSet Auditing Viewer?action=AUDIT_VALUE&amp;DB=129&amp;ID1=45814010&amp;VALUEID=02001&amp;SDATE=200602&amp;PERIODTYPE=QTR_STD&amp;SCFT=3&amp;window=popup_no_bar&amp;width=385&amp;height=120&amp;START_MAXIMIZED=FALSE&amp;creator=factset&amp;display_string=Audit"}</definedName>
    <definedName name="_4037__FDSAUDITLINK__" hidden="1">{"fdsup://Directions/FactSet Auditing Viewer?action=AUDIT_VALUE&amp;DB=129&amp;ID1=45814010&amp;VALUEID=02001&amp;SDATE=200601&amp;PERIODTYPE=QTR_STD&amp;SCFT=3&amp;window=popup_no_bar&amp;width=385&amp;height=120&amp;START_MAXIMIZED=FALSE&amp;creator=factset&amp;display_string=Audit"}</definedName>
    <definedName name="_4038__FDSAUDITLINK__" hidden="1">{"fdsup://Directions/FactSet Auditing Viewer?action=AUDIT_VALUE&amp;DB=129&amp;ID1=45814010&amp;VALUEID=02001&amp;SDATE=200601&amp;PERIODTYPE=QTR_STD&amp;SCFT=3&amp;window=popup_no_bar&amp;width=385&amp;height=120&amp;START_MAXIMIZED=FALSE&amp;creator=factset&amp;display_string=Audit"}</definedName>
    <definedName name="_4039__FDSAUDITLINK__" hidden="1">{"fdsup://Directions/FactSet Auditing Viewer?action=AUDIT_VALUE&amp;DB=129&amp;ID1=45814010&amp;VALUEID=02001&amp;SDATE=200503&amp;PERIODTYPE=QTR_STD&amp;SCFT=3&amp;window=popup_no_bar&amp;width=385&amp;height=120&amp;START_MAXIMIZED=FALSE&amp;creator=factset&amp;display_string=Audit"}</definedName>
    <definedName name="_404__FDSAUDITLINK__" hidden="1">{"fdsup://directions/FAT Viewer?action=UPDATE&amp;creator=factset&amp;DYN_ARGS=TRUE&amp;DOC_NAME=FAT:FQL_AUDITING_CLIENT_TEMPLATE.FAT&amp;display_string=Audit&amp;VAR:KEY=MRIHORKVUX&amp;VAR:QUERY=RkZfRU5UUlBSX1ZBTF9EQUlMWSgzOTg3NSwsLCwsJ0RJTCcpL0VDX01FQU5fU0FMRVNfTlRNQSgzOTg3NSk=&amp;","WINDOW=FIRST_POPUP&amp;HEIGHT=450&amp;WIDTH=450&amp;START_MAXIMIZED=FALSE&amp;VAR:CALENDAR=US&amp;VAR:SYMBOL=SGI&amp;VAR:INDEX=0"}</definedName>
    <definedName name="_4040__FDSAUDITLINK__" hidden="1">{"fdsup://Directions/FactSet Auditing Viewer?action=AUDIT_VALUE&amp;DB=129&amp;ID1=45814010&amp;VALUEID=02001&amp;SDATE=200503&amp;PERIODTYPE=QTR_STD&amp;SCFT=3&amp;window=popup_no_bar&amp;width=385&amp;height=120&amp;START_MAXIMIZED=FALSE&amp;creator=factset&amp;display_string=Audit"}</definedName>
    <definedName name="_4041__FDSAUDITLINK__" hidden="1">{"fdsup://Directions/FactSet Auditing Viewer?action=AUDIT_VALUE&amp;DB=129&amp;ID1=45814010&amp;VALUEID=02001&amp;SDATE=200502&amp;PERIODTYPE=QTR_STD&amp;SCFT=3&amp;window=popup_no_bar&amp;width=385&amp;height=120&amp;START_MAXIMIZED=FALSE&amp;creator=factset&amp;display_string=Audit"}</definedName>
    <definedName name="_4042__FDSAUDITLINK__" hidden="1">{"fdsup://Directions/FactSet Auditing Viewer?action=AUDIT_VALUE&amp;DB=129&amp;ID1=45814010&amp;VALUEID=02001&amp;SDATE=200502&amp;PERIODTYPE=QTR_STD&amp;SCFT=3&amp;window=popup_no_bar&amp;width=385&amp;height=120&amp;START_MAXIMIZED=FALSE&amp;creator=factset&amp;display_string=Audit"}</definedName>
    <definedName name="_4043__FDSAUDITLINK__" hidden="1">{"fdsup://Directions/FactSet Auditing Viewer?action=AUDIT_VALUE&amp;DB=129&amp;ID1=45814010&amp;VALUEID=02001&amp;SDATE=200501&amp;PERIODTYPE=QTR_STD&amp;SCFT=3&amp;window=popup_no_bar&amp;width=385&amp;height=120&amp;START_MAXIMIZED=FALSE&amp;creator=factset&amp;display_string=Audit"}</definedName>
    <definedName name="_4044__FDSAUDITLINK__" hidden="1">{"fdsup://Directions/FactSet Auditing Viewer?action=AUDIT_VALUE&amp;DB=129&amp;ID1=45814010&amp;VALUEID=02001&amp;SDATE=200501&amp;PERIODTYPE=QTR_STD&amp;SCFT=3&amp;window=popup_no_bar&amp;width=385&amp;height=120&amp;START_MAXIMIZED=FALSE&amp;creator=factset&amp;display_string=Audit"}</definedName>
    <definedName name="_4045__FDSAUDITLINK__" hidden="1">{"fdsup://Directions/FactSet Auditing Viewer?action=AUDIT_VALUE&amp;DB=129&amp;ID1=45814010&amp;VALUEID=02001&amp;SDATE=200403&amp;PERIODTYPE=QTR_STD&amp;SCFT=3&amp;window=popup_no_bar&amp;width=385&amp;height=120&amp;START_MAXIMIZED=FALSE&amp;creator=factset&amp;display_string=Audit"}</definedName>
    <definedName name="_4046__FDSAUDITLINK__" hidden="1">{"fdsup://Directions/FactSet Auditing Viewer?action=AUDIT_VALUE&amp;DB=129&amp;ID1=45814010&amp;VALUEID=02001&amp;SDATE=200403&amp;PERIODTYPE=QTR_STD&amp;SCFT=3&amp;window=popup_no_bar&amp;width=385&amp;height=120&amp;START_MAXIMIZED=FALSE&amp;creator=factset&amp;display_string=Audit"}</definedName>
    <definedName name="_4047__FDSAUDITLINK__" hidden="1">{"fdsup://Directions/FactSet Auditing Viewer?action=AUDIT_VALUE&amp;DB=129&amp;ID1=45814010&amp;VALUEID=02001&amp;SDATE=200402&amp;PERIODTYPE=QTR_STD&amp;SCFT=3&amp;window=popup_no_bar&amp;width=385&amp;height=120&amp;START_MAXIMIZED=FALSE&amp;creator=factset&amp;display_string=Audit"}</definedName>
    <definedName name="_4048__FDSAUDITLINK__" hidden="1">{"fdsup://Directions/FactSet Auditing Viewer?action=AUDIT_VALUE&amp;DB=129&amp;ID1=45814010&amp;VALUEID=02001&amp;SDATE=200402&amp;PERIODTYPE=QTR_STD&amp;SCFT=3&amp;window=popup_no_bar&amp;width=385&amp;height=120&amp;START_MAXIMIZED=FALSE&amp;creator=factset&amp;display_string=Audit"}</definedName>
    <definedName name="_4049__FDSAUDITLINK__" hidden="1">{"fdsup://Directions/FactSet Auditing Viewer?action=AUDIT_VALUE&amp;DB=129&amp;ID1=45814010&amp;VALUEID=02001&amp;SDATE=200401&amp;PERIODTYPE=QTR_STD&amp;SCFT=3&amp;window=popup_no_bar&amp;width=385&amp;height=120&amp;START_MAXIMIZED=FALSE&amp;creator=factset&amp;display_string=Audit"}</definedName>
    <definedName name="_405__FDSAUDITLINK__" hidden="1">{"fdsup://directions/FAT Viewer?action=UPDATE&amp;creator=factset&amp;DYN_ARGS=TRUE&amp;DOC_NAME=FAT:FQL_AUDITING_CLIENT_TEMPLATE.FAT&amp;display_string=Audit&amp;VAR:KEY=EXMLMJMHMV&amp;VAR:QUERY=RkZfRU5UUlBSX1ZBTF9EQUlMWSgzOTg3NCwsLCwsJ0RJTCcpL0VDX01FQU5fU0FMRVNfTlRNQSgzOTg3NCk=&amp;","WINDOW=FIRST_POPUP&amp;HEIGHT=450&amp;WIDTH=450&amp;START_MAXIMIZED=FALSE&amp;VAR:CALENDAR=US&amp;VAR:SYMBOL=SGI&amp;VAR:INDEX=0"}</definedName>
    <definedName name="_4050__FDSAUDITLINK__" hidden="1">{"fdsup://Directions/FactSet Auditing Viewer?action=AUDIT_VALUE&amp;DB=129&amp;ID1=45814010&amp;VALUEID=02001&amp;SDATE=200401&amp;PERIODTYPE=QTR_STD&amp;SCFT=3&amp;window=popup_no_bar&amp;width=385&amp;height=120&amp;START_MAXIMIZED=FALSE&amp;creator=factset&amp;display_string=Audit"}</definedName>
    <definedName name="_4051__FDSAUDITLINK__" hidden="1">{"fdsup://Directions/FactSet Auditing Viewer?action=AUDIT_VALUE&amp;DB=129&amp;ID1=45811810&amp;VALUEID=02001&amp;SDATE=200703&amp;PERIODTYPE=QTR_STD&amp;SCFT=3&amp;window=popup_no_bar&amp;width=385&amp;height=120&amp;START_MAXIMIZED=FALSE&amp;creator=factset&amp;display_string=Audit"}</definedName>
    <definedName name="_4052__FDSAUDITLINK__" hidden="1">{"fdsup://Directions/FactSet Auditing Viewer?action=AUDIT_VALUE&amp;DB=129&amp;ID1=45811810&amp;VALUEID=02001&amp;SDATE=200703&amp;PERIODTYPE=QTR_STD&amp;SCFT=3&amp;window=popup_no_bar&amp;width=385&amp;height=120&amp;START_MAXIMIZED=FALSE&amp;creator=factset&amp;display_string=Audit"}</definedName>
    <definedName name="_4053__FDSAUDITLINK__" hidden="1">{"fdsup://Directions/FactSet Auditing Viewer?action=AUDIT_VALUE&amp;DB=129&amp;ID1=45811810&amp;VALUEID=02001&amp;SDATE=200702&amp;PERIODTYPE=QTR_STD&amp;SCFT=3&amp;window=popup_no_bar&amp;width=385&amp;height=120&amp;START_MAXIMIZED=FALSE&amp;creator=factset&amp;display_string=Audit"}</definedName>
    <definedName name="_4054__FDSAUDITLINK__" hidden="1">{"fdsup://Directions/FactSet Auditing Viewer?action=AUDIT_VALUE&amp;DB=129&amp;ID1=45811810&amp;VALUEID=02001&amp;SDATE=200702&amp;PERIODTYPE=QTR_STD&amp;SCFT=3&amp;window=popup_no_bar&amp;width=385&amp;height=120&amp;START_MAXIMIZED=FALSE&amp;creator=factset&amp;display_string=Audit"}</definedName>
    <definedName name="_4055__FDSAUDITLINK__" hidden="1">{"fdsup://Directions/FactSet Auditing Viewer?action=AUDIT_VALUE&amp;DB=129&amp;ID1=45811810&amp;VALUEID=02001&amp;SDATE=200701&amp;PERIODTYPE=QTR_STD&amp;SCFT=3&amp;window=popup_no_bar&amp;width=385&amp;height=120&amp;START_MAXIMIZED=FALSE&amp;creator=factset&amp;display_string=Audit"}</definedName>
    <definedName name="_4056__FDSAUDITLINK__" hidden="1">{"fdsup://Directions/FactSet Auditing Viewer?action=AUDIT_VALUE&amp;DB=129&amp;ID1=45811810&amp;VALUEID=02001&amp;SDATE=200701&amp;PERIODTYPE=QTR_STD&amp;SCFT=3&amp;window=popup_no_bar&amp;width=385&amp;height=120&amp;START_MAXIMIZED=FALSE&amp;creator=factset&amp;display_string=Audit"}</definedName>
    <definedName name="_4057__FDSAUDITLINK__" hidden="1">{"fdsup://Directions/FactSet Auditing Viewer?action=AUDIT_VALUE&amp;DB=129&amp;ID1=45811810&amp;VALUEID=02001&amp;SDATE=200603&amp;PERIODTYPE=QTR_STD&amp;SCFT=3&amp;window=popup_no_bar&amp;width=385&amp;height=120&amp;START_MAXIMIZED=FALSE&amp;creator=factset&amp;display_string=Audit"}</definedName>
    <definedName name="_4058__FDSAUDITLINK__" hidden="1">{"fdsup://Directions/FactSet Auditing Viewer?action=AUDIT_VALUE&amp;DB=129&amp;ID1=45811810&amp;VALUEID=02001&amp;SDATE=200603&amp;PERIODTYPE=QTR_STD&amp;SCFT=3&amp;window=popup_no_bar&amp;width=385&amp;height=120&amp;START_MAXIMIZED=FALSE&amp;creator=factset&amp;display_string=Audit"}</definedName>
    <definedName name="_4059__FDSAUDITLINK__" hidden="1">{"fdsup://Directions/FactSet Auditing Viewer?action=AUDIT_VALUE&amp;DB=129&amp;ID1=45811810&amp;VALUEID=02001&amp;SDATE=200602&amp;PERIODTYPE=QTR_STD&amp;SCFT=3&amp;window=popup_no_bar&amp;width=385&amp;height=120&amp;START_MAXIMIZED=FALSE&amp;creator=factset&amp;display_string=Audit"}</definedName>
    <definedName name="_406__FDSAUDITLINK__" hidden="1">{"fdsup://directions/FAT Viewer?action=UPDATE&amp;creator=factset&amp;DYN_ARGS=TRUE&amp;DOC_NAME=FAT:FQL_AUDITING_CLIENT_TEMPLATE.FAT&amp;display_string=Audit&amp;VAR:KEY=EHINILYXGT&amp;VAR:QUERY=RkZfRU5UUlBSX1ZBTF9EQUlMWSgzOTg3MSwsLCwsJ0RJTCcpL0VDX01FQU5fU0FMRVNfTlRNQSgzOTg3MSk=&amp;","WINDOW=FIRST_POPUP&amp;HEIGHT=450&amp;WIDTH=450&amp;START_MAXIMIZED=FALSE&amp;VAR:CALENDAR=US&amp;VAR:SYMBOL=SGI&amp;VAR:INDEX=0"}</definedName>
    <definedName name="_4060__FDSAUDITLINK__" hidden="1">{"fdsup://Directions/FactSet Auditing Viewer?action=AUDIT_VALUE&amp;DB=129&amp;ID1=45811810&amp;VALUEID=02001&amp;SDATE=200602&amp;PERIODTYPE=QTR_STD&amp;SCFT=3&amp;window=popup_no_bar&amp;width=385&amp;height=120&amp;START_MAXIMIZED=FALSE&amp;creator=factset&amp;display_string=Audit"}</definedName>
    <definedName name="_4061__FDSAUDITLINK__" hidden="1">{"fdsup://Directions/FactSet Auditing Viewer?action=AUDIT_VALUE&amp;DB=129&amp;ID1=45811810&amp;VALUEID=02001&amp;SDATE=200601&amp;PERIODTYPE=QTR_STD&amp;SCFT=3&amp;window=popup_no_bar&amp;width=385&amp;height=120&amp;START_MAXIMIZED=FALSE&amp;creator=factset&amp;display_string=Audit"}</definedName>
    <definedName name="_4062__FDSAUDITLINK__" hidden="1">{"fdsup://Directions/FactSet Auditing Viewer?action=AUDIT_VALUE&amp;DB=129&amp;ID1=45811810&amp;VALUEID=02001&amp;SDATE=200601&amp;PERIODTYPE=QTR_STD&amp;SCFT=3&amp;window=popup_no_bar&amp;width=385&amp;height=120&amp;START_MAXIMIZED=FALSE&amp;creator=factset&amp;display_string=Audit"}</definedName>
    <definedName name="_4063__FDSAUDITLINK__" hidden="1">{"fdsup://Directions/FactSet Auditing Viewer?action=AUDIT_VALUE&amp;DB=129&amp;ID1=45811810&amp;VALUEID=02001&amp;SDATE=200503&amp;PERIODTYPE=QTR_STD&amp;SCFT=3&amp;window=popup_no_bar&amp;width=385&amp;height=120&amp;START_MAXIMIZED=FALSE&amp;creator=factset&amp;display_string=Audit"}</definedName>
    <definedName name="_4064__FDSAUDITLINK__" hidden="1">{"fdsup://Directions/FactSet Auditing Viewer?action=AUDIT_VALUE&amp;DB=129&amp;ID1=45811810&amp;VALUEID=02001&amp;SDATE=200503&amp;PERIODTYPE=QTR_STD&amp;SCFT=3&amp;window=popup_no_bar&amp;width=385&amp;height=120&amp;START_MAXIMIZED=FALSE&amp;creator=factset&amp;display_string=Audit"}</definedName>
    <definedName name="_4065__FDSAUDITLINK__" hidden="1">{"fdsup://Directions/FactSet Auditing Viewer?action=AUDIT_VALUE&amp;DB=129&amp;ID1=45811810&amp;VALUEID=02001&amp;SDATE=200502&amp;PERIODTYPE=QTR_STD&amp;SCFT=3&amp;window=popup_no_bar&amp;width=385&amp;height=120&amp;START_MAXIMIZED=FALSE&amp;creator=factset&amp;display_string=Audit"}</definedName>
    <definedName name="_4066__FDSAUDITLINK__" hidden="1">{"fdsup://Directions/FactSet Auditing Viewer?action=AUDIT_VALUE&amp;DB=129&amp;ID1=45811810&amp;VALUEID=02001&amp;SDATE=200502&amp;PERIODTYPE=QTR_STD&amp;SCFT=3&amp;window=popup_no_bar&amp;width=385&amp;height=120&amp;START_MAXIMIZED=FALSE&amp;creator=factset&amp;display_string=Audit"}</definedName>
    <definedName name="_4067__FDSAUDITLINK__" hidden="1">{"fdsup://Directions/FactSet Auditing Viewer?action=AUDIT_VALUE&amp;DB=129&amp;ID1=45811810&amp;VALUEID=02001&amp;SDATE=200501&amp;PERIODTYPE=QTR_STD&amp;SCFT=3&amp;window=popup_no_bar&amp;width=385&amp;height=120&amp;START_MAXIMIZED=FALSE&amp;creator=factset&amp;display_string=Audit"}</definedName>
    <definedName name="_4068__FDSAUDITLINK__" hidden="1">{"fdsup://Directions/FactSet Auditing Viewer?action=AUDIT_VALUE&amp;DB=129&amp;ID1=45811810&amp;VALUEID=02001&amp;SDATE=200501&amp;PERIODTYPE=QTR_STD&amp;SCFT=3&amp;window=popup_no_bar&amp;width=385&amp;height=120&amp;START_MAXIMIZED=FALSE&amp;creator=factset&amp;display_string=Audit"}</definedName>
    <definedName name="_4069__FDSAUDITLINK__" hidden="1">{"fdsup://Directions/FactSet Auditing Viewer?action=AUDIT_VALUE&amp;DB=129&amp;ID1=45811810&amp;VALUEID=02001&amp;SDATE=200403&amp;PERIODTYPE=QTR_STD&amp;SCFT=3&amp;window=popup_no_bar&amp;width=385&amp;height=120&amp;START_MAXIMIZED=FALSE&amp;creator=factset&amp;display_string=Audit"}</definedName>
    <definedName name="_407__FDSAUDITLINK__" hidden="1">{"fdsup://directions/FAT Viewer?action=UPDATE&amp;creator=factset&amp;DYN_ARGS=TRUE&amp;DOC_NAME=FAT:FQL_AUDITING_CLIENT_TEMPLATE.FAT&amp;display_string=Audit&amp;VAR:KEY=KHOXAJADGZ&amp;VAR:QUERY=RkZfRU5UUlBSX1ZBTF9EQUlMWSgzOTg3MCwsLCwsJ0RJTCcpL0VDX01FQU5fU0FMRVNfTlRNQSgzOTg3MCk=&amp;","WINDOW=FIRST_POPUP&amp;HEIGHT=450&amp;WIDTH=450&amp;START_MAXIMIZED=FALSE&amp;VAR:CALENDAR=US&amp;VAR:SYMBOL=SGI&amp;VAR:INDEX=0"}</definedName>
    <definedName name="_4070__FDSAUDITLINK__" hidden="1">{"fdsup://Directions/FactSet Auditing Viewer?action=AUDIT_VALUE&amp;DB=129&amp;ID1=45811810&amp;VALUEID=02001&amp;SDATE=200403&amp;PERIODTYPE=QTR_STD&amp;SCFT=3&amp;window=popup_no_bar&amp;width=385&amp;height=120&amp;START_MAXIMIZED=FALSE&amp;creator=factset&amp;display_string=Audit"}</definedName>
    <definedName name="_4071__FDSAUDITLINK__" hidden="1">{"fdsup://Directions/FactSet Auditing Viewer?action=AUDIT_VALUE&amp;DB=129&amp;ID1=45811810&amp;VALUEID=02001&amp;SDATE=200402&amp;PERIODTYPE=QTR_STD&amp;SCFT=3&amp;window=popup_no_bar&amp;width=385&amp;height=120&amp;START_MAXIMIZED=FALSE&amp;creator=factset&amp;display_string=Audit"}</definedName>
    <definedName name="_4072__FDSAUDITLINK__" hidden="1">{"fdsup://Directions/FactSet Auditing Viewer?action=AUDIT_VALUE&amp;DB=129&amp;ID1=45811810&amp;VALUEID=02001&amp;SDATE=200402&amp;PERIODTYPE=QTR_STD&amp;SCFT=3&amp;window=popup_no_bar&amp;width=385&amp;height=120&amp;START_MAXIMIZED=FALSE&amp;creator=factset&amp;display_string=Audit"}</definedName>
    <definedName name="_4073__FDSAUDITLINK__" hidden="1">{"fdsup://Directions/FactSet Auditing Viewer?action=AUDIT_VALUE&amp;DB=129&amp;ID1=45811810&amp;VALUEID=02001&amp;SDATE=200401&amp;PERIODTYPE=QTR_STD&amp;SCFT=3&amp;window=popup_no_bar&amp;width=385&amp;height=120&amp;START_MAXIMIZED=FALSE&amp;creator=factset&amp;display_string=Audit"}</definedName>
    <definedName name="_4074__FDSAUDITLINK__" hidden="1">{"fdsup://Directions/FactSet Auditing Viewer?action=AUDIT_VALUE&amp;DB=129&amp;ID1=45811810&amp;VALUEID=02001&amp;SDATE=200401&amp;PERIODTYPE=QTR_STD&amp;SCFT=3&amp;window=popup_no_bar&amp;width=385&amp;height=120&amp;START_MAXIMIZED=FALSE&amp;creator=factset&amp;display_string=Audit"}</definedName>
    <definedName name="_4075__FDSAUDITLINK__" hidden="1">{"fdsup://Directions/FactSet Auditing Viewer?action=AUDIT_VALUE&amp;DB=129&amp;ID1=42823610&amp;VALUEID=02001&amp;SDATE=200802&amp;PERIODTYPE=QTR_STD&amp;SCFT=3&amp;window=popup_no_bar&amp;width=385&amp;height=120&amp;START_MAXIMIZED=FALSE&amp;creator=factset&amp;display_string=Audit"}</definedName>
    <definedName name="_4076__FDSAUDITLINK__" hidden="1">{"fdsup://Directions/FactSet Auditing Viewer?action=AUDIT_VALUE&amp;DB=129&amp;ID1=42823610&amp;VALUEID=02001&amp;SDATE=200802&amp;PERIODTYPE=QTR_STD&amp;SCFT=3&amp;window=popup_no_bar&amp;width=385&amp;height=120&amp;START_MAXIMIZED=FALSE&amp;creator=factset&amp;display_string=Audit"}</definedName>
    <definedName name="_4077__FDSAUDITLINK__" hidden="1">{"fdsup://Directions/FactSet Auditing Viewer?action=AUDIT_VALUE&amp;DB=129&amp;ID1=42823610&amp;VALUEID=02001&amp;SDATE=200801&amp;PERIODTYPE=QTR_STD&amp;SCFT=3&amp;window=popup_no_bar&amp;width=385&amp;height=120&amp;START_MAXIMIZED=FALSE&amp;creator=factset&amp;display_string=Audit"}</definedName>
    <definedName name="_4078__FDSAUDITLINK__" hidden="1">{"fdsup://Directions/FactSet Auditing Viewer?action=AUDIT_VALUE&amp;DB=129&amp;ID1=42823610&amp;VALUEID=02001&amp;SDATE=200801&amp;PERIODTYPE=QTR_STD&amp;SCFT=3&amp;window=popup_no_bar&amp;width=385&amp;height=120&amp;START_MAXIMIZED=FALSE&amp;creator=factset&amp;display_string=Audit"}</definedName>
    <definedName name="_4079__FDSAUDITLINK__" hidden="1">{"fdsup://Directions/FactSet Auditing Viewer?action=AUDIT_VALUE&amp;DB=129&amp;ID1=42823610&amp;VALUEID=02001&amp;SDATE=200703&amp;PERIODTYPE=QTR_STD&amp;SCFT=3&amp;window=popup_no_bar&amp;width=385&amp;height=120&amp;START_MAXIMIZED=FALSE&amp;creator=factset&amp;display_string=Audit"}</definedName>
    <definedName name="_408__FDSAUDITLINK__" hidden="1">{"fdsup://directions/FAT Viewer?action=UPDATE&amp;creator=factset&amp;DYN_ARGS=TRUE&amp;DOC_NAME=FAT:FQL_AUDITING_CLIENT_TEMPLATE.FAT&amp;display_string=Audit&amp;VAR:KEY=ALSPUTGLKP&amp;VAR:QUERY=RkZfRU5UUlBSX1ZBTF9EQUlMWSgzOTg2OSwsLCwsJ0RJTCcpL0VDX01FQU5fU0FMRVNfTlRNQSgzOTg2OSk=&amp;","WINDOW=FIRST_POPUP&amp;HEIGHT=450&amp;WIDTH=450&amp;START_MAXIMIZED=FALSE&amp;VAR:CALENDAR=US&amp;VAR:SYMBOL=SGI&amp;VAR:INDEX=0"}</definedName>
    <definedName name="_4080__FDSAUDITLINK__" hidden="1">{"fdsup://Directions/FactSet Auditing Viewer?action=AUDIT_VALUE&amp;DB=129&amp;ID1=42823610&amp;VALUEID=02001&amp;SDATE=200703&amp;PERIODTYPE=QTR_STD&amp;SCFT=3&amp;window=popup_no_bar&amp;width=385&amp;height=120&amp;START_MAXIMIZED=FALSE&amp;creator=factset&amp;display_string=Audit"}</definedName>
    <definedName name="_4081__FDSAUDITLINK__" hidden="1">{"fdsup://Directions/FactSet Auditing Viewer?action=AUDIT_VALUE&amp;DB=129&amp;ID1=42823610&amp;VALUEID=02001&amp;SDATE=200702&amp;PERIODTYPE=QTR_STD&amp;SCFT=3&amp;window=popup_no_bar&amp;width=385&amp;height=120&amp;START_MAXIMIZED=FALSE&amp;creator=factset&amp;display_string=Audit"}</definedName>
    <definedName name="_4082__FDSAUDITLINK__" hidden="1">{"fdsup://Directions/FactSet Auditing Viewer?action=AUDIT_VALUE&amp;DB=129&amp;ID1=42823610&amp;VALUEID=02001&amp;SDATE=200702&amp;PERIODTYPE=QTR_STD&amp;SCFT=3&amp;window=popup_no_bar&amp;width=385&amp;height=120&amp;START_MAXIMIZED=FALSE&amp;creator=factset&amp;display_string=Audit"}</definedName>
    <definedName name="_4083__FDSAUDITLINK__" hidden="1">{"fdsup://Directions/FactSet Auditing Viewer?action=AUDIT_VALUE&amp;DB=129&amp;ID1=42823610&amp;VALUEID=02001&amp;SDATE=200701&amp;PERIODTYPE=QTR_STD&amp;SCFT=3&amp;window=popup_no_bar&amp;width=385&amp;height=120&amp;START_MAXIMIZED=FALSE&amp;creator=factset&amp;display_string=Audit"}</definedName>
    <definedName name="_4084__FDSAUDITLINK__" hidden="1">{"fdsup://Directions/FactSet Auditing Viewer?action=AUDIT_VALUE&amp;DB=129&amp;ID1=42823610&amp;VALUEID=02001&amp;SDATE=200701&amp;PERIODTYPE=QTR_STD&amp;SCFT=3&amp;window=popup_no_bar&amp;width=385&amp;height=120&amp;START_MAXIMIZED=FALSE&amp;creator=factset&amp;display_string=Audit"}</definedName>
    <definedName name="_4085__FDSAUDITLINK__" hidden="1">{"fdsup://Directions/FactSet Auditing Viewer?action=AUDIT_VALUE&amp;DB=129&amp;ID1=42823610&amp;VALUEID=02001&amp;SDATE=200603&amp;PERIODTYPE=QTR_STD&amp;SCFT=3&amp;window=popup_no_bar&amp;width=385&amp;height=120&amp;START_MAXIMIZED=FALSE&amp;creator=factset&amp;display_string=Audit"}</definedName>
    <definedName name="_4086__FDSAUDITLINK__" hidden="1">{"fdsup://Directions/FactSet Auditing Viewer?action=AUDIT_VALUE&amp;DB=129&amp;ID1=42823610&amp;VALUEID=02001&amp;SDATE=200603&amp;PERIODTYPE=QTR_STD&amp;SCFT=3&amp;window=popup_no_bar&amp;width=385&amp;height=120&amp;START_MAXIMIZED=FALSE&amp;creator=factset&amp;display_string=Audit"}</definedName>
    <definedName name="_4087__FDSAUDITLINK__" hidden="1">{"fdsup://Directions/FactSet Auditing Viewer?action=AUDIT_VALUE&amp;DB=129&amp;ID1=42823610&amp;VALUEID=02001&amp;SDATE=200602&amp;PERIODTYPE=QTR_STD&amp;SCFT=3&amp;window=popup_no_bar&amp;width=385&amp;height=120&amp;START_MAXIMIZED=FALSE&amp;creator=factset&amp;display_string=Audit"}</definedName>
    <definedName name="_4088__FDSAUDITLINK__" hidden="1">{"fdsup://Directions/FactSet Auditing Viewer?action=AUDIT_VALUE&amp;DB=129&amp;ID1=42823610&amp;VALUEID=02001&amp;SDATE=200602&amp;PERIODTYPE=QTR_STD&amp;SCFT=3&amp;window=popup_no_bar&amp;width=385&amp;height=120&amp;START_MAXIMIZED=FALSE&amp;creator=factset&amp;display_string=Audit"}</definedName>
    <definedName name="_4089__FDSAUDITLINK__" hidden="1">{"fdsup://Directions/FactSet Auditing Viewer?action=AUDIT_VALUE&amp;DB=129&amp;ID1=42823610&amp;VALUEID=02001&amp;SDATE=200601&amp;PERIODTYPE=QTR_STD&amp;SCFT=3&amp;window=popup_no_bar&amp;width=385&amp;height=120&amp;START_MAXIMIZED=FALSE&amp;creator=factset&amp;display_string=Audit"}</definedName>
    <definedName name="_409__FDSAUDITLINK__" hidden="1">{"fdsup://directions/FAT Viewer?action=UPDATE&amp;creator=factset&amp;DYN_ARGS=TRUE&amp;DOC_NAME=FAT:FQL_AUDITING_CLIENT_TEMPLATE.FAT&amp;display_string=Audit&amp;VAR:KEY=KBWPWHIVUL&amp;VAR:QUERY=RkZfRU5UUlBSX1ZBTF9EQUlMWSgzOTg2OCwsLCwsJ0RJTCcpL0VDX01FQU5fU0FMRVNfTlRNQSgzOTg2OCk=&amp;","WINDOW=FIRST_POPUP&amp;HEIGHT=450&amp;WIDTH=450&amp;START_MAXIMIZED=FALSE&amp;VAR:CALENDAR=US&amp;VAR:SYMBOL=SGI&amp;VAR:INDEX=0"}</definedName>
    <definedName name="_4090__FDSAUDITLINK__" hidden="1">{"fdsup://Directions/FactSet Auditing Viewer?action=AUDIT_VALUE&amp;DB=129&amp;ID1=42823610&amp;VALUEID=02001&amp;SDATE=200601&amp;PERIODTYPE=QTR_STD&amp;SCFT=3&amp;window=popup_no_bar&amp;width=385&amp;height=120&amp;START_MAXIMIZED=FALSE&amp;creator=factset&amp;display_string=Audit"}</definedName>
    <definedName name="_4091__FDSAUDITLINK__" hidden="1">{"fdsup://Directions/FactSet Auditing Viewer?action=AUDIT_VALUE&amp;DB=129&amp;ID1=42823610&amp;VALUEID=02001&amp;SDATE=200503&amp;PERIODTYPE=QTR_STD&amp;SCFT=3&amp;window=popup_no_bar&amp;width=385&amp;height=120&amp;START_MAXIMIZED=FALSE&amp;creator=factset&amp;display_string=Audit"}</definedName>
    <definedName name="_4092__FDSAUDITLINK__" hidden="1">{"fdsup://Directions/FactSet Auditing Viewer?action=AUDIT_VALUE&amp;DB=129&amp;ID1=42823610&amp;VALUEID=02001&amp;SDATE=200503&amp;PERIODTYPE=QTR_STD&amp;SCFT=3&amp;window=popup_no_bar&amp;width=385&amp;height=120&amp;START_MAXIMIZED=FALSE&amp;creator=factset&amp;display_string=Audit"}</definedName>
    <definedName name="_4093__FDSAUDITLINK__" hidden="1">{"fdsup://Directions/FactSet Auditing Viewer?action=AUDIT_VALUE&amp;DB=129&amp;ID1=42823610&amp;VALUEID=02001&amp;SDATE=200502&amp;PERIODTYPE=QTR_STD&amp;SCFT=3&amp;window=popup_no_bar&amp;width=385&amp;height=120&amp;START_MAXIMIZED=FALSE&amp;creator=factset&amp;display_string=Audit"}</definedName>
    <definedName name="_4094__FDSAUDITLINK__" hidden="1">{"fdsup://Directions/FactSet Auditing Viewer?action=AUDIT_VALUE&amp;DB=129&amp;ID1=42823610&amp;VALUEID=02001&amp;SDATE=200502&amp;PERIODTYPE=QTR_STD&amp;SCFT=3&amp;window=popup_no_bar&amp;width=385&amp;height=120&amp;START_MAXIMIZED=FALSE&amp;creator=factset&amp;display_string=Audit"}</definedName>
    <definedName name="_4095__FDSAUDITLINK__" hidden="1">{"fdsup://Directions/FactSet Auditing Viewer?action=AUDIT_VALUE&amp;DB=129&amp;ID1=42823610&amp;VALUEID=02001&amp;SDATE=200501&amp;PERIODTYPE=QTR_STD&amp;SCFT=3&amp;window=popup_no_bar&amp;width=385&amp;height=120&amp;START_MAXIMIZED=FALSE&amp;creator=factset&amp;display_string=Audit"}</definedName>
    <definedName name="_4096__FDSAUDITLINK__" hidden="1">{"fdsup://Directions/FactSet Auditing Viewer?action=AUDIT_VALUE&amp;DB=129&amp;ID1=42823610&amp;VALUEID=02001&amp;SDATE=200501&amp;PERIODTYPE=QTR_STD&amp;SCFT=3&amp;window=popup_no_bar&amp;width=385&amp;height=120&amp;START_MAXIMIZED=FALSE&amp;creator=factset&amp;display_string=Audit"}</definedName>
    <definedName name="_4097__FDSAUDITLINK__" hidden="1">{"fdsup://Directions/FactSet Auditing Viewer?action=AUDIT_VALUE&amp;DB=129&amp;ID1=42823610&amp;VALUEID=02001&amp;SDATE=200403&amp;PERIODTYPE=QTR_STD&amp;SCFT=3&amp;window=popup_no_bar&amp;width=385&amp;height=120&amp;START_MAXIMIZED=FALSE&amp;creator=factset&amp;display_string=Audit"}</definedName>
    <definedName name="_4098__FDSAUDITLINK__" hidden="1">{"fdsup://Directions/FactSet Auditing Viewer?action=AUDIT_VALUE&amp;DB=129&amp;ID1=42823610&amp;VALUEID=02001&amp;SDATE=200403&amp;PERIODTYPE=QTR_STD&amp;SCFT=3&amp;window=popup_no_bar&amp;width=385&amp;height=120&amp;START_MAXIMIZED=FALSE&amp;creator=factset&amp;display_string=Audit"}</definedName>
    <definedName name="_4099__FDSAUDITLINK__" hidden="1">{"fdsup://Directions/FactSet Auditing Viewer?action=AUDIT_VALUE&amp;DB=129&amp;ID1=42823610&amp;VALUEID=02001&amp;SDATE=200402&amp;PERIODTYPE=QTR_STD&amp;SCFT=3&amp;window=popup_no_bar&amp;width=385&amp;height=120&amp;START_MAXIMIZED=FALSE&amp;creator=factset&amp;display_string=Audit"}</definedName>
    <definedName name="_41__FDSAUDITLINK__" hidden="1">{"fdsup://directions/FAT Viewer?action=UPDATE&amp;creator=factset&amp;DYN_ARGS=TRUE&amp;DOC_NAME=FAT:FQL_AUDITING_CLIENT_TEMPLATE.FAT&amp;display_string=Audit&amp;VAR:KEY=KXGFIDUPOH&amp;VAR:QUERY=RkZfRU5UUlBSX1ZBTF9EQUlMWSg0MDM4MiwsLCwsJ0RJTCcpL0VDX01FQU5fU0FMRVNfTlRNQSg0MDM4Mik=&amp;","WINDOW=FIRST_POPUP&amp;HEIGHT=450&amp;WIDTH=450&amp;START_MAXIMIZED=FALSE&amp;VAR:CALENDAR=US&amp;VAR:SYMBOL=SGI&amp;VAR:INDEX=0"}</definedName>
    <definedName name="_410__FDSAUDITLINK__" hidden="1">{"fdsup://directions/FAT Viewer?action=UPDATE&amp;creator=factset&amp;DYN_ARGS=TRUE&amp;DOC_NAME=FAT:FQL_AUDITING_CLIENT_TEMPLATE.FAT&amp;display_string=Audit&amp;VAR:KEY=ARKJYHEBOT&amp;VAR:QUERY=RkZfRU5UUlBSX1ZBTF9EQUlMWSgzOTg2NywsLCwsJ0RJTCcpL0VDX01FQU5fU0FMRVNfTlRNQSgzOTg2Nyk=&amp;","WINDOW=FIRST_POPUP&amp;HEIGHT=450&amp;WIDTH=450&amp;START_MAXIMIZED=FALSE&amp;VAR:CALENDAR=US&amp;VAR:SYMBOL=SGI&amp;VAR:INDEX=0"}</definedName>
    <definedName name="_4100__FDSAUDITLINK__" hidden="1">{"fdsup://Directions/FactSet Auditing Viewer?action=AUDIT_VALUE&amp;DB=129&amp;ID1=42823610&amp;VALUEID=02001&amp;SDATE=200402&amp;PERIODTYPE=QTR_STD&amp;SCFT=3&amp;window=popup_no_bar&amp;width=385&amp;height=120&amp;START_MAXIMIZED=FALSE&amp;creator=factset&amp;display_string=Audit"}</definedName>
    <definedName name="_4101__FDSAUDITLINK__" hidden="1">{"fdsup://Directions/FactSet Auditing Viewer?action=AUDIT_VALUE&amp;DB=129&amp;ID1=H2906T10&amp;VALUEID=02001&amp;SDATE=200801&amp;PERIODTYPE=QTR_STD&amp;SCFT=3&amp;window=popup_no_bar&amp;width=385&amp;height=120&amp;START_MAXIMIZED=FALSE&amp;creator=factset&amp;display_string=Audit"}</definedName>
    <definedName name="_4102__FDSAUDITLINK__" hidden="1">{"fdsup://Directions/FactSet Auditing Viewer?action=AUDIT_VALUE&amp;DB=129&amp;ID1=H2906T10&amp;VALUEID=02001&amp;SDATE=200801&amp;PERIODTYPE=QTR_STD&amp;SCFT=3&amp;window=popup_no_bar&amp;width=385&amp;height=120&amp;START_MAXIMIZED=FALSE&amp;creator=factset&amp;display_string=Audit"}</definedName>
    <definedName name="_4103__FDSAUDITLINK__" hidden="1">{"fdsup://Directions/FactSet Auditing Viewer?action=AUDIT_VALUE&amp;DB=129&amp;ID1=H2906T10&amp;VALUEID=02001&amp;SDATE=200703&amp;PERIODTYPE=QTR_STD&amp;SCFT=3&amp;window=popup_no_bar&amp;width=385&amp;height=120&amp;START_MAXIMIZED=FALSE&amp;creator=factset&amp;display_string=Audit"}</definedName>
    <definedName name="_4104__FDSAUDITLINK__" hidden="1">{"fdsup://Directions/FactSet Auditing Viewer?action=AUDIT_VALUE&amp;DB=129&amp;ID1=H2906T10&amp;VALUEID=02001&amp;SDATE=200703&amp;PERIODTYPE=QTR_STD&amp;SCFT=3&amp;window=popup_no_bar&amp;width=385&amp;height=120&amp;START_MAXIMIZED=FALSE&amp;creator=factset&amp;display_string=Audit"}</definedName>
    <definedName name="_4105__FDSAUDITLINK__" hidden="1">{"fdsup://Directions/FactSet Auditing Viewer?action=AUDIT_VALUE&amp;DB=129&amp;ID1=H2906T10&amp;VALUEID=02001&amp;SDATE=200702&amp;PERIODTYPE=QTR_STD&amp;SCFT=3&amp;window=popup_no_bar&amp;width=385&amp;height=120&amp;START_MAXIMIZED=FALSE&amp;creator=factset&amp;display_string=Audit"}</definedName>
    <definedName name="_4106__FDSAUDITLINK__" hidden="1">{"fdsup://Directions/FactSet Auditing Viewer?action=AUDIT_VALUE&amp;DB=129&amp;ID1=H2906T10&amp;VALUEID=02001&amp;SDATE=200702&amp;PERIODTYPE=QTR_STD&amp;SCFT=3&amp;window=popup_no_bar&amp;width=385&amp;height=120&amp;START_MAXIMIZED=FALSE&amp;creator=factset&amp;display_string=Audit"}</definedName>
    <definedName name="_4107__FDSAUDITLINK__" hidden="1">{"fdsup://Directions/FactSet Auditing Viewer?action=AUDIT_VALUE&amp;DB=129&amp;ID1=H2906T10&amp;VALUEID=02001&amp;SDATE=200701&amp;PERIODTYPE=QTR_STD&amp;SCFT=3&amp;window=popup_no_bar&amp;width=385&amp;height=120&amp;START_MAXIMIZED=FALSE&amp;creator=factset&amp;display_string=Audit"}</definedName>
    <definedName name="_4108__FDSAUDITLINK__" hidden="1">{"fdsup://Directions/FactSet Auditing Viewer?action=AUDIT_VALUE&amp;DB=129&amp;ID1=H2906T10&amp;VALUEID=02001&amp;SDATE=200701&amp;PERIODTYPE=QTR_STD&amp;SCFT=3&amp;window=popup_no_bar&amp;width=385&amp;height=120&amp;START_MAXIMIZED=FALSE&amp;creator=factset&amp;display_string=Audit"}</definedName>
    <definedName name="_4109__FDSAUDITLINK__" hidden="1">{"fdsup://Directions/FactSet Auditing Viewer?action=AUDIT_VALUE&amp;DB=129&amp;ID1=H2906T10&amp;VALUEID=02001&amp;SDATE=200603&amp;PERIODTYPE=QTR_STD&amp;SCFT=3&amp;window=popup_no_bar&amp;width=385&amp;height=120&amp;START_MAXIMIZED=FALSE&amp;creator=factset&amp;display_string=Audit"}</definedName>
    <definedName name="_411__FDSAUDITLINK__" hidden="1">{"fdsup://directions/FAT Viewer?action=UPDATE&amp;creator=factset&amp;DYN_ARGS=TRUE&amp;DOC_NAME=FAT:FQL_AUDITING_CLIENT_TEMPLATE.FAT&amp;display_string=Audit&amp;VAR:KEY=WFGTYNGXCR&amp;VAR:QUERY=RkZfRU5UUlBSX1ZBTF9EQUlMWSgzOTg2NCwsLCwsJ0RJTCcpL0VDX01FQU5fU0FMRVNfTlRNQSgzOTg2NCk=&amp;","WINDOW=FIRST_POPUP&amp;HEIGHT=450&amp;WIDTH=450&amp;START_MAXIMIZED=FALSE&amp;VAR:CALENDAR=US&amp;VAR:SYMBOL=SGI&amp;VAR:INDEX=0"}</definedName>
    <definedName name="_4110__FDSAUDITLINK__" hidden="1">{"fdsup://Directions/FactSet Auditing Viewer?action=AUDIT_VALUE&amp;DB=129&amp;ID1=H2906T10&amp;VALUEID=02001&amp;SDATE=200603&amp;PERIODTYPE=QTR_STD&amp;SCFT=3&amp;window=popup_no_bar&amp;width=385&amp;height=120&amp;START_MAXIMIZED=FALSE&amp;creator=factset&amp;display_string=Audit"}</definedName>
    <definedName name="_4111__FDSAUDITLINK__" hidden="1">{"fdsup://Directions/FactSet Auditing Viewer?action=AUDIT_VALUE&amp;DB=129&amp;ID1=H2906T10&amp;VALUEID=02001&amp;SDATE=200602&amp;PERIODTYPE=QTR_STD&amp;SCFT=3&amp;window=popup_no_bar&amp;width=385&amp;height=120&amp;START_MAXIMIZED=FALSE&amp;creator=factset&amp;display_string=Audit"}</definedName>
    <definedName name="_4112__FDSAUDITLINK__" hidden="1">{"fdsup://Directions/FactSet Auditing Viewer?action=AUDIT_VALUE&amp;DB=129&amp;ID1=H2906T10&amp;VALUEID=02001&amp;SDATE=200602&amp;PERIODTYPE=QTR_STD&amp;SCFT=3&amp;window=popup_no_bar&amp;width=385&amp;height=120&amp;START_MAXIMIZED=FALSE&amp;creator=factset&amp;display_string=Audit"}</definedName>
    <definedName name="_4113__FDSAUDITLINK__" hidden="1">{"fdsup://Directions/FactSet Auditing Viewer?action=AUDIT_VALUE&amp;DB=129&amp;ID1=H2906T10&amp;VALUEID=02001&amp;SDATE=200601&amp;PERIODTYPE=QTR_STD&amp;SCFT=3&amp;window=popup_no_bar&amp;width=385&amp;height=120&amp;START_MAXIMIZED=FALSE&amp;creator=factset&amp;display_string=Audit"}</definedName>
    <definedName name="_4114__FDSAUDITLINK__" hidden="1">{"fdsup://Directions/FactSet Auditing Viewer?action=AUDIT_VALUE&amp;DB=129&amp;ID1=H2906T10&amp;VALUEID=02001&amp;SDATE=200601&amp;PERIODTYPE=QTR_STD&amp;SCFT=3&amp;window=popup_no_bar&amp;width=385&amp;height=120&amp;START_MAXIMIZED=FALSE&amp;creator=factset&amp;display_string=Audit"}</definedName>
    <definedName name="_4115__FDSAUDITLINK__" hidden="1">{"fdsup://Directions/FactSet Auditing Viewer?action=AUDIT_VALUE&amp;DB=129&amp;ID1=34637510&amp;VALUEID=02001&amp;SDATE=200801&amp;PERIODTYPE=QTR_STD&amp;SCFT=3&amp;window=popup_no_bar&amp;width=385&amp;height=120&amp;START_MAXIMIZED=FALSE&amp;creator=factset&amp;display_string=Audit"}</definedName>
    <definedName name="_4116__FDSAUDITLINK__" hidden="1">{"fdsup://Directions/FactSet Auditing Viewer?action=AUDIT_VALUE&amp;DB=129&amp;ID1=34637510&amp;VALUEID=02001&amp;SDATE=200801&amp;PERIODTYPE=QTR_STD&amp;SCFT=3&amp;window=popup_no_bar&amp;width=385&amp;height=120&amp;START_MAXIMIZED=FALSE&amp;creator=factset&amp;display_string=Audit"}</definedName>
    <definedName name="_4117__FDSAUDITLINK__" hidden="1">{"fdsup://Directions/FactSet Auditing Viewer?action=AUDIT_VALUE&amp;DB=129&amp;ID1=34637510&amp;VALUEID=02001&amp;SDATE=200703&amp;PERIODTYPE=QTR_STD&amp;SCFT=3&amp;window=popup_no_bar&amp;width=385&amp;height=120&amp;START_MAXIMIZED=FALSE&amp;creator=factset&amp;display_string=Audit"}</definedName>
    <definedName name="_4118__FDSAUDITLINK__" hidden="1">{"fdsup://Directions/FactSet Auditing Viewer?action=AUDIT_VALUE&amp;DB=129&amp;ID1=34637510&amp;VALUEID=02001&amp;SDATE=200703&amp;PERIODTYPE=QTR_STD&amp;SCFT=3&amp;window=popup_no_bar&amp;width=385&amp;height=120&amp;START_MAXIMIZED=FALSE&amp;creator=factset&amp;display_string=Audit"}</definedName>
    <definedName name="_4119__FDSAUDITLINK__" hidden="1">{"fdsup://Directions/FactSet Auditing Viewer?action=AUDIT_VALUE&amp;DB=129&amp;ID1=34637510&amp;VALUEID=02001&amp;SDATE=200701&amp;PERIODTYPE=QTR_STD&amp;SCFT=3&amp;window=popup_no_bar&amp;width=385&amp;height=120&amp;START_MAXIMIZED=FALSE&amp;creator=factset&amp;display_string=Audit"}</definedName>
    <definedName name="_412__FDSAUDITLINK__" hidden="1">{"fdsup://directions/FAT Viewer?action=UPDATE&amp;creator=factset&amp;DYN_ARGS=TRUE&amp;DOC_NAME=FAT:FQL_AUDITING_CLIENT_TEMPLATE.FAT&amp;display_string=Audit&amp;VAR:KEY=MFULODEBOZ&amp;VAR:QUERY=RkZfRU5UUlBSX1ZBTF9EQUlMWSgzOTg2MywsLCwsJ0RJTCcpL0VDX01FQU5fU0FMRVNfTlRNQSgzOTg2Myk=&amp;","WINDOW=FIRST_POPUP&amp;HEIGHT=450&amp;WIDTH=450&amp;START_MAXIMIZED=FALSE&amp;VAR:CALENDAR=US&amp;VAR:SYMBOL=SGI&amp;VAR:INDEX=0"}</definedName>
    <definedName name="_4120__FDSAUDITLINK__" hidden="1">{"fdsup://Directions/FactSet Auditing Viewer?action=AUDIT_VALUE&amp;DB=129&amp;ID1=34637510&amp;VALUEID=02001&amp;SDATE=200701&amp;PERIODTYPE=QTR_STD&amp;SCFT=3&amp;window=popup_no_bar&amp;width=385&amp;height=120&amp;START_MAXIMIZED=FALSE&amp;creator=factset&amp;display_string=Audit"}</definedName>
    <definedName name="_4121__FDSAUDITLINK__" hidden="1">{"fdsup://Directions/FactSet Auditing Viewer?action=AUDIT_VALUE&amp;DB=129&amp;ID1=34637510&amp;VALUEID=02001&amp;SDATE=200603&amp;PERIODTYPE=QTR_STD&amp;SCFT=3&amp;window=popup_no_bar&amp;width=385&amp;height=120&amp;START_MAXIMIZED=FALSE&amp;creator=factset&amp;display_string=Audit"}</definedName>
    <definedName name="_4122__FDSAUDITLINK__" hidden="1">{"fdsup://Directions/FactSet Auditing Viewer?action=AUDIT_VALUE&amp;DB=129&amp;ID1=34637510&amp;VALUEID=02001&amp;SDATE=200603&amp;PERIODTYPE=QTR_STD&amp;SCFT=3&amp;window=popup_no_bar&amp;width=385&amp;height=120&amp;START_MAXIMIZED=FALSE&amp;creator=factset&amp;display_string=Audit"}</definedName>
    <definedName name="_4123__FDSAUDITLINK__" hidden="1">{"fdsup://Directions/FactSet Auditing Viewer?action=AUDIT_VALUE&amp;DB=129&amp;ID1=34637510&amp;VALUEID=02001&amp;SDATE=200602&amp;PERIODTYPE=QTR_STD&amp;SCFT=3&amp;window=popup_no_bar&amp;width=385&amp;height=120&amp;START_MAXIMIZED=FALSE&amp;creator=factset&amp;display_string=Audit"}</definedName>
    <definedName name="_4124__FDSAUDITLINK__" hidden="1">{"fdsup://Directions/FactSet Auditing Viewer?action=AUDIT_VALUE&amp;DB=129&amp;ID1=34637510&amp;VALUEID=02001&amp;SDATE=200602&amp;PERIODTYPE=QTR_STD&amp;SCFT=3&amp;window=popup_no_bar&amp;width=385&amp;height=120&amp;START_MAXIMIZED=FALSE&amp;creator=factset&amp;display_string=Audit"}</definedName>
    <definedName name="_4125__FDSAUDITLINK__" hidden="1">{"fdsup://Directions/FactSet Auditing Viewer?action=AUDIT_VALUE&amp;DB=129&amp;ID1=34637510&amp;VALUEID=02001&amp;SDATE=200601&amp;PERIODTYPE=QTR_STD&amp;SCFT=3&amp;window=popup_no_bar&amp;width=385&amp;height=120&amp;START_MAXIMIZED=FALSE&amp;creator=factset&amp;display_string=Audit"}</definedName>
    <definedName name="_4126__FDSAUDITLINK__" hidden="1">{"fdsup://Directions/FactSet Auditing Viewer?action=AUDIT_VALUE&amp;DB=129&amp;ID1=34637510&amp;VALUEID=02001&amp;SDATE=200601&amp;PERIODTYPE=QTR_STD&amp;SCFT=3&amp;window=popup_no_bar&amp;width=385&amp;height=120&amp;START_MAXIMIZED=FALSE&amp;creator=factset&amp;display_string=Audit"}</definedName>
    <definedName name="_4127__FDSAUDITLINK__" hidden="1">{"fdsup://Directions/FactSet Auditing Viewer?action=AUDIT_VALUE&amp;DB=129&amp;ID1=34637510&amp;VALUEID=02001&amp;SDATE=200503&amp;PERIODTYPE=QTR_STD&amp;SCFT=3&amp;window=popup_no_bar&amp;width=385&amp;height=120&amp;START_MAXIMIZED=FALSE&amp;creator=factset&amp;display_string=Audit"}</definedName>
    <definedName name="_4128__FDSAUDITLINK__" hidden="1">{"fdsup://Directions/FactSet Auditing Viewer?action=AUDIT_VALUE&amp;DB=129&amp;ID1=34637510&amp;VALUEID=02001&amp;SDATE=200503&amp;PERIODTYPE=QTR_STD&amp;SCFT=3&amp;window=popup_no_bar&amp;width=385&amp;height=120&amp;START_MAXIMIZED=FALSE&amp;creator=factset&amp;display_string=Audit"}</definedName>
    <definedName name="_4129__FDSAUDITLINK__" hidden="1">{"fdsup://Directions/FactSet Auditing Viewer?action=AUDIT_VALUE&amp;DB=129&amp;ID1=34637510&amp;VALUEID=02001&amp;SDATE=200502&amp;PERIODTYPE=QTR_STD&amp;SCFT=3&amp;window=popup_no_bar&amp;width=385&amp;height=120&amp;START_MAXIMIZED=FALSE&amp;creator=factset&amp;display_string=Audit"}</definedName>
    <definedName name="_413__FDSAUDITLINK__" hidden="1">{"fdsup://directions/FAT Viewer?action=UPDATE&amp;creator=factset&amp;DYN_ARGS=TRUE&amp;DOC_NAME=FAT:FQL_AUDITING_CLIENT_TEMPLATE.FAT&amp;display_string=Audit&amp;VAR:KEY=GNMJETYXED&amp;VAR:QUERY=RkZfRU5UUlBSX1ZBTF9EQUlMWSgzOTg2MiwsLCwsJ0RJTCcpL0VDX01FQU5fU0FMRVNfTlRNQSgzOTg2Mik=&amp;","WINDOW=FIRST_POPUP&amp;HEIGHT=450&amp;WIDTH=450&amp;START_MAXIMIZED=FALSE&amp;VAR:CALENDAR=US&amp;VAR:SYMBOL=SGI&amp;VAR:INDEX=0"}</definedName>
    <definedName name="_4130__FDSAUDITLINK__" hidden="1">{"fdsup://Directions/FactSet Auditing Viewer?action=AUDIT_VALUE&amp;DB=129&amp;ID1=34637510&amp;VALUEID=02001&amp;SDATE=200502&amp;PERIODTYPE=QTR_STD&amp;SCFT=3&amp;window=popup_no_bar&amp;width=385&amp;height=120&amp;START_MAXIMIZED=FALSE&amp;creator=factset&amp;display_string=Audit"}</definedName>
    <definedName name="_4131__FDSAUDITLINK__" hidden="1">{"fdsup://Directions/FactSet Auditing Viewer?action=AUDIT_VALUE&amp;DB=129&amp;ID1=34637510&amp;VALUEID=02001&amp;SDATE=200501&amp;PERIODTYPE=QTR_STD&amp;SCFT=3&amp;window=popup_no_bar&amp;width=385&amp;height=120&amp;START_MAXIMIZED=FALSE&amp;creator=factset&amp;display_string=Audit"}</definedName>
    <definedName name="_4132__FDSAUDITLINK__" hidden="1">{"fdsup://Directions/FactSet Auditing Viewer?action=AUDIT_VALUE&amp;DB=129&amp;ID1=34637510&amp;VALUEID=02001&amp;SDATE=200501&amp;PERIODTYPE=QTR_STD&amp;SCFT=3&amp;window=popup_no_bar&amp;width=385&amp;height=120&amp;START_MAXIMIZED=FALSE&amp;creator=factset&amp;display_string=Audit"}</definedName>
    <definedName name="_4133__FDSAUDITLINK__" hidden="1">{"fdsup://Directions/FactSet Auditing Viewer?action=AUDIT_VALUE&amp;DB=129&amp;ID1=34637510&amp;VALUEID=02001&amp;SDATE=200403&amp;PERIODTYPE=QTR_STD&amp;SCFT=3&amp;window=popup_no_bar&amp;width=385&amp;height=120&amp;START_MAXIMIZED=FALSE&amp;creator=factset&amp;display_string=Audit"}</definedName>
    <definedName name="_4134__FDSAUDITLINK__" hidden="1">{"fdsup://Directions/FactSet Auditing Viewer?action=AUDIT_VALUE&amp;DB=129&amp;ID1=34637510&amp;VALUEID=02001&amp;SDATE=200403&amp;PERIODTYPE=QTR_STD&amp;SCFT=3&amp;window=popup_no_bar&amp;width=385&amp;height=120&amp;START_MAXIMIZED=FALSE&amp;creator=factset&amp;display_string=Audit"}</definedName>
    <definedName name="_4135__FDSAUDITLINK__" hidden="1">{"fdsup://Directions/FactSet Auditing Viewer?action=AUDIT_VALUE&amp;DB=129&amp;ID1=34637510&amp;VALUEID=02001&amp;SDATE=200402&amp;PERIODTYPE=QTR_STD&amp;SCFT=3&amp;window=popup_no_bar&amp;width=385&amp;height=120&amp;START_MAXIMIZED=FALSE&amp;creator=factset&amp;display_string=Audit"}</definedName>
    <definedName name="_4136__FDSAUDITLINK__" hidden="1">{"fdsup://Directions/FactSet Auditing Viewer?action=AUDIT_VALUE&amp;DB=129&amp;ID1=34637510&amp;VALUEID=02001&amp;SDATE=200402&amp;PERIODTYPE=QTR_STD&amp;SCFT=3&amp;window=popup_no_bar&amp;width=385&amp;height=120&amp;START_MAXIMIZED=FALSE&amp;creator=factset&amp;display_string=Audit"}</definedName>
    <definedName name="_4137__FDSAUDITLINK__" hidden="1">{"fdsup://Directions/FactSet Auditing Viewer?action=AUDIT_VALUE&amp;DB=129&amp;ID1=34637510&amp;VALUEID=02001&amp;SDATE=200401&amp;PERIODTYPE=QTR_STD&amp;SCFT=3&amp;window=popup_no_bar&amp;width=385&amp;height=120&amp;START_MAXIMIZED=FALSE&amp;creator=factset&amp;display_string=Audit"}</definedName>
    <definedName name="_4138__FDSAUDITLINK__" hidden="1">{"fdsup://Directions/FactSet Auditing Viewer?action=AUDIT_VALUE&amp;DB=129&amp;ID1=34637510&amp;VALUEID=02001&amp;SDATE=200401&amp;PERIODTYPE=QTR_STD&amp;SCFT=3&amp;window=popup_no_bar&amp;width=385&amp;height=120&amp;START_MAXIMIZED=FALSE&amp;creator=factset&amp;display_string=Audit"}</definedName>
    <definedName name="_4139__FDSAUDITLINK__" hidden="1">{"fdsup://Directions/FactSet Auditing Viewer?action=AUDIT_VALUE&amp;DB=129&amp;ID1=31561610&amp;VALUEID=02001&amp;SDATE=200802&amp;PERIODTYPE=QTR_STD&amp;SCFT=3&amp;window=popup_no_bar&amp;width=385&amp;height=120&amp;START_MAXIMIZED=FALSE&amp;creator=factset&amp;display_string=Audit"}</definedName>
    <definedName name="_414__FDSAUDITLINK__" hidden="1">{"fdsup://directions/FAT Viewer?action=UPDATE&amp;creator=factset&amp;DYN_ARGS=TRUE&amp;DOC_NAME=FAT:FQL_AUDITING_CLIENT_TEMPLATE.FAT&amp;display_string=Audit&amp;VAR:KEY=MJGLIFKDAF&amp;VAR:QUERY=RkZfRU5UUlBSX1ZBTF9EQUlMWSgzOTg2MSwsLCwsJ0RJTCcpL0VDX01FQU5fU0FMRVNfTlRNQSgzOTg2MSk=&amp;","WINDOW=FIRST_POPUP&amp;HEIGHT=450&amp;WIDTH=450&amp;START_MAXIMIZED=FALSE&amp;VAR:CALENDAR=US&amp;VAR:SYMBOL=SGI&amp;VAR:INDEX=0"}</definedName>
    <definedName name="_4140__FDSAUDITLINK__" hidden="1">{"fdsup://Directions/FactSet Auditing Viewer?action=AUDIT_VALUE&amp;DB=129&amp;ID1=31561610&amp;VALUEID=02001&amp;SDATE=200802&amp;PERIODTYPE=QTR_STD&amp;SCFT=3&amp;window=popup_no_bar&amp;width=385&amp;height=120&amp;START_MAXIMIZED=FALSE&amp;creator=factset&amp;display_string=Audit"}</definedName>
    <definedName name="_4141__FDSAUDITLINK__" hidden="1">{"fdsup://Directions/FactSet Auditing Viewer?action=AUDIT_VALUE&amp;DB=129&amp;ID1=31561610&amp;VALUEID=02001&amp;SDATE=200801&amp;PERIODTYPE=QTR_STD&amp;SCFT=3&amp;window=popup_no_bar&amp;width=385&amp;height=120&amp;START_MAXIMIZED=FALSE&amp;creator=factset&amp;display_string=Audit"}</definedName>
    <definedName name="_4142__FDSAUDITLINK__" hidden="1">{"fdsup://Directions/FactSet Auditing Viewer?action=AUDIT_VALUE&amp;DB=129&amp;ID1=31561610&amp;VALUEID=02001&amp;SDATE=200801&amp;PERIODTYPE=QTR_STD&amp;SCFT=3&amp;window=popup_no_bar&amp;width=385&amp;height=120&amp;START_MAXIMIZED=FALSE&amp;creator=factset&amp;display_string=Audit"}</definedName>
    <definedName name="_4143__FDSAUDITLINK__" hidden="1">{"fdsup://Directions/FactSet Auditing Viewer?action=AUDIT_VALUE&amp;DB=129&amp;ID1=31561610&amp;VALUEID=02001&amp;SDATE=200703&amp;PERIODTYPE=QTR_STD&amp;SCFT=3&amp;window=popup_no_bar&amp;width=385&amp;height=120&amp;START_MAXIMIZED=FALSE&amp;creator=factset&amp;display_string=Audit"}</definedName>
    <definedName name="_4144__FDSAUDITLINK__" hidden="1">{"fdsup://Directions/FactSet Auditing Viewer?action=AUDIT_VALUE&amp;DB=129&amp;ID1=31561610&amp;VALUEID=02001&amp;SDATE=200703&amp;PERIODTYPE=QTR_STD&amp;SCFT=3&amp;window=popup_no_bar&amp;width=385&amp;height=120&amp;START_MAXIMIZED=FALSE&amp;creator=factset&amp;display_string=Audit"}</definedName>
    <definedName name="_4145__FDSAUDITLINK__" hidden="1">{"fdsup://Directions/FactSet Auditing Viewer?action=AUDIT_VALUE&amp;DB=129&amp;ID1=31561610&amp;VALUEID=02001&amp;SDATE=200702&amp;PERIODTYPE=QTR_STD&amp;SCFT=3&amp;window=popup_no_bar&amp;width=385&amp;height=120&amp;START_MAXIMIZED=FALSE&amp;creator=factset&amp;display_string=Audit"}</definedName>
    <definedName name="_4146__FDSAUDITLINK__" hidden="1">{"fdsup://Directions/FactSet Auditing Viewer?action=AUDIT_VALUE&amp;DB=129&amp;ID1=31561610&amp;VALUEID=02001&amp;SDATE=200702&amp;PERIODTYPE=QTR_STD&amp;SCFT=3&amp;window=popup_no_bar&amp;width=385&amp;height=120&amp;START_MAXIMIZED=FALSE&amp;creator=factset&amp;display_string=Audit"}</definedName>
    <definedName name="_4147__FDSAUDITLINK__" hidden="1">{"fdsup://Directions/FactSet Auditing Viewer?action=AUDIT_VALUE&amp;DB=129&amp;ID1=31561610&amp;VALUEID=02001&amp;SDATE=200701&amp;PERIODTYPE=QTR_STD&amp;SCFT=3&amp;window=popup_no_bar&amp;width=385&amp;height=120&amp;START_MAXIMIZED=FALSE&amp;creator=factset&amp;display_string=Audit"}</definedName>
    <definedName name="_4148__FDSAUDITLINK__" hidden="1">{"fdsup://Directions/FactSet Auditing Viewer?action=AUDIT_VALUE&amp;DB=129&amp;ID1=31561610&amp;VALUEID=02001&amp;SDATE=200701&amp;PERIODTYPE=QTR_STD&amp;SCFT=3&amp;window=popup_no_bar&amp;width=385&amp;height=120&amp;START_MAXIMIZED=FALSE&amp;creator=factset&amp;display_string=Audit"}</definedName>
    <definedName name="_4149__FDSAUDITLINK__" hidden="1">{"fdsup://Directions/FactSet Auditing Viewer?action=AUDIT_VALUE&amp;DB=129&amp;ID1=31561610&amp;VALUEID=02001&amp;SDATE=200603&amp;PERIODTYPE=QTR_STD&amp;SCFT=3&amp;window=popup_no_bar&amp;width=385&amp;height=120&amp;START_MAXIMIZED=FALSE&amp;creator=factset&amp;display_string=Audit"}</definedName>
    <definedName name="_415__FDSAUDITLINK__" hidden="1">{"fdsup://directions/FAT Viewer?action=UPDATE&amp;creator=factset&amp;DYN_ARGS=TRUE&amp;DOC_NAME=FAT:FQL_AUDITING_CLIENT_TEMPLATE.FAT&amp;display_string=Audit&amp;VAR:KEY=ONEZOBMNEJ&amp;VAR:QUERY=RkZfRU5UUlBSX1ZBTF9EQUlMWSgzOTg2MCwsLCwsJ0RJTCcpL0VDX01FQU5fU0FMRVNfTlRNQSgzOTg2MCk=&amp;","WINDOW=FIRST_POPUP&amp;HEIGHT=450&amp;WIDTH=450&amp;START_MAXIMIZED=FALSE&amp;VAR:CALENDAR=US&amp;VAR:SYMBOL=SGI&amp;VAR:INDEX=0"}</definedName>
    <definedName name="_4150__FDSAUDITLINK__" hidden="1">{"fdsup://Directions/FactSet Auditing Viewer?action=AUDIT_VALUE&amp;DB=129&amp;ID1=31561610&amp;VALUEID=02001&amp;SDATE=200603&amp;PERIODTYPE=QTR_STD&amp;SCFT=3&amp;window=popup_no_bar&amp;width=385&amp;height=120&amp;START_MAXIMIZED=FALSE&amp;creator=factset&amp;display_string=Audit"}</definedName>
    <definedName name="_4151__FDSAUDITLINK__" hidden="1">{"fdsup://Directions/FactSet Auditing Viewer?action=AUDIT_VALUE&amp;DB=129&amp;ID1=31561610&amp;VALUEID=02001&amp;SDATE=200602&amp;PERIODTYPE=QTR_STD&amp;SCFT=3&amp;window=popup_no_bar&amp;width=385&amp;height=120&amp;START_MAXIMIZED=FALSE&amp;creator=factset&amp;display_string=Audit"}</definedName>
    <definedName name="_4152__FDSAUDITLINK__" hidden="1">{"fdsup://Directions/FactSet Auditing Viewer?action=AUDIT_VALUE&amp;DB=129&amp;ID1=31561610&amp;VALUEID=02001&amp;SDATE=200602&amp;PERIODTYPE=QTR_STD&amp;SCFT=3&amp;window=popup_no_bar&amp;width=385&amp;height=120&amp;START_MAXIMIZED=FALSE&amp;creator=factset&amp;display_string=Audit"}</definedName>
    <definedName name="_4153__FDSAUDITLINK__" hidden="1">{"fdsup://Directions/FactSet Auditing Viewer?action=AUDIT_VALUE&amp;DB=129&amp;ID1=31561610&amp;VALUEID=02001&amp;SDATE=200601&amp;PERIODTYPE=QTR_STD&amp;SCFT=3&amp;window=popup_no_bar&amp;width=385&amp;height=120&amp;START_MAXIMIZED=FALSE&amp;creator=factset&amp;display_string=Audit"}</definedName>
    <definedName name="_4154__FDSAUDITLINK__" hidden="1">{"fdsup://Directions/FactSet Auditing Viewer?action=AUDIT_VALUE&amp;DB=129&amp;ID1=31561610&amp;VALUEID=02001&amp;SDATE=200601&amp;PERIODTYPE=QTR_STD&amp;SCFT=3&amp;window=popup_no_bar&amp;width=385&amp;height=120&amp;START_MAXIMIZED=FALSE&amp;creator=factset&amp;display_string=Audit"}</definedName>
    <definedName name="_4155__FDSAUDITLINK__" hidden="1">{"fdsup://Directions/FactSet Auditing Viewer?action=AUDIT_VALUE&amp;DB=129&amp;ID1=31561610&amp;VALUEID=02001&amp;SDATE=200503&amp;PERIODTYPE=QTR_STD&amp;SCFT=3&amp;window=popup_no_bar&amp;width=385&amp;height=120&amp;START_MAXIMIZED=FALSE&amp;creator=factset&amp;display_string=Audit"}</definedName>
    <definedName name="_4156__FDSAUDITLINK__" hidden="1">{"fdsup://Directions/FactSet Auditing Viewer?action=AUDIT_VALUE&amp;DB=129&amp;ID1=31561610&amp;VALUEID=02001&amp;SDATE=200503&amp;PERIODTYPE=QTR_STD&amp;SCFT=3&amp;window=popup_no_bar&amp;width=385&amp;height=120&amp;START_MAXIMIZED=FALSE&amp;creator=factset&amp;display_string=Audit"}</definedName>
    <definedName name="_4157__FDSAUDITLINK__" hidden="1">{"fdsup://Directions/FactSet Auditing Viewer?action=AUDIT_VALUE&amp;DB=129&amp;ID1=31561610&amp;VALUEID=02001&amp;SDATE=200502&amp;PERIODTYPE=QTR_STD&amp;SCFT=3&amp;window=popup_no_bar&amp;width=385&amp;height=120&amp;START_MAXIMIZED=FALSE&amp;creator=factset&amp;display_string=Audit"}</definedName>
    <definedName name="_4158__FDSAUDITLINK__" hidden="1">{"fdsup://Directions/FactSet Auditing Viewer?action=AUDIT_VALUE&amp;DB=129&amp;ID1=31561610&amp;VALUEID=02001&amp;SDATE=200502&amp;PERIODTYPE=QTR_STD&amp;SCFT=3&amp;window=popup_no_bar&amp;width=385&amp;height=120&amp;START_MAXIMIZED=FALSE&amp;creator=factset&amp;display_string=Audit"}</definedName>
    <definedName name="_4159__FDSAUDITLINK__" hidden="1">{"fdsup://Directions/FactSet Auditing Viewer?action=AUDIT_VALUE&amp;DB=129&amp;ID1=31561610&amp;VALUEID=02001&amp;SDATE=200501&amp;PERIODTYPE=QTR_STD&amp;SCFT=3&amp;window=popup_no_bar&amp;width=385&amp;height=120&amp;START_MAXIMIZED=FALSE&amp;creator=factset&amp;display_string=Audit"}</definedName>
    <definedName name="_416__FDSAUDITLINK__" hidden="1">{"fdsup://directions/FAT Viewer?action=UPDATE&amp;creator=factset&amp;DYN_ARGS=TRUE&amp;DOC_NAME=FAT:FQL_AUDITING_CLIENT_TEMPLATE.FAT&amp;display_string=Audit&amp;VAR:KEY=URQXKTSLOB&amp;VAR:QUERY=RkZfRU5UUlBSX1ZBTF9EQUlMWSgzOTg1NywsLCwsJ0RJTCcpL0VDX01FQU5fU0FMRVNfTlRNQSgzOTg1Nyk=&amp;","WINDOW=FIRST_POPUP&amp;HEIGHT=450&amp;WIDTH=450&amp;START_MAXIMIZED=FALSE&amp;VAR:CALENDAR=US&amp;VAR:SYMBOL=SGI&amp;VAR:INDEX=0"}</definedName>
    <definedName name="_4160__FDSAUDITLINK__" hidden="1">{"fdsup://Directions/FactSet Auditing Viewer?action=AUDIT_VALUE&amp;DB=129&amp;ID1=31561610&amp;VALUEID=02001&amp;SDATE=200501&amp;PERIODTYPE=QTR_STD&amp;SCFT=3&amp;window=popup_no_bar&amp;width=385&amp;height=120&amp;START_MAXIMIZED=FALSE&amp;creator=factset&amp;display_string=Audit"}</definedName>
    <definedName name="_4161__FDSAUDITLINK__" hidden="1">{"fdsup://Directions/FactSet Auditing Viewer?action=AUDIT_VALUE&amp;DB=129&amp;ID1=31561610&amp;VALUEID=02001&amp;SDATE=200403&amp;PERIODTYPE=QTR_STD&amp;SCFT=3&amp;window=popup_no_bar&amp;width=385&amp;height=120&amp;START_MAXIMIZED=FALSE&amp;creator=factset&amp;display_string=Audit"}</definedName>
    <definedName name="_4162__FDSAUDITLINK__" hidden="1">{"fdsup://Directions/FactSet Auditing Viewer?action=AUDIT_VALUE&amp;DB=129&amp;ID1=31561610&amp;VALUEID=02001&amp;SDATE=200403&amp;PERIODTYPE=QTR_STD&amp;SCFT=3&amp;window=popup_no_bar&amp;width=385&amp;height=120&amp;START_MAXIMIZED=FALSE&amp;creator=factset&amp;display_string=Audit"}</definedName>
    <definedName name="_4163__FDSAUDITLINK__" hidden="1">{"fdsup://Directions/FactSet Auditing Viewer?action=AUDIT_VALUE&amp;DB=129&amp;ID1=31561610&amp;VALUEID=02001&amp;SDATE=200402&amp;PERIODTYPE=QTR_STD&amp;SCFT=3&amp;window=popup_no_bar&amp;width=385&amp;height=120&amp;START_MAXIMIZED=FALSE&amp;creator=factset&amp;display_string=Audit"}</definedName>
    <definedName name="_4164__FDSAUDITLINK__" hidden="1">{"fdsup://Directions/FactSet Auditing Viewer?action=AUDIT_VALUE&amp;DB=129&amp;ID1=31561610&amp;VALUEID=02001&amp;SDATE=200402&amp;PERIODTYPE=QTR_STD&amp;SCFT=3&amp;window=popup_no_bar&amp;width=385&amp;height=120&amp;START_MAXIMIZED=FALSE&amp;creator=factset&amp;display_string=Audit"}</definedName>
    <definedName name="_4165__FDSAUDITLINK__" hidden="1">{"fdsup://Directions/FactSet Auditing Viewer?action=AUDIT_VALUE&amp;DB=129&amp;ID1=29247520&amp;VALUEID=02001&amp;SDATE=200803&amp;PERIODTYPE=QTR_STD&amp;SCFT=3&amp;window=popup_no_bar&amp;width=385&amp;height=120&amp;START_MAXIMIZED=FALSE&amp;creator=factset&amp;display_string=Audit"}</definedName>
    <definedName name="_4166__FDSAUDITLINK__" hidden="1">{"fdsup://Directions/FactSet Auditing Viewer?action=AUDIT_VALUE&amp;DB=129&amp;ID1=29247520&amp;VALUEID=02001&amp;SDATE=200803&amp;PERIODTYPE=QTR_STD&amp;SCFT=3&amp;window=popup_no_bar&amp;width=385&amp;height=120&amp;START_MAXIMIZED=FALSE&amp;creator=factset&amp;display_string=Audit"}</definedName>
    <definedName name="_4167__FDSAUDITLINK__" hidden="1">{"fdsup://Directions/FactSet Auditing Viewer?action=AUDIT_VALUE&amp;DB=129&amp;ID1=29247520&amp;VALUEID=02001&amp;SDATE=200802&amp;PERIODTYPE=QTR_STD&amp;SCFT=3&amp;window=popup_no_bar&amp;width=385&amp;height=120&amp;START_MAXIMIZED=FALSE&amp;creator=factset&amp;display_string=Audit"}</definedName>
    <definedName name="_4168__FDSAUDITLINK__" hidden="1">{"fdsup://Directions/FactSet Auditing Viewer?action=AUDIT_VALUE&amp;DB=129&amp;ID1=29247520&amp;VALUEID=02001&amp;SDATE=200802&amp;PERIODTYPE=QTR_STD&amp;SCFT=3&amp;window=popup_no_bar&amp;width=385&amp;height=120&amp;START_MAXIMIZED=FALSE&amp;creator=factset&amp;display_string=Audit"}</definedName>
    <definedName name="_4169__FDSAUDITLINK__" hidden="1">{"fdsup://Directions/FactSet Auditing Viewer?action=AUDIT_VALUE&amp;DB=129&amp;ID1=29247520&amp;VALUEID=02001&amp;SDATE=200801&amp;PERIODTYPE=QTR_STD&amp;SCFT=3&amp;window=popup_no_bar&amp;width=385&amp;height=120&amp;START_MAXIMIZED=FALSE&amp;creator=factset&amp;display_string=Audit"}</definedName>
    <definedName name="_417__FDSAUDITLINK__" hidden="1">{"fdsup://directions/FAT Viewer?action=UPDATE&amp;creator=factset&amp;DYN_ARGS=TRUE&amp;DOC_NAME=FAT:FQL_AUDITING_CLIENT_TEMPLATE.FAT&amp;display_string=Audit&amp;VAR:KEY=CZUVWJCPEZ&amp;VAR:QUERY=RkZfRU5UUlBSX1ZBTF9EQUlMWSgzOTg1NiwsLCwsJ0RJTCcpL0VDX01FQU5fU0FMRVNfTlRNQSgzOTg1Nik=&amp;","WINDOW=FIRST_POPUP&amp;HEIGHT=450&amp;WIDTH=450&amp;START_MAXIMIZED=FALSE&amp;VAR:CALENDAR=US&amp;VAR:SYMBOL=SGI&amp;VAR:INDEX=0"}</definedName>
    <definedName name="_4170__FDSAUDITLINK__" hidden="1">{"fdsup://Directions/FactSet Auditing Viewer?action=AUDIT_VALUE&amp;DB=129&amp;ID1=29247520&amp;VALUEID=02001&amp;SDATE=200801&amp;PERIODTYPE=QTR_STD&amp;SCFT=3&amp;window=popup_no_bar&amp;width=385&amp;height=120&amp;START_MAXIMIZED=FALSE&amp;creator=factset&amp;display_string=Audit"}</definedName>
    <definedName name="_4171__FDSAUDITLINK__" hidden="1">{"fdsup://Directions/FactSet Auditing Viewer?action=AUDIT_VALUE&amp;DB=129&amp;ID1=29247520&amp;VALUEID=02001&amp;SDATE=200703&amp;PERIODTYPE=QTR_STD&amp;SCFT=3&amp;window=popup_no_bar&amp;width=385&amp;height=120&amp;START_MAXIMIZED=FALSE&amp;creator=factset&amp;display_string=Audit"}</definedName>
    <definedName name="_4172__FDSAUDITLINK__" hidden="1">{"fdsup://Directions/FactSet Auditing Viewer?action=AUDIT_VALUE&amp;DB=129&amp;ID1=29247520&amp;VALUEID=02001&amp;SDATE=200703&amp;PERIODTYPE=QTR_STD&amp;SCFT=3&amp;window=popup_no_bar&amp;width=385&amp;height=120&amp;START_MAXIMIZED=FALSE&amp;creator=factset&amp;display_string=Audit"}</definedName>
    <definedName name="_4173__FDSAUDITLINK__" hidden="1">{"fdsup://Directions/FactSet Auditing Viewer?action=AUDIT_VALUE&amp;DB=129&amp;ID1=29247520&amp;VALUEID=02001&amp;SDATE=200702&amp;PERIODTYPE=QTR_STD&amp;SCFT=3&amp;window=popup_no_bar&amp;width=385&amp;height=120&amp;START_MAXIMIZED=FALSE&amp;creator=factset&amp;display_string=Audit"}</definedName>
    <definedName name="_4174__FDSAUDITLINK__" hidden="1">{"fdsup://Directions/FactSet Auditing Viewer?action=AUDIT_VALUE&amp;DB=129&amp;ID1=29247520&amp;VALUEID=02001&amp;SDATE=200702&amp;PERIODTYPE=QTR_STD&amp;SCFT=3&amp;window=popup_no_bar&amp;width=385&amp;height=120&amp;START_MAXIMIZED=FALSE&amp;creator=factset&amp;display_string=Audit"}</definedName>
    <definedName name="_4175__FDSAUDITLINK__" hidden="1">{"fdsup://Directions/FactSet Auditing Viewer?action=AUDIT_VALUE&amp;DB=129&amp;ID1=29247520&amp;VALUEID=02001&amp;SDATE=200701&amp;PERIODTYPE=QTR_STD&amp;SCFT=3&amp;window=popup_no_bar&amp;width=385&amp;height=120&amp;START_MAXIMIZED=FALSE&amp;creator=factset&amp;display_string=Audit"}</definedName>
    <definedName name="_4176__FDSAUDITLINK__" hidden="1">{"fdsup://Directions/FactSet Auditing Viewer?action=AUDIT_VALUE&amp;DB=129&amp;ID1=29247520&amp;VALUEID=02001&amp;SDATE=200701&amp;PERIODTYPE=QTR_STD&amp;SCFT=3&amp;window=popup_no_bar&amp;width=385&amp;height=120&amp;START_MAXIMIZED=FALSE&amp;creator=factset&amp;display_string=Audit"}</definedName>
    <definedName name="_4177__FDSAUDITLINK__" hidden="1">{"fdsup://Directions/FactSet Auditing Viewer?action=AUDIT_VALUE&amp;DB=129&amp;ID1=29247520&amp;VALUEID=02001&amp;SDATE=200603&amp;PERIODTYPE=QTR_STD&amp;SCFT=3&amp;window=popup_no_bar&amp;width=385&amp;height=120&amp;START_MAXIMIZED=FALSE&amp;creator=factset&amp;display_string=Audit"}</definedName>
    <definedName name="_4178__FDSAUDITLINK__" hidden="1">{"fdsup://Directions/FactSet Auditing Viewer?action=AUDIT_VALUE&amp;DB=129&amp;ID1=29247520&amp;VALUEID=02001&amp;SDATE=200603&amp;PERIODTYPE=QTR_STD&amp;SCFT=3&amp;window=popup_no_bar&amp;width=385&amp;height=120&amp;START_MAXIMIZED=FALSE&amp;creator=factset&amp;display_string=Audit"}</definedName>
    <definedName name="_4179__FDSAUDITLINK__" hidden="1">{"fdsup://Directions/FactSet Auditing Viewer?action=AUDIT_VALUE&amp;DB=129&amp;ID1=29247520&amp;VALUEID=02001&amp;SDATE=200602&amp;PERIODTYPE=QTR_STD&amp;SCFT=3&amp;window=popup_no_bar&amp;width=385&amp;height=120&amp;START_MAXIMIZED=FALSE&amp;creator=factset&amp;display_string=Audit"}</definedName>
    <definedName name="_418__FDSAUDITLINK__" hidden="1">{"fdsup://directions/FAT Viewer?action=UPDATE&amp;creator=factset&amp;DYN_ARGS=TRUE&amp;DOC_NAME=FAT:FQL_AUDITING_CLIENT_TEMPLATE.FAT&amp;display_string=Audit&amp;VAR:KEY=WRYZCLGVAT&amp;VAR:QUERY=RkZfRU5UUlBSX1ZBTF9EQUlMWSgzOTg1NSwsLCwsJ0RJTCcpL0VDX01FQU5fU0FMRVNfTlRNQSgzOTg1NSk=&amp;","WINDOW=FIRST_POPUP&amp;HEIGHT=450&amp;WIDTH=450&amp;START_MAXIMIZED=FALSE&amp;VAR:CALENDAR=US&amp;VAR:SYMBOL=SGI&amp;VAR:INDEX=0"}</definedName>
    <definedName name="_4180__FDSAUDITLINK__" hidden="1">{"fdsup://Directions/FactSet Auditing Viewer?action=AUDIT_VALUE&amp;DB=129&amp;ID1=29247520&amp;VALUEID=02001&amp;SDATE=200602&amp;PERIODTYPE=QTR_STD&amp;SCFT=3&amp;window=popup_no_bar&amp;width=385&amp;height=120&amp;START_MAXIMIZED=FALSE&amp;creator=factset&amp;display_string=Audit"}</definedName>
    <definedName name="_4181__FDSAUDITLINK__" hidden="1">{"fdsup://Directions/FactSet Auditing Viewer?action=AUDIT_VALUE&amp;DB=129&amp;ID1=29247520&amp;VALUEID=02001&amp;SDATE=200601&amp;PERIODTYPE=QTR_STD&amp;SCFT=3&amp;window=popup_no_bar&amp;width=385&amp;height=120&amp;START_MAXIMIZED=FALSE&amp;creator=factset&amp;display_string=Audit"}</definedName>
    <definedName name="_4182__FDSAUDITLINK__" hidden="1">{"fdsup://Directions/FactSet Auditing Viewer?action=AUDIT_VALUE&amp;DB=129&amp;ID1=29247520&amp;VALUEID=02001&amp;SDATE=200601&amp;PERIODTYPE=QTR_STD&amp;SCFT=3&amp;window=popup_no_bar&amp;width=385&amp;height=120&amp;START_MAXIMIZED=FALSE&amp;creator=factset&amp;display_string=Audit"}</definedName>
    <definedName name="_4183__FDSAUDITLINK__" hidden="1">{"fdsup://Directions/FactSet Auditing Viewer?action=AUDIT_VALUE&amp;DB=129&amp;ID1=29247520&amp;VALUEID=02001&amp;SDATE=200503&amp;PERIODTYPE=QTR_STD&amp;SCFT=3&amp;window=popup_no_bar&amp;width=385&amp;height=120&amp;START_MAXIMIZED=FALSE&amp;creator=factset&amp;display_string=Audit"}</definedName>
    <definedName name="_4184__FDSAUDITLINK__" hidden="1">{"fdsup://Directions/FactSet Auditing Viewer?action=AUDIT_VALUE&amp;DB=129&amp;ID1=29247520&amp;VALUEID=02001&amp;SDATE=200503&amp;PERIODTYPE=QTR_STD&amp;SCFT=3&amp;window=popup_no_bar&amp;width=385&amp;height=120&amp;START_MAXIMIZED=FALSE&amp;creator=factset&amp;display_string=Audit"}</definedName>
    <definedName name="_4185__FDSAUDITLINK__" hidden="1">{"fdsup://Directions/FactSet Auditing Viewer?action=AUDIT_VALUE&amp;DB=129&amp;ID1=29247520&amp;VALUEID=02001&amp;SDATE=200502&amp;PERIODTYPE=QTR_STD&amp;SCFT=3&amp;window=popup_no_bar&amp;width=385&amp;height=120&amp;START_MAXIMIZED=FALSE&amp;creator=factset&amp;display_string=Audit"}</definedName>
    <definedName name="_4186__FDSAUDITLINK__" hidden="1">{"fdsup://Directions/FactSet Auditing Viewer?action=AUDIT_VALUE&amp;DB=129&amp;ID1=29247520&amp;VALUEID=02001&amp;SDATE=200502&amp;PERIODTYPE=QTR_STD&amp;SCFT=3&amp;window=popup_no_bar&amp;width=385&amp;height=120&amp;START_MAXIMIZED=FALSE&amp;creator=factset&amp;display_string=Audit"}</definedName>
    <definedName name="_4187__FDSAUDITLINK__" hidden="1">{"fdsup://Directions/FactSet Auditing Viewer?action=AUDIT_VALUE&amp;DB=129&amp;ID1=29247520&amp;VALUEID=02001&amp;SDATE=200501&amp;PERIODTYPE=QTR_STD&amp;SCFT=3&amp;window=popup_no_bar&amp;width=385&amp;height=120&amp;START_MAXIMIZED=FALSE&amp;creator=factset&amp;display_string=Audit"}</definedName>
    <definedName name="_4188__FDSAUDITLINK__" hidden="1">{"fdsup://Directions/FactSet Auditing Viewer?action=AUDIT_VALUE&amp;DB=129&amp;ID1=29247520&amp;VALUEID=02001&amp;SDATE=200501&amp;PERIODTYPE=QTR_STD&amp;SCFT=3&amp;window=popup_no_bar&amp;width=385&amp;height=120&amp;START_MAXIMIZED=FALSE&amp;creator=factset&amp;display_string=Audit"}</definedName>
    <definedName name="_4189__FDSAUDITLINK__" hidden="1">{"fdsup://Directions/FactSet Auditing Viewer?action=AUDIT_VALUE&amp;DB=129&amp;ID1=29247520&amp;VALUEID=02001&amp;SDATE=200403&amp;PERIODTYPE=QTR_STD&amp;SCFT=3&amp;window=popup_no_bar&amp;width=385&amp;height=120&amp;START_MAXIMIZED=FALSE&amp;creator=factset&amp;display_string=Audit"}</definedName>
    <definedName name="_419__FDSAUDITLINK__" hidden="1">{"fdsup://directions/FAT Viewer?action=UPDATE&amp;creator=factset&amp;DYN_ARGS=TRUE&amp;DOC_NAME=FAT:FQL_AUDITING_CLIENT_TEMPLATE.FAT&amp;display_string=Audit&amp;VAR:KEY=KTEHEXUNKX&amp;VAR:QUERY=RkZfRU5UUlBSX1ZBTF9EQUlMWSgzOTg1NCwsLCwsJ0RJTCcpL0VDX01FQU5fU0FMRVNfTlRNQSgzOTg1NCk=&amp;","WINDOW=FIRST_POPUP&amp;HEIGHT=450&amp;WIDTH=450&amp;START_MAXIMIZED=FALSE&amp;VAR:CALENDAR=US&amp;VAR:SYMBOL=SGI&amp;VAR:INDEX=0"}</definedName>
    <definedName name="_4190__FDSAUDITLINK__" hidden="1">{"fdsup://Directions/FactSet Auditing Viewer?action=AUDIT_VALUE&amp;DB=129&amp;ID1=29247520&amp;VALUEID=02001&amp;SDATE=200403&amp;PERIODTYPE=QTR_STD&amp;SCFT=3&amp;window=popup_no_bar&amp;width=385&amp;height=120&amp;START_MAXIMIZED=FALSE&amp;creator=factset&amp;display_string=Audit"}</definedName>
    <definedName name="_4191__FDSAUDITLINK__" hidden="1">{"fdsup://Directions/FactSet Auditing Viewer?action=AUDIT_VALUE&amp;DB=129&amp;ID1=25454310&amp;VALUEID=02001&amp;SDATE=200801&amp;PERIODTYPE=QTR_STD&amp;SCFT=3&amp;window=popup_no_bar&amp;width=385&amp;height=120&amp;START_MAXIMIZED=FALSE&amp;creator=factset&amp;display_string=Audit"}</definedName>
    <definedName name="_4192__FDSAUDITLINK__" hidden="1">{"fdsup://Directions/FactSet Auditing Viewer?action=AUDIT_VALUE&amp;DB=129&amp;ID1=25454310&amp;VALUEID=02001&amp;SDATE=200801&amp;PERIODTYPE=QTR_STD&amp;SCFT=3&amp;window=popup_no_bar&amp;width=385&amp;height=120&amp;START_MAXIMIZED=FALSE&amp;creator=factset&amp;display_string=Audit"}</definedName>
    <definedName name="_4193__FDSAUDITLINK__" hidden="1">{"fdsup://Directions/FactSet Auditing Viewer?action=AUDIT_VALUE&amp;DB=129&amp;ID1=25454310&amp;VALUEID=02001&amp;SDATE=200703&amp;PERIODTYPE=QTR_STD&amp;SCFT=3&amp;window=popup_no_bar&amp;width=385&amp;height=120&amp;START_MAXIMIZED=FALSE&amp;creator=factset&amp;display_string=Audit"}</definedName>
    <definedName name="_4194__FDSAUDITLINK__" hidden="1">{"fdsup://Directions/FactSet Auditing Viewer?action=AUDIT_VALUE&amp;DB=129&amp;ID1=25454310&amp;VALUEID=02001&amp;SDATE=200703&amp;PERIODTYPE=QTR_STD&amp;SCFT=3&amp;window=popup_no_bar&amp;width=385&amp;height=120&amp;START_MAXIMIZED=FALSE&amp;creator=factset&amp;display_string=Audit"}</definedName>
    <definedName name="_4195__FDSAUDITLINK__" hidden="1">{"fdsup://Directions/FactSet Auditing Viewer?action=AUDIT_VALUE&amp;DB=129&amp;ID1=25454310&amp;VALUEID=02001&amp;SDATE=200701&amp;PERIODTYPE=QTR_STD&amp;SCFT=3&amp;window=popup_no_bar&amp;width=385&amp;height=120&amp;START_MAXIMIZED=FALSE&amp;creator=factset&amp;display_string=Audit"}</definedName>
    <definedName name="_4196__FDSAUDITLINK__" hidden="1">{"fdsup://Directions/FactSet Auditing Viewer?action=AUDIT_VALUE&amp;DB=129&amp;ID1=25454310&amp;VALUEID=02001&amp;SDATE=200701&amp;PERIODTYPE=QTR_STD&amp;SCFT=3&amp;window=popup_no_bar&amp;width=385&amp;height=120&amp;START_MAXIMIZED=FALSE&amp;creator=factset&amp;display_string=Audit"}</definedName>
    <definedName name="_4197__FDSAUDITLINK__" hidden="1">{"fdsup://Directions/FactSet Auditing Viewer?action=AUDIT_VALUE&amp;DB=129&amp;ID1=25454310&amp;VALUEID=02001&amp;SDATE=200603&amp;PERIODTYPE=QTR_STD&amp;SCFT=3&amp;window=popup_no_bar&amp;width=385&amp;height=120&amp;START_MAXIMIZED=FALSE&amp;creator=factset&amp;display_string=Audit"}</definedName>
    <definedName name="_4198__FDSAUDITLINK__" hidden="1">{"fdsup://Directions/FactSet Auditing Viewer?action=AUDIT_VALUE&amp;DB=129&amp;ID1=25454310&amp;VALUEID=02001&amp;SDATE=200603&amp;PERIODTYPE=QTR_STD&amp;SCFT=3&amp;window=popup_no_bar&amp;width=385&amp;height=120&amp;START_MAXIMIZED=FALSE&amp;creator=factset&amp;display_string=Audit"}</definedName>
    <definedName name="_4199__FDSAUDITLINK__" hidden="1">{"fdsup://Directions/FactSet Auditing Viewer?action=AUDIT_VALUE&amp;DB=129&amp;ID1=25454310&amp;VALUEID=02001&amp;SDATE=200602&amp;PERIODTYPE=QTR_STD&amp;SCFT=3&amp;window=popup_no_bar&amp;width=385&amp;height=120&amp;START_MAXIMIZED=FALSE&amp;creator=factset&amp;display_string=Audit"}</definedName>
    <definedName name="_42__FDSAUDITLINK__" hidden="1">{"fdsup://directions/FAT Viewer?action=UPDATE&amp;creator=factset&amp;DYN_ARGS=TRUE&amp;DOC_NAME=FAT:FQL_AUDITING_CLIENT_TEMPLATE.FAT&amp;display_string=Audit&amp;VAR:KEY=YXQFAJIBCT&amp;VAR:QUERY=RkZfRU5UUlBSX1ZBTF9EQUlMWSg0MDM4MSwsLCwsJ0RJTCcpL0VDX01FQU5fU0FMRVNfTlRNQSg0MDM4MSk=&amp;","WINDOW=FIRST_POPUP&amp;HEIGHT=450&amp;WIDTH=450&amp;START_MAXIMIZED=FALSE&amp;VAR:CALENDAR=US&amp;VAR:SYMBOL=SGI&amp;VAR:INDEX=0"}</definedName>
    <definedName name="_420__FDSAUDITLINK__" hidden="1">{"fdsup://directions/FAT Viewer?action=UPDATE&amp;creator=factset&amp;DYN_ARGS=TRUE&amp;DOC_NAME=FAT:FQL_AUDITING_CLIENT_TEMPLATE.FAT&amp;display_string=Audit&amp;VAR:KEY=SJIXWFSXQJ&amp;VAR:QUERY=RkZfRU5UUlBSX1ZBTF9EQUlMWSgzOTg1MywsLCwsJ0RJTCcpL0VDX01FQU5fU0FMRVNfTlRNQSgzOTg1Myk=&amp;","WINDOW=FIRST_POPUP&amp;HEIGHT=450&amp;WIDTH=450&amp;START_MAXIMIZED=FALSE&amp;VAR:CALENDAR=US&amp;VAR:SYMBOL=SGI&amp;VAR:INDEX=0"}</definedName>
    <definedName name="_4200__FDSAUDITLINK__" hidden="1">{"fdsup://Directions/FactSet Auditing Viewer?action=AUDIT_VALUE&amp;DB=129&amp;ID1=25454310&amp;VALUEID=02001&amp;SDATE=200602&amp;PERIODTYPE=QTR_STD&amp;SCFT=3&amp;window=popup_no_bar&amp;width=385&amp;height=120&amp;START_MAXIMIZED=FALSE&amp;creator=factset&amp;display_string=Audit"}</definedName>
    <definedName name="_4201__FDSAUDITLINK__" hidden="1">{"fdsup://Directions/FactSet Auditing Viewer?action=AUDIT_VALUE&amp;DB=129&amp;ID1=25454310&amp;VALUEID=02001&amp;SDATE=200601&amp;PERIODTYPE=QTR_STD&amp;SCFT=3&amp;window=popup_no_bar&amp;width=385&amp;height=120&amp;START_MAXIMIZED=FALSE&amp;creator=factset&amp;display_string=Audit"}</definedName>
    <definedName name="_4202__FDSAUDITLINK__" hidden="1">{"fdsup://Directions/FactSet Auditing Viewer?action=AUDIT_VALUE&amp;DB=129&amp;ID1=25454310&amp;VALUEID=02001&amp;SDATE=200601&amp;PERIODTYPE=QTR_STD&amp;SCFT=3&amp;window=popup_no_bar&amp;width=385&amp;height=120&amp;START_MAXIMIZED=FALSE&amp;creator=factset&amp;display_string=Audit"}</definedName>
    <definedName name="_4203__FDSAUDITLINK__" hidden="1">{"fdsup://Directions/FactSet Auditing Viewer?action=AUDIT_VALUE&amp;DB=129&amp;ID1=25454310&amp;VALUEID=02001&amp;SDATE=200503&amp;PERIODTYPE=QTR_STD&amp;SCFT=3&amp;window=popup_no_bar&amp;width=385&amp;height=120&amp;START_MAXIMIZED=FALSE&amp;creator=factset&amp;display_string=Audit"}</definedName>
    <definedName name="_4204__FDSAUDITLINK__" hidden="1">{"fdsup://Directions/FactSet Auditing Viewer?action=AUDIT_VALUE&amp;DB=129&amp;ID1=25454310&amp;VALUEID=02001&amp;SDATE=200503&amp;PERIODTYPE=QTR_STD&amp;SCFT=3&amp;window=popup_no_bar&amp;width=385&amp;height=120&amp;START_MAXIMIZED=FALSE&amp;creator=factset&amp;display_string=Audit"}</definedName>
    <definedName name="_4205__FDSAUDITLINK__" hidden="1">{"fdsup://Directions/FactSet Auditing Viewer?action=AUDIT_VALUE&amp;DB=129&amp;ID1=25454310&amp;VALUEID=02001&amp;SDATE=200502&amp;PERIODTYPE=QTR_STD&amp;SCFT=3&amp;window=popup_no_bar&amp;width=385&amp;height=120&amp;START_MAXIMIZED=FALSE&amp;creator=factset&amp;display_string=Audit"}</definedName>
    <definedName name="_4206__FDSAUDITLINK__" hidden="1">{"fdsup://Directions/FactSet Auditing Viewer?action=AUDIT_VALUE&amp;DB=129&amp;ID1=25454310&amp;VALUEID=02001&amp;SDATE=200502&amp;PERIODTYPE=QTR_STD&amp;SCFT=3&amp;window=popup_no_bar&amp;width=385&amp;height=120&amp;START_MAXIMIZED=FALSE&amp;creator=factset&amp;display_string=Audit"}</definedName>
    <definedName name="_4207__FDSAUDITLINK__" hidden="1">{"fdsup://Directions/FactSet Auditing Viewer?action=AUDIT_VALUE&amp;DB=129&amp;ID1=25454310&amp;VALUEID=02001&amp;SDATE=200501&amp;PERIODTYPE=QTR_STD&amp;SCFT=3&amp;window=popup_no_bar&amp;width=385&amp;height=120&amp;START_MAXIMIZED=FALSE&amp;creator=factset&amp;display_string=Audit"}</definedName>
    <definedName name="_4208__FDSAUDITLINK__" hidden="1">{"fdsup://Directions/FactSet Auditing Viewer?action=AUDIT_VALUE&amp;DB=129&amp;ID1=25454310&amp;VALUEID=02001&amp;SDATE=200501&amp;PERIODTYPE=QTR_STD&amp;SCFT=3&amp;window=popup_no_bar&amp;width=385&amp;height=120&amp;START_MAXIMIZED=FALSE&amp;creator=factset&amp;display_string=Audit"}</definedName>
    <definedName name="_4209__FDSAUDITLINK__" hidden="1">{"fdsup://Directions/FactSet Auditing Viewer?action=AUDIT_VALUE&amp;DB=129&amp;ID1=25454310&amp;VALUEID=02001&amp;SDATE=200403&amp;PERIODTYPE=QTR_STD&amp;SCFT=3&amp;window=popup_no_bar&amp;width=385&amp;height=120&amp;START_MAXIMIZED=FALSE&amp;creator=factset&amp;display_string=Audit"}</definedName>
    <definedName name="_421__FDSAUDITLINK__" hidden="1">{"fdsup://directions/FAT Viewer?action=UPDATE&amp;creator=factset&amp;DYN_ARGS=TRUE&amp;DOC_NAME=FAT:FQL_AUDITING_CLIENT_TEMPLATE.FAT&amp;display_string=Audit&amp;VAR:KEY=QVQBATWZSD&amp;VAR:QUERY=RkZfRU5UUlBSX1ZBTF9EQUlMWSgzOTg1MCwsLCwsJ0RJTCcpL0VDX01FQU5fU0FMRVNfTlRNQSgzOTg1MCk=&amp;","WINDOW=FIRST_POPUP&amp;HEIGHT=450&amp;WIDTH=450&amp;START_MAXIMIZED=FALSE&amp;VAR:CALENDAR=US&amp;VAR:SYMBOL=SGI&amp;VAR:INDEX=0"}</definedName>
    <definedName name="_4210__FDSAUDITLINK__" hidden="1">{"fdsup://Directions/FactSet Auditing Viewer?action=AUDIT_VALUE&amp;DB=129&amp;ID1=25454310&amp;VALUEID=02001&amp;SDATE=200403&amp;PERIODTYPE=QTR_STD&amp;SCFT=3&amp;window=popup_no_bar&amp;width=385&amp;height=120&amp;START_MAXIMIZED=FALSE&amp;creator=factset&amp;display_string=Audit"}</definedName>
    <definedName name="_4211__FDSAUDITLINK__" hidden="1">{"fdsup://Directions/FactSet Auditing Viewer?action=AUDIT_VALUE&amp;DB=129&amp;ID1=25454310&amp;VALUEID=02001&amp;SDATE=200402&amp;PERIODTYPE=QTR_STD&amp;SCFT=3&amp;window=popup_no_bar&amp;width=385&amp;height=120&amp;START_MAXIMIZED=FALSE&amp;creator=factset&amp;display_string=Audit"}</definedName>
    <definedName name="_4212__FDSAUDITLINK__" hidden="1">{"fdsup://Directions/FactSet Auditing Viewer?action=AUDIT_VALUE&amp;DB=129&amp;ID1=25454310&amp;VALUEID=02001&amp;SDATE=200402&amp;PERIODTYPE=QTR_STD&amp;SCFT=3&amp;window=popup_no_bar&amp;width=385&amp;height=120&amp;START_MAXIMIZED=FALSE&amp;creator=factset&amp;display_string=Audit"}</definedName>
    <definedName name="_4213__FDSAUDITLINK__" hidden="1">{"fdsup://Directions/FactSet Auditing Viewer?action=AUDIT_VALUE&amp;DB=129&amp;ID1=25454310&amp;VALUEID=02001&amp;SDATE=200401&amp;PERIODTYPE=QTR_STD&amp;SCFT=3&amp;window=popup_no_bar&amp;width=385&amp;height=120&amp;START_MAXIMIZED=FALSE&amp;creator=factset&amp;display_string=Audit"}</definedName>
    <definedName name="_4214__FDSAUDITLINK__" hidden="1">{"fdsup://Directions/FactSet Auditing Viewer?action=AUDIT_VALUE&amp;DB=129&amp;ID1=25454310&amp;VALUEID=02001&amp;SDATE=200401&amp;PERIODTYPE=QTR_STD&amp;SCFT=3&amp;window=popup_no_bar&amp;width=385&amp;height=120&amp;START_MAXIMIZED=FALSE&amp;creator=factset&amp;display_string=Audit"}</definedName>
    <definedName name="_4215__FDSAUDITLINK__" hidden="1">{"fdsup://Directions/FactSet Auditing Viewer?action=AUDIT_VALUE&amp;DB=129&amp;ID1=24702R10&amp;VALUEID=02001&amp;SDATE=200801&amp;PERIODTYPE=QTR_STD&amp;SCFT=3&amp;window=popup_no_bar&amp;width=385&amp;height=120&amp;START_MAXIMIZED=FALSE&amp;creator=factset&amp;display_string=Audit"}</definedName>
    <definedName name="_4216__FDSAUDITLINK__" hidden="1">{"fdsup://Directions/FactSet Auditing Viewer?action=AUDIT_VALUE&amp;DB=129&amp;ID1=24702R10&amp;VALUEID=02001&amp;SDATE=200801&amp;PERIODTYPE=QTR_STD&amp;SCFT=3&amp;window=popup_no_bar&amp;width=385&amp;height=120&amp;START_MAXIMIZED=FALSE&amp;creator=factset&amp;display_string=Audit"}</definedName>
    <definedName name="_4217__FDSAUDITLINK__" hidden="1">{"fdsup://Directions/FactSet Auditing Viewer?action=AUDIT_VALUE&amp;DB=129&amp;ID1=24702R10&amp;VALUEID=02001&amp;SDATE=200703&amp;PERIODTYPE=QTR_STD&amp;SCFT=3&amp;window=popup_no_bar&amp;width=385&amp;height=120&amp;START_MAXIMIZED=FALSE&amp;creator=factset&amp;display_string=Audit"}</definedName>
    <definedName name="_4218__FDSAUDITLINK__" hidden="1">{"fdsup://Directions/FactSet Auditing Viewer?action=AUDIT_VALUE&amp;DB=129&amp;ID1=24702R10&amp;VALUEID=02001&amp;SDATE=200703&amp;PERIODTYPE=QTR_STD&amp;SCFT=3&amp;window=popup_no_bar&amp;width=385&amp;height=120&amp;START_MAXIMIZED=FALSE&amp;creator=factset&amp;display_string=Audit"}</definedName>
    <definedName name="_4219__FDSAUDITLINK__" hidden="1">{"fdsup://Directions/FactSet Auditing Viewer?action=AUDIT_VALUE&amp;DB=129&amp;ID1=24702R10&amp;VALUEID=02001&amp;SDATE=200702&amp;PERIODTYPE=QTR_STD&amp;SCFT=3&amp;window=popup_no_bar&amp;width=385&amp;height=120&amp;START_MAXIMIZED=FALSE&amp;creator=factset&amp;display_string=Audit"}</definedName>
    <definedName name="_422__FDSAUDITLINK__" hidden="1">{"fdsup://directions/FAT Viewer?action=UPDATE&amp;creator=factset&amp;DYN_ARGS=TRUE&amp;DOC_NAME=FAT:FQL_AUDITING_CLIENT_TEMPLATE.FAT&amp;display_string=Audit&amp;VAR:KEY=OFENMVCLCJ&amp;VAR:QUERY=RkZfRU5UUlBSX1ZBTF9EQUlMWSgzOTg0OSwsLCwsJ0RJTCcpL0VDX01FQU5fU0FMRVNfTlRNQSgzOTg0OSk=&amp;","WINDOW=FIRST_POPUP&amp;HEIGHT=450&amp;WIDTH=450&amp;START_MAXIMIZED=FALSE&amp;VAR:CALENDAR=US&amp;VAR:SYMBOL=SGI&amp;VAR:INDEX=0"}</definedName>
    <definedName name="_4220__FDSAUDITLINK__" hidden="1">{"fdsup://Directions/FactSet Auditing Viewer?action=AUDIT_VALUE&amp;DB=129&amp;ID1=24702R10&amp;VALUEID=02001&amp;SDATE=200702&amp;PERIODTYPE=QTR_STD&amp;SCFT=3&amp;window=popup_no_bar&amp;width=385&amp;height=120&amp;START_MAXIMIZED=FALSE&amp;creator=factset&amp;display_string=Audit"}</definedName>
    <definedName name="_4221__FDSAUDITLINK__" hidden="1">{"fdsup://Directions/FactSet Auditing Viewer?action=AUDIT_VALUE&amp;DB=129&amp;ID1=24702R10&amp;VALUEID=02001&amp;SDATE=200701&amp;PERIODTYPE=QTR_STD&amp;SCFT=3&amp;window=popup_no_bar&amp;width=385&amp;height=120&amp;START_MAXIMIZED=FALSE&amp;creator=factset&amp;display_string=Audit"}</definedName>
    <definedName name="_4222__FDSAUDITLINK__" hidden="1">{"fdsup://Directions/FactSet Auditing Viewer?action=AUDIT_VALUE&amp;DB=129&amp;ID1=24702R10&amp;VALUEID=02001&amp;SDATE=200701&amp;PERIODTYPE=QTR_STD&amp;SCFT=3&amp;window=popup_no_bar&amp;width=385&amp;height=120&amp;START_MAXIMIZED=FALSE&amp;creator=factset&amp;display_string=Audit"}</definedName>
    <definedName name="_4223__FDSAUDITLINK__" hidden="1">{"fdsup://Directions/FactSet Auditing Viewer?action=AUDIT_VALUE&amp;DB=129&amp;ID1=24702R10&amp;VALUEID=02001&amp;SDATE=200603&amp;PERIODTYPE=QTR_STD&amp;SCFT=3&amp;window=popup_no_bar&amp;width=385&amp;height=120&amp;START_MAXIMIZED=FALSE&amp;creator=factset&amp;display_string=Audit"}</definedName>
    <definedName name="_4224__FDSAUDITLINK__" hidden="1">{"fdsup://Directions/FactSet Auditing Viewer?action=AUDIT_VALUE&amp;DB=129&amp;ID1=24702R10&amp;VALUEID=02001&amp;SDATE=200603&amp;PERIODTYPE=QTR_STD&amp;SCFT=3&amp;window=popup_no_bar&amp;width=385&amp;height=120&amp;START_MAXIMIZED=FALSE&amp;creator=factset&amp;display_string=Audit"}</definedName>
    <definedName name="_4225__FDSAUDITLINK__" hidden="1">{"fdsup://Directions/FactSet Auditing Viewer?action=AUDIT_VALUE&amp;DB=129&amp;ID1=24702R10&amp;VALUEID=02001&amp;SDATE=200602&amp;PERIODTYPE=QTR_STD&amp;SCFT=3&amp;window=popup_no_bar&amp;width=385&amp;height=120&amp;START_MAXIMIZED=FALSE&amp;creator=factset&amp;display_string=Audit"}</definedName>
    <definedName name="_4226__FDSAUDITLINK__" hidden="1">{"fdsup://Directions/FactSet Auditing Viewer?action=AUDIT_VALUE&amp;DB=129&amp;ID1=24702R10&amp;VALUEID=02001&amp;SDATE=200602&amp;PERIODTYPE=QTR_STD&amp;SCFT=3&amp;window=popup_no_bar&amp;width=385&amp;height=120&amp;START_MAXIMIZED=FALSE&amp;creator=factset&amp;display_string=Audit"}</definedName>
    <definedName name="_4227__FDSAUDITLINK__" hidden="1">{"fdsup://Directions/FactSet Auditing Viewer?action=AUDIT_VALUE&amp;DB=129&amp;ID1=24702R10&amp;VALUEID=02001&amp;SDATE=200601&amp;PERIODTYPE=QTR_STD&amp;SCFT=3&amp;window=popup_no_bar&amp;width=385&amp;height=120&amp;START_MAXIMIZED=FALSE&amp;creator=factset&amp;display_string=Audit"}</definedName>
    <definedName name="_4228__FDSAUDITLINK__" hidden="1">{"fdsup://Directions/FactSet Auditing Viewer?action=AUDIT_VALUE&amp;DB=129&amp;ID1=24702R10&amp;VALUEID=02001&amp;SDATE=200601&amp;PERIODTYPE=QTR_STD&amp;SCFT=3&amp;window=popup_no_bar&amp;width=385&amp;height=120&amp;START_MAXIMIZED=FALSE&amp;creator=factset&amp;display_string=Audit"}</definedName>
    <definedName name="_4229__FDSAUDITLINK__" hidden="1">{"fdsup://Directions/FactSet Auditing Viewer?action=AUDIT_VALUE&amp;DB=129&amp;ID1=24702R10&amp;VALUEID=02001&amp;SDATE=200502&amp;PERIODTYPE=QTR_STD&amp;SCFT=3&amp;window=popup_no_bar&amp;width=385&amp;height=120&amp;START_MAXIMIZED=FALSE&amp;creator=factset&amp;display_string=Audit"}</definedName>
    <definedName name="_423__FDSAUDITLINK__" hidden="1">{"fdsup://directions/FAT Viewer?action=UPDATE&amp;creator=factset&amp;DYN_ARGS=TRUE&amp;DOC_NAME=FAT:FQL_AUDITING_CLIENT_TEMPLATE.FAT&amp;display_string=Audit&amp;VAR:KEY=CBKLCDCTEN&amp;VAR:QUERY=RkZfRU5UUlBSX1ZBTF9EQUlMWSgzOTg0OCwsLCwsJ0RJTCcpL0VDX01FQU5fU0FMRVNfTlRNQSgzOTg0OCk=&amp;","WINDOW=FIRST_POPUP&amp;HEIGHT=450&amp;WIDTH=450&amp;START_MAXIMIZED=FALSE&amp;VAR:CALENDAR=US&amp;VAR:SYMBOL=SGI&amp;VAR:INDEX=0"}</definedName>
    <definedName name="_4230__FDSAUDITLINK__" hidden="1">{"fdsup://Directions/FactSet Auditing Viewer?action=AUDIT_VALUE&amp;DB=129&amp;ID1=24702R10&amp;VALUEID=02001&amp;SDATE=200502&amp;PERIODTYPE=QTR_STD&amp;SCFT=3&amp;window=popup_no_bar&amp;width=385&amp;height=120&amp;START_MAXIMIZED=FALSE&amp;creator=factset&amp;display_string=Audit"}</definedName>
    <definedName name="_4231__FDSAUDITLINK__" hidden="1">{"fdsup://Directions/FactSet Auditing Viewer?action=AUDIT_VALUE&amp;DB=129&amp;ID1=24702R10&amp;VALUEID=02001&amp;SDATE=200501&amp;PERIODTYPE=QTR_STD&amp;SCFT=3&amp;window=popup_no_bar&amp;width=385&amp;height=120&amp;START_MAXIMIZED=FALSE&amp;creator=factset&amp;display_string=Audit"}</definedName>
    <definedName name="_4232__FDSAUDITLINK__" hidden="1">{"fdsup://Directions/FactSet Auditing Viewer?action=AUDIT_VALUE&amp;DB=129&amp;ID1=24702R10&amp;VALUEID=02001&amp;SDATE=200501&amp;PERIODTYPE=QTR_STD&amp;SCFT=3&amp;window=popup_no_bar&amp;width=385&amp;height=120&amp;START_MAXIMIZED=FALSE&amp;creator=factset&amp;display_string=Audit"}</definedName>
    <definedName name="_4233__FDSAUDITLINK__" hidden="1">{"fdsup://Directions/FactSet Auditing Viewer?action=AUDIT_VALUE&amp;DB=129&amp;ID1=24702R10&amp;VALUEID=02001&amp;SDATE=200402&amp;PERIODTYPE=QTR_STD&amp;SCFT=3&amp;window=popup_no_bar&amp;width=385&amp;height=120&amp;START_MAXIMIZED=FALSE&amp;creator=factset&amp;display_string=Audit"}</definedName>
    <definedName name="_4234__FDSAUDITLINK__" hidden="1">{"fdsup://Directions/FactSet Auditing Viewer?action=AUDIT_VALUE&amp;DB=129&amp;ID1=24702R10&amp;VALUEID=02001&amp;SDATE=200402&amp;PERIODTYPE=QTR_STD&amp;SCFT=3&amp;window=popup_no_bar&amp;width=385&amp;height=120&amp;START_MAXIMIZED=FALSE&amp;creator=factset&amp;display_string=Audit"}</definedName>
    <definedName name="_4235__FDSAUDITLINK__" hidden="1">{"fdsup://Directions/FactSet Auditing Viewer?action=AUDIT_VALUE&amp;DB=129&amp;ID1=24702R10&amp;VALUEID=02001&amp;SDATE=200401&amp;PERIODTYPE=QTR_STD&amp;SCFT=3&amp;window=popup_no_bar&amp;width=385&amp;height=120&amp;START_MAXIMIZED=FALSE&amp;creator=factset&amp;display_string=Audit"}</definedName>
    <definedName name="_4236__FDSAUDITLINK__" hidden="1">{"fdsup://Directions/FactSet Auditing Viewer?action=AUDIT_VALUE&amp;DB=129&amp;ID1=24702R10&amp;VALUEID=02001&amp;SDATE=200401&amp;PERIODTYPE=QTR_STD&amp;SCFT=3&amp;window=popup_no_bar&amp;width=385&amp;height=120&amp;START_MAXIMIZED=FALSE&amp;creator=factset&amp;display_string=Audit"}</definedName>
    <definedName name="_4237__FDSAUDITLINK__" hidden="1">{"fdsup://Directions/FactSet Auditing Viewer?action=AUDIT_VALUE&amp;DB=129&amp;ID1=23257210&amp;VALUEID=02001&amp;SDATE=200801&amp;PERIODTYPE=QTR_STD&amp;SCFT=3&amp;window=popup_no_bar&amp;width=385&amp;height=120&amp;START_MAXIMIZED=FALSE&amp;creator=factset&amp;display_string=Audit"}</definedName>
    <definedName name="_4238__FDSAUDITLINK__" hidden="1">{"fdsup://Directions/FactSet Auditing Viewer?action=AUDIT_VALUE&amp;DB=129&amp;ID1=23257210&amp;VALUEID=02001&amp;SDATE=200801&amp;PERIODTYPE=QTR_STD&amp;SCFT=3&amp;window=popup_no_bar&amp;width=385&amp;height=120&amp;START_MAXIMIZED=FALSE&amp;creator=factset&amp;display_string=Audit"}</definedName>
    <definedName name="_4239__FDSAUDITLINK__" hidden="1">{"fdsup://Directions/FactSet Auditing Viewer?action=AUDIT_VALUE&amp;DB=129&amp;ID1=23257210&amp;VALUEID=02001&amp;SDATE=200703&amp;PERIODTYPE=QTR_STD&amp;SCFT=3&amp;window=popup_no_bar&amp;width=385&amp;height=120&amp;START_MAXIMIZED=FALSE&amp;creator=factset&amp;display_string=Audit"}</definedName>
    <definedName name="_424__FDSAUDITLINK__" hidden="1">{"fdsup://directions/FAT Viewer?action=UPDATE&amp;creator=factset&amp;DYN_ARGS=TRUE&amp;DOC_NAME=FAT:FQL_AUDITING_CLIENT_TEMPLATE.FAT&amp;display_string=Audit&amp;VAR:KEY=GXSBOHUDSD&amp;VAR:QUERY=RkZfRU5UUlBSX1ZBTF9EQUlMWSgzOTg0NywsLCwsJ0RJTCcpL0VDX01FQU5fU0FMRVNfTlRNQSgzOTg0Nyk=&amp;","WINDOW=FIRST_POPUP&amp;HEIGHT=450&amp;WIDTH=450&amp;START_MAXIMIZED=FALSE&amp;VAR:CALENDAR=US&amp;VAR:SYMBOL=SGI&amp;VAR:INDEX=0"}</definedName>
    <definedName name="_4240__FDSAUDITLINK__" hidden="1">{"fdsup://Directions/FactSet Auditing Viewer?action=AUDIT_VALUE&amp;DB=129&amp;ID1=23257210&amp;VALUEID=02001&amp;SDATE=200703&amp;PERIODTYPE=QTR_STD&amp;SCFT=3&amp;window=popup_no_bar&amp;width=385&amp;height=120&amp;START_MAXIMIZED=FALSE&amp;creator=factset&amp;display_string=Audit"}</definedName>
    <definedName name="_4241__FDSAUDITLINK__" hidden="1">{"fdsup://Directions/FactSet Auditing Viewer?action=AUDIT_VALUE&amp;DB=129&amp;ID1=23257210&amp;VALUEID=02001&amp;SDATE=200702&amp;PERIODTYPE=QTR_STD&amp;SCFT=3&amp;window=popup_no_bar&amp;width=385&amp;height=120&amp;START_MAXIMIZED=FALSE&amp;creator=factset&amp;display_string=Audit"}</definedName>
    <definedName name="_4242__FDSAUDITLINK__" hidden="1">{"fdsup://Directions/FactSet Auditing Viewer?action=AUDIT_VALUE&amp;DB=129&amp;ID1=23257210&amp;VALUEID=02001&amp;SDATE=200702&amp;PERIODTYPE=QTR_STD&amp;SCFT=3&amp;window=popup_no_bar&amp;width=385&amp;height=120&amp;START_MAXIMIZED=FALSE&amp;creator=factset&amp;display_string=Audit"}</definedName>
    <definedName name="_4243__FDSAUDITLINK__" hidden="1">{"fdsup://Directions/FactSet Auditing Viewer?action=AUDIT_VALUE&amp;DB=129&amp;ID1=23257210&amp;VALUEID=02001&amp;SDATE=200701&amp;PERIODTYPE=QTR_STD&amp;SCFT=3&amp;window=popup_no_bar&amp;width=385&amp;height=120&amp;START_MAXIMIZED=FALSE&amp;creator=factset&amp;display_string=Audit"}</definedName>
    <definedName name="_4244__FDSAUDITLINK__" hidden="1">{"fdsup://Directions/FactSet Auditing Viewer?action=AUDIT_VALUE&amp;DB=129&amp;ID1=23257210&amp;VALUEID=02001&amp;SDATE=200701&amp;PERIODTYPE=QTR_STD&amp;SCFT=3&amp;window=popup_no_bar&amp;width=385&amp;height=120&amp;START_MAXIMIZED=FALSE&amp;creator=factset&amp;display_string=Audit"}</definedName>
    <definedName name="_4245__FDSAUDITLINK__" hidden="1">{"fdsup://Directions/FactSet Auditing Viewer?action=AUDIT_VALUE&amp;DB=129&amp;ID1=23257210&amp;VALUEID=02001&amp;SDATE=200603&amp;PERIODTYPE=QTR_STD&amp;SCFT=3&amp;window=popup_no_bar&amp;width=385&amp;height=120&amp;START_MAXIMIZED=FALSE&amp;creator=factset&amp;display_string=Audit"}</definedName>
    <definedName name="_4246__FDSAUDITLINK__" hidden="1">{"fdsup://Directions/FactSet Auditing Viewer?action=AUDIT_VALUE&amp;DB=129&amp;ID1=23257210&amp;VALUEID=02001&amp;SDATE=200603&amp;PERIODTYPE=QTR_STD&amp;SCFT=3&amp;window=popup_no_bar&amp;width=385&amp;height=120&amp;START_MAXIMIZED=FALSE&amp;creator=factset&amp;display_string=Audit"}</definedName>
    <definedName name="_4247__FDSAUDITLINK__" hidden="1">{"fdsup://Directions/FactSet Auditing Viewer?action=AUDIT_VALUE&amp;DB=129&amp;ID1=23257210&amp;VALUEID=02001&amp;SDATE=200602&amp;PERIODTYPE=QTR_STD&amp;SCFT=3&amp;window=popup_no_bar&amp;width=385&amp;height=120&amp;START_MAXIMIZED=FALSE&amp;creator=factset&amp;display_string=Audit"}</definedName>
    <definedName name="_4248__FDSAUDITLINK__" hidden="1">{"fdsup://Directions/FactSet Auditing Viewer?action=AUDIT_VALUE&amp;DB=129&amp;ID1=23257210&amp;VALUEID=02001&amp;SDATE=200602&amp;PERIODTYPE=QTR_STD&amp;SCFT=3&amp;window=popup_no_bar&amp;width=385&amp;height=120&amp;START_MAXIMIZED=FALSE&amp;creator=factset&amp;display_string=Audit"}</definedName>
    <definedName name="_4249__FDSAUDITLINK__" hidden="1">{"fdsup://Directions/FactSet Auditing Viewer?action=AUDIT_VALUE&amp;DB=129&amp;ID1=23257210&amp;VALUEID=02001&amp;SDATE=200601&amp;PERIODTYPE=QTR_STD&amp;SCFT=3&amp;window=popup_no_bar&amp;width=385&amp;height=120&amp;START_MAXIMIZED=FALSE&amp;creator=factset&amp;display_string=Audit"}</definedName>
    <definedName name="_425__FDSAUDITLINK__" hidden="1">{"fdsup://directions/FAT Viewer?action=UPDATE&amp;creator=factset&amp;DYN_ARGS=TRUE&amp;DOC_NAME=FAT:FQL_AUDITING_CLIENT_TEMPLATE.FAT&amp;display_string=Audit&amp;VAR:KEY=MBCVAPOVAP&amp;VAR:QUERY=RkZfRU5UUlBSX1ZBTF9EQUlMWSgzOTg0NiwsLCwsJ0RJTCcpL0VDX01FQU5fU0FMRVNfTlRNQSgzOTg0Nik=&amp;","WINDOW=FIRST_POPUP&amp;HEIGHT=450&amp;WIDTH=450&amp;START_MAXIMIZED=FALSE&amp;VAR:CALENDAR=US&amp;VAR:SYMBOL=SGI&amp;VAR:INDEX=0"}</definedName>
    <definedName name="_4250__FDSAUDITLINK__" hidden="1">{"fdsup://Directions/FactSet Auditing Viewer?action=AUDIT_VALUE&amp;DB=129&amp;ID1=23257210&amp;VALUEID=02001&amp;SDATE=200601&amp;PERIODTYPE=QTR_STD&amp;SCFT=3&amp;window=popup_no_bar&amp;width=385&amp;height=120&amp;START_MAXIMIZED=FALSE&amp;creator=factset&amp;display_string=Audit"}</definedName>
    <definedName name="_4251__FDSAUDITLINK__" hidden="1">{"fdsup://Directions/FactSet Auditing Viewer?action=AUDIT_VALUE&amp;DB=129&amp;ID1=23257210&amp;VALUEID=02001&amp;SDATE=200503&amp;PERIODTYPE=QTR_STD&amp;SCFT=3&amp;window=popup_no_bar&amp;width=385&amp;height=120&amp;START_MAXIMIZED=FALSE&amp;creator=factset&amp;display_string=Audit"}</definedName>
    <definedName name="_4252__FDSAUDITLINK__" hidden="1">{"fdsup://Directions/FactSet Auditing Viewer?action=AUDIT_VALUE&amp;DB=129&amp;ID1=23257210&amp;VALUEID=02001&amp;SDATE=200503&amp;PERIODTYPE=QTR_STD&amp;SCFT=3&amp;window=popup_no_bar&amp;width=385&amp;height=120&amp;START_MAXIMIZED=FALSE&amp;creator=factset&amp;display_string=Audit"}</definedName>
    <definedName name="_4253__FDSAUDITLINK__" hidden="1">{"fdsup://Directions/FactSet Auditing Viewer?action=AUDIT_VALUE&amp;DB=129&amp;ID1=23257210&amp;VALUEID=02001&amp;SDATE=200502&amp;PERIODTYPE=QTR_STD&amp;SCFT=3&amp;window=popup_no_bar&amp;width=385&amp;height=120&amp;START_MAXIMIZED=FALSE&amp;creator=factset&amp;display_string=Audit"}</definedName>
    <definedName name="_4254__FDSAUDITLINK__" hidden="1">{"fdsup://Directions/FactSet Auditing Viewer?action=AUDIT_VALUE&amp;DB=129&amp;ID1=23257210&amp;VALUEID=02001&amp;SDATE=200502&amp;PERIODTYPE=QTR_STD&amp;SCFT=3&amp;window=popup_no_bar&amp;width=385&amp;height=120&amp;START_MAXIMIZED=FALSE&amp;creator=factset&amp;display_string=Audit"}</definedName>
    <definedName name="_4255__FDSAUDITLINK__" hidden="1">{"fdsup://Directions/FactSet Auditing Viewer?action=AUDIT_VALUE&amp;DB=129&amp;ID1=23257210&amp;VALUEID=02001&amp;SDATE=200501&amp;PERIODTYPE=QTR_STD&amp;SCFT=3&amp;window=popup_no_bar&amp;width=385&amp;height=120&amp;START_MAXIMIZED=FALSE&amp;creator=factset&amp;display_string=Audit"}</definedName>
    <definedName name="_4256__FDSAUDITLINK__" hidden="1">{"fdsup://Directions/FactSet Auditing Viewer?action=AUDIT_VALUE&amp;DB=129&amp;ID1=23257210&amp;VALUEID=02001&amp;SDATE=200501&amp;PERIODTYPE=QTR_STD&amp;SCFT=3&amp;window=popup_no_bar&amp;width=385&amp;height=120&amp;START_MAXIMIZED=FALSE&amp;creator=factset&amp;display_string=Audit"}</definedName>
    <definedName name="_4257__FDSAUDITLINK__" hidden="1">{"fdsup://Directions/FactSet Auditing Viewer?action=AUDIT_VALUE&amp;DB=129&amp;ID1=23257210&amp;VALUEID=02001&amp;SDATE=200403&amp;PERIODTYPE=QTR_STD&amp;SCFT=3&amp;window=popup_no_bar&amp;width=385&amp;height=120&amp;START_MAXIMIZED=FALSE&amp;creator=factset&amp;display_string=Audit"}</definedName>
    <definedName name="_4258__FDSAUDITLINK__" hidden="1">{"fdsup://Directions/FactSet Auditing Viewer?action=AUDIT_VALUE&amp;DB=129&amp;ID1=23257210&amp;VALUEID=02001&amp;SDATE=200403&amp;PERIODTYPE=QTR_STD&amp;SCFT=3&amp;window=popup_no_bar&amp;width=385&amp;height=120&amp;START_MAXIMIZED=FALSE&amp;creator=factset&amp;display_string=Audit"}</definedName>
    <definedName name="_4259__FDSAUDITLINK__" hidden="1">{"fdsup://Directions/FactSet Auditing Viewer?action=AUDIT_VALUE&amp;DB=129&amp;ID1=23257210&amp;VALUEID=02001&amp;SDATE=200402&amp;PERIODTYPE=QTR_STD&amp;SCFT=3&amp;window=popup_no_bar&amp;width=385&amp;height=120&amp;START_MAXIMIZED=FALSE&amp;creator=factset&amp;display_string=Audit"}</definedName>
    <definedName name="_426__FDSAUDITLINK__" hidden="1">{"fdsup://directions/FAT Viewer?action=UPDATE&amp;creator=factset&amp;DYN_ARGS=TRUE&amp;DOC_NAME=FAT:FQL_AUDITING_CLIENT_TEMPLATE.FAT&amp;display_string=Audit&amp;VAR:KEY=UZONWTSFKD&amp;VAR:QUERY=RkZfRU5UUlBSX1ZBTF9EQUlMWSgzOTg0MywsLCwsJ0RJTCcpL0VDX01FQU5fU0FMRVNfTlRNQSgzOTg0Myk=&amp;","WINDOW=FIRST_POPUP&amp;HEIGHT=450&amp;WIDTH=450&amp;START_MAXIMIZED=FALSE&amp;VAR:CALENDAR=US&amp;VAR:SYMBOL=SGI&amp;VAR:INDEX=0"}</definedName>
    <definedName name="_4260__FDSAUDITLINK__" hidden="1">{"fdsup://Directions/FactSet Auditing Viewer?action=AUDIT_VALUE&amp;DB=129&amp;ID1=23257210&amp;VALUEID=02001&amp;SDATE=200402&amp;PERIODTYPE=QTR_STD&amp;SCFT=3&amp;window=popup_no_bar&amp;width=385&amp;height=120&amp;START_MAXIMIZED=FALSE&amp;creator=factset&amp;display_string=Audit"}</definedName>
    <definedName name="_4261__FDSAUDITLINK__" hidden="1">{"fdsup://Directions/FactSet Auditing Viewer?action=AUDIT_VALUE&amp;DB=129&amp;ID1=23280610&amp;VALUEID=02001&amp;SDATE=200801&amp;PERIODTYPE=QTR_STD&amp;SCFT=3&amp;window=popup_no_bar&amp;width=385&amp;height=120&amp;START_MAXIMIZED=FALSE&amp;creator=factset&amp;display_string=Audit"}</definedName>
    <definedName name="_4262__FDSAUDITLINK__" hidden="1">{"fdsup://Directions/FactSet Auditing Viewer?action=AUDIT_VALUE&amp;DB=129&amp;ID1=23280610&amp;VALUEID=02001&amp;SDATE=200801&amp;PERIODTYPE=QTR_STD&amp;SCFT=3&amp;window=popup_no_bar&amp;width=385&amp;height=120&amp;START_MAXIMIZED=FALSE&amp;creator=factset&amp;display_string=Audit"}</definedName>
    <definedName name="_4263__FDSAUDITLINK__" hidden="1">{"fdsup://Directions/FactSet Auditing Viewer?action=AUDIT_VALUE&amp;DB=129&amp;ID1=23280610&amp;VALUEID=02001&amp;SDATE=200703&amp;PERIODTYPE=QTR_STD&amp;SCFT=3&amp;window=popup_no_bar&amp;width=385&amp;height=120&amp;START_MAXIMIZED=FALSE&amp;creator=factset&amp;display_string=Audit"}</definedName>
    <definedName name="_4264__FDSAUDITLINK__" hidden="1">{"fdsup://Directions/FactSet Auditing Viewer?action=AUDIT_VALUE&amp;DB=129&amp;ID1=23280610&amp;VALUEID=02001&amp;SDATE=200703&amp;PERIODTYPE=QTR_STD&amp;SCFT=3&amp;window=popup_no_bar&amp;width=385&amp;height=120&amp;START_MAXIMIZED=FALSE&amp;creator=factset&amp;display_string=Audit"}</definedName>
    <definedName name="_4265__FDSAUDITLINK__" hidden="1">{"fdsup://Directions/FactSet Auditing Viewer?action=AUDIT_VALUE&amp;DB=129&amp;ID1=23280610&amp;VALUEID=02001&amp;SDATE=200702&amp;PERIODTYPE=QTR_STD&amp;SCFT=3&amp;window=popup_no_bar&amp;width=385&amp;height=120&amp;START_MAXIMIZED=FALSE&amp;creator=factset&amp;display_string=Audit"}</definedName>
    <definedName name="_4266__FDSAUDITLINK__" hidden="1">{"fdsup://Directions/FactSet Auditing Viewer?action=AUDIT_VALUE&amp;DB=129&amp;ID1=23280610&amp;VALUEID=02001&amp;SDATE=200702&amp;PERIODTYPE=QTR_STD&amp;SCFT=3&amp;window=popup_no_bar&amp;width=385&amp;height=120&amp;START_MAXIMIZED=FALSE&amp;creator=factset&amp;display_string=Audit"}</definedName>
    <definedName name="_4267__FDSAUDITLINK__" hidden="1">{"fdsup://Directions/FactSet Auditing Viewer?action=AUDIT_VALUE&amp;DB=129&amp;ID1=23280610&amp;VALUEID=02001&amp;SDATE=200701&amp;PERIODTYPE=QTR_STD&amp;SCFT=3&amp;window=popup_no_bar&amp;width=385&amp;height=120&amp;START_MAXIMIZED=FALSE&amp;creator=factset&amp;display_string=Audit"}</definedName>
    <definedName name="_4268__FDSAUDITLINK__" hidden="1">{"fdsup://Directions/FactSet Auditing Viewer?action=AUDIT_VALUE&amp;DB=129&amp;ID1=23280610&amp;VALUEID=02001&amp;SDATE=200701&amp;PERIODTYPE=QTR_STD&amp;SCFT=3&amp;window=popup_no_bar&amp;width=385&amp;height=120&amp;START_MAXIMIZED=FALSE&amp;creator=factset&amp;display_string=Audit"}</definedName>
    <definedName name="_4269__FDSAUDITLINK__" hidden="1">{"fdsup://Directions/FactSet Auditing Viewer?action=AUDIT_VALUE&amp;DB=129&amp;ID1=23280610&amp;VALUEID=02001&amp;SDATE=200603&amp;PERIODTYPE=QTR_STD&amp;SCFT=3&amp;window=popup_no_bar&amp;width=385&amp;height=120&amp;START_MAXIMIZED=FALSE&amp;creator=factset&amp;display_string=Audit"}</definedName>
    <definedName name="_427__FDSAUDITLINK__" hidden="1">{"fdsup://directions/FAT Viewer?action=UPDATE&amp;creator=factset&amp;DYN_ARGS=TRUE&amp;DOC_NAME=FAT:FQL_AUDITING_CLIENT_TEMPLATE.FAT&amp;display_string=Audit&amp;VAR:KEY=CLGRYBUBOJ&amp;VAR:QUERY=RkZfRU5UUlBSX1ZBTF9EQUlMWSgzOTg0MiwsLCwsJ0RJTCcpL0VDX01FQU5fU0FMRVNfTlRNQSgzOTg0Mik=&amp;","WINDOW=FIRST_POPUP&amp;HEIGHT=450&amp;WIDTH=450&amp;START_MAXIMIZED=FALSE&amp;VAR:CALENDAR=US&amp;VAR:SYMBOL=SGI&amp;VAR:INDEX=0"}</definedName>
    <definedName name="_4270__FDSAUDITLINK__" hidden="1">{"fdsup://Directions/FactSet Auditing Viewer?action=AUDIT_VALUE&amp;DB=129&amp;ID1=23280610&amp;VALUEID=02001&amp;SDATE=200603&amp;PERIODTYPE=QTR_STD&amp;SCFT=3&amp;window=popup_no_bar&amp;width=385&amp;height=120&amp;START_MAXIMIZED=FALSE&amp;creator=factset&amp;display_string=Audit"}</definedName>
    <definedName name="_4271__FDSAUDITLINK__" hidden="1">{"fdsup://Directions/FactSet Auditing Viewer?action=AUDIT_VALUE&amp;DB=129&amp;ID1=23280610&amp;VALUEID=02001&amp;SDATE=200602&amp;PERIODTYPE=QTR_STD&amp;SCFT=3&amp;window=popup_no_bar&amp;width=385&amp;height=120&amp;START_MAXIMIZED=FALSE&amp;creator=factset&amp;display_string=Audit"}</definedName>
    <definedName name="_4272__FDSAUDITLINK__" hidden="1">{"fdsup://Directions/FactSet Auditing Viewer?action=AUDIT_VALUE&amp;DB=129&amp;ID1=23280610&amp;VALUEID=02001&amp;SDATE=200602&amp;PERIODTYPE=QTR_STD&amp;SCFT=3&amp;window=popup_no_bar&amp;width=385&amp;height=120&amp;START_MAXIMIZED=FALSE&amp;creator=factset&amp;display_string=Audit"}</definedName>
    <definedName name="_4273__FDSAUDITLINK__" hidden="1">{"fdsup://Directions/FactSet Auditing Viewer?action=AUDIT_VALUE&amp;DB=129&amp;ID1=23280610&amp;VALUEID=02001&amp;SDATE=200601&amp;PERIODTYPE=QTR_STD&amp;SCFT=3&amp;window=popup_no_bar&amp;width=385&amp;height=120&amp;START_MAXIMIZED=FALSE&amp;creator=factset&amp;display_string=Audit"}</definedName>
    <definedName name="_4274__FDSAUDITLINK__" hidden="1">{"fdsup://Directions/FactSet Auditing Viewer?action=AUDIT_VALUE&amp;DB=129&amp;ID1=23280610&amp;VALUEID=02001&amp;SDATE=200601&amp;PERIODTYPE=QTR_STD&amp;SCFT=3&amp;window=popup_no_bar&amp;width=385&amp;height=120&amp;START_MAXIMIZED=FALSE&amp;creator=factset&amp;display_string=Audit"}</definedName>
    <definedName name="_4275__FDSAUDITLINK__" hidden="1">{"fdsup://Directions/FactSet Auditing Viewer?action=AUDIT_VALUE&amp;DB=129&amp;ID1=23280610&amp;VALUEID=02001&amp;SDATE=200503&amp;PERIODTYPE=QTR_STD&amp;SCFT=3&amp;window=popup_no_bar&amp;width=385&amp;height=120&amp;START_MAXIMIZED=FALSE&amp;creator=factset&amp;display_string=Audit"}</definedName>
    <definedName name="_4276__FDSAUDITLINK__" hidden="1">{"fdsup://Directions/FactSet Auditing Viewer?action=AUDIT_VALUE&amp;DB=129&amp;ID1=23280610&amp;VALUEID=02001&amp;SDATE=200503&amp;PERIODTYPE=QTR_STD&amp;SCFT=3&amp;window=popup_no_bar&amp;width=385&amp;height=120&amp;START_MAXIMIZED=FALSE&amp;creator=factset&amp;display_string=Audit"}</definedName>
    <definedName name="_4277__FDSAUDITLINK__" hidden="1">{"fdsup://Directions/FactSet Auditing Viewer?action=AUDIT_VALUE&amp;DB=129&amp;ID1=23280610&amp;VALUEID=02001&amp;SDATE=200502&amp;PERIODTYPE=QTR_STD&amp;SCFT=3&amp;window=popup_no_bar&amp;width=385&amp;height=120&amp;START_MAXIMIZED=FALSE&amp;creator=factset&amp;display_string=Audit"}</definedName>
    <definedName name="_4278__FDSAUDITLINK__" hidden="1">{"fdsup://Directions/FactSet Auditing Viewer?action=AUDIT_VALUE&amp;DB=129&amp;ID1=23280610&amp;VALUEID=02001&amp;SDATE=200502&amp;PERIODTYPE=QTR_STD&amp;SCFT=3&amp;window=popup_no_bar&amp;width=385&amp;height=120&amp;START_MAXIMIZED=FALSE&amp;creator=factset&amp;display_string=Audit"}</definedName>
    <definedName name="_4279__FDSAUDITLINK__" hidden="1">{"fdsup://Directions/FactSet Auditing Viewer?action=AUDIT_VALUE&amp;DB=129&amp;ID1=23280610&amp;VALUEID=02001&amp;SDATE=200501&amp;PERIODTYPE=QTR_STD&amp;SCFT=3&amp;window=popup_no_bar&amp;width=385&amp;height=120&amp;START_MAXIMIZED=FALSE&amp;creator=factset&amp;display_string=Audit"}</definedName>
    <definedName name="_428__FDSAUDITLINK__" hidden="1">{"fdsup://directions/FAT Viewer?action=UPDATE&amp;creator=factset&amp;DYN_ARGS=TRUE&amp;DOC_NAME=FAT:FQL_AUDITING_CLIENT_TEMPLATE.FAT&amp;display_string=Audit&amp;VAR:KEY=WTQFQXQBEZ&amp;VAR:QUERY=RkZfRU5UUlBSX1ZBTF9EQUlMWSgzOTg0MSwsLCwsJ0RJTCcpL0VDX01FQU5fU0FMRVNfTlRNQSgzOTg0MSk=&amp;","WINDOW=FIRST_POPUP&amp;HEIGHT=450&amp;WIDTH=450&amp;START_MAXIMIZED=FALSE&amp;VAR:CALENDAR=US&amp;VAR:SYMBOL=SGI&amp;VAR:INDEX=0"}</definedName>
    <definedName name="_4280__FDSAUDITLINK__" hidden="1">{"fdsup://Directions/FactSet Auditing Viewer?action=AUDIT_VALUE&amp;DB=129&amp;ID1=23280610&amp;VALUEID=02001&amp;SDATE=200501&amp;PERIODTYPE=QTR_STD&amp;SCFT=3&amp;window=popup_no_bar&amp;width=385&amp;height=120&amp;START_MAXIMIZED=FALSE&amp;creator=factset&amp;display_string=Audit"}</definedName>
    <definedName name="_4281__FDSAUDITLINK__" hidden="1">{"fdsup://Directions/FactSet Auditing Viewer?action=AUDIT_VALUE&amp;DB=129&amp;ID1=23280610&amp;VALUEID=02001&amp;SDATE=200403&amp;PERIODTYPE=QTR_STD&amp;SCFT=3&amp;window=popup_no_bar&amp;width=385&amp;height=120&amp;START_MAXIMIZED=FALSE&amp;creator=factset&amp;display_string=Audit"}</definedName>
    <definedName name="_4282__FDSAUDITLINK__" hidden="1">{"fdsup://Directions/FactSet Auditing Viewer?action=AUDIT_VALUE&amp;DB=129&amp;ID1=23280610&amp;VALUEID=02001&amp;SDATE=200403&amp;PERIODTYPE=QTR_STD&amp;SCFT=3&amp;window=popup_no_bar&amp;width=385&amp;height=120&amp;START_MAXIMIZED=FALSE&amp;creator=factset&amp;display_string=Audit"}</definedName>
    <definedName name="_4283__FDSAUDITLINK__" hidden="1">{"fdsup://Directions/FactSet Auditing Viewer?action=AUDIT_VALUE&amp;DB=129&amp;ID1=23280610&amp;VALUEID=02001&amp;SDATE=200402&amp;PERIODTYPE=QTR_STD&amp;SCFT=3&amp;window=popup_no_bar&amp;width=385&amp;height=120&amp;START_MAXIMIZED=FALSE&amp;creator=factset&amp;display_string=Audit"}</definedName>
    <definedName name="_4284__FDSAUDITLINK__" hidden="1">{"fdsup://Directions/FactSet Auditing Viewer?action=AUDIT_VALUE&amp;DB=129&amp;ID1=23280610&amp;VALUEID=02001&amp;SDATE=200402&amp;PERIODTYPE=QTR_STD&amp;SCFT=3&amp;window=popup_no_bar&amp;width=385&amp;height=120&amp;START_MAXIMIZED=FALSE&amp;creator=factset&amp;display_string=Audit"}</definedName>
    <definedName name="_4285__FDSAUDITLINK__" hidden="1">{"fdsup://Directions/FactSet Auditing Viewer?action=AUDIT_VALUE&amp;DB=129&amp;ID1=23280610&amp;VALUEID=02001&amp;SDATE=200401&amp;PERIODTYPE=QTR_STD&amp;SCFT=3&amp;window=popup_no_bar&amp;width=385&amp;height=120&amp;START_MAXIMIZED=FALSE&amp;creator=factset&amp;display_string=Audit"}</definedName>
    <definedName name="_4286__FDSAUDITLINK__" hidden="1">{"fdsup://Directions/FactSet Auditing Viewer?action=AUDIT_VALUE&amp;DB=129&amp;ID1=23280610&amp;VALUEID=02001&amp;SDATE=200401&amp;PERIODTYPE=QTR_STD&amp;SCFT=3&amp;window=popup_no_bar&amp;width=385&amp;height=120&amp;START_MAXIMIZED=FALSE&amp;creator=factset&amp;display_string=Audit"}</definedName>
    <definedName name="_4287__FDSAUDITLINK__" hidden="1">{"fdsup://Directions/FactSet Auditing Viewer?action=AUDIT_VALUE&amp;DB=129&amp;ID1=17275R10&amp;VALUEID=02001&amp;SDATE=200803&amp;PERIODTYPE=QTR_STD&amp;SCFT=3&amp;window=popup_no_bar&amp;width=385&amp;height=120&amp;START_MAXIMIZED=FALSE&amp;creator=factset&amp;display_string=Audit"}</definedName>
    <definedName name="_4288__FDSAUDITLINK__" hidden="1">{"fdsup://Directions/FactSet Auditing Viewer?action=AUDIT_VALUE&amp;DB=129&amp;ID1=17275R10&amp;VALUEID=02001&amp;SDATE=200803&amp;PERIODTYPE=QTR_STD&amp;SCFT=3&amp;window=popup_no_bar&amp;width=385&amp;height=120&amp;START_MAXIMIZED=FALSE&amp;creator=factset&amp;display_string=Audit"}</definedName>
    <definedName name="_4289__FDSAUDITLINK__" hidden="1">{"fdsup://Directions/FactSet Auditing Viewer?action=AUDIT_VALUE&amp;DB=129&amp;ID1=17275R10&amp;VALUEID=02001&amp;SDATE=200802&amp;PERIODTYPE=QTR_STD&amp;SCFT=3&amp;window=popup_no_bar&amp;width=385&amp;height=120&amp;START_MAXIMIZED=FALSE&amp;creator=factset&amp;display_string=Audit"}</definedName>
    <definedName name="_429__FDSAUDITLINK__" hidden="1">{"fdsup://directions/FAT Viewer?action=UPDATE&amp;creator=factset&amp;DYN_ARGS=TRUE&amp;DOC_NAME=FAT:FQL_AUDITING_CLIENT_TEMPLATE.FAT&amp;display_string=Audit&amp;VAR:KEY=ETIHQFITOP&amp;VAR:QUERY=RkZfRU5UUlBSX1ZBTF9EQUlMWSgzOTg0MCwsLCwsJ0RJTCcpL0VDX01FQU5fU0FMRVNfTlRNQSgzOTg0MCk=&amp;","WINDOW=FIRST_POPUP&amp;HEIGHT=450&amp;WIDTH=450&amp;START_MAXIMIZED=FALSE&amp;VAR:CALENDAR=US&amp;VAR:SYMBOL=SGI&amp;VAR:INDEX=0"}</definedName>
    <definedName name="_4290__FDSAUDITLINK__" hidden="1">{"fdsup://Directions/FactSet Auditing Viewer?action=AUDIT_VALUE&amp;DB=129&amp;ID1=17275R10&amp;VALUEID=02001&amp;SDATE=200802&amp;PERIODTYPE=QTR_STD&amp;SCFT=3&amp;window=popup_no_bar&amp;width=385&amp;height=120&amp;START_MAXIMIZED=FALSE&amp;creator=factset&amp;display_string=Audit"}</definedName>
    <definedName name="_4291__FDSAUDITLINK__" hidden="1">{"fdsup://Directions/FactSet Auditing Viewer?action=AUDIT_VALUE&amp;DB=129&amp;ID1=17275R10&amp;VALUEID=02001&amp;SDATE=200801&amp;PERIODTYPE=QTR_STD&amp;SCFT=3&amp;window=popup_no_bar&amp;width=385&amp;height=120&amp;START_MAXIMIZED=FALSE&amp;creator=factset&amp;display_string=Audit"}</definedName>
    <definedName name="_4292__FDSAUDITLINK__" hidden="1">{"fdsup://Directions/FactSet Auditing Viewer?action=AUDIT_VALUE&amp;DB=129&amp;ID1=17275R10&amp;VALUEID=02001&amp;SDATE=200801&amp;PERIODTYPE=QTR_STD&amp;SCFT=3&amp;window=popup_no_bar&amp;width=385&amp;height=120&amp;START_MAXIMIZED=FALSE&amp;creator=factset&amp;display_string=Audit"}</definedName>
    <definedName name="_4293__FDSAUDITLINK__" hidden="1">{"fdsup://Directions/FactSet Auditing Viewer?action=AUDIT_VALUE&amp;DB=129&amp;ID1=17275R10&amp;VALUEID=02001&amp;SDATE=200703&amp;PERIODTYPE=QTR_STD&amp;SCFT=3&amp;window=popup_no_bar&amp;width=385&amp;height=120&amp;START_MAXIMIZED=FALSE&amp;creator=factset&amp;display_string=Audit"}</definedName>
    <definedName name="_4294__FDSAUDITLINK__" hidden="1">{"fdsup://Directions/FactSet Auditing Viewer?action=AUDIT_VALUE&amp;DB=129&amp;ID1=17275R10&amp;VALUEID=02001&amp;SDATE=200703&amp;PERIODTYPE=QTR_STD&amp;SCFT=3&amp;window=popup_no_bar&amp;width=385&amp;height=120&amp;START_MAXIMIZED=FALSE&amp;creator=factset&amp;display_string=Audit"}</definedName>
    <definedName name="_4295__FDSAUDITLINK__" hidden="1">{"fdsup://Directions/FactSet Auditing Viewer?action=AUDIT_VALUE&amp;DB=129&amp;ID1=17275R10&amp;VALUEID=02001&amp;SDATE=200702&amp;PERIODTYPE=QTR_STD&amp;SCFT=3&amp;window=popup_no_bar&amp;width=385&amp;height=120&amp;START_MAXIMIZED=FALSE&amp;creator=factset&amp;display_string=Audit"}</definedName>
    <definedName name="_4296__FDSAUDITLINK__" hidden="1">{"fdsup://Directions/FactSet Auditing Viewer?action=AUDIT_VALUE&amp;DB=129&amp;ID1=17275R10&amp;VALUEID=02001&amp;SDATE=200702&amp;PERIODTYPE=QTR_STD&amp;SCFT=3&amp;window=popup_no_bar&amp;width=385&amp;height=120&amp;START_MAXIMIZED=FALSE&amp;creator=factset&amp;display_string=Audit"}</definedName>
    <definedName name="_4297__FDSAUDITLINK__" hidden="1">{"fdsup://Directions/FactSet Auditing Viewer?action=AUDIT_VALUE&amp;DB=129&amp;ID1=17275R10&amp;VALUEID=02001&amp;SDATE=200701&amp;PERIODTYPE=QTR_STD&amp;SCFT=3&amp;window=popup_no_bar&amp;width=385&amp;height=120&amp;START_MAXIMIZED=FALSE&amp;creator=factset&amp;display_string=Audit"}</definedName>
    <definedName name="_4298__FDSAUDITLINK__" hidden="1">{"fdsup://Directions/FactSet Auditing Viewer?action=AUDIT_VALUE&amp;DB=129&amp;ID1=17275R10&amp;VALUEID=02001&amp;SDATE=200701&amp;PERIODTYPE=QTR_STD&amp;SCFT=3&amp;window=popup_no_bar&amp;width=385&amp;height=120&amp;START_MAXIMIZED=FALSE&amp;creator=factset&amp;display_string=Audit"}</definedName>
    <definedName name="_4299__FDSAUDITLINK__" hidden="1">{"fdsup://Directions/FactSet Auditing Viewer?action=AUDIT_VALUE&amp;DB=129&amp;ID1=17275R10&amp;VALUEID=02001&amp;SDATE=200603&amp;PERIODTYPE=QTR_STD&amp;SCFT=3&amp;window=popup_no_bar&amp;width=385&amp;height=120&amp;START_MAXIMIZED=FALSE&amp;creator=factset&amp;display_string=Audit"}</definedName>
    <definedName name="_43__FDSAUDITLINK__" hidden="1">{"fdsup://directions/FAT Viewer?action=UPDATE&amp;creator=factset&amp;DYN_ARGS=TRUE&amp;DOC_NAME=FAT:FQL_AUDITING_CLIENT_TEMPLATE.FAT&amp;display_string=Audit&amp;VAR:KEY=QTQJUZYVUV&amp;VAR:QUERY=RkZfRU5UUlBSX1ZBTF9EQUlMWSg0MDM4MCwsLCwsJ0RJTCcpL0VDX01FQU5fU0FMRVNfTlRNQSg0MDM4MCk=&amp;","WINDOW=FIRST_POPUP&amp;HEIGHT=450&amp;WIDTH=450&amp;START_MAXIMIZED=FALSE&amp;VAR:CALENDAR=US&amp;VAR:SYMBOL=SGI&amp;VAR:INDEX=0"}</definedName>
    <definedName name="_430__FDSAUDITLINK__" hidden="1">{"fdsup://directions/FAT Viewer?action=UPDATE&amp;creator=factset&amp;DYN_ARGS=TRUE&amp;DOC_NAME=FAT:FQL_AUDITING_CLIENT_TEMPLATE.FAT&amp;display_string=Audit&amp;VAR:KEY=ORIJKZEDGL&amp;VAR:QUERY=RkZfRU5UUlBSX1ZBTF9EQUlMWSgzOTgzOSwsLCwsJ0RJTCcpL0VDX01FQU5fU0FMRVNfTlRNQSgzOTgzOSk=&amp;","WINDOW=FIRST_POPUP&amp;HEIGHT=450&amp;WIDTH=450&amp;START_MAXIMIZED=FALSE&amp;VAR:CALENDAR=US&amp;VAR:SYMBOL=SGI&amp;VAR:INDEX=0"}</definedName>
    <definedName name="_4300__FDSAUDITLINK__" hidden="1">{"fdsup://Directions/FactSet Auditing Viewer?action=AUDIT_VALUE&amp;DB=129&amp;ID1=17275R10&amp;VALUEID=02001&amp;SDATE=200603&amp;PERIODTYPE=QTR_STD&amp;SCFT=3&amp;window=popup_no_bar&amp;width=385&amp;height=120&amp;START_MAXIMIZED=FALSE&amp;creator=factset&amp;display_string=Audit"}</definedName>
    <definedName name="_4301__FDSAUDITLINK__" hidden="1">{"fdsup://Directions/FactSet Auditing Viewer?action=AUDIT_VALUE&amp;DB=129&amp;ID1=17275R10&amp;VALUEID=02001&amp;SDATE=200602&amp;PERIODTYPE=QTR_STD&amp;SCFT=3&amp;window=popup_no_bar&amp;width=385&amp;height=120&amp;START_MAXIMIZED=FALSE&amp;creator=factset&amp;display_string=Audit"}</definedName>
    <definedName name="_4302__FDSAUDITLINK__" hidden="1">{"fdsup://Directions/FactSet Auditing Viewer?action=AUDIT_VALUE&amp;DB=129&amp;ID1=17275R10&amp;VALUEID=02001&amp;SDATE=200602&amp;PERIODTYPE=QTR_STD&amp;SCFT=3&amp;window=popup_no_bar&amp;width=385&amp;height=120&amp;START_MAXIMIZED=FALSE&amp;creator=factset&amp;display_string=Audit"}</definedName>
    <definedName name="_4303__FDSAUDITLINK__" hidden="1">{"fdsup://Directions/FactSet Auditing Viewer?action=AUDIT_VALUE&amp;DB=129&amp;ID1=17275R10&amp;VALUEID=02001&amp;SDATE=200601&amp;PERIODTYPE=QTR_STD&amp;SCFT=3&amp;window=popup_no_bar&amp;width=385&amp;height=120&amp;START_MAXIMIZED=FALSE&amp;creator=factset&amp;display_string=Audit"}</definedName>
    <definedName name="_4304__FDSAUDITLINK__" hidden="1">{"fdsup://Directions/FactSet Auditing Viewer?action=AUDIT_VALUE&amp;DB=129&amp;ID1=17275R10&amp;VALUEID=02001&amp;SDATE=200601&amp;PERIODTYPE=QTR_STD&amp;SCFT=3&amp;window=popup_no_bar&amp;width=385&amp;height=120&amp;START_MAXIMIZED=FALSE&amp;creator=factset&amp;display_string=Audit"}</definedName>
    <definedName name="_4305__FDSAUDITLINK__" hidden="1">{"fdsup://Directions/FactSet Auditing Viewer?action=AUDIT_VALUE&amp;DB=129&amp;ID1=17275R10&amp;VALUEID=02001&amp;SDATE=200503&amp;PERIODTYPE=QTR_STD&amp;SCFT=3&amp;window=popup_no_bar&amp;width=385&amp;height=120&amp;START_MAXIMIZED=FALSE&amp;creator=factset&amp;display_string=Audit"}</definedName>
    <definedName name="_4306__FDSAUDITLINK__" hidden="1">{"fdsup://Directions/FactSet Auditing Viewer?action=AUDIT_VALUE&amp;DB=129&amp;ID1=17275R10&amp;VALUEID=02001&amp;SDATE=200503&amp;PERIODTYPE=QTR_STD&amp;SCFT=3&amp;window=popup_no_bar&amp;width=385&amp;height=120&amp;START_MAXIMIZED=FALSE&amp;creator=factset&amp;display_string=Audit"}</definedName>
    <definedName name="_4307__FDSAUDITLINK__" hidden="1">{"fdsup://Directions/FactSet Auditing Viewer?action=AUDIT_VALUE&amp;DB=129&amp;ID1=17275R10&amp;VALUEID=02001&amp;SDATE=200502&amp;PERIODTYPE=QTR_STD&amp;SCFT=3&amp;window=popup_no_bar&amp;width=385&amp;height=120&amp;START_MAXIMIZED=FALSE&amp;creator=factset&amp;display_string=Audit"}</definedName>
    <definedName name="_4308__FDSAUDITLINK__" hidden="1">{"fdsup://Directions/FactSet Auditing Viewer?action=AUDIT_VALUE&amp;DB=129&amp;ID1=17275R10&amp;VALUEID=02001&amp;SDATE=200502&amp;PERIODTYPE=QTR_STD&amp;SCFT=3&amp;window=popup_no_bar&amp;width=385&amp;height=120&amp;START_MAXIMIZED=FALSE&amp;creator=factset&amp;display_string=Audit"}</definedName>
    <definedName name="_4309__FDSAUDITLINK__" hidden="1">{"fdsup://Directions/FactSet Auditing Viewer?action=AUDIT_VALUE&amp;DB=129&amp;ID1=17275R10&amp;VALUEID=02001&amp;SDATE=200501&amp;PERIODTYPE=QTR_STD&amp;SCFT=3&amp;window=popup_no_bar&amp;width=385&amp;height=120&amp;START_MAXIMIZED=FALSE&amp;creator=factset&amp;display_string=Audit"}</definedName>
    <definedName name="_431__FDSAUDITLINK__" hidden="1">{"fdsup://directions/FAT Viewer?action=UPDATE&amp;creator=factset&amp;DYN_ARGS=TRUE&amp;DOC_NAME=FAT:FQL_AUDITING_CLIENT_TEMPLATE.FAT&amp;display_string=Audit&amp;VAR:KEY=IXWXABCNQP&amp;VAR:QUERY=RkZfRU5UUlBSX1ZBTF9EQUlMWSgzOTgzNiwsLCwsJ0RJTCcpL0VDX01FQU5fU0FMRVNfTlRNQSgzOTgzNik=&amp;","WINDOW=FIRST_POPUP&amp;HEIGHT=450&amp;WIDTH=450&amp;START_MAXIMIZED=FALSE&amp;VAR:CALENDAR=US&amp;VAR:SYMBOL=SGI&amp;VAR:INDEX=0"}</definedName>
    <definedName name="_4310__FDSAUDITLINK__" hidden="1">{"fdsup://Directions/FactSet Auditing Viewer?action=AUDIT_VALUE&amp;DB=129&amp;ID1=17275R10&amp;VALUEID=02001&amp;SDATE=200501&amp;PERIODTYPE=QTR_STD&amp;SCFT=3&amp;window=popup_no_bar&amp;width=385&amp;height=120&amp;START_MAXIMIZED=FALSE&amp;creator=factset&amp;display_string=Audit"}</definedName>
    <definedName name="_4311__FDSAUDITLINK__" hidden="1">{"fdsup://Directions/FactSet Auditing Viewer?action=AUDIT_VALUE&amp;DB=129&amp;ID1=17275R10&amp;VALUEID=02001&amp;SDATE=200403&amp;PERIODTYPE=QTR_STD&amp;SCFT=3&amp;window=popup_no_bar&amp;width=385&amp;height=120&amp;START_MAXIMIZED=FALSE&amp;creator=factset&amp;display_string=Audit"}</definedName>
    <definedName name="_4312__FDSAUDITLINK__" hidden="1">{"fdsup://Directions/FactSet Auditing Viewer?action=AUDIT_VALUE&amp;DB=129&amp;ID1=17275R10&amp;VALUEID=02001&amp;SDATE=200403&amp;PERIODTYPE=QTR_STD&amp;SCFT=3&amp;window=popup_no_bar&amp;width=385&amp;height=120&amp;START_MAXIMIZED=FALSE&amp;creator=factset&amp;display_string=Audit"}</definedName>
    <definedName name="_4313__FDSAUDITLINK__" hidden="1">{"fdsup://Directions/FactSet Auditing Viewer?action=AUDIT_VALUE&amp;DB=129&amp;ID1=22544710&amp;VALUEID=02001&amp;SDATE=200803&amp;PERIODTYPE=QTR_STD&amp;SCFT=3&amp;window=popup_no_bar&amp;width=385&amp;height=120&amp;START_MAXIMIZED=FALSE&amp;creator=factset&amp;display_string=Audit"}</definedName>
    <definedName name="_4314__FDSAUDITLINK__" hidden="1">{"fdsup://Directions/FactSet Auditing Viewer?action=AUDIT_VALUE&amp;DB=129&amp;ID1=22544710&amp;VALUEID=02001&amp;SDATE=200803&amp;PERIODTYPE=QTR_STD&amp;SCFT=3&amp;window=popup_no_bar&amp;width=385&amp;height=120&amp;START_MAXIMIZED=FALSE&amp;creator=factset&amp;display_string=Audit"}</definedName>
    <definedName name="_4315__FDSAUDITLINK__" hidden="1">{"fdsup://Directions/FactSet Auditing Viewer?action=AUDIT_VALUE&amp;DB=129&amp;ID1=22544710&amp;VALUEID=02001&amp;SDATE=200802&amp;PERIODTYPE=QTR_STD&amp;SCFT=3&amp;window=popup_no_bar&amp;width=385&amp;height=120&amp;START_MAXIMIZED=FALSE&amp;creator=factset&amp;display_string=Audit"}</definedName>
    <definedName name="_4316__FDSAUDITLINK__" hidden="1">{"fdsup://Directions/FactSet Auditing Viewer?action=AUDIT_VALUE&amp;DB=129&amp;ID1=22544710&amp;VALUEID=02001&amp;SDATE=200802&amp;PERIODTYPE=QTR_STD&amp;SCFT=3&amp;window=popup_no_bar&amp;width=385&amp;height=120&amp;START_MAXIMIZED=FALSE&amp;creator=factset&amp;display_string=Audit"}</definedName>
    <definedName name="_4317__FDSAUDITLINK__" hidden="1">{"fdsup://Directions/FactSet Auditing Viewer?action=AUDIT_VALUE&amp;DB=129&amp;ID1=22544710&amp;VALUEID=02001&amp;SDATE=200801&amp;PERIODTYPE=QTR_STD&amp;SCFT=3&amp;window=popup_no_bar&amp;width=385&amp;height=120&amp;START_MAXIMIZED=FALSE&amp;creator=factset&amp;display_string=Audit"}</definedName>
    <definedName name="_4318__FDSAUDITLINK__" hidden="1">{"fdsup://Directions/FactSet Auditing Viewer?action=AUDIT_VALUE&amp;DB=129&amp;ID1=22544710&amp;VALUEID=02001&amp;SDATE=200801&amp;PERIODTYPE=QTR_STD&amp;SCFT=3&amp;window=popup_no_bar&amp;width=385&amp;height=120&amp;START_MAXIMIZED=FALSE&amp;creator=factset&amp;display_string=Audit"}</definedName>
    <definedName name="_4319__FDSAUDITLINK__" hidden="1">{"fdsup://Directions/FactSet Auditing Viewer?action=AUDIT_VALUE&amp;DB=129&amp;ID1=22544710&amp;VALUEID=02001&amp;SDATE=200703&amp;PERIODTYPE=QTR_STD&amp;SCFT=3&amp;window=popup_no_bar&amp;width=385&amp;height=120&amp;START_MAXIMIZED=FALSE&amp;creator=factset&amp;display_string=Audit"}</definedName>
    <definedName name="_432__FDSAUDITLINK__" hidden="1">{"fdsup://directions/FAT Viewer?action=UPDATE&amp;creator=factset&amp;DYN_ARGS=TRUE&amp;DOC_NAME=FAT:FQL_AUDITING_CLIENT_TEMPLATE.FAT&amp;display_string=Audit&amp;VAR:KEY=QFAZMXKHAR&amp;VAR:QUERY=RkZfRU5UUlBSX1ZBTF9EQUlMWSgzOTgzNSwsLCwsJ0RJTCcpL0VDX01FQU5fU0FMRVNfTlRNQSgzOTgzNSk=&amp;","WINDOW=FIRST_POPUP&amp;HEIGHT=450&amp;WIDTH=450&amp;START_MAXIMIZED=FALSE&amp;VAR:CALENDAR=US&amp;VAR:SYMBOL=SGI&amp;VAR:INDEX=0"}</definedName>
    <definedName name="_4320__FDSAUDITLINK__" hidden="1">{"fdsup://Directions/FactSet Auditing Viewer?action=AUDIT_VALUE&amp;DB=129&amp;ID1=22544710&amp;VALUEID=02001&amp;SDATE=200703&amp;PERIODTYPE=QTR_STD&amp;SCFT=3&amp;window=popup_no_bar&amp;width=385&amp;height=120&amp;START_MAXIMIZED=FALSE&amp;creator=factset&amp;display_string=Audit"}</definedName>
    <definedName name="_4321__FDSAUDITLINK__" hidden="1">{"fdsup://Directions/FactSet Auditing Viewer?action=AUDIT_VALUE&amp;DB=129&amp;ID1=22544710&amp;VALUEID=02001&amp;SDATE=200702&amp;PERIODTYPE=QTR_STD&amp;SCFT=3&amp;window=popup_no_bar&amp;width=385&amp;height=120&amp;START_MAXIMIZED=FALSE&amp;creator=factset&amp;display_string=Audit"}</definedName>
    <definedName name="_4322__FDSAUDITLINK__" hidden="1">{"fdsup://Directions/FactSet Auditing Viewer?action=AUDIT_VALUE&amp;DB=129&amp;ID1=22544710&amp;VALUEID=02001&amp;SDATE=200702&amp;PERIODTYPE=QTR_STD&amp;SCFT=3&amp;window=popup_no_bar&amp;width=385&amp;height=120&amp;START_MAXIMIZED=FALSE&amp;creator=factset&amp;display_string=Audit"}</definedName>
    <definedName name="_4323__FDSAUDITLINK__" hidden="1">{"fdsup://Directions/FactSet Auditing Viewer?action=AUDIT_VALUE&amp;DB=129&amp;ID1=22544710&amp;VALUEID=02001&amp;SDATE=200701&amp;PERIODTYPE=QTR_STD&amp;SCFT=3&amp;window=popup_no_bar&amp;width=385&amp;height=120&amp;START_MAXIMIZED=FALSE&amp;creator=factset&amp;display_string=Audit"}</definedName>
    <definedName name="_4324__FDSAUDITLINK__" hidden="1">{"fdsup://Directions/FactSet Auditing Viewer?action=AUDIT_VALUE&amp;DB=129&amp;ID1=22544710&amp;VALUEID=02001&amp;SDATE=200701&amp;PERIODTYPE=QTR_STD&amp;SCFT=3&amp;window=popup_no_bar&amp;width=385&amp;height=120&amp;START_MAXIMIZED=FALSE&amp;creator=factset&amp;display_string=Audit"}</definedName>
    <definedName name="_4325__FDSAUDITLINK__" hidden="1">{"fdsup://Directions/FactSet Auditing Viewer?action=AUDIT_VALUE&amp;DB=129&amp;ID1=22544710&amp;VALUEID=02001&amp;SDATE=200603&amp;PERIODTYPE=QTR_STD&amp;SCFT=3&amp;window=popup_no_bar&amp;width=385&amp;height=120&amp;START_MAXIMIZED=FALSE&amp;creator=factset&amp;display_string=Audit"}</definedName>
    <definedName name="_4326__FDSAUDITLINK__" hidden="1">{"fdsup://Directions/FactSet Auditing Viewer?action=AUDIT_VALUE&amp;DB=129&amp;ID1=22544710&amp;VALUEID=02001&amp;SDATE=200603&amp;PERIODTYPE=QTR_STD&amp;SCFT=3&amp;window=popup_no_bar&amp;width=385&amp;height=120&amp;START_MAXIMIZED=FALSE&amp;creator=factset&amp;display_string=Audit"}</definedName>
    <definedName name="_4327__FDSAUDITLINK__" hidden="1">{"fdsup://Directions/FactSet Auditing Viewer?action=AUDIT_VALUE&amp;DB=129&amp;ID1=22544710&amp;VALUEID=02001&amp;SDATE=200602&amp;PERIODTYPE=QTR_STD&amp;SCFT=3&amp;window=popup_no_bar&amp;width=385&amp;height=120&amp;START_MAXIMIZED=FALSE&amp;creator=factset&amp;display_string=Audit"}</definedName>
    <definedName name="_4328__FDSAUDITLINK__" hidden="1">{"fdsup://Directions/FactSet Auditing Viewer?action=AUDIT_VALUE&amp;DB=129&amp;ID1=22544710&amp;VALUEID=02001&amp;SDATE=200602&amp;PERIODTYPE=QTR_STD&amp;SCFT=3&amp;window=popup_no_bar&amp;width=385&amp;height=120&amp;START_MAXIMIZED=FALSE&amp;creator=factset&amp;display_string=Audit"}</definedName>
    <definedName name="_4329__FDSAUDITLINK__" hidden="1">{"fdsup://Directions/FactSet Auditing Viewer?action=AUDIT_VALUE&amp;DB=129&amp;ID1=22544710&amp;VALUEID=02001&amp;SDATE=200601&amp;PERIODTYPE=QTR_STD&amp;SCFT=3&amp;window=popup_no_bar&amp;width=385&amp;height=120&amp;START_MAXIMIZED=FALSE&amp;creator=factset&amp;display_string=Audit"}</definedName>
    <definedName name="_433__FDSAUDITLINK__" hidden="1">{"fdsup://directions/FAT Viewer?action=UPDATE&amp;creator=factset&amp;DYN_ARGS=TRUE&amp;DOC_NAME=FAT:FQL_AUDITING_CLIENT_TEMPLATE.FAT&amp;display_string=Audit&amp;VAR:KEY=ULSJOLSFOZ&amp;VAR:QUERY=RkZfRU5UUlBSX1ZBTF9EQUlMWSgzOTgzNCwsLCwsJ0RJTCcpL0VDX01FQU5fU0FMRVNfTlRNQSgzOTgzNCk=&amp;","WINDOW=FIRST_POPUP&amp;HEIGHT=450&amp;WIDTH=450&amp;START_MAXIMIZED=FALSE&amp;VAR:CALENDAR=US&amp;VAR:SYMBOL=SGI&amp;VAR:INDEX=0"}</definedName>
    <definedName name="_4330__FDSAUDITLINK__" hidden="1">{"fdsup://Directions/FactSet Auditing Viewer?action=AUDIT_VALUE&amp;DB=129&amp;ID1=22544710&amp;VALUEID=02001&amp;SDATE=200601&amp;PERIODTYPE=QTR_STD&amp;SCFT=3&amp;window=popup_no_bar&amp;width=385&amp;height=120&amp;START_MAXIMIZED=FALSE&amp;creator=factset&amp;display_string=Audit"}</definedName>
    <definedName name="_4331__FDSAUDITLINK__" hidden="1">{"fdsup://Directions/FactSet Auditing Viewer?action=AUDIT_VALUE&amp;DB=129&amp;ID1=22544710&amp;VALUEID=02001&amp;SDATE=200502&amp;PERIODTYPE=QTR_STD&amp;SCFT=3&amp;window=popup_no_bar&amp;width=385&amp;height=120&amp;START_MAXIMIZED=FALSE&amp;creator=factset&amp;display_string=Audit"}</definedName>
    <definedName name="_4332__FDSAUDITLINK__" hidden="1">{"fdsup://Directions/FactSet Auditing Viewer?action=AUDIT_VALUE&amp;DB=129&amp;ID1=22544710&amp;VALUEID=02001&amp;SDATE=200502&amp;PERIODTYPE=QTR_STD&amp;SCFT=3&amp;window=popup_no_bar&amp;width=385&amp;height=120&amp;START_MAXIMIZED=FALSE&amp;creator=factset&amp;display_string=Audit"}</definedName>
    <definedName name="_4333__FDSAUDITLINK__" hidden="1">{"fdsup://Directions/FactSet Auditing Viewer?action=AUDIT_VALUE&amp;DB=129&amp;ID1=22544710&amp;VALUEID=02001&amp;SDATE=200501&amp;PERIODTYPE=QTR_STD&amp;SCFT=3&amp;window=popup_no_bar&amp;width=385&amp;height=120&amp;START_MAXIMIZED=FALSE&amp;creator=factset&amp;display_string=Audit"}</definedName>
    <definedName name="_4334__FDSAUDITLINK__" hidden="1">{"fdsup://Directions/FactSet Auditing Viewer?action=AUDIT_VALUE&amp;DB=129&amp;ID1=22544710&amp;VALUEID=02001&amp;SDATE=200501&amp;PERIODTYPE=QTR_STD&amp;SCFT=3&amp;window=popup_no_bar&amp;width=385&amp;height=120&amp;START_MAXIMIZED=FALSE&amp;creator=factset&amp;display_string=Audit"}</definedName>
    <definedName name="_4335__FDSAUDITLINK__" hidden="1">{"fdsup://Directions/FactSet Auditing Viewer?action=AUDIT_VALUE&amp;DB=129&amp;ID1=22544710&amp;VALUEID=02001&amp;SDATE=200403&amp;PERIODTYPE=QTR_STD&amp;SCFT=3&amp;window=popup_no_bar&amp;width=385&amp;height=120&amp;START_MAXIMIZED=FALSE&amp;creator=factset&amp;display_string=Audit"}</definedName>
    <definedName name="_4336__FDSAUDITLINK__" hidden="1">{"fdsup://Directions/FactSet Auditing Viewer?action=AUDIT_VALUE&amp;DB=129&amp;ID1=22544710&amp;VALUEID=02001&amp;SDATE=200403&amp;PERIODTYPE=QTR_STD&amp;SCFT=3&amp;window=popup_no_bar&amp;width=385&amp;height=120&amp;START_MAXIMIZED=FALSE&amp;creator=factset&amp;display_string=Audit"}</definedName>
    <definedName name="_4337__FDSAUDITLINK__" hidden="1">{"fdsup://Directions/FactSet Auditing Viewer?action=AUDIT_VALUE&amp;DB=129&amp;ID1=20714230&amp;VALUEID=02001&amp;SDATE=200802&amp;PERIODTYPE=QTR_STD&amp;SCFT=3&amp;window=popup_no_bar&amp;width=385&amp;height=120&amp;START_MAXIMIZED=FALSE&amp;creator=factset&amp;display_string=Audit"}</definedName>
    <definedName name="_4338__FDSAUDITLINK__" hidden="1">{"fdsup://Directions/FactSet Auditing Viewer?action=AUDIT_VALUE&amp;DB=129&amp;ID1=20714230&amp;VALUEID=02001&amp;SDATE=200802&amp;PERIODTYPE=QTR_STD&amp;SCFT=3&amp;window=popup_no_bar&amp;width=385&amp;height=120&amp;START_MAXIMIZED=FALSE&amp;creator=factset&amp;display_string=Audit"}</definedName>
    <definedName name="_4339__FDSAUDITLINK__" hidden="1">{"fdsup://Directions/FactSet Auditing Viewer?action=AUDIT_VALUE&amp;DB=129&amp;ID1=20714230&amp;VALUEID=02001&amp;SDATE=200801&amp;PERIODTYPE=QTR_STD&amp;SCFT=3&amp;window=popup_no_bar&amp;width=385&amp;height=120&amp;START_MAXIMIZED=FALSE&amp;creator=factset&amp;display_string=Audit"}</definedName>
    <definedName name="_434__FDSAUDITLINK__" hidden="1">{"fdsup://directions/FAT Viewer?action=UPDATE&amp;creator=factset&amp;DYN_ARGS=TRUE&amp;DOC_NAME=FAT:FQL_AUDITING_CLIENT_TEMPLATE.FAT&amp;display_string=Audit&amp;VAR:KEY=KHEXYBOZUL&amp;VAR:QUERY=RkZfRU5UUlBSX1ZBTF9EQUlMWSgzOTgzMywsLCwsJ0RJTCcpL0VDX01FQU5fU0FMRVNfTlRNQSgzOTgzMyk=&amp;","WINDOW=FIRST_POPUP&amp;HEIGHT=450&amp;WIDTH=450&amp;START_MAXIMIZED=FALSE&amp;VAR:CALENDAR=US&amp;VAR:SYMBOL=SGI&amp;VAR:INDEX=0"}</definedName>
    <definedName name="_4340__FDSAUDITLINK__" hidden="1">{"fdsup://Directions/FactSet Auditing Viewer?action=AUDIT_VALUE&amp;DB=129&amp;ID1=20714230&amp;VALUEID=02001&amp;SDATE=200801&amp;PERIODTYPE=QTR_STD&amp;SCFT=3&amp;window=popup_no_bar&amp;width=385&amp;height=120&amp;START_MAXIMIZED=FALSE&amp;creator=factset&amp;display_string=Audit"}</definedName>
    <definedName name="_4341__FDSAUDITLINK__" hidden="1">{"fdsup://Directions/FactSet Auditing Viewer?action=AUDIT_VALUE&amp;DB=129&amp;ID1=20714230&amp;VALUEID=02001&amp;SDATE=200703&amp;PERIODTYPE=QTR_STD&amp;SCFT=3&amp;window=popup_no_bar&amp;width=385&amp;height=120&amp;START_MAXIMIZED=FALSE&amp;creator=factset&amp;display_string=Audit"}</definedName>
    <definedName name="_4342__FDSAUDITLINK__" hidden="1">{"fdsup://Directions/FactSet Auditing Viewer?action=AUDIT_VALUE&amp;DB=129&amp;ID1=20714230&amp;VALUEID=02001&amp;SDATE=200703&amp;PERIODTYPE=QTR_STD&amp;SCFT=3&amp;window=popup_no_bar&amp;width=385&amp;height=120&amp;START_MAXIMIZED=FALSE&amp;creator=factset&amp;display_string=Audit"}</definedName>
    <definedName name="_4343__FDSAUDITLINK__" hidden="1">{"fdsup://Directions/FactSet Auditing Viewer?action=AUDIT_VALUE&amp;DB=129&amp;ID1=20714230&amp;VALUEID=02001&amp;SDATE=200702&amp;PERIODTYPE=QTR_STD&amp;SCFT=3&amp;window=popup_no_bar&amp;width=385&amp;height=120&amp;START_MAXIMIZED=FALSE&amp;creator=factset&amp;display_string=Audit"}</definedName>
    <definedName name="_4344__FDSAUDITLINK__" hidden="1">{"fdsup://Directions/FactSet Auditing Viewer?action=AUDIT_VALUE&amp;DB=129&amp;ID1=20714230&amp;VALUEID=02001&amp;SDATE=200702&amp;PERIODTYPE=QTR_STD&amp;SCFT=3&amp;window=popup_no_bar&amp;width=385&amp;height=120&amp;START_MAXIMIZED=FALSE&amp;creator=factset&amp;display_string=Audit"}</definedName>
    <definedName name="_4345__FDSAUDITLINK__" hidden="1">{"fdsup://Directions/FactSet Auditing Viewer?action=AUDIT_VALUE&amp;DB=129&amp;ID1=20714230&amp;VALUEID=02001&amp;SDATE=200701&amp;PERIODTYPE=QTR_STD&amp;SCFT=3&amp;window=popup_no_bar&amp;width=385&amp;height=120&amp;START_MAXIMIZED=FALSE&amp;creator=factset&amp;display_string=Audit"}</definedName>
    <definedName name="_4346__FDSAUDITLINK__" hidden="1">{"fdsup://Directions/FactSet Auditing Viewer?action=AUDIT_VALUE&amp;DB=129&amp;ID1=20714230&amp;VALUEID=02001&amp;SDATE=200701&amp;PERIODTYPE=QTR_STD&amp;SCFT=3&amp;window=popup_no_bar&amp;width=385&amp;height=120&amp;START_MAXIMIZED=FALSE&amp;creator=factset&amp;display_string=Audit"}</definedName>
    <definedName name="_4347__FDSAUDITLINK__" hidden="1">{"fdsup://Directions/FactSet Auditing Viewer?action=AUDIT_VALUE&amp;DB=129&amp;ID1=20714230&amp;VALUEID=02001&amp;SDATE=200603&amp;PERIODTYPE=QTR_STD&amp;SCFT=3&amp;window=popup_no_bar&amp;width=385&amp;height=120&amp;START_MAXIMIZED=FALSE&amp;creator=factset&amp;display_string=Audit"}</definedName>
    <definedName name="_4348__FDSAUDITLINK__" hidden="1">{"fdsup://Directions/FactSet Auditing Viewer?action=AUDIT_VALUE&amp;DB=129&amp;ID1=20714230&amp;VALUEID=02001&amp;SDATE=200603&amp;PERIODTYPE=QTR_STD&amp;SCFT=3&amp;window=popup_no_bar&amp;width=385&amp;height=120&amp;START_MAXIMIZED=FALSE&amp;creator=factset&amp;display_string=Audit"}</definedName>
    <definedName name="_4349__FDSAUDITLINK__" hidden="1">{"fdsup://Directions/FactSet Auditing Viewer?action=AUDIT_VALUE&amp;DB=129&amp;ID1=20714230&amp;VALUEID=02001&amp;SDATE=200602&amp;PERIODTYPE=QTR_STD&amp;SCFT=3&amp;window=popup_no_bar&amp;width=385&amp;height=120&amp;START_MAXIMIZED=FALSE&amp;creator=factset&amp;display_string=Audit"}</definedName>
    <definedName name="_435__FDSAUDITLINK__" hidden="1">{"fdsup://directions/FAT Viewer?action=UPDATE&amp;creator=factset&amp;DYN_ARGS=TRUE&amp;DOC_NAME=FAT:FQL_AUDITING_CLIENT_TEMPLATE.FAT&amp;display_string=Audit&amp;VAR:KEY=AXCFMPYZQP&amp;VAR:QUERY=RkZfRU5UUlBSX1ZBTF9EQUlMWSgzOTgzMiwsLCwsJ0RJTCcpL0VDX01FQU5fU0FMRVNfTlRNQSgzOTgzMik=&amp;","WINDOW=FIRST_POPUP&amp;HEIGHT=450&amp;WIDTH=450&amp;START_MAXIMIZED=FALSE&amp;VAR:CALENDAR=US&amp;VAR:SYMBOL=SGI&amp;VAR:INDEX=0"}</definedName>
    <definedName name="_4350__FDSAUDITLINK__" hidden="1">{"fdsup://Directions/FactSet Auditing Viewer?action=AUDIT_VALUE&amp;DB=129&amp;ID1=20714230&amp;VALUEID=02001&amp;SDATE=200602&amp;PERIODTYPE=QTR_STD&amp;SCFT=3&amp;window=popup_no_bar&amp;width=385&amp;height=120&amp;START_MAXIMIZED=FALSE&amp;creator=factset&amp;display_string=Audit"}</definedName>
    <definedName name="_4351__FDSAUDITLINK__" hidden="1">{"fdsup://Directions/FactSet Auditing Viewer?action=AUDIT_VALUE&amp;DB=129&amp;ID1=20714230&amp;VALUEID=02001&amp;SDATE=200503&amp;PERIODTYPE=QTR_STD&amp;SCFT=3&amp;window=popup_no_bar&amp;width=385&amp;height=120&amp;START_MAXIMIZED=FALSE&amp;creator=factset&amp;display_string=Audit"}</definedName>
    <definedName name="_4352__FDSAUDITLINK__" hidden="1">{"fdsup://Directions/FactSet Auditing Viewer?action=AUDIT_VALUE&amp;DB=129&amp;ID1=20714230&amp;VALUEID=02001&amp;SDATE=200503&amp;PERIODTYPE=QTR_STD&amp;SCFT=3&amp;window=popup_no_bar&amp;width=385&amp;height=120&amp;START_MAXIMIZED=FALSE&amp;creator=factset&amp;display_string=Audit"}</definedName>
    <definedName name="_4353__FDSAUDITLINK__" hidden="1">{"fdsup://Directions/FactSet Auditing Viewer?action=AUDIT_VALUE&amp;DB=129&amp;ID1=20714230&amp;VALUEID=02001&amp;SDATE=200502&amp;PERIODTYPE=QTR_STD&amp;SCFT=3&amp;window=popup_no_bar&amp;width=385&amp;height=120&amp;START_MAXIMIZED=FALSE&amp;creator=factset&amp;display_string=Audit"}</definedName>
    <definedName name="_4354__FDSAUDITLINK__" hidden="1">{"fdsup://Directions/FactSet Auditing Viewer?action=AUDIT_VALUE&amp;DB=129&amp;ID1=20714230&amp;VALUEID=02001&amp;SDATE=200502&amp;PERIODTYPE=QTR_STD&amp;SCFT=3&amp;window=popup_no_bar&amp;width=385&amp;height=120&amp;START_MAXIMIZED=FALSE&amp;creator=factset&amp;display_string=Audit"}</definedName>
    <definedName name="_4355__FDSAUDITLINK__" hidden="1">{"fdsup://Directions/FactSet Auditing Viewer?action=AUDIT_VALUE&amp;DB=129&amp;ID1=20714230&amp;VALUEID=02001&amp;SDATE=200501&amp;PERIODTYPE=QTR_STD&amp;SCFT=3&amp;window=popup_no_bar&amp;width=385&amp;height=120&amp;START_MAXIMIZED=FALSE&amp;creator=factset&amp;display_string=Audit"}</definedName>
    <definedName name="_4356__FDSAUDITLINK__" hidden="1">{"fdsup://Directions/FactSet Auditing Viewer?action=AUDIT_VALUE&amp;DB=129&amp;ID1=20714230&amp;VALUEID=02001&amp;SDATE=200501&amp;PERIODTYPE=QTR_STD&amp;SCFT=3&amp;window=popup_no_bar&amp;width=385&amp;height=120&amp;START_MAXIMIZED=FALSE&amp;creator=factset&amp;display_string=Audit"}</definedName>
    <definedName name="_4357__FDSAUDITLINK__" hidden="1">{"fdsup://Directions/FactSet Auditing Viewer?action=AUDIT_VALUE&amp;DB=129&amp;ID1=20714230&amp;VALUEID=02001&amp;SDATE=200403&amp;PERIODTYPE=QTR_STD&amp;SCFT=3&amp;window=popup_no_bar&amp;width=385&amp;height=120&amp;START_MAXIMIZED=FALSE&amp;creator=factset&amp;display_string=Audit"}</definedName>
    <definedName name="_4358__FDSAUDITLINK__" hidden="1">{"fdsup://Directions/FactSet Auditing Viewer?action=AUDIT_VALUE&amp;DB=129&amp;ID1=20714230&amp;VALUEID=02001&amp;SDATE=200403&amp;PERIODTYPE=QTR_STD&amp;SCFT=3&amp;window=popup_no_bar&amp;width=385&amp;height=120&amp;START_MAXIMIZED=FALSE&amp;creator=factset&amp;display_string=Audit"}</definedName>
    <definedName name="_4359__FDSAUDITLINK__" hidden="1">{"fdsup://Directions/FactSet Auditing Viewer?action=AUDIT_VALUE&amp;DB=129&amp;ID1=20714230&amp;VALUEID=02001&amp;SDATE=200402&amp;PERIODTYPE=QTR_STD&amp;SCFT=3&amp;window=popup_no_bar&amp;width=385&amp;height=120&amp;START_MAXIMIZED=FALSE&amp;creator=factset&amp;display_string=Audit"}</definedName>
    <definedName name="_436__FDSAUDITLINK__" hidden="1">{"fdsup://directions/FAT Viewer?action=UPDATE&amp;creator=factset&amp;DYN_ARGS=TRUE&amp;DOC_NAME=FAT:FQL_AUDITING_CLIENT_TEMPLATE.FAT&amp;display_string=Audit&amp;VAR:KEY=ITQBODQZYH&amp;VAR:QUERY=RkZfRU5UUlBSX1ZBTF9EQUlMWSgzOTgyOSwsLCwsJ0RJTCcpL0VDX01FQU5fU0FMRVNfTlRNQSgzOTgyOSk=&amp;","WINDOW=FIRST_POPUP&amp;HEIGHT=450&amp;WIDTH=450&amp;START_MAXIMIZED=FALSE&amp;VAR:CALENDAR=US&amp;VAR:SYMBOL=SGI&amp;VAR:INDEX=0"}</definedName>
    <definedName name="_4360__FDSAUDITLINK__" hidden="1">{"fdsup://Directions/FactSet Auditing Viewer?action=AUDIT_VALUE&amp;DB=129&amp;ID1=20714230&amp;VALUEID=02001&amp;SDATE=200402&amp;PERIODTYPE=QTR_STD&amp;SCFT=3&amp;window=popup_no_bar&amp;width=385&amp;height=120&amp;START_MAXIMIZED=FALSE&amp;creator=factset&amp;display_string=Audit"}</definedName>
    <definedName name="_4361__FDSAUDITLINK__" hidden="1">{"fdsup://Directions/FactSet Auditing Viewer?action=AUDIT_VALUE&amp;DB=129&amp;ID1=12738710&amp;VALUEID=02001&amp;SDATE=200801&amp;PERIODTYPE=QTR_STD&amp;SCFT=3&amp;window=popup_no_bar&amp;width=385&amp;height=120&amp;START_MAXIMIZED=FALSE&amp;creator=factset&amp;display_string=Audit"}</definedName>
    <definedName name="_4362__FDSAUDITLINK__" hidden="1">{"fdsup://Directions/FactSet Auditing Viewer?action=AUDIT_VALUE&amp;DB=129&amp;ID1=12738710&amp;VALUEID=02001&amp;SDATE=200801&amp;PERIODTYPE=QTR_STD&amp;SCFT=3&amp;window=popup_no_bar&amp;width=385&amp;height=120&amp;START_MAXIMIZED=FALSE&amp;creator=factset&amp;display_string=Audit"}</definedName>
    <definedName name="_4363__FDSAUDITLINK__" hidden="1">{"fdsup://Directions/FactSet Auditing Viewer?action=AUDIT_VALUE&amp;DB=129&amp;ID1=12738710&amp;VALUEID=02001&amp;SDATE=200703&amp;PERIODTYPE=QTR_STD&amp;SCFT=3&amp;window=popup_no_bar&amp;width=385&amp;height=120&amp;START_MAXIMIZED=FALSE&amp;creator=factset&amp;display_string=Audit"}</definedName>
    <definedName name="_4364__FDSAUDITLINK__" hidden="1">{"fdsup://Directions/FactSet Auditing Viewer?action=AUDIT_VALUE&amp;DB=129&amp;ID1=12738710&amp;VALUEID=02001&amp;SDATE=200703&amp;PERIODTYPE=QTR_STD&amp;SCFT=3&amp;window=popup_no_bar&amp;width=385&amp;height=120&amp;START_MAXIMIZED=FALSE&amp;creator=factset&amp;display_string=Audit"}</definedName>
    <definedName name="_4365__FDSAUDITLINK__" hidden="1">{"fdsup://Directions/FactSet Auditing Viewer?action=AUDIT_VALUE&amp;DB=129&amp;ID1=12738710&amp;VALUEID=02001&amp;SDATE=200702&amp;PERIODTYPE=QTR_STD&amp;SCFT=3&amp;window=popup_no_bar&amp;width=385&amp;height=120&amp;START_MAXIMIZED=FALSE&amp;creator=factset&amp;display_string=Audit"}</definedName>
    <definedName name="_4366__FDSAUDITLINK__" hidden="1">{"fdsup://Directions/FactSet Auditing Viewer?action=AUDIT_VALUE&amp;DB=129&amp;ID1=12738710&amp;VALUEID=02001&amp;SDATE=200702&amp;PERIODTYPE=QTR_STD&amp;SCFT=3&amp;window=popup_no_bar&amp;width=385&amp;height=120&amp;START_MAXIMIZED=FALSE&amp;creator=factset&amp;display_string=Audit"}</definedName>
    <definedName name="_4367__FDSAUDITLINK__" hidden="1">{"fdsup://Directions/FactSet Auditing Viewer?action=AUDIT_VALUE&amp;DB=129&amp;ID1=12738710&amp;VALUEID=02001&amp;SDATE=200701&amp;PERIODTYPE=QTR_STD&amp;SCFT=3&amp;window=popup_no_bar&amp;width=385&amp;height=120&amp;START_MAXIMIZED=FALSE&amp;creator=factset&amp;display_string=Audit"}</definedName>
    <definedName name="_4368__FDSAUDITLINK__" hidden="1">{"fdsup://Directions/FactSet Auditing Viewer?action=AUDIT_VALUE&amp;DB=129&amp;ID1=12738710&amp;VALUEID=02001&amp;SDATE=200701&amp;PERIODTYPE=QTR_STD&amp;SCFT=3&amp;window=popup_no_bar&amp;width=385&amp;height=120&amp;START_MAXIMIZED=FALSE&amp;creator=factset&amp;display_string=Audit"}</definedName>
    <definedName name="_4369__FDSAUDITLINK__" hidden="1">{"fdsup://Directions/FactSet Auditing Viewer?action=AUDIT_VALUE&amp;DB=129&amp;ID1=12738710&amp;VALUEID=02001&amp;SDATE=200603&amp;PERIODTYPE=QTR_STD&amp;SCFT=3&amp;window=popup_no_bar&amp;width=385&amp;height=120&amp;START_MAXIMIZED=FALSE&amp;creator=factset&amp;display_string=Audit"}</definedName>
    <definedName name="_437__FDSAUDITLINK__" hidden="1">{"fdsup://directions/FAT Viewer?action=UPDATE&amp;creator=factset&amp;DYN_ARGS=TRUE&amp;DOC_NAME=FAT:FQL_AUDITING_CLIENT_TEMPLATE.FAT&amp;display_string=Audit&amp;VAR:KEY=YRCZEBGRML&amp;VAR:QUERY=RkZfRU5UUlBSX1ZBTF9EQUlMWSgzOTgyOCwsLCwsJ0RJTCcpL0VDX01FQU5fU0FMRVNfTlRNQSgzOTgyOCk=&amp;","WINDOW=FIRST_POPUP&amp;HEIGHT=450&amp;WIDTH=450&amp;START_MAXIMIZED=FALSE&amp;VAR:CALENDAR=US&amp;VAR:SYMBOL=SGI&amp;VAR:INDEX=0"}</definedName>
    <definedName name="_4370__FDSAUDITLINK__" hidden="1">{"fdsup://Directions/FactSet Auditing Viewer?action=AUDIT_VALUE&amp;DB=129&amp;ID1=12738710&amp;VALUEID=02001&amp;SDATE=200603&amp;PERIODTYPE=QTR_STD&amp;SCFT=3&amp;window=popup_no_bar&amp;width=385&amp;height=120&amp;START_MAXIMIZED=FALSE&amp;creator=factset&amp;display_string=Audit"}</definedName>
    <definedName name="_4371__FDSAUDITLINK__" hidden="1">{"fdsup://Directions/FactSet Auditing Viewer?action=AUDIT_VALUE&amp;DB=129&amp;ID1=12738710&amp;VALUEID=02001&amp;SDATE=200602&amp;PERIODTYPE=QTR_STD&amp;SCFT=3&amp;window=popup_no_bar&amp;width=385&amp;height=120&amp;START_MAXIMIZED=FALSE&amp;creator=factset&amp;display_string=Audit"}</definedName>
    <definedName name="_4372__FDSAUDITLINK__" hidden="1">{"fdsup://Directions/FactSet Auditing Viewer?action=AUDIT_VALUE&amp;DB=129&amp;ID1=12738710&amp;VALUEID=02001&amp;SDATE=200602&amp;PERIODTYPE=QTR_STD&amp;SCFT=3&amp;window=popup_no_bar&amp;width=385&amp;height=120&amp;START_MAXIMIZED=FALSE&amp;creator=factset&amp;display_string=Audit"}</definedName>
    <definedName name="_4373__FDSAUDITLINK__" hidden="1">{"fdsup://Directions/FactSet Auditing Viewer?action=AUDIT_VALUE&amp;DB=129&amp;ID1=12738710&amp;VALUEID=02001&amp;SDATE=200601&amp;PERIODTYPE=QTR_STD&amp;SCFT=3&amp;window=popup_no_bar&amp;width=385&amp;height=120&amp;START_MAXIMIZED=FALSE&amp;creator=factset&amp;display_string=Audit"}</definedName>
    <definedName name="_4374__FDSAUDITLINK__" hidden="1">{"fdsup://Directions/FactSet Auditing Viewer?action=AUDIT_VALUE&amp;DB=129&amp;ID1=12738710&amp;VALUEID=02001&amp;SDATE=200601&amp;PERIODTYPE=QTR_STD&amp;SCFT=3&amp;window=popup_no_bar&amp;width=385&amp;height=120&amp;START_MAXIMIZED=FALSE&amp;creator=factset&amp;display_string=Audit"}</definedName>
    <definedName name="_4375__FDSAUDITLINK__" hidden="1">{"fdsup://Directions/FactSet Auditing Viewer?action=AUDIT_VALUE&amp;DB=129&amp;ID1=12738710&amp;VALUEID=02001&amp;SDATE=200504&amp;PERIODTYPE=QTR_STD&amp;SCFT=3&amp;window=popup_no_bar&amp;width=385&amp;height=120&amp;START_MAXIMIZED=FALSE&amp;creator=factset&amp;display_string=Audit"}</definedName>
    <definedName name="_4376__FDSAUDITLINK__" hidden="1">{"fdsup://Directions/FactSet Auditing Viewer?action=AUDIT_VALUE&amp;DB=129&amp;ID1=12738710&amp;VALUEID=02001&amp;SDATE=200504&amp;PERIODTYPE=QTR_STD&amp;SCFT=3&amp;window=popup_no_bar&amp;width=385&amp;height=120&amp;START_MAXIMIZED=FALSE&amp;creator=factset&amp;display_string=Audit"}</definedName>
    <definedName name="_4377__FDSAUDITLINK__" hidden="1">{"fdsup://Directions/FactSet Auditing Viewer?action=AUDIT_VALUE&amp;DB=129&amp;ID1=12738710&amp;VALUEID=02001&amp;SDATE=200503&amp;PERIODTYPE=QTR_STD&amp;SCFT=3&amp;window=popup_no_bar&amp;width=385&amp;height=120&amp;START_MAXIMIZED=FALSE&amp;creator=factset&amp;display_string=Audit"}</definedName>
    <definedName name="_4378__FDSAUDITLINK__" hidden="1">{"fdsup://Directions/FactSet Auditing Viewer?action=AUDIT_VALUE&amp;DB=129&amp;ID1=12738710&amp;VALUEID=02001&amp;SDATE=200503&amp;PERIODTYPE=QTR_STD&amp;SCFT=3&amp;window=popup_no_bar&amp;width=385&amp;height=120&amp;START_MAXIMIZED=FALSE&amp;creator=factset&amp;display_string=Audit"}</definedName>
    <definedName name="_4379__FDSAUDITLINK__" hidden="1">{"fdsup://Directions/FactSet Auditing Viewer?action=AUDIT_VALUE&amp;DB=129&amp;ID1=12738710&amp;VALUEID=02001&amp;SDATE=200502&amp;PERIODTYPE=QTR_STD&amp;SCFT=3&amp;window=popup_no_bar&amp;width=385&amp;height=120&amp;START_MAXIMIZED=FALSE&amp;creator=factset&amp;display_string=Audit"}</definedName>
    <definedName name="_438__FDSAUDITLINK__" hidden="1">{"fdsup://directions/FAT Viewer?action=UPDATE&amp;creator=factset&amp;DYN_ARGS=TRUE&amp;DOC_NAME=FAT:FQL_AUDITING_CLIENT_TEMPLATE.FAT&amp;display_string=Audit&amp;VAR:KEY=IFQZWBGXGF&amp;VAR:QUERY=RkZfRU5UUlBSX1ZBTF9EQUlMWSgzOTgyNywsLCwsJ0RJTCcpL0VDX01FQU5fU0FMRVNfTlRNQSgzOTgyNyk=&amp;","WINDOW=FIRST_POPUP&amp;HEIGHT=450&amp;WIDTH=450&amp;START_MAXIMIZED=FALSE&amp;VAR:CALENDAR=US&amp;VAR:SYMBOL=SGI&amp;VAR:INDEX=0"}</definedName>
    <definedName name="_4380__FDSAUDITLINK__" hidden="1">{"fdsup://Directions/FactSet Auditing Viewer?action=AUDIT_VALUE&amp;DB=129&amp;ID1=12738710&amp;VALUEID=02001&amp;SDATE=200502&amp;PERIODTYPE=QTR_STD&amp;SCFT=3&amp;window=popup_no_bar&amp;width=385&amp;height=120&amp;START_MAXIMIZED=FALSE&amp;creator=factset&amp;display_string=Audit"}</definedName>
    <definedName name="_4381__FDSAUDITLINK__" hidden="1">{"fdsup://Directions/FactSet Auditing Viewer?action=AUDIT_VALUE&amp;DB=129&amp;ID1=12738710&amp;VALUEID=02001&amp;SDATE=200501&amp;PERIODTYPE=QTR_STD&amp;SCFT=3&amp;window=popup_no_bar&amp;width=385&amp;height=120&amp;START_MAXIMIZED=FALSE&amp;creator=factset&amp;display_string=Audit"}</definedName>
    <definedName name="_4382__FDSAUDITLINK__" hidden="1">{"fdsup://Directions/FactSet Auditing Viewer?action=AUDIT_VALUE&amp;DB=129&amp;ID1=12738710&amp;VALUEID=02001&amp;SDATE=200501&amp;PERIODTYPE=QTR_STD&amp;SCFT=3&amp;window=popup_no_bar&amp;width=385&amp;height=120&amp;START_MAXIMIZED=FALSE&amp;creator=factset&amp;display_string=Audit"}</definedName>
    <definedName name="_4383__FDSAUDITLINK__" hidden="1">{"fdsup://Directions/FactSet Auditing Viewer?action=AUDIT_VALUE&amp;DB=129&amp;ID1=12738710&amp;VALUEID=02001&amp;SDATE=200403&amp;PERIODTYPE=QTR_STD&amp;SCFT=3&amp;window=popup_no_bar&amp;width=385&amp;height=120&amp;START_MAXIMIZED=FALSE&amp;creator=factset&amp;display_string=Audit"}</definedName>
    <definedName name="_4384__FDSAUDITLINK__" hidden="1">{"fdsup://Directions/FactSet Auditing Viewer?action=AUDIT_VALUE&amp;DB=129&amp;ID1=12738710&amp;VALUEID=02001&amp;SDATE=200403&amp;PERIODTYPE=QTR_STD&amp;SCFT=3&amp;window=popup_no_bar&amp;width=385&amp;height=120&amp;START_MAXIMIZED=FALSE&amp;creator=factset&amp;display_string=Audit"}</definedName>
    <definedName name="_4385__FDSAUDITLINK__" hidden="1">{"fdsup://Directions/FactSet Auditing Viewer?action=AUDIT_VALUE&amp;DB=129&amp;ID1=12738710&amp;VALUEID=02001&amp;SDATE=200402&amp;PERIODTYPE=QTR_STD&amp;SCFT=3&amp;window=popup_no_bar&amp;width=385&amp;height=120&amp;START_MAXIMIZED=FALSE&amp;creator=factset&amp;display_string=Audit"}</definedName>
    <definedName name="_4386__FDSAUDITLINK__" hidden="1">{"fdsup://Directions/FactSet Auditing Viewer?action=AUDIT_VALUE&amp;DB=129&amp;ID1=12738710&amp;VALUEID=02001&amp;SDATE=200402&amp;PERIODTYPE=QTR_STD&amp;SCFT=3&amp;window=popup_no_bar&amp;width=385&amp;height=120&amp;START_MAXIMIZED=FALSE&amp;creator=factset&amp;display_string=Audit"}</definedName>
    <definedName name="_4387__FDSAUDITLINK__" hidden="1">{"fdsup://Directions/FactSet Auditing Viewer?action=AUDIT_VALUE&amp;DB=129&amp;ID1=12738710&amp;VALUEID=02001&amp;SDATE=200401&amp;PERIODTYPE=QTR_STD&amp;SCFT=3&amp;window=popup_no_bar&amp;width=385&amp;height=120&amp;START_MAXIMIZED=FALSE&amp;creator=factset&amp;display_string=Audit"}</definedName>
    <definedName name="_4388__FDSAUDITLINK__" hidden="1">{"fdsup://Directions/FactSet Auditing Viewer?action=AUDIT_VALUE&amp;DB=129&amp;ID1=12738710&amp;VALUEID=02001&amp;SDATE=200401&amp;PERIODTYPE=QTR_STD&amp;SCFT=3&amp;window=popup_no_bar&amp;width=385&amp;height=120&amp;START_MAXIMIZED=FALSE&amp;creator=factset&amp;display_string=Audit"}</definedName>
    <definedName name="_4389__FDSAUDITLINK__" hidden="1">{"fdsup://Directions/FactSet Auditing Viewer?action=AUDIT_VALUE&amp;DB=129&amp;ID1=14964U10&amp;VALUEID=02001&amp;SDATE=200801&amp;PERIODTYPE=QTR_STD&amp;SCFT=3&amp;window=popup_no_bar&amp;width=385&amp;height=120&amp;START_MAXIMIZED=FALSE&amp;creator=factset&amp;display_string=Audit"}</definedName>
    <definedName name="_439__FDSAUDITLINK__" hidden="1">{"fdsup://directions/FAT Viewer?action=UPDATE&amp;creator=factset&amp;DYN_ARGS=TRUE&amp;DOC_NAME=FAT:FQL_AUDITING_CLIENT_TEMPLATE.FAT&amp;display_string=Audit&amp;VAR:KEY=KLKDEXEBOJ&amp;VAR:QUERY=RkZfRU5UUlBSX1ZBTF9EQUlMWSgzOTgyNiwsLCwsJ0RJTCcpL0VDX01FQU5fU0FMRVNfTlRNQSgzOTgyNik=&amp;","WINDOW=FIRST_POPUP&amp;HEIGHT=450&amp;WIDTH=450&amp;START_MAXIMIZED=FALSE&amp;VAR:CALENDAR=US&amp;VAR:SYMBOL=SGI&amp;VAR:INDEX=0"}</definedName>
    <definedName name="_4390__FDSAUDITLINK__" hidden="1">{"fdsup://Directions/FactSet Auditing Viewer?action=AUDIT_VALUE&amp;DB=129&amp;ID1=14964U10&amp;VALUEID=02001&amp;SDATE=200801&amp;PERIODTYPE=QTR_STD&amp;SCFT=3&amp;window=popup_no_bar&amp;width=385&amp;height=120&amp;START_MAXIMIZED=FALSE&amp;creator=factset&amp;display_string=Audit"}</definedName>
    <definedName name="_4391__FDSAUDITLINK__" hidden="1">{"fdsup://Directions/FactSet Auditing Viewer?action=AUDIT_VALUE&amp;DB=129&amp;ID1=14964U10&amp;VALUEID=02001&amp;SDATE=200703&amp;PERIODTYPE=QTR_STD&amp;SCFT=3&amp;window=popup_no_bar&amp;width=385&amp;height=120&amp;START_MAXIMIZED=FALSE&amp;creator=factset&amp;display_string=Audit"}</definedName>
    <definedName name="_4392__FDSAUDITLINK__" hidden="1">{"fdsup://Directions/FactSet Auditing Viewer?action=AUDIT_VALUE&amp;DB=129&amp;ID1=14964U10&amp;VALUEID=02001&amp;SDATE=200703&amp;PERIODTYPE=QTR_STD&amp;SCFT=3&amp;window=popup_no_bar&amp;width=385&amp;height=120&amp;START_MAXIMIZED=FALSE&amp;creator=factset&amp;display_string=Audit"}</definedName>
    <definedName name="_4393__FDSAUDITLINK__" hidden="1">{"fdsup://Directions/FactSet Auditing Viewer?action=AUDIT_VALUE&amp;DB=129&amp;ID1=14964U10&amp;VALUEID=02001&amp;SDATE=200702&amp;PERIODTYPE=QTR_STD&amp;SCFT=3&amp;window=popup_no_bar&amp;width=385&amp;height=120&amp;START_MAXIMIZED=FALSE&amp;creator=factset&amp;display_string=Audit"}</definedName>
    <definedName name="_4394__FDSAUDITLINK__" hidden="1">{"fdsup://Directions/FactSet Auditing Viewer?action=AUDIT_VALUE&amp;DB=129&amp;ID1=14964U10&amp;VALUEID=02001&amp;SDATE=200702&amp;PERIODTYPE=QTR_STD&amp;SCFT=3&amp;window=popup_no_bar&amp;width=385&amp;height=120&amp;START_MAXIMIZED=FALSE&amp;creator=factset&amp;display_string=Audit"}</definedName>
    <definedName name="_4395__FDSAUDITLINK__" hidden="1">{"fdsup://Directions/FactSet Auditing Viewer?action=AUDIT_VALUE&amp;DB=129&amp;ID1=11162130&amp;VALUEID=02001&amp;SDATE=200802&amp;PERIODTYPE=QTR_STD&amp;SCFT=3&amp;window=popup_no_bar&amp;width=385&amp;height=120&amp;START_MAXIMIZED=FALSE&amp;creator=factset&amp;display_string=Audit"}</definedName>
    <definedName name="_4396__FDSAUDITLINK__" hidden="1">{"fdsup://Directions/FactSet Auditing Viewer?action=AUDIT_VALUE&amp;DB=129&amp;ID1=11162130&amp;VALUEID=02001&amp;SDATE=200802&amp;PERIODTYPE=QTR_STD&amp;SCFT=3&amp;window=popup_no_bar&amp;width=385&amp;height=120&amp;START_MAXIMIZED=FALSE&amp;creator=factset&amp;display_string=Audit"}</definedName>
    <definedName name="_4397__FDSAUDITLINK__" hidden="1">{"fdsup://Directions/FactSet Auditing Viewer?action=AUDIT_VALUE&amp;DB=129&amp;ID1=11162130&amp;VALUEID=02001&amp;SDATE=200801&amp;PERIODTYPE=QTR_STD&amp;SCFT=3&amp;window=popup_no_bar&amp;width=385&amp;height=120&amp;START_MAXIMIZED=FALSE&amp;creator=factset&amp;display_string=Audit"}</definedName>
    <definedName name="_4398__FDSAUDITLINK__" hidden="1">{"fdsup://Directions/FactSet Auditing Viewer?action=AUDIT_VALUE&amp;DB=129&amp;ID1=11162130&amp;VALUEID=02001&amp;SDATE=200801&amp;PERIODTYPE=QTR_STD&amp;SCFT=3&amp;window=popup_no_bar&amp;width=385&amp;height=120&amp;START_MAXIMIZED=FALSE&amp;creator=factset&amp;display_string=Audit"}</definedName>
    <definedName name="_4399__FDSAUDITLINK__" hidden="1">{"fdsup://Directions/FactSet Auditing Viewer?action=AUDIT_VALUE&amp;DB=129&amp;ID1=11162130&amp;VALUEID=02001&amp;SDATE=200703&amp;PERIODTYPE=QTR_STD&amp;SCFT=3&amp;window=popup_no_bar&amp;width=385&amp;height=120&amp;START_MAXIMIZED=FALSE&amp;creator=factset&amp;display_string=Audit"}</definedName>
    <definedName name="_44__FDSAUDITLINK__" hidden="1">{"fdsup://directions/FAT Viewer?action=UPDATE&amp;creator=factset&amp;DYN_ARGS=TRUE&amp;DOC_NAME=FAT:FQL_AUDITING_CLIENT_TEMPLATE.FAT&amp;display_string=Audit&amp;VAR:KEY=CBELUPIFIN&amp;VAR:QUERY=RkZfRU5UUlBSX1ZBTF9EQUlMWSg0MDM3OSwsLCwsJ0RJTCcpL0VDX01FQU5fU0FMRVNfTlRNQSg0MDM3OSk=&amp;","WINDOW=FIRST_POPUP&amp;HEIGHT=450&amp;WIDTH=450&amp;START_MAXIMIZED=FALSE&amp;VAR:CALENDAR=US&amp;VAR:SYMBOL=SGI&amp;VAR:INDEX=0"}</definedName>
    <definedName name="_440__FDSAUDITLINK__" hidden="1">{"fdsup://directions/FAT Viewer?action=UPDATE&amp;creator=factset&amp;DYN_ARGS=TRUE&amp;DOC_NAME=FAT:FQL_AUDITING_CLIENT_TEMPLATE.FAT&amp;display_string=Audit&amp;VAR:KEY=KBINGZKXYB&amp;VAR:QUERY=RkZfRU5UUlBSX1ZBTF9EQUlMWSgzOTgyNSwsLCwsJ0RJTCcpL0VDX01FQU5fU0FMRVNfTlRNQSgzOTgyNSk=&amp;","WINDOW=FIRST_POPUP&amp;HEIGHT=450&amp;WIDTH=450&amp;START_MAXIMIZED=FALSE&amp;VAR:CALENDAR=US&amp;VAR:SYMBOL=SGI&amp;VAR:INDEX=0"}</definedName>
    <definedName name="_4400__FDSAUDITLINK__" hidden="1">{"fdsup://Directions/FactSet Auditing Viewer?action=AUDIT_VALUE&amp;DB=129&amp;ID1=11162130&amp;VALUEID=02001&amp;SDATE=200703&amp;PERIODTYPE=QTR_STD&amp;SCFT=3&amp;window=popup_no_bar&amp;width=385&amp;height=120&amp;START_MAXIMIZED=FALSE&amp;creator=factset&amp;display_string=Audit"}</definedName>
    <definedName name="_4401__FDSAUDITLINK__" hidden="1">{"fdsup://Directions/FactSet Auditing Viewer?action=AUDIT_VALUE&amp;DB=129&amp;ID1=11162130&amp;VALUEID=02001&amp;SDATE=200702&amp;PERIODTYPE=QTR_STD&amp;SCFT=3&amp;window=popup_no_bar&amp;width=385&amp;height=120&amp;START_MAXIMIZED=FALSE&amp;creator=factset&amp;display_string=Audit"}</definedName>
    <definedName name="_4402__FDSAUDITLINK__" hidden="1">{"fdsup://Directions/FactSet Auditing Viewer?action=AUDIT_VALUE&amp;DB=129&amp;ID1=11162130&amp;VALUEID=02001&amp;SDATE=200702&amp;PERIODTYPE=QTR_STD&amp;SCFT=3&amp;window=popup_no_bar&amp;width=385&amp;height=120&amp;START_MAXIMIZED=FALSE&amp;creator=factset&amp;display_string=Audit"}</definedName>
    <definedName name="_4403__FDSAUDITLINK__" hidden="1">{"fdsup://Directions/FactSet Auditing Viewer?action=AUDIT_VALUE&amp;DB=129&amp;ID1=11162130&amp;VALUEID=02001&amp;SDATE=200701&amp;PERIODTYPE=QTR_STD&amp;SCFT=3&amp;window=popup_no_bar&amp;width=385&amp;height=120&amp;START_MAXIMIZED=FALSE&amp;creator=factset&amp;display_string=Audit"}</definedName>
    <definedName name="_4404__FDSAUDITLINK__" hidden="1">{"fdsup://Directions/FactSet Auditing Viewer?action=AUDIT_VALUE&amp;DB=129&amp;ID1=11162130&amp;VALUEID=02001&amp;SDATE=200701&amp;PERIODTYPE=QTR_STD&amp;SCFT=3&amp;window=popup_no_bar&amp;width=385&amp;height=120&amp;START_MAXIMIZED=FALSE&amp;creator=factset&amp;display_string=Audit"}</definedName>
    <definedName name="_4405__FDSAUDITLINK__" hidden="1">{"fdsup://Directions/FactSet Auditing Viewer?action=AUDIT_VALUE&amp;DB=129&amp;ID1=11162130&amp;VALUEID=02001&amp;SDATE=200603&amp;PERIODTYPE=QTR_STD&amp;SCFT=3&amp;window=popup_no_bar&amp;width=385&amp;height=120&amp;START_MAXIMIZED=FALSE&amp;creator=factset&amp;display_string=Audit"}</definedName>
    <definedName name="_4406__FDSAUDITLINK__" hidden="1">{"fdsup://Directions/FactSet Auditing Viewer?action=AUDIT_VALUE&amp;DB=129&amp;ID1=11162130&amp;VALUEID=02001&amp;SDATE=200603&amp;PERIODTYPE=QTR_STD&amp;SCFT=3&amp;window=popup_no_bar&amp;width=385&amp;height=120&amp;START_MAXIMIZED=FALSE&amp;creator=factset&amp;display_string=Audit"}</definedName>
    <definedName name="_4407__FDSAUDITLINK__" hidden="1">{"fdsup://Directions/FactSet Auditing Viewer?action=AUDIT_VALUE&amp;DB=129&amp;ID1=11162130&amp;VALUEID=02001&amp;SDATE=200602&amp;PERIODTYPE=QTR_STD&amp;SCFT=3&amp;window=popup_no_bar&amp;width=385&amp;height=120&amp;START_MAXIMIZED=FALSE&amp;creator=factset&amp;display_string=Audit"}</definedName>
    <definedName name="_4408__FDSAUDITLINK__" hidden="1">{"fdsup://Directions/FactSet Auditing Viewer?action=AUDIT_VALUE&amp;DB=129&amp;ID1=11162130&amp;VALUEID=02001&amp;SDATE=200602&amp;PERIODTYPE=QTR_STD&amp;SCFT=3&amp;window=popup_no_bar&amp;width=385&amp;height=120&amp;START_MAXIMIZED=FALSE&amp;creator=factset&amp;display_string=Audit"}</definedName>
    <definedName name="_4409__FDSAUDITLINK__" hidden="1">{"fdsup://Directions/FactSet Auditing Viewer?action=AUDIT_VALUE&amp;DB=129&amp;ID1=11162130&amp;VALUEID=02001&amp;SDATE=200601&amp;PERIODTYPE=QTR_STD&amp;SCFT=3&amp;window=popup_no_bar&amp;width=385&amp;height=120&amp;START_MAXIMIZED=FALSE&amp;creator=factset&amp;display_string=Audit"}</definedName>
    <definedName name="_441__FDSAUDITLINK__" hidden="1">{"fdsup://directions/FAT Viewer?action=UPDATE&amp;creator=factset&amp;DYN_ARGS=TRUE&amp;DOC_NAME=FAT:FQL_AUDITING_CLIENT_TEMPLATE.FAT&amp;display_string=Audit&amp;VAR:KEY=CFILUHMTOT&amp;VAR:QUERY=RkZfRU5UUlBSX1ZBTF9EQUlMWSgzOTgyMiwsLCwsJ0RJTCcpL0VDX01FQU5fU0FMRVNfTlRNQSgzOTgyMik=&amp;","WINDOW=FIRST_POPUP&amp;HEIGHT=450&amp;WIDTH=450&amp;START_MAXIMIZED=FALSE&amp;VAR:CALENDAR=US&amp;VAR:SYMBOL=SGI&amp;VAR:INDEX=0"}</definedName>
    <definedName name="_4410__FDSAUDITLINK__" hidden="1">{"fdsup://Directions/FactSet Auditing Viewer?action=AUDIT_VALUE&amp;DB=129&amp;ID1=11162130&amp;VALUEID=02001&amp;SDATE=200601&amp;PERIODTYPE=QTR_STD&amp;SCFT=3&amp;window=popup_no_bar&amp;width=385&amp;height=120&amp;START_MAXIMIZED=FALSE&amp;creator=factset&amp;display_string=Audit"}</definedName>
    <definedName name="_4411__FDSAUDITLINK__" hidden="1">{"fdsup://Directions/FactSet Auditing Viewer?action=AUDIT_VALUE&amp;DB=129&amp;ID1=11162130&amp;VALUEID=02001&amp;SDATE=200503&amp;PERIODTYPE=QTR_STD&amp;SCFT=3&amp;window=popup_no_bar&amp;width=385&amp;height=120&amp;START_MAXIMIZED=FALSE&amp;creator=factset&amp;display_string=Audit"}</definedName>
    <definedName name="_4412__FDSAUDITLINK__" hidden="1">{"fdsup://Directions/FactSet Auditing Viewer?action=AUDIT_VALUE&amp;DB=129&amp;ID1=11162130&amp;VALUEID=02001&amp;SDATE=200503&amp;PERIODTYPE=QTR_STD&amp;SCFT=3&amp;window=popup_no_bar&amp;width=385&amp;height=120&amp;START_MAXIMIZED=FALSE&amp;creator=factset&amp;display_string=Audit"}</definedName>
    <definedName name="_4413__FDSAUDITLINK__" hidden="1">{"fdsup://Directions/FactSet Auditing Viewer?action=AUDIT_VALUE&amp;DB=129&amp;ID1=11162130&amp;VALUEID=02001&amp;SDATE=200502&amp;PERIODTYPE=QTR_STD&amp;SCFT=3&amp;window=popup_no_bar&amp;width=385&amp;height=120&amp;START_MAXIMIZED=FALSE&amp;creator=factset&amp;display_string=Audit"}</definedName>
    <definedName name="_4414__FDSAUDITLINK__" hidden="1">{"fdsup://Directions/FactSet Auditing Viewer?action=AUDIT_VALUE&amp;DB=129&amp;ID1=11162130&amp;VALUEID=02001&amp;SDATE=200502&amp;PERIODTYPE=QTR_STD&amp;SCFT=3&amp;window=popup_no_bar&amp;width=385&amp;height=120&amp;START_MAXIMIZED=FALSE&amp;creator=factset&amp;display_string=Audit"}</definedName>
    <definedName name="_4415__FDSAUDITLINK__" hidden="1">{"fdsup://Directions/FactSet Auditing Viewer?action=AUDIT_VALUE&amp;DB=129&amp;ID1=11162130&amp;VALUEID=02001&amp;SDATE=200403&amp;PERIODTYPE=QTR_STD&amp;SCFT=3&amp;window=popup_no_bar&amp;width=385&amp;height=120&amp;START_MAXIMIZED=FALSE&amp;creator=factset&amp;display_string=Audit"}</definedName>
    <definedName name="_4416__FDSAUDITLINK__" hidden="1">{"fdsup://Directions/FactSet Auditing Viewer?action=AUDIT_VALUE&amp;DB=129&amp;ID1=11162130&amp;VALUEID=02001&amp;SDATE=200403&amp;PERIODTYPE=QTR_STD&amp;SCFT=3&amp;window=popup_no_bar&amp;width=385&amp;height=120&amp;START_MAXIMIZED=FALSE&amp;creator=factset&amp;display_string=Audit"}</definedName>
    <definedName name="_4417__FDSAUDITLINK__" hidden="1">{"fdsup://Directions/FactSet Auditing Viewer?action=AUDIT_VALUE&amp;DB=129&amp;ID1=11162130&amp;VALUEID=02001&amp;SDATE=200402&amp;PERIODTYPE=QTR_STD&amp;SCFT=3&amp;window=popup_no_bar&amp;width=385&amp;height=120&amp;START_MAXIMIZED=FALSE&amp;creator=factset&amp;display_string=Audit"}</definedName>
    <definedName name="_4418__FDSAUDITLINK__" hidden="1">{"fdsup://Directions/FactSet Auditing Viewer?action=AUDIT_VALUE&amp;DB=129&amp;ID1=11162130&amp;VALUEID=02001&amp;SDATE=200402&amp;PERIODTYPE=QTR_STD&amp;SCFT=3&amp;window=popup_no_bar&amp;width=385&amp;height=120&amp;START_MAXIMIZED=FALSE&amp;creator=factset&amp;display_string=Audit"}</definedName>
    <definedName name="_4419__FDSAUDITLINK__" hidden="1">{"fdsup://Directions/FactSet Auditing Viewer?action=AUDIT_VALUE&amp;DB=129&amp;ID1=04743P10&amp;VALUEID=02001&amp;SDATE=200801&amp;PERIODTYPE=QTR_STD&amp;SCFT=3&amp;window=popup_no_bar&amp;width=385&amp;height=120&amp;START_MAXIMIZED=FALSE&amp;creator=factset&amp;display_string=Audit"}</definedName>
    <definedName name="_442__FDSAUDITLINK__" hidden="1">{"fdsup://directions/FAT Viewer?action=UPDATE&amp;creator=factset&amp;DYN_ARGS=TRUE&amp;DOC_NAME=FAT:FQL_AUDITING_CLIENT_TEMPLATE.FAT&amp;display_string=Audit&amp;VAR:KEY=UTYZAXQFKX&amp;VAR:QUERY=RkZfRU5UUlBSX1ZBTF9EQUlMWSgzOTgyMSwsLCwsJ0RJTCcpL0VDX01FQU5fU0FMRVNfTlRNQSgzOTgyMSk=&amp;","WINDOW=FIRST_POPUP&amp;HEIGHT=450&amp;WIDTH=450&amp;START_MAXIMIZED=FALSE&amp;VAR:CALENDAR=US&amp;VAR:SYMBOL=SGI&amp;VAR:INDEX=0"}</definedName>
    <definedName name="_4420__FDSAUDITLINK__" hidden="1">{"fdsup://Directions/FactSet Auditing Viewer?action=AUDIT_VALUE&amp;DB=129&amp;ID1=04743P10&amp;VALUEID=02001&amp;SDATE=200801&amp;PERIODTYPE=QTR_STD&amp;SCFT=3&amp;window=popup_no_bar&amp;width=385&amp;height=120&amp;START_MAXIMIZED=FALSE&amp;creator=factset&amp;display_string=Audit"}</definedName>
    <definedName name="_4421__FDSAUDITLINK__" hidden="1">{"fdsup://Directions/FactSet Auditing Viewer?action=AUDIT_VALUE&amp;DB=129&amp;ID1=04743P10&amp;VALUEID=02001&amp;SDATE=200703&amp;PERIODTYPE=QTR_STD&amp;SCFT=3&amp;window=popup_no_bar&amp;width=385&amp;height=120&amp;START_MAXIMIZED=FALSE&amp;creator=factset&amp;display_string=Audit"}</definedName>
    <definedName name="_4422__FDSAUDITLINK__" hidden="1">{"fdsup://Directions/FactSet Auditing Viewer?action=AUDIT_VALUE&amp;DB=129&amp;ID1=04743P10&amp;VALUEID=02001&amp;SDATE=200703&amp;PERIODTYPE=QTR_STD&amp;SCFT=3&amp;window=popup_no_bar&amp;width=385&amp;height=120&amp;START_MAXIMIZED=FALSE&amp;creator=factset&amp;display_string=Audit"}</definedName>
    <definedName name="_4423__FDSAUDITLINK__" hidden="1">{"fdsup://Directions/FactSet Auditing Viewer?action=AUDIT_VALUE&amp;DB=129&amp;ID1=04743P10&amp;VALUEID=02001&amp;SDATE=200702&amp;PERIODTYPE=QTR_STD&amp;SCFT=3&amp;window=popup_no_bar&amp;width=385&amp;height=120&amp;START_MAXIMIZED=FALSE&amp;creator=factset&amp;display_string=Audit"}</definedName>
    <definedName name="_4424__FDSAUDITLINK__" hidden="1">{"fdsup://Directions/FactSet Auditing Viewer?action=AUDIT_VALUE&amp;DB=129&amp;ID1=04743P10&amp;VALUEID=02001&amp;SDATE=200702&amp;PERIODTYPE=QTR_STD&amp;SCFT=3&amp;window=popup_no_bar&amp;width=385&amp;height=120&amp;START_MAXIMIZED=FALSE&amp;creator=factset&amp;display_string=Audit"}</definedName>
    <definedName name="_4425__FDSAUDITLINK__" hidden="1">{"fdsup://Directions/FactSet Auditing Viewer?action=AUDIT_VALUE&amp;DB=129&amp;ID1=04743P10&amp;VALUEID=02001&amp;SDATE=200701&amp;PERIODTYPE=QTR_STD&amp;SCFT=3&amp;window=popup_no_bar&amp;width=385&amp;height=120&amp;START_MAXIMIZED=FALSE&amp;creator=factset&amp;display_string=Audit"}</definedName>
    <definedName name="_4426__FDSAUDITLINK__" hidden="1">{"fdsup://Directions/FactSet Auditing Viewer?action=AUDIT_VALUE&amp;DB=129&amp;ID1=04743P10&amp;VALUEID=02001&amp;SDATE=200701&amp;PERIODTYPE=QTR_STD&amp;SCFT=3&amp;window=popup_no_bar&amp;width=385&amp;height=120&amp;START_MAXIMIZED=FALSE&amp;creator=factset&amp;display_string=Audit"}</definedName>
    <definedName name="_4427__FDSAUDITLINK__" hidden="1">{"fdsup://Directions/FactSet Auditing Viewer?action=AUDIT_VALUE&amp;DB=129&amp;ID1=04743P10&amp;VALUEID=02001&amp;SDATE=200603&amp;PERIODTYPE=QTR_STD&amp;SCFT=3&amp;window=popup_no_bar&amp;width=385&amp;height=120&amp;START_MAXIMIZED=FALSE&amp;creator=factset&amp;display_string=Audit"}</definedName>
    <definedName name="_4428__FDSAUDITLINK__" hidden="1">{"fdsup://Directions/FactSet Auditing Viewer?action=AUDIT_VALUE&amp;DB=129&amp;ID1=04743P10&amp;VALUEID=02001&amp;SDATE=200603&amp;PERIODTYPE=QTR_STD&amp;SCFT=3&amp;window=popup_no_bar&amp;width=385&amp;height=120&amp;START_MAXIMIZED=FALSE&amp;creator=factset&amp;display_string=Audit"}</definedName>
    <definedName name="_4429__FDSAUDITLINK__" hidden="1">{"fdsup://Directions/FactSet Auditing Viewer?action=AUDIT_VALUE&amp;DB=129&amp;ID1=04743P10&amp;VALUEID=02001&amp;SDATE=200602&amp;PERIODTYPE=QTR_STD&amp;SCFT=3&amp;window=popup_no_bar&amp;width=385&amp;height=120&amp;START_MAXIMIZED=FALSE&amp;creator=factset&amp;display_string=Audit"}</definedName>
    <definedName name="_443__FDSAUDITLINK__" hidden="1">{"fdsup://directions/FAT Viewer?action=UPDATE&amp;creator=factset&amp;DYN_ARGS=TRUE&amp;DOC_NAME=FAT:FQL_AUDITING_CLIENT_TEMPLATE.FAT&amp;display_string=Audit&amp;VAR:KEY=YJUJYLOROZ&amp;VAR:QUERY=RkZfRU5UUlBSX1ZBTF9EQUlMWSgzOTgyMCwsLCwsJ0RJTCcpL0VDX01FQU5fU0FMRVNfTlRNQSgzOTgyMCk=&amp;","WINDOW=FIRST_POPUP&amp;HEIGHT=450&amp;WIDTH=450&amp;START_MAXIMIZED=FALSE&amp;VAR:CALENDAR=US&amp;VAR:SYMBOL=SGI&amp;VAR:INDEX=0"}</definedName>
    <definedName name="_4430__FDSAUDITLINK__" hidden="1">{"fdsup://Directions/FactSet Auditing Viewer?action=AUDIT_VALUE&amp;DB=129&amp;ID1=04743P10&amp;VALUEID=02001&amp;SDATE=200602&amp;PERIODTYPE=QTR_STD&amp;SCFT=3&amp;window=popup_no_bar&amp;width=385&amp;height=120&amp;START_MAXIMIZED=FALSE&amp;creator=factset&amp;display_string=Audit"}</definedName>
    <definedName name="_4431__FDSAUDITLINK__" hidden="1">{"fdsup://Directions/FactSet Auditing Viewer?action=AUDIT_VALUE&amp;DB=129&amp;ID1=04743P10&amp;VALUEID=02001&amp;SDATE=200601&amp;PERIODTYPE=QTR_STD&amp;SCFT=3&amp;window=popup_no_bar&amp;width=385&amp;height=120&amp;START_MAXIMIZED=FALSE&amp;creator=factset&amp;display_string=Audit"}</definedName>
    <definedName name="_4432__FDSAUDITLINK__" hidden="1">{"fdsup://Directions/FactSet Auditing Viewer?action=AUDIT_VALUE&amp;DB=129&amp;ID1=04743P10&amp;VALUEID=02001&amp;SDATE=200601&amp;PERIODTYPE=QTR_STD&amp;SCFT=3&amp;window=popup_no_bar&amp;width=385&amp;height=120&amp;START_MAXIMIZED=FALSE&amp;creator=factset&amp;display_string=Audit"}</definedName>
    <definedName name="_4433__FDSAUDITLINK__" hidden="1">{"fdsup://Directions/FactSet Auditing Viewer?action=AUDIT_VALUE&amp;DB=129&amp;ID1=04743P10&amp;VALUEID=02001&amp;SDATE=200503&amp;PERIODTYPE=QTR_STD&amp;SCFT=3&amp;window=popup_no_bar&amp;width=385&amp;height=120&amp;START_MAXIMIZED=FALSE&amp;creator=factset&amp;display_string=Audit"}</definedName>
    <definedName name="_4434__FDSAUDITLINK__" hidden="1">{"fdsup://Directions/FactSet Auditing Viewer?action=AUDIT_VALUE&amp;DB=129&amp;ID1=04743P10&amp;VALUEID=02001&amp;SDATE=200503&amp;PERIODTYPE=QTR_STD&amp;SCFT=3&amp;window=popup_no_bar&amp;width=385&amp;height=120&amp;START_MAXIMIZED=FALSE&amp;creator=factset&amp;display_string=Audit"}</definedName>
    <definedName name="_4435__FDSAUDITLINK__" hidden="1">{"fdsup://Directions/FactSet Auditing Viewer?action=AUDIT_VALUE&amp;DB=129&amp;ID1=04743P10&amp;VALUEID=02001&amp;SDATE=200502&amp;PERIODTYPE=QTR_STD&amp;SCFT=3&amp;window=popup_no_bar&amp;width=385&amp;height=120&amp;START_MAXIMIZED=FALSE&amp;creator=factset&amp;display_string=Audit"}</definedName>
    <definedName name="_4436__FDSAUDITLINK__" hidden="1">{"fdsup://Directions/FactSet Auditing Viewer?action=AUDIT_VALUE&amp;DB=129&amp;ID1=04743P10&amp;VALUEID=02001&amp;SDATE=200502&amp;PERIODTYPE=QTR_STD&amp;SCFT=3&amp;window=popup_no_bar&amp;width=385&amp;height=120&amp;START_MAXIMIZED=FALSE&amp;creator=factset&amp;display_string=Audit"}</definedName>
    <definedName name="_4437__FDSAUDITLINK__" hidden="1">{"fdsup://Directions/FactSet Auditing Viewer?action=AUDIT_VALUE&amp;DB=129&amp;ID1=04743P10&amp;VALUEID=02001&amp;SDATE=200501&amp;PERIODTYPE=QTR_STD&amp;SCFT=3&amp;window=popup_no_bar&amp;width=385&amp;height=120&amp;START_MAXIMIZED=FALSE&amp;creator=factset&amp;display_string=Audit"}</definedName>
    <definedName name="_4438__FDSAUDITLINK__" hidden="1">{"fdsup://Directions/FactSet Auditing Viewer?action=AUDIT_VALUE&amp;DB=129&amp;ID1=04743P10&amp;VALUEID=02001&amp;SDATE=200501&amp;PERIODTYPE=QTR_STD&amp;SCFT=3&amp;window=popup_no_bar&amp;width=385&amp;height=120&amp;START_MAXIMIZED=FALSE&amp;creator=factset&amp;display_string=Audit"}</definedName>
    <definedName name="_4439__FDSAUDITLINK__" hidden="1">{"fdsup://Directions/FactSet Auditing Viewer?action=AUDIT_VALUE&amp;DB=129&amp;ID1=04743P10&amp;VALUEID=02001&amp;SDATE=200403&amp;PERIODTYPE=QTR_STD&amp;SCFT=3&amp;window=popup_no_bar&amp;width=385&amp;height=120&amp;START_MAXIMIZED=FALSE&amp;creator=factset&amp;display_string=Audit"}</definedName>
    <definedName name="_444__FDSAUDITLINK__" hidden="1">{"fdsup://directions/FAT Viewer?action=UPDATE&amp;creator=factset&amp;DYN_ARGS=TRUE&amp;DOC_NAME=FAT:FQL_AUDITING_CLIENT_TEMPLATE.FAT&amp;display_string=Audit&amp;VAR:KEY=YLOVIBWHCF&amp;VAR:QUERY=RkZfRU5UUlBSX1ZBTF9EQUlMWSgzOTgxOSwsLCwsJ0RJTCcpL0VDX01FQU5fU0FMRVNfTlRNQSgzOTgxOSk=&amp;","WINDOW=FIRST_POPUP&amp;HEIGHT=450&amp;WIDTH=450&amp;START_MAXIMIZED=FALSE&amp;VAR:CALENDAR=US&amp;VAR:SYMBOL=SGI&amp;VAR:INDEX=0"}</definedName>
    <definedName name="_4440__FDSAUDITLINK__" hidden="1">{"fdsup://Directions/FactSet Auditing Viewer?action=AUDIT_VALUE&amp;DB=129&amp;ID1=04743P10&amp;VALUEID=02001&amp;SDATE=200403&amp;PERIODTYPE=QTR_STD&amp;SCFT=3&amp;window=popup_no_bar&amp;width=385&amp;height=120&amp;START_MAXIMIZED=FALSE&amp;creator=factset&amp;display_string=Audit"}</definedName>
    <definedName name="_4441__FDSAUDITLINK__" hidden="1">{"fdsup://Directions/FactSet Auditing Viewer?action=AUDIT_VALUE&amp;DB=129&amp;ID1=04743P10&amp;VALUEID=02001&amp;SDATE=200402&amp;PERIODTYPE=QTR_STD&amp;SCFT=3&amp;window=popup_no_bar&amp;width=385&amp;height=120&amp;START_MAXIMIZED=FALSE&amp;creator=factset&amp;display_string=Audit"}</definedName>
    <definedName name="_4442__FDSAUDITLINK__" hidden="1">{"fdsup://Directions/FactSet Auditing Viewer?action=AUDIT_VALUE&amp;DB=129&amp;ID1=04743P10&amp;VALUEID=02001&amp;SDATE=200402&amp;PERIODTYPE=QTR_STD&amp;SCFT=3&amp;window=popup_no_bar&amp;width=385&amp;height=120&amp;START_MAXIMIZED=FALSE&amp;creator=factset&amp;display_string=Audit"}</definedName>
    <definedName name="_4443__FDSAUDITLINK__" hidden="1">{"fdsup://Directions/FactSet Auditing Viewer?action=AUDIT_VALUE&amp;DB=129&amp;ID1=04743P10&amp;VALUEID=02001&amp;SDATE=200401&amp;PERIODTYPE=QTR_STD&amp;SCFT=3&amp;window=popup_no_bar&amp;width=385&amp;height=120&amp;START_MAXIMIZED=FALSE&amp;creator=factset&amp;display_string=Audit"}</definedName>
    <definedName name="_4444__FDSAUDITLINK__" hidden="1">{"fdsup://Directions/FactSet Auditing Viewer?action=AUDIT_VALUE&amp;DB=129&amp;ID1=04743P10&amp;VALUEID=02001&amp;SDATE=200401&amp;PERIODTYPE=QTR_STD&amp;SCFT=3&amp;window=popup_no_bar&amp;width=385&amp;height=120&amp;START_MAXIMIZED=FALSE&amp;creator=factset&amp;display_string=Audit"}</definedName>
    <definedName name="_4445__FDSAUDITLINK__" hidden="1">{"fdsup://Directions/FactSet Auditing Viewer?action=AUDIT_VALUE&amp;DB=129&amp;ID1=03251510&amp;VALUEID=02001&amp;SDATE=200801&amp;PERIODTYPE=QTR_STD&amp;SCFT=3&amp;window=popup_no_bar&amp;width=385&amp;height=120&amp;START_MAXIMIZED=FALSE&amp;creator=factset&amp;display_string=Audit"}</definedName>
    <definedName name="_4446__FDSAUDITLINK__" hidden="1">{"fdsup://Directions/FactSet Auditing Viewer?action=AUDIT_VALUE&amp;DB=129&amp;ID1=03251510&amp;VALUEID=02001&amp;SDATE=200801&amp;PERIODTYPE=QTR_STD&amp;SCFT=3&amp;window=popup_no_bar&amp;width=385&amp;height=120&amp;START_MAXIMIZED=FALSE&amp;creator=factset&amp;display_string=Audit"}</definedName>
    <definedName name="_4447__FDSAUDITLINK__" hidden="1">{"fdsup://Directions/FactSet Auditing Viewer?action=AUDIT_VALUE&amp;DB=129&amp;ID1=03251510&amp;VALUEID=02001&amp;SDATE=200703&amp;PERIODTYPE=QTR_STD&amp;SCFT=3&amp;window=popup_no_bar&amp;width=385&amp;height=120&amp;START_MAXIMIZED=FALSE&amp;creator=factset&amp;display_string=Audit"}</definedName>
    <definedName name="_4448__FDSAUDITLINK__" hidden="1">{"fdsup://Directions/FactSet Auditing Viewer?action=AUDIT_VALUE&amp;DB=129&amp;ID1=03251510&amp;VALUEID=02001&amp;SDATE=200703&amp;PERIODTYPE=QTR_STD&amp;SCFT=3&amp;window=popup_no_bar&amp;width=385&amp;height=120&amp;START_MAXIMIZED=FALSE&amp;creator=factset&amp;display_string=Audit"}</definedName>
    <definedName name="_4449__FDSAUDITLINK__" hidden="1">{"fdsup://Directions/FactSet Auditing Viewer?action=AUDIT_VALUE&amp;DB=129&amp;ID1=03251510&amp;VALUEID=02001&amp;SDATE=200702&amp;PERIODTYPE=QTR_STD&amp;SCFT=3&amp;window=popup_no_bar&amp;width=385&amp;height=120&amp;START_MAXIMIZED=FALSE&amp;creator=factset&amp;display_string=Audit"}</definedName>
    <definedName name="_445__FDSAUDITLINK__" hidden="1">{"fdsup://directions/FAT Viewer?action=UPDATE&amp;creator=factset&amp;DYN_ARGS=TRUE&amp;DOC_NAME=FAT:FQL_AUDITING_CLIENT_TEMPLATE.FAT&amp;display_string=Audit&amp;VAR:KEY=WZKLGVKJWJ&amp;VAR:QUERY=RkZfRU5UUlBSX1ZBTF9EQUlMWSgzOTgxOCwsLCwsJ0RJTCcpL0VDX01FQU5fU0FMRVNfTlRNQSgzOTgxOCk=&amp;","WINDOW=FIRST_POPUP&amp;HEIGHT=450&amp;WIDTH=450&amp;START_MAXIMIZED=FALSE&amp;VAR:CALENDAR=US&amp;VAR:SYMBOL=SGI&amp;VAR:INDEX=0"}</definedName>
    <definedName name="_4450__FDSAUDITLINK__" hidden="1">{"fdsup://Directions/FactSet Auditing Viewer?action=AUDIT_VALUE&amp;DB=129&amp;ID1=03251510&amp;VALUEID=02001&amp;SDATE=200702&amp;PERIODTYPE=QTR_STD&amp;SCFT=3&amp;window=popup_no_bar&amp;width=385&amp;height=120&amp;START_MAXIMIZED=FALSE&amp;creator=factset&amp;display_string=Audit"}</definedName>
    <definedName name="_4451__FDSAUDITLINK__" hidden="1">{"fdsup://Directions/FactSet Auditing Viewer?action=AUDIT_VALUE&amp;DB=129&amp;ID1=03251510&amp;VALUEID=02001&amp;SDATE=200701&amp;PERIODTYPE=QTR_STD&amp;SCFT=3&amp;window=popup_no_bar&amp;width=385&amp;height=120&amp;START_MAXIMIZED=FALSE&amp;creator=factset&amp;display_string=Audit"}</definedName>
    <definedName name="_4452__FDSAUDITLINK__" hidden="1">{"fdsup://Directions/FactSet Auditing Viewer?action=AUDIT_VALUE&amp;DB=129&amp;ID1=03251510&amp;VALUEID=02001&amp;SDATE=200701&amp;PERIODTYPE=QTR_STD&amp;SCFT=3&amp;window=popup_no_bar&amp;width=385&amp;height=120&amp;START_MAXIMIZED=FALSE&amp;creator=factset&amp;display_string=Audit"}</definedName>
    <definedName name="_4453__FDSAUDITLINK__" hidden="1">{"fdsup://Directions/FactSet Auditing Viewer?action=AUDIT_VALUE&amp;DB=129&amp;ID1=03251510&amp;VALUEID=02001&amp;SDATE=200603&amp;PERIODTYPE=QTR_STD&amp;SCFT=3&amp;window=popup_no_bar&amp;width=385&amp;height=120&amp;START_MAXIMIZED=FALSE&amp;creator=factset&amp;display_string=Audit"}</definedName>
    <definedName name="_4454__FDSAUDITLINK__" hidden="1">{"fdsup://Directions/FactSet Auditing Viewer?action=AUDIT_VALUE&amp;DB=129&amp;ID1=03251510&amp;VALUEID=02001&amp;SDATE=200603&amp;PERIODTYPE=QTR_STD&amp;SCFT=3&amp;window=popup_no_bar&amp;width=385&amp;height=120&amp;START_MAXIMIZED=FALSE&amp;creator=factset&amp;display_string=Audit"}</definedName>
    <definedName name="_4455__FDSAUDITLINK__" hidden="1">{"fdsup://Directions/FactSet Auditing Viewer?action=AUDIT_VALUE&amp;DB=129&amp;ID1=03251510&amp;VALUEID=02001&amp;SDATE=200602&amp;PERIODTYPE=QTR_STD&amp;SCFT=3&amp;window=popup_no_bar&amp;width=385&amp;height=120&amp;START_MAXIMIZED=FALSE&amp;creator=factset&amp;display_string=Audit"}</definedName>
    <definedName name="_4456__FDSAUDITLINK__" hidden="1">{"fdsup://Directions/FactSet Auditing Viewer?action=AUDIT_VALUE&amp;DB=129&amp;ID1=03251510&amp;VALUEID=02001&amp;SDATE=200602&amp;PERIODTYPE=QTR_STD&amp;SCFT=3&amp;window=popup_no_bar&amp;width=385&amp;height=120&amp;START_MAXIMIZED=FALSE&amp;creator=factset&amp;display_string=Audit"}</definedName>
    <definedName name="_4457__FDSAUDITLINK__" hidden="1">{"fdsup://Directions/FactSet Auditing Viewer?action=AUDIT_VALUE&amp;DB=129&amp;ID1=03251510&amp;VALUEID=02001&amp;SDATE=200601&amp;PERIODTYPE=QTR_STD&amp;SCFT=3&amp;window=popup_no_bar&amp;width=385&amp;height=120&amp;START_MAXIMIZED=FALSE&amp;creator=factset&amp;display_string=Audit"}</definedName>
    <definedName name="_4458__FDSAUDITLINK__" hidden="1">{"fdsup://Directions/FactSet Auditing Viewer?action=AUDIT_VALUE&amp;DB=129&amp;ID1=03251510&amp;VALUEID=02001&amp;SDATE=200601&amp;PERIODTYPE=QTR_STD&amp;SCFT=3&amp;window=popup_no_bar&amp;width=385&amp;height=120&amp;START_MAXIMIZED=FALSE&amp;creator=factset&amp;display_string=Audit"}</definedName>
    <definedName name="_4459__FDSAUDITLINK__" hidden="1">{"fdsup://Directions/FactSet Auditing Viewer?action=AUDIT_VALUE&amp;DB=129&amp;ID1=00790310&amp;VALUEID=02001&amp;SDATE=200801&amp;PERIODTYPE=QTR_STD&amp;SCFT=3&amp;window=popup_no_bar&amp;width=385&amp;height=120&amp;START_MAXIMIZED=FALSE&amp;creator=factset&amp;display_string=Audit"}</definedName>
    <definedName name="_446__FDSAUDITLINK__" hidden="1">{"fdsup://directions/FAT Viewer?action=UPDATE&amp;creator=factset&amp;DYN_ARGS=TRUE&amp;DOC_NAME=FAT:FQL_AUDITING_CLIENT_TEMPLATE.FAT&amp;display_string=Audit&amp;VAR:KEY=SVUZMNYNKL&amp;VAR:QUERY=RkZfRU5UUlBSX1ZBTF9EQUlMWSgzOTgxNSwsLCwsJ0RJTCcpL0VDX01FQU5fU0FMRVNfTlRNQSgzOTgxNSk=&amp;","WINDOW=FIRST_POPUP&amp;HEIGHT=450&amp;WIDTH=450&amp;START_MAXIMIZED=FALSE&amp;VAR:CALENDAR=US&amp;VAR:SYMBOL=SGI&amp;VAR:INDEX=0"}</definedName>
    <definedName name="_4460__FDSAUDITLINK__" hidden="1">{"fdsup://Directions/FactSet Auditing Viewer?action=AUDIT_VALUE&amp;DB=129&amp;ID1=00790310&amp;VALUEID=02001&amp;SDATE=200801&amp;PERIODTYPE=QTR_STD&amp;SCFT=3&amp;window=popup_no_bar&amp;width=385&amp;height=120&amp;START_MAXIMIZED=FALSE&amp;creator=factset&amp;display_string=Audit"}</definedName>
    <definedName name="_4461__FDSAUDITLINK__" hidden="1">{"fdsup://Directions/FactSet Auditing Viewer?action=AUDIT_VALUE&amp;DB=129&amp;ID1=00790310&amp;VALUEID=02001&amp;SDATE=200703&amp;PERIODTYPE=QTR_STD&amp;SCFT=3&amp;window=popup_no_bar&amp;width=385&amp;height=120&amp;START_MAXIMIZED=FALSE&amp;creator=factset&amp;display_string=Audit"}</definedName>
    <definedName name="_4462__FDSAUDITLINK__" hidden="1">{"fdsup://Directions/FactSet Auditing Viewer?action=AUDIT_VALUE&amp;DB=129&amp;ID1=00790310&amp;VALUEID=02001&amp;SDATE=200703&amp;PERIODTYPE=QTR_STD&amp;SCFT=3&amp;window=popup_no_bar&amp;width=385&amp;height=120&amp;START_MAXIMIZED=FALSE&amp;creator=factset&amp;display_string=Audit"}</definedName>
    <definedName name="_4463__FDSAUDITLINK__" hidden="1">{"fdsup://Directions/FactSet Auditing Viewer?action=AUDIT_VALUE&amp;DB=129&amp;ID1=00790310&amp;VALUEID=02001&amp;SDATE=200702&amp;PERIODTYPE=QTR_STD&amp;SCFT=3&amp;window=popup_no_bar&amp;width=385&amp;height=120&amp;START_MAXIMIZED=FALSE&amp;creator=factset&amp;display_string=Audit"}</definedName>
    <definedName name="_4464__FDSAUDITLINK__" hidden="1">{"fdsup://Directions/FactSet Auditing Viewer?action=AUDIT_VALUE&amp;DB=129&amp;ID1=00790310&amp;VALUEID=02001&amp;SDATE=200702&amp;PERIODTYPE=QTR_STD&amp;SCFT=3&amp;window=popup_no_bar&amp;width=385&amp;height=120&amp;START_MAXIMIZED=FALSE&amp;creator=factset&amp;display_string=Audit"}</definedName>
    <definedName name="_4465__FDSAUDITLINK__" hidden="1">{"fdsup://Directions/FactSet Auditing Viewer?action=AUDIT_VALUE&amp;DB=129&amp;ID1=00790310&amp;VALUEID=02001&amp;SDATE=200701&amp;PERIODTYPE=QTR_STD&amp;SCFT=3&amp;window=popup_no_bar&amp;width=385&amp;height=120&amp;START_MAXIMIZED=FALSE&amp;creator=factset&amp;display_string=Audit"}</definedName>
    <definedName name="_4466__FDSAUDITLINK__" hidden="1">{"fdsup://Directions/FactSet Auditing Viewer?action=AUDIT_VALUE&amp;DB=129&amp;ID1=00790310&amp;VALUEID=02001&amp;SDATE=200701&amp;PERIODTYPE=QTR_STD&amp;SCFT=3&amp;window=popup_no_bar&amp;width=385&amp;height=120&amp;START_MAXIMIZED=FALSE&amp;creator=factset&amp;display_string=Audit"}</definedName>
    <definedName name="_4467__FDSAUDITLINK__" hidden="1">{"fdsup://Directions/FactSet Auditing Viewer?action=AUDIT_VALUE&amp;DB=129&amp;ID1=00790310&amp;VALUEID=02001&amp;SDATE=200603&amp;PERIODTYPE=QTR_STD&amp;SCFT=3&amp;window=popup_no_bar&amp;width=385&amp;height=120&amp;START_MAXIMIZED=FALSE&amp;creator=factset&amp;display_string=Audit"}</definedName>
    <definedName name="_4468__FDSAUDITLINK__" hidden="1">{"fdsup://Directions/FactSet Auditing Viewer?action=AUDIT_VALUE&amp;DB=129&amp;ID1=00790310&amp;VALUEID=02001&amp;SDATE=200603&amp;PERIODTYPE=QTR_STD&amp;SCFT=3&amp;window=popup_no_bar&amp;width=385&amp;height=120&amp;START_MAXIMIZED=FALSE&amp;creator=factset&amp;display_string=Audit"}</definedName>
    <definedName name="_4469__FDSAUDITLINK__" hidden="1">{"fdsup://Directions/FactSet Auditing Viewer?action=AUDIT_VALUE&amp;DB=129&amp;ID1=00790310&amp;VALUEID=02001&amp;SDATE=200602&amp;PERIODTYPE=QTR_STD&amp;SCFT=3&amp;window=popup_no_bar&amp;width=385&amp;height=120&amp;START_MAXIMIZED=FALSE&amp;creator=factset&amp;display_string=Audit"}</definedName>
    <definedName name="_447__FDSAUDITLINK__" hidden="1">{"fdsup://directions/FAT Viewer?action=UPDATE&amp;creator=factset&amp;DYN_ARGS=TRUE&amp;DOC_NAME=FAT:FQL_AUDITING_CLIENT_TEMPLATE.FAT&amp;display_string=Audit&amp;VAR:KEY=SBIXYTMDCX&amp;VAR:QUERY=RkZfRU5UUlBSX1ZBTF9EQUlMWSgzOTgxNCwsLCwsJ0RJTCcpL0VDX01FQU5fU0FMRVNfTlRNQSgzOTgxNCk=&amp;","WINDOW=FIRST_POPUP&amp;HEIGHT=450&amp;WIDTH=450&amp;START_MAXIMIZED=FALSE&amp;VAR:CALENDAR=US&amp;VAR:SYMBOL=SGI&amp;VAR:INDEX=0"}</definedName>
    <definedName name="_4470__FDSAUDITLINK__" hidden="1">{"fdsup://Directions/FactSet Auditing Viewer?action=AUDIT_VALUE&amp;DB=129&amp;ID1=00790310&amp;VALUEID=02001&amp;SDATE=200602&amp;PERIODTYPE=QTR_STD&amp;SCFT=3&amp;window=popup_no_bar&amp;width=385&amp;height=120&amp;START_MAXIMIZED=FALSE&amp;creator=factset&amp;display_string=Audit"}</definedName>
    <definedName name="_4471__FDSAUDITLINK__" hidden="1">{"fdsup://Directions/FactSet Auditing Viewer?action=AUDIT_VALUE&amp;DB=129&amp;ID1=00790310&amp;VALUEID=02001&amp;SDATE=200601&amp;PERIODTYPE=QTR_STD&amp;SCFT=3&amp;window=popup_no_bar&amp;width=385&amp;height=120&amp;START_MAXIMIZED=FALSE&amp;creator=factset&amp;display_string=Audit"}</definedName>
    <definedName name="_4472__FDSAUDITLINK__" hidden="1">{"fdsup://Directions/FactSet Auditing Viewer?action=AUDIT_VALUE&amp;DB=129&amp;ID1=00790310&amp;VALUEID=02001&amp;SDATE=200601&amp;PERIODTYPE=QTR_STD&amp;SCFT=3&amp;window=popup_no_bar&amp;width=385&amp;height=120&amp;START_MAXIMIZED=FALSE&amp;creator=factset&amp;display_string=Audit"}</definedName>
    <definedName name="_4473__FDSAUDITLINK__" hidden="1">{"fdsup://Directions/FactSet Auditing Viewer?action=AUDIT_VALUE&amp;DB=129&amp;ID1=00790310&amp;VALUEID=02001&amp;SDATE=200503&amp;PERIODTYPE=QTR_STD&amp;SCFT=3&amp;window=popup_no_bar&amp;width=385&amp;height=120&amp;START_MAXIMIZED=FALSE&amp;creator=factset&amp;display_string=Audit"}</definedName>
    <definedName name="_4474__FDSAUDITLINK__" hidden="1">{"fdsup://Directions/FactSet Auditing Viewer?action=AUDIT_VALUE&amp;DB=129&amp;ID1=00790310&amp;VALUEID=02001&amp;SDATE=200503&amp;PERIODTYPE=QTR_STD&amp;SCFT=3&amp;window=popup_no_bar&amp;width=385&amp;height=120&amp;START_MAXIMIZED=FALSE&amp;creator=factset&amp;display_string=Audit"}</definedName>
    <definedName name="_4475__FDSAUDITLINK__" hidden="1">{"fdsup://Directions/FactSet Auditing Viewer?action=AUDIT_VALUE&amp;DB=129&amp;ID1=00790310&amp;VALUEID=02001&amp;SDATE=200502&amp;PERIODTYPE=QTR_STD&amp;SCFT=3&amp;window=popup_no_bar&amp;width=385&amp;height=120&amp;START_MAXIMIZED=FALSE&amp;creator=factset&amp;display_string=Audit"}</definedName>
    <definedName name="_4476__FDSAUDITLINK__" hidden="1">{"fdsup://Directions/FactSet Auditing Viewer?action=AUDIT_VALUE&amp;DB=129&amp;ID1=00790310&amp;VALUEID=02001&amp;SDATE=200502&amp;PERIODTYPE=QTR_STD&amp;SCFT=3&amp;window=popup_no_bar&amp;width=385&amp;height=120&amp;START_MAXIMIZED=FALSE&amp;creator=factset&amp;display_string=Audit"}</definedName>
    <definedName name="_4477__FDSAUDITLINK__" hidden="1">{"fdsup://Directions/FactSet Auditing Viewer?action=AUDIT_VALUE&amp;DB=129&amp;ID1=00790310&amp;VALUEID=02001&amp;SDATE=200403&amp;PERIODTYPE=QTR_STD&amp;SCFT=3&amp;window=popup_no_bar&amp;width=385&amp;height=120&amp;START_MAXIMIZED=FALSE&amp;creator=factset&amp;display_string=Audit"}</definedName>
    <definedName name="_4478__FDSAUDITLINK__" hidden="1">{"fdsup://Directions/FactSet Auditing Viewer?action=AUDIT_VALUE&amp;DB=129&amp;ID1=00790310&amp;VALUEID=02001&amp;SDATE=200403&amp;PERIODTYPE=QTR_STD&amp;SCFT=3&amp;window=popup_no_bar&amp;width=385&amp;height=120&amp;START_MAXIMIZED=FALSE&amp;creator=factset&amp;display_string=Audit"}</definedName>
    <definedName name="_4479__FDSAUDITLINK__" hidden="1">{"fdsup://Directions/FactSet Auditing Viewer?action=AUDIT_VALUE&amp;DB=129&amp;ID1=00790310&amp;VALUEID=02001&amp;SDATE=200402&amp;PERIODTYPE=QTR_STD&amp;SCFT=3&amp;window=popup_no_bar&amp;width=385&amp;height=120&amp;START_MAXIMIZED=FALSE&amp;creator=factset&amp;display_string=Audit"}</definedName>
    <definedName name="_448__FDSAUDITLINK__" hidden="1">{"fdsup://directions/FAT Viewer?action=UPDATE&amp;creator=factset&amp;DYN_ARGS=TRUE&amp;DOC_NAME=FAT:FQL_AUDITING_CLIENT_TEMPLATE.FAT&amp;display_string=Audit&amp;VAR:KEY=WJYXKNIHIL&amp;VAR:QUERY=RkZfRU5UUlBSX1ZBTF9EQUlMWSgzOTgxMywsLCwsJ0RJTCcpL0VDX01FQU5fU0FMRVNfTlRNQSgzOTgxMyk=&amp;","WINDOW=FIRST_POPUP&amp;HEIGHT=450&amp;WIDTH=450&amp;START_MAXIMIZED=FALSE&amp;VAR:CALENDAR=US&amp;VAR:SYMBOL=SGI&amp;VAR:INDEX=0"}</definedName>
    <definedName name="_4480__FDSAUDITLINK__" hidden="1">{"fdsup://Directions/FactSet Auditing Viewer?action=AUDIT_VALUE&amp;DB=129&amp;ID1=00790310&amp;VALUEID=02001&amp;SDATE=200402&amp;PERIODTYPE=QTR_STD&amp;SCFT=3&amp;window=popup_no_bar&amp;width=385&amp;height=120&amp;START_MAXIMIZED=FALSE&amp;creator=factset&amp;display_string=Audit"}</definedName>
    <definedName name="_4481__FDSAUDITLINK__" hidden="1">{"fdsup://Directions/FactSet Auditing Viewer?action=AUDIT_VALUE&amp;DB=129&amp;ID1=00790310&amp;VALUEID=02001&amp;SDATE=200401&amp;PERIODTYPE=QTR_STD&amp;SCFT=3&amp;window=popup_no_bar&amp;width=385&amp;height=120&amp;START_MAXIMIZED=FALSE&amp;creator=factset&amp;display_string=Audit"}</definedName>
    <definedName name="_4482__FDSAUDITLINK__" hidden="1">{"fdsup://Directions/FactSet Auditing Viewer?action=AUDIT_VALUE&amp;DB=129&amp;ID1=00790310&amp;VALUEID=02001&amp;SDATE=200401&amp;PERIODTYPE=QTR_STD&amp;SCFT=3&amp;window=popup_no_bar&amp;width=385&amp;height=120&amp;START_MAXIMIZED=FALSE&amp;creator=factset&amp;display_string=Audit"}</definedName>
    <definedName name="_4483__FDSAUDITLINK__" hidden="1">{"fdsup://Directions/FactSet Auditing Viewer?action=AUDIT_VALUE&amp;DB=129&amp;ID1=03822W40&amp;VALUEID=02001&amp;SDATE=200703&amp;PERIODTYPE=QTR_STD&amp;SCFT=3&amp;window=popup_no_bar&amp;width=385&amp;height=120&amp;START_MAXIMIZED=FALSE&amp;creator=factset&amp;display_string=Audit"}</definedName>
    <definedName name="_4484__FDSAUDITLINK__" hidden="1">{"fdsup://Directions/FactSet Auditing Viewer?action=AUDIT_VALUE&amp;DB=129&amp;ID1=03822W40&amp;VALUEID=02001&amp;SDATE=200703&amp;PERIODTYPE=QTR_STD&amp;SCFT=3&amp;window=popup_no_bar&amp;width=385&amp;height=120&amp;START_MAXIMIZED=FALSE&amp;creator=factset&amp;display_string=Audit"}</definedName>
    <definedName name="_4485__FDSAUDITLINK__" hidden="1">{"fdsup://Directions/FactSet Auditing Viewer?action=AUDIT_VALUE&amp;DB=129&amp;ID1=03822W40&amp;VALUEID=02001&amp;SDATE=200702&amp;PERIODTYPE=QTR_STD&amp;SCFT=3&amp;window=popup_no_bar&amp;width=385&amp;height=120&amp;START_MAXIMIZED=FALSE&amp;creator=factset&amp;display_string=Audit"}</definedName>
    <definedName name="_4486__FDSAUDITLINK__" hidden="1">{"fdsup://Directions/FactSet Auditing Viewer?action=AUDIT_VALUE&amp;DB=129&amp;ID1=03822W40&amp;VALUEID=02001&amp;SDATE=200702&amp;PERIODTYPE=QTR_STD&amp;SCFT=3&amp;window=popup_no_bar&amp;width=385&amp;height=120&amp;START_MAXIMIZED=FALSE&amp;creator=factset&amp;display_string=Audit"}</definedName>
    <definedName name="_4487__FDSAUDITLINK__" hidden="1">{"fdsup://Directions/FactSet Auditing Viewer?action=AUDIT_VALUE&amp;DB=129&amp;ID1=03822W40&amp;VALUEID=02001&amp;SDATE=200701&amp;PERIODTYPE=QTR_STD&amp;SCFT=3&amp;window=popup_no_bar&amp;width=385&amp;height=120&amp;START_MAXIMIZED=FALSE&amp;creator=factset&amp;display_string=Audit"}</definedName>
    <definedName name="_4488__FDSAUDITLINK__" hidden="1">{"fdsup://Directions/FactSet Auditing Viewer?action=AUDIT_VALUE&amp;DB=129&amp;ID1=03822W40&amp;VALUEID=02001&amp;SDATE=200701&amp;PERIODTYPE=QTR_STD&amp;SCFT=3&amp;window=popup_no_bar&amp;width=385&amp;height=120&amp;START_MAXIMIZED=FALSE&amp;creator=factset&amp;display_string=Audit"}</definedName>
    <definedName name="_4489__FDSAUDITLINK__" hidden="1">{"fdsup://Directions/FactSet Auditing Viewer?action=AUDIT_VALUE&amp;DB=129&amp;ID1=03822W40&amp;VALUEID=02001&amp;SDATE=200603&amp;PERIODTYPE=QTR_STD&amp;SCFT=3&amp;window=popup_no_bar&amp;width=385&amp;height=120&amp;START_MAXIMIZED=FALSE&amp;creator=factset&amp;display_string=Audit"}</definedName>
    <definedName name="_449__FDSAUDITLINK__" hidden="1">{"fdsup://directions/FAT Viewer?action=UPDATE&amp;creator=factset&amp;DYN_ARGS=TRUE&amp;DOC_NAME=FAT:FQL_AUDITING_CLIENT_TEMPLATE.FAT&amp;display_string=Audit&amp;VAR:KEY=KDSXWLKXYV&amp;VAR:QUERY=RkZfRU5UUlBSX1ZBTF9EQUlMWSgzOTgxMiwsLCwsJ0RJTCcpL0VDX01FQU5fU0FMRVNfTlRNQSgzOTgxMik=&amp;","WINDOW=FIRST_POPUP&amp;HEIGHT=450&amp;WIDTH=450&amp;START_MAXIMIZED=FALSE&amp;VAR:CALENDAR=US&amp;VAR:SYMBOL=SGI&amp;VAR:INDEX=0"}</definedName>
    <definedName name="_4490__FDSAUDITLINK__" hidden="1">{"fdsup://Directions/FactSet Auditing Viewer?action=AUDIT_VALUE&amp;DB=129&amp;ID1=03822W40&amp;VALUEID=02001&amp;SDATE=200603&amp;PERIODTYPE=QTR_STD&amp;SCFT=3&amp;window=popup_no_bar&amp;width=385&amp;height=120&amp;START_MAXIMIZED=FALSE&amp;creator=factset&amp;display_string=Audit"}</definedName>
    <definedName name="_4491__FDSAUDITLINK__" hidden="1">{"fdsup://Directions/FactSet Auditing Viewer?action=AUDIT_VALUE&amp;DB=129&amp;ID1=03822W40&amp;VALUEID=02001&amp;SDATE=200602&amp;PERIODTYPE=QTR_STD&amp;SCFT=3&amp;window=popup_no_bar&amp;width=385&amp;height=120&amp;START_MAXIMIZED=FALSE&amp;creator=factset&amp;display_string=Audit"}</definedName>
    <definedName name="_4492__FDSAUDITLINK__" hidden="1">{"fdsup://Directions/FactSet Auditing Viewer?action=AUDIT_VALUE&amp;DB=129&amp;ID1=03822W40&amp;VALUEID=02001&amp;SDATE=200602&amp;PERIODTYPE=QTR_STD&amp;SCFT=3&amp;window=popup_no_bar&amp;width=385&amp;height=120&amp;START_MAXIMIZED=FALSE&amp;creator=factset&amp;display_string=Audit"}</definedName>
    <definedName name="_4493__FDSAUDITLINK__" hidden="1">{"fdsup://Directions/FactSet Auditing Viewer?action=AUDIT_VALUE&amp;DB=129&amp;ID1=03822W40&amp;VALUEID=02001&amp;SDATE=200601&amp;PERIODTYPE=QTR_STD&amp;SCFT=3&amp;window=popup_no_bar&amp;width=385&amp;height=120&amp;START_MAXIMIZED=FALSE&amp;creator=factset&amp;display_string=Audit"}</definedName>
    <definedName name="_4494__FDSAUDITLINK__" hidden="1">{"fdsup://Directions/FactSet Auditing Viewer?action=AUDIT_VALUE&amp;DB=129&amp;ID1=03822W40&amp;VALUEID=02001&amp;SDATE=200601&amp;PERIODTYPE=QTR_STD&amp;SCFT=3&amp;window=popup_no_bar&amp;width=385&amp;height=120&amp;START_MAXIMIZED=FALSE&amp;creator=factset&amp;display_string=Audit"}</definedName>
    <definedName name="_4495__FDSAUDITLINK__" hidden="1">{"fdsup://Directions/FactSet Auditing Viewer?action=AUDIT_VALUE&amp;DB=129&amp;ID1=03822W40&amp;VALUEID=02001&amp;SDATE=200503&amp;PERIODTYPE=QTR_STD&amp;SCFT=3&amp;window=popup_no_bar&amp;width=385&amp;height=120&amp;START_MAXIMIZED=FALSE&amp;creator=factset&amp;display_string=Audit"}</definedName>
    <definedName name="_4496__FDSAUDITLINK__" hidden="1">{"fdsup://Directions/FactSet Auditing Viewer?action=AUDIT_VALUE&amp;DB=129&amp;ID1=03822W40&amp;VALUEID=02001&amp;SDATE=200503&amp;PERIODTYPE=QTR_STD&amp;SCFT=3&amp;window=popup_no_bar&amp;width=385&amp;height=120&amp;START_MAXIMIZED=FALSE&amp;creator=factset&amp;display_string=Audit"}</definedName>
    <definedName name="_4497__FDSAUDITLINK__" hidden="1">{"fdsup://Directions/FactSet Auditing Viewer?action=AUDIT_VALUE&amp;DB=129&amp;ID1=03822W40&amp;VALUEID=02001&amp;SDATE=200502&amp;PERIODTYPE=QTR_STD&amp;SCFT=3&amp;window=popup_no_bar&amp;width=385&amp;height=120&amp;START_MAXIMIZED=FALSE&amp;creator=factset&amp;display_string=Audit"}</definedName>
    <definedName name="_4498__FDSAUDITLINK__" hidden="1">{"fdsup://Directions/FactSet Auditing Viewer?action=AUDIT_VALUE&amp;DB=129&amp;ID1=03822W40&amp;VALUEID=02001&amp;SDATE=200502&amp;PERIODTYPE=QTR_STD&amp;SCFT=3&amp;window=popup_no_bar&amp;width=385&amp;height=120&amp;START_MAXIMIZED=FALSE&amp;creator=factset&amp;display_string=Audit"}</definedName>
    <definedName name="_4499__FDSAUDITLINK__" hidden="1">{"fdsup://Directions/FactSet Auditing Viewer?action=AUDIT_VALUE&amp;DB=129&amp;ID1=03822W40&amp;VALUEID=02001&amp;SDATE=200501&amp;PERIODTYPE=QTR_STD&amp;SCFT=3&amp;window=popup_no_bar&amp;width=385&amp;height=120&amp;START_MAXIMIZED=FALSE&amp;creator=factset&amp;display_string=Audit"}</definedName>
    <definedName name="_45__FDSAUDITLINK__" hidden="1">{"fdsup://directions/FAT Viewer?action=UPDATE&amp;creator=factset&amp;DYN_ARGS=TRUE&amp;DOC_NAME=FAT:FQL_AUDITING_CLIENT_TEMPLATE.FAT&amp;display_string=Audit&amp;VAR:KEY=AVMZINWVMN&amp;VAR:QUERY=RkZfRU5UUlBSX1ZBTF9EQUlMWSg0MDM3OCwsLCwsJ0RJTCcpL0VDX01FQU5fU0FMRVNfTlRNQSg0MDM3OCk=&amp;","WINDOW=FIRST_POPUP&amp;HEIGHT=450&amp;WIDTH=450&amp;START_MAXIMIZED=FALSE&amp;VAR:CALENDAR=US&amp;VAR:SYMBOL=SGI&amp;VAR:INDEX=0"}</definedName>
    <definedName name="_450__FDSAUDITLINK__" hidden="1">{"fdsup://directions/FAT Viewer?action=UPDATE&amp;creator=factset&amp;DYN_ARGS=TRUE&amp;DOC_NAME=FAT:FQL_AUDITING_CLIENT_TEMPLATE.FAT&amp;display_string=Audit&amp;VAR:KEY=IJGBSDCNWV&amp;VAR:QUERY=RkZfRU5UUlBSX1ZBTF9EQUlMWSgzOTgxMSwsLCwsJ0RJTCcpL0VDX01FQU5fU0FMRVNfTlRNQSgzOTgxMSk=&amp;","WINDOW=FIRST_POPUP&amp;HEIGHT=450&amp;WIDTH=450&amp;START_MAXIMIZED=FALSE&amp;VAR:CALENDAR=US&amp;VAR:SYMBOL=SGI&amp;VAR:INDEX=0"}</definedName>
    <definedName name="_4500__FDSAUDITLINK__" hidden="1">{"fdsup://Directions/FactSet Auditing Viewer?action=AUDIT_VALUE&amp;DB=129&amp;ID1=03822W40&amp;VALUEID=02001&amp;SDATE=200501&amp;PERIODTYPE=QTR_STD&amp;SCFT=3&amp;window=popup_no_bar&amp;width=385&amp;height=120&amp;START_MAXIMIZED=FALSE&amp;creator=factset&amp;display_string=Audit"}</definedName>
    <definedName name="_4501__FDSAUDITLINK__" hidden="1">{"fdsup://Directions/FactSet Auditing Viewer?action=AUDIT_VALUE&amp;DB=129&amp;ID1=03822W40&amp;VALUEID=02001&amp;SDATE=200403&amp;PERIODTYPE=QTR_STD&amp;SCFT=3&amp;window=popup_no_bar&amp;width=385&amp;height=120&amp;START_MAXIMIZED=FALSE&amp;creator=factset&amp;display_string=Audit"}</definedName>
    <definedName name="_4502__FDSAUDITLINK__" hidden="1">{"fdsup://Directions/FactSet Auditing Viewer?action=AUDIT_VALUE&amp;DB=129&amp;ID1=03822W40&amp;VALUEID=02001&amp;SDATE=200403&amp;PERIODTYPE=QTR_STD&amp;SCFT=3&amp;window=popup_no_bar&amp;width=385&amp;height=120&amp;START_MAXIMIZED=FALSE&amp;creator=factset&amp;display_string=Audit"}</definedName>
    <definedName name="_4503__FDSAUDITLINK__" hidden="1">{"fdsup://Directions/FactSet Auditing Viewer?action=AUDIT_VALUE&amp;DB=129&amp;ID1=03822W40&amp;VALUEID=02001&amp;SDATE=200402&amp;PERIODTYPE=QTR_STD&amp;SCFT=3&amp;window=popup_no_bar&amp;width=385&amp;height=120&amp;START_MAXIMIZED=FALSE&amp;creator=factset&amp;display_string=Audit"}</definedName>
    <definedName name="_4504__FDSAUDITLINK__" hidden="1">{"fdsup://Directions/FactSet Auditing Viewer?action=AUDIT_VALUE&amp;DB=129&amp;ID1=03822W40&amp;VALUEID=02001&amp;SDATE=200402&amp;PERIODTYPE=QTR_STD&amp;SCFT=3&amp;window=popup_no_bar&amp;width=385&amp;height=120&amp;START_MAXIMIZED=FALSE&amp;creator=factset&amp;display_string=Audit"}</definedName>
    <definedName name="_4505__FDSAUDITLINK__" hidden="1">{"fdsup://Directions/FactSet Auditing Viewer?action=AUDIT_VALUE&amp;DB=129&amp;ID1=03822W40&amp;VALUEID=02001&amp;SDATE=200401&amp;PERIODTYPE=QTR_STD&amp;SCFT=3&amp;window=popup_no_bar&amp;width=385&amp;height=120&amp;START_MAXIMIZED=FALSE&amp;creator=factset&amp;display_string=Audit"}</definedName>
    <definedName name="_4506__FDSAUDITLINK__" hidden="1">{"fdsup://Directions/FactSet Auditing Viewer?action=AUDIT_VALUE&amp;DB=129&amp;ID1=03822W40&amp;VALUEID=02001&amp;SDATE=200401&amp;PERIODTYPE=QTR_STD&amp;SCFT=3&amp;window=popup_no_bar&amp;width=385&amp;height=120&amp;START_MAXIMIZED=FALSE&amp;creator=factset&amp;display_string=Audit"}</definedName>
    <definedName name="_4507__FDSAUDITLINK__" hidden="1">{"fdsup://Directions/FactSet Auditing Viewer?action=AUDIT_VALUE&amp;DB=129&amp;ID1=03822210&amp;VALUEID=02001&amp;SDATE=200802&amp;PERIODTYPE=QTR_STD&amp;SCFT=3&amp;window=popup_no_bar&amp;width=385&amp;height=120&amp;START_MAXIMIZED=FALSE&amp;creator=factset&amp;display_string=Audit"}</definedName>
    <definedName name="_4508__FDSAUDITLINK__" hidden="1">{"fdsup://Directions/FactSet Auditing Viewer?action=AUDIT_VALUE&amp;DB=129&amp;ID1=03822210&amp;VALUEID=02001&amp;SDATE=200802&amp;PERIODTYPE=QTR_STD&amp;SCFT=3&amp;window=popup_no_bar&amp;width=385&amp;height=120&amp;START_MAXIMIZED=FALSE&amp;creator=factset&amp;display_string=Audit"}</definedName>
    <definedName name="_4509__FDSAUDITLINK__" hidden="1">{"fdsup://Directions/FactSet Auditing Viewer?action=AUDIT_VALUE&amp;DB=129&amp;ID1=03822210&amp;VALUEID=02001&amp;SDATE=200801&amp;PERIODTYPE=QTR_STD&amp;SCFT=3&amp;window=popup_no_bar&amp;width=385&amp;height=120&amp;START_MAXIMIZED=FALSE&amp;creator=factset&amp;display_string=Audit"}</definedName>
    <definedName name="_451__FDSAUDITLINK__" hidden="1">{"fdsup://directions/FAT Viewer?action=UPDATE&amp;creator=factset&amp;DYN_ARGS=TRUE&amp;DOC_NAME=FAT:FQL_AUDITING_CLIENT_TEMPLATE.FAT&amp;display_string=Audit&amp;VAR:KEY=WJQFOHGZCN&amp;VAR:QUERY=RkZfRU5UUlBSX1ZBTF9EQUlMWSgzOTgwOCwsLCwsJ0RJTCcpL0VDX01FQU5fU0FMRVNfTlRNQSgzOTgwOCk=&amp;","WINDOW=FIRST_POPUP&amp;HEIGHT=450&amp;WIDTH=450&amp;START_MAXIMIZED=FALSE&amp;VAR:CALENDAR=US&amp;VAR:SYMBOL=SGI&amp;VAR:INDEX=0"}</definedName>
    <definedName name="_4510__FDSAUDITLINK__" hidden="1">{"fdsup://Directions/FactSet Auditing Viewer?action=AUDIT_VALUE&amp;DB=129&amp;ID1=03822210&amp;VALUEID=02001&amp;SDATE=200801&amp;PERIODTYPE=QTR_STD&amp;SCFT=3&amp;window=popup_no_bar&amp;width=385&amp;height=120&amp;START_MAXIMIZED=FALSE&amp;creator=factset&amp;display_string=Audit"}</definedName>
    <definedName name="_4511__FDSAUDITLINK__" hidden="1">{"fdsup://Directions/FactSet Auditing Viewer?action=AUDIT_VALUE&amp;DB=129&amp;ID1=03822210&amp;VALUEID=02001&amp;SDATE=200703&amp;PERIODTYPE=QTR_STD&amp;SCFT=3&amp;window=popup_no_bar&amp;width=385&amp;height=120&amp;START_MAXIMIZED=FALSE&amp;creator=factset&amp;display_string=Audit"}</definedName>
    <definedName name="_4512__FDSAUDITLINK__" hidden="1">{"fdsup://Directions/FactSet Auditing Viewer?action=AUDIT_VALUE&amp;DB=129&amp;ID1=03822210&amp;VALUEID=02001&amp;SDATE=200703&amp;PERIODTYPE=QTR_STD&amp;SCFT=3&amp;window=popup_no_bar&amp;width=385&amp;height=120&amp;START_MAXIMIZED=FALSE&amp;creator=factset&amp;display_string=Audit"}</definedName>
    <definedName name="_4513__FDSAUDITLINK__" hidden="1">{"fdsup://Directions/FactSet Auditing Viewer?action=AUDIT_VALUE&amp;DB=129&amp;ID1=03822210&amp;VALUEID=02001&amp;SDATE=200702&amp;PERIODTYPE=QTR_STD&amp;SCFT=3&amp;window=popup_no_bar&amp;width=385&amp;height=120&amp;START_MAXIMIZED=FALSE&amp;creator=factset&amp;display_string=Audit"}</definedName>
    <definedName name="_4514__FDSAUDITLINK__" hidden="1">{"fdsup://Directions/FactSet Auditing Viewer?action=AUDIT_VALUE&amp;DB=129&amp;ID1=03822210&amp;VALUEID=02001&amp;SDATE=200702&amp;PERIODTYPE=QTR_STD&amp;SCFT=3&amp;window=popup_no_bar&amp;width=385&amp;height=120&amp;START_MAXIMIZED=FALSE&amp;creator=factset&amp;display_string=Audit"}</definedName>
    <definedName name="_4515__FDSAUDITLINK__" hidden="1">{"fdsup://Directions/FactSet Auditing Viewer?action=AUDIT_VALUE&amp;DB=129&amp;ID1=03822210&amp;VALUEID=02001&amp;SDATE=200701&amp;PERIODTYPE=QTR_STD&amp;SCFT=3&amp;window=popup_no_bar&amp;width=385&amp;height=120&amp;START_MAXIMIZED=FALSE&amp;creator=factset&amp;display_string=Audit"}</definedName>
    <definedName name="_4516__FDSAUDITLINK__" hidden="1">{"fdsup://Directions/FactSet Auditing Viewer?action=AUDIT_VALUE&amp;DB=129&amp;ID1=03822210&amp;VALUEID=02001&amp;SDATE=200701&amp;PERIODTYPE=QTR_STD&amp;SCFT=3&amp;window=popup_no_bar&amp;width=385&amp;height=120&amp;START_MAXIMIZED=FALSE&amp;creator=factset&amp;display_string=Audit"}</definedName>
    <definedName name="_4517__FDSAUDITLINK__" hidden="1">{"fdsup://Directions/FactSet Auditing Viewer?action=AUDIT_VALUE&amp;DB=129&amp;ID1=03822210&amp;VALUEID=02001&amp;SDATE=200603&amp;PERIODTYPE=QTR_STD&amp;SCFT=3&amp;window=popup_no_bar&amp;width=385&amp;height=120&amp;START_MAXIMIZED=FALSE&amp;creator=factset&amp;display_string=Audit"}</definedName>
    <definedName name="_4518__FDSAUDITLINK__" hidden="1">{"fdsup://Directions/FactSet Auditing Viewer?action=AUDIT_VALUE&amp;DB=129&amp;ID1=03822210&amp;VALUEID=02001&amp;SDATE=200603&amp;PERIODTYPE=QTR_STD&amp;SCFT=3&amp;window=popup_no_bar&amp;width=385&amp;height=120&amp;START_MAXIMIZED=FALSE&amp;creator=factset&amp;display_string=Audit"}</definedName>
    <definedName name="_4519__FDSAUDITLINK__" hidden="1">{"fdsup://Directions/FactSet Auditing Viewer?action=AUDIT_VALUE&amp;DB=129&amp;ID1=03822210&amp;VALUEID=02001&amp;SDATE=200602&amp;PERIODTYPE=QTR_STD&amp;SCFT=3&amp;window=popup_no_bar&amp;width=385&amp;height=120&amp;START_MAXIMIZED=FALSE&amp;creator=factset&amp;display_string=Audit"}</definedName>
    <definedName name="_452__FDSAUDITLINK__" hidden="1">{"fdsup://directions/FAT Viewer?action=UPDATE&amp;creator=factset&amp;DYN_ARGS=TRUE&amp;DOC_NAME=FAT:FQL_AUDITING_CLIENT_TEMPLATE.FAT&amp;display_string=Audit&amp;VAR:KEY=ALWZINKLIP&amp;VAR:QUERY=RkZfRU5UUlBSX1ZBTF9EQUlMWSgzOTgwNywsLCwsJ0RJTCcpL0VDX01FQU5fU0FMRVNfTlRNQSgzOTgwNyk=&amp;","WINDOW=FIRST_POPUP&amp;HEIGHT=450&amp;WIDTH=450&amp;START_MAXIMIZED=FALSE&amp;VAR:CALENDAR=US&amp;VAR:SYMBOL=SGI&amp;VAR:INDEX=0"}</definedName>
    <definedName name="_4520__FDSAUDITLINK__" hidden="1">{"fdsup://Directions/FactSet Auditing Viewer?action=AUDIT_VALUE&amp;DB=129&amp;ID1=03822210&amp;VALUEID=02001&amp;SDATE=200602&amp;PERIODTYPE=QTR_STD&amp;SCFT=3&amp;window=popup_no_bar&amp;width=385&amp;height=120&amp;START_MAXIMIZED=FALSE&amp;creator=factset&amp;display_string=Audit"}</definedName>
    <definedName name="_4521__FDSAUDITLINK__" hidden="1">{"fdsup://Directions/FactSet Auditing Viewer?action=AUDIT_VALUE&amp;DB=129&amp;ID1=03822210&amp;VALUEID=02001&amp;SDATE=200601&amp;PERIODTYPE=QTR_STD&amp;SCFT=3&amp;window=popup_no_bar&amp;width=385&amp;height=120&amp;START_MAXIMIZED=FALSE&amp;creator=factset&amp;display_string=Audit"}</definedName>
    <definedName name="_4522__FDSAUDITLINK__" hidden="1">{"fdsup://Directions/FactSet Auditing Viewer?action=AUDIT_VALUE&amp;DB=129&amp;ID1=03822210&amp;VALUEID=02001&amp;SDATE=200601&amp;PERIODTYPE=QTR_STD&amp;SCFT=3&amp;window=popup_no_bar&amp;width=385&amp;height=120&amp;START_MAXIMIZED=FALSE&amp;creator=factset&amp;display_string=Audit"}</definedName>
    <definedName name="_4523__FDSAUDITLINK__" hidden="1">{"fdsup://Directions/FactSet Auditing Viewer?action=AUDIT_VALUE&amp;DB=129&amp;ID1=03822210&amp;VALUEID=02001&amp;SDATE=200503&amp;PERIODTYPE=QTR_STD&amp;SCFT=3&amp;window=popup_no_bar&amp;width=385&amp;height=120&amp;START_MAXIMIZED=FALSE&amp;creator=factset&amp;display_string=Audit"}</definedName>
    <definedName name="_4524__FDSAUDITLINK__" hidden="1">{"fdsup://Directions/FactSet Auditing Viewer?action=AUDIT_VALUE&amp;DB=129&amp;ID1=03822210&amp;VALUEID=02001&amp;SDATE=200503&amp;PERIODTYPE=QTR_STD&amp;SCFT=3&amp;window=popup_no_bar&amp;width=385&amp;height=120&amp;START_MAXIMIZED=FALSE&amp;creator=factset&amp;display_string=Audit"}</definedName>
    <definedName name="_4525__FDSAUDITLINK__" hidden="1">{"fdsup://Directions/FactSet Auditing Viewer?action=AUDIT_VALUE&amp;DB=129&amp;ID1=03822210&amp;VALUEID=02001&amp;SDATE=200502&amp;PERIODTYPE=QTR_STD&amp;SCFT=3&amp;window=popup_no_bar&amp;width=385&amp;height=120&amp;START_MAXIMIZED=FALSE&amp;creator=factset&amp;display_string=Audit"}</definedName>
    <definedName name="_4526__FDSAUDITLINK__" hidden="1">{"fdsup://Directions/FactSet Auditing Viewer?action=AUDIT_VALUE&amp;DB=129&amp;ID1=03822210&amp;VALUEID=02001&amp;SDATE=200502&amp;PERIODTYPE=QTR_STD&amp;SCFT=3&amp;window=popup_no_bar&amp;width=385&amp;height=120&amp;START_MAXIMIZED=FALSE&amp;creator=factset&amp;display_string=Audit"}</definedName>
    <definedName name="_4527__FDSAUDITLINK__" hidden="1">{"fdsup://Directions/FactSet Auditing Viewer?action=AUDIT_VALUE&amp;DB=129&amp;ID1=03822210&amp;VALUEID=02001&amp;SDATE=200501&amp;PERIODTYPE=QTR_STD&amp;SCFT=3&amp;window=popup_no_bar&amp;width=385&amp;height=120&amp;START_MAXIMIZED=FALSE&amp;creator=factset&amp;display_string=Audit"}</definedName>
    <definedName name="_4528__FDSAUDITLINK__" hidden="1">{"fdsup://Directions/FactSet Auditing Viewer?action=AUDIT_VALUE&amp;DB=129&amp;ID1=03822210&amp;VALUEID=02001&amp;SDATE=200501&amp;PERIODTYPE=QTR_STD&amp;SCFT=3&amp;window=popup_no_bar&amp;width=385&amp;height=120&amp;START_MAXIMIZED=FALSE&amp;creator=factset&amp;display_string=Audit"}</definedName>
    <definedName name="_4529__FDSAUDITLINK__" hidden="1">{"fdsup://Directions/FactSet Auditing Viewer?action=AUDIT_VALUE&amp;DB=129&amp;ID1=03822210&amp;VALUEID=02001&amp;SDATE=200403&amp;PERIODTYPE=QTR_STD&amp;SCFT=3&amp;window=popup_no_bar&amp;width=385&amp;height=120&amp;START_MAXIMIZED=FALSE&amp;creator=factset&amp;display_string=Audit"}</definedName>
    <definedName name="_453__FDSAUDITLINK__" hidden="1">{"fdsup://directions/FAT Viewer?action=UPDATE&amp;creator=factset&amp;DYN_ARGS=TRUE&amp;DOC_NAME=FAT:FQL_AUDITING_CLIENT_TEMPLATE.FAT&amp;display_string=Audit&amp;VAR:KEY=WDUXUTCLCV&amp;VAR:QUERY=RkZfRU5UUlBSX1ZBTF9EQUlMWSgzOTgwNiwsLCwsJ0RJTCcpL0VDX01FQU5fU0FMRVNfTlRNQSgzOTgwNik=&amp;","WINDOW=FIRST_POPUP&amp;HEIGHT=450&amp;WIDTH=450&amp;START_MAXIMIZED=FALSE&amp;VAR:CALENDAR=US&amp;VAR:SYMBOL=SGI&amp;VAR:INDEX=0"}</definedName>
    <definedName name="_4530__FDSAUDITLINK__" hidden="1">{"fdsup://Directions/FactSet Auditing Viewer?action=AUDIT_VALUE&amp;DB=129&amp;ID1=03822210&amp;VALUEID=02001&amp;SDATE=200403&amp;PERIODTYPE=QTR_STD&amp;SCFT=3&amp;window=popup_no_bar&amp;width=385&amp;height=120&amp;START_MAXIMIZED=FALSE&amp;creator=factset&amp;display_string=Audit"}</definedName>
    <definedName name="_4531__FDSAUDITLINK__" hidden="1">{"fdsup://Directions/FactSet Auditing Viewer?action=AUDIT_VALUE&amp;DB=129&amp;ID1=03822210&amp;VALUEID=02001&amp;SDATE=200402&amp;PERIODTYPE=QTR_STD&amp;SCFT=3&amp;window=popup_no_bar&amp;width=385&amp;height=120&amp;START_MAXIMIZED=FALSE&amp;creator=factset&amp;display_string=Audit"}</definedName>
    <definedName name="_4532__FDSAUDITLINK__" hidden="1">{"fdsup://Directions/FactSet Auditing Viewer?action=AUDIT_VALUE&amp;DB=129&amp;ID1=03822210&amp;VALUEID=02001&amp;SDATE=200402&amp;PERIODTYPE=QTR_STD&amp;SCFT=3&amp;window=popup_no_bar&amp;width=385&amp;height=120&amp;START_MAXIMIZED=FALSE&amp;creator=factset&amp;display_string=Audit"}</definedName>
    <definedName name="_4533__FDSAUDITLINK__" hidden="1">{"fdsup://Directions/FactSet Auditing Viewer?action=AUDIT_VALUE&amp;DB=129&amp;ID1=02144110&amp;VALUEID=02001&amp;SDATE=200801&amp;PERIODTYPE=QTR_STD&amp;SCFT=3&amp;window=popup_no_bar&amp;width=385&amp;height=120&amp;START_MAXIMIZED=FALSE&amp;creator=factset&amp;display_string=Audit"}</definedName>
    <definedName name="_4534__FDSAUDITLINK__" hidden="1">{"fdsup://Directions/FactSet Auditing Viewer?action=AUDIT_VALUE&amp;DB=129&amp;ID1=02144110&amp;VALUEID=02001&amp;SDATE=200801&amp;PERIODTYPE=QTR_STD&amp;SCFT=3&amp;window=popup_no_bar&amp;width=385&amp;height=120&amp;START_MAXIMIZED=FALSE&amp;creator=factset&amp;display_string=Audit"}</definedName>
    <definedName name="_4535__FDSAUDITLINK__" hidden="1">{"fdsup://Directions/FactSet Auditing Viewer?action=AUDIT_VALUE&amp;DB=129&amp;ID1=02144110&amp;VALUEID=02001&amp;SDATE=200703&amp;PERIODTYPE=QTR_STD&amp;SCFT=3&amp;window=popup_no_bar&amp;width=385&amp;height=120&amp;START_MAXIMIZED=FALSE&amp;creator=factset&amp;display_string=Audit"}</definedName>
    <definedName name="_4536__FDSAUDITLINK__" hidden="1">{"fdsup://Directions/FactSet Auditing Viewer?action=AUDIT_VALUE&amp;DB=129&amp;ID1=02144110&amp;VALUEID=02001&amp;SDATE=200703&amp;PERIODTYPE=QTR_STD&amp;SCFT=3&amp;window=popup_no_bar&amp;width=385&amp;height=120&amp;START_MAXIMIZED=FALSE&amp;creator=factset&amp;display_string=Audit"}</definedName>
    <definedName name="_4537__FDSAUDITLINK__" hidden="1">{"fdsup://Directions/FactSet Auditing Viewer?action=AUDIT_VALUE&amp;DB=129&amp;ID1=02144110&amp;VALUEID=02001&amp;SDATE=200702&amp;PERIODTYPE=QTR_STD&amp;SCFT=3&amp;window=popup_no_bar&amp;width=385&amp;height=120&amp;START_MAXIMIZED=FALSE&amp;creator=factset&amp;display_string=Audit"}</definedName>
    <definedName name="_4538__FDSAUDITLINK__" hidden="1">{"fdsup://Directions/FactSet Auditing Viewer?action=AUDIT_VALUE&amp;DB=129&amp;ID1=02144110&amp;VALUEID=02001&amp;SDATE=200702&amp;PERIODTYPE=QTR_STD&amp;SCFT=3&amp;window=popup_no_bar&amp;width=385&amp;height=120&amp;START_MAXIMIZED=FALSE&amp;creator=factset&amp;display_string=Audit"}</definedName>
    <definedName name="_4539__FDSAUDITLINK__" hidden="1">{"fdsup://Directions/FactSet Auditing Viewer?action=AUDIT_VALUE&amp;DB=129&amp;ID1=02144110&amp;VALUEID=02001&amp;SDATE=200701&amp;PERIODTYPE=QTR_STD&amp;SCFT=3&amp;window=popup_no_bar&amp;width=385&amp;height=120&amp;START_MAXIMIZED=FALSE&amp;creator=factset&amp;display_string=Audit"}</definedName>
    <definedName name="_454__FDSAUDITLINK__" hidden="1">{"fdsup://directions/FAT Viewer?action=UPDATE&amp;creator=factset&amp;DYN_ARGS=TRUE&amp;DOC_NAME=FAT:FQL_AUDITING_CLIENT_TEMPLATE.FAT&amp;display_string=Audit&amp;VAR:KEY=UTCFSHYRUH&amp;VAR:QUERY=RkZfRU5UUlBSX1ZBTF9EQUlMWSgzOTgwNSwsLCwsJ0RJTCcpL0VDX01FQU5fU0FMRVNfTlRNQSgzOTgwNSk=&amp;","WINDOW=FIRST_POPUP&amp;HEIGHT=450&amp;WIDTH=450&amp;START_MAXIMIZED=FALSE&amp;VAR:CALENDAR=US&amp;VAR:SYMBOL=SGI&amp;VAR:INDEX=0"}</definedName>
    <definedName name="_4540__FDSAUDITLINK__" hidden="1">{"fdsup://Directions/FactSet Auditing Viewer?action=AUDIT_VALUE&amp;DB=129&amp;ID1=02144110&amp;VALUEID=02001&amp;SDATE=200701&amp;PERIODTYPE=QTR_STD&amp;SCFT=3&amp;window=popup_no_bar&amp;width=385&amp;height=120&amp;START_MAXIMIZED=FALSE&amp;creator=factset&amp;display_string=Audit"}</definedName>
    <definedName name="_4541__FDSAUDITLINK__" hidden="1">{"fdsup://Directions/FactSet Auditing Viewer?action=AUDIT_VALUE&amp;DB=129&amp;ID1=02144110&amp;VALUEID=02001&amp;SDATE=200603&amp;PERIODTYPE=QTR_STD&amp;SCFT=3&amp;window=popup_no_bar&amp;width=385&amp;height=120&amp;START_MAXIMIZED=FALSE&amp;creator=factset&amp;display_string=Audit"}</definedName>
    <definedName name="_4542__FDSAUDITLINK__" hidden="1">{"fdsup://Directions/FactSet Auditing Viewer?action=AUDIT_VALUE&amp;DB=129&amp;ID1=02144110&amp;VALUEID=02001&amp;SDATE=200603&amp;PERIODTYPE=QTR_STD&amp;SCFT=3&amp;window=popup_no_bar&amp;width=385&amp;height=120&amp;START_MAXIMIZED=FALSE&amp;creator=factset&amp;display_string=Audit"}</definedName>
    <definedName name="_4543__FDSAUDITLINK__" hidden="1">{"fdsup://Directions/FactSet Auditing Viewer?action=AUDIT_VALUE&amp;DB=129&amp;ID1=02144110&amp;VALUEID=02001&amp;SDATE=200602&amp;PERIODTYPE=QTR_STD&amp;SCFT=3&amp;window=popup_no_bar&amp;width=385&amp;height=120&amp;START_MAXIMIZED=FALSE&amp;creator=factset&amp;display_string=Audit"}</definedName>
    <definedName name="_4544__FDSAUDITLINK__" hidden="1">{"fdsup://Directions/FactSet Auditing Viewer?action=AUDIT_VALUE&amp;DB=129&amp;ID1=02144110&amp;VALUEID=02001&amp;SDATE=200602&amp;PERIODTYPE=QTR_STD&amp;SCFT=3&amp;window=popup_no_bar&amp;width=385&amp;height=120&amp;START_MAXIMIZED=FALSE&amp;creator=factset&amp;display_string=Audit"}</definedName>
    <definedName name="_4545__FDSAUDITLINK__" hidden="1">{"fdsup://Directions/FactSet Auditing Viewer?action=AUDIT_VALUE&amp;DB=129&amp;ID1=02144110&amp;VALUEID=02001&amp;SDATE=200601&amp;PERIODTYPE=QTR_STD&amp;SCFT=3&amp;window=popup_no_bar&amp;width=385&amp;height=120&amp;START_MAXIMIZED=FALSE&amp;creator=factset&amp;display_string=Audit"}</definedName>
    <definedName name="_4546__FDSAUDITLINK__" hidden="1">{"fdsup://Directions/FactSet Auditing Viewer?action=AUDIT_VALUE&amp;DB=129&amp;ID1=02144110&amp;VALUEID=02001&amp;SDATE=200601&amp;PERIODTYPE=QTR_STD&amp;SCFT=3&amp;window=popup_no_bar&amp;width=385&amp;height=120&amp;START_MAXIMIZED=FALSE&amp;creator=factset&amp;display_string=Audit"}</definedName>
    <definedName name="_4547__FDSAUDITLINK__" hidden="1">{"fdsup://Directions/FactSet Auditing Viewer?action=AUDIT_VALUE&amp;DB=129&amp;ID1=02144110&amp;VALUEID=02001&amp;SDATE=200503&amp;PERIODTYPE=QTR_STD&amp;SCFT=3&amp;window=popup_no_bar&amp;width=385&amp;height=120&amp;START_MAXIMIZED=FALSE&amp;creator=factset&amp;display_string=Audit"}</definedName>
    <definedName name="_4548__FDSAUDITLINK__" hidden="1">{"fdsup://Directions/FactSet Auditing Viewer?action=AUDIT_VALUE&amp;DB=129&amp;ID1=02144110&amp;VALUEID=02001&amp;SDATE=200503&amp;PERIODTYPE=QTR_STD&amp;SCFT=3&amp;window=popup_no_bar&amp;width=385&amp;height=120&amp;START_MAXIMIZED=FALSE&amp;creator=factset&amp;display_string=Audit"}</definedName>
    <definedName name="_4549__FDSAUDITLINK__" hidden="1">{"fdsup://Directions/FactSet Auditing Viewer?action=AUDIT_VALUE&amp;DB=129&amp;ID1=02144110&amp;VALUEID=02001&amp;SDATE=200502&amp;PERIODTYPE=QTR_STD&amp;SCFT=3&amp;window=popup_no_bar&amp;width=385&amp;height=120&amp;START_MAXIMIZED=FALSE&amp;creator=factset&amp;display_string=Audit"}</definedName>
    <definedName name="_455__FDSAUDITLINK__" hidden="1">{"fdsup://directions/FAT Viewer?action=UPDATE&amp;creator=factset&amp;DYN_ARGS=TRUE&amp;DOC_NAME=FAT:FQL_AUDITING_CLIENT_TEMPLATE.FAT&amp;display_string=Audit&amp;VAR:KEY=GPSDWHOVUN&amp;VAR:QUERY=RkZfRU5UUlBSX1ZBTF9EQUlMWSgzOTgwNCwsLCwsJ0RJTCcpL0VDX01FQU5fU0FMRVNfTlRNQSgzOTgwNCk=&amp;","WINDOW=FIRST_POPUP&amp;HEIGHT=450&amp;WIDTH=450&amp;START_MAXIMIZED=FALSE&amp;VAR:CALENDAR=US&amp;VAR:SYMBOL=SGI&amp;VAR:INDEX=0"}</definedName>
    <definedName name="_4550__FDSAUDITLINK__" hidden="1">{"fdsup://Directions/FactSet Auditing Viewer?action=AUDIT_VALUE&amp;DB=129&amp;ID1=02144110&amp;VALUEID=02001&amp;SDATE=200502&amp;PERIODTYPE=QTR_STD&amp;SCFT=3&amp;window=popup_no_bar&amp;width=385&amp;height=120&amp;START_MAXIMIZED=FALSE&amp;creator=factset&amp;display_string=Audit"}</definedName>
    <definedName name="_4551__FDSAUDITLINK__" hidden="1">{"fdsup://Directions/FactSet Auditing Viewer?action=AUDIT_VALUE&amp;DB=129&amp;ID1=02144110&amp;VALUEID=02001&amp;SDATE=200501&amp;PERIODTYPE=QTR_STD&amp;SCFT=3&amp;window=popup_no_bar&amp;width=385&amp;height=120&amp;START_MAXIMIZED=FALSE&amp;creator=factset&amp;display_string=Audit"}</definedName>
    <definedName name="_4552__FDSAUDITLINK__" hidden="1">{"fdsup://Directions/FactSet Auditing Viewer?action=AUDIT_VALUE&amp;DB=129&amp;ID1=02144110&amp;VALUEID=02001&amp;SDATE=200501&amp;PERIODTYPE=QTR_STD&amp;SCFT=3&amp;window=popup_no_bar&amp;width=385&amp;height=120&amp;START_MAXIMIZED=FALSE&amp;creator=factset&amp;display_string=Audit"}</definedName>
    <definedName name="_4553__FDSAUDITLINK__" hidden="1">{"fdsup://Directions/FactSet Auditing Viewer?action=AUDIT_VALUE&amp;DB=129&amp;ID1=02144110&amp;VALUEID=02001&amp;SDATE=200403&amp;PERIODTYPE=QTR_STD&amp;SCFT=3&amp;window=popup_no_bar&amp;width=385&amp;height=120&amp;START_MAXIMIZED=FALSE&amp;creator=factset&amp;display_string=Audit"}</definedName>
    <definedName name="_4554__FDSAUDITLINK__" hidden="1">{"fdsup://Directions/FactSet Auditing Viewer?action=AUDIT_VALUE&amp;DB=129&amp;ID1=02144110&amp;VALUEID=02001&amp;SDATE=200403&amp;PERIODTYPE=QTR_STD&amp;SCFT=3&amp;window=popup_no_bar&amp;width=385&amp;height=120&amp;START_MAXIMIZED=FALSE&amp;creator=factset&amp;display_string=Audit"}</definedName>
    <definedName name="_4555__FDSAUDITLINK__" hidden="1">{"fdsup://Directions/FactSet Auditing Viewer?action=AUDIT_VALUE&amp;DB=129&amp;ID1=02144110&amp;VALUEID=02001&amp;SDATE=200402&amp;PERIODTYPE=QTR_STD&amp;SCFT=3&amp;window=popup_no_bar&amp;width=385&amp;height=120&amp;START_MAXIMIZED=FALSE&amp;creator=factset&amp;display_string=Audit"}</definedName>
    <definedName name="_4556__FDSAUDITLINK__" hidden="1">{"fdsup://Directions/FactSet Auditing Viewer?action=AUDIT_VALUE&amp;DB=129&amp;ID1=02144110&amp;VALUEID=02001&amp;SDATE=200402&amp;PERIODTYPE=QTR_STD&amp;SCFT=3&amp;window=popup_no_bar&amp;width=385&amp;height=120&amp;START_MAXIMIZED=FALSE&amp;creator=factset&amp;display_string=Audit"}</definedName>
    <definedName name="_4557__FDSAUDITLINK__" hidden="1">{"fdsup://Directions/FactSet Auditing Viewer?action=AUDIT_VALUE&amp;DB=129&amp;ID1=02144110&amp;VALUEID=02001&amp;SDATE=200401&amp;PERIODTYPE=QTR_STD&amp;SCFT=3&amp;window=popup_no_bar&amp;width=385&amp;height=120&amp;START_MAXIMIZED=FALSE&amp;creator=factset&amp;display_string=Audit"}</definedName>
    <definedName name="_4558__FDSAUDITLINK__" hidden="1">{"fdsup://Directions/FactSet Auditing Viewer?action=AUDIT_VALUE&amp;DB=129&amp;ID1=02144110&amp;VALUEID=02001&amp;SDATE=200401&amp;PERIODTYPE=QTR_STD&amp;SCFT=3&amp;window=popup_no_bar&amp;width=385&amp;height=120&amp;START_MAXIMIZED=FALSE&amp;creator=factset&amp;display_string=Audit"}</definedName>
    <definedName name="_4559__FDSAUDITLINK__" hidden="1">{"fdsup://Directions/FactSet Auditing Viewer?action=AUDIT_VALUE&amp;DB=129&amp;ID1=03265410&amp;VALUEID=02001&amp;SDATE=200802&amp;PERIODTYPE=QTR_STD&amp;SCFT=3&amp;window=popup_no_bar&amp;width=385&amp;height=120&amp;START_MAXIMIZED=FALSE&amp;creator=factset&amp;display_string=Audit"}</definedName>
    <definedName name="_456__FDSAUDITLINK__" hidden="1">{"fdsup://directions/FAT Viewer?action=UPDATE&amp;creator=factset&amp;DYN_ARGS=TRUE&amp;DOC_NAME=FAT:FQL_AUDITING_CLIENT_TEMPLATE.FAT&amp;display_string=Audit&amp;VAR:KEY=IFWDKFARMZ&amp;VAR:QUERY=RkZfRU5UUlBSX1ZBTF9EQUlMWSgzOTgwMSwsLCwsJ0RJTCcpL0VDX01FQU5fU0FMRVNfTlRNQSgzOTgwMSk=&amp;","WINDOW=FIRST_POPUP&amp;HEIGHT=450&amp;WIDTH=450&amp;START_MAXIMIZED=FALSE&amp;VAR:CALENDAR=US&amp;VAR:SYMBOL=SGI&amp;VAR:INDEX=0"}</definedName>
    <definedName name="_4560__FDSAUDITLINK__" hidden="1">{"fdsup://Directions/FactSet Auditing Viewer?action=AUDIT_VALUE&amp;DB=129&amp;ID1=03265410&amp;VALUEID=02001&amp;SDATE=200802&amp;PERIODTYPE=QTR_STD&amp;SCFT=3&amp;window=popup_no_bar&amp;width=385&amp;height=120&amp;START_MAXIMIZED=FALSE&amp;creator=factset&amp;display_string=Audit"}</definedName>
    <definedName name="_4561__FDSAUDITLINK__" hidden="1">{"fdsup://Directions/FactSet Auditing Viewer?action=AUDIT_VALUE&amp;DB=129&amp;ID1=03265410&amp;VALUEID=02001&amp;SDATE=200801&amp;PERIODTYPE=QTR_STD&amp;SCFT=3&amp;window=popup_no_bar&amp;width=385&amp;height=120&amp;START_MAXIMIZED=FALSE&amp;creator=factset&amp;display_string=Audit"}</definedName>
    <definedName name="_4562__FDSAUDITLINK__" hidden="1">{"fdsup://Directions/FactSet Auditing Viewer?action=AUDIT_VALUE&amp;DB=129&amp;ID1=03265410&amp;VALUEID=02001&amp;SDATE=200801&amp;PERIODTYPE=QTR_STD&amp;SCFT=3&amp;window=popup_no_bar&amp;width=385&amp;height=120&amp;START_MAXIMIZED=FALSE&amp;creator=factset&amp;display_string=Audit"}</definedName>
    <definedName name="_4563__FDSAUDITLINK__" hidden="1">{"fdsup://Directions/FactSet Auditing Viewer?action=AUDIT_VALUE&amp;DB=129&amp;ID1=03265410&amp;VALUEID=02001&amp;SDATE=200703&amp;PERIODTYPE=QTR_STD&amp;SCFT=3&amp;window=popup_no_bar&amp;width=385&amp;height=120&amp;START_MAXIMIZED=FALSE&amp;creator=factset&amp;display_string=Audit"}</definedName>
    <definedName name="_4564__FDSAUDITLINK__" hidden="1">{"fdsup://Directions/FactSet Auditing Viewer?action=AUDIT_VALUE&amp;DB=129&amp;ID1=03265410&amp;VALUEID=02001&amp;SDATE=200703&amp;PERIODTYPE=QTR_STD&amp;SCFT=3&amp;window=popup_no_bar&amp;width=385&amp;height=120&amp;START_MAXIMIZED=FALSE&amp;creator=factset&amp;display_string=Audit"}</definedName>
    <definedName name="_4565__FDSAUDITLINK__" hidden="1">{"fdsup://Directions/FactSet Auditing Viewer?action=AUDIT_VALUE&amp;DB=129&amp;ID1=03265410&amp;VALUEID=02001&amp;SDATE=200702&amp;PERIODTYPE=QTR_STD&amp;SCFT=3&amp;window=popup_no_bar&amp;width=385&amp;height=120&amp;START_MAXIMIZED=FALSE&amp;creator=factset&amp;display_string=Audit"}</definedName>
    <definedName name="_4566__FDSAUDITLINK__" hidden="1">{"fdsup://Directions/FactSet Auditing Viewer?action=AUDIT_VALUE&amp;DB=129&amp;ID1=03265410&amp;VALUEID=02001&amp;SDATE=200702&amp;PERIODTYPE=QTR_STD&amp;SCFT=3&amp;window=popup_no_bar&amp;width=385&amp;height=120&amp;START_MAXIMIZED=FALSE&amp;creator=factset&amp;display_string=Audit"}</definedName>
    <definedName name="_4567__FDSAUDITLINK__" hidden="1">{"fdsup://Directions/FactSet Auditing Viewer?action=AUDIT_VALUE&amp;DB=129&amp;ID1=03265410&amp;VALUEID=02001&amp;SDATE=200701&amp;PERIODTYPE=QTR_STD&amp;SCFT=3&amp;window=popup_no_bar&amp;width=385&amp;height=120&amp;START_MAXIMIZED=FALSE&amp;creator=factset&amp;display_string=Audit"}</definedName>
    <definedName name="_4568__FDSAUDITLINK__" hidden="1">{"fdsup://Directions/FactSet Auditing Viewer?action=AUDIT_VALUE&amp;DB=129&amp;ID1=03265410&amp;VALUEID=02001&amp;SDATE=200701&amp;PERIODTYPE=QTR_STD&amp;SCFT=3&amp;window=popup_no_bar&amp;width=385&amp;height=120&amp;START_MAXIMIZED=FALSE&amp;creator=factset&amp;display_string=Audit"}</definedName>
    <definedName name="_4569__FDSAUDITLINK__" hidden="1">{"fdsup://Directions/FactSet Auditing Viewer?action=AUDIT_VALUE&amp;DB=129&amp;ID1=03265410&amp;VALUEID=02001&amp;SDATE=200603&amp;PERIODTYPE=QTR_STD&amp;SCFT=3&amp;window=popup_no_bar&amp;width=385&amp;height=120&amp;START_MAXIMIZED=FALSE&amp;creator=factset&amp;display_string=Audit"}</definedName>
    <definedName name="_457__FDSAUDITLINK__" hidden="1">{"fdsup://directions/FAT Viewer?action=UPDATE&amp;creator=factset&amp;DYN_ARGS=TRUE&amp;DOC_NAME=FAT:FQL_AUDITING_CLIENT_TEMPLATE.FAT&amp;display_string=Audit&amp;VAR:KEY=QZMLSBKFCP&amp;VAR:QUERY=RkZfRU5UUlBSX1ZBTF9EQUlMWSgzOTgwMCwsLCwsJ0RJTCcpL0VDX01FQU5fU0FMRVNfTlRNQSgzOTgwMCk=&amp;","WINDOW=FIRST_POPUP&amp;HEIGHT=450&amp;WIDTH=450&amp;START_MAXIMIZED=FALSE&amp;VAR:CALENDAR=US&amp;VAR:SYMBOL=SGI&amp;VAR:INDEX=0"}</definedName>
    <definedName name="_4570__FDSAUDITLINK__" hidden="1">{"fdsup://Directions/FactSet Auditing Viewer?action=AUDIT_VALUE&amp;DB=129&amp;ID1=03265410&amp;VALUEID=02001&amp;SDATE=200603&amp;PERIODTYPE=QTR_STD&amp;SCFT=3&amp;window=popup_no_bar&amp;width=385&amp;height=120&amp;START_MAXIMIZED=FALSE&amp;creator=factset&amp;display_string=Audit"}</definedName>
    <definedName name="_4571__FDSAUDITLINK__" hidden="1">{"fdsup://Directions/FactSet Auditing Viewer?action=AUDIT_VALUE&amp;DB=129&amp;ID1=03265410&amp;VALUEID=02001&amp;SDATE=200601&amp;PERIODTYPE=QTR_STD&amp;SCFT=3&amp;window=popup_no_bar&amp;width=385&amp;height=120&amp;START_MAXIMIZED=FALSE&amp;creator=factset&amp;display_string=Audit"}</definedName>
    <definedName name="_4572__FDSAUDITLINK__" hidden="1">{"fdsup://Directions/FactSet Auditing Viewer?action=AUDIT_VALUE&amp;DB=129&amp;ID1=03265410&amp;VALUEID=02001&amp;SDATE=200601&amp;PERIODTYPE=QTR_STD&amp;SCFT=3&amp;window=popup_no_bar&amp;width=385&amp;height=120&amp;START_MAXIMIZED=FALSE&amp;creator=factset&amp;display_string=Audit"}</definedName>
    <definedName name="_4573__FDSAUDITLINK__" hidden="1">{"fdsup://Directions/FactSet Auditing Viewer?action=AUDIT_VALUE&amp;DB=129&amp;ID1=03265410&amp;VALUEID=02001&amp;SDATE=200503&amp;PERIODTYPE=QTR_STD&amp;SCFT=3&amp;window=popup_no_bar&amp;width=385&amp;height=120&amp;START_MAXIMIZED=FALSE&amp;creator=factset&amp;display_string=Audit"}</definedName>
    <definedName name="_4574__FDSAUDITLINK__" hidden="1">{"fdsup://Directions/FactSet Auditing Viewer?action=AUDIT_VALUE&amp;DB=129&amp;ID1=03265410&amp;VALUEID=02001&amp;SDATE=200503&amp;PERIODTYPE=QTR_STD&amp;SCFT=3&amp;window=popup_no_bar&amp;width=385&amp;height=120&amp;START_MAXIMIZED=FALSE&amp;creator=factset&amp;display_string=Audit"}</definedName>
    <definedName name="_4575__FDSAUDITLINK__" hidden="1">{"fdsup://Directions/FactSet Auditing Viewer?action=AUDIT_VALUE&amp;DB=129&amp;ID1=03265410&amp;VALUEID=02001&amp;SDATE=200502&amp;PERIODTYPE=QTR_STD&amp;SCFT=3&amp;window=popup_no_bar&amp;width=385&amp;height=120&amp;START_MAXIMIZED=FALSE&amp;creator=factset&amp;display_string=Audit"}</definedName>
    <definedName name="_4576__FDSAUDITLINK__" hidden="1">{"fdsup://Directions/FactSet Auditing Viewer?action=AUDIT_VALUE&amp;DB=129&amp;ID1=03265410&amp;VALUEID=02001&amp;SDATE=200502&amp;PERIODTYPE=QTR_STD&amp;SCFT=3&amp;window=popup_no_bar&amp;width=385&amp;height=120&amp;START_MAXIMIZED=FALSE&amp;creator=factset&amp;display_string=Audit"}</definedName>
    <definedName name="_4577__FDSAUDITLINK__" hidden="1">{"fdsup://Directions/FactSet Auditing Viewer?action=AUDIT_VALUE&amp;DB=129&amp;ID1=03265410&amp;VALUEID=02001&amp;SDATE=200501&amp;PERIODTYPE=QTR_STD&amp;SCFT=3&amp;window=popup_no_bar&amp;width=385&amp;height=120&amp;START_MAXIMIZED=FALSE&amp;creator=factset&amp;display_string=Audit"}</definedName>
    <definedName name="_4578__FDSAUDITLINK__" hidden="1">{"fdsup://Directions/FactSet Auditing Viewer?action=AUDIT_VALUE&amp;DB=129&amp;ID1=03265410&amp;VALUEID=02001&amp;SDATE=200501&amp;PERIODTYPE=QTR_STD&amp;SCFT=3&amp;window=popup_no_bar&amp;width=385&amp;height=120&amp;START_MAXIMIZED=FALSE&amp;creator=factset&amp;display_string=Audit"}</definedName>
    <definedName name="_4579__FDSAUDITLINK__" hidden="1">{"fdsup://Directions/FactSet Auditing Viewer?action=AUDIT_VALUE&amp;DB=129&amp;ID1=03265410&amp;VALUEID=02001&amp;SDATE=200403&amp;PERIODTYPE=QTR_STD&amp;SCFT=3&amp;window=popup_no_bar&amp;width=385&amp;height=120&amp;START_MAXIMIZED=FALSE&amp;creator=factset&amp;display_string=Audit"}</definedName>
    <definedName name="_458__FDSAUDITLINK__" hidden="1">{"fdsup://directions/FAT Viewer?action=UPDATE&amp;creator=factset&amp;DYN_ARGS=TRUE&amp;DOC_NAME=FAT:FQL_AUDITING_CLIENT_TEMPLATE.FAT&amp;display_string=Audit&amp;VAR:KEY=KPKHOLUDMB&amp;VAR:QUERY=RkZfRU5UUlBSX1ZBTF9EQUlMWSgzOTc5OSwsLCwsJ0RJTCcpL0VDX01FQU5fU0FMRVNfTlRNQSgzOTc5OSk=&amp;","WINDOW=FIRST_POPUP&amp;HEIGHT=450&amp;WIDTH=450&amp;START_MAXIMIZED=FALSE&amp;VAR:CALENDAR=US&amp;VAR:SYMBOL=SGI&amp;VAR:INDEX=0"}</definedName>
    <definedName name="_4580__FDSAUDITLINK__" hidden="1">{"fdsup://Directions/FactSet Auditing Viewer?action=AUDIT_VALUE&amp;DB=129&amp;ID1=03265410&amp;VALUEID=02001&amp;SDATE=200403&amp;PERIODTYPE=QTR_STD&amp;SCFT=3&amp;window=popup_no_bar&amp;width=385&amp;height=120&amp;START_MAXIMIZED=FALSE&amp;creator=factset&amp;display_string=Audit"}</definedName>
    <definedName name="_4581__FDSAUDITLINK__" hidden="1">{"fdsup://Directions/FactSet Auditing Viewer?action=AUDIT_VALUE&amp;DB=129&amp;ID1=03265410&amp;VALUEID=02001&amp;SDATE=200402&amp;PERIODTYPE=QTR_STD&amp;SCFT=3&amp;window=popup_no_bar&amp;width=385&amp;height=120&amp;START_MAXIMIZED=FALSE&amp;creator=factset&amp;display_string=Audit"}</definedName>
    <definedName name="_4582__FDSAUDITLINK__" hidden="1">{"fdsup://Directions/FactSet Auditing Viewer?action=AUDIT_VALUE&amp;DB=129&amp;ID1=03265410&amp;VALUEID=02001&amp;SDATE=200402&amp;PERIODTYPE=QTR_STD&amp;SCFT=3&amp;window=popup_no_bar&amp;width=385&amp;height=120&amp;START_MAXIMIZED=FALSE&amp;creator=factset&amp;display_string=Audit"}</definedName>
    <definedName name="_4583__FDSAUDITLINK__" hidden="1">{"fdsup://Directions/FactSet Auditing Viewer?action=AUDIT_VALUE&amp;DB=129&amp;ID1=00752J10&amp;VALUEID=02001&amp;SDATE=200801&amp;PERIODTYPE=QTR_STD&amp;SCFT=3&amp;window=popup_no_bar&amp;width=385&amp;height=120&amp;START_MAXIMIZED=FALSE&amp;creator=factset&amp;display_string=Audit"}</definedName>
    <definedName name="_4584__FDSAUDITLINK__" hidden="1">{"fdsup://Directions/FactSet Auditing Viewer?action=AUDIT_VALUE&amp;DB=129&amp;ID1=00752J10&amp;VALUEID=02001&amp;SDATE=200801&amp;PERIODTYPE=QTR_STD&amp;SCFT=3&amp;window=popup_no_bar&amp;width=385&amp;height=120&amp;START_MAXIMIZED=FALSE&amp;creator=factset&amp;display_string=Audit"}</definedName>
    <definedName name="_4585__FDSAUDITLINK__" hidden="1">{"fdsup://Directions/FactSet Auditing Viewer?action=AUDIT_VALUE&amp;DB=129&amp;ID1=00752J10&amp;VALUEID=02001&amp;SDATE=200703&amp;PERIODTYPE=QTR_STD&amp;SCFT=3&amp;window=popup_no_bar&amp;width=385&amp;height=120&amp;START_MAXIMIZED=FALSE&amp;creator=factset&amp;display_string=Audit"}</definedName>
    <definedName name="_4586__FDSAUDITLINK__" hidden="1">{"fdsup://Directions/FactSet Auditing Viewer?action=AUDIT_VALUE&amp;DB=129&amp;ID1=00752J10&amp;VALUEID=02001&amp;SDATE=200703&amp;PERIODTYPE=QTR_STD&amp;SCFT=3&amp;window=popup_no_bar&amp;width=385&amp;height=120&amp;START_MAXIMIZED=FALSE&amp;creator=factset&amp;display_string=Audit"}</definedName>
    <definedName name="_4587__FDSAUDITLINK__" hidden="1">{"fdsup://Directions/FactSet Auditing Viewer?action=AUDIT_VALUE&amp;DB=129&amp;ID1=00752J10&amp;VALUEID=02001&amp;SDATE=200702&amp;PERIODTYPE=QTR_STD&amp;SCFT=3&amp;window=popup_no_bar&amp;width=385&amp;height=120&amp;START_MAXIMIZED=FALSE&amp;creator=factset&amp;display_string=Audit"}</definedName>
    <definedName name="_4588__FDSAUDITLINK__" hidden="1">{"fdsup://Directions/FactSet Auditing Viewer?action=AUDIT_VALUE&amp;DB=129&amp;ID1=00752J10&amp;VALUEID=02001&amp;SDATE=200702&amp;PERIODTYPE=QTR_STD&amp;SCFT=3&amp;window=popup_no_bar&amp;width=385&amp;height=120&amp;START_MAXIMIZED=FALSE&amp;creator=factset&amp;display_string=Audit"}</definedName>
    <definedName name="_4589__FDSAUDITLINK__" hidden="1">{"fdsup://Directions/FactSet Auditing Viewer?action=AUDIT_VALUE&amp;DB=129&amp;ID1=00752J10&amp;VALUEID=02001&amp;SDATE=200701&amp;PERIODTYPE=QTR_STD&amp;SCFT=3&amp;window=popup_no_bar&amp;width=385&amp;height=120&amp;START_MAXIMIZED=FALSE&amp;creator=factset&amp;display_string=Audit"}</definedName>
    <definedName name="_459__FDSAUDITLINK__" hidden="1">{"fdsup://directions/FAT Viewer?action=UPDATE&amp;creator=factset&amp;DYN_ARGS=TRUE&amp;DOC_NAME=FAT:FQL_AUDITING_CLIENT_TEMPLATE.FAT&amp;display_string=Audit&amp;VAR:KEY=YPWTABWNSP&amp;VAR:QUERY=RkZfRU5UUlBSX1ZBTF9EQUlMWSgzOTc5OCwsLCwsJ0RJTCcpL0VDX01FQU5fU0FMRVNfTlRNQSgzOTc5OCk=&amp;","WINDOW=FIRST_POPUP&amp;HEIGHT=450&amp;WIDTH=450&amp;START_MAXIMIZED=FALSE&amp;VAR:CALENDAR=US&amp;VAR:SYMBOL=SGI&amp;VAR:INDEX=0"}</definedName>
    <definedName name="_4590__FDSAUDITLINK__" hidden="1">{"fdsup://Directions/FactSet Auditing Viewer?action=AUDIT_VALUE&amp;DB=129&amp;ID1=00752J10&amp;VALUEID=02001&amp;SDATE=200701&amp;PERIODTYPE=QTR_STD&amp;SCFT=3&amp;window=popup_no_bar&amp;width=385&amp;height=120&amp;START_MAXIMIZED=FALSE&amp;creator=factset&amp;display_string=Audit"}</definedName>
    <definedName name="_4591__FDSAUDITLINK__" hidden="1">{"fdsup://Directions/FactSet Auditing Viewer?action=AUDIT_VALUE&amp;DB=129&amp;ID1=00752J10&amp;VALUEID=02001&amp;SDATE=200603&amp;PERIODTYPE=QTR_STD&amp;SCFT=3&amp;window=popup_no_bar&amp;width=385&amp;height=120&amp;START_MAXIMIZED=FALSE&amp;creator=factset&amp;display_string=Audit"}</definedName>
    <definedName name="_4592__FDSAUDITLINK__" hidden="1">{"fdsup://Directions/FactSet Auditing Viewer?action=AUDIT_VALUE&amp;DB=129&amp;ID1=00752J10&amp;VALUEID=02001&amp;SDATE=200603&amp;PERIODTYPE=QTR_STD&amp;SCFT=3&amp;window=popup_no_bar&amp;width=385&amp;height=120&amp;START_MAXIMIZED=FALSE&amp;creator=factset&amp;display_string=Audit"}</definedName>
    <definedName name="_4593__FDSAUDITLINK__" hidden="1">{"fdsup://Directions/FactSet Auditing Viewer?action=AUDIT_VALUE&amp;DB=129&amp;ID1=00752J10&amp;VALUEID=02001&amp;SDATE=200602&amp;PERIODTYPE=QTR_STD&amp;SCFT=3&amp;window=popup_no_bar&amp;width=385&amp;height=120&amp;START_MAXIMIZED=FALSE&amp;creator=factset&amp;display_string=Audit"}</definedName>
    <definedName name="_4594__FDSAUDITLINK__" hidden="1">{"fdsup://Directions/FactSet Auditing Viewer?action=AUDIT_VALUE&amp;DB=129&amp;ID1=00752J10&amp;VALUEID=02001&amp;SDATE=200602&amp;PERIODTYPE=QTR_STD&amp;SCFT=3&amp;window=popup_no_bar&amp;width=385&amp;height=120&amp;START_MAXIMIZED=FALSE&amp;creator=factset&amp;display_string=Audit"}</definedName>
    <definedName name="_4595__FDSAUDITLINK__" hidden="1">{"fdsup://Directions/FactSet Auditing Viewer?action=AUDIT_VALUE&amp;DB=129&amp;ID1=00752J10&amp;VALUEID=02001&amp;SDATE=200601&amp;PERIODTYPE=QTR_STD&amp;SCFT=3&amp;window=popup_no_bar&amp;width=385&amp;height=120&amp;START_MAXIMIZED=FALSE&amp;creator=factset&amp;display_string=Audit"}</definedName>
    <definedName name="_4596__FDSAUDITLINK__" hidden="1">{"fdsup://Directions/FactSet Auditing Viewer?action=AUDIT_VALUE&amp;DB=129&amp;ID1=00752J10&amp;VALUEID=02001&amp;SDATE=200601&amp;PERIODTYPE=QTR_STD&amp;SCFT=3&amp;window=popup_no_bar&amp;width=385&amp;height=120&amp;START_MAXIMIZED=FALSE&amp;creator=factset&amp;display_string=Audit"}</definedName>
    <definedName name="_4597__FDSAUDITLINK__" hidden="1">{"fdsup://Directions/FactSet Auditing Viewer?action=AUDIT_VALUE&amp;DB=129&amp;ID1=00752J10&amp;VALUEID=02001&amp;SDATE=200503&amp;PERIODTYPE=QTR_STD&amp;SCFT=3&amp;window=popup_no_bar&amp;width=385&amp;height=120&amp;START_MAXIMIZED=FALSE&amp;creator=factset&amp;display_string=Audit"}</definedName>
    <definedName name="_4598__FDSAUDITLINK__" hidden="1">{"fdsup://Directions/FactSet Auditing Viewer?action=AUDIT_VALUE&amp;DB=129&amp;ID1=00752J10&amp;VALUEID=02001&amp;SDATE=200503&amp;PERIODTYPE=QTR_STD&amp;SCFT=3&amp;window=popup_no_bar&amp;width=385&amp;height=120&amp;START_MAXIMIZED=FALSE&amp;creator=factset&amp;display_string=Audit"}</definedName>
    <definedName name="_4599__FDSAUDITLINK__" hidden="1">{"fdsup://Directions/FactSet Auditing Viewer?action=AUDIT_VALUE&amp;DB=129&amp;ID1=00752J10&amp;VALUEID=02001&amp;SDATE=200502&amp;PERIODTYPE=QTR_STD&amp;SCFT=3&amp;window=popup_no_bar&amp;width=385&amp;height=120&amp;START_MAXIMIZED=FALSE&amp;creator=factset&amp;display_string=Audit"}</definedName>
    <definedName name="_46__FDSAUDITLINK__" hidden="1">{"fdsup://directions/FAT Viewer?action=UPDATE&amp;creator=factset&amp;DYN_ARGS=TRUE&amp;DOC_NAME=FAT:FQL_AUDITING_CLIENT_TEMPLATE.FAT&amp;display_string=Audit&amp;VAR:KEY=UPSPARWHWR&amp;VAR:QUERY=RkZfRU5UUlBSX1ZBTF9EQUlMWSg0MDM3NSwsLCwsJ0RJTCcpL0VDX01FQU5fU0FMRVNfTlRNQSg0MDM3NSk=&amp;","WINDOW=FIRST_POPUP&amp;HEIGHT=450&amp;WIDTH=450&amp;START_MAXIMIZED=FALSE&amp;VAR:CALENDAR=US&amp;VAR:SYMBOL=SGI&amp;VAR:INDEX=0"}</definedName>
    <definedName name="_460__FDSAUDITLINK__" hidden="1">{"fdsup://directions/FAT Viewer?action=UPDATE&amp;creator=factset&amp;DYN_ARGS=TRUE&amp;DOC_NAME=FAT:FQL_AUDITING_CLIENT_TEMPLATE.FAT&amp;display_string=Audit&amp;VAR:KEY=GNQDEDIRKR&amp;VAR:QUERY=RkZfRU5UUlBSX1ZBTF9EQUlMWSgzOTc5NywsLCwsJ0RJTCcpL0VDX01FQU5fU0FMRVNfTlRNQSgzOTc5Nyk=&amp;","WINDOW=FIRST_POPUP&amp;HEIGHT=450&amp;WIDTH=450&amp;START_MAXIMIZED=FALSE&amp;VAR:CALENDAR=US&amp;VAR:SYMBOL=SGI&amp;VAR:INDEX=0"}</definedName>
    <definedName name="_4600__FDSAUDITLINK__" hidden="1">{"fdsup://Directions/FactSet Auditing Viewer?action=AUDIT_VALUE&amp;DB=129&amp;ID1=00752J10&amp;VALUEID=02001&amp;SDATE=200502&amp;PERIODTYPE=QTR_STD&amp;SCFT=3&amp;window=popup_no_bar&amp;width=385&amp;height=120&amp;START_MAXIMIZED=FALSE&amp;creator=factset&amp;display_string=Audit"}</definedName>
    <definedName name="_4601__FDSAUDITLINK__" hidden="1">{"fdsup://Directions/FactSet Auditing Viewer?action=AUDIT_VALUE&amp;DB=129&amp;ID1=03265410&amp;VALUEID=02001&amp;SDATE=201102&amp;PERIODTYPE=QTR_STD&amp;SCFT=3&amp;window=popup_no_bar&amp;width=385&amp;height=120&amp;START_MAXIMIZED=FALSE&amp;creator=factset&amp;display_string=Audit"}</definedName>
    <definedName name="_4602__FDSAUDITLINK__" hidden="1">{"fdsup://Directions/FactSet Auditing Viewer?action=AUDIT_VALUE&amp;DB=129&amp;ID1=03265410&amp;VALUEID=05194&amp;SDATE=201102&amp;PERIODTYPE=QTR_STD&amp;SCFT=3&amp;window=popup_no_bar&amp;width=385&amp;height=120&amp;START_MAXIMIZED=FALSE&amp;creator=factset&amp;display_string=Audit"}</definedName>
    <definedName name="_4603__FDSAUDITLINK__" hidden="1">{"fdsup://Directions/FactSet Auditing Viewer?action=AUDIT_VALUE&amp;DB=129&amp;ID1=74752510&amp;VALUEID=02001&amp;SDATE=201102&amp;PERIODTYPE=QTR_STD&amp;SCFT=3&amp;window=popup_no_bar&amp;width=385&amp;height=120&amp;START_MAXIMIZED=FALSE&amp;creator=factset&amp;display_string=Audit"}</definedName>
    <definedName name="_4604__FDSAUDITLINK__" hidden="1">{"fdsup://Directions/FactSet Auditing Viewer?action=AUDIT_VALUE&amp;DB=129&amp;ID1=67066G10&amp;VALUEID=02001&amp;SDATE=201101&amp;PERIODTYPE=QTR_STD&amp;SCFT=3&amp;window=popup_no_bar&amp;width=385&amp;height=120&amp;START_MAXIMIZED=FALSE&amp;creator=factset&amp;display_string=Audit"}</definedName>
    <definedName name="_4605__FDSAUDITLINK__" hidden="1">{"fdsup://Directions/FactSet Auditing Viewer?action=AUDIT_VALUE&amp;DB=129&amp;ID1=74752510&amp;VALUEID=05194&amp;SDATE=201102&amp;PERIODTYPE=QTR_STD&amp;SCFT=3&amp;window=popup_no_bar&amp;width=385&amp;height=120&amp;START_MAXIMIZED=FALSE&amp;creator=factset&amp;display_string=Audit"}</definedName>
    <definedName name="_4606__FDSAUDITLINK__" hidden="1">{"fdsup://Directions/FactSet Auditing Viewer?action=AUDIT_VALUE&amp;DB=129&amp;ID1=67066G10&amp;VALUEID=05194&amp;SDATE=201101&amp;PERIODTYPE=QTR_STD&amp;SCFT=3&amp;window=popup_no_bar&amp;width=385&amp;height=120&amp;START_MAXIMIZED=FALSE&amp;creator=factset&amp;display_string=Audit"}</definedName>
    <definedName name="_4607__FDSAUDITLINK__" hidden="1">{"fdsup://Directions/FactSet Auditing Viewer?action=AUDIT_VALUE&amp;DB=129&amp;ID1=637248&amp;VALUEID=02001&amp;SDATE=201101&amp;PERIODTYPE=QTR_STD&amp;SCFT=3&amp;window=popup_no_bar&amp;width=385&amp;height=120&amp;START_MAXIMIZED=FALSE&amp;creator=factset&amp;display_string=Audit"}</definedName>
    <definedName name="_4608__FDSAUDITLINK__" hidden="1">{"fdsup://Directions/FactSet Auditing Viewer?action=AUDIT_VALUE&amp;DB=129&amp;ID1=45814010&amp;VALUEID=02001&amp;SDATE=201101&amp;PERIODTYPE=QTR_STD&amp;SCFT=3&amp;window=popup_no_bar&amp;width=385&amp;height=120&amp;START_MAXIMIZED=FALSE&amp;creator=factset&amp;display_string=Audit"}</definedName>
    <definedName name="_4609__FDSAUDITLINK__" hidden="1">{"fdsup://Directions/FactSet Auditing Viewer?action=AUDIT_VALUE&amp;DB=129&amp;ID1=45814010&amp;VALUEID=05194&amp;SDATE=201101&amp;PERIODTYPE=QTR_STD&amp;SCFT=3&amp;window=popup_no_bar&amp;width=385&amp;height=120&amp;START_MAXIMIZED=FALSE&amp;creator=factset&amp;display_string=Audit"}</definedName>
    <definedName name="_461__FDSAUDITLINK__" hidden="1">{"fdsup://directions/FAT Viewer?action=UPDATE&amp;creator=factset&amp;DYN_ARGS=TRUE&amp;DOC_NAME=FAT:FQL_AUDITING_CLIENT_TEMPLATE.FAT&amp;display_string=Audit&amp;VAR:KEY=GJKXWJCZEP&amp;VAR:QUERY=RkZfRU5UUlBSX1ZBTF9EQUlMWSgzOTc5NCwsLCwsJ0RJTCcpL0VDX01FQU5fU0FMRVNfTlRNQSgzOTc5NCk=&amp;","WINDOW=FIRST_POPUP&amp;HEIGHT=450&amp;WIDTH=450&amp;START_MAXIMIZED=FALSE&amp;VAR:CALENDAR=US&amp;VAR:SYMBOL=SGI&amp;VAR:INDEX=0"}</definedName>
    <definedName name="_462__FDSAUDITLINK__" hidden="1">{"fdsup://directions/FAT Viewer?action=UPDATE&amp;creator=factset&amp;DYN_ARGS=TRUE&amp;DOC_NAME=FAT:FQL_AUDITING_CLIENT_TEMPLATE.FAT&amp;display_string=Audit&amp;VAR:KEY=SPAXABUVSH&amp;VAR:QUERY=RkZfRU5UUlBSX1ZBTF9EQUlMWSgzOTc5MywsLCwsJ0RJTCcpL0VDX01FQU5fU0FMRVNfTlRNQSgzOTc5Myk=&amp;","WINDOW=FIRST_POPUP&amp;HEIGHT=450&amp;WIDTH=450&amp;START_MAXIMIZED=FALSE&amp;VAR:CALENDAR=US&amp;VAR:SYMBOL=SGI&amp;VAR:INDEX=0"}</definedName>
    <definedName name="_463__FDSAUDITLINK__" hidden="1">{"fdsup://directions/FAT Viewer?action=UPDATE&amp;creator=factset&amp;DYN_ARGS=TRUE&amp;DOC_NAME=FAT:FQL_AUDITING_CLIENT_TEMPLATE.FAT&amp;display_string=Audit&amp;VAR:KEY=SNYJOVEDIX&amp;VAR:QUERY=RkZfRU5UUlBSX1ZBTF9EQUlMWSgzOTc5MiwsLCwsJ0RJTCcpL0VDX01FQU5fU0FMRVNfTlRNQSgzOTc5Mik=&amp;","WINDOW=FIRST_POPUP&amp;HEIGHT=450&amp;WIDTH=450&amp;START_MAXIMIZED=FALSE&amp;VAR:CALENDAR=US&amp;VAR:SYMBOL=SGI&amp;VAR:INDEX=0"}</definedName>
    <definedName name="_464__FDSAUDITLINK__" hidden="1">{"fdsup://directions/FAT Viewer?action=UPDATE&amp;creator=factset&amp;DYN_ARGS=TRUE&amp;DOC_NAME=FAT:FQL_AUDITING_CLIENT_TEMPLATE.FAT&amp;display_string=Audit&amp;VAR:KEY=OVMZWVYBSL&amp;VAR:QUERY=RkZfRU5UUlBSX1ZBTF9EQUlMWSgzOTc5MSwsLCwsJ0RJTCcpL0VDX01FQU5fU0FMRVNfTlRNQSgzOTc5MSk=&amp;","WINDOW=FIRST_POPUP&amp;HEIGHT=450&amp;WIDTH=450&amp;START_MAXIMIZED=FALSE&amp;VAR:CALENDAR=US&amp;VAR:SYMBOL=SGI&amp;VAR:INDEX=0"}</definedName>
    <definedName name="_465__FDSAUDITLINK__" hidden="1">{"fdsup://directions/FAT Viewer?action=UPDATE&amp;creator=factset&amp;DYN_ARGS=TRUE&amp;DOC_NAME=FAT:FQL_AUDITING_CLIENT_TEMPLATE.FAT&amp;display_string=Audit&amp;VAR:KEY=ETWJSXEDIP&amp;VAR:QUERY=RkZfRU5UUlBSX1ZBTF9EQUlMWSgzOTc5MCwsLCwsJ0RJTCcpL0VDX01FQU5fU0FMRVNfTlRNQSgzOTc5MCk=&amp;","WINDOW=FIRST_POPUP&amp;HEIGHT=450&amp;WIDTH=450&amp;START_MAXIMIZED=FALSE&amp;VAR:CALENDAR=US&amp;VAR:SYMBOL=SGI&amp;VAR:INDEX=0"}</definedName>
    <definedName name="_466__FDSAUDITLINK__" hidden="1">{"fdsup://directions/FAT Viewer?action=UPDATE&amp;creator=factset&amp;DYN_ARGS=TRUE&amp;DOC_NAME=FAT:FQL_AUDITING_CLIENT_TEMPLATE.FAT&amp;display_string=Audit&amp;VAR:KEY=ENQZMFWXSL&amp;VAR:QUERY=RkZfRU5UUlBSX1ZBTF9EQUlMWSgzOTc4NywsLCwsJ0RJTCcpL0VDX01FQU5fU0FMRVNfTlRNQSgzOTc4Nyk=&amp;","WINDOW=FIRST_POPUP&amp;HEIGHT=450&amp;WIDTH=450&amp;START_MAXIMIZED=FALSE&amp;VAR:CALENDAR=US&amp;VAR:SYMBOL=SGI&amp;VAR:INDEX=0"}</definedName>
    <definedName name="_467__FDSAUDITLINK__" hidden="1">{"fdsup://directions/FAT Viewer?action=UPDATE&amp;creator=factset&amp;DYN_ARGS=TRUE&amp;DOC_NAME=FAT:FQL_AUDITING_CLIENT_TEMPLATE.FAT&amp;display_string=Audit&amp;VAR:KEY=SHQBQZIVMX&amp;VAR:QUERY=RkZfRU5UUlBSX1ZBTF9EQUlMWSgzOTc4NiwsLCwsJ0RJTCcpL0VDX01FQU5fU0FMRVNfTlRNQSgzOTc4Nik=&amp;","WINDOW=FIRST_POPUP&amp;HEIGHT=450&amp;WIDTH=450&amp;START_MAXIMIZED=FALSE&amp;VAR:CALENDAR=US&amp;VAR:SYMBOL=SGI&amp;VAR:INDEX=0"}</definedName>
    <definedName name="_468__FDSAUDITLINK__" hidden="1">{"fdsup://directions/FAT Viewer?action=UPDATE&amp;creator=factset&amp;DYN_ARGS=TRUE&amp;DOC_NAME=FAT:FQL_AUDITING_CLIENT_TEMPLATE.FAT&amp;display_string=Audit&amp;VAR:KEY=GBEZCBIPGH&amp;VAR:QUERY=RkZfRU5UUlBSX1ZBTF9EQUlMWSgzOTc4NSwsLCwsJ0RJTCcpL0VDX01FQU5fU0FMRVNfTlRNQSgzOTc4NSk=&amp;","WINDOW=FIRST_POPUP&amp;HEIGHT=450&amp;WIDTH=450&amp;START_MAXIMIZED=FALSE&amp;VAR:CALENDAR=US&amp;VAR:SYMBOL=SGI&amp;VAR:INDEX=0"}</definedName>
    <definedName name="_469__FDSAUDITLINK__" hidden="1">{"fdsup://directions/FAT Viewer?action=UPDATE&amp;creator=factset&amp;DYN_ARGS=TRUE&amp;DOC_NAME=FAT:FQL_AUDITING_CLIENT_TEMPLATE.FAT&amp;display_string=Audit&amp;VAR:KEY=KZAJOTOJMH&amp;VAR:QUERY=RkZfRU5UUlBSX1ZBTF9EQUlMWSgzOTc4NCwsLCwsJ0RJTCcpL0VDX01FQU5fU0FMRVNfTlRNQSgzOTc4NCk=&amp;","WINDOW=FIRST_POPUP&amp;HEIGHT=450&amp;WIDTH=450&amp;START_MAXIMIZED=FALSE&amp;VAR:CALENDAR=US&amp;VAR:SYMBOL=SGI&amp;VAR:INDEX=0"}</definedName>
    <definedName name="_47__FDSAUDITLINK__" hidden="1">{"fdsup://directions/FAT Viewer?action=UPDATE&amp;creator=factset&amp;DYN_ARGS=TRUE&amp;DOC_NAME=FAT:FQL_AUDITING_CLIENT_TEMPLATE.FAT&amp;display_string=Audit&amp;VAR:KEY=KXMNWXSTOX&amp;VAR:QUERY=RkZfRU5UUlBSX1ZBTF9EQUlMWSg0MDM3NCwsLCwsJ0RJTCcpL0VDX01FQU5fU0FMRVNfTlRNQSg0MDM3NCk=&amp;","WINDOW=FIRST_POPUP&amp;HEIGHT=450&amp;WIDTH=450&amp;START_MAXIMIZED=FALSE&amp;VAR:CALENDAR=US&amp;VAR:SYMBOL=SGI&amp;VAR:INDEX=0"}</definedName>
    <definedName name="_470__FDSAUDITLINK__" hidden="1">{"fdsup://directions/FAT Viewer?action=UPDATE&amp;creator=factset&amp;DYN_ARGS=TRUE&amp;DOC_NAME=FAT:FQL_AUDITING_CLIENT_TEMPLATE.FAT&amp;display_string=Audit&amp;VAR:KEY=MXUFCXYFCH&amp;VAR:QUERY=RkZfRU5UUlBSX1ZBTF9EQUlMWSgzOTc4MywsLCwsJ0RJTCcpL0VDX01FQU5fU0FMRVNfTlRNQSgzOTc4Myk=&amp;","WINDOW=FIRST_POPUP&amp;HEIGHT=450&amp;WIDTH=450&amp;START_MAXIMIZED=FALSE&amp;VAR:CALENDAR=US&amp;VAR:SYMBOL=SGI&amp;VAR:INDEX=0"}</definedName>
    <definedName name="_471__FDSAUDITLINK__" hidden="1">{"fdsup://directions/FAT Viewer?action=UPDATE&amp;creator=factset&amp;DYN_ARGS=TRUE&amp;DOC_NAME=FAT:FQL_AUDITING_CLIENT_TEMPLATE.FAT&amp;display_string=Audit&amp;VAR:KEY=ILAZWDYLGN&amp;VAR:QUERY=RkZfRU5UUlBSX1ZBTF9EQUlMWSgzOTc4MCwsLCwsJ0RJTCcpL0VDX01FQU5fU0FMRVNfTlRNQSgzOTc4MCk=&amp;","WINDOW=FIRST_POPUP&amp;HEIGHT=450&amp;WIDTH=450&amp;START_MAXIMIZED=FALSE&amp;VAR:CALENDAR=US&amp;VAR:SYMBOL=SGI&amp;VAR:INDEX=0"}</definedName>
    <definedName name="_472__FDSAUDITLINK__" hidden="1">{"fdsup://directions/FAT Viewer?action=UPDATE&amp;creator=factset&amp;DYN_ARGS=TRUE&amp;DOC_NAME=FAT:FQL_AUDITING_CLIENT_TEMPLATE.FAT&amp;display_string=Audit&amp;VAR:KEY=MDKBYZORMP&amp;VAR:QUERY=RkZfRU5UUlBSX1ZBTF9EQUlMWSgzOTc3OSwsLCwsJ0RJTCcpL0VDX01FQU5fU0FMRVNfTlRNQSgzOTc3OSk=&amp;","WINDOW=FIRST_POPUP&amp;HEIGHT=450&amp;WIDTH=450&amp;START_MAXIMIZED=FALSE&amp;VAR:CALENDAR=US&amp;VAR:SYMBOL=SGI&amp;VAR:INDEX=0"}</definedName>
    <definedName name="_473__FDSAUDITLINK__" hidden="1">{"fdsup://directions/FAT Viewer?action=UPDATE&amp;creator=factset&amp;DYN_ARGS=TRUE&amp;DOC_NAME=FAT:FQL_AUDITING_CLIENT_TEMPLATE.FAT&amp;display_string=Audit&amp;VAR:KEY=EDSRAHIDAT&amp;VAR:QUERY=RkZfRU5UUlBSX1ZBTF9EQUlMWSgzOTc3OCwsLCwsJ0RJTCcpL0VDX01FQU5fU0FMRVNfTlRNQSgzOTc3OCk=&amp;","WINDOW=FIRST_POPUP&amp;HEIGHT=450&amp;WIDTH=450&amp;START_MAXIMIZED=FALSE&amp;VAR:CALENDAR=US&amp;VAR:SYMBOL=SGI&amp;VAR:INDEX=0"}</definedName>
    <definedName name="_474__FDSAUDITLINK__" hidden="1">{"fdsup://directions/FAT Viewer?action=UPDATE&amp;creator=factset&amp;DYN_ARGS=TRUE&amp;DOC_NAME=FAT:FQL_AUDITING_CLIENT_TEMPLATE.FAT&amp;display_string=Audit&amp;VAR:KEY=YDYTENQBOT&amp;VAR:QUERY=RkZfRU5UUlBSX1ZBTF9EQUlMWSgzOTc3NywsLCwsJ0RJTCcpL0VDX01FQU5fU0FMRVNfTlRNQSgzOTc3Nyk=&amp;","WINDOW=FIRST_POPUP&amp;HEIGHT=450&amp;WIDTH=450&amp;START_MAXIMIZED=FALSE&amp;VAR:CALENDAR=US&amp;VAR:SYMBOL=SGI&amp;VAR:INDEX=0"}</definedName>
    <definedName name="_475__FDSAUDITLINK__" hidden="1">{"fdsup://directions/FAT Viewer?action=UPDATE&amp;creator=factset&amp;DYN_ARGS=TRUE&amp;DOC_NAME=FAT:FQL_AUDITING_CLIENT_TEMPLATE.FAT&amp;display_string=Audit&amp;VAR:KEY=OHWBIJUDWP&amp;VAR:QUERY=RkZfRU5UUlBSX1ZBTF9EQUlMWSgzOTc3NiwsLCwsJ0RJTCcpL0VDX01FQU5fU0FMRVNfTlRNQSgzOTc3Nik=&amp;","WINDOW=FIRST_POPUP&amp;HEIGHT=450&amp;WIDTH=450&amp;START_MAXIMIZED=FALSE&amp;VAR:CALENDAR=US&amp;VAR:SYMBOL=SGI&amp;VAR:INDEX=0"}</definedName>
    <definedName name="_476__FDSAUDITLINK__" hidden="1">{"fdsup://directions/FAT Viewer?action=UPDATE&amp;creator=factset&amp;DYN_ARGS=TRUE&amp;DOC_NAME=FAT:FQL_AUDITING_CLIENT_TEMPLATE.FAT&amp;display_string=Audit&amp;VAR:KEY=CJGBOFAPUN&amp;VAR:QUERY=RkZfRU5UUlBSX1ZBTF9EQUlMWSgzOTc3MywsLCwsJ0RJTCcpL0VDX01FQU5fU0FMRVNfTlRNQSgzOTc3Myk=&amp;","WINDOW=FIRST_POPUP&amp;HEIGHT=450&amp;WIDTH=450&amp;START_MAXIMIZED=FALSE&amp;VAR:CALENDAR=US&amp;VAR:SYMBOL=SGI&amp;VAR:INDEX=0"}</definedName>
    <definedName name="_477__FDSAUDITLINK__" hidden="1">{"fdsup://directions/FAT Viewer?action=UPDATE&amp;creator=factset&amp;DYN_ARGS=TRUE&amp;DOC_NAME=FAT:FQL_AUDITING_CLIENT_TEMPLATE.FAT&amp;display_string=Audit&amp;VAR:KEY=UJCNCDWZYH&amp;VAR:QUERY=RkZfRU5UUlBSX1ZBTF9EQUlMWSgzOTc3MiwsLCwsJ0RJTCcpL0VDX01FQU5fU0FMRVNfTlRNQSgzOTc3Mik=&amp;","WINDOW=FIRST_POPUP&amp;HEIGHT=450&amp;WIDTH=450&amp;START_MAXIMIZED=FALSE&amp;VAR:CALENDAR=US&amp;VAR:SYMBOL=SGI&amp;VAR:INDEX=0"}</definedName>
    <definedName name="_478__FDSAUDITLINK__" hidden="1">{"fdsup://directions/FAT Viewer?action=UPDATE&amp;creator=factset&amp;DYN_ARGS=TRUE&amp;DOC_NAME=FAT:FQL_AUDITING_CLIENT_TEMPLATE.FAT&amp;display_string=Audit&amp;VAR:KEY=ULILIHILQP&amp;VAR:QUERY=RkZfRU5UUlBSX1ZBTF9EQUlMWSgzOTc3MSwsLCwsJ0RJTCcpL0VDX01FQU5fU0FMRVNfTlRNQSgzOTc3MSk=&amp;","WINDOW=FIRST_POPUP&amp;HEIGHT=450&amp;WIDTH=450&amp;START_MAXIMIZED=FALSE&amp;VAR:CALENDAR=US&amp;VAR:SYMBOL=SGI&amp;VAR:INDEX=0"}</definedName>
    <definedName name="_479__FDSAUDITLINK__" hidden="1">{"fdsup://directions/FAT Viewer?action=UPDATE&amp;creator=factset&amp;DYN_ARGS=TRUE&amp;DOC_NAME=FAT:FQL_AUDITING_CLIENT_TEMPLATE.FAT&amp;display_string=Audit&amp;VAR:KEY=ALWBKHSXEZ&amp;VAR:QUERY=RkZfRU5UUlBSX1ZBTF9EQUlMWSgzOTc3MCwsLCwsJ0RJTCcpL0VDX01FQU5fU0FMRVNfTlRNQSgzOTc3MCk=&amp;","WINDOW=FIRST_POPUP&amp;HEIGHT=450&amp;WIDTH=450&amp;START_MAXIMIZED=FALSE&amp;VAR:CALENDAR=US&amp;VAR:SYMBOL=SGI&amp;VAR:INDEX=0"}</definedName>
    <definedName name="_48__FDSAUDITLINK__" hidden="1">{"fdsup://directions/FAT Viewer?action=UPDATE&amp;creator=factset&amp;DYN_ARGS=TRUE&amp;DOC_NAME=FAT:FQL_AUDITING_CLIENT_TEMPLATE.FAT&amp;display_string=Audit&amp;VAR:KEY=OBODKZETSZ&amp;VAR:QUERY=RkZfRU5UUlBSX1ZBTF9EQUlMWSg0MDM3MywsLCwsJ0RJTCcpL0VDX01FQU5fU0FMRVNfTlRNQSg0MDM3Myk=&amp;","WINDOW=FIRST_POPUP&amp;HEIGHT=450&amp;WIDTH=450&amp;START_MAXIMIZED=FALSE&amp;VAR:CALENDAR=US&amp;VAR:SYMBOL=SGI&amp;VAR:INDEX=0"}</definedName>
    <definedName name="_480__FDSAUDITLINK__" hidden="1">{"fdsup://directions/FAT Viewer?action=UPDATE&amp;creator=factset&amp;DYN_ARGS=TRUE&amp;DOC_NAME=FAT:FQL_AUDITING_CLIENT_TEMPLATE.FAT&amp;display_string=Audit&amp;VAR:KEY=UJKNYZOXGH&amp;VAR:QUERY=RkZfRU5UUlBSX1ZBTF9EQUlMWSgzOTc2OSwsLCwsJ0RJTCcpL0VDX01FQU5fU0FMRVNfTlRNQSgzOTc2OSk=&amp;","WINDOW=FIRST_POPUP&amp;HEIGHT=450&amp;WIDTH=450&amp;START_MAXIMIZED=FALSE&amp;VAR:CALENDAR=US&amp;VAR:SYMBOL=SGI&amp;VAR:INDEX=0"}</definedName>
    <definedName name="_481__FDSAUDITLINK__" hidden="1">{"fdsup://directions/FAT Viewer?action=UPDATE&amp;creator=factset&amp;DYN_ARGS=TRUE&amp;DOC_NAME=FAT:FQL_AUDITING_CLIENT_TEMPLATE.FAT&amp;display_string=Audit&amp;VAR:KEY=UZINYXYJIP&amp;VAR:QUERY=RkZfRU5UUlBSX1ZBTF9EQUlMWSgzOTc2NiwsLCwsJ0RJTCcpL0VDX01FQU5fU0FMRVNfTlRNQSgzOTc2Nik=&amp;","WINDOW=FIRST_POPUP&amp;HEIGHT=450&amp;WIDTH=450&amp;START_MAXIMIZED=FALSE&amp;VAR:CALENDAR=US&amp;VAR:SYMBOL=SGI&amp;VAR:INDEX=0"}</definedName>
    <definedName name="_482__FDSAUDITLINK__" hidden="1">{"fdsup://directions/FAT Viewer?action=UPDATE&amp;creator=factset&amp;DYN_ARGS=TRUE&amp;DOC_NAME=FAT:FQL_AUDITING_CLIENT_TEMPLATE.FAT&amp;display_string=Audit&amp;VAR:KEY=KBUNSBMVWP&amp;VAR:QUERY=RkZfRU5UUlBSX1ZBTF9EQUlMWSgzOTc2NSwsLCwsJ0RJTCcpL0VDX01FQU5fU0FMRVNfTlRNQSgzOTc2NSk=&amp;","WINDOW=FIRST_POPUP&amp;HEIGHT=450&amp;WIDTH=450&amp;START_MAXIMIZED=FALSE&amp;VAR:CALENDAR=US&amp;VAR:SYMBOL=SGI&amp;VAR:INDEX=0"}</definedName>
    <definedName name="_483__FDSAUDITLINK__" hidden="1">{"fdsup://directions/FAT Viewer?action=UPDATE&amp;creator=factset&amp;DYN_ARGS=TRUE&amp;DOC_NAME=FAT:FQL_AUDITING_CLIENT_TEMPLATE.FAT&amp;display_string=Audit&amp;VAR:KEY=QTIRGRCNQP&amp;VAR:QUERY=RkZfRU5UUlBSX1ZBTF9EQUlMWSgzOTc2NCwsLCwsJ0RJTCcpL0VDX01FQU5fU0FMRVNfTlRNQSgzOTc2NCk=&amp;","WINDOW=FIRST_POPUP&amp;HEIGHT=450&amp;WIDTH=450&amp;START_MAXIMIZED=FALSE&amp;VAR:CALENDAR=US&amp;VAR:SYMBOL=SGI&amp;VAR:INDEX=0"}</definedName>
    <definedName name="_484__FDSAUDITLINK__" hidden="1">{"fdsup://directions/FAT Viewer?action=UPDATE&amp;creator=factset&amp;DYN_ARGS=TRUE&amp;DOC_NAME=FAT:FQL_AUDITING_CLIENT_TEMPLATE.FAT&amp;display_string=Audit&amp;VAR:KEY=GVGNCPODUV&amp;VAR:QUERY=RkZfRU5UUlBSX1ZBTF9EQUlMWSgzOTc2MywsLCwsJ0RJTCcpL0VDX01FQU5fU0FMRVNfTlRNQSgzOTc2Myk=&amp;","WINDOW=FIRST_POPUP&amp;HEIGHT=450&amp;WIDTH=450&amp;START_MAXIMIZED=FALSE&amp;VAR:CALENDAR=US&amp;VAR:SYMBOL=SGI&amp;VAR:INDEX=0"}</definedName>
    <definedName name="_485__FDSAUDITLINK__" hidden="1">{"fdsup://directions/FAT Viewer?action=UPDATE&amp;creator=factset&amp;DYN_ARGS=TRUE&amp;DOC_NAME=FAT:FQL_AUDITING_CLIENT_TEMPLATE.FAT&amp;display_string=Audit&amp;VAR:KEY=KXGRIVODUV&amp;VAR:QUERY=RkZfRU5UUlBSX1ZBTF9EQUlMWSgzOTc2MiwsLCwsJ0RJTCcpL0VDX01FQU5fU0FMRVNfTlRNQSgzOTc2Mik=&amp;","WINDOW=FIRST_POPUP&amp;HEIGHT=450&amp;WIDTH=450&amp;START_MAXIMIZED=FALSE&amp;VAR:CALENDAR=US&amp;VAR:SYMBOL=SGI&amp;VAR:INDEX=0"}</definedName>
    <definedName name="_486__FDSAUDITLINK__" hidden="1">{"fdsup://directions/FAT Viewer?action=UPDATE&amp;creator=factset&amp;DYN_ARGS=TRUE&amp;DOC_NAME=FAT:FQL_AUDITING_CLIENT_TEMPLATE.FAT&amp;display_string=Audit&amp;VAR:KEY=CRANOROXQD&amp;VAR:QUERY=RkZfRU5UUlBSX1ZBTF9EQUlMWSgzOTc1OSwsLCwsJ0RJTCcpL0VDX01FQU5fU0FMRVNfTlRNQSgzOTc1OSk=&amp;","WINDOW=FIRST_POPUP&amp;HEIGHT=450&amp;WIDTH=450&amp;START_MAXIMIZED=FALSE&amp;VAR:CALENDAR=US&amp;VAR:SYMBOL=SGI&amp;VAR:INDEX=0"}</definedName>
    <definedName name="_487__FDSAUDITLINK__" hidden="1">{"fdsup://directions/FAT Viewer?action=UPDATE&amp;creator=factset&amp;DYN_ARGS=TRUE&amp;DOC_NAME=FAT:FQL_AUDITING_CLIENT_TEMPLATE.FAT&amp;display_string=Audit&amp;VAR:KEY=QLUTQLCLGJ&amp;VAR:QUERY=RkZfRU5UUlBSX1ZBTF9EQUlMWSgzOTc1OCwsLCwsJ0RJTCcpL0VDX01FQU5fU0FMRVNfTlRNQSgzOTc1OCk=&amp;","WINDOW=FIRST_POPUP&amp;HEIGHT=450&amp;WIDTH=450&amp;START_MAXIMIZED=FALSE&amp;VAR:CALENDAR=US&amp;VAR:SYMBOL=SGI&amp;VAR:INDEX=0"}</definedName>
    <definedName name="_488__FDSAUDITLINK__" hidden="1">{"fdsup://directions/FAT Viewer?action=UPDATE&amp;creator=factset&amp;DYN_ARGS=TRUE&amp;DOC_NAME=FAT:FQL_AUDITING_CLIENT_TEMPLATE.FAT&amp;display_string=Audit&amp;VAR:KEY=EZGTCLSBAD&amp;VAR:QUERY=RkZfRU5UUlBSX1ZBTF9EQUlMWSgzOTc1NywsLCwsJ0RJTCcpL0VDX01FQU5fU0FMRVNfTlRNQSgzOTc1Nyk=&amp;","WINDOW=FIRST_POPUP&amp;HEIGHT=450&amp;WIDTH=450&amp;START_MAXIMIZED=FALSE&amp;VAR:CALENDAR=US&amp;VAR:SYMBOL=SGI&amp;VAR:INDEX=0"}</definedName>
    <definedName name="_489__FDSAUDITLINK__" hidden="1">{"fdsup://directions/FAT Viewer?action=UPDATE&amp;creator=factset&amp;DYN_ARGS=TRUE&amp;DOC_NAME=FAT:FQL_AUDITING_CLIENT_TEMPLATE.FAT&amp;display_string=Audit&amp;VAR:KEY=YJKTCVWVCX&amp;VAR:QUERY=RkZfRU5UUlBSX1ZBTF9EQUlMWSgzOTc1NiwsLCwsJ0RJTCcpL0VDX01FQU5fU0FMRVNfTlRNQSgzOTc1Nik=&amp;","WINDOW=FIRST_POPUP&amp;HEIGHT=450&amp;WIDTH=450&amp;START_MAXIMIZED=FALSE&amp;VAR:CALENDAR=US&amp;VAR:SYMBOL=SGI&amp;VAR:INDEX=0"}</definedName>
    <definedName name="_49__FDSAUDITLINK__" hidden="1">{"fdsup://directions/FAT Viewer?action=UPDATE&amp;creator=factset&amp;DYN_ARGS=TRUE&amp;DOC_NAME=FAT:FQL_AUDITING_CLIENT_TEMPLATE.FAT&amp;display_string=Audit&amp;VAR:KEY=WTMFWBAFIL&amp;VAR:QUERY=RkZfRU5UUlBSX1ZBTF9EQUlMWSg0MDM3MiwsLCwsJ0RJTCcpL0VDX01FQU5fU0FMRVNfTlRNQSg0MDM3Mik=&amp;","WINDOW=FIRST_POPUP&amp;HEIGHT=450&amp;WIDTH=450&amp;START_MAXIMIZED=FALSE&amp;VAR:CALENDAR=US&amp;VAR:SYMBOL=SGI&amp;VAR:INDEX=0"}</definedName>
    <definedName name="_490__FDSAUDITLINK__" hidden="1">{"fdsup://directions/FAT Viewer?action=UPDATE&amp;creator=factset&amp;DYN_ARGS=TRUE&amp;DOC_NAME=FAT:FQL_AUDITING_CLIENT_TEMPLATE.FAT&amp;display_string=Audit&amp;VAR:KEY=ENIFKRWBWP&amp;VAR:QUERY=RkZfRU5UUlBSX1ZBTF9EQUlMWSgzOTc1NSwsLCwsJ0RJTCcpL0VDX01FQU5fU0FMRVNfTlRNQSgzOTc1NSk=&amp;","WINDOW=FIRST_POPUP&amp;HEIGHT=450&amp;WIDTH=450&amp;START_MAXIMIZED=FALSE&amp;VAR:CALENDAR=US&amp;VAR:SYMBOL=SGI&amp;VAR:INDEX=0"}</definedName>
    <definedName name="_491__FDSAUDITLINK__" hidden="1">{"fdsup://directions/FAT Viewer?action=UPDATE&amp;creator=factset&amp;DYN_ARGS=TRUE&amp;DOC_NAME=FAT:FQL_AUDITING_CLIENT_TEMPLATE.FAT&amp;display_string=Audit&amp;VAR:KEY=CDCBWBYDQB&amp;VAR:QUERY=RkZfRU5UUlBSX1ZBTF9EQUlMWSgzOTc1MiwsLCwsJ0RJTCcpL0VDX01FQU5fU0FMRVNfTlRNQSgzOTc1Mik=&amp;","WINDOW=FIRST_POPUP&amp;HEIGHT=450&amp;WIDTH=450&amp;START_MAXIMIZED=FALSE&amp;VAR:CALENDAR=US&amp;VAR:SYMBOL=SGI&amp;VAR:INDEX=0"}</definedName>
    <definedName name="_492__FDSAUDITLINK__" hidden="1">{"fdsup://directions/FAT Viewer?action=UPDATE&amp;creator=factset&amp;DYN_ARGS=TRUE&amp;DOC_NAME=FAT:FQL_AUDITING_CLIENT_TEMPLATE.FAT&amp;display_string=Audit&amp;VAR:KEY=MRELINIDUN&amp;VAR:QUERY=RkZfRU5UUlBSX1ZBTF9EQUlMWSgzOTc1MSwsLCwsJ0RJTCcpL0VDX01FQU5fU0FMRVNfTlRNQSgzOTc1MSk=&amp;","WINDOW=FIRST_POPUP&amp;HEIGHT=450&amp;WIDTH=450&amp;START_MAXIMIZED=FALSE&amp;VAR:CALENDAR=US&amp;VAR:SYMBOL=SGI&amp;VAR:INDEX=0"}</definedName>
    <definedName name="_493__FDSAUDITLINK__" hidden="1">{"fdsup://directions/FAT Viewer?action=UPDATE&amp;creator=factset&amp;DYN_ARGS=TRUE&amp;DOC_NAME=FAT:FQL_AUDITING_CLIENT_TEMPLATE.FAT&amp;display_string=Audit&amp;VAR:KEY=IFODUDADIP&amp;VAR:QUERY=RkZfRU5UUlBSX1ZBTF9EQUlMWSgzOTc1MCwsLCwsJ0RJTCcpL0VDX01FQU5fU0FMRVNfTlRNQSgzOTc1MCk=&amp;","WINDOW=FIRST_POPUP&amp;HEIGHT=450&amp;WIDTH=450&amp;START_MAXIMIZED=FALSE&amp;VAR:CALENDAR=US&amp;VAR:SYMBOL=SGI&amp;VAR:INDEX=0"}</definedName>
    <definedName name="_494__FDSAUDITLINK__" hidden="1">{"fdsup://directions/FAT Viewer?action=UPDATE&amp;creator=factset&amp;DYN_ARGS=TRUE&amp;DOC_NAME=FAT:FQL_AUDITING_CLIENT_TEMPLATE.FAT&amp;display_string=Audit&amp;VAR:KEY=IVYHOZMZUD&amp;VAR:QUERY=RkZfRU5UUlBSX1ZBTF9EQUlMWSgzOTc0OSwsLCwsJ0RJTCcpL0VDX01FQU5fU0FMRVNfTlRNQSgzOTc0OSk=&amp;","WINDOW=FIRST_POPUP&amp;HEIGHT=450&amp;WIDTH=450&amp;START_MAXIMIZED=FALSE&amp;VAR:CALENDAR=US&amp;VAR:SYMBOL=SGI&amp;VAR:INDEX=0"}</definedName>
    <definedName name="_495__FDSAUDITLINK__" hidden="1">{"fdsup://directions/FAT Viewer?action=UPDATE&amp;creator=factset&amp;DYN_ARGS=TRUE&amp;DOC_NAME=FAT:FQL_AUDITING_CLIENT_TEMPLATE.FAT&amp;display_string=Audit&amp;VAR:KEY=KPUZOZGRKX&amp;VAR:QUERY=RkZfRU5UUlBSX1ZBTF9EQUlMWSgzOTc0OCwsLCwsJ0RJTCcpL0VDX01FQU5fU0FMRVNfTlRNQSgzOTc0OCk=&amp;","WINDOW=FIRST_POPUP&amp;HEIGHT=450&amp;WIDTH=450&amp;START_MAXIMIZED=FALSE&amp;VAR:CALENDAR=US&amp;VAR:SYMBOL=SGI&amp;VAR:INDEX=0"}</definedName>
    <definedName name="_496__FDSAUDITLINK__" hidden="1">{"fdsup://directions/FAT Viewer?action=UPDATE&amp;creator=factset&amp;DYN_ARGS=TRUE&amp;DOC_NAME=FAT:FQL_AUDITING_CLIENT_TEMPLATE.FAT&amp;display_string=Audit&amp;VAR:KEY=YHQTSVONSR&amp;VAR:QUERY=RkZfRU5UUlBSX1ZBTF9EQUlMWSgzOTc0NSwsLCwsJ0RJTCcpL0VDX01FQU5fU0FMRVNfTlRNQSgzOTc0NSk=&amp;","WINDOW=FIRST_POPUP&amp;HEIGHT=450&amp;WIDTH=450&amp;START_MAXIMIZED=FALSE&amp;VAR:CALENDAR=US&amp;VAR:SYMBOL=SGI&amp;VAR:INDEX=0"}</definedName>
    <definedName name="_497__FDSAUDITLINK__" hidden="1">{"fdsup://directions/FAT Viewer?action=UPDATE&amp;creator=factset&amp;DYN_ARGS=TRUE&amp;DOC_NAME=FAT:FQL_AUDITING_CLIENT_TEMPLATE.FAT&amp;display_string=Audit&amp;VAR:KEY=KLSZKFETWB&amp;VAR:QUERY=RkZfRU5UUlBSX1ZBTF9EQUlMWSgzOTc0NCwsLCwsJ0RJTCcpL0VDX01FQU5fU0FMRVNfTlRNQSgzOTc0NCk=&amp;","WINDOW=FIRST_POPUP&amp;HEIGHT=450&amp;WIDTH=450&amp;START_MAXIMIZED=FALSE&amp;VAR:CALENDAR=US&amp;VAR:SYMBOL=SGI&amp;VAR:INDEX=0"}</definedName>
    <definedName name="_498__FDSAUDITLINK__" hidden="1">{"fdsup://directions/FAT Viewer?action=UPDATE&amp;creator=factset&amp;DYN_ARGS=TRUE&amp;DOC_NAME=FAT:FQL_AUDITING_CLIENT_TEMPLATE.FAT&amp;display_string=Audit&amp;VAR:KEY=WFALUTYBGP&amp;VAR:QUERY=RkZfRU5UUlBSX1ZBTF9EQUlMWSgzOTc0MywsLCwsJ0RJTCcpL0VDX01FQU5fU0FMRVNfTlRNQSgzOTc0Myk=&amp;","WINDOW=FIRST_POPUP&amp;HEIGHT=450&amp;WIDTH=450&amp;START_MAXIMIZED=FALSE&amp;VAR:CALENDAR=US&amp;VAR:SYMBOL=SGI&amp;VAR:INDEX=0"}</definedName>
    <definedName name="_499__FDSAUDITLINK__" hidden="1">{"fdsup://directions/FAT Viewer?action=UPDATE&amp;creator=factset&amp;DYN_ARGS=TRUE&amp;DOC_NAME=FAT:FQL_AUDITING_CLIENT_TEMPLATE.FAT&amp;display_string=Audit&amp;VAR:KEY=ODYHONQXAZ&amp;VAR:QUERY=RkZfRU5UUlBSX1ZBTF9EQUlMWSgzOTc0MiwsLCwsJ0RJTCcpL0VDX01FQU5fU0FMRVNfTlRNQSgzOTc0Mik=&amp;","WINDOW=FIRST_POPUP&amp;HEIGHT=450&amp;WIDTH=450&amp;START_MAXIMIZED=FALSE&amp;VAR:CALENDAR=US&amp;VAR:SYMBOL=SGI&amp;VAR:INDEX=0"}</definedName>
    <definedName name="_5__FDSAUDITLINK__" hidden="1">{"fdsup://directions/FAT Viewer?action=UPDATE&amp;creator=factset&amp;DYN_ARGS=TRUE&amp;DOC_NAME=FAT:FQL_AUDITING_CLIENT_TEMPLATE.FAT&amp;display_string=Audit&amp;VAR:KEY=EBELQLEDAF&amp;VAR:QUERY=RkZfRU5UUlBSX1ZBTF9EQUlMWSg0MDQzNCwsLCwsJ0RJTCcpL0VDX01FQU5fU0FMRVNfTlRNQSg0MDQzNCk=&amp;","WINDOW=FIRST_POPUP&amp;HEIGHT=450&amp;WIDTH=450&amp;START_MAXIMIZED=FALSE&amp;VAR:CALENDAR=US&amp;VAR:SYMBOL=SGI&amp;VAR:INDEX=0"}</definedName>
    <definedName name="_50__FDSAUDITLINK__" hidden="1">{"fdsup://directions/FAT Viewer?action=UPDATE&amp;creator=factset&amp;DYN_ARGS=TRUE&amp;DOC_NAME=FAT:FQL_AUDITING_CLIENT_TEMPLATE.FAT&amp;display_string=Audit&amp;VAR:KEY=WBWRGRURWB&amp;VAR:QUERY=RkZfRU5UUlBSX1ZBTF9EQUlMWSg0MDM3MSwsLCwsJ0RJTCcpL0VDX01FQU5fU0FMRVNfTlRNQSg0MDM3MSk=&amp;","WINDOW=FIRST_POPUP&amp;HEIGHT=450&amp;WIDTH=450&amp;START_MAXIMIZED=FALSE&amp;VAR:CALENDAR=US&amp;VAR:SYMBOL=SGI&amp;VAR:INDEX=0"}</definedName>
    <definedName name="_500__FDSAUDITLINK__" hidden="1">{"fdsup://directions/FAT Viewer?action=UPDATE&amp;creator=factset&amp;DYN_ARGS=TRUE&amp;DOC_NAME=FAT:FQL_AUDITING_CLIENT_TEMPLATE.FAT&amp;display_string=Audit&amp;VAR:KEY=YDGFSNGJUZ&amp;VAR:QUERY=RkZfRU5UUlBSX1ZBTF9EQUlMWSgzOTc0MSwsLCwsJ0RJTCcpL0VDX01FQU5fU0FMRVNfTlRNQSgzOTc0MSk=&amp;","WINDOW=FIRST_POPUP&amp;HEIGHT=450&amp;WIDTH=450&amp;START_MAXIMIZED=FALSE&amp;VAR:CALENDAR=US&amp;VAR:SYMBOL=SGI&amp;VAR:INDEX=0"}</definedName>
    <definedName name="_501__FDSAUDITLINK__" hidden="1">{"fdsup://directions/FAT Viewer?action=UPDATE&amp;creator=factset&amp;DYN_ARGS=TRUE&amp;DOC_NAME=FAT:FQL_AUDITING_CLIENT_TEMPLATE.FAT&amp;display_string=Audit&amp;VAR:KEY=YBCBUFQRWT&amp;VAR:QUERY=RkZfRU5UUlBSX1ZBTF9EQUlMWSgzOTczOCwsLCwsJ0RJTCcpL0VDX01FQU5fU0FMRVNfTlRNQSgzOTczOCk=&amp;","WINDOW=FIRST_POPUP&amp;HEIGHT=450&amp;WIDTH=450&amp;START_MAXIMIZED=FALSE&amp;VAR:CALENDAR=US&amp;VAR:SYMBOL=SGI&amp;VAR:INDEX=0"}</definedName>
    <definedName name="_502__FDSAUDITLINK__" hidden="1">{"fdsup://directions/FAT Viewer?action=UPDATE&amp;creator=factset&amp;DYN_ARGS=TRUE&amp;DOC_NAME=FAT:FQL_AUDITING_CLIENT_TEMPLATE.FAT&amp;display_string=Audit&amp;VAR:KEY=SVCFMTMNEH&amp;VAR:QUERY=RkZfRU5UUlBSX1ZBTF9EQUlMWSgzOTczNywsLCwsJ0RJTCcpL0VDX01FQU5fU0FMRVNfTlRNQSgzOTczNyk=&amp;","WINDOW=FIRST_POPUP&amp;HEIGHT=450&amp;WIDTH=450&amp;START_MAXIMIZED=FALSE&amp;VAR:CALENDAR=US&amp;VAR:SYMBOL=SGI&amp;VAR:INDEX=0"}</definedName>
    <definedName name="_503__FDSAUDITLINK__" hidden="1">{"fdsup://directions/FAT Viewer?action=UPDATE&amp;creator=factset&amp;DYN_ARGS=TRUE&amp;DOC_NAME=FAT:FQL_AUDITING_CLIENT_TEMPLATE.FAT&amp;display_string=Audit&amp;VAR:KEY=UPEPWDAVAV&amp;VAR:QUERY=RkZfRU5UUlBSX1ZBTF9EQUlMWSgzOTczNiwsLCwsJ0RJTCcpL0VDX01FQU5fU0FMRVNfTlRNQSgzOTczNik=&amp;","WINDOW=FIRST_POPUP&amp;HEIGHT=450&amp;WIDTH=450&amp;START_MAXIMIZED=FALSE&amp;VAR:CALENDAR=US&amp;VAR:SYMBOL=SGI&amp;VAR:INDEX=0"}</definedName>
    <definedName name="_504__FDSAUDITLINK__" hidden="1">{"fdsup://directions/FAT Viewer?action=UPDATE&amp;creator=factset&amp;DYN_ARGS=TRUE&amp;DOC_NAME=FAT:FQL_AUDITING_CLIENT_TEMPLATE.FAT&amp;display_string=Audit&amp;VAR:KEY=GZENALIHQZ&amp;VAR:QUERY=RkZfRU5UUlBSX1ZBTF9EQUlMWSgzOTczNSwsLCwsJ0RJTCcpL0VDX01FQU5fU0FMRVNfTlRNQSgzOTczNSk=&amp;","WINDOW=FIRST_POPUP&amp;HEIGHT=450&amp;WIDTH=450&amp;START_MAXIMIZED=FALSE&amp;VAR:CALENDAR=US&amp;VAR:SYMBOL=SGI&amp;VAR:INDEX=0"}</definedName>
    <definedName name="_505__FDSAUDITLINK__" hidden="1">{"fdsup://directions/FAT Viewer?action=UPDATE&amp;creator=factset&amp;DYN_ARGS=TRUE&amp;DOC_NAME=FAT:FQL_AUDITING_CLIENT_TEMPLATE.FAT&amp;display_string=Audit&amp;VAR:KEY=ANEFKFOZQB&amp;VAR:QUERY=RkZfRU5UUlBSX1ZBTF9EQUlMWSgzOTczNCwsLCwsJ0RJTCcpL0VDX01FQU5fU0FMRVNfTlRNQSgzOTczNCk=&amp;","WINDOW=FIRST_POPUP&amp;HEIGHT=450&amp;WIDTH=450&amp;START_MAXIMIZED=FALSE&amp;VAR:CALENDAR=US&amp;VAR:SYMBOL=SGI&amp;VAR:INDEX=0"}</definedName>
    <definedName name="_506__FDSAUDITLINK__" hidden="1">{"fdsup://directions/FAT Viewer?action=UPDATE&amp;creator=factset&amp;DYN_ARGS=TRUE&amp;DOC_NAME=FAT:FQL_AUDITING_CLIENT_TEMPLATE.FAT&amp;display_string=Audit&amp;VAR:KEY=WBOZKRUNWH&amp;VAR:QUERY=RkZfRU5UUlBSX1ZBTF9EQUlMWSgzOTczMSwsLCwsJ0RJTCcpL0VDX01FQU5fU0FMRVNfTlRNQSgzOTczMSk=&amp;","WINDOW=FIRST_POPUP&amp;HEIGHT=450&amp;WIDTH=450&amp;START_MAXIMIZED=FALSE&amp;VAR:CALENDAR=US&amp;VAR:SYMBOL=SGI&amp;VAR:INDEX=0"}</definedName>
    <definedName name="_507__FDSAUDITLINK__" hidden="1">{"fdsup://directions/FAT Viewer?action=UPDATE&amp;creator=factset&amp;DYN_ARGS=TRUE&amp;DOC_NAME=FAT:FQL_AUDITING_CLIENT_TEMPLATE.FAT&amp;display_string=Audit&amp;VAR:KEY=CNQPUPARQX&amp;VAR:QUERY=RkZfRU5UUlBSX1ZBTF9EQUlMWSgzOTczMCwsLCwsJ0RJTCcpL0VDX01FQU5fU0FMRVNfTlRNQSgzOTczMCk=&amp;","WINDOW=FIRST_POPUP&amp;HEIGHT=450&amp;WIDTH=450&amp;START_MAXIMIZED=FALSE&amp;VAR:CALENDAR=US&amp;VAR:SYMBOL=SGI&amp;VAR:INDEX=0"}</definedName>
    <definedName name="_508__FDSAUDITLINK__" hidden="1">{"fdsup://directions/FAT Viewer?action=UPDATE&amp;creator=factset&amp;DYN_ARGS=TRUE&amp;DOC_NAME=FAT:FQL_AUDITING_CLIENT_TEMPLATE.FAT&amp;display_string=Audit&amp;VAR:KEY=IRUNOBIVMN&amp;VAR:QUERY=RkZfRU5UUlBSX1ZBTF9EQUlMWSgzOTcyOSwsLCwsJ0RJTCcpL0VDX01FQU5fU0FMRVNfTlRNQSgzOTcyOSk=&amp;","WINDOW=FIRST_POPUP&amp;HEIGHT=450&amp;WIDTH=450&amp;START_MAXIMIZED=FALSE&amp;VAR:CALENDAR=US&amp;VAR:SYMBOL=SGI&amp;VAR:INDEX=0"}</definedName>
    <definedName name="_509__FDSAUDITLINK__" hidden="1">{"fdsup://directions/FAT Viewer?action=UPDATE&amp;creator=factset&amp;DYN_ARGS=TRUE&amp;DOC_NAME=FAT:FQL_AUDITING_CLIENT_TEMPLATE.FAT&amp;display_string=Audit&amp;VAR:KEY=ILCHSVMLSV&amp;VAR:QUERY=RkZfRU5UUlBSX1ZBTF9EQUlMWSgzOTcyOCwsLCwsJ0RJTCcpL0VDX01FQU5fU0FMRVNfTlRNQSgzOTcyOCk=&amp;","WINDOW=FIRST_POPUP&amp;HEIGHT=450&amp;WIDTH=450&amp;START_MAXIMIZED=FALSE&amp;VAR:CALENDAR=US&amp;VAR:SYMBOL=SGI&amp;VAR:INDEX=0"}</definedName>
    <definedName name="_51__FDSAUDITLINK__" hidden="1">{"fdsup://directions/FAT Viewer?action=UPDATE&amp;creator=factset&amp;DYN_ARGS=TRUE&amp;DOC_NAME=FAT:FQL_AUDITING_CLIENT_TEMPLATE.FAT&amp;display_string=Audit&amp;VAR:KEY=KHEPQJSDEX&amp;VAR:QUERY=RkZfRU5UUlBSX1ZBTF9EQUlMWSg0MDM2OCwsLCwsJ0RJTCcpL0VDX01FQU5fU0FMRVNfTlRNQSg0MDM2OCk=&amp;","WINDOW=FIRST_POPUP&amp;HEIGHT=450&amp;WIDTH=450&amp;START_MAXIMIZED=FALSE&amp;VAR:CALENDAR=US&amp;VAR:SYMBOL=SGI&amp;VAR:INDEX=0"}</definedName>
    <definedName name="_510__FDSAUDITLINK__" hidden="1">{"fdsup://directions/FAT Viewer?action=UPDATE&amp;creator=factset&amp;DYN_ARGS=TRUE&amp;DOC_NAME=FAT:FQL_AUDITING_CLIENT_TEMPLATE.FAT&amp;display_string=Audit&amp;VAR:KEY=WDCBKNWDAH&amp;VAR:QUERY=RkZfRU5UUlBSX1ZBTF9EQUlMWSgzOTcyNywsLCwsJ0RJTCcpL0VDX01FQU5fU0FMRVNfTlRNQSgzOTcyNyk=&amp;","WINDOW=FIRST_POPUP&amp;HEIGHT=450&amp;WIDTH=450&amp;START_MAXIMIZED=FALSE&amp;VAR:CALENDAR=US&amp;VAR:SYMBOL=SGI&amp;VAR:INDEX=0"}</definedName>
    <definedName name="_511__FDSAUDITLINK__" hidden="1">{"fdsup://directions/FAT Viewer?action=UPDATE&amp;creator=factset&amp;DYN_ARGS=TRUE&amp;DOC_NAME=FAT:FQL_AUDITING_CLIENT_TEMPLATE.FAT&amp;display_string=Audit&amp;VAR:KEY=UHKPODUPWH&amp;VAR:QUERY=RkZfRU5UUlBSX1ZBTF9EQUlMWSgzOTcyNCwsLCwsJ0RJTCcpL0VDX01FQU5fU0FMRVNfTlRNQSgzOTcyNCk=&amp;","WINDOW=FIRST_POPUP&amp;HEIGHT=450&amp;WIDTH=450&amp;START_MAXIMIZED=FALSE&amp;VAR:CALENDAR=US&amp;VAR:SYMBOL=SGI&amp;VAR:INDEX=0"}</definedName>
    <definedName name="_512__FDSAUDITLINK__" hidden="1">{"fdsup://directions/FAT Viewer?action=UPDATE&amp;creator=factset&amp;DYN_ARGS=TRUE&amp;DOC_NAME=FAT:FQL_AUDITING_CLIENT_TEMPLATE.FAT&amp;display_string=Audit&amp;VAR:KEY=MDWHUFCHOV&amp;VAR:QUERY=RkZfRU5UUlBSX1ZBTF9EQUlMWSgzOTcyMywsLCwsJ0RJTCcpL0VDX01FQU5fU0FMRVNfTlRNQSgzOTcyMyk=&amp;","WINDOW=FIRST_POPUP&amp;HEIGHT=450&amp;WIDTH=450&amp;START_MAXIMIZED=FALSE&amp;VAR:CALENDAR=US&amp;VAR:SYMBOL=SGI&amp;VAR:INDEX=0"}</definedName>
    <definedName name="_513__FDSAUDITLINK__" hidden="1">{"fdsup://directions/FAT Viewer?action=UPDATE&amp;creator=factset&amp;DYN_ARGS=TRUE&amp;DOC_NAME=FAT:FQL_AUDITING_CLIENT_TEMPLATE.FAT&amp;display_string=Audit&amp;VAR:KEY=OHQDWBINOJ&amp;VAR:QUERY=RkZfRU5UUlBSX1ZBTF9EQUlMWSgzOTcyMiwsLCwsJ0RJTCcpL0VDX01FQU5fU0FMRVNfTlRNQSgzOTcyMik=&amp;","WINDOW=FIRST_POPUP&amp;HEIGHT=450&amp;WIDTH=450&amp;START_MAXIMIZED=FALSE&amp;VAR:CALENDAR=US&amp;VAR:SYMBOL=SGI&amp;VAR:INDEX=0"}</definedName>
    <definedName name="_514__FDSAUDITLINK__" hidden="1">{"fdsup://directions/FAT Viewer?action=UPDATE&amp;creator=factset&amp;DYN_ARGS=TRUE&amp;DOC_NAME=FAT:FQL_AUDITING_CLIENT_TEMPLATE.FAT&amp;display_string=Audit&amp;VAR:KEY=OFUXUVUJWN&amp;VAR:QUERY=RkZfRU5UUlBSX1ZBTF9EQUlMWSgzOTcyMSwsLCwsJ0RJTCcpL0VDX01FQU5fU0FMRVNfTlRNQSgzOTcyMSk=&amp;","WINDOW=FIRST_POPUP&amp;HEIGHT=450&amp;WIDTH=450&amp;START_MAXIMIZED=FALSE&amp;VAR:CALENDAR=US&amp;VAR:SYMBOL=SGI&amp;VAR:INDEX=0"}</definedName>
    <definedName name="_515__FDSAUDITLINK__" hidden="1">{"fdsup://directions/FAT Viewer?action=UPDATE&amp;creator=factset&amp;DYN_ARGS=TRUE&amp;DOC_NAME=FAT:FQL_AUDITING_CLIENT_TEMPLATE.FAT&amp;display_string=Audit&amp;VAR:KEY=IRGPYRITKB&amp;VAR:QUERY=RkZfRU5UUlBSX1ZBTF9EQUlMWSgzOTcyMCwsLCwsJ0RJTCcpL0VDX01FQU5fU0FMRVNfTlRNQSgzOTcyMCk=&amp;","WINDOW=FIRST_POPUP&amp;HEIGHT=450&amp;WIDTH=450&amp;START_MAXIMIZED=FALSE&amp;VAR:CALENDAR=US&amp;VAR:SYMBOL=SGI&amp;VAR:INDEX=0"}</definedName>
    <definedName name="_516__FDSAUDITLINK__" hidden="1">{"fdsup://directions/FAT Viewer?action=UPDATE&amp;creator=factset&amp;DYN_ARGS=TRUE&amp;DOC_NAME=FAT:FQL_AUDITING_CLIENT_TEMPLATE.FAT&amp;display_string=Audit&amp;VAR:KEY=WTONQHQDUZ&amp;VAR:QUERY=RkZfRU5UUlBSX1ZBTF9EQUlMWSgzOTcxNywsLCwsJ0RJTCcpL0VDX01FQU5fU0FMRVNfTlRNQSgzOTcxNyk=&amp;","WINDOW=FIRST_POPUP&amp;HEIGHT=450&amp;WIDTH=450&amp;START_MAXIMIZED=FALSE&amp;VAR:CALENDAR=US&amp;VAR:SYMBOL=SGI&amp;VAR:INDEX=0"}</definedName>
    <definedName name="_517__FDSAUDITLINK__" hidden="1">{"fdsup://directions/FAT Viewer?action=UPDATE&amp;creator=factset&amp;DYN_ARGS=TRUE&amp;DOC_NAME=FAT:FQL_AUDITING_CLIENT_TEMPLATE.FAT&amp;display_string=Audit&amp;VAR:KEY=QJOLOPGHWH&amp;VAR:QUERY=RkZfRU5UUlBSX1ZBTF9EQUlMWSgzOTcxNiwsLCwsJ0RJTCcpL0VDX01FQU5fU0FMRVNfTlRNQSgzOTcxNik=&amp;","WINDOW=FIRST_POPUP&amp;HEIGHT=450&amp;WIDTH=450&amp;START_MAXIMIZED=FALSE&amp;VAR:CALENDAR=US&amp;VAR:SYMBOL=SGI&amp;VAR:INDEX=0"}</definedName>
    <definedName name="_518__FDSAUDITLINK__" hidden="1">{"fdsup://directions/FAT Viewer?action=UPDATE&amp;creator=factset&amp;DYN_ARGS=TRUE&amp;DOC_NAME=FAT:FQL_AUDITING_CLIENT_TEMPLATE.FAT&amp;display_string=Audit&amp;VAR:KEY=KFEZCLCRSD&amp;VAR:QUERY=RkZfRU5UUlBSX1ZBTF9EQUlMWSgzOTcxNSwsLCwsJ0RJTCcpL0VDX01FQU5fU0FMRVNfTlRNQSgzOTcxNSk=&amp;","WINDOW=FIRST_POPUP&amp;HEIGHT=450&amp;WIDTH=450&amp;START_MAXIMIZED=FALSE&amp;VAR:CALENDAR=US&amp;VAR:SYMBOL=SGI&amp;VAR:INDEX=0"}</definedName>
    <definedName name="_519__FDSAUDITLINK__" hidden="1">{"fdsup://directions/FAT Viewer?action=UPDATE&amp;creator=factset&amp;DYN_ARGS=TRUE&amp;DOC_NAME=FAT:FQL_AUDITING_CLIENT_TEMPLATE.FAT&amp;display_string=Audit&amp;VAR:KEY=OPCBYLCVWF&amp;VAR:QUERY=RkZfRU5UUlBSX1ZBTF9EQUlMWSgzOTcxNCwsLCwsJ0RJTCcpL0VDX01FQU5fU0FMRVNfTlRNQSgzOTcxNCk=&amp;","WINDOW=FIRST_POPUP&amp;HEIGHT=450&amp;WIDTH=450&amp;START_MAXIMIZED=FALSE&amp;VAR:CALENDAR=US&amp;VAR:SYMBOL=SGI&amp;VAR:INDEX=0"}</definedName>
    <definedName name="_52__FDSAUDITLINK__" hidden="1">{"fdsup://directions/FAT Viewer?action=UPDATE&amp;creator=factset&amp;DYN_ARGS=TRUE&amp;DOC_NAME=FAT:FQL_AUDITING_CLIENT_TEMPLATE.FAT&amp;display_string=Audit&amp;VAR:KEY=ALMZWLQDCN&amp;VAR:QUERY=RkZfRU5UUlBSX1ZBTF9EQUlMWSg0MDM2NywsLCwsJ0RJTCcpL0VDX01FQU5fU0FMRVNfTlRNQSg0MDM2Nyk=&amp;","WINDOW=FIRST_POPUP&amp;HEIGHT=450&amp;WIDTH=450&amp;START_MAXIMIZED=FALSE&amp;VAR:CALENDAR=US&amp;VAR:SYMBOL=SGI&amp;VAR:INDEX=0"}</definedName>
    <definedName name="_520__FDSAUDITLINK__" hidden="1">{"fdsup://directions/FAT Viewer?action=UPDATE&amp;creator=factset&amp;DYN_ARGS=TRUE&amp;DOC_NAME=FAT:FQL_AUDITING_CLIENT_TEMPLATE.FAT&amp;display_string=Audit&amp;VAR:KEY=MZMZIRGRQD&amp;VAR:QUERY=RkZfRU5UUlBSX1ZBTF9EQUlMWSgzOTcxMywsLCwsJ0RJTCcpL0VDX01FQU5fU0FMRVNfTlRNQSgzOTcxMyk=&amp;","WINDOW=FIRST_POPUP&amp;HEIGHT=450&amp;WIDTH=450&amp;START_MAXIMIZED=FALSE&amp;VAR:CALENDAR=US&amp;VAR:SYMBOL=SGI&amp;VAR:INDEX=0"}</definedName>
    <definedName name="_521__FDSAUDITLINK__" hidden="1">{"fdsup://directions/FAT Viewer?action=UPDATE&amp;creator=factset&amp;DYN_ARGS=TRUE&amp;DOC_NAME=FAT:FQL_AUDITING_CLIENT_TEMPLATE.FAT&amp;display_string=Audit&amp;VAR:KEY=OLWNEPKPEB&amp;VAR:QUERY=RkZfRU5UUlBSX1ZBTF9EQUlMWSgzOTcxMCwsLCwsJ0RJTCcpL0VDX01FQU5fU0FMRVNfTlRNQSgzOTcxMCk=&amp;","WINDOW=FIRST_POPUP&amp;HEIGHT=450&amp;WIDTH=450&amp;START_MAXIMIZED=FALSE&amp;VAR:CALENDAR=US&amp;VAR:SYMBOL=SGI&amp;VAR:INDEX=0"}</definedName>
    <definedName name="_522__FDSAUDITLINK__" hidden="1">{"fdsup://directions/FAT Viewer?action=UPDATE&amp;creator=factset&amp;DYN_ARGS=TRUE&amp;DOC_NAME=FAT:FQL_AUDITING_CLIENT_TEMPLATE.FAT&amp;display_string=Audit&amp;VAR:KEY=GTKDCPCRGJ&amp;VAR:QUERY=RkZfRU5UUlBSX1ZBTF9EQUlMWSgzOTcwOSwsLCwsJ0RJTCcpL0VDX01FQU5fU0FMRVNfTlRNQSgzOTcwOSk=&amp;","WINDOW=FIRST_POPUP&amp;HEIGHT=450&amp;WIDTH=450&amp;START_MAXIMIZED=FALSE&amp;VAR:CALENDAR=US&amp;VAR:SYMBOL=SGI&amp;VAR:INDEX=0"}</definedName>
    <definedName name="_523__FDSAUDITLINK__" hidden="1">{"fdsup://directions/FAT Viewer?action=UPDATE&amp;creator=factset&amp;DYN_ARGS=TRUE&amp;DOC_NAME=FAT:FQL_AUDITING_CLIENT_TEMPLATE.FAT&amp;display_string=Audit&amp;VAR:KEY=WFAZYZAZOH&amp;VAR:QUERY=RkZfRU5UUlBSX1ZBTF9EQUlMWSgzOTcwOCwsLCwsJ0RJTCcpL0VDX01FQU5fU0FMRVNfTlRNQSgzOTcwOCk=&amp;","WINDOW=FIRST_POPUP&amp;HEIGHT=450&amp;WIDTH=450&amp;START_MAXIMIZED=FALSE&amp;VAR:CALENDAR=US&amp;VAR:SYMBOL=SGI&amp;VAR:INDEX=0"}</definedName>
    <definedName name="_524__FDSAUDITLINK__" hidden="1">{"fdsup://directions/FAT Viewer?action=UPDATE&amp;creator=factset&amp;DYN_ARGS=TRUE&amp;DOC_NAME=FAT:FQL_AUDITING_CLIENT_TEMPLATE.FAT&amp;display_string=Audit&amp;VAR:KEY=OPCBYLCVWF&amp;VAR:QUERY=RkZfRU5UUlBSX1ZBTF9EQUlMWSg0MDQzOCwsLCwsJ0RJTCcpL0VDX01FQU5fU0FMRVNfTlRNQSg0MDQzOCk=&amp;","WINDOW=FIRST_POPUP&amp;HEIGHT=450&amp;WIDTH=450&amp;START_MAXIMIZED=FALSE&amp;VAR:CALENDAR=US&amp;VAR:SYMBOL=SGI&amp;VAR:INDEX=0"}</definedName>
    <definedName name="_525__FDSAUDITLINK__" hidden="1">{"fdsup://directions/FAT Viewer?action=UPDATE&amp;creator=factset&amp;DYN_ARGS=TRUE&amp;DOC_NAME=FAT:FQL_AUDITING_CLIENT_TEMPLATE.FAT&amp;display_string=Audit&amp;VAR:KEY=MZMZIRGRQD&amp;VAR:QUERY=RkZfRU5UUlBSX1ZBTF9EQUlMWSg0MDQzNywsLCwsJ0RJTCcpL0VDX01FQU5fU0FMRVNfTlRNQSg0MDQzNyk=&amp;","WINDOW=FIRST_POPUP&amp;HEIGHT=450&amp;WIDTH=450&amp;START_MAXIMIZED=FALSE&amp;VAR:CALENDAR=US&amp;VAR:SYMBOL=SGI&amp;VAR:INDEX=0"}</definedName>
    <definedName name="_526__FDSAUDITLINK__" hidden="1">{"fdsup://directions/FAT Viewer?action=UPDATE&amp;creator=factset&amp;DYN_ARGS=TRUE&amp;DOC_NAME=FAT:FQL_AUDITING_CLIENT_TEMPLATE.FAT&amp;display_string=Audit&amp;VAR:KEY=OLWNEPKPEB&amp;VAR:QUERY=RkZfRU5UUlBSX1ZBTF9EQUlMWSg0MDQzNiwsLCwsJ0RJTCcpL0VDX01FQU5fU0FMRVNfTlRNQSg0MDQzNik=&amp;","WINDOW=FIRST_POPUP&amp;HEIGHT=450&amp;WIDTH=450&amp;START_MAXIMIZED=FALSE&amp;VAR:CALENDAR=US&amp;VAR:SYMBOL=SGI&amp;VAR:INDEX=0"}</definedName>
    <definedName name="_527__FDSAUDITLINK__" hidden="1">{"fdsup://directions/FAT Viewer?action=UPDATE&amp;creator=factset&amp;DYN_ARGS=TRUE&amp;DOC_NAME=FAT:FQL_AUDITING_CLIENT_TEMPLATE.FAT&amp;display_string=Audit&amp;VAR:KEY=GTKDCPCRGJ&amp;VAR:QUERY=RkZfRU5UUlBSX1ZBTF9EQUlMWSg0MDQzNSwsLCwsJ0RJTCcpL0VDX01FQU5fU0FMRVNfTlRNQSg0MDQzNSk=&amp;","WINDOW=FIRST_POPUP&amp;HEIGHT=450&amp;WIDTH=450&amp;START_MAXIMIZED=FALSE&amp;VAR:CALENDAR=US&amp;VAR:SYMBOL=SGI&amp;VAR:INDEX=0"}</definedName>
    <definedName name="_528__FDSAUDITLINK__" hidden="1">{"fdsup://directions/FAT Viewer?action=UPDATE&amp;creator=factset&amp;DYN_ARGS=TRUE&amp;DOC_NAME=FAT:FQL_AUDITING_CLIENT_TEMPLATE.FAT&amp;display_string=Audit&amp;VAR:KEY=WFAZYZAZOH&amp;VAR:QUERY=RkZfRU5UUlBSX1ZBTF9EQUlMWSg0MDQzNCwsLCwsJ0RJTCcpL0VDX01FQU5fU0FMRVNfTlRNQSg0MDQzNCk=&amp;","WINDOW=FIRST_POPUP&amp;HEIGHT=450&amp;WIDTH=450&amp;START_MAXIMIZED=FALSE&amp;VAR:CALENDAR=US&amp;VAR:SYMBOL=SGI&amp;VAR:INDEX=0"}</definedName>
    <definedName name="_529__FDSAUDITLINK__" hidden="1">{"fdsup://directions/FAT Viewer?action=UPDATE&amp;creator=factset&amp;DYN_ARGS=TRUE&amp;DOC_NAME=FAT:FQL_AUDITING_CLIENT_TEMPLATE.FAT&amp;display_string=Audit&amp;VAR:KEY=AFWFQDGZAN&amp;VAR:QUERY=RkVfVkFMVUFUSU9OKCdQRScsJ01FQU4nLCdOVE1BJywnJywzOTg0MywsLCcnKQ==&amp;WINDOW=FIRST_POPUP&amp;H","EIGHT=450&amp;WIDTH=450&amp;START_MAXIMIZED=FALSE&amp;VAR:CALENDAR=US&amp;VAR:SYMBOL=SP50&amp;VAR:INDEX=0"}</definedName>
    <definedName name="_53__FDSAUDITLINK__" hidden="1">{"fdsup://directions/FAT Viewer?action=UPDATE&amp;creator=factset&amp;DYN_ARGS=TRUE&amp;DOC_NAME=FAT:FQL_AUDITING_CLIENT_TEMPLATE.FAT&amp;display_string=Audit&amp;VAR:KEY=QDIJKJSNUD&amp;VAR:QUERY=RkZfRU5UUlBSX1ZBTF9EQUlMWSg0MDM2NiwsLCwsJ0RJTCcpL0VDX01FQU5fU0FMRVNfTlRNQSg0MDM2Nik=&amp;","WINDOW=FIRST_POPUP&amp;HEIGHT=450&amp;WIDTH=450&amp;START_MAXIMIZED=FALSE&amp;VAR:CALENDAR=US&amp;VAR:SYMBOL=SGI&amp;VAR:INDEX=0"}</definedName>
    <definedName name="_530__FDSAUDITLINK__" hidden="1">{"fdsup://directions/FAT Viewer?action=UPDATE&amp;creator=factset&amp;DYN_ARGS=TRUE&amp;DOC_NAME=FAT:FQL_AUDITING_CLIENT_TEMPLATE.FAT&amp;display_string=Audit&amp;VAR:KEY=KXGTELSLWT&amp;VAR:QUERY=RkVfVkFMVUFUSU9OKCdQRScsJ01FQU4nLCdOVE1BJywnJywzOTg0MiwsLCcnKQ==&amp;WINDOW=FIRST_POPUP&amp;H","EIGHT=450&amp;WIDTH=450&amp;START_MAXIMIZED=FALSE&amp;VAR:CALENDAR=US&amp;VAR:SYMBOL=SP50&amp;VAR:INDEX=0"}</definedName>
    <definedName name="_531__FDSAUDITLINK__" hidden="1">{"fdsup://directions/FAT Viewer?action=UPDATE&amp;creator=factset&amp;DYN_ARGS=TRUE&amp;DOC_NAME=FAT:FQL_AUDITING_CLIENT_TEMPLATE.FAT&amp;display_string=Audit&amp;VAR:KEY=SLKXOHULEJ&amp;VAR:QUERY=RkVfVkFMVUFUSU9OKCdQRScsJ01FQU4nLCdOVE1BJywnJywzOTg0MSwsLCcnKQ==&amp;WINDOW=FIRST_POPUP&amp;H","EIGHT=450&amp;WIDTH=450&amp;START_MAXIMIZED=FALSE&amp;VAR:CALENDAR=US&amp;VAR:SYMBOL=SP50&amp;VAR:INDEX=0"}</definedName>
    <definedName name="_532__FDSAUDITLINK__" hidden="1">{"fdsup://directions/FAT Viewer?action=UPDATE&amp;creator=factset&amp;DYN_ARGS=TRUE&amp;DOC_NAME=FAT:FQL_AUDITING_CLIENT_TEMPLATE.FAT&amp;display_string=Audit&amp;VAR:KEY=IXIJUDUPIR&amp;VAR:QUERY=RkVfVkFMVUFUSU9OKCdQRScsJ01FQU4nLCdOVE1BJywnJywzOTg0MCwsLCcnKQ==&amp;WINDOW=FIRST_POPUP&amp;H","EIGHT=450&amp;WIDTH=450&amp;START_MAXIMIZED=FALSE&amp;VAR:CALENDAR=US&amp;VAR:SYMBOL=SP50&amp;VAR:INDEX=0"}</definedName>
    <definedName name="_533__FDSAUDITLINK__" hidden="1">{"fdsup://directions/FAT Viewer?action=UPDATE&amp;creator=factset&amp;DYN_ARGS=TRUE&amp;DOC_NAME=FAT:FQL_AUDITING_CLIENT_TEMPLATE.FAT&amp;display_string=Audit&amp;VAR:KEY=UVAJQZYNGP&amp;VAR:QUERY=RkVfVkFMVUFUSU9OKCdQRScsJ01FQU4nLCdOVE1BJywnJywzOTgzOSwsLCcnKQ==&amp;WINDOW=FIRST_POPUP&amp;H","EIGHT=450&amp;WIDTH=450&amp;START_MAXIMIZED=FALSE&amp;VAR:CALENDAR=US&amp;VAR:SYMBOL=SP50&amp;VAR:INDEX=0"}</definedName>
    <definedName name="_534__FDSAUDITLINK__" hidden="1">{"fdsup://directions/FAT Viewer?action=UPDATE&amp;creator=factset&amp;DYN_ARGS=TRUE&amp;DOC_NAME=FAT:FQL_AUDITING_CLIENT_TEMPLATE.FAT&amp;display_string=Audit&amp;VAR:KEY=QFYBMFGNWR&amp;VAR:QUERY=RkVfVkFMVUFUSU9OKCdQRScsJ01FQU4nLCdOVE1BJywnJywzOTgzNiwsLCcnKQ==&amp;WINDOW=FIRST_POPUP&amp;H","EIGHT=450&amp;WIDTH=450&amp;START_MAXIMIZED=FALSE&amp;VAR:CALENDAR=US&amp;VAR:SYMBOL=SP50&amp;VAR:INDEX=0"}</definedName>
    <definedName name="_535__FDSAUDITLINK__" hidden="1">{"fdsup://directions/FAT Viewer?action=UPDATE&amp;creator=factset&amp;DYN_ARGS=TRUE&amp;DOC_NAME=FAT:FQL_AUDITING_CLIENT_TEMPLATE.FAT&amp;display_string=Audit&amp;VAR:KEY=KLATQLKLCX&amp;VAR:QUERY=RkVfVkFMVUFUSU9OKCdQRScsJ01FQU4nLCdOVE1BJywnJywzOTgzNSwsLCcnKQ==&amp;WINDOW=FIRST_POPUP&amp;H","EIGHT=450&amp;WIDTH=450&amp;START_MAXIMIZED=FALSE&amp;VAR:CALENDAR=US&amp;VAR:SYMBOL=SP50&amp;VAR:INDEX=0"}</definedName>
    <definedName name="_536__FDSAUDITLINK__" hidden="1">{"fdsup://directions/FAT Viewer?action=UPDATE&amp;creator=factset&amp;DYN_ARGS=TRUE&amp;DOC_NAME=FAT:FQL_AUDITING_CLIENT_TEMPLATE.FAT&amp;display_string=Audit&amp;VAR:KEY=EDYTIXOHUJ&amp;VAR:QUERY=RkVfVkFMVUFUSU9OKCdQRScsJ01FQU4nLCdOVE1BJywnJywzOTgzNCwsLCcnKQ==&amp;WINDOW=FIRST_POPUP&amp;H","EIGHT=450&amp;WIDTH=450&amp;START_MAXIMIZED=FALSE&amp;VAR:CALENDAR=US&amp;VAR:SYMBOL=SP50&amp;VAR:INDEX=0"}</definedName>
    <definedName name="_537__FDSAUDITLINK__" hidden="1">{"fdsup://directions/FAT Viewer?action=UPDATE&amp;creator=factset&amp;DYN_ARGS=TRUE&amp;DOC_NAME=FAT:FQL_AUDITING_CLIENT_TEMPLATE.FAT&amp;display_string=Audit&amp;VAR:KEY=ELCNWVWNWN&amp;VAR:QUERY=RkVfVkFMVUFUSU9OKCdQRScsJ01FQU4nLCdOVE1BJywnJywzOTgzMywsLCcnKQ==&amp;WINDOW=FIRST_POPUP&amp;H","EIGHT=450&amp;WIDTH=450&amp;START_MAXIMIZED=FALSE&amp;VAR:CALENDAR=US&amp;VAR:SYMBOL=SP50&amp;VAR:INDEX=0"}</definedName>
    <definedName name="_538__FDSAUDITLINK__" hidden="1">{"fdsup://directions/FAT Viewer?action=UPDATE&amp;creator=factset&amp;DYN_ARGS=TRUE&amp;DOC_NAME=FAT:FQL_AUDITING_CLIENT_TEMPLATE.FAT&amp;display_string=Audit&amp;VAR:KEY=SNSLKJGLIX&amp;VAR:QUERY=RkVfVkFMVUFUSU9OKCdQRScsJ01FQU4nLCdOVE1BJywnJywzOTgyOSwsLCcnKQ==&amp;WINDOW=FIRST_POPUP&amp;H","EIGHT=450&amp;WIDTH=450&amp;START_MAXIMIZED=FALSE&amp;VAR:CALENDAR=US&amp;VAR:SYMBOL=SP50&amp;VAR:INDEX=0"}</definedName>
    <definedName name="_539__FDSAUDITLINK__" hidden="1">{"fdsup://directions/FAT Viewer?action=UPDATE&amp;creator=factset&amp;DYN_ARGS=TRUE&amp;DOC_NAME=FAT:FQL_AUDITING_CLIENT_TEMPLATE.FAT&amp;display_string=Audit&amp;VAR:KEY=WPUJENCBKT&amp;VAR:QUERY=RkVfVkFMVUFUSU9OKCdQRScsJ01FQU4nLCdOVE1BJywnJywzOTgyOCwsLCcnKQ==&amp;WINDOW=FIRST_POPUP&amp;H","EIGHT=450&amp;WIDTH=450&amp;START_MAXIMIZED=FALSE&amp;VAR:CALENDAR=US&amp;VAR:SYMBOL=SP50&amp;VAR:INDEX=0"}</definedName>
    <definedName name="_54__FDSAUDITLINK__" hidden="1">{"fdsup://directions/FAT Viewer?action=UPDATE&amp;creator=factset&amp;DYN_ARGS=TRUE&amp;DOC_NAME=FAT:FQL_AUDITING_CLIENT_TEMPLATE.FAT&amp;display_string=Audit&amp;VAR:KEY=YTGBQFEFKZ&amp;VAR:QUERY=RkZfRU5UUlBSX1ZBTF9EQUlMWSg0MDM2NSwsLCwsJ0RJTCcpL0VDX01FQU5fU0FMRVNfTlRNQSg0MDM2NSk=&amp;","WINDOW=FIRST_POPUP&amp;HEIGHT=450&amp;WIDTH=450&amp;START_MAXIMIZED=FALSE&amp;VAR:CALENDAR=US&amp;VAR:SYMBOL=SGI&amp;VAR:INDEX=0"}</definedName>
    <definedName name="_540__FDSAUDITLINK__" hidden="1">{"fdsup://directions/FAT Viewer?action=UPDATE&amp;creator=factset&amp;DYN_ARGS=TRUE&amp;DOC_NAME=FAT:FQL_AUDITING_CLIENT_TEMPLATE.FAT&amp;display_string=Audit&amp;VAR:KEY=EBCPGPELCJ&amp;VAR:QUERY=RkVfVkFMVUFUSU9OKCdQRScsJ01FQU4nLCdOVE1BJywnJywzOTgyNywsLCcnKQ==&amp;WINDOW=FIRST_POPUP&amp;H","EIGHT=450&amp;WIDTH=450&amp;START_MAXIMIZED=FALSE&amp;VAR:CALENDAR=US&amp;VAR:SYMBOL=SP50&amp;VAR:INDEX=0"}</definedName>
    <definedName name="_541__FDSAUDITLINK__" hidden="1">{"fdsup://directions/FAT Viewer?action=UPDATE&amp;creator=factset&amp;DYN_ARGS=TRUE&amp;DOC_NAME=FAT:FQL_AUDITING_CLIENT_TEMPLATE.FAT&amp;display_string=Audit&amp;VAR:KEY=AJKJCPYBUR&amp;VAR:QUERY=RkVfVkFMVUFUSU9OKCdQRScsJ01FQU4nLCdOVE1BJywnJywzOTgyNiwsLCcnKQ==&amp;WINDOW=FIRST_POPUP&amp;H","EIGHT=450&amp;WIDTH=450&amp;START_MAXIMIZED=FALSE&amp;VAR:CALENDAR=US&amp;VAR:SYMBOL=SP50&amp;VAR:INDEX=0"}</definedName>
    <definedName name="_542__FDSAUDITLINK__" hidden="1">{"fdsup://directions/FAT Viewer?action=UPDATE&amp;creator=factset&amp;DYN_ARGS=TRUE&amp;DOC_NAME=FAT:FQL_AUDITING_CLIENT_TEMPLATE.FAT&amp;display_string=Audit&amp;VAR:KEY=QTGXKVIVEF&amp;VAR:QUERY=RkVfVkFMVUFUSU9OKCdQRScsJ01FQU4nLCdOVE1BJywnJywzOTgyNSwsLCcnKQ==&amp;WINDOW=FIRST_POPUP&amp;H","EIGHT=450&amp;WIDTH=450&amp;START_MAXIMIZED=FALSE&amp;VAR:CALENDAR=US&amp;VAR:SYMBOL=SP50&amp;VAR:INDEX=0"}</definedName>
    <definedName name="_543__FDSAUDITLINK__" hidden="1">{"fdsup://directions/FAT Viewer?action=UPDATE&amp;creator=factset&amp;DYN_ARGS=TRUE&amp;DOC_NAME=FAT:FQL_AUDITING_CLIENT_TEMPLATE.FAT&amp;display_string=Audit&amp;VAR:KEY=CBSXGBGTCN&amp;VAR:QUERY=RkVfVkFMVUFUSU9OKCdQRScsJ01FQU4nLCdOVE1BJywnJywzOTgyMiwsLCcnKQ==&amp;WINDOW=FIRST_POPUP&amp;H","EIGHT=450&amp;WIDTH=450&amp;START_MAXIMIZED=FALSE&amp;VAR:CALENDAR=US&amp;VAR:SYMBOL=SP50&amp;VAR:INDEX=0"}</definedName>
    <definedName name="_544__FDSAUDITLINK__" hidden="1">{"fdsup://directions/FAT Viewer?action=UPDATE&amp;creator=factset&amp;DYN_ARGS=TRUE&amp;DOC_NAME=FAT:FQL_AUDITING_CLIENT_TEMPLATE.FAT&amp;display_string=Audit&amp;VAR:KEY=MDIZANGTCD&amp;VAR:QUERY=RkVfVkFMVUFUSU9OKCdQRScsJ01FQU4nLCdOVE1BJywnJywzOTgyMSwsLCcnKQ==&amp;WINDOW=FIRST_POPUP&amp;H","EIGHT=450&amp;WIDTH=450&amp;START_MAXIMIZED=FALSE&amp;VAR:CALENDAR=US&amp;VAR:SYMBOL=SP50&amp;VAR:INDEX=0"}</definedName>
    <definedName name="_545__FDSAUDITLINK__" hidden="1">{"fdsup://directions/FAT Viewer?action=UPDATE&amp;creator=factset&amp;DYN_ARGS=TRUE&amp;DOC_NAME=FAT:FQL_AUDITING_CLIENT_TEMPLATE.FAT&amp;display_string=Audit&amp;VAR:KEY=ITQTYBKHUJ&amp;VAR:QUERY=RkVfVkFMVUFUSU9OKCdQRScsJ01FQU4nLCdOVE1BJywnJywzOTgyMCwsLCcnKQ==&amp;WINDOW=FIRST_POPUP&amp;H","EIGHT=450&amp;WIDTH=450&amp;START_MAXIMIZED=FALSE&amp;VAR:CALENDAR=US&amp;VAR:SYMBOL=SP50&amp;VAR:INDEX=0"}</definedName>
    <definedName name="_546__FDSAUDITLINK__" hidden="1">{"fdsup://directions/FAT Viewer?action=UPDATE&amp;creator=factset&amp;DYN_ARGS=TRUE&amp;DOC_NAME=FAT:FQL_AUDITING_CLIENT_TEMPLATE.FAT&amp;display_string=Audit&amp;VAR:KEY=STEJGBWBQR&amp;VAR:QUERY=RkVfVkFMVUFUSU9OKCdQRScsJ01FQU4nLCdOVE1BJywnJywzOTgxOSwsLCcnKQ==&amp;WINDOW=FIRST_POPUP&amp;H","EIGHT=450&amp;WIDTH=450&amp;START_MAXIMIZED=FALSE&amp;VAR:CALENDAR=US&amp;VAR:SYMBOL=SP50&amp;VAR:INDEX=0"}</definedName>
    <definedName name="_547__FDSAUDITLINK__" hidden="1">{"fdsup://directions/FAT Viewer?action=UPDATE&amp;creator=factset&amp;DYN_ARGS=TRUE&amp;DOC_NAME=FAT:FQL_AUDITING_CLIENT_TEMPLATE.FAT&amp;display_string=Audit&amp;VAR:KEY=IRQFYBCRGX&amp;VAR:QUERY=RkVfVkFMVUFUSU9OKCdQRScsJ01FQU4nLCdOVE1BJywnJywzOTgxOCwsLCcnKQ==&amp;WINDOW=FIRST_POPUP&amp;H","EIGHT=450&amp;WIDTH=450&amp;START_MAXIMIZED=FALSE&amp;VAR:CALENDAR=US&amp;VAR:SYMBOL=SP50&amp;VAR:INDEX=0"}</definedName>
    <definedName name="_548__FDSAUDITLINK__" hidden="1">{"fdsup://directions/FAT Viewer?action=UPDATE&amp;creator=factset&amp;DYN_ARGS=TRUE&amp;DOC_NAME=FAT:FQL_AUDITING_CLIENT_TEMPLATE.FAT&amp;display_string=Audit&amp;VAR:KEY=ORSVGTIBAH&amp;VAR:QUERY=RkVfVkFMVUFUSU9OKCdQRScsJ01FQU4nLCdOVE1BJywnJywzOTgxNSwsLCcnKQ==&amp;WINDOW=FIRST_POPUP&amp;H","EIGHT=450&amp;WIDTH=450&amp;START_MAXIMIZED=FALSE&amp;VAR:CALENDAR=US&amp;VAR:SYMBOL=SP50&amp;VAR:INDEX=0"}</definedName>
    <definedName name="_549__FDSAUDITLINK__" hidden="1">{"fdsup://directions/FAT Viewer?action=UPDATE&amp;creator=factset&amp;DYN_ARGS=TRUE&amp;DOC_NAME=FAT:FQL_AUDITING_CLIENT_TEMPLATE.FAT&amp;display_string=Audit&amp;VAR:KEY=CLCLKDQFIP&amp;VAR:QUERY=RkVfVkFMVUFUSU9OKCdQRScsJ01FQU4nLCdOVE1BJywnJywzOTgxMywsLCcnKQ==&amp;WINDOW=FIRST_POPUP&amp;H","EIGHT=450&amp;WIDTH=450&amp;START_MAXIMIZED=FALSE&amp;VAR:CALENDAR=US&amp;VAR:SYMBOL=SP50&amp;VAR:INDEX=0"}</definedName>
    <definedName name="_55__FDSAUDITLINK__" hidden="1">{"fdsup://directions/FAT Viewer?action=UPDATE&amp;creator=factset&amp;DYN_ARGS=TRUE&amp;DOC_NAME=FAT:FQL_AUDITING_CLIENT_TEMPLATE.FAT&amp;display_string=Audit&amp;VAR:KEY=UZWVIBCVCZ&amp;VAR:QUERY=RkZfRU5UUlBSX1ZBTF9EQUlMWSg0MDM2NCwsLCwsJ0RJTCcpL0VDX01FQU5fU0FMRVNfTlRNQSg0MDM2NCk=&amp;","WINDOW=FIRST_POPUP&amp;HEIGHT=450&amp;WIDTH=450&amp;START_MAXIMIZED=FALSE&amp;VAR:CALENDAR=US&amp;VAR:SYMBOL=SGI&amp;VAR:INDEX=0"}</definedName>
    <definedName name="_550__FDSAUDITLINK__" hidden="1">{"fdsup://directions/FAT Viewer?action=UPDATE&amp;creator=factset&amp;DYN_ARGS=TRUE&amp;DOC_NAME=FAT:FQL_AUDITING_CLIENT_TEMPLATE.FAT&amp;display_string=Audit&amp;VAR:KEY=INUFSLOVCD&amp;VAR:QUERY=RkVfVkFMVUFUSU9OKCdQRScsJ01FQU4nLCdOVE1BJywnJywzOTgxMiwsLCcnKQ==&amp;WINDOW=FIRST_POPUP&amp;H","EIGHT=450&amp;WIDTH=450&amp;START_MAXIMIZED=FALSE&amp;VAR:CALENDAR=US&amp;VAR:SYMBOL=SP50&amp;VAR:INDEX=0"}</definedName>
    <definedName name="_551__FDSAUDITLINK__" hidden="1">{"fdsup://directions/FAT Viewer?action=UPDATE&amp;creator=factset&amp;DYN_ARGS=TRUE&amp;DOC_NAME=FAT:FQL_AUDITING_CLIENT_TEMPLATE.FAT&amp;display_string=Audit&amp;VAR:KEY=EFATGXMDAD&amp;VAR:QUERY=RkVfVkFMVUFUSU9OKCdQRScsJ01FQU4nLCdOVE1BJywnJywzOTgxMSwsLCcnKQ==&amp;WINDOW=FIRST_POPUP&amp;H","EIGHT=450&amp;WIDTH=450&amp;START_MAXIMIZED=FALSE&amp;VAR:CALENDAR=US&amp;VAR:SYMBOL=SP50&amp;VAR:INDEX=0"}</definedName>
    <definedName name="_552__FDSAUDITLINK__" hidden="1">{"fdsup://directions/FAT Viewer?action=UPDATE&amp;creator=factset&amp;DYN_ARGS=TRUE&amp;DOC_NAME=FAT:FQL_AUDITING_CLIENT_TEMPLATE.FAT&amp;display_string=Audit&amp;VAR:KEY=MDIZGTWDCV&amp;VAR:QUERY=RkVfVkFMVUFUSU9OKCdQRScsJ01FQU4nLCdOVE1BJywnJywzOTgwOCwsLCcnKQ==&amp;WINDOW=FIRST_POPUP&amp;H","EIGHT=450&amp;WIDTH=450&amp;START_MAXIMIZED=FALSE&amp;VAR:CALENDAR=US&amp;VAR:SYMBOL=SP50&amp;VAR:INDEX=0"}</definedName>
    <definedName name="_553__FDSAUDITLINK__" hidden="1">{"fdsup://directions/FAT Viewer?action=UPDATE&amp;creator=factset&amp;DYN_ARGS=TRUE&amp;DOC_NAME=FAT:FQL_AUDITING_CLIENT_TEMPLATE.FAT&amp;display_string=Audit&amp;VAR:KEY=CFQXCVYRMR&amp;VAR:QUERY=RkVfVkFMVUFUSU9OKCdQRScsJ01FQU4nLCdOVE1BJywnJywzOTgwNiwsLCcnKQ==&amp;WINDOW=FIRST_POPUP&amp;H","EIGHT=450&amp;WIDTH=450&amp;START_MAXIMIZED=FALSE&amp;VAR:CALENDAR=US&amp;VAR:SYMBOL=SP50&amp;VAR:INDEX=0"}</definedName>
    <definedName name="_554__FDSAUDITLINK__" hidden="1">{"fdsup://directions/FAT Viewer?action=UPDATE&amp;creator=factset&amp;DYN_ARGS=TRUE&amp;DOC_NAME=FAT:FQL_AUDITING_CLIENT_TEMPLATE.FAT&amp;display_string=Audit&amp;VAR:KEY=YZWBKPUPAB&amp;VAR:QUERY=RkVfVkFMVUFUSU9OKCdQRScsJ01FQU4nLCdOVE1BJywnJywzOTgwNSwsLCcnKQ==&amp;WINDOW=FIRST_POPUP&amp;H","EIGHT=450&amp;WIDTH=450&amp;START_MAXIMIZED=FALSE&amp;VAR:CALENDAR=US&amp;VAR:SYMBOL=SP50&amp;VAR:INDEX=0"}</definedName>
    <definedName name="_555__FDSAUDITLINK__" hidden="1">{"fdsup://directions/FAT Viewer?action=UPDATE&amp;creator=factset&amp;DYN_ARGS=TRUE&amp;DOC_NAME=FAT:FQL_AUDITING_CLIENT_TEMPLATE.FAT&amp;display_string=Audit&amp;VAR:KEY=CXYJSHKZOH&amp;VAR:QUERY=RkVfVkFMVUFUSU9OKCdQRScsJ01FQU4nLCdOVE1BJywnJywzOTgwNCwsLCcnKQ==&amp;WINDOW=FIRST_POPUP&amp;H","EIGHT=450&amp;WIDTH=450&amp;START_MAXIMIZED=FALSE&amp;VAR:CALENDAR=US&amp;VAR:SYMBOL=SP50&amp;VAR:INDEX=0"}</definedName>
    <definedName name="_556__FDSAUDITLINK__" hidden="1">{"fdsup://directions/FAT Viewer?action=UPDATE&amp;creator=factset&amp;DYN_ARGS=TRUE&amp;DOC_NAME=FAT:FQL_AUDITING_CLIENT_TEMPLATE.FAT&amp;display_string=Audit&amp;VAR:KEY=MLGXORARWR&amp;VAR:QUERY=RkVfVkFMVUFUSU9OKCdQRScsJ01FQU4nLCdOVE1BJywnJywzOTgwMSwsLCcnKQ==&amp;WINDOW=FIRST_POPUP&amp;H","EIGHT=450&amp;WIDTH=450&amp;START_MAXIMIZED=FALSE&amp;VAR:CALENDAR=US&amp;VAR:SYMBOL=SP50&amp;VAR:INDEX=0"}</definedName>
    <definedName name="_557__FDSAUDITLINK__" hidden="1">{"fdsup://directions/FAT Viewer?action=UPDATE&amp;creator=factset&amp;DYN_ARGS=TRUE&amp;DOC_NAME=FAT:FQL_AUDITING_CLIENT_TEMPLATE.FAT&amp;display_string=Audit&amp;VAR:KEY=AJYTSHEFAD&amp;VAR:QUERY=RkVfVkFMVUFUSU9OKCdQRScsJ01FQU4nLCdOVE1BJywnJywzOTgwMCwsLCcnKQ==&amp;WINDOW=FIRST_POPUP&amp;H","EIGHT=450&amp;WIDTH=450&amp;START_MAXIMIZED=FALSE&amp;VAR:CALENDAR=US&amp;VAR:SYMBOL=SP50&amp;VAR:INDEX=0"}</definedName>
    <definedName name="_558__FDSAUDITLINK__" hidden="1">{"fdsup://directions/FAT Viewer?action=UPDATE&amp;creator=factset&amp;DYN_ARGS=TRUE&amp;DOC_NAME=FAT:FQL_AUDITING_CLIENT_TEMPLATE.FAT&amp;display_string=Audit&amp;VAR:KEY=KZYPCVYFUL&amp;VAR:QUERY=RkVfVkFMVUFUSU9OKCdQRScsJ01FQU4nLCdOVE1BJywnJywzOTc5OSwsLCcnKQ==&amp;WINDOW=FIRST_POPUP&amp;H","EIGHT=450&amp;WIDTH=450&amp;START_MAXIMIZED=FALSE&amp;VAR:CALENDAR=US&amp;VAR:SYMBOL=SP50&amp;VAR:INDEX=0"}</definedName>
    <definedName name="_559__FDSAUDITLINK__" hidden="1">{"fdsup://directions/FAT Viewer?action=UPDATE&amp;creator=factset&amp;DYN_ARGS=TRUE&amp;DOC_NAME=FAT:FQL_AUDITING_CLIENT_TEMPLATE.FAT&amp;display_string=Audit&amp;VAR:KEY=YVMZCDKJSD&amp;VAR:QUERY=RkVfVkFMVUFUSU9OKCdQRScsJ01FQU4nLCdOVE1BJywnJywzOTc5OCwsLCcnKQ==&amp;WINDOW=FIRST_POPUP&amp;H","EIGHT=450&amp;WIDTH=450&amp;START_MAXIMIZED=FALSE&amp;VAR:CALENDAR=US&amp;VAR:SYMBOL=SP50&amp;VAR:INDEX=0"}</definedName>
    <definedName name="_56__123Graph_XLIQUIDS" hidden="1">[1]P!$R$29:$AK$29</definedName>
    <definedName name="_56__FDSAUDITLINK__" hidden="1">{"fdsup://directions/FAT Viewer?action=UPDATE&amp;creator=factset&amp;DYN_ARGS=TRUE&amp;DOC_NAME=FAT:FQL_AUDITING_CLIENT_TEMPLATE.FAT&amp;display_string=Audit&amp;VAR:KEY=ERQBQHQRGD&amp;VAR:QUERY=RkZfRU5UUlBSX1ZBTF9EQUlMWSg0MDM2MSwsLCwsJ0RJTCcpL0VDX01FQU5fU0FMRVNfTlRNQSg0MDM2MSk=&amp;","WINDOW=FIRST_POPUP&amp;HEIGHT=450&amp;WIDTH=450&amp;START_MAXIMIZED=FALSE&amp;VAR:CALENDAR=US&amp;VAR:SYMBOL=SGI&amp;VAR:INDEX=0"}</definedName>
    <definedName name="_560__FDSAUDITLINK__" hidden="1">{"fdsup://directions/FAT Viewer?action=UPDATE&amp;creator=factset&amp;DYN_ARGS=TRUE&amp;DOC_NAME=FAT:FQL_AUDITING_CLIENT_TEMPLATE.FAT&amp;display_string=Audit&amp;VAR:KEY=YDMFCFGZUR&amp;VAR:QUERY=RkVfVkFMVUFUSU9OKCdQRScsJ01FQU4nLCdOVE1BJywnJywzOTc5NywsLCcnKQ==&amp;WINDOW=FIRST_POPUP&amp;H","EIGHT=450&amp;WIDTH=450&amp;START_MAXIMIZED=FALSE&amp;VAR:CALENDAR=US&amp;VAR:SYMBOL=SP50&amp;VAR:INDEX=0"}</definedName>
    <definedName name="_561__FDSAUDITLINK__" hidden="1">{"fdsup://directions/FAT Viewer?action=UPDATE&amp;creator=factset&amp;DYN_ARGS=TRUE&amp;DOC_NAME=FAT:FQL_AUDITING_CLIENT_TEMPLATE.FAT&amp;display_string=Audit&amp;VAR:KEY=OTEPUBANUL&amp;VAR:QUERY=RkVfVkFMVUFUSU9OKCdQRScsJ01FQU4nLCdOVE1BJywnJywzOTc5NCwsLCcnKQ==&amp;WINDOW=FIRST_POPUP&amp;H","EIGHT=450&amp;WIDTH=450&amp;START_MAXIMIZED=FALSE&amp;VAR:CALENDAR=US&amp;VAR:SYMBOL=SP50&amp;VAR:INDEX=0"}</definedName>
    <definedName name="_562__FDSAUDITLINK__" hidden="1">{"fdsup://directions/FAT Viewer?action=UPDATE&amp;creator=factset&amp;DYN_ARGS=TRUE&amp;DOC_NAME=FAT:FQL_AUDITING_CLIENT_TEMPLATE.FAT&amp;display_string=Audit&amp;VAR:KEY=AXQTELMTWX&amp;VAR:QUERY=RkVfVkFMVUFUSU9OKCdQRScsJ01FQU4nLCdOVE1BJywnJywzOTc5MywsLCcnKQ==&amp;WINDOW=FIRST_POPUP&amp;H","EIGHT=450&amp;WIDTH=450&amp;START_MAXIMIZED=FALSE&amp;VAR:CALENDAR=US&amp;VAR:SYMBOL=SP50&amp;VAR:INDEX=0"}</definedName>
    <definedName name="_563__FDSAUDITLINK__" hidden="1">{"fdsup://directions/FAT Viewer?action=UPDATE&amp;creator=factset&amp;DYN_ARGS=TRUE&amp;DOC_NAME=FAT:FQL_AUDITING_CLIENT_TEMPLATE.FAT&amp;display_string=Audit&amp;VAR:KEY=WXYHALUTMZ&amp;VAR:QUERY=RkVfVkFMVUFUSU9OKCdQRScsJ01FQU4nLCdOVE1BJywnJywzOTc5MiwsLCcnKQ==&amp;WINDOW=FIRST_POPUP&amp;H","EIGHT=450&amp;WIDTH=450&amp;START_MAXIMIZED=FALSE&amp;VAR:CALENDAR=US&amp;VAR:SYMBOL=SP50&amp;VAR:INDEX=0"}</definedName>
    <definedName name="_564__FDSAUDITLINK__" hidden="1">{"fdsup://directions/FAT Viewer?action=UPDATE&amp;creator=factset&amp;DYN_ARGS=TRUE&amp;DOC_NAME=FAT:FQL_AUDITING_CLIENT_TEMPLATE.FAT&amp;display_string=Audit&amp;VAR:KEY=SXMJGVATEJ&amp;VAR:QUERY=RkVfVkFMVUFUSU9OKCdQRScsJ01FQU4nLCdOVE1BJywnJywzOTc5MSwsLCcnKQ==&amp;WINDOW=FIRST_POPUP&amp;H","EIGHT=450&amp;WIDTH=450&amp;START_MAXIMIZED=FALSE&amp;VAR:CALENDAR=US&amp;VAR:SYMBOL=SP50&amp;VAR:INDEX=0"}</definedName>
    <definedName name="_565__FDSAUDITLINK__" hidden="1">{"fdsup://directions/FAT Viewer?action=UPDATE&amp;creator=factset&amp;DYN_ARGS=TRUE&amp;DOC_NAME=FAT:FQL_AUDITING_CLIENT_TEMPLATE.FAT&amp;display_string=Audit&amp;VAR:KEY=KJOROJCVAZ&amp;VAR:QUERY=RkVfVkFMVUFUSU9OKCdQRScsJ01FQU4nLCdOVE1BJywnJywzOTc5MCwsLCcnKQ==&amp;WINDOW=FIRST_POPUP&amp;H","EIGHT=450&amp;WIDTH=450&amp;START_MAXIMIZED=FALSE&amp;VAR:CALENDAR=US&amp;VAR:SYMBOL=SP50&amp;VAR:INDEX=0"}</definedName>
    <definedName name="_566__FDSAUDITLINK__" hidden="1">{"fdsup://directions/FAT Viewer?action=UPDATE&amp;creator=factset&amp;DYN_ARGS=TRUE&amp;DOC_NAME=FAT:FQL_AUDITING_CLIENT_TEMPLATE.FAT&amp;display_string=Audit&amp;VAR:KEY=CTSLSBADCR&amp;VAR:QUERY=RkVfVkFMVUFUSU9OKCdQRScsJ01FQU4nLCdOVE1BJywnJywzOTc4NywsLCcnKQ==&amp;WINDOW=FIRST_POPUP&amp;H","EIGHT=450&amp;WIDTH=450&amp;START_MAXIMIZED=FALSE&amp;VAR:CALENDAR=US&amp;VAR:SYMBOL=SP50&amp;VAR:INDEX=0"}</definedName>
    <definedName name="_567__FDSAUDITLINK__" hidden="1">{"fdsup://directions/FAT Viewer?action=UPDATE&amp;creator=factset&amp;DYN_ARGS=TRUE&amp;DOC_NAME=FAT:FQL_AUDITING_CLIENT_TEMPLATE.FAT&amp;display_string=Audit&amp;VAR:KEY=YVSPSRYVMH&amp;VAR:QUERY=RkVfVkFMVUFUSU9OKCdQRScsJ01FQU4nLCdOVE1BJywnJywzOTc4NiwsLCcnKQ==&amp;WINDOW=FIRST_POPUP&amp;H","EIGHT=450&amp;WIDTH=450&amp;START_MAXIMIZED=FALSE&amp;VAR:CALENDAR=US&amp;VAR:SYMBOL=SP50&amp;VAR:INDEX=0"}</definedName>
    <definedName name="_568__FDSAUDITLINK__" hidden="1">{"fdsup://directions/FAT Viewer?action=UPDATE&amp;creator=factset&amp;DYN_ARGS=TRUE&amp;DOC_NAME=FAT:FQL_AUDITING_CLIENT_TEMPLATE.FAT&amp;display_string=Audit&amp;VAR:KEY=QZSZCPUFEL&amp;VAR:QUERY=RkVfVkFMVUFUSU9OKCdQRScsJ01FQU4nLCdOVE1BJywnJywzOTc4NSwsLCcnKQ==&amp;WINDOW=FIRST_POPUP&amp;H","EIGHT=450&amp;WIDTH=450&amp;START_MAXIMIZED=FALSE&amp;VAR:CALENDAR=US&amp;VAR:SYMBOL=SP50&amp;VAR:INDEX=0"}</definedName>
    <definedName name="_569__FDSAUDITLINK__" hidden="1">{"fdsup://directions/FAT Viewer?action=UPDATE&amp;creator=factset&amp;DYN_ARGS=TRUE&amp;DOC_NAME=FAT:FQL_AUDITING_CLIENT_TEMPLATE.FAT&amp;display_string=Audit&amp;VAR:KEY=WTAPABWLOL&amp;VAR:QUERY=RkVfVkFMVUFUSU9OKCdQRScsJ01FQU4nLCdOVE1BJywnJywzOTc4NCwsLCcnKQ==&amp;WINDOW=FIRST_POPUP&amp;H","EIGHT=450&amp;WIDTH=450&amp;START_MAXIMIZED=FALSE&amp;VAR:CALENDAR=US&amp;VAR:SYMBOL=SP50&amp;VAR:INDEX=0"}</definedName>
    <definedName name="_57__FDSAUDITLINK__" hidden="1">{"fdsup://directions/FAT Viewer?action=UPDATE&amp;creator=factset&amp;DYN_ARGS=TRUE&amp;DOC_NAME=FAT:FQL_AUDITING_CLIENT_TEMPLATE.FAT&amp;display_string=Audit&amp;VAR:KEY=UZGBSVMNWT&amp;VAR:QUERY=RkZfRU5UUlBSX1ZBTF9EQUlMWSg0MDM2MCwsLCwsJ0RJTCcpL0VDX01FQU5fU0FMRVNfTlRNQSg0MDM2MCk=&amp;","WINDOW=FIRST_POPUP&amp;HEIGHT=450&amp;WIDTH=450&amp;START_MAXIMIZED=FALSE&amp;VAR:CALENDAR=US&amp;VAR:SYMBOL=SGI&amp;VAR:INDEX=0"}</definedName>
    <definedName name="_570__FDSAUDITLINK__" hidden="1">{"fdsup://directions/FAT Viewer?action=UPDATE&amp;creator=factset&amp;DYN_ARGS=TRUE&amp;DOC_NAME=FAT:FQL_AUDITING_CLIENT_TEMPLATE.FAT&amp;display_string=Audit&amp;VAR:KEY=GVERGBATUT&amp;VAR:QUERY=RkVfVkFMVUFUSU9OKCdQRScsJ01FQU4nLCdOVE1BJywnJywzOTc4MywsLCcnKQ==&amp;WINDOW=FIRST_POPUP&amp;H","EIGHT=450&amp;WIDTH=450&amp;START_MAXIMIZED=FALSE&amp;VAR:CALENDAR=US&amp;VAR:SYMBOL=SP50&amp;VAR:INDEX=0"}</definedName>
    <definedName name="_571__FDSAUDITLINK__" hidden="1">{"fdsup://directions/FAT Viewer?action=UPDATE&amp;creator=factset&amp;DYN_ARGS=TRUE&amp;DOC_NAME=FAT:FQL_AUDITING_CLIENT_TEMPLATE.FAT&amp;display_string=Audit&amp;VAR:KEY=KJMLAHGNWP&amp;VAR:QUERY=RkVfVkFMVUFUSU9OKCdQRScsJ01FQU4nLCdOVE1BJywnJywzOTc4MCwsLCcnKQ==&amp;WINDOW=FIRST_POPUP&amp;H","EIGHT=450&amp;WIDTH=450&amp;START_MAXIMIZED=FALSE&amp;VAR:CALENDAR=US&amp;VAR:SYMBOL=SP50&amp;VAR:INDEX=0"}</definedName>
    <definedName name="_572__FDSAUDITLINK__" hidden="1">{"fdsup://directions/FAT Viewer?action=UPDATE&amp;creator=factset&amp;DYN_ARGS=TRUE&amp;DOC_NAME=FAT:FQL_AUDITING_CLIENT_TEMPLATE.FAT&amp;display_string=Audit&amp;VAR:KEY=IRGVARIRCN&amp;VAR:QUERY=RkVfVkFMVUFUSU9OKCdQRScsJ01FQU4nLCdOVE1BJywnJywzOTc3OCwsLCcnKQ==&amp;WINDOW=FIRST_POPUP&amp;H","EIGHT=450&amp;WIDTH=450&amp;START_MAXIMIZED=FALSE&amp;VAR:CALENDAR=US&amp;VAR:SYMBOL=SP50&amp;VAR:INDEX=0"}</definedName>
    <definedName name="_573__FDSAUDITLINK__" hidden="1">{"fdsup://directions/FAT Viewer?action=UPDATE&amp;creator=factset&amp;DYN_ARGS=TRUE&amp;DOC_NAME=FAT:FQL_AUDITING_CLIENT_TEMPLATE.FAT&amp;display_string=Audit&amp;VAR:KEY=QBMBKNCRGH&amp;VAR:QUERY=RkVfVkFMVUFUSU9OKCdQRScsJ01FQU4nLCdOVE1BJywnJywzOTc3NywsLCcnKQ==&amp;WINDOW=FIRST_POPUP&amp;H","EIGHT=450&amp;WIDTH=450&amp;START_MAXIMIZED=FALSE&amp;VAR:CALENDAR=US&amp;VAR:SYMBOL=SP50&amp;VAR:INDEX=0"}</definedName>
    <definedName name="_574__FDSAUDITLINK__" hidden="1">{"fdsup://directions/FAT Viewer?action=UPDATE&amp;creator=factset&amp;DYN_ARGS=TRUE&amp;DOC_NAME=FAT:FQL_AUDITING_CLIENT_TEMPLATE.FAT&amp;display_string=Audit&amp;VAR:KEY=OVGDMJEZIJ&amp;VAR:QUERY=RkVfVkFMVUFUSU9OKCdQRScsJ01FQU4nLCdOVE1BJywnJywzOTc3NiwsLCcnKQ==&amp;WINDOW=FIRST_POPUP&amp;H","EIGHT=450&amp;WIDTH=450&amp;START_MAXIMIZED=FALSE&amp;VAR:CALENDAR=US&amp;VAR:SYMBOL=SP50&amp;VAR:INDEX=0"}</definedName>
    <definedName name="_575__FDSAUDITLINK__" hidden="1">{"fdsup://directions/FAT Viewer?action=UPDATE&amp;creator=factset&amp;DYN_ARGS=TRUE&amp;DOC_NAME=FAT:FQL_AUDITING_CLIENT_TEMPLATE.FAT&amp;display_string=Audit&amp;VAR:KEY=GJGLYXIHAD&amp;VAR:QUERY=RkVfVkFMVUFUSU9OKCdQRScsJ01FQU4nLCdOVE1BJywnJywzOTc3MywsLCcnKQ==&amp;WINDOW=FIRST_POPUP&amp;H","EIGHT=450&amp;WIDTH=450&amp;START_MAXIMIZED=FALSE&amp;VAR:CALENDAR=US&amp;VAR:SYMBOL=SP50&amp;VAR:INDEX=0"}</definedName>
    <definedName name="_576__FDSAUDITLINK__" hidden="1">{"fdsup://directions/FAT Viewer?action=UPDATE&amp;creator=factset&amp;DYN_ARGS=TRUE&amp;DOC_NAME=FAT:FQL_AUDITING_CLIENT_TEMPLATE.FAT&amp;display_string=Audit&amp;VAR:KEY=WPCFGBWTYL&amp;VAR:QUERY=RkVfVkFMVUFUSU9OKCdQRScsJ01FQU4nLCdOVE1BJywnJywzOTc3MiwsLCcnKQ==&amp;WINDOW=FIRST_POPUP&amp;H","EIGHT=450&amp;WIDTH=450&amp;START_MAXIMIZED=FALSE&amp;VAR:CALENDAR=US&amp;VAR:SYMBOL=SP50&amp;VAR:INDEX=0"}</definedName>
    <definedName name="_577__FDSAUDITLINK__" hidden="1">{"fdsup://directions/FAT Viewer?action=UPDATE&amp;creator=factset&amp;DYN_ARGS=TRUE&amp;DOC_NAME=FAT:FQL_AUDITING_CLIENT_TEMPLATE.FAT&amp;display_string=Audit&amp;VAR:KEY=KBWVOBKDOX&amp;VAR:QUERY=RkVfVkFMVUFUSU9OKCdQRScsJ01FQU4nLCdOVE1BJywnJywzOTc3MSwsLCcnKQ==&amp;WINDOW=FIRST_POPUP&amp;H","EIGHT=450&amp;WIDTH=450&amp;START_MAXIMIZED=FALSE&amp;VAR:CALENDAR=US&amp;VAR:SYMBOL=SP50&amp;VAR:INDEX=0"}</definedName>
    <definedName name="_578__FDSAUDITLINK__" hidden="1">{"fdsup://directions/FAT Viewer?action=UPDATE&amp;creator=factset&amp;DYN_ARGS=TRUE&amp;DOC_NAME=FAT:FQL_AUDITING_CLIENT_TEMPLATE.FAT&amp;display_string=Audit&amp;VAR:KEY=WLMTUFGVOH&amp;VAR:QUERY=RkVfVkFMVUFUSU9OKCdQRScsJ01FQU4nLCdOVE1BJywnJywzOTc3MCwsLCcnKQ==&amp;WINDOW=FIRST_POPUP&amp;H","EIGHT=450&amp;WIDTH=450&amp;START_MAXIMIZED=FALSE&amp;VAR:CALENDAR=US&amp;VAR:SYMBOL=SP50&amp;VAR:INDEX=0"}</definedName>
    <definedName name="_579__FDSAUDITLINK__" hidden="1">{"fdsup://directions/FAT Viewer?action=UPDATE&amp;creator=factset&amp;DYN_ARGS=TRUE&amp;DOC_NAME=FAT:FQL_AUDITING_CLIENT_TEMPLATE.FAT&amp;display_string=Audit&amp;VAR:KEY=YBIXMRUVOB&amp;VAR:QUERY=RkVfVkFMVUFUSU9OKCdQRScsJ01FQU4nLCdOVE1BJywnJywzOTc2OSwsLCcnKQ==&amp;WINDOW=FIRST_POPUP&amp;H","EIGHT=450&amp;WIDTH=450&amp;START_MAXIMIZED=FALSE&amp;VAR:CALENDAR=US&amp;VAR:SYMBOL=SP50&amp;VAR:INDEX=0"}</definedName>
    <definedName name="_58__FDSAUDITLINK__" hidden="1">{"fdsup://directions/FAT Viewer?action=UPDATE&amp;creator=factset&amp;DYN_ARGS=TRUE&amp;DOC_NAME=FAT:FQL_AUDITING_CLIENT_TEMPLATE.FAT&amp;display_string=Audit&amp;VAR:KEY=KTWJMDMBKF&amp;VAR:QUERY=RkZfRU5UUlBSX1ZBTF9EQUlMWSg0MDM1OSwsLCwsJ0RJTCcpL0VDX01FQU5fU0FMRVNfTlRNQSg0MDM1OSk=&amp;","WINDOW=FIRST_POPUP&amp;HEIGHT=450&amp;WIDTH=450&amp;START_MAXIMIZED=FALSE&amp;VAR:CALENDAR=US&amp;VAR:SYMBOL=SGI&amp;VAR:INDEX=0"}</definedName>
    <definedName name="_580__FDSAUDITLINK__" hidden="1">{"fdsup://directions/FAT Viewer?action=UPDATE&amp;creator=factset&amp;DYN_ARGS=TRUE&amp;DOC_NAME=FAT:FQL_AUDITING_CLIENT_TEMPLATE.FAT&amp;display_string=Audit&amp;VAR:KEY=OHUTUJUDQB&amp;VAR:QUERY=RkVfVkFMVUFUSU9OKCdQRScsJ01FQU4nLCdOVE1BJywnJywzOTc2NiwsLCcnKQ==&amp;WINDOW=FIRST_POPUP&amp;H","EIGHT=450&amp;WIDTH=450&amp;START_MAXIMIZED=FALSE&amp;VAR:CALENDAR=US&amp;VAR:SYMBOL=SP50&amp;VAR:INDEX=0"}</definedName>
    <definedName name="_581__FDSAUDITLINK__" hidden="1">{"fdsup://directions/FAT Viewer?action=UPDATE&amp;creator=factset&amp;DYN_ARGS=TRUE&amp;DOC_NAME=FAT:FQL_AUDITING_CLIENT_TEMPLATE.FAT&amp;display_string=Audit&amp;VAR:KEY=WHQFQLMDWH&amp;VAR:QUERY=RkVfVkFMVUFUSU9OKCdQRScsJ01FQU4nLCdOVE1BJywnJywzOTc2NSwsLCcnKQ==&amp;WINDOW=FIRST_POPUP&amp;H","EIGHT=450&amp;WIDTH=450&amp;START_MAXIMIZED=FALSE&amp;VAR:CALENDAR=US&amp;VAR:SYMBOL=SP50&amp;VAR:INDEX=0"}</definedName>
    <definedName name="_582__FDSAUDITLINK__" hidden="1">{"fdsup://directions/FAT Viewer?action=UPDATE&amp;creator=factset&amp;DYN_ARGS=TRUE&amp;DOC_NAME=FAT:FQL_AUDITING_CLIENT_TEMPLATE.FAT&amp;display_string=Audit&amp;VAR:KEY=KJOPWNKPGF&amp;VAR:QUERY=RkVfVkFMVUFUSU9OKCdQRScsJ01FQU4nLCdOVE1BJywnJywzOTc2NCwsLCcnKQ==&amp;WINDOW=FIRST_POPUP&amp;H","EIGHT=450&amp;WIDTH=450&amp;START_MAXIMIZED=FALSE&amp;VAR:CALENDAR=US&amp;VAR:SYMBOL=SP50&amp;VAR:INDEX=0"}</definedName>
    <definedName name="_583__FDSAUDITLINK__" hidden="1">{"fdsup://directions/FAT Viewer?action=UPDATE&amp;creator=factset&amp;DYN_ARGS=TRUE&amp;DOC_NAME=FAT:FQL_AUDITING_CLIENT_TEMPLATE.FAT&amp;display_string=Audit&amp;VAR:KEY=YJMVCNUDGF&amp;VAR:QUERY=RkVfVkFMVUFUSU9OKCdQRScsJ01FQU4nLCdOVE1BJywnJywzOTc2MywsLCcnKQ==&amp;WINDOW=FIRST_POPUP&amp;H","EIGHT=450&amp;WIDTH=450&amp;START_MAXIMIZED=FALSE&amp;VAR:CALENDAR=US&amp;VAR:SYMBOL=SP50&amp;VAR:INDEX=0"}</definedName>
    <definedName name="_584__FDSAUDITLINK__" hidden="1">{"fdsup://directions/FAT Viewer?action=UPDATE&amp;creator=factset&amp;DYN_ARGS=TRUE&amp;DOC_NAME=FAT:FQL_AUDITING_CLIENT_TEMPLATE.FAT&amp;display_string=Audit&amp;VAR:KEY=EHQRQHMHKL&amp;VAR:QUERY=RkVfVkFMVUFUSU9OKCdQRScsJ01FQU4nLCdOVE1BJywnJywzOTc2MiwsLCcnKQ==&amp;WINDOW=FIRST_POPUP&amp;H","EIGHT=450&amp;WIDTH=450&amp;START_MAXIMIZED=FALSE&amp;VAR:CALENDAR=US&amp;VAR:SYMBOL=SP50&amp;VAR:INDEX=0"}</definedName>
    <definedName name="_585__FDSAUDITLINK__" hidden="1">{"fdsup://directions/FAT Viewer?action=UPDATE&amp;creator=factset&amp;DYN_ARGS=TRUE&amp;DOC_NAME=FAT:FQL_AUDITING_CLIENT_TEMPLATE.FAT&amp;display_string=Audit&amp;VAR:KEY=ALKLEBURED&amp;VAR:QUERY=RkVfVkFMVUFUSU9OKCdQRScsJ01FQU4nLCdOVE1BJywnJywzOTc1OSwsLCcnKQ==&amp;WINDOW=FIRST_POPUP&amp;H","EIGHT=450&amp;WIDTH=450&amp;START_MAXIMIZED=FALSE&amp;VAR:CALENDAR=US&amp;VAR:SYMBOL=SP50&amp;VAR:INDEX=0"}</definedName>
    <definedName name="_586__FDSAUDITLINK__" hidden="1">{"fdsup://directions/FAT Viewer?action=UPDATE&amp;creator=factset&amp;DYN_ARGS=TRUE&amp;DOC_NAME=FAT:FQL_AUDITING_CLIENT_TEMPLATE.FAT&amp;display_string=Audit&amp;VAR:KEY=QVGXYLMXAJ&amp;VAR:QUERY=RkVfVkFMVUFUSU9OKCdQRScsJ01FQU4nLCdOVE1BJywnJywzOTc1OCwsLCcnKQ==&amp;WINDOW=FIRST_POPUP&amp;H","EIGHT=450&amp;WIDTH=450&amp;START_MAXIMIZED=FALSE&amp;VAR:CALENDAR=US&amp;VAR:SYMBOL=SP50&amp;VAR:INDEX=0"}</definedName>
    <definedName name="_587__FDSAUDITLINK__" hidden="1">{"fdsup://directions/FAT Viewer?action=UPDATE&amp;creator=factset&amp;DYN_ARGS=TRUE&amp;DOC_NAME=FAT:FQL_AUDITING_CLIENT_TEMPLATE.FAT&amp;display_string=Audit&amp;VAR:KEY=IRCVMZKJUR&amp;VAR:QUERY=RkVfVkFMVUFUSU9OKCdQRScsJ01FQU4nLCdOVE1BJywnJywzOTc1NywsLCcnKQ==&amp;WINDOW=FIRST_POPUP&amp;H","EIGHT=450&amp;WIDTH=450&amp;START_MAXIMIZED=FALSE&amp;VAR:CALENDAR=US&amp;VAR:SYMBOL=SP50&amp;VAR:INDEX=0"}</definedName>
    <definedName name="_588__FDSAUDITLINK__" hidden="1">{"fdsup://directions/FAT Viewer?action=UPDATE&amp;creator=factset&amp;DYN_ARGS=TRUE&amp;DOC_NAME=FAT:FQL_AUDITING_CLIENT_TEMPLATE.FAT&amp;display_string=Audit&amp;VAR:KEY=WPEPORCZQR&amp;VAR:QUERY=RkVfVkFMVUFUSU9OKCdQRScsJ01FQU4nLCdOVE1BJywnJywzOTc1NiwsLCcnKQ==&amp;WINDOW=FIRST_POPUP&amp;H","EIGHT=450&amp;WIDTH=450&amp;START_MAXIMIZED=FALSE&amp;VAR:CALENDAR=US&amp;VAR:SYMBOL=SP50&amp;VAR:INDEX=0"}</definedName>
    <definedName name="_589__FDSAUDITLINK__" hidden="1">{"fdsup://directions/FAT Viewer?action=UPDATE&amp;creator=factset&amp;DYN_ARGS=TRUE&amp;DOC_NAME=FAT:FQL_AUDITING_CLIENT_TEMPLATE.FAT&amp;display_string=Audit&amp;VAR:KEY=YNWRYHAHYH&amp;VAR:QUERY=RkVfVkFMVUFUSU9OKCdQRScsJ01FQU4nLCdOVE1BJywnJywzOTc1NSwsLCcnKQ==&amp;WINDOW=FIRST_POPUP&amp;H","EIGHT=450&amp;WIDTH=450&amp;START_MAXIMIZED=FALSE&amp;VAR:CALENDAR=US&amp;VAR:SYMBOL=SP50&amp;VAR:INDEX=0"}</definedName>
    <definedName name="_59__FDSAUDITLINK__" hidden="1">{"fdsup://directions/FAT Viewer?action=UPDATE&amp;creator=factset&amp;DYN_ARGS=TRUE&amp;DOC_NAME=FAT:FQL_AUDITING_CLIENT_TEMPLATE.FAT&amp;display_string=Audit&amp;VAR:KEY=KXWDIXSXIX&amp;VAR:QUERY=RkZfRU5UUlBSX1ZBTF9EQUlMWSg0MDM1OCwsLCwsJ0RJTCcpL0VDX01FQU5fU0FMRVNfTlRNQSg0MDM1OCk=&amp;","WINDOW=FIRST_POPUP&amp;HEIGHT=450&amp;WIDTH=450&amp;START_MAXIMIZED=FALSE&amp;VAR:CALENDAR=US&amp;VAR:SYMBOL=SGI&amp;VAR:INDEX=0"}</definedName>
    <definedName name="_590__FDSAUDITLINK__" hidden="1">{"fdsup://directions/FAT Viewer?action=UPDATE&amp;creator=factset&amp;DYN_ARGS=TRUE&amp;DOC_NAME=FAT:FQL_AUDITING_CLIENT_TEMPLATE.FAT&amp;display_string=Audit&amp;VAR:KEY=SDSDKLKNEP&amp;VAR:QUERY=RkVfVkFMVUFUSU9OKCdQRScsJ01FQU4nLCdOVE1BJywnJywzOTc1MiwsLCcnKQ==&amp;WINDOW=FIRST_POPUP&amp;H","EIGHT=450&amp;WIDTH=450&amp;START_MAXIMIZED=FALSE&amp;VAR:CALENDAR=US&amp;VAR:SYMBOL=SP50&amp;VAR:INDEX=0"}</definedName>
    <definedName name="_591__FDSAUDITLINK__" hidden="1">{"fdsup://directions/FAT Viewer?action=UPDATE&amp;creator=factset&amp;DYN_ARGS=TRUE&amp;DOC_NAME=FAT:FQL_AUDITING_CLIENT_TEMPLATE.FAT&amp;display_string=Audit&amp;VAR:KEY=ONUDSBEROX&amp;VAR:QUERY=RkVfVkFMVUFUSU9OKCdQRScsJ01FQU4nLCdOVE1BJywnJywzOTc1MSwsLCcnKQ==&amp;WINDOW=FIRST_POPUP&amp;H","EIGHT=450&amp;WIDTH=450&amp;START_MAXIMIZED=FALSE&amp;VAR:CALENDAR=US&amp;VAR:SYMBOL=SP50&amp;VAR:INDEX=0"}</definedName>
    <definedName name="_592__FDSAUDITLINK__" hidden="1">{"fdsup://directions/FAT Viewer?action=UPDATE&amp;creator=factset&amp;DYN_ARGS=TRUE&amp;DOC_NAME=FAT:FQL_AUDITING_CLIENT_TEMPLATE.FAT&amp;display_string=Audit&amp;VAR:KEY=SPSTWPQPED&amp;VAR:QUERY=RkVfVkFMVUFUSU9OKCdQRScsJ01FQU4nLCdOVE1BJywnJywzOTc1MCwsLCcnKQ==&amp;WINDOW=FIRST_POPUP&amp;H","EIGHT=450&amp;WIDTH=450&amp;START_MAXIMIZED=FALSE&amp;VAR:CALENDAR=US&amp;VAR:SYMBOL=SP50&amp;VAR:INDEX=0"}</definedName>
    <definedName name="_593__FDSAUDITLINK__" hidden="1">{"fdsup://directions/FAT Viewer?action=UPDATE&amp;creator=factset&amp;DYN_ARGS=TRUE&amp;DOC_NAME=FAT:FQL_AUDITING_CLIENT_TEMPLATE.FAT&amp;display_string=Audit&amp;VAR:KEY=KJQPCTOZYZ&amp;VAR:QUERY=RkVfVkFMVUFUSU9OKCdQRScsJ01FQU4nLCdOVE1BJywnJywzOTc0OSwsLCcnKQ==&amp;WINDOW=FIRST_POPUP&amp;H","EIGHT=450&amp;WIDTH=450&amp;START_MAXIMIZED=FALSE&amp;VAR:CALENDAR=US&amp;VAR:SYMBOL=SP50&amp;VAR:INDEX=0"}</definedName>
    <definedName name="_594__FDSAUDITLINK__" hidden="1">{"fdsup://directions/FAT Viewer?action=UPDATE&amp;creator=factset&amp;DYN_ARGS=TRUE&amp;DOC_NAME=FAT:FQL_AUDITING_CLIENT_TEMPLATE.FAT&amp;display_string=Audit&amp;VAR:KEY=WJGFMFIHWV&amp;VAR:QUERY=RkVfVkFMVUFUSU9OKCdQRScsJ01FQU4nLCdOVE1BJywnJywzOTc0OCwsLCcnKQ==&amp;WINDOW=FIRST_POPUP&amp;H","EIGHT=450&amp;WIDTH=450&amp;START_MAXIMIZED=FALSE&amp;VAR:CALENDAR=US&amp;VAR:SYMBOL=SP50&amp;VAR:INDEX=0"}</definedName>
    <definedName name="_595__FDSAUDITLINK__" hidden="1">{"fdsup://directions/FAT Viewer?action=UPDATE&amp;creator=factset&amp;DYN_ARGS=TRUE&amp;DOC_NAME=FAT:FQL_AUDITING_CLIENT_TEMPLATE.FAT&amp;display_string=Audit&amp;VAR:KEY=ALELMHEZYV&amp;VAR:QUERY=RkVfVkFMVUFUSU9OKCdQRScsJ01FQU4nLCdOVE1BJywnJywzOTc0NSwsLCcnKQ==&amp;WINDOW=FIRST_POPUP&amp;H","EIGHT=450&amp;WIDTH=450&amp;START_MAXIMIZED=FALSE&amp;VAR:CALENDAR=US&amp;VAR:SYMBOL=SP50&amp;VAR:INDEX=0"}</definedName>
    <definedName name="_596__FDSAUDITLINK__" hidden="1">{"fdsup://directions/FAT Viewer?action=UPDATE&amp;creator=factset&amp;DYN_ARGS=TRUE&amp;DOC_NAME=FAT:FQL_AUDITING_CLIENT_TEMPLATE.FAT&amp;display_string=Audit&amp;VAR:KEY=GJEXCTUDKV&amp;VAR:QUERY=RkVfVkFMVUFUSU9OKCdQRScsJ01FQU4nLCdOVE1BJywnJywzOTc0NCwsLCcnKQ==&amp;WINDOW=FIRST_POPUP&amp;H","EIGHT=450&amp;WIDTH=450&amp;START_MAXIMIZED=FALSE&amp;VAR:CALENDAR=US&amp;VAR:SYMBOL=SP50&amp;VAR:INDEX=0"}</definedName>
    <definedName name="_597__FDSAUDITLINK__" hidden="1">{"fdsup://directions/FAT Viewer?action=UPDATE&amp;creator=factset&amp;DYN_ARGS=TRUE&amp;DOC_NAME=FAT:FQL_AUDITING_CLIENT_TEMPLATE.FAT&amp;display_string=Audit&amp;VAR:KEY=IVCLYNIBMD&amp;VAR:QUERY=RkVfVkFMVUFUSU9OKCdQRScsJ01FQU4nLCdOVE1BJywnJywzOTc0MywsLCcnKQ==&amp;WINDOW=FIRST_POPUP&amp;H","EIGHT=450&amp;WIDTH=450&amp;START_MAXIMIZED=FALSE&amp;VAR:CALENDAR=US&amp;VAR:SYMBOL=SP50&amp;VAR:INDEX=0"}</definedName>
    <definedName name="_598__FDSAUDITLINK__" hidden="1">{"fdsup://directions/FAT Viewer?action=UPDATE&amp;creator=factset&amp;DYN_ARGS=TRUE&amp;DOC_NAME=FAT:FQL_AUDITING_CLIENT_TEMPLATE.FAT&amp;display_string=Audit&amp;VAR:KEY=UTSNGLMBAR&amp;VAR:QUERY=RkVfVkFMVUFUSU9OKCdQRScsJ01FQU4nLCdOVE1BJywnJywzOTc0MiwsLCcnKQ==&amp;WINDOW=FIRST_POPUP&amp;H","EIGHT=450&amp;WIDTH=450&amp;START_MAXIMIZED=FALSE&amp;VAR:CALENDAR=US&amp;VAR:SYMBOL=SP50&amp;VAR:INDEX=0"}</definedName>
    <definedName name="_599__FDSAUDITLINK__" hidden="1">{"fdsup://directions/FAT Viewer?action=UPDATE&amp;creator=factset&amp;DYN_ARGS=TRUE&amp;DOC_NAME=FAT:FQL_AUDITING_CLIENT_TEMPLATE.FAT&amp;display_string=Audit&amp;VAR:KEY=EHSFUPOLWD&amp;VAR:QUERY=RkVfVkFMVUFUSU9OKCdQRScsJ01FQU4nLCdOVE1BJywnJywzOTc0MSwsLCcnKQ==&amp;WINDOW=FIRST_POPUP&amp;H","EIGHT=450&amp;WIDTH=450&amp;START_MAXIMIZED=FALSE&amp;VAR:CALENDAR=US&amp;VAR:SYMBOL=SP50&amp;VAR:INDEX=0"}</definedName>
    <definedName name="_6__FDSAUDITLINK__" hidden="1">{"fdsup://directions/FAT Viewer?action=UPDATE&amp;creator=factset&amp;DYN_ARGS=TRUE&amp;DOC_NAME=FAT:FQL_AUDITING_CLIENT_TEMPLATE.FAT&amp;display_string=Audit&amp;VAR:KEY=QNKTERMJCX&amp;VAR:QUERY=RkZfRU5UUlBSX1ZBTF9EQUlMWSg0MDQzMSwsLCwsJ0RJTCcpL0VDX01FQU5fU0FMRVNfTlRNQSg0MDQzMSk=&amp;","WINDOW=FIRST_POPUP&amp;HEIGHT=450&amp;WIDTH=450&amp;START_MAXIMIZED=FALSE&amp;VAR:CALENDAR=US&amp;VAR:SYMBOL=SGI&amp;VAR:INDEX=0"}</definedName>
    <definedName name="_60__FDSAUDITLINK__" hidden="1">{"fdsup://directions/FAT Viewer?action=UPDATE&amp;creator=factset&amp;DYN_ARGS=TRUE&amp;DOC_NAME=FAT:FQL_AUDITING_CLIENT_TEMPLATE.FAT&amp;display_string=Audit&amp;VAR:KEY=UBOVATUTIT&amp;VAR:QUERY=RkZfRU5UUlBSX1ZBTF9EQUlMWSg0MDM1NywsLCwsJ0RJTCcpL0VDX01FQU5fU0FMRVNfTlRNQSg0MDM1Nyk=&amp;","WINDOW=FIRST_POPUP&amp;HEIGHT=450&amp;WIDTH=450&amp;START_MAXIMIZED=FALSE&amp;VAR:CALENDAR=US&amp;VAR:SYMBOL=SGI&amp;VAR:INDEX=0"}</definedName>
    <definedName name="_600__FDSAUDITLINK__" hidden="1">{"fdsup://directions/FAT Viewer?action=UPDATE&amp;creator=factset&amp;DYN_ARGS=TRUE&amp;DOC_NAME=FAT:FQL_AUDITING_CLIENT_TEMPLATE.FAT&amp;display_string=Audit&amp;VAR:KEY=STKBSLCNGZ&amp;VAR:QUERY=RkVfVkFMVUFUSU9OKCdQRScsJ01FQU4nLCdOVE1BJywnJywzOTczOCwsLCcnKQ==&amp;WINDOW=FIRST_POPUP&amp;H","EIGHT=450&amp;WIDTH=450&amp;START_MAXIMIZED=FALSE&amp;VAR:CALENDAR=US&amp;VAR:SYMBOL=SP50&amp;VAR:INDEX=0"}</definedName>
    <definedName name="_601__FDSAUDITLINK__" hidden="1">{"fdsup://directions/FAT Viewer?action=UPDATE&amp;creator=factset&amp;DYN_ARGS=TRUE&amp;DOC_NAME=FAT:FQL_AUDITING_CLIENT_TEMPLATE.FAT&amp;display_string=Audit&amp;VAR:KEY=KNSFGDEXEN&amp;VAR:QUERY=RkVfVkFMVUFUSU9OKCdQRScsJ01FQU4nLCdOVE1BJywnJywzOTczNywsLCcnKQ==&amp;WINDOW=FIRST_POPUP&amp;H","EIGHT=450&amp;WIDTH=450&amp;START_MAXIMIZED=FALSE&amp;VAR:CALENDAR=US&amp;VAR:SYMBOL=SP50&amp;VAR:INDEX=0"}</definedName>
    <definedName name="_602__FDSAUDITLINK__" hidden="1">{"fdsup://directions/FAT Viewer?action=UPDATE&amp;creator=factset&amp;DYN_ARGS=TRUE&amp;DOC_NAME=FAT:FQL_AUDITING_CLIENT_TEMPLATE.FAT&amp;display_string=Audit&amp;VAR:KEY=OZCLUBKBGT&amp;VAR:QUERY=RkVfVkFMVUFUSU9OKCdQRScsJ01FQU4nLCdOVE1BJywnJywzOTczNiwsLCcnKQ==&amp;WINDOW=FIRST_POPUP&amp;H","EIGHT=450&amp;WIDTH=450&amp;START_MAXIMIZED=FALSE&amp;VAR:CALENDAR=US&amp;VAR:SYMBOL=SP50&amp;VAR:INDEX=0"}</definedName>
    <definedName name="_603__FDSAUDITLINK__" hidden="1">{"fdsup://directions/FAT Viewer?action=UPDATE&amp;creator=factset&amp;DYN_ARGS=TRUE&amp;DOC_NAME=FAT:FQL_AUDITING_CLIENT_TEMPLATE.FAT&amp;display_string=Audit&amp;VAR:KEY=YJETADQZCP&amp;VAR:QUERY=RkVfVkFMVUFUSU9OKCdQRScsJ01FQU4nLCdOVE1BJywnJywzOTczNSwsLCcnKQ==&amp;WINDOW=FIRST_POPUP&amp;H","EIGHT=450&amp;WIDTH=450&amp;START_MAXIMIZED=FALSE&amp;VAR:CALENDAR=US&amp;VAR:SYMBOL=SP50&amp;VAR:INDEX=0"}</definedName>
    <definedName name="_604__FDSAUDITLINK__" hidden="1">{"fdsup://directions/FAT Viewer?action=UPDATE&amp;creator=factset&amp;DYN_ARGS=TRUE&amp;DOC_NAME=FAT:FQL_AUDITING_CLIENT_TEMPLATE.FAT&amp;display_string=Audit&amp;VAR:KEY=CFOLQLSZIN&amp;VAR:QUERY=RkVfVkFMVUFUSU9OKCdQRScsJ01FQU4nLCdOVE1BJywnJywzOTczNCwsLCcnKQ==&amp;WINDOW=FIRST_POPUP&amp;H","EIGHT=450&amp;WIDTH=450&amp;START_MAXIMIZED=FALSE&amp;VAR:CALENDAR=US&amp;VAR:SYMBOL=SP50&amp;VAR:INDEX=0"}</definedName>
    <definedName name="_605__FDSAUDITLINK__" hidden="1">{"fdsup://directions/FAT Viewer?action=UPDATE&amp;creator=factset&amp;DYN_ARGS=TRUE&amp;DOC_NAME=FAT:FQL_AUDITING_CLIENT_TEMPLATE.FAT&amp;display_string=Audit&amp;VAR:KEY=MNALUJKNOZ&amp;VAR:QUERY=RkVfVkFMVUFUSU9OKCdQRScsJ01FQU4nLCdOVE1BJywnJywzOTczMSwsLCcnKQ==&amp;WINDOW=FIRST_POPUP&amp;H","EIGHT=450&amp;WIDTH=450&amp;START_MAXIMIZED=FALSE&amp;VAR:CALENDAR=US&amp;VAR:SYMBOL=SP50&amp;VAR:INDEX=0"}</definedName>
    <definedName name="_606__FDSAUDITLINK__" hidden="1">{"fdsup://directions/FAT Viewer?action=UPDATE&amp;creator=factset&amp;DYN_ARGS=TRUE&amp;DOC_NAME=FAT:FQL_AUDITING_CLIENT_TEMPLATE.FAT&amp;display_string=Audit&amp;VAR:KEY=QRSJOZCBAF&amp;VAR:QUERY=RkVfVkFMVUFUSU9OKCdQRScsJ01FQU4nLCdOVE1BJywnJywzOTczMCwsLCcnKQ==&amp;WINDOW=FIRST_POPUP&amp;H","EIGHT=450&amp;WIDTH=450&amp;START_MAXIMIZED=FALSE&amp;VAR:CALENDAR=US&amp;VAR:SYMBOL=SP50&amp;VAR:INDEX=0"}</definedName>
    <definedName name="_607__FDSAUDITLINK__" hidden="1">{"fdsup://directions/FAT Viewer?action=UPDATE&amp;creator=factset&amp;DYN_ARGS=TRUE&amp;DOC_NAME=FAT:FQL_AUDITING_CLIENT_TEMPLATE.FAT&amp;display_string=Audit&amp;VAR:KEY=GDULSLYFKH&amp;VAR:QUERY=RkVfVkFMVUFUSU9OKCdQRScsJ01FQU4nLCdOVE1BJywnJywzOTcyOSwsLCcnKQ==&amp;WINDOW=FIRST_POPUP&amp;H","EIGHT=450&amp;WIDTH=450&amp;START_MAXIMIZED=FALSE&amp;VAR:CALENDAR=US&amp;VAR:SYMBOL=SP50&amp;VAR:INDEX=0"}</definedName>
    <definedName name="_608__FDSAUDITLINK__" hidden="1">{"fdsup://directions/FAT Viewer?action=UPDATE&amp;creator=factset&amp;DYN_ARGS=TRUE&amp;DOC_NAME=FAT:FQL_AUDITING_CLIENT_TEMPLATE.FAT&amp;display_string=Audit&amp;VAR:KEY=SLMPKTYLKV&amp;VAR:QUERY=RkVfVkFMVUFUSU9OKCdQRScsJ01FQU4nLCdOVE1BJywnJywzOTcyOCwsLCcnKQ==&amp;WINDOW=FIRST_POPUP&amp;H","EIGHT=450&amp;WIDTH=450&amp;START_MAXIMIZED=FALSE&amp;VAR:CALENDAR=US&amp;VAR:SYMBOL=SP50&amp;VAR:INDEX=0"}</definedName>
    <definedName name="_609__FDSAUDITLINK__" hidden="1">{"fdsup://directions/FAT Viewer?action=UPDATE&amp;creator=factset&amp;DYN_ARGS=TRUE&amp;DOC_NAME=FAT:FQL_AUDITING_CLIENT_TEMPLATE.FAT&amp;display_string=Audit&amp;VAR:KEY=SXIZGDYXCH&amp;VAR:QUERY=RkVfVkFMVUFUSU9OKCdQRScsJ01FQU4nLCdOVE1BJywnJywzOTcyNywsLCcnKQ==&amp;WINDOW=FIRST_POPUP&amp;H","EIGHT=450&amp;WIDTH=450&amp;START_MAXIMIZED=FALSE&amp;VAR:CALENDAR=US&amp;VAR:SYMBOL=SP50&amp;VAR:INDEX=0"}</definedName>
    <definedName name="_61__FDSAUDITLINK__" hidden="1">{"fdsup://directions/FAT Viewer?action=UPDATE&amp;creator=factset&amp;DYN_ARGS=TRUE&amp;DOC_NAME=FAT:FQL_AUDITING_CLIENT_TEMPLATE.FAT&amp;display_string=Audit&amp;VAR:KEY=UTEHMXCNOD&amp;VAR:QUERY=RkZfRU5UUlBSX1ZBTF9EQUlMWSg0MDM1NCwsLCwsJ0RJTCcpL0VDX01FQU5fU0FMRVNfTlRNQSg0MDM1NCk=&amp;","WINDOW=FIRST_POPUP&amp;HEIGHT=450&amp;WIDTH=450&amp;START_MAXIMIZED=FALSE&amp;VAR:CALENDAR=US&amp;VAR:SYMBOL=SGI&amp;VAR:INDEX=0"}</definedName>
    <definedName name="_610__FDSAUDITLINK__" hidden="1">{"fdsup://directions/FAT Viewer?action=UPDATE&amp;creator=factset&amp;DYN_ARGS=TRUE&amp;DOC_NAME=FAT:FQL_AUDITING_CLIENT_TEMPLATE.FAT&amp;display_string=Audit&amp;VAR:KEY=ONKNENKFEP&amp;VAR:QUERY=RkVfVkFMVUFUSU9OKCdQRScsJ01FQU4nLCdOVE1BJywnJywzOTcyNCwsLCcnKQ==&amp;WINDOW=FIRST_POPUP&amp;H","EIGHT=450&amp;WIDTH=450&amp;START_MAXIMIZED=FALSE&amp;VAR:CALENDAR=US&amp;VAR:SYMBOL=SP50&amp;VAR:INDEX=0"}</definedName>
    <definedName name="_611__FDSAUDITLINK__" hidden="1">{"fdsup://directions/FAT Viewer?action=UPDATE&amp;creator=factset&amp;DYN_ARGS=TRUE&amp;DOC_NAME=FAT:FQL_AUDITING_CLIENT_TEMPLATE.FAT&amp;display_string=Audit&amp;VAR:KEY=CBCRYJODMF&amp;VAR:QUERY=RkVfVkFMVUFUSU9OKCdQRScsJ01FQU4nLCdOVE1BJywnJywzOTcyMywsLCcnKQ==&amp;WINDOW=FIRST_POPUP&amp;H","EIGHT=450&amp;WIDTH=450&amp;START_MAXIMIZED=FALSE&amp;VAR:CALENDAR=US&amp;VAR:SYMBOL=SP50&amp;VAR:INDEX=0"}</definedName>
    <definedName name="_612__FDSAUDITLINK__" hidden="1">{"fdsup://directions/FAT Viewer?action=UPDATE&amp;creator=factset&amp;DYN_ARGS=TRUE&amp;DOC_NAME=FAT:FQL_AUDITING_CLIENT_TEMPLATE.FAT&amp;display_string=Audit&amp;VAR:KEY=QJQHGLEPEV&amp;VAR:QUERY=RkVfVkFMVUFUSU9OKCdQRScsJ01FQU4nLCdOVE1BJywnJywzOTcyMiwsLCcnKQ==&amp;WINDOW=FIRST_POPUP&amp;H","EIGHT=450&amp;WIDTH=450&amp;START_MAXIMIZED=FALSE&amp;VAR:CALENDAR=US&amp;VAR:SYMBOL=SP50&amp;VAR:INDEX=0"}</definedName>
    <definedName name="_613__FDSAUDITLINK__" hidden="1">{"fdsup://directions/FAT Viewer?action=UPDATE&amp;creator=factset&amp;DYN_ARGS=TRUE&amp;DOC_NAME=FAT:FQL_AUDITING_CLIENT_TEMPLATE.FAT&amp;display_string=Audit&amp;VAR:KEY=WLITOBQTEB&amp;VAR:QUERY=RkVfVkFMVUFUSU9OKCdQRScsJ01FQU4nLCdOVE1BJywnJywzOTcyMSwsLCcnKQ==&amp;WINDOW=FIRST_POPUP&amp;H","EIGHT=450&amp;WIDTH=450&amp;START_MAXIMIZED=FALSE&amp;VAR:CALENDAR=US&amp;VAR:SYMBOL=SP50&amp;VAR:INDEX=0"}</definedName>
    <definedName name="_614__FDSAUDITLINK__" hidden="1">{"fdsup://directions/FAT Viewer?action=UPDATE&amp;creator=factset&amp;DYN_ARGS=TRUE&amp;DOC_NAME=FAT:FQL_AUDITING_CLIENT_TEMPLATE.FAT&amp;display_string=Audit&amp;VAR:KEY=YVSNWXWTIF&amp;VAR:QUERY=RkVfVkFMVUFUSU9OKCdQRScsJ01FQU4nLCdOVE1BJywnJywzOTcyMCwsLCcnKQ==&amp;WINDOW=FIRST_POPUP&amp;H","EIGHT=450&amp;WIDTH=450&amp;START_MAXIMIZED=FALSE&amp;VAR:CALENDAR=US&amp;VAR:SYMBOL=SP50&amp;VAR:INDEX=0"}</definedName>
    <definedName name="_615__FDSAUDITLINK__" hidden="1">{"fdsup://directions/FAT Viewer?action=UPDATE&amp;creator=factset&amp;DYN_ARGS=TRUE&amp;DOC_NAME=FAT:FQL_AUDITING_CLIENT_TEMPLATE.FAT&amp;display_string=Audit&amp;VAR:KEY=MDMVEBCTIP&amp;VAR:QUERY=RkVfVkFMVUFUSU9OKCdQRScsJ01FQU4nLCdOVE1BJywnJywzOTcxNywsLCcnKQ==&amp;WINDOW=FIRST_POPUP&amp;H","EIGHT=450&amp;WIDTH=450&amp;START_MAXIMIZED=FALSE&amp;VAR:CALENDAR=US&amp;VAR:SYMBOL=SP50&amp;VAR:INDEX=0"}</definedName>
    <definedName name="_616__FDSAUDITLINK__" hidden="1">{"fdsup://directions/FAT Viewer?action=UPDATE&amp;creator=factset&amp;DYN_ARGS=TRUE&amp;DOC_NAME=FAT:FQL_AUDITING_CLIENT_TEMPLATE.FAT&amp;display_string=Audit&amp;VAR:KEY=MJKTWXUTUH&amp;VAR:QUERY=RkVfVkFMVUFUSU9OKCdQRScsJ01FQU4nLCdOVE1BJywnJywzOTcxNiwsLCcnKQ==&amp;WINDOW=FIRST_POPUP&amp;H","EIGHT=450&amp;WIDTH=450&amp;START_MAXIMIZED=FALSE&amp;VAR:CALENDAR=US&amp;VAR:SYMBOL=SP50&amp;VAR:INDEX=0"}</definedName>
    <definedName name="_617__FDSAUDITLINK__" hidden="1">{"fdsup://directions/FAT Viewer?action=UPDATE&amp;creator=factset&amp;DYN_ARGS=TRUE&amp;DOC_NAME=FAT:FQL_AUDITING_CLIENT_TEMPLATE.FAT&amp;display_string=Audit&amp;VAR:KEY=YPIHKZAHWD&amp;VAR:QUERY=RkVfVkFMVUFUSU9OKCdQRScsJ01FQU4nLCdOVE1BJywnJywzOTcxNSwsLCcnKQ==&amp;WINDOW=FIRST_POPUP&amp;H","EIGHT=450&amp;WIDTH=450&amp;START_MAXIMIZED=FALSE&amp;VAR:CALENDAR=US&amp;VAR:SYMBOL=SP50&amp;VAR:INDEX=0"}</definedName>
    <definedName name="_618__FDSAUDITLINK__" hidden="1">{"fdsup://directions/FAT Viewer?action=UPDATE&amp;creator=factset&amp;DYN_ARGS=TRUE&amp;DOC_NAME=FAT:FQL_AUDITING_CLIENT_TEMPLATE.FAT&amp;display_string=Audit&amp;VAR:KEY=AXQVEFKBUT&amp;VAR:QUERY=RkVfVkFMVUFUSU9OKCdQRScsJ01FQU4nLCdOVE1BJywnJywzOTcxNCwsLCcnKQ==&amp;WINDOW=FIRST_POPUP&amp;H","EIGHT=450&amp;WIDTH=450&amp;START_MAXIMIZED=FALSE&amp;VAR:CALENDAR=US&amp;VAR:SYMBOL=SP50&amp;VAR:INDEX=0"}</definedName>
    <definedName name="_619__FDSAUDITLINK__" hidden="1">{"fdsup://directions/FAT Viewer?action=UPDATE&amp;creator=factset&amp;DYN_ARGS=TRUE&amp;DOC_NAME=FAT:FQL_AUDITING_CLIENT_TEMPLATE.FAT&amp;display_string=Audit&amp;VAR:KEY=QNMTKJAHMF&amp;VAR:QUERY=RkVfVkFMVUFUSU9OKCdQRScsJ01FQU4nLCdOVE1BJywnJywzOTcxMywsLCcnKQ==&amp;WINDOW=FIRST_POPUP&amp;H","EIGHT=450&amp;WIDTH=450&amp;START_MAXIMIZED=FALSE&amp;VAR:CALENDAR=US&amp;VAR:SYMBOL=SP50&amp;VAR:INDEX=0"}</definedName>
    <definedName name="_62__FDSAUDITLINK__" hidden="1">{"fdsup://directions/FAT Viewer?action=UPDATE&amp;creator=factset&amp;DYN_ARGS=TRUE&amp;DOC_NAME=FAT:FQL_AUDITING_CLIENT_TEMPLATE.FAT&amp;display_string=Audit&amp;VAR:KEY=MVWFAZSVWL&amp;VAR:QUERY=RkZfRU5UUlBSX1ZBTF9EQUlMWSg0MDM1MywsLCwsJ0RJTCcpL0VDX01FQU5fU0FMRVNfTlRNQSg0MDM1Myk=&amp;","WINDOW=FIRST_POPUP&amp;HEIGHT=450&amp;WIDTH=450&amp;START_MAXIMIZED=FALSE&amp;VAR:CALENDAR=US&amp;VAR:SYMBOL=SGI&amp;VAR:INDEX=0"}</definedName>
    <definedName name="_620__FDSAUDITLINK__" hidden="1">{"fdsup://directions/FAT Viewer?action=UPDATE&amp;creator=factset&amp;DYN_ARGS=TRUE&amp;DOC_NAME=FAT:FQL_AUDITING_CLIENT_TEMPLATE.FAT&amp;display_string=Audit&amp;VAR:KEY=QNMNMRWDKD&amp;VAR:QUERY=RkVfVkFMVUFUSU9OKCdQRScsJ01FQU4nLCdOVE1BJywnJywzOTcxMCwsLCcnKQ==&amp;WINDOW=FIRST_POPUP&amp;H","EIGHT=450&amp;WIDTH=450&amp;START_MAXIMIZED=FALSE&amp;VAR:CALENDAR=US&amp;VAR:SYMBOL=SP50&amp;VAR:INDEX=0"}</definedName>
    <definedName name="_621__FDSAUDITLINK__" hidden="1">{"fdsup://directions/FAT Viewer?action=UPDATE&amp;creator=factset&amp;DYN_ARGS=TRUE&amp;DOC_NAME=FAT:FQL_AUDITING_CLIENT_TEMPLATE.FAT&amp;display_string=Audit&amp;VAR:KEY=OTQZOHOTAP&amp;VAR:QUERY=RkVfVkFMVUFUSU9OKCdQRScsJ01FQU4nLCdOVE1BJywnJywzOTcwOSwsLCcnKQ==&amp;WINDOW=FIRST_POPUP&amp;H","EIGHT=450&amp;WIDTH=450&amp;START_MAXIMIZED=FALSE&amp;VAR:CALENDAR=US&amp;VAR:SYMBOL=SP50&amp;VAR:INDEX=0"}</definedName>
    <definedName name="_622__FDSAUDITLINK__" hidden="1">{"fdsup://directions/FAT Viewer?action=UPDATE&amp;creator=factset&amp;DYN_ARGS=TRUE&amp;DOC_NAME=FAT:FQL_AUDITING_CLIENT_TEMPLATE.FAT&amp;display_string=Audit&amp;VAR:KEY=SXONGXKRKD&amp;VAR:QUERY=RkVfVkFMVUFUSU9OKCdQRScsJ01FQU4nLCdOVE1BJywnJywzOTcwOCwsLCcnKQ==&amp;WINDOW=FIRST_POPUP&amp;H","EIGHT=450&amp;WIDTH=450&amp;START_MAXIMIZED=FALSE&amp;VAR:CALENDAR=US&amp;VAR:SYMBOL=SP50&amp;VAR:INDEX=0"}</definedName>
    <definedName name="_623__FDSAUDITLINK__" hidden="1">{"fdsup://directions/FAT Viewer?action=UPDATE&amp;creator=factset&amp;DYN_ARGS=TRUE&amp;DOC_NAME=FAT:FQL_AUDITING_CLIENT_TEMPLATE.FAT&amp;display_string=Audit&amp;VAR:KEY=OBSPITQVCB&amp;VAR:QUERY=RkVfVkFMVUFUSU9OKCdQRScsJ01FQU4nLCdOVE1BJywnJywzOTcwNywsLCcnKQ==&amp;WINDOW=FIRST_POPUP&amp;H","EIGHT=450&amp;WIDTH=450&amp;START_MAXIMIZED=FALSE&amp;VAR:CALENDAR=US&amp;VAR:SYMBOL=SP50&amp;VAR:INDEX=0"}</definedName>
    <definedName name="_624__FDSAUDITLINK__" hidden="1">{"fdsup://directions/FAT Viewer?action=UPDATE&amp;creator=factset&amp;DYN_ARGS=TRUE&amp;DOC_NAME=FAT:FQL_AUDITING_CLIENT_TEMPLATE.FAT&amp;display_string=Audit&amp;VAR:KEY=KRCBKHGDAB&amp;VAR:QUERY=RkVfVkFMVUFUSU9OKCdQRScsJ01FQU4nLCdOVE1BJywnJywzOTcwNiwsLCcnKQ==&amp;WINDOW=FIRST_POPUP&amp;H","EIGHT=450&amp;WIDTH=450&amp;START_MAXIMIZED=FALSE&amp;VAR:CALENDAR=US&amp;VAR:SYMBOL=SP50&amp;VAR:INDEX=0"}</definedName>
    <definedName name="_625__FDSAUDITLINK__" hidden="1">{"fdsup://directions/FAT Viewer?action=UPDATE&amp;creator=factset&amp;DYN_ARGS=TRUE&amp;DOC_NAME=FAT:FQL_AUDITING_CLIENT_TEMPLATE.FAT&amp;display_string=Audit&amp;VAR:KEY=IRYTIHAVIB&amp;VAR:QUERY=RkVfVkFMVUFUSU9OKCdQRScsJ01FQU4nLCdOVE1BJywnJywzOTcwMywsLCcnKQ==&amp;WINDOW=FIRST_POPUP&amp;H","EIGHT=450&amp;WIDTH=450&amp;START_MAXIMIZED=FALSE&amp;VAR:CALENDAR=US&amp;VAR:SYMBOL=SP50&amp;VAR:INDEX=0"}</definedName>
    <definedName name="_626__FDSAUDITLINK__" hidden="1">{"fdsup://directions/FAT Viewer?action=UPDATE&amp;creator=factset&amp;DYN_ARGS=TRUE&amp;DOC_NAME=FAT:FQL_AUDITING_CLIENT_TEMPLATE.FAT&amp;display_string=Audit&amp;VAR:KEY=QNYRELCLCL&amp;VAR:QUERY=RkVfVkFMVUFUSU9OKCdQRScsJ01FQU4nLCdOVE1BJywnJywzOTcwMiwsLCcnKQ==&amp;WINDOW=FIRST_POPUP&amp;H","EIGHT=450&amp;WIDTH=450&amp;START_MAXIMIZED=FALSE&amp;VAR:CALENDAR=US&amp;VAR:SYMBOL=SP50&amp;VAR:INDEX=0"}</definedName>
    <definedName name="_627__FDSAUDITLINK__" hidden="1">{"fdsup://directions/FAT Viewer?action=UPDATE&amp;creator=factset&amp;DYN_ARGS=TRUE&amp;DOC_NAME=FAT:FQL_AUDITING_CLIENT_TEMPLATE.FAT&amp;display_string=Audit&amp;VAR:KEY=UDQDSLEVEB&amp;VAR:QUERY=RkVfVkFMVUFUSU9OKCdQRScsJ01FQU4nLCdOVE1BJywnJywzOTcwMSwsLCcnKQ==&amp;WINDOW=FIRST_POPUP&amp;H","EIGHT=450&amp;WIDTH=450&amp;START_MAXIMIZED=FALSE&amp;VAR:CALENDAR=US&amp;VAR:SYMBOL=SP50&amp;VAR:INDEX=0"}</definedName>
    <definedName name="_628__FDSAUDITLINK__" hidden="1">{"fdsup://directions/FAT Viewer?action=UPDATE&amp;creator=factset&amp;DYN_ARGS=TRUE&amp;DOC_NAME=FAT:FQL_AUDITING_CLIENT_TEMPLATE.FAT&amp;display_string=Audit&amp;VAR:KEY=GNKFEXQLKP&amp;VAR:QUERY=RkVfVkFMVUFUSU9OKCdQRScsJ01FQU4nLCdOVE1BJywnJywzOTcwMCwsLCcnKQ==&amp;WINDOW=FIRST_POPUP&amp;H","EIGHT=450&amp;WIDTH=450&amp;START_MAXIMIZED=FALSE&amp;VAR:CALENDAR=US&amp;VAR:SYMBOL=SP50&amp;VAR:INDEX=0"}</definedName>
    <definedName name="_629__FDSAUDITLINK__" hidden="1">{"fdsup://directions/FAT Viewer?action=UPDATE&amp;creator=factset&amp;DYN_ARGS=TRUE&amp;DOC_NAME=FAT:FQL_AUDITING_CLIENT_TEMPLATE.FAT&amp;display_string=Audit&amp;VAR:KEY=SXUPWJUHKT&amp;VAR:QUERY=RkVfVkFMVUFUSU9OKCdQRScsJ01FQU4nLCdOVE1BJywnJywzOTY5OSwsLCcnKQ==&amp;WINDOW=FIRST_POPUP&amp;H","EIGHT=450&amp;WIDTH=450&amp;START_MAXIMIZED=FALSE&amp;VAR:CALENDAR=US&amp;VAR:SYMBOL=SP50&amp;VAR:INDEX=0"}</definedName>
    <definedName name="_63__FDSAUDITLINK__" hidden="1">{"fdsup://directions/FAT Viewer?action=UPDATE&amp;creator=factset&amp;DYN_ARGS=TRUE&amp;DOC_NAME=FAT:FQL_AUDITING_CLIENT_TEMPLATE.FAT&amp;display_string=Audit&amp;VAR:KEY=KBORWRAZMV&amp;VAR:QUERY=RkZfRU5UUlBSX1ZBTF9EQUlMWSg0MDM1MiwsLCwsJ0RJTCcpL0VDX01FQU5fU0FMRVNfTlRNQSg0MDM1Mik=&amp;","WINDOW=FIRST_POPUP&amp;HEIGHT=450&amp;WIDTH=450&amp;START_MAXIMIZED=FALSE&amp;VAR:CALENDAR=US&amp;VAR:SYMBOL=SGI&amp;VAR:INDEX=0"}</definedName>
    <definedName name="_630__FDSAUDITLINK__" hidden="1">{"fdsup://directions/FAT Viewer?action=UPDATE&amp;creator=factset&amp;DYN_ARGS=TRUE&amp;DOC_NAME=FAT:FQL_AUDITING_CLIENT_TEMPLATE.FAT&amp;display_string=Audit&amp;VAR:KEY=STUVEFGFWF&amp;VAR:QUERY=RkVfVkFMVUFUSU9OKCdQRScsJ01FQU4nLCdOVE1BJywnJywzOTY5NiwsLCcnKQ==&amp;WINDOW=FIRST_POPUP&amp;H","EIGHT=450&amp;WIDTH=450&amp;START_MAXIMIZED=FALSE&amp;VAR:CALENDAR=US&amp;VAR:SYMBOL=SP50&amp;VAR:INDEX=0"}</definedName>
    <definedName name="_631__FDSAUDITLINK__" hidden="1">{"fdsup://directions/FAT Viewer?action=UPDATE&amp;creator=factset&amp;DYN_ARGS=TRUE&amp;DOC_NAME=FAT:FQL_AUDITING_CLIENT_TEMPLATE.FAT&amp;display_string=Audit&amp;VAR:KEY=AFELGXQBQJ&amp;VAR:QUERY=RkVfVkFMVUFUSU9OKCdQRScsJ01FQU4nLCdOVE1BJywnJywzOTY5NSwsLCcnKQ==&amp;WINDOW=FIRST_POPUP&amp;H","EIGHT=450&amp;WIDTH=450&amp;START_MAXIMIZED=FALSE&amp;VAR:CALENDAR=US&amp;VAR:SYMBOL=SP50&amp;VAR:INDEX=0"}</definedName>
    <definedName name="_632__FDSAUDITLINK__" hidden="1">{"fdsup://directions/FAT Viewer?action=UPDATE&amp;creator=factset&amp;DYN_ARGS=TRUE&amp;DOC_NAME=FAT:FQL_AUDITING_CLIENT_TEMPLATE.FAT&amp;display_string=Audit&amp;VAR:KEY=AFYJSRIZCB&amp;VAR:QUERY=RkVfVkFMVUFUSU9OKCdQRScsJ01FQU4nLCdOVE1BJywnJywzOTY5NCwsLCcnKQ==&amp;WINDOW=FIRST_POPUP&amp;H","EIGHT=450&amp;WIDTH=450&amp;START_MAXIMIZED=FALSE&amp;VAR:CALENDAR=US&amp;VAR:SYMBOL=SP50&amp;VAR:INDEX=0"}</definedName>
    <definedName name="_633__FDSAUDITLINK__" hidden="1">{"fdsup://directions/FAT Viewer?action=UPDATE&amp;creator=factset&amp;DYN_ARGS=TRUE&amp;DOC_NAME=FAT:FQL_AUDITING_CLIENT_TEMPLATE.FAT&amp;display_string=Audit&amp;VAR:KEY=CZINCTKVUB&amp;VAR:QUERY=RkVfVkFMVUFUSU9OKCdQRScsJ01FQU4nLCdOVE1BJywnJywzOTY5MywsLCcnKQ==&amp;WINDOW=FIRST_POPUP&amp;H","EIGHT=450&amp;WIDTH=450&amp;START_MAXIMIZED=FALSE&amp;VAR:CALENDAR=US&amp;VAR:SYMBOL=SP50&amp;VAR:INDEX=0"}</definedName>
    <definedName name="_634__FDSAUDITLINK__" hidden="1">{"fdsup://directions/FAT Viewer?action=UPDATE&amp;creator=factset&amp;DYN_ARGS=TRUE&amp;DOC_NAME=FAT:FQL_AUDITING_CLIENT_TEMPLATE.FAT&amp;display_string=Audit&amp;VAR:KEY=ONGNKDCTSD&amp;VAR:QUERY=RkVfVkFMVUFUSU9OKCdQRScsJ01FQU4nLCdOVE1BJywnJywzOTY4OSwsLCcnKQ==&amp;WINDOW=FIRST_POPUP&amp;H","EIGHT=450&amp;WIDTH=450&amp;START_MAXIMIZED=FALSE&amp;VAR:CALENDAR=US&amp;VAR:SYMBOL=SP50&amp;VAR:INDEX=0"}</definedName>
    <definedName name="_635__FDSAUDITLINK__" hidden="1">{"fdsup://directions/FAT Viewer?action=UPDATE&amp;creator=factset&amp;DYN_ARGS=TRUE&amp;DOC_NAME=FAT:FQL_AUDITING_CLIENT_TEMPLATE.FAT&amp;display_string=Audit&amp;VAR:KEY=YPEZKRIBIP&amp;VAR:QUERY=RkVfVkFMVUFUSU9OKCdQRScsJ01FQU4nLCdOVE1BJywnJywzOTY4OCwsLCcnKQ==&amp;WINDOW=FIRST_POPUP&amp;H","EIGHT=450&amp;WIDTH=450&amp;START_MAXIMIZED=FALSE&amp;VAR:CALENDAR=US&amp;VAR:SYMBOL=SP50&amp;VAR:INDEX=0"}</definedName>
    <definedName name="_636__FDSAUDITLINK__" hidden="1">{"fdsup://directions/FAT Viewer?action=UPDATE&amp;creator=factset&amp;DYN_ARGS=TRUE&amp;DOC_NAME=FAT:FQL_AUDITING_CLIENT_TEMPLATE.FAT&amp;display_string=Audit&amp;VAR:KEY=SBMNQVYPIL&amp;VAR:QUERY=RkVfVkFMVUFUSU9OKCdQRScsJ01FQU4nLCdOVE1BJywnJywzOTY4NywsLCcnKQ==&amp;WINDOW=FIRST_POPUP&amp;H","EIGHT=450&amp;WIDTH=450&amp;START_MAXIMIZED=FALSE&amp;VAR:CALENDAR=US&amp;VAR:SYMBOL=SP50&amp;VAR:INDEX=0"}</definedName>
    <definedName name="_637__FDSAUDITLINK__" hidden="1">{"fdsup://directions/FAT Viewer?action=UPDATE&amp;creator=factset&amp;DYN_ARGS=TRUE&amp;DOC_NAME=FAT:FQL_AUDITING_CLIENT_TEMPLATE.FAT&amp;display_string=Audit&amp;VAR:KEY=IXMLEHSDUV&amp;VAR:QUERY=RkVfVkFMVUFUSU9OKCdQRScsJ01FQU4nLCdOVE1BJywnJywzOTY4NiwsLCcnKQ==&amp;WINDOW=FIRST_POPUP&amp;H","EIGHT=450&amp;WIDTH=450&amp;START_MAXIMIZED=FALSE&amp;VAR:CALENDAR=US&amp;VAR:SYMBOL=SP50&amp;VAR:INDEX=0"}</definedName>
    <definedName name="_638__FDSAUDITLINK__" hidden="1">{"fdsup://directions/FAT Viewer?action=UPDATE&amp;creator=factset&amp;DYN_ARGS=TRUE&amp;DOC_NAME=FAT:FQL_AUDITING_CLIENT_TEMPLATE.FAT&amp;display_string=Audit&amp;VAR:KEY=IJCZELOVYB&amp;VAR:QUERY=RkVfVkFMVUFUSU9OKCdQRScsJ01FQU4nLCdOVE1BJywnJywzOTY4NSwsLCcnKQ==&amp;WINDOW=FIRST_POPUP&amp;H","EIGHT=450&amp;WIDTH=450&amp;START_MAXIMIZED=FALSE&amp;VAR:CALENDAR=US&amp;VAR:SYMBOL=SP50&amp;VAR:INDEX=0"}</definedName>
    <definedName name="_639__FDSAUDITLINK__" hidden="1">{"fdsup://directions/FAT Viewer?action=UPDATE&amp;creator=factset&amp;DYN_ARGS=TRUE&amp;DOC_NAME=FAT:FQL_AUDITING_CLIENT_TEMPLATE.FAT&amp;display_string=Audit&amp;VAR:KEY=KBOHMNSVAF&amp;VAR:QUERY=RkVfVkFMVUFUSU9OKCdQRScsJ01FQU4nLCdOVE1BJywnJywzOTY4MiwsLCcnKQ==&amp;WINDOW=FIRST_POPUP&amp;H","EIGHT=450&amp;WIDTH=450&amp;START_MAXIMIZED=FALSE&amp;VAR:CALENDAR=US&amp;VAR:SYMBOL=SP50&amp;VAR:INDEX=0"}</definedName>
    <definedName name="_64__FDSAUDITLINK__" hidden="1">{"fdsup://directions/FAT Viewer?action=UPDATE&amp;creator=factset&amp;DYN_ARGS=TRUE&amp;DOC_NAME=FAT:FQL_AUDITING_CLIENT_TEMPLATE.FAT&amp;display_string=Audit&amp;VAR:KEY=SRGZYRATOR&amp;VAR:QUERY=RkZfRU5UUlBSX1ZBTF9EQUlMWSg0MDM1MSwsLCwsJ0RJTCcpL0VDX01FQU5fU0FMRVNfTlRNQSg0MDM1MSk=&amp;","WINDOW=FIRST_POPUP&amp;HEIGHT=450&amp;WIDTH=450&amp;START_MAXIMIZED=FALSE&amp;VAR:CALENDAR=US&amp;VAR:SYMBOL=SGI&amp;VAR:INDEX=0"}</definedName>
    <definedName name="_640__FDSAUDITLINK__" hidden="1">{"fdsup://directions/FAT Viewer?action=UPDATE&amp;creator=factset&amp;DYN_ARGS=TRUE&amp;DOC_NAME=FAT:FQL_AUDITING_CLIENT_TEMPLATE.FAT&amp;display_string=Audit&amp;VAR:KEY=OJQZALSREH&amp;VAR:QUERY=RkVfVkFMVUFUSU9OKCdQRScsJ01FQU4nLCdOVE1BJywnJywzOTY4MSwsLCcnKQ==&amp;WINDOW=FIRST_POPUP&amp;H","EIGHT=450&amp;WIDTH=450&amp;START_MAXIMIZED=FALSE&amp;VAR:CALENDAR=US&amp;VAR:SYMBOL=SP50&amp;VAR:INDEX=0"}</definedName>
    <definedName name="_641__FDSAUDITLINK__" hidden="1">{"fdsup://directions/FAT Viewer?action=UPDATE&amp;creator=factset&amp;DYN_ARGS=TRUE&amp;DOC_NAME=FAT:FQL_AUDITING_CLIENT_TEMPLATE.FAT&amp;display_string=Audit&amp;VAR:KEY=ULQHOHEPIN&amp;VAR:QUERY=RkVfVkFMVUFUSU9OKCdQRScsJ01FQU4nLCdOVE1BJywnJywzOTY4MCwsLCcnKQ==&amp;WINDOW=FIRST_POPUP&amp;H","EIGHT=450&amp;WIDTH=450&amp;START_MAXIMIZED=FALSE&amp;VAR:CALENDAR=US&amp;VAR:SYMBOL=SP50&amp;VAR:INDEX=0"}</definedName>
    <definedName name="_642__FDSAUDITLINK__" hidden="1">{"fdsup://directions/FAT Viewer?action=UPDATE&amp;creator=factset&amp;DYN_ARGS=TRUE&amp;DOC_NAME=FAT:FQL_AUDITING_CLIENT_TEMPLATE.FAT&amp;display_string=Audit&amp;VAR:KEY=QHUTWRAHSP&amp;VAR:QUERY=RkVfVkFMVUFUSU9OKCdQRScsJ01FQU4nLCdOVE1BJywnJywzOTY3OSwsLCcnKQ==&amp;WINDOW=FIRST_POPUP&amp;H","EIGHT=450&amp;WIDTH=450&amp;START_MAXIMIZED=FALSE&amp;VAR:CALENDAR=US&amp;VAR:SYMBOL=SP50&amp;VAR:INDEX=0"}</definedName>
    <definedName name="_643__FDSAUDITLINK__" hidden="1">{"fdsup://directions/FAT Viewer?action=UPDATE&amp;creator=factset&amp;DYN_ARGS=TRUE&amp;DOC_NAME=FAT:FQL_AUDITING_CLIENT_TEMPLATE.FAT&amp;display_string=Audit&amp;VAR:KEY=EXSNKDQZYX&amp;VAR:QUERY=RkVfVkFMVUFUSU9OKCdQRScsJ01FQU4nLCdOVE1BJywnJywzOTY3OCwsLCcnKQ==&amp;WINDOW=FIRST_POPUP&amp;H","EIGHT=450&amp;WIDTH=450&amp;START_MAXIMIZED=FALSE&amp;VAR:CALENDAR=US&amp;VAR:SYMBOL=SP50&amp;VAR:INDEX=0"}</definedName>
    <definedName name="_644__FDSAUDITLINK__" hidden="1">{"fdsup://directions/FAT Viewer?action=UPDATE&amp;creator=factset&amp;DYN_ARGS=TRUE&amp;DOC_NAME=FAT:FQL_AUDITING_CLIENT_TEMPLATE.FAT&amp;display_string=Audit&amp;VAR:KEY=QTQBEVQPYX&amp;VAR:QUERY=RkVfVkFMVUFUSU9OKCdQRScsJ01FQU4nLCdOVE1BJywnJywzOTY3NSwsLCcnKQ==&amp;WINDOW=FIRST_POPUP&amp;H","EIGHT=450&amp;WIDTH=450&amp;START_MAXIMIZED=FALSE&amp;VAR:CALENDAR=US&amp;VAR:SYMBOL=SP50&amp;VAR:INDEX=0"}</definedName>
    <definedName name="_645__FDSAUDITLINK__" hidden="1">{"fdsup://directions/FAT Viewer?action=UPDATE&amp;creator=factset&amp;DYN_ARGS=TRUE&amp;DOC_NAME=FAT:FQL_AUDITING_CLIENT_TEMPLATE.FAT&amp;display_string=Audit&amp;VAR:KEY=UNABAVQPCF&amp;VAR:QUERY=RkVfVkFMVUFUSU9OKCdQRScsJ01FQU4nLCdOVE1BJywnJywzOTY3NCwsLCcnKQ==&amp;WINDOW=FIRST_POPUP&amp;H","EIGHT=450&amp;WIDTH=450&amp;START_MAXIMIZED=FALSE&amp;VAR:CALENDAR=US&amp;VAR:SYMBOL=SP50&amp;VAR:INDEX=0"}</definedName>
    <definedName name="_646__FDSAUDITLINK__" hidden="1">{"fdsup://directions/FAT Viewer?action=UPDATE&amp;creator=factset&amp;DYN_ARGS=TRUE&amp;DOC_NAME=FAT:FQL_AUDITING_CLIENT_TEMPLATE.FAT&amp;display_string=Audit&amp;VAR:KEY=OJYZGBEBMT&amp;VAR:QUERY=RkVfVkFMVUFUSU9OKCdQRScsJ01FQU4nLCdOVE1BJywnJywzOTY3MywsLCcnKQ==&amp;WINDOW=FIRST_POPUP&amp;H","EIGHT=450&amp;WIDTH=450&amp;START_MAXIMIZED=FALSE&amp;VAR:CALENDAR=US&amp;VAR:SYMBOL=SP50&amp;VAR:INDEX=0"}</definedName>
    <definedName name="_647__FDSAUDITLINK__" hidden="1">{"fdsup://directions/FAT Viewer?action=UPDATE&amp;creator=factset&amp;DYN_ARGS=TRUE&amp;DOC_NAME=FAT:FQL_AUDITING_CLIENT_TEMPLATE.FAT&amp;display_string=Audit&amp;VAR:KEY=ITQNWLEPYR&amp;VAR:QUERY=RkVfVkFMVUFUSU9OKCdQRScsJ01FQU4nLCdOVE1BJywnJywzOTY3MiwsLCcnKQ==&amp;WINDOW=FIRST_POPUP&amp;H","EIGHT=450&amp;WIDTH=450&amp;START_MAXIMIZED=FALSE&amp;VAR:CALENDAR=US&amp;VAR:SYMBOL=SP50&amp;VAR:INDEX=0"}</definedName>
    <definedName name="_648__FDSAUDITLINK__" hidden="1">{"fdsup://directions/FAT Viewer?action=UPDATE&amp;creator=factset&amp;DYN_ARGS=TRUE&amp;DOC_NAME=FAT:FQL_AUDITING_CLIENT_TEMPLATE.FAT&amp;display_string=Audit&amp;VAR:KEY=UZWNQZAJOH&amp;VAR:QUERY=RkVfVkFMVUFUSU9OKCdQRScsJ01FQU4nLCdOVE1BJywnJywzOTY3MSwsLCcnKQ==&amp;WINDOW=FIRST_POPUP&amp;H","EIGHT=450&amp;WIDTH=450&amp;START_MAXIMIZED=FALSE&amp;VAR:CALENDAR=US&amp;VAR:SYMBOL=SP50&amp;VAR:INDEX=0"}</definedName>
    <definedName name="_649__FDSAUDITLINK__" hidden="1">{"fdsup://directions/FAT Viewer?action=UPDATE&amp;creator=factset&amp;DYN_ARGS=TRUE&amp;DOC_NAME=FAT:FQL_AUDITING_CLIENT_TEMPLATE.FAT&amp;display_string=Audit&amp;VAR:KEY=UHWBAPWZKV&amp;VAR:QUERY=RkVfVkFMVUFUSU9OKCdQRScsJ01FQU4nLCdOVE1BJywnJywzOTY2OCwsLCcnKQ==&amp;WINDOW=FIRST_POPUP&amp;H","EIGHT=450&amp;WIDTH=450&amp;START_MAXIMIZED=FALSE&amp;VAR:CALENDAR=US&amp;VAR:SYMBOL=SP50&amp;VAR:INDEX=0"}</definedName>
    <definedName name="_65__FDSAUDITLINK__" hidden="1">{"fdsup://directions/FAT Viewer?action=UPDATE&amp;creator=factset&amp;DYN_ARGS=TRUE&amp;DOC_NAME=FAT:FQL_AUDITING_CLIENT_TEMPLATE.FAT&amp;display_string=Audit&amp;VAR:KEY=UZSBGDQXSV&amp;VAR:QUERY=RkZfRU5UUlBSX1ZBTF9EQUlMWSg0MDM1MCwsLCwsJ0RJTCcpL0VDX01FQU5fU0FMRVNfTlRNQSg0MDM1MCk=&amp;","WINDOW=FIRST_POPUP&amp;HEIGHT=450&amp;WIDTH=450&amp;START_MAXIMIZED=FALSE&amp;VAR:CALENDAR=US&amp;VAR:SYMBOL=SGI&amp;VAR:INDEX=0"}</definedName>
    <definedName name="_650__FDSAUDITLINK__" hidden="1">{"fdsup://directions/FAT Viewer?action=UPDATE&amp;creator=factset&amp;DYN_ARGS=TRUE&amp;DOC_NAME=FAT:FQL_AUDITING_CLIENT_TEMPLATE.FAT&amp;display_string=Audit&amp;VAR:KEY=MFIXIPSFIF&amp;VAR:QUERY=RkVfVkFMVUFUSU9OKCdQRScsJ01FQU4nLCdOVE1BJywnJywzOTY2NywsLCcnKQ==&amp;WINDOW=FIRST_POPUP&amp;H","EIGHT=450&amp;WIDTH=450&amp;START_MAXIMIZED=FALSE&amp;VAR:CALENDAR=US&amp;VAR:SYMBOL=SP50&amp;VAR:INDEX=0"}</definedName>
    <definedName name="_651__FDSAUDITLINK__" hidden="1">{"fdsup://directions/FAT Viewer?action=UPDATE&amp;creator=factset&amp;DYN_ARGS=TRUE&amp;DOC_NAME=FAT:FQL_AUDITING_CLIENT_TEMPLATE.FAT&amp;display_string=Audit&amp;VAR:KEY=OREROFEVKF&amp;VAR:QUERY=RkVfVkFMVUFUSU9OKCdQRScsJ01FQU4nLCdOVE1BJywnJywzOTY2NiwsLCcnKQ==&amp;WINDOW=FIRST_POPUP&amp;H","EIGHT=450&amp;WIDTH=450&amp;START_MAXIMIZED=FALSE&amp;VAR:CALENDAR=US&amp;VAR:SYMBOL=SP50&amp;VAR:INDEX=0"}</definedName>
    <definedName name="_652__FDSAUDITLINK__" hidden="1">{"fdsup://directions/FAT Viewer?action=UPDATE&amp;creator=factset&amp;DYN_ARGS=TRUE&amp;DOC_NAME=FAT:FQL_AUDITING_CLIENT_TEMPLATE.FAT&amp;display_string=Audit&amp;VAR:KEY=UZITAFYPWJ&amp;VAR:QUERY=RkVfVkFMVUFUSU9OKCdQRScsJ01FQU4nLCdOVE1BJywnJywzOTY2NSwsLCcnKQ==&amp;WINDOW=FIRST_POPUP&amp;H","EIGHT=450&amp;WIDTH=450&amp;START_MAXIMIZED=FALSE&amp;VAR:CALENDAR=US&amp;VAR:SYMBOL=SP50&amp;VAR:INDEX=0"}</definedName>
    <definedName name="_653__FDSAUDITLINK__" hidden="1">{"fdsup://directions/FAT Viewer?action=UPDATE&amp;creator=factset&amp;DYN_ARGS=TRUE&amp;DOC_NAME=FAT:FQL_AUDITING_CLIENT_TEMPLATE.FAT&amp;display_string=Audit&amp;VAR:KEY=QJGPMZOBSJ&amp;VAR:QUERY=RkVfVkFMVUFUSU9OKCdQRScsJ01FQU4nLCdOVE1BJywnJywzOTY2NCwsLCcnKQ==&amp;WINDOW=FIRST_POPUP&amp;H","EIGHT=450&amp;WIDTH=450&amp;START_MAXIMIZED=FALSE&amp;VAR:CALENDAR=US&amp;VAR:SYMBOL=SP50&amp;VAR:INDEX=0"}</definedName>
    <definedName name="_654__FDSAUDITLINK__" hidden="1">{"fdsup://directions/FAT Viewer?action=UPDATE&amp;creator=factset&amp;DYN_ARGS=TRUE&amp;DOC_NAME=FAT:FQL_AUDITING_CLIENT_TEMPLATE.FAT&amp;display_string=Audit&amp;VAR:KEY=INGBGVOFET&amp;VAR:QUERY=RkVfVkFMVUFUSU9OKCdQRScsJ01FQU4nLCdOVE1BJywnJywzOTY2MSwsLCcnKQ==&amp;WINDOW=FIRST_POPUP&amp;H","EIGHT=450&amp;WIDTH=450&amp;START_MAXIMIZED=FALSE&amp;VAR:CALENDAR=US&amp;VAR:SYMBOL=SP50&amp;VAR:INDEX=0"}</definedName>
    <definedName name="_655__FDSAUDITLINK__" hidden="1">{"fdsup://directions/FAT Viewer?action=UPDATE&amp;creator=factset&amp;DYN_ARGS=TRUE&amp;DOC_NAME=FAT:FQL_AUDITING_CLIENT_TEMPLATE.FAT&amp;display_string=Audit&amp;VAR:KEY=APAHIJCZSB&amp;VAR:QUERY=RkVfVkFMVUFUSU9OKCdQRScsJ01FQU4nLCdOVE1BJywnJywzOTY2MCwsLCcnKQ==&amp;WINDOW=FIRST_POPUP&amp;H","EIGHT=450&amp;WIDTH=450&amp;START_MAXIMIZED=FALSE&amp;VAR:CALENDAR=US&amp;VAR:SYMBOL=SP50&amp;VAR:INDEX=0"}</definedName>
    <definedName name="_656__FDSAUDITLINK__" hidden="1">{"fdsup://directions/FAT Viewer?action=UPDATE&amp;creator=factset&amp;DYN_ARGS=TRUE&amp;DOC_NAME=FAT:FQL_AUDITING_CLIENT_TEMPLATE.FAT&amp;display_string=Audit&amp;VAR:KEY=UTONEFKPIT&amp;VAR:QUERY=RkVfVkFMVUFUSU9OKCdQRScsJ01FQU4nLCdOVE1BJywnJywzOTY1OSwsLCcnKQ==&amp;WINDOW=FIRST_POPUP&amp;H","EIGHT=450&amp;WIDTH=450&amp;START_MAXIMIZED=FALSE&amp;VAR:CALENDAR=US&amp;VAR:SYMBOL=SP50&amp;VAR:INDEX=0"}</definedName>
    <definedName name="_657__FDSAUDITLINK__" hidden="1">{"fdsup://directions/FAT Viewer?action=UPDATE&amp;creator=factset&amp;DYN_ARGS=TRUE&amp;DOC_NAME=FAT:FQL_AUDITING_CLIENT_TEMPLATE.FAT&amp;display_string=Audit&amp;VAR:KEY=QBSBQNSDKR&amp;VAR:QUERY=RkVfVkFMVUFUSU9OKCdQRScsJ01FQU4nLCdOVE1BJywnJywzOTY1OCwsLCcnKQ==&amp;WINDOW=FIRST_POPUP&amp;H","EIGHT=450&amp;WIDTH=450&amp;START_MAXIMIZED=FALSE&amp;VAR:CALENDAR=US&amp;VAR:SYMBOL=SP50&amp;VAR:INDEX=0"}</definedName>
    <definedName name="_658__FDSAUDITLINK__" hidden="1">{"fdsup://directions/FAT Viewer?action=UPDATE&amp;creator=factset&amp;DYN_ARGS=TRUE&amp;DOC_NAME=FAT:FQL_AUDITING_CLIENT_TEMPLATE.FAT&amp;display_string=Audit&amp;VAR:KEY=WNWFSLMFIH&amp;VAR:QUERY=RkVfVkFMVUFUSU9OKCdQRScsJ01FQU4nLCdOVE1BJywnJywzOTY1NywsLCcnKQ==&amp;WINDOW=FIRST_POPUP&amp;H","EIGHT=450&amp;WIDTH=450&amp;START_MAXIMIZED=FALSE&amp;VAR:CALENDAR=US&amp;VAR:SYMBOL=SP50&amp;VAR:INDEX=0"}</definedName>
    <definedName name="_659__FDSAUDITLINK__" hidden="1">{"fdsup://directions/FAT Viewer?action=UPDATE&amp;creator=factset&amp;DYN_ARGS=TRUE&amp;DOC_NAME=FAT:FQL_AUDITING_CLIENT_TEMPLATE.FAT&amp;display_string=Audit&amp;VAR:KEY=SVIBUXGBGL&amp;VAR:QUERY=RkVfVkFMVUFUSU9OKCdQRScsJ01FQU4nLCdOVE1BJywnJywzOTY1NCwsLCcnKQ==&amp;WINDOW=FIRST_POPUP&amp;H","EIGHT=450&amp;WIDTH=450&amp;START_MAXIMIZED=FALSE&amp;VAR:CALENDAR=US&amp;VAR:SYMBOL=SP50&amp;VAR:INDEX=0"}</definedName>
    <definedName name="_66__123Graph_XR_M_MARG" hidden="1">[1]P!$R$29:$AK$29</definedName>
    <definedName name="_66__FDSAUDITLINK__" hidden="1">{"fdsup://directions/FAT Viewer?action=UPDATE&amp;creator=factset&amp;DYN_ARGS=TRUE&amp;DOC_NAME=FAT:FQL_AUDITING_CLIENT_TEMPLATE.FAT&amp;display_string=Audit&amp;VAR:KEY=GNYVGPIPOX&amp;VAR:QUERY=RkZfRU5UUlBSX1ZBTF9EQUlMWSg0MDM0NywsLCwsJ0RJTCcpL0VDX01FQU5fU0FMRVNfTlRNQSg0MDM0Nyk=&amp;","WINDOW=FIRST_POPUP&amp;HEIGHT=450&amp;WIDTH=450&amp;START_MAXIMIZED=FALSE&amp;VAR:CALENDAR=US&amp;VAR:SYMBOL=SGI&amp;VAR:INDEX=0"}</definedName>
    <definedName name="_660__FDSAUDITLINK__" hidden="1">{"fdsup://directions/FAT Viewer?action=UPDATE&amp;creator=factset&amp;DYN_ARGS=TRUE&amp;DOC_NAME=FAT:FQL_AUDITING_CLIENT_TEMPLATE.FAT&amp;display_string=Audit&amp;VAR:KEY=ONANKHQBSZ&amp;VAR:QUERY=RkVfVkFMVUFUSU9OKCdQRScsJ01FQU4nLCdOVE1BJywnJywzOTY1MywsLCcnKQ==&amp;WINDOW=FIRST_POPUP&amp;H","EIGHT=450&amp;WIDTH=450&amp;START_MAXIMIZED=FALSE&amp;VAR:CALENDAR=US&amp;VAR:SYMBOL=SP50&amp;VAR:INDEX=0"}</definedName>
    <definedName name="_661__FDSAUDITLINK__" hidden="1">{"fdsup://directions/FAT Viewer?action=UPDATE&amp;creator=factset&amp;DYN_ARGS=TRUE&amp;DOC_NAME=FAT:FQL_AUDITING_CLIENT_TEMPLATE.FAT&amp;display_string=Audit&amp;VAR:KEY=YPCJALGBKT&amp;VAR:QUERY=RkVfVkFMVUFUSU9OKCdQRScsJ01FQU4nLCdOVE1BJywnJywzOTY1MiwsLCcnKQ==&amp;WINDOW=FIRST_POPUP&amp;H","EIGHT=450&amp;WIDTH=450&amp;START_MAXIMIZED=FALSE&amp;VAR:CALENDAR=US&amp;VAR:SYMBOL=SP50&amp;VAR:INDEX=0"}</definedName>
    <definedName name="_662__FDSAUDITLINK__" hidden="1">{"fdsup://directions/FAT Viewer?action=UPDATE&amp;creator=factset&amp;DYN_ARGS=TRUE&amp;DOC_NAME=FAT:FQL_AUDITING_CLIENT_TEMPLATE.FAT&amp;display_string=Audit&amp;VAR:KEY=QVANSHSDGF&amp;VAR:QUERY=RkVfVkFMVUFUSU9OKCdQRScsJ01FQU4nLCdOVE1BJywnJywzOTY1MSwsLCcnKQ==&amp;WINDOW=FIRST_POPUP&amp;H","EIGHT=450&amp;WIDTH=450&amp;START_MAXIMIZED=FALSE&amp;VAR:CALENDAR=US&amp;VAR:SYMBOL=SP50&amp;VAR:INDEX=0"}</definedName>
    <definedName name="_663__FDSAUDITLINK__" hidden="1">{"fdsup://directions/FAT Viewer?action=UPDATE&amp;creator=factset&amp;DYN_ARGS=TRUE&amp;DOC_NAME=FAT:FQL_AUDITING_CLIENT_TEMPLATE.FAT&amp;display_string=Audit&amp;VAR:KEY=YHGPWFOBGZ&amp;VAR:QUERY=RkVfVkFMVUFUSU9OKCdQRScsJ01FQU4nLCdOVE1BJywnJywzOTY1MCwsLCcnKQ==&amp;WINDOW=FIRST_POPUP&amp;H","EIGHT=450&amp;WIDTH=450&amp;START_MAXIMIZED=FALSE&amp;VAR:CALENDAR=US&amp;VAR:SYMBOL=SP50&amp;VAR:INDEX=0"}</definedName>
    <definedName name="_664__FDSAUDITLINK__" hidden="1">{"fdsup://directions/FAT Viewer?action=UPDATE&amp;creator=factset&amp;DYN_ARGS=TRUE&amp;DOC_NAME=FAT:FQL_AUDITING_CLIENT_TEMPLATE.FAT&amp;display_string=Audit&amp;VAR:KEY=APAHALADAN&amp;VAR:QUERY=RkVfVkFMVUFUSU9OKCdQRScsJ01FQU4nLCdOVE1BJywnJywzOTY0NywsLCcnKQ==&amp;WINDOW=FIRST_POPUP&amp;H","EIGHT=450&amp;WIDTH=450&amp;START_MAXIMIZED=FALSE&amp;VAR:CALENDAR=US&amp;VAR:SYMBOL=SP50&amp;VAR:INDEX=0"}</definedName>
    <definedName name="_665__FDSAUDITLINK__" hidden="1">{"fdsup://directions/FAT Viewer?action=UPDATE&amp;creator=factset&amp;DYN_ARGS=TRUE&amp;DOC_NAME=FAT:FQL_AUDITING_CLIENT_TEMPLATE.FAT&amp;display_string=Audit&amp;VAR:KEY=KDIJKTKBUT&amp;VAR:QUERY=RkVfVkFMVUFUSU9OKCdQRScsJ01FQU4nLCdOVE1BJywnJywzOTY0NiwsLCcnKQ==&amp;WINDOW=FIRST_POPUP&amp;H","EIGHT=450&amp;WIDTH=450&amp;START_MAXIMIZED=FALSE&amp;VAR:CALENDAR=US&amp;VAR:SYMBOL=SP50&amp;VAR:INDEX=0"}</definedName>
    <definedName name="_666__FDSAUDITLINK__" hidden="1">{"fdsup://directions/FAT Viewer?action=UPDATE&amp;creator=factset&amp;DYN_ARGS=TRUE&amp;DOC_NAME=FAT:FQL_AUDITING_CLIENT_TEMPLATE.FAT&amp;display_string=Audit&amp;VAR:KEY=APUTQVIHQP&amp;VAR:QUERY=RkVfVkFMVUFUSU9OKCdQRScsJ01FQU4nLCdOVE1BJywnJywzOTY0NSwsLCcnKQ==&amp;WINDOW=FIRST_POPUP&amp;H","EIGHT=450&amp;WIDTH=450&amp;START_MAXIMIZED=FALSE&amp;VAR:CALENDAR=US&amp;VAR:SYMBOL=SP50&amp;VAR:INDEX=0"}</definedName>
    <definedName name="_667__FDSAUDITLINK__" hidden="1">{"fdsup://directions/FAT Viewer?action=UPDATE&amp;creator=factset&amp;DYN_ARGS=TRUE&amp;DOC_NAME=FAT:FQL_AUDITING_CLIENT_TEMPLATE.FAT&amp;display_string=Audit&amp;VAR:KEY=YBCJCVQTEF&amp;VAR:QUERY=RkVfVkFMVUFUSU9OKCdQRScsJ01FQU4nLCdOVE1BJywnJywzOTY0NCwsLCcnKQ==&amp;WINDOW=FIRST_POPUP&amp;H","EIGHT=450&amp;WIDTH=450&amp;START_MAXIMIZED=FALSE&amp;VAR:CALENDAR=US&amp;VAR:SYMBOL=SP50&amp;VAR:INDEX=0"}</definedName>
    <definedName name="_668__FDSAUDITLINK__" hidden="1">{"fdsup://directions/FAT Viewer?action=UPDATE&amp;creator=factset&amp;DYN_ARGS=TRUE&amp;DOC_NAME=FAT:FQL_AUDITING_CLIENT_TEMPLATE.FAT&amp;display_string=Audit&amp;VAR:KEY=QVYDMZANEJ&amp;VAR:QUERY=RkVfVkFMVUFUSU9OKCdQRScsJ01FQU4nLCdOVE1BJywnJywzOTY0MywsLCcnKQ==&amp;WINDOW=FIRST_POPUP&amp;H","EIGHT=450&amp;WIDTH=450&amp;START_MAXIMIZED=FALSE&amp;VAR:CALENDAR=US&amp;VAR:SYMBOL=SP50&amp;VAR:INDEX=0"}</definedName>
    <definedName name="_669__FDSAUDITLINK__" hidden="1">{"fdsup://directions/FAT Viewer?action=UPDATE&amp;creator=factset&amp;DYN_ARGS=TRUE&amp;DOC_NAME=FAT:FQL_AUDITING_CLIENT_TEMPLATE.FAT&amp;display_string=Audit&amp;VAR:KEY=YPORWFWZSN&amp;VAR:QUERY=RkVfVkFMVUFUSU9OKCdQRScsJ01FQU4nLCdOVE1BJywnJywzOTY0MCwsLCcnKQ==&amp;WINDOW=FIRST_POPUP&amp;H","EIGHT=450&amp;WIDTH=450&amp;START_MAXIMIZED=FALSE&amp;VAR:CALENDAR=US&amp;VAR:SYMBOL=SP50&amp;VAR:INDEX=0"}</definedName>
    <definedName name="_67__FDSAUDITLINK__" hidden="1">{"fdsup://directions/FAT Viewer?action=UPDATE&amp;creator=factset&amp;DYN_ARGS=TRUE&amp;DOC_NAME=FAT:FQL_AUDITING_CLIENT_TEMPLATE.FAT&amp;display_string=Audit&amp;VAR:KEY=WHUZQDYLCV&amp;VAR:QUERY=RkZfRU5UUlBSX1ZBTF9EQUlMWSg0MDM0NiwsLCwsJ0RJTCcpL0VDX01FQU5fU0FMRVNfTlRNQSg0MDM0Nik=&amp;","WINDOW=FIRST_POPUP&amp;HEIGHT=450&amp;WIDTH=450&amp;START_MAXIMIZED=FALSE&amp;VAR:CALENDAR=US&amp;VAR:SYMBOL=SGI&amp;VAR:INDEX=0"}</definedName>
    <definedName name="_670__FDSAUDITLINK__" hidden="1">{"fdsup://directions/FAT Viewer?action=UPDATE&amp;creator=factset&amp;DYN_ARGS=TRUE&amp;DOC_NAME=FAT:FQL_AUDITING_CLIENT_TEMPLATE.FAT&amp;display_string=Audit&amp;VAR:KEY=WNWJQBSRKT&amp;VAR:QUERY=RkVfVkFMVUFUSU9OKCdQRScsJ01FQU4nLCdOVE1BJywnJywzOTYzOSwsLCcnKQ==&amp;WINDOW=FIRST_POPUP&amp;H","EIGHT=450&amp;WIDTH=450&amp;START_MAXIMIZED=FALSE&amp;VAR:CALENDAR=US&amp;VAR:SYMBOL=SP50&amp;VAR:INDEX=0"}</definedName>
    <definedName name="_671__FDSAUDITLINK__" hidden="1">{"fdsup://directions/FAT Viewer?action=UPDATE&amp;creator=factset&amp;DYN_ARGS=TRUE&amp;DOC_NAME=FAT:FQL_AUDITING_CLIENT_TEMPLATE.FAT&amp;display_string=Audit&amp;VAR:KEY=WDUVKFALWH&amp;VAR:QUERY=RkVfVkFMVUFUSU9OKCdQRScsJ01FQU4nLCdOVE1BJywnJywzOTYzOCwsLCcnKQ==&amp;WINDOW=FIRST_POPUP&amp;H","EIGHT=450&amp;WIDTH=450&amp;START_MAXIMIZED=FALSE&amp;VAR:CALENDAR=US&amp;VAR:SYMBOL=SP50&amp;VAR:INDEX=0"}</definedName>
    <definedName name="_672__FDSAUDITLINK__" hidden="1">{"fdsup://directions/FAT Viewer?action=UPDATE&amp;creator=factset&amp;DYN_ARGS=TRUE&amp;DOC_NAME=FAT:FQL_AUDITING_CLIENT_TEMPLATE.FAT&amp;display_string=Audit&amp;VAR:KEY=SDUTARYNWF&amp;VAR:QUERY=RkVfVkFMVUFUSU9OKCdQRScsJ01FQU4nLCdOVE1BJywnJywzOTYzNywsLCcnKQ==&amp;WINDOW=FIRST_POPUP&amp;H","EIGHT=450&amp;WIDTH=450&amp;START_MAXIMIZED=FALSE&amp;VAR:CALENDAR=US&amp;VAR:SYMBOL=SP50&amp;VAR:INDEX=0"}</definedName>
    <definedName name="_673__FDSAUDITLINK__" hidden="1">{"fdsup://directions/FAT Viewer?action=UPDATE&amp;creator=factset&amp;DYN_ARGS=TRUE&amp;DOC_NAME=FAT:FQL_AUDITING_CLIENT_TEMPLATE.FAT&amp;display_string=Audit&amp;VAR:KEY=WPODMTYNCJ&amp;VAR:QUERY=RkVfVkFMVUFUSU9OKCdQRScsJ01FQU4nLCdOVE1BJywnJywzOTYzNiwsLCcnKQ==&amp;WINDOW=FIRST_POPUP&amp;H","EIGHT=450&amp;WIDTH=450&amp;START_MAXIMIZED=FALSE&amp;VAR:CALENDAR=US&amp;VAR:SYMBOL=SP50&amp;VAR:INDEX=0"}</definedName>
    <definedName name="_674__FDSAUDITLINK__" hidden="1">{"fdsup://directions/FAT Viewer?action=UPDATE&amp;creator=factset&amp;DYN_ARGS=TRUE&amp;DOC_NAME=FAT:FQL_AUDITING_CLIENT_TEMPLATE.FAT&amp;display_string=Audit&amp;VAR:KEY=APYNWNMPAB&amp;VAR:QUERY=RkVfVkFMVUFUSU9OKCdQRScsJ01FQU4nLCdOVE1BJywnJywzOTYzMiwsLCcnKQ==&amp;WINDOW=FIRST_POPUP&amp;H","EIGHT=450&amp;WIDTH=450&amp;START_MAXIMIZED=FALSE&amp;VAR:CALENDAR=US&amp;VAR:SYMBOL=SP50&amp;VAR:INDEX=0"}</definedName>
    <definedName name="_675__FDSAUDITLINK__" hidden="1">{"fdsup://directions/FAT Viewer?action=UPDATE&amp;creator=factset&amp;DYN_ARGS=TRUE&amp;DOC_NAME=FAT:FQL_AUDITING_CLIENT_TEMPLATE.FAT&amp;display_string=Audit&amp;VAR:KEY=MPGJCDQVWD&amp;VAR:QUERY=RkVfVkFMVUFUSU9OKCdQRScsJ01FQU4nLCdOVE1BJywnJywzOTYzMSwsLCcnKQ==&amp;WINDOW=FIRST_POPUP&amp;H","EIGHT=450&amp;WIDTH=450&amp;START_MAXIMIZED=FALSE&amp;VAR:CALENDAR=US&amp;VAR:SYMBOL=SP50&amp;VAR:INDEX=0"}</definedName>
    <definedName name="_676__FDSAUDITLINK__" hidden="1">{"fdsup://directions/FAT Viewer?action=UPDATE&amp;creator=factset&amp;DYN_ARGS=TRUE&amp;DOC_NAME=FAT:FQL_AUDITING_CLIENT_TEMPLATE.FAT&amp;display_string=Audit&amp;VAR:KEY=YBMZWTOLMV&amp;VAR:QUERY=RkVfVkFMVUFUSU9OKCdQRScsJ01FQU4nLCdOVE1BJywnJywzOTYzMCwsLCcnKQ==&amp;WINDOW=FIRST_POPUP&amp;H","EIGHT=450&amp;WIDTH=450&amp;START_MAXIMIZED=FALSE&amp;VAR:CALENDAR=US&amp;VAR:SYMBOL=SP50&amp;VAR:INDEX=0"}</definedName>
    <definedName name="_677__FDSAUDITLINK__" hidden="1">{"fdsup://directions/FAT Viewer?action=UPDATE&amp;creator=factset&amp;DYN_ARGS=TRUE&amp;DOC_NAME=FAT:FQL_AUDITING_CLIENT_TEMPLATE.FAT&amp;display_string=Audit&amp;VAR:KEY=MDMDKDIBCP&amp;VAR:QUERY=RkVfVkFMVUFUSU9OKCdQRScsJ01FQU4nLCdOVE1BJywnJywzOTYyOSwsLCcnKQ==&amp;WINDOW=FIRST_POPUP&amp;H","EIGHT=450&amp;WIDTH=450&amp;START_MAXIMIZED=FALSE&amp;VAR:CALENDAR=US&amp;VAR:SYMBOL=SP50&amp;VAR:INDEX=0"}</definedName>
    <definedName name="_678__FDSAUDITLINK__" hidden="1">{"fdsup://directions/FAT Viewer?action=UPDATE&amp;creator=factset&amp;DYN_ARGS=TRUE&amp;DOC_NAME=FAT:FQL_AUDITING_CLIENT_TEMPLATE.FAT&amp;display_string=Audit&amp;VAR:KEY=SJSVEZKPQR&amp;VAR:QUERY=RkVfVkFMVUFUSU9OKCdQRScsJ01FQU4nLCdOVE1BJywnJywzOTYyNiwsLCcnKQ==&amp;WINDOW=FIRST_POPUP&amp;H","EIGHT=450&amp;WIDTH=450&amp;START_MAXIMIZED=FALSE&amp;VAR:CALENDAR=US&amp;VAR:SYMBOL=SP50&amp;VAR:INDEX=0"}</definedName>
    <definedName name="_679__FDSAUDITLINK__" hidden="1">{"fdsup://directions/FAT Viewer?action=UPDATE&amp;creator=factset&amp;DYN_ARGS=TRUE&amp;DOC_NAME=FAT:FQL_AUDITING_CLIENT_TEMPLATE.FAT&amp;display_string=Audit&amp;VAR:KEY=ETWPYHYFGL&amp;VAR:QUERY=RkVfVkFMVUFUSU9OKCdQRScsJ01FQU4nLCdOVE1BJywnJywzOTYyNSwsLCcnKQ==&amp;WINDOW=FIRST_POPUP&amp;H","EIGHT=450&amp;WIDTH=450&amp;START_MAXIMIZED=FALSE&amp;VAR:CALENDAR=US&amp;VAR:SYMBOL=SP50&amp;VAR:INDEX=0"}</definedName>
    <definedName name="_68__FDSAUDITLINK__" hidden="1">{"fdsup://directions/FAT Viewer?action=UPDATE&amp;creator=factset&amp;DYN_ARGS=TRUE&amp;DOC_NAME=FAT:FQL_AUDITING_CLIENT_TEMPLATE.FAT&amp;display_string=Audit&amp;VAR:KEY=MREHSRANKD&amp;VAR:QUERY=RkZfRU5UUlBSX1ZBTF9EQUlMWSg0MDM0NSwsLCwsJ0RJTCcpL0VDX01FQU5fU0FMRVNfTlRNQSg0MDM0NSk=&amp;","WINDOW=FIRST_POPUP&amp;HEIGHT=450&amp;WIDTH=450&amp;START_MAXIMIZED=FALSE&amp;VAR:CALENDAR=US&amp;VAR:SYMBOL=SGI&amp;VAR:INDEX=0"}</definedName>
    <definedName name="_680__FDSAUDITLINK__" hidden="1">{"fdsup://directions/FAT Viewer?action=UPDATE&amp;creator=factset&amp;DYN_ARGS=TRUE&amp;DOC_NAME=FAT:FQL_AUDITING_CLIENT_TEMPLATE.FAT&amp;display_string=Audit&amp;VAR:KEY=CREXAFGVAP&amp;VAR:QUERY=RkVfVkFMVUFUSU9OKCdQRScsJ01FQU4nLCdOVE1BJywnJywzOTYyNCwsLCcnKQ==&amp;WINDOW=FIRST_POPUP&amp;H","EIGHT=450&amp;WIDTH=450&amp;START_MAXIMIZED=FALSE&amp;VAR:CALENDAR=US&amp;VAR:SYMBOL=SP50&amp;VAR:INDEX=0"}</definedName>
    <definedName name="_681__FDSAUDITLINK__" hidden="1">{"fdsup://directions/FAT Viewer?action=UPDATE&amp;creator=factset&amp;DYN_ARGS=TRUE&amp;DOC_NAME=FAT:FQL_AUDITING_CLIENT_TEMPLATE.FAT&amp;display_string=Audit&amp;VAR:KEY=KJGDWVSFKZ&amp;VAR:QUERY=RkVfVkFMVUFUSU9OKCdQRScsJ01FQU4nLCdOVE1BJywnJywzOTYyMywsLCcnKQ==&amp;WINDOW=FIRST_POPUP&amp;H","EIGHT=450&amp;WIDTH=450&amp;START_MAXIMIZED=FALSE&amp;VAR:CALENDAR=US&amp;VAR:SYMBOL=SP50&amp;VAR:INDEX=0"}</definedName>
    <definedName name="_682__FDSAUDITLINK__" hidden="1">{"fdsup://directions/FAT Viewer?action=UPDATE&amp;creator=factset&amp;DYN_ARGS=TRUE&amp;DOC_NAME=FAT:FQL_AUDITING_CLIENT_TEMPLATE.FAT&amp;display_string=Audit&amp;VAR:KEY=ODYPEPIPOB&amp;VAR:QUERY=RkVfVkFMVUFUSU9OKCdQRScsJ01FQU4nLCdOVE1BJywnJywzOTYyMiwsLCcnKQ==&amp;WINDOW=FIRST_POPUP&amp;H","EIGHT=450&amp;WIDTH=450&amp;START_MAXIMIZED=FALSE&amp;VAR:CALENDAR=US&amp;VAR:SYMBOL=SP50&amp;VAR:INDEX=0"}</definedName>
    <definedName name="_683__FDSAUDITLINK__" hidden="1">{"fdsup://directions/FAT Viewer?action=UPDATE&amp;creator=factset&amp;DYN_ARGS=TRUE&amp;DOC_NAME=FAT:FQL_AUDITING_CLIENT_TEMPLATE.FAT&amp;display_string=Audit&amp;VAR:KEY=OVYPQZGHAB&amp;VAR:QUERY=RkVfVkFMVUFUSU9OKCdQRScsJ01FQU4nLCdOVE1BJywnJywzOTYxOSwsLCcnKQ==&amp;WINDOW=FIRST_POPUP&amp;H","EIGHT=450&amp;WIDTH=450&amp;START_MAXIMIZED=FALSE&amp;VAR:CALENDAR=US&amp;VAR:SYMBOL=SP50&amp;VAR:INDEX=0"}</definedName>
    <definedName name="_684__FDSAUDITLINK__" hidden="1">{"fdsup://directions/FAT Viewer?action=UPDATE&amp;creator=factset&amp;DYN_ARGS=TRUE&amp;DOC_NAME=FAT:FQL_AUDITING_CLIENT_TEMPLATE.FAT&amp;display_string=Audit&amp;VAR:KEY=KNOPIHQJEL&amp;VAR:QUERY=RkVfVkFMVUFUSU9OKCdQRScsJ01FQU4nLCdOVE1BJywnJywzOTYxOCwsLCcnKQ==&amp;WINDOW=FIRST_POPUP&amp;H","EIGHT=450&amp;WIDTH=450&amp;START_MAXIMIZED=FALSE&amp;VAR:CALENDAR=US&amp;VAR:SYMBOL=SP50&amp;VAR:INDEX=0"}</definedName>
    <definedName name="_685__FDSAUDITLINK__" hidden="1">{"fdsup://directions/FAT Viewer?action=UPDATE&amp;creator=factset&amp;DYN_ARGS=TRUE&amp;DOC_NAME=FAT:FQL_AUDITING_CLIENT_TEMPLATE.FAT&amp;display_string=Audit&amp;VAR:KEY=YJCNQFAHED&amp;VAR:QUERY=RkVfVkFMVUFUSU9OKCdQRScsJ01FQU4nLCdOVE1BJywnJywzOTYxNywsLCcnKQ==&amp;WINDOW=FIRST_POPUP&amp;H","EIGHT=450&amp;WIDTH=450&amp;START_MAXIMIZED=FALSE&amp;VAR:CALENDAR=US&amp;VAR:SYMBOL=SP50&amp;VAR:INDEX=0"}</definedName>
    <definedName name="_686__FDSAUDITLINK__" hidden="1">{"fdsup://directions/FAT Viewer?action=UPDATE&amp;creator=factset&amp;DYN_ARGS=TRUE&amp;DOC_NAME=FAT:FQL_AUDITING_CLIENT_TEMPLATE.FAT&amp;display_string=Audit&amp;VAR:KEY=GTOPGFULWT&amp;VAR:QUERY=RkVfVkFMVUFUSU9OKCdQRScsJ01FQU4nLCdOVE1BJywnJywzOTYxNiwsLCcnKQ==&amp;WINDOW=FIRST_POPUP&amp;H","EIGHT=450&amp;WIDTH=450&amp;START_MAXIMIZED=FALSE&amp;VAR:CALENDAR=US&amp;VAR:SYMBOL=SP50&amp;VAR:INDEX=0"}</definedName>
    <definedName name="_687__FDSAUDITLINK__" hidden="1">{"fdsup://directions/FAT Viewer?action=UPDATE&amp;creator=factset&amp;DYN_ARGS=TRUE&amp;DOC_NAME=FAT:FQL_AUDITING_CLIENT_TEMPLATE.FAT&amp;display_string=Audit&amp;VAR:KEY=GBKTSBOVYF&amp;VAR:QUERY=RkVfVkFMVUFUSU9OKCdQRScsJ01FQU4nLCdOVE1BJywnJywzOTYxNSwsLCcnKQ==&amp;WINDOW=FIRST_POPUP&amp;H","EIGHT=450&amp;WIDTH=450&amp;START_MAXIMIZED=FALSE&amp;VAR:CALENDAR=US&amp;VAR:SYMBOL=SP50&amp;VAR:INDEX=0"}</definedName>
    <definedName name="_688__FDSAUDITLINK__" hidden="1">{"fdsup://directions/FAT Viewer?action=UPDATE&amp;creator=factset&amp;DYN_ARGS=TRUE&amp;DOC_NAME=FAT:FQL_AUDITING_CLIENT_TEMPLATE.FAT&amp;display_string=Audit&amp;VAR:KEY=YBUDGNGVWR&amp;VAR:QUERY=RkVfVkFMVUFUSU9OKCdQRScsJ01FQU4nLCdOVE1BJywnJywzOTYxMiwsLCcnKQ==&amp;WINDOW=FIRST_POPUP&amp;H","EIGHT=450&amp;WIDTH=450&amp;START_MAXIMIZED=FALSE&amp;VAR:CALENDAR=US&amp;VAR:SYMBOL=SP50&amp;VAR:INDEX=0"}</definedName>
    <definedName name="_689__FDSAUDITLINK__" hidden="1">{"fdsup://directions/FAT Viewer?action=UPDATE&amp;creator=factset&amp;DYN_ARGS=TRUE&amp;DOC_NAME=FAT:FQL_AUDITING_CLIENT_TEMPLATE.FAT&amp;display_string=Audit&amp;VAR:KEY=STETAZKTEH&amp;VAR:QUERY=RkVfVkFMVUFUSU9OKCdQRScsJ01FQU4nLCdOVE1BJywnJywzOTYxMSwsLCcnKQ==&amp;WINDOW=FIRST_POPUP&amp;H","EIGHT=450&amp;WIDTH=450&amp;START_MAXIMIZED=FALSE&amp;VAR:CALENDAR=US&amp;VAR:SYMBOL=SP50&amp;VAR:INDEX=0"}</definedName>
    <definedName name="_69__FDSAUDITLINK__" hidden="1">{"fdsup://directions/FAT Viewer?action=UPDATE&amp;creator=factset&amp;DYN_ARGS=TRUE&amp;DOC_NAME=FAT:FQL_AUDITING_CLIENT_TEMPLATE.FAT&amp;display_string=Audit&amp;VAR:KEY=GDYNQPGPMT&amp;VAR:QUERY=RkZfRU5UUlBSX1ZBTF9EQUlMWSg0MDM0NCwsLCwsJ0RJTCcpL0VDX01FQU5fU0FMRVNfTlRNQSg0MDM0NCk=&amp;","WINDOW=FIRST_POPUP&amp;HEIGHT=450&amp;WIDTH=450&amp;START_MAXIMIZED=FALSE&amp;VAR:CALENDAR=US&amp;VAR:SYMBOL=SGI&amp;VAR:INDEX=0"}</definedName>
    <definedName name="_690__FDSAUDITLINK__" hidden="1">{"fdsup://directions/FAT Viewer?action=UPDATE&amp;creator=factset&amp;DYN_ARGS=TRUE&amp;DOC_NAME=FAT:FQL_AUDITING_CLIENT_TEMPLATE.FAT&amp;display_string=Audit&amp;VAR:KEY=IRQLKRUDOV&amp;VAR:QUERY=RkVfVkFMVUFUSU9OKCdQRScsJ01FQU4nLCdOVE1BJywnJywzOTYxMCwsLCcnKQ==&amp;WINDOW=FIRST_POPUP&amp;H","EIGHT=450&amp;WIDTH=450&amp;START_MAXIMIZED=FALSE&amp;VAR:CALENDAR=US&amp;VAR:SYMBOL=SP50&amp;VAR:INDEX=0"}</definedName>
    <definedName name="_691__FDSAUDITLINK__" hidden="1">{"fdsup://directions/FAT Viewer?action=UPDATE&amp;creator=factset&amp;DYN_ARGS=TRUE&amp;DOC_NAME=FAT:FQL_AUDITING_CLIENT_TEMPLATE.FAT&amp;display_string=Audit&amp;VAR:KEY=UZMFURWHSN&amp;VAR:QUERY=RkVfVkFMVUFUSU9OKCdQRScsJ01FQU4nLCdOVE1BJywnJywzOTYwOSwsLCcnKQ==&amp;WINDOW=FIRST_POPUP&amp;H","EIGHT=450&amp;WIDTH=450&amp;START_MAXIMIZED=FALSE&amp;VAR:CALENDAR=US&amp;VAR:SYMBOL=SP50&amp;VAR:INDEX=0"}</definedName>
    <definedName name="_692__FDSAUDITLINK__" hidden="1">{"fdsup://directions/FAT Viewer?action=UPDATE&amp;creator=factset&amp;DYN_ARGS=TRUE&amp;DOC_NAME=FAT:FQL_AUDITING_CLIENT_TEMPLATE.FAT&amp;display_string=Audit&amp;VAR:KEY=OPGTYLCPOX&amp;VAR:QUERY=RkVfVkFMVUFUSU9OKCdQRScsJ01FQU4nLCdOVE1BJywnJywzOTYwOCwsLCcnKQ==&amp;WINDOW=FIRST_POPUP&amp;H","EIGHT=450&amp;WIDTH=450&amp;START_MAXIMIZED=FALSE&amp;VAR:CALENDAR=US&amp;VAR:SYMBOL=SP50&amp;VAR:INDEX=0"}</definedName>
    <definedName name="_693__FDSAUDITLINK__" hidden="1">{"fdsup://directions/FAT Viewer?action=UPDATE&amp;creator=factset&amp;DYN_ARGS=TRUE&amp;DOC_NAME=FAT:FQL_AUDITING_CLIENT_TEMPLATE.FAT&amp;display_string=Audit&amp;VAR:KEY=WBQXCDWLYB&amp;VAR:QUERY=RkVfVkFMVUFUSU9OKCdQRScsJ01FQU4nLCdOVE1BJywnJywzOTYwNSwsLCcnKQ==&amp;WINDOW=FIRST_POPUP&amp;H","EIGHT=450&amp;WIDTH=450&amp;START_MAXIMIZED=FALSE&amp;VAR:CALENDAR=US&amp;VAR:SYMBOL=SP50&amp;VAR:INDEX=0"}</definedName>
    <definedName name="_694__FDSAUDITLINK__" hidden="1">{"fdsup://directions/FAT Viewer?action=UPDATE&amp;creator=factset&amp;DYN_ARGS=TRUE&amp;DOC_NAME=FAT:FQL_AUDITING_CLIENT_TEMPLATE.FAT&amp;display_string=Audit&amp;VAR:KEY=CPIJKZKLEP&amp;VAR:QUERY=RkVfVkFMVUFUSU9OKCdQRScsJ01FQU4nLCdOVE1BJywnJywzOTYwNCwsLCcnKQ==&amp;WINDOW=FIRST_POPUP&amp;H","EIGHT=450&amp;WIDTH=450&amp;START_MAXIMIZED=FALSE&amp;VAR:CALENDAR=US&amp;VAR:SYMBOL=SP50&amp;VAR:INDEX=0"}</definedName>
    <definedName name="_695__FDSAUDITLINK__" hidden="1">{"fdsup://directions/FAT Viewer?action=UPDATE&amp;creator=factset&amp;DYN_ARGS=TRUE&amp;DOC_NAME=FAT:FQL_AUDITING_CLIENT_TEMPLATE.FAT&amp;display_string=Audit&amp;VAR:KEY=QFMRUZWVOL&amp;VAR:QUERY=RkVfVkFMVUFUSU9OKCdQRScsJ01FQU4nLCdOVE1BJywnJywzOTYwMywsLCcnKQ==&amp;WINDOW=FIRST_POPUP&amp;H","EIGHT=450&amp;WIDTH=450&amp;START_MAXIMIZED=FALSE&amp;VAR:CALENDAR=US&amp;VAR:SYMBOL=SP50&amp;VAR:INDEX=0"}</definedName>
    <definedName name="_696__FDSAUDITLINK__" hidden="1">{"fdsup://directions/FAT Viewer?action=UPDATE&amp;creator=factset&amp;DYN_ARGS=TRUE&amp;DOC_NAME=FAT:FQL_AUDITING_CLIENT_TEMPLATE.FAT&amp;display_string=Audit&amp;VAR:KEY=GDOHATWNAJ&amp;VAR:QUERY=RkVfVkFMVUFUSU9OKCdQRScsJ01FQU4nLCdOVE1BJywnJywzOTYwMiwsLCcnKQ==&amp;WINDOW=FIRST_POPUP&amp;H","EIGHT=450&amp;WIDTH=450&amp;START_MAXIMIZED=FALSE&amp;VAR:CALENDAR=US&amp;VAR:SYMBOL=SP50&amp;VAR:INDEX=0"}</definedName>
    <definedName name="_697__FDSAUDITLINK__" hidden="1">{"fdsup://directions/FAT Viewer?action=UPDATE&amp;creator=factset&amp;DYN_ARGS=TRUE&amp;DOC_NAME=FAT:FQL_AUDITING_CLIENT_TEMPLATE.FAT&amp;display_string=Audit&amp;VAR:KEY=QDYBYJKPMD&amp;VAR:QUERY=RkVfVkFMVUFUSU9OKCdQRScsJ01FQU4nLCdOVE1BJywnJywzOTYwMSwsLCcnKQ==&amp;WINDOW=FIRST_POPUP&amp;H","EIGHT=450&amp;WIDTH=450&amp;START_MAXIMIZED=FALSE&amp;VAR:CALENDAR=US&amp;VAR:SYMBOL=SP50&amp;VAR:INDEX=0"}</definedName>
    <definedName name="_698__FDSAUDITLINK__" hidden="1">{"fdsup://directions/FAT Viewer?action=UPDATE&amp;creator=factset&amp;DYN_ARGS=TRUE&amp;DOC_NAME=FAT:FQL_AUDITING_CLIENT_TEMPLATE.FAT&amp;display_string=Audit&amp;VAR:KEY=QLWTAFQLGH&amp;VAR:QUERY=RkVfVkFMVUFUSU9OKCdQRScsJ01FQU4nLCdOVE1BJywnJywzOTU5OCwsLCcnKQ==&amp;WINDOW=FIRST_POPUP&amp;H","EIGHT=450&amp;WIDTH=450&amp;START_MAXIMIZED=FALSE&amp;VAR:CALENDAR=US&amp;VAR:SYMBOL=SP50&amp;VAR:INDEX=0"}</definedName>
    <definedName name="_699__FDSAUDITLINK__" hidden="1">{"fdsup://directions/FAT Viewer?action=UPDATE&amp;creator=factset&amp;DYN_ARGS=TRUE&amp;DOC_NAME=FAT:FQL_AUDITING_CLIENT_TEMPLATE.FAT&amp;display_string=Audit&amp;VAR:KEY=WFYTQLGRIZ&amp;VAR:QUERY=RkVfVkFMVUFUSU9OKCdQRScsJ01FQU4nLCdOVE1BJywnJywzOTU5NywsLCcnKQ==&amp;WINDOW=FIRST_POPUP&amp;H","EIGHT=450&amp;WIDTH=450&amp;START_MAXIMIZED=FALSE&amp;VAR:CALENDAR=US&amp;VAR:SYMBOL=SP50&amp;VAR:INDEX=0"}</definedName>
    <definedName name="_7__FDSAUDITLINK__" hidden="1">{"fdsup://directions/FAT Viewer?action=UPDATE&amp;creator=factset&amp;DYN_ARGS=TRUE&amp;DOC_NAME=FAT:FQL_AUDITING_CLIENT_TEMPLATE.FAT&amp;display_string=Audit&amp;VAR:KEY=SNKDKXMDEX&amp;VAR:QUERY=RkZfRU5UUlBSX1ZBTF9EQUlMWSg0MDQzMCwsLCwsJ0RJTCcpL0VDX01FQU5fU0FMRVNfTlRNQSg0MDQzMCk=&amp;","WINDOW=FIRST_POPUP&amp;HEIGHT=450&amp;WIDTH=450&amp;START_MAXIMIZED=FALSE&amp;VAR:CALENDAR=US&amp;VAR:SYMBOL=SGI&amp;VAR:INDEX=0"}</definedName>
    <definedName name="_70__FDSAUDITLINK__" hidden="1">{"fdsup://directions/FAT Viewer?action=UPDATE&amp;creator=factset&amp;DYN_ARGS=TRUE&amp;DOC_NAME=FAT:FQL_AUDITING_CLIENT_TEMPLATE.FAT&amp;display_string=Audit&amp;VAR:KEY=WNAFSTSRAL&amp;VAR:QUERY=RkZfRU5UUlBSX1ZBTF9EQUlMWSg0MDM0MywsLCwsJ0RJTCcpL0VDX01FQU5fU0FMRVNfTlRNQSg0MDM0Myk=&amp;","WINDOW=FIRST_POPUP&amp;HEIGHT=450&amp;WIDTH=450&amp;START_MAXIMIZED=FALSE&amp;VAR:CALENDAR=US&amp;VAR:SYMBOL=SGI&amp;VAR:INDEX=0"}</definedName>
    <definedName name="_700__FDSAUDITLINK__" hidden="1">{"fdsup://directions/FAT Viewer?action=UPDATE&amp;creator=factset&amp;DYN_ARGS=TRUE&amp;DOC_NAME=FAT:FQL_AUDITING_CLIENT_TEMPLATE.FAT&amp;display_string=Audit&amp;VAR:KEY=GNKXOJAFOB&amp;VAR:QUERY=RkVfVkFMVUFUSU9OKCdQRScsJ01FQU4nLCdOVE1BJywnJywzOTU5NiwsLCcnKQ==&amp;WINDOW=FIRST_POPUP&amp;H","EIGHT=450&amp;WIDTH=450&amp;START_MAXIMIZED=FALSE&amp;VAR:CALENDAR=US&amp;VAR:SYMBOL=SP50&amp;VAR:INDEX=0"}</definedName>
    <definedName name="_701__FDSAUDITLINK__" hidden="1">{"fdsup://directions/FAT Viewer?action=UPDATE&amp;creator=factset&amp;DYN_ARGS=TRUE&amp;DOC_NAME=FAT:FQL_AUDITING_CLIENT_TEMPLATE.FAT&amp;display_string=Audit&amp;VAR:KEY=MTMJSDKXUD&amp;VAR:QUERY=RkVfVkFMVUFUSU9OKCdQRScsJ01FQU4nLCdOVE1BJywnJywzOTU5NSwsLCcnKQ==&amp;WINDOW=FIRST_POPUP&amp;H","EIGHT=450&amp;WIDTH=450&amp;START_MAXIMIZED=FALSE&amp;VAR:CALENDAR=US&amp;VAR:SYMBOL=SP50&amp;VAR:INDEX=0"}</definedName>
    <definedName name="_702__FDSAUDITLINK__" hidden="1">{"fdsup://directions/FAT Viewer?action=UPDATE&amp;creator=factset&amp;DYN_ARGS=TRUE&amp;DOC_NAME=FAT:FQL_AUDITING_CLIENT_TEMPLATE.FAT&amp;display_string=Audit&amp;VAR:KEY=KNIZYFETYD&amp;VAR:QUERY=RkVfVkFMVUFUSU9OKCdQRScsJ01FQU4nLCdOVE1BJywnJywzOTU5MSwsLCcnKQ==&amp;WINDOW=FIRST_POPUP&amp;H","EIGHT=450&amp;WIDTH=450&amp;START_MAXIMIZED=FALSE&amp;VAR:CALENDAR=US&amp;VAR:SYMBOL=SP50&amp;VAR:INDEX=0"}</definedName>
    <definedName name="_703__FDSAUDITLINK__" hidden="1">{"fdsup://directions/FAT Viewer?action=UPDATE&amp;creator=factset&amp;DYN_ARGS=TRUE&amp;DOC_NAME=FAT:FQL_AUDITING_CLIENT_TEMPLATE.FAT&amp;display_string=Audit&amp;VAR:KEY=KVCRWNMFIH&amp;VAR:QUERY=RkVfVkFMVUFUSU9OKCdQRScsJ01FQU4nLCdOVE1BJywnJywzOTU5MCwsLCcnKQ==&amp;WINDOW=FIRST_POPUP&amp;H","EIGHT=450&amp;WIDTH=450&amp;START_MAXIMIZED=FALSE&amp;VAR:CALENDAR=US&amp;VAR:SYMBOL=SP50&amp;VAR:INDEX=0"}</definedName>
    <definedName name="_704__FDSAUDITLINK__" hidden="1">{"fdsup://directions/FAT Viewer?action=UPDATE&amp;creator=factset&amp;DYN_ARGS=TRUE&amp;DOC_NAME=FAT:FQL_AUDITING_CLIENT_TEMPLATE.FAT&amp;display_string=Audit&amp;VAR:KEY=GJSZCHCVSJ&amp;VAR:QUERY=RkVfVkFMVUFUSU9OKCdQRScsJ01FQU4nLCdOVE1BJywnJywzOTU4OSwsLCcnKQ==&amp;WINDOW=FIRST_POPUP&amp;H","EIGHT=450&amp;WIDTH=450&amp;START_MAXIMIZED=FALSE&amp;VAR:CALENDAR=US&amp;VAR:SYMBOL=SP50&amp;VAR:INDEX=0"}</definedName>
    <definedName name="_705__FDSAUDITLINK__" hidden="1">{"fdsup://directions/FAT Viewer?action=UPDATE&amp;creator=factset&amp;DYN_ARGS=TRUE&amp;DOC_NAME=FAT:FQL_AUDITING_CLIENT_TEMPLATE.FAT&amp;display_string=Audit&amp;VAR:KEY=SPQBWZOFQT&amp;VAR:QUERY=RkVfVkFMVUFUSU9OKCdQRScsJ01FQU4nLCdOVE1BJywnJywzOTU4OCwsLCcnKQ==&amp;WINDOW=FIRST_POPUP&amp;H","EIGHT=450&amp;WIDTH=450&amp;START_MAXIMIZED=FALSE&amp;VAR:CALENDAR=US&amp;VAR:SYMBOL=SP50&amp;VAR:INDEX=0"}</definedName>
    <definedName name="_706__FDSAUDITLINK__" hidden="1">{"fdsup://directions/FAT Viewer?action=UPDATE&amp;creator=factset&amp;DYN_ARGS=TRUE&amp;DOC_NAME=FAT:FQL_AUDITING_CLIENT_TEMPLATE.FAT&amp;display_string=Audit&amp;VAR:KEY=YVULMZEZWD&amp;VAR:QUERY=RkVfVkFMVUFUSU9OKCdQRScsJ01FQU4nLCdOVE1BJywnJywzOTU4NywsLCcnKQ==&amp;WINDOW=FIRST_POPUP&amp;H","EIGHT=450&amp;WIDTH=450&amp;START_MAXIMIZED=FALSE&amp;VAR:CALENDAR=US&amp;VAR:SYMBOL=SP50&amp;VAR:INDEX=0"}</definedName>
    <definedName name="_707__FDSAUDITLINK__" hidden="1">{"fdsup://directions/FAT Viewer?action=UPDATE&amp;creator=factset&amp;DYN_ARGS=TRUE&amp;DOC_NAME=FAT:FQL_AUDITING_CLIENT_TEMPLATE.FAT&amp;display_string=Audit&amp;VAR:KEY=GLINCJWBEH&amp;VAR:QUERY=RkVfVkFMVUFUSU9OKCdQRScsJ01FQU4nLCdOVE1BJywnJywzOTU4NCwsLCcnKQ==&amp;WINDOW=FIRST_POPUP&amp;H","EIGHT=450&amp;WIDTH=450&amp;START_MAXIMIZED=FALSE&amp;VAR:CALENDAR=US&amp;VAR:SYMBOL=SP50&amp;VAR:INDEX=0"}</definedName>
    <definedName name="_708__FDSAUDITLINK__" hidden="1">{"fdsup://directions/FAT Viewer?action=UPDATE&amp;creator=factset&amp;DYN_ARGS=TRUE&amp;DOC_NAME=FAT:FQL_AUDITING_CLIENT_TEMPLATE.FAT&amp;display_string=Audit&amp;VAR:KEY=QXIFCLKFKF&amp;VAR:QUERY=RkVfVkFMVUFUSU9OKCdQRScsJ01FQU4nLCdOVE1BJywnJywzOTU4MywsLCcnKQ==&amp;WINDOW=FIRST_POPUP&amp;H","EIGHT=450&amp;WIDTH=450&amp;START_MAXIMIZED=FALSE&amp;VAR:CALENDAR=US&amp;VAR:SYMBOL=SP50&amp;VAR:INDEX=0"}</definedName>
    <definedName name="_709__FDSAUDITLINK__" hidden="1">{"fdsup://directions/FAT Viewer?action=UPDATE&amp;creator=factset&amp;DYN_ARGS=TRUE&amp;DOC_NAME=FAT:FQL_AUDITING_CLIENT_TEMPLATE.FAT&amp;display_string=Audit&amp;VAR:KEY=YPMBAHWJIV&amp;VAR:QUERY=RkVfVkFMVUFUSU9OKCdQRScsJ01FQU4nLCdOVE1BJywnJywzOTU4MiwsLCcnKQ==&amp;WINDOW=FIRST_POPUP&amp;H","EIGHT=450&amp;WIDTH=450&amp;START_MAXIMIZED=FALSE&amp;VAR:CALENDAR=US&amp;VAR:SYMBOL=SP50&amp;VAR:INDEX=0"}</definedName>
    <definedName name="_71__FDSAUDITLINK__" hidden="1">{"fdsup://directions/FAT Viewer?action=UPDATE&amp;creator=factset&amp;DYN_ARGS=TRUE&amp;DOC_NAME=FAT:FQL_AUDITING_CLIENT_TEMPLATE.FAT&amp;display_string=Audit&amp;VAR:KEY=KFQTMHGVGZ&amp;VAR:QUERY=RkZfRU5UUlBSX1ZBTF9EQUlMWSg0MDM0MCwsLCwsJ0RJTCcpL0VDX01FQU5fU0FMRVNfTlRNQSg0MDM0MCk=&amp;","WINDOW=FIRST_POPUP&amp;HEIGHT=450&amp;WIDTH=450&amp;START_MAXIMIZED=FALSE&amp;VAR:CALENDAR=US&amp;VAR:SYMBOL=SGI&amp;VAR:INDEX=0"}</definedName>
    <definedName name="_710__FDSAUDITLINK__" hidden="1">{"fdsup://directions/FAT Viewer?action=UPDATE&amp;creator=factset&amp;DYN_ARGS=TRUE&amp;DOC_NAME=FAT:FQL_AUDITING_CLIENT_TEMPLATE.FAT&amp;display_string=Audit&amp;VAR:KEY=CNUNUNINKX&amp;VAR:QUERY=RkVfVkFMVUFUSU9OKCdQRScsJ01FQU4nLCdOVE1BJywnJywzOTU4MSwsLCcnKQ==&amp;WINDOW=FIRST_POPUP&amp;H","EIGHT=450&amp;WIDTH=450&amp;START_MAXIMIZED=FALSE&amp;VAR:CALENDAR=US&amp;VAR:SYMBOL=SP50&amp;VAR:INDEX=0"}</definedName>
    <definedName name="_711__FDSAUDITLINK__" hidden="1">{"fdsup://directions/FAT Viewer?action=UPDATE&amp;creator=factset&amp;DYN_ARGS=TRUE&amp;DOC_NAME=FAT:FQL_AUDITING_CLIENT_TEMPLATE.FAT&amp;display_string=Audit&amp;VAR:KEY=OHINWBCBAJ&amp;VAR:QUERY=RkVfVkFMVUFUSU9OKCdQRScsJ01FQU4nLCdOVE1BJywnJywzOTU4MCwsLCcnKQ==&amp;WINDOW=FIRST_POPUP&amp;H","EIGHT=450&amp;WIDTH=450&amp;START_MAXIMIZED=FALSE&amp;VAR:CALENDAR=US&amp;VAR:SYMBOL=SP50&amp;VAR:INDEX=0"}</definedName>
    <definedName name="_712__FDSAUDITLINK__" hidden="1">{"fdsup://directions/FAT Viewer?action=UPDATE&amp;creator=factset&amp;DYN_ARGS=TRUE&amp;DOC_NAME=FAT:FQL_AUDITING_CLIENT_TEMPLATE.FAT&amp;display_string=Audit&amp;VAR:KEY=KFKRWBWXCL&amp;VAR:QUERY=RkVfVkFMVUFUSU9OKCdQRScsJ01FQU4nLCdOVE1BJywnJywzOTU3NywsLCcnKQ==&amp;WINDOW=FIRST_POPUP&amp;H","EIGHT=450&amp;WIDTH=450&amp;START_MAXIMIZED=FALSE&amp;VAR:CALENDAR=US&amp;VAR:SYMBOL=SP50&amp;VAR:INDEX=0"}</definedName>
    <definedName name="_713__FDSAUDITLINK__" hidden="1">{"fdsup://directions/FAT Viewer?action=UPDATE&amp;creator=factset&amp;DYN_ARGS=TRUE&amp;DOC_NAME=FAT:FQL_AUDITING_CLIENT_TEMPLATE.FAT&amp;display_string=Audit&amp;VAR:KEY=UNCFOVWRCN&amp;VAR:QUERY=RkVfVkFMVUFUSU9OKCdQRScsJ01FQU4nLCdOVE1BJywnJywzOTU3NiwsLCcnKQ==&amp;WINDOW=FIRST_POPUP&amp;H","EIGHT=450&amp;WIDTH=450&amp;START_MAXIMIZED=FALSE&amp;VAR:CALENDAR=US&amp;VAR:SYMBOL=SP50&amp;VAR:INDEX=0"}</definedName>
    <definedName name="_714__FDSAUDITLINK__" hidden="1">{"fdsup://directions/FAT Viewer?action=UPDATE&amp;creator=factset&amp;DYN_ARGS=TRUE&amp;DOC_NAME=FAT:FQL_AUDITING_CLIENT_TEMPLATE.FAT&amp;display_string=Audit&amp;VAR:KEY=KTQRMZAVIP&amp;VAR:QUERY=RkVfVkFMVUFUSU9OKCdQRScsJ01FQU4nLCdOVE1BJywnJywzOTU3NSwsLCcnKQ==&amp;WINDOW=FIRST_POPUP&amp;H","EIGHT=450&amp;WIDTH=450&amp;START_MAXIMIZED=FALSE&amp;VAR:CALENDAR=US&amp;VAR:SYMBOL=SP50&amp;VAR:INDEX=0"}</definedName>
    <definedName name="_715__FDSAUDITLINK__" hidden="1">{"fdsup://directions/FAT Viewer?action=UPDATE&amp;creator=factset&amp;DYN_ARGS=TRUE&amp;DOC_NAME=FAT:FQL_AUDITING_CLIENT_TEMPLATE.FAT&amp;display_string=Audit&amp;VAR:KEY=QRSFOBSTGX&amp;VAR:QUERY=RkVfVkFMVUFUSU9OKCdQRScsJ01FQU4nLCdOVE1BJywnJywzOTU3NCwsLCcnKQ==&amp;WINDOW=FIRST_POPUP&amp;H","EIGHT=450&amp;WIDTH=450&amp;START_MAXIMIZED=FALSE&amp;VAR:CALENDAR=US&amp;VAR:SYMBOL=SP50&amp;VAR:INDEX=0"}</definedName>
    <definedName name="_716__FDSAUDITLINK__" hidden="1">{"fdsup://directions/FAT Viewer?action=UPDATE&amp;creator=factset&amp;DYN_ARGS=TRUE&amp;DOC_NAME=FAT:FQL_AUDITING_CLIENT_TEMPLATE.FAT&amp;display_string=Audit&amp;VAR:KEY=WLCNSLUXCP&amp;VAR:QUERY=RkVfVkFMVUFUSU9OKCdQRScsJ01FQU4nLCdOVE1BJywnJywzOTU3MywsLCcnKQ==&amp;WINDOW=FIRST_POPUP&amp;H","EIGHT=450&amp;WIDTH=450&amp;START_MAXIMIZED=FALSE&amp;VAR:CALENDAR=US&amp;VAR:SYMBOL=SP50&amp;VAR:INDEX=0"}</definedName>
    <definedName name="_717__FDSAUDITLINK__" hidden="1">{"fdsup://directions/FAT Viewer?action=UPDATE&amp;creator=factset&amp;DYN_ARGS=TRUE&amp;DOC_NAME=FAT:FQL_AUDITING_CLIENT_TEMPLATE.FAT&amp;display_string=Audit&amp;VAR:KEY=ITQTCBMFSX&amp;VAR:QUERY=RkVfVkFMVUFUSU9OKCdQRScsJ01FQU4nLCdOVE1BJywnJywzOTU3MCwsLCcnKQ==&amp;WINDOW=FIRST_POPUP&amp;H","EIGHT=450&amp;WIDTH=450&amp;START_MAXIMIZED=FALSE&amp;VAR:CALENDAR=US&amp;VAR:SYMBOL=SP50&amp;VAR:INDEX=0"}</definedName>
    <definedName name="_718__FDSAUDITLINK__" hidden="1">{"fdsup://directions/FAT Viewer?action=UPDATE&amp;creator=factset&amp;DYN_ARGS=TRUE&amp;DOC_NAME=FAT:FQL_AUDITING_CLIENT_TEMPLATE.FAT&amp;display_string=Audit&amp;VAR:KEY=OPOTEZATMD&amp;VAR:QUERY=RkVfVkFMVUFUSU9OKCdQRScsJ01FQU4nLCdOVE1BJywnJywzOTU2OSwsLCcnKQ==&amp;WINDOW=FIRST_POPUP&amp;H","EIGHT=450&amp;WIDTH=450&amp;START_MAXIMIZED=FALSE&amp;VAR:CALENDAR=US&amp;VAR:SYMBOL=SP50&amp;VAR:INDEX=0"}</definedName>
    <definedName name="_719__FDSAUDITLINK__" hidden="1">{"fdsup://directions/FAT Viewer?action=UPDATE&amp;creator=factset&amp;DYN_ARGS=TRUE&amp;DOC_NAME=FAT:FQL_AUDITING_CLIENT_TEMPLATE.FAT&amp;display_string=Audit&amp;VAR:KEY=WBSDORKLWJ&amp;VAR:QUERY=RkVfVkFMVUFUSU9OKCdQRScsJ01FQU4nLCdOVE1BJywnJywzOTU2OCwsLCcnKQ==&amp;WINDOW=FIRST_POPUP&amp;H","EIGHT=450&amp;WIDTH=450&amp;START_MAXIMIZED=FALSE&amp;VAR:CALENDAR=US&amp;VAR:SYMBOL=SP50&amp;VAR:INDEX=0"}</definedName>
    <definedName name="_72__FDSAUDITLINK__" hidden="1">{"fdsup://directions/FAT Viewer?action=UPDATE&amp;creator=factset&amp;DYN_ARGS=TRUE&amp;DOC_NAME=FAT:FQL_AUDITING_CLIENT_TEMPLATE.FAT&amp;display_string=Audit&amp;VAR:KEY=MDCNYJGROT&amp;VAR:QUERY=RkZfRU5UUlBSX1ZBTF9EQUlMWSg0MDMzOSwsLCwsJ0RJTCcpL0VDX01FQU5fU0FMRVNfTlRNQSg0MDMzOSk=&amp;","WINDOW=FIRST_POPUP&amp;HEIGHT=450&amp;WIDTH=450&amp;START_MAXIMIZED=FALSE&amp;VAR:CALENDAR=US&amp;VAR:SYMBOL=SGI&amp;VAR:INDEX=0"}</definedName>
    <definedName name="_720__FDSAUDITLINK__" hidden="1">{"fdsup://directions/FAT Viewer?action=UPDATE&amp;creator=factset&amp;DYN_ARGS=TRUE&amp;DOC_NAME=FAT:FQL_AUDITING_CLIENT_TEMPLATE.FAT&amp;display_string=Audit&amp;VAR:KEY=EHSNIFQJCJ&amp;VAR:QUERY=RkVfVkFMVUFUSU9OKCdQRScsJ01FQU4nLCdOVE1BJywnJywzOTU2NywsLCcnKQ==&amp;WINDOW=FIRST_POPUP&amp;H","EIGHT=450&amp;WIDTH=450&amp;START_MAXIMIZED=FALSE&amp;VAR:CALENDAR=US&amp;VAR:SYMBOL=SP50&amp;VAR:INDEX=0"}</definedName>
    <definedName name="_721__FDSAUDITLINK__" hidden="1">{"fdsup://directions/FAT Viewer?action=UPDATE&amp;creator=factset&amp;DYN_ARGS=TRUE&amp;DOC_NAME=FAT:FQL_AUDITING_CLIENT_TEMPLATE.FAT&amp;display_string=Audit&amp;VAR:KEY=IZKRWLSBMZ&amp;VAR:QUERY=RkVfVkFMVUFUSU9OKCdQRScsJ01FQU4nLCdOVE1BJywnJywzOTU2NiwsLCcnKQ==&amp;WINDOW=FIRST_POPUP&amp;H","EIGHT=450&amp;WIDTH=450&amp;START_MAXIMIZED=FALSE&amp;VAR:CALENDAR=US&amp;VAR:SYMBOL=SP50&amp;VAR:INDEX=0"}</definedName>
    <definedName name="_722__FDSAUDITLINK__" hidden="1">{"fdsup://directions/FAT Viewer?action=UPDATE&amp;creator=factset&amp;DYN_ARGS=TRUE&amp;DOC_NAME=FAT:FQL_AUDITING_CLIENT_TEMPLATE.FAT&amp;display_string=Audit&amp;VAR:KEY=UVIDYHUJCV&amp;VAR:QUERY=RkVfVkFMVUFUSU9OKCdQRScsJ01FQU4nLCdOVE1BJywnJywzOTU2MywsLCcnKQ==&amp;WINDOW=FIRST_POPUP&amp;H","EIGHT=450&amp;WIDTH=450&amp;START_MAXIMIZED=FALSE&amp;VAR:CALENDAR=US&amp;VAR:SYMBOL=SP50&amp;VAR:INDEX=0"}</definedName>
    <definedName name="_723__FDSAUDITLINK__" hidden="1">{"fdsup://directions/FAT Viewer?action=UPDATE&amp;creator=factset&amp;DYN_ARGS=TRUE&amp;DOC_NAME=FAT:FQL_AUDITING_CLIENT_TEMPLATE.FAT&amp;display_string=Audit&amp;VAR:KEY=WLGXQRWLQP&amp;VAR:QUERY=RkVfVkFMVUFUSU9OKCdQRScsJ01FQU4nLCdOVE1BJywnJywzOTU2MiwsLCcnKQ==&amp;WINDOW=FIRST_POPUP&amp;H","EIGHT=450&amp;WIDTH=450&amp;START_MAXIMIZED=FALSE&amp;VAR:CALENDAR=US&amp;VAR:SYMBOL=SP50&amp;VAR:INDEX=0"}</definedName>
    <definedName name="_724__FDSAUDITLINK__" hidden="1">{"fdsup://directions/FAT Viewer?action=UPDATE&amp;creator=factset&amp;DYN_ARGS=TRUE&amp;DOC_NAME=FAT:FQL_AUDITING_CLIENT_TEMPLATE.FAT&amp;display_string=Audit&amp;VAR:KEY=ADWJSFSDQV&amp;VAR:QUERY=RkVfVkFMVUFUSU9OKCdQRScsJ01FQU4nLCdOVE1BJywnJywzOTU2MSwsLCcnKQ==&amp;WINDOW=FIRST_POPUP&amp;H","EIGHT=450&amp;WIDTH=450&amp;START_MAXIMIZED=FALSE&amp;VAR:CALENDAR=US&amp;VAR:SYMBOL=SP50&amp;VAR:INDEX=0"}</definedName>
    <definedName name="_725__FDSAUDITLINK__" hidden="1">{"fdsup://directions/FAT Viewer?action=UPDATE&amp;creator=factset&amp;DYN_ARGS=TRUE&amp;DOC_NAME=FAT:FQL_AUDITING_CLIENT_TEMPLATE.FAT&amp;display_string=Audit&amp;VAR:KEY=QFUTILUHAF&amp;VAR:QUERY=RkVfVkFMVUFUSU9OKCdQRScsJ01FQU4nLCdOVE1BJywnJywzOTU2MCwsLCcnKQ==&amp;WINDOW=FIRST_POPUP&amp;H","EIGHT=450&amp;WIDTH=450&amp;START_MAXIMIZED=FALSE&amp;VAR:CALENDAR=US&amp;VAR:SYMBOL=SP50&amp;VAR:INDEX=0"}</definedName>
    <definedName name="_726__FDSAUDITLINK__" hidden="1">{"fdsup://directions/FAT Viewer?action=UPDATE&amp;creator=factset&amp;DYN_ARGS=TRUE&amp;DOC_NAME=FAT:FQL_AUDITING_CLIENT_TEMPLATE.FAT&amp;display_string=Audit&amp;VAR:KEY=OFULUBIPQV&amp;VAR:QUERY=RkVfVkFMVUFUSU9OKCdQRScsJ01FQU4nLCdOVE1BJywnJywzOTU1OSwsLCcnKQ==&amp;WINDOW=FIRST_POPUP&amp;H","EIGHT=450&amp;WIDTH=450&amp;START_MAXIMIZED=FALSE&amp;VAR:CALENDAR=US&amp;VAR:SYMBOL=SP50&amp;VAR:INDEX=0"}</definedName>
    <definedName name="_727__FDSAUDITLINK__" hidden="1">{"fdsup://directions/FAT Viewer?action=UPDATE&amp;creator=factset&amp;DYN_ARGS=TRUE&amp;DOC_NAME=FAT:FQL_AUDITING_CLIENT_TEMPLATE.FAT&amp;display_string=Audit&amp;VAR:KEY=KPIXSDAFWT&amp;VAR:QUERY=RkVfVkFMVUFUSU9OKCdQRScsJ01FQU4nLCdOVE1BJywnJywzOTU1NiwsLCcnKQ==&amp;WINDOW=FIRST_POPUP&amp;H","EIGHT=450&amp;WIDTH=450&amp;START_MAXIMIZED=FALSE&amp;VAR:CALENDAR=US&amp;VAR:SYMBOL=SP50&amp;VAR:INDEX=0"}</definedName>
    <definedName name="_728__FDSAUDITLINK__" hidden="1">{"fdsup://directions/FAT Viewer?action=UPDATE&amp;creator=factset&amp;DYN_ARGS=TRUE&amp;DOC_NAME=FAT:FQL_AUDITING_CLIENT_TEMPLATE.FAT&amp;display_string=Audit&amp;VAR:KEY=CBQJCHUZMJ&amp;VAR:QUERY=RkVfVkFMVUFUSU9OKCdQRScsJ01FQU4nLCdOVE1BJywnJywzOTU1NSwsLCcnKQ==&amp;WINDOW=FIRST_POPUP&amp;H","EIGHT=450&amp;WIDTH=450&amp;START_MAXIMIZED=FALSE&amp;VAR:CALENDAR=US&amp;VAR:SYMBOL=SP50&amp;VAR:INDEX=0"}</definedName>
    <definedName name="_729__FDSAUDITLINK__" hidden="1">{"fdsup://directions/FAT Viewer?action=UPDATE&amp;creator=factset&amp;DYN_ARGS=TRUE&amp;DOC_NAME=FAT:FQL_AUDITING_CLIENT_TEMPLATE.FAT&amp;display_string=Audit&amp;VAR:KEY=EZKZYJUBQJ&amp;VAR:QUERY=RkVfVkFMVUFUSU9OKCdQRScsJ01FQU4nLCdOVE1BJywnJywzOTU1NCwsLCcnKQ==&amp;WINDOW=FIRST_POPUP&amp;H","EIGHT=450&amp;WIDTH=450&amp;START_MAXIMIZED=FALSE&amp;VAR:CALENDAR=US&amp;VAR:SYMBOL=SP50&amp;VAR:INDEX=0"}</definedName>
    <definedName name="_73__FDSAUDITLINK__" hidden="1">{"fdsup://directions/FAT Viewer?action=UPDATE&amp;creator=factset&amp;DYN_ARGS=TRUE&amp;DOC_NAME=FAT:FQL_AUDITING_CLIENT_TEMPLATE.FAT&amp;display_string=Audit&amp;VAR:KEY=KHSJIFGVSV&amp;VAR:QUERY=RkZfRU5UUlBSX1ZBTF9EQUlMWSg0MDMzOCwsLCwsJ0RJTCcpL0VDX01FQU5fU0FMRVNfTlRNQSg0MDMzOCk=&amp;","WINDOW=FIRST_POPUP&amp;HEIGHT=450&amp;WIDTH=450&amp;START_MAXIMIZED=FALSE&amp;VAR:CALENDAR=US&amp;VAR:SYMBOL=SGI&amp;VAR:INDEX=0"}</definedName>
    <definedName name="_730__FDSAUDITLINK__" hidden="1">{"fdsup://directions/FAT Viewer?action=UPDATE&amp;creator=factset&amp;DYN_ARGS=TRUE&amp;DOC_NAME=FAT:FQL_AUDITING_CLIENT_TEMPLATE.FAT&amp;display_string=Audit&amp;VAR:KEY=UHOFULATMB&amp;VAR:QUERY=RkVfVkFMVUFUSU9OKCdQRScsJ01FQU4nLCdOVE1BJywnJywzOTU1MywsLCcnKQ==&amp;WINDOW=FIRST_POPUP&amp;H","EIGHT=450&amp;WIDTH=450&amp;START_MAXIMIZED=FALSE&amp;VAR:CALENDAR=US&amp;VAR:SYMBOL=SP50&amp;VAR:INDEX=0"}</definedName>
    <definedName name="_731__FDSAUDITLINK__" hidden="1">{"fdsup://directions/FAT Viewer?action=UPDATE&amp;creator=factset&amp;DYN_ARGS=TRUE&amp;DOC_NAME=FAT:FQL_AUDITING_CLIENT_TEMPLATE.FAT&amp;display_string=Audit&amp;VAR:KEY=QTYNWTEVQX&amp;VAR:QUERY=RkVfVkFMVUFUSU9OKCdQRScsJ01FQU4nLCdOVE1BJywnJywzOTU1MiwsLCcnKQ==&amp;WINDOW=FIRST_POPUP&amp;H","EIGHT=450&amp;WIDTH=450&amp;START_MAXIMIZED=FALSE&amp;VAR:CALENDAR=US&amp;VAR:SYMBOL=SP50&amp;VAR:INDEX=0"}</definedName>
    <definedName name="_732__FDSAUDITLINK__" hidden="1">{"fdsup://directions/FAT Viewer?action=UPDATE&amp;creator=factset&amp;DYN_ARGS=TRUE&amp;DOC_NAME=FAT:FQL_AUDITING_CLIENT_TEMPLATE.FAT&amp;display_string=Audit&amp;VAR:KEY=KTODQTCDUP&amp;VAR:QUERY=RkVfVkFMVUFUSU9OKCdQRScsJ01FQU4nLCdOVE1BJywnJywzOTU0OSwsLCcnKQ==&amp;WINDOW=FIRST_POPUP&amp;H","EIGHT=450&amp;WIDTH=450&amp;START_MAXIMIZED=FALSE&amp;VAR:CALENDAR=US&amp;VAR:SYMBOL=SP50&amp;VAR:INDEX=0"}</definedName>
    <definedName name="_733__FDSAUDITLINK__" hidden="1">{"fdsup://directions/FAT Viewer?action=UPDATE&amp;creator=factset&amp;DYN_ARGS=TRUE&amp;DOC_NAME=FAT:FQL_AUDITING_CLIENT_TEMPLATE.FAT&amp;display_string=Audit&amp;VAR:KEY=WTCRYZQFMT&amp;VAR:QUERY=RkVfVkFMVUFUSU9OKCdQRScsJ01FQU4nLCdOVE1BJywnJywzOTU0OCwsLCcnKQ==&amp;WINDOW=FIRST_POPUP&amp;H","EIGHT=450&amp;WIDTH=450&amp;START_MAXIMIZED=FALSE&amp;VAR:CALENDAR=US&amp;VAR:SYMBOL=SP50&amp;VAR:INDEX=0"}</definedName>
    <definedName name="_734__FDSAUDITLINK__" hidden="1">{"fdsup://directions/FAT Viewer?action=UPDATE&amp;creator=factset&amp;DYN_ARGS=TRUE&amp;DOC_NAME=FAT:FQL_AUDITING_CLIENT_TEMPLATE.FAT&amp;display_string=Audit&amp;VAR:KEY=EFCTUXWJKJ&amp;VAR:QUERY=RkVfVkFMVUFUSU9OKCdQRScsJ01FQU4nLCdOVE1BJywnJywzOTU0NywsLCcnKQ==&amp;WINDOW=FIRST_POPUP&amp;H","EIGHT=450&amp;WIDTH=450&amp;START_MAXIMIZED=FALSE&amp;VAR:CALENDAR=US&amp;VAR:SYMBOL=SP50&amp;VAR:INDEX=0"}</definedName>
    <definedName name="_735__FDSAUDITLINK__" hidden="1">{"fdsup://directions/FAT Viewer?action=UPDATE&amp;creator=factset&amp;DYN_ARGS=TRUE&amp;DOC_NAME=FAT:FQL_AUDITING_CLIENT_TEMPLATE.FAT&amp;display_string=Audit&amp;VAR:KEY=UJQZEXEHAT&amp;VAR:QUERY=RkVfVkFMVUFUSU9OKCdQRScsJ01FQU4nLCdOVE1BJywnJywzOTU0NiwsLCcnKQ==&amp;WINDOW=FIRST_POPUP&amp;H","EIGHT=450&amp;WIDTH=450&amp;START_MAXIMIZED=FALSE&amp;VAR:CALENDAR=US&amp;VAR:SYMBOL=SP50&amp;VAR:INDEX=0"}</definedName>
    <definedName name="_736__FDSAUDITLINK__" hidden="1">{"fdsup://directions/FAT Viewer?action=UPDATE&amp;creator=factset&amp;DYN_ARGS=TRUE&amp;DOC_NAME=FAT:FQL_AUDITING_CLIENT_TEMPLATE.FAT&amp;display_string=Audit&amp;VAR:KEY=CHYNEXAFGJ&amp;VAR:QUERY=RkVfVkFMVUFUSU9OKCdQRScsJ01FQU4nLCdOVE1BJywnJywzOTU0NSwsLCcnKQ==&amp;WINDOW=FIRST_POPUP&amp;H","EIGHT=450&amp;WIDTH=450&amp;START_MAXIMIZED=FALSE&amp;VAR:CALENDAR=US&amp;VAR:SYMBOL=SP50&amp;VAR:INDEX=0"}</definedName>
    <definedName name="_737__FDSAUDITLINK__" hidden="1">{"fdsup://directions/FAT Viewer?action=UPDATE&amp;creator=factset&amp;DYN_ARGS=TRUE&amp;DOC_NAME=FAT:FQL_AUDITING_CLIENT_TEMPLATE.FAT&amp;display_string=Audit&amp;VAR:KEY=CPQFYTEBUV&amp;VAR:QUERY=RkVfVkFMVUFUSU9OKCdQRScsJ01FQU4nLCdOVE1BJywnJywzOTU0MiwsLCcnKQ==&amp;WINDOW=FIRST_POPUP&amp;H","EIGHT=450&amp;WIDTH=450&amp;START_MAXIMIZED=FALSE&amp;VAR:CALENDAR=US&amp;VAR:SYMBOL=SP50&amp;VAR:INDEX=0"}</definedName>
    <definedName name="_738__FDSAUDITLINK__" hidden="1">{"fdsup://directions/FAT Viewer?action=UPDATE&amp;creator=factset&amp;DYN_ARGS=TRUE&amp;DOC_NAME=FAT:FQL_AUDITING_CLIENT_TEMPLATE.FAT&amp;display_string=Audit&amp;VAR:KEY=EVCRSBMFOF&amp;VAR:QUERY=RkVfVkFMVUFUSU9OKCdQRScsJ01FQU4nLCdOVE1BJywnJywzOTU0MSwsLCcnKQ==&amp;WINDOW=FIRST_POPUP&amp;H","EIGHT=450&amp;WIDTH=450&amp;START_MAXIMIZED=FALSE&amp;VAR:CALENDAR=US&amp;VAR:SYMBOL=SP50&amp;VAR:INDEX=0"}</definedName>
    <definedName name="_739__FDSAUDITLINK__" hidden="1">{"fdsup://directions/FAT Viewer?action=UPDATE&amp;creator=factset&amp;DYN_ARGS=TRUE&amp;DOC_NAME=FAT:FQL_AUDITING_CLIENT_TEMPLATE.FAT&amp;display_string=Audit&amp;VAR:KEY=WBKLGFMXGH&amp;VAR:QUERY=RkVfVkFMVUFUSU9OKCdQRScsJ01FQU4nLCdOVE1BJywnJywzOTU0MCwsLCcnKQ==&amp;WINDOW=FIRST_POPUP&amp;H","EIGHT=450&amp;WIDTH=450&amp;START_MAXIMIZED=FALSE&amp;VAR:CALENDAR=US&amp;VAR:SYMBOL=SP50&amp;VAR:INDEX=0"}</definedName>
    <definedName name="_74__FDSAUDITLINK__" hidden="1">{"fdsup://directions/FAT Viewer?action=UPDATE&amp;creator=factset&amp;DYN_ARGS=TRUE&amp;DOC_NAME=FAT:FQL_AUDITING_CLIENT_TEMPLATE.FAT&amp;display_string=Audit&amp;VAR:KEY=EDOHQLSHEN&amp;VAR:QUERY=RkZfRU5UUlBSX1ZBTF9EQUlMWSg0MDMzNywsLCwsJ0RJTCcpL0VDX01FQU5fU0FMRVNfTlRNQSg0MDMzNyk=&amp;","WINDOW=FIRST_POPUP&amp;HEIGHT=450&amp;WIDTH=450&amp;START_MAXIMIZED=FALSE&amp;VAR:CALENDAR=US&amp;VAR:SYMBOL=SGI&amp;VAR:INDEX=0"}</definedName>
    <definedName name="_740__FDSAUDITLINK__" hidden="1">{"fdsup://directions/FAT Viewer?action=UPDATE&amp;creator=factset&amp;DYN_ARGS=TRUE&amp;DOC_NAME=FAT:FQL_AUDITING_CLIENT_TEMPLATE.FAT&amp;display_string=Audit&amp;VAR:KEY=GRAXMNULSH&amp;VAR:QUERY=RkVfVkFMVUFUSU9OKCdQRScsJ01FQU4nLCdOVE1BJywnJywzOTUzOSwsLCcnKQ==&amp;WINDOW=FIRST_POPUP&amp;H","EIGHT=450&amp;WIDTH=450&amp;START_MAXIMIZED=FALSE&amp;VAR:CALENDAR=US&amp;VAR:SYMBOL=SP50&amp;VAR:INDEX=0"}</definedName>
    <definedName name="_741__FDSAUDITLINK__" hidden="1">{"fdsup://directions/FAT Viewer?action=UPDATE&amp;creator=factset&amp;DYN_ARGS=TRUE&amp;DOC_NAME=FAT:FQL_AUDITING_CLIENT_TEMPLATE.FAT&amp;display_string=Audit&amp;VAR:KEY=AHEZWPERUD&amp;VAR:QUERY=RkVfVkFMVUFUSU9OKCdQRScsJ01FQU4nLCdOVE1BJywnJywzOTUzOCwsLCcnKQ==&amp;WINDOW=FIRST_POPUP&amp;H","EIGHT=450&amp;WIDTH=450&amp;START_MAXIMIZED=FALSE&amp;VAR:CALENDAR=US&amp;VAR:SYMBOL=SP50&amp;VAR:INDEX=0"}</definedName>
    <definedName name="_742__FDSAUDITLINK__" hidden="1">{"fdsup://directions/FAT Viewer?action=UPDATE&amp;creator=factset&amp;DYN_ARGS=TRUE&amp;DOC_NAME=FAT:FQL_AUDITING_CLIENT_TEMPLATE.FAT&amp;display_string=Audit&amp;VAR:KEY=ELKRGZGPEJ&amp;VAR:QUERY=RkVfVkFMVUFUSU9OKCdQRScsJ01FQU4nLCdOVE1BJywnJywzOTUzNSwsLCcnKQ==&amp;WINDOW=FIRST_POPUP&amp;H","EIGHT=450&amp;WIDTH=450&amp;START_MAXIMIZED=FALSE&amp;VAR:CALENDAR=US&amp;VAR:SYMBOL=SP50&amp;VAR:INDEX=0"}</definedName>
    <definedName name="_743__FDSAUDITLINK__" hidden="1">{"fdsup://directions/FAT Viewer?action=UPDATE&amp;creator=factset&amp;DYN_ARGS=TRUE&amp;DOC_NAME=FAT:FQL_AUDITING_CLIENT_TEMPLATE.FAT&amp;display_string=Audit&amp;VAR:KEY=GXSDYTWROD&amp;VAR:QUERY=RkVfVkFMVUFUSU9OKCdQRScsJ01FQU4nLCdOVE1BJywnJywzOTUzNCwsLCcnKQ==&amp;WINDOW=FIRST_POPUP&amp;H","EIGHT=450&amp;WIDTH=450&amp;START_MAXIMIZED=FALSE&amp;VAR:CALENDAR=US&amp;VAR:SYMBOL=SP50&amp;VAR:INDEX=0"}</definedName>
    <definedName name="_744__FDSAUDITLINK__" hidden="1">{"fdsup://directions/FAT Viewer?action=UPDATE&amp;creator=factset&amp;DYN_ARGS=TRUE&amp;DOC_NAME=FAT:FQL_AUDITING_CLIENT_TEMPLATE.FAT&amp;display_string=Audit&amp;VAR:KEY=YLGLYJMLKZ&amp;VAR:QUERY=RkVfVkFMVUFUSU9OKCdQRScsJ01FQU4nLCdOVE1BJywnJywzOTUzMywsLCcnKQ==&amp;WINDOW=FIRST_POPUP&amp;H","EIGHT=450&amp;WIDTH=450&amp;START_MAXIMIZED=FALSE&amp;VAR:CALENDAR=US&amp;VAR:SYMBOL=SP50&amp;VAR:INDEX=0"}</definedName>
    <definedName name="_745__FDSAUDITLINK__" hidden="1">{"fdsup://directions/FAT Viewer?action=UPDATE&amp;creator=factset&amp;DYN_ARGS=TRUE&amp;DOC_NAME=FAT:FQL_AUDITING_CLIENT_TEMPLATE.FAT&amp;display_string=Audit&amp;VAR:KEY=GTKDEFCPUT&amp;VAR:QUERY=RkVfVkFMVUFUSU9OKCdQRScsJ01FQU4nLCdOVE1BJywnJywzOTUzMiwsLCcnKQ==&amp;WINDOW=FIRST_POPUP&amp;H","EIGHT=450&amp;WIDTH=450&amp;START_MAXIMIZED=FALSE&amp;VAR:CALENDAR=US&amp;VAR:SYMBOL=SP50&amp;VAR:INDEX=0"}</definedName>
    <definedName name="_746__FDSAUDITLINK__" hidden="1">{"fdsup://directions/FAT Viewer?action=UPDATE&amp;creator=factset&amp;DYN_ARGS=TRUE&amp;DOC_NAME=FAT:FQL_AUDITING_CLIENT_TEMPLATE.FAT&amp;display_string=Audit&amp;VAR:KEY=GLGRABGRIL&amp;VAR:QUERY=RkVfVkFMVUFUSU9OKCdQRScsJ01FQU4nLCdOVE1BJywnJywzOTUzMSwsLCcnKQ==&amp;WINDOW=FIRST_POPUP&amp;H","EIGHT=450&amp;WIDTH=450&amp;START_MAXIMIZED=FALSE&amp;VAR:CALENDAR=US&amp;VAR:SYMBOL=SP50&amp;VAR:INDEX=0"}</definedName>
    <definedName name="_747__FDSAUDITLINK__" hidden="1">{"fdsup://directions/FAT Viewer?action=UPDATE&amp;creator=factset&amp;DYN_ARGS=TRUE&amp;DOC_NAME=FAT:FQL_AUDITING_CLIENT_TEMPLATE.FAT&amp;display_string=Audit&amp;VAR:KEY=ADUBOLEFIJ&amp;VAR:QUERY=RkVfVkFMVUFUSU9OKCdQRScsJ01FQU4nLCdOVE1BJywnJywzOTUyNywsLCcnKQ==&amp;WINDOW=FIRST_POPUP&amp;H","EIGHT=450&amp;WIDTH=450&amp;START_MAXIMIZED=FALSE&amp;VAR:CALENDAR=US&amp;VAR:SYMBOL=SP50&amp;VAR:INDEX=0"}</definedName>
    <definedName name="_748__FDSAUDITLINK__" hidden="1">{"fdsup://directions/FAT Viewer?action=UPDATE&amp;creator=factset&amp;DYN_ARGS=TRUE&amp;DOC_NAME=FAT:FQL_AUDITING_CLIENT_TEMPLATE.FAT&amp;display_string=Audit&amp;VAR:KEY=EXEZGJWVYB&amp;VAR:QUERY=RkVfVkFMVUFUSU9OKCdQRScsJ01FQU4nLCdOVE1BJywnJywzOTUyNiwsLCcnKQ==&amp;WINDOW=FIRST_POPUP&amp;H","EIGHT=450&amp;WIDTH=450&amp;START_MAXIMIZED=FALSE&amp;VAR:CALENDAR=US&amp;VAR:SYMBOL=SP50&amp;VAR:INDEX=0"}</definedName>
    <definedName name="_749__FDSAUDITLINK__" hidden="1">{"fdsup://directions/FAT Viewer?action=UPDATE&amp;creator=factset&amp;DYN_ARGS=TRUE&amp;DOC_NAME=FAT:FQL_AUDITING_CLIENT_TEMPLATE.FAT&amp;display_string=Audit&amp;VAR:KEY=EXWLQNUDUT&amp;VAR:QUERY=RkVfVkFMVUFUSU9OKCdQRScsJ01FQU4nLCdOVE1BJywnJywzOTUyNSwsLCcnKQ==&amp;WINDOW=FIRST_POPUP&amp;H","EIGHT=450&amp;WIDTH=450&amp;START_MAXIMIZED=FALSE&amp;VAR:CALENDAR=US&amp;VAR:SYMBOL=SP50&amp;VAR:INDEX=0"}</definedName>
    <definedName name="_75__FDSAUDITLINK__" hidden="1">{"fdsup://directions/FAT Viewer?action=UPDATE&amp;creator=factset&amp;DYN_ARGS=TRUE&amp;DOC_NAME=FAT:FQL_AUDITING_CLIENT_TEMPLATE.FAT&amp;display_string=Audit&amp;VAR:KEY=YJCZUPQTYJ&amp;VAR:QUERY=RkZfRU5UUlBSX1ZBTF9EQUlMWSg0MDMzNiwsLCwsJ0RJTCcpL0VDX01FQU5fU0FMRVNfTlRNQSg0MDMzNik=&amp;","WINDOW=FIRST_POPUP&amp;HEIGHT=450&amp;WIDTH=450&amp;START_MAXIMIZED=FALSE&amp;VAR:CALENDAR=US&amp;VAR:SYMBOL=SGI&amp;VAR:INDEX=0"}</definedName>
    <definedName name="_750__FDSAUDITLINK__" hidden="1">{"fdsup://directions/FAT Viewer?action=UPDATE&amp;creator=factset&amp;DYN_ARGS=TRUE&amp;DOC_NAME=FAT:FQL_AUDITING_CLIENT_TEMPLATE.FAT&amp;display_string=Audit&amp;VAR:KEY=ODQBWBEHGX&amp;VAR:QUERY=RkVfVkFMVUFUSU9OKCdQRScsJ01FQU4nLCdOVE1BJywnJywzOTUyNCwsLCcnKQ==&amp;WINDOW=FIRST_POPUP&amp;H","EIGHT=450&amp;WIDTH=450&amp;START_MAXIMIZED=FALSE&amp;VAR:CALENDAR=US&amp;VAR:SYMBOL=SP50&amp;VAR:INDEX=0"}</definedName>
    <definedName name="_751__FDSAUDITLINK__" hidden="1">{"fdsup://directions/FAT Viewer?action=UPDATE&amp;creator=factset&amp;DYN_ARGS=TRUE&amp;DOC_NAME=FAT:FQL_AUDITING_CLIENT_TEMPLATE.FAT&amp;display_string=Audit&amp;VAR:KEY=QHSPETIRWD&amp;VAR:QUERY=RkVfVkFMVUFUSU9OKCdQRScsJ01FQU4nLCdOVE1BJywnJywzOTUyMSwsLCcnKQ==&amp;WINDOW=FIRST_POPUP&amp;H","EIGHT=450&amp;WIDTH=450&amp;START_MAXIMIZED=FALSE&amp;VAR:CALENDAR=US&amp;VAR:SYMBOL=SP50&amp;VAR:INDEX=0"}</definedName>
    <definedName name="_752__FDSAUDITLINK__" hidden="1">{"fdsup://directions/FAT Viewer?action=UPDATE&amp;creator=factset&amp;DYN_ARGS=TRUE&amp;DOC_NAME=FAT:FQL_AUDITING_CLIENT_TEMPLATE.FAT&amp;display_string=Audit&amp;VAR:KEY=IHGRQZGXQN&amp;VAR:QUERY=RkVfVkFMVUFUSU9OKCdQRScsJ01FQU4nLCdOVE1BJywnJywzOTUyMCwsLCcnKQ==&amp;WINDOW=FIRST_POPUP&amp;H","EIGHT=450&amp;WIDTH=450&amp;START_MAXIMIZED=FALSE&amp;VAR:CALENDAR=US&amp;VAR:SYMBOL=SP50&amp;VAR:INDEX=0"}</definedName>
    <definedName name="_753__FDSAUDITLINK__" hidden="1">{"fdsup://directions/FAT Viewer?action=UPDATE&amp;creator=factset&amp;DYN_ARGS=TRUE&amp;DOC_NAME=FAT:FQL_AUDITING_CLIENT_TEMPLATE.FAT&amp;display_string=Audit&amp;VAR:KEY=IJEHEFKDIR&amp;VAR:QUERY=RkVfVkFMVUFUSU9OKCdQRScsJ01FQU4nLCdOVE1BJywnJywzOTUxOSwsLCcnKQ==&amp;WINDOW=FIRST_POPUP&amp;H","EIGHT=450&amp;WIDTH=450&amp;START_MAXIMIZED=FALSE&amp;VAR:CALENDAR=US&amp;VAR:SYMBOL=SP50&amp;VAR:INDEX=0"}</definedName>
    <definedName name="_754__FDSAUDITLINK__" hidden="1">{"fdsup://directions/FAT Viewer?action=UPDATE&amp;creator=factset&amp;DYN_ARGS=TRUE&amp;DOC_NAME=FAT:FQL_AUDITING_CLIENT_TEMPLATE.FAT&amp;display_string=Audit&amp;VAR:KEY=ULUJGHCRKF&amp;VAR:QUERY=RkVfVkFMVUFUSU9OKCdQRScsJ01FQU4nLCdOVE1BJywnJywzOTUxOCwsLCcnKQ==&amp;WINDOW=FIRST_POPUP&amp;H","EIGHT=450&amp;WIDTH=450&amp;START_MAXIMIZED=FALSE&amp;VAR:CALENDAR=US&amp;VAR:SYMBOL=SP50&amp;VAR:INDEX=0"}</definedName>
    <definedName name="_755__FDSAUDITLINK__" hidden="1">{"fdsup://directions/FAT Viewer?action=UPDATE&amp;creator=factset&amp;DYN_ARGS=TRUE&amp;DOC_NAME=FAT:FQL_AUDITING_CLIENT_TEMPLATE.FAT&amp;display_string=Audit&amp;VAR:KEY=ATCJIZKZKZ&amp;VAR:QUERY=RkVfVkFMVUFUSU9OKCdQRScsJ01FQU4nLCdOVE1BJywnJywzOTUxNywsLCcnKQ==&amp;WINDOW=FIRST_POPUP&amp;H","EIGHT=450&amp;WIDTH=450&amp;START_MAXIMIZED=FALSE&amp;VAR:CALENDAR=US&amp;VAR:SYMBOL=SP50&amp;VAR:INDEX=0"}</definedName>
    <definedName name="_756__FDSAUDITLINK__" hidden="1">{"fdsup://directions/FAT Viewer?action=UPDATE&amp;creator=factset&amp;DYN_ARGS=TRUE&amp;DOC_NAME=FAT:FQL_AUDITING_CLIENT_TEMPLATE.FAT&amp;display_string=Audit&amp;VAR:KEY=GTSHYPIHKR&amp;VAR:QUERY=RkVfVkFMVUFUSU9OKCdQRScsJ01FQU4nLCdOVE1BJywnJywzOTUxNCwsLCcnKQ==&amp;WINDOW=FIRST_POPUP&amp;H","EIGHT=450&amp;WIDTH=450&amp;START_MAXIMIZED=FALSE&amp;VAR:CALENDAR=US&amp;VAR:SYMBOL=SP50&amp;VAR:INDEX=0"}</definedName>
    <definedName name="_757__FDSAUDITLINK__" hidden="1">{"fdsup://directions/FAT Viewer?action=UPDATE&amp;creator=factset&amp;DYN_ARGS=TRUE&amp;DOC_NAME=FAT:FQL_AUDITING_CLIENT_TEMPLATE.FAT&amp;display_string=Audit&amp;VAR:KEY=GJOVQJCHCF&amp;VAR:QUERY=RkVfVkFMVUFUSU9OKCdQRScsJ01FQU4nLCdOVE1BJywnJywzOTUxMywsLCcnKQ==&amp;WINDOW=FIRST_POPUP&amp;H","EIGHT=450&amp;WIDTH=450&amp;START_MAXIMIZED=FALSE&amp;VAR:CALENDAR=US&amp;VAR:SYMBOL=SP50&amp;VAR:INDEX=0"}</definedName>
    <definedName name="_758__FDSAUDITLINK__" hidden="1">{"fdsup://directions/FAT Viewer?action=UPDATE&amp;creator=factset&amp;DYN_ARGS=TRUE&amp;DOC_NAME=FAT:FQL_AUDITING_CLIENT_TEMPLATE.FAT&amp;display_string=Audit&amp;VAR:KEY=QVSJODAXAR&amp;VAR:QUERY=RkVfVkFMVUFUSU9OKCdQRScsJ01FQU4nLCdOVE1BJywnJywzOTUxMiwsLCcnKQ==&amp;WINDOW=FIRST_POPUP&amp;H","EIGHT=450&amp;WIDTH=450&amp;START_MAXIMIZED=FALSE&amp;VAR:CALENDAR=US&amp;VAR:SYMBOL=SP50&amp;VAR:INDEX=0"}</definedName>
    <definedName name="_759__FDSAUDITLINK__" hidden="1">{"fdsup://directions/FAT Viewer?action=UPDATE&amp;creator=factset&amp;DYN_ARGS=TRUE&amp;DOC_NAME=FAT:FQL_AUDITING_CLIENT_TEMPLATE.FAT&amp;display_string=Audit&amp;VAR:KEY=UTGJINOLKL&amp;VAR:QUERY=RkVfVkFMVUFUSU9OKCdQRScsJ01FQU4nLCdOVE1BJywnJywzOTUxMSwsLCcnKQ==&amp;WINDOW=FIRST_POPUP&amp;H","EIGHT=450&amp;WIDTH=450&amp;START_MAXIMIZED=FALSE&amp;VAR:CALENDAR=US&amp;VAR:SYMBOL=SP50&amp;VAR:INDEX=0"}</definedName>
    <definedName name="_76__FDSAUDITLINK__" hidden="1">{"fdsup://directions/FAT Viewer?action=UPDATE&amp;creator=factset&amp;DYN_ARGS=TRUE&amp;DOC_NAME=FAT:FQL_AUDITING_CLIENT_TEMPLATE.FAT&amp;display_string=Audit&amp;VAR:KEY=OBGTENMBET&amp;VAR:QUERY=RkZfRU5UUlBSX1ZBTF9EQUlMWSg0MDMzMywsLCwsJ0RJTCcpL0VDX01FQU5fU0FMRVNfTlRNQSg0MDMzMyk=&amp;","WINDOW=FIRST_POPUP&amp;HEIGHT=450&amp;WIDTH=450&amp;START_MAXIMIZED=FALSE&amp;VAR:CALENDAR=US&amp;VAR:SYMBOL=SGI&amp;VAR:INDEX=0"}</definedName>
    <definedName name="_760__FDSAUDITLINK__" hidden="1">{"fdsup://directions/FAT Viewer?action=UPDATE&amp;creator=factset&amp;DYN_ARGS=TRUE&amp;DOC_NAME=FAT:FQL_AUDITING_CLIENT_TEMPLATE.FAT&amp;display_string=Audit&amp;VAR:KEY=CPGJGLCXYN&amp;VAR:QUERY=RkVfVkFMVUFUSU9OKCdQRScsJ01FQU4nLCdOVE1BJywnJywzOTUxMCwsLCcnKQ==&amp;WINDOW=FIRST_POPUP&amp;H","EIGHT=450&amp;WIDTH=450&amp;START_MAXIMIZED=FALSE&amp;VAR:CALENDAR=US&amp;VAR:SYMBOL=SP50&amp;VAR:INDEX=0"}</definedName>
    <definedName name="_761__FDSAUDITLINK__" hidden="1">{"fdsup://directions/FAT Viewer?action=UPDATE&amp;creator=factset&amp;DYN_ARGS=TRUE&amp;DOC_NAME=FAT:FQL_AUDITING_CLIENT_TEMPLATE.FAT&amp;display_string=Audit&amp;VAR:KEY=CRIZELCXST&amp;VAR:QUERY=RkVfVkFMVUFUSU9OKCdQRScsJ01FQU4nLCdOVE1BJywnJywzOTUwNywsLCcnKQ==&amp;WINDOW=FIRST_POPUP&amp;H","EIGHT=450&amp;WIDTH=450&amp;START_MAXIMIZED=FALSE&amp;VAR:CALENDAR=US&amp;VAR:SYMBOL=SP50&amp;VAR:INDEX=0"}</definedName>
    <definedName name="_762__FDSAUDITLINK__" hidden="1">{"fdsup://directions/FAT Viewer?action=UPDATE&amp;creator=factset&amp;DYN_ARGS=TRUE&amp;DOC_NAME=FAT:FQL_AUDITING_CLIENT_TEMPLATE.FAT&amp;display_string=Audit&amp;VAR:KEY=UXQNUTSFOT&amp;VAR:QUERY=RkVfVkFMVUFUSU9OKCdQRScsJ01FQU4nLCdOVE1BJywnJywzOTUwNiwsLCcnKQ==&amp;WINDOW=FIRST_POPUP&amp;H","EIGHT=450&amp;WIDTH=450&amp;START_MAXIMIZED=FALSE&amp;VAR:CALENDAR=US&amp;VAR:SYMBOL=SP50&amp;VAR:INDEX=0"}</definedName>
    <definedName name="_763__FDSAUDITLINK__" hidden="1">{"fdsup://directions/FAT Viewer?action=UPDATE&amp;creator=factset&amp;DYN_ARGS=TRUE&amp;DOC_NAME=FAT:FQL_AUDITING_CLIENT_TEMPLATE.FAT&amp;display_string=Audit&amp;VAR:KEY=IPKLATWJQV&amp;VAR:QUERY=RkVfVkFMVUFUSU9OKCdQRScsJ01FQU4nLCdOVE1BJywnJywzOTUwNSwsLCcnKQ==&amp;WINDOW=FIRST_POPUP&amp;H","EIGHT=450&amp;WIDTH=450&amp;START_MAXIMIZED=FALSE&amp;VAR:CALENDAR=US&amp;VAR:SYMBOL=SP50&amp;VAR:INDEX=0"}</definedName>
    <definedName name="_764__FDSAUDITLINK__" hidden="1">{"fdsup://directions/FAT Viewer?action=UPDATE&amp;creator=factset&amp;DYN_ARGS=TRUE&amp;DOC_NAME=FAT:FQL_AUDITING_CLIENT_TEMPLATE.FAT&amp;display_string=Audit&amp;VAR:KEY=WVONMHEZQZ&amp;VAR:QUERY=RkVfVkFMVUFUSU9OKCdQRScsJ01FQU4nLCdOVE1BJywnJywzOTUwNCwsLCcnKQ==&amp;WINDOW=FIRST_POPUP&amp;H","EIGHT=450&amp;WIDTH=450&amp;START_MAXIMIZED=FALSE&amp;VAR:CALENDAR=US&amp;VAR:SYMBOL=SP50&amp;VAR:INDEX=0"}</definedName>
    <definedName name="_765__FDSAUDITLINK__" hidden="1">{"fdsup://directions/FAT Viewer?action=UPDATE&amp;creator=factset&amp;DYN_ARGS=TRUE&amp;DOC_NAME=FAT:FQL_AUDITING_CLIENT_TEMPLATE.FAT&amp;display_string=Audit&amp;VAR:KEY=IJSRIZMTYX&amp;VAR:QUERY=RkVfVkFMVUFUSU9OKCdQRScsJ01FQU4nLCdOVE1BJywnJywzOTUwMywsLCcnKQ==&amp;WINDOW=FIRST_POPUP&amp;H","EIGHT=450&amp;WIDTH=450&amp;START_MAXIMIZED=FALSE&amp;VAR:CALENDAR=US&amp;VAR:SYMBOL=SP50&amp;VAR:INDEX=0"}</definedName>
    <definedName name="_766__FDSAUDITLINK__" hidden="1">{"fdsup://directions/FAT Viewer?action=UPDATE&amp;creator=factset&amp;DYN_ARGS=TRUE&amp;DOC_NAME=FAT:FQL_AUDITING_CLIENT_TEMPLATE.FAT&amp;display_string=Audit&amp;VAR:KEY=QDCNILYXAV&amp;VAR:QUERY=RkVfVkFMVUFUSU9OKCdQRScsJ01FQU4nLCdOVE1BJywnJywzOTUwMCwsLCcnKQ==&amp;WINDOW=FIRST_POPUP&amp;H","EIGHT=450&amp;WIDTH=450&amp;START_MAXIMIZED=FALSE&amp;VAR:CALENDAR=US&amp;VAR:SYMBOL=SP50&amp;VAR:INDEX=0"}</definedName>
    <definedName name="_767__FDSAUDITLINK__" hidden="1">{"fdsup://directions/FAT Viewer?action=UPDATE&amp;creator=factset&amp;DYN_ARGS=TRUE&amp;DOC_NAME=FAT:FQL_AUDITING_CLIENT_TEMPLATE.FAT&amp;display_string=Audit&amp;VAR:KEY=YRSBETIPKN&amp;VAR:QUERY=RkVfVkFMVUFUSU9OKCdQRScsJ01FQU4nLCdOVE1BJywnJywzOTQ5OSwsLCcnKQ==&amp;WINDOW=FIRST_POPUP&amp;H","EIGHT=450&amp;WIDTH=450&amp;START_MAXIMIZED=FALSE&amp;VAR:CALENDAR=US&amp;VAR:SYMBOL=SP50&amp;VAR:INDEX=0"}</definedName>
    <definedName name="_768__FDSAUDITLINK__" hidden="1">{"fdsup://directions/FAT Viewer?action=UPDATE&amp;creator=factset&amp;DYN_ARGS=TRUE&amp;DOC_NAME=FAT:FQL_AUDITING_CLIENT_TEMPLATE.FAT&amp;display_string=Audit&amp;VAR:KEY=SVKRIDEVUP&amp;VAR:QUERY=RkVfVkFMVUFUSU9OKCdQRScsJ01FQU4nLCdOVE1BJywnJywzOTQ5OCwsLCcnKQ==&amp;WINDOW=FIRST_POPUP&amp;H","EIGHT=450&amp;WIDTH=450&amp;START_MAXIMIZED=FALSE&amp;VAR:CALENDAR=US&amp;VAR:SYMBOL=SP50&amp;VAR:INDEX=0"}</definedName>
    <definedName name="_769__FDSAUDITLINK__" hidden="1">{"fdsup://directions/FAT Viewer?action=UPDATE&amp;creator=factset&amp;DYN_ARGS=TRUE&amp;DOC_NAME=FAT:FQL_AUDITING_CLIENT_TEMPLATE.FAT&amp;display_string=Audit&amp;VAR:KEY=SROTCDEBYT&amp;VAR:QUERY=RkVfVkFMVUFUSU9OKCdQRScsJ01FQU4nLCdOVE1BJywnJywzOTQ5NywsLCcnKQ==&amp;WINDOW=FIRST_POPUP&amp;H","EIGHT=450&amp;WIDTH=450&amp;START_MAXIMIZED=FALSE&amp;VAR:CALENDAR=US&amp;VAR:SYMBOL=SP50&amp;VAR:INDEX=0"}</definedName>
    <definedName name="_77__FDSAUDITLINK__" hidden="1">{"fdsup://directions/FAT Viewer?action=UPDATE&amp;creator=factset&amp;DYN_ARGS=TRUE&amp;DOC_NAME=FAT:FQL_AUDITING_CLIENT_TEMPLATE.FAT&amp;display_string=Audit&amp;VAR:KEY=UZAXYDSXGN&amp;VAR:QUERY=RkZfRU5UUlBSX1ZBTF9EQUlMWSg0MDMzMiwsLCwsJ0RJTCcpL0VDX01FQU5fU0FMRVNfTlRNQSg0MDMzMik=&amp;","WINDOW=FIRST_POPUP&amp;HEIGHT=450&amp;WIDTH=450&amp;START_MAXIMIZED=FALSE&amp;VAR:CALENDAR=US&amp;VAR:SYMBOL=SGI&amp;VAR:INDEX=0"}</definedName>
    <definedName name="_770__FDSAUDITLINK__" hidden="1">{"fdsup://directions/FAT Viewer?action=UPDATE&amp;creator=factset&amp;DYN_ARGS=TRUE&amp;DOC_NAME=FAT:FQL_AUDITING_CLIENT_TEMPLATE.FAT&amp;display_string=Audit&amp;VAR:KEY=WZUJCJIDEZ&amp;VAR:QUERY=RkVfVkFMVUFUSU9OKCdQRScsJ01FQU4nLCdOVE1BJywnJywzOTQ5MywsLCcnKQ==&amp;WINDOW=FIRST_POPUP&amp;H","EIGHT=450&amp;WIDTH=450&amp;START_MAXIMIZED=FALSE&amp;VAR:CALENDAR=US&amp;VAR:SYMBOL=SP50&amp;VAR:INDEX=0"}</definedName>
    <definedName name="_771__FDSAUDITLINK__" hidden="1">{"fdsup://directions/FAT Viewer?action=UPDATE&amp;creator=factset&amp;DYN_ARGS=TRUE&amp;DOC_NAME=FAT:FQL_AUDITING_CLIENT_TEMPLATE.FAT&amp;display_string=Audit&amp;VAR:KEY=ETQBYRSDGF&amp;VAR:QUERY=RkVfVkFMVUFUSU9OKCdQRScsJ01FQU4nLCdOVE1BJywnJywzOTQ5MiwsLCcnKQ==&amp;WINDOW=FIRST_POPUP&amp;H","EIGHT=450&amp;WIDTH=450&amp;START_MAXIMIZED=FALSE&amp;VAR:CALENDAR=US&amp;VAR:SYMBOL=SP50&amp;VAR:INDEX=0"}</definedName>
    <definedName name="_772__FDSAUDITLINK__" hidden="1">{"fdsup://directions/FAT Viewer?action=UPDATE&amp;creator=factset&amp;DYN_ARGS=TRUE&amp;DOC_NAME=FAT:FQL_AUDITING_CLIENT_TEMPLATE.FAT&amp;display_string=Audit&amp;VAR:KEY=MZEBWJGJWF&amp;VAR:QUERY=RkVfVkFMVUFUSU9OKCdQRScsJ01FQU4nLCdOVE1BJywnJywzOTQ5MSwsLCcnKQ==&amp;WINDOW=FIRST_POPUP&amp;H","EIGHT=450&amp;WIDTH=450&amp;START_MAXIMIZED=FALSE&amp;VAR:CALENDAR=US&amp;VAR:SYMBOL=SP50&amp;VAR:INDEX=0"}</definedName>
    <definedName name="_773__FDSAUDITLINK__" hidden="1">{"fdsup://directions/FAT Viewer?action=UPDATE&amp;creator=factset&amp;DYN_ARGS=TRUE&amp;DOC_NAME=FAT:FQL_AUDITING_CLIENT_TEMPLATE.FAT&amp;display_string=Audit&amp;VAR:KEY=WPCXAHEHCD&amp;VAR:QUERY=RkVfVkFMVUFUSU9OKCdQRScsJ01FQU4nLCdOVE1BJywnJywzOTQ5MCwsLCcnKQ==&amp;WINDOW=FIRST_POPUP&amp;H","EIGHT=450&amp;WIDTH=450&amp;START_MAXIMIZED=FALSE&amp;VAR:CALENDAR=US&amp;VAR:SYMBOL=SP50&amp;VAR:INDEX=0"}</definedName>
    <definedName name="_774__FDSAUDITLINK__" hidden="1">{"fdsup://directions/FAT Viewer?action=UPDATE&amp;creator=factset&amp;DYN_ARGS=TRUE&amp;DOC_NAME=FAT:FQL_AUDITING_CLIENT_TEMPLATE.FAT&amp;display_string=Audit&amp;VAR:KEY=EJYRCRIPUL&amp;VAR:QUERY=RkVfVkFMVUFUSU9OKCdQRScsJ01FQU4nLCdOVE1BJywnJywzOTQ4OSwsLCcnKQ==&amp;WINDOW=FIRST_POPUP&amp;H","EIGHT=450&amp;WIDTH=450&amp;START_MAXIMIZED=FALSE&amp;VAR:CALENDAR=US&amp;VAR:SYMBOL=SP50&amp;VAR:INDEX=0"}</definedName>
    <definedName name="_775__FDSAUDITLINK__" hidden="1">{"fdsup://directions/FAT Viewer?action=UPDATE&amp;creator=factset&amp;DYN_ARGS=TRUE&amp;DOC_NAME=FAT:FQL_AUDITING_CLIENT_TEMPLATE.FAT&amp;display_string=Audit&amp;VAR:KEY=ELAJCRUPWP&amp;VAR:QUERY=RkVfVkFMVUFUSU9OKCdQRScsJ01FQU4nLCdOVE1BJywnJywzOTQ4NiwsLCcnKQ==&amp;WINDOW=FIRST_POPUP&amp;H","EIGHT=450&amp;WIDTH=450&amp;START_MAXIMIZED=FALSE&amp;VAR:CALENDAR=US&amp;VAR:SYMBOL=SP50&amp;VAR:INDEX=0"}</definedName>
    <definedName name="_776__FDSAUDITLINK__" hidden="1">{"fdsup://directions/FAT Viewer?action=UPDATE&amp;creator=factset&amp;DYN_ARGS=TRUE&amp;DOC_NAME=FAT:FQL_AUDITING_CLIENT_TEMPLATE.FAT&amp;display_string=Audit&amp;VAR:KEY=UFCREPKVUR&amp;VAR:QUERY=RkVfVkFMVUFUSU9OKCdQRScsJ01FQU4nLCdOVE1BJywnJywzOTQ4NSwsLCcnKQ==&amp;WINDOW=FIRST_POPUP&amp;H","EIGHT=450&amp;WIDTH=450&amp;START_MAXIMIZED=FALSE&amp;VAR:CALENDAR=US&amp;VAR:SYMBOL=SP50&amp;VAR:INDEX=0"}</definedName>
    <definedName name="_777__FDSAUDITLINK__" hidden="1">{"fdsup://directions/FAT Viewer?action=UPDATE&amp;creator=factset&amp;DYN_ARGS=TRUE&amp;DOC_NAME=FAT:FQL_AUDITING_CLIENT_TEMPLATE.FAT&amp;display_string=Audit&amp;VAR:KEY=AHQXSNGNSR&amp;VAR:QUERY=RkVfVkFMVUFUSU9OKCdQRScsJ01FQU4nLCdOVE1BJywnJywzOTQ4NCwsLCcnKQ==&amp;WINDOW=FIRST_POPUP&amp;H","EIGHT=450&amp;WIDTH=450&amp;START_MAXIMIZED=FALSE&amp;VAR:CALENDAR=US&amp;VAR:SYMBOL=SP50&amp;VAR:INDEX=0"}</definedName>
    <definedName name="_778__FDSAUDITLINK__" hidden="1">{"fdsup://directions/FAT Viewer?action=UPDATE&amp;creator=factset&amp;DYN_ARGS=TRUE&amp;DOC_NAME=FAT:FQL_AUDITING_CLIENT_TEMPLATE.FAT&amp;display_string=Audit&amp;VAR:KEY=UJGPOTWFSZ&amp;VAR:QUERY=RkVfVkFMVUFUSU9OKCdQRScsJ01FQU4nLCdOVE1BJywnJywzOTQ4MywsLCcnKQ==&amp;WINDOW=FIRST_POPUP&amp;H","EIGHT=450&amp;WIDTH=450&amp;START_MAXIMIZED=FALSE&amp;VAR:CALENDAR=US&amp;VAR:SYMBOL=SP50&amp;VAR:INDEX=0"}</definedName>
    <definedName name="_779__FDSAUDITLINK__" hidden="1">{"fdsup://directions/FAT Viewer?action=UPDATE&amp;creator=factset&amp;DYN_ARGS=TRUE&amp;DOC_NAME=FAT:FQL_AUDITING_CLIENT_TEMPLATE.FAT&amp;display_string=Audit&amp;VAR:KEY=WZAZWJCZSB&amp;VAR:QUERY=RkVfVkFMVUFUSU9OKCdQRScsJ01FQU4nLCdOVE1BJywnJywzOTQ4MiwsLCcnKQ==&amp;WINDOW=FIRST_POPUP&amp;H","EIGHT=450&amp;WIDTH=450&amp;START_MAXIMIZED=FALSE&amp;VAR:CALENDAR=US&amp;VAR:SYMBOL=SP50&amp;VAR:INDEX=0"}</definedName>
    <definedName name="_78__FDSAUDITLINK__" hidden="1">{"fdsup://directions/FAT Viewer?action=UPDATE&amp;creator=factset&amp;DYN_ARGS=TRUE&amp;DOC_NAME=FAT:FQL_AUDITING_CLIENT_TEMPLATE.FAT&amp;display_string=Audit&amp;VAR:KEY=OZILQHMVEF&amp;VAR:QUERY=RkZfRU5UUlBSX1ZBTF9EQUlMWSg0MDMzMSwsLCwsJ0RJTCcpL0VDX01FQU5fU0FMRVNfTlRNQSg0MDMzMSk=&amp;","WINDOW=FIRST_POPUP&amp;HEIGHT=450&amp;WIDTH=450&amp;START_MAXIMIZED=FALSE&amp;VAR:CALENDAR=US&amp;VAR:SYMBOL=SGI&amp;VAR:INDEX=0"}</definedName>
    <definedName name="_780__FDSAUDITLINK__" hidden="1">{"fdsup://directions/FAT Viewer?action=UPDATE&amp;creator=factset&amp;DYN_ARGS=TRUE&amp;DOC_NAME=FAT:FQL_AUDITING_CLIENT_TEMPLATE.FAT&amp;display_string=Audit&amp;VAR:KEY=AXMBKRCZIN&amp;VAR:QUERY=RkVfVkFMVUFUSU9OKCdQRScsJ01FQU4nLCdOVE1BJywnJywzOTQ3OSwsLCcnKQ==&amp;WINDOW=FIRST_POPUP&amp;H","EIGHT=450&amp;WIDTH=450&amp;START_MAXIMIZED=FALSE&amp;VAR:CALENDAR=US&amp;VAR:SYMBOL=SP50&amp;VAR:INDEX=0"}</definedName>
    <definedName name="_781__FDSAUDITLINK__" hidden="1">{"fdsup://directions/FAT Viewer?action=UPDATE&amp;creator=factset&amp;DYN_ARGS=TRUE&amp;DOC_NAME=FAT:FQL_AUDITING_CLIENT_TEMPLATE.FAT&amp;display_string=Audit&amp;VAR:KEY=KXGBUBIJOD&amp;VAR:QUERY=RkVfVkFMVUFUSU9OKCdQRScsJ01FQU4nLCdOVE1BJywnJywzOTQ3OCwsLCcnKQ==&amp;WINDOW=FIRST_POPUP&amp;H","EIGHT=450&amp;WIDTH=450&amp;START_MAXIMIZED=FALSE&amp;VAR:CALENDAR=US&amp;VAR:SYMBOL=SP50&amp;VAR:INDEX=0"}</definedName>
    <definedName name="_782__FDSAUDITLINK__" hidden="1">{"fdsup://directions/FAT Viewer?action=UPDATE&amp;creator=factset&amp;DYN_ARGS=TRUE&amp;DOC_NAME=FAT:FQL_AUDITING_CLIENT_TEMPLATE.FAT&amp;display_string=Audit&amp;VAR:KEY=AHGRGXAPYX&amp;VAR:QUERY=RkVfVkFMVUFUSU9OKCdQRScsJ01FQU4nLCdOVE1BJywnJywzOTQ3NywsLCcnKQ==&amp;WINDOW=FIRST_POPUP&amp;H","EIGHT=450&amp;WIDTH=450&amp;START_MAXIMIZED=FALSE&amp;VAR:CALENDAR=US&amp;VAR:SYMBOL=SP50&amp;VAR:INDEX=0"}</definedName>
    <definedName name="_783__FDSAUDITLINK__" hidden="1">{"fdsup://directions/FAT Viewer?action=UPDATE&amp;creator=factset&amp;DYN_ARGS=TRUE&amp;DOC_NAME=FAT:FQL_AUDITING_CLIENT_TEMPLATE.FAT&amp;display_string=Audit&amp;VAR:KEY=OJKXQPWFEN&amp;VAR:QUERY=RkVfVkFMVUFUSU9OKCdQRScsJ01FQU4nLCdOVE1BJywnJywzOTQ3NiwsLCcnKQ==&amp;WINDOW=FIRST_POPUP&amp;H","EIGHT=450&amp;WIDTH=450&amp;START_MAXIMIZED=FALSE&amp;VAR:CALENDAR=US&amp;VAR:SYMBOL=SP50&amp;VAR:INDEX=0"}</definedName>
    <definedName name="_784__FDSAUDITLINK__" hidden="1">{"fdsup://directions/FAT Viewer?action=UPDATE&amp;creator=factset&amp;DYN_ARGS=TRUE&amp;DOC_NAME=FAT:FQL_AUDITING_CLIENT_TEMPLATE.FAT&amp;display_string=Audit&amp;VAR:KEY=YBGHIJAZCN&amp;VAR:QUERY=RkVfVkFMVUFUSU9OKCdQRScsJ01FQU4nLCdOVE1BJywnJywzOTQ3NSwsLCcnKQ==&amp;WINDOW=FIRST_POPUP&amp;H","EIGHT=450&amp;WIDTH=450&amp;START_MAXIMIZED=FALSE&amp;VAR:CALENDAR=US&amp;VAR:SYMBOL=SP50&amp;VAR:INDEX=0"}</definedName>
    <definedName name="_785__FDSAUDITLINK__" hidden="1">{"fdsup://directions/FAT Viewer?action=UPDATE&amp;creator=factset&amp;DYN_ARGS=TRUE&amp;DOC_NAME=FAT:FQL_AUDITING_CLIENT_TEMPLATE.FAT&amp;display_string=Audit&amp;VAR:KEY=WJWDIZUZIT&amp;VAR:QUERY=RkVfVkFMVUFUSU9OKCdQRScsJ01FQU4nLCdOVE1BJywnJywzOTQ3MiwsLCcnKQ==&amp;WINDOW=FIRST_POPUP&amp;H","EIGHT=450&amp;WIDTH=450&amp;START_MAXIMIZED=FALSE&amp;VAR:CALENDAR=US&amp;VAR:SYMBOL=SP50&amp;VAR:INDEX=0"}</definedName>
    <definedName name="_786__FDSAUDITLINK__" hidden="1">{"fdsup://directions/FAT Viewer?action=UPDATE&amp;creator=factset&amp;DYN_ARGS=TRUE&amp;DOC_NAME=FAT:FQL_AUDITING_CLIENT_TEMPLATE.FAT&amp;display_string=Audit&amp;VAR:KEY=AFGREFKDEL&amp;VAR:QUERY=RkVfVkFMVUFUSU9OKCdQRScsJ01FQU4nLCdOVE1BJywnJywzOTQ3MSwsLCcnKQ==&amp;WINDOW=FIRST_POPUP&amp;H","EIGHT=450&amp;WIDTH=450&amp;START_MAXIMIZED=FALSE&amp;VAR:CALENDAR=US&amp;VAR:SYMBOL=SP50&amp;VAR:INDEX=0"}</definedName>
    <definedName name="_787__FDSAUDITLINK__" hidden="1">{"fdsup://directions/FAT Viewer?action=UPDATE&amp;creator=factset&amp;DYN_ARGS=TRUE&amp;DOC_NAME=FAT:FQL_AUDITING_CLIENT_TEMPLATE.FAT&amp;display_string=Audit&amp;VAR:KEY=AJOHCVCRGF&amp;VAR:QUERY=RkVfVkFMVUFUSU9OKCdQRScsJ01FQU4nLCdOVE1BJywnJywzOTQ3MCwsLCcnKQ==&amp;WINDOW=FIRST_POPUP&amp;H","EIGHT=450&amp;WIDTH=450&amp;START_MAXIMIZED=FALSE&amp;VAR:CALENDAR=US&amp;VAR:SYMBOL=SP50&amp;VAR:INDEX=0"}</definedName>
    <definedName name="_788__FDSAUDITLINK__" hidden="1">{"fdsup://directions/FAT Viewer?action=UPDATE&amp;creator=factset&amp;DYN_ARGS=TRUE&amp;DOC_NAME=FAT:FQL_AUDITING_CLIENT_TEMPLATE.FAT&amp;display_string=Audit&amp;VAR:KEY=MBYLUNQPCR&amp;VAR:QUERY=RkVfVkFMVUFUSU9OKCdQRScsJ01FQU4nLCdOVE1BJywnJywzOTQ2OSwsLCcnKQ==&amp;WINDOW=FIRST_POPUP&amp;H","EIGHT=450&amp;WIDTH=450&amp;START_MAXIMIZED=FALSE&amp;VAR:CALENDAR=US&amp;VAR:SYMBOL=SP50&amp;VAR:INDEX=0"}</definedName>
    <definedName name="_789__FDSAUDITLINK__" hidden="1">{"fdsup://directions/FAT Viewer?action=UPDATE&amp;creator=factset&amp;DYN_ARGS=TRUE&amp;DOC_NAME=FAT:FQL_AUDITING_CLIENT_TEMPLATE.FAT&amp;display_string=Audit&amp;VAR:KEY=MDKBMRGFMX&amp;VAR:QUERY=RkVfVkFMVUFUSU9OKCdQRScsJ01FQU4nLCdOVE1BJywnJywzOTQ2NSwsLCcnKQ==&amp;WINDOW=FIRST_POPUP&amp;H","EIGHT=450&amp;WIDTH=450&amp;START_MAXIMIZED=FALSE&amp;VAR:CALENDAR=US&amp;VAR:SYMBOL=SP50&amp;VAR:INDEX=0"}</definedName>
    <definedName name="_79__FDSAUDITLINK__" hidden="1">{"fdsup://directions/FAT Viewer?action=UPDATE&amp;creator=factset&amp;DYN_ARGS=TRUE&amp;DOC_NAME=FAT:FQL_AUDITING_CLIENT_TEMPLATE.FAT&amp;display_string=Audit&amp;VAR:KEY=QDCRQXYZEL&amp;VAR:QUERY=RkZfRU5UUlBSX1ZBTF9EQUlMWSg0MDMzMCwsLCwsJ0RJTCcpL0VDX01FQU5fU0FMRVNfTlRNQSg0MDMzMCk=&amp;","WINDOW=FIRST_POPUP&amp;HEIGHT=450&amp;WIDTH=450&amp;START_MAXIMIZED=FALSE&amp;VAR:CALENDAR=US&amp;VAR:SYMBOL=SGI&amp;VAR:INDEX=0"}</definedName>
    <definedName name="_790__FDSAUDITLINK__" hidden="1">{"fdsup://directions/FAT Viewer?action=UPDATE&amp;creator=factset&amp;DYN_ARGS=TRUE&amp;DOC_NAME=FAT:FQL_AUDITING_CLIENT_TEMPLATE.FAT&amp;display_string=Audit&amp;VAR:KEY=MLIRQDYXYD&amp;VAR:QUERY=RkVfVkFMVUFUSU9OKCdQRScsJ01FQU4nLCdOVE1BJywnJywzOTQ2NCwsLCcnKQ==&amp;WINDOW=FIRST_POPUP&amp;H","EIGHT=450&amp;WIDTH=450&amp;START_MAXIMIZED=FALSE&amp;VAR:CALENDAR=US&amp;VAR:SYMBOL=SP50&amp;VAR:INDEX=0"}</definedName>
    <definedName name="_791__FDSAUDITLINK__" hidden="1">{"fdsup://directions/FAT Viewer?action=UPDATE&amp;creator=factset&amp;DYN_ARGS=TRUE&amp;DOC_NAME=FAT:FQL_AUDITING_CLIENT_TEMPLATE.FAT&amp;display_string=Audit&amp;VAR:KEY=AHEXMTQZWV&amp;VAR:QUERY=RkVfVkFMVUFUSU9OKCdQRScsJ01FQU4nLCdOVE1BJywnJywzOTQ2MywsLCcnKQ==&amp;WINDOW=FIRST_POPUP&amp;H","EIGHT=450&amp;WIDTH=450&amp;START_MAXIMIZED=FALSE&amp;VAR:CALENDAR=US&amp;VAR:SYMBOL=SP50&amp;VAR:INDEX=0"}</definedName>
    <definedName name="_792__FDSAUDITLINK__" hidden="1">{"fdsup://directions/FAT Viewer?action=UPDATE&amp;creator=factset&amp;DYN_ARGS=TRUE&amp;DOC_NAME=FAT:FQL_AUDITING_CLIENT_TEMPLATE.FAT&amp;display_string=Audit&amp;VAR:KEY=CDODUJQJQZ&amp;VAR:QUERY=RkVfVkFMVUFUSU9OKCdQRScsJ01FQU4nLCdOVE1BJywnJywzOTQ2MiwsLCcnKQ==&amp;WINDOW=FIRST_POPUP&amp;H","EIGHT=450&amp;WIDTH=450&amp;START_MAXIMIZED=FALSE&amp;VAR:CALENDAR=US&amp;VAR:SYMBOL=SP50&amp;VAR:INDEX=0"}</definedName>
    <definedName name="_793__FDSAUDITLINK__" hidden="1">{"fdsup://directions/FAT Viewer?action=UPDATE&amp;creator=factset&amp;DYN_ARGS=TRUE&amp;DOC_NAME=FAT:FQL_AUDITING_CLIENT_TEMPLATE.FAT&amp;display_string=Audit&amp;VAR:KEY=OZWPCHAFYH&amp;VAR:QUERY=RkVfVkFMVUFUSU9OKCdQRScsJ01FQU4nLCdOVE1BJywnJywzOTQ2MSwsLCcnKQ==&amp;WINDOW=FIRST_POPUP&amp;H","EIGHT=450&amp;WIDTH=450&amp;START_MAXIMIZED=FALSE&amp;VAR:CALENDAR=US&amp;VAR:SYMBOL=SP50&amp;VAR:INDEX=0"}</definedName>
    <definedName name="_794__FDSAUDITLINK__" hidden="1">{"fdsup://directions/FAT Viewer?action=UPDATE&amp;creator=factset&amp;DYN_ARGS=TRUE&amp;DOC_NAME=FAT:FQL_AUDITING_CLIENT_TEMPLATE.FAT&amp;display_string=Audit&amp;VAR:KEY=SFWZSVWHUR&amp;VAR:QUERY=RkVfVkFMVUFUSU9OKCdQRScsJ01FQU4nLCdOVE1BJywnJywzOTQ1OCwsLCcnKQ==&amp;WINDOW=FIRST_POPUP&amp;H","EIGHT=450&amp;WIDTH=450&amp;START_MAXIMIZED=FALSE&amp;VAR:CALENDAR=US&amp;VAR:SYMBOL=SP50&amp;VAR:INDEX=0"}</definedName>
    <definedName name="_795__FDSAUDITLINK__" hidden="1">{"fdsup://directions/FAT Viewer?action=UPDATE&amp;creator=factset&amp;DYN_ARGS=TRUE&amp;DOC_NAME=FAT:FQL_AUDITING_CLIENT_TEMPLATE.FAT&amp;display_string=Audit&amp;VAR:KEY=OTCTUJIVQB&amp;VAR:QUERY=RkVfVkFMVUFUSU9OKCdQRScsJ01FQU4nLCdOVE1BJywnJywzOTQ1NywsLCcnKQ==&amp;WINDOW=FIRST_POPUP&amp;H","EIGHT=450&amp;WIDTH=450&amp;START_MAXIMIZED=FALSE&amp;VAR:CALENDAR=US&amp;VAR:SYMBOL=SP50&amp;VAR:INDEX=0"}</definedName>
    <definedName name="_796__FDSAUDITLINK__" hidden="1">{"fdsup://directions/FAT Viewer?action=UPDATE&amp;creator=factset&amp;DYN_ARGS=TRUE&amp;DOC_NAME=FAT:FQL_AUDITING_CLIENT_TEMPLATE.FAT&amp;display_string=Audit&amp;VAR:KEY=ELYLWJGTIZ&amp;VAR:QUERY=RkVfVkFMVUFUSU9OKCdQRScsJ01FQU4nLCdOVE1BJywnJywzOTQ1NiwsLCcnKQ==&amp;WINDOW=FIRST_POPUP&amp;H","EIGHT=450&amp;WIDTH=450&amp;START_MAXIMIZED=FALSE&amp;VAR:CALENDAR=US&amp;VAR:SYMBOL=SP50&amp;VAR:INDEX=0"}</definedName>
    <definedName name="_797__FDSAUDITLINK__" hidden="1">{"fdsup://directions/FAT Viewer?action=UPDATE&amp;creator=factset&amp;DYN_ARGS=TRUE&amp;DOC_NAME=FAT:FQL_AUDITING_CLIENT_TEMPLATE.FAT&amp;display_string=Audit&amp;VAR:KEY=OZWBUVITIX&amp;VAR:QUERY=RkVfVkFMVUFUSU9OKCdQRScsJ01FQU4nLCdOVE1BJywnJywzOTQ1NSwsLCcnKQ==&amp;WINDOW=FIRST_POPUP&amp;H","EIGHT=450&amp;WIDTH=450&amp;START_MAXIMIZED=FALSE&amp;VAR:CALENDAR=US&amp;VAR:SYMBOL=SP50&amp;VAR:INDEX=0"}</definedName>
    <definedName name="_798__FDSAUDITLINK__" hidden="1">{"fdsup://directions/FAT Viewer?action=UPDATE&amp;creator=factset&amp;DYN_ARGS=TRUE&amp;DOC_NAME=FAT:FQL_AUDITING_CLIENT_TEMPLATE.FAT&amp;display_string=Audit&amp;VAR:KEY=MXSRUJYVMZ&amp;VAR:QUERY=RkVfVkFMVUFUSU9OKCdQRScsJ01FQU4nLCdOVE1BJywnJywzOTQ1NCwsLCcnKQ==&amp;WINDOW=FIRST_POPUP&amp;H","EIGHT=450&amp;WIDTH=450&amp;START_MAXIMIZED=FALSE&amp;VAR:CALENDAR=US&amp;VAR:SYMBOL=SP50&amp;VAR:INDEX=0"}</definedName>
    <definedName name="_799__FDSAUDITLINK__" hidden="1">{"fdsup://directions/FAT Viewer?action=UPDATE&amp;creator=factset&amp;DYN_ARGS=TRUE&amp;DOC_NAME=FAT:FQL_AUDITING_CLIENT_TEMPLATE.FAT&amp;display_string=Audit&amp;VAR:KEY=UPEXCXKTSZ&amp;VAR:QUERY=RkVfVkFMVUFUSU9OKCdQRScsJ01FQU4nLCdOVE1BJywnJywzOTQ1MSwsLCcnKQ==&amp;WINDOW=FIRST_POPUP&amp;H","EIGHT=450&amp;WIDTH=450&amp;START_MAXIMIZED=FALSE&amp;VAR:CALENDAR=US&amp;VAR:SYMBOL=SP50&amp;VAR:INDEX=0"}</definedName>
    <definedName name="_8__FDSAUDITLINK__" hidden="1">{"fdsup://directions/FAT Viewer?action=UPDATE&amp;creator=factset&amp;DYN_ARGS=TRUE&amp;DOC_NAME=FAT:FQL_AUDITING_CLIENT_TEMPLATE.FAT&amp;display_string=Audit&amp;VAR:KEY=EJCFYNMDGB&amp;VAR:QUERY=RkZfRU5UUlBSX1ZBTF9EQUlMWSg0MDQyOSwsLCwsJ0RJTCcpL0VDX01FQU5fU0FMRVNfTlRNQSg0MDQyOSk=&amp;","WINDOW=FIRST_POPUP&amp;HEIGHT=450&amp;WIDTH=450&amp;START_MAXIMIZED=FALSE&amp;VAR:CALENDAR=US&amp;VAR:SYMBOL=SGI&amp;VAR:INDEX=0"}</definedName>
    <definedName name="_80__FDSAUDITLINK__" hidden="1">{"fdsup://directions/FAT Viewer?action=UPDATE&amp;creator=factset&amp;DYN_ARGS=TRUE&amp;DOC_NAME=FAT:FQL_AUDITING_CLIENT_TEMPLATE.FAT&amp;display_string=Audit&amp;VAR:KEY=ADAFSTSTQB&amp;VAR:QUERY=RkZfRU5UUlBSX1ZBTF9EQUlMWSg0MDMyOSwsLCwsJ0RJTCcpL0VDX01FQU5fU0FMRVNfTlRNQSg0MDMyOSk=&amp;","WINDOW=FIRST_POPUP&amp;HEIGHT=450&amp;WIDTH=450&amp;START_MAXIMIZED=FALSE&amp;VAR:CALENDAR=US&amp;VAR:SYMBOL=SGI&amp;VAR:INDEX=0"}</definedName>
    <definedName name="_800__FDSAUDITLINK__" hidden="1">{"fdsup://directions/FAT Viewer?action=UPDATE&amp;creator=factset&amp;DYN_ARGS=TRUE&amp;DOC_NAME=FAT:FQL_AUDITING_CLIENT_TEMPLATE.FAT&amp;display_string=Audit&amp;VAR:KEY=YBGXIHABOF&amp;VAR:QUERY=RkVfVkFMVUFUSU9OKCdQRScsJ01FQU4nLCdOVE1BJywnJywzOTQ1MCwsLCcnKQ==&amp;WINDOW=FIRST_POPUP&amp;H","EIGHT=450&amp;WIDTH=450&amp;START_MAXIMIZED=FALSE&amp;VAR:CALENDAR=US&amp;VAR:SYMBOL=SP50&amp;VAR:INDEX=0"}</definedName>
    <definedName name="_801__FDSAUDITLINK__" hidden="1">{"fdsup://directions/FAT Viewer?action=UPDATE&amp;creator=factset&amp;DYN_ARGS=TRUE&amp;DOC_NAME=FAT:FQL_AUDITING_CLIENT_TEMPLATE.FAT&amp;display_string=Audit&amp;VAR:KEY=OTEDAVKLIB&amp;VAR:QUERY=RkVfVkFMVUFUSU9OKCdQRScsJ01FQU4nLCdOVE1BJywnJywzOTQ0OSwsLCcnKQ==&amp;WINDOW=FIRST_POPUP&amp;H","EIGHT=450&amp;WIDTH=450&amp;START_MAXIMIZED=FALSE&amp;VAR:CALENDAR=US&amp;VAR:SYMBOL=SP50&amp;VAR:INDEX=0"}</definedName>
    <definedName name="_802__FDSAUDITLINK__" hidden="1">{"fdsup://directions/FAT Viewer?action=UPDATE&amp;creator=factset&amp;DYN_ARGS=TRUE&amp;DOC_NAME=FAT:FQL_AUDITING_CLIENT_TEMPLATE.FAT&amp;display_string=Audit&amp;VAR:KEY=MHUFSTOBOD&amp;VAR:QUERY=RkVfVkFMVUFUSU9OKCdQRScsJ01FQU4nLCdOVE1BJywnJywzOTQ0NywsLCcnKQ==&amp;WINDOW=FIRST_POPUP&amp;H","EIGHT=450&amp;WIDTH=450&amp;START_MAXIMIZED=FALSE&amp;VAR:CALENDAR=US&amp;VAR:SYMBOL=SP50&amp;VAR:INDEX=0"}</definedName>
    <definedName name="_803__FDSAUDITLINK__" hidden="1">{"fdsup://directions/FAT Viewer?action=UPDATE&amp;creator=factset&amp;DYN_ARGS=TRUE&amp;DOC_NAME=FAT:FQL_AUDITING_CLIENT_TEMPLATE.FAT&amp;display_string=Audit&amp;VAR:KEY=IFQBMFIXUL&amp;VAR:QUERY=RkVfVkFMVUFUSU9OKCdQRScsJ01FQU4nLCdOVE1BJywnJywzOTQ0NCwsLCcnKQ==&amp;WINDOW=FIRST_POPUP&amp;H","EIGHT=450&amp;WIDTH=450&amp;START_MAXIMIZED=FALSE&amp;VAR:CALENDAR=US&amp;VAR:SYMBOL=SP50&amp;VAR:INDEX=0"}</definedName>
    <definedName name="_804__FDSAUDITLINK__" hidden="1">{"fdsup://directions/FAT Viewer?action=UPDATE&amp;creator=factset&amp;DYN_ARGS=TRUE&amp;DOC_NAME=FAT:FQL_AUDITING_CLIENT_TEMPLATE.FAT&amp;display_string=Audit&amp;VAR:KEY=QLAFUHSHGF&amp;VAR:QUERY=RkVfVkFMVUFUSU9OKCdQRScsJ01FQU4nLCdOVE1BJywnJywzOTQ0MywsLCcnKQ==&amp;WINDOW=FIRST_POPUP&amp;H","EIGHT=450&amp;WIDTH=450&amp;START_MAXIMIZED=FALSE&amp;VAR:CALENDAR=US&amp;VAR:SYMBOL=SP50&amp;VAR:INDEX=0"}</definedName>
    <definedName name="_805__FDSAUDITLINK__" hidden="1">{"fdsup://directions/FAT Viewer?action=UPDATE&amp;creator=factset&amp;DYN_ARGS=TRUE&amp;DOC_NAME=FAT:FQL_AUDITING_CLIENT_TEMPLATE.FAT&amp;display_string=Audit&amp;VAR:KEY=KRUNWPCFCF&amp;VAR:QUERY=RkVfVkFMVUFUSU9OKCdQRScsJ01FQU4nLCdOVE1BJywnJywzOTQ0MiwsLCcnKQ==&amp;WINDOW=FIRST_POPUP&amp;H","EIGHT=450&amp;WIDTH=450&amp;START_MAXIMIZED=FALSE&amp;VAR:CALENDAR=US&amp;VAR:SYMBOL=SP50&amp;VAR:INDEX=0"}</definedName>
    <definedName name="_806__FDSAUDITLINK__" hidden="1">{"fdsup://directions/FAT Viewer?action=UPDATE&amp;creator=factset&amp;DYN_ARGS=TRUE&amp;DOC_NAME=FAT:FQL_AUDITING_CLIENT_TEMPLATE.FAT&amp;display_string=Audit&amp;VAR:KEY=WBKXSFOVOT&amp;VAR:QUERY=RkVfVkFMVUFUSU9OKCdQRScsJ01FQU4nLCdOVE1BJywnJywzOTQ0MCwsLCcnKQ==&amp;WINDOW=FIRST_POPUP&amp;H","EIGHT=450&amp;WIDTH=450&amp;START_MAXIMIZED=FALSE&amp;VAR:CALENDAR=US&amp;VAR:SYMBOL=SP50&amp;VAR:INDEX=0"}</definedName>
    <definedName name="_807__FDSAUDITLINK__" hidden="1">{"fdsup://directions/FAT Viewer?action=UPDATE&amp;creator=factset&amp;DYN_ARGS=TRUE&amp;DOC_NAME=FAT:FQL_AUDITING_CLIENT_TEMPLATE.FAT&amp;display_string=Audit&amp;VAR:KEY=ILYBSFAFSL&amp;VAR:QUERY=RkVfVkFMVUFUSU9OKCdQRScsJ01FQU4nLCdOVE1BJywnJywzOTQzNywsLCcnKQ==&amp;WINDOW=FIRST_POPUP&amp;H","EIGHT=450&amp;WIDTH=450&amp;START_MAXIMIZED=FALSE&amp;VAR:CALENDAR=US&amp;VAR:SYMBOL=SP50&amp;VAR:INDEX=0"}</definedName>
    <definedName name="_808__FDSAUDITLINK__" hidden="1">{"fdsup://directions/FAT Viewer?action=UPDATE&amp;creator=factset&amp;DYN_ARGS=TRUE&amp;DOC_NAME=FAT:FQL_AUDITING_CLIENT_TEMPLATE.FAT&amp;display_string=Audit&amp;VAR:KEY=IFIZINSZUJ&amp;VAR:QUERY=RkVfVkFMVUFUSU9OKCdQRScsJ01FQU4nLCdOVE1BJywnJywzOTQzNiwsLCcnKQ==&amp;WINDOW=FIRST_POPUP&amp;H","EIGHT=450&amp;WIDTH=450&amp;START_MAXIMIZED=FALSE&amp;VAR:CALENDAR=US&amp;VAR:SYMBOL=SP50&amp;VAR:INDEX=0"}</definedName>
    <definedName name="_809__FDSAUDITLINK__" hidden="1">{"fdsup://directions/FAT Viewer?action=UPDATE&amp;creator=factset&amp;DYN_ARGS=TRUE&amp;DOC_NAME=FAT:FQL_AUDITING_CLIENT_TEMPLATE.FAT&amp;display_string=Audit&amp;VAR:KEY=OBELIBEDWV&amp;VAR:QUERY=RkVfVkFMVUFUSU9OKCdQRScsJ01FQU4nLCdOVE1BJywnJywzOTQzNSwsLCcnKQ==&amp;WINDOW=FIRST_POPUP&amp;H","EIGHT=450&amp;WIDTH=450&amp;START_MAXIMIZED=FALSE&amp;VAR:CALENDAR=US&amp;VAR:SYMBOL=SP50&amp;VAR:INDEX=0"}</definedName>
    <definedName name="_81__FDSAUDITLINK__" hidden="1">{"fdsup://directions/FAT Viewer?action=UPDATE&amp;creator=factset&amp;DYN_ARGS=TRUE&amp;DOC_NAME=FAT:FQL_AUDITING_CLIENT_TEMPLATE.FAT&amp;display_string=Audit&amp;VAR:KEY=OPWVQBUTYB&amp;VAR:QUERY=RkZfRU5UUlBSX1ZBTF9EQUlMWSg0MDMyNiwsLCwsJ0RJTCcpL0VDX01FQU5fU0FMRVNfTlRNQSg0MDMyNik=&amp;","WINDOW=FIRST_POPUP&amp;HEIGHT=450&amp;WIDTH=450&amp;START_MAXIMIZED=FALSE&amp;VAR:CALENDAR=US&amp;VAR:SYMBOL=SGI&amp;VAR:INDEX=0"}</definedName>
    <definedName name="_810__FDSAUDITLINK__" hidden="1">{"fdsup://directions/FAT Viewer?action=UPDATE&amp;creator=factset&amp;DYN_ARGS=TRUE&amp;DOC_NAME=FAT:FQL_AUDITING_CLIENT_TEMPLATE.FAT&amp;display_string=Audit&amp;VAR:KEY=KLSZOPWBQF&amp;VAR:QUERY=RkVfVkFMVUFUSU9OKCdQRScsJ01FQU4nLCdOVE1BJywnJywzOTQzNCwsLCcnKQ==&amp;WINDOW=FIRST_POPUP&amp;H","EIGHT=450&amp;WIDTH=450&amp;START_MAXIMIZED=FALSE&amp;VAR:CALENDAR=US&amp;VAR:SYMBOL=SP50&amp;VAR:INDEX=0"}</definedName>
    <definedName name="_811__FDSAUDITLINK__" hidden="1">{"fdsup://directions/FAT Viewer?action=UPDATE&amp;creator=factset&amp;DYN_ARGS=TRUE&amp;DOC_NAME=FAT:FQL_AUDITING_CLIENT_TEMPLATE.FAT&amp;display_string=Audit&amp;VAR:KEY=WHSZCDARAN&amp;VAR:QUERY=RkVfVkFMVUFUSU9OKCdQRScsJ01FQU4nLCdOVE1BJywnJywzOTQzMywsLCcnKQ==&amp;WINDOW=FIRST_POPUP&amp;H","EIGHT=450&amp;WIDTH=450&amp;START_MAXIMIZED=FALSE&amp;VAR:CALENDAR=US&amp;VAR:SYMBOL=SP50&amp;VAR:INDEX=0"}</definedName>
    <definedName name="_812__FDSAUDITLINK__" hidden="1">{"fdsup://directions/FAT Viewer?action=UPDATE&amp;creator=factset&amp;DYN_ARGS=TRUE&amp;DOC_NAME=FAT:FQL_AUDITING_CLIENT_TEMPLATE.FAT&amp;display_string=Audit&amp;VAR:KEY=SRIFGZUXUP&amp;VAR:QUERY=RkVfVkFMVUFUSU9OKCdQRScsJ01FQU4nLCdOVE1BJywnJywzOTQzMCwsLCcnKQ==&amp;WINDOW=FIRST_POPUP&amp;H","EIGHT=450&amp;WIDTH=450&amp;START_MAXIMIZED=FALSE&amp;VAR:CALENDAR=US&amp;VAR:SYMBOL=SP50&amp;VAR:INDEX=0"}</definedName>
    <definedName name="_813__FDSAUDITLINK__" hidden="1">{"fdsup://directions/FAT Viewer?action=UPDATE&amp;creator=factset&amp;DYN_ARGS=TRUE&amp;DOC_NAME=FAT:FQL_AUDITING_CLIENT_TEMPLATE.FAT&amp;display_string=Audit&amp;VAR:KEY=IFEBSZMRWD&amp;VAR:QUERY=RkVfVkFMVUFUSU9OKCdQRScsJ01FQU4nLCdOVE1BJywnJywzOTQyOSwsLCcnKQ==&amp;WINDOW=FIRST_POPUP&amp;H","EIGHT=450&amp;WIDTH=450&amp;START_MAXIMIZED=FALSE&amp;VAR:CALENDAR=US&amp;VAR:SYMBOL=SP50&amp;VAR:INDEX=0"}</definedName>
    <definedName name="_814__FDSAUDITLINK__" hidden="1">{"fdsup://directions/FAT Viewer?action=UPDATE&amp;creator=factset&amp;DYN_ARGS=TRUE&amp;DOC_NAME=FAT:FQL_AUDITING_CLIENT_TEMPLATE.FAT&amp;display_string=Audit&amp;VAR:KEY=YNETETQLGR&amp;VAR:QUERY=RkVfVkFMVUFUSU9OKCdQRScsJ01FQU4nLCdOVE1BJywnJywzOTQyOCwsLCcnKQ==&amp;WINDOW=FIRST_POPUP&amp;H","EIGHT=450&amp;WIDTH=450&amp;START_MAXIMIZED=FALSE&amp;VAR:CALENDAR=US&amp;VAR:SYMBOL=SP50&amp;VAR:INDEX=0"}</definedName>
    <definedName name="_815__FDSAUDITLINK__" hidden="1">{"fdsup://directions/FAT Viewer?action=UPDATE&amp;creator=factset&amp;DYN_ARGS=TRUE&amp;DOC_NAME=FAT:FQL_AUDITING_CLIENT_TEMPLATE.FAT&amp;display_string=Audit&amp;VAR:KEY=AFQREHYHER&amp;VAR:QUERY=RkVfVkFMVUFUSU9OKCdQRScsJ01FQU4nLCdOVE1BJywnJywzOTQyNywsLCcnKQ==&amp;WINDOW=FIRST_POPUP&amp;H","EIGHT=450&amp;WIDTH=450&amp;START_MAXIMIZED=FALSE&amp;VAR:CALENDAR=US&amp;VAR:SYMBOL=SP50&amp;VAR:INDEX=0"}</definedName>
    <definedName name="_816__FDSAUDITLINK__" hidden="1">{"fdsup://directions/FAT Viewer?action=UPDATE&amp;creator=factset&amp;DYN_ARGS=TRUE&amp;DOC_NAME=FAT:FQL_AUDITING_CLIENT_TEMPLATE.FAT&amp;display_string=Audit&amp;VAR:KEY=ORMDEDKDGP&amp;VAR:QUERY=RkVfVkFMVUFUSU9OKCdQRScsJ01FQU4nLCdOVE1BJywnJywzOTQyNiwsLCcnKQ==&amp;WINDOW=FIRST_POPUP&amp;H","EIGHT=450&amp;WIDTH=450&amp;START_MAXIMIZED=FALSE&amp;VAR:CALENDAR=US&amp;VAR:SYMBOL=SP50&amp;VAR:INDEX=0"}</definedName>
    <definedName name="_817__FDSAUDITLINK__" hidden="1">{"fdsup://directions/FAT Viewer?action=UPDATE&amp;creator=factset&amp;DYN_ARGS=TRUE&amp;DOC_NAME=FAT:FQL_AUDITING_CLIENT_TEMPLATE.FAT&amp;display_string=Audit&amp;VAR:KEY=ODMNWJSPKT&amp;VAR:QUERY=RkVfVkFMVUFUSU9OKCdQRScsJ01FQU4nLCdOVE1BJywnJywzOTQyMywsLCcnKQ==&amp;WINDOW=FIRST_POPUP&amp;H","EIGHT=450&amp;WIDTH=450&amp;START_MAXIMIZED=FALSE&amp;VAR:CALENDAR=US&amp;VAR:SYMBOL=SP50&amp;VAR:INDEX=0"}</definedName>
    <definedName name="_818__FDSAUDITLINK__" hidden="1">{"fdsup://directions/FAT Viewer?action=UPDATE&amp;creator=factset&amp;DYN_ARGS=TRUE&amp;DOC_NAME=FAT:FQL_AUDITING_CLIENT_TEMPLATE.FAT&amp;display_string=Audit&amp;VAR:KEY=IHCFQTUZYT&amp;VAR:QUERY=RkVfVkFMVUFUSU9OKCdQRScsJ01FQU4nLCdOVE1BJywnJywzOTQyMiwsLCcnKQ==&amp;WINDOW=FIRST_POPUP&amp;H","EIGHT=450&amp;WIDTH=450&amp;START_MAXIMIZED=FALSE&amp;VAR:CALENDAR=US&amp;VAR:SYMBOL=SP50&amp;VAR:INDEX=0"}</definedName>
    <definedName name="_819__FDSAUDITLINK__" hidden="1">{"fdsup://directions/FAT Viewer?action=UPDATE&amp;creator=factset&amp;DYN_ARGS=TRUE&amp;DOC_NAME=FAT:FQL_AUDITING_CLIENT_TEMPLATE.FAT&amp;display_string=Audit&amp;VAR:KEY=IVQZQVYJKB&amp;VAR:QUERY=RkVfVkFMVUFUSU9OKCdQRScsJ01FQU4nLCdOVE1BJywnJywzOTQyMSwsLCcnKQ==&amp;WINDOW=FIRST_POPUP&amp;H","EIGHT=450&amp;WIDTH=450&amp;START_MAXIMIZED=FALSE&amp;VAR:CALENDAR=US&amp;VAR:SYMBOL=SP50&amp;VAR:INDEX=0"}</definedName>
    <definedName name="_82__FDSAUDITLINK__" hidden="1">{"fdsup://directions/FAT Viewer?action=UPDATE&amp;creator=factset&amp;DYN_ARGS=TRUE&amp;DOC_NAME=FAT:FQL_AUDITING_CLIENT_TEMPLATE.FAT&amp;display_string=Audit&amp;VAR:KEY=SFCHUJGPWF&amp;VAR:QUERY=RkZfRU5UUlBSX1ZBTF9EQUlMWSg0MDMyNSwsLCwsJ0RJTCcpL0VDX01FQU5fU0FMRVNfTlRNQSg0MDMyNSk=&amp;","WINDOW=FIRST_POPUP&amp;HEIGHT=450&amp;WIDTH=450&amp;START_MAXIMIZED=FALSE&amp;VAR:CALENDAR=US&amp;VAR:SYMBOL=SGI&amp;VAR:INDEX=0"}</definedName>
    <definedName name="_820__FDSAUDITLINK__" hidden="1">{"fdsup://directions/FAT Viewer?action=UPDATE&amp;creator=factset&amp;DYN_ARGS=TRUE&amp;DOC_NAME=FAT:FQL_AUDITING_CLIENT_TEMPLATE.FAT&amp;display_string=Audit&amp;VAR:KEY=YJIDMPKLKF&amp;VAR:QUERY=RkVfVkFMVUFUSU9OKCdQRScsJ01FQU4nLCdOVE1BJywnJywzOTQyMCwsLCcnKQ==&amp;WINDOW=FIRST_POPUP&amp;H","EIGHT=450&amp;WIDTH=450&amp;START_MAXIMIZED=FALSE&amp;VAR:CALENDAR=US&amp;VAR:SYMBOL=SP50&amp;VAR:INDEX=0"}</definedName>
    <definedName name="_821__FDSAUDITLINK__" hidden="1">{"fdsup://directions/FAT Viewer?action=UPDATE&amp;creator=factset&amp;DYN_ARGS=TRUE&amp;DOC_NAME=FAT:FQL_AUDITING_CLIENT_TEMPLATE.FAT&amp;display_string=Audit&amp;VAR:KEY=ITWJYXOFAN&amp;VAR:QUERY=RkVfVkFMVUFUSU9OKCdQRScsJ01FQU4nLCdOVE1BJywnJywzOTQxOSwsLCcnKQ==&amp;WINDOW=FIRST_POPUP&amp;H","EIGHT=450&amp;WIDTH=450&amp;START_MAXIMIZED=FALSE&amp;VAR:CALENDAR=US&amp;VAR:SYMBOL=SP50&amp;VAR:INDEX=0"}</definedName>
    <definedName name="_822__FDSAUDITLINK__" hidden="1">{"fdsup://directions/FAT Viewer?action=UPDATE&amp;creator=factset&amp;DYN_ARGS=TRUE&amp;DOC_NAME=FAT:FQL_AUDITING_CLIENT_TEMPLATE.FAT&amp;display_string=Audit&amp;VAR:KEY=GFAJYDGVON&amp;VAR:QUERY=RkVfVkFMVUFUSU9OKCdQRScsJ01FQU4nLCdOVE1BJywnJywzOTQxNiwsLCcnKQ==&amp;WINDOW=FIRST_POPUP&amp;H","EIGHT=450&amp;WIDTH=450&amp;START_MAXIMIZED=FALSE&amp;VAR:CALENDAR=US&amp;VAR:SYMBOL=SP50&amp;VAR:INDEX=0"}</definedName>
    <definedName name="_823__FDSAUDITLINK__" hidden="1">{"fdsup://directions/FAT Viewer?action=UPDATE&amp;creator=factset&amp;DYN_ARGS=TRUE&amp;DOC_NAME=FAT:FQL_AUDITING_CLIENT_TEMPLATE.FAT&amp;display_string=Audit&amp;VAR:KEY=SZCHODQTWR&amp;VAR:QUERY=RkVfVkFMVUFUSU9OKCdQRScsJ01FQU4nLCdOVE1BJywnJywzOTQxNSwsLCcnKQ==&amp;WINDOW=FIRST_POPUP&amp;H","EIGHT=450&amp;WIDTH=450&amp;START_MAXIMIZED=FALSE&amp;VAR:CALENDAR=US&amp;VAR:SYMBOL=SP50&amp;VAR:INDEX=0"}</definedName>
    <definedName name="_824__FDSAUDITLINK__" hidden="1">{"fdsup://directions/FAT Viewer?action=UPDATE&amp;creator=factset&amp;DYN_ARGS=TRUE&amp;DOC_NAME=FAT:FQL_AUDITING_CLIENT_TEMPLATE.FAT&amp;display_string=Audit&amp;VAR:KEY=AXCFWXGFIV&amp;VAR:QUERY=RkVfVkFMVUFUSU9OKCdQRScsJ01FQU4nLCdOVE1BJywnJywzOTQxNCwsLCcnKQ==&amp;WINDOW=FIRST_POPUP&amp;H","EIGHT=450&amp;WIDTH=450&amp;START_MAXIMIZED=FALSE&amp;VAR:CALENDAR=US&amp;VAR:SYMBOL=SP50&amp;VAR:INDEX=0"}</definedName>
    <definedName name="_825__FDSAUDITLINK__" hidden="1">{"fdsup://directions/FAT Viewer?action=UPDATE&amp;creator=factset&amp;DYN_ARGS=TRUE&amp;DOC_NAME=FAT:FQL_AUDITING_CLIENT_TEMPLATE.FAT&amp;display_string=Audit&amp;VAR:KEY=YRSPQHCZEV&amp;VAR:QUERY=RkVfVkFMVUFUSU9OKCdQRScsJ01FQU4nLCdOVE1BJywnJywzOTQxMywsLCcnKQ==&amp;WINDOW=FIRST_POPUP&amp;H","EIGHT=450&amp;WIDTH=450&amp;START_MAXIMIZED=FALSE&amp;VAR:CALENDAR=US&amp;VAR:SYMBOL=SP50&amp;VAR:INDEX=0"}</definedName>
    <definedName name="_826__FDSAUDITLINK__" hidden="1">{"fdsup://directions/FAT Viewer?action=UPDATE&amp;creator=factset&amp;DYN_ARGS=TRUE&amp;DOC_NAME=FAT:FQL_AUDITING_CLIENT_TEMPLATE.FAT&amp;display_string=Audit&amp;VAR:KEY=GDAHQHUZSH&amp;VAR:QUERY=RkVfVkFMVUFUSU9OKCdQRScsJ01FQU4nLCdOVE1BJywnJywzOTQxMiwsLCcnKQ==&amp;WINDOW=FIRST_POPUP&amp;H","EIGHT=450&amp;WIDTH=450&amp;START_MAXIMIZED=FALSE&amp;VAR:CALENDAR=US&amp;VAR:SYMBOL=SP50&amp;VAR:INDEX=0"}</definedName>
    <definedName name="_827__FDSAUDITLINK__" hidden="1">{"fdsup://directions/FAT Viewer?action=UPDATE&amp;creator=factset&amp;DYN_ARGS=TRUE&amp;DOC_NAME=FAT:FQL_AUDITING_CLIENT_TEMPLATE.FAT&amp;display_string=Audit&amp;VAR:KEY=AZMJCJAVMB&amp;VAR:QUERY=RkVfVkFMVUFUSU9OKCdQRScsJ01FQU4nLCdOVE1BJywnJywzOTQwOSwsLCcnKQ==&amp;WINDOW=FIRST_POPUP&amp;H","EIGHT=450&amp;WIDTH=450&amp;START_MAXIMIZED=FALSE&amp;VAR:CALENDAR=US&amp;VAR:SYMBOL=SP50&amp;VAR:INDEX=0"}</definedName>
    <definedName name="_828__FDSAUDITLINK__" hidden="1">{"fdsup://directions/FAT Viewer?action=UPDATE&amp;creator=factset&amp;DYN_ARGS=TRUE&amp;DOC_NAME=FAT:FQL_AUDITING_CLIENT_TEMPLATE.FAT&amp;display_string=Audit&amp;VAR:KEY=YRGZYHUXWN&amp;VAR:QUERY=RkVfVkFMVUFUSU9OKCdQRScsJ01FQU4nLCdOVE1BJywnJywzOTQwNywsLCcnKQ==&amp;WINDOW=FIRST_POPUP&amp;H","EIGHT=450&amp;WIDTH=450&amp;START_MAXIMIZED=FALSE&amp;VAR:CALENDAR=US&amp;VAR:SYMBOL=SP50&amp;VAR:INDEX=0"}</definedName>
    <definedName name="_829__FDSAUDITLINK__" hidden="1">{"fdsup://directions/FAT Viewer?action=UPDATE&amp;creator=factset&amp;DYN_ARGS=TRUE&amp;DOC_NAME=FAT:FQL_AUDITING_CLIENT_TEMPLATE.FAT&amp;display_string=Audit&amp;VAR:KEY=IVELKVENMD&amp;VAR:QUERY=RkVfVkFMVUFUSU9OKCdQRScsJ01FQU4nLCdOVE1BJywnJywzOTQwNiwsLCcnKQ==&amp;WINDOW=FIRST_POPUP&amp;H","EIGHT=450&amp;WIDTH=450&amp;START_MAXIMIZED=FALSE&amp;VAR:CALENDAR=US&amp;VAR:SYMBOL=SP50&amp;VAR:INDEX=0"}</definedName>
    <definedName name="_83__FDSAUDITLINK__" hidden="1">{"fdsup://directions/FAT Viewer?action=UPDATE&amp;creator=factset&amp;DYN_ARGS=TRUE&amp;DOC_NAME=FAT:FQL_AUDITING_CLIENT_TEMPLATE.FAT&amp;display_string=Audit&amp;VAR:KEY=IRSJWHCBCN&amp;VAR:QUERY=RkZfRU5UUlBSX1ZBTF9EQUlMWSg0MDMyNCwsLCwsJ0RJTCcpL0VDX01FQU5fU0FMRVNfTlRNQSg0MDMyNCk=&amp;","WINDOW=FIRST_POPUP&amp;HEIGHT=450&amp;WIDTH=450&amp;START_MAXIMIZED=FALSE&amp;VAR:CALENDAR=US&amp;VAR:SYMBOL=SGI&amp;VAR:INDEX=0"}</definedName>
    <definedName name="_830__FDSAUDITLINK__" hidden="1">{"fdsup://directions/FAT Viewer?action=UPDATE&amp;creator=factset&amp;DYN_ARGS=TRUE&amp;DOC_NAME=FAT:FQL_AUDITING_CLIENT_TEMPLATE.FAT&amp;display_string=Audit&amp;VAR:KEY=YPKJSTUPER&amp;VAR:QUERY=RkVfVkFMVUFUSU9OKCdQRScsJ01FQU4nLCdOVE1BJywnJywzOTQwNSwsLCcnKQ==&amp;WINDOW=FIRST_POPUP&amp;H","EIGHT=450&amp;WIDTH=450&amp;START_MAXIMIZED=FALSE&amp;VAR:CALENDAR=US&amp;VAR:SYMBOL=SP50&amp;VAR:INDEX=0"}</definedName>
    <definedName name="_831__FDSAUDITLINK__" hidden="1">{"fdsup://directions/FAT Viewer?action=UPDATE&amp;creator=factset&amp;DYN_ARGS=TRUE&amp;DOC_NAME=FAT:FQL_AUDITING_CLIENT_TEMPLATE.FAT&amp;display_string=Audit&amp;VAR:KEY=CBQHOFYPIJ&amp;VAR:QUERY=RkVfVkFMVUFUSU9OKCdQRScsJ01FQU4nLCdOVE1BJywnJywzOTQwMiwsLCcnKQ==&amp;WINDOW=FIRST_POPUP&amp;H","EIGHT=450&amp;WIDTH=450&amp;START_MAXIMIZED=FALSE&amp;VAR:CALENDAR=US&amp;VAR:SYMBOL=SP50&amp;VAR:INDEX=0"}</definedName>
    <definedName name="_832__FDSAUDITLINK__" hidden="1">{"fdsup://directions/FAT Viewer?action=UPDATE&amp;creator=factset&amp;DYN_ARGS=TRUE&amp;DOC_NAME=FAT:FQL_AUDITING_CLIENT_TEMPLATE.FAT&amp;display_string=Audit&amp;VAR:KEY=IZSZEZOLUN&amp;VAR:QUERY=RkVfVkFMVUFUSU9OKCdQRScsJ01FQU4nLCdOVE1BJywnJywzOTQwMSwsLCcnKQ==&amp;WINDOW=FIRST_POPUP&amp;H","EIGHT=450&amp;WIDTH=450&amp;START_MAXIMIZED=FALSE&amp;VAR:CALENDAR=US&amp;VAR:SYMBOL=SP50&amp;VAR:INDEX=0"}</definedName>
    <definedName name="_833__FDSAUDITLINK__" hidden="1">{"fdsup://directions/FAT Viewer?action=UPDATE&amp;creator=factset&amp;DYN_ARGS=TRUE&amp;DOC_NAME=FAT:FQL_AUDITING_CLIENT_TEMPLATE.FAT&amp;display_string=Audit&amp;VAR:KEY=MVGRCPCBCH&amp;VAR:QUERY=RkVfVkFMVUFUSU9OKCdQRScsJ01FQU4nLCdOVE1BJywnJywzOTQwMCwsLCcnKQ==&amp;WINDOW=FIRST_POPUP&amp;H","EIGHT=450&amp;WIDTH=450&amp;START_MAXIMIZED=FALSE&amp;VAR:CALENDAR=US&amp;VAR:SYMBOL=SP50&amp;VAR:INDEX=0"}</definedName>
    <definedName name="_834__FDSAUDITLINK__" hidden="1">{"fdsup://directions/FAT Viewer?action=UPDATE&amp;creator=factset&amp;DYN_ARGS=TRUE&amp;DOC_NAME=FAT:FQL_AUDITING_CLIENT_TEMPLATE.FAT&amp;display_string=Audit&amp;VAR:KEY=EBQHYVKJEH&amp;VAR:QUERY=RkVfVkFMVUFUSU9OKCdQRScsJ01FQU4nLCdOVE1BJywnJywzOTM5OSwsLCcnKQ==&amp;WINDOW=FIRST_POPUP&amp;H","EIGHT=450&amp;WIDTH=450&amp;START_MAXIMIZED=FALSE&amp;VAR:CALENDAR=US&amp;VAR:SYMBOL=SP50&amp;VAR:INDEX=0"}</definedName>
    <definedName name="_835__FDSAUDITLINK__" hidden="1">{"fdsup://directions/FAT Viewer?action=UPDATE&amp;creator=factset&amp;DYN_ARGS=TRUE&amp;DOC_NAME=FAT:FQL_AUDITING_CLIENT_TEMPLATE.FAT&amp;display_string=Audit&amp;VAR:KEY=IZYPMZURSJ&amp;VAR:QUERY=RkVfVkFMVUFUSU9OKCdQRScsJ01FQU4nLCdOVE1BJywnJywzOTM5OCwsLCcnKQ==&amp;WINDOW=FIRST_POPUP&amp;H","EIGHT=450&amp;WIDTH=450&amp;START_MAXIMIZED=FALSE&amp;VAR:CALENDAR=US&amp;VAR:SYMBOL=SP50&amp;VAR:INDEX=0"}</definedName>
    <definedName name="_836__FDSAUDITLINK__" hidden="1">{"fdsup://directions/FAT Viewer?action=UPDATE&amp;creator=factset&amp;DYN_ARGS=TRUE&amp;DOC_NAME=FAT:FQL_AUDITING_CLIENT_TEMPLATE.FAT&amp;display_string=Audit&amp;VAR:KEY=YREVSFGRUL&amp;VAR:QUERY=RkVfVkFMVUFUSU9OKCdQRScsJ01FQU4nLCdOVE1BJywnJywzOTM5NSwsLCcnKQ==&amp;WINDOW=FIRST_POPUP&amp;H","EIGHT=450&amp;WIDTH=450&amp;START_MAXIMIZED=FALSE&amp;VAR:CALENDAR=US&amp;VAR:SYMBOL=SP50&amp;VAR:INDEX=0"}</definedName>
    <definedName name="_837__FDSAUDITLINK__" hidden="1">{"fdsup://directions/FAT Viewer?action=UPDATE&amp;creator=factset&amp;DYN_ARGS=TRUE&amp;DOC_NAME=FAT:FQL_AUDITING_CLIENT_TEMPLATE.FAT&amp;display_string=Audit&amp;VAR:KEY=GLWXCJSDYN&amp;VAR:QUERY=RkVfVkFMVUFUSU9OKCdQRScsJ01FQU4nLCdOVE1BJywnJywzOTM5NCwsLCcnKQ==&amp;WINDOW=FIRST_POPUP&amp;H","EIGHT=450&amp;WIDTH=450&amp;START_MAXIMIZED=FALSE&amp;VAR:CALENDAR=US&amp;VAR:SYMBOL=SP50&amp;VAR:INDEX=0"}</definedName>
    <definedName name="_838__FDSAUDITLINK__" hidden="1">{"fdsup://directions/FAT Viewer?action=UPDATE&amp;creator=factset&amp;DYN_ARGS=TRUE&amp;DOC_NAME=FAT:FQL_AUDITING_CLIENT_TEMPLATE.FAT&amp;display_string=Audit&amp;VAR:KEY=YHYZILMZEL&amp;VAR:QUERY=RkVfVkFMVUFUSU9OKCdQRScsJ01FQU4nLCdOVE1BJywnJywzOTM5MywsLCcnKQ==&amp;WINDOW=FIRST_POPUP&amp;H","EIGHT=450&amp;WIDTH=450&amp;START_MAXIMIZED=FALSE&amp;VAR:CALENDAR=US&amp;VAR:SYMBOL=SP50&amp;VAR:INDEX=0"}</definedName>
    <definedName name="_839__FDSAUDITLINK__" hidden="1">{"fdsup://directions/FAT Viewer?action=UPDATE&amp;creator=factset&amp;DYN_ARGS=TRUE&amp;DOC_NAME=FAT:FQL_AUDITING_CLIENT_TEMPLATE.FAT&amp;display_string=Audit&amp;VAR:KEY=SHUTQZARIX&amp;VAR:QUERY=RkVfVkFMVUFUSU9OKCdQRScsJ01FQU4nLCdOVE1BJywnJywzOTM5MiwsLCcnKQ==&amp;WINDOW=FIRST_POPUP&amp;H","EIGHT=450&amp;WIDTH=450&amp;START_MAXIMIZED=FALSE&amp;VAR:CALENDAR=US&amp;VAR:SYMBOL=SP50&amp;VAR:INDEX=0"}</definedName>
    <definedName name="_84__FDSAUDITLINK__" hidden="1">{"fdsup://directions/FAT Viewer?action=UPDATE&amp;creator=factset&amp;DYN_ARGS=TRUE&amp;DOC_NAME=FAT:FQL_AUDITING_CLIENT_TEMPLATE.FAT&amp;display_string=Audit&amp;VAR:KEY=QLOLWVADEN&amp;VAR:QUERY=RkZfRU5UUlBSX1ZBTF9EQUlMWSg0MDMyMywsLCwsJ0RJTCcpL0VDX01FQU5fU0FMRVNfTlRNQSg0MDMyMyk=&amp;","WINDOW=FIRST_POPUP&amp;HEIGHT=450&amp;WIDTH=450&amp;START_MAXIMIZED=FALSE&amp;VAR:CALENDAR=US&amp;VAR:SYMBOL=SGI&amp;VAR:INDEX=0"}</definedName>
    <definedName name="_840__FDSAUDITLINK__" hidden="1">{"fdsup://directions/FAT Viewer?action=UPDATE&amp;creator=factset&amp;DYN_ARGS=TRUE&amp;DOC_NAME=FAT:FQL_AUDITING_CLIENT_TEMPLATE.FAT&amp;display_string=Audit&amp;VAR:KEY=SHGZYTGRWD&amp;VAR:QUERY=RkVfVkFMVUFUSU9OKCdQRScsJ01FQU4nLCdOVE1BJywnJywzOTM5MSwsLCcnKQ==&amp;WINDOW=FIRST_POPUP&amp;H","EIGHT=450&amp;WIDTH=450&amp;START_MAXIMIZED=FALSE&amp;VAR:CALENDAR=US&amp;VAR:SYMBOL=SP50&amp;VAR:INDEX=0"}</definedName>
    <definedName name="_841__FDSAUDITLINK__" hidden="1">{"fdsup://directions/FAT Viewer?action=UPDATE&amp;creator=factset&amp;DYN_ARGS=TRUE&amp;DOC_NAME=FAT:FQL_AUDITING_CLIENT_TEMPLATE.FAT&amp;display_string=Audit&amp;VAR:KEY=AJSHYBMHWB&amp;VAR:QUERY=RkVfVkFMVUFUSU9OKCdQRScsJ01FQU4nLCdOVE1BJywnJywzOTM4OCwsLCcnKQ==&amp;WINDOW=FIRST_POPUP&amp;H","EIGHT=450&amp;WIDTH=450&amp;START_MAXIMIZED=FALSE&amp;VAR:CALENDAR=US&amp;VAR:SYMBOL=SP50&amp;VAR:INDEX=0"}</definedName>
    <definedName name="_842__FDSAUDITLINK__" hidden="1">{"fdsup://directions/FAT Viewer?action=UPDATE&amp;creator=factset&amp;DYN_ARGS=TRUE&amp;DOC_NAME=FAT:FQL_AUDITING_CLIENT_TEMPLATE.FAT&amp;display_string=Audit&amp;VAR:KEY=WZEFOTABOD&amp;VAR:QUERY=RkVfVkFMVUFUSU9OKCdQRScsJ01FQU4nLCdOVE1BJywnJywzOTM4NywsLCcnKQ==&amp;WINDOW=FIRST_POPUP&amp;H","EIGHT=450&amp;WIDTH=450&amp;START_MAXIMIZED=FALSE&amp;VAR:CALENDAR=US&amp;VAR:SYMBOL=SP50&amp;VAR:INDEX=0"}</definedName>
    <definedName name="_843__FDSAUDITLINK__" hidden="1">{"fdsup://directions/FAT Viewer?action=UPDATE&amp;creator=factset&amp;DYN_ARGS=TRUE&amp;DOC_NAME=FAT:FQL_AUDITING_CLIENT_TEMPLATE.FAT&amp;display_string=Audit&amp;VAR:KEY=AFGBKNMNMX&amp;VAR:QUERY=RkVfVkFMVUFUSU9OKCdQRScsJ01FQU4nLCdOVE1BJywnJywzOTM4NiwsLCcnKQ==&amp;WINDOW=FIRST_POPUP&amp;H","EIGHT=450&amp;WIDTH=450&amp;START_MAXIMIZED=FALSE&amp;VAR:CALENDAR=US&amp;VAR:SYMBOL=SP50&amp;VAR:INDEX=0"}</definedName>
    <definedName name="_844__FDSAUDITLINK__" hidden="1">{"fdsup://directions/FAT Viewer?action=UPDATE&amp;creator=factset&amp;DYN_ARGS=TRUE&amp;DOC_NAME=FAT:FQL_AUDITING_CLIENT_TEMPLATE.FAT&amp;display_string=Audit&amp;VAR:KEY=ALEFGTITGV&amp;VAR:QUERY=RkVfVkFMVUFUSU9OKCdQRScsJ01FQU4nLCdOVE1BJywnJywzOTM4NSwsLCcnKQ==&amp;WINDOW=FIRST_POPUP&amp;H","EIGHT=450&amp;WIDTH=450&amp;START_MAXIMIZED=FALSE&amp;VAR:CALENDAR=US&amp;VAR:SYMBOL=SP50&amp;VAR:INDEX=0"}</definedName>
    <definedName name="_845__FDSAUDITLINK__" hidden="1">{"fdsup://directions/FAT Viewer?action=UPDATE&amp;creator=factset&amp;DYN_ARGS=TRUE&amp;DOC_NAME=FAT:FQL_AUDITING_CLIENT_TEMPLATE.FAT&amp;display_string=Audit&amp;VAR:KEY=KPSDGHOPMZ&amp;VAR:QUERY=RkVfVkFMVUFUSU9OKCdQRScsJ01FQU4nLCdOVE1BJywnJywzOTM4NCwsLCcnKQ==&amp;WINDOW=FIRST_POPUP&amp;H","EIGHT=450&amp;WIDTH=450&amp;START_MAXIMIZED=FALSE&amp;VAR:CALENDAR=US&amp;VAR:SYMBOL=SP50&amp;VAR:INDEX=0"}</definedName>
    <definedName name="_846__FDSAUDITLINK__" hidden="1">{"fdsup://directions/FAT Viewer?action=UPDATE&amp;creator=factset&amp;DYN_ARGS=TRUE&amp;DOC_NAME=FAT:FQL_AUDITING_CLIENT_TEMPLATE.FAT&amp;display_string=Audit&amp;VAR:KEY=IDIHQBQTGR&amp;VAR:QUERY=RkVfVkFMVUFUSU9OKCdQRScsJ01FQU4nLCdOVE1BJywnJywzOTM4MSwsLCcnKQ==&amp;WINDOW=FIRST_POPUP&amp;H","EIGHT=450&amp;WIDTH=450&amp;START_MAXIMIZED=FALSE&amp;VAR:CALENDAR=US&amp;VAR:SYMBOL=SP50&amp;VAR:INDEX=0"}</definedName>
    <definedName name="_847__FDSAUDITLINK__" hidden="1">{"fdsup://directions/FAT Viewer?action=UPDATE&amp;creator=factset&amp;DYN_ARGS=TRUE&amp;DOC_NAME=FAT:FQL_AUDITING_CLIENT_TEMPLATE.FAT&amp;display_string=Audit&amp;VAR:KEY=CTAZAZMVMF&amp;VAR:QUERY=RkVfVkFMVUFUSU9OKCdQRScsJ01FQU4nLCdOVE1BJywnJywzOTM4MCwsLCcnKQ==&amp;WINDOW=FIRST_POPUP&amp;H","EIGHT=450&amp;WIDTH=450&amp;START_MAXIMIZED=FALSE&amp;VAR:CALENDAR=US&amp;VAR:SYMBOL=SP50&amp;VAR:INDEX=0"}</definedName>
    <definedName name="_848__FDSAUDITLINK__" hidden="1">{"fdsup://directions/FAT Viewer?action=UPDATE&amp;creator=factset&amp;DYN_ARGS=TRUE&amp;DOC_NAME=FAT:FQL_AUDITING_CLIENT_TEMPLATE.FAT&amp;display_string=Audit&amp;VAR:KEY=IZIVGLQTGJ&amp;VAR:QUERY=RkVfVkFMVUFUSU9OKCdQRScsJ01FQU4nLCdOVE1BJywnJywzOTM3OSwsLCcnKQ==&amp;WINDOW=FIRST_POPUP&amp;H","EIGHT=450&amp;WIDTH=450&amp;START_MAXIMIZED=FALSE&amp;VAR:CALENDAR=US&amp;VAR:SYMBOL=SP50&amp;VAR:INDEX=0"}</definedName>
    <definedName name="_849__FDSAUDITLINK__" hidden="1">{"fdsup://directions/FAT Viewer?action=UPDATE&amp;creator=factset&amp;DYN_ARGS=TRUE&amp;DOC_NAME=FAT:FQL_AUDITING_CLIENT_TEMPLATE.FAT&amp;display_string=Audit&amp;VAR:KEY=AXONMNCLYV&amp;VAR:QUERY=RkVfVkFMVUFUSU9OKCdQRScsJ01FQU4nLCdOVE1BJywnJywzOTM3OCwsLCcnKQ==&amp;WINDOW=FIRST_POPUP&amp;H","EIGHT=450&amp;WIDTH=450&amp;START_MAXIMIZED=FALSE&amp;VAR:CALENDAR=US&amp;VAR:SYMBOL=SP50&amp;VAR:INDEX=0"}</definedName>
    <definedName name="_85__FDSAUDITLINK__" hidden="1">{"fdsup://directions/FAT Viewer?action=UPDATE&amp;creator=factset&amp;DYN_ARGS=TRUE&amp;DOC_NAME=FAT:FQL_AUDITING_CLIENT_TEMPLATE.FAT&amp;display_string=Audit&amp;VAR:KEY=KJQDSBMRWT&amp;VAR:QUERY=RkZfRU5UUlBSX1ZBTF9EQUlMWSg0MDMyMiwsLCwsJ0RJTCcpL0VDX01FQU5fU0FMRVNfTlRNQSg0MDMyMik=&amp;","WINDOW=FIRST_POPUP&amp;HEIGHT=450&amp;WIDTH=450&amp;START_MAXIMIZED=FALSE&amp;VAR:CALENDAR=US&amp;VAR:SYMBOL=SGI&amp;VAR:INDEX=0"}</definedName>
    <definedName name="_850__FDSAUDITLINK__" hidden="1">{"fdsup://directions/FAT Viewer?action=UPDATE&amp;creator=factset&amp;DYN_ARGS=TRUE&amp;DOC_NAME=FAT:FQL_AUDITING_CLIENT_TEMPLATE.FAT&amp;display_string=Audit&amp;VAR:KEY=GPSFSLGDIH&amp;VAR:QUERY=RkVfVkFMVUFUSU9OKCdQRScsJ01FQU4nLCdOVE1BJywnJywzOTM3NywsLCcnKQ==&amp;WINDOW=FIRST_POPUP&amp;H","EIGHT=450&amp;WIDTH=450&amp;START_MAXIMIZED=FALSE&amp;VAR:CALENDAR=US&amp;VAR:SYMBOL=SP50&amp;VAR:INDEX=0"}</definedName>
    <definedName name="_851__FDSAUDITLINK__" hidden="1">{"fdsup://directions/FAT Viewer?action=UPDATE&amp;creator=factset&amp;DYN_ARGS=TRUE&amp;DOC_NAME=FAT:FQL_AUDITING_CLIENT_TEMPLATE.FAT&amp;display_string=Audit&amp;VAR:KEY=MTAROJWJEF&amp;VAR:QUERY=RkVfVkFMVUFUSU9OKCdQRScsJ01FQU4nLCdOVE1BJywnJywzOTM3NCwsLCcnKQ==&amp;WINDOW=FIRST_POPUP&amp;H","EIGHT=450&amp;WIDTH=450&amp;START_MAXIMIZED=FALSE&amp;VAR:CALENDAR=US&amp;VAR:SYMBOL=SP50&amp;VAR:INDEX=0"}</definedName>
    <definedName name="_852__FDSAUDITLINK__" hidden="1">{"fdsup://directions/FAT Viewer?action=UPDATE&amp;creator=factset&amp;DYN_ARGS=TRUE&amp;DOC_NAME=FAT:FQL_AUDITING_CLIENT_TEMPLATE.FAT&amp;display_string=Audit&amp;VAR:KEY=GBGHGBYFWN&amp;VAR:QUERY=RkVfVkFMVUFUSU9OKCdQRScsJ01FQU4nLCdOVE1BJywnJywzOTM3MywsLCcnKQ==&amp;WINDOW=FIRST_POPUP&amp;H","EIGHT=450&amp;WIDTH=450&amp;START_MAXIMIZED=FALSE&amp;VAR:CALENDAR=US&amp;VAR:SYMBOL=SP50&amp;VAR:INDEX=0"}</definedName>
    <definedName name="_853__FDSAUDITLINK__" hidden="1">{"fdsup://directions/FAT Viewer?action=UPDATE&amp;creator=factset&amp;DYN_ARGS=TRUE&amp;DOC_NAME=FAT:FQL_AUDITING_CLIENT_TEMPLATE.FAT&amp;display_string=Audit&amp;VAR:KEY=QDCLQBOLQN&amp;VAR:QUERY=RkVfVkFMVUFUSU9OKCdQRScsJ01FQU4nLCdOVE1BJywnJywzOTM3MiwsLCcnKQ==&amp;WINDOW=FIRST_POPUP&amp;H","EIGHT=450&amp;WIDTH=450&amp;START_MAXIMIZED=FALSE&amp;VAR:CALENDAR=US&amp;VAR:SYMBOL=SP50&amp;VAR:INDEX=0"}</definedName>
    <definedName name="_854__FDSAUDITLINK__" hidden="1">{"fdsup://directions/FAT Viewer?action=UPDATE&amp;creator=factset&amp;DYN_ARGS=TRUE&amp;DOC_NAME=FAT:FQL_AUDITING_CLIENT_TEMPLATE.FAT&amp;display_string=Audit&amp;VAR:KEY=AHWTQLERAL&amp;VAR:QUERY=RkVfVkFMVUFUSU9OKCdQRScsJ01FQU4nLCdOVE1BJywnJywzOTM3MSwsLCcnKQ==&amp;WINDOW=FIRST_POPUP&amp;H","EIGHT=450&amp;WIDTH=450&amp;START_MAXIMIZED=FALSE&amp;VAR:CALENDAR=US&amp;VAR:SYMBOL=SP50&amp;VAR:INDEX=0"}</definedName>
    <definedName name="_855__FDSAUDITLINK__" hidden="1">{"fdsup://directions/FAT Viewer?action=UPDATE&amp;creator=factset&amp;DYN_ARGS=TRUE&amp;DOC_NAME=FAT:FQL_AUDITING_CLIENT_TEMPLATE.FAT&amp;display_string=Audit&amp;VAR:KEY=SJOPSJCHIJ&amp;VAR:QUERY=RkVfVkFMVUFUSU9OKCdQRScsJ01FQU4nLCdOVE1BJywnJywzOTM3MCwsLCcnKQ==&amp;WINDOW=FIRST_POPUP&amp;H","EIGHT=450&amp;WIDTH=450&amp;START_MAXIMIZED=FALSE&amp;VAR:CALENDAR=US&amp;VAR:SYMBOL=SP50&amp;VAR:INDEX=0"}</definedName>
    <definedName name="_856__FDSAUDITLINK__" hidden="1">{"fdsup://directions/FAT Viewer?action=UPDATE&amp;creator=factset&amp;DYN_ARGS=TRUE&amp;DOC_NAME=FAT:FQL_AUDITING_CLIENT_TEMPLATE.FAT&amp;display_string=Audit&amp;VAR:KEY=GROHEPAHOP&amp;VAR:QUERY=RkVfVkFMVUFUSU9OKCdQRScsJ01FQU4nLCdOVE1BJywnJywzOTM2NywsLCcnKQ==&amp;WINDOW=FIRST_POPUP&amp;H","EIGHT=450&amp;WIDTH=450&amp;START_MAXIMIZED=FALSE&amp;VAR:CALENDAR=US&amp;VAR:SYMBOL=SP50&amp;VAR:INDEX=0"}</definedName>
    <definedName name="_857__FDSAUDITLINK__" hidden="1">{"fdsup://directions/FAT Viewer?action=UPDATE&amp;creator=factset&amp;DYN_ARGS=TRUE&amp;DOC_NAME=FAT:FQL_AUDITING_CLIENT_TEMPLATE.FAT&amp;display_string=Audit&amp;VAR:KEY=ANSDCNAHIF&amp;VAR:QUERY=RkVfVkFMVUFUSU9OKCdQRScsJ01FQU4nLCdOVE1BJywnJywzOTM2NiwsLCcnKQ==&amp;WINDOW=FIRST_POPUP&amp;H","EIGHT=450&amp;WIDTH=450&amp;START_MAXIMIZED=FALSE&amp;VAR:CALENDAR=US&amp;VAR:SYMBOL=SP50&amp;VAR:INDEX=0"}</definedName>
    <definedName name="_858__FDSAUDITLINK__" hidden="1">{"fdsup://directions/FAT Viewer?action=UPDATE&amp;creator=factset&amp;DYN_ARGS=TRUE&amp;DOC_NAME=FAT:FQL_AUDITING_CLIENT_TEMPLATE.FAT&amp;display_string=Audit&amp;VAR:KEY=YXINSLUTCX&amp;VAR:QUERY=RkVfVkFMVUFUSU9OKCdQRScsJ01FQU4nLCdOVE1BJywnJywzOTM2NSwsLCcnKQ==&amp;WINDOW=FIRST_POPUP&amp;H","EIGHT=450&amp;WIDTH=450&amp;START_MAXIMIZED=FALSE&amp;VAR:CALENDAR=US&amp;VAR:SYMBOL=SP50&amp;VAR:INDEX=0"}</definedName>
    <definedName name="_859__FDSAUDITLINK__" hidden="1">{"fdsup://directions/FAT Viewer?action=UPDATE&amp;creator=factset&amp;DYN_ARGS=TRUE&amp;DOC_NAME=FAT:FQL_AUDITING_CLIENT_TEMPLATE.FAT&amp;display_string=Audit&amp;VAR:KEY=UVGBSNSBKL&amp;VAR:QUERY=RkVfVkFMVUFUSU9OKCdQRScsJ01FQU4nLCdOVE1BJywnJywzOTM2NCwsLCcnKQ==&amp;WINDOW=FIRST_POPUP&amp;H","EIGHT=450&amp;WIDTH=450&amp;START_MAXIMIZED=FALSE&amp;VAR:CALENDAR=US&amp;VAR:SYMBOL=SP50&amp;VAR:INDEX=0"}</definedName>
    <definedName name="_86__FDSAUDITLINK__" hidden="1">{"fdsup://directions/FAT Viewer?action=UPDATE&amp;creator=factset&amp;DYN_ARGS=TRUE&amp;DOC_NAME=FAT:FQL_AUDITING_CLIENT_TEMPLATE.FAT&amp;display_string=Audit&amp;VAR:KEY=WDYFOPWLWB&amp;VAR:QUERY=RkZfRU5UUlBSX1ZBTF9EQUlMWSg0MDMxOSwsLCwsJ0RJTCcpL0VDX01FQU5fU0FMRVNfTlRNQSg0MDMxOSk=&amp;","WINDOW=FIRST_POPUP&amp;HEIGHT=450&amp;WIDTH=450&amp;START_MAXIMIZED=FALSE&amp;VAR:CALENDAR=US&amp;VAR:SYMBOL=SGI&amp;VAR:INDEX=0"}</definedName>
    <definedName name="_860__FDSAUDITLINK__" hidden="1">{"fdsup://directions/FAT Viewer?action=UPDATE&amp;creator=factset&amp;DYN_ARGS=TRUE&amp;DOC_NAME=FAT:FQL_AUDITING_CLIENT_TEMPLATE.FAT&amp;display_string=Audit&amp;VAR:KEY=IDWFAVMPWL&amp;VAR:QUERY=RkVfVkFMVUFUSU9OKCdQRScsJ01FQU4nLCdOVE1BJywnJywzOTM2MywsLCcnKQ==&amp;WINDOW=FIRST_POPUP&amp;H","EIGHT=450&amp;WIDTH=450&amp;START_MAXIMIZED=FALSE&amp;VAR:CALENDAR=US&amp;VAR:SYMBOL=SP50&amp;VAR:INDEX=0"}</definedName>
    <definedName name="_861__FDSAUDITLINK__" hidden="1">{"fdsup://directions/FAT Viewer?action=UPDATE&amp;creator=factset&amp;DYN_ARGS=TRUE&amp;DOC_NAME=FAT:FQL_AUDITING_CLIENT_TEMPLATE.FAT&amp;display_string=Audit&amp;VAR:KEY=QBSJAXUPGJ&amp;VAR:QUERY=RkVfVkFMVUFUSU9OKCdQRScsJ01FQU4nLCdOVE1BJywnJywzOTM2MCwsLCcnKQ==&amp;WINDOW=FIRST_POPUP&amp;H","EIGHT=450&amp;WIDTH=450&amp;START_MAXIMIZED=FALSE&amp;VAR:CALENDAR=US&amp;VAR:SYMBOL=SP50&amp;VAR:INDEX=0"}</definedName>
    <definedName name="_862__FDSAUDITLINK__" hidden="1">{"fdsup://directions/FAT Viewer?action=UPDATE&amp;creator=factset&amp;DYN_ARGS=TRUE&amp;DOC_NAME=FAT:FQL_AUDITING_CLIENT_TEMPLATE.FAT&amp;display_string=Audit&amp;VAR:KEY=CLARIXATGN&amp;VAR:QUERY=RkVfVkFMVUFUSU9OKCdQRScsJ01FQU4nLCdOVE1BJywnJywzOTM1OSwsLCcnKQ==&amp;WINDOW=FIRST_POPUP&amp;H","EIGHT=450&amp;WIDTH=450&amp;START_MAXIMIZED=FALSE&amp;VAR:CALENDAR=US&amp;VAR:SYMBOL=SP50&amp;VAR:INDEX=0"}</definedName>
    <definedName name="_863__FDSAUDITLINK__" hidden="1">{"fdsup://directions/FAT Viewer?action=UPDATE&amp;creator=factset&amp;DYN_ARGS=TRUE&amp;DOC_NAME=FAT:FQL_AUDITING_CLIENT_TEMPLATE.FAT&amp;display_string=Audit&amp;VAR:KEY=CFGRUPSZAB&amp;VAR:QUERY=RkVfVkFMVUFUSU9OKCdQRScsJ01FQU4nLCdOVE1BJywnJywzOTM1OCwsLCcnKQ==&amp;WINDOW=FIRST_POPUP&amp;H","EIGHT=450&amp;WIDTH=450&amp;START_MAXIMIZED=FALSE&amp;VAR:CALENDAR=US&amp;VAR:SYMBOL=SP50&amp;VAR:INDEX=0"}</definedName>
    <definedName name="_864__FDSAUDITLINK__" hidden="1">{"fdsup://directions/FAT Viewer?action=UPDATE&amp;creator=factset&amp;DYN_ARGS=TRUE&amp;DOC_NAME=FAT:FQL_AUDITING_CLIENT_TEMPLATE.FAT&amp;display_string=Audit&amp;VAR:KEY=ODWXKBKVMB&amp;VAR:QUERY=RkVfVkFMVUFUSU9OKCdQRScsJ01FQU4nLCdOVE1BJywnJywzOTM1NywsLCcnKQ==&amp;WINDOW=FIRST_POPUP&amp;H","EIGHT=450&amp;WIDTH=450&amp;START_MAXIMIZED=FALSE&amp;VAR:CALENDAR=US&amp;VAR:SYMBOL=SP50&amp;VAR:INDEX=0"}</definedName>
    <definedName name="_865__FDSAUDITLINK__" hidden="1">{"fdsup://directions/FAT Viewer?action=UPDATE&amp;creator=factset&amp;DYN_ARGS=TRUE&amp;DOC_NAME=FAT:FQL_AUDITING_CLIENT_TEMPLATE.FAT&amp;display_string=Audit&amp;VAR:KEY=GHCFEBQTCR&amp;VAR:QUERY=RkVfVkFMVUFUSU9OKCdQRScsJ01FQU4nLCdOVE1BJywnJywzOTM1NiwsLCcnKQ==&amp;WINDOW=FIRST_POPUP&amp;H","EIGHT=450&amp;WIDTH=450&amp;START_MAXIMIZED=FALSE&amp;VAR:CALENDAR=US&amp;VAR:SYMBOL=SP50&amp;VAR:INDEX=0"}</definedName>
    <definedName name="_866__FDSAUDITLINK__" hidden="1">{"fdsup://directions/FAT Viewer?action=UPDATE&amp;creator=factset&amp;DYN_ARGS=TRUE&amp;DOC_NAME=FAT:FQL_AUDITING_CLIENT_TEMPLATE.FAT&amp;display_string=Audit&amp;VAR:KEY=MVGVETSXOX&amp;VAR:QUERY=RkVfVkFMVUFUSU9OKCdQRScsJ01FQU4nLCdOVE1BJywnJywzOTM1MywsLCcnKQ==&amp;WINDOW=FIRST_POPUP&amp;H","EIGHT=450&amp;WIDTH=450&amp;START_MAXIMIZED=FALSE&amp;VAR:CALENDAR=US&amp;VAR:SYMBOL=SP50&amp;VAR:INDEX=0"}</definedName>
    <definedName name="_867__FDSAUDITLINK__" hidden="1">{"fdsup://directions/FAT Viewer?action=UPDATE&amp;creator=factset&amp;DYN_ARGS=TRUE&amp;DOC_NAME=FAT:FQL_AUDITING_CLIENT_TEMPLATE.FAT&amp;display_string=Audit&amp;VAR:KEY=QJEBMBANOH&amp;VAR:QUERY=RkVfVkFMVUFUSU9OKCdQRScsJ01FQU4nLCdOVE1BJywnJywzOTM1MiwsLCcnKQ==&amp;WINDOW=FIRST_POPUP&amp;H","EIGHT=450&amp;WIDTH=450&amp;START_MAXIMIZED=FALSE&amp;VAR:CALENDAR=US&amp;VAR:SYMBOL=SP50&amp;VAR:INDEX=0"}</definedName>
    <definedName name="_868__FDSAUDITLINK__" hidden="1">{"fdsup://directions/FAT Viewer?action=UPDATE&amp;creator=factset&amp;DYN_ARGS=TRUE&amp;DOC_NAME=FAT:FQL_AUDITING_CLIENT_TEMPLATE.FAT&amp;display_string=Audit&amp;VAR:KEY=CJKTOLKVON&amp;VAR:QUERY=RkVfVkFMVUFUSU9OKCdQRScsJ01FQU4nLCdOVE1BJywnJywzOTM1MSwsLCcnKQ==&amp;WINDOW=FIRST_POPUP&amp;H","EIGHT=450&amp;WIDTH=450&amp;START_MAXIMIZED=FALSE&amp;VAR:CALENDAR=US&amp;VAR:SYMBOL=SP50&amp;VAR:INDEX=0"}</definedName>
    <definedName name="_869__FDSAUDITLINK__" hidden="1">{"fdsup://directions/FAT Viewer?action=UPDATE&amp;creator=factset&amp;DYN_ARGS=TRUE&amp;DOC_NAME=FAT:FQL_AUDITING_CLIENT_TEMPLATE.FAT&amp;display_string=Audit&amp;VAR:KEY=GHSDGRIHUB&amp;VAR:QUERY=RkVfVkFMVUFUSU9OKCdQRScsJ01FQU4nLCdOVE1BJywnJywzOTM1MCwsLCcnKQ==&amp;WINDOW=FIRST_POPUP&amp;H","EIGHT=450&amp;WIDTH=450&amp;START_MAXIMIZED=FALSE&amp;VAR:CALENDAR=US&amp;VAR:SYMBOL=SP50&amp;VAR:INDEX=0"}</definedName>
    <definedName name="_87__FDSAUDITLINK__" hidden="1">{"fdsup://directions/FAT Viewer?action=UPDATE&amp;creator=factset&amp;DYN_ARGS=TRUE&amp;DOC_NAME=FAT:FQL_AUDITING_CLIENT_TEMPLATE.FAT&amp;display_string=Audit&amp;VAR:KEY=MNAROXCFAR&amp;VAR:QUERY=RkZfRU5UUlBSX1ZBTF9EQUlMWSg0MDMxOCwsLCwsJ0RJTCcpL0VDX01FQU5fU0FMRVNfTlRNQSg0MDMxOCk=&amp;","WINDOW=FIRST_POPUP&amp;HEIGHT=450&amp;WIDTH=450&amp;START_MAXIMIZED=FALSE&amp;VAR:CALENDAR=US&amp;VAR:SYMBOL=SGI&amp;VAR:INDEX=0"}</definedName>
    <definedName name="_870__FDSAUDITLINK__" hidden="1">{"fdsup://directions/FAT Viewer?action=UPDATE&amp;creator=factset&amp;DYN_ARGS=TRUE&amp;DOC_NAME=FAT:FQL_AUDITING_CLIENT_TEMPLATE.FAT&amp;display_string=Audit&amp;VAR:KEY=QHSLKJKZOX&amp;VAR:QUERY=RkVfVkFMVUFUSU9OKCdQRScsJ01FQU4nLCdOVE1BJywnJywzOTM0OSwsLCcnKQ==&amp;WINDOW=FIRST_POPUP&amp;H","EIGHT=450&amp;WIDTH=450&amp;START_MAXIMIZED=FALSE&amp;VAR:CALENDAR=US&amp;VAR:SYMBOL=SP50&amp;VAR:INDEX=0"}</definedName>
    <definedName name="_871__FDSAUDITLINK__" hidden="1">{"fdsup://directions/FAT Viewer?action=UPDATE&amp;creator=factset&amp;DYN_ARGS=TRUE&amp;DOC_NAME=FAT:FQL_AUDITING_CLIENT_TEMPLATE.FAT&amp;display_string=Audit&amp;VAR:KEY=ULOLGHOJCD&amp;VAR:QUERY=RkVfVkFMVUFUSU9OKCdQRScsJ01FQU4nLCdOVE1BJywnJywzOTM0NiwsLCcnKQ==&amp;WINDOW=FIRST_POPUP&amp;H","EIGHT=450&amp;WIDTH=450&amp;START_MAXIMIZED=FALSE&amp;VAR:CALENDAR=US&amp;VAR:SYMBOL=SP50&amp;VAR:INDEX=0"}</definedName>
    <definedName name="_872__FDSAUDITLINK__" hidden="1">{"fdsup://directions/FAT Viewer?action=UPDATE&amp;creator=factset&amp;DYN_ARGS=TRUE&amp;DOC_NAME=FAT:FQL_AUDITING_CLIENT_TEMPLATE.FAT&amp;display_string=Audit&amp;VAR:KEY=YFINAHKHCT&amp;VAR:QUERY=RkVfVkFMVUFUSU9OKCdQRScsJ01FQU4nLCdOVE1BJywnJywzOTM0NSwsLCcnKQ==&amp;WINDOW=FIRST_POPUP&amp;H","EIGHT=450&amp;WIDTH=450&amp;START_MAXIMIZED=FALSE&amp;VAR:CALENDAR=US&amp;VAR:SYMBOL=SP50&amp;VAR:INDEX=0"}</definedName>
    <definedName name="_873__FDSAUDITLINK__" hidden="1">{"fdsup://directions/FAT Viewer?action=UPDATE&amp;creator=factset&amp;DYN_ARGS=TRUE&amp;DOC_NAME=FAT:FQL_AUDITING_CLIENT_TEMPLATE.FAT&amp;display_string=Audit&amp;VAR:KEY=IRIPCLILGX&amp;VAR:QUERY=RkVfVkFMVUFUSU9OKCdQRScsJ01FQU4nLCdOVE1BJywnJywzOTM0NCwsLCcnKQ==&amp;WINDOW=FIRST_POPUP&amp;H","EIGHT=450&amp;WIDTH=450&amp;START_MAXIMIZED=FALSE&amp;VAR:CALENDAR=US&amp;VAR:SYMBOL=SP50&amp;VAR:INDEX=0"}</definedName>
    <definedName name="_874__FDSAUDITLINK__" hidden="1">{"fdsup://directions/FAT Viewer?action=UPDATE&amp;creator=factset&amp;DYN_ARGS=TRUE&amp;DOC_NAME=FAT:FQL_AUDITING_CLIENT_TEMPLATE.FAT&amp;display_string=Audit&amp;VAR:KEY=OJYNYJCBKP&amp;VAR:QUERY=RkVfVkFMVUFUSU9OKCdQRScsJ01FQU4nLCdOVE1BJywnJywzOTM0MywsLCcnKQ==&amp;WINDOW=FIRST_POPUP&amp;H","EIGHT=450&amp;WIDTH=450&amp;START_MAXIMIZED=FALSE&amp;VAR:CALENDAR=US&amp;VAR:SYMBOL=SP50&amp;VAR:INDEX=0"}</definedName>
    <definedName name="_875__FDSAUDITLINK__" hidden="1">{"fdsup://directions/FAT Viewer?action=UPDATE&amp;creator=factset&amp;DYN_ARGS=TRUE&amp;DOC_NAME=FAT:FQL_AUDITING_CLIENT_TEMPLATE.FAT&amp;display_string=Audit&amp;VAR:KEY=EJSJOVCBAB&amp;VAR:QUERY=RkVfVkFMVUFUSU9OKCdQRScsJ01FQU4nLCdOVE1BJywnJywzOTM0MiwsLCcnKQ==&amp;WINDOW=FIRST_POPUP&amp;H","EIGHT=450&amp;WIDTH=450&amp;START_MAXIMIZED=FALSE&amp;VAR:CALENDAR=US&amp;VAR:SYMBOL=SP50&amp;VAR:INDEX=0"}</definedName>
    <definedName name="_876__FDSAUDITLINK__" hidden="1">{"fdsup://directions/FAT Viewer?action=UPDATE&amp;creator=factset&amp;DYN_ARGS=TRUE&amp;DOC_NAME=FAT:FQL_AUDITING_CLIENT_TEMPLATE.FAT&amp;display_string=Audit&amp;VAR:KEY=UZYTGBIXSN&amp;VAR:QUERY=RkVfVkFMVUFUSU9OKCdQRScsJ01FQU4nLCdOVE1BJywnJywzOTMzOSwsLCcnKQ==&amp;WINDOW=FIRST_POPUP&amp;H","EIGHT=450&amp;WIDTH=450&amp;START_MAXIMIZED=FALSE&amp;VAR:CALENDAR=US&amp;VAR:SYMBOL=SP50&amp;VAR:INDEX=0"}</definedName>
    <definedName name="_877__FDSAUDITLINK__" hidden="1">{"fdsup://directions/FAT Viewer?action=UPDATE&amp;creator=factset&amp;DYN_ARGS=TRUE&amp;DOC_NAME=FAT:FQL_AUDITING_CLIENT_TEMPLATE.FAT&amp;display_string=Audit&amp;VAR:KEY=GZCXURENYB&amp;VAR:QUERY=RkVfVkFMVUFUSU9OKCdQRScsJ01FQU4nLCdOVE1BJywnJywzOTMzOCwsLCcnKQ==&amp;WINDOW=FIRST_POPUP&amp;H","EIGHT=450&amp;WIDTH=450&amp;START_MAXIMIZED=FALSE&amp;VAR:CALENDAR=US&amp;VAR:SYMBOL=SP50&amp;VAR:INDEX=0"}</definedName>
    <definedName name="_878__FDSAUDITLINK__" hidden="1">{"fdsup://directions/FAT Viewer?action=UPDATE&amp;creator=factset&amp;DYN_ARGS=TRUE&amp;DOC_NAME=FAT:FQL_AUDITING_CLIENT_TEMPLATE.FAT&amp;display_string=Audit&amp;VAR:KEY=UPMVIVMFOT&amp;VAR:QUERY=RkVfVkFMVUFUSU9OKCdQRScsJ01FQU4nLCdOVE1BJywnJywzOTMzNywsLCcnKQ==&amp;WINDOW=FIRST_POPUP&amp;H","EIGHT=450&amp;WIDTH=450&amp;START_MAXIMIZED=FALSE&amp;VAR:CALENDAR=US&amp;VAR:SYMBOL=SP50&amp;VAR:INDEX=0"}</definedName>
    <definedName name="_879__FDSAUDITLINK__" hidden="1">{"fdsup://directions/FAT Viewer?action=UPDATE&amp;creator=factset&amp;DYN_ARGS=TRUE&amp;DOC_NAME=FAT:FQL_AUDITING_CLIENT_TEMPLATE.FAT&amp;display_string=Audit&amp;VAR:KEY=EFGNYJWLMV&amp;VAR:QUERY=RkVfVkFMVUFUSU9OKCdQRScsJ01FQU4nLCdOVE1BJywnJywzOTMzNiwsLCcnKQ==&amp;WINDOW=FIRST_POPUP&amp;H","EIGHT=450&amp;WIDTH=450&amp;START_MAXIMIZED=FALSE&amp;VAR:CALENDAR=US&amp;VAR:SYMBOL=SP50&amp;VAR:INDEX=0"}</definedName>
    <definedName name="_88__FDSAUDITLINK__" hidden="1">{"fdsup://directions/FAT Viewer?action=UPDATE&amp;creator=factset&amp;DYN_ARGS=TRUE&amp;DOC_NAME=FAT:FQL_AUDITING_CLIENT_TEMPLATE.FAT&amp;display_string=Audit&amp;VAR:KEY=YTIJSTGDAJ&amp;VAR:QUERY=RkZfRU5UUlBSX1ZBTF9EQUlMWSg0MDMxNywsLCwsJ0RJTCcpL0VDX01FQU5fU0FMRVNfTlRNQSg0MDMxNyk=&amp;","WINDOW=FIRST_POPUP&amp;HEIGHT=450&amp;WIDTH=450&amp;START_MAXIMIZED=FALSE&amp;VAR:CALENDAR=US&amp;VAR:SYMBOL=SGI&amp;VAR:INDEX=0"}</definedName>
    <definedName name="_880__FDSAUDITLINK__" hidden="1">{"fdsup://directions/FAT Viewer?action=UPDATE&amp;creator=factset&amp;DYN_ARGS=TRUE&amp;DOC_NAME=FAT:FQL_AUDITING_CLIENT_TEMPLATE.FAT&amp;display_string=Audit&amp;VAR:KEY=AJANQPIDKF&amp;VAR:QUERY=RkVfVkFMVUFUSU9OKCdQRScsJ01FQU4nLCdOVE1BJywnJywzOTMzNSwsLCcnKQ==&amp;WINDOW=FIRST_POPUP&amp;H","EIGHT=450&amp;WIDTH=450&amp;START_MAXIMIZED=FALSE&amp;VAR:CALENDAR=US&amp;VAR:SYMBOL=SP50&amp;VAR:INDEX=0"}</definedName>
    <definedName name="_881__FDSAUDITLINK__" hidden="1">{"fdsup://directions/FAT Viewer?action=UPDATE&amp;creator=factset&amp;DYN_ARGS=TRUE&amp;DOC_NAME=FAT:FQL_AUDITING_CLIENT_TEMPLATE.FAT&amp;display_string=Audit&amp;VAR:KEY=GFSNWBCBIX&amp;VAR:QUERY=RkVfVkFMVUFUSU9OKCdQRScsJ01FQU4nLCdOVE1BJywnJywzOTMzMiwsLCcnKQ==&amp;WINDOW=FIRST_POPUP&amp;H","EIGHT=450&amp;WIDTH=450&amp;START_MAXIMIZED=FALSE&amp;VAR:CALENDAR=US&amp;VAR:SYMBOL=SP50&amp;VAR:INDEX=0"}</definedName>
    <definedName name="_882__FDSAUDITLINK__" hidden="1">{"fdsup://directions/FAT Viewer?action=UPDATE&amp;creator=factset&amp;DYN_ARGS=TRUE&amp;DOC_NAME=FAT:FQL_AUDITING_CLIENT_TEMPLATE.FAT&amp;display_string=Audit&amp;VAR:KEY=MXYHWPANAZ&amp;VAR:QUERY=RkVfVkFMVUFUSU9OKCdQRScsJ01FQU4nLCdOVE1BJywnJywzOTMzMSwsLCcnKQ==&amp;WINDOW=FIRST_POPUP&amp;H","EIGHT=450&amp;WIDTH=450&amp;START_MAXIMIZED=FALSE&amp;VAR:CALENDAR=US&amp;VAR:SYMBOL=SP50&amp;VAR:INDEX=0"}</definedName>
    <definedName name="_883__FDSAUDITLINK__" hidden="1">{"fdsup://directions/FAT Viewer?action=UPDATE&amp;creator=factset&amp;DYN_ARGS=TRUE&amp;DOC_NAME=FAT:FQL_AUDITING_CLIENT_TEMPLATE.FAT&amp;display_string=Audit&amp;VAR:KEY=SJCJCTIDWF&amp;VAR:QUERY=RkVfVkFMVUFUSU9OKCdQRScsJ01FQU4nLCdOVE1BJywnJywzOTMzMCwsLCcnKQ==&amp;WINDOW=FIRST_POPUP&amp;H","EIGHT=450&amp;WIDTH=450&amp;START_MAXIMIZED=FALSE&amp;VAR:CALENDAR=US&amp;VAR:SYMBOL=SP50&amp;VAR:INDEX=0"}</definedName>
    <definedName name="_884__FDSAUDITLINK__" hidden="1">{"fdsup://directions/FAT Viewer?action=UPDATE&amp;creator=factset&amp;DYN_ARGS=TRUE&amp;DOC_NAME=FAT:FQL_AUDITING_CLIENT_TEMPLATE.FAT&amp;display_string=Audit&amp;VAR:KEY=OVYBQTSJOD&amp;VAR:QUERY=RkVfVkFMVUFUSU9OKCdQRScsJ01FQU4nLCdOVE1BJywnJywzOTMyOSwsLCcnKQ==&amp;WINDOW=FIRST_POPUP&amp;H","EIGHT=450&amp;WIDTH=450&amp;START_MAXIMIZED=FALSE&amp;VAR:CALENDAR=US&amp;VAR:SYMBOL=SP50&amp;VAR:INDEX=0"}</definedName>
    <definedName name="_885__FDSAUDITLINK__" hidden="1">{"fdsup://directions/FAT Viewer?action=UPDATE&amp;creator=factset&amp;DYN_ARGS=TRUE&amp;DOC_NAME=FAT:FQL_AUDITING_CLIENT_TEMPLATE.FAT&amp;display_string=Audit&amp;VAR:KEY=GZOTWBSVQH&amp;VAR:QUERY=RkVfVkFMVUFUSU9OKCdQRScsJ01FQU4nLCdOVE1BJywnJywzOTMyNSwsLCcnKQ==&amp;WINDOW=FIRST_POPUP&amp;H","EIGHT=450&amp;WIDTH=450&amp;START_MAXIMIZED=FALSE&amp;VAR:CALENDAR=US&amp;VAR:SYMBOL=SP50&amp;VAR:INDEX=0"}</definedName>
    <definedName name="_886__FDSAUDITLINK__" hidden="1">{"fdsup://directions/FAT Viewer?action=UPDATE&amp;creator=factset&amp;DYN_ARGS=TRUE&amp;DOC_NAME=FAT:FQL_AUDITING_CLIENT_TEMPLATE.FAT&amp;display_string=Audit&amp;VAR:KEY=IRGBKNWNCH&amp;VAR:QUERY=RkVfVkFMVUFUSU9OKCdQRScsJ01FQU4nLCdOVE1BJywnJywzOTMyNCwsLCcnKQ==&amp;WINDOW=FIRST_POPUP&amp;H","EIGHT=450&amp;WIDTH=450&amp;START_MAXIMIZED=FALSE&amp;VAR:CALENDAR=US&amp;VAR:SYMBOL=SP50&amp;VAR:INDEX=0"}</definedName>
    <definedName name="_887__FDSAUDITLINK__" hidden="1">{"fdsup://directions/FAT Viewer?action=UPDATE&amp;creator=factset&amp;DYN_ARGS=TRUE&amp;DOC_NAME=FAT:FQL_AUDITING_CLIENT_TEMPLATE.FAT&amp;display_string=Audit&amp;VAR:KEY=QFCLYRUBOF&amp;VAR:QUERY=RkVfVkFMVUFUSU9OKCdQRScsJ01FQU4nLCdOVE1BJywnJywzOTMyMywsLCcnKQ==&amp;WINDOW=FIRST_POPUP&amp;H","EIGHT=450&amp;WIDTH=450&amp;START_MAXIMIZED=FALSE&amp;VAR:CALENDAR=US&amp;VAR:SYMBOL=SP50&amp;VAR:INDEX=0"}</definedName>
    <definedName name="_888__FDSAUDITLINK__" hidden="1">{"fdsup://directions/FAT Viewer?action=UPDATE&amp;creator=factset&amp;DYN_ARGS=TRUE&amp;DOC_NAME=FAT:FQL_AUDITING_CLIENT_TEMPLATE.FAT&amp;display_string=Audit&amp;VAR:KEY=ELYPIRUVUV&amp;VAR:QUERY=RkVfVkFMVUFUSU9OKCdQRScsJ01FQU4nLCdOVE1BJywnJywzOTMyMiwsLCcnKQ==&amp;WINDOW=FIRST_POPUP&amp;H","EIGHT=450&amp;WIDTH=450&amp;START_MAXIMIZED=FALSE&amp;VAR:CALENDAR=US&amp;VAR:SYMBOL=SP50&amp;VAR:INDEX=0"}</definedName>
    <definedName name="_889__FDSAUDITLINK__" hidden="1">{"fdsup://directions/FAT Viewer?action=UPDATE&amp;creator=factset&amp;DYN_ARGS=TRUE&amp;DOC_NAME=FAT:FQL_AUDITING_CLIENT_TEMPLATE.FAT&amp;display_string=Audit&amp;VAR:KEY=OPOJULORQZ&amp;VAR:QUERY=RkVfVkFMVUFUSU9OKCdQRScsJ01FQU4nLCdOVE1BJywnJywzOTMyMSwsLCcnKQ==&amp;WINDOW=FIRST_POPUP&amp;H","EIGHT=450&amp;WIDTH=450&amp;START_MAXIMIZED=FALSE&amp;VAR:CALENDAR=US&amp;VAR:SYMBOL=SP50&amp;VAR:INDEX=0"}</definedName>
    <definedName name="_89__FDSAUDITLINK__" hidden="1">{"fdsup://directions/FAT Viewer?action=UPDATE&amp;creator=factset&amp;DYN_ARGS=TRUE&amp;DOC_NAME=FAT:FQL_AUDITING_CLIENT_TEMPLATE.FAT&amp;display_string=Audit&amp;VAR:KEY=YHMVGHWFEB&amp;VAR:QUERY=RkZfRU5UUlBSX1ZBTF9EQUlMWSg0MDMxNiwsLCwsJ0RJTCcpL0VDX01FQU5fU0FMRVNfTlRNQSg0MDMxNik=&amp;","WINDOW=FIRST_POPUP&amp;HEIGHT=450&amp;WIDTH=450&amp;START_MAXIMIZED=FALSE&amp;VAR:CALENDAR=US&amp;VAR:SYMBOL=SGI&amp;VAR:INDEX=0"}</definedName>
    <definedName name="_890__FDSAUDITLINK__" hidden="1">{"fdsup://directions/FAT Viewer?action=UPDATE&amp;creator=factset&amp;DYN_ARGS=TRUE&amp;DOC_NAME=FAT:FQL_AUDITING_CLIENT_TEMPLATE.FAT&amp;display_string=Audit&amp;VAR:KEY=SNQLEBUJUV&amp;VAR:QUERY=RkVfVkFMVUFUSU9OKCdQRScsJ01FQU4nLCdOVE1BJywnJywzOTMxOCwsLCcnKQ==&amp;WINDOW=FIRST_POPUP&amp;H","EIGHT=450&amp;WIDTH=450&amp;START_MAXIMIZED=FALSE&amp;VAR:CALENDAR=US&amp;VAR:SYMBOL=SP50&amp;VAR:INDEX=0"}</definedName>
    <definedName name="_891__FDSAUDITLINK__" hidden="1">{"fdsup://directions/FAT Viewer?action=UPDATE&amp;creator=factset&amp;DYN_ARGS=TRUE&amp;DOC_NAME=FAT:FQL_AUDITING_CLIENT_TEMPLATE.FAT&amp;display_string=Audit&amp;VAR:KEY=QBGJOLCJYH&amp;VAR:QUERY=RkVfVkFMVUFUSU9OKCdQRScsJ01FQU4nLCdOVE1BJywnJywzOTMxNywsLCcnKQ==&amp;WINDOW=FIRST_POPUP&amp;H","EIGHT=450&amp;WIDTH=450&amp;START_MAXIMIZED=FALSE&amp;VAR:CALENDAR=US&amp;VAR:SYMBOL=SP50&amp;VAR:INDEX=0"}</definedName>
    <definedName name="_892__FDSAUDITLINK__" hidden="1">{"fdsup://directions/FAT Viewer?action=UPDATE&amp;creator=factset&amp;DYN_ARGS=TRUE&amp;DOC_NAME=FAT:FQL_AUDITING_CLIENT_TEMPLATE.FAT&amp;display_string=Audit&amp;VAR:KEY=ORGZWNGDMF&amp;VAR:QUERY=RkVfVkFMVUFUSU9OKCdQRScsJ01FQU4nLCdOVE1BJywnJywzOTMxNiwsLCcnKQ==&amp;WINDOW=FIRST_POPUP&amp;H","EIGHT=450&amp;WIDTH=450&amp;START_MAXIMIZED=FALSE&amp;VAR:CALENDAR=US&amp;VAR:SYMBOL=SP50&amp;VAR:INDEX=0"}</definedName>
    <definedName name="_893__FDSAUDITLINK__" hidden="1">{"fdsup://directions/FAT Viewer?action=UPDATE&amp;creator=factset&amp;DYN_ARGS=TRUE&amp;DOC_NAME=FAT:FQL_AUDITING_CLIENT_TEMPLATE.FAT&amp;display_string=Audit&amp;VAR:KEY=QXGFMHSHOX&amp;VAR:QUERY=RkVfVkFMVUFUSU9OKCdQRScsJ01FQU4nLCdOVE1BJywnJywzOTMxNSwsLCcnKQ==&amp;WINDOW=FIRST_POPUP&amp;H","EIGHT=450&amp;WIDTH=450&amp;START_MAXIMIZED=FALSE&amp;VAR:CALENDAR=US&amp;VAR:SYMBOL=SP50&amp;VAR:INDEX=0"}</definedName>
    <definedName name="_894__FDSAUDITLINK__" hidden="1">{"fdsup://directions/FAT Viewer?action=UPDATE&amp;creator=factset&amp;DYN_ARGS=TRUE&amp;DOC_NAME=FAT:FQL_AUDITING_CLIENT_TEMPLATE.FAT&amp;display_string=Audit&amp;VAR:KEY=WPYPQNWFCR&amp;VAR:QUERY=RkVfVkFMVUFUSU9OKCdQRScsJ01FQU4nLCdOVE1BJywnJywzOTMxNCwsLCcnKQ==&amp;WINDOW=FIRST_POPUP&amp;H","EIGHT=450&amp;WIDTH=450&amp;START_MAXIMIZED=FALSE&amp;VAR:CALENDAR=US&amp;VAR:SYMBOL=SP50&amp;VAR:INDEX=0"}</definedName>
    <definedName name="_895__FDSAUDITLINK__" hidden="1">{"fdsup://directions/FAT Viewer?action=UPDATE&amp;creator=factset&amp;DYN_ARGS=TRUE&amp;DOC_NAME=FAT:FQL_AUDITING_CLIENT_TEMPLATE.FAT&amp;display_string=Audit&amp;VAR:KEY=ELMVWXQBED&amp;VAR:QUERY=RkVfVkFMVUFUSU9OKCdQRScsJ01FQU4nLCdOVE1BJywnJywzOTMxMSwsLCcnKQ==&amp;WINDOW=FIRST_POPUP&amp;H","EIGHT=450&amp;WIDTH=450&amp;START_MAXIMIZED=FALSE&amp;VAR:CALENDAR=US&amp;VAR:SYMBOL=SP50&amp;VAR:INDEX=0"}</definedName>
    <definedName name="_896__FDSAUDITLINK__" hidden="1">{"fdsup://directions/FAT Viewer?action=UPDATE&amp;creator=factset&amp;DYN_ARGS=TRUE&amp;DOC_NAME=FAT:FQL_AUDITING_CLIENT_TEMPLATE.FAT&amp;display_string=Audit&amp;VAR:KEY=IRANSNUPIZ&amp;VAR:QUERY=RkVfVkFMVUFUSU9OKCdQRScsJ01FQU4nLCdOVE1BJywnJywzOTMxMCwsLCcnKQ==&amp;WINDOW=FIRST_POPUP&amp;H","EIGHT=450&amp;WIDTH=450&amp;START_MAXIMIZED=FALSE&amp;VAR:CALENDAR=US&amp;VAR:SYMBOL=SP50&amp;VAR:INDEX=0"}</definedName>
    <definedName name="_897__FDSAUDITLINK__" hidden="1">{"fdsup://directions/FAT Viewer?action=UPDATE&amp;creator=factset&amp;DYN_ARGS=TRUE&amp;DOC_NAME=FAT:FQL_AUDITING_CLIENT_TEMPLATE.FAT&amp;display_string=Audit&amp;VAR:KEY=OZYZKVKNWZ&amp;VAR:QUERY=RkVfVkFMVUFUSU9OKCdQRScsJ01FQU4nLCdOVE1BJywnJywzOTMwOSwsLCcnKQ==&amp;WINDOW=FIRST_POPUP&amp;H","EIGHT=450&amp;WIDTH=450&amp;START_MAXIMIZED=FALSE&amp;VAR:CALENDAR=US&amp;VAR:SYMBOL=SP50&amp;VAR:INDEX=0"}</definedName>
    <definedName name="_898__FDSAUDITLINK__" hidden="1">{"fdsup://directions/FAT Viewer?action=UPDATE&amp;creator=factset&amp;DYN_ARGS=TRUE&amp;DOC_NAME=FAT:FQL_AUDITING_CLIENT_TEMPLATE.FAT&amp;display_string=Audit&amp;VAR:KEY=ULUBAVOXUT&amp;VAR:QUERY=RkVfVkFMVUFUSU9OKCdQRScsJ01FQU4nLCdOVE1BJywnJywzOTMwOCwsLCcnKQ==&amp;WINDOW=FIRST_POPUP&amp;H","EIGHT=450&amp;WIDTH=450&amp;START_MAXIMIZED=FALSE&amp;VAR:CALENDAR=US&amp;VAR:SYMBOL=SP50&amp;VAR:INDEX=0"}</definedName>
    <definedName name="_899__FDSAUDITLINK__" hidden="1">{"fdsup://directions/FAT Viewer?action=UPDATE&amp;creator=factset&amp;DYN_ARGS=TRUE&amp;DOC_NAME=FAT:FQL_AUDITING_CLIENT_TEMPLATE.FAT&amp;display_string=Audit&amp;VAR:KEY=UJCJYRQFSV&amp;VAR:QUERY=RkVfVkFMVUFUSU9OKCdQRScsJ01FQU4nLCdOVE1BJywnJywzOTMwNywsLCcnKQ==&amp;WINDOW=FIRST_POPUP&amp;H","EIGHT=450&amp;WIDTH=450&amp;START_MAXIMIZED=FALSE&amp;VAR:CALENDAR=US&amp;VAR:SYMBOL=SP50&amp;VAR:INDEX=0"}</definedName>
    <definedName name="_9__FDSAUDITLINK__" hidden="1">{"fdsup://directions/FAT Viewer?action=UPDATE&amp;creator=factset&amp;DYN_ARGS=TRUE&amp;DOC_NAME=FAT:FQL_AUDITING_CLIENT_TEMPLATE.FAT&amp;display_string=Audit&amp;VAR:KEY=EPYZINIPQD&amp;VAR:QUERY=RkZfRU5UUlBSX1ZBTF9EQUlMWSg0MDQyOCwsLCwsJ0RJTCcpL0VDX01FQU5fU0FMRVNfTlRNQSg0MDQyOCk=&amp;","WINDOW=FIRST_POPUP&amp;HEIGHT=450&amp;WIDTH=450&amp;START_MAXIMIZED=FALSE&amp;VAR:CALENDAR=US&amp;VAR:SYMBOL=SGI&amp;VAR:INDEX=0"}</definedName>
    <definedName name="_90__FDSAUDITLINK__" hidden="1">{"fdsup://directions/FAT Viewer?action=UPDATE&amp;creator=factset&amp;DYN_ARGS=TRUE&amp;DOC_NAME=FAT:FQL_AUDITING_CLIENT_TEMPLATE.FAT&amp;display_string=Audit&amp;VAR:KEY=KFMVAFYNCJ&amp;VAR:QUERY=RkZfRU5UUlBSX1ZBTF9EQUlMWSg0MDMxNSwsLCwsJ0RJTCcpL0VDX01FQU5fU0FMRVNfTlRNQSg0MDMxNSk=&amp;","WINDOW=FIRST_POPUP&amp;HEIGHT=450&amp;WIDTH=450&amp;START_MAXIMIZED=FALSE&amp;VAR:CALENDAR=US&amp;VAR:SYMBOL=SGI&amp;VAR:INDEX=0"}</definedName>
    <definedName name="_900__FDSAUDITLINK__" hidden="1">{"fdsup://directions/FAT Viewer?action=UPDATE&amp;creator=factset&amp;DYN_ARGS=TRUE&amp;DOC_NAME=FAT:FQL_AUDITING_CLIENT_TEMPLATE.FAT&amp;display_string=Audit&amp;VAR:KEY=ODEDWLQJSZ&amp;VAR:QUERY=RkVfVkFMVUFUSU9OKCdQRScsJ01FQU4nLCdOVE1BJywnJywzOTMwNCwsLCcnKQ==&amp;WINDOW=FIRST_POPUP&amp;H","EIGHT=450&amp;WIDTH=450&amp;START_MAXIMIZED=FALSE&amp;VAR:CALENDAR=US&amp;VAR:SYMBOL=SP50&amp;VAR:INDEX=0"}</definedName>
    <definedName name="_901__FDSAUDITLINK__" hidden="1">{"fdsup://directions/FAT Viewer?action=UPDATE&amp;creator=factset&amp;DYN_ARGS=TRUE&amp;DOC_NAME=FAT:FQL_AUDITING_CLIENT_TEMPLATE.FAT&amp;display_string=Audit&amp;VAR:KEY=YHGVKJOVSL&amp;VAR:QUERY=RkVfVkFMVUFUSU9OKCdQRScsJ01FQU4nLCdOVE1BJywnJywzOTMwMywsLCcnKQ==&amp;WINDOW=FIRST_POPUP&amp;H","EIGHT=450&amp;WIDTH=450&amp;START_MAXIMIZED=FALSE&amp;VAR:CALENDAR=US&amp;VAR:SYMBOL=SP50&amp;VAR:INDEX=0"}</definedName>
    <definedName name="_902__FDSAUDITLINK__" hidden="1">{"fdsup://directions/FAT Viewer?action=UPDATE&amp;creator=factset&amp;DYN_ARGS=TRUE&amp;DOC_NAME=FAT:FQL_AUDITING_CLIENT_TEMPLATE.FAT&amp;display_string=Audit&amp;VAR:KEY=YLIXGNOVGX&amp;VAR:QUERY=RkVfVkFMVUFUSU9OKCdQRScsJ01FQU4nLCdOVE1BJywnJywzOTMwMiwsLCcnKQ==&amp;WINDOW=FIRST_POPUP&amp;H","EIGHT=450&amp;WIDTH=450&amp;START_MAXIMIZED=FALSE&amp;VAR:CALENDAR=US&amp;VAR:SYMBOL=SP50&amp;VAR:INDEX=0"}</definedName>
    <definedName name="_903__FDSAUDITLINK__" hidden="1">{"fdsup://directions/FAT Viewer?action=UPDATE&amp;creator=factset&amp;DYN_ARGS=TRUE&amp;DOC_NAME=FAT:FQL_AUDITING_CLIENT_TEMPLATE.FAT&amp;display_string=Audit&amp;VAR:KEY=ETQHCTADCH&amp;VAR:QUERY=RkVfVkFMVUFUSU9OKCdQRScsJ01FQU4nLCdOVE1BJywnJywzOTMwMSwsLCcnKQ==&amp;WINDOW=FIRST_POPUP&amp;H","EIGHT=450&amp;WIDTH=450&amp;START_MAXIMIZED=FALSE&amp;VAR:CALENDAR=US&amp;VAR:SYMBOL=SP50&amp;VAR:INDEX=0"}</definedName>
    <definedName name="_904__FDSAUDITLINK__" hidden="1">{"fdsup://directions/FAT Viewer?action=UPDATE&amp;creator=factset&amp;DYN_ARGS=TRUE&amp;DOC_NAME=FAT:FQL_AUDITING_CLIENT_TEMPLATE.FAT&amp;display_string=Audit&amp;VAR:KEY=SBIJSDYLCL&amp;VAR:QUERY=RkVfVkFMVUFUSU9OKCdQRScsJ01FQU4nLCdOVE1BJywnJywzOTMwMCwsLCcnKQ==&amp;WINDOW=FIRST_POPUP&amp;H","EIGHT=450&amp;WIDTH=450&amp;START_MAXIMIZED=FALSE&amp;VAR:CALENDAR=US&amp;VAR:SYMBOL=SP50&amp;VAR:INDEX=0"}</definedName>
    <definedName name="_905__FDSAUDITLINK__" hidden="1">{"fdsup://directions/FAT Viewer?action=UPDATE&amp;creator=factset&amp;DYN_ARGS=TRUE&amp;DOC_NAME=FAT:FQL_AUDITING_CLIENT_TEMPLATE.FAT&amp;display_string=Audit&amp;VAR:KEY=UBANCFYXUB&amp;VAR:QUERY=RkVfVkFMVUFUSU9OKCdQRScsJ01FQU4nLCdOVE1BJywnJywzOTI5NywsLCcnKQ==&amp;WINDOW=FIRST_POPUP&amp;H","EIGHT=450&amp;WIDTH=450&amp;START_MAXIMIZED=FALSE&amp;VAR:CALENDAR=US&amp;VAR:SYMBOL=SP50&amp;VAR:INDEX=0"}</definedName>
    <definedName name="_906__FDSAUDITLINK__" hidden="1">{"fdsup://directions/FAT Viewer?action=UPDATE&amp;creator=factset&amp;DYN_ARGS=TRUE&amp;DOC_NAME=FAT:FQL_AUDITING_CLIENT_TEMPLATE.FAT&amp;display_string=Audit&amp;VAR:KEY=KBYNQHGBMD&amp;VAR:QUERY=RkVfVkFMVUFUSU9OKCdQRScsJ01FQU4nLCdOVE1BJywnJywzOTI5NiwsLCcnKQ==&amp;WINDOW=FIRST_POPUP&amp;H","EIGHT=450&amp;WIDTH=450&amp;START_MAXIMIZED=FALSE&amp;VAR:CALENDAR=US&amp;VAR:SYMBOL=SP50&amp;VAR:INDEX=0"}</definedName>
    <definedName name="_907__FDSAUDITLINK__" hidden="1">{"fdsup://directions/FAT Viewer?action=UPDATE&amp;creator=factset&amp;DYN_ARGS=TRUE&amp;DOC_NAME=FAT:FQL_AUDITING_CLIENT_TEMPLATE.FAT&amp;display_string=Audit&amp;VAR:KEY=CJODMLWPAP&amp;VAR:QUERY=RkVfVkFMVUFUSU9OKCdQRScsJ01FQU4nLCdOVE1BJywnJywzOTI5NSwsLCcnKQ==&amp;WINDOW=FIRST_POPUP&amp;H","EIGHT=450&amp;WIDTH=450&amp;START_MAXIMIZED=FALSE&amp;VAR:CALENDAR=US&amp;VAR:SYMBOL=SP50&amp;VAR:INDEX=0"}</definedName>
    <definedName name="_908__FDSAUDITLINK__" hidden="1">{"fdsup://directions/FAT Viewer?action=UPDATE&amp;creator=factset&amp;DYN_ARGS=TRUE&amp;DOC_NAME=FAT:FQL_AUDITING_CLIENT_TEMPLATE.FAT&amp;display_string=Audit&amp;VAR:KEY=WHKBINOXYV&amp;VAR:QUERY=RkVfVkFMVUFUSU9OKCdQRScsJ01FQU4nLCdOVE1BJywnJywzOTI5NCwsLCcnKQ==&amp;WINDOW=FIRST_POPUP&amp;H","EIGHT=450&amp;WIDTH=450&amp;START_MAXIMIZED=FALSE&amp;VAR:CALENDAR=US&amp;VAR:SYMBOL=SP50&amp;VAR:INDEX=0"}</definedName>
    <definedName name="_909__FDSAUDITLINK__" hidden="1">{"fdsup://directions/FAT Viewer?action=UPDATE&amp;creator=factset&amp;DYN_ARGS=TRUE&amp;DOC_NAME=FAT:FQL_AUDITING_CLIENT_TEMPLATE.FAT&amp;display_string=Audit&amp;VAR:KEY=SXEFQNGTAX&amp;VAR:QUERY=RkVfVkFMVUFUSU9OKCdQRScsJ01FQU4nLCdOVE1BJywnJywzOTI5MywsLCcnKQ==&amp;WINDOW=FIRST_POPUP&amp;H","EIGHT=450&amp;WIDTH=450&amp;START_MAXIMIZED=FALSE&amp;VAR:CALENDAR=US&amp;VAR:SYMBOL=SP50&amp;VAR:INDEX=0"}</definedName>
    <definedName name="_91__FDSAUDITLINK__" hidden="1">{"fdsup://directions/FAT Viewer?action=UPDATE&amp;creator=factset&amp;DYN_ARGS=TRUE&amp;DOC_NAME=FAT:FQL_AUDITING_CLIENT_TEMPLATE.FAT&amp;display_string=Audit&amp;VAR:KEY=MDQXIFSVAN&amp;VAR:QUERY=RkZfRU5UUlBSX1ZBTF9EQUlMWSg0MDMxMiwsLCwsJ0RJTCcpL0VDX01FQU5fU0FMRVNfTlRNQSg0MDMxMik=&amp;","WINDOW=FIRST_POPUP&amp;HEIGHT=450&amp;WIDTH=450&amp;START_MAXIMIZED=FALSE&amp;VAR:CALENDAR=US&amp;VAR:SYMBOL=SGI&amp;VAR:INDEX=0"}</definedName>
    <definedName name="_910__FDSAUDITLINK__" hidden="1">{"fdsup://directions/FAT Viewer?action=UPDATE&amp;creator=factset&amp;DYN_ARGS=TRUE&amp;DOC_NAME=FAT:FQL_AUDITING_CLIENT_TEMPLATE.FAT&amp;display_string=Audit&amp;VAR:KEY=AFQTYRKHIT&amp;VAR:QUERY=RkVfVkFMVUFUSU9OKCdQRScsJ01FQU4nLCdOVE1BJywnJywzOTI5MCwsLCcnKQ==&amp;WINDOW=FIRST_POPUP&amp;H","EIGHT=450&amp;WIDTH=450&amp;START_MAXIMIZED=FALSE&amp;VAR:CALENDAR=US&amp;VAR:SYMBOL=SP50&amp;VAR:INDEX=0"}</definedName>
    <definedName name="_911__FDSAUDITLINK__" hidden="1">{"fdsup://directions/FAT Viewer?action=UPDATE&amp;creator=factset&amp;DYN_ARGS=TRUE&amp;DOC_NAME=FAT:FQL_AUDITING_CLIENT_TEMPLATE.FAT&amp;display_string=Audit&amp;VAR:KEY=MTSJKHAHCF&amp;VAR:QUERY=RkVfVkFMVUFUSU9OKCdQRScsJ01FQU4nLCdOVE1BJywnJywzOTI4OSwsLCcnKQ==&amp;WINDOW=FIRST_POPUP&amp;H","EIGHT=450&amp;WIDTH=450&amp;START_MAXIMIZED=FALSE&amp;VAR:CALENDAR=US&amp;VAR:SYMBOL=SP50&amp;VAR:INDEX=0"}</definedName>
    <definedName name="_912__FDSAUDITLINK__" hidden="1">{"fdsup://directions/FAT Viewer?action=UPDATE&amp;creator=factset&amp;DYN_ARGS=TRUE&amp;DOC_NAME=FAT:FQL_AUDITING_CLIENT_TEMPLATE.FAT&amp;display_string=Audit&amp;VAR:KEY=KDEVIJKDQD&amp;VAR:QUERY=RkVfVkFMVUFUSU9OKCdQRScsJ01FQU4nLCdOVE1BJywnJywzOTI4OCwsLCcnKQ==&amp;WINDOW=FIRST_POPUP&amp;H","EIGHT=450&amp;WIDTH=450&amp;START_MAXIMIZED=FALSE&amp;VAR:CALENDAR=US&amp;VAR:SYMBOL=SP50&amp;VAR:INDEX=0"}</definedName>
    <definedName name="_913__FDSAUDITLINK__" hidden="1">{"fdsup://directions/FAT Viewer?action=UPDATE&amp;creator=factset&amp;DYN_ARGS=TRUE&amp;DOC_NAME=FAT:FQL_AUDITING_CLIENT_TEMPLATE.FAT&amp;display_string=Audit&amp;VAR:KEY=UTCFWVYXSP&amp;VAR:QUERY=RkVfVkFMVUFUSU9OKCdQRScsJ01FQU4nLCdOVE1BJywnJywzOTI4NywsLCcnKQ==&amp;WINDOW=FIRST_POPUP&amp;H","EIGHT=450&amp;WIDTH=450&amp;START_MAXIMIZED=FALSE&amp;VAR:CALENDAR=US&amp;VAR:SYMBOL=SP50&amp;VAR:INDEX=0"}</definedName>
    <definedName name="_914__FDSAUDITLINK__" hidden="1">{"fdsup://directions/FAT Viewer?action=UPDATE&amp;creator=factset&amp;DYN_ARGS=TRUE&amp;DOC_NAME=FAT:FQL_AUDITING_CLIENT_TEMPLATE.FAT&amp;display_string=Audit&amp;VAR:KEY=SLKFYHEPMR&amp;VAR:QUERY=RkVfVkFMVUFUSU9OKCdQRScsJ01FQU4nLCdOVE1BJywnJywzOTI4NiwsLCcnKQ==&amp;WINDOW=FIRST_POPUP&amp;H","EIGHT=450&amp;WIDTH=450&amp;START_MAXIMIZED=FALSE&amp;VAR:CALENDAR=US&amp;VAR:SYMBOL=SP50&amp;VAR:INDEX=0"}</definedName>
    <definedName name="_915__FDSAUDITLINK__" hidden="1">{"fdsup://directions/FAT Viewer?action=UPDATE&amp;creator=factset&amp;DYN_ARGS=TRUE&amp;DOC_NAME=FAT:FQL_AUDITING_CLIENT_TEMPLATE.FAT&amp;display_string=Audit&amp;VAR:KEY=MZAPUHCJYZ&amp;VAR:QUERY=RkVfVkFMVUFUSU9OKCdQRScsJ01FQU4nLCdOVE1BJywnJywzOTI4MywsLCcnKQ==&amp;WINDOW=FIRST_POPUP&amp;H","EIGHT=450&amp;WIDTH=450&amp;START_MAXIMIZED=FALSE&amp;VAR:CALENDAR=US&amp;VAR:SYMBOL=SP50&amp;VAR:INDEX=0"}</definedName>
    <definedName name="_916__FDSAUDITLINK__" hidden="1">{"fdsup://directions/FAT Viewer?action=UPDATE&amp;creator=factset&amp;DYN_ARGS=TRUE&amp;DOC_NAME=FAT:FQL_AUDITING_CLIENT_TEMPLATE.FAT&amp;display_string=Audit&amp;VAR:KEY=QTKPQVOVMF&amp;VAR:QUERY=RkVfVkFMVUFUSU9OKCdQRScsJ01FQU4nLCdOVE1BJywnJywzOTI4MiwsLCcnKQ==&amp;WINDOW=FIRST_POPUP&amp;H","EIGHT=450&amp;WIDTH=450&amp;START_MAXIMIZED=FALSE&amp;VAR:CALENDAR=US&amp;VAR:SYMBOL=SP50&amp;VAR:INDEX=0"}</definedName>
    <definedName name="_917__FDSAUDITLINK__" hidden="1">{"fdsup://directions/FAT Viewer?action=UPDATE&amp;creator=factset&amp;DYN_ARGS=TRUE&amp;DOC_NAME=FAT:FQL_AUDITING_CLIENT_TEMPLATE.FAT&amp;display_string=Audit&amp;VAR:KEY=QRWNOBOBGP&amp;VAR:QUERY=RkVfVkFMVUFUSU9OKCdQRScsJ01FQU4nLCdOVE1BJywnJywzOTI4MSwsLCcnKQ==&amp;WINDOW=FIRST_POPUP&amp;H","EIGHT=450&amp;WIDTH=450&amp;START_MAXIMIZED=FALSE&amp;VAR:CALENDAR=US&amp;VAR:SYMBOL=SP50&amp;VAR:INDEX=0"}</definedName>
    <definedName name="_918__FDSAUDITLINK__" hidden="1">{"fdsup://directions/FAT Viewer?action=UPDATE&amp;creator=factset&amp;DYN_ARGS=TRUE&amp;DOC_NAME=FAT:FQL_AUDITING_CLIENT_TEMPLATE.FAT&amp;display_string=Audit&amp;VAR:KEY=WFQFSHMPSH&amp;VAR:QUERY=RkVfVkFMVUFUSU9OKCdQRScsJ01FQU4nLCdOVE1BJywnJywzOTI4MCwsLCcnKQ==&amp;WINDOW=FIRST_POPUP&amp;H","EIGHT=450&amp;WIDTH=450&amp;START_MAXIMIZED=FALSE&amp;VAR:CALENDAR=US&amp;VAR:SYMBOL=SP50&amp;VAR:INDEX=0"}</definedName>
    <definedName name="_919__FDSAUDITLINK__" hidden="1">{"fdsup://directions/FAT Viewer?action=UPDATE&amp;creator=factset&amp;DYN_ARGS=TRUE&amp;DOC_NAME=FAT:FQL_AUDITING_CLIENT_TEMPLATE.FAT&amp;display_string=Audit&amp;VAR:KEY=UVKDGFOFEF&amp;VAR:QUERY=RkVfVkFMVUFUSU9OKCdQRScsJ01FQU4nLCdOVE1BJywnJywzOTI3OSwsLCcnKQ==&amp;WINDOW=FIRST_POPUP&amp;H","EIGHT=450&amp;WIDTH=450&amp;START_MAXIMIZED=FALSE&amp;VAR:CALENDAR=US&amp;VAR:SYMBOL=SP50&amp;VAR:INDEX=0"}</definedName>
    <definedName name="_92__FDSAUDITLINK__" hidden="1">{"fdsup://directions/FAT Viewer?action=UPDATE&amp;creator=factset&amp;DYN_ARGS=TRUE&amp;DOC_NAME=FAT:FQL_AUDITING_CLIENT_TEMPLATE.FAT&amp;display_string=Audit&amp;VAR:KEY=MBMRQZGLIL&amp;VAR:QUERY=RkZfRU5UUlBSX1ZBTF9EQUlMWSg0MDMxMSwsLCwsJ0RJTCcpL0VDX01FQU5fU0FMRVNfTlRNQSg0MDMxMSk=&amp;","WINDOW=FIRST_POPUP&amp;HEIGHT=450&amp;WIDTH=450&amp;START_MAXIMIZED=FALSE&amp;VAR:CALENDAR=US&amp;VAR:SYMBOL=SGI&amp;VAR:INDEX=0"}</definedName>
    <definedName name="_920__FDSAUDITLINK__" hidden="1">{"fdsup://directions/FAT Viewer?action=UPDATE&amp;creator=factset&amp;DYN_ARGS=TRUE&amp;DOC_NAME=FAT:FQL_AUDITING_CLIENT_TEMPLATE.FAT&amp;display_string=Audit&amp;VAR:KEY=AHCPQXOFIR&amp;VAR:QUERY=RkVfVkFMVUFUSU9OKCdQRScsJ01FQU4nLCdOVE1BJywnJywzOTI3NiwsLCcnKQ==&amp;WINDOW=FIRST_POPUP&amp;H","EIGHT=450&amp;WIDTH=450&amp;START_MAXIMIZED=FALSE&amp;VAR:CALENDAR=US&amp;VAR:SYMBOL=SP50&amp;VAR:INDEX=0"}</definedName>
    <definedName name="_921__FDSAUDITLINK__" hidden="1">{"fdsup://directions/FAT Viewer?action=UPDATE&amp;creator=factset&amp;DYN_ARGS=TRUE&amp;DOC_NAME=FAT:FQL_AUDITING_CLIENT_TEMPLATE.FAT&amp;display_string=Audit&amp;VAR:KEY=OLWJYFULIH&amp;VAR:QUERY=RkVfVkFMVUFUSU9OKCdQRScsJ01FQU4nLCdOVE1BJywnJywzOTI3NSwsLCcnKQ==&amp;WINDOW=FIRST_POPUP&amp;H","EIGHT=450&amp;WIDTH=450&amp;START_MAXIMIZED=FALSE&amp;VAR:CALENDAR=US&amp;VAR:SYMBOL=SP50&amp;VAR:INDEX=0"}</definedName>
    <definedName name="_922__FDSAUDITLINK__" hidden="1">{"fdsup://directions/FAT Viewer?action=UPDATE&amp;creator=factset&amp;DYN_ARGS=TRUE&amp;DOC_NAME=FAT:FQL_AUDITING_CLIENT_TEMPLATE.FAT&amp;display_string=Audit&amp;VAR:KEY=QVCVGLYVMF&amp;VAR:QUERY=RkVfVkFMVUFUSU9OKCdQRScsJ01FQU4nLCdOVE1BJywnJywzOTI3NCwsLCcnKQ==&amp;WINDOW=FIRST_POPUP&amp;H","EIGHT=450&amp;WIDTH=450&amp;START_MAXIMIZED=FALSE&amp;VAR:CALENDAR=US&amp;VAR:SYMBOL=SP50&amp;VAR:INDEX=0"}</definedName>
    <definedName name="_923__FDSAUDITLINK__" hidden="1">{"fdsup://directions/FAT Viewer?action=UPDATE&amp;creator=factset&amp;DYN_ARGS=TRUE&amp;DOC_NAME=FAT:FQL_AUDITING_CLIENT_TEMPLATE.FAT&amp;display_string=Audit&amp;VAR:KEY=WTMTETWLOF&amp;VAR:QUERY=RkVfVkFMVUFUSU9OKCdQRScsJ01FQU4nLCdOVE1BJywnJywzOTI3MywsLCcnKQ==&amp;WINDOW=FIRST_POPUP&amp;H","EIGHT=450&amp;WIDTH=450&amp;START_MAXIMIZED=FALSE&amp;VAR:CALENDAR=US&amp;VAR:SYMBOL=SP50&amp;VAR:INDEX=0"}</definedName>
    <definedName name="_924__FDSAUDITLINK__" hidden="1">{"fdsup://directions/FAT Viewer?action=UPDATE&amp;creator=factset&amp;DYN_ARGS=TRUE&amp;DOC_NAME=FAT:FQL_AUDITING_CLIENT_TEMPLATE.FAT&amp;display_string=Audit&amp;VAR:KEY=IHOZMXGJGJ&amp;VAR:QUERY=RkVfVkFMVUFUSU9OKCdQRScsJ01FQU4nLCdOVE1BJywnJywzOTI3MiwsLCcnKQ==&amp;WINDOW=FIRST_POPUP&amp;H","EIGHT=450&amp;WIDTH=450&amp;START_MAXIMIZED=FALSE&amp;VAR:CALENDAR=US&amp;VAR:SYMBOL=SP50&amp;VAR:INDEX=0"}</definedName>
    <definedName name="_925__FDSAUDITLINK__" hidden="1">{"fdsup://directions/FAT Viewer?action=UPDATE&amp;creator=factset&amp;DYN_ARGS=TRUE&amp;DOC_NAME=FAT:FQL_AUDITING_CLIENT_TEMPLATE.FAT&amp;display_string=Audit&amp;VAR:KEY=QVSNAPKDQH&amp;VAR:QUERY=RkVfVkFMVUFUSU9OKCdQRScsJ01FQU4nLCdOVE1BJywnJywzOTI2OSwsLCcnKQ==&amp;WINDOW=FIRST_POPUP&amp;H","EIGHT=450&amp;WIDTH=450&amp;START_MAXIMIZED=FALSE&amp;VAR:CALENDAR=US&amp;VAR:SYMBOL=SP50&amp;VAR:INDEX=0"}</definedName>
    <definedName name="_926__FDSAUDITLINK__" hidden="1">{"fdsup://directions/FAT Viewer?action=UPDATE&amp;creator=factset&amp;DYN_ARGS=TRUE&amp;DOC_NAME=FAT:FQL_AUDITING_CLIENT_TEMPLATE.FAT&amp;display_string=Audit&amp;VAR:KEY=EBWVSFAFIJ&amp;VAR:QUERY=RkVfVkFMVUFUSU9OKCdQRScsJ01FQU4nLCdOVE1BJywnJywzOTI2OCwsLCcnKQ==&amp;WINDOW=FIRST_POPUP&amp;H","EIGHT=450&amp;WIDTH=450&amp;START_MAXIMIZED=FALSE&amp;VAR:CALENDAR=US&amp;VAR:SYMBOL=SP50&amp;VAR:INDEX=0"}</definedName>
    <definedName name="_927__FDSAUDITLINK__" hidden="1">{"fdsup://directions/FAT Viewer?action=UPDATE&amp;creator=factset&amp;DYN_ARGS=TRUE&amp;DOC_NAME=FAT:FQL_AUDITING_CLIENT_TEMPLATE.FAT&amp;display_string=Audit&amp;VAR:KEY=UVIDURUPUD&amp;VAR:QUERY=RkVfVkFMVUFUSU9OKCdQRScsJ01FQU4nLCdOVE1BJywnJywzOTI2NiwsLCcnKQ==&amp;WINDOW=FIRST_POPUP&amp;H","EIGHT=450&amp;WIDTH=450&amp;START_MAXIMIZED=FALSE&amp;VAR:CALENDAR=US&amp;VAR:SYMBOL=SP50&amp;VAR:INDEX=0"}</definedName>
    <definedName name="_928__FDSAUDITLINK__" hidden="1">{"fdsup://directions/FAT Viewer?action=UPDATE&amp;creator=factset&amp;DYN_ARGS=TRUE&amp;DOC_NAME=FAT:FQL_AUDITING_CLIENT_TEMPLATE.FAT&amp;display_string=Audit&amp;VAR:KEY=YFKPEFUJCX&amp;VAR:QUERY=RkVfVkFMVUFUSU9OKCdQRScsJ01FQU4nLCdOVE1BJywnJywzOTI2NSwsLCcnKQ==&amp;WINDOW=FIRST_POPUP&amp;H","EIGHT=450&amp;WIDTH=450&amp;START_MAXIMIZED=FALSE&amp;VAR:CALENDAR=US&amp;VAR:SYMBOL=SP50&amp;VAR:INDEX=0"}</definedName>
    <definedName name="_929__FDSAUDITLINK__" hidden="1">{"fdsup://directions/FAT Viewer?action=UPDATE&amp;creator=factset&amp;DYN_ARGS=TRUE&amp;DOC_NAME=FAT:FQL_AUDITING_CLIENT_TEMPLATE.FAT&amp;display_string=Audit&amp;VAR:KEY=OHMBMROLIX&amp;VAR:QUERY=RkVfVkFMVUFUSU9OKCdQRScsJ01FQU4nLCdOVE1BJywnJywzOTI2MiwsLCcnKQ==&amp;WINDOW=FIRST_POPUP&amp;H","EIGHT=450&amp;WIDTH=450&amp;START_MAXIMIZED=FALSE&amp;VAR:CALENDAR=US&amp;VAR:SYMBOL=SP50&amp;VAR:INDEX=0"}</definedName>
    <definedName name="_93__FDSAUDITLINK__" hidden="1">{"fdsup://directions/FAT Viewer?action=UPDATE&amp;creator=factset&amp;DYN_ARGS=TRUE&amp;DOC_NAME=FAT:FQL_AUDITING_CLIENT_TEMPLATE.FAT&amp;display_string=Audit&amp;VAR:KEY=CNMPCLYFWR&amp;VAR:QUERY=RkZfRU5UUlBSX1ZBTF9EQUlMWSg0MDMxMCwsLCwsJ0RJTCcpL0VDX01FQU5fU0FMRVNfTlRNQSg0MDMxMCk=&amp;","WINDOW=FIRST_POPUP&amp;HEIGHT=450&amp;WIDTH=450&amp;START_MAXIMIZED=FALSE&amp;VAR:CALENDAR=US&amp;VAR:SYMBOL=SGI&amp;VAR:INDEX=0"}</definedName>
    <definedName name="_930__FDSAUDITLINK__" hidden="1">{"fdsup://directions/FAT Viewer?action=UPDATE&amp;creator=factset&amp;DYN_ARGS=TRUE&amp;DOC_NAME=FAT:FQL_AUDITING_CLIENT_TEMPLATE.FAT&amp;display_string=Audit&amp;VAR:KEY=CJYFGVUJOT&amp;VAR:QUERY=RkVfVkFMVUFUSU9OKCdQRScsJ01FQU4nLCdOVE1BJywnJywzOTI2MSwsLCcnKQ==&amp;WINDOW=FIRST_POPUP&amp;H","EIGHT=450&amp;WIDTH=450&amp;START_MAXIMIZED=FALSE&amp;VAR:CALENDAR=US&amp;VAR:SYMBOL=SP50&amp;VAR:INDEX=0"}</definedName>
    <definedName name="_931__FDSAUDITLINK__" hidden="1">{"fdsup://directions/FAT Viewer?action=UPDATE&amp;creator=factset&amp;DYN_ARGS=TRUE&amp;DOC_NAME=FAT:FQL_AUDITING_CLIENT_TEMPLATE.FAT&amp;display_string=Audit&amp;VAR:KEY=ATYDELGFQJ&amp;VAR:QUERY=RkVfVkFMVUFUSU9OKCdQRScsJ01FQU4nLCdOVE1BJywnJywzOTI2MCwsLCcnKQ==&amp;WINDOW=FIRST_POPUP&amp;H","EIGHT=450&amp;WIDTH=450&amp;START_MAXIMIZED=FALSE&amp;VAR:CALENDAR=US&amp;VAR:SYMBOL=SP50&amp;VAR:INDEX=0"}</definedName>
    <definedName name="_932__FDSAUDITLINK__" hidden="1">{"fdsup://directions/FAT Viewer?action=UPDATE&amp;creator=factset&amp;DYN_ARGS=TRUE&amp;DOC_NAME=FAT:FQL_AUDITING_CLIENT_TEMPLATE.FAT&amp;display_string=Audit&amp;VAR:KEY=URADEPEBEF&amp;VAR:QUERY=RkVfVkFMVUFUSU9OKCdQRScsJ01FQU4nLCdOVE1BJywnJywzOTI1OSwsLCcnKQ==&amp;WINDOW=FIRST_POPUP&amp;H","EIGHT=450&amp;WIDTH=450&amp;START_MAXIMIZED=FALSE&amp;VAR:CALENDAR=US&amp;VAR:SYMBOL=SP50&amp;VAR:INDEX=0"}</definedName>
    <definedName name="_933__FDSAUDITLINK__" hidden="1">{"fdsup://directions/FAT Viewer?action=UPDATE&amp;creator=factset&amp;DYN_ARGS=TRUE&amp;DOC_NAME=FAT:FQL_AUDITING_CLIENT_TEMPLATE.FAT&amp;display_string=Audit&amp;VAR:KEY=SPIFYJONMT&amp;VAR:QUERY=RkVfVkFMVUFUSU9OKCdQRScsJ01FQU4nLCdOVE1BJywnJywzOTI1OCwsLCcnKQ==&amp;WINDOW=FIRST_POPUP&amp;H","EIGHT=450&amp;WIDTH=450&amp;START_MAXIMIZED=FALSE&amp;VAR:CALENDAR=US&amp;VAR:SYMBOL=SP50&amp;VAR:INDEX=0"}</definedName>
    <definedName name="_934__FDSAUDITLINK__" hidden="1">{"fdsup://directions/FAT Viewer?action=UPDATE&amp;creator=factset&amp;DYN_ARGS=TRUE&amp;DOC_NAME=FAT:FQL_AUDITING_CLIENT_TEMPLATE.FAT&amp;display_string=Audit&amp;VAR:KEY=WHYHYTCZOX&amp;VAR:QUERY=RkVfVkFMVUFUSU9OKCdQRScsJ01FQU4nLCdOVE1BJywnJywzOTI1NSwsLCcnKQ==&amp;WINDOW=FIRST_POPUP&amp;H","EIGHT=450&amp;WIDTH=450&amp;START_MAXIMIZED=FALSE&amp;VAR:CALENDAR=US&amp;VAR:SYMBOL=SP50&amp;VAR:INDEX=0"}</definedName>
    <definedName name="_935__FDSAUDITLINK__" hidden="1">{"fdsup://directions/FAT Viewer?action=UPDATE&amp;creator=factset&amp;DYN_ARGS=TRUE&amp;DOC_NAME=FAT:FQL_AUDITING_CLIENT_TEMPLATE.FAT&amp;display_string=Audit&amp;VAR:KEY=GNSJYBMTMZ&amp;VAR:QUERY=RkVfVkFMVUFUSU9OKCdQRScsJ01FQU4nLCdOVE1BJywnJywzOTI1NCwsLCcnKQ==&amp;WINDOW=FIRST_POPUP&amp;H","EIGHT=450&amp;WIDTH=450&amp;START_MAXIMIZED=FALSE&amp;VAR:CALENDAR=US&amp;VAR:SYMBOL=SP50&amp;VAR:INDEX=0"}</definedName>
    <definedName name="_936__FDSAUDITLINK__" hidden="1">{"fdsup://directions/FAT Viewer?action=UPDATE&amp;creator=factset&amp;DYN_ARGS=TRUE&amp;DOC_NAME=FAT:FQL_AUDITING_CLIENT_TEMPLATE.FAT&amp;display_string=Audit&amp;VAR:KEY=ABYLMVSZQJ&amp;VAR:QUERY=RkVfVkFMVUFUSU9OKCdQRScsJ01FQU4nLCdOVE1BJywnJywzOTI1MywsLCcnKQ==&amp;WINDOW=FIRST_POPUP&amp;H","EIGHT=450&amp;WIDTH=450&amp;START_MAXIMIZED=FALSE&amp;VAR:CALENDAR=US&amp;VAR:SYMBOL=SP50&amp;VAR:INDEX=0"}</definedName>
    <definedName name="_937__FDSAUDITLINK__" hidden="1">{"fdsup://directions/FAT Viewer?action=UPDATE&amp;creator=factset&amp;DYN_ARGS=TRUE&amp;DOC_NAME=FAT:FQL_AUDITING_CLIENT_TEMPLATE.FAT&amp;display_string=Audit&amp;VAR:KEY=ITOLARANOR&amp;VAR:QUERY=RkVfVkFMVUFUSU9OKCdQRScsJ01FQU4nLCdOVE1BJywnJywzOTI1MiwsLCcnKQ==&amp;WINDOW=FIRST_POPUP&amp;H","EIGHT=450&amp;WIDTH=450&amp;START_MAXIMIZED=FALSE&amp;VAR:CALENDAR=US&amp;VAR:SYMBOL=SP50&amp;VAR:INDEX=0"}</definedName>
    <definedName name="_938__FDSAUDITLINK__" hidden="1">{"fdsup://directions/FAT Viewer?action=UPDATE&amp;creator=factset&amp;DYN_ARGS=TRUE&amp;DOC_NAME=FAT:FQL_AUDITING_CLIENT_TEMPLATE.FAT&amp;display_string=Audit&amp;VAR:KEY=SVSLKJWTKT&amp;VAR:QUERY=RkVfVkFMVUFUSU9OKCdQRScsJ01FQU4nLCdOVE1BJywnJywzOTI1MSwsLCcnKQ==&amp;WINDOW=FIRST_POPUP&amp;H","EIGHT=450&amp;WIDTH=450&amp;START_MAXIMIZED=FALSE&amp;VAR:CALENDAR=US&amp;VAR:SYMBOL=SP50&amp;VAR:INDEX=0"}</definedName>
    <definedName name="_939__FDSAUDITLINK__" hidden="1">{"fdsup://directions/FAT Viewer?action=UPDATE&amp;creator=factset&amp;DYN_ARGS=TRUE&amp;DOC_NAME=FAT:FQL_AUDITING_CLIENT_TEMPLATE.FAT&amp;display_string=Audit&amp;VAR:KEY=CXIZEZGVIX&amp;VAR:QUERY=RkVfVkFMVUFUSU9OKCdQRScsJ01FQU4nLCdOVE1BJywnJywzOTI0OCwsLCcnKQ==&amp;WINDOW=FIRST_POPUP&amp;H","EIGHT=450&amp;WIDTH=450&amp;START_MAXIMIZED=FALSE&amp;VAR:CALENDAR=US&amp;VAR:SYMBOL=SP50&amp;VAR:INDEX=0"}</definedName>
    <definedName name="_94__FDSAUDITLINK__" hidden="1">{"fdsup://directions/FAT Viewer?action=UPDATE&amp;creator=factset&amp;DYN_ARGS=TRUE&amp;DOC_NAME=FAT:FQL_AUDITING_CLIENT_TEMPLATE.FAT&amp;display_string=Audit&amp;VAR:KEY=YJEFUBMTAP&amp;VAR:QUERY=RkZfRU5UUlBSX1ZBTF9EQUlMWSg0MDMwOSwsLCwsJ0RJTCcpL0VDX01FQU5fU0FMRVNfTlRNQSg0MDMwOSk=&amp;","WINDOW=FIRST_POPUP&amp;HEIGHT=450&amp;WIDTH=450&amp;START_MAXIMIZED=FALSE&amp;VAR:CALENDAR=US&amp;VAR:SYMBOL=SGI&amp;VAR:INDEX=0"}</definedName>
    <definedName name="_940__FDSAUDITLINK__" hidden="1">{"fdsup://directions/FAT Viewer?action=UPDATE&amp;creator=factset&amp;DYN_ARGS=TRUE&amp;DOC_NAME=FAT:FQL_AUDITING_CLIENT_TEMPLATE.FAT&amp;display_string=Audit&amp;VAR:KEY=YXSTGLWFUR&amp;VAR:QUERY=RkVfVkFMVUFUSU9OKCdQRScsJ01FQU4nLCdOVE1BJywnJywzOTI0NywsLCcnKQ==&amp;WINDOW=FIRST_POPUP&amp;H","EIGHT=450&amp;WIDTH=450&amp;START_MAXIMIZED=FALSE&amp;VAR:CALENDAR=US&amp;VAR:SYMBOL=SP50&amp;VAR:INDEX=0"}</definedName>
    <definedName name="_941__FDSAUDITLINK__" hidden="1">{"fdsup://directions/FAT Viewer?action=UPDATE&amp;creator=factset&amp;DYN_ARGS=TRUE&amp;DOC_NAME=FAT:FQL_AUDITING_CLIENT_TEMPLATE.FAT&amp;display_string=Audit&amp;VAR:KEY=EHIHEXUXQT&amp;VAR:QUERY=RkVfVkFMVUFUSU9OKCdQRScsJ01FQU4nLCdOVE1BJywnJywzOTI0NiwsLCcnKQ==&amp;WINDOW=FIRST_POPUP&amp;H","EIGHT=450&amp;WIDTH=450&amp;START_MAXIMIZED=FALSE&amp;VAR:CALENDAR=US&amp;VAR:SYMBOL=SP50&amp;VAR:INDEX=0"}</definedName>
    <definedName name="_942__FDSAUDITLINK__" hidden="1">{"fdsup://directions/FAT Viewer?action=UPDATE&amp;creator=factset&amp;DYN_ARGS=TRUE&amp;DOC_NAME=FAT:FQL_AUDITING_CLIENT_TEMPLATE.FAT&amp;display_string=Audit&amp;VAR:KEY=AXCNGNMJEZ&amp;VAR:QUERY=RkVfVkFMVUFUSU9OKCdQRScsJ01FQU4nLCdOVE1BJywnJywzOTI0NSwsLCcnKQ==&amp;WINDOW=FIRST_POPUP&amp;H","EIGHT=450&amp;WIDTH=450&amp;START_MAXIMIZED=FALSE&amp;VAR:CALENDAR=US&amp;VAR:SYMBOL=SP50&amp;VAR:INDEX=0"}</definedName>
    <definedName name="_943__FDSAUDITLINK__" hidden="1">{"fdsup://directions/FAT Viewer?action=UPDATE&amp;creator=factset&amp;DYN_ARGS=TRUE&amp;DOC_NAME=FAT:FQL_AUDITING_CLIENT_TEMPLATE.FAT&amp;display_string=Audit&amp;VAR:KEY=IFYRWPYLMF&amp;VAR:QUERY=RkVfVkFMVUFUSU9OKCdQRScsJ01FQU4nLCdOVE1BJywnJywzOTI0NCwsLCcnKQ==&amp;WINDOW=FIRST_POPUP&amp;H","EIGHT=450&amp;WIDTH=450&amp;START_MAXIMIZED=FALSE&amp;VAR:CALENDAR=US&amp;VAR:SYMBOL=SP50&amp;VAR:INDEX=0"}</definedName>
    <definedName name="_944__FDSAUDITLINK__" hidden="1">{"fdsup://directions/FAT Viewer?action=UPDATE&amp;creator=factset&amp;DYN_ARGS=TRUE&amp;DOC_NAME=FAT:FQL_AUDITING_CLIENT_TEMPLATE.FAT&amp;display_string=Audit&amp;VAR:KEY=MPORWFAFCH&amp;VAR:QUERY=RkVfVkFMVUFUSU9OKCdQRScsJ01FQU4nLCdOVE1BJywnJywzOTI0MSwsLCcnKQ==&amp;WINDOW=FIRST_POPUP&amp;H","EIGHT=450&amp;WIDTH=450&amp;START_MAXIMIZED=FALSE&amp;VAR:CALENDAR=US&amp;VAR:SYMBOL=SP50&amp;VAR:INDEX=0"}</definedName>
    <definedName name="_945__FDSAUDITLINK__" hidden="1">{"fdsup://directions/FAT Viewer?action=UPDATE&amp;creator=factset&amp;DYN_ARGS=TRUE&amp;DOC_NAME=FAT:FQL_AUDITING_CLIENT_TEMPLATE.FAT&amp;display_string=Audit&amp;VAR:KEY=AVOJIDMBKP&amp;VAR:QUERY=RkVfVkFMVUFUSU9OKCdQRScsJ01FQU4nLCdOVE1BJywnJywzOTI0MCwsLCcnKQ==&amp;WINDOW=FIRST_POPUP&amp;H","EIGHT=450&amp;WIDTH=450&amp;START_MAXIMIZED=FALSE&amp;VAR:CALENDAR=US&amp;VAR:SYMBOL=SP50&amp;VAR:INDEX=0"}</definedName>
    <definedName name="_946__FDSAUDITLINK__" hidden="1">{"fdsup://directions/FAT Viewer?action=UPDATE&amp;creator=factset&amp;DYN_ARGS=TRUE&amp;DOC_NAME=FAT:FQL_AUDITING_CLIENT_TEMPLATE.FAT&amp;display_string=Audit&amp;VAR:KEY=SBYFADUNAH&amp;VAR:QUERY=RkVfVkFMVUFUSU9OKCdQRScsJ01FQU4nLCdOVE1BJywnJywzOTIzOSwsLCcnKQ==&amp;WINDOW=FIRST_POPUP&amp;H","EIGHT=450&amp;WIDTH=450&amp;START_MAXIMIZED=FALSE&amp;VAR:CALENDAR=US&amp;VAR:SYMBOL=SP50&amp;VAR:INDEX=0"}</definedName>
    <definedName name="_947__FDSAUDITLINK__" hidden="1">{"fdsup://directions/FAT Viewer?action=UPDATE&amp;creator=factset&amp;DYN_ARGS=TRUE&amp;DOC_NAME=FAT:FQL_AUDITING_CLIENT_TEMPLATE.FAT&amp;display_string=Audit&amp;VAR:KEY=KFCVKBOBEZ&amp;VAR:QUERY=RkVfVkFMVUFUSU9OKCdQRScsJ01FQU4nLCdOVE1BJywnJywzOTIzOCwsLCcnKQ==&amp;WINDOW=FIRST_POPUP&amp;H","EIGHT=450&amp;WIDTH=450&amp;START_MAXIMIZED=FALSE&amp;VAR:CALENDAR=US&amp;VAR:SYMBOL=SP50&amp;VAR:INDEX=0"}</definedName>
    <definedName name="_948__FDSAUDITLINK__" hidden="1">{"fdsup://directions/FAT Viewer?action=UPDATE&amp;creator=factset&amp;DYN_ARGS=TRUE&amp;DOC_NAME=FAT:FQL_AUDITING_CLIENT_TEMPLATE.FAT&amp;display_string=Audit&amp;VAR:KEY=UNATIHWHED&amp;VAR:QUERY=RkVfVkFMVUFUSU9OKCdQRScsJ01FQU4nLCdOVE1BJywnJywzOTIzNywsLCcnKQ==&amp;WINDOW=FIRST_POPUP&amp;H","EIGHT=450&amp;WIDTH=450&amp;START_MAXIMIZED=FALSE&amp;VAR:CALENDAR=US&amp;VAR:SYMBOL=SP50&amp;VAR:INDEX=0"}</definedName>
    <definedName name="_949__FDSAUDITLINK__" hidden="1">{"fdsup://directions/FAT Viewer?action=UPDATE&amp;creator=factset&amp;DYN_ARGS=TRUE&amp;DOC_NAME=FAT:FQL_AUDITING_CLIENT_TEMPLATE.FAT&amp;display_string=Audit&amp;VAR:KEY=UBQXWXIPQP&amp;VAR:QUERY=RkVfVkFMVUFUSU9OKCdQRScsJ01FQU4nLCdOVE1BJywnJywzOTIzNCwsLCcnKQ==&amp;WINDOW=FIRST_POPUP&amp;H","EIGHT=450&amp;WIDTH=450&amp;START_MAXIMIZED=FALSE&amp;VAR:CALENDAR=US&amp;VAR:SYMBOL=SP50&amp;VAR:INDEX=0"}</definedName>
    <definedName name="_95__FDSAUDITLINK__" hidden="1">{"fdsup://directions/FAT Viewer?action=UPDATE&amp;creator=factset&amp;DYN_ARGS=TRUE&amp;DOC_NAME=FAT:FQL_AUDITING_CLIENT_TEMPLATE.FAT&amp;display_string=Audit&amp;VAR:KEY=UVYXODWZGR&amp;VAR:QUERY=RkZfRU5UUlBSX1ZBTF9EQUlMWSg0MDMwOCwsLCwsJ0RJTCcpL0VDX01FQU5fU0FMRVNfTlRNQSg0MDMwOCk=&amp;","WINDOW=FIRST_POPUP&amp;HEIGHT=450&amp;WIDTH=450&amp;START_MAXIMIZED=FALSE&amp;VAR:CALENDAR=US&amp;VAR:SYMBOL=SGI&amp;VAR:INDEX=0"}</definedName>
    <definedName name="_950__FDSAUDITLINK__" hidden="1">{"fdsup://directions/FAT Viewer?action=UPDATE&amp;creator=factset&amp;DYN_ARGS=TRUE&amp;DOC_NAME=FAT:FQL_AUDITING_CLIENT_TEMPLATE.FAT&amp;display_string=Audit&amp;VAR:KEY=YTWXOPAHCJ&amp;VAR:QUERY=RkVfVkFMVUFUSU9OKCdQRScsJ01FQU4nLCdOVE1BJywnJywzOTIzMywsLCcnKQ==&amp;WINDOW=FIRST_POPUP&amp;H","EIGHT=450&amp;WIDTH=450&amp;START_MAXIMIZED=FALSE&amp;VAR:CALENDAR=US&amp;VAR:SYMBOL=SP50&amp;VAR:INDEX=0"}</definedName>
    <definedName name="_951__FDSAUDITLINK__" hidden="1">{"fdsup://directions/FAT Viewer?action=UPDATE&amp;creator=factset&amp;DYN_ARGS=TRUE&amp;DOC_NAME=FAT:FQL_AUDITING_CLIENT_TEMPLATE.FAT&amp;display_string=Audit&amp;VAR:KEY=IVEXAXCRQR&amp;VAR:QUERY=RkVfVkFMVUFUSU9OKCdQRScsJ01FQU4nLCdOVE1BJywnJywzOTIzMiwsLCcnKQ==&amp;WINDOW=FIRST_POPUP&amp;H","EIGHT=450&amp;WIDTH=450&amp;START_MAXIMIZED=FALSE&amp;VAR:CALENDAR=US&amp;VAR:SYMBOL=SP50&amp;VAR:INDEX=0"}</definedName>
    <definedName name="_952__FDSAUDITLINK__" hidden="1">{"fdsup://directions/FAT Viewer?action=UPDATE&amp;creator=factset&amp;DYN_ARGS=TRUE&amp;DOC_NAME=FAT:FQL_AUDITING_CLIENT_TEMPLATE.FAT&amp;display_string=Audit&amp;VAR:KEY=AHOLIFIJQJ&amp;VAR:QUERY=RkVfVkFMVUFUSU9OKCdQRScsJ01FQU4nLCdOVE1BJywnJywzOTIzMSwsLCcnKQ==&amp;WINDOW=FIRST_POPUP&amp;H","EIGHT=450&amp;WIDTH=450&amp;START_MAXIMIZED=FALSE&amp;VAR:CALENDAR=US&amp;VAR:SYMBOL=SP50&amp;VAR:INDEX=0"}</definedName>
    <definedName name="_953__FDSAUDITLINK__" hidden="1">{"fdsup://directions/FAT Viewer?action=UPDATE&amp;creator=factset&amp;DYN_ARGS=TRUE&amp;DOC_NAME=FAT:FQL_AUDITING_CLIENT_TEMPLATE.FAT&amp;display_string=Audit&amp;VAR:KEY=SDYBWRGJST&amp;VAR:QUERY=RkVfVkFMVUFUSU9OKCdQRScsJ01FQU4nLCdOVE1BJywnJywzOTIyNywsLCcnKQ==&amp;WINDOW=FIRST_POPUP&amp;H","EIGHT=450&amp;WIDTH=450&amp;START_MAXIMIZED=FALSE&amp;VAR:CALENDAR=US&amp;VAR:SYMBOL=SP50&amp;VAR:INDEX=0"}</definedName>
    <definedName name="_954__FDSAUDITLINK__" hidden="1">{"fdsup://directions/FAT Viewer?action=UPDATE&amp;creator=factset&amp;DYN_ARGS=TRUE&amp;DOC_NAME=FAT:FQL_AUDITING_CLIENT_TEMPLATE.FAT&amp;display_string=Audit&amp;VAR:KEY=MXAPSBEHEB&amp;VAR:QUERY=RkVfVkFMVUFUSU9OKCdQRScsJ01FQU4nLCdOVE1BJywnJywzOTIyNiwsLCcnKQ==&amp;WINDOW=FIRST_POPUP&amp;H","EIGHT=450&amp;WIDTH=450&amp;START_MAXIMIZED=FALSE&amp;VAR:CALENDAR=US&amp;VAR:SYMBOL=SP50&amp;VAR:INDEX=0"}</definedName>
    <definedName name="_955__FDSAUDITLINK__" hidden="1">{"fdsup://directions/FAT Viewer?action=UPDATE&amp;creator=factset&amp;DYN_ARGS=TRUE&amp;DOC_NAME=FAT:FQL_AUDITING_CLIENT_TEMPLATE.FAT&amp;display_string=Audit&amp;VAR:KEY=SVOTUVYTMB&amp;VAR:QUERY=RkVfVkFMVUFUSU9OKCdQRScsJ01FQU4nLCdOVE1BJywnJywzOTIyNSwsLCcnKQ==&amp;WINDOW=FIRST_POPUP&amp;H","EIGHT=450&amp;WIDTH=450&amp;START_MAXIMIZED=FALSE&amp;VAR:CALENDAR=US&amp;VAR:SYMBOL=SP50&amp;VAR:INDEX=0"}</definedName>
    <definedName name="_956__FDSAUDITLINK__" hidden="1">{"fdsup://directions/FAT Viewer?action=UPDATE&amp;creator=factset&amp;DYN_ARGS=TRUE&amp;DOC_NAME=FAT:FQL_AUDITING_CLIENT_TEMPLATE.FAT&amp;display_string=Audit&amp;VAR:KEY=MBATEJQLEP&amp;VAR:QUERY=RkVfVkFMVUFUSU9OKCdQRScsJ01FQU4nLCdOVE1BJywnJywzOTIyNCwsLCcnKQ==&amp;WINDOW=FIRST_POPUP&amp;H","EIGHT=450&amp;WIDTH=450&amp;START_MAXIMIZED=FALSE&amp;VAR:CALENDAR=US&amp;VAR:SYMBOL=SP50&amp;VAR:INDEX=0"}</definedName>
    <definedName name="_957__FDSAUDITLINK__" hidden="1">{"fdsup://directions/FAT Viewer?action=UPDATE&amp;creator=factset&amp;DYN_ARGS=TRUE&amp;DOC_NAME=FAT:FQL_AUDITING_CLIENT_TEMPLATE.FAT&amp;display_string=Audit&amp;VAR:KEY=MBEJCRGVAL&amp;VAR:QUERY=RkVfVkFMVUFUSU9OKCdQRScsJ01FQU4nLCdOVE1BJywnJywzOTIyMywsLCcnKQ==&amp;WINDOW=FIRST_POPUP&amp;H","EIGHT=450&amp;WIDTH=450&amp;START_MAXIMIZED=FALSE&amp;VAR:CALENDAR=US&amp;VAR:SYMBOL=SP50&amp;VAR:INDEX=0"}</definedName>
    <definedName name="_958__FDSAUDITLINK__" hidden="1">{"fdsup://directions/FAT Viewer?action=UPDATE&amp;creator=factset&amp;DYN_ARGS=TRUE&amp;DOC_NAME=FAT:FQL_AUDITING_CLIENT_TEMPLATE.FAT&amp;display_string=Audit&amp;VAR:KEY=GVSXMLIFEL&amp;VAR:QUERY=RkVfVkFMVUFUSU9OKCdQRScsJ01FQU4nLCdOVE1BJywnJywzOTIyMCwsLCcnKQ==&amp;WINDOW=FIRST_POPUP&amp;H","EIGHT=450&amp;WIDTH=450&amp;START_MAXIMIZED=FALSE&amp;VAR:CALENDAR=US&amp;VAR:SYMBOL=SP50&amp;VAR:INDEX=0"}</definedName>
    <definedName name="_959__FDSAUDITLINK__" hidden="1">{"fdsup://directions/FAT Viewer?action=UPDATE&amp;creator=factset&amp;DYN_ARGS=TRUE&amp;DOC_NAME=FAT:FQL_AUDITING_CLIENT_TEMPLATE.FAT&amp;display_string=Audit&amp;VAR:KEY=QRQBMVSDSP&amp;VAR:QUERY=RkVfVkFMVUFUSU9OKCdQRScsJ01FQU4nLCdOVE1BJywnJywzOTIxOSwsLCcnKQ==&amp;WINDOW=FIRST_POPUP&amp;H","EIGHT=450&amp;WIDTH=450&amp;START_MAXIMIZED=FALSE&amp;VAR:CALENDAR=US&amp;VAR:SYMBOL=SP50&amp;VAR:INDEX=0"}</definedName>
    <definedName name="_96__FDSAUDITLINK__" hidden="1">{"fdsup://directions/FAT Viewer?action=UPDATE&amp;creator=factset&amp;DYN_ARGS=TRUE&amp;DOC_NAME=FAT:FQL_AUDITING_CLIENT_TEMPLATE.FAT&amp;display_string=Audit&amp;VAR:KEY=AZGVMFMRWN&amp;VAR:QUERY=RkZfRU5UUlBSX1ZBTF9EQUlMWSg0MDMwNSwsLCwsJ0RJTCcpL0VDX01FQU5fU0FMRVNfTlRNQSg0MDMwNSk=&amp;","WINDOW=FIRST_POPUP&amp;HEIGHT=450&amp;WIDTH=450&amp;START_MAXIMIZED=FALSE&amp;VAR:CALENDAR=US&amp;VAR:SYMBOL=SGI&amp;VAR:INDEX=0"}</definedName>
    <definedName name="_960__FDSAUDITLINK__" hidden="1">{"fdsup://directions/FAT Viewer?action=UPDATE&amp;creator=factset&amp;DYN_ARGS=TRUE&amp;DOC_NAME=FAT:FQL_AUDITING_CLIENT_TEMPLATE.FAT&amp;display_string=Audit&amp;VAR:KEY=GJOBCLUHGR&amp;VAR:QUERY=RkVfVkFMVUFUSU9OKCdQRScsJ01FQU4nLCdOVE1BJywnJywzOTIxOCwsLCcnKQ==&amp;WINDOW=FIRST_POPUP&amp;H","EIGHT=450&amp;WIDTH=450&amp;START_MAXIMIZED=FALSE&amp;VAR:CALENDAR=US&amp;VAR:SYMBOL=SP50&amp;VAR:INDEX=0"}</definedName>
    <definedName name="_961__FDSAUDITLINK__" hidden="1">{"fdsup://directions/FAT Viewer?action=UPDATE&amp;creator=factset&amp;DYN_ARGS=TRUE&amp;DOC_NAME=FAT:FQL_AUDITING_CLIENT_TEMPLATE.FAT&amp;display_string=Audit&amp;VAR:KEY=MPGLOHOHCL&amp;VAR:QUERY=RkVfVkFMVUFUSU9OKCdQRScsJ01FQU4nLCdOVE1BJywnJywzOTIxNywsLCcnKQ==&amp;WINDOW=FIRST_POPUP&amp;H","EIGHT=450&amp;WIDTH=450&amp;START_MAXIMIZED=FALSE&amp;VAR:CALENDAR=US&amp;VAR:SYMBOL=SP50&amp;VAR:INDEX=0"}</definedName>
    <definedName name="_962__FDSAUDITLINK__" hidden="1">{"fdsup://directions/FAT Viewer?action=UPDATE&amp;creator=factset&amp;DYN_ARGS=TRUE&amp;DOC_NAME=FAT:FQL_AUDITING_CLIENT_TEMPLATE.FAT&amp;display_string=Audit&amp;VAR:KEY=IRETYTMZAV&amp;VAR:QUERY=RkVfVkFMVUFUSU9OKCdQRScsJ01FQU4nLCdOVE1BJywnJywzOTIxNiwsLCcnKQ==&amp;WINDOW=FIRST_POPUP&amp;H","EIGHT=450&amp;WIDTH=450&amp;START_MAXIMIZED=FALSE&amp;VAR:CALENDAR=US&amp;VAR:SYMBOL=SP50&amp;VAR:INDEX=0"}</definedName>
    <definedName name="_963__FDSAUDITLINK__" hidden="1">{"fdsup://directions/FAT Viewer?action=UPDATE&amp;creator=factset&amp;DYN_ARGS=TRUE&amp;DOC_NAME=FAT:FQL_AUDITING_CLIENT_TEMPLATE.FAT&amp;display_string=Audit&amp;VAR:KEY=QLEVIJALQP&amp;VAR:QUERY=RkVfVkFMVUFUSU9OKCdQRScsJ01FQU4nLCdOVE1BJywnJywzOTIxMywsLCcnKQ==&amp;WINDOW=FIRST_POPUP&amp;H","EIGHT=450&amp;WIDTH=450&amp;START_MAXIMIZED=FALSE&amp;VAR:CALENDAR=US&amp;VAR:SYMBOL=SP50&amp;VAR:INDEX=0"}</definedName>
    <definedName name="_964__FDSAUDITLINK__" hidden="1">{"fdsup://directions/FAT Viewer?action=UPDATE&amp;creator=factset&amp;DYN_ARGS=TRUE&amp;DOC_NAME=FAT:FQL_AUDITING_CLIENT_TEMPLATE.FAT&amp;display_string=Audit&amp;VAR:KEY=QNEDMTWDYN&amp;VAR:QUERY=RkVfVkFMVUFUSU9OKCdQRScsJ01FQU4nLCdOVE1BJywnJywzOTIxMiwsLCcnKQ==&amp;WINDOW=FIRST_POPUP&amp;H","EIGHT=450&amp;WIDTH=450&amp;START_MAXIMIZED=FALSE&amp;VAR:CALENDAR=US&amp;VAR:SYMBOL=SP50&amp;VAR:INDEX=0"}</definedName>
    <definedName name="_965__FDSAUDITLINK__" hidden="1">{"fdsup://directions/FAT Viewer?action=UPDATE&amp;creator=factset&amp;DYN_ARGS=TRUE&amp;DOC_NAME=FAT:FQL_AUDITING_CLIENT_TEMPLATE.FAT&amp;display_string=Audit&amp;VAR:KEY=WVORCHAXYH&amp;VAR:QUERY=RkVfVkFMVUFUSU9OKCdQRScsJ01FQU4nLCdOVE1BJywnJywzOTIxMSwsLCcnKQ==&amp;WINDOW=FIRST_POPUP&amp;H","EIGHT=450&amp;WIDTH=450&amp;START_MAXIMIZED=FALSE&amp;VAR:CALENDAR=US&amp;VAR:SYMBOL=SP50&amp;VAR:INDEX=0"}</definedName>
    <definedName name="_966__FDSAUDITLINK__" hidden="1">{"fdsup://directions/FAT Viewer?action=UPDATE&amp;creator=factset&amp;DYN_ARGS=TRUE&amp;DOC_NAME=FAT:FQL_AUDITING_CLIENT_TEMPLATE.FAT&amp;display_string=Audit&amp;VAR:KEY=GRGXORQFSJ&amp;VAR:QUERY=RkVfVkFMVUFUSU9OKCdQRScsJ01FQU4nLCdOVE1BJywnJywzOTIxMCwsLCcnKQ==&amp;WINDOW=FIRST_POPUP&amp;H","EIGHT=450&amp;WIDTH=450&amp;START_MAXIMIZED=FALSE&amp;VAR:CALENDAR=US&amp;VAR:SYMBOL=SP50&amp;VAR:INDEX=0"}</definedName>
    <definedName name="_967__FDSAUDITLINK__" hidden="1">{"fdsup://directions/FAT Viewer?action=UPDATE&amp;creator=factset&amp;DYN_ARGS=TRUE&amp;DOC_NAME=FAT:FQL_AUDITING_CLIENT_TEMPLATE.FAT&amp;display_string=Audit&amp;VAR:KEY=CZMBALCHGT&amp;VAR:QUERY=RkVfVkFMVUFUSU9OKCdQRScsJ01FQU4nLCdOVE1BJywnJywzOTIwOSwsLCcnKQ==&amp;WINDOW=FIRST_POPUP&amp;H","EIGHT=450&amp;WIDTH=450&amp;START_MAXIMIZED=FALSE&amp;VAR:CALENDAR=US&amp;VAR:SYMBOL=SP50&amp;VAR:INDEX=0"}</definedName>
    <definedName name="_968__FDSAUDITLINK__" hidden="1">{"fdsup://directions/FAT Viewer?action=UPDATE&amp;creator=factset&amp;DYN_ARGS=TRUE&amp;DOC_NAME=FAT:FQL_AUDITING_CLIENT_TEMPLATE.FAT&amp;display_string=Audit&amp;VAR:KEY=GJONQFYXIZ&amp;VAR:QUERY=RkVfVkFMVUFUSU9OKCdQRScsJ01FQU4nLCdOVE1BJywnJywzOTIwNiwsLCcnKQ==&amp;WINDOW=FIRST_POPUP&amp;H","EIGHT=450&amp;WIDTH=450&amp;START_MAXIMIZED=FALSE&amp;VAR:CALENDAR=US&amp;VAR:SYMBOL=SP50&amp;VAR:INDEX=0"}</definedName>
    <definedName name="_969__FDSAUDITLINK__" hidden="1">{"fdsup://directions/FAT Viewer?action=UPDATE&amp;creator=factset&amp;DYN_ARGS=TRUE&amp;DOC_NAME=FAT:FQL_AUDITING_CLIENT_TEMPLATE.FAT&amp;display_string=Audit&amp;VAR:KEY=CBQDULSPUN&amp;VAR:QUERY=RkVfVkFMVUFUSU9OKCdQRScsJ01FQU4nLCdOVE1BJywnJywzOTIwNSwsLCcnKQ==&amp;WINDOW=FIRST_POPUP&amp;H","EIGHT=450&amp;WIDTH=450&amp;START_MAXIMIZED=FALSE&amp;VAR:CALENDAR=US&amp;VAR:SYMBOL=SP50&amp;VAR:INDEX=0"}</definedName>
    <definedName name="_97__FDSAUDITLINK__" hidden="1">{"fdsup://directions/FAT Viewer?action=UPDATE&amp;creator=factset&amp;DYN_ARGS=TRUE&amp;DOC_NAME=FAT:FQL_AUDITING_CLIENT_TEMPLATE.FAT&amp;display_string=Audit&amp;VAR:KEY=MXCBQVGFID&amp;VAR:QUERY=RkZfRU5UUlBSX1ZBTF9EQUlMWSg0MDMwNCwsLCwsJ0RJTCcpL0VDX01FQU5fU0FMRVNfTlRNQSg0MDMwNCk=&amp;","WINDOW=FIRST_POPUP&amp;HEIGHT=450&amp;WIDTH=450&amp;START_MAXIMIZED=FALSE&amp;VAR:CALENDAR=US&amp;VAR:SYMBOL=SGI&amp;VAR:INDEX=0"}</definedName>
    <definedName name="_970__FDSAUDITLINK__" hidden="1">{"fdsup://directions/FAT Viewer?action=UPDATE&amp;creator=factset&amp;DYN_ARGS=TRUE&amp;DOC_NAME=FAT:FQL_AUDITING_CLIENT_TEMPLATE.FAT&amp;display_string=Audit&amp;VAR:KEY=MRUVWRKVOD&amp;VAR:QUERY=RkVfVkFMVUFUSU9OKCdQRScsJ01FQU4nLCdOVE1BJywnJywzOTIwNCwsLCcnKQ==&amp;WINDOW=FIRST_POPUP&amp;H","EIGHT=450&amp;WIDTH=450&amp;START_MAXIMIZED=FALSE&amp;VAR:CALENDAR=US&amp;VAR:SYMBOL=SP50&amp;VAR:INDEX=0"}</definedName>
    <definedName name="_971__FDSAUDITLINK__" hidden="1">{"fdsup://directions/FAT Viewer?action=UPDATE&amp;creator=factset&amp;DYN_ARGS=TRUE&amp;DOC_NAME=FAT:FQL_AUDITING_CLIENT_TEMPLATE.FAT&amp;display_string=Audit&amp;VAR:KEY=WRYJMLATSX&amp;VAR:QUERY=RkVfVkFMVUFUSU9OKCdQRScsJ01FQU4nLCdOVE1BJywnJywzOTIwMywsLCcnKQ==&amp;WINDOW=FIRST_POPUP&amp;H","EIGHT=450&amp;WIDTH=450&amp;START_MAXIMIZED=FALSE&amp;VAR:CALENDAR=US&amp;VAR:SYMBOL=SP50&amp;VAR:INDEX=0"}</definedName>
    <definedName name="_972__FDSAUDITLINK__" hidden="1">{"fdsup://directions/FAT Viewer?action=UPDATE&amp;creator=factset&amp;DYN_ARGS=TRUE&amp;DOC_NAME=FAT:FQL_AUDITING_CLIENT_TEMPLATE.FAT&amp;display_string=Audit&amp;VAR:KEY=WRYHQNANKF&amp;VAR:QUERY=RkVfVkFMVUFUSU9OKCdQRScsJ01FQU4nLCdOVE1BJywnJywzOTIwMiwsLCcnKQ==&amp;WINDOW=FIRST_POPUP&amp;H","EIGHT=450&amp;WIDTH=450&amp;START_MAXIMIZED=FALSE&amp;VAR:CALENDAR=US&amp;VAR:SYMBOL=SP50&amp;VAR:INDEX=0"}</definedName>
    <definedName name="_973__FDSAUDITLINK__" hidden="1">{"fdsup://directions/FAT Viewer?action=UPDATE&amp;creator=factset&amp;DYN_ARGS=TRUE&amp;DOC_NAME=FAT:FQL_AUDITING_CLIENT_TEMPLATE.FAT&amp;display_string=Audit&amp;VAR:KEY=MFETOREVSN&amp;VAR:QUERY=RkVfVkFMVUFUSU9OKCdQRScsJ01FQU4nLCdOVE1BJywnJywzOTE5OSwsLCcnKQ==&amp;WINDOW=FIRST_POPUP&amp;H","EIGHT=450&amp;WIDTH=450&amp;START_MAXIMIZED=FALSE&amp;VAR:CALENDAR=US&amp;VAR:SYMBOL=SP50&amp;VAR:INDEX=0"}</definedName>
    <definedName name="_974__FDSAUDITLINK__" hidden="1">{"fdsup://directions/FAT Viewer?action=UPDATE&amp;creator=factset&amp;DYN_ARGS=TRUE&amp;DOC_NAME=FAT:FQL_AUDITING_CLIENT_TEMPLATE.FAT&amp;display_string=Audit&amp;VAR:KEY=KJOTCPGFGH&amp;VAR:QUERY=RkVfVkFMVUFUSU9OKCdQRScsJ01FQU4nLCdOVE1BJywnJywzOTE5OCwsLCcnKQ==&amp;WINDOW=FIRST_POPUP&amp;H","EIGHT=450&amp;WIDTH=450&amp;START_MAXIMIZED=FALSE&amp;VAR:CALENDAR=US&amp;VAR:SYMBOL=SP50&amp;VAR:INDEX=0"}</definedName>
    <definedName name="_975__FDSAUDITLINK__" hidden="1">{"fdsup://directions/FAT Viewer?action=UPDATE&amp;creator=factset&amp;DYN_ARGS=TRUE&amp;DOC_NAME=FAT:FQL_AUDITING_CLIENT_TEMPLATE.FAT&amp;display_string=Audit&amp;VAR:KEY=IJEPUDWTMT&amp;VAR:QUERY=RkVfVkFMVUFUSU9OKCdQRScsJ01FQU4nLCdOVE1BJywnJywzOTE5NywsLCcnKQ==&amp;WINDOW=FIRST_POPUP&amp;H","EIGHT=450&amp;WIDTH=450&amp;START_MAXIMIZED=FALSE&amp;VAR:CALENDAR=US&amp;VAR:SYMBOL=SP50&amp;VAR:INDEX=0"}</definedName>
    <definedName name="_976__FDSAUDITLINK__" hidden="1">{"fdsup://directions/FAT Viewer?action=UPDATE&amp;creator=factset&amp;DYN_ARGS=TRUE&amp;DOC_NAME=FAT:FQL_AUDITING_CLIENT_TEMPLATE.FAT&amp;display_string=Audit&amp;VAR:KEY=UXMREZSLWJ&amp;VAR:QUERY=RkVfVkFMVUFUSU9OKCdQRScsJ01FQU4nLCdOVE1BJywnJywzOTE5NiwsLCcnKQ==&amp;WINDOW=FIRST_POPUP&amp;H","EIGHT=450&amp;WIDTH=450&amp;START_MAXIMIZED=FALSE&amp;VAR:CALENDAR=US&amp;VAR:SYMBOL=SP50&amp;VAR:INDEX=0"}</definedName>
    <definedName name="_977__FDSAUDITLINK__" hidden="1">{"fdsup://directions/FAT Viewer?action=UPDATE&amp;creator=factset&amp;DYN_ARGS=TRUE&amp;DOC_NAME=FAT:FQL_AUDITING_CLIENT_TEMPLATE.FAT&amp;display_string=Audit&amp;VAR:KEY=QFWZYNELOV&amp;VAR:QUERY=RkVfVkFMVUFUSU9OKCdQRScsJ01FQU4nLCdOVE1BJywnJywzOTE5NSwsLCcnKQ==&amp;WINDOW=FIRST_POPUP&amp;H","EIGHT=450&amp;WIDTH=450&amp;START_MAXIMIZED=FALSE&amp;VAR:CALENDAR=US&amp;VAR:SYMBOL=SP50&amp;VAR:INDEX=0"}</definedName>
    <definedName name="_978__FDSAUDITLINK__" hidden="1">{"fdsup://directions/FAT Viewer?action=UPDATE&amp;creator=factset&amp;DYN_ARGS=TRUE&amp;DOC_NAME=FAT:FQL_AUDITING_CLIENT_TEMPLATE.FAT&amp;display_string=Audit&amp;VAR:KEY=MFENWLCJAP&amp;VAR:QUERY=RkVfVkFMVUFUSU9OKCdQRScsJ01FQU4nLCdOVE1BJywnJywzOTE5MiwsLCcnKQ==&amp;WINDOW=FIRST_POPUP&amp;H","EIGHT=450&amp;WIDTH=450&amp;START_MAXIMIZED=FALSE&amp;VAR:CALENDAR=US&amp;VAR:SYMBOL=SP50&amp;VAR:INDEX=0"}</definedName>
    <definedName name="_979__FDSAUDITLINK__" hidden="1">{"fdsup://directions/FAT Viewer?action=UPDATE&amp;creator=factset&amp;DYN_ARGS=TRUE&amp;DOC_NAME=FAT:FQL_AUDITING_CLIENT_TEMPLATE.FAT&amp;display_string=Audit&amp;VAR:KEY=ADUTMXADWH&amp;VAR:QUERY=RkVfVkFMVUFUSU9OKCdQRScsJ01FQU4nLCdOVE1BJywnJywzOTE5MSwsLCcnKQ==&amp;WINDOW=FIRST_POPUP&amp;H","EIGHT=450&amp;WIDTH=450&amp;START_MAXIMIZED=FALSE&amp;VAR:CALENDAR=US&amp;VAR:SYMBOL=SP50&amp;VAR:INDEX=0"}</definedName>
    <definedName name="_98__FDSAUDITLINK__" hidden="1">{"fdsup://directions/FAT Viewer?action=UPDATE&amp;creator=factset&amp;DYN_ARGS=TRUE&amp;DOC_NAME=FAT:FQL_AUDITING_CLIENT_TEMPLATE.FAT&amp;display_string=Audit&amp;VAR:KEY=KHKXIRWBCZ&amp;VAR:QUERY=RkZfRU5UUlBSX1ZBTF9EQUlMWSg0MDMwMywsLCwsJ0RJTCcpL0VDX01FQU5fU0FMRVNfTlRNQSg0MDMwMyk=&amp;","WINDOW=FIRST_POPUP&amp;HEIGHT=450&amp;WIDTH=450&amp;START_MAXIMIZED=FALSE&amp;VAR:CALENDAR=US&amp;VAR:SYMBOL=SGI&amp;VAR:INDEX=0"}</definedName>
    <definedName name="_980__FDSAUDITLINK__" hidden="1">{"fdsup://directions/FAT Viewer?action=UPDATE&amp;creator=factset&amp;DYN_ARGS=TRUE&amp;DOC_NAME=FAT:FQL_AUDITING_CLIENT_TEMPLATE.FAT&amp;display_string=Audit&amp;VAR:KEY=GRQRQHGZSX&amp;VAR:QUERY=RkVfVkFMVUFUSU9OKCdQRScsJ01FQU4nLCdOVE1BJywnJywzOTE5MCwsLCcnKQ==&amp;WINDOW=FIRST_POPUP&amp;H","EIGHT=450&amp;WIDTH=450&amp;START_MAXIMIZED=FALSE&amp;VAR:CALENDAR=US&amp;VAR:SYMBOL=SP50&amp;VAR:INDEX=0"}</definedName>
    <definedName name="_981__FDSAUDITLINK__" hidden="1">{"fdsup://directions/FAT Viewer?action=UPDATE&amp;creator=factset&amp;DYN_ARGS=TRUE&amp;DOC_NAME=FAT:FQL_AUDITING_CLIENT_TEMPLATE.FAT&amp;display_string=Audit&amp;VAR:KEY=SVMXERKBKF&amp;VAR:QUERY=RkVfVkFMVUFUSU9OKCdQRScsJ01FQU4nLCdOVE1BJywnJywzOTE4OSwsLCcnKQ==&amp;WINDOW=FIRST_POPUP&amp;H","EIGHT=450&amp;WIDTH=450&amp;START_MAXIMIZED=FALSE&amp;VAR:CALENDAR=US&amp;VAR:SYMBOL=SP50&amp;VAR:INDEX=0"}</definedName>
    <definedName name="_982__FDSAUDITLINK__" hidden="1">{"fdsup://directions/FAT Viewer?action=UPDATE&amp;creator=factset&amp;DYN_ARGS=TRUE&amp;DOC_NAME=FAT:FQL_AUDITING_CLIENT_TEMPLATE.FAT&amp;display_string=Audit&amp;VAR:KEY=EJMJYVUTUL&amp;VAR:QUERY=RkVfVkFMVUFUSU9OKCdQRScsJ01FQU4nLCdOVE1BJywnJywzOTE4OCwsLCcnKQ==&amp;WINDOW=FIRST_POPUP&amp;H","EIGHT=450&amp;WIDTH=450&amp;START_MAXIMIZED=FALSE&amp;VAR:CALENDAR=US&amp;VAR:SYMBOL=SP50&amp;VAR:INDEX=0"}</definedName>
    <definedName name="_983__FDSAUDITLINK__" hidden="1">{"fdsup://directions/FAT Viewer?action=UPDATE&amp;creator=factset&amp;DYN_ARGS=TRUE&amp;DOC_NAME=FAT:FQL_AUDITING_CLIENT_TEMPLATE.FAT&amp;display_string=Audit&amp;VAR:KEY=OHEZMJQBUF&amp;VAR:QUERY=RkVfVkFMVUFUSU9OKCdQRScsJ01FQU4nLCdOVE1BJywnJywzOTE4NSwsLCcnKQ==&amp;WINDOW=FIRST_POPUP&amp;H","EIGHT=450&amp;WIDTH=450&amp;START_MAXIMIZED=FALSE&amp;VAR:CALENDAR=US&amp;VAR:SYMBOL=SP50&amp;VAR:INDEX=0"}</definedName>
    <definedName name="_984__FDSAUDITLINK__" hidden="1">{"fdsup://directions/FAT Viewer?action=UPDATE&amp;creator=factset&amp;DYN_ARGS=TRUE&amp;DOC_NAME=FAT:FQL_AUDITING_CLIENT_TEMPLATE.FAT&amp;display_string=Audit&amp;VAR:KEY=OJIHOFQDYF&amp;VAR:QUERY=RkVfVkFMVUFUSU9OKCdQRScsJ01FQU4nLCdOVE1BJywnJywzOTE4NCwsLCcnKQ==&amp;WINDOW=FIRST_POPUP&amp;H","EIGHT=450&amp;WIDTH=450&amp;START_MAXIMIZED=FALSE&amp;VAR:CALENDAR=US&amp;VAR:SYMBOL=SP50&amp;VAR:INDEX=0"}</definedName>
    <definedName name="_985__FDSAUDITLINK__" hidden="1">{"fdsup://directions/FAT Viewer?action=UPDATE&amp;creator=factset&amp;DYN_ARGS=TRUE&amp;DOC_NAME=FAT:FQL_AUDITING_CLIENT_TEMPLATE.FAT&amp;display_string=Audit&amp;VAR:KEY=IRMRGTOJCD&amp;VAR:QUERY=RkVfVkFMVUFUSU9OKCdQRScsJ01FQU4nLCdOVE1BJywnJywzOTE4MywsLCcnKQ==&amp;WINDOW=FIRST_POPUP&amp;H","EIGHT=450&amp;WIDTH=450&amp;START_MAXIMIZED=FALSE&amp;VAR:CALENDAR=US&amp;VAR:SYMBOL=SP50&amp;VAR:INDEX=0"}</definedName>
    <definedName name="_986__FDSAUDITLINK__" hidden="1">{"fdsup://directions/FAT Viewer?action=UPDATE&amp;creator=factset&amp;DYN_ARGS=TRUE&amp;DOC_NAME=FAT:FQL_AUDITING_CLIENT_TEMPLATE.FAT&amp;display_string=Audit&amp;VAR:KEY=GBMTYHUFIZ&amp;VAR:QUERY=RkVfVkFMVUFUSU9OKCdQRScsJ01FQU4nLCdOVE1BJywnJywzOTE4MiwsLCcnKQ==&amp;WINDOW=FIRST_POPUP&amp;H","EIGHT=450&amp;WIDTH=450&amp;START_MAXIMIZED=FALSE&amp;VAR:CALENDAR=US&amp;VAR:SYMBOL=SP50&amp;VAR:INDEX=0"}</definedName>
    <definedName name="_987__FDSAUDITLINK__" hidden="1">{"fdsup://directions/FAT Viewer?action=UPDATE&amp;creator=factset&amp;DYN_ARGS=TRUE&amp;DOC_NAME=FAT:FQL_AUDITING_CLIENT_TEMPLATE.FAT&amp;display_string=Audit&amp;VAR:KEY=YVINQRODUV&amp;VAR:QUERY=RkVfVkFMVUFUSU9OKCdQRScsJ01FQU4nLCdOVE1BJywnJywzOTE4MSwsLCcnKQ==&amp;WINDOW=FIRST_POPUP&amp;H","EIGHT=450&amp;WIDTH=450&amp;START_MAXIMIZED=FALSE&amp;VAR:CALENDAR=US&amp;VAR:SYMBOL=SP50&amp;VAR:INDEX=0"}</definedName>
    <definedName name="_988__FDSAUDITLINK__" hidden="1">{"fdsup://directions/FAT Viewer?action=UPDATE&amp;creator=factset&amp;DYN_ARGS=TRUE&amp;DOC_NAME=FAT:FQL_AUDITING_CLIENT_TEMPLATE.FAT&amp;display_string=Audit&amp;VAR:KEY=UFMHOPGJSR&amp;VAR:QUERY=RkVfVkFMVUFUSU9OKCdQRScsJ01FQU4nLCdOVE1BJywnJywzOTE3NywsLCcnKQ==&amp;WINDOW=FIRST_POPUP&amp;H","EIGHT=450&amp;WIDTH=450&amp;START_MAXIMIZED=FALSE&amp;VAR:CALENDAR=US&amp;VAR:SYMBOL=SP50&amp;VAR:INDEX=0"}</definedName>
    <definedName name="_989__FDSAUDITLINK__" hidden="1">{"fdsup://directions/FAT Viewer?action=UPDATE&amp;creator=factset&amp;DYN_ARGS=TRUE&amp;DOC_NAME=FAT:FQL_AUDITING_CLIENT_TEMPLATE.FAT&amp;display_string=Audit&amp;VAR:KEY=ULMJWLQPIV&amp;VAR:QUERY=RkVfVkFMVUFUSU9OKCdQRScsJ01FQU4nLCdOVE1BJywnJywzOTE3NiwsLCcnKQ==&amp;WINDOW=FIRST_POPUP&amp;H","EIGHT=450&amp;WIDTH=450&amp;START_MAXIMIZED=FALSE&amp;VAR:CALENDAR=US&amp;VAR:SYMBOL=SP50&amp;VAR:INDEX=0"}</definedName>
    <definedName name="_99__FDSAUDITLINK__" hidden="1">{"fdsup://directions/FAT Viewer?action=UPDATE&amp;creator=factset&amp;DYN_ARGS=TRUE&amp;DOC_NAME=FAT:FQL_AUDITING_CLIENT_TEMPLATE.FAT&amp;display_string=Audit&amp;VAR:KEY=SFELUPSRSR&amp;VAR:QUERY=RkZfRU5UUlBSX1ZBTF9EQUlMWSg0MDMwMiwsLCwsJ0RJTCcpL0VDX01FQU5fU0FMRVNfTlRNQSg0MDMwMik=&amp;","WINDOW=FIRST_POPUP&amp;HEIGHT=450&amp;WIDTH=450&amp;START_MAXIMIZED=FALSE&amp;VAR:CALENDAR=US&amp;VAR:SYMBOL=SGI&amp;VAR:INDEX=0"}</definedName>
    <definedName name="_990__FDSAUDITLINK__" hidden="1">{"fdsup://directions/FAT Viewer?action=UPDATE&amp;creator=factset&amp;DYN_ARGS=TRUE&amp;DOC_NAME=FAT:FQL_AUDITING_CLIENT_TEMPLATE.FAT&amp;display_string=Audit&amp;VAR:KEY=EBGBUXKZQJ&amp;VAR:QUERY=RkVfVkFMVUFUSU9OKCdQRScsJ01FQU4nLCdOVE1BJywnJywzOTE3NSwsLCcnKQ==&amp;WINDOW=FIRST_POPUP&amp;H","EIGHT=450&amp;WIDTH=450&amp;START_MAXIMIZED=FALSE&amp;VAR:CALENDAR=US&amp;VAR:SYMBOL=SP50&amp;VAR:INDEX=0"}</definedName>
    <definedName name="_991__FDSAUDITLINK__" hidden="1">{"fdsup://directions/FAT Viewer?action=UPDATE&amp;creator=factset&amp;DYN_ARGS=TRUE&amp;DOC_NAME=FAT:FQL_AUDITING_CLIENT_TEMPLATE.FAT&amp;display_string=Audit&amp;VAR:KEY=STSRGRMDMB&amp;VAR:QUERY=RkVfVkFMVUFUSU9OKCdQRScsJ01FQU4nLCdOVE1BJywnJywzOTE3NCwsLCcnKQ==&amp;WINDOW=FIRST_POPUP&amp;H","EIGHT=450&amp;WIDTH=450&amp;START_MAXIMIZED=FALSE&amp;VAR:CALENDAR=US&amp;VAR:SYMBOL=SP50&amp;VAR:INDEX=0"}</definedName>
    <definedName name="_992__FDSAUDITLINK__" hidden="1">{"fdsup://directions/FAT Viewer?action=UPDATE&amp;creator=factset&amp;DYN_ARGS=TRUE&amp;DOC_NAME=FAT:FQL_AUDITING_CLIENT_TEMPLATE.FAT&amp;display_string=Audit&amp;VAR:KEY=WZWRGVYNSF&amp;VAR:QUERY=RkVfVkFMVUFUSU9OKCdQRScsJ01FQU4nLCdOVE1BJywnJywzOTE3MSwsLCcnKQ==&amp;WINDOW=FIRST_POPUP&amp;H","EIGHT=450&amp;WIDTH=450&amp;START_MAXIMIZED=FALSE&amp;VAR:CALENDAR=US&amp;VAR:SYMBOL=SP50&amp;VAR:INDEX=0"}</definedName>
    <definedName name="_993__FDSAUDITLINK__" hidden="1">{"fdsup://directions/FAT Viewer?action=UPDATE&amp;creator=factset&amp;DYN_ARGS=TRUE&amp;DOC_NAME=FAT:FQL_AUDITING_CLIENT_TEMPLATE.FAT&amp;display_string=Audit&amp;VAR:KEY=MRSZOHWLWJ&amp;VAR:QUERY=RkVfVkFMVUFUSU9OKCdQRScsJ01FQU4nLCdOVE1BJywnJywzOTE3MCwsLCcnKQ==&amp;WINDOW=FIRST_POPUP&amp;H","EIGHT=450&amp;WIDTH=450&amp;START_MAXIMIZED=FALSE&amp;VAR:CALENDAR=US&amp;VAR:SYMBOL=SP50&amp;VAR:INDEX=0"}</definedName>
    <definedName name="_994__FDSAUDITLINK__" hidden="1">{"fdsup://directions/FAT Viewer?action=UPDATE&amp;creator=factset&amp;DYN_ARGS=TRUE&amp;DOC_NAME=FAT:FQL_AUDITING_CLIENT_TEMPLATE.FAT&amp;display_string=Audit&amp;VAR:KEY=KTEBOTGHSX&amp;VAR:QUERY=RkVfVkFMVUFUSU9OKCdQRScsJ01FQU4nLCdOVE1BJywnJywzOTE2OSwsLCcnKQ==&amp;WINDOW=FIRST_POPUP&amp;H","EIGHT=450&amp;WIDTH=450&amp;START_MAXIMIZED=FALSE&amp;VAR:CALENDAR=US&amp;VAR:SYMBOL=SP50&amp;VAR:INDEX=0"}</definedName>
    <definedName name="_995__FDSAUDITLINK__" hidden="1">{"fdsup://directions/FAT Viewer?action=UPDATE&amp;creator=factset&amp;DYN_ARGS=TRUE&amp;DOC_NAME=FAT:FQL_AUDITING_CLIENT_TEMPLATE.FAT&amp;display_string=Audit&amp;VAR:KEY=GNCZGJCBMP&amp;VAR:QUERY=RkVfVkFMVUFUSU9OKCdQRScsJ01FQU4nLCdOVE1BJywnJywzOTE2OCwsLCcnKQ==&amp;WINDOW=FIRST_POPUP&amp;H","EIGHT=450&amp;WIDTH=450&amp;START_MAXIMIZED=FALSE&amp;VAR:CALENDAR=US&amp;VAR:SYMBOL=SP50&amp;VAR:INDEX=0"}</definedName>
    <definedName name="_996__FDSAUDITLINK__" hidden="1">{"fdsup://directions/FAT Viewer?action=UPDATE&amp;creator=factset&amp;DYN_ARGS=TRUE&amp;DOC_NAME=FAT:FQL_AUDITING_CLIENT_TEMPLATE.FAT&amp;display_string=Audit&amp;VAR:KEY=SZCJKZWRCN&amp;VAR:QUERY=RkVfVkFMVUFUSU9OKCdQRScsJ01FQU4nLCdOVE1BJywnJywzOTE2NywsLCcnKQ==&amp;WINDOW=FIRST_POPUP&amp;H","EIGHT=450&amp;WIDTH=450&amp;START_MAXIMIZED=FALSE&amp;VAR:CALENDAR=US&amp;VAR:SYMBOL=SP50&amp;VAR:INDEX=0"}</definedName>
    <definedName name="_997__FDSAUDITLINK__" hidden="1">{"fdsup://directions/FAT Viewer?action=UPDATE&amp;creator=factset&amp;DYN_ARGS=TRUE&amp;DOC_NAME=FAT:FQL_AUDITING_CLIENT_TEMPLATE.FAT&amp;display_string=Audit&amp;VAR:KEY=WRAVUXKHUT&amp;VAR:QUERY=RkVfVkFMVUFUSU9OKCdQRScsJ01FQU4nLCdOVE1BJywnJywzOTE2NCwsLCcnKQ==&amp;WINDOW=FIRST_POPUP&amp;H","EIGHT=450&amp;WIDTH=450&amp;START_MAXIMIZED=FALSE&amp;VAR:CALENDAR=US&amp;VAR:SYMBOL=SP50&amp;VAR:INDEX=0"}</definedName>
    <definedName name="_998__FDSAUDITLINK__" hidden="1">{"fdsup://directions/FAT Viewer?action=UPDATE&amp;creator=factset&amp;DYN_ARGS=TRUE&amp;DOC_NAME=FAT:FQL_AUDITING_CLIENT_TEMPLATE.FAT&amp;display_string=Audit&amp;VAR:KEY=KVGJWRINMX&amp;VAR:QUERY=RkVfVkFMVUFUSU9OKCdQRScsJ01FQU4nLCdOVE1BJywnJywzOTE2MywsLCcnKQ==&amp;WINDOW=FIRST_POPUP&amp;H","EIGHT=450&amp;WIDTH=450&amp;START_MAXIMIZED=FALSE&amp;VAR:CALENDAR=US&amp;VAR:SYMBOL=SP50&amp;VAR:INDEX=0"}</definedName>
    <definedName name="_999__FDSAUDITLINK__" hidden="1">{"fdsup://directions/FAT Viewer?action=UPDATE&amp;creator=factset&amp;DYN_ARGS=TRUE&amp;DOC_NAME=FAT:FQL_AUDITING_CLIENT_TEMPLATE.FAT&amp;display_string=Audit&amp;VAR:KEY=UHSRYTEHKN&amp;VAR:QUERY=RkVfVkFMVUFUSU9OKCdQRScsJ01FQU4nLCdOVE1BJywnJywzOTE2MiwsLCcnKQ==&amp;WINDOW=FIRST_POPUP&amp;H","EIGHT=450&amp;WIDTH=450&amp;START_MAXIMIZED=FALSE&amp;VAR:CALENDAR=US&amp;VAR:SYMBOL=SP50&amp;VAR:INDEX=0"}</definedName>
    <definedName name="_bdm.01BE8459D780496281DFD8D977A66124.edm" hidden="1">[2]Charts!$A:$IV</definedName>
    <definedName name="_bdm.02E29E7B1053433EA3CCCBE4E5141596.edm" hidden="1">[3]Sheet1!$A:$IV</definedName>
    <definedName name="_bdm.0326CFAE2CD54168A104CB9A387C306D.edm" hidden="1">'[4]#9'!$A:$IV</definedName>
    <definedName name="_bdm.050C8E1909B34D5781F745306A1AAF63.edm" hidden="1">'[5]#3'!$IV$1</definedName>
    <definedName name="_bdm.059B1E9ACED4408B800526C9F41CA89C.edm" hidden="1">[2]Summary!$A:$IV</definedName>
    <definedName name="_bdm.0CEE606E521246D088881672794AAC9A.edm" hidden="1">'[6]#14'!$A:$IV</definedName>
    <definedName name="_bdm.0E4B28896C444A3CA0DF6A09869CD53C.edm" hidden="1">'[7]#14'!$A:$IV</definedName>
    <definedName name="_bdm.12A6757B1C164E84A2E4FF1D2507B6FA.edm" hidden="1">[2]CF!$A:$IV</definedName>
    <definedName name="_bdm.153C9321227E463583D34D64E3AD269F.edm" hidden="1">'[6]#1'!$A:$IV</definedName>
    <definedName name="_bdm.17F0EB48B3AA4306BD71AB7825465F01.edm" hidden="1">'[8]Divisional Comps'!$A:$IV</definedName>
    <definedName name="_bdm.1A349F180AD942ABA5989494FFE562FF.edm" hidden="1">'[9]#5'!$A:$IV</definedName>
    <definedName name="_bdm.1D4FFC5AB4B44D46889184DB7A677278.edm" hidden="1">'[10]Rev by Geo'!$A:$IV</definedName>
    <definedName name="_bdm.20534C569D704D37AFFCED2483877F82.edm" hidden="1">'[11]Cash Flow'!$A:$IV</definedName>
    <definedName name="_bdm.2389C60A0F954B8292AE7337FA75E7DD.edm" hidden="1">'[9]#7'!$A:$IV</definedName>
    <definedName name="_bdm.245026C3FBCC4276ADC04CD09512A598.edm" hidden="1">'[7]#11'!$A:$IV</definedName>
    <definedName name="_bdm.2B35933CBB9C48E7980E4A622A6C07A0.edm" hidden="1">'[4]#14'!$A:$IV</definedName>
    <definedName name="_bdm.30F52AD8F8874FD5A3CA35D97B30556B.edm" hidden="1">'[5]#2'!$IV$1</definedName>
    <definedName name="_bdm.31F1090714904A2BB32C0F7953718287.edm" hidden="1">'[12]BB A'!$A:$IV</definedName>
    <definedName name="_bdm.3336BC33A8934F738865FA285AB58823.edm" hidden="1">'[7]#4'!$A:$IV</definedName>
    <definedName name="_bdm.362428EB24E24CB4A1402C12F523632A.edm" hidden="1">'[7]#12'!$A:$IV</definedName>
    <definedName name="_bdm.3A4A3298898E4B55A29A6B52021451BB.edm" hidden="1">'[5]S8 Chart'!$IV$1</definedName>
    <definedName name="_bdm.3A84D29B761E4CFBA4CB213B91E22BE6.edm" hidden="1">'[6]#10'!$A:$IV</definedName>
    <definedName name="_bdm.43797866FC7241EF8C9CE384364FCF94.edm" hidden="1">[13]VALUATION!$A:$IV</definedName>
    <definedName name="_bdm.45E9BB358FD64AD8B06A2CB476E1F110.edm" hidden="1">'[6]#8'!$A:$IV</definedName>
    <definedName name="_bdm.464D91CEC159453A944B34A61032B84C.edm" hidden="1">'[9]#3'!$A:$IV</definedName>
    <definedName name="_bdm.48182A085FEE45E4B4DC70E361BAFBBB.edm" hidden="1">'[5]#3'!$IV$1</definedName>
    <definedName name="_bdm.4AB4BD992EC84BAB88E96194BB6D0880.edm" hidden="1">[14]Multiples!$A:$IV</definedName>
    <definedName name="_bdm.4CC4C23A9C7C4B06BA111FCEFA3C149A.edm" hidden="1">'[5]S9 Chart'!$IV$1</definedName>
    <definedName name="_bdm.4D27FE7E93A5420CBD20B94B57562FFC.edm" hidden="1">'[4]#12'!$A:$IV</definedName>
    <definedName name="_bdm.4DE28E7274D14AC18868EAC622A82CE9.edm" hidden="1">'[4]#4'!$A:$IV</definedName>
    <definedName name="_bdm.4F093D9D0D684A00B8CE2A28F22BD2B8.edm" hidden="1">'[6]#9'!$A:$IV</definedName>
    <definedName name="_bdm.4F546265E69843F4A026D415747A03CA.edm" hidden="1">'[5]S9 Chart'!$IV$1</definedName>
    <definedName name="_bdm.4FE643A92F94478EA90EA60C23351C70.edm" hidden="1">'[4]#3'!$A:$IV</definedName>
    <definedName name="_bdm.50ED0AC1933744C1947C3718AF637DCC.edm" hidden="1">[5]S4!$A:$IV</definedName>
    <definedName name="_bdm.51F50A80E3484BAB853740A6652C75BC.edm" hidden="1">[10]Assumptions!$A:$IV</definedName>
    <definedName name="_bdm.52D0BCA3897946AAA6A04D046BD0B52E.edm" hidden="1">'[15]BI Charts'!$A:$IV</definedName>
    <definedName name="_bdm.52FC221C8D0D4CEC9D62D84D2B768B85.edm" hidden="1">'[12]BB Q'!$A:$IV</definedName>
    <definedName name="_bdm.53A859DF5B164668BCD2AEF6F136E3A3.edm" hidden="1">'[7]#9'!$A:$IV</definedName>
    <definedName name="_bdm.56C908E9474F4CC180BA248CA7E0ADB2.edm" hidden="1">'[6]#4'!$A:$IV</definedName>
    <definedName name="_bdm.56FC3A7EDB04467DAE4054C7B0A3D35F.edm" hidden="1">'[16]Intrinsic Value'!$A:$IV</definedName>
    <definedName name="_bdm.59366B9D08674491A63BA388EC4657C2.edm" hidden="1">'[15]5. EVS'!$A:$IV</definedName>
    <definedName name="_bdm.5CDFFBA1D93C47A593D321BC335B82DD.edm" hidden="1">'[2]MS Revenue Analysis'!$A:$IV</definedName>
    <definedName name="_bdm.5DA390FF3AAC45A48449BC63F6ED28DB.edm" hidden="1">'[10]Results Table'!$A:$IV</definedName>
    <definedName name="_bdm.5E2D9DAF267D463EA602444BCCB2A789.edm" hidden="1">'[9]#9'!$A:$IV</definedName>
    <definedName name="_bdm.5F15C3E5D64440189642AE0BC43F0EE5.edm" hidden="1">'[7]#3'!$A:$IV</definedName>
    <definedName name="_bdm.600401F0D0C149479952AF24B4BC3BE7.edm" hidden="1">[10]Model!$A:$IV</definedName>
    <definedName name="_bdm.606419E0580848F59AB324B771996CD1.edm" hidden="1">'[7]#5'!$A:$IV</definedName>
    <definedName name="_bdm.632686649254457B98A04A830F7785FC.edm" hidden="1">'[5]S9 Chart'!$IV$1</definedName>
    <definedName name="_bdm.6528B87F489244399FB808A1A43510B9.edm" hidden="1">[5]S3!$A:$IV</definedName>
    <definedName name="_bdm.65F2DB2310874133AE56A666446558E3.edm" hidden="1">'[7]#8'!$A:$IV</definedName>
    <definedName name="_bdm.667ADA64E009496A9A793AF989852D85.edm" hidden="1">'[4]#6'!$A:$IV</definedName>
    <definedName name="_bdm.6A1E8D0E85F84DD38EEEEE1FBB48BF3F.edm" hidden="1">'[15]3. Charts'!$A:$IV</definedName>
    <definedName name="_bdm.6BB9C2C88B764E53815C16E8E95FCB55.edm" hidden="1">'[4]Macro #2'!$A:$IV</definedName>
    <definedName name="_bdm.6BCC90336F76459DAAD7389D7B8F417D.edm" hidden="1">'[15]Charts (3)'!$A:$IV</definedName>
    <definedName name="_bdm.6E4BAE3050D94FB6BDE788E1984E9239.edm" hidden="1">'[12]Dial-Up Input'!$A:$IV</definedName>
    <definedName name="_bdm.6EB531D1EE1D43548EA3916E11178C8C.edm" hidden="1">'[4]#2'!$A:$IV</definedName>
    <definedName name="_bdm.6EF4832A57374BBDB7027CF5502BD344.edm" hidden="1">[5]S6!$A:$IV</definedName>
    <definedName name="_bdm.7204F71BCAB7449FB020ECDD472457F0.edm" hidden="1">'[7]#13'!$A:$IV</definedName>
    <definedName name="_bdm.7310FD66BCEA4AFAAB131643B9982FD6.edm" hidden="1">'[10]Revenue Drivers'!$A:$IV</definedName>
    <definedName name="_bdm.761EFB2FEEA7413CB25F718628839C05.edm" hidden="1">[2]BS!$A:$IV</definedName>
    <definedName name="_bdm.78337B59E1FE44A78A326231FC2A0D88.edm" hidden="1">'[5]S8 Chart'!$IV$1</definedName>
    <definedName name="_bdm.7A4550BDA5C34FC59B428FFFC0C3B8F6.edm" hidden="1">'[5]S8 Chart'!$IV$1</definedName>
    <definedName name="_bdm.7DC70BC33D9041D780F45ADD7A89EDFB.edm" hidden="1">'[6]#12'!$A:$IV</definedName>
    <definedName name="_bdm.8751272F9A8D44378B32AA98C3E0D37C.edm" hidden="1">'[5]#3'!$IV$1</definedName>
    <definedName name="_bdm.8B4ED4D9026846A0AADD0406E9CF8FBA.edm" hidden="1">'[5]S9 Chart'!$IV$1</definedName>
    <definedName name="_bdm.92D549AB5EC94958A3ABCC7F66F702A6.edm" hidden="1">'[9]#10'!$A:$IV</definedName>
    <definedName name="_bdm.935D53C4A3384991950E0714FE2E4F48.edm" hidden="1">'[14]Valuation Charts'!$A:$IV</definedName>
    <definedName name="_bdm.97FEA39CA7D944828AAEC417C14F4A7A.edm" hidden="1">'[5]#2'!$IV$1</definedName>
    <definedName name="_bdm.98B33174D0CF4FBF99D585B5006432EE.edm" hidden="1">'[13]Bal Sht'!$A:$IV</definedName>
    <definedName name="_bdm.9AE3B872083547F9833AAFEDF37FF861.edm" hidden="1" xml:space="preserve">                                                                                                                            [17]DATASHEET!$A:$IV</definedName>
    <definedName name="_bdm.9AEDEB5F1F7949F5B7D5AA272CB0E6DB.edm" hidden="1">'[18]#2'!$A:$IV</definedName>
    <definedName name="_bdm.9D0CCAC032D14FF3BA6B628823E37E6F.edm" hidden="1">[19]Stores_per_State!$A:$IV</definedName>
    <definedName name="_bdm.9FAE4311AF264C9B97B40C8D203DACC4.edm" hidden="1">'[5]S9 Chart'!$IV$1</definedName>
    <definedName name="_bdm.A09C571EEC43445A8776420190241D2C.edm" hidden="1">[11]upside_downside!$A:$IV</definedName>
    <definedName name="_bdm.A2619F600E464D0CA3B70F6E7DDC3613.edm" hidden="1">'[2]Model Changes Table'!$A:$IV</definedName>
    <definedName name="_bdm.A402F80ECF3342A292F53E706CFD4758.edm" hidden="1">'[20]Model Changes Table'!$A:$IV</definedName>
    <definedName name="_bdm.A8C362D7BCE542E78C733B33B2AFD4C8.edm" hidden="1">'[4]#7'!$A:$IV</definedName>
    <definedName name="_bdm.AAED9F19000E46028FCDE96D8F29E5D2.edm" hidden="1">[21]Traffic!$A:$IV</definedName>
    <definedName name="_bdm.ABF7C79E640B49E8B817F28773DF7A02.edm" hidden="1">'[4]#13'!$A:$IV</definedName>
    <definedName name="_bdm.ACDA514CAD0B4D02B4AFDD52E4D1F387.edm" hidden="1">'[5]S9 Chart'!$IV$1</definedName>
    <definedName name="_bdm.AD7D6D5679624DFBADE67530BBB3C288.edm" hidden="1">'[2]Results Table'!$A:$IV</definedName>
    <definedName name="_bdm.AE73063A632F4E1DB6FEC189A023FD0E.edm" hidden="1">'[5]#2'!$IV$1</definedName>
    <definedName name="_bdm.B1F459ED56F848028478C8AE986B6467.edm" hidden="1">'[14]Cover Page'!$A:$IV</definedName>
    <definedName name="_bdm.B2830D9544C947C3B44B1B5939869276.edm" hidden="1">'[22]#1'!$A:$IV</definedName>
    <definedName name="_bdm.B2C402505988402D89FFF5B60AF13B64.edm" hidden="1">'[11]Income Statement'!$A:$IV</definedName>
    <definedName name="_bdm.B395A780BFB2447E9F26C1C99E3D9682.edm" hidden="1">[20]Comps!$A:$IV</definedName>
    <definedName name="_bdm.B44A6509B42742559C1BA734A3459C1D.edm" hidden="1">'[7]#10'!$A:$IV</definedName>
    <definedName name="_bdm.B5DD7C8054594D8380E28204BCCB5EF1.edm" hidden="1">[10]BS!$A:$IV</definedName>
    <definedName name="_bdm.B5E0E69A312246D99EA93C86CD6E1455.edm" hidden="1">'[2]Intrinsic Value'!$A:$IV</definedName>
    <definedName name="_bdm.BBA57F25008C4CA6ADA801267ADFFD37.edm" hidden="1">'[4]#10'!$A:$IV</definedName>
    <definedName name="_bdm.BCA83A94051644948EDDC0F07203A8FF.edm" hidden="1">[20]Charts!$A:$IV</definedName>
    <definedName name="_bdm.BDD360FE6FE64DD9AC61F9FCE0DFD937.edm" hidden="1">[14]Performance!$A:$IV</definedName>
    <definedName name="_bdm.BE6BBBC66EBE418BA7AE840ADAAA2777.edm" hidden="1">'[6]#3'!$A:$IV</definedName>
    <definedName name="_bdm.C00EEA5F700C4968B26510AFD4738311.edm" hidden="1">'[10]Intrinsic Value'!$A:$IV</definedName>
    <definedName name="_bdm.C32B09F6BFD14FCD93F664FBACA28B92.edm" hidden="1">[23]SOTP!$A:$IV</definedName>
    <definedName name="_bdm.C78AE1DBE40D40FE9FD58D0FA889CB2B.edm" hidden="1">'[4]#8'!$A:$IV</definedName>
    <definedName name="_bdm.C91CB1299879481D963102ED04FD8C08.edm" hidden="1">'[12]Telco Graphs'!$A:$IV</definedName>
    <definedName name="_bdm.C91EAE01ECEB47CAB333DB91D65A04A9.edm" hidden="1">'[5]#2'!$IV$1</definedName>
    <definedName name="_bdm.CB98AF6F7C4346BBA7D524571B12188E.edm" hidden="1">'[12]Summary A'!$A:$IV</definedName>
    <definedName name="_bdm.CD6344C33E4B4D01B008136F0DF313C7.edm" hidden="1">'[24]#9'!$A:$IV</definedName>
    <definedName name="_bdm.CEAA3CBBAA644A3FB16383AF327BC2BC.edm" hidden="1">'[6]#6'!$A:$IV</definedName>
    <definedName name="_bdm.D37D6240E8274B6FBD27E8E23AAB2E4A.edm" hidden="1">'[7]#7'!$A:$IV</definedName>
    <definedName name="_bdm.D5636CFE9D7E4FD7BFE3CA89B0562059.edm" hidden="1">'[5]#2'!$IV$1</definedName>
    <definedName name="_bdm.D7C501A00E524476B78DBB5BE5FC43A6.edm" hidden="1">'[14]Performance Chart'!$A:$IV</definedName>
    <definedName name="_bdm.D823C824F68548E1B4762F118E44D421.edm" hidden="1">[10]CF!$A:$IV</definedName>
    <definedName name="_bdm.E5F0FBB124EA4D768D791F6987B2FDC2.edm" hidden="1">[20]Competitors!$A:$IV</definedName>
    <definedName name="_bdm.E9324D57E75349DB9A7B03E3F373DDC4.edm" hidden="1">'[12]Adds Table'!$A:$IV</definedName>
    <definedName name="_bdm.E9F17566908247878C1C2E221DC8979B.edm" hidden="1">'[11]Balance Sheet'!$A:$IV</definedName>
    <definedName name="_bdm.EA41DB31BA4B4FD8BC7BC962C6ED592C.edm" hidden="1">'[7]#2'!$A:$IV</definedName>
    <definedName name="_bdm.EC5929F46EA449CB83313B54F838236D.edm" hidden="1">[5]S5!$A:$IV</definedName>
    <definedName name="_bdm.ECBB85031F814376A6BB9FE4E55A240D.edm" hidden="1">'[12]Summary Q'!$A:$IV</definedName>
    <definedName name="_bdm.EF5FDE0DD1B84427BCDF9240158FC6B8.edm" hidden="1">'[20]Market Data'!$A:$IV</definedName>
    <definedName name="_bdm.EFA674B0E7A84846BE735BA8FEC3D088.edm" hidden="1">'[4]#11'!$A:$IV</definedName>
    <definedName name="_bdm.F10C57F4628043A38E5DBFF533598966.edm" hidden="1">[2]Model!$A:$IV</definedName>
    <definedName name="_bdm.FDDB7A9A3556452794C1F43A146AA193.edm" hidden="1">[5]S10!$A:$IV</definedName>
    <definedName name="_bdm.FEB505CA6E2346E48769DC46854D8AA9.edm" hidden="1">'[5]S8 Chart'!$IV$1</definedName>
    <definedName name="_bdm.FF4B1DDC0CB94D7191737578EC71C826.edm" hidden="1">[13]CF!$A:$IV</definedName>
    <definedName name="_Order1" hidden="1">0</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hidden="1">{#N/A,#N/A,TRUE,"Historicals";#N/A,#N/A,TRUE,"Charts";#N/A,#N/A,TRUE,"Forecasts"}</definedName>
    <definedName name="ada" hidden="1">{"'Trend_Total'!$A$7:$V$10","'Trend_Total'!$A$1:$V$4"}</definedName>
    <definedName name="AdditionalInstructions">IndexInformation!$B$42</definedName>
    <definedName name="Address" localSheetId="1">ImportantDisclosures!$A$2:$A$2</definedName>
    <definedName name="adf" hidden="1">{"'Trend_Total'!$A$7:$V$10","'Trend_Total'!$A$1:$V$4"}</definedName>
    <definedName name="adsfadf" hidden="1">{"'Staffing'!$A$1:$D$62"}</definedName>
    <definedName name="Allowance" hidden="1">{"'Trend_Total'!$A$7:$V$10","'Trend_Total'!$A$1:$V$4"}</definedName>
    <definedName name="ANA" localSheetId="7">ModPubIndex!$A$7</definedName>
    <definedName name="anscount" hidden="1">1</definedName>
    <definedName name="as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uthors" localSheetId="1">ImportantDisclosures!$A$7</definedName>
    <definedName name="Authors" localSheetId="6">IndexInformation!$B$18</definedName>
    <definedName name="BRO" localSheetId="7">ModPubIndex!$A$1</definedName>
    <definedName name="BS">'BS-QRVO'!$D$43:$AE$43</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opy" hidden="1">{"'Customer Support Trends'!$A$1:$AB$13"}</definedName>
    <definedName name="copy1" hidden="1">{"'Customer Support Trends'!$A$1:$AB$13"}</definedName>
    <definedName name="copy2" hidden="1">{"'Customer Support Trends'!$A$1:$AB$13"}</definedName>
    <definedName name="CopyrightStamp">ImportantDisclosures!$A$27</definedName>
    <definedName name="COU" localSheetId="7">ModPubIndex!$A$5</definedName>
    <definedName name="CQEnd" localSheetId="6">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71.ScalingFactor_1" hidden="1">1000</definedName>
    <definedName name="Currency" localSheetId="6">IndexInformation!$B$24</definedName>
    <definedName name="CurrentStockPrice" localSheetId="6">IndexInformation!$B$23</definedName>
    <definedName name="CurrQtrEPS" localSheetId="6">IndexInformation!$B$29</definedName>
    <definedName name="CurrYearEPS" localSheetId="6">IndexInformation!$B$11</definedName>
    <definedName name="CurrYearTotalRevenue" localSheetId="6">IndexInformation!$B$10</definedName>
    <definedName name="CurrYearTotalRevenueActual" localSheetId="6">IndexInformation!$B$32</definedName>
    <definedName name="CUSIP" localSheetId="6">IndexInformation!$B$20</definedName>
    <definedName name="CYEnd" localSheetId="6">IndexInformation!$B$30</definedName>
    <definedName name="dataseries4">OFFSET([25]c1!$G$12,0,0,COUNTA([25]c1!$G$12:$G$31),1)</definedName>
    <definedName name="Date" localSheetId="1">ImportantDisclosures!$A$8</definedName>
    <definedName name="Dates">OFFSET('[26]Earnings Exhibits'!$A$3,0,COUNTA('[26]Earnings Exhibits'!$A$3:$IV$3)+2,1,-20)</definedName>
    <definedName name="Dates10">OFFSET('[26]Earnings Exhibits'!$A$3,0,COUNTA('[26]Earnings Exhibits'!$A$3:$IV$3)+2,1,-38)</definedName>
    <definedName name="Deleted" localSheetId="6">IndexInformation!$B$27</definedName>
    <definedName name="Description" localSheetId="6">IndexInformation!$B$7</definedName>
    <definedName name="Discipline" localSheetId="6">IndexInformation!$B$3</definedName>
    <definedName name="DISCIPLINE" localSheetId="7">ModPubIndex!$A$12</definedName>
    <definedName name="DisclosuresText">ImportantDisclosures!$A$22</definedName>
    <definedName name="Distribution" localSheetId="6">IndexInformation!$B$26</definedName>
    <definedName name="DistTable" localSheetId="1">ImportantDisclosures!#REF!</definedName>
    <definedName name="DistTablePreamble" localSheetId="1">ImportantDisclosures!#REF!</definedName>
    <definedName name="DOCDAT" localSheetId="7">ModPubIndex!$A$2</definedName>
    <definedName name="DOCTIME" localSheetId="7">ModPubIndex!$A$3</definedName>
    <definedName name="DocType" localSheetId="6">IndexInformation!$B$5</definedName>
    <definedName name="efg"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MAIL_ALERT" localSheetId="7">ModPubIndex!$A$10</definedName>
    <definedName name="EmailAlert" localSheetId="6">IndexInformation!$B$28</definedName>
    <definedName name="ev.Calculation" hidden="1">-4135</definedName>
    <definedName name="ev.Initialized" hidden="1">FALSE</definedName>
    <definedName name="ｆ" hidden="1">"iQShowAnnual"</definedName>
    <definedName name="FiveYearGrowthRate" localSheetId="6">IndexInformation!$B$16</definedName>
    <definedName name="FollowingYearEPS" localSheetId="6">IndexInformation!$B$15</definedName>
    <definedName name="FollowingYearTotalRevenue" localSheetId="6">IndexInformation!$B$14</definedName>
    <definedName name="FollowingYearTotalRevenueActual" localSheetId="6">IndexInformation!$B$34</definedName>
    <definedName name="GM">OFFSET('[26]Earnings Exhibits'!$A$10,0,COUNTA('[26]Earnings Exhibits'!$A$10:$IV$10),1,-19)</definedName>
    <definedName name="GMDates">OFFSET('[26]Earnings Exhibits'!$B$3,0,COUNTA('[26]Earnings Exhibits'!$A$3:$IV$3),1,-19)</definedName>
    <definedName name="hjhjhj" hidden="1">{#N/A,#N/A,FALSE,"Index";"Stmts_Qtrs",#N/A,FALSE,"Summary";"Stmts_24 mo",#N/A,FALSE,"Summary";"Summary_24",#N/A,FALSE,"Revenue";"Month_24",#N/A,FALSE,"Engineering";"Month_24",#N/A,FALSE,"Marketing";"Month_24",#N/A,FALSE,"G &amp; A";"Month_24",#N/A,FALSE,"Manufacturing"}</definedName>
    <definedName name="HL" localSheetId="7">ModPubIndex!$A$8</definedName>
    <definedName name="hn.ModelVersion" hidden="1">1</definedName>
    <definedName name="hn.NoUpload" hidden="1">0</definedName>
    <definedName name="HTML_CodePage" hidden="1">1252</definedName>
    <definedName name="HTML_Control" hidden="1">{"'Staffing'!$A$1:$D$62"}</definedName>
    <definedName name="HTML_Control_2" hidden="1">{"'Trend_Total'!$A$7:$V$10","'Trend_Total'!$A$1:$V$4"}</definedName>
    <definedName name="HTML_Description" hidden="1">"For the Month Ending March 31, 1998"</definedName>
    <definedName name="HTML_Email" hidden="1">"droach@macromedia.com"</definedName>
    <definedName name="HTML_Header" hidden="1">"Learning"</definedName>
    <definedName name="HTML_LastUpdate" hidden="1">"8/3/98"</definedName>
    <definedName name="HTML_LineAfter" hidden="1">TRUE</definedName>
    <definedName name="HTML_LineBefore" hidden="1">TRUE</definedName>
    <definedName name="HTML_Name" hidden="1">"droach"</definedName>
    <definedName name="HTML_OBDlg2" hidden="1">TRUE</definedName>
    <definedName name="HTML_OBDlg4" hidden="1">TRUE</definedName>
    <definedName name="HTML_OS" hidden="1">0</definedName>
    <definedName name="HTML_PathFile" hidden="1">"\\Mpa1\finance\Users\msun\Q1FY99 Revenue\killme.htm"</definedName>
    <definedName name="HTML_PathFileMac" hidden="1">"Senna:shockwave.com:Statistics:Customer support:SWCS_stats.html"</definedName>
    <definedName name="HTML_Title" hidden="1">"Test Table"</definedName>
    <definedName name="HTML1" hidden="1">{"'Trend_Total'!$A$7:$V$10","'Trend_Total'!$A$1:$V$4"}</definedName>
    <definedName name="IND" localSheetId="7">ModPubIndex!$A$9</definedName>
    <definedName name="Industry" localSheetId="1">ImportantDisclosures!$A$12</definedName>
    <definedName name="IndustryId">IndexInformation!$B$40</definedName>
    <definedName name="IndustryRating" localSheetId="1">ImportantDisclosures!$A$13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"c1346"</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IVIDENDS_NET_INCOME_FDIC" hidden="1">"c6738"</definedName>
    <definedName name="IQ_CASH_DUE_BANKS" hidden="1">"c1351"</definedName>
    <definedName name="IQ_CASH_EQUIV" hidden="1">"c118"</definedName>
    <definedName name="IQ_CASH_FINAN" hidden="1">"c119"</definedName>
    <definedName name="IQ_CASH_IN_PROCESS_FDIC" hidden="1">"c6386"</definedName>
    <definedName name="IQ_CASH_INTEREST" hidden="1">"c120"</definedName>
    <definedName name="IQ_CASH_INVEST" hidden="1">"c121"</definedName>
    <definedName name="IQ_CASH_OPER" hidden="1">"c122"</definedName>
    <definedName name="IQ_CASH_OPER_ACT_OR_EST" hidden="1">"c4164"</definedName>
    <definedName name="IQ_CASH_OPER_EST" hidden="1">"c4163"</definedName>
    <definedName name="IQ_CASH_OPER_HIGH_EST" hidden="1">"c4166"</definedName>
    <definedName name="IQ_CASH_OPER_LOW_EST" hidden="1">"c4244"</definedName>
    <definedName name="IQ_CASH_OPER_MEDIAN_EST" hidden="1">"c4245"</definedName>
    <definedName name="IQ_CASH_OPER_NUM_EST" hidden="1">"c4246"</definedName>
    <definedName name="IQ_CASH_OPER_STDDEV_EST" hidden="1">"c4247"</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COVERAGE_NET_CHARGE_OFFS_FDIC" hidden="1">"c6735"</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XCL_SBC" hidden="1">"c3081"</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EPS" hidden="1">"c1648"</definedName>
    <definedName name="IQ_EST_ACT_FFO_SHARE_SHARE_THOM" hidden="1">"c4005"</definedName>
    <definedName name="IQ_EST_ACT_FFO_THOM" hidden="1">"c4005"</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ST_FFO_DIFF_THOM" hidden="1">"c5186"</definedName>
    <definedName name="IQ_EST_FFO_SHARE_SHARE_DIFF_THOM" hidden="1">"c5186"</definedName>
    <definedName name="IQ_EST_FFO_SHARE_SHARE_SURPRISE_PERCENT_THOM" hidden="1">"c5187"</definedName>
    <definedName name="IQ_EST_FFO_SURPRISE_PERCENT_THOM" hidden="1">"c5187"</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EST_DET_EST" hidden="1">"c12059"</definedName>
    <definedName name="IQ_FFO_EST_DET_EST_CURRENCY" hidden="1">"c12466"</definedName>
    <definedName name="IQ_FFO_EST_DET_EST_CURRENCY_THOM" hidden="1">"c12487"</definedName>
    <definedName name="IQ_FFO_EST_DET_EST_DATE" hidden="1">"c12212"</definedName>
    <definedName name="IQ_FFO_EST_DET_EST_DATE_THOM" hidden="1">"c12238"</definedName>
    <definedName name="IQ_FFO_EST_DET_EST_INCL" hidden="1">"c12349"</definedName>
    <definedName name="IQ_FFO_EST_DET_EST_INCL_THOM" hidden="1">"c12370"</definedName>
    <definedName name="IQ_FFO_EST_DET_EST_ORIGIN" hidden="1">"c12722"</definedName>
    <definedName name="IQ_FFO_EST_DET_EST_ORIGIN_THOM" hidden="1">"c12608"</definedName>
    <definedName name="IQ_FFO_EST_DET_EST_THOM" hidden="1">"c12088"</definedName>
    <definedName name="IQ_FFO_EST_THOM" hidden="1">"c3999"</definedName>
    <definedName name="IQ_FFO_HIGH_EST_THOM" hidden="1">"c4001"</definedName>
    <definedName name="IQ_FFO_LOW_EST_THOM" hidden="1">"c4002"</definedName>
    <definedName name="IQ_FFO_MEDIAN_EST_THOM" hidden="1">"c4000"</definedName>
    <definedName name="IQ_FFO_NUM_EST_THOM" hidden="1">"c4003"</definedName>
    <definedName name="IQ_FFO_PAYOUT_RATIO" hidden="1">"c3492"</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THOM" hidden="1">"c3999"</definedName>
    <definedName name="IQ_FFO_SHARE_SHARE_HIGH_EST_THOM" hidden="1">"c4001"</definedName>
    <definedName name="IQ_FFO_SHARE_SHARE_LOW_EST_THOM" hidden="1">"c4002"</definedName>
    <definedName name="IQ_FFO_SHARE_SHARE_MEDIAN_EST_THOM" hidden="1">"c4000"</definedName>
    <definedName name="IQ_FFO_SHARE_SHARE_NUM_EST_THOM" hidden="1">"c4003"</definedName>
    <definedName name="IQ_FFO_SHARE_SHARE_STDDEV_EST_THOM" hidden="1">"c4004"</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 hidden="1">"c1651"</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CAPEX_EST" hidden="1">"c4457"</definedName>
    <definedName name="IQ_MAINT_CAPEX_HIGH_EST" hidden="1">"c4460"</definedName>
    <definedName name="IQ_MAINT_CAPEX_LOW_EST" hidden="1">"c4461"</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MES_REVISION_DATE_" hidden="1">40808.7214351852</definedName>
    <definedName name="IQ_NAV_ACT_OR_EST" hidden="1">"c2225"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SHARE_SHARE_12MONTHS" hidden="1">"c1828"</definedName>
    <definedName name="IQ_PERCENT_CHANGE_EST_FFO_SHARE_SHARE_12MONTHS_THOM" hidden="1">"c5248"</definedName>
    <definedName name="IQ_PERCENT_CHANGE_EST_FFO_SHARE_SHARE_18MONTHS" hidden="1">"c1829"</definedName>
    <definedName name="IQ_PERCENT_CHANGE_EST_FFO_SHARE_SHARE_18MONTHS_THOM" hidden="1">"c5249"</definedName>
    <definedName name="IQ_PERCENT_CHANGE_EST_FFO_SHARE_SHARE_3MONTHS" hidden="1">"c1825"</definedName>
    <definedName name="IQ_PERCENT_CHANGE_EST_FFO_SHARE_SHARE_3MONTHS_THOM" hidden="1">"c5245"</definedName>
    <definedName name="IQ_PERCENT_CHANGE_EST_FFO_SHARE_SHARE_6MONTHS" hidden="1">"c1826"</definedName>
    <definedName name="IQ_PERCENT_CHANGE_EST_FFO_SHARE_SHARE_6MONTHS_THOM" hidden="1">"c5246"</definedName>
    <definedName name="IQ_PERCENT_CHANGE_EST_FFO_SHARE_SHARE_9MONTHS" hidden="1">"c1827"</definedName>
    <definedName name="IQ_PERCENT_CHANGE_EST_FFO_SHARE_SHARE_9MONTHS_THOM" hidden="1">"c5247"</definedName>
    <definedName name="IQ_PERCENT_CHANGE_EST_FFO_SHARE_SHARE_DAY" hidden="1">"c1822"</definedName>
    <definedName name="IQ_PERCENT_CHANGE_EST_FFO_SHARE_SHARE_DAY_THOM" hidden="1">"c5243"</definedName>
    <definedName name="IQ_PERCENT_CHANGE_EST_FFO_SHARE_SHARE_MONTH" hidden="1">"c1824"</definedName>
    <definedName name="IQ_PERCENT_CHANGE_EST_FFO_SHARE_SHARE_MONTH_THOM" hidden="1">"c5244"</definedName>
    <definedName name="IQ_PERCENT_CHANGE_EST_FFO_SHARE_SHARE_WEEK" hidden="1">"c1823"</definedName>
    <definedName name="IQ_PERCENT_CHANGE_EST_FFO_SHARE_SHARE_WEEK_THOM" hidden="1">"c5274"</definedName>
    <definedName name="IQ_PERCENT_CHANGE_EST_FFO_WEEK" hidden="1">"c1823"</definedName>
    <definedName name="IQ_PERCENT_CHANGE_EST_FFO_WEEK_THOM" hidden="1">"c5274"</definedName>
    <definedName name="IQ_PERCENT_INSURED_FDIC" hidden="1">"c6374"</definedName>
    <definedName name="IQ_PERIODDATE" hidden="1">"c1414"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RETURN_ASSETS_FDIC" hidden="1">"c6731"</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39353.5777893519</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STDDEV" hidden="1">"c1654"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RISK_BASED_CAPITAL_RATIO_FDIC" hidden="1">"c6747"</definedName>
    <definedName name="IQ_TOTAL_SECURITIES_FDIC" hidden="1">"c6306"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JNPRpublish" hidden="1">{#N/A,#N/A,FALSE,"Index";"Stmts_Qtrs",#N/A,FALSE,"Summary";"Stmts_24 mo",#N/A,FALSE,"Summary";"Summary_24",#N/A,FALSE,"Revenue";"Month_24",#N/A,FALSE,"Engineering";"Month_24",#N/A,FALSE,"Marketing";"Month_24",#N/A,FALSE,"G &amp; A";"Month_24",#N/A,FALSE,"Manufacturing"}</definedName>
    <definedName name="K2_WBEVMODE" hidden="1">-1</definedName>
    <definedName name="KeepVersions" localSheetId="6">IndexInformation!$B$8</definedName>
    <definedName name="kkl" hidden="1">{"'Customer Support Trends'!$A$1:$AB$13"}</definedName>
    <definedName name="klklklkl" hidden="1">{#N/A,#N/A,FALSE,"Index";"Stmts_Qtrs",#N/A,FALSE,"Summary";"Stmts_24 mo",#N/A,FALSE,"Summary";"Summary_24",#N/A,FALSE,"Revenue";"Month_24",#N/A,FALSE,"Engineering";"Month_24",#N/A,FALSE,"Marketing";"Month_24",#N/A,FALSE,"G &amp; A";"Month_24",#N/A,FALSE,"Manufacturing"}</definedName>
    <definedName name="LanguageCode">IndexInformation!$B$38</definedName>
    <definedName name="LastCell" localSheetId="1">ImportantDisclosures!$A$22</definedName>
    <definedName name="limcount" hidden="1">1</definedName>
    <definedName name="Linking_1">#N/A</definedName>
    <definedName name="Linking_11">'BS-QRVO'!$B$4:$S$41</definedName>
    <definedName name="Linking_19">#N/A</definedName>
    <definedName name="Linking_2">'IS-QRVO'!$B$4:$AF$145</definedName>
    <definedName name="Linking_20">'IS-QRVO'!$A$4:$AG$145</definedName>
    <definedName name="Linking_21">'CFS-QRVO'!$B$4:$AG$61</definedName>
    <definedName name="Linking_22">'IS-QRVO'!$B$4:$AG$145</definedName>
    <definedName name="Linking_29" xml:space="preserve">                    '[27]RF TAM - Bull'!$C$3:$I$53</definedName>
    <definedName name="Linking_3">'BS-QRVO'!$B$4:$O$41</definedName>
    <definedName name="Linking_30" xml:space="preserve">                    '[27]RF TAM - Bull'!$C$3:$I$53</definedName>
    <definedName name="Linking_31" xml:space="preserve">                    '[27]RF TAM - Bull'!$C$3:$I$53</definedName>
    <definedName name="Linking_32" xml:space="preserve">                    '[27]RF TAM - Bull'!$C$3:$I$53</definedName>
    <definedName name="Linking_33" xml:space="preserve">                    '[27]RF TAM - Bull'!$C$3:$I$53</definedName>
    <definedName name="Linking_34" xml:space="preserve">                    '[27]RF TAM - Bull'!$C$3:$I$53</definedName>
    <definedName name="Linking_35" xml:space="preserve">                    '[27]RF TAM - Bull'!$C$3:$I$53</definedName>
    <definedName name="Linking_4">'CFS-QRVO'!$B$4:$AF$61</definedName>
    <definedName name="Linking_46" xml:space="preserve">          '[27]RF TAM - Bear'!$C$4:$I$53</definedName>
    <definedName name="Linking_47" xml:space="preserve">          '[27]RF TAM - Bear'!$C$4:$I$53</definedName>
    <definedName name="Linking_48" xml:space="preserve">                    '[27]RF TAM - Bear'!$C$4:$I$53</definedName>
    <definedName name="Linking_49" xml:space="preserve">                    '[27]RF TAM - Bear'!$C$4:$I$53</definedName>
    <definedName name="Linking_50" xml:space="preserve">                    '[27]RF TAM - Bear'!$C$4:$I$53</definedName>
    <definedName name="Linking_51" xml:space="preserve">                    '[27]RF TAM - Bear'!$C$4:$I$53</definedName>
    <definedName name="Linking_52" xml:space="preserve">                    '[27]RF TAM - Bear'!$C$4:$I$53</definedName>
    <definedName name="Linking_53" xml:space="preserve">                    '[27]RF TAM - Bear'!$C$4:$I$53</definedName>
    <definedName name="Linking_54" xml:space="preserve">                    '[27]RF TAM - Bear'!$C$4:$I$53</definedName>
    <definedName name="Linking_55" xml:space="preserve">                    '[27]RF TAM - Bear'!$C$4:$I$54</definedName>
    <definedName name="Linking_56" xml:space="preserve">                    '[27]RF TAM - Bear'!$C$4:$I$54</definedName>
    <definedName name="Linking_57" xml:space="preserve">                    '[27]RF TAM - Bear'!$C$4:$I$54</definedName>
    <definedName name="Linking_58" xml:space="preserve">                    '[27]RF TAM - Bear'!$C$4:$I$54</definedName>
    <definedName name="Linking_66" xml:space="preserve">          '[27]RF TAM - Bear'!$J$15:$R$31</definedName>
    <definedName name="Linking_67" xml:space="preserve">          '[27]RF TAM - Bear'!$J$15:$R$31</definedName>
    <definedName name="Linking_70" xml:space="preserve">          'IS-QRVO'!$B$4:$AM$145</definedName>
    <definedName name="Linking_71" xml:space="preserve">                    'IS-QRVO'!$B$4:$AM$145</definedName>
    <definedName name="Linking_72" xml:space="preserve">                              'IS-QRVO'!$B$4:$AM$145</definedName>
    <definedName name="Linking_74" xml:space="preserve">                    'IS-QRVO'!$B$4:$AH$145</definedName>
    <definedName name="Linking_76" xml:space="preserve">                    'IS-QRVO'!$B$4:$AH$145</definedName>
    <definedName name="Linking_77" xml:space="preserve">          'IS-QRVO'!$B$5:$AH$145</definedName>
    <definedName name="Linking_78" xml:space="preserve">                    'BS-QRVO'!$B$4:$W$41</definedName>
    <definedName name="Linking_83" xml:space="preserve">                              'IS-QRVO'!$B$4:$AH$145</definedName>
    <definedName name="Linking_Text_1">'[22]#10'!$A$1</definedName>
    <definedName name="MacroVersion" localSheetId="6">IndexInformation!$B$1</definedName>
    <definedName name="ModelPrice" localSheetId="1">ImportantDisclosures!$A$14</definedName>
    <definedName name="Multiplier" localSheetId="6">IndexInformation!$B$35</definedName>
    <definedName name="NextQoQ">OFFSET('[26]Earnings Exhibits'!$A$8,0,COUNTA('[26]Earnings Exhibits'!$A$6:$IV$6),1,-38)</definedName>
    <definedName name="NextYearEPS" localSheetId="6">IndexInformation!$B$13</definedName>
    <definedName name="NextYearTotalRevenue" localSheetId="6">IndexInformation!$B$12</definedName>
    <definedName name="NextYearTotalRevenueActual" localSheetId="6">IndexInformation!$B$33</definedName>
    <definedName name="nmnmm" hidden="1">{#N/A,#N/A,FALSE,"Index";"Stmts_Qtrs",#N/A,FALSE,"Summary";"Stmts_24 mo",#N/A,FALSE,"Summary";"Summary_24",#N/A,FALSE,"Revenue";"Month_24",#N/A,FALSE,"Engineering";"Month_24",#N/A,FALSE,"Marketing";"Month_24",#N/A,FALSE,"G &amp; A";"Month_24",#N/A,FALSE,"Manufacturing"}</definedName>
    <definedName name="ObjectType">IndexInformation!$B$37</definedName>
    <definedName name="OM">OFFSET('[26]Earnings Exhibits'!$A$13,0,COUNTA('[26]Earnings Exhibits'!$A$13:$IV$13),1,-19)</definedName>
    <definedName name="PANA" localSheetId="7">ModPubIndex!$A$11</definedName>
    <definedName name="PathName" localSheetId="6">IndexInformation!$B$25</definedName>
    <definedName name="produa" hidden="1">{"'Trend_Total'!$A$7:$V$10","'Trend_Total'!$A$1:$V$4"}</definedName>
    <definedName name="PRODUCT" localSheetId="7">ModPubIndex!$A$6</definedName>
    <definedName name="product_set" hidden="1">{"'Trend_Total'!$A$7:$V$10","'Trend_Total'!$A$1:$V$4"}</definedName>
    <definedName name="PSYM" localSheetId="7">ModPubIndex!$A$4</definedName>
    <definedName name="PUB_FileID" hidden="1">"L10003649.xls"</definedName>
    <definedName name="PUB_UserID" hidden="1">"MAYERX"</definedName>
    <definedName name="PublishDate" localSheetId="6">IndexInformation!$B$2</definedName>
    <definedName name="q" hidden="1">{"1. Cover Page",#N/A,TRUE,"Cover Page";"2,3,4. Multiples",#N/A,TRUE,"Multiples";"5. Valuation Charts",#N/A,TRUE,"Valuation Charts";"6,7. Revenues and Earnings",#N/A,TRUE,"Financials";"8. Performance History",#N/A,TRUE,"Performance";"9. Performance Charts",#N/A,TRUE,"Performance Chart";"10. Annual Consensus",#N/A,TRUE,"Annual Consensus";"11.Quarterly Consensus",#N/A,TRUE,"Quarterly Consensus";"12. Disclaimers",#N/A,TRUE,"Disclaimers"}</definedName>
    <definedName name="QoQ">OFFSET('[26]Earnings Exhibits'!$A$7,0,COUNTA('[26]Earnings Exhibits'!$A$6:$IV$6),1,-38)</definedName>
    <definedName name="Rating" localSheetId="6">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gisteredUsers" hidden="1">{"'Customer Support Trends'!$A$1:$AB$13"}</definedName>
    <definedName name="RegisteredUsers2" hidden="1">{"'Customer Support Trends'!$A$1:$AB$13"}</definedName>
    <definedName name="Rene" hidden="1">{"'Customer Support Trends'!$A$1:$AB$13"}</definedName>
    <definedName name="rene_registered3" hidden="1">{"'Customer Support Trends'!$A$1:$AB$13"}</definedName>
    <definedName name="rene_registeredusers2" hidden="1">{"'Customer Support Trends'!$A$1:$AB$13"}</definedName>
    <definedName name="Rene2" hidden="1">{"'Customer Support Trends'!$A$1:$AB$13"}</definedName>
    <definedName name="RepairedName0004" hidden="1">"iQShowAnnual"</definedName>
    <definedName name="RepairedName0035" hidden="1">"iQShowAnnual"</definedName>
    <definedName name="RepairedName0074" hidden="1">"iQShowAnnual"</definedName>
    <definedName name="RepairedName2249" hidden="1">"iQShowAnnual"</definedName>
    <definedName name="ReportGroup" hidden="1">0</definedName>
    <definedName name="ResearchTopic" localSheetId="6">IndexInformation!$B$4</definedName>
    <definedName name="RIC" localSheetId="6">IndexInformation!$B$21</definedName>
    <definedName name="sadfds" hidden="1">{"'Trend_Total'!$A$7:$V$10","'Trend_Total'!$A$1:$V$4"}</definedName>
    <definedName name="Sales">OFFSET('[26]Earnings Exhibits'!$A$5,0,COUNTA('[26]Earnings Exhibits'!$A$5:$IV$5),1,-20)</definedName>
    <definedName name="sample" hidden="1">{"'Customer Support Trends'!$A$1:$AB$13"}</definedName>
    <definedName name="SECSettlement" localSheetId="1">ImportantDisclosures!#REF!</definedName>
    <definedName name="SEDOL" localSheetId="6">IndexInformation!$B$22</definedName>
    <definedName name="sencount" hidden="1">2</definedName>
    <definedName name="solver_cvg" localSheetId="5" hidden="1">0.0001</definedName>
    <definedName name="solver_cvg" localSheetId="4" hidden="1">0.0001</definedName>
    <definedName name="solver_drv" localSheetId="5" hidden="1">1</definedName>
    <definedName name="solver_drv" localSheetId="4" hidden="1">1</definedName>
    <definedName name="solver_est" localSheetId="5" hidden="1">1</definedName>
    <definedName name="solver_est" localSheetId="4" hidden="1">1</definedName>
    <definedName name="solver_itr" localSheetId="5" hidden="1">100</definedName>
    <definedName name="solver_itr" localSheetId="4" hidden="1">100</definedName>
    <definedName name="solver_lin" localSheetId="5" hidden="1">2</definedName>
    <definedName name="solver_lin" localSheetId="4" hidden="1">2</definedName>
    <definedName name="solver_neg" localSheetId="5" hidden="1">2</definedName>
    <definedName name="solver_neg" localSheetId="4" hidden="1">2</definedName>
    <definedName name="solver_num" localSheetId="5" hidden="1">2</definedName>
    <definedName name="solver_num" localSheetId="4" hidden="1">2</definedName>
    <definedName name="solver_nwt" localSheetId="5" hidden="1">1</definedName>
    <definedName name="solver_nwt" localSheetId="4" hidden="1">1</definedName>
    <definedName name="solver_pre" localSheetId="5" hidden="1">0.000001</definedName>
    <definedName name="solver_pre" localSheetId="4" hidden="1">0.000001</definedName>
    <definedName name="solver_rel1" localSheetId="5" hidden="1">2</definedName>
    <definedName name="solver_rel1" localSheetId="4" hidden="1">2</definedName>
    <definedName name="solver_rel2" localSheetId="5" hidden="1">2</definedName>
    <definedName name="solver_rel2" localSheetId="4" hidden="1">2</definedName>
    <definedName name="solver_rhs1" localSheetId="5" hidden="1">62%</definedName>
    <definedName name="solver_rhs1" localSheetId="4" hidden="1">46.942</definedName>
    <definedName name="solver_rhs2" localSheetId="5" hidden="1">12%</definedName>
    <definedName name="solver_rhs2" localSheetId="4" hidden="1">23</definedName>
    <definedName name="solver_scl" localSheetId="5" hidden="1">2</definedName>
    <definedName name="solver_scl" localSheetId="4" hidden="1">2</definedName>
    <definedName name="solver_sho" localSheetId="5" hidden="1">2</definedName>
    <definedName name="solver_sho" localSheetId="4" hidden="1">2</definedName>
    <definedName name="solver_tim" localSheetId="5" hidden="1">100</definedName>
    <definedName name="solver_tim" localSheetId="4" hidden="1">100</definedName>
    <definedName name="solver_tol" localSheetId="5" hidden="1">0.05</definedName>
    <definedName name="solver_tol" localSheetId="4" hidden="1">0.05</definedName>
    <definedName name="solver_typ" localSheetId="5" hidden="1">3</definedName>
    <definedName name="solver_typ" localSheetId="4" hidden="1">3</definedName>
    <definedName name="solver_val" localSheetId="5" hidden="1">0.26</definedName>
    <definedName name="solver_val" localSheetId="4" hidden="1">23</definedName>
    <definedName name="SourceDefined" localSheetId="1">ImportantDisclosures!$A$19</definedName>
    <definedName name="StockRating" localSheetId="1">ImportantDisclosures!$A$11</definedName>
    <definedName name="SubjectCode" localSheetId="6">IndexInformation!$B$6</definedName>
    <definedName name="SubmitterUserId">IndexInformation!$B$39</definedName>
    <definedName name="SUPPRESSED" localSheetId="7">ModPubIndex!$A$13</definedName>
    <definedName name="TargetPrice" localSheetId="1">ImportantDisclosures!$A$15</definedName>
    <definedName name="TemplateRegion">IndexInformation!$B$36</definedName>
    <definedName name="Ticker" localSheetId="1">ImportantDisclosures!$A$10</definedName>
    <definedName name="TickerRegion">IndexInformation!$B$41</definedName>
    <definedName name="Tickers" localSheetId="6">IndexInformation!$B$19</definedName>
    <definedName name="u" hidden="1">{"'Customer Support Trends'!$A$1:$AB$13"}</definedName>
    <definedName name="unsure2"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UpdateReason" localSheetId="6">IndexInformation!$B$17</definedName>
    <definedName name="USRegDisclosures" localSheetId="1">ImportantDisclosures!#REF!</definedName>
    <definedName name="visits" hidden="1">{"'Customer Support Trends'!$A$1:$AB$13"}</definedName>
    <definedName name="vistis2" hidden="1">{"'Customer Support Trends'!$A$1:$AB$13"}</definedName>
    <definedName name="w" hidden="1">{"'Trend_Total'!$A$7:$V$10","'Trend_Total'!$A$1:$V$4"}</definedName>
    <definedName name="whatthehell" hidden="1">{"'Trend_Total'!$A$7:$V$10","'Trend_Total'!$A$1:$V$4"}</definedName>
    <definedName name="wrn.____EVERYTHING____." hidden="1">{"PRICES",#N/A,TRUE,"PRICES";"RESULTS",#N/A,TRUE,"RESULTS";"SECTOR1",#N/A,TRUE,"SECTOR 1";"SECTOR2",#N/A,TRUE,"SECTOR 2";"SECTOR3",#N/A,TRUE,"SECTOR 3";"SECTOR4",#N/A,TRUE,"SECTOR 4";"Sector 5",#N/A,TRUE,"SECTOR 5";"Normalized_Potential",#N/A,TRUE,"SECTOR 5";"SECTOR6",#N/A,TRUE,"SECTOR 6";"KEY_OPER",#N/A,TRUE,"BARDON";"P_AND_L",#N/A,TRUE,"BARDON";"Val_Cash",#N/A,TRUE,"BARDON";"ANALYSIS",#N/A,TRUE,"BARDON";"FRONT",#N/A,TRUE,"BCI";"PRO_LOSS",#N/A,TRUE,"BCI";"CASH_VAL",#N/A,TRUE,"BCI";"CASH_VAL",#N/A,TRUE,"BPB";"ANAYLSIS",#N/A,TRUE,"BPB";"PROF_LOSS",#N/A,TRUE,"BPB";"BUILDING",#N/A,TRUE,"BPB";"GEOGRAPHY",#N/A,TRUE,"BPB";"FRONT",#N/A,TRUE,"CARADON";"PROF_LOSS",#N/A,TRUE,"CARADON";"CASHFLOW",#N/A,TRUE,"CARADON";"OPER_SUMMURY",#N/A,TRUE,"CARADON";"ANALYSIS",#N/A,TRUE,"CARADON";"FRONT",#N/A,TRUE,"CRH";"P_AND_L",#N/A,TRUE,"CRH";"CASH_AND_VAL",#N/A,TRUE,"CRH";"FRONT",#N/A,TRUE,"GRAHAM";"P_AND_L",#N/A,TRUE,"GRAHAM";"CASH_AND_VAL",#N/A,TRUE,"GRAHAM";"HISTORIC_PERFORMANCE",#N/A,TRUE,"GRAHAM";"FRONT",#N/A,TRUE,"HEPWORTH";"P_AND_L",#N/A,TRUE,"HEPWORTH";"CASH_AND_VAL",#N/A,TRUE,"HEPWORTH";"MODELS",#N/A,TRUE,"HEPWORTH";"FRONT",#N/A,TRUE,"HEYWOOD W";"P_AND_L",#N/A,TRUE,"HEYWOOD W";"CASH_AND_VAL",#N/A,TRUE,"HEYWOOD W";"UK_BRICKS",#N/A,TRUE,"IBSTOCK";"FRONT",#N/A,TRUE,"MARLEY";"P_AND_L",#N/A,TRUE,"MARLEY";"CASH_AND_VAL",#N/A,TRUE,"MARLEY";"FRONT",#N/A,TRUE,"MEYER";"P AND L",#N/A,TRUE,"MEYER";"CASH AND VAL",#N/A,TRUE,"MEYER";"FRONT",#N/A,TRUE,"NORCROS";"FRONT",#N/A,TRUE,"NORCROS";"CASH_AND_VAL",#N/A,TRUE,"NORCROS";"FRONT",#N/A,TRUE,"PILKINGTON";"P_AND_L",#N/A,TRUE,"PILKINGTON";#N/A,#N/A,TRUE,"PILKINGTON";"FRONT",#N/A,TRUE,"REDLAND";"P_AND_L",#N/A,TRUE,"REDLAND";"CASH_AND_VAL",#N/A,TRUE,"REDLAND";"OPERATIONAL_FORCASTS",#N/A,TRUE,"REDLAND";"MODELS",#N/A,TRUE,"REDLAND";"P_AND_L",#N/A,TRUE,"RMC";"CASH_AND_VAL",#N/A,TRUE,"RMC";"HALF_YEAR",#N/A,TRUE,"RMC";"P_AND_L",#N/A,TRUE,"RUGBY";"CASH_AND_VAL",#N/A,TRUE,"RUGBY";"P_AND_L",#N/A,TRUE,"A. RUSSELL";"CASH_AND_VAL",#N/A,TRUE,"A. RUSSELL";"FRONT",#N/A,TRUE,"SPRING RAM";"P_AND_L",#N/A,TRUE,"SPRING RAM";"CASH_AND_VAL",#N/A,TRUE,"SPRING RAM";"FRONT",#N/A,TRUE,"TARMAC";"P_AND_L",#N/A,TRUE,"TARMAC";"CASH_AND_VAL",#N/A,TRUE,"TARMAC";"MODELS",#N/A,TRUE,"TARMAC";"FRONT",#N/A,TRUE,"TRAVIS PERK";"P_AND_L",#N/A,TRUE,"TRAVIS PERK";"CASH_AND_VAL",#N/A,TRUE,"TRAVIS PERK";"P AND L",#N/A,TRUE,"WOLSELEY";"CASH AND VAL",#N/A,TRUE,"WOLSELEY";"FRONT",#N/A,TRUE,"IBSTOCK - NEW";"P_AND_L",#N/A,TRUE,"IBSTOCK - NEW";"UK_BRICKS",#N/A,TRUE,"IBSTOCK - NEW";"CASH_AND_VAL",#N/A,TRUE,"IBSTOCK - NEW"}</definedName>
    <definedName name="wrn.____OVERVIEW____." hidden="1">{"PRICES",#N/A,TRUE,"PRICES";"RESULTS",#N/A,TRUE,"RESULTS";"SECTOR1",#N/A,TRUE,"SECTOR 1";"SECTOR2",#N/A,TRUE,"SECTOR 2";"SECTOR3",#N/A,TRUE,"SECTOR 3";"SECTOR4",#N/A,TRUE,"SECTOR 4";"Sector 5",#N/A,TRUE,"SECTOR 5";"Normalized_Potential",#N/A,TRUE,"SECTOR 5";"SECTOR6",#N/A,TRUE,"SECTOR 6";"TOP",#N/A,TRUE,"PERATIOS";"BOTTOM",#N/A,TRUE,"PERATIOS"}</definedName>
    <definedName name="wrn.___EVERYTHING___."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wrn.2._.pagers." hidden="1">{"Cover",#N/A,FALSE,"Cover";"Summary",#N/A,FALSE,"Summarpage"}</definedName>
    <definedName name="wrn.96_model." hidden="1">{"qtr_is_94_95",#N/A,FALSE,"MA";"ann_is_96",#N/A,FALSE,"MA";"seg_sales_96",#N/A,FALSE,"MA";"seg_inc_96",#N/A,FALSE,"MA";"divisional_91_95",#N/A,FALSE,"MA";"ann_bs_96",#N/A,FALSE,"MA";"ann_cf_96",#N/A,FALSE,"MA"}</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pages." hidden="1">{#N/A,#N/A,TRUE,"Historicals";#N/A,#N/A,TRUE,"Charts";#N/A,#N/A,TRUE,"Forecasts"}</definedName>
    <definedName name="wrn.Basic." hidden="1">{#N/A,#N/A,FALSE,"Project Financing S &amp; U ";#N/A,#N/A,FALSE,"Project S&amp;U";#N/A,#N/A,FALSE,"Project Costs";#N/A,#N/A,FALSE,"Project Draw Schedule";#N/A,#N/A,FALSE,"Private Funding Req.";#N/A,#N/A,FALSE,"Private Funding, City";#N/A,#N/A,FALSE,"Private Equity";#N/A,#N/A,FALSE,"Private Const. Fund";#N/A,#N/A,FALSE,"Fin. Assump.";#N/A,#N/A,FALSE,"Project Financing DSS";#N/A,#N/A,FALSE,"Project Financing Cap. Int.";#N/A,#N/A,FALSE,"PIT Financing"}</definedName>
    <definedName name="wrn.Blue._.Book._.Dec." hidden="1">{#N/A,#N/A,FALSE,"Index (2)";#N/A,#N/A,FALSE,"1-1 Vol Graph";#N/A,#N/A,FALSE,"1-2 Approve App Graph";#N/A,#N/A,FALSE,"1-3  Sales Summary_Volume";#N/A,#N/A,FALSE,"1-4-1 Net Effective Member";#N/A,#N/A,FALSE,"1-4-2 Mbr Sales Actual vs Goal";#N/A,#N/A,FALSE,"1-5  Sales Summary_Lag";#N/A,#N/A,FALSE,"1-6-1 Mon Appr Chgs";#N/A,#N/A,FALSE,"1-6-3 4 Sent to Carrier";#N/A,#N/A,FALSE,"1-6-5 6 Submitted";#N/A,#N/A,FALSE,"1-7-1,2  ClosRatio by Carr";#N/A,#N/A,FALSE,"1-7-3,4 ClosRatio by State";#N/A,#N/A,FALSE,"1-7-5  Apps Ret CA OofS";#N/A,#N/A,FALSE,"2-1  CLosRatioStateCarr YTD";#N/A,#N/A,FALSE,"2-2 CLosRatioStateCarr Month";#N/A,#N/A,FALSE,"2-3 ClosRatioStatCarrier99";#N/A,#N/A,FALSE,"2-4 CarrierPerState00";#N/A,#N/A,FALSE,"2-5  CarrierPerStateOct";#N/A,#N/A,FALSE,"2-6 CarrierPerState99";#N/A,#N/A,FALSE,"3-1 Summary Lag Report";#N/A,#N/A,FALSE,"3-2  Lag Analysis";#N/A,#N/A,FALSE,"4 - 1  Email Graph";#N/A,#N/A,FALSE,"4-2 Chat Graph";#N/A,#N/A,FALSE,"4-3 Total Calls Graph";#N/A,#N/A,FALSE,"4-5 Within 30 Sec";#N/A,#N/A,FALSE,"4-6 IFP Follow-up Calls"}</definedName>
    <definedName name="wrn.Blue._.Book._.Feb._.01." hidden="1">{#N/A,#N/A,FALSE,"Index";#N/A,#N/A,FALSE,"1-1 Vol Graph";#N/A,#N/A,FALSE,"1-2 Approve App Graph";#N/A,#N/A,FALSE,"1-3  Sales Summary_Volume";#N/A,#N/A,FALSE,"1-4  Net Effective Members"}</definedName>
    <definedName name="wrn.BUILDING._.VALUE." hidden="1">{"BUILD VALUE 1",#N/A,FALSE,"VALUE";"BUILD VALUE 2",#N/A,FALSE,"VALUE";"BUILD VALUE 3",#N/A,FALSE,"VALUE";"BUILD VALUE 4",#N/A,FALSE,"VALUE";"BUILD VALUE 5",#N/A,FALSE,"VALUE";"BUILD VALUE 6",#N/A,FALSE,"VALUE";"BUILD VALUE 7",#N/A,FALSE,"VALUE";"BUILD VALUE 8",#N/A,FALSE,"VALUE";"BUILD VALUE 9",#N/A,FALSE,"VALUE";"BUILD VALUE 10",#N/A,FALSE,"VALUE"}</definedName>
    <definedName name="wrn.cn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olor._.Printer." hidden="1">{#N/A,#N/A,FALSE,"Index (2)";#N/A,#N/A,FALSE,"1-1 Vol Graph";#N/A,#N/A,FALSE,"1-2 Approve App Graph";#N/A,#N/A,FALSE,"6-1 Email Graph";#N/A,#N/A,FALSE,"6-2 Chat Graph";#N/A,#N/A,FALSE,"6-3 Total Calls_Abandoned";#N/A,#N/A,FALSE,"6-4 Abandoned Graph";#N/A,#N/A,FALSE,"6-5 Within 30 Sec"}</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DG"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xecutive._.Summary." hidden="1">{#N/A,#N/A,FALSE,"ES Cover";#N/A,#N/A,FALSE,"ES Index ";#N/A,#N/A,FALSE,"ES 2-1-1  Net Eff Mbrs 2001";#N/A,#N/A,FALSE,"ES 2-1-2  Net Eff  Mbrs 2000";#N/A,#N/A,FALSE,"ES 2-2 Mbr Sales Plan vs Proj";#N/A,#N/A,FALSE,"ES 3_Top 5 IFP States Carriers";#N/A,#N/A,FALSE,"ES 4 Top 5 SBG States Carriers";#N/A,#N/A,FALSE,"ES 5 New Top Bottom 5 Summary";#N/A,#N/A,FALSE,"ES 6 Daily Avg";#N/A,#N/A,FALSE,"ES 7  Vol Graph";#N/A,#N/A,FALSE,"ES 8  ClosRatio by Carr";#N/A,#N/A,FALSE,"ES 9  ClosRatio by State";#N/A,#N/A,FALSE,"ES 10  Apps Ret CA OofS";#N/A,#N/A,FALSE,"ES 11 CLosRatioStateCarr Mont";#N/A,#N/A,FALSE,"ES 12  CarrierPerStateNov";#N/A,#N/A,FALSE,"ES 13 CarrierPerStateYTD";#N/A,#N/A,FALSE,"ES 14 Analytics";#N/A,#N/A,FALSE,"ES 15 Total Calls Graph";#N/A,#N/A,FALSE,"ES 16 Within 30 Sec ";#N/A,#N/A,FALSE,"ES 17 Emails";#N/A,#N/A,FALSE,"ES 18 Chat Graph"}</definedName>
    <definedName name="wrn.FT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UZ_REP." hidden="1">{"FUZ_INC_A",#N/A,FALSE,"NOBE";"FUZ_INC_Q",#N/A,FALSE,"NOBE";"FUZ_BAL_A",#N/A,FALSE,"NOBE";"FUZ_CASH_A",#N/A,FALSE,"NOBE";"FUZ_PROD_A",#N/A,FALSE,"NOBE"}</definedName>
    <definedName name="wrn.fuz_report." hidden="1">{"fuz_inc_a",#N/A,FALSE,"BKS";"fuz_inc_q",#N/A,FALSE,"BKS";"fuz_bal_a",#N/A,FALSE,"BKS";"fuz_cash_a",#N/A,FALSE,"BKS";"fuz_prod_a",#N/A,FALSE,"BKS";"fuz_div_a",#N/A,FALSE,"BKS";"fuz_div2_a",#N/A,FALSE,"BKS"}</definedName>
    <definedName name="wrn.Graphs." hidden="1">{#N/A,#N/A,FALSE,"1-1 Vol Graph";#N/A,#N/A,FALSE,"1-2 Approve App Graph";#N/A,#N/A,FALSE,"6-1 Email Graph";#N/A,#N/A,FALSE,"6-2 Chat Graph";#N/A,#N/A,FALSE,"6-3 Abandoned Graph";#N/A,#N/A,FALSE,"6-4 30sec Graph";#N/A,#N/A,FALSE,"6_5TotalCalls"}</definedName>
    <definedName name="wrn.Industry.xls." hidden="1">{#N/A,#N/A,FALSE,"Earnings";#N/A,#N/A,FALSE,"Overview";#N/A,#N/A,FALSE,"Summary";#N/A,#N/A,FALSE,"Summary II";#N/A,#N/A,FALSE,"R&amp;D";#N/A,#N/A,FALSE,"R&amp;D Forecast";#N/A,#N/A,FALSE,"Tax Adj";#N/A,#N/A,FALSE,"Goodwill";#N/A,#N/A,FALSE,"FX ";#N/A,#N/A,FALSE,"Consolidation";#N/A,#N/A,FALSE,"Provisions"}</definedName>
    <definedName name="wrn.Lag._.Report." hidden="1">{#N/A,#N/A,FALSE,"Table";#N/A,#N/A,FALSE,"Graph 1";#N/A,#N/A,FALSE,"Summary Report";#N/A,#N/A,FALSE,"Graph 2";#N/A,#N/A,FALSE,"Wkly_Mnthly_Activity";#N/A,#N/A,FALSE,"Lag Rept New Format"}</definedName>
    <definedName name="wrn.MOBIL." hidden="1">{"quarter",#N/A,FALSE,"MOB"}</definedName>
    <definedName name="wrn.PETC."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rint._.24." hidden="1">{#N/A,#N/A,FALSE,"Index";"Stmts_Qtrs",#N/A,FALSE,"Summary";"Stmts_24 mo",#N/A,FALSE,"Summary";"Summary_24",#N/A,FALSE,"Revenue";"Month_24",#N/A,FALSE,"Engineering";"Month_24",#N/A,FALSE,"Marketing";"Month_24",#N/A,FALSE,"G &amp; A";"Month_24",#N/A,FALSE,"Manufacturing"}</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FULL." hidden="1">{#N/A,#N/A,FALSE,"face";#N/A,#N/A,FALSE,"RETURN SUMMARY ";#N/A,#N/A,FALSE,"return RS";#N/A,#N/A,FALSE,"return US$";#N/A,#N/A,FALSE,"Key Ratio";#N/A,#N/A,FALSE,"input";#N/A,#N/A,FALSE,"fnplan";#N/A,#N/A,FALSE,"RsKW";#N/A,#N/A,FALSE,"RsKW value";#N/A,#N/A,FALSE,"gen&amp;fuel";#N/A,#N/A,FALSE,"O&amp;M+admin";#N/A,#N/A,FALSE,"dep_rskw";#N/A,#N/A,FALSE,"wc_tariff";#N/A,#N/A,FALSE,"tax-tarif1";#N/A,#N/A,FALSE,"ROE";#N/A,#N/A,FALSE,"P&amp;L";#N/A,#N/A,FALSE,"fund";#N/A,#N/A,FALSE,"B.S.";#N/A,#N/A,FALSE,"wc-P&amp;L";#N/A,#N/A,FALSE,"tax-P&amp;L";#N/A,#N/A,FALSE,"dep-p&amp;l";#N/A,#N/A,FALSE,"Project Cost P&amp;L";#N/A,#N/A,FALSE,"IDCa";#N/A,#N/A,FALSE,"TN_PCOST";#N/A,#N/A,FALSE,"Local Debt in $ CEA";#N/A,#N/A,FALSE,"Debt Service"}</definedName>
    <definedName name="wrn.PrintSetUp." hidden="1">{#N/A,#N/A,TRUE,"1.Cover";#N/A,#N/A,TRUE,"2.KeyFinancials";#N/A,#N/A,TRUE,"3.Multiples";#N/A,#N/A,TRUE,"4.PERatios";#N/A,#N/A,TRUE,"5.BSRatios";#N/A,#N/A,TRUE,"6.Cons_Q";#N/A,#N/A,TRUE,"7.Cons_FY";#N/A,#N/A,TRUE,"8.StkPerf";#N/A,#N/A,TRUE,"9.PerfChart";#N/A,#N/A,TRUE,"10.ValChart";#N/A,#N/A,TRUE,"11.ShortInt";#N/A,#N/A,TRUE,"12.Disclosure"}</definedName>
    <definedName name="wrn.Pro._.Forma." hidden="1">{#N/A,#N/A,FALSE,"Cover Pro Forma";#N/A,#N/A,FALSE,"Table of cont.";#N/A,#N/A,FALSE,"Summary Page - Assump.";#N/A,#N/A,FALSE,"Summary Page - Results";#N/A,#N/A,FALSE,"Cash Flow";#N/A,#N/A,FALSE,"Income Statement";#N/A,#N/A,FALSE,"Depreciation";#N/A,#N/A,FALSE,"Ballpark CashFlow";#N/A,#N/A,FALSE,"COI";#N/A,#N/A,FALSE,"COI (2)";#N/A,#N/A,FALSE,"Team Cashflow";#N/A,#N/A,FALSE,"Park Mixed Use Cash Flow ";#N/A,#N/A,FALSE,"Ballpark Seating";#N/A,#N/A,FALSE,"Ticket Revenue Detail";#N/A,#N/A,FALSE,"Conc., Nov., Park Detail";#N/A,#N/A,FALSE,"Suites, Clubs";#N/A,#N/A,FALSE,"Naming";#N/A,#N/A,FALSE,"Player Compensation";#N/A,#N/A,FALSE,"Operating Expenses";#N/A,#N/A,FALSE,"Parking Detail"}</definedName>
    <definedName name="wrn.Pulp." hidden="1">{"Pulp Production",#N/A,FALSE,"Pulp";"Pulp Earnings",#N/A,FALSE,"Pulp"}</definedName>
    <definedName name="wrn.Q._.Report." hidden="1">{"Quarterly Earnings",#N/A,FALSE,"FTS";"Quarterly Margins",#N/A,FALSE,"FTS";"Q Sales",#N/A,FALSE,"FTS";"Q EBIT",#N/A,FALSE,"FTS";"Unit Analysis",#N/A,FALSE,"FTS";"Inventory Analysis",#N/A,FALSE,"FTS"}</definedName>
    <definedName name="wrn.Reg._.Printer." hidden="1">{#N/A,#N/A,FALSE,"1-3-0 Sales Summary_Volume";#N/A,#N/A,FALSE,"1-3-1 Mon Appr Chgs";#N/A,#N/A,FALSE,"1-3-3 4 Sent to Carrier";#N/A,#N/A,FALSE,"1-3-5 6 Submitted";#N/A,#N/A,FALSE,"1-3-7, 8  ClosRatio by Carr";#N/A,#N/A,FALSE,"1-3-9 % Sub Sent to Carrl";#N/A,#N/A,FALSE,"1-4 Sales Summary_Lag";#N/A,#N/A,FALSE,"1-4-1 Apps Ret CA OofS";#N/A,#N/A,FALSE,"2-1 ClosRatio by State";#N/A,#N/A,FALSE,"2-2 ClosRatio by Carrier";#N/A,#N/A,FALSE,"2-3-1 CLosRatioStateCarr YTD";#N/A,#N/A,FALSE,"2-3-2 CLosRatioStateCarr June";#N/A,#N/A,FALSE,"2-4 ClosRatioStatCarrier99";#N/A,#N/A,FALSE,"2-5#CarrierPerState00";#N/A,#N/A,FALSE,"2-6#CarrierPerState99";#N/A,#N/A,FALSE,"2-7 StateClosRatio";#N/A,#N/A,FALSE,"2-8 CarrierClosRatio";#N/A,#N/A,FALSE,"3  Sales and Persistency";#N/A,#N/A,FALSE,"4-1 Summary Lag Report";#N/A,#N/A,FALSE,"4-2 Detail Lag Report";#N/A,#N/A,FALSE,"4-3 Lag Analysis";#N/A,#N/A,FALSE,"5-1 SBG"}</definedName>
    <definedName name="wrn.RETURNS." hidden="1">{"BETAS",#N/A,FALSE,"RETURNS";"THEOR KE",#N/A,FALSE,"RETURNS";"IMPLIED KE",#N/A,FALSE,"RETURNS";"THEO GR",#N/A,FALSE,"RETURNS";"IMPLIED GR",#N/A,FALSE,"RETURNS";"IMPLIED KE PORD",#N/A,FALSE,"RETURNS";"ROE",#N/A,FALSE,"RETURNS";"RETENTIONS",#N/A,FALSE,"RETURNS";"RISK FREE",#N/A,FALSE,"RETURNS";"GRISKADJPER",#N/A,FALSE,"RETURNS";"THEOR PER",#N/A,FALSE,"RETURNS"}</definedName>
    <definedName name="z" hidden="1">{"'Customer Support Trends'!$A$1:$AB$13"}</definedName>
  </definedNames>
  <calcPr calcId="145621" calcMode="manual"/>
</workbook>
</file>

<file path=xl/calcChain.xml><?xml version="1.0" encoding="utf-8"?>
<calcChain xmlns="http://schemas.openxmlformats.org/spreadsheetml/2006/main">
  <c r="X71" i="3" l="1"/>
  <c r="X47" i="2"/>
  <c r="W49" i="2"/>
  <c r="X49" i="2"/>
  <c r="U49" i="2"/>
  <c r="R11" i="13" l="1"/>
  <c r="R10" i="13"/>
  <c r="R15" i="13"/>
  <c r="Y113" i="1"/>
  <c r="Z113" i="1" s="1"/>
  <c r="AA113" i="1" s="1"/>
  <c r="U113" i="1"/>
  <c r="V113" i="1" s="1"/>
  <c r="W113" i="1" s="1"/>
  <c r="U35" i="13"/>
  <c r="T153" i="1"/>
  <c r="U153" i="1"/>
  <c r="V153" i="1"/>
  <c r="W153" i="1" s="1"/>
  <c r="X153" i="1" s="1"/>
  <c r="Y153" i="1" s="1"/>
  <c r="Z153" i="1" s="1"/>
  <c r="AA153" i="1" s="1"/>
  <c r="S153" i="1"/>
  <c r="AM59" i="3"/>
  <c r="R16" i="13"/>
  <c r="P9" i="1" l="1"/>
  <c r="R73" i="3"/>
  <c r="R75" i="3" s="1"/>
  <c r="R54" i="2"/>
  <c r="R53" i="2"/>
  <c r="R51" i="2" s="1"/>
  <c r="R50" i="2"/>
  <c r="R49" i="2"/>
  <c r="R20" i="2"/>
  <c r="R32" i="2"/>
  <c r="R41" i="2" s="1"/>
  <c r="R15" i="2"/>
  <c r="R21" i="2" s="1"/>
  <c r="R46" i="1"/>
  <c r="R110" i="1"/>
  <c r="R17" i="1"/>
  <c r="R165" i="1"/>
  <c r="R156" i="1"/>
  <c r="R154" i="1"/>
  <c r="R126" i="1"/>
  <c r="R127" i="1" s="1"/>
  <c r="R120" i="1"/>
  <c r="R129" i="1" s="1"/>
  <c r="R131" i="1" s="1"/>
  <c r="R114" i="1"/>
  <c r="R112" i="1"/>
  <c r="R89" i="1"/>
  <c r="R93" i="1"/>
  <c r="R91" i="1"/>
  <c r="R72" i="1"/>
  <c r="R64" i="1"/>
  <c r="R77" i="1" s="1"/>
  <c r="R50" i="1"/>
  <c r="R43" i="1"/>
  <c r="R39" i="1"/>
  <c r="R37" i="1"/>
  <c r="R32" i="1"/>
  <c r="R24" i="1"/>
  <c r="R21" i="1"/>
  <c r="R22" i="1" s="1"/>
  <c r="R19" i="1"/>
  <c r="R15" i="1"/>
  <c r="R10" i="1"/>
  <c r="R9" i="1"/>
  <c r="R164" i="1" l="1"/>
  <c r="R47" i="2"/>
  <c r="R48" i="2" s="1"/>
  <c r="R82" i="1"/>
  <c r="R83" i="1" s="1"/>
  <c r="R40" i="1"/>
  <c r="R20" i="1"/>
  <c r="R51" i="1"/>
  <c r="R100" i="1"/>
  <c r="R95" i="1"/>
  <c r="R98" i="1" s="1"/>
  <c r="R97" i="1"/>
  <c r="R26" i="1"/>
  <c r="R28" i="1"/>
  <c r="R38" i="1"/>
  <c r="R119" i="1"/>
  <c r="R25" i="1"/>
  <c r="R48" i="1"/>
  <c r="R74" i="1"/>
  <c r="R75" i="1" s="1"/>
  <c r="R29" i="1" l="1"/>
  <c r="R101" i="1"/>
  <c r="R117" i="1"/>
  <c r="R108" i="1"/>
  <c r="R78" i="1"/>
  <c r="R79" i="1" s="1"/>
  <c r="R49" i="1"/>
  <c r="R27" i="1"/>
  <c r="R80" i="1"/>
  <c r="R86" i="1" s="1"/>
  <c r="R84" i="1" l="1"/>
  <c r="R104" i="1"/>
  <c r="R87" i="1"/>
  <c r="R102" i="1"/>
  <c r="R85" i="1"/>
  <c r="R118" i="1"/>
  <c r="R133" i="1"/>
  <c r="R134" i="1" l="1"/>
  <c r="R137" i="1"/>
  <c r="R142" i="1" s="1"/>
  <c r="R103" i="1"/>
  <c r="R121" i="1"/>
  <c r="R113" i="1"/>
  <c r="R105" i="1"/>
  <c r="R123" i="1"/>
  <c r="R115" i="1"/>
  <c r="R139" i="1" l="1"/>
  <c r="R143" i="1" s="1"/>
  <c r="R122" i="1"/>
  <c r="R124" i="1"/>
  <c r="R140" i="1"/>
  <c r="R145" i="1" s="1"/>
  <c r="V35" i="13" l="1"/>
  <c r="Q36" i="3" l="1"/>
  <c r="Q72" i="3"/>
  <c r="Q69" i="3"/>
  <c r="Q71" i="3" s="1"/>
  <c r="Q63" i="3"/>
  <c r="Q59" i="3"/>
  <c r="Q56" i="3"/>
  <c r="Q53" i="3"/>
  <c r="Q52" i="3"/>
  <c r="Q51" i="3"/>
  <c r="Q50" i="3"/>
  <c r="Q49" i="3"/>
  <c r="Q48" i="3"/>
  <c r="Q54" i="3" s="1"/>
  <c r="Q47" i="3"/>
  <c r="Q43" i="3"/>
  <c r="Q42" i="3"/>
  <c r="Q41" i="3"/>
  <c r="Q40" i="3"/>
  <c r="Q39" i="3"/>
  <c r="Q38" i="3"/>
  <c r="Q37" i="3"/>
  <c r="Q35" i="3"/>
  <c r="Q34" i="3"/>
  <c r="Q44" i="3" s="1"/>
  <c r="Q30" i="3"/>
  <c r="Q29" i="3"/>
  <c r="Q28" i="3"/>
  <c r="Q27" i="3"/>
  <c r="Q26" i="3"/>
  <c r="Q25" i="3"/>
  <c r="Q24" i="3"/>
  <c r="Q23" i="3"/>
  <c r="Q22" i="3"/>
  <c r="Q20" i="3"/>
  <c r="Q19" i="3"/>
  <c r="Q18" i="3"/>
  <c r="Q17" i="3"/>
  <c r="Q16" i="3"/>
  <c r="Q15" i="3"/>
  <c r="Q14" i="3"/>
  <c r="Q13" i="3"/>
  <c r="Q12" i="3"/>
  <c r="Q11" i="3"/>
  <c r="Q10" i="3"/>
  <c r="Q146" i="3"/>
  <c r="Q113" i="3"/>
  <c r="Q156" i="3"/>
  <c r="Q147" i="3"/>
  <c r="Q137" i="3"/>
  <c r="Y71" i="3" l="1"/>
  <c r="Z71" i="3" s="1"/>
  <c r="AA71" i="3" s="1"/>
  <c r="AF162" i="1" l="1"/>
  <c r="AG162" i="1"/>
  <c r="AH162" i="1"/>
  <c r="AH96" i="1"/>
  <c r="Q126" i="1"/>
  <c r="Q72" i="1"/>
  <c r="Q9" i="1" l="1"/>
  <c r="Q19" i="13"/>
  <c r="Q23" i="13" s="1"/>
  <c r="Q16" i="13"/>
  <c r="Q15" i="13"/>
  <c r="Q11" i="13"/>
  <c r="Q10" i="13"/>
  <c r="Q12" i="13" l="1"/>
  <c r="Q17" i="13"/>
  <c r="Q20" i="2" l="1"/>
  <c r="Q54" i="2"/>
  <c r="Q49" i="2" s="1"/>
  <c r="Q53" i="2"/>
  <c r="Q51" i="2" s="1"/>
  <c r="Q15" i="2"/>
  <c r="Q21" i="2" s="1"/>
  <c r="Q46" i="1"/>
  <c r="Q50" i="1" s="1"/>
  <c r="Q17" i="1"/>
  <c r="Q94" i="1"/>
  <c r="Q154" i="1"/>
  <c r="Q127" i="1"/>
  <c r="Q114" i="1"/>
  <c r="Q112" i="1"/>
  <c r="Q91" i="1"/>
  <c r="Q89" i="1"/>
  <c r="Q95" i="1" s="1"/>
  <c r="Q98" i="1" s="1"/>
  <c r="Q64" i="1"/>
  <c r="Q165" i="1" s="1"/>
  <c r="Q48" i="1"/>
  <c r="Q43" i="1"/>
  <c r="Q39" i="1"/>
  <c r="Q37" i="1"/>
  <c r="Q32" i="1"/>
  <c r="Q24" i="1"/>
  <c r="Q15" i="1"/>
  <c r="Q10" i="1"/>
  <c r="Q119" i="1" l="1"/>
  <c r="Q47" i="2"/>
  <c r="Q48" i="2" s="1"/>
  <c r="Q32" i="2"/>
  <c r="Q41" i="2" s="1"/>
  <c r="Q43" i="2" s="1"/>
  <c r="Q50" i="2"/>
  <c r="Q51" i="1"/>
  <c r="Q78" i="1"/>
  <c r="Q49" i="1"/>
  <c r="Q25" i="1"/>
  <c r="Q38" i="1"/>
  <c r="Q40" i="1"/>
  <c r="Q97" i="1"/>
  <c r="Q164" i="1"/>
  <c r="Q74" i="1"/>
  <c r="Q75" i="1" s="1"/>
  <c r="Q77" i="1"/>
  <c r="Q82" i="1" s="1"/>
  <c r="AN59" i="3"/>
  <c r="AN152" i="3" s="1"/>
  <c r="AN56" i="3"/>
  <c r="AN149" i="3" s="1"/>
  <c r="AN53" i="3"/>
  <c r="AN51" i="3"/>
  <c r="AN144" i="3" s="1"/>
  <c r="AN50" i="3"/>
  <c r="AN143" i="3" s="1"/>
  <c r="AN49" i="3"/>
  <c r="AN48" i="3"/>
  <c r="AN47" i="3"/>
  <c r="AN140" i="3" s="1"/>
  <c r="AN42" i="3"/>
  <c r="AN135" i="3" s="1"/>
  <c r="AN41" i="3"/>
  <c r="AN134" i="3" s="1"/>
  <c r="AN40" i="3"/>
  <c r="AN133" i="3" s="1"/>
  <c r="AN39" i="3"/>
  <c r="AN132" i="3" s="1"/>
  <c r="AN38" i="3"/>
  <c r="AN131" i="3" s="1"/>
  <c r="AN37" i="3"/>
  <c r="AN20" i="3"/>
  <c r="AN113" i="3" s="1"/>
  <c r="AN19" i="3"/>
  <c r="AN18" i="3"/>
  <c r="AN111" i="3" s="1"/>
  <c r="AN17" i="3"/>
  <c r="AN110" i="3" s="1"/>
  <c r="AN16" i="3"/>
  <c r="AN109" i="3" s="1"/>
  <c r="AN15" i="3"/>
  <c r="AN108" i="3" s="1"/>
  <c r="AN14" i="3"/>
  <c r="AN107" i="3" s="1"/>
  <c r="AN13" i="3"/>
  <c r="AN141" i="3"/>
  <c r="AN112" i="3"/>
  <c r="AN106" i="3"/>
  <c r="AN146" i="3"/>
  <c r="AN142" i="3"/>
  <c r="AN130" i="3"/>
  <c r="AN104" i="2"/>
  <c r="AN103" i="2"/>
  <c r="AN102" i="2"/>
  <c r="AN6" i="2"/>
  <c r="AN46" i="2" s="1"/>
  <c r="AN57" i="2" s="1"/>
  <c r="AN75" i="2" s="1"/>
  <c r="AN162" i="1"/>
  <c r="AN130" i="1"/>
  <c r="AN96" i="1"/>
  <c r="AN73" i="1"/>
  <c r="AN70" i="1"/>
  <c r="AN68" i="1"/>
  <c r="AN67" i="1"/>
  <c r="AN66" i="1"/>
  <c r="AN46" i="1"/>
  <c r="Q79" i="1" l="1"/>
  <c r="AN6" i="3"/>
  <c r="AN68" i="3" s="1"/>
  <c r="AN83" i="3" s="1"/>
  <c r="AN91" i="3" s="1"/>
  <c r="Q100" i="1"/>
  <c r="Q83" i="1"/>
  <c r="Q80" i="1"/>
  <c r="AN99" i="3" l="1"/>
  <c r="Q117" i="1"/>
  <c r="Q8" i="3" s="1"/>
  <c r="Q31" i="3" s="1"/>
  <c r="Q60" i="3" s="1"/>
  <c r="Q101" i="1"/>
  <c r="Q108" i="1"/>
  <c r="Q118" i="1" l="1"/>
  <c r="AH83" i="13" l="1"/>
  <c r="AH82" i="13"/>
  <c r="AG82" i="13"/>
  <c r="AF82" i="13"/>
  <c r="AE82" i="13"/>
  <c r="AD82" i="13"/>
  <c r="AC82" i="13"/>
  <c r="X83" i="13"/>
  <c r="AA82" i="13"/>
  <c r="Z82" i="13"/>
  <c r="Y82" i="13"/>
  <c r="X82" i="13"/>
  <c r="W82" i="13"/>
  <c r="V82" i="13"/>
  <c r="U82" i="13"/>
  <c r="T82" i="13"/>
  <c r="S82" i="13"/>
  <c r="R82" i="13"/>
  <c r="Q82" i="13"/>
  <c r="P82" i="13"/>
  <c r="O82" i="13"/>
  <c r="N82" i="13"/>
  <c r="M82" i="13"/>
  <c r="L82" i="13"/>
  <c r="K82" i="13"/>
  <c r="J82" i="13"/>
  <c r="I82" i="13"/>
  <c r="H82" i="13"/>
  <c r="G82" i="13"/>
  <c r="F82" i="13"/>
  <c r="E82" i="13"/>
  <c r="D82" i="13"/>
  <c r="AD66" i="13"/>
  <c r="AC66" i="13"/>
  <c r="B65" i="13"/>
  <c r="B64" i="13"/>
  <c r="B63" i="13"/>
  <c r="B62" i="13"/>
  <c r="T41" i="13"/>
  <c r="U41" i="13" s="1"/>
  <c r="V41" i="13" s="1"/>
  <c r="W41" i="13" s="1"/>
  <c r="X41" i="13" s="1"/>
  <c r="Y41" i="13" s="1"/>
  <c r="Z41" i="13" s="1"/>
  <c r="AA41" i="13" s="1"/>
  <c r="B37" i="13"/>
  <c r="W35" i="13"/>
  <c r="B31" i="13"/>
  <c r="P19" i="13"/>
  <c r="O19" i="13"/>
  <c r="O23" i="13" s="1"/>
  <c r="N19" i="13"/>
  <c r="N17" i="13" s="1"/>
  <c r="M19" i="13"/>
  <c r="Q21" i="13" s="1"/>
  <c r="L19" i="13"/>
  <c r="L23" i="13" s="1"/>
  <c r="K19" i="13"/>
  <c r="J19" i="13"/>
  <c r="J23" i="13" s="1"/>
  <c r="I19" i="13"/>
  <c r="I17" i="13" s="1"/>
  <c r="H19" i="13"/>
  <c r="H17" i="13" s="1"/>
  <c r="G19" i="13"/>
  <c r="K17" i="13"/>
  <c r="P16" i="13"/>
  <c r="O16" i="13"/>
  <c r="N16" i="13"/>
  <c r="M16" i="13"/>
  <c r="L16" i="13"/>
  <c r="K16" i="13"/>
  <c r="P15" i="13"/>
  <c r="O15" i="13"/>
  <c r="N15" i="13"/>
  <c r="M15" i="13"/>
  <c r="L15" i="13"/>
  <c r="K15" i="13"/>
  <c r="J15" i="13"/>
  <c r="I15" i="13"/>
  <c r="H15" i="13"/>
  <c r="AK14" i="13"/>
  <c r="AJ14" i="13"/>
  <c r="AE14" i="13"/>
  <c r="AD14" i="13"/>
  <c r="AC14" i="13"/>
  <c r="M12" i="13"/>
  <c r="K12" i="13"/>
  <c r="P11" i="13"/>
  <c r="O11" i="13"/>
  <c r="N11" i="13"/>
  <c r="M11" i="13"/>
  <c r="L11" i="13"/>
  <c r="K11" i="13"/>
  <c r="P10" i="13"/>
  <c r="O10" i="13"/>
  <c r="N10" i="13"/>
  <c r="M10" i="13"/>
  <c r="L10" i="13"/>
  <c r="K10" i="13"/>
  <c r="J10" i="13"/>
  <c r="I10" i="13"/>
  <c r="H10" i="13"/>
  <c r="AK9" i="13"/>
  <c r="AJ9" i="13"/>
  <c r="AE9" i="13"/>
  <c r="AE19" i="13" s="1"/>
  <c r="AD9" i="13"/>
  <c r="AC9" i="13"/>
  <c r="AC19" i="13" s="1"/>
  <c r="AC58" i="13" s="1"/>
  <c r="AH7" i="13"/>
  <c r="AG7" i="13"/>
  <c r="AF7" i="13"/>
  <c r="AE7" i="13"/>
  <c r="AD7" i="13"/>
  <c r="AC7" i="13"/>
  <c r="AA7" i="13"/>
  <c r="Z7" i="13"/>
  <c r="Y7" i="13"/>
  <c r="X7" i="13"/>
  <c r="W7" i="13"/>
  <c r="V7" i="13"/>
  <c r="U7" i="13"/>
  <c r="T7" i="13"/>
  <c r="S7" i="13"/>
  <c r="R7" i="13"/>
  <c r="Q7" i="13"/>
  <c r="P7" i="13"/>
  <c r="O7" i="13"/>
  <c r="N7" i="13"/>
  <c r="M7" i="13"/>
  <c r="L7" i="13"/>
  <c r="K7" i="13"/>
  <c r="J7" i="13"/>
  <c r="I7" i="13"/>
  <c r="H7" i="13"/>
  <c r="G7" i="13"/>
  <c r="F7" i="13"/>
  <c r="E7" i="13"/>
  <c r="D7" i="13"/>
  <c r="AA6" i="13"/>
  <c r="Z6" i="13"/>
  <c r="Y6" i="13"/>
  <c r="X6" i="13"/>
  <c r="W6" i="13"/>
  <c r="V6" i="13"/>
  <c r="U6" i="13"/>
  <c r="T6" i="13"/>
  <c r="S6" i="13"/>
  <c r="R6" i="13"/>
  <c r="Q6" i="13"/>
  <c r="P6" i="13"/>
  <c r="O6" i="13"/>
  <c r="N6" i="13"/>
  <c r="M6" i="13"/>
  <c r="L6" i="13"/>
  <c r="K6" i="13"/>
  <c r="J6" i="13"/>
  <c r="I6" i="13"/>
  <c r="H6" i="13"/>
  <c r="G6" i="13"/>
  <c r="F6" i="13"/>
  <c r="E6" i="13"/>
  <c r="D6" i="13"/>
  <c r="P156" i="3"/>
  <c r="O156" i="3"/>
  <c r="N156" i="3"/>
  <c r="M156" i="3"/>
  <c r="L156" i="3"/>
  <c r="K156" i="3"/>
  <c r="J156" i="3"/>
  <c r="I156" i="3"/>
  <c r="H156" i="3"/>
  <c r="G156" i="3"/>
  <c r="X152" i="3"/>
  <c r="AH152" i="3" s="1"/>
  <c r="T152" i="3"/>
  <c r="U152" i="3" s="1"/>
  <c r="V152" i="3" s="1"/>
  <c r="W152" i="3" s="1"/>
  <c r="AG152" i="3" s="1"/>
  <c r="R152" i="3"/>
  <c r="S152" i="3" s="1"/>
  <c r="AF152" i="3" s="1"/>
  <c r="X149" i="3"/>
  <c r="Y149" i="3" s="1"/>
  <c r="Z149" i="3" s="1"/>
  <c r="AA149" i="3" s="1"/>
  <c r="T149" i="3"/>
  <c r="U149" i="3" s="1"/>
  <c r="V149" i="3" s="1"/>
  <c r="W149" i="3" s="1"/>
  <c r="R149" i="3"/>
  <c r="S149" i="3" s="1"/>
  <c r="X146" i="3"/>
  <c r="Y146" i="3" s="1"/>
  <c r="Z146" i="3" s="1"/>
  <c r="AA146" i="3" s="1"/>
  <c r="T146" i="3"/>
  <c r="U146" i="3" s="1"/>
  <c r="V146" i="3" s="1"/>
  <c r="W146" i="3" s="1"/>
  <c r="P146" i="3"/>
  <c r="P147" i="3" s="1"/>
  <c r="O146" i="3"/>
  <c r="O147" i="3" s="1"/>
  <c r="N146" i="3"/>
  <c r="N147" i="3" s="1"/>
  <c r="M146" i="3"/>
  <c r="M147" i="3" s="1"/>
  <c r="L146" i="3"/>
  <c r="L147" i="3" s="1"/>
  <c r="K146" i="3"/>
  <c r="J146" i="3"/>
  <c r="I146" i="3"/>
  <c r="H146" i="3"/>
  <c r="H147" i="3" s="1"/>
  <c r="G146" i="3"/>
  <c r="G147" i="3" s="1"/>
  <c r="X144" i="3"/>
  <c r="Y144" i="3" s="1"/>
  <c r="Z144" i="3" s="1"/>
  <c r="AA144" i="3" s="1"/>
  <c r="T144" i="3"/>
  <c r="U144" i="3" s="1"/>
  <c r="V144" i="3" s="1"/>
  <c r="W144" i="3" s="1"/>
  <c r="R144" i="3"/>
  <c r="S144" i="3" s="1"/>
  <c r="X143" i="3"/>
  <c r="Y143" i="3" s="1"/>
  <c r="Z143" i="3" s="1"/>
  <c r="AA143" i="3" s="1"/>
  <c r="W143" i="3"/>
  <c r="T143" i="3"/>
  <c r="U143" i="3" s="1"/>
  <c r="V143" i="3" s="1"/>
  <c r="R143" i="3"/>
  <c r="S143" i="3" s="1"/>
  <c r="X142" i="3"/>
  <c r="Y142" i="3" s="1"/>
  <c r="Z142" i="3" s="1"/>
  <c r="AA142" i="3" s="1"/>
  <c r="T142" i="3"/>
  <c r="U142" i="3" s="1"/>
  <c r="V142" i="3" s="1"/>
  <c r="W142" i="3" s="1"/>
  <c r="R142" i="3"/>
  <c r="S142" i="3" s="1"/>
  <c r="X141" i="3"/>
  <c r="Y141" i="3" s="1"/>
  <c r="Z141" i="3" s="1"/>
  <c r="AA141" i="3" s="1"/>
  <c r="T141" i="3"/>
  <c r="U141" i="3" s="1"/>
  <c r="V141" i="3" s="1"/>
  <c r="W141" i="3" s="1"/>
  <c r="R141" i="3"/>
  <c r="S141" i="3" s="1"/>
  <c r="X140" i="3"/>
  <c r="Y140" i="3" s="1"/>
  <c r="T140" i="3"/>
  <c r="U140" i="3" s="1"/>
  <c r="K140" i="3"/>
  <c r="K147" i="3" s="1"/>
  <c r="J140" i="3"/>
  <c r="I140" i="3"/>
  <c r="P137" i="3"/>
  <c r="O137" i="3"/>
  <c r="N137" i="3"/>
  <c r="M137" i="3"/>
  <c r="L137" i="3"/>
  <c r="J137" i="3"/>
  <c r="I137" i="3"/>
  <c r="H137" i="3"/>
  <c r="K136" i="3"/>
  <c r="K137" i="3" s="1"/>
  <c r="X135" i="3"/>
  <c r="Y135" i="3" s="1"/>
  <c r="Z135" i="3" s="1"/>
  <c r="AA135" i="3" s="1"/>
  <c r="T135" i="3"/>
  <c r="U135" i="3" s="1"/>
  <c r="V135" i="3" s="1"/>
  <c r="W135" i="3" s="1"/>
  <c r="R135" i="3"/>
  <c r="S135" i="3" s="1"/>
  <c r="X134" i="3"/>
  <c r="Y134" i="3" s="1"/>
  <c r="Z134" i="3" s="1"/>
  <c r="AA134" i="3" s="1"/>
  <c r="T134" i="3"/>
  <c r="U134" i="3" s="1"/>
  <c r="V134" i="3" s="1"/>
  <c r="W134" i="3" s="1"/>
  <c r="R134" i="3"/>
  <c r="S134" i="3" s="1"/>
  <c r="X133" i="3"/>
  <c r="Y133" i="3" s="1"/>
  <c r="Z133" i="3" s="1"/>
  <c r="AA133" i="3" s="1"/>
  <c r="T133" i="3"/>
  <c r="U133" i="3" s="1"/>
  <c r="V133" i="3" s="1"/>
  <c r="W133" i="3" s="1"/>
  <c r="R133" i="3"/>
  <c r="S133" i="3" s="1"/>
  <c r="X132" i="3"/>
  <c r="Y132" i="3" s="1"/>
  <c r="Z132" i="3" s="1"/>
  <c r="AA132" i="3" s="1"/>
  <c r="T132" i="3"/>
  <c r="U132" i="3" s="1"/>
  <c r="V132" i="3" s="1"/>
  <c r="W132" i="3" s="1"/>
  <c r="R132" i="3"/>
  <c r="S132" i="3" s="1"/>
  <c r="X131" i="3"/>
  <c r="Y131" i="3" s="1"/>
  <c r="Z131" i="3" s="1"/>
  <c r="AA131" i="3" s="1"/>
  <c r="T131" i="3"/>
  <c r="U131" i="3" s="1"/>
  <c r="V131" i="3" s="1"/>
  <c r="W131" i="3" s="1"/>
  <c r="R131" i="3"/>
  <c r="S131" i="3" s="1"/>
  <c r="X130" i="3"/>
  <c r="Y130" i="3" s="1"/>
  <c r="Z130" i="3" s="1"/>
  <c r="AA130" i="3" s="1"/>
  <c r="U130" i="3"/>
  <c r="V130" i="3" s="1"/>
  <c r="W130" i="3" s="1"/>
  <c r="T130" i="3"/>
  <c r="R130" i="3"/>
  <c r="S130" i="3" s="1"/>
  <c r="X128" i="3"/>
  <c r="T128" i="3"/>
  <c r="X127" i="3"/>
  <c r="T127" i="3"/>
  <c r="R127" i="3"/>
  <c r="S127" i="3" s="1"/>
  <c r="G127" i="3"/>
  <c r="G137" i="3" s="1"/>
  <c r="X113" i="3"/>
  <c r="Y113" i="3" s="1"/>
  <c r="Z113" i="3" s="1"/>
  <c r="AA113" i="3" s="1"/>
  <c r="U113" i="3"/>
  <c r="V113" i="3" s="1"/>
  <c r="W113" i="3" s="1"/>
  <c r="T113" i="3"/>
  <c r="R113" i="3"/>
  <c r="S113" i="3" s="1"/>
  <c r="O113" i="3"/>
  <c r="N113" i="3"/>
  <c r="M113" i="3"/>
  <c r="K113" i="3"/>
  <c r="J113" i="3"/>
  <c r="I113" i="3"/>
  <c r="G113" i="3"/>
  <c r="L109" i="3"/>
  <c r="K106" i="3"/>
  <c r="J104" i="3"/>
  <c r="I104" i="3"/>
  <c r="H104" i="3"/>
  <c r="G104" i="3"/>
  <c r="AC105" i="3"/>
  <c r="Y110" i="3"/>
  <c r="Z110" i="3" s="1"/>
  <c r="AA110" i="3" s="1"/>
  <c r="X110" i="3"/>
  <c r="T110" i="3"/>
  <c r="U110" i="3" s="1"/>
  <c r="V110" i="3" s="1"/>
  <c r="W110" i="3" s="1"/>
  <c r="R110" i="3"/>
  <c r="S110" i="3" s="1"/>
  <c r="X109" i="3"/>
  <c r="Y109" i="3" s="1"/>
  <c r="Z109" i="3" s="1"/>
  <c r="AA109" i="3" s="1"/>
  <c r="T109" i="3"/>
  <c r="U109" i="3" s="1"/>
  <c r="V109" i="3" s="1"/>
  <c r="W109" i="3" s="1"/>
  <c r="R109" i="3"/>
  <c r="S109" i="3" s="1"/>
  <c r="X108" i="3"/>
  <c r="Y108" i="3" s="1"/>
  <c r="Z108" i="3" s="1"/>
  <c r="AA108" i="3" s="1"/>
  <c r="T108" i="3"/>
  <c r="U108" i="3" s="1"/>
  <c r="V108" i="3" s="1"/>
  <c r="W108" i="3" s="1"/>
  <c r="R108" i="3"/>
  <c r="S108" i="3" s="1"/>
  <c r="X107" i="3"/>
  <c r="Y107" i="3" s="1"/>
  <c r="Z107" i="3" s="1"/>
  <c r="AA107" i="3" s="1"/>
  <c r="T107" i="3"/>
  <c r="U107" i="3" s="1"/>
  <c r="V107" i="3" s="1"/>
  <c r="W107" i="3" s="1"/>
  <c r="R107" i="3"/>
  <c r="S107" i="3" s="1"/>
  <c r="X106" i="3"/>
  <c r="Y106" i="3" s="1"/>
  <c r="Z106" i="3" s="1"/>
  <c r="AA106" i="3" s="1"/>
  <c r="T106" i="3"/>
  <c r="U106" i="3" s="1"/>
  <c r="V106" i="3" s="1"/>
  <c r="W106" i="3" s="1"/>
  <c r="R106" i="3"/>
  <c r="S106" i="3" s="1"/>
  <c r="R105" i="3"/>
  <c r="S105" i="3" s="1"/>
  <c r="U85" i="3"/>
  <c r="V85" i="3" s="1"/>
  <c r="W85" i="3" s="1"/>
  <c r="Y85" i="3"/>
  <c r="Z85" i="3" s="1"/>
  <c r="AA85" i="3" s="1"/>
  <c r="P78" i="3"/>
  <c r="O78" i="3"/>
  <c r="N78" i="3"/>
  <c r="M78" i="3"/>
  <c r="L78" i="3"/>
  <c r="K78" i="3"/>
  <c r="J78" i="3"/>
  <c r="I78" i="3"/>
  <c r="H78" i="3"/>
  <c r="G78" i="3"/>
  <c r="P76" i="3"/>
  <c r="M76" i="3"/>
  <c r="M79" i="3" s="1"/>
  <c r="G76" i="3"/>
  <c r="K75" i="3"/>
  <c r="O73" i="3"/>
  <c r="N73" i="3"/>
  <c r="N76" i="3" s="1"/>
  <c r="K73" i="3"/>
  <c r="AD73" i="3" s="1"/>
  <c r="G73" i="3"/>
  <c r="AA72" i="3"/>
  <c r="Z72" i="3"/>
  <c r="Y72" i="3"/>
  <c r="X72" i="3"/>
  <c r="W72" i="3"/>
  <c r="V72" i="3"/>
  <c r="U72" i="3"/>
  <c r="T72" i="3"/>
  <c r="S72" i="3"/>
  <c r="R72" i="3"/>
  <c r="AK75" i="3"/>
  <c r="AK73" i="3"/>
  <c r="AK76" i="3" s="1"/>
  <c r="AE75" i="3"/>
  <c r="AC75" i="3"/>
  <c r="AC73" i="3"/>
  <c r="O69" i="3"/>
  <c r="B64" i="3"/>
  <c r="B63" i="3"/>
  <c r="P63" i="3"/>
  <c r="O63" i="3"/>
  <c r="N63" i="3"/>
  <c r="M63" i="3"/>
  <c r="L63" i="3"/>
  <c r="K63" i="3"/>
  <c r="J63" i="3"/>
  <c r="I63" i="3"/>
  <c r="H63" i="3"/>
  <c r="G63" i="3"/>
  <c r="B61" i="3"/>
  <c r="B60" i="3"/>
  <c r="B59" i="3"/>
  <c r="B58" i="3"/>
  <c r="AH59" i="3"/>
  <c r="AG59" i="3"/>
  <c r="AF59" i="3"/>
  <c r="AC59" i="3"/>
  <c r="AC152" i="3" s="1"/>
  <c r="L59" i="3"/>
  <c r="H59" i="3"/>
  <c r="I59" i="3" s="1"/>
  <c r="J59" i="3" s="1"/>
  <c r="AM152" i="3"/>
  <c r="AL59" i="3"/>
  <c r="AL152" i="3" s="1"/>
  <c r="AM56" i="3"/>
  <c r="AM149" i="3" s="1"/>
  <c r="AH56" i="3"/>
  <c r="AH149" i="3" s="1"/>
  <c r="AG56" i="3"/>
  <c r="AG149" i="3" s="1"/>
  <c r="P56" i="3"/>
  <c r="AF56" i="3" s="1"/>
  <c r="AF149" i="3" s="1"/>
  <c r="L56" i="3"/>
  <c r="M56" i="3" s="1"/>
  <c r="N56" i="3" s="1"/>
  <c r="O56" i="3" s="1"/>
  <c r="H56" i="3"/>
  <c r="I56" i="3" s="1"/>
  <c r="J56" i="3" s="1"/>
  <c r="K56" i="3" s="1"/>
  <c r="AC149" i="3"/>
  <c r="B56" i="3"/>
  <c r="B54" i="3"/>
  <c r="B53" i="3"/>
  <c r="B52" i="3"/>
  <c r="B51" i="3"/>
  <c r="B50" i="3"/>
  <c r="B49" i="3"/>
  <c r="B48" i="3"/>
  <c r="B47" i="3"/>
  <c r="B46" i="3"/>
  <c r="P53" i="3"/>
  <c r="L53" i="3"/>
  <c r="H53" i="3"/>
  <c r="AC146" i="3"/>
  <c r="P52" i="3"/>
  <c r="R52" i="3" s="1"/>
  <c r="R54" i="3" s="1"/>
  <c r="L52" i="3"/>
  <c r="M52" i="3" s="1"/>
  <c r="H52" i="3"/>
  <c r="I52" i="3" s="1"/>
  <c r="J52" i="3" s="1"/>
  <c r="K52" i="3" s="1"/>
  <c r="AC145" i="3"/>
  <c r="AM53" i="3"/>
  <c r="AM146" i="3" s="1"/>
  <c r="AM51" i="3"/>
  <c r="AM144" i="3" s="1"/>
  <c r="AM50" i="3"/>
  <c r="AM143" i="3" s="1"/>
  <c r="AM49" i="3"/>
  <c r="AM142" i="3" s="1"/>
  <c r="AM48" i="3"/>
  <c r="AM141" i="3" s="1"/>
  <c r="AM47" i="3"/>
  <c r="AM140" i="3" s="1"/>
  <c r="AH53" i="3"/>
  <c r="AH146" i="3" s="1"/>
  <c r="AG53" i="3"/>
  <c r="AG146" i="3" s="1"/>
  <c r="AF53" i="3"/>
  <c r="AF146" i="3" s="1"/>
  <c r="AH51" i="3"/>
  <c r="AH144" i="3" s="1"/>
  <c r="AG51" i="3"/>
  <c r="AG144" i="3" s="1"/>
  <c r="AH50" i="3"/>
  <c r="AH143" i="3" s="1"/>
  <c r="AG50" i="3"/>
  <c r="AH49" i="3"/>
  <c r="AH142" i="3" s="1"/>
  <c r="AG49" i="3"/>
  <c r="AG142" i="3" s="1"/>
  <c r="AH48" i="3"/>
  <c r="AH141" i="3" s="1"/>
  <c r="AG48" i="3"/>
  <c r="AG141" i="3" s="1"/>
  <c r="AH47" i="3"/>
  <c r="AH140" i="3" s="1"/>
  <c r="AG47" i="3"/>
  <c r="P51" i="3"/>
  <c r="AF51" i="3" s="1"/>
  <c r="AF144" i="3" s="1"/>
  <c r="L51" i="3"/>
  <c r="M51" i="3" s="1"/>
  <c r="N51" i="3" s="1"/>
  <c r="O51" i="3" s="1"/>
  <c r="H51" i="3"/>
  <c r="I51" i="3" s="1"/>
  <c r="J51" i="3" s="1"/>
  <c r="K51" i="3" s="1"/>
  <c r="AC144" i="3"/>
  <c r="P50" i="3"/>
  <c r="AF50" i="3" s="1"/>
  <c r="L50" i="3"/>
  <c r="H50" i="3"/>
  <c r="P49" i="3"/>
  <c r="AF49" i="3" s="1"/>
  <c r="AF142" i="3" s="1"/>
  <c r="L49" i="3"/>
  <c r="M49" i="3" s="1"/>
  <c r="N49" i="3" s="1"/>
  <c r="O49" i="3" s="1"/>
  <c r="H49" i="3"/>
  <c r="I49" i="3" s="1"/>
  <c r="J49" i="3" s="1"/>
  <c r="K49" i="3" s="1"/>
  <c r="AC142" i="3"/>
  <c r="P48" i="3"/>
  <c r="AF48" i="3" s="1"/>
  <c r="AF141" i="3" s="1"/>
  <c r="L48" i="3"/>
  <c r="M48" i="3" s="1"/>
  <c r="J48" i="3"/>
  <c r="K48" i="3" s="1"/>
  <c r="H48" i="3"/>
  <c r="I48" i="3" s="1"/>
  <c r="AC141" i="3"/>
  <c r="P47" i="3"/>
  <c r="M47" i="3"/>
  <c r="L47" i="3"/>
  <c r="H47" i="3"/>
  <c r="B44" i="3"/>
  <c r="B43" i="3"/>
  <c r="B42" i="3"/>
  <c r="B41" i="3"/>
  <c r="B40" i="3"/>
  <c r="B39" i="3"/>
  <c r="B38" i="3"/>
  <c r="B37" i="3"/>
  <c r="B36" i="3"/>
  <c r="B35" i="3"/>
  <c r="B34" i="3"/>
  <c r="B33" i="3"/>
  <c r="P43" i="3"/>
  <c r="L43" i="3"/>
  <c r="M43" i="3" s="1"/>
  <c r="N43" i="3" s="1"/>
  <c r="H43" i="3"/>
  <c r="I43" i="3" s="1"/>
  <c r="J43" i="3" s="1"/>
  <c r="P42" i="3"/>
  <c r="AF42" i="3" s="1"/>
  <c r="L42" i="3"/>
  <c r="M42" i="3" s="1"/>
  <c r="N42" i="3" s="1"/>
  <c r="O42" i="3" s="1"/>
  <c r="H42" i="3"/>
  <c r="AC135" i="3"/>
  <c r="P41" i="3"/>
  <c r="L41" i="3"/>
  <c r="M41" i="3" s="1"/>
  <c r="N41" i="3" s="1"/>
  <c r="O41" i="3" s="1"/>
  <c r="H41" i="3"/>
  <c r="I41" i="3" s="1"/>
  <c r="J41" i="3" s="1"/>
  <c r="K41" i="3" s="1"/>
  <c r="P40" i="3"/>
  <c r="L40" i="3"/>
  <c r="H40" i="3"/>
  <c r="I40" i="3" s="1"/>
  <c r="J40" i="3" s="1"/>
  <c r="K40" i="3" s="1"/>
  <c r="AC133" i="3"/>
  <c r="P39" i="3"/>
  <c r="L39" i="3"/>
  <c r="M39" i="3" s="1"/>
  <c r="N39" i="3" s="1"/>
  <c r="O39" i="3" s="1"/>
  <c r="AL39" i="3" s="1"/>
  <c r="AL132" i="3" s="1"/>
  <c r="H39" i="3"/>
  <c r="I39" i="3" s="1"/>
  <c r="J39" i="3" s="1"/>
  <c r="P38" i="3"/>
  <c r="AF38" i="3" s="1"/>
  <c r="AF131" i="3" s="1"/>
  <c r="L38" i="3"/>
  <c r="M38" i="3" s="1"/>
  <c r="N38" i="3" s="1"/>
  <c r="O38" i="3" s="1"/>
  <c r="H38" i="3"/>
  <c r="AC131" i="3"/>
  <c r="P37" i="3"/>
  <c r="L37" i="3"/>
  <c r="M37" i="3" s="1"/>
  <c r="N37" i="3" s="1"/>
  <c r="H37" i="3"/>
  <c r="I37" i="3" s="1"/>
  <c r="J37" i="3" s="1"/>
  <c r="K37" i="3" s="1"/>
  <c r="P36" i="3"/>
  <c r="L36" i="3"/>
  <c r="H36" i="3"/>
  <c r="P35" i="3"/>
  <c r="L35" i="3"/>
  <c r="M35" i="3" s="1"/>
  <c r="H35" i="3"/>
  <c r="I35" i="3" s="1"/>
  <c r="J35" i="3" s="1"/>
  <c r="K35" i="3" s="1"/>
  <c r="AC128" i="3"/>
  <c r="AM42" i="3"/>
  <c r="AM135" i="3" s="1"/>
  <c r="AM41" i="3"/>
  <c r="AM134" i="3" s="1"/>
  <c r="AM40" i="3"/>
  <c r="AM133" i="3" s="1"/>
  <c r="AM39" i="3"/>
  <c r="AM132" i="3" s="1"/>
  <c r="AM38" i="3"/>
  <c r="AM131" i="3" s="1"/>
  <c r="AM37" i="3"/>
  <c r="AM130" i="3" s="1"/>
  <c r="AH42" i="3"/>
  <c r="AH135" i="3" s="1"/>
  <c r="AG42" i="3"/>
  <c r="AH41" i="3"/>
  <c r="AH134" i="3" s="1"/>
  <c r="AG41" i="3"/>
  <c r="AG134" i="3" s="1"/>
  <c r="AF41" i="3"/>
  <c r="AF134" i="3" s="1"/>
  <c r="AH40" i="3"/>
  <c r="AH133" i="3" s="1"/>
  <c r="AG40" i="3"/>
  <c r="AG133" i="3" s="1"/>
  <c r="AF40" i="3"/>
  <c r="AF133" i="3" s="1"/>
  <c r="AH39" i="3"/>
  <c r="AH132" i="3" s="1"/>
  <c r="AG39" i="3"/>
  <c r="AG132" i="3" s="1"/>
  <c r="AF39" i="3"/>
  <c r="AF132" i="3" s="1"/>
  <c r="AH38" i="3"/>
  <c r="AH131" i="3" s="1"/>
  <c r="AG38" i="3"/>
  <c r="AG131" i="3" s="1"/>
  <c r="AH37" i="3"/>
  <c r="AH130" i="3" s="1"/>
  <c r="AG37" i="3"/>
  <c r="AG130" i="3" s="1"/>
  <c r="AF37" i="3"/>
  <c r="AF130" i="3" s="1"/>
  <c r="Y35" i="3"/>
  <c r="Z35" i="3" s="1"/>
  <c r="AA35" i="3" s="1"/>
  <c r="Y34" i="3"/>
  <c r="Z34" i="3" s="1"/>
  <c r="AA34" i="3" s="1"/>
  <c r="U35" i="3"/>
  <c r="U34" i="3"/>
  <c r="P34" i="3"/>
  <c r="AF34" i="3" s="1"/>
  <c r="AF127" i="3" s="1"/>
  <c r="L34" i="3"/>
  <c r="H34" i="3"/>
  <c r="I34" i="3" s="1"/>
  <c r="AC127" i="3"/>
  <c r="B31" i="3"/>
  <c r="B30" i="3"/>
  <c r="B29" i="3"/>
  <c r="B28" i="3"/>
  <c r="B27" i="3"/>
  <c r="B26" i="3"/>
  <c r="B25" i="3"/>
  <c r="B24" i="3"/>
  <c r="B23" i="3"/>
  <c r="B22" i="3"/>
  <c r="B21" i="3"/>
  <c r="B20" i="3"/>
  <c r="B19" i="3"/>
  <c r="B18" i="3"/>
  <c r="B17" i="3"/>
  <c r="B16" i="3"/>
  <c r="B15" i="3"/>
  <c r="B14" i="3"/>
  <c r="B13" i="3"/>
  <c r="B12" i="3"/>
  <c r="B11" i="3"/>
  <c r="B10" i="3"/>
  <c r="B9" i="3"/>
  <c r="B8" i="3"/>
  <c r="B7" i="3"/>
  <c r="P30" i="3"/>
  <c r="L30" i="3"/>
  <c r="M30" i="3" s="1"/>
  <c r="H30" i="3"/>
  <c r="I30" i="3" s="1"/>
  <c r="J30" i="3" s="1"/>
  <c r="K30" i="3" s="1"/>
  <c r="P29" i="3"/>
  <c r="L29" i="3"/>
  <c r="H29" i="3"/>
  <c r="AC122" i="3"/>
  <c r="P28" i="3"/>
  <c r="L28" i="3"/>
  <c r="M28" i="3" s="1"/>
  <c r="N28" i="3" s="1"/>
  <c r="O28" i="3" s="1"/>
  <c r="H28" i="3"/>
  <c r="I28" i="3" s="1"/>
  <c r="J28" i="3" s="1"/>
  <c r="K28" i="3" s="1"/>
  <c r="AC121" i="3"/>
  <c r="P27" i="3"/>
  <c r="L27" i="3"/>
  <c r="H27" i="3"/>
  <c r="I27" i="3" s="1"/>
  <c r="AC120" i="3"/>
  <c r="P26" i="3"/>
  <c r="L26" i="3"/>
  <c r="M26" i="3" s="1"/>
  <c r="N26" i="3" s="1"/>
  <c r="H26" i="3"/>
  <c r="I26" i="3" s="1"/>
  <c r="J26" i="3" s="1"/>
  <c r="K26" i="3" s="1"/>
  <c r="P25" i="3"/>
  <c r="L25" i="3"/>
  <c r="M25" i="3" s="1"/>
  <c r="N25" i="3" s="1"/>
  <c r="O25" i="3" s="1"/>
  <c r="H25" i="3"/>
  <c r="I25" i="3" s="1"/>
  <c r="J25" i="3" s="1"/>
  <c r="K25" i="3" s="1"/>
  <c r="AC118" i="3"/>
  <c r="P24" i="3"/>
  <c r="M24" i="3"/>
  <c r="N24" i="3" s="1"/>
  <c r="O24" i="3" s="1"/>
  <c r="L24" i="3"/>
  <c r="H24" i="3"/>
  <c r="I24" i="3" s="1"/>
  <c r="J24" i="3" s="1"/>
  <c r="K24" i="3" s="1"/>
  <c r="AC117" i="3"/>
  <c r="P23" i="3"/>
  <c r="L23" i="3"/>
  <c r="H23" i="3"/>
  <c r="P22" i="3"/>
  <c r="L22" i="3"/>
  <c r="M22" i="3" s="1"/>
  <c r="H22" i="3"/>
  <c r="I22" i="3" s="1"/>
  <c r="J22" i="3" s="1"/>
  <c r="K22" i="3" s="1"/>
  <c r="AC113" i="3"/>
  <c r="AC112" i="3"/>
  <c r="AC111" i="3"/>
  <c r="AC110" i="3"/>
  <c r="G72" i="3"/>
  <c r="AC107" i="3"/>
  <c r="AC106" i="3"/>
  <c r="AH20" i="3"/>
  <c r="AH113" i="3" s="1"/>
  <c r="AG20" i="3"/>
  <c r="AG113" i="3" s="1"/>
  <c r="AH19" i="3"/>
  <c r="AH112" i="3" s="1"/>
  <c r="AG19" i="3"/>
  <c r="AG112" i="3" s="1"/>
  <c r="AH18" i="3"/>
  <c r="AH111" i="3" s="1"/>
  <c r="AG18" i="3"/>
  <c r="AG111" i="3" s="1"/>
  <c r="AH17" i="3"/>
  <c r="AH110" i="3" s="1"/>
  <c r="AG17" i="3"/>
  <c r="AG110" i="3" s="1"/>
  <c r="AH16" i="3"/>
  <c r="AH109" i="3" s="1"/>
  <c r="AG16" i="3"/>
  <c r="AG109" i="3" s="1"/>
  <c r="AH15" i="3"/>
  <c r="AH108" i="3" s="1"/>
  <c r="AG15" i="3"/>
  <c r="AG108" i="3" s="1"/>
  <c r="AC108" i="3"/>
  <c r="AH14" i="3"/>
  <c r="AH107" i="3" s="1"/>
  <c r="AG14" i="3"/>
  <c r="AG107" i="3" s="1"/>
  <c r="AH13" i="3"/>
  <c r="AH106" i="3" s="1"/>
  <c r="AG13" i="3"/>
  <c r="AG106" i="3" s="1"/>
  <c r="P20" i="3"/>
  <c r="AF20" i="3" s="1"/>
  <c r="AF113" i="3" s="1"/>
  <c r="L20" i="3"/>
  <c r="H20" i="3"/>
  <c r="P19" i="3"/>
  <c r="AF19" i="3" s="1"/>
  <c r="AF112" i="3" s="1"/>
  <c r="L19" i="3"/>
  <c r="M19" i="3" s="1"/>
  <c r="N19" i="3" s="1"/>
  <c r="O19" i="3" s="1"/>
  <c r="H19" i="3"/>
  <c r="I19" i="3" s="1"/>
  <c r="J19" i="3" s="1"/>
  <c r="P18" i="3"/>
  <c r="AF18" i="3" s="1"/>
  <c r="AF111" i="3" s="1"/>
  <c r="L18" i="3"/>
  <c r="M18" i="3" s="1"/>
  <c r="N18" i="3" s="1"/>
  <c r="O18" i="3" s="1"/>
  <c r="AL18" i="3" s="1"/>
  <c r="AL111" i="3" s="1"/>
  <c r="H18" i="3"/>
  <c r="P17" i="3"/>
  <c r="AF17" i="3" s="1"/>
  <c r="AF110" i="3" s="1"/>
  <c r="L17" i="3"/>
  <c r="M17" i="3" s="1"/>
  <c r="N17" i="3" s="1"/>
  <c r="O17" i="3" s="1"/>
  <c r="H17" i="3"/>
  <c r="I17" i="3" s="1"/>
  <c r="J17" i="3" s="1"/>
  <c r="P16" i="3"/>
  <c r="P72" i="3" s="1"/>
  <c r="L16" i="3"/>
  <c r="L72" i="3" s="1"/>
  <c r="H16" i="3"/>
  <c r="H72" i="3" s="1"/>
  <c r="P15" i="3"/>
  <c r="AF15" i="3" s="1"/>
  <c r="AF108" i="3" s="1"/>
  <c r="L15" i="3"/>
  <c r="M15" i="3" s="1"/>
  <c r="N15" i="3" s="1"/>
  <c r="O15" i="3" s="1"/>
  <c r="H15" i="3"/>
  <c r="I15" i="3" s="1"/>
  <c r="J15" i="3" s="1"/>
  <c r="P14" i="3"/>
  <c r="AF14" i="3" s="1"/>
  <c r="AF107" i="3" s="1"/>
  <c r="L14" i="3"/>
  <c r="M14" i="3" s="1"/>
  <c r="N14" i="3" s="1"/>
  <c r="O14" i="3" s="1"/>
  <c r="AL14" i="3" s="1"/>
  <c r="AL107" i="3" s="1"/>
  <c r="H14" i="3"/>
  <c r="P13" i="3"/>
  <c r="AF13" i="3" s="1"/>
  <c r="AF106" i="3" s="1"/>
  <c r="L13" i="3"/>
  <c r="M13" i="3" s="1"/>
  <c r="N13" i="3" s="1"/>
  <c r="O13" i="3" s="1"/>
  <c r="H13" i="3"/>
  <c r="I13" i="3" s="1"/>
  <c r="J13" i="3" s="1"/>
  <c r="P12" i="3"/>
  <c r="AF12" i="3" s="1"/>
  <c r="AF105" i="3" s="1"/>
  <c r="L12" i="3"/>
  <c r="M12" i="3" s="1"/>
  <c r="H12" i="3"/>
  <c r="I12" i="3" s="1"/>
  <c r="AM20" i="3"/>
  <c r="AM113" i="3" s="1"/>
  <c r="AM19" i="3"/>
  <c r="AM112" i="3" s="1"/>
  <c r="AM18" i="3"/>
  <c r="AM111" i="3" s="1"/>
  <c r="AM17" i="3"/>
  <c r="AM110" i="3" s="1"/>
  <c r="AM16" i="3"/>
  <c r="AM109" i="3" s="1"/>
  <c r="AM15" i="3"/>
  <c r="AM108" i="3" s="1"/>
  <c r="AM14" i="3"/>
  <c r="AM107" i="3" s="1"/>
  <c r="AM13" i="3"/>
  <c r="AM106" i="3" s="1"/>
  <c r="U12" i="3"/>
  <c r="T12" i="3"/>
  <c r="T105" i="3" s="1"/>
  <c r="P11" i="3"/>
  <c r="P87" i="3" s="1"/>
  <c r="P88" i="3" s="1"/>
  <c r="L11" i="3"/>
  <c r="M11" i="3" s="1"/>
  <c r="H11" i="3"/>
  <c r="I11" i="3" s="1"/>
  <c r="J11" i="3" s="1"/>
  <c r="P10" i="3"/>
  <c r="L10" i="3"/>
  <c r="M10" i="3" s="1"/>
  <c r="N10" i="3" s="1"/>
  <c r="H10" i="3"/>
  <c r="F113" i="2"/>
  <c r="E113" i="2"/>
  <c r="D113" i="2"/>
  <c r="AM104" i="2"/>
  <c r="AL104" i="2"/>
  <c r="AK104" i="2"/>
  <c r="AJ104" i="2"/>
  <c r="AM103" i="2"/>
  <c r="AL103" i="2"/>
  <c r="AK103" i="2"/>
  <c r="AJ103" i="2"/>
  <c r="AM102" i="2"/>
  <c r="AL102" i="2"/>
  <c r="AK102" i="2"/>
  <c r="AJ102" i="2"/>
  <c r="AH104" i="2"/>
  <c r="AG104" i="2"/>
  <c r="AF104" i="2"/>
  <c r="AE104" i="2"/>
  <c r="AD104" i="2"/>
  <c r="AC104" i="2"/>
  <c r="AH103" i="2"/>
  <c r="AG103" i="2"/>
  <c r="AF103" i="2"/>
  <c r="AE103" i="2"/>
  <c r="AD103" i="2"/>
  <c r="AC103" i="2"/>
  <c r="AH102" i="2"/>
  <c r="AG102" i="2"/>
  <c r="AF102" i="2"/>
  <c r="AE102" i="2"/>
  <c r="AD102" i="2"/>
  <c r="AC102" i="2"/>
  <c r="O97" i="2"/>
  <c r="AE97" i="2" s="1"/>
  <c r="N97" i="2"/>
  <c r="AK97" i="2" s="1"/>
  <c r="M97" i="2"/>
  <c r="L97" i="2"/>
  <c r="K97" i="2"/>
  <c r="AD97" i="2" s="1"/>
  <c r="J97" i="2"/>
  <c r="AJ97" i="2" s="1"/>
  <c r="I97" i="2"/>
  <c r="H97" i="2"/>
  <c r="G97" i="2"/>
  <c r="AC97" i="2" s="1"/>
  <c r="AK94" i="2"/>
  <c r="AJ94" i="2"/>
  <c r="AD94" i="2"/>
  <c r="AC94" i="2"/>
  <c r="O94" i="2"/>
  <c r="AE94" i="2" s="1"/>
  <c r="N93" i="2"/>
  <c r="N96" i="2" s="1"/>
  <c r="M93" i="2"/>
  <c r="M96" i="2" s="1"/>
  <c r="K93" i="2"/>
  <c r="J93" i="2"/>
  <c r="J96" i="2" s="1"/>
  <c r="AJ96" i="2" s="1"/>
  <c r="I93" i="2"/>
  <c r="I96" i="2" s="1"/>
  <c r="H93" i="2"/>
  <c r="H96" i="2" s="1"/>
  <c r="G93" i="2"/>
  <c r="L91" i="2"/>
  <c r="L90" i="2"/>
  <c r="AK91" i="2"/>
  <c r="AJ91" i="2"/>
  <c r="AK90" i="2"/>
  <c r="AJ90" i="2"/>
  <c r="AD91" i="2"/>
  <c r="AC91" i="2"/>
  <c r="AD90" i="2"/>
  <c r="AC90" i="2"/>
  <c r="O91" i="2"/>
  <c r="AE91" i="2" s="1"/>
  <c r="O90" i="2"/>
  <c r="AE90" i="2" s="1"/>
  <c r="K82" i="2"/>
  <c r="K83" i="2" s="1"/>
  <c r="K80" i="2"/>
  <c r="K78" i="2"/>
  <c r="K76" i="2"/>
  <c r="K77" i="2" s="1"/>
  <c r="N82" i="2"/>
  <c r="N83" i="2" s="1"/>
  <c r="N80" i="2"/>
  <c r="N78" i="2"/>
  <c r="N76" i="2"/>
  <c r="N77" i="2" s="1"/>
  <c r="J82" i="2"/>
  <c r="J83" i="2" s="1"/>
  <c r="J80" i="2"/>
  <c r="J78" i="2"/>
  <c r="J76" i="2"/>
  <c r="O82" i="2"/>
  <c r="O83" i="2" s="1"/>
  <c r="O80" i="2"/>
  <c r="P78" i="2"/>
  <c r="O78" i="2"/>
  <c r="Q76" i="2"/>
  <c r="P76" i="2"/>
  <c r="P77" i="2" s="1"/>
  <c r="O76" i="2"/>
  <c r="O77" i="2" s="1"/>
  <c r="M82" i="2"/>
  <c r="M83" i="2" s="1"/>
  <c r="L82" i="2"/>
  <c r="L83" i="2" s="1"/>
  <c r="M80" i="2"/>
  <c r="L80" i="2"/>
  <c r="M78" i="2"/>
  <c r="L78" i="2"/>
  <c r="M76" i="2"/>
  <c r="M81" i="2" s="1"/>
  <c r="L76" i="2"/>
  <c r="L81" i="2" s="1"/>
  <c r="I82" i="2"/>
  <c r="I83" i="2" s="1"/>
  <c r="H82" i="2"/>
  <c r="H83" i="2" s="1"/>
  <c r="G82" i="2"/>
  <c r="G83" i="2" s="1"/>
  <c r="I80" i="2"/>
  <c r="H80" i="2"/>
  <c r="G80" i="2"/>
  <c r="I78" i="2"/>
  <c r="H78" i="2"/>
  <c r="G78" i="2"/>
  <c r="I76" i="2"/>
  <c r="H76" i="2"/>
  <c r="G76" i="2"/>
  <c r="G79" i="2" s="1"/>
  <c r="P71" i="2"/>
  <c r="O71" i="2"/>
  <c r="N71" i="2"/>
  <c r="M71" i="2"/>
  <c r="L71" i="2"/>
  <c r="K71" i="2"/>
  <c r="J71" i="2"/>
  <c r="I71" i="2"/>
  <c r="H71" i="2"/>
  <c r="G71" i="2"/>
  <c r="AK68" i="2"/>
  <c r="AJ68" i="2"/>
  <c r="AE68" i="2"/>
  <c r="AD68" i="2"/>
  <c r="AC68" i="2"/>
  <c r="P67" i="2"/>
  <c r="R67" i="2" s="1"/>
  <c r="AC65" i="2"/>
  <c r="G66" i="2"/>
  <c r="AK66" i="2"/>
  <c r="AJ66" i="2"/>
  <c r="AK65" i="2"/>
  <c r="AJ65" i="2"/>
  <c r="AE67" i="2"/>
  <c r="AD67" i="2"/>
  <c r="AE66" i="2"/>
  <c r="AD66" i="2"/>
  <c r="AE65" i="2"/>
  <c r="AD65" i="2"/>
  <c r="R68" i="2"/>
  <c r="AL68" i="2" s="1"/>
  <c r="R65" i="2"/>
  <c r="S65" i="2" s="1"/>
  <c r="P64" i="2"/>
  <c r="R64" i="2" s="1"/>
  <c r="S64" i="2" s="1"/>
  <c r="T64" i="2" s="1"/>
  <c r="U64" i="2" s="1"/>
  <c r="V64" i="2" s="1"/>
  <c r="W64" i="2" s="1"/>
  <c r="X64" i="2" s="1"/>
  <c r="Y64" i="2" s="1"/>
  <c r="Z64" i="2" s="1"/>
  <c r="AA64" i="2" s="1"/>
  <c r="O62" i="2"/>
  <c r="O69" i="2" s="1"/>
  <c r="O72" i="2" s="1"/>
  <c r="N62" i="2"/>
  <c r="N69" i="2" s="1"/>
  <c r="M62" i="2"/>
  <c r="L62" i="2"/>
  <c r="J62" i="2"/>
  <c r="J69" i="2" s="1"/>
  <c r="I62" i="2"/>
  <c r="H62" i="2"/>
  <c r="K60" i="2"/>
  <c r="AD60" i="2" s="1"/>
  <c r="G60" i="2"/>
  <c r="AC60" i="2" s="1"/>
  <c r="P58" i="2"/>
  <c r="P62" i="2" s="1"/>
  <c r="K58" i="2"/>
  <c r="G58" i="2"/>
  <c r="G62" i="2" s="1"/>
  <c r="AK61" i="2"/>
  <c r="AJ61" i="2"/>
  <c r="AK60" i="2"/>
  <c r="AJ60" i="2"/>
  <c r="AK59" i="2"/>
  <c r="AJ59" i="2"/>
  <c r="AK58" i="2"/>
  <c r="AJ58" i="2"/>
  <c r="AJ62" i="2" s="1"/>
  <c r="AJ69" i="2" s="1"/>
  <c r="AE61" i="2"/>
  <c r="AD61" i="2"/>
  <c r="AC61" i="2"/>
  <c r="AE60" i="2"/>
  <c r="AE59" i="2"/>
  <c r="AD59" i="2"/>
  <c r="AC59" i="2"/>
  <c r="AE58" i="2"/>
  <c r="R59" i="2"/>
  <c r="S59" i="2" s="1"/>
  <c r="AF59" i="2" s="1"/>
  <c r="P54" i="2"/>
  <c r="P50" i="2" s="1"/>
  <c r="O54" i="2"/>
  <c r="N54" i="2"/>
  <c r="N49" i="2" s="1"/>
  <c r="M54" i="2"/>
  <c r="M49" i="2" s="1"/>
  <c r="L54" i="2"/>
  <c r="L50" i="2" s="1"/>
  <c r="K54" i="2"/>
  <c r="K49" i="2" s="1"/>
  <c r="J54" i="2"/>
  <c r="J49" i="2" s="1"/>
  <c r="I54" i="2"/>
  <c r="H54" i="2"/>
  <c r="H50" i="2" s="1"/>
  <c r="G54" i="2"/>
  <c r="P53" i="2"/>
  <c r="P47" i="2" s="1"/>
  <c r="P48" i="2" s="1"/>
  <c r="O53" i="2"/>
  <c r="O51" i="2" s="1"/>
  <c r="N53" i="2"/>
  <c r="M53" i="2"/>
  <c r="M51" i="2" s="1"/>
  <c r="L53" i="2"/>
  <c r="L47" i="2" s="1"/>
  <c r="L48" i="2" s="1"/>
  <c r="K53" i="2"/>
  <c r="K51" i="2" s="1"/>
  <c r="J53" i="2"/>
  <c r="J51" i="2" s="1"/>
  <c r="I53" i="2"/>
  <c r="H53" i="2"/>
  <c r="H47" i="2" s="1"/>
  <c r="H48" i="2" s="1"/>
  <c r="G53" i="2"/>
  <c r="G47" i="2" s="1"/>
  <c r="G48" i="2" s="1"/>
  <c r="S51" i="2"/>
  <c r="T51" i="2" s="1"/>
  <c r="U51" i="2" s="1"/>
  <c r="V51" i="2" s="1"/>
  <c r="W51" i="2" s="1"/>
  <c r="S50" i="2"/>
  <c r="U50" i="2" s="1"/>
  <c r="V50" i="2" s="1"/>
  <c r="L51" i="2"/>
  <c r="P49" i="2"/>
  <c r="L49" i="2"/>
  <c r="H49" i="2"/>
  <c r="X48" i="2"/>
  <c r="N47" i="2"/>
  <c r="N48" i="2" s="1"/>
  <c r="I47" i="2"/>
  <c r="I48" i="2" s="1"/>
  <c r="Y49" i="2"/>
  <c r="Z49" i="2" s="1"/>
  <c r="AA49" i="2" s="1"/>
  <c r="Y47" i="2"/>
  <c r="Y48" i="2" s="1"/>
  <c r="AK39" i="2"/>
  <c r="AJ39" i="2"/>
  <c r="AK38" i="2"/>
  <c r="AJ38" i="2"/>
  <c r="AE39" i="2"/>
  <c r="AD39" i="2"/>
  <c r="AC39" i="2"/>
  <c r="AE38" i="2"/>
  <c r="AD38" i="2"/>
  <c r="AC38" i="2"/>
  <c r="AL38" i="2"/>
  <c r="P38" i="2"/>
  <c r="AK36" i="2"/>
  <c r="AJ36" i="2"/>
  <c r="AK35" i="2"/>
  <c r="AJ35" i="2"/>
  <c r="AK34" i="2"/>
  <c r="AJ34" i="2"/>
  <c r="AH37" i="2"/>
  <c r="AG37" i="2"/>
  <c r="AF37" i="2"/>
  <c r="AE36" i="2"/>
  <c r="AD36" i="2"/>
  <c r="AC36" i="2"/>
  <c r="AE35" i="2"/>
  <c r="AD35" i="2"/>
  <c r="AC35" i="2"/>
  <c r="AE34" i="2"/>
  <c r="AD34" i="2"/>
  <c r="AC34" i="2"/>
  <c r="AL35" i="2"/>
  <c r="O32" i="2"/>
  <c r="O41" i="2" s="1"/>
  <c r="J32" i="2"/>
  <c r="J41" i="2" s="1"/>
  <c r="I32" i="2"/>
  <c r="I41" i="2" s="1"/>
  <c r="G32" i="2"/>
  <c r="G41" i="2" s="1"/>
  <c r="N31" i="2"/>
  <c r="N32" i="2" s="1"/>
  <c r="N41" i="2" s="1"/>
  <c r="P30" i="2"/>
  <c r="P97" i="2" s="1"/>
  <c r="P29" i="2"/>
  <c r="P28" i="2"/>
  <c r="P26" i="2"/>
  <c r="L27" i="2"/>
  <c r="L32" i="2" s="1"/>
  <c r="L41" i="2" s="1"/>
  <c r="H27" i="2"/>
  <c r="H32" i="2" s="1"/>
  <c r="H41" i="2" s="1"/>
  <c r="M25" i="2"/>
  <c r="M24" i="2" s="1"/>
  <c r="K25" i="2"/>
  <c r="K24" i="2" s="1"/>
  <c r="K32" i="2" s="1"/>
  <c r="K41" i="2" s="1"/>
  <c r="AK31" i="2"/>
  <c r="AJ31" i="2"/>
  <c r="AK30" i="2"/>
  <c r="AJ30" i="2"/>
  <c r="AK29" i="2"/>
  <c r="AJ29" i="2"/>
  <c r="AK28" i="2"/>
  <c r="AJ28" i="2"/>
  <c r="AK27" i="2"/>
  <c r="AJ27" i="2"/>
  <c r="AK26" i="2"/>
  <c r="AJ26" i="2"/>
  <c r="AK25" i="2"/>
  <c r="AJ25" i="2"/>
  <c r="AK24" i="2"/>
  <c r="AJ24" i="2"/>
  <c r="AE31" i="2"/>
  <c r="AD31" i="2"/>
  <c r="AC31" i="2"/>
  <c r="AE30" i="2"/>
  <c r="AD30" i="2"/>
  <c r="AC30" i="2"/>
  <c r="AE29" i="2"/>
  <c r="AD29" i="2"/>
  <c r="AC29" i="2"/>
  <c r="AE28" i="2"/>
  <c r="AD28" i="2"/>
  <c r="AC28" i="2"/>
  <c r="AE27" i="2"/>
  <c r="AD27" i="2"/>
  <c r="AC27" i="2"/>
  <c r="AE26" i="2"/>
  <c r="AD26" i="2"/>
  <c r="AC26" i="2"/>
  <c r="AE25" i="2"/>
  <c r="AC25" i="2"/>
  <c r="AE24" i="2"/>
  <c r="AC24" i="2"/>
  <c r="AL28" i="2"/>
  <c r="S20" i="2"/>
  <c r="P20" i="2"/>
  <c r="O20" i="2"/>
  <c r="N20" i="2"/>
  <c r="M20" i="2"/>
  <c r="L20" i="2"/>
  <c r="K20" i="2"/>
  <c r="AD20" i="2" s="1"/>
  <c r="J20" i="2"/>
  <c r="AJ20" i="2" s="1"/>
  <c r="I20" i="2"/>
  <c r="H20" i="2"/>
  <c r="G20" i="2"/>
  <c r="AK20" i="2"/>
  <c r="AK19" i="2"/>
  <c r="AJ19" i="2"/>
  <c r="AK18" i="2"/>
  <c r="AJ18" i="2"/>
  <c r="AK17" i="2"/>
  <c r="AK78" i="3" s="1"/>
  <c r="AJ17" i="2"/>
  <c r="AJ78" i="3" s="1"/>
  <c r="AE20" i="2"/>
  <c r="AC20" i="2"/>
  <c r="AE19" i="2"/>
  <c r="AD19" i="2"/>
  <c r="AC19" i="2"/>
  <c r="AE18" i="2"/>
  <c r="AD18" i="2"/>
  <c r="AC18" i="2"/>
  <c r="AE17" i="2"/>
  <c r="AE78" i="3" s="1"/>
  <c r="AD17" i="2"/>
  <c r="AD78" i="3" s="1"/>
  <c r="AC17" i="2"/>
  <c r="AC78" i="3" s="1"/>
  <c r="S19" i="2"/>
  <c r="AF19" i="2" s="1"/>
  <c r="S18" i="2"/>
  <c r="S43" i="3" s="1"/>
  <c r="O15" i="2"/>
  <c r="M15" i="2"/>
  <c r="L15" i="2"/>
  <c r="L21" i="2" s="1"/>
  <c r="K15" i="2"/>
  <c r="J15" i="2"/>
  <c r="J84" i="2" s="1"/>
  <c r="N14" i="2"/>
  <c r="N15" i="2" s="1"/>
  <c r="I14" i="2"/>
  <c r="H14" i="2"/>
  <c r="H15" i="2" s="1"/>
  <c r="G14" i="2"/>
  <c r="P14" i="2"/>
  <c r="P51" i="2" s="1"/>
  <c r="P13" i="2"/>
  <c r="P12" i="2"/>
  <c r="AK14" i="2"/>
  <c r="AJ14" i="2"/>
  <c r="AK13" i="2"/>
  <c r="AJ13" i="2"/>
  <c r="AK12" i="2"/>
  <c r="AJ12" i="2"/>
  <c r="AK11" i="2"/>
  <c r="AJ11" i="2"/>
  <c r="AK10" i="2"/>
  <c r="AJ10" i="2"/>
  <c r="AK9" i="2"/>
  <c r="AJ9" i="2"/>
  <c r="AK8" i="2"/>
  <c r="AJ8" i="2"/>
  <c r="AE14" i="2"/>
  <c r="AD14" i="2"/>
  <c r="AE13" i="2"/>
  <c r="AD13" i="2"/>
  <c r="AC13" i="2"/>
  <c r="AE12" i="2"/>
  <c r="AD12" i="2"/>
  <c r="AC12" i="2"/>
  <c r="AE11" i="2"/>
  <c r="AD11" i="2"/>
  <c r="AC11" i="2"/>
  <c r="AE10" i="2"/>
  <c r="AD10" i="2"/>
  <c r="AC10" i="2"/>
  <c r="AE9" i="2"/>
  <c r="AD9" i="2"/>
  <c r="AC9" i="2"/>
  <c r="AE8" i="2"/>
  <c r="AE156" i="3" s="1"/>
  <c r="AD8" i="2"/>
  <c r="AD63" i="3" s="1"/>
  <c r="AC8" i="2"/>
  <c r="AC156" i="3" s="1"/>
  <c r="AM6" i="2"/>
  <c r="AM46" i="2" s="1"/>
  <c r="AM57" i="2" s="1"/>
  <c r="AM75" i="2" s="1"/>
  <c r="AL6" i="2"/>
  <c r="AL46" i="2" s="1"/>
  <c r="AL57" i="2" s="1"/>
  <c r="AL75" i="2" s="1"/>
  <c r="AH6" i="2"/>
  <c r="AH46" i="2" s="1"/>
  <c r="AH57" i="2" s="1"/>
  <c r="AH75" i="2" s="1"/>
  <c r="AG6" i="2"/>
  <c r="AG46" i="2" s="1"/>
  <c r="AG57" i="2" s="1"/>
  <c r="AG75" i="2" s="1"/>
  <c r="AF6" i="2"/>
  <c r="AF46" i="2" s="1"/>
  <c r="AF57" i="2" s="1"/>
  <c r="AF75" i="2" s="1"/>
  <c r="AE6" i="2"/>
  <c r="AE46" i="2" s="1"/>
  <c r="AE57" i="2" s="1"/>
  <c r="AE75" i="2" s="1"/>
  <c r="AD6" i="2"/>
  <c r="AD46" i="2" s="1"/>
  <c r="AD57" i="2" s="1"/>
  <c r="AD75" i="2" s="1"/>
  <c r="AC6" i="2"/>
  <c r="AC46" i="2" s="1"/>
  <c r="AC57" i="2" s="1"/>
  <c r="AC75" i="2" s="1"/>
  <c r="AA6" i="2"/>
  <c r="AA46" i="2" s="1"/>
  <c r="AA57" i="2" s="1"/>
  <c r="AA75" i="2" s="1"/>
  <c r="Z6" i="2"/>
  <c r="Z46" i="2" s="1"/>
  <c r="Z57" i="2" s="1"/>
  <c r="Z75" i="2" s="1"/>
  <c r="Y6" i="2"/>
  <c r="Y46" i="2" s="1"/>
  <c r="Y57" i="2" s="1"/>
  <c r="Y75" i="2" s="1"/>
  <c r="X6" i="2"/>
  <c r="X46" i="2" s="1"/>
  <c r="X57" i="2" s="1"/>
  <c r="X75" i="2" s="1"/>
  <c r="W6" i="2"/>
  <c r="W46" i="2" s="1"/>
  <c r="W57" i="2" s="1"/>
  <c r="W75" i="2" s="1"/>
  <c r="V6" i="2"/>
  <c r="V46" i="2" s="1"/>
  <c r="V57" i="2" s="1"/>
  <c r="V75" i="2" s="1"/>
  <c r="U6" i="2"/>
  <c r="U46" i="2" s="1"/>
  <c r="U57" i="2" s="1"/>
  <c r="U75" i="2" s="1"/>
  <c r="T6" i="2"/>
  <c r="T46" i="2" s="1"/>
  <c r="T57" i="2" s="1"/>
  <c r="T75" i="2" s="1"/>
  <c r="S6" i="2"/>
  <c r="S46" i="2" s="1"/>
  <c r="S57" i="2" s="1"/>
  <c r="S75" i="2" s="1"/>
  <c r="R6" i="2"/>
  <c r="R46" i="2" s="1"/>
  <c r="R57" i="2" s="1"/>
  <c r="R75" i="2" s="1"/>
  <c r="Q6" i="2"/>
  <c r="P6" i="2"/>
  <c r="P46" i="2" s="1"/>
  <c r="P57" i="2" s="1"/>
  <c r="P75" i="2" s="1"/>
  <c r="O6" i="2"/>
  <c r="O46" i="2" s="1"/>
  <c r="O57" i="2" s="1"/>
  <c r="O75" i="2" s="1"/>
  <c r="N6" i="2"/>
  <c r="N46" i="2" s="1"/>
  <c r="N57" i="2" s="1"/>
  <c r="N75" i="2" s="1"/>
  <c r="M6" i="2"/>
  <c r="M46" i="2" s="1"/>
  <c r="M57" i="2" s="1"/>
  <c r="M75" i="2" s="1"/>
  <c r="L6" i="2"/>
  <c r="L46" i="2" s="1"/>
  <c r="L57" i="2" s="1"/>
  <c r="L75" i="2" s="1"/>
  <c r="K6" i="2"/>
  <c r="K46" i="2" s="1"/>
  <c r="K57" i="2" s="1"/>
  <c r="K75" i="2" s="1"/>
  <c r="J6" i="2"/>
  <c r="J46" i="2" s="1"/>
  <c r="J57" i="2" s="1"/>
  <c r="J75" i="2" s="1"/>
  <c r="I6" i="2"/>
  <c r="I46" i="2" s="1"/>
  <c r="I57" i="2" s="1"/>
  <c r="I75" i="2" s="1"/>
  <c r="H6" i="2"/>
  <c r="H46" i="2" s="1"/>
  <c r="H57" i="2" s="1"/>
  <c r="H75" i="2" s="1"/>
  <c r="G6" i="2"/>
  <c r="G6" i="3" s="1"/>
  <c r="F6" i="2"/>
  <c r="F46" i="2" s="1"/>
  <c r="F57" i="2" s="1"/>
  <c r="F75" i="2" s="1"/>
  <c r="E6" i="2"/>
  <c r="E46" i="2" s="1"/>
  <c r="E57" i="2" s="1"/>
  <c r="E75" i="2" s="1"/>
  <c r="D6" i="2"/>
  <c r="D46" i="2" s="1"/>
  <c r="D57" i="2" s="1"/>
  <c r="D75" i="2" s="1"/>
  <c r="AA5" i="2"/>
  <c r="AA5" i="3" s="1"/>
  <c r="Z5" i="2"/>
  <c r="Z5" i="3" s="1"/>
  <c r="Y5" i="2"/>
  <c r="Y5" i="3" s="1"/>
  <c r="X5" i="2"/>
  <c r="X5" i="3" s="1"/>
  <c r="W5" i="2"/>
  <c r="W5" i="3" s="1"/>
  <c r="V5" i="2"/>
  <c r="V5" i="3" s="1"/>
  <c r="U5" i="2"/>
  <c r="U5" i="3" s="1"/>
  <c r="T5" i="2"/>
  <c r="T5" i="3" s="1"/>
  <c r="S5" i="2"/>
  <c r="S5" i="3" s="1"/>
  <c r="R5" i="2"/>
  <c r="R5" i="3" s="1"/>
  <c r="Q5" i="2"/>
  <c r="Q5" i="3" s="1"/>
  <c r="P5" i="2"/>
  <c r="O5" i="2"/>
  <c r="N5" i="2"/>
  <c r="M5" i="2"/>
  <c r="L5" i="2"/>
  <c r="K5" i="2"/>
  <c r="J5" i="2"/>
  <c r="I5" i="2"/>
  <c r="H5" i="2"/>
  <c r="G5" i="2"/>
  <c r="F5" i="2"/>
  <c r="F5" i="3" s="1"/>
  <c r="E5" i="2"/>
  <c r="E5" i="3" s="1"/>
  <c r="D5" i="2"/>
  <c r="F187" i="1"/>
  <c r="F185" i="1"/>
  <c r="AH176" i="1"/>
  <c r="AH171" i="3" s="1"/>
  <c r="AG176" i="1"/>
  <c r="AG171" i="3" s="1"/>
  <c r="AF176" i="1"/>
  <c r="AF83" i="13" s="1"/>
  <c r="AE176" i="1"/>
  <c r="AD176" i="1"/>
  <c r="AC176" i="1"/>
  <c r="AA176" i="1"/>
  <c r="AA171" i="3" s="1"/>
  <c r="Z176" i="1"/>
  <c r="Z171" i="3" s="1"/>
  <c r="Y176" i="1"/>
  <c r="Y171" i="3" s="1"/>
  <c r="X176" i="1"/>
  <c r="X171" i="3" s="1"/>
  <c r="W176" i="1"/>
  <c r="W83" i="13" s="1"/>
  <c r="V176" i="1"/>
  <c r="V171" i="3" s="1"/>
  <c r="U176" i="1"/>
  <c r="U83" i="13" s="1"/>
  <c r="T176" i="1"/>
  <c r="T171" i="3" s="1"/>
  <c r="S176" i="1"/>
  <c r="S83" i="13" s="1"/>
  <c r="R176" i="1"/>
  <c r="R171" i="3" s="1"/>
  <c r="Q176" i="1"/>
  <c r="Q83" i="13" s="1"/>
  <c r="P176" i="1"/>
  <c r="P171" i="3" s="1"/>
  <c r="O176" i="1"/>
  <c r="O83" i="13" s="1"/>
  <c r="N176" i="1"/>
  <c r="N171" i="3" s="1"/>
  <c r="M176" i="1"/>
  <c r="M83" i="13" s="1"/>
  <c r="L176" i="1"/>
  <c r="L171" i="3" s="1"/>
  <c r="K176" i="1"/>
  <c r="K83" i="13" s="1"/>
  <c r="J176" i="1"/>
  <c r="J171" i="3" s="1"/>
  <c r="I176" i="1"/>
  <c r="I83" i="13" s="1"/>
  <c r="H176" i="1"/>
  <c r="H171" i="3" s="1"/>
  <c r="G176" i="1"/>
  <c r="G83" i="13" s="1"/>
  <c r="F176" i="1"/>
  <c r="F171" i="3" s="1"/>
  <c r="E176" i="1"/>
  <c r="E83" i="13" s="1"/>
  <c r="D176" i="1"/>
  <c r="AH168" i="1"/>
  <c r="AC168" i="1"/>
  <c r="P168" i="1"/>
  <c r="AM162" i="1"/>
  <c r="AL162" i="1"/>
  <c r="AK162" i="1"/>
  <c r="AJ162" i="1"/>
  <c r="AE162" i="1"/>
  <c r="AD162" i="1"/>
  <c r="AC162" i="1"/>
  <c r="G159" i="1"/>
  <c r="H159" i="1" s="1"/>
  <c r="I159" i="1" s="1"/>
  <c r="AL158" i="1"/>
  <c r="AK158" i="1"/>
  <c r="AJ158" i="1"/>
  <c r="AE158" i="1"/>
  <c r="AD158" i="1"/>
  <c r="AC158" i="1"/>
  <c r="P158" i="1"/>
  <c r="G156" i="1"/>
  <c r="AC156" i="1" s="1"/>
  <c r="P154" i="1"/>
  <c r="O154" i="1"/>
  <c r="N154" i="1"/>
  <c r="M154" i="1"/>
  <c r="L154" i="1"/>
  <c r="K154" i="1"/>
  <c r="J154" i="1"/>
  <c r="I154" i="1"/>
  <c r="H154" i="1"/>
  <c r="G154" i="1"/>
  <c r="AK153" i="1"/>
  <c r="AJ153" i="1"/>
  <c r="AJ76" i="2" s="1"/>
  <c r="AL152" i="1"/>
  <c r="AK152" i="1"/>
  <c r="AJ152" i="1"/>
  <c r="AE153" i="1"/>
  <c r="AD153" i="1"/>
  <c r="AC153" i="1"/>
  <c r="AE152" i="1"/>
  <c r="AD152" i="1"/>
  <c r="AC152" i="1"/>
  <c r="AL150" i="1"/>
  <c r="AK150" i="1"/>
  <c r="AJ150" i="1"/>
  <c r="AL149" i="1"/>
  <c r="AK149" i="1"/>
  <c r="AJ149" i="1"/>
  <c r="AE150" i="1"/>
  <c r="AD150" i="1"/>
  <c r="AC150" i="1"/>
  <c r="AE149" i="1"/>
  <c r="AD149" i="1"/>
  <c r="AC149" i="1"/>
  <c r="X35" i="13" l="1"/>
  <c r="Y35" i="13" s="1"/>
  <c r="Z35" i="13" s="1"/>
  <c r="AA35" i="13" s="1"/>
  <c r="J72" i="2"/>
  <c r="P91" i="2"/>
  <c r="Q91" i="2" s="1"/>
  <c r="R91" i="2" s="1"/>
  <c r="D5" i="3"/>
  <c r="AK51" i="3"/>
  <c r="AK144" i="3" s="1"/>
  <c r="P9" i="2"/>
  <c r="K47" i="2"/>
  <c r="K48" i="2" s="1"/>
  <c r="AK62" i="2"/>
  <c r="AK69" i="2" s="1"/>
  <c r="K62" i="2"/>
  <c r="I53" i="3"/>
  <c r="AK16" i="13"/>
  <c r="H84" i="2"/>
  <c r="AJ32" i="2"/>
  <c r="M53" i="3"/>
  <c r="N53" i="3" s="1"/>
  <c r="O53" i="3" s="1"/>
  <c r="AL53" i="3" s="1"/>
  <c r="AL146" i="3" s="1"/>
  <c r="AM72" i="3"/>
  <c r="AN72" i="3"/>
  <c r="M17" i="13"/>
  <c r="M25" i="13" s="1"/>
  <c r="M50" i="2"/>
  <c r="O47" i="2"/>
  <c r="O48" i="2" s="1"/>
  <c r="AK56" i="3"/>
  <c r="AK149" i="3" s="1"/>
  <c r="AC76" i="3"/>
  <c r="I147" i="3"/>
  <c r="N21" i="2"/>
  <c r="N74" i="3" s="1"/>
  <c r="P27" i="2"/>
  <c r="Q93" i="1" s="1"/>
  <c r="M47" i="2"/>
  <c r="M48" i="2" s="1"/>
  <c r="N50" i="2"/>
  <c r="N51" i="2"/>
  <c r="AD58" i="2"/>
  <c r="AE62" i="2"/>
  <c r="AE69" i="2" s="1"/>
  <c r="I47" i="3"/>
  <c r="J47" i="3" s="1"/>
  <c r="J53" i="3"/>
  <c r="AJ53" i="3" s="1"/>
  <c r="AJ146" i="3" s="1"/>
  <c r="O12" i="13"/>
  <c r="O17" i="13"/>
  <c r="P17" i="13"/>
  <c r="Q20" i="13"/>
  <c r="AD25" i="2"/>
  <c r="AJ41" i="2"/>
  <c r="H51" i="2"/>
  <c r="AL15" i="3"/>
  <c r="AL108" i="3" s="1"/>
  <c r="AL19" i="3"/>
  <c r="AL112" i="3" s="1"/>
  <c r="AL51" i="3"/>
  <c r="AL144" i="3" s="1"/>
  <c r="H12" i="13"/>
  <c r="J159" i="1"/>
  <c r="K159" i="1" s="1"/>
  <c r="L159" i="1" s="1"/>
  <c r="M159" i="1" s="1"/>
  <c r="N159" i="1" s="1"/>
  <c r="O159" i="1" s="1"/>
  <c r="P159" i="1" s="1"/>
  <c r="Q159" i="1" s="1"/>
  <c r="AJ82" i="2"/>
  <c r="AJ83" i="2" s="1"/>
  <c r="I51" i="2"/>
  <c r="AE32" i="2"/>
  <c r="AE41" i="2" s="1"/>
  <c r="J50" i="2"/>
  <c r="I81" i="2"/>
  <c r="L93" i="2"/>
  <c r="L96" i="2" s="1"/>
  <c r="L105" i="2" s="1"/>
  <c r="AL13" i="3"/>
  <c r="AL106" i="3" s="1"/>
  <c r="AL17" i="3"/>
  <c r="AL110" i="3" s="1"/>
  <c r="AJ22" i="3"/>
  <c r="AJ115" i="3" s="1"/>
  <c r="AJ26" i="3"/>
  <c r="AJ119" i="3" s="1"/>
  <c r="AJ30" i="3"/>
  <c r="AJ123" i="3" s="1"/>
  <c r="AL49" i="3"/>
  <c r="AL142" i="3" s="1"/>
  <c r="AL56" i="3"/>
  <c r="AL149" i="3" s="1"/>
  <c r="AG72" i="3"/>
  <c r="AH72" i="3"/>
  <c r="K76" i="3"/>
  <c r="K79" i="3" s="1"/>
  <c r="J147" i="3"/>
  <c r="AK15" i="2"/>
  <c r="AK21" i="2" s="1"/>
  <c r="AK74" i="3" s="1"/>
  <c r="K81" i="2"/>
  <c r="Q46" i="2"/>
  <c r="Q57" i="2" s="1"/>
  <c r="Q75" i="2" s="1"/>
  <c r="AL20" i="2"/>
  <c r="S35" i="2"/>
  <c r="T35" i="2" s="1"/>
  <c r="U35" i="2" s="1"/>
  <c r="V35" i="2" s="1"/>
  <c r="W35" i="2" s="1"/>
  <c r="AE154" i="1"/>
  <c r="AJ154" i="1"/>
  <c r="AL154" i="1"/>
  <c r="J47" i="2"/>
  <c r="J48" i="2" s="1"/>
  <c r="K79" i="2"/>
  <c r="AJ19" i="13"/>
  <c r="AJ17" i="13" s="1"/>
  <c r="AC17" i="13"/>
  <c r="AE17" i="13"/>
  <c r="AE11" i="13"/>
  <c r="J12" i="13"/>
  <c r="L12" i="13"/>
  <c r="L25" i="13" s="1"/>
  <c r="N12" i="13"/>
  <c r="N25" i="13" s="1"/>
  <c r="P12" i="13"/>
  <c r="P25" i="13" s="1"/>
  <c r="AE12" i="13"/>
  <c r="AE25" i="13" s="1"/>
  <c r="J17" i="13"/>
  <c r="L17" i="13"/>
  <c r="H20" i="13"/>
  <c r="K21" i="13"/>
  <c r="M21" i="13"/>
  <c r="K20" i="13"/>
  <c r="K23" i="13"/>
  <c r="AK19" i="13"/>
  <c r="AK21" i="13" s="1"/>
  <c r="AC12" i="13"/>
  <c r="N21" i="13"/>
  <c r="P23" i="13"/>
  <c r="N35" i="3"/>
  <c r="O35" i="3" s="1"/>
  <c r="AG135" i="3"/>
  <c r="AF135" i="3"/>
  <c r="I50" i="3"/>
  <c r="M50" i="3"/>
  <c r="AG143" i="3"/>
  <c r="N79" i="3"/>
  <c r="P79" i="3"/>
  <c r="P32" i="2"/>
  <c r="P41" i="2" s="1"/>
  <c r="AF16" i="3"/>
  <c r="AF109" i="3" s="1"/>
  <c r="AK25" i="3"/>
  <c r="AK118" i="3" s="1"/>
  <c r="AH35" i="3"/>
  <c r="AH128" i="3" s="1"/>
  <c r="P69" i="3"/>
  <c r="P71" i="3" s="1"/>
  <c r="AK37" i="3"/>
  <c r="AK130" i="3" s="1"/>
  <c r="AL38" i="3"/>
  <c r="AL131" i="3" s="1"/>
  <c r="AK41" i="3"/>
  <c r="AK134" i="3" s="1"/>
  <c r="AL42" i="3"/>
  <c r="AL135" i="3" s="1"/>
  <c r="P54" i="3"/>
  <c r="AF143" i="3"/>
  <c r="G79" i="3"/>
  <c r="M105" i="2"/>
  <c r="M98" i="2"/>
  <c r="S28" i="2"/>
  <c r="T28" i="2" s="1"/>
  <c r="U28" i="2" s="1"/>
  <c r="V28" i="2" s="1"/>
  <c r="AL29" i="2"/>
  <c r="L43" i="2"/>
  <c r="S38" i="2"/>
  <c r="T38" i="2" s="1"/>
  <c r="U38" i="2" s="1"/>
  <c r="V38" i="2" s="1"/>
  <c r="S47" i="2"/>
  <c r="S48" i="2" s="1"/>
  <c r="Z47" i="2"/>
  <c r="T59" i="2"/>
  <c r="U59" i="2" s="1"/>
  <c r="V59" i="2" s="1"/>
  <c r="W59" i="2" s="1"/>
  <c r="AC58" i="2"/>
  <c r="AC62" i="2" s="1"/>
  <c r="AL59" i="2"/>
  <c r="G69" i="2"/>
  <c r="N72" i="2"/>
  <c r="P94" i="2"/>
  <c r="Q94" i="2" s="1"/>
  <c r="R94" i="2" s="1"/>
  <c r="S94" i="2" s="1"/>
  <c r="AF94" i="2" s="1"/>
  <c r="R43" i="3"/>
  <c r="R136" i="3" s="1"/>
  <c r="S136" i="3" s="1"/>
  <c r="AC63" i="3"/>
  <c r="AE63" i="3"/>
  <c r="AK63" i="3"/>
  <c r="AD156" i="3"/>
  <c r="AJ156" i="3"/>
  <c r="J21" i="2"/>
  <c r="J43" i="2" s="1"/>
  <c r="AL25" i="2"/>
  <c r="AC32" i="2"/>
  <c r="AC41" i="2" s="1"/>
  <c r="AD62" i="2"/>
  <c r="AL60" i="2"/>
  <c r="AJ93" i="2"/>
  <c r="R25" i="3"/>
  <c r="AJ63" i="3"/>
  <c r="AK156" i="3"/>
  <c r="AF65" i="2"/>
  <c r="T65" i="2"/>
  <c r="U65" i="2" s="1"/>
  <c r="V65" i="2" s="1"/>
  <c r="W65" i="2" s="1"/>
  <c r="T19" i="2"/>
  <c r="U19" i="2" s="1"/>
  <c r="S68" i="2"/>
  <c r="AF68" i="2" s="1"/>
  <c r="AC79" i="3"/>
  <c r="AK79" i="3"/>
  <c r="AC154" i="1"/>
  <c r="AF153" i="1"/>
  <c r="AD154" i="1"/>
  <c r="AL153" i="1"/>
  <c r="H156" i="1"/>
  <c r="I156" i="1" s="1"/>
  <c r="J156" i="1" s="1"/>
  <c r="AJ156" i="1" s="1"/>
  <c r="R76" i="2"/>
  <c r="AE76" i="2"/>
  <c r="AE77" i="2" s="1"/>
  <c r="AC76" i="2"/>
  <c r="AC77" i="2" s="1"/>
  <c r="AD76" i="2"/>
  <c r="AD77" i="2" s="1"/>
  <c r="AK76" i="2"/>
  <c r="G77" i="2"/>
  <c r="I79" i="2"/>
  <c r="G81" i="2"/>
  <c r="L77" i="2"/>
  <c r="L79" i="2"/>
  <c r="O79" i="2"/>
  <c r="O81" i="2"/>
  <c r="H5" i="3"/>
  <c r="J5" i="3"/>
  <c r="L5" i="3"/>
  <c r="N5" i="3"/>
  <c r="P5" i="3"/>
  <c r="D6" i="3"/>
  <c r="D68" i="3" s="1"/>
  <c r="D83" i="3" s="1"/>
  <c r="D91" i="3" s="1"/>
  <c r="F6" i="3"/>
  <c r="F99" i="3" s="1"/>
  <c r="H6" i="3"/>
  <c r="H99" i="3" s="1"/>
  <c r="J6" i="3"/>
  <c r="J99" i="3" s="1"/>
  <c r="L6" i="3"/>
  <c r="L68" i="3" s="1"/>
  <c r="L83" i="3" s="1"/>
  <c r="L91" i="3" s="1"/>
  <c r="N6" i="3"/>
  <c r="N99" i="3" s="1"/>
  <c r="P6" i="3"/>
  <c r="P99" i="3" s="1"/>
  <c r="R6" i="3"/>
  <c r="R99" i="3" s="1"/>
  <c r="T6" i="3"/>
  <c r="T68" i="3" s="1"/>
  <c r="T83" i="3" s="1"/>
  <c r="T91" i="3" s="1"/>
  <c r="V6" i="3"/>
  <c r="V99" i="3" s="1"/>
  <c r="X6" i="3"/>
  <c r="X68" i="3" s="1"/>
  <c r="X83" i="3" s="1"/>
  <c r="X91" i="3" s="1"/>
  <c r="Z6" i="3"/>
  <c r="Z68" i="3" s="1"/>
  <c r="Z83" i="3" s="1"/>
  <c r="Z91" i="3" s="1"/>
  <c r="AC6" i="3"/>
  <c r="AC99" i="3" s="1"/>
  <c r="AE6" i="3"/>
  <c r="AE99" i="3" s="1"/>
  <c r="AG6" i="3"/>
  <c r="AG99" i="3" s="1"/>
  <c r="AL6" i="3"/>
  <c r="AL99" i="3" s="1"/>
  <c r="AC103" i="3"/>
  <c r="G46" i="2"/>
  <c r="G57" i="2" s="1"/>
  <c r="G75" i="2" s="1"/>
  <c r="I77" i="2"/>
  <c r="M77" i="2"/>
  <c r="M79" i="2"/>
  <c r="N79" i="2"/>
  <c r="N81" i="2"/>
  <c r="G5" i="3"/>
  <c r="I5" i="3"/>
  <c r="K5" i="3"/>
  <c r="M5" i="3"/>
  <c r="O5" i="3"/>
  <c r="E6" i="3"/>
  <c r="E99" i="3" s="1"/>
  <c r="I6" i="3"/>
  <c r="K6" i="3"/>
  <c r="K68" i="3" s="1"/>
  <c r="K83" i="3" s="1"/>
  <c r="K91" i="3" s="1"/>
  <c r="M6" i="3"/>
  <c r="M99" i="3" s="1"/>
  <c r="O6" i="3"/>
  <c r="O68" i="3" s="1"/>
  <c r="O83" i="3" s="1"/>
  <c r="O91" i="3" s="1"/>
  <c r="Q6" i="3"/>
  <c r="S6" i="3"/>
  <c r="S68" i="3" s="1"/>
  <c r="S83" i="3" s="1"/>
  <c r="S91" i="3" s="1"/>
  <c r="U6" i="3"/>
  <c r="U99" i="3" s="1"/>
  <c r="W6" i="3"/>
  <c r="W68" i="3" s="1"/>
  <c r="W83" i="3" s="1"/>
  <c r="W91" i="3" s="1"/>
  <c r="Y6" i="3"/>
  <c r="AA6" i="3"/>
  <c r="AA68" i="3" s="1"/>
  <c r="AA83" i="3" s="1"/>
  <c r="AA91" i="3" s="1"/>
  <c r="AD6" i="3"/>
  <c r="AD99" i="3" s="1"/>
  <c r="AF6" i="3"/>
  <c r="AF68" i="3" s="1"/>
  <c r="AF83" i="3" s="1"/>
  <c r="AF91" i="3" s="1"/>
  <c r="AH6" i="3"/>
  <c r="AM6" i="3"/>
  <c r="AM99" i="3" s="1"/>
  <c r="E111" i="2"/>
  <c r="G111" i="2"/>
  <c r="I111" i="2"/>
  <c r="K111" i="2"/>
  <c r="M111" i="2"/>
  <c r="O111" i="2"/>
  <c r="Q111" i="2"/>
  <c r="S111" i="2"/>
  <c r="U111" i="2"/>
  <c r="W111" i="2"/>
  <c r="Y111" i="2"/>
  <c r="AA111" i="2"/>
  <c r="AD111" i="2"/>
  <c r="AF111" i="2"/>
  <c r="AH111" i="2"/>
  <c r="E171" i="3"/>
  <c r="G171" i="3"/>
  <c r="I171" i="3"/>
  <c r="K171" i="3"/>
  <c r="M171" i="3"/>
  <c r="O171" i="3"/>
  <c r="Q171" i="3"/>
  <c r="S171" i="3"/>
  <c r="U171" i="3"/>
  <c r="W171" i="3"/>
  <c r="AD171" i="3"/>
  <c r="AF171" i="3"/>
  <c r="D83" i="13"/>
  <c r="F83" i="13"/>
  <c r="H83" i="13"/>
  <c r="J83" i="13"/>
  <c r="L83" i="13"/>
  <c r="N83" i="13"/>
  <c r="P83" i="13"/>
  <c r="R83" i="13"/>
  <c r="T83" i="13"/>
  <c r="V83" i="13"/>
  <c r="Z83" i="13"/>
  <c r="AC83" i="13"/>
  <c r="AE83" i="13"/>
  <c r="AG83" i="13"/>
  <c r="D111" i="2"/>
  <c r="F111" i="2"/>
  <c r="H111" i="2"/>
  <c r="J111" i="2"/>
  <c r="L111" i="2"/>
  <c r="N111" i="2"/>
  <c r="P111" i="2"/>
  <c r="R111" i="2"/>
  <c r="T111" i="2"/>
  <c r="V111" i="2"/>
  <c r="X111" i="2"/>
  <c r="Z111" i="2"/>
  <c r="AC111" i="2"/>
  <c r="AE111" i="2"/>
  <c r="AG111" i="2"/>
  <c r="D171" i="3"/>
  <c r="AC171" i="3"/>
  <c r="AE171" i="3"/>
  <c r="Y83" i="13"/>
  <c r="AA83" i="13"/>
  <c r="AD83" i="13"/>
  <c r="AJ52" i="3"/>
  <c r="AJ145" i="3" s="1"/>
  <c r="AC143" i="3"/>
  <c r="AL9" i="13"/>
  <c r="I12" i="13"/>
  <c r="AD16" i="13"/>
  <c r="G17" i="13"/>
  <c r="AK17" i="13"/>
  <c r="H23" i="13"/>
  <c r="I20" i="13"/>
  <c r="L20" i="13"/>
  <c r="P20" i="13"/>
  <c r="O21" i="13"/>
  <c r="G23" i="13"/>
  <c r="AE16" i="13"/>
  <c r="J20" i="13"/>
  <c r="M20" i="13"/>
  <c r="L21" i="13"/>
  <c r="P21" i="13"/>
  <c r="AC59" i="13"/>
  <c r="AC57" i="13"/>
  <c r="AC56" i="13"/>
  <c r="I23" i="13"/>
  <c r="N23" i="13"/>
  <c r="AD11" i="13"/>
  <c r="G12" i="13"/>
  <c r="K25" i="13"/>
  <c r="N20" i="13"/>
  <c r="AD19" i="13"/>
  <c r="H25" i="13"/>
  <c r="AK11" i="13"/>
  <c r="O20" i="13"/>
  <c r="AE28" i="13"/>
  <c r="J87" i="3"/>
  <c r="J84" i="3"/>
  <c r="J168" i="1" s="1"/>
  <c r="K11" i="3"/>
  <c r="N12" i="3"/>
  <c r="O12" i="3" s="1"/>
  <c r="AL12" i="3" s="1"/>
  <c r="AL105" i="3" s="1"/>
  <c r="AE13" i="3"/>
  <c r="AE106" i="3" s="1"/>
  <c r="AE15" i="3"/>
  <c r="AE108" i="3" s="1"/>
  <c r="AE17" i="3"/>
  <c r="AE110" i="3" s="1"/>
  <c r="AE19" i="3"/>
  <c r="AE112" i="3" s="1"/>
  <c r="AE24" i="3"/>
  <c r="AE117" i="3" s="1"/>
  <c r="AE28" i="3"/>
  <c r="AE121" i="3" s="1"/>
  <c r="J34" i="3"/>
  <c r="AJ34" i="3" s="1"/>
  <c r="K43" i="3"/>
  <c r="AK43" i="3" s="1"/>
  <c r="AK136" i="3" s="1"/>
  <c r="AD48" i="3"/>
  <c r="AD141" i="3" s="1"/>
  <c r="K53" i="3"/>
  <c r="O10" i="3"/>
  <c r="AE10" i="3" s="1"/>
  <c r="S27" i="2"/>
  <c r="AF27" i="2" s="1"/>
  <c r="AL27" i="2"/>
  <c r="O26" i="3"/>
  <c r="AL41" i="3"/>
  <c r="AL134" i="3" s="1"/>
  <c r="AE41" i="3"/>
  <c r="AE134" i="3" s="1"/>
  <c r="AJ25" i="3"/>
  <c r="AJ118" i="3" s="1"/>
  <c r="K39" i="3"/>
  <c r="AK39" i="3" s="1"/>
  <c r="AK132" i="3" s="1"/>
  <c r="AD52" i="3"/>
  <c r="J12" i="3"/>
  <c r="K12" i="3" s="1"/>
  <c r="AK12" i="3" s="1"/>
  <c r="AK105" i="3" s="1"/>
  <c r="K13" i="3"/>
  <c r="AK13" i="3" s="1"/>
  <c r="AK106" i="3" s="1"/>
  <c r="AJ13" i="3"/>
  <c r="AJ106" i="3" s="1"/>
  <c r="K15" i="3"/>
  <c r="AK15" i="3" s="1"/>
  <c r="AK108" i="3" s="1"/>
  <c r="AJ15" i="3"/>
  <c r="AJ108" i="3" s="1"/>
  <c r="K17" i="3"/>
  <c r="AK17" i="3" s="1"/>
  <c r="AK110" i="3" s="1"/>
  <c r="AJ17" i="3"/>
  <c r="AJ110" i="3" s="1"/>
  <c r="AJ19" i="3"/>
  <c r="AJ112" i="3" s="1"/>
  <c r="K19" i="3"/>
  <c r="AK19" i="3" s="1"/>
  <c r="AK112" i="3" s="1"/>
  <c r="AK24" i="3"/>
  <c r="AK117" i="3" s="1"/>
  <c r="AK26" i="3"/>
  <c r="AK119" i="3" s="1"/>
  <c r="J27" i="3"/>
  <c r="K27" i="3" s="1"/>
  <c r="AK28" i="3"/>
  <c r="AK121" i="3" s="1"/>
  <c r="AL68" i="3"/>
  <c r="AL83" i="3" s="1"/>
  <c r="AL91" i="3" s="1"/>
  <c r="M84" i="3"/>
  <c r="M168" i="1" s="1"/>
  <c r="M87" i="3"/>
  <c r="I99" i="3"/>
  <c r="I68" i="3"/>
  <c r="I83" i="3" s="1"/>
  <c r="I91" i="3" s="1"/>
  <c r="Q99" i="3"/>
  <c r="Q68" i="3"/>
  <c r="Q83" i="3" s="1"/>
  <c r="Q91" i="3" s="1"/>
  <c r="Y99" i="3"/>
  <c r="Y68" i="3"/>
  <c r="Y83" i="3" s="1"/>
  <c r="Y91" i="3" s="1"/>
  <c r="AH99" i="3"/>
  <c r="AH68" i="3"/>
  <c r="AH83" i="3" s="1"/>
  <c r="AH91" i="3" s="1"/>
  <c r="N11" i="3"/>
  <c r="V12" i="3"/>
  <c r="W12" i="3" s="1"/>
  <c r="I16" i="3"/>
  <c r="M16" i="3"/>
  <c r="I20" i="3"/>
  <c r="M20" i="3"/>
  <c r="N20" i="3" s="1"/>
  <c r="O20" i="3" s="1"/>
  <c r="AL20" i="3" s="1"/>
  <c r="AL113" i="3" s="1"/>
  <c r="AE14" i="3"/>
  <c r="AE107" i="3" s="1"/>
  <c r="AE18" i="3"/>
  <c r="AE111" i="3" s="1"/>
  <c r="N22" i="3"/>
  <c r="O22" i="3" s="1"/>
  <c r="I23" i="3"/>
  <c r="J23" i="3" s="1"/>
  <c r="K23" i="3" s="1"/>
  <c r="M23" i="3"/>
  <c r="N23" i="3" s="1"/>
  <c r="O23" i="3" s="1"/>
  <c r="AD24" i="3"/>
  <c r="AD117" i="3" s="1"/>
  <c r="M27" i="3"/>
  <c r="N27" i="3" s="1"/>
  <c r="O27" i="3" s="1"/>
  <c r="AD28" i="3"/>
  <c r="AD121" i="3" s="1"/>
  <c r="N30" i="3"/>
  <c r="O30" i="3" s="1"/>
  <c r="AD25" i="3"/>
  <c r="AD118" i="3" s="1"/>
  <c r="AC119" i="3"/>
  <c r="V34" i="3"/>
  <c r="AH34" i="3"/>
  <c r="AD35" i="3"/>
  <c r="AD128" i="3" s="1"/>
  <c r="AE39" i="3"/>
  <c r="AE132" i="3" s="1"/>
  <c r="AD41" i="3"/>
  <c r="AD134" i="3" s="1"/>
  <c r="AJ35" i="3"/>
  <c r="AJ128" i="3" s="1"/>
  <c r="AJ37" i="3"/>
  <c r="AJ130" i="3" s="1"/>
  <c r="AC130" i="3"/>
  <c r="AJ41" i="3"/>
  <c r="AJ134" i="3" s="1"/>
  <c r="AC134" i="3"/>
  <c r="O43" i="3"/>
  <c r="H54" i="3"/>
  <c r="AE49" i="3"/>
  <c r="AE142" i="3" s="1"/>
  <c r="AD51" i="3"/>
  <c r="AD144" i="3" s="1"/>
  <c r="N52" i="3"/>
  <c r="O52" i="3" s="1"/>
  <c r="AL52" i="3" s="1"/>
  <c r="AL145" i="3" s="1"/>
  <c r="S52" i="3"/>
  <c r="AD56" i="3"/>
  <c r="AD149" i="3" s="1"/>
  <c r="J68" i="3"/>
  <c r="J83" i="3" s="1"/>
  <c r="J91" i="3" s="1"/>
  <c r="R68" i="3"/>
  <c r="R83" i="3" s="1"/>
  <c r="R91" i="3" s="1"/>
  <c r="AE25" i="3"/>
  <c r="AE118" i="3" s="1"/>
  <c r="AJ24" i="3"/>
  <c r="AJ117" i="3" s="1"/>
  <c r="AJ28" i="3"/>
  <c r="AJ121" i="3" s="1"/>
  <c r="L44" i="3"/>
  <c r="U128" i="3"/>
  <c r="R35" i="3"/>
  <c r="AL9" i="2" s="1"/>
  <c r="L69" i="3"/>
  <c r="M36" i="3"/>
  <c r="AC140" i="3"/>
  <c r="AJ48" i="3"/>
  <c r="AJ141" i="3" s="1"/>
  <c r="M59" i="3"/>
  <c r="N59" i="3" s="1"/>
  <c r="Z99" i="3"/>
  <c r="G84" i="3"/>
  <c r="G87" i="3"/>
  <c r="AJ11" i="3"/>
  <c r="G99" i="3"/>
  <c r="G68" i="3"/>
  <c r="G83" i="3" s="1"/>
  <c r="G91" i="3" s="1"/>
  <c r="I10" i="3"/>
  <c r="J10" i="3" s="1"/>
  <c r="K10" i="3" s="1"/>
  <c r="AK10" i="3" s="1"/>
  <c r="AK103" i="3" s="1"/>
  <c r="H87" i="3"/>
  <c r="H84" i="3"/>
  <c r="L87" i="3"/>
  <c r="L84" i="3"/>
  <c r="U105" i="3"/>
  <c r="I14" i="3"/>
  <c r="I18" i="3"/>
  <c r="AC109" i="3"/>
  <c r="AD22" i="3"/>
  <c r="AD26" i="3"/>
  <c r="AD119" i="3" s="1"/>
  <c r="I29" i="3"/>
  <c r="J29" i="3" s="1"/>
  <c r="K29" i="3" s="1"/>
  <c r="M29" i="3"/>
  <c r="N29" i="3" s="1"/>
  <c r="O29" i="3" s="1"/>
  <c r="AD30" i="3"/>
  <c r="AD123" i="3" s="1"/>
  <c r="AC116" i="3"/>
  <c r="AC123" i="3"/>
  <c r="G44" i="3"/>
  <c r="M34" i="3"/>
  <c r="V35" i="3"/>
  <c r="W35" i="3" s="1"/>
  <c r="AN35" i="3" s="1"/>
  <c r="AN128" i="3" s="1"/>
  <c r="AD37" i="3"/>
  <c r="AD130" i="3" s="1"/>
  <c r="G69" i="3"/>
  <c r="O37" i="3"/>
  <c r="AL37" i="3" s="1"/>
  <c r="AL130" i="3" s="1"/>
  <c r="I38" i="3"/>
  <c r="J38" i="3" s="1"/>
  <c r="K38" i="3" s="1"/>
  <c r="AK38" i="3" s="1"/>
  <c r="AK131" i="3" s="1"/>
  <c r="AJ39" i="3"/>
  <c r="AJ132" i="3" s="1"/>
  <c r="AC132" i="3"/>
  <c r="M40" i="3"/>
  <c r="N40" i="3" s="1"/>
  <c r="O40" i="3" s="1"/>
  <c r="AL40" i="3" s="1"/>
  <c r="AL133" i="3" s="1"/>
  <c r="I42" i="3"/>
  <c r="J42" i="3" s="1"/>
  <c r="K42" i="3" s="1"/>
  <c r="AK42" i="3" s="1"/>
  <c r="AK135" i="3" s="1"/>
  <c r="AJ43" i="3"/>
  <c r="AJ136" i="3" s="1"/>
  <c r="AC136" i="3"/>
  <c r="L54" i="3"/>
  <c r="N48" i="3"/>
  <c r="O48" i="3" s="1"/>
  <c r="AL48" i="3" s="1"/>
  <c r="AL141" i="3" s="1"/>
  <c r="AD49" i="3"/>
  <c r="AD142" i="3" s="1"/>
  <c r="AE51" i="3"/>
  <c r="AE144" i="3" s="1"/>
  <c r="AF47" i="3"/>
  <c r="R145" i="3"/>
  <c r="AF52" i="3"/>
  <c r="G54" i="3"/>
  <c r="AE56" i="3"/>
  <c r="AE149" i="3" s="1"/>
  <c r="D99" i="3"/>
  <c r="T99" i="3"/>
  <c r="AG68" i="3"/>
  <c r="AG83" i="3" s="1"/>
  <c r="AG91" i="3" s="1"/>
  <c r="I84" i="3"/>
  <c r="I168" i="1" s="1"/>
  <c r="I87" i="3"/>
  <c r="AD11" i="3"/>
  <c r="AC72" i="3"/>
  <c r="H44" i="3"/>
  <c r="P44" i="3"/>
  <c r="H69" i="3"/>
  <c r="I36" i="3"/>
  <c r="AE38" i="3"/>
  <c r="AE131" i="3" s="1"/>
  <c r="AD40" i="3"/>
  <c r="AD133" i="3" s="1"/>
  <c r="AJ40" i="3"/>
  <c r="AJ133" i="3" s="1"/>
  <c r="AE42" i="3"/>
  <c r="N47" i="3"/>
  <c r="AK49" i="3"/>
  <c r="AK142" i="3" s="1"/>
  <c r="AG140" i="3"/>
  <c r="AJ49" i="3"/>
  <c r="AJ142" i="3" s="1"/>
  <c r="AJ51" i="3"/>
  <c r="AJ144" i="3" s="1"/>
  <c r="AJ56" i="3"/>
  <c r="AJ149" i="3" s="1"/>
  <c r="AE59" i="3"/>
  <c r="AE152" i="3" s="1"/>
  <c r="AD75" i="3"/>
  <c r="AD76" i="3" s="1"/>
  <c r="AD79" i="3" s="1"/>
  <c r="AE73" i="3"/>
  <c r="AD59" i="3"/>
  <c r="AD152" i="3" s="1"/>
  <c r="O76" i="3"/>
  <c r="O79" i="3" s="1"/>
  <c r="V140" i="3"/>
  <c r="Y127" i="3"/>
  <c r="Y128" i="3"/>
  <c r="Z128" i="3" s="1"/>
  <c r="AA128" i="3" s="1"/>
  <c r="R140" i="3"/>
  <c r="U127" i="3"/>
  <c r="Z140" i="3"/>
  <c r="R146" i="3"/>
  <c r="S146" i="3" s="1"/>
  <c r="Y152" i="3"/>
  <c r="Z152" i="3" s="1"/>
  <c r="AA152" i="3" s="1"/>
  <c r="S12" i="2"/>
  <c r="AL12" i="2"/>
  <c r="S13" i="2"/>
  <c r="S25" i="3" s="1"/>
  <c r="AL13" i="2"/>
  <c r="AF18" i="2"/>
  <c r="T18" i="2"/>
  <c r="O84" i="2"/>
  <c r="O21" i="2"/>
  <c r="O43" i="2" s="1"/>
  <c r="N84" i="2"/>
  <c r="K84" i="2"/>
  <c r="K21" i="2"/>
  <c r="K43" i="2" s="1"/>
  <c r="AL19" i="2"/>
  <c r="AJ71" i="2"/>
  <c r="AJ72" i="2" s="1"/>
  <c r="AJ78" i="2"/>
  <c r="AJ79" i="2" s="1"/>
  <c r="AJ77" i="2"/>
  <c r="AM59" i="2"/>
  <c r="AD69" i="2"/>
  <c r="K69" i="2"/>
  <c r="G72" i="2"/>
  <c r="AD82" i="2"/>
  <c r="AD80" i="2"/>
  <c r="G51" i="2"/>
  <c r="AC14" i="2"/>
  <c r="AC15" i="2" s="1"/>
  <c r="AF20" i="2"/>
  <c r="T20" i="2"/>
  <c r="U20" i="2" s="1"/>
  <c r="V20" i="2" s="1"/>
  <c r="AC78" i="2"/>
  <c r="AC71" i="2"/>
  <c r="AC66" i="2"/>
  <c r="G15" i="2"/>
  <c r="AL18" i="2"/>
  <c r="AE80" i="2"/>
  <c r="AE82" i="2"/>
  <c r="AE15" i="2"/>
  <c r="AD15" i="2"/>
  <c r="P15" i="2"/>
  <c r="I15" i="2"/>
  <c r="M21" i="2"/>
  <c r="M74" i="3" s="1"/>
  <c r="H21" i="2"/>
  <c r="H43" i="2" s="1"/>
  <c r="K50" i="2"/>
  <c r="AD24" i="2"/>
  <c r="M32" i="2"/>
  <c r="M41" i="2" s="1"/>
  <c r="W50" i="2"/>
  <c r="X50" i="2" s="1"/>
  <c r="X51" i="2"/>
  <c r="AF60" i="2"/>
  <c r="T60" i="2"/>
  <c r="U60" i="2" s="1"/>
  <c r="V60" i="2" s="1"/>
  <c r="I69" i="2"/>
  <c r="I72" i="2" s="1"/>
  <c r="M69" i="2"/>
  <c r="M72" i="2" s="1"/>
  <c r="H77" i="2"/>
  <c r="H81" i="2"/>
  <c r="AK82" i="2"/>
  <c r="AK80" i="2"/>
  <c r="AF28" i="2"/>
  <c r="S34" i="2"/>
  <c r="AL34" i="2"/>
  <c r="AL36" i="2"/>
  <c r="S36" i="2"/>
  <c r="AE71" i="2"/>
  <c r="AE78" i="2"/>
  <c r="R58" i="2"/>
  <c r="S67" i="2"/>
  <c r="AL67" i="2"/>
  <c r="L84" i="2"/>
  <c r="AK32" i="2"/>
  <c r="AK41" i="2" s="1"/>
  <c r="AD78" i="2"/>
  <c r="G49" i="2"/>
  <c r="G50" i="2"/>
  <c r="O49" i="2"/>
  <c r="O50" i="2"/>
  <c r="AL65" i="2"/>
  <c r="K72" i="2"/>
  <c r="AJ80" i="2"/>
  <c r="AJ81" i="2" s="1"/>
  <c r="J81" i="2"/>
  <c r="P90" i="2"/>
  <c r="O93" i="2"/>
  <c r="AC82" i="2"/>
  <c r="AC83" i="2" s="1"/>
  <c r="AC80" i="2"/>
  <c r="AJ15" i="2"/>
  <c r="P80" i="2"/>
  <c r="P81" i="2" s="1"/>
  <c r="P82" i="2"/>
  <c r="AK78" i="2"/>
  <c r="AK77" i="2"/>
  <c r="AK71" i="2"/>
  <c r="I50" i="2"/>
  <c r="I49" i="2"/>
  <c r="P69" i="2"/>
  <c r="AD71" i="2"/>
  <c r="H79" i="2"/>
  <c r="J77" i="2"/>
  <c r="J79" i="2"/>
  <c r="M106" i="2"/>
  <c r="M99" i="2"/>
  <c r="I105" i="2"/>
  <c r="I98" i="2"/>
  <c r="P72" i="2"/>
  <c r="P79" i="2"/>
  <c r="S91" i="2"/>
  <c r="AL91" i="2"/>
  <c r="G96" i="2"/>
  <c r="AC93" i="2"/>
  <c r="AD93" i="2"/>
  <c r="K96" i="2"/>
  <c r="H69" i="2"/>
  <c r="H72" i="2" s="1"/>
  <c r="L69" i="2"/>
  <c r="L72" i="2" s="1"/>
  <c r="L98" i="2"/>
  <c r="N105" i="2"/>
  <c r="AK96" i="2"/>
  <c r="N98" i="2"/>
  <c r="H98" i="2"/>
  <c r="H105" i="2"/>
  <c r="J105" i="2"/>
  <c r="J98" i="2"/>
  <c r="AK93" i="2"/>
  <c r="AK154" i="1"/>
  <c r="R159" i="1" l="1"/>
  <c r="S159" i="1" s="1"/>
  <c r="T159" i="1" s="1"/>
  <c r="U159" i="1" s="1"/>
  <c r="V159" i="1" s="1"/>
  <c r="W159" i="1" s="1"/>
  <c r="X159" i="1" s="1"/>
  <c r="Y159" i="1" s="1"/>
  <c r="Z159" i="1" s="1"/>
  <c r="AA159" i="1" s="1"/>
  <c r="AC147" i="3"/>
  <c r="AF35" i="2"/>
  <c r="T27" i="2"/>
  <c r="U27" i="2" s="1"/>
  <c r="V27" i="2" s="1"/>
  <c r="W27" i="2" s="1"/>
  <c r="AK79" i="2"/>
  <c r="AK81" i="2"/>
  <c r="AE68" i="3"/>
  <c r="AE83" i="3" s="1"/>
  <c r="AE91" i="3" s="1"/>
  <c r="F68" i="3"/>
  <c r="F83" i="3" s="1"/>
  <c r="F91" i="3" s="1"/>
  <c r="AD72" i="2"/>
  <c r="AM65" i="2"/>
  <c r="AM35" i="2"/>
  <c r="V68" i="3"/>
  <c r="V83" i="3" s="1"/>
  <c r="V91" i="3" s="1"/>
  <c r="S145" i="3"/>
  <c r="AD17" i="3"/>
  <c r="AD110" i="3" s="1"/>
  <c r="AL43" i="3"/>
  <c r="AL136" i="3" s="1"/>
  <c r="AC60" i="13"/>
  <c r="AC68" i="13" s="1"/>
  <c r="J25" i="13"/>
  <c r="T94" i="2"/>
  <c r="U94" i="2" s="1"/>
  <c r="V94" i="2" s="1"/>
  <c r="AD53" i="3"/>
  <c r="AD146" i="3" s="1"/>
  <c r="V105" i="3"/>
  <c r="W105" i="3" s="1"/>
  <c r="N43" i="2"/>
  <c r="AK72" i="2"/>
  <c r="AC79" i="2"/>
  <c r="O99" i="3"/>
  <c r="AD13" i="3"/>
  <c r="AD106" i="3" s="1"/>
  <c r="R118" i="3"/>
  <c r="S118" i="3" s="1"/>
  <c r="M107" i="2"/>
  <c r="AE35" i="3"/>
  <c r="AE128" i="3" s="1"/>
  <c r="X12" i="3"/>
  <c r="M54" i="3"/>
  <c r="I54" i="3"/>
  <c r="T68" i="2"/>
  <c r="U68" i="2" s="1"/>
  <c r="V68" i="2" s="1"/>
  <c r="AF38" i="2"/>
  <c r="AC69" i="2"/>
  <c r="AC72" i="2" s="1"/>
  <c r="AJ47" i="3"/>
  <c r="AE53" i="3"/>
  <c r="AE146" i="3" s="1"/>
  <c r="AF99" i="3"/>
  <c r="N50" i="3"/>
  <c r="O50" i="3" s="1"/>
  <c r="AL50" i="3" s="1"/>
  <c r="AL143" i="3" s="1"/>
  <c r="AM68" i="3"/>
  <c r="AM83" i="3" s="1"/>
  <c r="AM91" i="3" s="1"/>
  <c r="AD68" i="3"/>
  <c r="AD83" i="3" s="1"/>
  <c r="AD91" i="3" s="1"/>
  <c r="U68" i="3"/>
  <c r="U83" i="3" s="1"/>
  <c r="U91" i="3" s="1"/>
  <c r="M68" i="3"/>
  <c r="M83" i="3" s="1"/>
  <c r="M91" i="3" s="1"/>
  <c r="AK12" i="13"/>
  <c r="AK25" i="13" s="1"/>
  <c r="AK35" i="3"/>
  <c r="AK128" i="3" s="1"/>
  <c r="AC25" i="13"/>
  <c r="O25" i="13"/>
  <c r="AL94" i="2"/>
  <c r="AC81" i="2"/>
  <c r="N68" i="3"/>
  <c r="N83" i="3" s="1"/>
  <c r="N91" i="3" s="1"/>
  <c r="W99" i="3"/>
  <c r="AC54" i="3"/>
  <c r="AK23" i="3"/>
  <c r="AK116" i="3" s="1"/>
  <c r="AM12" i="3"/>
  <c r="AM105" i="3" s="1"/>
  <c r="P68" i="3"/>
  <c r="P83" i="3" s="1"/>
  <c r="P91" i="3" s="1"/>
  <c r="AK53" i="3"/>
  <c r="AK146" i="3" s="1"/>
  <c r="T76" i="2"/>
  <c r="AK43" i="2"/>
  <c r="M43" i="2"/>
  <c r="O74" i="3"/>
  <c r="K156" i="1"/>
  <c r="L156" i="1" s="1"/>
  <c r="M156" i="1" s="1"/>
  <c r="N156" i="1" s="1"/>
  <c r="AE79" i="2"/>
  <c r="AD81" i="2"/>
  <c r="X99" i="3"/>
  <c r="L99" i="3"/>
  <c r="AA99" i="3"/>
  <c r="S99" i="3"/>
  <c r="K99" i="3"/>
  <c r="E68" i="3"/>
  <c r="E83" i="3" s="1"/>
  <c r="E91" i="3" s="1"/>
  <c r="AC68" i="3"/>
  <c r="AC83" i="3" s="1"/>
  <c r="AC91" i="3" s="1"/>
  <c r="H68" i="3"/>
  <c r="H83" i="3" s="1"/>
  <c r="H91" i="3" s="1"/>
  <c r="AD79" i="2"/>
  <c r="AE81" i="2"/>
  <c r="AJ12" i="13"/>
  <c r="AJ25" i="13" s="1"/>
  <c r="AL14" i="13"/>
  <c r="AL16" i="13" s="1"/>
  <c r="Q25" i="13"/>
  <c r="AE135" i="3"/>
  <c r="AF145" i="3"/>
  <c r="AD115" i="3"/>
  <c r="AD19" i="3"/>
  <c r="AD112" i="3" s="1"/>
  <c r="AD145" i="3"/>
  <c r="I44" i="3"/>
  <c r="AK29" i="3"/>
  <c r="AK122" i="3" s="1"/>
  <c r="AJ38" i="3"/>
  <c r="AJ131" i="3" s="1"/>
  <c r="AK27" i="3"/>
  <c r="AK120" i="3" s="1"/>
  <c r="AE30" i="3"/>
  <c r="AE123" i="3" s="1"/>
  <c r="J50" i="3"/>
  <c r="J54" i="3" s="1"/>
  <c r="AC115" i="3"/>
  <c r="AF25" i="3"/>
  <c r="AF118" i="3" s="1"/>
  <c r="R29" i="3"/>
  <c r="AL29" i="3" s="1"/>
  <c r="AL122" i="3" s="1"/>
  <c r="U18" i="2"/>
  <c r="T43" i="3"/>
  <c r="S25" i="2"/>
  <c r="R27" i="3"/>
  <c r="K74" i="3"/>
  <c r="AF43" i="3"/>
  <c r="AF136" i="3" s="1"/>
  <c r="AL25" i="3"/>
  <c r="AL118" i="3" s="1"/>
  <c r="S31" i="2"/>
  <c r="AL31" i="2"/>
  <c r="AA47" i="2"/>
  <c r="AA48" i="2" s="1"/>
  <c r="Z48" i="2"/>
  <c r="S29" i="2"/>
  <c r="R28" i="3"/>
  <c r="AL76" i="2"/>
  <c r="S76" i="2"/>
  <c r="AF76" i="2"/>
  <c r="AE103" i="3"/>
  <c r="AC129" i="3"/>
  <c r="AC137" i="3" s="1"/>
  <c r="AD58" i="13"/>
  <c r="AD56" i="13"/>
  <c r="AD59" i="13"/>
  <c r="AD57" i="13"/>
  <c r="AD21" i="13"/>
  <c r="AD28" i="13"/>
  <c r="AE21" i="13"/>
  <c r="G25" i="13"/>
  <c r="AD76" i="13"/>
  <c r="R19" i="13"/>
  <c r="R12" i="13" s="1"/>
  <c r="S9" i="13"/>
  <c r="S14" i="13"/>
  <c r="I25" i="13"/>
  <c r="AD17" i="13"/>
  <c r="AL11" i="13"/>
  <c r="AD12" i="13"/>
  <c r="AA140" i="3"/>
  <c r="V127" i="3"/>
  <c r="Z127" i="3"/>
  <c r="W140" i="3"/>
  <c r="H73" i="3"/>
  <c r="H71" i="3"/>
  <c r="G71" i="3"/>
  <c r="AC69" i="3"/>
  <c r="N34" i="3"/>
  <c r="M44" i="3"/>
  <c r="J14" i="3"/>
  <c r="K14" i="3" s="1"/>
  <c r="AK14" i="3" s="1"/>
  <c r="AK107" i="3" s="1"/>
  <c r="L88" i="3"/>
  <c r="AJ104" i="3"/>
  <c r="AJ87" i="3"/>
  <c r="AK59" i="3"/>
  <c r="AK152" i="3" s="1"/>
  <c r="K47" i="3"/>
  <c r="AE40" i="3"/>
  <c r="AE133" i="3" s="1"/>
  <c r="R128" i="3"/>
  <c r="V128" i="3"/>
  <c r="W128" i="3" s="1"/>
  <c r="T52" i="3"/>
  <c r="S54" i="3"/>
  <c r="M72" i="3"/>
  <c r="N16" i="3"/>
  <c r="V19" i="2"/>
  <c r="AK40" i="3"/>
  <c r="AK133" i="3" s="1"/>
  <c r="AD15" i="3"/>
  <c r="AD108" i="3" s="1"/>
  <c r="AJ12" i="3"/>
  <c r="AJ105" i="3" s="1"/>
  <c r="AG12" i="3"/>
  <c r="AG105" i="3" s="1"/>
  <c r="AE43" i="3"/>
  <c r="AE136" i="3" s="1"/>
  <c r="AJ29" i="3"/>
  <c r="AJ122" i="3" s="1"/>
  <c r="AE22" i="3"/>
  <c r="AD43" i="3"/>
  <c r="AD136" i="3" s="1"/>
  <c r="AE29" i="3"/>
  <c r="AE122" i="3" s="1"/>
  <c r="AE23" i="3"/>
  <c r="AE116" i="3" s="1"/>
  <c r="K84" i="3"/>
  <c r="AD84" i="3" s="1"/>
  <c r="AD168" i="1" s="1"/>
  <c r="K87" i="3"/>
  <c r="AK11" i="3"/>
  <c r="AD87" i="3"/>
  <c r="AD104" i="3"/>
  <c r="AC104" i="3"/>
  <c r="AC87" i="3"/>
  <c r="H168" i="1"/>
  <c r="AJ168" i="1" s="1"/>
  <c r="G88" i="3"/>
  <c r="G85" i="3"/>
  <c r="M69" i="3"/>
  <c r="M71" i="3" s="1"/>
  <c r="N36" i="3"/>
  <c r="AH127" i="3"/>
  <c r="I72" i="3"/>
  <c r="J16" i="3"/>
  <c r="AJ16" i="3" s="1"/>
  <c r="AJ109" i="3" s="1"/>
  <c r="AE37" i="3"/>
  <c r="AE130" i="3" s="1"/>
  <c r="AD23" i="3"/>
  <c r="AD116" i="3" s="1"/>
  <c r="AJ27" i="3"/>
  <c r="AJ120" i="3" s="1"/>
  <c r="AE20" i="3"/>
  <c r="AE113" i="3" s="1"/>
  <c r="AJ127" i="3"/>
  <c r="O47" i="3"/>
  <c r="I88" i="3"/>
  <c r="AF140" i="3"/>
  <c r="AF54" i="3"/>
  <c r="AE47" i="3"/>
  <c r="H85" i="3"/>
  <c r="H88" i="3"/>
  <c r="AJ84" i="3"/>
  <c r="AJ42" i="3"/>
  <c r="AJ135" i="3" s="1"/>
  <c r="AD38" i="3"/>
  <c r="AD131" i="3" s="1"/>
  <c r="L71" i="3"/>
  <c r="L73" i="3"/>
  <c r="AD47" i="3"/>
  <c r="W34" i="3"/>
  <c r="AN34" i="3" s="1"/>
  <c r="AN127" i="3" s="1"/>
  <c r="X105" i="3"/>
  <c r="Y12" i="3"/>
  <c r="Z12" i="3" s="1"/>
  <c r="AA12" i="3" s="1"/>
  <c r="M88" i="3"/>
  <c r="M85" i="3"/>
  <c r="AE52" i="3"/>
  <c r="AK30" i="3"/>
  <c r="AK123" i="3" s="1"/>
  <c r="AD27" i="3"/>
  <c r="AD120" i="3" s="1"/>
  <c r="AK22" i="3"/>
  <c r="AK115" i="3" s="1"/>
  <c r="AD39" i="3"/>
  <c r="AD132" i="3" s="1"/>
  <c r="AE48" i="3"/>
  <c r="AE141" i="3" s="1"/>
  <c r="AE27" i="3"/>
  <c r="AE120" i="3" s="1"/>
  <c r="J88" i="3"/>
  <c r="R147" i="3"/>
  <c r="S140" i="3"/>
  <c r="AJ140" i="3"/>
  <c r="AE76" i="3"/>
  <c r="AE79" i="3" s="1"/>
  <c r="J36" i="3"/>
  <c r="I69" i="3"/>
  <c r="I71" i="3" s="1"/>
  <c r="J18" i="3"/>
  <c r="K18" i="3" s="1"/>
  <c r="AK18" i="3" s="1"/>
  <c r="AK111" i="3" s="1"/>
  <c r="AD10" i="3"/>
  <c r="L168" i="1"/>
  <c r="AD42" i="3"/>
  <c r="S35" i="3"/>
  <c r="S9" i="2" s="1"/>
  <c r="AG35" i="3"/>
  <c r="AG128" i="3" s="1"/>
  <c r="AJ10" i="3"/>
  <c r="AJ103" i="3" s="1"/>
  <c r="AC44" i="3"/>
  <c r="AM34" i="3"/>
  <c r="J20" i="3"/>
  <c r="K20" i="3" s="1"/>
  <c r="AK20" i="3" s="1"/>
  <c r="AK113" i="3" s="1"/>
  <c r="AD12" i="3"/>
  <c r="AD105" i="3" s="1"/>
  <c r="N87" i="3"/>
  <c r="N84" i="3"/>
  <c r="N168" i="1" s="1"/>
  <c r="O11" i="3"/>
  <c r="AD29" i="3"/>
  <c r="AD122" i="3" s="1"/>
  <c r="AK52" i="3"/>
  <c r="AK145" i="3" s="1"/>
  <c r="AL35" i="3"/>
  <c r="AL128" i="3" s="1"/>
  <c r="AJ23" i="3"/>
  <c r="AJ116" i="3" s="1"/>
  <c r="AE26" i="3"/>
  <c r="AE119" i="3" s="1"/>
  <c r="AK48" i="3"/>
  <c r="AK141" i="3" s="1"/>
  <c r="K34" i="3"/>
  <c r="J44" i="3"/>
  <c r="AE12" i="3"/>
  <c r="AE105" i="3" s="1"/>
  <c r="O96" i="2"/>
  <c r="AE93" i="2"/>
  <c r="AM60" i="2"/>
  <c r="W60" i="2"/>
  <c r="Q97" i="2"/>
  <c r="M84" i="2"/>
  <c r="J106" i="2"/>
  <c r="AJ106" i="2" s="1"/>
  <c r="J99" i="2"/>
  <c r="AJ99" i="2" s="1"/>
  <c r="AJ98" i="2"/>
  <c r="H106" i="2"/>
  <c r="H107" i="2" s="1"/>
  <c r="H99" i="2"/>
  <c r="AK105" i="2"/>
  <c r="AM94" i="2"/>
  <c r="W94" i="2"/>
  <c r="AJ84" i="2"/>
  <c r="AJ21" i="2"/>
  <c r="AJ43" i="2" s="1"/>
  <c r="P93" i="2"/>
  <c r="P96" i="2" s="1"/>
  <c r="Q90" i="2"/>
  <c r="AF67" i="2"/>
  <c r="T67" i="2"/>
  <c r="U67" i="2" s="1"/>
  <c r="V67" i="2" s="1"/>
  <c r="AE72" i="2"/>
  <c r="AF36" i="2"/>
  <c r="T36" i="2"/>
  <c r="U36" i="2" s="1"/>
  <c r="V36" i="2" s="1"/>
  <c r="AM28" i="2"/>
  <c r="W28" i="2"/>
  <c r="AK83" i="2"/>
  <c r="AG65" i="2"/>
  <c r="X65" i="2"/>
  <c r="Y65" i="2" s="1"/>
  <c r="Z65" i="2" s="1"/>
  <c r="AD32" i="2"/>
  <c r="AD41" i="2" s="1"/>
  <c r="I84" i="2"/>
  <c r="I21" i="2"/>
  <c r="I43" i="2" s="1"/>
  <c r="AD21" i="2"/>
  <c r="AD74" i="3" s="1"/>
  <c r="G84" i="2"/>
  <c r="G21" i="2"/>
  <c r="AM20" i="2"/>
  <c r="W20" i="2"/>
  <c r="AG59" i="2"/>
  <c r="X59" i="2"/>
  <c r="Y59" i="2" s="1"/>
  <c r="Z59" i="2" s="1"/>
  <c r="AK84" i="2"/>
  <c r="T13" i="2"/>
  <c r="T25" i="3" s="1"/>
  <c r="AF13" i="2"/>
  <c r="AF12" i="2"/>
  <c r="T12" i="2"/>
  <c r="U12" i="2" s="1"/>
  <c r="V12" i="2" s="1"/>
  <c r="AJ105" i="2"/>
  <c r="AM68" i="2"/>
  <c r="W68" i="2"/>
  <c r="S58" i="2"/>
  <c r="AL58" i="2"/>
  <c r="T48" i="2"/>
  <c r="U47" i="2"/>
  <c r="AM27" i="2"/>
  <c r="P84" i="2"/>
  <c r="P21" i="2"/>
  <c r="AE84" i="2"/>
  <c r="AE21" i="2"/>
  <c r="AE43" i="2" s="1"/>
  <c r="AD83" i="2"/>
  <c r="AC84" i="2"/>
  <c r="AC21" i="2"/>
  <c r="AF91" i="2"/>
  <c r="T91" i="2"/>
  <c r="U91" i="2" s="1"/>
  <c r="V91" i="2" s="1"/>
  <c r="AM38" i="2"/>
  <c r="W38" i="2"/>
  <c r="AF34" i="2"/>
  <c r="T34" i="2"/>
  <c r="U34" i="2" s="1"/>
  <c r="V34" i="2" s="1"/>
  <c r="G105" i="2"/>
  <c r="G98" i="2"/>
  <c r="AC96" i="2"/>
  <c r="N106" i="2"/>
  <c r="AK106" i="2" s="1"/>
  <c r="AK98" i="2"/>
  <c r="N99" i="2"/>
  <c r="AK99" i="2" s="1"/>
  <c r="L106" i="2"/>
  <c r="L107" i="2" s="1"/>
  <c r="L99" i="2"/>
  <c r="K105" i="2"/>
  <c r="AD96" i="2"/>
  <c r="K98" i="2"/>
  <c r="I106" i="2"/>
  <c r="I107" i="2" s="1"/>
  <c r="I99" i="2"/>
  <c r="P83" i="2"/>
  <c r="Y51" i="2"/>
  <c r="AL26" i="2"/>
  <c r="S26" i="2"/>
  <c r="S29" i="3" s="1"/>
  <c r="AE83" i="2"/>
  <c r="AG35" i="2"/>
  <c r="X35" i="2"/>
  <c r="Y35" i="2" s="1"/>
  <c r="Z35" i="2" s="1"/>
  <c r="S152" i="1"/>
  <c r="S150" i="1" s="1"/>
  <c r="AD156" i="1"/>
  <c r="R17" i="13" l="1"/>
  <c r="AM153" i="1"/>
  <c r="AD20" i="3"/>
  <c r="AD113" i="3" s="1"/>
  <c r="S147" i="3"/>
  <c r="AA59" i="2"/>
  <c r="AH59" i="2" s="1"/>
  <c r="AN59" i="2"/>
  <c r="N54" i="3"/>
  <c r="AE50" i="3"/>
  <c r="AN12" i="3"/>
  <c r="AN105" i="3" s="1"/>
  <c r="AF147" i="3"/>
  <c r="AL19" i="13"/>
  <c r="AL17" i="13" s="1"/>
  <c r="AA35" i="2"/>
  <c r="AH35" i="2" s="1"/>
  <c r="AN35" i="2"/>
  <c r="AD25" i="13"/>
  <c r="AF14" i="13"/>
  <c r="AF16" i="13" s="1"/>
  <c r="AJ36" i="3"/>
  <c r="K50" i="3"/>
  <c r="K54" i="3" s="1"/>
  <c r="AJ50" i="3"/>
  <c r="AJ20" i="3"/>
  <c r="AJ113" i="3" s="1"/>
  <c r="AD135" i="3"/>
  <c r="AE145" i="3"/>
  <c r="AE143" i="3"/>
  <c r="AE115" i="3"/>
  <c r="AA65" i="2"/>
  <c r="AH65" i="2" s="1"/>
  <c r="AN65" i="2"/>
  <c r="T118" i="3"/>
  <c r="AC43" i="2"/>
  <c r="AC74" i="3"/>
  <c r="G43" i="2"/>
  <c r="G74" i="3"/>
  <c r="AE74" i="3"/>
  <c r="AF29" i="2"/>
  <c r="S28" i="3"/>
  <c r="AF28" i="3" s="1"/>
  <c r="AF121" i="3" s="1"/>
  <c r="T29" i="2"/>
  <c r="AF25" i="2"/>
  <c r="S27" i="3"/>
  <c r="AF27" i="3" s="1"/>
  <c r="AF120" i="3" s="1"/>
  <c r="T25" i="2"/>
  <c r="T136" i="3"/>
  <c r="R122" i="3"/>
  <c r="S122" i="3" s="1"/>
  <c r="AF29" i="3"/>
  <c r="AF122" i="3" s="1"/>
  <c r="U13" i="2"/>
  <c r="U25" i="3" s="1"/>
  <c r="R121" i="3"/>
  <c r="AL28" i="3"/>
  <c r="AL121" i="3" s="1"/>
  <c r="AF31" i="2"/>
  <c r="S30" i="3"/>
  <c r="T31" i="2"/>
  <c r="R120" i="3"/>
  <c r="AL27" i="3"/>
  <c r="AL120" i="3" s="1"/>
  <c r="V18" i="2"/>
  <c r="U43" i="3"/>
  <c r="R21" i="13"/>
  <c r="R20" i="13"/>
  <c r="S37" i="13"/>
  <c r="S16" i="13"/>
  <c r="T14" i="13"/>
  <c r="S31" i="13"/>
  <c r="S19" i="13"/>
  <c r="T9" i="13"/>
  <c r="S11" i="13"/>
  <c r="AF9" i="13"/>
  <c r="AD60" i="13"/>
  <c r="AD68" i="13" s="1"/>
  <c r="AJ129" i="3"/>
  <c r="AJ137" i="3" s="1"/>
  <c r="AJ44" i="3"/>
  <c r="P43" i="2"/>
  <c r="P74" i="3"/>
  <c r="AD18" i="3"/>
  <c r="AD111" i="3" s="1"/>
  <c r="O84" i="3"/>
  <c r="O87" i="3"/>
  <c r="AM35" i="3"/>
  <c r="AM128" i="3" s="1"/>
  <c r="AF35" i="3"/>
  <c r="AH12" i="3"/>
  <c r="AH105" i="3" s="1"/>
  <c r="AG34" i="3"/>
  <c r="AD14" i="3"/>
  <c r="AD107" i="3" s="1"/>
  <c r="AC85" i="3"/>
  <c r="AC88" i="3"/>
  <c r="AK84" i="3"/>
  <c r="K168" i="1"/>
  <c r="AK168" i="1" s="1"/>
  <c r="AE11" i="3"/>
  <c r="AK47" i="3"/>
  <c r="AJ14" i="3"/>
  <c r="AJ107" i="3" s="1"/>
  <c r="AE140" i="3"/>
  <c r="AE54" i="3"/>
  <c r="AD88" i="3"/>
  <c r="AD85" i="3"/>
  <c r="AM19" i="2"/>
  <c r="W19" i="2"/>
  <c r="N72" i="3"/>
  <c r="O16" i="3"/>
  <c r="T145" i="3"/>
  <c r="T54" i="3"/>
  <c r="U52" i="3"/>
  <c r="S128" i="3"/>
  <c r="O34" i="3"/>
  <c r="AE34" i="3" s="1"/>
  <c r="N44" i="3"/>
  <c r="H75" i="3"/>
  <c r="I73" i="3"/>
  <c r="H76" i="3"/>
  <c r="H79" i="3" s="1"/>
  <c r="H74" i="3"/>
  <c r="W127" i="3"/>
  <c r="AK34" i="3"/>
  <c r="AD34" i="3"/>
  <c r="AD103" i="3"/>
  <c r="N85" i="3"/>
  <c r="N88" i="3"/>
  <c r="AJ18" i="3"/>
  <c r="AJ111" i="3" s="1"/>
  <c r="J69" i="3"/>
  <c r="J71" i="3" s="1"/>
  <c r="K36" i="3"/>
  <c r="Y105" i="3"/>
  <c r="Z105" i="3" s="1"/>
  <c r="AA105" i="3" s="1"/>
  <c r="AD140" i="3"/>
  <c r="AL47" i="3"/>
  <c r="O54" i="3"/>
  <c r="AK87" i="3"/>
  <c r="AK104" i="3"/>
  <c r="AJ88" i="3"/>
  <c r="AM127" i="3"/>
  <c r="L75" i="3"/>
  <c r="L76" i="3" s="1"/>
  <c r="L79" i="3" s="1"/>
  <c r="L74" i="3"/>
  <c r="AF9" i="2"/>
  <c r="T9" i="2"/>
  <c r="U9" i="2" s="1"/>
  <c r="V9" i="2" s="1"/>
  <c r="J72" i="3"/>
  <c r="AJ72" i="3" s="1"/>
  <c r="K16" i="3"/>
  <c r="AD16" i="3" s="1"/>
  <c r="N69" i="3"/>
  <c r="O36" i="3"/>
  <c r="K88" i="3"/>
  <c r="K85" i="3"/>
  <c r="L85" i="3"/>
  <c r="AJ69" i="3"/>
  <c r="AA127" i="3"/>
  <c r="Z51" i="2"/>
  <c r="AD105" i="2"/>
  <c r="AC105" i="2"/>
  <c r="W34" i="2"/>
  <c r="AM34" i="2"/>
  <c r="AM91" i="2"/>
  <c r="W91" i="2"/>
  <c r="AG27" i="2"/>
  <c r="X27" i="2"/>
  <c r="Y27" i="2" s="1"/>
  <c r="Z27" i="2" s="1"/>
  <c r="X68" i="2"/>
  <c r="Y68" i="2" s="1"/>
  <c r="Z68" i="2" s="1"/>
  <c r="AG68" i="2"/>
  <c r="W12" i="2"/>
  <c r="AM12" i="2"/>
  <c r="X20" i="2"/>
  <c r="Y20" i="2" s="1"/>
  <c r="Z20" i="2" s="1"/>
  <c r="AG20" i="2"/>
  <c r="AD43" i="2"/>
  <c r="X28" i="2"/>
  <c r="Y28" i="2" s="1"/>
  <c r="Z28" i="2" s="1"/>
  <c r="AG28" i="2"/>
  <c r="N107" i="2"/>
  <c r="AK107" i="2" s="1"/>
  <c r="O105" i="2"/>
  <c r="O98" i="2"/>
  <c r="AE96" i="2"/>
  <c r="R90" i="2"/>
  <c r="Q93" i="2"/>
  <c r="Q96" i="2" s="1"/>
  <c r="AG94" i="2"/>
  <c r="X94" i="2"/>
  <c r="X60" i="2"/>
  <c r="Y60" i="2" s="1"/>
  <c r="Z60" i="2" s="1"/>
  <c r="AG60" i="2"/>
  <c r="T26" i="2"/>
  <c r="T29" i="3" s="1"/>
  <c r="AF26" i="2"/>
  <c r="K99" i="2"/>
  <c r="AD99" i="2" s="1"/>
  <c r="K106" i="2"/>
  <c r="AD106" i="2" s="1"/>
  <c r="AD98" i="2"/>
  <c r="X38" i="2"/>
  <c r="Y38" i="2" s="1"/>
  <c r="Z38" i="2" s="1"/>
  <c r="AG38" i="2"/>
  <c r="T58" i="2"/>
  <c r="AF58" i="2"/>
  <c r="J107" i="2"/>
  <c r="AJ107" i="2" s="1"/>
  <c r="AD84" i="2"/>
  <c r="W36" i="2"/>
  <c r="AM36" i="2"/>
  <c r="P98" i="2"/>
  <c r="P105" i="2"/>
  <c r="G99" i="2"/>
  <c r="AC99" i="2" s="1"/>
  <c r="G106" i="2"/>
  <c r="AC106" i="2" s="1"/>
  <c r="AC98" i="2"/>
  <c r="V47" i="2"/>
  <c r="U48" i="2"/>
  <c r="Y50" i="2"/>
  <c r="AM67" i="2"/>
  <c r="W67" i="2"/>
  <c r="R97" i="2"/>
  <c r="AL97" i="2" s="1"/>
  <c r="AL30" i="2"/>
  <c r="S30" i="2"/>
  <c r="AK156" i="1"/>
  <c r="O156" i="1"/>
  <c r="T152" i="1"/>
  <c r="S158" i="1"/>
  <c r="AF158" i="1" s="1"/>
  <c r="AF150" i="1"/>
  <c r="AF152" i="1"/>
  <c r="AL135" i="1"/>
  <c r="AK135" i="1"/>
  <c r="AJ135" i="1"/>
  <c r="AE135" i="1"/>
  <c r="AD135" i="1"/>
  <c r="AC135" i="1"/>
  <c r="P135" i="1"/>
  <c r="S135" i="1" s="1"/>
  <c r="T135" i="1" s="1"/>
  <c r="U135" i="1" s="1"/>
  <c r="AM130" i="1"/>
  <c r="AL130" i="1"/>
  <c r="AK130" i="1"/>
  <c r="AJ130" i="1"/>
  <c r="AH130" i="1"/>
  <c r="AG130" i="1"/>
  <c r="AF130" i="1"/>
  <c r="AE130" i="1"/>
  <c r="AD130" i="1"/>
  <c r="AC130" i="1"/>
  <c r="O126" i="1"/>
  <c r="O127" i="1" s="1"/>
  <c r="N126" i="1"/>
  <c r="N127" i="1" s="1"/>
  <c r="M126" i="1"/>
  <c r="M127" i="1" s="1"/>
  <c r="L126" i="1"/>
  <c r="L127" i="1" s="1"/>
  <c r="O120" i="1"/>
  <c r="O129" i="1" s="1"/>
  <c r="O131" i="1" s="1"/>
  <c r="N120" i="1"/>
  <c r="N129" i="1" s="1"/>
  <c r="N131" i="1" s="1"/>
  <c r="L120" i="1"/>
  <c r="L129" i="1" s="1"/>
  <c r="L131" i="1" s="1"/>
  <c r="K120" i="1"/>
  <c r="K129" i="1" s="1"/>
  <c r="K131" i="1" s="1"/>
  <c r="J120" i="1"/>
  <c r="J129" i="1" s="1"/>
  <c r="J131" i="1" s="1"/>
  <c r="H120" i="1"/>
  <c r="H129" i="1" s="1"/>
  <c r="H131" i="1" s="1"/>
  <c r="G120" i="1"/>
  <c r="G129" i="1" s="1"/>
  <c r="G131" i="1" s="1"/>
  <c r="O114" i="1"/>
  <c r="M114" i="1"/>
  <c r="L114" i="1"/>
  <c r="K114" i="1"/>
  <c r="J114" i="1"/>
  <c r="I114" i="1"/>
  <c r="H114" i="1"/>
  <c r="G114" i="1"/>
  <c r="O112" i="1"/>
  <c r="M112" i="1"/>
  <c r="L112" i="1"/>
  <c r="K112" i="1"/>
  <c r="J112" i="1"/>
  <c r="I112" i="1"/>
  <c r="H112" i="1"/>
  <c r="G112" i="1"/>
  <c r="N110" i="1"/>
  <c r="P110" i="1"/>
  <c r="AA109" i="1"/>
  <c r="Z109" i="1"/>
  <c r="Y109" i="1"/>
  <c r="X109" i="1"/>
  <c r="W109" i="1"/>
  <c r="V109" i="1"/>
  <c r="U109" i="1"/>
  <c r="T109" i="1"/>
  <c r="S109" i="1"/>
  <c r="P109" i="1"/>
  <c r="AA108" i="1"/>
  <c r="Z108" i="1"/>
  <c r="Y108" i="1"/>
  <c r="X108" i="1"/>
  <c r="W108" i="1"/>
  <c r="V108" i="1"/>
  <c r="U108" i="1"/>
  <c r="T108" i="1"/>
  <c r="S108" i="1"/>
  <c r="AL111" i="1"/>
  <c r="AK111" i="1"/>
  <c r="AJ111" i="1"/>
  <c r="AJ110" i="1"/>
  <c r="AL109" i="1"/>
  <c r="AK109" i="1"/>
  <c r="AJ109" i="1"/>
  <c r="AK107" i="1"/>
  <c r="AJ107" i="1"/>
  <c r="AE111" i="1"/>
  <c r="AD111" i="1"/>
  <c r="AC111" i="1"/>
  <c r="AD110" i="1"/>
  <c r="AC110" i="1"/>
  <c r="AE109" i="1"/>
  <c r="AD109" i="1"/>
  <c r="AC109" i="1"/>
  <c r="AE107" i="1"/>
  <c r="AD107" i="1"/>
  <c r="AC107" i="1"/>
  <c r="AC94" i="1"/>
  <c r="AC92" i="1"/>
  <c r="AC93" i="1" s="1"/>
  <c r="AC90" i="1"/>
  <c r="G96" i="1"/>
  <c r="AC96" i="1" s="1"/>
  <c r="H96" i="1"/>
  <c r="P94" i="1"/>
  <c r="P89" i="1" s="1"/>
  <c r="P97" i="1" s="1"/>
  <c r="O94" i="1"/>
  <c r="AE94" i="1" s="1"/>
  <c r="N94" i="1"/>
  <c r="M94" i="1"/>
  <c r="L94" i="1"/>
  <c r="L89" i="1" s="1"/>
  <c r="L97" i="1" s="1"/>
  <c r="O93" i="1"/>
  <c r="N93" i="1"/>
  <c r="M93" i="1"/>
  <c r="L93" i="1"/>
  <c r="K93" i="1"/>
  <c r="J93" i="1"/>
  <c r="I93" i="1"/>
  <c r="H93" i="1"/>
  <c r="G93" i="1"/>
  <c r="T92" i="1"/>
  <c r="U92" i="1" s="1"/>
  <c r="U93" i="1" s="1"/>
  <c r="O91" i="1"/>
  <c r="N91" i="1"/>
  <c r="M91" i="1"/>
  <c r="L91" i="1"/>
  <c r="K91" i="1"/>
  <c r="J91" i="1"/>
  <c r="I91" i="1"/>
  <c r="H91" i="1"/>
  <c r="G91" i="1"/>
  <c r="AM96" i="1"/>
  <c r="AL96" i="1"/>
  <c r="AK96" i="1"/>
  <c r="AJ94" i="1"/>
  <c r="AL92" i="1"/>
  <c r="AL93" i="1" s="1"/>
  <c r="AK92" i="1"/>
  <c r="AK93" i="1" s="1"/>
  <c r="AJ92" i="1"/>
  <c r="AJ93" i="1" s="1"/>
  <c r="AK90" i="1"/>
  <c r="AK91" i="1" s="1"/>
  <c r="AJ90" i="1"/>
  <c r="AJ91" i="1" s="1"/>
  <c r="AG96" i="1"/>
  <c r="AF96" i="1"/>
  <c r="AE96" i="1"/>
  <c r="AD96" i="1"/>
  <c r="AD94" i="1"/>
  <c r="AE92" i="1"/>
  <c r="AE93" i="1" s="1"/>
  <c r="AD92" i="1"/>
  <c r="AD93" i="1" s="1"/>
  <c r="AE90" i="1"/>
  <c r="AD90" i="1"/>
  <c r="AD91" i="1" s="1"/>
  <c r="T91" i="1"/>
  <c r="U91" i="1" s="1"/>
  <c r="V91" i="1" s="1"/>
  <c r="W91" i="1" s="1"/>
  <c r="X91" i="1" s="1"/>
  <c r="Y91" i="1" s="1"/>
  <c r="Z91" i="1" s="1"/>
  <c r="AA91" i="1" s="1"/>
  <c r="N89" i="1"/>
  <c r="N97" i="1" s="1"/>
  <c r="K89" i="1"/>
  <c r="K95" i="1" s="1"/>
  <c r="K98" i="1" s="1"/>
  <c r="J89" i="1"/>
  <c r="J97" i="1" s="1"/>
  <c r="I89" i="1"/>
  <c r="I97" i="1" s="1"/>
  <c r="H89" i="1"/>
  <c r="G89" i="1"/>
  <c r="G97" i="1" s="1"/>
  <c r="O72" i="1"/>
  <c r="N72" i="1"/>
  <c r="M72" i="1"/>
  <c r="L72" i="1"/>
  <c r="K72" i="1"/>
  <c r="J72" i="1"/>
  <c r="I72" i="1"/>
  <c r="H72" i="1"/>
  <c r="G72" i="1"/>
  <c r="P71" i="1"/>
  <c r="U65" i="1"/>
  <c r="V65" i="1" s="1"/>
  <c r="AM73" i="1"/>
  <c r="AL73" i="1"/>
  <c r="AK73" i="1"/>
  <c r="AJ73" i="1"/>
  <c r="AK71" i="1"/>
  <c r="AJ71" i="1"/>
  <c r="AM70" i="1"/>
  <c r="AL70" i="1"/>
  <c r="AK70" i="1"/>
  <c r="AJ70" i="1"/>
  <c r="AK69" i="1"/>
  <c r="AJ69" i="1"/>
  <c r="AM68" i="1"/>
  <c r="AL68" i="1"/>
  <c r="AK68" i="1"/>
  <c r="AJ68" i="1"/>
  <c r="AM67" i="1"/>
  <c r="AL67" i="1"/>
  <c r="AK67" i="1"/>
  <c r="AJ67" i="1"/>
  <c r="AM66" i="1"/>
  <c r="AL66" i="1"/>
  <c r="AK66" i="1"/>
  <c r="AJ66" i="1"/>
  <c r="AK65" i="1"/>
  <c r="AJ65" i="1"/>
  <c r="AH73" i="1"/>
  <c r="AG73" i="1"/>
  <c r="AF73" i="1"/>
  <c r="AE73" i="1"/>
  <c r="AD73" i="1"/>
  <c r="AC73" i="1"/>
  <c r="AE71" i="1"/>
  <c r="AD71" i="1"/>
  <c r="AC71" i="1"/>
  <c r="AH70" i="1"/>
  <c r="AG70" i="1"/>
  <c r="AF70" i="1"/>
  <c r="AE70" i="1"/>
  <c r="AD70" i="1"/>
  <c r="AC70" i="1"/>
  <c r="AE69" i="1"/>
  <c r="AD69" i="1"/>
  <c r="AC69" i="1"/>
  <c r="AH68" i="1"/>
  <c r="AG68" i="1"/>
  <c r="AF68" i="1"/>
  <c r="AE68" i="1"/>
  <c r="AD68" i="1"/>
  <c r="AC68" i="1"/>
  <c r="AH67" i="1"/>
  <c r="AG67" i="1"/>
  <c r="AF67" i="1"/>
  <c r="AE67" i="1"/>
  <c r="AD67" i="1"/>
  <c r="AC67" i="1"/>
  <c r="AH66" i="1"/>
  <c r="AG66" i="1"/>
  <c r="AF66" i="1"/>
  <c r="AE66" i="1"/>
  <c r="AD66" i="1"/>
  <c r="AC66" i="1"/>
  <c r="AE65" i="1"/>
  <c r="AD65" i="1"/>
  <c r="AC65" i="1"/>
  <c r="Y65" i="1"/>
  <c r="Z65" i="1" s="1"/>
  <c r="AA65" i="1" s="1"/>
  <c r="P64" i="1"/>
  <c r="P77" i="1" s="1"/>
  <c r="O64" i="1"/>
  <c r="O77" i="1" s="1"/>
  <c r="N64" i="1"/>
  <c r="M64" i="1"/>
  <c r="M77" i="1" s="1"/>
  <c r="L64" i="1"/>
  <c r="L74" i="1" s="1"/>
  <c r="K64" i="1"/>
  <c r="K74" i="1" s="1"/>
  <c r="J64" i="1"/>
  <c r="J74" i="1" s="1"/>
  <c r="I64" i="1"/>
  <c r="H64" i="1"/>
  <c r="H74" i="1" s="1"/>
  <c r="G64" i="1"/>
  <c r="G74" i="1" s="1"/>
  <c r="M57" i="1"/>
  <c r="M61" i="1" s="1"/>
  <c r="M62" i="1" s="1"/>
  <c r="L57" i="1"/>
  <c r="L59" i="1" s="1"/>
  <c r="L60" i="1" s="1"/>
  <c r="K57" i="1"/>
  <c r="J57" i="1"/>
  <c r="I57" i="1"/>
  <c r="H57" i="1"/>
  <c r="G57" i="1"/>
  <c r="AC57" i="1" s="1"/>
  <c r="AK58" i="1"/>
  <c r="AJ58" i="1"/>
  <c r="AE58" i="1"/>
  <c r="AD58" i="1"/>
  <c r="AC58" i="1"/>
  <c r="AE56" i="1"/>
  <c r="K56" i="1"/>
  <c r="AK56" i="1" s="1"/>
  <c r="J56" i="1"/>
  <c r="I56" i="1"/>
  <c r="H56" i="1"/>
  <c r="G56" i="1"/>
  <c r="AC56" i="1" s="1"/>
  <c r="M54" i="1"/>
  <c r="L54" i="1"/>
  <c r="AE53" i="1"/>
  <c r="K53" i="1"/>
  <c r="K54" i="1" s="1"/>
  <c r="J53" i="1"/>
  <c r="I53" i="1"/>
  <c r="I54" i="1" s="1"/>
  <c r="H53" i="1"/>
  <c r="H54" i="1" s="1"/>
  <c r="G53" i="1"/>
  <c r="P47" i="1"/>
  <c r="P46" i="1"/>
  <c r="AF46" i="1" s="1"/>
  <c r="O46" i="1"/>
  <c r="O50" i="1" s="1"/>
  <c r="N46" i="1"/>
  <c r="M46" i="1"/>
  <c r="M50" i="1" s="1"/>
  <c r="L46" i="1"/>
  <c r="L50" i="1" s="1"/>
  <c r="K46" i="1"/>
  <c r="J46" i="1"/>
  <c r="I46" i="1"/>
  <c r="H46" i="1"/>
  <c r="G46" i="1"/>
  <c r="AC46" i="1" s="1"/>
  <c r="AK47" i="1"/>
  <c r="AJ47" i="1"/>
  <c r="AM46" i="1"/>
  <c r="AL45" i="1"/>
  <c r="AE47" i="1"/>
  <c r="AD47" i="1"/>
  <c r="AC47" i="1"/>
  <c r="AH46" i="1"/>
  <c r="AG46" i="1"/>
  <c r="AE45" i="1"/>
  <c r="AF45" i="1"/>
  <c r="K45" i="1"/>
  <c r="J45" i="1"/>
  <c r="I45" i="1"/>
  <c r="H45" i="1"/>
  <c r="G45" i="1"/>
  <c r="G126" i="1" s="1"/>
  <c r="G127" i="1" s="1"/>
  <c r="P43" i="1"/>
  <c r="O43" i="1"/>
  <c r="N43" i="1"/>
  <c r="M43" i="1"/>
  <c r="L43" i="1"/>
  <c r="AE42" i="1"/>
  <c r="K42" i="1"/>
  <c r="J42" i="1"/>
  <c r="I42" i="1"/>
  <c r="H42" i="1"/>
  <c r="H43" i="1" s="1"/>
  <c r="G42" i="1"/>
  <c r="AC42" i="1" s="1"/>
  <c r="O39" i="1"/>
  <c r="N39" i="1"/>
  <c r="L39" i="1"/>
  <c r="K39" i="1"/>
  <c r="J39" i="1"/>
  <c r="I39" i="1"/>
  <c r="H39" i="1"/>
  <c r="G39" i="1"/>
  <c r="O37" i="1"/>
  <c r="N37" i="1"/>
  <c r="L37" i="1"/>
  <c r="K37" i="1"/>
  <c r="J37" i="1"/>
  <c r="I37" i="1"/>
  <c r="H37" i="1"/>
  <c r="G37" i="1"/>
  <c r="P36" i="1"/>
  <c r="P39" i="1" s="1"/>
  <c r="M35" i="1"/>
  <c r="M37" i="1" s="1"/>
  <c r="AK36" i="1"/>
  <c r="AJ36" i="1"/>
  <c r="AK35" i="1"/>
  <c r="AJ35" i="1"/>
  <c r="AK34" i="1"/>
  <c r="AJ34" i="1"/>
  <c r="AE36" i="1"/>
  <c r="AD36" i="1"/>
  <c r="AC36" i="1"/>
  <c r="AE35" i="1"/>
  <c r="AD35" i="1"/>
  <c r="AC35" i="1"/>
  <c r="AE34" i="1"/>
  <c r="AD34" i="1"/>
  <c r="AC34" i="1"/>
  <c r="AL35" i="1"/>
  <c r="S34" i="1"/>
  <c r="P32" i="1"/>
  <c r="O32" i="1"/>
  <c r="N32" i="1"/>
  <c r="M32" i="1"/>
  <c r="L32" i="1"/>
  <c r="K32" i="1"/>
  <c r="J32" i="1"/>
  <c r="I32" i="1"/>
  <c r="H32" i="1"/>
  <c r="G32" i="1"/>
  <c r="AK31" i="1"/>
  <c r="AJ31" i="1"/>
  <c r="AE31" i="1"/>
  <c r="AD31" i="1"/>
  <c r="AC31" i="1"/>
  <c r="P24" i="1"/>
  <c r="O24" i="1"/>
  <c r="O25" i="1" s="1"/>
  <c r="N24" i="1"/>
  <c r="M24" i="1"/>
  <c r="L24" i="1"/>
  <c r="K24" i="1"/>
  <c r="K25" i="1" s="1"/>
  <c r="J24" i="1"/>
  <c r="J25" i="1" s="1"/>
  <c r="I24" i="1"/>
  <c r="H24" i="1"/>
  <c r="H25" i="1" s="1"/>
  <c r="G24" i="1"/>
  <c r="G25" i="1" s="1"/>
  <c r="O21" i="1"/>
  <c r="P18" i="1"/>
  <c r="Q18" i="1" s="1"/>
  <c r="S18" i="1" s="1"/>
  <c r="P17" i="1"/>
  <c r="M18" i="1"/>
  <c r="M17" i="1"/>
  <c r="I18" i="1"/>
  <c r="I120" i="1" s="1"/>
  <c r="I129" i="1" s="1"/>
  <c r="I131" i="1" s="1"/>
  <c r="I17" i="1"/>
  <c r="O17" i="1"/>
  <c r="N17" i="1"/>
  <c r="N21" i="1" s="1"/>
  <c r="L17" i="1"/>
  <c r="K17" i="1"/>
  <c r="K21" i="1" s="1"/>
  <c r="J17" i="1"/>
  <c r="J21" i="1" s="1"/>
  <c r="H17" i="1"/>
  <c r="H21" i="1" s="1"/>
  <c r="G17" i="1"/>
  <c r="G119" i="1" s="1"/>
  <c r="P15" i="1"/>
  <c r="O15" i="1"/>
  <c r="N15" i="1"/>
  <c r="M15" i="1"/>
  <c r="L15" i="1"/>
  <c r="K15" i="1"/>
  <c r="J15" i="1"/>
  <c r="I15" i="1"/>
  <c r="H15" i="1"/>
  <c r="G15" i="1"/>
  <c r="AK18" i="1"/>
  <c r="AK16" i="1"/>
  <c r="AJ16" i="1"/>
  <c r="AK14" i="1"/>
  <c r="AK54" i="2" s="1"/>
  <c r="AJ14" i="1"/>
  <c r="AJ54" i="2" s="1"/>
  <c r="AD18" i="1"/>
  <c r="AC18" i="1"/>
  <c r="AE16" i="1"/>
  <c r="AD16" i="1"/>
  <c r="AC16" i="1"/>
  <c r="AE14" i="1"/>
  <c r="AE54" i="2" s="1"/>
  <c r="AD14" i="1"/>
  <c r="AD54" i="2" s="1"/>
  <c r="AC14" i="1"/>
  <c r="AC54" i="2" s="1"/>
  <c r="AL16" i="1"/>
  <c r="AJ12" i="1"/>
  <c r="AJ23" i="13" s="1"/>
  <c r="AD12" i="1"/>
  <c r="AD23" i="13" s="1"/>
  <c r="AC12" i="1"/>
  <c r="AC23" i="13" s="1"/>
  <c r="M12" i="1"/>
  <c r="K11" i="1"/>
  <c r="K10" i="1"/>
  <c r="K9" i="1"/>
  <c r="P11" i="1"/>
  <c r="O11" i="1"/>
  <c r="P10" i="1"/>
  <c r="O10" i="1"/>
  <c r="O9" i="1"/>
  <c r="N10" i="1"/>
  <c r="M10" i="1"/>
  <c r="L10" i="1"/>
  <c r="N9" i="1"/>
  <c r="M9" i="1"/>
  <c r="L9" i="1"/>
  <c r="J10" i="1"/>
  <c r="I10" i="1"/>
  <c r="H10" i="1"/>
  <c r="J9" i="1"/>
  <c r="I9" i="1"/>
  <c r="H9" i="1"/>
  <c r="G9" i="1"/>
  <c r="S17" i="13" l="1"/>
  <c r="U76" i="2"/>
  <c r="L119" i="1"/>
  <c r="M39" i="1"/>
  <c r="AJ53" i="1"/>
  <c r="AK57" i="1"/>
  <c r="O89" i="1"/>
  <c r="O95" i="1" s="1"/>
  <c r="O98" i="1" s="1"/>
  <c r="AE46" i="1"/>
  <c r="AE50" i="1" s="1"/>
  <c r="L48" i="1"/>
  <c r="L78" i="1" s="1"/>
  <c r="L79" i="1" s="1"/>
  <c r="I59" i="1"/>
  <c r="I60" i="1" s="1"/>
  <c r="M48" i="1"/>
  <c r="M49" i="1" s="1"/>
  <c r="G21" i="1"/>
  <c r="G28" i="1" s="1"/>
  <c r="M119" i="1"/>
  <c r="H19" i="1"/>
  <c r="H26" i="1" s="1"/>
  <c r="H49" i="13" s="1"/>
  <c r="H37" i="13" s="1"/>
  <c r="I126" i="1"/>
  <c r="I127" i="1" s="1"/>
  <c r="AK46" i="1"/>
  <c r="M59" i="1"/>
  <c r="M60" i="1" s="1"/>
  <c r="I77" i="1"/>
  <c r="I82" i="1" s="1"/>
  <c r="AK94" i="1"/>
  <c r="AK89" i="1" s="1"/>
  <c r="AE147" i="3"/>
  <c r="S120" i="3"/>
  <c r="AD50" i="3"/>
  <c r="AD54" i="3" s="1"/>
  <c r="J28" i="1"/>
  <c r="J29" i="1" s="1"/>
  <c r="AE17" i="1"/>
  <c r="M19" i="1"/>
  <c r="M26" i="1" s="1"/>
  <c r="M49" i="13" s="1"/>
  <c r="L19" i="1"/>
  <c r="L26" i="1" s="1"/>
  <c r="L49" i="13" s="1"/>
  <c r="L37" i="13" s="1"/>
  <c r="J126" i="1"/>
  <c r="J127" i="1" s="1"/>
  <c r="AE57" i="1"/>
  <c r="AE59" i="1" s="1"/>
  <c r="I61" i="1"/>
  <c r="I62" i="1" s="1"/>
  <c r="AK64" i="1"/>
  <c r="AK74" i="1" s="1"/>
  <c r="I19" i="1"/>
  <c r="I26" i="1" s="1"/>
  <c r="I49" i="13" s="1"/>
  <c r="N19" i="1"/>
  <c r="N26" i="1" s="1"/>
  <c r="AJ42" i="1"/>
  <c r="K77" i="1"/>
  <c r="P50" i="1"/>
  <c r="P51" i="1" s="1"/>
  <c r="AJ56" i="1"/>
  <c r="AJ57" i="1"/>
  <c r="H97" i="1"/>
  <c r="M89" i="1"/>
  <c r="M97" i="1" s="1"/>
  <c r="AJ96" i="1"/>
  <c r="AD114" i="1"/>
  <c r="AE36" i="3"/>
  <c r="AJ64" i="1"/>
  <c r="AJ72" i="1" s="1"/>
  <c r="AC120" i="1"/>
  <c r="AC129" i="1" s="1"/>
  <c r="AC131" i="1" s="1"/>
  <c r="AK120" i="1"/>
  <c r="AK129" i="1" s="1"/>
  <c r="AK131" i="1" s="1"/>
  <c r="L40" i="1"/>
  <c r="H40" i="1"/>
  <c r="AE89" i="1"/>
  <c r="AE97" i="1" s="1"/>
  <c r="AL12" i="13"/>
  <c r="AL25" i="13" s="1"/>
  <c r="AL21" i="13"/>
  <c r="AJ114" i="1"/>
  <c r="Q120" i="1"/>
  <c r="Q129" i="1" s="1"/>
  <c r="Q21" i="1"/>
  <c r="Q19" i="1"/>
  <c r="T45" i="1"/>
  <c r="U45" i="1" s="1"/>
  <c r="V45" i="1" s="1"/>
  <c r="W45" i="1" s="1"/>
  <c r="X45" i="1" s="1"/>
  <c r="Y45" i="1" s="1"/>
  <c r="Z45" i="1" s="1"/>
  <c r="AA45" i="1" s="1"/>
  <c r="AA60" i="2"/>
  <c r="AH60" i="2" s="1"/>
  <c r="AN60" i="2"/>
  <c r="AA28" i="2"/>
  <c r="AH28" i="2" s="1"/>
  <c r="AN28" i="2"/>
  <c r="AA38" i="2"/>
  <c r="AH38" i="2" s="1"/>
  <c r="AN38" i="2"/>
  <c r="AA20" i="2"/>
  <c r="AH20" i="2" s="1"/>
  <c r="AN20" i="2"/>
  <c r="AH109" i="1"/>
  <c r="AF18" i="1"/>
  <c r="AD120" i="1"/>
  <c r="AD129" i="1" s="1"/>
  <c r="AD131" i="1" s="1"/>
  <c r="N38" i="1"/>
  <c r="AD64" i="1"/>
  <c r="AD74" i="1" s="1"/>
  <c r="AF94" i="1"/>
  <c r="AL94" i="1"/>
  <c r="AN109" i="1"/>
  <c r="AD36" i="3"/>
  <c r="AD44" i="3" s="1"/>
  <c r="K44" i="3"/>
  <c r="AJ143" i="3"/>
  <c r="AJ147" i="3" s="1"/>
  <c r="AJ54" i="3"/>
  <c r="AK50" i="3"/>
  <c r="AK143" i="3" s="1"/>
  <c r="AD143" i="3"/>
  <c r="AD147" i="3" s="1"/>
  <c r="AA68" i="2"/>
  <c r="AH68" i="2" s="1"/>
  <c r="AN68" i="2"/>
  <c r="AA27" i="2"/>
  <c r="AH27" i="2" s="1"/>
  <c r="AN27" i="2"/>
  <c r="U136" i="3"/>
  <c r="T122" i="3"/>
  <c r="S121" i="3"/>
  <c r="V13" i="2"/>
  <c r="V25" i="3" s="1"/>
  <c r="U29" i="2"/>
  <c r="T28" i="3"/>
  <c r="V43" i="3"/>
  <c r="AM43" i="3" s="1"/>
  <c r="AM136" i="3" s="1"/>
  <c r="AM18" i="2"/>
  <c r="W18" i="2"/>
  <c r="U31" i="2"/>
  <c r="T30" i="3"/>
  <c r="U25" i="2"/>
  <c r="T27" i="3"/>
  <c r="U118" i="3"/>
  <c r="AK12" i="1"/>
  <c r="AK23" i="13" s="1"/>
  <c r="M23" i="13"/>
  <c r="S16" i="1"/>
  <c r="T16" i="1" s="1"/>
  <c r="U16" i="1" s="1"/>
  <c r="AC50" i="2"/>
  <c r="AC49" i="2"/>
  <c r="AE49" i="2"/>
  <c r="AE50" i="2"/>
  <c r="AJ50" i="2"/>
  <c r="AJ49" i="2"/>
  <c r="AL18" i="1"/>
  <c r="K22" i="1"/>
  <c r="P19" i="1"/>
  <c r="H31" i="13"/>
  <c r="O22" i="1"/>
  <c r="P82" i="1"/>
  <c r="P83" i="1" s="1"/>
  <c r="L25" i="1"/>
  <c r="P25" i="1"/>
  <c r="AF35" i="1"/>
  <c r="AF34" i="1"/>
  <c r="AD37" i="1"/>
  <c r="P37" i="1"/>
  <c r="P38" i="1" s="1"/>
  <c r="AC64" i="1"/>
  <c r="AC74" i="1" s="1"/>
  <c r="AE64" i="1"/>
  <c r="AE74" i="1" s="1"/>
  <c r="AD72" i="1"/>
  <c r="I74" i="1"/>
  <c r="I75" i="1" s="1"/>
  <c r="M74" i="1"/>
  <c r="L77" i="1"/>
  <c r="L82" i="1" s="1"/>
  <c r="AD89" i="1"/>
  <c r="V76" i="2"/>
  <c r="AE12" i="1"/>
  <c r="AE23" i="13" s="1"/>
  <c r="AD49" i="2"/>
  <c r="AD50" i="2"/>
  <c r="AK49" i="2"/>
  <c r="AK50" i="2"/>
  <c r="H22" i="1"/>
  <c r="N22" i="1"/>
  <c r="H28" i="1"/>
  <c r="H29" i="1" s="1"/>
  <c r="AE37" i="1"/>
  <c r="AL34" i="1"/>
  <c r="AL126" i="1" s="1"/>
  <c r="G38" i="1"/>
  <c r="O38" i="1"/>
  <c r="M51" i="1"/>
  <c r="AC72" i="1"/>
  <c r="AE72" i="1"/>
  <c r="J95" i="1"/>
  <c r="J98" i="1" s="1"/>
  <c r="AF109" i="1"/>
  <c r="AG109" i="1"/>
  <c r="AM76" i="2"/>
  <c r="T37" i="13"/>
  <c r="U14" i="13"/>
  <c r="T16" i="13"/>
  <c r="AF19" i="13"/>
  <c r="AF12" i="13" s="1"/>
  <c r="AF11" i="13"/>
  <c r="S12" i="13"/>
  <c r="S43" i="13"/>
  <c r="S34" i="13" s="1"/>
  <c r="S20" i="13"/>
  <c r="S21" i="13"/>
  <c r="R25" i="13"/>
  <c r="T31" i="13"/>
  <c r="T19" i="13"/>
  <c r="T17" i="13" s="1"/>
  <c r="U9" i="13"/>
  <c r="T11" i="13"/>
  <c r="AD109" i="3"/>
  <c r="U54" i="3"/>
  <c r="V52" i="3"/>
  <c r="AM52" i="3" s="1"/>
  <c r="AL140" i="3"/>
  <c r="AL147" i="3" s="1"/>
  <c r="AL54" i="3"/>
  <c r="AE127" i="3"/>
  <c r="AK140" i="3"/>
  <c r="AK147" i="3" s="1"/>
  <c r="O168" i="1"/>
  <c r="AM9" i="2"/>
  <c r="W9" i="2"/>
  <c r="AF128" i="3"/>
  <c r="O88" i="3"/>
  <c r="O85" i="3"/>
  <c r="K72" i="3"/>
  <c r="AK72" i="3" s="1"/>
  <c r="AK16" i="3"/>
  <c r="K69" i="3"/>
  <c r="AK36" i="3"/>
  <c r="AK129" i="3" s="1"/>
  <c r="AD127" i="3"/>
  <c r="I74" i="3"/>
  <c r="J73" i="3"/>
  <c r="I75" i="3"/>
  <c r="I76" i="3" s="1"/>
  <c r="I79" i="3" s="1"/>
  <c r="I85" i="3"/>
  <c r="U145" i="3"/>
  <c r="T147" i="3"/>
  <c r="X19" i="2"/>
  <c r="Y19" i="2" s="1"/>
  <c r="Z19" i="2" s="1"/>
  <c r="AG19" i="2"/>
  <c r="AE104" i="3"/>
  <c r="AE87" i="3"/>
  <c r="N71" i="3"/>
  <c r="AE69" i="3"/>
  <c r="AK88" i="3"/>
  <c r="AK85" i="3"/>
  <c r="O72" i="3"/>
  <c r="AL16" i="3"/>
  <c r="AL109" i="3" s="1"/>
  <c r="AK127" i="3"/>
  <c r="AK137" i="3" s="1"/>
  <c r="AK44" i="3"/>
  <c r="O44" i="3"/>
  <c r="AL34" i="3"/>
  <c r="AE16" i="3"/>
  <c r="AE109" i="3" s="1"/>
  <c r="AG127" i="3"/>
  <c r="AE84" i="3"/>
  <c r="AE168" i="1" s="1"/>
  <c r="P106" i="2"/>
  <c r="P107" i="2" s="1"/>
  <c r="P99" i="2"/>
  <c r="Z50" i="2"/>
  <c r="U58" i="2"/>
  <c r="Q105" i="2"/>
  <c r="Q98" i="2"/>
  <c r="AE105" i="2"/>
  <c r="AG12" i="2"/>
  <c r="X12" i="2"/>
  <c r="Y12" i="2" s="1"/>
  <c r="Z12" i="2" s="1"/>
  <c r="X34" i="2"/>
  <c r="Y34" i="2" s="1"/>
  <c r="Z34" i="2" s="1"/>
  <c r="AG34" i="2"/>
  <c r="AA51" i="2"/>
  <c r="AG91" i="2"/>
  <c r="X91" i="2"/>
  <c r="R93" i="2"/>
  <c r="S90" i="2"/>
  <c r="AL90" i="2"/>
  <c r="X67" i="2"/>
  <c r="Y67" i="2" s="1"/>
  <c r="Z67" i="2" s="1"/>
  <c r="AG67" i="2"/>
  <c r="U26" i="2"/>
  <c r="U29" i="3" s="1"/>
  <c r="AH94" i="2"/>
  <c r="Y94" i="2"/>
  <c r="Z94" i="2" s="1"/>
  <c r="G107" i="2"/>
  <c r="AC107" i="2" s="1"/>
  <c r="V48" i="2"/>
  <c r="W47" i="2"/>
  <c r="S97" i="2"/>
  <c r="AF97" i="2" s="1"/>
  <c r="T30" i="2"/>
  <c r="AF30" i="2"/>
  <c r="X36" i="2"/>
  <c r="Y36" i="2" s="1"/>
  <c r="Z36" i="2" s="1"/>
  <c r="AG36" i="2"/>
  <c r="O99" i="2"/>
  <c r="AE99" i="2" s="1"/>
  <c r="O106" i="2"/>
  <c r="AE106" i="2" s="1"/>
  <c r="AE98" i="2"/>
  <c r="K107" i="2"/>
  <c r="AD107" i="2" s="1"/>
  <c r="I20" i="1"/>
  <c r="P26" i="1"/>
  <c r="P49" i="13" s="1"/>
  <c r="P20" i="1"/>
  <c r="T17" i="1"/>
  <c r="AK39" i="1"/>
  <c r="H38" i="1"/>
  <c r="N40" i="1"/>
  <c r="L75" i="1"/>
  <c r="G75" i="1"/>
  <c r="G40" i="1"/>
  <c r="K28" i="1"/>
  <c r="T18" i="1"/>
  <c r="AK17" i="1"/>
  <c r="H20" i="1"/>
  <c r="AD39" i="1"/>
  <c r="P40" i="1"/>
  <c r="N28" i="1"/>
  <c r="O28" i="1"/>
  <c r="O40" i="1"/>
  <c r="AD17" i="1"/>
  <c r="AL17" i="1"/>
  <c r="J119" i="1"/>
  <c r="J19" i="1"/>
  <c r="O119" i="1"/>
  <c r="O19" i="1"/>
  <c r="M120" i="1"/>
  <c r="M129" i="1" s="1"/>
  <c r="M131" i="1" s="1"/>
  <c r="AE18" i="1"/>
  <c r="AE120" i="1" s="1"/>
  <c r="AE129" i="1" s="1"/>
  <c r="AE131" i="1" s="1"/>
  <c r="T34" i="1"/>
  <c r="AE39" i="1"/>
  <c r="H75" i="1"/>
  <c r="I119" i="1"/>
  <c r="I21" i="1"/>
  <c r="I25" i="1"/>
  <c r="M82" i="1"/>
  <c r="M25" i="1"/>
  <c r="AJ39" i="1"/>
  <c r="AJ37" i="1"/>
  <c r="J38" i="1"/>
  <c r="I40" i="1"/>
  <c r="L51" i="1"/>
  <c r="K119" i="1"/>
  <c r="K19" i="1"/>
  <c r="L38" i="1"/>
  <c r="J40" i="1"/>
  <c r="P119" i="1"/>
  <c r="P21" i="1"/>
  <c r="AF17" i="1"/>
  <c r="J22" i="1"/>
  <c r="AC39" i="1"/>
  <c r="AC37" i="1"/>
  <c r="AK37" i="1"/>
  <c r="K38" i="1"/>
  <c r="K126" i="1"/>
  <c r="K127" i="1" s="1"/>
  <c r="AK45" i="1"/>
  <c r="AK126" i="1" s="1"/>
  <c r="AC45" i="1"/>
  <c r="AC126" i="1" s="1"/>
  <c r="AJ46" i="1"/>
  <c r="AJ50" i="1" s="1"/>
  <c r="I48" i="1"/>
  <c r="I49" i="1" s="1"/>
  <c r="R10" i="3"/>
  <c r="AE126" i="1"/>
  <c r="AC17" i="1"/>
  <c r="AC119" i="1" s="1"/>
  <c r="AJ17" i="1"/>
  <c r="AJ18" i="1"/>
  <c r="AJ120" i="1" s="1"/>
  <c r="AJ129" i="1" s="1"/>
  <c r="AJ131" i="1" s="1"/>
  <c r="H119" i="1"/>
  <c r="N119" i="1"/>
  <c r="G19" i="1"/>
  <c r="M21" i="1"/>
  <c r="K82" i="1"/>
  <c r="O82" i="1"/>
  <c r="N25" i="1"/>
  <c r="I38" i="1"/>
  <c r="M38" i="1"/>
  <c r="K40" i="1"/>
  <c r="J165" i="1"/>
  <c r="J164" i="1"/>
  <c r="J77" i="1"/>
  <c r="J82" i="1" s="1"/>
  <c r="J48" i="1"/>
  <c r="J49" i="1" s="1"/>
  <c r="J43" i="1"/>
  <c r="AD45" i="1"/>
  <c r="AD126" i="1" s="1"/>
  <c r="AJ45" i="1"/>
  <c r="AL46" i="1"/>
  <c r="AD46" i="1"/>
  <c r="K48" i="1"/>
  <c r="K49" i="1" s="1"/>
  <c r="P48" i="1"/>
  <c r="P49" i="1" s="1"/>
  <c r="J50" i="1"/>
  <c r="J51" i="1" s="1"/>
  <c r="AD57" i="1"/>
  <c r="G59" i="1"/>
  <c r="G60" i="1" s="1"/>
  <c r="G61" i="1"/>
  <c r="G62" i="1" s="1"/>
  <c r="K75" i="1"/>
  <c r="O164" i="1"/>
  <c r="O165" i="1"/>
  <c r="O74" i="1"/>
  <c r="O75" i="1" s="1"/>
  <c r="P72" i="1"/>
  <c r="P74" i="1"/>
  <c r="P75" i="1" s="1"/>
  <c r="G164" i="1"/>
  <c r="G165" i="1"/>
  <c r="G50" i="1"/>
  <c r="G51" i="1" s="1"/>
  <c r="G77" i="1"/>
  <c r="G82" i="1" s="1"/>
  <c r="K164" i="1"/>
  <c r="K165" i="1"/>
  <c r="K50" i="1"/>
  <c r="K51" i="1" s="1"/>
  <c r="AK42" i="1"/>
  <c r="K43" i="1"/>
  <c r="N50" i="1"/>
  <c r="N51" i="1" s="1"/>
  <c r="N48" i="1"/>
  <c r="N49" i="1" s="1"/>
  <c r="G48" i="1"/>
  <c r="G49" i="1" s="1"/>
  <c r="L49" i="1"/>
  <c r="J61" i="1"/>
  <c r="J62" i="1" s="1"/>
  <c r="J54" i="1"/>
  <c r="G54" i="1"/>
  <c r="AD56" i="1"/>
  <c r="AH65" i="1"/>
  <c r="W65" i="1"/>
  <c r="AN65" i="1" s="1"/>
  <c r="M40" i="1"/>
  <c r="H164" i="1"/>
  <c r="H165" i="1"/>
  <c r="G43" i="1"/>
  <c r="O51" i="1"/>
  <c r="H48" i="1"/>
  <c r="H49" i="1" s="1"/>
  <c r="K59" i="1"/>
  <c r="K60" i="1" s="1"/>
  <c r="AK53" i="1"/>
  <c r="J59" i="1"/>
  <c r="J60" i="1" s="1"/>
  <c r="K61" i="1"/>
  <c r="K62" i="1" s="1"/>
  <c r="AF69" i="1"/>
  <c r="AL69" i="1"/>
  <c r="H77" i="1"/>
  <c r="H82" i="1" s="1"/>
  <c r="M95" i="1"/>
  <c r="M98" i="1" s="1"/>
  <c r="L21" i="1"/>
  <c r="L22" i="1" s="1"/>
  <c r="O80" i="1"/>
  <c r="AD42" i="1"/>
  <c r="AC50" i="1"/>
  <c r="O48" i="1"/>
  <c r="O49" i="1" s="1"/>
  <c r="H50" i="1"/>
  <c r="H59" i="1"/>
  <c r="H60" i="1" s="1"/>
  <c r="AD53" i="1"/>
  <c r="H61" i="1"/>
  <c r="H62" i="1" s="1"/>
  <c r="AC53" i="1"/>
  <c r="L61" i="1"/>
  <c r="L62" i="1" s="1"/>
  <c r="J75" i="1"/>
  <c r="N165" i="1"/>
  <c r="N164" i="1"/>
  <c r="N77" i="1"/>
  <c r="N82" i="1" s="1"/>
  <c r="N74" i="1"/>
  <c r="N75" i="1" s="1"/>
  <c r="I164" i="1"/>
  <c r="I165" i="1"/>
  <c r="I43" i="1"/>
  <c r="H126" i="1"/>
  <c r="H127" i="1" s="1"/>
  <c r="I50" i="1"/>
  <c r="I51" i="1" s="1"/>
  <c r="AE61" i="1"/>
  <c r="M164" i="1"/>
  <c r="M165" i="1"/>
  <c r="T93" i="1"/>
  <c r="L95" i="1"/>
  <c r="L98" i="1" s="1"/>
  <c r="AM109" i="1"/>
  <c r="N114" i="1"/>
  <c r="AE110" i="1"/>
  <c r="AK110" i="1"/>
  <c r="AK112" i="1" s="1"/>
  <c r="AD112" i="1"/>
  <c r="N112" i="1"/>
  <c r="AJ89" i="1"/>
  <c r="AF92" i="1"/>
  <c r="AF93" i="1" s="1"/>
  <c r="G95" i="1"/>
  <c r="K97" i="1"/>
  <c r="AC89" i="1"/>
  <c r="AC91" i="1"/>
  <c r="AE91" i="1"/>
  <c r="AE95" i="1"/>
  <c r="AE98" i="1" s="1"/>
  <c r="I95" i="1"/>
  <c r="I98" i="1" s="1"/>
  <c r="N95" i="1"/>
  <c r="N98" i="1" s="1"/>
  <c r="AC114" i="1"/>
  <c r="AC112" i="1"/>
  <c r="V92" i="1"/>
  <c r="S93" i="1"/>
  <c r="T94" i="1"/>
  <c r="P95" i="1"/>
  <c r="P98" i="1" s="1"/>
  <c r="L164" i="1"/>
  <c r="L165" i="1"/>
  <c r="P164" i="1"/>
  <c r="P165" i="1"/>
  <c r="H95" i="1"/>
  <c r="H98" i="1" s="1"/>
  <c r="P126" i="1"/>
  <c r="P127" i="1" s="1"/>
  <c r="AJ112" i="1"/>
  <c r="AF135" i="1"/>
  <c r="V135" i="1"/>
  <c r="W135" i="1" s="1"/>
  <c r="P156" i="1"/>
  <c r="Q156" i="1" s="1"/>
  <c r="AE156" i="1"/>
  <c r="U152" i="1"/>
  <c r="T158" i="1"/>
  <c r="S149" i="1"/>
  <c r="AF149" i="1" s="1"/>
  <c r="T150" i="1"/>
  <c r="AK9" i="1"/>
  <c r="AJ9" i="1"/>
  <c r="AF16" i="1" l="1"/>
  <c r="P100" i="1"/>
  <c r="S25" i="13"/>
  <c r="AK72" i="1"/>
  <c r="AC164" i="1"/>
  <c r="H27" i="1"/>
  <c r="L31" i="13"/>
  <c r="L43" i="13" s="1"/>
  <c r="L34" i="13" s="1"/>
  <c r="O97" i="1"/>
  <c r="AJ164" i="1"/>
  <c r="M78" i="1"/>
  <c r="M79" i="1" s="1"/>
  <c r="AC48" i="1"/>
  <c r="AG45" i="1"/>
  <c r="AE48" i="1"/>
  <c r="AE78" i="1" s="1"/>
  <c r="AE119" i="1"/>
  <c r="S126" i="1"/>
  <c r="S10" i="3" s="1"/>
  <c r="AF10" i="3" s="1"/>
  <c r="AF103" i="3" s="1"/>
  <c r="M80" i="1"/>
  <c r="M75" i="1"/>
  <c r="AJ61" i="1"/>
  <c r="G22" i="1"/>
  <c r="AE129" i="3"/>
  <c r="AJ77" i="1"/>
  <c r="M20" i="1"/>
  <c r="AE44" i="3"/>
  <c r="AJ59" i="1"/>
  <c r="AK97" i="1"/>
  <c r="AK95" i="1"/>
  <c r="AK98" i="1" s="1"/>
  <c r="AJ165" i="1"/>
  <c r="AJ74" i="1"/>
  <c r="AA67" i="2"/>
  <c r="AH67" i="2" s="1"/>
  <c r="AN67" i="2"/>
  <c r="AC77" i="1"/>
  <c r="L27" i="1"/>
  <c r="AE137" i="3"/>
  <c r="N20" i="1"/>
  <c r="AE164" i="1"/>
  <c r="AK165" i="1"/>
  <c r="AC165" i="1"/>
  <c r="L20" i="1"/>
  <c r="T35" i="1"/>
  <c r="U35" i="1" s="1"/>
  <c r="V35" i="1" s="1"/>
  <c r="W35" i="1" s="1"/>
  <c r="AK54" i="3"/>
  <c r="AM45" i="1"/>
  <c r="T126" i="1"/>
  <c r="T10" i="3" s="1"/>
  <c r="T103" i="3" s="1"/>
  <c r="AE165" i="1"/>
  <c r="AE77" i="1"/>
  <c r="AF126" i="1"/>
  <c r="T12" i="13"/>
  <c r="T25" i="13" s="1"/>
  <c r="Q22" i="1"/>
  <c r="Q28" i="1"/>
  <c r="Q20" i="1"/>
  <c r="Q26" i="1"/>
  <c r="Q131" i="1"/>
  <c r="Q133" i="1"/>
  <c r="AA34" i="2"/>
  <c r="AH34" i="2" s="1"/>
  <c r="AN34" i="2"/>
  <c r="G80" i="1"/>
  <c r="G86" i="1" s="1"/>
  <c r="AG135" i="1"/>
  <c r="AM135" i="1"/>
  <c r="AN45" i="1"/>
  <c r="X135" i="1"/>
  <c r="Y135" i="1" s="1"/>
  <c r="Z135" i="1" s="1"/>
  <c r="AA135" i="1" s="1"/>
  <c r="AK77" i="1"/>
  <c r="AJ48" i="1"/>
  <c r="AJ119" i="1"/>
  <c r="AD129" i="3"/>
  <c r="AD137" i="3" s="1"/>
  <c r="AA36" i="2"/>
  <c r="AH36" i="2" s="1"/>
  <c r="AN36" i="2"/>
  <c r="AA12" i="2"/>
  <c r="AH12" i="2" s="1"/>
  <c r="AN12" i="2"/>
  <c r="AA19" i="2"/>
  <c r="AH19" i="2" s="1"/>
  <c r="AN19" i="2"/>
  <c r="AA94" i="2"/>
  <c r="AN94" i="2"/>
  <c r="AM25" i="3"/>
  <c r="AM118" i="3" s="1"/>
  <c r="O107" i="2"/>
  <c r="AE107" i="2" s="1"/>
  <c r="V118" i="3"/>
  <c r="T120" i="3"/>
  <c r="V136" i="3"/>
  <c r="V31" i="2"/>
  <c r="U30" i="3"/>
  <c r="T121" i="3"/>
  <c r="V25" i="2"/>
  <c r="U27" i="3"/>
  <c r="T123" i="3"/>
  <c r="U123" i="3" s="1"/>
  <c r="W43" i="3"/>
  <c r="AG18" i="2"/>
  <c r="X18" i="2"/>
  <c r="V29" i="2"/>
  <c r="U28" i="3"/>
  <c r="AM13" i="2"/>
  <c r="W13" i="2"/>
  <c r="U122" i="3"/>
  <c r="AG43" i="3"/>
  <c r="AG136" i="3" s="1"/>
  <c r="L100" i="1"/>
  <c r="L101" i="1" s="1"/>
  <c r="L83" i="1"/>
  <c r="AJ49" i="1"/>
  <c r="L80" i="1"/>
  <c r="I80" i="1"/>
  <c r="H48" i="13"/>
  <c r="M31" i="13"/>
  <c r="M37" i="13"/>
  <c r="P31" i="13"/>
  <c r="T33" i="13" s="1"/>
  <c r="P37" i="13"/>
  <c r="T39" i="13" s="1"/>
  <c r="N49" i="13"/>
  <c r="N27" i="1"/>
  <c r="L41" i="13"/>
  <c r="W76" i="2"/>
  <c r="AG153" i="1"/>
  <c r="AL10" i="3"/>
  <c r="AL103" i="3" s="1"/>
  <c r="R61" i="2"/>
  <c r="Q62" i="2"/>
  <c r="AL47" i="1"/>
  <c r="H35" i="13"/>
  <c r="H43" i="13"/>
  <c r="H34" i="13" s="1"/>
  <c r="J78" i="1"/>
  <c r="J79" i="1" s="1"/>
  <c r="L48" i="13"/>
  <c r="I37" i="13"/>
  <c r="I31" i="13"/>
  <c r="R103" i="3"/>
  <c r="AD95" i="1"/>
  <c r="AD98" i="1" s="1"/>
  <c r="AD97" i="1"/>
  <c r="H41" i="13"/>
  <c r="T21" i="13"/>
  <c r="T20" i="13"/>
  <c r="T38" i="13"/>
  <c r="T43" i="13"/>
  <c r="T40" i="13" s="1"/>
  <c r="T32" i="13"/>
  <c r="S46" i="13"/>
  <c r="U31" i="13"/>
  <c r="U11" i="13"/>
  <c r="U19" i="13"/>
  <c r="U12" i="13" s="1"/>
  <c r="V9" i="13"/>
  <c r="S40" i="13"/>
  <c r="S52" i="13" s="1"/>
  <c r="AF21" i="13"/>
  <c r="AF28" i="13"/>
  <c r="AF17" i="13"/>
  <c r="AF25" i="13" s="1"/>
  <c r="U37" i="13"/>
  <c r="V14" i="13"/>
  <c r="U16" i="13"/>
  <c r="AL72" i="3"/>
  <c r="AE72" i="3"/>
  <c r="AF72" i="3"/>
  <c r="V145" i="3"/>
  <c r="U147" i="3"/>
  <c r="AJ73" i="3"/>
  <c r="J75" i="3"/>
  <c r="AJ75" i="3" s="1"/>
  <c r="J74" i="3"/>
  <c r="J85" i="3"/>
  <c r="AE85" i="3"/>
  <c r="AE88" i="3"/>
  <c r="K71" i="3"/>
  <c r="AK69" i="3"/>
  <c r="AD69" i="3"/>
  <c r="AM145" i="3"/>
  <c r="AM147" i="3" s="1"/>
  <c r="AM54" i="3"/>
  <c r="X9" i="2"/>
  <c r="Y9" i="2" s="1"/>
  <c r="Z9" i="2" s="1"/>
  <c r="AG9" i="2"/>
  <c r="V54" i="3"/>
  <c r="W52" i="3"/>
  <c r="AD72" i="3"/>
  <c r="AL127" i="3"/>
  <c r="AK109" i="3"/>
  <c r="V58" i="2"/>
  <c r="AA50" i="2"/>
  <c r="AF90" i="2"/>
  <c r="T90" i="2"/>
  <c r="S93" i="2"/>
  <c r="V26" i="2"/>
  <c r="V29" i="3" s="1"/>
  <c r="AM29" i="3" s="1"/>
  <c r="AM122" i="3" s="1"/>
  <c r="T97" i="2"/>
  <c r="U30" i="2"/>
  <c r="R96" i="2"/>
  <c r="AL93" i="2"/>
  <c r="Q106" i="2"/>
  <c r="Q107" i="2" s="1"/>
  <c r="Q99" i="2"/>
  <c r="W48" i="2"/>
  <c r="AH91" i="2"/>
  <c r="Y91" i="2"/>
  <c r="Z91" i="2" s="1"/>
  <c r="J100" i="1"/>
  <c r="J83" i="1"/>
  <c r="H100" i="1"/>
  <c r="H83" i="1"/>
  <c r="AC97" i="1"/>
  <c r="AC95" i="1"/>
  <c r="S65" i="1"/>
  <c r="AF65" i="1" s="1"/>
  <c r="AF64" i="1" s="1"/>
  <c r="U150" i="1"/>
  <c r="U94" i="1"/>
  <c r="AE112" i="1"/>
  <c r="AL65" i="1"/>
  <c r="AL64" i="1" s="1"/>
  <c r="AD50" i="1"/>
  <c r="AD48" i="1"/>
  <c r="AD165" i="1"/>
  <c r="AG65" i="1"/>
  <c r="U158" i="1"/>
  <c r="V152" i="1"/>
  <c r="AM152" i="1" s="1"/>
  <c r="AK114" i="1"/>
  <c r="AE114" i="1"/>
  <c r="AC61" i="1"/>
  <c r="AC80" i="1" s="1"/>
  <c r="AC59" i="1"/>
  <c r="AC78" i="1" s="1"/>
  <c r="H51" i="1"/>
  <c r="H80" i="1"/>
  <c r="H86" i="1" s="1"/>
  <c r="T69" i="1"/>
  <c r="AK75" i="1"/>
  <c r="N78" i="1"/>
  <c r="K100" i="1"/>
  <c r="K83" i="1"/>
  <c r="AC19" i="1"/>
  <c r="P78" i="1"/>
  <c r="P79" i="1" s="1"/>
  <c r="P22" i="1"/>
  <c r="P28" i="1"/>
  <c r="AE21" i="1"/>
  <c r="K20" i="1"/>
  <c r="K26" i="1"/>
  <c r="K49" i="13" s="1"/>
  <c r="AH45" i="1"/>
  <c r="O78" i="1"/>
  <c r="O79" i="1" s="1"/>
  <c r="AJ40" i="1"/>
  <c r="M100" i="1"/>
  <c r="M83" i="1"/>
  <c r="U34" i="1"/>
  <c r="U126" i="1" s="1"/>
  <c r="U10" i="3" s="1"/>
  <c r="O86" i="1"/>
  <c r="O29" i="1"/>
  <c r="P80" i="1"/>
  <c r="AD77" i="1"/>
  <c r="K29" i="1"/>
  <c r="H78" i="1"/>
  <c r="G100" i="1"/>
  <c r="G83" i="1"/>
  <c r="N100" i="1"/>
  <c r="N83" i="1"/>
  <c r="AC21" i="1"/>
  <c r="AK38" i="1"/>
  <c r="J80" i="1"/>
  <c r="J86" i="1" s="1"/>
  <c r="K78" i="1"/>
  <c r="K79" i="1" s="1"/>
  <c r="P117" i="1"/>
  <c r="P108" i="1"/>
  <c r="P111" i="1"/>
  <c r="P101" i="1"/>
  <c r="J20" i="1"/>
  <c r="J26" i="1"/>
  <c r="J49" i="13" s="1"/>
  <c r="AE19" i="1"/>
  <c r="N29" i="1"/>
  <c r="AD164" i="1"/>
  <c r="AK119" i="1"/>
  <c r="AK19" i="1"/>
  <c r="AK20" i="1" s="1"/>
  <c r="AK21" i="1"/>
  <c r="AK22" i="1" s="1"/>
  <c r="G29" i="1"/>
  <c r="AK40" i="1"/>
  <c r="M84" i="1"/>
  <c r="M27" i="1"/>
  <c r="V16" i="1"/>
  <c r="P27" i="1"/>
  <c r="V93" i="1"/>
  <c r="W92" i="1"/>
  <c r="AG92" i="1" s="1"/>
  <c r="AG93" i="1" s="1"/>
  <c r="AM92" i="1"/>
  <c r="AM93" i="1" s="1"/>
  <c r="M28" i="1"/>
  <c r="M22" i="1"/>
  <c r="AJ21" i="1"/>
  <c r="AJ22" i="1" s="1"/>
  <c r="AJ126" i="1"/>
  <c r="AJ51" i="1"/>
  <c r="G78" i="1"/>
  <c r="I100" i="1"/>
  <c r="I83" i="1"/>
  <c r="AL36" i="1"/>
  <c r="L28" i="1"/>
  <c r="AD119" i="1"/>
  <c r="AD21" i="1"/>
  <c r="AD19" i="1"/>
  <c r="I78" i="1"/>
  <c r="I79" i="1" s="1"/>
  <c r="N80" i="1"/>
  <c r="N86" i="1" s="1"/>
  <c r="L84" i="1"/>
  <c r="I27" i="1"/>
  <c r="T149" i="1"/>
  <c r="S154" i="1"/>
  <c r="AK59" i="1"/>
  <c r="AK61" i="1"/>
  <c r="AJ95" i="1"/>
  <c r="AJ98" i="1" s="1"/>
  <c r="AJ97" i="1"/>
  <c r="AD59" i="1"/>
  <c r="AD61" i="1"/>
  <c r="AL71" i="1"/>
  <c r="AF154" i="1"/>
  <c r="AK50" i="1"/>
  <c r="AK48" i="1"/>
  <c r="AK49" i="1" s="1"/>
  <c r="O100" i="1"/>
  <c r="O83" i="1"/>
  <c r="G20" i="1"/>
  <c r="G26" i="1"/>
  <c r="G49" i="13" s="1"/>
  <c r="AJ19" i="1"/>
  <c r="AJ20" i="1" s="1"/>
  <c r="K80" i="1"/>
  <c r="K86" i="1" s="1"/>
  <c r="AK164" i="1"/>
  <c r="AJ38" i="1"/>
  <c r="I22" i="1"/>
  <c r="I28" i="1"/>
  <c r="AE80" i="1"/>
  <c r="O26" i="1"/>
  <c r="O49" i="13" s="1"/>
  <c r="O20" i="1"/>
  <c r="U18" i="1"/>
  <c r="U17" i="1"/>
  <c r="AK7" i="1"/>
  <c r="AJ7" i="1"/>
  <c r="AE9" i="1"/>
  <c r="AE40" i="1" s="1"/>
  <c r="AD9" i="1"/>
  <c r="AD40" i="1" s="1"/>
  <c r="AC9" i="1"/>
  <c r="L35" i="13" l="1"/>
  <c r="S103" i="3"/>
  <c r="L108" i="1"/>
  <c r="AJ80" i="1"/>
  <c r="AJ78" i="1"/>
  <c r="AJ79" i="1" s="1"/>
  <c r="L117" i="1"/>
  <c r="L8" i="3" s="1"/>
  <c r="AJ75" i="1"/>
  <c r="AJ28" i="1"/>
  <c r="H40" i="13"/>
  <c r="H52" i="13" s="1"/>
  <c r="Q27" i="1"/>
  <c r="Q84" i="1"/>
  <c r="Q49" i="13"/>
  <c r="U17" i="13"/>
  <c r="U25" i="13" s="1"/>
  <c r="Q137" i="1"/>
  <c r="Q142" i="1" s="1"/>
  <c r="Q134" i="1"/>
  <c r="Q29" i="1"/>
  <c r="Q86" i="1"/>
  <c r="X35" i="1"/>
  <c r="Y35" i="1" s="1"/>
  <c r="Z35" i="1" s="1"/>
  <c r="AA35" i="1" s="1"/>
  <c r="AM35" i="1"/>
  <c r="S156" i="1"/>
  <c r="AL156" i="1"/>
  <c r="AN135" i="1"/>
  <c r="AA9" i="2"/>
  <c r="AH9" i="2" s="1"/>
  <c r="AN9" i="2"/>
  <c r="U121" i="3"/>
  <c r="AA91" i="2"/>
  <c r="AN91" i="2"/>
  <c r="V122" i="3"/>
  <c r="X13" i="2"/>
  <c r="X25" i="3" s="1"/>
  <c r="AG13" i="2"/>
  <c r="W25" i="3"/>
  <c r="W118" i="3" s="1"/>
  <c r="X43" i="3"/>
  <c r="Y18" i="2"/>
  <c r="V27" i="3"/>
  <c r="AM27" i="3" s="1"/>
  <c r="AM120" i="3" s="1"/>
  <c r="AM25" i="2"/>
  <c r="W25" i="2"/>
  <c r="W136" i="3"/>
  <c r="U120" i="3"/>
  <c r="V28" i="3"/>
  <c r="AM28" i="3" s="1"/>
  <c r="AM121" i="3" s="1"/>
  <c r="W29" i="2"/>
  <c r="AM29" i="2"/>
  <c r="V30" i="3"/>
  <c r="W31" i="2"/>
  <c r="AM31" i="2"/>
  <c r="AJ53" i="2"/>
  <c r="AJ71" i="3"/>
  <c r="AJ62" i="1"/>
  <c r="AK53" i="2"/>
  <c r="AL120" i="1"/>
  <c r="AL129" i="1" s="1"/>
  <c r="AL131" i="1" s="1"/>
  <c r="M48" i="13"/>
  <c r="J37" i="13"/>
  <c r="J31" i="13"/>
  <c r="K37" i="13"/>
  <c r="K31" i="13"/>
  <c r="AE22" i="1"/>
  <c r="V150" i="1"/>
  <c r="AM150" i="1" s="1"/>
  <c r="L45" i="13"/>
  <c r="L50" i="13"/>
  <c r="L46" i="13"/>
  <c r="I35" i="13"/>
  <c r="I43" i="13"/>
  <c r="I40" i="13" s="1"/>
  <c r="I32" i="13"/>
  <c r="S61" i="2"/>
  <c r="AL61" i="2"/>
  <c r="AL62" i="2" s="1"/>
  <c r="R62" i="2"/>
  <c r="AG76" i="2"/>
  <c r="X76" i="2"/>
  <c r="N37" i="13"/>
  <c r="N31" i="13"/>
  <c r="P35" i="13"/>
  <c r="P43" i="13"/>
  <c r="T45" i="13" s="1"/>
  <c r="M43" i="13"/>
  <c r="M34" i="13" s="1"/>
  <c r="M32" i="13"/>
  <c r="M35" i="13"/>
  <c r="O37" i="13"/>
  <c r="P38" i="13" s="1"/>
  <c r="O31" i="13"/>
  <c r="G31" i="13"/>
  <c r="G37" i="13"/>
  <c r="AK51" i="1"/>
  <c r="I48" i="13"/>
  <c r="AJ60" i="1"/>
  <c r="AJ127" i="1"/>
  <c r="P48" i="13"/>
  <c r="AE20" i="1"/>
  <c r="P8" i="3"/>
  <c r="P113" i="2"/>
  <c r="AK71" i="3"/>
  <c r="I38" i="13"/>
  <c r="I41" i="13"/>
  <c r="H46" i="13"/>
  <c r="H50" i="13"/>
  <c r="S47" i="1"/>
  <c r="L40" i="13"/>
  <c r="L52" i="13" s="1"/>
  <c r="N48" i="13"/>
  <c r="P41" i="13"/>
  <c r="M41" i="13"/>
  <c r="M38" i="13"/>
  <c r="U103" i="3"/>
  <c r="V37" i="13"/>
  <c r="W14" i="13"/>
  <c r="V16" i="13"/>
  <c r="AM14" i="13"/>
  <c r="V31" i="13"/>
  <c r="AM31" i="13" s="1"/>
  <c r="V19" i="13"/>
  <c r="V12" i="13" s="1"/>
  <c r="W9" i="13"/>
  <c r="V11" i="13"/>
  <c r="AM9" i="13"/>
  <c r="U43" i="13"/>
  <c r="U34" i="13" s="1"/>
  <c r="U32" i="13"/>
  <c r="U38" i="13"/>
  <c r="T34" i="13"/>
  <c r="T52" i="13" s="1"/>
  <c r="U21" i="13"/>
  <c r="U20" i="13"/>
  <c r="T44" i="13"/>
  <c r="T46" i="13"/>
  <c r="X52" i="3"/>
  <c r="W54" i="3"/>
  <c r="AG52" i="3"/>
  <c r="AJ76" i="3"/>
  <c r="AJ79" i="3" s="1"/>
  <c r="AJ74" i="3"/>
  <c r="AJ85" i="3"/>
  <c r="J76" i="3"/>
  <c r="J79" i="3" s="1"/>
  <c r="W145" i="3"/>
  <c r="W147" i="3" s="1"/>
  <c r="V147" i="3"/>
  <c r="AF93" i="2"/>
  <c r="S96" i="2"/>
  <c r="AM26" i="2"/>
  <c r="W26" i="2"/>
  <c r="W29" i="3" s="1"/>
  <c r="R105" i="2"/>
  <c r="R98" i="2"/>
  <c r="AL96" i="2"/>
  <c r="T93" i="2"/>
  <c r="T96" i="2" s="1"/>
  <c r="U90" i="2"/>
  <c r="U97" i="2"/>
  <c r="V30" i="2"/>
  <c r="AM58" i="2"/>
  <c r="W58" i="2"/>
  <c r="K167" i="1"/>
  <c r="K104" i="1"/>
  <c r="K87" i="1"/>
  <c r="N167" i="1"/>
  <c r="N169" i="1" s="1"/>
  <c r="N104" i="1"/>
  <c r="N87" i="1"/>
  <c r="AK26" i="1"/>
  <c r="AK24" i="1"/>
  <c r="AK11" i="1"/>
  <c r="AK15" i="1"/>
  <c r="AK32" i="1"/>
  <c r="V17" i="1"/>
  <c r="AM17" i="1" s="1"/>
  <c r="I117" i="1"/>
  <c r="I101" i="1"/>
  <c r="I108" i="1"/>
  <c r="W16" i="1"/>
  <c r="AM16" i="1"/>
  <c r="P120" i="1"/>
  <c r="P129" i="1" s="1"/>
  <c r="P131" i="1" s="1"/>
  <c r="P114" i="1"/>
  <c r="P112" i="1"/>
  <c r="AC28" i="1"/>
  <c r="AC75" i="1"/>
  <c r="U149" i="1"/>
  <c r="T154" i="1"/>
  <c r="L86" i="1"/>
  <c r="L29" i="1"/>
  <c r="M86" i="1"/>
  <c r="M29" i="1"/>
  <c r="AK80" i="1"/>
  <c r="V18" i="1"/>
  <c r="S71" i="1"/>
  <c r="AD20" i="1"/>
  <c r="AC38" i="1"/>
  <c r="AE28" i="1"/>
  <c r="AE75" i="1"/>
  <c r="AE51" i="1"/>
  <c r="AE38" i="1"/>
  <c r="AE49" i="1"/>
  <c r="AJ26" i="1"/>
  <c r="AJ24" i="1"/>
  <c r="AJ15" i="1"/>
  <c r="AJ54" i="1"/>
  <c r="AJ43" i="1"/>
  <c r="AJ32" i="1"/>
  <c r="AM18" i="1"/>
  <c r="L133" i="1"/>
  <c r="L118" i="1"/>
  <c r="AK43" i="1"/>
  <c r="AK62" i="1"/>
  <c r="I84" i="1"/>
  <c r="AG35" i="1"/>
  <c r="AD22" i="1"/>
  <c r="AC40" i="1"/>
  <c r="P84" i="1"/>
  <c r="M170" i="1"/>
  <c r="M171" i="1" s="1"/>
  <c r="M102" i="1"/>
  <c r="M85" i="1"/>
  <c r="G167" i="1"/>
  <c r="G104" i="1"/>
  <c r="G87" i="1"/>
  <c r="G117" i="1"/>
  <c r="G108" i="1"/>
  <c r="G101" i="1"/>
  <c r="H79" i="1"/>
  <c r="H84" i="1"/>
  <c r="V34" i="1"/>
  <c r="AM34" i="1" s="1"/>
  <c r="K84" i="1"/>
  <c r="K27" i="1"/>
  <c r="AC20" i="1"/>
  <c r="AH135" i="1"/>
  <c r="AL74" i="1"/>
  <c r="AL72" i="1"/>
  <c r="V94" i="1"/>
  <c r="AJ86" i="1"/>
  <c r="AJ29" i="1"/>
  <c r="AK60" i="1"/>
  <c r="L170" i="1"/>
  <c r="L171" i="1" s="1"/>
  <c r="L102" i="1"/>
  <c r="L85" i="1"/>
  <c r="S36" i="1"/>
  <c r="AF36" i="1" s="1"/>
  <c r="N117" i="1"/>
  <c r="N108" i="1"/>
  <c r="N101" i="1"/>
  <c r="AK28" i="1"/>
  <c r="S64" i="1"/>
  <c r="AM65" i="1"/>
  <c r="H101" i="1"/>
  <c r="H117" i="1"/>
  <c r="H108" i="1"/>
  <c r="I29" i="1"/>
  <c r="I86" i="1"/>
  <c r="O117" i="1"/>
  <c r="O108" i="1"/>
  <c r="O101" i="1"/>
  <c r="AK54" i="1"/>
  <c r="AD80" i="1"/>
  <c r="J84" i="1"/>
  <c r="J27" i="1"/>
  <c r="J167" i="1"/>
  <c r="J169" i="1" s="1"/>
  <c r="J104" i="1"/>
  <c r="J87" i="1"/>
  <c r="AK78" i="1"/>
  <c r="AK79" i="1" s="1"/>
  <c r="AC49" i="1"/>
  <c r="O167" i="1"/>
  <c r="O104" i="1"/>
  <c r="O87" i="1"/>
  <c r="K117" i="1"/>
  <c r="K108" i="1"/>
  <c r="K101" i="1"/>
  <c r="U69" i="1"/>
  <c r="T64" i="1"/>
  <c r="V158" i="1"/>
  <c r="AM158" i="1" s="1"/>
  <c r="W152" i="1"/>
  <c r="AD49" i="1"/>
  <c r="AD78" i="1"/>
  <c r="AC51" i="1"/>
  <c r="AK127" i="1"/>
  <c r="W93" i="1"/>
  <c r="X92" i="1"/>
  <c r="AD28" i="1"/>
  <c r="AD75" i="1"/>
  <c r="AD38" i="1"/>
  <c r="O84" i="1"/>
  <c r="O27" i="1"/>
  <c r="G84" i="1"/>
  <c r="G27" i="1"/>
  <c r="P118" i="1"/>
  <c r="AC22" i="1"/>
  <c r="M101" i="1"/>
  <c r="M117" i="1"/>
  <c r="M108" i="1"/>
  <c r="P86" i="1"/>
  <c r="P29" i="1"/>
  <c r="N79" i="1"/>
  <c r="N84" i="1"/>
  <c r="H167" i="1"/>
  <c r="H169" i="1" s="1"/>
  <c r="H104" i="1"/>
  <c r="H87" i="1"/>
  <c r="AD51" i="1"/>
  <c r="J117" i="1"/>
  <c r="J108" i="1"/>
  <c r="J101" i="1"/>
  <c r="AE7" i="1"/>
  <c r="AD7" i="1"/>
  <c r="AC7" i="1"/>
  <c r="Q48" i="13" l="1"/>
  <c r="L113" i="2"/>
  <c r="Q31" i="13"/>
  <c r="Q37" i="13"/>
  <c r="Q170" i="1"/>
  <c r="Q85" i="1"/>
  <c r="Q102" i="1"/>
  <c r="AG9" i="13"/>
  <c r="AG11" i="13" s="1"/>
  <c r="M40" i="13"/>
  <c r="M52" i="13" s="1"/>
  <c r="Q167" i="1"/>
  <c r="Q104" i="1"/>
  <c r="Q87" i="1"/>
  <c r="V121" i="3"/>
  <c r="AG25" i="3"/>
  <c r="AG118" i="3" s="1"/>
  <c r="AG29" i="3"/>
  <c r="AG122" i="3" s="1"/>
  <c r="AH35" i="1"/>
  <c r="AN35" i="1"/>
  <c r="AG16" i="1"/>
  <c r="W150" i="1"/>
  <c r="T156" i="1"/>
  <c r="U156" i="1" s="1"/>
  <c r="V156" i="1" s="1"/>
  <c r="AF156" i="1"/>
  <c r="U40" i="13"/>
  <c r="U52" i="13" s="1"/>
  <c r="AM30" i="3"/>
  <c r="AM123" i="3" s="1"/>
  <c r="W28" i="3"/>
  <c r="AG29" i="2"/>
  <c r="X29" i="2"/>
  <c r="V120" i="3"/>
  <c r="AG28" i="3"/>
  <c r="AG121" i="3" s="1"/>
  <c r="V123" i="3"/>
  <c r="X136" i="3"/>
  <c r="Y13" i="2"/>
  <c r="Y25" i="3" s="1"/>
  <c r="W122" i="3"/>
  <c r="W30" i="3"/>
  <c r="AG31" i="2"/>
  <c r="X31" i="2"/>
  <c r="W27" i="3"/>
  <c r="AG27" i="3" s="1"/>
  <c r="AG120" i="3" s="1"/>
  <c r="AG25" i="2"/>
  <c r="X25" i="2"/>
  <c r="Y43" i="3"/>
  <c r="Z18" i="2"/>
  <c r="AN18" i="2" s="1"/>
  <c r="X118" i="3"/>
  <c r="O48" i="13"/>
  <c r="K8" i="3"/>
  <c r="K113" i="2"/>
  <c r="V126" i="1"/>
  <c r="V10" i="3" s="1"/>
  <c r="V103" i="3" s="1"/>
  <c r="T47" i="1"/>
  <c r="AC37" i="13"/>
  <c r="G41" i="13"/>
  <c r="AJ37" i="13"/>
  <c r="H38" i="13"/>
  <c r="P32" i="13"/>
  <c r="O35" i="13"/>
  <c r="O43" i="13"/>
  <c r="O34" i="13" s="1"/>
  <c r="O32" i="13"/>
  <c r="S33" i="13"/>
  <c r="P34" i="13"/>
  <c r="P45" i="13"/>
  <c r="P50" i="13"/>
  <c r="P46" i="13"/>
  <c r="N32" i="13"/>
  <c r="N43" i="13"/>
  <c r="N34" i="13" s="1"/>
  <c r="N35" i="13"/>
  <c r="AE31" i="13"/>
  <c r="AN153" i="1"/>
  <c r="Y76" i="2"/>
  <c r="T61" i="2"/>
  <c r="AF61" i="2"/>
  <c r="AF62" i="2" s="1"/>
  <c r="S62" i="2"/>
  <c r="I46" i="13"/>
  <c r="I50" i="13"/>
  <c r="I44" i="13"/>
  <c r="I34" i="13"/>
  <c r="I52" i="13" s="1"/>
  <c r="K38" i="13"/>
  <c r="K41" i="13"/>
  <c r="AK37" i="13"/>
  <c r="K39" i="13"/>
  <c r="L38" i="13"/>
  <c r="J41" i="13"/>
  <c r="J38" i="13"/>
  <c r="AD37" i="13"/>
  <c r="L101" i="3"/>
  <c r="L31" i="3"/>
  <c r="AJ47" i="2"/>
  <c r="AJ48" i="2" s="1"/>
  <c r="AJ51" i="2"/>
  <c r="AD53" i="2"/>
  <c r="J8" i="3"/>
  <c r="J31" i="3" s="1"/>
  <c r="J113" i="2"/>
  <c r="G48" i="13"/>
  <c r="AC79" i="1"/>
  <c r="AC53" i="2"/>
  <c r="AC71" i="3"/>
  <c r="AE53" i="2"/>
  <c r="AE71" i="3"/>
  <c r="M8" i="3"/>
  <c r="M31" i="3" s="1"/>
  <c r="M113" i="2"/>
  <c r="AG152" i="1"/>
  <c r="J48" i="13"/>
  <c r="O8" i="3"/>
  <c r="O31" i="3" s="1"/>
  <c r="O113" i="2"/>
  <c r="H8" i="3"/>
  <c r="H113" i="2"/>
  <c r="N8" i="3"/>
  <c r="N31" i="3" s="1"/>
  <c r="N113" i="2"/>
  <c r="K48" i="13"/>
  <c r="G8" i="3"/>
  <c r="G113" i="2"/>
  <c r="I8" i="3"/>
  <c r="I113" i="2"/>
  <c r="P40" i="13"/>
  <c r="AF47" i="1"/>
  <c r="P101" i="3"/>
  <c r="P124" i="3" s="1"/>
  <c r="P153" i="3" s="1"/>
  <c r="P31" i="3"/>
  <c r="K33" i="13"/>
  <c r="G35" i="13"/>
  <c r="AC31" i="13"/>
  <c r="G43" i="13"/>
  <c r="G34" i="13" s="1"/>
  <c r="AJ31" i="13"/>
  <c r="H32" i="13"/>
  <c r="O41" i="13"/>
  <c r="O38" i="13"/>
  <c r="S39" i="13"/>
  <c r="M46" i="13"/>
  <c r="M50" i="13"/>
  <c r="M45" i="13"/>
  <c r="N38" i="13"/>
  <c r="N41" i="13"/>
  <c r="AE37" i="13"/>
  <c r="M44" i="13"/>
  <c r="AD71" i="3"/>
  <c r="K43" i="13"/>
  <c r="K34" i="13" s="1"/>
  <c r="AK31" i="13"/>
  <c r="K35" i="13"/>
  <c r="K32" i="13"/>
  <c r="L32" i="13"/>
  <c r="J43" i="13"/>
  <c r="J34" i="13" s="1"/>
  <c r="J35" i="13"/>
  <c r="J32" i="13"/>
  <c r="AD31" i="13"/>
  <c r="AK47" i="2"/>
  <c r="AK48" i="2" s="1"/>
  <c r="AK51" i="2"/>
  <c r="AM35" i="13"/>
  <c r="AM16" i="13"/>
  <c r="U46" i="13"/>
  <c r="U44" i="13"/>
  <c r="W19" i="13"/>
  <c r="W12" i="13" s="1"/>
  <c r="X9" i="13"/>
  <c r="W11" i="13"/>
  <c r="W31" i="13"/>
  <c r="V43" i="13"/>
  <c r="V40" i="13" s="1"/>
  <c r="V32" i="13"/>
  <c r="V38" i="13"/>
  <c r="AM37" i="13"/>
  <c r="W16" i="13"/>
  <c r="W37" i="13"/>
  <c r="X14" i="13"/>
  <c r="AM19" i="13"/>
  <c r="AM12" i="13" s="1"/>
  <c r="AM11" i="13"/>
  <c r="V21" i="13"/>
  <c r="V20" i="13"/>
  <c r="AG14" i="13"/>
  <c r="V17" i="13"/>
  <c r="V25" i="13" s="1"/>
  <c r="AG145" i="3"/>
  <c r="AG147" i="3" s="1"/>
  <c r="AG54" i="3"/>
  <c r="M172" i="1"/>
  <c r="L172" i="1"/>
  <c r="X145" i="3"/>
  <c r="X54" i="3"/>
  <c r="Y52" i="3"/>
  <c r="V97" i="2"/>
  <c r="AM97" i="2" s="1"/>
  <c r="AM30" i="2"/>
  <c r="W30" i="2"/>
  <c r="X58" i="2"/>
  <c r="AG58" i="2"/>
  <c r="R106" i="2"/>
  <c r="AL106" i="2" s="1"/>
  <c r="R99" i="2"/>
  <c r="AL99" i="2" s="1"/>
  <c r="AL98" i="2"/>
  <c r="V90" i="2"/>
  <c r="U93" i="2"/>
  <c r="U96" i="2" s="1"/>
  <c r="AL105" i="2"/>
  <c r="X26" i="2"/>
  <c r="X29" i="3" s="1"/>
  <c r="AG26" i="2"/>
  <c r="S105" i="2"/>
  <c r="AF96" i="2"/>
  <c r="S98" i="2"/>
  <c r="T98" i="2"/>
  <c r="T105" i="2"/>
  <c r="H123" i="1"/>
  <c r="H105" i="1"/>
  <c r="H115" i="1"/>
  <c r="G170" i="1"/>
  <c r="G171" i="1" s="1"/>
  <c r="G85" i="1"/>
  <c r="G102" i="1"/>
  <c r="O133" i="1"/>
  <c r="O118" i="1"/>
  <c r="N118" i="1"/>
  <c r="N133" i="1"/>
  <c r="H170" i="1"/>
  <c r="H171" i="1" s="1"/>
  <c r="H102" i="1"/>
  <c r="H85" i="1"/>
  <c r="K169" i="1"/>
  <c r="AD86" i="1"/>
  <c r="AD29" i="1"/>
  <c r="AD24" i="1"/>
  <c r="AD11" i="1"/>
  <c r="AD26" i="1"/>
  <c r="AD15" i="1"/>
  <c r="AD32" i="1"/>
  <c r="AD43" i="1"/>
  <c r="AD127" i="1"/>
  <c r="AD54" i="1"/>
  <c r="M133" i="1"/>
  <c r="M118" i="1"/>
  <c r="P133" i="1"/>
  <c r="AD79" i="1"/>
  <c r="O169" i="1"/>
  <c r="J123" i="1"/>
  <c r="J115" i="1"/>
  <c r="J105" i="1"/>
  <c r="S74" i="1"/>
  <c r="W34" i="1"/>
  <c r="W126" i="1" s="1"/>
  <c r="W10" i="3" s="1"/>
  <c r="G169" i="1"/>
  <c r="P170" i="1"/>
  <c r="P171" i="1" s="1"/>
  <c r="P172" i="1" s="1"/>
  <c r="P102" i="1"/>
  <c r="P113" i="1" s="1"/>
  <c r="P85" i="1"/>
  <c r="I170" i="1"/>
  <c r="I171" i="1" s="1"/>
  <c r="I102" i="1"/>
  <c r="I85" i="1"/>
  <c r="L137" i="1"/>
  <c r="L142" i="1" s="1"/>
  <c r="L134" i="1"/>
  <c r="AE86" i="1"/>
  <c r="AE29" i="1"/>
  <c r="V149" i="1"/>
  <c r="AM149" i="1" s="1"/>
  <c r="AM154" i="1" s="1"/>
  <c r="U154" i="1"/>
  <c r="AD62" i="1"/>
  <c r="K123" i="1"/>
  <c r="K105" i="1"/>
  <c r="K115" i="1"/>
  <c r="K118" i="1"/>
  <c r="K133" i="1"/>
  <c r="G133" i="1"/>
  <c r="G118" i="1"/>
  <c r="S72" i="1"/>
  <c r="T71" i="1"/>
  <c r="T72" i="1" s="1"/>
  <c r="L167" i="1"/>
  <c r="L169" i="1" s="1"/>
  <c r="L104" i="1"/>
  <c r="L87" i="1"/>
  <c r="I133" i="1"/>
  <c r="I118" i="1"/>
  <c r="K170" i="1"/>
  <c r="K171" i="1" s="1"/>
  <c r="K102" i="1"/>
  <c r="K85" i="1"/>
  <c r="M121" i="1"/>
  <c r="M103" i="1"/>
  <c r="M113" i="1"/>
  <c r="AJ82" i="1"/>
  <c r="AJ25" i="1"/>
  <c r="AK82" i="1"/>
  <c r="AK25" i="1"/>
  <c r="AE43" i="1"/>
  <c r="AE26" i="1"/>
  <c r="AE24" i="1"/>
  <c r="AE15" i="1"/>
  <c r="AE32" i="1"/>
  <c r="AE11" i="1"/>
  <c r="AE54" i="1"/>
  <c r="AE79" i="1"/>
  <c r="AE62" i="1"/>
  <c r="AE60" i="1"/>
  <c r="AE127" i="1"/>
  <c r="H133" i="1"/>
  <c r="H118" i="1"/>
  <c r="T36" i="1"/>
  <c r="X16" i="1"/>
  <c r="W17" i="1"/>
  <c r="N123" i="1"/>
  <c r="N105" i="1"/>
  <c r="N115" i="1"/>
  <c r="P167" i="1"/>
  <c r="P169" i="1" s="1"/>
  <c r="P104" i="1"/>
  <c r="P115" i="1" s="1"/>
  <c r="P87" i="1"/>
  <c r="V69" i="1"/>
  <c r="AM69" i="1" s="1"/>
  <c r="AM64" i="1" s="1"/>
  <c r="U64" i="1"/>
  <c r="I167" i="1"/>
  <c r="I169" i="1" s="1"/>
  <c r="I104" i="1"/>
  <c r="I87" i="1"/>
  <c r="AK86" i="1"/>
  <c r="AK29" i="1"/>
  <c r="W94" i="1"/>
  <c r="AM94" i="1"/>
  <c r="AC26" i="1"/>
  <c r="AC24" i="1"/>
  <c r="AC15" i="1"/>
  <c r="AC32" i="1"/>
  <c r="AC43" i="1"/>
  <c r="AC127" i="1"/>
  <c r="AC54" i="1"/>
  <c r="J118" i="1"/>
  <c r="J133" i="1"/>
  <c r="AC62" i="1"/>
  <c r="N170" i="1"/>
  <c r="N171" i="1" s="1"/>
  <c r="N102" i="1"/>
  <c r="N85" i="1"/>
  <c r="AD60" i="1"/>
  <c r="O170" i="1"/>
  <c r="O171" i="1" s="1"/>
  <c r="O102" i="1"/>
  <c r="O85" i="1"/>
  <c r="Y92" i="1"/>
  <c r="X93" i="1"/>
  <c r="W158" i="1"/>
  <c r="AG158" i="1" s="1"/>
  <c r="X152" i="1"/>
  <c r="AC60" i="1"/>
  <c r="O123" i="1"/>
  <c r="O105" i="1"/>
  <c r="O115" i="1"/>
  <c r="J170" i="1"/>
  <c r="J171" i="1" s="1"/>
  <c r="J102" i="1"/>
  <c r="J85" i="1"/>
  <c r="L121" i="1"/>
  <c r="L113" i="1"/>
  <c r="L103" i="1"/>
  <c r="AJ104" i="1"/>
  <c r="AJ87" i="1"/>
  <c r="G123" i="1"/>
  <c r="G105" i="1"/>
  <c r="G115" i="1"/>
  <c r="AJ84" i="1"/>
  <c r="AJ27" i="1"/>
  <c r="AF71" i="1"/>
  <c r="W18" i="1"/>
  <c r="M167" i="1"/>
  <c r="M169" i="1" s="1"/>
  <c r="M87" i="1"/>
  <c r="M104" i="1"/>
  <c r="AC86" i="1"/>
  <c r="AC29" i="1"/>
  <c r="AM126" i="1"/>
  <c r="AK84" i="1"/>
  <c r="AK27" i="1"/>
  <c r="V7" i="1"/>
  <c r="U7" i="1"/>
  <c r="T7" i="1"/>
  <c r="S7" i="1"/>
  <c r="AK6" i="1"/>
  <c r="AK6" i="2" s="1"/>
  <c r="AJ6" i="1"/>
  <c r="AJ6" i="2" s="1"/>
  <c r="I3" i="1"/>
  <c r="H3" i="1"/>
  <c r="G3" i="1"/>
  <c r="F3" i="1"/>
  <c r="E3" i="1"/>
  <c r="D3" i="1"/>
  <c r="AN8" i="1"/>
  <c r="AL8" i="1"/>
  <c r="AM8" i="1"/>
  <c r="T144" i="1"/>
  <c r="AC8" i="1"/>
  <c r="Y8" i="1"/>
  <c r="X144" i="1"/>
  <c r="V144" i="1"/>
  <c r="Z144" i="1"/>
  <c r="I144" i="1"/>
  <c r="V8" i="1"/>
  <c r="U144" i="1"/>
  <c r="X8" i="1"/>
  <c r="L144" i="1"/>
  <c r="M144" i="1"/>
  <c r="W144" i="1"/>
  <c r="AK8" i="1"/>
  <c r="AA144" i="1"/>
  <c r="Z8" i="1"/>
  <c r="T8" i="1"/>
  <c r="H144" i="1"/>
  <c r="AC144" i="1"/>
  <c r="AA8" i="1"/>
  <c r="Y144" i="1"/>
  <c r="AJ8" i="1"/>
  <c r="Q144" i="1"/>
  <c r="U8" i="1"/>
  <c r="W8" i="1"/>
  <c r="AD8" i="1"/>
  <c r="AE8" i="1"/>
  <c r="H8" i="1"/>
  <c r="AN76" i="2" l="1"/>
  <c r="W121" i="3"/>
  <c r="AJ46" i="2"/>
  <c r="AJ57" i="2" s="1"/>
  <c r="AJ75" i="2" s="1"/>
  <c r="AJ6" i="3"/>
  <c r="AG19" i="13"/>
  <c r="AG28" i="13" s="1"/>
  <c r="P52" i="13"/>
  <c r="AK46" i="2"/>
  <c r="AK57" i="2" s="1"/>
  <c r="AK75" i="2" s="1"/>
  <c r="AK6" i="3"/>
  <c r="AM7" i="1"/>
  <c r="O40" i="13"/>
  <c r="O52" i="13" s="1"/>
  <c r="N40" i="13"/>
  <c r="Q35" i="13"/>
  <c r="Q43" i="13"/>
  <c r="Q34" i="13" s="1"/>
  <c r="Q32" i="13"/>
  <c r="U33" i="13"/>
  <c r="Q121" i="1"/>
  <c r="Q113" i="1"/>
  <c r="Q103" i="1"/>
  <c r="Q41" i="13"/>
  <c r="Q38" i="13"/>
  <c r="U39" i="13"/>
  <c r="AG31" i="13"/>
  <c r="AG35" i="13" s="1"/>
  <c r="W7" i="1"/>
  <c r="AG37" i="13"/>
  <c r="AG41" i="13" s="1"/>
  <c r="Q105" i="1"/>
  <c r="Q123" i="1"/>
  <c r="Q115" i="1"/>
  <c r="AG30" i="3"/>
  <c r="AG123" i="3" s="1"/>
  <c r="W156" i="1"/>
  <c r="AM156" i="1"/>
  <c r="AG150" i="1"/>
  <c r="AG18" i="1"/>
  <c r="X94" i="1"/>
  <c r="X34" i="1"/>
  <c r="X126" i="1" s="1"/>
  <c r="X10" i="3" s="1"/>
  <c r="Z43" i="3"/>
  <c r="AN43" i="3" s="1"/>
  <c r="AN136" i="3" s="1"/>
  <c r="AA18" i="2"/>
  <c r="Y25" i="2"/>
  <c r="X27" i="3"/>
  <c r="Y31" i="2"/>
  <c r="X30" i="3"/>
  <c r="W123" i="3"/>
  <c r="W120" i="3"/>
  <c r="X122" i="3"/>
  <c r="Y118" i="3"/>
  <c r="Z13" i="2"/>
  <c r="AN13" i="2" s="1"/>
  <c r="Y136" i="3"/>
  <c r="Y29" i="2"/>
  <c r="X28" i="3"/>
  <c r="AG94" i="1"/>
  <c r="AJ167" i="1"/>
  <c r="AG34" i="1"/>
  <c r="AG126" i="1" s="1"/>
  <c r="AD35" i="13"/>
  <c r="AD33" i="13"/>
  <c r="AD43" i="13"/>
  <c r="AD40" i="13" s="1"/>
  <c r="J40" i="13"/>
  <c r="J52" i="13" s="1"/>
  <c r="J50" i="13"/>
  <c r="J46" i="13"/>
  <c r="J44" i="13"/>
  <c r="K46" i="13"/>
  <c r="K50" i="13"/>
  <c r="K44" i="13"/>
  <c r="L44" i="13"/>
  <c r="K45" i="13"/>
  <c r="G50" i="13"/>
  <c r="G46" i="13"/>
  <c r="H44" i="13"/>
  <c r="P92" i="3"/>
  <c r="P93" i="3" s="1"/>
  <c r="P60" i="3"/>
  <c r="W103" i="3"/>
  <c r="AC47" i="2"/>
  <c r="AC48" i="2" s="1"/>
  <c r="AC51" i="2"/>
  <c r="J92" i="3"/>
  <c r="J93" i="3" s="1"/>
  <c r="J60" i="3"/>
  <c r="AE8" i="3"/>
  <c r="AD41" i="13"/>
  <c r="AD39" i="13"/>
  <c r="K40" i="13"/>
  <c r="K52" i="13" s="1"/>
  <c r="AK41" i="13"/>
  <c r="AK39" i="13"/>
  <c r="AE35" i="13"/>
  <c r="AE43" i="13"/>
  <c r="AE40" i="13" s="1"/>
  <c r="AE33" i="13"/>
  <c r="N52" i="13"/>
  <c r="N45" i="13"/>
  <c r="N44" i="13"/>
  <c r="N50" i="13"/>
  <c r="N46" i="13"/>
  <c r="G40" i="13"/>
  <c r="G52" i="13" s="1"/>
  <c r="G172" i="1"/>
  <c r="AK35" i="13"/>
  <c r="AK43" i="13"/>
  <c r="AE39" i="13"/>
  <c r="AE41" i="13"/>
  <c r="AK33" i="13"/>
  <c r="AJ43" i="13"/>
  <c r="AJ40" i="13" s="1"/>
  <c r="AJ35" i="13"/>
  <c r="AC43" i="13"/>
  <c r="AC40" i="13" s="1"/>
  <c r="AC35" i="13"/>
  <c r="AD8" i="3"/>
  <c r="I31" i="3"/>
  <c r="AJ8" i="3"/>
  <c r="G31" i="3"/>
  <c r="N92" i="3"/>
  <c r="N93" i="3" s="1"/>
  <c r="N60" i="3"/>
  <c r="H101" i="3"/>
  <c r="H31" i="3"/>
  <c r="O92" i="3"/>
  <c r="O93" i="3" s="1"/>
  <c r="O60" i="3"/>
  <c r="M60" i="3"/>
  <c r="M92" i="3"/>
  <c r="M93" i="3" s="1"/>
  <c r="AE47" i="2"/>
  <c r="AE48" i="2" s="1"/>
  <c r="AE51" i="2"/>
  <c r="AD51" i="2"/>
  <c r="AD47" i="2"/>
  <c r="AD48" i="2" s="1"/>
  <c r="L92" i="3"/>
  <c r="L93" i="3" s="1"/>
  <c r="L60" i="3"/>
  <c r="M101" i="3"/>
  <c r="L124" i="3"/>
  <c r="L153" i="3" s="1"/>
  <c r="U61" i="2"/>
  <c r="T62" i="2"/>
  <c r="Z76" i="2"/>
  <c r="P44" i="13"/>
  <c r="O46" i="13"/>
  <c r="O45" i="13"/>
  <c r="O50" i="13"/>
  <c r="O44" i="13"/>
  <c r="S45" i="13"/>
  <c r="AJ41" i="13"/>
  <c r="AC41" i="13"/>
  <c r="U47" i="1"/>
  <c r="V47" i="1" s="1"/>
  <c r="W47" i="1" s="1"/>
  <c r="AM10" i="3"/>
  <c r="AM103" i="3" s="1"/>
  <c r="AG10" i="3"/>
  <c r="AK8" i="3"/>
  <c r="K31" i="3"/>
  <c r="I172" i="1"/>
  <c r="J172" i="1"/>
  <c r="T69" i="3"/>
  <c r="T53" i="2"/>
  <c r="U69" i="3"/>
  <c r="U36" i="3" s="1"/>
  <c r="U44" i="3" s="1"/>
  <c r="U53" i="2"/>
  <c r="AG16" i="13"/>
  <c r="W17" i="13"/>
  <c r="W25" i="13" s="1"/>
  <c r="V46" i="13"/>
  <c r="V44" i="13"/>
  <c r="AM41" i="13"/>
  <c r="R69" i="3"/>
  <c r="W38" i="13"/>
  <c r="W39" i="13"/>
  <c r="W43" i="13"/>
  <c r="W40" i="13" s="1"/>
  <c r="W33" i="13"/>
  <c r="W32" i="13"/>
  <c r="W20" i="13"/>
  <c r="W21" i="13"/>
  <c r="AM43" i="13"/>
  <c r="X37" i="13"/>
  <c r="Y14" i="13"/>
  <c r="X16" i="13"/>
  <c r="X31" i="13"/>
  <c r="X19" i="13"/>
  <c r="X17" i="13" s="1"/>
  <c r="Y9" i="13"/>
  <c r="X11" i="13"/>
  <c r="V53" i="2"/>
  <c r="V69" i="3"/>
  <c r="V36" i="3" s="1"/>
  <c r="V44" i="3" s="1"/>
  <c r="V127" i="1"/>
  <c r="S53" i="2"/>
  <c r="S69" i="3"/>
  <c r="AM21" i="13"/>
  <c r="V34" i="13"/>
  <c r="V52" i="13" s="1"/>
  <c r="AM17" i="13"/>
  <c r="AM25" i="13" s="1"/>
  <c r="AK169" i="1"/>
  <c r="Y54" i="3"/>
  <c r="Z52" i="3"/>
  <c r="AN52" i="3" s="1"/>
  <c r="K172" i="1"/>
  <c r="N85" i="2"/>
  <c r="H172" i="1"/>
  <c r="J85" i="2"/>
  <c r="K85" i="2"/>
  <c r="K86" i="2" s="1"/>
  <c r="O172" i="1"/>
  <c r="N172" i="1"/>
  <c r="AJ169" i="1"/>
  <c r="Y145" i="3"/>
  <c r="X147" i="3"/>
  <c r="O85" i="2"/>
  <c r="O86" i="2" s="1"/>
  <c r="P85" i="2"/>
  <c r="P86" i="2" s="1"/>
  <c r="AF105" i="2"/>
  <c r="T106" i="2"/>
  <c r="T107" i="2" s="1"/>
  <c r="T99" i="2"/>
  <c r="R107" i="2"/>
  <c r="AL107" i="2" s="1"/>
  <c r="AF98" i="2"/>
  <c r="S99" i="2"/>
  <c r="AF99" i="2" s="1"/>
  <c r="S106" i="2"/>
  <c r="AF106" i="2" s="1"/>
  <c r="U105" i="2"/>
  <c r="U98" i="2"/>
  <c r="W97" i="2"/>
  <c r="AG97" i="2" s="1"/>
  <c r="X30" i="2"/>
  <c r="AG30" i="2"/>
  <c r="Y26" i="2"/>
  <c r="Y29" i="3" s="1"/>
  <c r="AM90" i="2"/>
  <c r="V93" i="2"/>
  <c r="W90" i="2"/>
  <c r="Y58" i="2"/>
  <c r="AL7" i="1"/>
  <c r="AF7" i="1"/>
  <c r="U10" i="1"/>
  <c r="U11" i="1"/>
  <c r="U9" i="1"/>
  <c r="U127" i="1"/>
  <c r="AK170" i="1"/>
  <c r="AK171" i="1" s="1"/>
  <c r="AK102" i="1"/>
  <c r="AK85" i="1"/>
  <c r="AF72" i="1"/>
  <c r="AF74" i="1"/>
  <c r="AJ123" i="1"/>
  <c r="AJ105" i="1"/>
  <c r="AJ115" i="1"/>
  <c r="Y152" i="1"/>
  <c r="X158" i="1"/>
  <c r="Y93" i="1"/>
  <c r="Z92" i="1"/>
  <c r="AN92" i="1" s="1"/>
  <c r="AN93" i="1" s="1"/>
  <c r="AC82" i="1"/>
  <c r="AC25" i="1"/>
  <c r="I123" i="1"/>
  <c r="I115" i="1"/>
  <c r="I105" i="1"/>
  <c r="W69" i="1"/>
  <c r="V64" i="1"/>
  <c r="H137" i="1"/>
  <c r="H142" i="1" s="1"/>
  <c r="H185" i="1" s="1"/>
  <c r="H134" i="1"/>
  <c r="AJ100" i="1"/>
  <c r="AJ83" i="1"/>
  <c r="X150" i="1"/>
  <c r="P103" i="1"/>
  <c r="P121" i="1"/>
  <c r="M137" i="1"/>
  <c r="M142" i="1" s="1"/>
  <c r="M134" i="1"/>
  <c r="AD82" i="1"/>
  <c r="AD25" i="1"/>
  <c r="AK167" i="1"/>
  <c r="N137" i="1"/>
  <c r="N142" i="1" s="1"/>
  <c r="N134" i="1"/>
  <c r="T74" i="1"/>
  <c r="V11" i="1"/>
  <c r="V9" i="1"/>
  <c r="V10" i="1"/>
  <c r="AC167" i="1"/>
  <c r="AC169" i="1" s="1"/>
  <c r="AC104" i="1"/>
  <c r="AC87" i="1"/>
  <c r="G140" i="1"/>
  <c r="G145" i="1" s="1"/>
  <c r="G124" i="1"/>
  <c r="J137" i="1"/>
  <c r="J142" i="1" s="1"/>
  <c r="J185" i="1" s="1"/>
  <c r="J134" i="1"/>
  <c r="AC84" i="1"/>
  <c r="AC27" i="1"/>
  <c r="Y16" i="1"/>
  <c r="U36" i="1"/>
  <c r="AE82" i="1"/>
  <c r="AE25" i="1"/>
  <c r="AK100" i="1"/>
  <c r="AK83" i="1"/>
  <c r="K121" i="1"/>
  <c r="K103" i="1"/>
  <c r="K113" i="1"/>
  <c r="I137" i="1"/>
  <c r="I142" i="1" s="1"/>
  <c r="I185" i="1" s="1"/>
  <c r="I134" i="1"/>
  <c r="K134" i="1"/>
  <c r="K137" i="1"/>
  <c r="K142" i="1" s="1"/>
  <c r="K140" i="1"/>
  <c r="K145" i="1" s="1"/>
  <c r="K124" i="1"/>
  <c r="AE167" i="1"/>
  <c r="AE169" i="1" s="1"/>
  <c r="AE104" i="1"/>
  <c r="AE87" i="1"/>
  <c r="I121" i="1"/>
  <c r="I113" i="1"/>
  <c r="I103" i="1"/>
  <c r="S11" i="1"/>
  <c r="S10" i="1"/>
  <c r="S9" i="1"/>
  <c r="S127" i="1"/>
  <c r="M123" i="1"/>
  <c r="M105" i="1"/>
  <c r="M115" i="1"/>
  <c r="X18" i="1"/>
  <c r="AJ170" i="1"/>
  <c r="AJ171" i="1" s="1"/>
  <c r="AJ102" i="1"/>
  <c r="AJ85" i="1"/>
  <c r="J121" i="1"/>
  <c r="J103" i="1"/>
  <c r="J113" i="1"/>
  <c r="O140" i="1"/>
  <c r="O145" i="1" s="1"/>
  <c r="O124" i="1"/>
  <c r="O121" i="1"/>
  <c r="O103" i="1"/>
  <c r="O113" i="1"/>
  <c r="N121" i="1"/>
  <c r="N103" i="1"/>
  <c r="N113" i="1"/>
  <c r="AK104" i="1"/>
  <c r="AK87" i="1"/>
  <c r="P105" i="1"/>
  <c r="P123" i="1"/>
  <c r="N140" i="1"/>
  <c r="N145" i="1" s="1"/>
  <c r="N124" i="1"/>
  <c r="AE84" i="1"/>
  <c r="AE27" i="1"/>
  <c r="U71" i="1"/>
  <c r="U72" i="1" s="1"/>
  <c r="G134" i="1"/>
  <c r="G137" i="1"/>
  <c r="G142" i="1" s="1"/>
  <c r="G185" i="1" s="1"/>
  <c r="J140" i="1"/>
  <c r="J145" i="1" s="1"/>
  <c r="J124" i="1"/>
  <c r="P137" i="1"/>
  <c r="P142" i="1"/>
  <c r="P134" i="1"/>
  <c r="AD84" i="1"/>
  <c r="AD27" i="1"/>
  <c r="AD167" i="1"/>
  <c r="AD169" i="1" s="1"/>
  <c r="AD104" i="1"/>
  <c r="AD87" i="1"/>
  <c r="H121" i="1"/>
  <c r="H113" i="1"/>
  <c r="H103" i="1"/>
  <c r="G121" i="1"/>
  <c r="G103" i="1"/>
  <c r="G113" i="1"/>
  <c r="T9" i="1"/>
  <c r="T10" i="1"/>
  <c r="T11" i="1"/>
  <c r="T127" i="1"/>
  <c r="L139" i="1"/>
  <c r="L143" i="1" s="1"/>
  <c r="L122" i="1"/>
  <c r="X17" i="1"/>
  <c r="AG17" i="1"/>
  <c r="M139" i="1"/>
  <c r="M143" i="1" s="1"/>
  <c r="M122" i="1"/>
  <c r="L123" i="1"/>
  <c r="L105" i="1"/>
  <c r="L115" i="1"/>
  <c r="W149" i="1"/>
  <c r="AG149" i="1" s="1"/>
  <c r="V154" i="1"/>
  <c r="O134" i="1"/>
  <c r="O137" i="1"/>
  <c r="O142" i="1" s="1"/>
  <c r="H140" i="1"/>
  <c r="H145" i="1" s="1"/>
  <c r="H124" i="1"/>
  <c r="Y34" i="1" l="1"/>
  <c r="Z34" i="1" s="1"/>
  <c r="AA34" i="1" s="1"/>
  <c r="AG12" i="13"/>
  <c r="AG21" i="13"/>
  <c r="AG17" i="13"/>
  <c r="W11" i="1"/>
  <c r="AN145" i="3"/>
  <c r="AN147" i="3" s="1"/>
  <c r="AN54" i="3"/>
  <c r="AJ68" i="3"/>
  <c r="AJ83" i="3" s="1"/>
  <c r="AJ91" i="3" s="1"/>
  <c r="AJ99" i="3"/>
  <c r="AK68" i="3"/>
  <c r="AK83" i="3" s="1"/>
  <c r="AK91" i="3" s="1"/>
  <c r="AK99" i="3"/>
  <c r="U74" i="1"/>
  <c r="U75" i="1" s="1"/>
  <c r="Q139" i="1"/>
  <c r="Q143" i="1" s="1"/>
  <c r="Q122" i="1"/>
  <c r="Q40" i="13"/>
  <c r="Q52" i="13" s="1"/>
  <c r="Q50" i="13"/>
  <c r="Q44" i="13"/>
  <c r="Q46" i="13"/>
  <c r="Q45" i="13"/>
  <c r="U45" i="13"/>
  <c r="AM127" i="1"/>
  <c r="AG43" i="13"/>
  <c r="AG34" i="13" s="1"/>
  <c r="W10" i="1"/>
  <c r="W69" i="3"/>
  <c r="W36" i="3" s="1"/>
  <c r="W127" i="1"/>
  <c r="W53" i="2"/>
  <c r="W14" i="2" s="1"/>
  <c r="AG7" i="1"/>
  <c r="W9" i="1"/>
  <c r="AG9" i="1" s="1"/>
  <c r="W34" i="13"/>
  <c r="W52" i="13" s="1"/>
  <c r="Q140" i="1"/>
  <c r="Q145" i="1" s="1"/>
  <c r="Q124" i="1"/>
  <c r="Z136" i="3"/>
  <c r="Z25" i="3"/>
  <c r="AN25" i="3" s="1"/>
  <c r="AN118" i="3" s="1"/>
  <c r="X47" i="1"/>
  <c r="Y47" i="1" s="1"/>
  <c r="Z47" i="1" s="1"/>
  <c r="AA47" i="1" s="1"/>
  <c r="Y94" i="1"/>
  <c r="X156" i="1"/>
  <c r="Y156" i="1" s="1"/>
  <c r="Z156" i="1" s="1"/>
  <c r="AG156" i="1"/>
  <c r="AG154" i="1"/>
  <c r="X12" i="13"/>
  <c r="X25" i="13" s="1"/>
  <c r="X121" i="3"/>
  <c r="AA13" i="2"/>
  <c r="AH13" i="2" s="1"/>
  <c r="X123" i="3"/>
  <c r="X120" i="3"/>
  <c r="AA43" i="3"/>
  <c r="AH43" i="3" s="1"/>
  <c r="AH136" i="3" s="1"/>
  <c r="AH18" i="2"/>
  <c r="Z29" i="2"/>
  <c r="AN29" i="2" s="1"/>
  <c r="Y28" i="3"/>
  <c r="Y122" i="3"/>
  <c r="Z31" i="2"/>
  <c r="AN31" i="2" s="1"/>
  <c r="Y30" i="3"/>
  <c r="Z25" i="2"/>
  <c r="AN25" i="2" s="1"/>
  <c r="Y27" i="3"/>
  <c r="AK101" i="3"/>
  <c r="AK124" i="3" s="1"/>
  <c r="AK153" i="3" s="1"/>
  <c r="AK31" i="3"/>
  <c r="H92" i="3"/>
  <c r="H93" i="3" s="1"/>
  <c r="H60" i="3"/>
  <c r="AJ101" i="3"/>
  <c r="AJ124" i="3" s="1"/>
  <c r="AJ153" i="3" s="1"/>
  <c r="AJ31" i="3"/>
  <c r="AD101" i="3"/>
  <c r="AD124" i="3" s="1"/>
  <c r="AD153" i="3" s="1"/>
  <c r="AD31" i="3"/>
  <c r="AC34" i="13"/>
  <c r="AC52" i="13" s="1"/>
  <c r="AC50" i="13"/>
  <c r="AC46" i="13"/>
  <c r="AJ34" i="13"/>
  <c r="AJ52" i="13" s="1"/>
  <c r="AJ46" i="13"/>
  <c r="AJ50" i="13"/>
  <c r="AK34" i="13"/>
  <c r="AK46" i="13"/>
  <c r="AK50" i="13"/>
  <c r="AK45" i="13"/>
  <c r="AE34" i="13"/>
  <c r="AE52" i="13" s="1"/>
  <c r="AE50" i="13"/>
  <c r="AE46" i="13"/>
  <c r="AE45" i="13"/>
  <c r="AK40" i="13"/>
  <c r="AK52" i="13" s="1"/>
  <c r="X103" i="3"/>
  <c r="K60" i="3"/>
  <c r="K92" i="3"/>
  <c r="K93" i="3" s="1"/>
  <c r="AG103" i="3"/>
  <c r="AG47" i="1"/>
  <c r="AH153" i="1"/>
  <c r="AH76" i="2" s="1"/>
  <c r="AA76" i="2"/>
  <c r="V61" i="2"/>
  <c r="U62" i="2"/>
  <c r="M124" i="3"/>
  <c r="M153" i="3" s="1"/>
  <c r="N101" i="3"/>
  <c r="I101" i="3"/>
  <c r="H124" i="3"/>
  <c r="H153" i="3" s="1"/>
  <c r="G92" i="3"/>
  <c r="G93" i="3" s="1"/>
  <c r="G60" i="3"/>
  <c r="I92" i="3"/>
  <c r="I93" i="3" s="1"/>
  <c r="I60" i="3"/>
  <c r="AE101" i="3"/>
  <c r="AE124" i="3" s="1"/>
  <c r="AE153" i="3" s="1"/>
  <c r="AE31" i="3"/>
  <c r="AD34" i="13"/>
  <c r="AD52" i="13" s="1"/>
  <c r="AD46" i="13"/>
  <c r="AD45" i="13"/>
  <c r="AD50" i="13"/>
  <c r="AM47" i="1"/>
  <c r="AF53" i="2"/>
  <c r="AM53" i="2"/>
  <c r="AL53" i="2"/>
  <c r="R44" i="3"/>
  <c r="S14" i="2"/>
  <c r="S10" i="2"/>
  <c r="X21" i="13"/>
  <c r="X20" i="13"/>
  <c r="X7" i="1"/>
  <c r="X43" i="13"/>
  <c r="X34" i="13" s="1"/>
  <c r="X32" i="13"/>
  <c r="X33" i="13"/>
  <c r="U14" i="2"/>
  <c r="U10" i="2"/>
  <c r="T14" i="2"/>
  <c r="T10" i="2"/>
  <c r="Y11" i="13"/>
  <c r="Y31" i="13"/>
  <c r="Y19" i="13"/>
  <c r="Y17" i="13" s="1"/>
  <c r="Z9" i="13"/>
  <c r="AN9" i="13" s="1"/>
  <c r="AN11" i="13" s="1"/>
  <c r="X39" i="13"/>
  <c r="X38" i="13"/>
  <c r="W46" i="13"/>
  <c r="W44" i="13"/>
  <c r="W45" i="13"/>
  <c r="T36" i="3"/>
  <c r="S36" i="3"/>
  <c r="AM69" i="3"/>
  <c r="AM71" i="3" s="1"/>
  <c r="V14" i="2"/>
  <c r="V10" i="2"/>
  <c r="Y37" i="13"/>
  <c r="Z14" i="13"/>
  <c r="AN14" i="13" s="1"/>
  <c r="Y16" i="13"/>
  <c r="AM46" i="13"/>
  <c r="AM34" i="13"/>
  <c r="AM40" i="13"/>
  <c r="AL69" i="3"/>
  <c r="AL71" i="3" s="1"/>
  <c r="AF69" i="3"/>
  <c r="AF71" i="3" s="1"/>
  <c r="AJ172" i="1"/>
  <c r="AJ85" i="2"/>
  <c r="AJ86" i="2" s="1"/>
  <c r="Z145" i="3"/>
  <c r="Y147" i="3"/>
  <c r="Z54" i="3"/>
  <c r="AA52" i="3"/>
  <c r="AA54" i="3" s="1"/>
  <c r="AK172" i="1"/>
  <c r="AK85" i="2"/>
  <c r="AK86" i="2" s="1"/>
  <c r="X90" i="2"/>
  <c r="W93" i="2"/>
  <c r="AG90" i="2"/>
  <c r="Z26" i="2"/>
  <c r="X97" i="2"/>
  <c r="AH97" i="2" s="1"/>
  <c r="Y30" i="2"/>
  <c r="U106" i="2"/>
  <c r="U107" i="2" s="1"/>
  <c r="U99" i="2"/>
  <c r="S107" i="2"/>
  <c r="AF107" i="2" s="1"/>
  <c r="V96" i="2"/>
  <c r="AM93" i="2"/>
  <c r="Z58" i="2"/>
  <c r="AN58" i="2" s="1"/>
  <c r="V71" i="1"/>
  <c r="N139" i="1"/>
  <c r="N143" i="1" s="1"/>
  <c r="N122" i="1"/>
  <c r="J139" i="1"/>
  <c r="J143" i="1" s="1"/>
  <c r="J122" i="1"/>
  <c r="M140" i="1"/>
  <c r="M145" i="1" s="1"/>
  <c r="M124" i="1"/>
  <c r="L140" i="1"/>
  <c r="L145" i="1" s="1"/>
  <c r="L124" i="1"/>
  <c r="Y17" i="1"/>
  <c r="H139" i="1"/>
  <c r="H143" i="1" s="1"/>
  <c r="H122" i="1"/>
  <c r="AK123" i="1"/>
  <c r="AK105" i="1"/>
  <c r="AK115" i="1"/>
  <c r="V36" i="1"/>
  <c r="AM36" i="1" s="1"/>
  <c r="AJ117" i="1"/>
  <c r="AJ101" i="1"/>
  <c r="AJ108" i="1"/>
  <c r="X69" i="1"/>
  <c r="W64" i="1"/>
  <c r="AG69" i="1"/>
  <c r="AG64" i="1" s="1"/>
  <c r="AF11" i="1"/>
  <c r="AF127" i="1"/>
  <c r="X149" i="1"/>
  <c r="W154" i="1"/>
  <c r="G139" i="1"/>
  <c r="G143" i="1" s="1"/>
  <c r="G122" i="1"/>
  <c r="AD170" i="1"/>
  <c r="AD171" i="1" s="1"/>
  <c r="AD102" i="1"/>
  <c r="AD85" i="1"/>
  <c r="AE170" i="1"/>
  <c r="AE171" i="1" s="1"/>
  <c r="AE102" i="1"/>
  <c r="AE85" i="1"/>
  <c r="S19" i="1"/>
  <c r="S12" i="1"/>
  <c r="S23" i="13" s="1"/>
  <c r="AM9" i="1"/>
  <c r="K139" i="1"/>
  <c r="K143" i="1" s="1"/>
  <c r="K122" i="1"/>
  <c r="AE100" i="1"/>
  <c r="AE83" i="1"/>
  <c r="Z16" i="1"/>
  <c r="AN16" i="1" s="1"/>
  <c r="AC170" i="1"/>
  <c r="AC171" i="1" s="1"/>
  <c r="AC172" i="1" s="1"/>
  <c r="AC102" i="1"/>
  <c r="AC85" i="1"/>
  <c r="V19" i="1"/>
  <c r="V12" i="1"/>
  <c r="V23" i="13" s="1"/>
  <c r="R23" i="13"/>
  <c r="Y150" i="1"/>
  <c r="AC100" i="1"/>
  <c r="AC83" i="1"/>
  <c r="AL11" i="1"/>
  <c r="AL127" i="1"/>
  <c r="AL9" i="1"/>
  <c r="AF9" i="1"/>
  <c r="P140" i="1"/>
  <c r="P145" i="1" s="1"/>
  <c r="P124" i="1"/>
  <c r="AJ121" i="1"/>
  <c r="AJ103" i="1"/>
  <c r="AJ113" i="1"/>
  <c r="I139" i="1"/>
  <c r="I143" i="1" s="1"/>
  <c r="I122" i="1"/>
  <c r="S75" i="1"/>
  <c r="T19" i="1"/>
  <c r="T12" i="1"/>
  <c r="T23" i="13" s="1"/>
  <c r="AD105" i="1"/>
  <c r="AD123" i="1"/>
  <c r="AD115" i="1"/>
  <c r="O139" i="1"/>
  <c r="O143" i="1" s="1"/>
  <c r="O122" i="1"/>
  <c r="AM11" i="1"/>
  <c r="T75" i="1"/>
  <c r="AA92" i="1"/>
  <c r="AA93" i="1" s="1"/>
  <c r="Z93" i="1"/>
  <c r="Y158" i="1"/>
  <c r="Z152" i="1"/>
  <c r="AN152" i="1" s="1"/>
  <c r="AJ140" i="1"/>
  <c r="AJ145" i="1" s="1"/>
  <c r="AJ124" i="1"/>
  <c r="Y18" i="1"/>
  <c r="AE123" i="1"/>
  <c r="AE105" i="1"/>
  <c r="AE115" i="1"/>
  <c r="AK117" i="1"/>
  <c r="AK101" i="1"/>
  <c r="AK108" i="1"/>
  <c r="AC123" i="1"/>
  <c r="AC105" i="1"/>
  <c r="AC115" i="1"/>
  <c r="AD100" i="1"/>
  <c r="AD83" i="1"/>
  <c r="P139" i="1"/>
  <c r="P143" i="1" s="1"/>
  <c r="P122" i="1"/>
  <c r="I140" i="1"/>
  <c r="I145" i="1" s="1"/>
  <c r="I124" i="1"/>
  <c r="AK121" i="1"/>
  <c r="AK103" i="1"/>
  <c r="AK113" i="1"/>
  <c r="U19" i="1"/>
  <c r="U12" i="1"/>
  <c r="U23" i="13" s="1"/>
  <c r="AH34" i="1" l="1"/>
  <c r="Y126" i="1"/>
  <c r="Y10" i="3" s="1"/>
  <c r="Y103" i="3" s="1"/>
  <c r="AN34" i="1"/>
  <c r="AG25" i="13"/>
  <c r="Z118" i="3"/>
  <c r="AN126" i="1"/>
  <c r="AH92" i="1"/>
  <c r="AH93" i="1" s="1"/>
  <c r="AM71" i="1"/>
  <c r="AM72" i="1" s="1"/>
  <c r="V72" i="1"/>
  <c r="W12" i="1"/>
  <c r="W23" i="13" s="1"/>
  <c r="AG69" i="3"/>
  <c r="AG71" i="3" s="1"/>
  <c r="W19" i="1"/>
  <c r="W20" i="1" s="1"/>
  <c r="AG40" i="13"/>
  <c r="AG52" i="13" s="1"/>
  <c r="AG46" i="13"/>
  <c r="AG127" i="1"/>
  <c r="AG11" i="1"/>
  <c r="AG53" i="2"/>
  <c r="W10" i="2"/>
  <c r="W22" i="3" s="1"/>
  <c r="AN19" i="13"/>
  <c r="AN17" i="13" s="1"/>
  <c r="AN16" i="13"/>
  <c r="Y12" i="13"/>
  <c r="Y25" i="13" s="1"/>
  <c r="X40" i="13"/>
  <c r="X52" i="13" s="1"/>
  <c r="Z29" i="3"/>
  <c r="AN29" i="3" s="1"/>
  <c r="AN122" i="3" s="1"/>
  <c r="AN26" i="2"/>
  <c r="V74" i="1"/>
  <c r="V75" i="1" s="1"/>
  <c r="AN156" i="1"/>
  <c r="AA156" i="1"/>
  <c r="AH156" i="1" s="1"/>
  <c r="Z94" i="1"/>
  <c r="AA94" i="1" s="1"/>
  <c r="AN47" i="1"/>
  <c r="X127" i="1"/>
  <c r="W44" i="3"/>
  <c r="Y121" i="3"/>
  <c r="Y120" i="3"/>
  <c r="Z122" i="3"/>
  <c r="Y123" i="3"/>
  <c r="AA25" i="3"/>
  <c r="AH25" i="3" s="1"/>
  <c r="AH118" i="3" s="1"/>
  <c r="AA136" i="3"/>
  <c r="AA25" i="2"/>
  <c r="Z27" i="3"/>
  <c r="AN27" i="3" s="1"/>
  <c r="AN120" i="3" s="1"/>
  <c r="AA31" i="2"/>
  <c r="Z30" i="3"/>
  <c r="AN30" i="3" s="1"/>
  <c r="AN123" i="3" s="1"/>
  <c r="AA29" i="2"/>
  <c r="Z28" i="3"/>
  <c r="AN28" i="3" s="1"/>
  <c r="AN121" i="3" s="1"/>
  <c r="I187" i="1"/>
  <c r="G187" i="1"/>
  <c r="V24" i="3"/>
  <c r="I124" i="3"/>
  <c r="I153" i="3" s="1"/>
  <c r="J101" i="3"/>
  <c r="W61" i="2"/>
  <c r="AM61" i="2"/>
  <c r="AM62" i="2" s="1"/>
  <c r="V62" i="2"/>
  <c r="AH47" i="1"/>
  <c r="AK92" i="3"/>
  <c r="AK93" i="3" s="1"/>
  <c r="AK60" i="3"/>
  <c r="H187" i="1"/>
  <c r="J187" i="1"/>
  <c r="AE92" i="3"/>
  <c r="AE93" i="3" s="1"/>
  <c r="AE60" i="3"/>
  <c r="N124" i="3"/>
  <c r="N153" i="3" s="1"/>
  <c r="O101" i="3"/>
  <c r="O124" i="3" s="1"/>
  <c r="O153" i="3" s="1"/>
  <c r="AD60" i="3"/>
  <c r="AD92" i="3"/>
  <c r="AD93" i="3" s="1"/>
  <c r="AJ92" i="3"/>
  <c r="AJ93" i="3" s="1"/>
  <c r="AJ60" i="3"/>
  <c r="AF75" i="1"/>
  <c r="V22" i="3"/>
  <c r="AA14" i="13"/>
  <c r="Z16" i="13"/>
  <c r="Z37" i="13"/>
  <c r="AN37" i="13" s="1"/>
  <c r="AM10" i="2"/>
  <c r="AM47" i="2" s="1"/>
  <c r="AM48" i="2" s="1"/>
  <c r="AG14" i="2"/>
  <c r="Y21" i="13"/>
  <c r="Y20" i="13"/>
  <c r="Y7" i="1"/>
  <c r="U22" i="3"/>
  <c r="S22" i="3"/>
  <c r="AL10" i="2"/>
  <c r="AL47" i="2" s="1"/>
  <c r="AL48" i="2" s="1"/>
  <c r="R22" i="3"/>
  <c r="AF36" i="3"/>
  <c r="AL36" i="3"/>
  <c r="Y39" i="13"/>
  <c r="Y38" i="13"/>
  <c r="Z31" i="13"/>
  <c r="AN31" i="13" s="1"/>
  <c r="Z19" i="13"/>
  <c r="Z12" i="13" s="1"/>
  <c r="AA9" i="13"/>
  <c r="Z11" i="13"/>
  <c r="X69" i="3"/>
  <c r="X53" i="2"/>
  <c r="X11" i="1"/>
  <c r="X9" i="1"/>
  <c r="X10" i="1"/>
  <c r="AF10" i="2"/>
  <c r="AF47" i="2" s="1"/>
  <c r="AF48" i="2" s="1"/>
  <c r="T22" i="3"/>
  <c r="T115" i="3" s="1"/>
  <c r="AM52" i="13"/>
  <c r="AM36" i="3"/>
  <c r="S44" i="3"/>
  <c r="X45" i="13"/>
  <c r="X44" i="13"/>
  <c r="X46" i="13"/>
  <c r="AF14" i="2"/>
  <c r="AF51" i="2" s="1"/>
  <c r="T24" i="3"/>
  <c r="W24" i="3"/>
  <c r="AM14" i="2"/>
  <c r="AM51" i="2" s="1"/>
  <c r="T129" i="3"/>
  <c r="T44" i="3"/>
  <c r="AG36" i="3"/>
  <c r="Y43" i="13"/>
  <c r="Y33" i="13"/>
  <c r="Y32" i="13"/>
  <c r="U24" i="3"/>
  <c r="S24" i="3"/>
  <c r="AL14" i="2"/>
  <c r="AL51" i="2" s="1"/>
  <c r="R24" i="3"/>
  <c r="AD172" i="1"/>
  <c r="AD85" i="2"/>
  <c r="AE172" i="1"/>
  <c r="AE85" i="2"/>
  <c r="AH52" i="3"/>
  <c r="AA145" i="3"/>
  <c r="AA147" i="3" s="1"/>
  <c r="Z147" i="3"/>
  <c r="V105" i="2"/>
  <c r="AM96" i="2"/>
  <c r="V98" i="2"/>
  <c r="Y97" i="2"/>
  <c r="Z30" i="2"/>
  <c r="AN30" i="2" s="1"/>
  <c r="AA58" i="2"/>
  <c r="AG93" i="2"/>
  <c r="W96" i="2"/>
  <c r="X93" i="2"/>
  <c r="AH90" i="2"/>
  <c r="Y90" i="2"/>
  <c r="AA26" i="2"/>
  <c r="AA29" i="3" s="1"/>
  <c r="AH29" i="3" s="1"/>
  <c r="AH122" i="3" s="1"/>
  <c r="AK133" i="1"/>
  <c r="AK118" i="1"/>
  <c r="AK139" i="1"/>
  <c r="AK143" i="1" s="1"/>
  <c r="AK122" i="1"/>
  <c r="AC140" i="1"/>
  <c r="AC145" i="1" s="1"/>
  <c r="AC124" i="1"/>
  <c r="AJ139" i="1"/>
  <c r="AJ143" i="1" s="1"/>
  <c r="AJ122" i="1"/>
  <c r="AC121" i="1"/>
  <c r="AC103" i="1"/>
  <c r="AC113" i="1"/>
  <c r="AD121" i="1"/>
  <c r="AD103" i="1"/>
  <c r="AD113" i="1"/>
  <c r="U21" i="1"/>
  <c r="U20" i="1"/>
  <c r="U26" i="1"/>
  <c r="AD108" i="1"/>
  <c r="AD117" i="1"/>
  <c r="AD113" i="2" s="1"/>
  <c r="AD101" i="1"/>
  <c r="Z158" i="1"/>
  <c r="AN158" i="1" s="1"/>
  <c r="AA152" i="1"/>
  <c r="AH152" i="1" s="1"/>
  <c r="AD140" i="1"/>
  <c r="AD145" i="1" s="1"/>
  <c r="AD124" i="1"/>
  <c r="AL75" i="1"/>
  <c r="AC117" i="1"/>
  <c r="AC113" i="2" s="1"/>
  <c r="AC101" i="1"/>
  <c r="AC108" i="1"/>
  <c r="V20" i="1"/>
  <c r="V21" i="1"/>
  <c r="V26" i="1"/>
  <c r="AE117" i="1"/>
  <c r="AE113" i="2" s="1"/>
  <c r="AE101" i="1"/>
  <c r="AE108" i="1"/>
  <c r="AM12" i="1"/>
  <c r="AM23" i="13" s="1"/>
  <c r="AE121" i="1"/>
  <c r="AE103" i="1"/>
  <c r="AE113" i="1"/>
  <c r="Y149" i="1"/>
  <c r="X154" i="1"/>
  <c r="AJ118" i="1"/>
  <c r="AJ133" i="1"/>
  <c r="AK140" i="1"/>
  <c r="AK145" i="1" s="1"/>
  <c r="AK124" i="1"/>
  <c r="AE140" i="1"/>
  <c r="AE145" i="1" s="1"/>
  <c r="AE124" i="1"/>
  <c r="T21" i="1"/>
  <c r="T20" i="1"/>
  <c r="T26" i="1"/>
  <c r="AF12" i="1"/>
  <c r="AF23" i="13" s="1"/>
  <c r="AL12" i="1"/>
  <c r="AL23" i="13" s="1"/>
  <c r="Z150" i="1"/>
  <c r="AN150" i="1" s="1"/>
  <c r="Z126" i="1"/>
  <c r="Z10" i="3" s="1"/>
  <c r="AN10" i="3" s="1"/>
  <c r="AN103" i="3" s="1"/>
  <c r="AA16" i="1"/>
  <c r="S21" i="1"/>
  <c r="S20" i="1"/>
  <c r="S26" i="1"/>
  <c r="Y69" i="1"/>
  <c r="X64" i="1"/>
  <c r="Z18" i="1"/>
  <c r="AN18" i="1" s="1"/>
  <c r="W36" i="1"/>
  <c r="Z17" i="1"/>
  <c r="AN17" i="1" s="1"/>
  <c r="W71" i="1"/>
  <c r="W72" i="1" s="1"/>
  <c r="Y127" i="1" l="1"/>
  <c r="AM74" i="1"/>
  <c r="AG12" i="1"/>
  <c r="AG23" i="13" s="1"/>
  <c r="W21" i="1"/>
  <c r="W22" i="1" s="1"/>
  <c r="AM75" i="1"/>
  <c r="Z121" i="3"/>
  <c r="AA118" i="3"/>
  <c r="Z120" i="3"/>
  <c r="AH94" i="1"/>
  <c r="W26" i="1"/>
  <c r="W49" i="13" s="1"/>
  <c r="AG10" i="2"/>
  <c r="AG47" i="2" s="1"/>
  <c r="AG48" i="2" s="1"/>
  <c r="AG51" i="2"/>
  <c r="AN35" i="13"/>
  <c r="AN33" i="13"/>
  <c r="AN41" i="13"/>
  <c r="AN43" i="13"/>
  <c r="AN39" i="13"/>
  <c r="AN21" i="13"/>
  <c r="AN12" i="13"/>
  <c r="AN25" i="13" s="1"/>
  <c r="U115" i="3"/>
  <c r="V115" i="3" s="1"/>
  <c r="W115" i="3" s="1"/>
  <c r="AG36" i="1"/>
  <c r="AN94" i="1"/>
  <c r="X36" i="3"/>
  <c r="X129" i="3" s="1"/>
  <c r="AH31" i="2"/>
  <c r="AA30" i="3"/>
  <c r="AH30" i="3" s="1"/>
  <c r="AH123" i="3" s="1"/>
  <c r="AH25" i="2"/>
  <c r="AA27" i="3"/>
  <c r="AH27" i="3" s="1"/>
  <c r="AH120" i="3" s="1"/>
  <c r="AA122" i="3"/>
  <c r="AH29" i="2"/>
  <c r="AA28" i="3"/>
  <c r="AH28" i="3" s="1"/>
  <c r="AH121" i="3" s="1"/>
  <c r="Z123" i="3"/>
  <c r="Z103" i="3"/>
  <c r="K101" i="3"/>
  <c r="K124" i="3" s="1"/>
  <c r="K153" i="3" s="1"/>
  <c r="J124" i="3"/>
  <c r="J153" i="3" s="1"/>
  <c r="AG61" i="2"/>
  <c r="AG62" i="2" s="1"/>
  <c r="X61" i="2"/>
  <c r="W62" i="2"/>
  <c r="AE86" i="2"/>
  <c r="AD86" i="2"/>
  <c r="U49" i="13"/>
  <c r="U50" i="13"/>
  <c r="Y46" i="13"/>
  <c r="Y44" i="13"/>
  <c r="Y45" i="13"/>
  <c r="U129" i="3"/>
  <c r="T137" i="3"/>
  <c r="Y34" i="13"/>
  <c r="AL129" i="3"/>
  <c r="AL137" i="3" s="1"/>
  <c r="AL44" i="3"/>
  <c r="AM22" i="3"/>
  <c r="AM115" i="3" s="1"/>
  <c r="AA37" i="13"/>
  <c r="AA16" i="13"/>
  <c r="AH14" i="13"/>
  <c r="AM24" i="3"/>
  <c r="AM117" i="3" s="1"/>
  <c r="AM129" i="3"/>
  <c r="AM137" i="3" s="1"/>
  <c r="AM44" i="3"/>
  <c r="X10" i="2"/>
  <c r="X14" i="2"/>
  <c r="Y40" i="13"/>
  <c r="R115" i="3"/>
  <c r="S115" i="3" s="1"/>
  <c r="AF22" i="3"/>
  <c r="AL22" i="3"/>
  <c r="AL115" i="3" s="1"/>
  <c r="Y69" i="3"/>
  <c r="Y53" i="2"/>
  <c r="Y9" i="1"/>
  <c r="Y10" i="1"/>
  <c r="Y11" i="1"/>
  <c r="Z38" i="13"/>
  <c r="Z39" i="13"/>
  <c r="V49" i="13"/>
  <c r="V50" i="13"/>
  <c r="X19" i="1"/>
  <c r="X12" i="1"/>
  <c r="Z21" i="13"/>
  <c r="Z20" i="13"/>
  <c r="Z7" i="1"/>
  <c r="AN7" i="1" s="1"/>
  <c r="R129" i="3"/>
  <c r="R117" i="3"/>
  <c r="S117" i="3" s="1"/>
  <c r="AL24" i="3"/>
  <c r="AL117" i="3" s="1"/>
  <c r="AF24" i="3"/>
  <c r="AF117" i="3" s="1"/>
  <c r="Z43" i="13"/>
  <c r="Z34" i="13" s="1"/>
  <c r="Z33" i="13"/>
  <c r="Z32" i="13"/>
  <c r="R49" i="13"/>
  <c r="S49" i="13"/>
  <c r="S50" i="13"/>
  <c r="T49" i="13"/>
  <c r="T50" i="13"/>
  <c r="AG129" i="3"/>
  <c r="AG137" i="3" s="1"/>
  <c r="AG44" i="3"/>
  <c r="T117" i="3"/>
  <c r="U117" i="3" s="1"/>
  <c r="V117" i="3" s="1"/>
  <c r="W117" i="3" s="1"/>
  <c r="AG24" i="3"/>
  <c r="AG117" i="3" s="1"/>
  <c r="AA31" i="13"/>
  <c r="AH31" i="13" s="1"/>
  <c r="AA19" i="13"/>
  <c r="AA12" i="13" s="1"/>
  <c r="AA11" i="13"/>
  <c r="AH9" i="13"/>
  <c r="AF129" i="3"/>
  <c r="AF137" i="3" s="1"/>
  <c r="AF44" i="3"/>
  <c r="AG22" i="3"/>
  <c r="Z17" i="13"/>
  <c r="Z25" i="13" s="1"/>
  <c r="AH145" i="3"/>
  <c r="AH147" i="3" s="1"/>
  <c r="AH54" i="3"/>
  <c r="X96" i="2"/>
  <c r="AH93" i="2"/>
  <c r="AH58" i="2"/>
  <c r="V106" i="2"/>
  <c r="AM106" i="2" s="1"/>
  <c r="AM98" i="2"/>
  <c r="V99" i="2"/>
  <c r="AM99" i="2" s="1"/>
  <c r="AH26" i="2"/>
  <c r="Z90" i="2"/>
  <c r="AN90" i="2" s="1"/>
  <c r="Y93" i="2"/>
  <c r="Y96" i="2" s="1"/>
  <c r="W105" i="2"/>
  <c r="W98" i="2"/>
  <c r="AG96" i="2"/>
  <c r="Z97" i="2"/>
  <c r="AN97" i="2" s="1"/>
  <c r="AA30" i="2"/>
  <c r="AM105" i="2"/>
  <c r="AA150" i="1"/>
  <c r="AH150" i="1" s="1"/>
  <c r="S22" i="1"/>
  <c r="S14" i="1"/>
  <c r="S54" i="2" s="1"/>
  <c r="S28" i="1"/>
  <c r="T22" i="1"/>
  <c r="T14" i="1"/>
  <c r="T54" i="2" s="1"/>
  <c r="T28" i="1"/>
  <c r="Z149" i="1"/>
  <c r="AN149" i="1" s="1"/>
  <c r="AN154" i="1" s="1"/>
  <c r="Y154" i="1"/>
  <c r="AE139" i="1"/>
  <c r="AE143" i="1" s="1"/>
  <c r="AE122" i="1"/>
  <c r="AE118" i="1"/>
  <c r="AE133" i="1"/>
  <c r="X71" i="1"/>
  <c r="X72" i="1" s="1"/>
  <c r="AG71" i="1"/>
  <c r="AA18" i="1"/>
  <c r="Z69" i="1"/>
  <c r="AN69" i="1" s="1"/>
  <c r="AN64" i="1" s="1"/>
  <c r="Y64" i="1"/>
  <c r="AA126" i="1"/>
  <c r="AA10" i="3" s="1"/>
  <c r="AH10" i="3" s="1"/>
  <c r="AH103" i="3" s="1"/>
  <c r="AH16" i="1"/>
  <c r="AH126" i="1" s="1"/>
  <c r="V27" i="1"/>
  <c r="AA158" i="1"/>
  <c r="AH158" i="1" s="1"/>
  <c r="AD133" i="1"/>
  <c r="AD118" i="1"/>
  <c r="U14" i="1"/>
  <c r="U54" i="2" s="1"/>
  <c r="U22" i="1"/>
  <c r="U28" i="1"/>
  <c r="AD139" i="1"/>
  <c r="AD143" i="1" s="1"/>
  <c r="AD122" i="1"/>
  <c r="AC139" i="1"/>
  <c r="AC143" i="1" s="1"/>
  <c r="AC122" i="1"/>
  <c r="AK142" i="1"/>
  <c r="AK134" i="1"/>
  <c r="AK137" i="1"/>
  <c r="AA17" i="1"/>
  <c r="AH17" i="1" s="1"/>
  <c r="X36" i="1"/>
  <c r="S27" i="1"/>
  <c r="T27" i="1"/>
  <c r="W74" i="1"/>
  <c r="W75" i="1" s="1"/>
  <c r="V14" i="1"/>
  <c r="V54" i="2" s="1"/>
  <c r="V22" i="1"/>
  <c r="V28" i="1"/>
  <c r="AC133" i="1"/>
  <c r="AC118" i="1"/>
  <c r="AJ142" i="1"/>
  <c r="AJ137" i="1"/>
  <c r="AJ134" i="1"/>
  <c r="U27" i="1"/>
  <c r="W14" i="1" l="1"/>
  <c r="R31" i="13"/>
  <c r="R37" i="13"/>
  <c r="W27" i="1"/>
  <c r="AA120" i="3"/>
  <c r="W28" i="1"/>
  <c r="AA123" i="3"/>
  <c r="V107" i="2"/>
  <c r="AM107" i="2" s="1"/>
  <c r="W50" i="13"/>
  <c r="X44" i="3"/>
  <c r="AN40" i="13"/>
  <c r="AN46" i="13"/>
  <c r="AN34" i="13"/>
  <c r="AN45" i="13"/>
  <c r="Z127" i="1"/>
  <c r="AN53" i="2"/>
  <c r="AN11" i="1"/>
  <c r="AN127" i="1"/>
  <c r="W54" i="2"/>
  <c r="W11" i="2" s="1"/>
  <c r="Y52" i="13"/>
  <c r="AA121" i="3"/>
  <c r="AC187" i="1"/>
  <c r="Y61" i="2"/>
  <c r="X62" i="2"/>
  <c r="AA103" i="3"/>
  <c r="T48" i="13"/>
  <c r="AF115" i="3"/>
  <c r="U48" i="13"/>
  <c r="S48" i="13"/>
  <c r="V48" i="13"/>
  <c r="AG115" i="3"/>
  <c r="T11" i="2"/>
  <c r="T24" i="2"/>
  <c r="AH35" i="13"/>
  <c r="AH33" i="13"/>
  <c r="X22" i="3"/>
  <c r="X137" i="3"/>
  <c r="S24" i="2"/>
  <c r="S11" i="2"/>
  <c r="AH19" i="13"/>
  <c r="AH17" i="13" s="1"/>
  <c r="AH11" i="13"/>
  <c r="AA43" i="13"/>
  <c r="AA40" i="13" s="1"/>
  <c r="AA32" i="13"/>
  <c r="AA33" i="13"/>
  <c r="Z53" i="2"/>
  <c r="Z69" i="3"/>
  <c r="Z36" i="3" s="1"/>
  <c r="Z44" i="3" s="1"/>
  <c r="Z10" i="1"/>
  <c r="Z11" i="1"/>
  <c r="Z9" i="1"/>
  <c r="AN9" i="1" s="1"/>
  <c r="X23" i="13"/>
  <c r="Y36" i="3"/>
  <c r="V129" i="3"/>
  <c r="U137" i="3"/>
  <c r="V11" i="2"/>
  <c r="V24" i="2"/>
  <c r="X21" i="1"/>
  <c r="X20" i="1"/>
  <c r="X26" i="1"/>
  <c r="X49" i="13" s="1"/>
  <c r="X24" i="3"/>
  <c r="AA38" i="13"/>
  <c r="AA39" i="13"/>
  <c r="AH37" i="13"/>
  <c r="R48" i="13"/>
  <c r="U11" i="2"/>
  <c r="U24" i="2"/>
  <c r="Z45" i="13"/>
  <c r="Z46" i="13"/>
  <c r="Z44" i="13"/>
  <c r="Y19" i="1"/>
  <c r="Y12" i="1"/>
  <c r="Y23" i="13" s="1"/>
  <c r="AH16" i="13"/>
  <c r="AA20" i="13"/>
  <c r="AA21" i="13"/>
  <c r="AA7" i="1"/>
  <c r="S129" i="3"/>
  <c r="S137" i="3" s="1"/>
  <c r="R137" i="3"/>
  <c r="Z40" i="13"/>
  <c r="Z52" i="13" s="1"/>
  <c r="Y10" i="2"/>
  <c r="Y22" i="3" s="1"/>
  <c r="Y14" i="2"/>
  <c r="AA17" i="13"/>
  <c r="AA25" i="13" s="1"/>
  <c r="AA97" i="2"/>
  <c r="AH30" i="2"/>
  <c r="AG105" i="2"/>
  <c r="Y105" i="2"/>
  <c r="Y98" i="2"/>
  <c r="Z93" i="2"/>
  <c r="AA90" i="2"/>
  <c r="AA93" i="2" s="1"/>
  <c r="AA96" i="2" s="1"/>
  <c r="X98" i="2"/>
  <c r="X105" i="2"/>
  <c r="AH96" i="2"/>
  <c r="W99" i="2"/>
  <c r="AG99" i="2" s="1"/>
  <c r="W106" i="2"/>
  <c r="AG106" i="2" s="1"/>
  <c r="AG98" i="2"/>
  <c r="V29" i="1"/>
  <c r="Y71" i="1"/>
  <c r="Y72" i="1" s="1"/>
  <c r="T15" i="1"/>
  <c r="AG14" i="1"/>
  <c r="AG54" i="2" s="1"/>
  <c r="T24" i="1"/>
  <c r="Y36" i="1"/>
  <c r="W15" i="1"/>
  <c r="W24" i="1"/>
  <c r="U15" i="1"/>
  <c r="U24" i="1"/>
  <c r="AL31" i="1"/>
  <c r="AE142" i="1"/>
  <c r="AE134" i="1"/>
  <c r="AE137" i="1"/>
  <c r="X74" i="1"/>
  <c r="X75" i="1" s="1"/>
  <c r="V15" i="1"/>
  <c r="V24" i="1"/>
  <c r="AG72" i="1"/>
  <c r="AG74" i="1"/>
  <c r="AG75" i="1" s="1"/>
  <c r="AL42" i="1"/>
  <c r="AA149" i="1"/>
  <c r="AA154" i="1" s="1"/>
  <c r="Z154" i="1"/>
  <c r="S29" i="1"/>
  <c r="AF14" i="1"/>
  <c r="AF54" i="2" s="1"/>
  <c r="AL14" i="1"/>
  <c r="AL54" i="2" s="1"/>
  <c r="AC142" i="1"/>
  <c r="AC185" i="1" s="1"/>
  <c r="AC137" i="1"/>
  <c r="AC134" i="1"/>
  <c r="U29" i="1"/>
  <c r="AD142" i="1"/>
  <c r="AD134" i="1"/>
  <c r="AD137" i="1"/>
  <c r="AA69" i="1"/>
  <c r="AA64" i="1" s="1"/>
  <c r="Z64" i="1"/>
  <c r="T29" i="1"/>
  <c r="AM14" i="1"/>
  <c r="AM54" i="2" s="1"/>
  <c r="S15" i="1"/>
  <c r="S24" i="1"/>
  <c r="AH18" i="1"/>
  <c r="W29" i="1"/>
  <c r="R38" i="13" l="1"/>
  <c r="R41" i="13"/>
  <c r="S38" i="13"/>
  <c r="V39" i="13"/>
  <c r="AL37" i="13"/>
  <c r="AF37" i="13"/>
  <c r="R32" i="13"/>
  <c r="R35" i="13"/>
  <c r="R43" i="13"/>
  <c r="R40" i="13" s="1"/>
  <c r="S32" i="13"/>
  <c r="AL31" i="13"/>
  <c r="V33" i="13"/>
  <c r="AF31" i="13"/>
  <c r="W48" i="13"/>
  <c r="AH149" i="1"/>
  <c r="AH154" i="1" s="1"/>
  <c r="W24" i="2"/>
  <c r="W32" i="2" s="1"/>
  <c r="AN52" i="13"/>
  <c r="AH12" i="13"/>
  <c r="AH25" i="13" s="1"/>
  <c r="AN36" i="3"/>
  <c r="AN129" i="3" s="1"/>
  <c r="AN137" i="3" s="1"/>
  <c r="AN69" i="3"/>
  <c r="AN71" i="3" s="1"/>
  <c r="Z96" i="2"/>
  <c r="AN96" i="2" s="1"/>
  <c r="AN93" i="2"/>
  <c r="W107" i="2"/>
  <c r="AG107" i="2" s="1"/>
  <c r="Z61" i="2"/>
  <c r="AN61" i="2" s="1"/>
  <c r="AN62" i="2" s="1"/>
  <c r="Y62" i="2"/>
  <c r="AA46" i="13"/>
  <c r="AA44" i="13"/>
  <c r="AA45" i="13"/>
  <c r="AF11" i="2"/>
  <c r="AF49" i="2" s="1"/>
  <c r="T23" i="3"/>
  <c r="T116" i="3" s="1"/>
  <c r="U26" i="3"/>
  <c r="U32" i="2"/>
  <c r="X117" i="3"/>
  <c r="AF24" i="2"/>
  <c r="S32" i="2"/>
  <c r="AL11" i="2"/>
  <c r="AL49" i="2" s="1"/>
  <c r="S23" i="3"/>
  <c r="X50" i="13"/>
  <c r="X27" i="1"/>
  <c r="X48" i="13" s="1"/>
  <c r="W23" i="3"/>
  <c r="AM11" i="2"/>
  <c r="AM49" i="2" s="1"/>
  <c r="Z12" i="1"/>
  <c r="AN12" i="1" s="1"/>
  <c r="AN23" i="13" s="1"/>
  <c r="Z19" i="1"/>
  <c r="Z10" i="2"/>
  <c r="Z14" i="2"/>
  <c r="AH28" i="13"/>
  <c r="AH21" i="13"/>
  <c r="X115" i="3"/>
  <c r="Y115" i="3" s="1"/>
  <c r="U23" i="3"/>
  <c r="Y21" i="1"/>
  <c r="Y26" i="1"/>
  <c r="Y49" i="13" s="1"/>
  <c r="Y20" i="1"/>
  <c r="R23" i="3"/>
  <c r="AH39" i="13"/>
  <c r="AH41" i="13"/>
  <c r="X14" i="1"/>
  <c r="X28" i="1"/>
  <c r="X29" i="1" s="1"/>
  <c r="X22" i="1"/>
  <c r="W129" i="3"/>
  <c r="W137" i="3" s="1"/>
  <c r="V137" i="3"/>
  <c r="AG11" i="2"/>
  <c r="AG49" i="2" s="1"/>
  <c r="AA69" i="3"/>
  <c r="AA53" i="2"/>
  <c r="AA9" i="1"/>
  <c r="AH9" i="1" s="1"/>
  <c r="AA11" i="1"/>
  <c r="AA10" i="1"/>
  <c r="V23" i="3"/>
  <c r="Y24" i="3"/>
  <c r="V26" i="3"/>
  <c r="AM24" i="2"/>
  <c r="V32" i="2"/>
  <c r="Y44" i="3"/>
  <c r="AH7" i="1"/>
  <c r="AA34" i="13"/>
  <c r="AA52" i="13" s="1"/>
  <c r="AA127" i="1"/>
  <c r="Y129" i="3"/>
  <c r="AH43" i="13"/>
  <c r="AH40" i="13" s="1"/>
  <c r="T26" i="3"/>
  <c r="T119" i="3" s="1"/>
  <c r="T32" i="2"/>
  <c r="AA105" i="2"/>
  <c r="AA98" i="2"/>
  <c r="AH105" i="2"/>
  <c r="Z105" i="2"/>
  <c r="AN105" i="2" s="1"/>
  <c r="Z98" i="2"/>
  <c r="AN98" i="2" s="1"/>
  <c r="AH98" i="2"/>
  <c r="X106" i="2"/>
  <c r="AH106" i="2" s="1"/>
  <c r="X99" i="2"/>
  <c r="AH99" i="2" s="1"/>
  <c r="Y106" i="2"/>
  <c r="Y107" i="2" s="1"/>
  <c r="Y99" i="2"/>
  <c r="AF19" i="1"/>
  <c r="AF15" i="1"/>
  <c r="AF21" i="1"/>
  <c r="AF24" i="1"/>
  <c r="Z71" i="1"/>
  <c r="U25" i="1"/>
  <c r="AG21" i="1"/>
  <c r="AG19" i="1"/>
  <c r="AG15" i="1"/>
  <c r="AG24" i="1"/>
  <c r="S25" i="1"/>
  <c r="AL165" i="1"/>
  <c r="AL21" i="1"/>
  <c r="AL19" i="1"/>
  <c r="AL15" i="1"/>
  <c r="AL24" i="1"/>
  <c r="S42" i="1"/>
  <c r="AL164" i="1"/>
  <c r="AL77" i="1"/>
  <c r="AL32" i="1"/>
  <c r="AL39" i="1"/>
  <c r="AL37" i="1"/>
  <c r="AM21" i="1"/>
  <c r="AM19" i="1"/>
  <c r="AM15" i="1"/>
  <c r="AM24" i="1"/>
  <c r="AH69" i="1"/>
  <c r="AH64" i="1" s="1"/>
  <c r="AL43" i="1"/>
  <c r="AL48" i="1"/>
  <c r="AL49" i="1" s="1"/>
  <c r="AL50" i="1"/>
  <c r="Y74" i="1"/>
  <c r="Y75" i="1" s="1"/>
  <c r="V25" i="1"/>
  <c r="S31" i="1"/>
  <c r="W25" i="1"/>
  <c r="Z36" i="1"/>
  <c r="AN36" i="1" s="1"/>
  <c r="T25" i="1"/>
  <c r="R34" i="13" l="1"/>
  <c r="R52" i="13" s="1"/>
  <c r="AG33" i="13"/>
  <c r="AF43" i="13"/>
  <c r="AF34" i="13" s="1"/>
  <c r="AF35" i="13"/>
  <c r="AF33" i="13"/>
  <c r="AF41" i="13"/>
  <c r="AF39" i="13"/>
  <c r="AG39" i="13"/>
  <c r="R46" i="13"/>
  <c r="S44" i="13"/>
  <c r="R45" i="13"/>
  <c r="V45" i="13"/>
  <c r="R44" i="13"/>
  <c r="R50" i="13"/>
  <c r="AL39" i="13"/>
  <c r="AM39" i="13"/>
  <c r="AL41" i="13"/>
  <c r="AM33" i="13"/>
  <c r="AL33" i="13"/>
  <c r="AL43" i="13"/>
  <c r="AL34" i="13" s="1"/>
  <c r="AL35" i="13"/>
  <c r="Z74" i="1"/>
  <c r="Z75" i="1" s="1"/>
  <c r="Z72" i="1"/>
  <c r="AL24" i="2"/>
  <c r="AL50" i="2" s="1"/>
  <c r="S26" i="3"/>
  <c r="AM26" i="3" s="1"/>
  <c r="AM119" i="3" s="1"/>
  <c r="AG24" i="2"/>
  <c r="AG50" i="2" s="1"/>
  <c r="W26" i="3"/>
  <c r="AG26" i="3" s="1"/>
  <c r="AG119" i="3" s="1"/>
  <c r="R26" i="3"/>
  <c r="AL26" i="3" s="1"/>
  <c r="AL119" i="3" s="1"/>
  <c r="AN44" i="3"/>
  <c r="AN71" i="1"/>
  <c r="Z24" i="3"/>
  <c r="AN24" i="3" s="1"/>
  <c r="AN117" i="3" s="1"/>
  <c r="AN14" i="2"/>
  <c r="AN51" i="2" s="1"/>
  <c r="Z22" i="3"/>
  <c r="AN22" i="3" s="1"/>
  <c r="AN115" i="3" s="1"/>
  <c r="AN10" i="2"/>
  <c r="AN47" i="2" s="1"/>
  <c r="AN48" i="2" s="1"/>
  <c r="AA61" i="2"/>
  <c r="Z62" i="2"/>
  <c r="AM23" i="3"/>
  <c r="AM116" i="3" s="1"/>
  <c r="AL51" i="1"/>
  <c r="AH45" i="13"/>
  <c r="AH46" i="13"/>
  <c r="AH34" i="13"/>
  <c r="AH52" i="13" s="1"/>
  <c r="Z129" i="3"/>
  <c r="Y137" i="3"/>
  <c r="X54" i="2"/>
  <c r="X15" i="1"/>
  <c r="X24" i="1"/>
  <c r="X25" i="1" s="1"/>
  <c r="Y14" i="1"/>
  <c r="Y22" i="1"/>
  <c r="Y28" i="1"/>
  <c r="Y29" i="1" s="1"/>
  <c r="Z23" i="13"/>
  <c r="AA12" i="1"/>
  <c r="AA23" i="13" s="1"/>
  <c r="AA19" i="1"/>
  <c r="R116" i="3"/>
  <c r="S116" i="3" s="1"/>
  <c r="AF23" i="3"/>
  <c r="AL23" i="3"/>
  <c r="AL116" i="3" s="1"/>
  <c r="AF50" i="2"/>
  <c r="AF32" i="2"/>
  <c r="AA10" i="2"/>
  <c r="AH10" i="2" s="1"/>
  <c r="AA14" i="2"/>
  <c r="AH14" i="2" s="1"/>
  <c r="U116" i="3"/>
  <c r="V116" i="3" s="1"/>
  <c r="W116" i="3" s="1"/>
  <c r="U119" i="3"/>
  <c r="V119" i="3" s="1"/>
  <c r="AH53" i="2"/>
  <c r="AH11" i="1"/>
  <c r="AH127" i="1"/>
  <c r="AM50" i="2"/>
  <c r="AM32" i="2"/>
  <c r="AG23" i="3"/>
  <c r="AA36" i="3"/>
  <c r="AH69" i="3"/>
  <c r="AH71" i="3" s="1"/>
  <c r="Y27" i="1"/>
  <c r="Y48" i="13" s="1"/>
  <c r="Y50" i="13"/>
  <c r="Z20" i="1"/>
  <c r="Z26" i="1"/>
  <c r="Z49" i="13" s="1"/>
  <c r="Z21" i="1"/>
  <c r="Y117" i="3"/>
  <c r="X107" i="2"/>
  <c r="AH107" i="2" s="1"/>
  <c r="Z106" i="2"/>
  <c r="Z99" i="2"/>
  <c r="AN99" i="2" s="1"/>
  <c r="AA99" i="2"/>
  <c r="AA106" i="2"/>
  <c r="AA107" i="2" s="1"/>
  <c r="AM25" i="1"/>
  <c r="S50" i="1"/>
  <c r="S48" i="1"/>
  <c r="S49" i="1" s="1"/>
  <c r="S43" i="1"/>
  <c r="AF42" i="1"/>
  <c r="AL20" i="1"/>
  <c r="AL26" i="1"/>
  <c r="AG20" i="1"/>
  <c r="AG26" i="1"/>
  <c r="AG50" i="13" s="1"/>
  <c r="AF20" i="1"/>
  <c r="AF26" i="1"/>
  <c r="AA36" i="1"/>
  <c r="R167" i="1"/>
  <c r="AL167" i="1" s="1"/>
  <c r="AM22" i="1"/>
  <c r="AM28" i="1"/>
  <c r="AL78" i="1"/>
  <c r="AL79" i="1" s="1"/>
  <c r="AL38" i="1"/>
  <c r="AL22" i="1"/>
  <c r="AL28" i="1"/>
  <c r="AG22" i="1"/>
  <c r="AG28" i="1"/>
  <c r="AF25" i="1"/>
  <c r="S164" i="1"/>
  <c r="S39" i="1"/>
  <c r="S77" i="1"/>
  <c r="S82" i="1" s="1"/>
  <c r="S37" i="1"/>
  <c r="S32" i="1"/>
  <c r="S165" i="1"/>
  <c r="AF31" i="1"/>
  <c r="AM20" i="1"/>
  <c r="AM26" i="1"/>
  <c r="AM50" i="13" s="1"/>
  <c r="AL80" i="1"/>
  <c r="AL40" i="1"/>
  <c r="AL82" i="1"/>
  <c r="AL25" i="1"/>
  <c r="AG25" i="1"/>
  <c r="AA71" i="1"/>
  <c r="AF22" i="1"/>
  <c r="AF28" i="1"/>
  <c r="AL40" i="13" l="1"/>
  <c r="AL52" i="13" s="1"/>
  <c r="AL45" i="13"/>
  <c r="AL46" i="13"/>
  <c r="AM45" i="13"/>
  <c r="AF50" i="13"/>
  <c r="AL50" i="13"/>
  <c r="AF46" i="13"/>
  <c r="AG45" i="13"/>
  <c r="AF45" i="13"/>
  <c r="AF40" i="13"/>
  <c r="AF52" i="13" s="1"/>
  <c r="AH71" i="1"/>
  <c r="AH74" i="1" s="1"/>
  <c r="AH75" i="1" s="1"/>
  <c r="AA72" i="1"/>
  <c r="AL32" i="2"/>
  <c r="AG32" i="2"/>
  <c r="AF26" i="3"/>
  <c r="AF119" i="3" s="1"/>
  <c r="W119" i="3"/>
  <c r="R119" i="3"/>
  <c r="S119" i="3" s="1"/>
  <c r="Z117" i="3"/>
  <c r="Z115" i="3"/>
  <c r="AN74" i="1"/>
  <c r="AN75" i="1" s="1"/>
  <c r="AN72" i="1"/>
  <c r="Z107" i="2"/>
  <c r="AN107" i="2" s="1"/>
  <c r="AN106" i="2"/>
  <c r="AH51" i="2"/>
  <c r="AH61" i="2"/>
  <c r="AH62" i="2" s="1"/>
  <c r="AA62" i="2"/>
  <c r="AF116" i="3"/>
  <c r="AG116" i="3"/>
  <c r="Z22" i="1"/>
  <c r="Z28" i="1"/>
  <c r="Z29" i="1" s="1"/>
  <c r="Z14" i="1"/>
  <c r="AN14" i="1" s="1"/>
  <c r="AA24" i="3"/>
  <c r="AH24" i="3" s="1"/>
  <c r="AH117" i="3" s="1"/>
  <c r="X11" i="2"/>
  <c r="X24" i="2"/>
  <c r="AA22" i="3"/>
  <c r="AH22" i="3" s="1"/>
  <c r="AH115" i="3" s="1"/>
  <c r="AH12" i="1"/>
  <c r="AH23" i="13" s="1"/>
  <c r="AA129" i="3"/>
  <c r="AA137" i="3" s="1"/>
  <c r="Z137" i="3"/>
  <c r="AA44" i="3"/>
  <c r="AH36" i="3"/>
  <c r="Y54" i="2"/>
  <c r="Y24" i="1"/>
  <c r="Y25" i="1" s="1"/>
  <c r="Y15" i="1"/>
  <c r="Z50" i="13"/>
  <c r="Z27" i="1"/>
  <c r="Z48" i="13" s="1"/>
  <c r="AH47" i="2"/>
  <c r="AH48" i="2" s="1"/>
  <c r="AA21" i="1"/>
  <c r="AA20" i="1"/>
  <c r="AA26" i="1"/>
  <c r="AA49" i="13" s="1"/>
  <c r="S80" i="1"/>
  <c r="S86" i="1" s="1"/>
  <c r="S40" i="1"/>
  <c r="T31" i="1"/>
  <c r="R170" i="1"/>
  <c r="S78" i="1"/>
  <c r="S38" i="1"/>
  <c r="AG29" i="1"/>
  <c r="AG27" i="1"/>
  <c r="AF43" i="1"/>
  <c r="AF50" i="1"/>
  <c r="AF51" i="1" s="1"/>
  <c r="AF48" i="1"/>
  <c r="AF49" i="1" s="1"/>
  <c r="S51" i="1"/>
  <c r="T42" i="1"/>
  <c r="AM27" i="1"/>
  <c r="AF29" i="1"/>
  <c r="AA74" i="1"/>
  <c r="AA75" i="1" s="1"/>
  <c r="AL83" i="1"/>
  <c r="AF164" i="1"/>
  <c r="AF77" i="1"/>
  <c r="AF82" i="1" s="1"/>
  <c r="AF39" i="1"/>
  <c r="AF37" i="1"/>
  <c r="AF32" i="1"/>
  <c r="AF165" i="1"/>
  <c r="AM29" i="1"/>
  <c r="AF27" i="1"/>
  <c r="S83" i="1"/>
  <c r="AL86" i="1"/>
  <c r="AL29" i="1"/>
  <c r="AH36" i="1"/>
  <c r="AL84" i="1"/>
  <c r="AL27" i="1"/>
  <c r="AH72" i="1" l="1"/>
  <c r="AN54" i="2"/>
  <c r="AN15" i="1"/>
  <c r="AN19" i="1"/>
  <c r="AN21" i="1"/>
  <c r="AN24" i="1"/>
  <c r="Y11" i="2"/>
  <c r="Y24" i="2"/>
  <c r="Z54" i="2"/>
  <c r="Z24" i="1"/>
  <c r="Z25" i="1" s="1"/>
  <c r="Z15" i="1"/>
  <c r="AA50" i="13"/>
  <c r="AA27" i="1"/>
  <c r="AA48" i="13" s="1"/>
  <c r="AH129" i="3"/>
  <c r="AH137" i="3" s="1"/>
  <c r="AH44" i="3"/>
  <c r="X26" i="3"/>
  <c r="X32" i="2"/>
  <c r="AA14" i="1"/>
  <c r="AA22" i="1"/>
  <c r="AA28" i="1"/>
  <c r="AA29" i="1" s="1"/>
  <c r="AA117" i="3"/>
  <c r="X23" i="3"/>
  <c r="AA115" i="3"/>
  <c r="S79" i="1"/>
  <c r="S84" i="1"/>
  <c r="T164" i="1"/>
  <c r="T77" i="1"/>
  <c r="T82" i="1" s="1"/>
  <c r="T39" i="1"/>
  <c r="T37" i="1"/>
  <c r="T32" i="1"/>
  <c r="T165" i="1"/>
  <c r="AF78" i="1"/>
  <c r="AF38" i="1"/>
  <c r="T50" i="1"/>
  <c r="T48" i="1"/>
  <c r="T49" i="1" s="1"/>
  <c r="T43" i="1"/>
  <c r="AL170" i="1"/>
  <c r="AL85" i="1"/>
  <c r="AL87" i="1"/>
  <c r="AF80" i="1"/>
  <c r="AF86" i="1" s="1"/>
  <c r="AF40" i="1"/>
  <c r="S167" i="1"/>
  <c r="S87" i="1"/>
  <c r="AF83" i="1"/>
  <c r="AN25" i="1" l="1"/>
  <c r="AN20" i="1"/>
  <c r="AN26" i="1"/>
  <c r="AN50" i="13" s="1"/>
  <c r="AN22" i="1"/>
  <c r="AN28" i="1"/>
  <c r="X116" i="3"/>
  <c r="Y23" i="3"/>
  <c r="Z11" i="2"/>
  <c r="Z24" i="2"/>
  <c r="AN24" i="2" s="1"/>
  <c r="Y26" i="3"/>
  <c r="Y32" i="2"/>
  <c r="X119" i="3"/>
  <c r="AA54" i="2"/>
  <c r="AH14" i="1"/>
  <c r="AA15" i="1"/>
  <c r="AA24" i="1"/>
  <c r="AA25" i="1" s="1"/>
  <c r="T51" i="1"/>
  <c r="U42" i="1"/>
  <c r="AF79" i="1"/>
  <c r="AF84" i="1"/>
  <c r="T80" i="1"/>
  <c r="T86" i="1" s="1"/>
  <c r="T40" i="1"/>
  <c r="U31" i="1"/>
  <c r="T83" i="1"/>
  <c r="AF167" i="1"/>
  <c r="AF87" i="1"/>
  <c r="T38" i="1"/>
  <c r="T78" i="1"/>
  <c r="S170" i="1"/>
  <c r="S85" i="1"/>
  <c r="Z23" i="3" l="1"/>
  <c r="AN23" i="3" s="1"/>
  <c r="AN116" i="3" s="1"/>
  <c r="AN11" i="2"/>
  <c r="AN49" i="2" s="1"/>
  <c r="AN29" i="1"/>
  <c r="AN50" i="2"/>
  <c r="AN32" i="2"/>
  <c r="AN27" i="1"/>
  <c r="AH54" i="2"/>
  <c r="AH19" i="1"/>
  <c r="AH15" i="1"/>
  <c r="AH21" i="1"/>
  <c r="AH24" i="1"/>
  <c r="AH25" i="1" s="1"/>
  <c r="Y119" i="3"/>
  <c r="AA11" i="2"/>
  <c r="AH11" i="2" s="1"/>
  <c r="AA24" i="2"/>
  <c r="Z26" i="3"/>
  <c r="AN26" i="3" s="1"/>
  <c r="AN119" i="3" s="1"/>
  <c r="Z32" i="2"/>
  <c r="Y116" i="3"/>
  <c r="Q113" i="2"/>
  <c r="AF170" i="1"/>
  <c r="AF85" i="1"/>
  <c r="T79" i="1"/>
  <c r="T84" i="1"/>
  <c r="U164" i="1"/>
  <c r="U77" i="1"/>
  <c r="U82" i="1" s="1"/>
  <c r="U39" i="1"/>
  <c r="U37" i="1"/>
  <c r="U32" i="1"/>
  <c r="U165" i="1"/>
  <c r="U48" i="1"/>
  <c r="U49" i="1" s="1"/>
  <c r="U43" i="1"/>
  <c r="U50" i="1"/>
  <c r="T167" i="1"/>
  <c r="T87" i="1"/>
  <c r="Z116" i="3" l="1"/>
  <c r="AA23" i="3"/>
  <c r="AH23" i="3" s="1"/>
  <c r="AH116" i="3" s="1"/>
  <c r="AH26" i="1"/>
  <c r="AH20" i="1"/>
  <c r="Z119" i="3"/>
  <c r="AA26" i="3"/>
  <c r="AH26" i="3" s="1"/>
  <c r="AH119" i="3" s="1"/>
  <c r="AH24" i="2"/>
  <c r="AA32" i="2"/>
  <c r="AH22" i="1"/>
  <c r="AH28" i="1"/>
  <c r="AH29" i="1" s="1"/>
  <c r="AH49" i="2"/>
  <c r="Q69" i="2"/>
  <c r="Q71" i="2" s="1"/>
  <c r="Q72" i="2" s="1"/>
  <c r="Q101" i="3"/>
  <c r="Q124" i="3" s="1"/>
  <c r="U78" i="1"/>
  <c r="U38" i="1"/>
  <c r="V42" i="1"/>
  <c r="U51" i="1"/>
  <c r="U80" i="1"/>
  <c r="U86" i="1" s="1"/>
  <c r="U40" i="1"/>
  <c r="V31" i="1"/>
  <c r="U83" i="1"/>
  <c r="T170" i="1"/>
  <c r="T85" i="1"/>
  <c r="Q153" i="3" l="1"/>
  <c r="AH27" i="1"/>
  <c r="AH50" i="13"/>
  <c r="Q78" i="2"/>
  <c r="Q79" i="2" s="1"/>
  <c r="AA116" i="3"/>
  <c r="AH50" i="2"/>
  <c r="AH32" i="2"/>
  <c r="AA119" i="3"/>
  <c r="Q77" i="2"/>
  <c r="U79" i="1"/>
  <c r="U84" i="1"/>
  <c r="U167" i="1"/>
  <c r="U87" i="1"/>
  <c r="V164" i="1"/>
  <c r="V77" i="1"/>
  <c r="V82" i="1" s="1"/>
  <c r="V39" i="1"/>
  <c r="V37" i="1"/>
  <c r="V32" i="1"/>
  <c r="V165" i="1"/>
  <c r="AM31" i="1"/>
  <c r="V50" i="1"/>
  <c r="V48" i="1"/>
  <c r="V49" i="1" s="1"/>
  <c r="V43" i="1"/>
  <c r="AM42" i="1"/>
  <c r="V83" i="1" l="1"/>
  <c r="V51" i="1"/>
  <c r="W42" i="1"/>
  <c r="AM50" i="1"/>
  <c r="AM43" i="1"/>
  <c r="AM48" i="1"/>
  <c r="AM49" i="1" s="1"/>
  <c r="V78" i="1"/>
  <c r="V38" i="1"/>
  <c r="U170" i="1"/>
  <c r="U85" i="1"/>
  <c r="AM164" i="1"/>
  <c r="AM39" i="1"/>
  <c r="AM77" i="1"/>
  <c r="AM82" i="1" s="1"/>
  <c r="AM32" i="1"/>
  <c r="AM37" i="1"/>
  <c r="AM165" i="1"/>
  <c r="V80" i="1"/>
  <c r="V86" i="1" s="1"/>
  <c r="V40" i="1"/>
  <c r="W31" i="1"/>
  <c r="AM51" i="1" l="1"/>
  <c r="V167" i="1"/>
  <c r="AM167" i="1" s="1"/>
  <c r="V87" i="1"/>
  <c r="AM83" i="1"/>
  <c r="W50" i="1"/>
  <c r="W48" i="1"/>
  <c r="W49" i="1" s="1"/>
  <c r="W43" i="1"/>
  <c r="AG42" i="1"/>
  <c r="AM80" i="1"/>
  <c r="AM86" i="1" s="1"/>
  <c r="AM40" i="1"/>
  <c r="W164" i="1"/>
  <c r="W77" i="1"/>
  <c r="W82" i="1" s="1"/>
  <c r="W39" i="1"/>
  <c r="W37" i="1"/>
  <c r="W32" i="1"/>
  <c r="W165" i="1"/>
  <c r="AG31" i="1"/>
  <c r="AM78" i="1"/>
  <c r="AM38" i="1"/>
  <c r="V79" i="1"/>
  <c r="V84" i="1"/>
  <c r="AM79" i="1" l="1"/>
  <c r="AM84" i="1"/>
  <c r="W78" i="1"/>
  <c r="W38" i="1"/>
  <c r="V170" i="1"/>
  <c r="V85" i="1"/>
  <c r="AG164" i="1"/>
  <c r="AG77" i="1"/>
  <c r="AG82" i="1" s="1"/>
  <c r="AG39" i="1"/>
  <c r="AG37" i="1"/>
  <c r="AG32" i="1"/>
  <c r="AG165" i="1"/>
  <c r="W80" i="1"/>
  <c r="W86" i="1" s="1"/>
  <c r="W40" i="1"/>
  <c r="X31" i="1"/>
  <c r="W83" i="1"/>
  <c r="AM87" i="1"/>
  <c r="W51" i="1"/>
  <c r="X42" i="1"/>
  <c r="AG43" i="1"/>
  <c r="AG50" i="1"/>
  <c r="AG51" i="1" s="1"/>
  <c r="AG48" i="1"/>
  <c r="AG49" i="1" s="1"/>
  <c r="X164" i="1" l="1"/>
  <c r="X77" i="1"/>
  <c r="X82" i="1" s="1"/>
  <c r="X32" i="1"/>
  <c r="X39" i="1"/>
  <c r="X37" i="1"/>
  <c r="X165" i="1"/>
  <c r="AG83" i="1"/>
  <c r="AG78" i="1"/>
  <c r="AG38" i="1"/>
  <c r="W79" i="1"/>
  <c r="W84" i="1"/>
  <c r="X48" i="1"/>
  <c r="X49" i="1" s="1"/>
  <c r="X50" i="1"/>
  <c r="X43" i="1"/>
  <c r="W167" i="1"/>
  <c r="W87" i="1"/>
  <c r="AG80" i="1"/>
  <c r="AG86" i="1" s="1"/>
  <c r="AG40" i="1"/>
  <c r="AM170" i="1"/>
  <c r="AM85" i="1"/>
  <c r="W170" i="1" l="1"/>
  <c r="W85" i="1"/>
  <c r="X40" i="1"/>
  <c r="X80" i="1"/>
  <c r="X86" i="1" s="1"/>
  <c r="Y31" i="1"/>
  <c r="X51" i="1"/>
  <c r="Y42" i="1"/>
  <c r="AG167" i="1"/>
  <c r="AG87" i="1"/>
  <c r="AG79" i="1"/>
  <c r="AG84" i="1"/>
  <c r="X78" i="1"/>
  <c r="X38" i="1"/>
  <c r="X83" i="1"/>
  <c r="Y48" i="1" l="1"/>
  <c r="Y49" i="1" s="1"/>
  <c r="Y50" i="1"/>
  <c r="Y43" i="1"/>
  <c r="X79" i="1"/>
  <c r="X84" i="1"/>
  <c r="X167" i="1"/>
  <c r="X87" i="1"/>
  <c r="AG170" i="1"/>
  <c r="AG85" i="1"/>
  <c r="Y164" i="1"/>
  <c r="Y39" i="1"/>
  <c r="Y37" i="1"/>
  <c r="Y32" i="1"/>
  <c r="Y77" i="1"/>
  <c r="Y82" i="1" s="1"/>
  <c r="Y165" i="1"/>
  <c r="Y78" i="1" l="1"/>
  <c r="Y38" i="1"/>
  <c r="Y80" i="1"/>
  <c r="Y86" i="1" s="1"/>
  <c r="Y40" i="1"/>
  <c r="Z31" i="1"/>
  <c r="AN31" i="1" s="1"/>
  <c r="X170" i="1"/>
  <c r="X85" i="1"/>
  <c r="Y83" i="1"/>
  <c r="Y51" i="1"/>
  <c r="Z42" i="1"/>
  <c r="AN42" i="1" s="1"/>
  <c r="AN50" i="1" l="1"/>
  <c r="AN43" i="1"/>
  <c r="AN48" i="1"/>
  <c r="AN49" i="1" s="1"/>
  <c r="AN77" i="1"/>
  <c r="AN82" i="1" s="1"/>
  <c r="AN83" i="1" s="1"/>
  <c r="AN164" i="1"/>
  <c r="AN32" i="1"/>
  <c r="AN39" i="1"/>
  <c r="AN37" i="1"/>
  <c r="AN165" i="1"/>
  <c r="Z50" i="1"/>
  <c r="Z48" i="1"/>
  <c r="Z49" i="1" s="1"/>
  <c r="Z43" i="1"/>
  <c r="Y167" i="1"/>
  <c r="Y87" i="1"/>
  <c r="Z164" i="1"/>
  <c r="Z77" i="1"/>
  <c r="Z82" i="1" s="1"/>
  <c r="Z39" i="1"/>
  <c r="Z37" i="1"/>
  <c r="Z32" i="1"/>
  <c r="Z165" i="1"/>
  <c r="Y79" i="1"/>
  <c r="Y84" i="1"/>
  <c r="AN51" i="1" l="1"/>
  <c r="AN78" i="1"/>
  <c r="AN38" i="1"/>
  <c r="AN80" i="1"/>
  <c r="AN86" i="1" s="1"/>
  <c r="AN87" i="1" s="1"/>
  <c r="AN40" i="1"/>
  <c r="Z78" i="1"/>
  <c r="Z38" i="1"/>
  <c r="Z51" i="1"/>
  <c r="AA42" i="1"/>
  <c r="Z80" i="1"/>
  <c r="Z86" i="1" s="1"/>
  <c r="Z40" i="1"/>
  <c r="AA31" i="1"/>
  <c r="Y170" i="1"/>
  <c r="Y85" i="1"/>
  <c r="Z83" i="1"/>
  <c r="AN79" i="1" l="1"/>
  <c r="AN84" i="1"/>
  <c r="AA50" i="1"/>
  <c r="AA51" i="1" s="1"/>
  <c r="AA48" i="1"/>
  <c r="AA49" i="1" s="1"/>
  <c r="AA43" i="1"/>
  <c r="AH42" i="1"/>
  <c r="Z167" i="1"/>
  <c r="AN167" i="1" s="1"/>
  <c r="Z87" i="1"/>
  <c r="AA164" i="1"/>
  <c r="AA39" i="1"/>
  <c r="AA77" i="1"/>
  <c r="AA82" i="1" s="1"/>
  <c r="AA37" i="1"/>
  <c r="AA32" i="1"/>
  <c r="AA165" i="1"/>
  <c r="AH31" i="1"/>
  <c r="Z79" i="1"/>
  <c r="Z84" i="1"/>
  <c r="AN85" i="1" l="1"/>
  <c r="AN170" i="1"/>
  <c r="AH164" i="1"/>
  <c r="AH77" i="1"/>
  <c r="AH82" i="1" s="1"/>
  <c r="AH32" i="1"/>
  <c r="AH39" i="1"/>
  <c r="AH37" i="1"/>
  <c r="AH165" i="1"/>
  <c r="AA78" i="1"/>
  <c r="AA38" i="1"/>
  <c r="AA80" i="1"/>
  <c r="AA86" i="1" s="1"/>
  <c r="AA40" i="1"/>
  <c r="AA83" i="1"/>
  <c r="Z170" i="1"/>
  <c r="Z85" i="1"/>
  <c r="AH50" i="1"/>
  <c r="AH51" i="1" s="1"/>
  <c r="AH48" i="1"/>
  <c r="AH49" i="1" s="1"/>
  <c r="AH43" i="1"/>
  <c r="AA167" i="1" l="1"/>
  <c r="AA87" i="1"/>
  <c r="AH78" i="1"/>
  <c r="AH38" i="1"/>
  <c r="AH80" i="1"/>
  <c r="AH86" i="1" s="1"/>
  <c r="AH40" i="1"/>
  <c r="AA79" i="1"/>
  <c r="AA84" i="1"/>
  <c r="AH83" i="1"/>
  <c r="AH79" i="1" l="1"/>
  <c r="AH84" i="1"/>
  <c r="AH167" i="1"/>
  <c r="AH169" i="1" s="1"/>
  <c r="AH87" i="1"/>
  <c r="AA170" i="1"/>
  <c r="AA85" i="1"/>
  <c r="AH170" i="1" l="1"/>
  <c r="AH171" i="1" s="1"/>
  <c r="AH85" i="1"/>
  <c r="AH172" i="1" l="1"/>
  <c r="AH85" i="2"/>
  <c r="AC101" i="3" l="1"/>
  <c r="AC124" i="3" s="1"/>
  <c r="AC153" i="3" s="1"/>
  <c r="AC154" i="3" s="1"/>
  <c r="AC31" i="3"/>
  <c r="AC92" i="3" l="1"/>
  <c r="AC93" i="3" s="1"/>
  <c r="AC60" i="3"/>
  <c r="AC61" i="3" s="1"/>
  <c r="AD151" i="3"/>
  <c r="AD154" i="3" s="1"/>
  <c r="AC157" i="3"/>
  <c r="AD157" i="3" l="1"/>
  <c r="AE151" i="3"/>
  <c r="AE154" i="3" s="1"/>
  <c r="G124" i="3"/>
  <c r="G153" i="3" s="1"/>
  <c r="G154" i="3" s="1"/>
  <c r="AD58" i="3"/>
  <c r="AD61" i="3" s="1"/>
  <c r="AC64" i="3"/>
  <c r="AF151" i="3" l="1"/>
  <c r="AE157" i="3"/>
  <c r="AD64" i="3"/>
  <c r="AE58" i="3"/>
  <c r="AE61" i="3" s="1"/>
  <c r="H151" i="3"/>
  <c r="G157" i="3"/>
  <c r="I151" i="3" l="1"/>
  <c r="H154" i="3"/>
  <c r="H157" i="3" s="1"/>
  <c r="AF58" i="3"/>
  <c r="AE64" i="3"/>
  <c r="J151" i="3" l="1"/>
  <c r="I154" i="3"/>
  <c r="I157" i="3" s="1"/>
  <c r="K151" i="3" l="1"/>
  <c r="K154" i="3" s="1"/>
  <c r="J154" i="3"/>
  <c r="J157" i="3" s="1"/>
  <c r="K157" i="3" l="1"/>
  <c r="L151" i="3"/>
  <c r="M151" i="3" l="1"/>
  <c r="L154" i="3"/>
  <c r="L157" i="3" s="1"/>
  <c r="N151" i="3" l="1"/>
  <c r="M154" i="3"/>
  <c r="M157" i="3" s="1"/>
  <c r="O151" i="3" l="1"/>
  <c r="O154" i="3" s="1"/>
  <c r="N154" i="3"/>
  <c r="N157" i="3" s="1"/>
  <c r="O157" i="3" l="1"/>
  <c r="P151" i="3"/>
  <c r="Q151" i="3" s="1"/>
  <c r="Q154" i="3" s="1"/>
  <c r="Q157" i="3" s="1"/>
  <c r="P154" i="3" l="1"/>
  <c r="P157" i="3" s="1"/>
  <c r="R151" i="3" l="1"/>
  <c r="S151" i="3" s="1"/>
  <c r="AJ58" i="3" l="1"/>
  <c r="G59" i="3"/>
  <c r="AJ59" i="3" s="1"/>
  <c r="AJ152" i="3" s="1"/>
  <c r="AJ154" i="3" s="1"/>
  <c r="AJ157" i="3" s="1"/>
  <c r="G61" i="3"/>
  <c r="H58" i="3" l="1"/>
  <c r="H61" i="3" s="1"/>
  <c r="G64" i="3"/>
  <c r="AJ151" i="3"/>
  <c r="AJ61" i="3"/>
  <c r="AJ64" i="3" s="1"/>
  <c r="I58" i="3" l="1"/>
  <c r="I61" i="3" s="1"/>
  <c r="H64" i="3"/>
  <c r="J58" i="3" l="1"/>
  <c r="J61" i="3" s="1"/>
  <c r="I64" i="3"/>
  <c r="J64" i="3" l="1"/>
  <c r="K58" i="3"/>
  <c r="K61" i="3" l="1"/>
  <c r="AK58" i="3"/>
  <c r="AK61" i="3" l="1"/>
  <c r="AK64" i="3" s="1"/>
  <c r="AK151" i="3"/>
  <c r="AK154" i="3" s="1"/>
  <c r="AK157" i="3" s="1"/>
  <c r="L58" i="3"/>
  <c r="L61" i="3" s="1"/>
  <c r="K64" i="3"/>
  <c r="L64" i="3" l="1"/>
  <c r="M58" i="3"/>
  <c r="M61" i="3" s="1"/>
  <c r="N58" i="3" l="1"/>
  <c r="N61" i="3" s="1"/>
  <c r="M64" i="3"/>
  <c r="N64" i="3" l="1"/>
  <c r="O58" i="3"/>
  <c r="O61" i="3" l="1"/>
  <c r="AL58" i="3"/>
  <c r="AL151" i="3" s="1"/>
  <c r="P58" i="3" l="1"/>
  <c r="P61" i="3" s="1"/>
  <c r="Q58" i="3" s="1"/>
  <c r="Q61" i="3" s="1"/>
  <c r="Q64" i="3" s="1"/>
  <c r="O64" i="3"/>
  <c r="P64" i="3" l="1"/>
  <c r="Q80" i="2" l="1"/>
  <c r="Q81" i="2" s="1"/>
  <c r="Q82" i="2"/>
  <c r="Q84" i="2" l="1"/>
  <c r="Q83" i="2"/>
  <c r="AL90" i="1"/>
  <c r="Q74" i="3" l="1"/>
  <c r="AL89" i="1"/>
  <c r="AL95" i="1" l="1"/>
  <c r="AL97" i="1"/>
  <c r="AL100" i="1"/>
  <c r="AL104" i="1" l="1"/>
  <c r="AL105" i="1" s="1"/>
  <c r="AL101" i="1"/>
  <c r="AL110" i="1"/>
  <c r="AL119" i="1" s="1"/>
  <c r="AL102" i="1"/>
  <c r="AL103" i="1" l="1"/>
  <c r="AL107" i="1" l="1"/>
  <c r="R66" i="2" l="1"/>
  <c r="R113" i="2" s="1"/>
  <c r="R8" i="3"/>
  <c r="AL108" i="1"/>
  <c r="AL112" i="1"/>
  <c r="AL114" i="1"/>
  <c r="AL117" i="1"/>
  <c r="AL66" i="2" l="1"/>
  <c r="AL69" i="2" s="1"/>
  <c r="R69" i="2"/>
  <c r="AL39" i="2" s="1"/>
  <c r="AL8" i="3"/>
  <c r="R101" i="3"/>
  <c r="AL113" i="1"/>
  <c r="AL121" i="1"/>
  <c r="AL133" i="1"/>
  <c r="AL118" i="1"/>
  <c r="AL115" i="1"/>
  <c r="AL123" i="1"/>
  <c r="R78" i="2" l="1"/>
  <c r="R79" i="2" s="1"/>
  <c r="R77" i="2"/>
  <c r="R71" i="2"/>
  <c r="R72" i="2" s="1"/>
  <c r="AL101" i="3"/>
  <c r="AL78" i="2"/>
  <c r="AL79" i="2" s="1"/>
  <c r="AL77" i="2"/>
  <c r="AL71" i="2"/>
  <c r="AL72" i="2" s="1"/>
  <c r="AL41" i="2"/>
  <c r="AL140" i="1"/>
  <c r="AL145" i="1" s="1"/>
  <c r="AL124" i="1"/>
  <c r="AL142" i="1"/>
  <c r="AL137" i="1"/>
  <c r="AL134" i="1"/>
  <c r="AL139" i="1"/>
  <c r="AL143" i="1" s="1"/>
  <c r="AL122" i="1"/>
  <c r="Q78" i="3" l="1"/>
  <c r="AH8" i="1"/>
  <c r="AF8" i="1"/>
  <c r="AG8" i="1"/>
  <c r="R58" i="3" l="1"/>
  <c r="Q84" i="3"/>
  <c r="Q87" i="3"/>
  <c r="Q85" i="3" s="1"/>
  <c r="R85" i="3" s="1"/>
  <c r="Q92" i="3"/>
  <c r="Q93" i="3" s="1"/>
  <c r="Q168" i="1"/>
  <c r="Q169" i="1" s="1"/>
  <c r="Q171" i="1"/>
  <c r="Q172" i="1" s="1"/>
  <c r="Q88" i="3" l="1"/>
  <c r="Q85" i="2"/>
  <c r="Q86" i="2" s="1"/>
  <c r="S85" i="3"/>
  <c r="Q76" i="3"/>
  <c r="Q79" i="3" s="1"/>
  <c r="AL17" i="2" l="1"/>
  <c r="R78" i="3"/>
  <c r="AL78" i="3" l="1"/>
  <c r="AL8" i="2" l="1"/>
  <c r="R80" i="2"/>
  <c r="R81" i="2" s="1"/>
  <c r="R82" i="2"/>
  <c r="R63" i="3"/>
  <c r="R156" i="3"/>
  <c r="S90" i="1"/>
  <c r="R83" i="2" l="1"/>
  <c r="AL15" i="2"/>
  <c r="AL80" i="2"/>
  <c r="AL81" i="2" s="1"/>
  <c r="AL82" i="2"/>
  <c r="AL63" i="3"/>
  <c r="AL91" i="1"/>
  <c r="AL156" i="3"/>
  <c r="AL98" i="1"/>
  <c r="R84" i="2"/>
  <c r="T90" i="1"/>
  <c r="AF90" i="1"/>
  <c r="S89" i="1"/>
  <c r="R43" i="2" l="1"/>
  <c r="AF89" i="1"/>
  <c r="AL83" i="2"/>
  <c r="AL84" i="2"/>
  <c r="AL21" i="2"/>
  <c r="S100" i="1"/>
  <c r="S95" i="1"/>
  <c r="S97" i="1"/>
  <c r="S104" i="1" s="1"/>
  <c r="T89" i="1"/>
  <c r="U90" i="1"/>
  <c r="S105" i="1" l="1"/>
  <c r="S101" i="1"/>
  <c r="S110" i="1"/>
  <c r="S111" i="1"/>
  <c r="AL43" i="2"/>
  <c r="V90" i="1"/>
  <c r="AM90" i="1" s="1"/>
  <c r="U89" i="1"/>
  <c r="T95" i="1"/>
  <c r="T97" i="1"/>
  <c r="T104" i="1" s="1"/>
  <c r="T100" i="1"/>
  <c r="S102" i="1"/>
  <c r="S98" i="1"/>
  <c r="AF95" i="1"/>
  <c r="AF97" i="1"/>
  <c r="AF104" i="1" s="1"/>
  <c r="AF100" i="1"/>
  <c r="AF101" i="1" l="1"/>
  <c r="AF98" i="1"/>
  <c r="AF102" i="1"/>
  <c r="S103" i="1"/>
  <c r="S112" i="1"/>
  <c r="S121" i="1" s="1"/>
  <c r="T105" i="1"/>
  <c r="U100" i="1"/>
  <c r="U95" i="1"/>
  <c r="U97" i="1"/>
  <c r="U104" i="1" s="1"/>
  <c r="AF110" i="1"/>
  <c r="AF119" i="1" s="1"/>
  <c r="S119" i="1"/>
  <c r="AF105" i="1"/>
  <c r="T110" i="1"/>
  <c r="T111" i="1"/>
  <c r="T101" i="1"/>
  <c r="T102" i="1"/>
  <c r="AM89" i="1"/>
  <c r="V89" i="1"/>
  <c r="W90" i="1"/>
  <c r="AF111" i="1"/>
  <c r="AF120" i="1" s="1"/>
  <c r="AF129" i="1" s="1"/>
  <c r="AF131" i="1" s="1"/>
  <c r="S120" i="1"/>
  <c r="S129" i="1" s="1"/>
  <c r="S131" i="1" s="1"/>
  <c r="X90" i="1" l="1"/>
  <c r="W89" i="1"/>
  <c r="AG90" i="1"/>
  <c r="T112" i="1"/>
  <c r="T121" i="1" s="1"/>
  <c r="T103" i="1"/>
  <c r="T120" i="1"/>
  <c r="T129" i="1" s="1"/>
  <c r="T131" i="1" s="1"/>
  <c r="U102" i="1"/>
  <c r="S122" i="1"/>
  <c r="S139" i="1"/>
  <c r="S143" i="1" s="1"/>
  <c r="AF103" i="1"/>
  <c r="V95" i="1"/>
  <c r="V97" i="1"/>
  <c r="V104" i="1" s="1"/>
  <c r="V100" i="1"/>
  <c r="AM100" i="1"/>
  <c r="AM95" i="1"/>
  <c r="AM97" i="1"/>
  <c r="T119" i="1"/>
  <c r="U105" i="1"/>
  <c r="U101" i="1"/>
  <c r="U110" i="1"/>
  <c r="U119" i="1" s="1"/>
  <c r="U111" i="1"/>
  <c r="S107" i="1"/>
  <c r="AF112" i="1"/>
  <c r="AF113" i="1" s="1"/>
  <c r="S114" i="1"/>
  <c r="AM102" i="1" l="1"/>
  <c r="V110" i="1"/>
  <c r="V119" i="1" s="1"/>
  <c r="V111" i="1"/>
  <c r="AM111" i="1" s="1"/>
  <c r="AM120" i="1" s="1"/>
  <c r="AM129" i="1" s="1"/>
  <c r="AM131" i="1" s="1"/>
  <c r="V101" i="1"/>
  <c r="V102" i="1"/>
  <c r="U103" i="1"/>
  <c r="U112" i="1"/>
  <c r="U121" i="1" s="1"/>
  <c r="AG89" i="1"/>
  <c r="S115" i="1"/>
  <c r="AF114" i="1"/>
  <c r="S123" i="1"/>
  <c r="AF107" i="1"/>
  <c r="S117" i="1"/>
  <c r="U120" i="1"/>
  <c r="U129" i="1" s="1"/>
  <c r="U131" i="1" s="1"/>
  <c r="AM104" i="1"/>
  <c r="AM101" i="1"/>
  <c r="V105" i="1"/>
  <c r="AF121" i="1"/>
  <c r="T122" i="1"/>
  <c r="T139" i="1"/>
  <c r="T143" i="1" s="1"/>
  <c r="T107" i="1"/>
  <c r="T114" i="1"/>
  <c r="W100" i="1"/>
  <c r="W95" i="1"/>
  <c r="W97" i="1"/>
  <c r="W104" i="1" s="1"/>
  <c r="X89" i="1"/>
  <c r="Y90" i="1"/>
  <c r="Z90" i="1" l="1"/>
  <c r="AN90" i="1" s="1"/>
  <c r="Y89" i="1"/>
  <c r="X95" i="1"/>
  <c r="X97" i="1"/>
  <c r="X104" i="1" s="1"/>
  <c r="X100" i="1"/>
  <c r="W102" i="1"/>
  <c r="T115" i="1"/>
  <c r="T123" i="1"/>
  <c r="T117" i="1"/>
  <c r="AM105" i="1"/>
  <c r="S66" i="2"/>
  <c r="S8" i="3"/>
  <c r="S118" i="1"/>
  <c r="S133" i="1"/>
  <c r="AF115" i="1"/>
  <c r="AF123" i="1"/>
  <c r="AG100" i="1"/>
  <c r="AG95" i="1"/>
  <c r="AG97" i="1"/>
  <c r="AG104" i="1" s="1"/>
  <c r="U122" i="1"/>
  <c r="U139" i="1"/>
  <c r="U143" i="1" s="1"/>
  <c r="AM110" i="1"/>
  <c r="AM119" i="1" s="1"/>
  <c r="W105" i="1"/>
  <c r="W101" i="1"/>
  <c r="W110" i="1"/>
  <c r="AG110" i="1" s="1"/>
  <c r="AG119" i="1" s="1"/>
  <c r="W111" i="1"/>
  <c r="AF122" i="1"/>
  <c r="AF139" i="1"/>
  <c r="AF143" i="1" s="1"/>
  <c r="AF108" i="1"/>
  <c r="AF117" i="1"/>
  <c r="S124" i="1"/>
  <c r="S140" i="1"/>
  <c r="S145" i="1" s="1"/>
  <c r="U107" i="1"/>
  <c r="U117" i="1" s="1"/>
  <c r="U114" i="1"/>
  <c r="V112" i="1"/>
  <c r="V121" i="1" s="1"/>
  <c r="V103" i="1"/>
  <c r="V120" i="1"/>
  <c r="V129" i="1" s="1"/>
  <c r="V131" i="1" s="1"/>
  <c r="AM103" i="1"/>
  <c r="U115" i="1" l="1"/>
  <c r="U123" i="1"/>
  <c r="AF118" i="1"/>
  <c r="AF133" i="1"/>
  <c r="W120" i="1"/>
  <c r="W129" i="1" s="1"/>
  <c r="W131" i="1" s="1"/>
  <c r="AG102" i="1"/>
  <c r="AF124" i="1"/>
  <c r="AF140" i="1"/>
  <c r="AF145" i="1" s="1"/>
  <c r="T66" i="2"/>
  <c r="AF66" i="2"/>
  <c r="S69" i="2"/>
  <c r="S39" i="2" s="1"/>
  <c r="S113" i="2"/>
  <c r="X110" i="1"/>
  <c r="X111" i="1"/>
  <c r="X101" i="1"/>
  <c r="X102" i="1"/>
  <c r="Y100" i="1"/>
  <c r="Y95" i="1"/>
  <c r="Y97" i="1"/>
  <c r="Y104" i="1" s="1"/>
  <c r="AG111" i="1"/>
  <c r="AG120" i="1" s="1"/>
  <c r="AG129" i="1" s="1"/>
  <c r="AG131" i="1" s="1"/>
  <c r="V122" i="1"/>
  <c r="V139" i="1"/>
  <c r="V143" i="1" s="1"/>
  <c r="V107" i="1"/>
  <c r="V114" i="1"/>
  <c r="U8" i="3"/>
  <c r="U118" i="1"/>
  <c r="U133" i="1"/>
  <c r="W119" i="1"/>
  <c r="AG105" i="1"/>
  <c r="AG101" i="1"/>
  <c r="S134" i="1"/>
  <c r="S137" i="1"/>
  <c r="S142" i="1"/>
  <c r="AF8" i="3"/>
  <c r="S101" i="3"/>
  <c r="T8" i="3"/>
  <c r="T118" i="1"/>
  <c r="T133" i="1"/>
  <c r="T124" i="1"/>
  <c r="T140" i="1"/>
  <c r="T145" i="1" s="1"/>
  <c r="W103" i="1"/>
  <c r="W112" i="1"/>
  <c r="AG112" i="1" s="1"/>
  <c r="X105" i="1"/>
  <c r="AN89" i="1"/>
  <c r="Z89" i="1"/>
  <c r="AA90" i="1"/>
  <c r="AG113" i="1" l="1"/>
  <c r="W121" i="1"/>
  <c r="W122" i="1" s="1"/>
  <c r="AA89" i="1"/>
  <c r="AH90" i="1"/>
  <c r="T134" i="1"/>
  <c r="T137" i="1"/>
  <c r="T142" i="1"/>
  <c r="T101" i="3"/>
  <c r="AF101" i="3"/>
  <c r="V117" i="1"/>
  <c r="AM107" i="1"/>
  <c r="Y105" i="1"/>
  <c r="Y101" i="1"/>
  <c r="Y110" i="1"/>
  <c r="Y119" i="1" s="1"/>
  <c r="Y111" i="1"/>
  <c r="X119" i="1"/>
  <c r="S41" i="2"/>
  <c r="AF39" i="2"/>
  <c r="S71" i="2"/>
  <c r="S72" i="2" s="1"/>
  <c r="S77" i="2"/>
  <c r="S78" i="2"/>
  <c r="S79" i="2" s="1"/>
  <c r="T69" i="2"/>
  <c r="T39" i="2" s="1"/>
  <c r="U66" i="2"/>
  <c r="T113" i="2"/>
  <c r="AG103" i="1"/>
  <c r="AG121" i="1"/>
  <c r="AF134" i="1"/>
  <c r="AF137" i="1"/>
  <c r="AF142" i="1"/>
  <c r="U124" i="1"/>
  <c r="U140" i="1"/>
  <c r="U145" i="1" s="1"/>
  <c r="Z95" i="1"/>
  <c r="Z97" i="1"/>
  <c r="Z104" i="1" s="1"/>
  <c r="Z100" i="1"/>
  <c r="AN95" i="1"/>
  <c r="AN97" i="1"/>
  <c r="AN100" i="1"/>
  <c r="W107" i="1"/>
  <c r="W114" i="1"/>
  <c r="U134" i="1"/>
  <c r="U137" i="1"/>
  <c r="U142" i="1"/>
  <c r="V115" i="1"/>
  <c r="V123" i="1"/>
  <c r="Y102" i="1"/>
  <c r="X112" i="1"/>
  <c r="X121" i="1" s="1"/>
  <c r="X103" i="1"/>
  <c r="X120" i="1"/>
  <c r="X129" i="1" s="1"/>
  <c r="X131" i="1" s="1"/>
  <c r="AF69" i="2"/>
  <c r="AF113" i="2"/>
  <c r="AN104" i="1" l="1"/>
  <c r="AN105" i="1" s="1"/>
  <c r="W139" i="1"/>
  <c r="W143" i="1" s="1"/>
  <c r="V124" i="1"/>
  <c r="V140" i="1"/>
  <c r="V145" i="1" s="1"/>
  <c r="W117" i="1"/>
  <c r="Z110" i="1"/>
  <c r="Z111" i="1"/>
  <c r="Z101" i="1"/>
  <c r="Z102" i="1"/>
  <c r="V66" i="2"/>
  <c r="U69" i="2"/>
  <c r="U39" i="2" s="1"/>
  <c r="U113" i="2"/>
  <c r="Y120" i="1"/>
  <c r="Y129" i="1" s="1"/>
  <c r="Y131" i="1" s="1"/>
  <c r="AG107" i="1"/>
  <c r="AH89" i="1"/>
  <c r="X122" i="1"/>
  <c r="X139" i="1"/>
  <c r="X143" i="1" s="1"/>
  <c r="X107" i="1"/>
  <c r="X114" i="1"/>
  <c r="Y103" i="1"/>
  <c r="Y112" i="1"/>
  <c r="Y121" i="1" s="1"/>
  <c r="W115" i="1"/>
  <c r="W123" i="1"/>
  <c r="AG114" i="1"/>
  <c r="AN101" i="1"/>
  <c r="AN102" i="1"/>
  <c r="Z105" i="1"/>
  <c r="AG122" i="1"/>
  <c r="AG139" i="1"/>
  <c r="AG143" i="1" s="1"/>
  <c r="T71" i="2"/>
  <c r="T72" i="2" s="1"/>
  <c r="T41" i="2"/>
  <c r="T77" i="2"/>
  <c r="T78" i="2"/>
  <c r="T79" i="2" s="1"/>
  <c r="AF71" i="2"/>
  <c r="AF72" i="2" s="1"/>
  <c r="AF41" i="2"/>
  <c r="AF77" i="2"/>
  <c r="AF78" i="2"/>
  <c r="AF79" i="2" s="1"/>
  <c r="AM108" i="1"/>
  <c r="AM112" i="1"/>
  <c r="AM114" i="1"/>
  <c r="AM117" i="1"/>
  <c r="V8" i="3"/>
  <c r="V118" i="1"/>
  <c r="V133" i="1"/>
  <c r="U101" i="3"/>
  <c r="AA100" i="1"/>
  <c r="AA95" i="1"/>
  <c r="AA97" i="1"/>
  <c r="AA104" i="1" s="1"/>
  <c r="AA102" i="1" l="1"/>
  <c r="V101" i="3"/>
  <c r="V134" i="1"/>
  <c r="V137" i="1"/>
  <c r="V142" i="1"/>
  <c r="AM8" i="3"/>
  <c r="AM115" i="1"/>
  <c r="AM123" i="1"/>
  <c r="W124" i="1"/>
  <c r="W140" i="1"/>
  <c r="W145" i="1" s="1"/>
  <c r="Y122" i="1"/>
  <c r="Y139" i="1"/>
  <c r="Y143" i="1" s="1"/>
  <c r="AG108" i="1"/>
  <c r="AG117" i="1"/>
  <c r="V69" i="2"/>
  <c r="V39" i="2" s="1"/>
  <c r="W66" i="2"/>
  <c r="AM66" i="2"/>
  <c r="AM69" i="2" s="1"/>
  <c r="V113" i="2"/>
  <c r="Z112" i="1"/>
  <c r="Z121" i="1" s="1"/>
  <c r="Z103" i="1"/>
  <c r="Z120" i="1"/>
  <c r="Z129" i="1" s="1"/>
  <c r="Z131" i="1" s="1"/>
  <c r="W8" i="3"/>
  <c r="AG8" i="3" s="1"/>
  <c r="W118" i="1"/>
  <c r="W133" i="1"/>
  <c r="AA105" i="1"/>
  <c r="AA101" i="1"/>
  <c r="AA110" i="1"/>
  <c r="AA119" i="1" s="1"/>
  <c r="AA111" i="1"/>
  <c r="AA120" i="1" s="1"/>
  <c r="AA129" i="1" s="1"/>
  <c r="AA131" i="1" s="1"/>
  <c r="AM118" i="1"/>
  <c r="AM133" i="1"/>
  <c r="AM113" i="1"/>
  <c r="AM121" i="1"/>
  <c r="AN103" i="1"/>
  <c r="AG115" i="1"/>
  <c r="AG123" i="1"/>
  <c r="Y107" i="1"/>
  <c r="Y117" i="1" s="1"/>
  <c r="Y114" i="1"/>
  <c r="X115" i="1"/>
  <c r="X123" i="1"/>
  <c r="X117" i="1"/>
  <c r="AH95" i="1"/>
  <c r="AH97" i="1"/>
  <c r="AH104" i="1" s="1"/>
  <c r="AH100" i="1"/>
  <c r="AN111" i="1"/>
  <c r="AN120" i="1" s="1"/>
  <c r="AN129" i="1" s="1"/>
  <c r="AN131" i="1" s="1"/>
  <c r="U41" i="2"/>
  <c r="U71" i="2"/>
  <c r="U72" i="2" s="1"/>
  <c r="U77" i="2"/>
  <c r="U78" i="2"/>
  <c r="U79" i="2" s="1"/>
  <c r="Z119" i="1"/>
  <c r="AN110" i="1"/>
  <c r="AN119" i="1" s="1"/>
  <c r="AH110" i="1" l="1"/>
  <c r="AH119" i="1" s="1"/>
  <c r="AH101" i="1"/>
  <c r="AH102" i="1"/>
  <c r="Y115" i="1"/>
  <c r="Y123" i="1"/>
  <c r="AG124" i="1"/>
  <c r="AG140" i="1"/>
  <c r="AG145" i="1" s="1"/>
  <c r="AM122" i="1"/>
  <c r="AM139" i="1"/>
  <c r="AM143" i="1" s="1"/>
  <c r="AM134" i="1"/>
  <c r="AM137" i="1"/>
  <c r="AM142" i="1"/>
  <c r="AH111" i="1"/>
  <c r="AH120" i="1" s="1"/>
  <c r="AH129" i="1" s="1"/>
  <c r="AH131" i="1" s="1"/>
  <c r="Z122" i="1"/>
  <c r="Z139" i="1"/>
  <c r="Z143" i="1" s="1"/>
  <c r="Z107" i="1"/>
  <c r="Z114" i="1"/>
  <c r="X66" i="2"/>
  <c r="AG66" i="2"/>
  <c r="W69" i="2"/>
  <c r="W39" i="2" s="1"/>
  <c r="W113" i="2"/>
  <c r="AG118" i="1"/>
  <c r="AG133" i="1"/>
  <c r="AM124" i="1"/>
  <c r="AM140" i="1"/>
  <c r="AM145" i="1" s="1"/>
  <c r="AG101" i="3"/>
  <c r="AH105" i="1"/>
  <c r="X8" i="3"/>
  <c r="X118" i="1"/>
  <c r="X133" i="1"/>
  <c r="X124" i="1"/>
  <c r="X140" i="1"/>
  <c r="X145" i="1" s="1"/>
  <c r="Y8" i="3"/>
  <c r="Y118" i="1"/>
  <c r="Y133" i="1"/>
  <c r="W134" i="1"/>
  <c r="W137" i="1"/>
  <c r="W142" i="1"/>
  <c r="AM39" i="2"/>
  <c r="V71" i="2"/>
  <c r="V72" i="2" s="1"/>
  <c r="V41" i="2"/>
  <c r="V77" i="2"/>
  <c r="V78" i="2"/>
  <c r="V79" i="2" s="1"/>
  <c r="AM101" i="3"/>
  <c r="W101" i="3"/>
  <c r="AA103" i="1"/>
  <c r="AA112" i="1"/>
  <c r="AA107" i="1" l="1"/>
  <c r="AA117" i="1" s="1"/>
  <c r="AA114" i="1"/>
  <c r="AM41" i="2"/>
  <c r="AM71" i="2"/>
  <c r="AM72" i="2" s="1"/>
  <c r="AM77" i="2"/>
  <c r="AM78" i="2"/>
  <c r="AM79" i="2" s="1"/>
  <c r="AG39" i="2"/>
  <c r="W41" i="2"/>
  <c r="W71" i="2"/>
  <c r="W72" i="2" s="1"/>
  <c r="W77" i="2"/>
  <c r="W78" i="2"/>
  <c r="W79" i="2" s="1"/>
  <c r="X69" i="2"/>
  <c r="X39" i="2" s="1"/>
  <c r="Y66" i="2"/>
  <c r="X113" i="2"/>
  <c r="Z115" i="1"/>
  <c r="Z123" i="1"/>
  <c r="AA121" i="1"/>
  <c r="Y134" i="1"/>
  <c r="Y137" i="1"/>
  <c r="Y142" i="1"/>
  <c r="X134" i="1"/>
  <c r="X137" i="1"/>
  <c r="X142" i="1"/>
  <c r="X101" i="3"/>
  <c r="AG134" i="1"/>
  <c r="AG137" i="1"/>
  <c r="AG142" i="1"/>
  <c r="AG69" i="2"/>
  <c r="AG113" i="2"/>
  <c r="AH112" i="1"/>
  <c r="AH113" i="1" s="1"/>
  <c r="Z117" i="1"/>
  <c r="AN107" i="1"/>
  <c r="Y124" i="1"/>
  <c r="Y140" i="1"/>
  <c r="Y145" i="1" s="1"/>
  <c r="AH103" i="1"/>
  <c r="AH107" i="1" l="1"/>
  <c r="AH117" i="1" s="1"/>
  <c r="AN108" i="1"/>
  <c r="AN112" i="1"/>
  <c r="AN114" i="1"/>
  <c r="AN117" i="1"/>
  <c r="AA122" i="1"/>
  <c r="AA139" i="1"/>
  <c r="AA143" i="1" s="1"/>
  <c r="Z124" i="1"/>
  <c r="Z140" i="1"/>
  <c r="Z145" i="1" s="1"/>
  <c r="X71" i="2"/>
  <c r="X72" i="2" s="1"/>
  <c r="X41" i="2"/>
  <c r="X77" i="2"/>
  <c r="X78" i="2"/>
  <c r="X79" i="2" s="1"/>
  <c r="AA115" i="1"/>
  <c r="AA123" i="1"/>
  <c r="AH114" i="1"/>
  <c r="AH121" i="1"/>
  <c r="Z8" i="3"/>
  <c r="Z118" i="1"/>
  <c r="Z133" i="1"/>
  <c r="Y101" i="3"/>
  <c r="Z66" i="2"/>
  <c r="Y69" i="2"/>
  <c r="Y39" i="2" s="1"/>
  <c r="Y113" i="2"/>
  <c r="AG41" i="2"/>
  <c r="AG71" i="2"/>
  <c r="AG72" i="2" s="1"/>
  <c r="AG77" i="2"/>
  <c r="AG78" i="2"/>
  <c r="AG79" i="2" s="1"/>
  <c r="AA8" i="3"/>
  <c r="AA118" i="1"/>
  <c r="AA133" i="1"/>
  <c r="AH108" i="1" l="1"/>
  <c r="Y41" i="2"/>
  <c r="Y71" i="2"/>
  <c r="Y72" i="2" s="1"/>
  <c r="Y77" i="2"/>
  <c r="Y78" i="2"/>
  <c r="Y79" i="2" s="1"/>
  <c r="AH118" i="1"/>
  <c r="AH133" i="1"/>
  <c r="AH122" i="1"/>
  <c r="AH139" i="1"/>
  <c r="AH143" i="1" s="1"/>
  <c r="AA124" i="1"/>
  <c r="AA140" i="1"/>
  <c r="AA145" i="1" s="1"/>
  <c r="AN118" i="1"/>
  <c r="AN133" i="1"/>
  <c r="AN113" i="1"/>
  <c r="AN121" i="1"/>
  <c r="AA134" i="1"/>
  <c r="AA137" i="1"/>
  <c r="AA142" i="1"/>
  <c r="AN66" i="2"/>
  <c r="AN69" i="2" s="1"/>
  <c r="Z69" i="2"/>
  <c r="Z39" i="2" s="1"/>
  <c r="AA66" i="2"/>
  <c r="Z113" i="2"/>
  <c r="Z101" i="3"/>
  <c r="Z134" i="1"/>
  <c r="Z137" i="1"/>
  <c r="Z142" i="1"/>
  <c r="AN8" i="3"/>
  <c r="AH8" i="3"/>
  <c r="AH115" i="1"/>
  <c r="AH123" i="1"/>
  <c r="AN115" i="1"/>
  <c r="AN123" i="1"/>
  <c r="AN124" i="1" l="1"/>
  <c r="AN140" i="1"/>
  <c r="AN145" i="1" s="1"/>
  <c r="AH101" i="3"/>
  <c r="AH66" i="2"/>
  <c r="AA69" i="2"/>
  <c r="AA39" i="2" s="1"/>
  <c r="AA113" i="2"/>
  <c r="AH124" i="1"/>
  <c r="AH140" i="1"/>
  <c r="AH145" i="1" s="1"/>
  <c r="AN101" i="3"/>
  <c r="AA101" i="3"/>
  <c r="Z71" i="2"/>
  <c r="Z72" i="2" s="1"/>
  <c r="AN39" i="2"/>
  <c r="Z41" i="2"/>
  <c r="Z77" i="2"/>
  <c r="Z78" i="2"/>
  <c r="Z79" i="2" s="1"/>
  <c r="AN122" i="1"/>
  <c r="AN139" i="1"/>
  <c r="AN143" i="1" s="1"/>
  <c r="AN134" i="1"/>
  <c r="AN137" i="1"/>
  <c r="AN142" i="1"/>
  <c r="AH134" i="1"/>
  <c r="AH137" i="1"/>
  <c r="AH142" i="1"/>
  <c r="AN71" i="2" l="1"/>
  <c r="AN72" i="2" s="1"/>
  <c r="AN41" i="2"/>
  <c r="AN77" i="2"/>
  <c r="AN78" i="2"/>
  <c r="AN79" i="2" s="1"/>
  <c r="AH69" i="2"/>
  <c r="AH113" i="2"/>
  <c r="AA41" i="2"/>
  <c r="AH39" i="2"/>
  <c r="AA71" i="2"/>
  <c r="AA72" i="2" s="1"/>
  <c r="AA77" i="2"/>
  <c r="AA78" i="2"/>
  <c r="AA79" i="2" s="1"/>
  <c r="AH71" i="2" l="1"/>
  <c r="AH72" i="2" s="1"/>
  <c r="AH41" i="2"/>
  <c r="AH77" i="2"/>
  <c r="AH78" i="2"/>
  <c r="AH79" i="2" s="1"/>
  <c r="R74" i="3" l="1"/>
  <c r="AL73" i="3"/>
  <c r="R84" i="3"/>
  <c r="S73" i="3"/>
  <c r="T73" i="3" s="1"/>
  <c r="R168" i="1" l="1"/>
  <c r="AL84" i="3"/>
  <c r="T84" i="3"/>
  <c r="U73" i="3"/>
  <c r="S84" i="3"/>
  <c r="AF73" i="3"/>
  <c r="R11" i="3"/>
  <c r="AL74" i="3"/>
  <c r="S168" i="1" l="1"/>
  <c r="S11" i="3"/>
  <c r="AF11" i="3" s="1"/>
  <c r="U84" i="3"/>
  <c r="V73" i="3"/>
  <c r="T168" i="1"/>
  <c r="T11" i="3"/>
  <c r="R169" i="1"/>
  <c r="AL169" i="1" s="1"/>
  <c r="R171" i="1"/>
  <c r="AL168" i="1"/>
  <c r="AL171" i="1" s="1"/>
  <c r="R30" i="3"/>
  <c r="R104" i="3"/>
  <c r="R87" i="3"/>
  <c r="R88" i="3" s="1"/>
  <c r="AL11" i="3"/>
  <c r="AL75" i="3"/>
  <c r="AL76" i="3" s="1"/>
  <c r="AL79" i="3" s="1"/>
  <c r="R76" i="3"/>
  <c r="R79" i="3" s="1"/>
  <c r="S75" i="3"/>
  <c r="AF84" i="3"/>
  <c r="AF168" i="1" s="1"/>
  <c r="T75" i="3" l="1"/>
  <c r="AF75" i="3"/>
  <c r="AF76" i="3" s="1"/>
  <c r="S76" i="3"/>
  <c r="S17" i="2" s="1"/>
  <c r="AL87" i="3"/>
  <c r="AL104" i="3"/>
  <c r="AL30" i="3"/>
  <c r="AL123" i="3" s="1"/>
  <c r="R123" i="3"/>
  <c r="S123" i="3" s="1"/>
  <c r="AF30" i="3"/>
  <c r="R85" i="2"/>
  <c r="R86" i="2" s="1"/>
  <c r="R172" i="1"/>
  <c r="T87" i="3"/>
  <c r="T88" i="3" s="1"/>
  <c r="T31" i="3"/>
  <c r="T104" i="3"/>
  <c r="S169" i="1"/>
  <c r="S171" i="1"/>
  <c r="AF171" i="1"/>
  <c r="AF169" i="1"/>
  <c r="R31" i="3"/>
  <c r="AF104" i="3"/>
  <c r="AF87" i="3"/>
  <c r="AF31" i="3"/>
  <c r="S104" i="3"/>
  <c r="S124" i="3" s="1"/>
  <c r="S153" i="3" s="1"/>
  <c r="S154" i="3" s="1"/>
  <c r="T151" i="3" s="1"/>
  <c r="U151" i="3" s="1"/>
  <c r="V151" i="3" s="1"/>
  <c r="W151" i="3" s="1"/>
  <c r="AL172" i="1"/>
  <c r="AL85" i="2"/>
  <c r="AL86" i="2" s="1"/>
  <c r="T171" i="1"/>
  <c r="T169" i="1"/>
  <c r="AM73" i="3"/>
  <c r="V84" i="3"/>
  <c r="W73" i="3"/>
  <c r="U168" i="1"/>
  <c r="U11" i="3"/>
  <c r="S87" i="3"/>
  <c r="S88" i="3" s="1"/>
  <c r="S31" i="3"/>
  <c r="AL31" i="3" l="1"/>
  <c r="AL92" i="3" s="1"/>
  <c r="AL93" i="3" s="1"/>
  <c r="T85" i="2"/>
  <c r="S92" i="3"/>
  <c r="S93" i="3" s="1"/>
  <c r="S60" i="3"/>
  <c r="S8" i="2" s="1"/>
  <c r="U169" i="1"/>
  <c r="U171" i="1"/>
  <c r="V168" i="1"/>
  <c r="V11" i="3"/>
  <c r="AF92" i="3"/>
  <c r="AF93" i="3" s="1"/>
  <c r="AF60" i="3"/>
  <c r="AF61" i="3" s="1"/>
  <c r="AG58" i="3" s="1"/>
  <c r="R92" i="3"/>
  <c r="R93" i="3" s="1"/>
  <c r="R60" i="3"/>
  <c r="R61" i="3" s="1"/>
  <c r="AF172" i="1"/>
  <c r="AF85" i="2"/>
  <c r="AM168" i="1"/>
  <c r="AM171" i="1" s="1"/>
  <c r="T124" i="3"/>
  <c r="T153" i="3" s="1"/>
  <c r="T154" i="3" s="1"/>
  <c r="U104" i="3"/>
  <c r="T92" i="3"/>
  <c r="T93" i="3" s="1"/>
  <c r="T60" i="3"/>
  <c r="AL85" i="3"/>
  <c r="AL88" i="3"/>
  <c r="AM84" i="3"/>
  <c r="U87" i="3"/>
  <c r="U88" i="3" s="1"/>
  <c r="U31" i="3"/>
  <c r="AG73" i="3"/>
  <c r="W84" i="3"/>
  <c r="X73" i="3"/>
  <c r="T172" i="1"/>
  <c r="R124" i="3"/>
  <c r="R153" i="3" s="1"/>
  <c r="R154" i="3" s="1"/>
  <c r="R157" i="3" s="1"/>
  <c r="AF88" i="3"/>
  <c r="AF85" i="3"/>
  <c r="S172" i="1"/>
  <c r="S85" i="2"/>
  <c r="AF123" i="3"/>
  <c r="AF124" i="3" s="1"/>
  <c r="AF153" i="3" s="1"/>
  <c r="AF154" i="3" s="1"/>
  <c r="AG151" i="3" s="1"/>
  <c r="AL124" i="3"/>
  <c r="AL153" i="3" s="1"/>
  <c r="AL154" i="3" s="1"/>
  <c r="AL157" i="3" s="1"/>
  <c r="S78" i="3"/>
  <c r="S79" i="3" s="1"/>
  <c r="AF17" i="2"/>
  <c r="U75" i="3"/>
  <c r="T76" i="3"/>
  <c r="T17" i="2" s="1"/>
  <c r="AL60" i="3" l="1"/>
  <c r="AL61" i="3" s="1"/>
  <c r="AL64" i="3" s="1"/>
  <c r="T78" i="3"/>
  <c r="T79" i="3" s="1"/>
  <c r="AF78" i="3"/>
  <c r="AF79" i="3" s="1"/>
  <c r="W168" i="1"/>
  <c r="W11" i="3"/>
  <c r="U60" i="3"/>
  <c r="U92" i="3"/>
  <c r="U93" i="3" s="1"/>
  <c r="S58" i="3"/>
  <c r="R64" i="3"/>
  <c r="V87" i="3"/>
  <c r="V88" i="3" s="1"/>
  <c r="V31" i="3"/>
  <c r="AM11" i="3"/>
  <c r="U172" i="1"/>
  <c r="U85" i="2"/>
  <c r="T98" i="1"/>
  <c r="S82" i="2"/>
  <c r="S15" i="2"/>
  <c r="S156" i="3"/>
  <c r="S157" i="3" s="1"/>
  <c r="S80" i="2"/>
  <c r="S81" i="2" s="1"/>
  <c r="S63" i="3"/>
  <c r="T8" i="2"/>
  <c r="AF8" i="2"/>
  <c r="V75" i="3"/>
  <c r="U76" i="3"/>
  <c r="U17" i="2" s="1"/>
  <c r="Y73" i="3"/>
  <c r="X84" i="3"/>
  <c r="U124" i="3"/>
  <c r="U153" i="3" s="1"/>
  <c r="U154" i="3" s="1"/>
  <c r="V104" i="3"/>
  <c r="AM85" i="2"/>
  <c r="AM172" i="1"/>
  <c r="AG84" i="3"/>
  <c r="AG168" i="1" s="1"/>
  <c r="V171" i="1"/>
  <c r="V169" i="1"/>
  <c r="AM169" i="1" s="1"/>
  <c r="V172" i="1" l="1"/>
  <c r="V85" i="2"/>
  <c r="Y84" i="3"/>
  <c r="Z73" i="3"/>
  <c r="U78" i="3"/>
  <c r="U79" i="3" s="1"/>
  <c r="AG98" i="1"/>
  <c r="AF91" i="1"/>
  <c r="AF82" i="2"/>
  <c r="AF80" i="2"/>
  <c r="AF81" i="2" s="1"/>
  <c r="AF63" i="3"/>
  <c r="AF64" i="3" s="1"/>
  <c r="AF15" i="2"/>
  <c r="AF156" i="3"/>
  <c r="AF157" i="3" s="1"/>
  <c r="S86" i="2"/>
  <c r="S83" i="2"/>
  <c r="V92" i="3"/>
  <c r="V93" i="3" s="1"/>
  <c r="V60" i="3"/>
  <c r="W87" i="3"/>
  <c r="W88" i="3" s="1"/>
  <c r="W31" i="3"/>
  <c r="AG169" i="1"/>
  <c r="AG171" i="1"/>
  <c r="V124" i="3"/>
  <c r="V153" i="3" s="1"/>
  <c r="V154" i="3" s="1"/>
  <c r="W104" i="3"/>
  <c r="W124" i="3" s="1"/>
  <c r="W153" i="3" s="1"/>
  <c r="W154" i="3" s="1"/>
  <c r="X151" i="3" s="1"/>
  <c r="Y151" i="3" s="1"/>
  <c r="Z151" i="3" s="1"/>
  <c r="AA151" i="3" s="1"/>
  <c r="X168" i="1"/>
  <c r="X11" i="3"/>
  <c r="AG11" i="3"/>
  <c r="AM75" i="3"/>
  <c r="AM76" i="3" s="1"/>
  <c r="W75" i="3"/>
  <c r="V76" i="3"/>
  <c r="V17" i="2" s="1"/>
  <c r="U98" i="1"/>
  <c r="T82" i="2"/>
  <c r="T15" i="2"/>
  <c r="T80" i="2"/>
  <c r="T81" i="2" s="1"/>
  <c r="T63" i="3"/>
  <c r="T156" i="3"/>
  <c r="T157" i="3" s="1"/>
  <c r="U8" i="2"/>
  <c r="S84" i="2"/>
  <c r="S21" i="2"/>
  <c r="AM87" i="3"/>
  <c r="AM104" i="3"/>
  <c r="AM124" i="3" s="1"/>
  <c r="AM153" i="3" s="1"/>
  <c r="AM31" i="3"/>
  <c r="AM58" i="3"/>
  <c r="S61" i="3"/>
  <c r="T58" i="3" s="1"/>
  <c r="T61" i="3" s="1"/>
  <c r="U58" i="3" s="1"/>
  <c r="U61" i="3" s="1"/>
  <c r="V58" i="3" s="1"/>
  <c r="W171" i="1"/>
  <c r="W169" i="1"/>
  <c r="V61" i="3" l="1"/>
  <c r="W58" i="3" s="1"/>
  <c r="AN58" i="3" s="1"/>
  <c r="T64" i="3"/>
  <c r="S64" i="3"/>
  <c r="W172" i="1"/>
  <c r="AM151" i="3"/>
  <c r="AM154" i="3" s="1"/>
  <c r="S43" i="2"/>
  <c r="S74" i="3"/>
  <c r="V98" i="1"/>
  <c r="U80" i="2"/>
  <c r="U81" i="2" s="1"/>
  <c r="U63" i="3"/>
  <c r="U64" i="3" s="1"/>
  <c r="V8" i="2"/>
  <c r="U156" i="3"/>
  <c r="U157" i="3" s="1"/>
  <c r="U15" i="2"/>
  <c r="U82" i="2"/>
  <c r="T84" i="2"/>
  <c r="T21" i="2"/>
  <c r="AG75" i="3"/>
  <c r="AG76" i="3" s="1"/>
  <c r="X75" i="3"/>
  <c r="W76" i="3"/>
  <c r="W17" i="2" s="1"/>
  <c r="AG87" i="3"/>
  <c r="AG31" i="3"/>
  <c r="AG104" i="3"/>
  <c r="AG124" i="3" s="1"/>
  <c r="AG153" i="3" s="1"/>
  <c r="AG154" i="3" s="1"/>
  <c r="AH151" i="3" s="1"/>
  <c r="AG172" i="1"/>
  <c r="AG85" i="2"/>
  <c r="AF84" i="2"/>
  <c r="AF21" i="2"/>
  <c r="AN73" i="3"/>
  <c r="AA73" i="3"/>
  <c r="Z84" i="3"/>
  <c r="Y168" i="1"/>
  <c r="Y11" i="3"/>
  <c r="AM60" i="3"/>
  <c r="AM61" i="3" s="1"/>
  <c r="AM92" i="3"/>
  <c r="AM93" i="3" s="1"/>
  <c r="AM85" i="3"/>
  <c r="AM88" i="3"/>
  <c r="T86" i="2"/>
  <c r="T83" i="2"/>
  <c r="AM17" i="2"/>
  <c r="V78" i="3"/>
  <c r="V79" i="3" s="1"/>
  <c r="X87" i="3"/>
  <c r="X88" i="3" s="1"/>
  <c r="X31" i="3"/>
  <c r="X104" i="3"/>
  <c r="X169" i="1"/>
  <c r="X171" i="1"/>
  <c r="X85" i="2" s="1"/>
  <c r="W60" i="3"/>
  <c r="W92" i="3"/>
  <c r="W93" i="3" s="1"/>
  <c r="AF86" i="2"/>
  <c r="AF83" i="2"/>
  <c r="W85" i="2"/>
  <c r="W61" i="3" l="1"/>
  <c r="X58" i="3" s="1"/>
  <c r="AM78" i="3"/>
  <c r="AM79" i="3" s="1"/>
  <c r="Y31" i="3"/>
  <c r="Y87" i="3"/>
  <c r="Y88" i="3" s="1"/>
  <c r="Z168" i="1"/>
  <c r="Z11" i="3"/>
  <c r="AA84" i="3"/>
  <c r="AH73" i="3"/>
  <c r="AG85" i="3"/>
  <c r="AG88" i="3"/>
  <c r="Y75" i="3"/>
  <c r="X76" i="3"/>
  <c r="X17" i="2" s="1"/>
  <c r="T43" i="2"/>
  <c r="T74" i="3"/>
  <c r="U83" i="2"/>
  <c r="U86" i="2"/>
  <c r="X172" i="1"/>
  <c r="X124" i="3"/>
  <c r="X153" i="3" s="1"/>
  <c r="X154" i="3" s="1"/>
  <c r="Y104" i="3"/>
  <c r="X92" i="3"/>
  <c r="X93" i="3" s="1"/>
  <c r="X60" i="3"/>
  <c r="AN151" i="3"/>
  <c r="AN84" i="3"/>
  <c r="Y171" i="1"/>
  <c r="Y169" i="1"/>
  <c r="AF43" i="2"/>
  <c r="AF74" i="3"/>
  <c r="AG92" i="3"/>
  <c r="AG93" i="3" s="1"/>
  <c r="AG60" i="3"/>
  <c r="AG61" i="3" s="1"/>
  <c r="AH58" i="3" s="1"/>
  <c r="AG17" i="2"/>
  <c r="W78" i="3"/>
  <c r="W79" i="3" s="1"/>
  <c r="U84" i="2"/>
  <c r="U21" i="2"/>
  <c r="V156" i="3"/>
  <c r="V157" i="3" s="1"/>
  <c r="V82" i="2"/>
  <c r="V63" i="3"/>
  <c r="V64" i="3" s="1"/>
  <c r="V15" i="2"/>
  <c r="W98" i="1"/>
  <c r="AM8" i="2"/>
  <c r="V80" i="2"/>
  <c r="V81" i="2" s="1"/>
  <c r="W8" i="2"/>
  <c r="X61" i="3" l="1"/>
  <c r="Y58" i="3" s="1"/>
  <c r="X98" i="1"/>
  <c r="W156" i="3"/>
  <c r="W157" i="3" s="1"/>
  <c r="W80" i="2"/>
  <c r="W81" i="2" s="1"/>
  <c r="W63" i="3"/>
  <c r="W64" i="3" s="1"/>
  <c r="X8" i="2"/>
  <c r="W82" i="2"/>
  <c r="AG8" i="2"/>
  <c r="W15" i="2"/>
  <c r="AM98" i="1"/>
  <c r="AM91" i="1"/>
  <c r="AM156" i="3"/>
  <c r="AM157" i="3" s="1"/>
  <c r="AM15" i="2"/>
  <c r="AM80" i="2"/>
  <c r="AM81" i="2" s="1"/>
  <c r="AM63" i="3"/>
  <c r="AM64" i="3" s="1"/>
  <c r="AM82" i="2"/>
  <c r="V84" i="2"/>
  <c r="V21" i="2"/>
  <c r="V86" i="2"/>
  <c r="V83" i="2"/>
  <c r="U43" i="2"/>
  <c r="U74" i="3"/>
  <c r="AG78" i="3"/>
  <c r="AG79" i="3" s="1"/>
  <c r="X78" i="3"/>
  <c r="X79" i="3" s="1"/>
  <c r="AA168" i="1"/>
  <c r="AA11" i="3"/>
  <c r="AH11" i="3" s="1"/>
  <c r="AH84" i="3"/>
  <c r="Z169" i="1"/>
  <c r="AN169" i="1" s="1"/>
  <c r="Z171" i="1"/>
  <c r="Z85" i="2" s="1"/>
  <c r="AN168" i="1"/>
  <c r="AN171" i="1" s="1"/>
  <c r="Y172" i="1"/>
  <c r="Y85" i="2"/>
  <c r="Y124" i="3"/>
  <c r="Y153" i="3" s="1"/>
  <c r="Y154" i="3" s="1"/>
  <c r="Z104" i="3"/>
  <c r="Z75" i="3"/>
  <c r="Y76" i="3"/>
  <c r="Y17" i="2" s="1"/>
  <c r="Z87" i="3"/>
  <c r="Z88" i="3" s="1"/>
  <c r="Z31" i="3"/>
  <c r="AN11" i="3"/>
  <c r="Y60" i="3"/>
  <c r="Y92" i="3"/>
  <c r="Y93" i="3" s="1"/>
  <c r="Y61" i="3" l="1"/>
  <c r="Z58" i="3" s="1"/>
  <c r="AN31" i="3"/>
  <c r="AN87" i="3"/>
  <c r="AN104" i="3"/>
  <c r="AN124" i="3" s="1"/>
  <c r="AN153" i="3" s="1"/>
  <c r="AN154" i="3" s="1"/>
  <c r="Z60" i="3"/>
  <c r="Z92" i="3"/>
  <c r="Z93" i="3" s="1"/>
  <c r="Y78" i="3"/>
  <c r="Y79" i="3" s="1"/>
  <c r="Z124" i="3"/>
  <c r="Z153" i="3" s="1"/>
  <c r="Z154" i="3" s="1"/>
  <c r="AA104" i="3"/>
  <c r="AA124" i="3" s="1"/>
  <c r="AA153" i="3" s="1"/>
  <c r="AA154" i="3" s="1"/>
  <c r="Z172" i="1"/>
  <c r="AA169" i="1"/>
  <c r="AA171" i="1"/>
  <c r="AA172" i="1" s="1"/>
  <c r="AM84" i="2"/>
  <c r="AM21" i="2"/>
  <c r="W84" i="2"/>
  <c r="W21" i="2"/>
  <c r="W83" i="2"/>
  <c r="W86" i="2"/>
  <c r="AH87" i="3"/>
  <c r="AH31" i="3"/>
  <c r="AH104" i="3"/>
  <c r="AH124" i="3" s="1"/>
  <c r="AH153" i="3" s="1"/>
  <c r="AH154" i="3" s="1"/>
  <c r="AN75" i="3"/>
  <c r="AN76" i="3" s="1"/>
  <c r="AA75" i="3"/>
  <c r="Z76" i="3"/>
  <c r="Z17" i="2" s="1"/>
  <c r="AN85" i="2"/>
  <c r="AN172" i="1"/>
  <c r="AA87" i="3"/>
  <c r="AA88" i="3" s="1"/>
  <c r="AA31" i="3"/>
  <c r="V43" i="2"/>
  <c r="V74" i="3"/>
  <c r="AM83" i="2"/>
  <c r="AM86" i="2"/>
  <c r="AG91" i="1"/>
  <c r="AG80" i="2"/>
  <c r="AG81" i="2" s="1"/>
  <c r="AH98" i="1"/>
  <c r="AG15" i="2"/>
  <c r="AG63" i="3"/>
  <c r="AG64" i="3" s="1"/>
  <c r="AG82" i="2"/>
  <c r="AG156" i="3"/>
  <c r="AG157" i="3" s="1"/>
  <c r="X80" i="2"/>
  <c r="X81" i="2" s="1"/>
  <c r="X82" i="2"/>
  <c r="Y98" i="1"/>
  <c r="X63" i="3"/>
  <c r="X64" i="3" s="1"/>
  <c r="X156" i="3"/>
  <c r="X157" i="3" s="1"/>
  <c r="Y8" i="2"/>
  <c r="X15" i="2"/>
  <c r="Z61" i="3" l="1"/>
  <c r="AA58" i="3" s="1"/>
  <c r="X84" i="2"/>
  <c r="X21" i="2"/>
  <c r="AG86" i="2"/>
  <c r="AG83" i="2"/>
  <c r="AG84" i="2"/>
  <c r="AG21" i="2"/>
  <c r="AA92" i="3"/>
  <c r="AA93" i="3" s="1"/>
  <c r="AA60" i="3"/>
  <c r="AH75" i="3"/>
  <c r="AH76" i="3" s="1"/>
  <c r="AA76" i="3"/>
  <c r="AA17" i="2" s="1"/>
  <c r="AH85" i="3"/>
  <c r="AH88" i="3"/>
  <c r="W43" i="2"/>
  <c r="W74" i="3"/>
  <c r="AM43" i="2"/>
  <c r="AM74" i="3"/>
  <c r="AN88" i="3"/>
  <c r="AN85" i="3"/>
  <c r="Z98" i="1"/>
  <c r="Y82" i="2"/>
  <c r="Z8" i="2"/>
  <c r="Y80" i="2"/>
  <c r="Y81" i="2" s="1"/>
  <c r="Y15" i="2"/>
  <c r="Y63" i="3"/>
  <c r="Y64" i="3" s="1"/>
  <c r="Y156" i="3"/>
  <c r="Y157" i="3" s="1"/>
  <c r="X83" i="2"/>
  <c r="X86" i="2"/>
  <c r="Z78" i="3"/>
  <c r="Z79" i="3" s="1"/>
  <c r="AN17" i="2"/>
  <c r="AH60" i="3"/>
  <c r="AH61" i="3" s="1"/>
  <c r="AH92" i="3"/>
  <c r="AH93" i="3" s="1"/>
  <c r="AA85" i="2"/>
  <c r="AN60" i="3"/>
  <c r="AN61" i="3" s="1"/>
  <c r="AN92" i="3"/>
  <c r="AN93" i="3" s="1"/>
  <c r="AA61" i="3" l="1"/>
  <c r="Y84" i="2"/>
  <c r="Y21" i="2"/>
  <c r="AA98" i="1"/>
  <c r="Z156" i="3"/>
  <c r="Z157" i="3" s="1"/>
  <c r="Z80" i="2"/>
  <c r="Z81" i="2" s="1"/>
  <c r="Z63" i="3"/>
  <c r="Z64" i="3" s="1"/>
  <c r="AN8" i="2"/>
  <c r="Z15" i="2"/>
  <c r="Z82" i="2"/>
  <c r="AA8" i="2"/>
  <c r="X43" i="2"/>
  <c r="X74" i="3"/>
  <c r="AN78" i="3"/>
  <c r="AN79" i="3" s="1"/>
  <c r="Y83" i="2"/>
  <c r="Y86" i="2"/>
  <c r="AA78" i="3"/>
  <c r="AA79" i="3" s="1"/>
  <c r="AH17" i="2"/>
  <c r="AG43" i="2"/>
  <c r="AG74" i="3"/>
  <c r="AA80" i="2" l="1"/>
  <c r="AA81" i="2" s="1"/>
  <c r="AA82" i="2"/>
  <c r="AH8" i="2"/>
  <c r="AA63" i="3"/>
  <c r="AA64" i="3" s="1"/>
  <c r="AA156" i="3"/>
  <c r="AA157" i="3" s="1"/>
  <c r="AA15" i="2"/>
  <c r="Z84" i="2"/>
  <c r="Z21" i="2"/>
  <c r="Y43" i="2"/>
  <c r="Y74" i="3"/>
  <c r="AH78" i="3"/>
  <c r="AH79" i="3" s="1"/>
  <c r="Z83" i="2"/>
  <c r="Z86" i="2"/>
  <c r="AN98" i="1"/>
  <c r="AN91" i="1"/>
  <c r="AN156" i="3"/>
  <c r="AN157" i="3" s="1"/>
  <c r="AN63" i="3"/>
  <c r="AN64" i="3" s="1"/>
  <c r="AN15" i="2"/>
  <c r="AN82" i="2"/>
  <c r="AN80" i="2"/>
  <c r="AN81" i="2" s="1"/>
  <c r="AN86" i="2" l="1"/>
  <c r="AN83" i="2"/>
  <c r="Z43" i="2"/>
  <c r="Z74" i="3"/>
  <c r="AA84" i="2"/>
  <c r="AA21" i="2"/>
  <c r="AA83" i="2"/>
  <c r="AA86" i="2"/>
  <c r="AN84" i="2"/>
  <c r="AN21" i="2"/>
  <c r="AH156" i="3"/>
  <c r="AH157" i="3" s="1"/>
  <c r="AH82" i="2"/>
  <c r="AH15" i="2"/>
  <c r="AH63" i="3"/>
  <c r="AH64" i="3" s="1"/>
  <c r="AH91" i="1"/>
  <c r="AH80" i="2"/>
  <c r="AH81" i="2" s="1"/>
  <c r="AH83" i="2" l="1"/>
  <c r="AH86" i="2"/>
  <c r="AN43" i="2"/>
  <c r="AN74" i="3"/>
  <c r="AA43" i="2"/>
  <c r="AA74" i="3"/>
  <c r="AH84" i="2"/>
  <c r="AH21" i="2"/>
  <c r="H1" i="2" l="1"/>
  <c r="AE1" i="1"/>
  <c r="AD1" i="3"/>
  <c r="P1" i="2"/>
  <c r="AI1" i="2"/>
  <c r="L1" i="2"/>
  <c r="F1" i="2"/>
  <c r="F1" i="3"/>
  <c r="AB1" i="2"/>
  <c r="AF1" i="2"/>
  <c r="AE1" i="2"/>
  <c r="J1" i="2"/>
  <c r="R1" i="2"/>
  <c r="AH43" i="2"/>
  <c r="AH74" i="3"/>
  <c r="AB1" i="3"/>
  <c r="AC1" i="1"/>
  <c r="AF1" i="1"/>
  <c r="F1" i="1"/>
  <c r="AC1" i="2"/>
  <c r="D1" i="2"/>
  <c r="N1" i="2"/>
  <c r="D1" i="1"/>
  <c r="D1" i="3"/>
  <c r="H1" i="1"/>
</calcChain>
</file>

<file path=xl/comments1.xml><?xml version="1.0" encoding="utf-8"?>
<comments xmlns="http://schemas.openxmlformats.org/spreadsheetml/2006/main">
  <authors>
    <author>josuev</author>
  </authors>
  <commentList>
    <comment ref="A1" authorId="0">
      <text>
        <r>
          <rPr>
            <b/>
            <sz val="8"/>
            <color indexed="81"/>
            <rFont val="Tahoma"/>
            <family val="2"/>
          </rPr>
          <t>卟䙄_x0001_＀＀鷼伱A䵉幉䕆䕟呓䵉呁⡅匧䱁卅Ⱗ䴧䅅❎✬啑剁䕔䱒彙佒䱌Ⱗ㈧㄰⼲䌱ⰧⰰⰬ✧착_x0018_＀＀_x0018_＀＀_x0008_＀＀_x0001_＀＀_x0001_＀＀＀＀＀＀＀＀䀭鷼伱A䵉幉䕆䕟呓䵉呁⡅匧䱁卅Ⱗ䴧䅅❎✬啑剁䕔䱒彙佒䱌Ⱗ㈧㄰⼱䌴ⰧⰰⰬ✧착_x0018_＀＀_x0018_＀＀_x0008_＀＀_x0001_＀＀_x0001_＀＀＀＀＀＀＀＀䀭鷼伱?䵉幉䕆䕟呓䵉呁⡅䔧卐Ⱗ䴧䅅❎✬啑剁䕔䱒彙佒䱌Ⱗ㈧㄰⼱䌴ⰧⰰⰬ✧착_x0018_＀＀_x0018_＀＀_x0008_＀＀_x0001_＀＀_x0001_＀＀譄ꧻ뿁鷼伱?䵉幉䕆䕟呓䵉呁⡅䔧卐Ⱗ䴧䅅❎✬啑剁䕔䱒彙佒䱌Ⱗ㈧㄰⼲䌱ⰧⰰⰬ✧착_x0018_＀＀_x0018_＀＀_x0008_＀＀_x0001_＀＀_x0001_＀＀尩슏⣵뾜鷷伱_x001C_䵉幉彐剐䍉彅噁⡇〴ㄸⰶ〴〹⤸_x0018_＀＀_x0018_＀＀_x0008_＀＀_x0001_＀＀_x0001_＀＀奇馿㺘䀢</t>
        </r>
      </text>
    </comment>
    <comment ref="B1" authorId="0">
      <text>
        <r>
          <rPr>
            <b/>
            <sz val="8"/>
            <color indexed="81"/>
            <rFont val="Tahoma"/>
            <family val="2"/>
          </rPr>
          <t>265</t>
        </r>
      </text>
    </comment>
  </commentList>
</comments>
</file>

<file path=xl/comments2.xml><?xml version="1.0" encoding="utf-8"?>
<comments xmlns="http://schemas.openxmlformats.org/spreadsheetml/2006/main">
  <authors>
    <author>josuev</author>
    <author>Alexander French</author>
    <author>Gonzalez, Andres (Research)</author>
  </authors>
  <commentList>
    <comment ref="BE7" authorId="0">
      <text>
        <r>
          <rPr>
            <sz val="8"/>
            <color indexed="81"/>
            <rFont val="Tahoma"/>
            <family val="2"/>
          </rPr>
          <t>07/19/12 - g - Revenue to be in range of $197-205m</t>
        </r>
      </text>
    </comment>
    <comment ref="BF7" authorId="0">
      <text>
        <r>
          <rPr>
            <b/>
            <sz val="8"/>
            <color indexed="81"/>
            <rFont val="Tahoma"/>
            <family val="2"/>
          </rPr>
          <t>josuev:</t>
        </r>
        <r>
          <rPr>
            <sz val="8"/>
            <color indexed="81"/>
            <rFont val="Tahoma"/>
            <family val="2"/>
          </rPr>
          <t xml:space="preserve">
10/18/12 - g - Down 5-8%</t>
        </r>
      </text>
    </comment>
    <comment ref="BG7" authorId="0">
      <text>
        <r>
          <rPr>
            <b/>
            <sz val="8"/>
            <color indexed="81"/>
            <rFont val="Tahoma"/>
            <family val="2"/>
          </rPr>
          <t>josuev:</t>
        </r>
        <r>
          <rPr>
            <sz val="8"/>
            <color indexed="81"/>
            <rFont val="Tahoma"/>
            <family val="2"/>
          </rPr>
          <t xml:space="preserve">
Revenue in range of $163-170m</t>
        </r>
      </text>
    </comment>
    <comment ref="BH7" authorId="0">
      <text>
        <r>
          <rPr>
            <b/>
            <sz val="8"/>
            <color indexed="81"/>
            <rFont val="Tahoma"/>
            <family val="2"/>
          </rPr>
          <t>josuev:</t>
        </r>
        <r>
          <rPr>
            <sz val="8"/>
            <color indexed="81"/>
            <rFont val="Tahoma"/>
            <family val="2"/>
          </rPr>
          <t xml:space="preserve">
Revenue in range of $178-186m</t>
        </r>
      </text>
    </comment>
    <comment ref="BI7" authorId="0">
      <text>
        <r>
          <rPr>
            <b/>
            <sz val="8"/>
            <color indexed="81"/>
            <rFont val="Tahoma"/>
            <family val="2"/>
          </rPr>
          <t>Alexanderf:</t>
        </r>
        <r>
          <rPr>
            <sz val="8"/>
            <color indexed="81"/>
            <rFont val="Tahoma"/>
            <family val="2"/>
          </rPr>
          <t xml:space="preserve">
Revenue in range of $201-207m</t>
        </r>
      </text>
    </comment>
    <comment ref="BE27" authorId="0">
      <text>
        <r>
          <rPr>
            <sz val="8"/>
            <color indexed="81"/>
            <rFont val="Tahoma"/>
            <family val="2"/>
          </rPr>
          <t>07/19/12 - g - 57-57.5%</t>
        </r>
      </text>
    </comment>
    <comment ref="BF27" authorId="0">
      <text>
        <r>
          <rPr>
            <b/>
            <sz val="8"/>
            <color indexed="81"/>
            <rFont val="Tahoma"/>
            <family val="2"/>
          </rPr>
          <t>josuev:</t>
        </r>
        <r>
          <rPr>
            <sz val="8"/>
            <color indexed="81"/>
            <rFont val="Tahoma"/>
            <family val="2"/>
          </rPr>
          <t xml:space="preserve">
10/18/12 - g - Flat at ~57%</t>
        </r>
      </text>
    </comment>
    <comment ref="BG27" authorId="0">
      <text>
        <r>
          <rPr>
            <b/>
            <sz val="8"/>
            <color indexed="81"/>
            <rFont val="Tahoma"/>
            <family val="2"/>
          </rPr>
          <t>josuev:</t>
        </r>
        <r>
          <rPr>
            <sz val="8"/>
            <color indexed="81"/>
            <rFont val="Tahoma"/>
            <family val="2"/>
          </rPr>
          <t xml:space="preserve">
GM of 51%</t>
        </r>
      </text>
    </comment>
    <comment ref="BH27" authorId="0">
      <text>
        <r>
          <rPr>
            <b/>
            <sz val="8"/>
            <color indexed="81"/>
            <rFont val="Tahoma"/>
            <family val="2"/>
          </rPr>
          <t>josuev:</t>
        </r>
        <r>
          <rPr>
            <sz val="8"/>
            <color indexed="81"/>
            <rFont val="Tahoma"/>
            <family val="2"/>
          </rPr>
          <t xml:space="preserve">
GM of 51%</t>
        </r>
      </text>
    </comment>
    <comment ref="BI27" authorId="1">
      <text>
        <r>
          <rPr>
            <b/>
            <sz val="8"/>
            <color indexed="81"/>
            <rFont val="Tahoma"/>
            <family val="2"/>
          </rPr>
          <t>Alexander French:</t>
        </r>
        <r>
          <rPr>
            <sz val="8"/>
            <color indexed="81"/>
            <rFont val="Tahoma"/>
            <family val="2"/>
          </rPr>
          <t xml:space="preserve">
Gross margin of 53.5%</t>
        </r>
      </text>
    </comment>
    <comment ref="BE78" authorId="0">
      <text>
        <r>
          <rPr>
            <sz val="8"/>
            <color indexed="81"/>
            <rFont val="Tahoma"/>
            <family val="2"/>
          </rPr>
          <t>07/19/12: - g - OpEx $82-83m</t>
        </r>
      </text>
    </comment>
    <comment ref="BF78" authorId="0">
      <text>
        <r>
          <rPr>
            <b/>
            <sz val="8"/>
            <color indexed="81"/>
            <rFont val="Tahoma"/>
            <family val="2"/>
          </rPr>
          <t>josuev:</t>
        </r>
        <r>
          <rPr>
            <sz val="8"/>
            <color indexed="81"/>
            <rFont val="Tahoma"/>
            <family val="2"/>
          </rPr>
          <t xml:space="preserve">
10/18/12 - g - OpEx to be in range of $78-80m</t>
        </r>
      </text>
    </comment>
    <comment ref="BG78" authorId="0">
      <text>
        <r>
          <rPr>
            <b/>
            <sz val="8"/>
            <color indexed="81"/>
            <rFont val="Tahoma"/>
            <family val="2"/>
          </rPr>
          <t>josuev:</t>
        </r>
        <r>
          <rPr>
            <sz val="8"/>
            <color indexed="81"/>
            <rFont val="Tahoma"/>
            <family val="2"/>
          </rPr>
          <t xml:space="preserve">
OpEx $82-83m</t>
        </r>
      </text>
    </comment>
    <comment ref="BH78" authorId="0">
      <text>
        <r>
          <rPr>
            <b/>
            <sz val="8"/>
            <color indexed="81"/>
            <rFont val="Tahoma"/>
            <family val="2"/>
          </rPr>
          <t>josuev:</t>
        </r>
        <r>
          <rPr>
            <sz val="8"/>
            <color indexed="81"/>
            <rFont val="Tahoma"/>
            <family val="2"/>
          </rPr>
          <t xml:space="preserve">
OpEx $79-80m</t>
        </r>
      </text>
    </comment>
    <comment ref="BI78" authorId="1">
      <text>
        <r>
          <rPr>
            <b/>
            <sz val="8"/>
            <color indexed="81"/>
            <rFont val="Tahoma"/>
            <family val="2"/>
          </rPr>
          <t>Alexander French:</t>
        </r>
        <r>
          <rPr>
            <sz val="8"/>
            <color indexed="81"/>
            <rFont val="Tahoma"/>
            <family val="2"/>
          </rPr>
          <t xml:space="preserve">
OpEx to $78-79.</t>
        </r>
      </text>
    </comment>
    <comment ref="BJ78" authorId="0">
      <text>
        <r>
          <rPr>
            <b/>
            <sz val="8"/>
            <color indexed="81"/>
            <rFont val="Tahoma"/>
            <family val="2"/>
          </rPr>
          <t>josuev:</t>
        </r>
        <r>
          <rPr>
            <sz val="8"/>
            <color indexed="81"/>
            <rFont val="Tahoma"/>
            <family val="2"/>
          </rPr>
          <t xml:space="preserve">
10/18/12 - g - OpEx to be in range of $78-80m</t>
        </r>
      </text>
    </comment>
    <comment ref="H94" authorId="2">
      <text>
        <r>
          <rPr>
            <sz val="9"/>
            <color indexed="81"/>
            <rFont val="Tahoma"/>
            <family val="2"/>
          </rPr>
          <t>Includes Equity in net loss of equity method investee</t>
        </r>
      </text>
    </comment>
    <comment ref="BE94" authorId="0">
      <text>
        <r>
          <rPr>
            <sz val="8"/>
            <color indexed="81"/>
            <rFont val="Tahoma"/>
            <family val="2"/>
          </rPr>
          <t>07/19/12 - g - $1m</t>
        </r>
      </text>
    </comment>
    <comment ref="BF94" authorId="0">
      <text>
        <r>
          <rPr>
            <b/>
            <sz val="8"/>
            <color indexed="81"/>
            <rFont val="Tahoma"/>
            <family val="2"/>
          </rPr>
          <t>josuev:</t>
        </r>
        <r>
          <rPr>
            <sz val="8"/>
            <color indexed="81"/>
            <rFont val="Tahoma"/>
            <family val="2"/>
          </rPr>
          <t xml:space="preserve">
10/18/12 - g - Net interest expense of $1.5m</t>
        </r>
      </text>
    </comment>
    <comment ref="BG94" authorId="0">
      <text>
        <r>
          <rPr>
            <b/>
            <sz val="8"/>
            <color indexed="81"/>
            <rFont val="Tahoma"/>
            <family val="2"/>
          </rPr>
          <t>josuev:</t>
        </r>
        <r>
          <rPr>
            <sz val="8"/>
            <color indexed="81"/>
            <rFont val="Tahoma"/>
            <family val="2"/>
          </rPr>
          <t xml:space="preserve">
Net interest expense of $1.7m</t>
        </r>
      </text>
    </comment>
    <comment ref="BH94" authorId="0">
      <text>
        <r>
          <rPr>
            <b/>
            <sz val="8"/>
            <color indexed="81"/>
            <rFont val="Tahoma"/>
            <family val="2"/>
          </rPr>
          <t>josuev:</t>
        </r>
        <r>
          <rPr>
            <sz val="8"/>
            <color indexed="81"/>
            <rFont val="Tahoma"/>
            <family val="2"/>
          </rPr>
          <t xml:space="preserve">
Net interest expense of $1.8m</t>
        </r>
      </text>
    </comment>
    <comment ref="BI94" authorId="1">
      <text>
        <r>
          <rPr>
            <b/>
            <sz val="8"/>
            <color indexed="81"/>
            <rFont val="Tahoma"/>
            <family val="2"/>
          </rPr>
          <t>Alexander French:</t>
        </r>
        <r>
          <rPr>
            <sz val="8"/>
            <color indexed="81"/>
            <rFont val="Tahoma"/>
            <family val="2"/>
          </rPr>
          <t xml:space="preserve">
Net interest expense of $1.8m</t>
        </r>
      </text>
    </comment>
    <comment ref="BK94" authorId="2">
      <text>
        <r>
          <rPr>
            <sz val="9"/>
            <color indexed="81"/>
            <rFont val="Tahoma"/>
            <family val="2"/>
          </rPr>
          <t>Includes Equity in net loss of equity method investee</t>
        </r>
      </text>
    </comment>
    <comment ref="H96" authorId="2">
      <text>
        <r>
          <rPr>
            <sz val="9"/>
            <color indexed="81"/>
            <rFont val="Tahoma"/>
            <family val="2"/>
          </rPr>
          <t>Includes Equity in net loss of equity method investee</t>
        </r>
      </text>
    </comment>
    <comment ref="BG96" authorId="2">
      <text>
        <r>
          <rPr>
            <sz val="9"/>
            <color indexed="81"/>
            <rFont val="Tahoma"/>
            <family val="2"/>
          </rPr>
          <t>Includes a difference to match Non GAAP figure</t>
        </r>
      </text>
    </comment>
    <comment ref="BE113" authorId="0">
      <text>
        <r>
          <rPr>
            <sz val="8"/>
            <color indexed="81"/>
            <rFont val="Tahoma"/>
            <family val="2"/>
          </rPr>
          <t>07/19/12 - g - Tax rate to be 3%</t>
        </r>
      </text>
    </comment>
    <comment ref="BF113" authorId="0">
      <text>
        <r>
          <rPr>
            <b/>
            <sz val="8"/>
            <color indexed="81"/>
            <rFont val="Tahoma"/>
            <family val="2"/>
          </rPr>
          <t>josuev:</t>
        </r>
        <r>
          <rPr>
            <sz val="8"/>
            <color indexed="81"/>
            <rFont val="Tahoma"/>
            <family val="2"/>
          </rPr>
          <t xml:space="preserve">
10/18/12 - g - 4%</t>
        </r>
      </text>
    </comment>
    <comment ref="BG113" authorId="0">
      <text>
        <r>
          <rPr>
            <b/>
            <sz val="8"/>
            <color indexed="81"/>
            <rFont val="Tahoma"/>
            <family val="2"/>
          </rPr>
          <t>josuev:</t>
        </r>
        <r>
          <rPr>
            <sz val="8"/>
            <color indexed="81"/>
            <rFont val="Tahoma"/>
            <family val="2"/>
          </rPr>
          <t xml:space="preserve">
Tax expense of $0.5m</t>
        </r>
      </text>
    </comment>
    <comment ref="BJ113" authorId="0">
      <text>
        <r>
          <rPr>
            <b/>
            <sz val="8"/>
            <color indexed="81"/>
            <rFont val="Tahoma"/>
            <family val="2"/>
          </rPr>
          <t>josuev:</t>
        </r>
        <r>
          <rPr>
            <sz val="8"/>
            <color indexed="81"/>
            <rFont val="Tahoma"/>
            <family val="2"/>
          </rPr>
          <t xml:space="preserve">
10/18/12 - g - 4%</t>
        </r>
      </text>
    </comment>
  </commentList>
</comments>
</file>

<file path=xl/sharedStrings.xml><?xml version="1.0" encoding="utf-8"?>
<sst xmlns="http://schemas.openxmlformats.org/spreadsheetml/2006/main" count="926" uniqueCount="790">
  <si>
    <t>REVENUES</t>
  </si>
  <si>
    <t>REVENUES - GEOGRAPHIC SPLIT</t>
  </si>
  <si>
    <t>CY.O,mscalc:sedolCodeCalc</t>
  </si>
  <si>
    <t>CY.O,mscalc:targetPrice,,,,USD</t>
  </si>
  <si>
    <t>CY.O,mscalc:targetPrice</t>
  </si>
  <si>
    <t>CY.O,mscalc:closePriceCurrencyCalc</t>
  </si>
  <si>
    <t>Revenues - GAAP</t>
  </si>
  <si>
    <t>Revenues - MW</t>
  </si>
  <si>
    <t>Sequential change</t>
  </si>
  <si>
    <t>Y-o-Y change</t>
  </si>
  <si>
    <t>COGS - GAAP</t>
  </si>
  <si>
    <t>Percentage of Revenues</t>
  </si>
  <si>
    <t>SBC</t>
  </si>
  <si>
    <t>Other non GAAP expenses</t>
  </si>
  <si>
    <t>Discontinued operations</t>
  </si>
  <si>
    <t>COGS - non GAAP</t>
  </si>
  <si>
    <t>COGS - MW</t>
  </si>
  <si>
    <t>Gross Profit - GAAP</t>
  </si>
  <si>
    <t>Gross Margin - GAAP</t>
  </si>
  <si>
    <t>Gross Profit - non GAAP</t>
  </si>
  <si>
    <t>Gross Margin - non GAAP</t>
  </si>
  <si>
    <t>Gross Profit - MW</t>
  </si>
  <si>
    <t>Gross Margin - MW</t>
  </si>
  <si>
    <t>R&amp;D - GAAP</t>
  </si>
  <si>
    <t>R&amp;D - non GAAP</t>
  </si>
  <si>
    <t>R&amp;D - MW</t>
  </si>
  <si>
    <t>Other OpEx - GAAP</t>
  </si>
  <si>
    <t>Other OpEx - non GAAP</t>
  </si>
  <si>
    <t>Other OpEx - MW</t>
  </si>
  <si>
    <t>Operating Expenses - GAAP</t>
  </si>
  <si>
    <t>Operating Expenses - non GAAP</t>
  </si>
  <si>
    <t>Operating Expenses - MW</t>
  </si>
  <si>
    <t>Operating Income - GAAP</t>
  </si>
  <si>
    <t>Operating Margin GAAP%</t>
  </si>
  <si>
    <t>Operating Income - non GAAP</t>
  </si>
  <si>
    <t>Operating Margin non GAAP%</t>
  </si>
  <si>
    <t>Operating Income - MW</t>
  </si>
  <si>
    <t>Operating Margin MW%</t>
  </si>
  <si>
    <t>Total Interest Income (net) and Other Income - GAAP</t>
  </si>
  <si>
    <t>Percentage of cash equivalents</t>
  </si>
  <si>
    <t>Other income (expense), net</t>
  </si>
  <si>
    <t>Total Interest Income (net) and Other Income - non GAAP</t>
  </si>
  <si>
    <t>Other interest income 1x</t>
  </si>
  <si>
    <t>Total Interest Income (net) and Other Income - MW</t>
  </si>
  <si>
    <t>PBT - GAAP</t>
  </si>
  <si>
    <t>PBT Margin GAAP %</t>
  </si>
  <si>
    <t>PBT - non GAAP</t>
  </si>
  <si>
    <t>PBT Margin non GAAP%</t>
  </si>
  <si>
    <t>PBT - MW</t>
  </si>
  <si>
    <t>PBT Margin MW%</t>
  </si>
  <si>
    <t>Income Tax Expense (Benefit) - GAAP</t>
  </si>
  <si>
    <t>Effective tax rate GAAP %</t>
  </si>
  <si>
    <t>Taxes-SBC</t>
  </si>
  <si>
    <t>Taxes-Extraordinary</t>
  </si>
  <si>
    <t>Taxes-Disc. operations</t>
  </si>
  <si>
    <t>Income Tax Expense (Benefit) - non GAAP</t>
  </si>
  <si>
    <t>Effective tax rate non GAAP</t>
  </si>
  <si>
    <t>Income Tax Expense (Benefit) - MW</t>
  </si>
  <si>
    <t>Effective tax rate MW</t>
  </si>
  <si>
    <t>Net Income, Cont. Ops. - GAAP</t>
  </si>
  <si>
    <t>Net Income Margin GAAP%</t>
  </si>
  <si>
    <t>Extraordinary, net of tax</t>
  </si>
  <si>
    <t>Discontinued Operations - non GAAP</t>
  </si>
  <si>
    <t>Net Income, Cont. Ops. - non GAAP</t>
  </si>
  <si>
    <t>Net Income Margin non GAAP%</t>
  </si>
  <si>
    <t>Net Income, Cont. Ops. - MW</t>
  </si>
  <si>
    <t>Net Income Margin MW%</t>
  </si>
  <si>
    <t>Income (Loss) from Discontinued Operations - GAAP</t>
  </si>
  <si>
    <t>Total GAAP to non GAAP adjustments</t>
  </si>
  <si>
    <t>Income (Loss) from Discontinued Operations - non GAAP</t>
  </si>
  <si>
    <t>Net Income - GAAP</t>
  </si>
  <si>
    <t>Net Income Margin GAAP %</t>
  </si>
  <si>
    <t>EPS - GAAP</t>
  </si>
  <si>
    <t>EPS - non GAAP</t>
  </si>
  <si>
    <t xml:space="preserve">EPS - MW </t>
  </si>
  <si>
    <t>Average Basic Shares - GAAP</t>
  </si>
  <si>
    <t>Average Basic Shares - non-GAAP</t>
  </si>
  <si>
    <t>Average Diluted Shares - GAAP</t>
  </si>
  <si>
    <t>Average Diluted Shares - non-GAAP</t>
  </si>
  <si>
    <t>Dilution Ratio</t>
  </si>
  <si>
    <t>Period-end Shares</t>
  </si>
  <si>
    <t>Dividends Declared Per Share</t>
  </si>
  <si>
    <t>Average Price Per Share</t>
  </si>
  <si>
    <t>Cost of equity</t>
  </si>
  <si>
    <t>Statutory Tax (%)</t>
  </si>
  <si>
    <t>Operating Expenses</t>
  </si>
  <si>
    <t>Total Costs</t>
  </si>
  <si>
    <t>Actual/Estimate Toggle</t>
  </si>
  <si>
    <t>Fiscal Year</t>
  </si>
  <si>
    <t>Fiscal Quarter</t>
  </si>
  <si>
    <t>Calendar Year</t>
  </si>
  <si>
    <t>Calendar Quarter</t>
  </si>
  <si>
    <t>USD</t>
  </si>
  <si>
    <t>Assets</t>
  </si>
  <si>
    <t>Cash and cash equivalents</t>
  </si>
  <si>
    <t>Accounts receivables, net</t>
  </si>
  <si>
    <t>Total Current Assets</t>
  </si>
  <si>
    <t>Property and equipment, net</t>
  </si>
  <si>
    <t>Total Assets</t>
  </si>
  <si>
    <t>Liabilities &amp; Shareholders' Equity</t>
  </si>
  <si>
    <t>Accounts payable</t>
  </si>
  <si>
    <t>Total Current Liabilities</t>
  </si>
  <si>
    <t>Shareholders' Equity</t>
  </si>
  <si>
    <t>Total Liabilities &amp; Equity</t>
  </si>
  <si>
    <t>Check</t>
  </si>
  <si>
    <t>Working Capital Metrics</t>
  </si>
  <si>
    <t>A/R Days Sales Out</t>
  </si>
  <si>
    <t>Inventory Turns</t>
  </si>
  <si>
    <t>Days of Inventory</t>
  </si>
  <si>
    <t>Accounts Payable DSO</t>
  </si>
  <si>
    <t>Revenues</t>
  </si>
  <si>
    <t>Cost of Goods Sold</t>
  </si>
  <si>
    <t>Stockholders Equity</t>
  </si>
  <si>
    <t>Preferred stock</t>
  </si>
  <si>
    <t>Common stock</t>
  </si>
  <si>
    <t>Temporary BS plug for earnings (all quarters going forward)</t>
  </si>
  <si>
    <t>Additional paid-in capital</t>
  </si>
  <si>
    <t>Total share capital</t>
  </si>
  <si>
    <t>Dividends</t>
  </si>
  <si>
    <t>Retained earnings (accumulated deficit)</t>
  </si>
  <si>
    <t>Accumulated other comprehensive income (loss)</t>
  </si>
  <si>
    <t>vs. Balance Sheet</t>
  </si>
  <si>
    <t>Balance Sheet Metrics</t>
  </si>
  <si>
    <t>Average diluted shares - non GAAP</t>
  </si>
  <si>
    <t>Book value per share</t>
  </si>
  <si>
    <t>Tangible book value</t>
  </si>
  <si>
    <t>Tangible book value per share</t>
  </si>
  <si>
    <t>Total cash</t>
  </si>
  <si>
    <t>Total cash per share</t>
  </si>
  <si>
    <t>Net working capital</t>
  </si>
  <si>
    <t>Unrecorded goodwill from poolings, write-offs, and cumulative amortization</t>
  </si>
  <si>
    <t>ND</t>
  </si>
  <si>
    <t>Change in Share Capital</t>
  </si>
  <si>
    <t>Cash flows provided by (used for) operating activities:</t>
  </si>
  <si>
    <t>Net income</t>
  </si>
  <si>
    <t>Adjustments to reconcile net income to net cash provided by operating activities:</t>
  </si>
  <si>
    <t>Stock-based compensation expense</t>
  </si>
  <si>
    <t>Other operating activities</t>
  </si>
  <si>
    <t>Changes in current assets and liabilities:</t>
  </si>
  <si>
    <t>Accounts receivable</t>
  </si>
  <si>
    <t>Net cash provided by operating activities</t>
  </si>
  <si>
    <t>Cash flows from investing activities:</t>
  </si>
  <si>
    <t>Other investing activities</t>
  </si>
  <si>
    <t>Net cash used for investing activities</t>
  </si>
  <si>
    <t>Cash flows from financing activities:</t>
  </si>
  <si>
    <t>Net cash used for financing activities</t>
  </si>
  <si>
    <t>Effect of exchange rate changes on cash and cash equivalents</t>
  </si>
  <si>
    <t>Cash and cash equivalents, beginning of period</t>
  </si>
  <si>
    <t>Change in cash flow due to restatement</t>
  </si>
  <si>
    <t>Net increase (decrease) in cash and cash equivalents</t>
  </si>
  <si>
    <t>Cash and cash equivalents, end of period</t>
  </si>
  <si>
    <t>PP&amp;E Schedule</t>
  </si>
  <si>
    <t>Capital Expenditures</t>
  </si>
  <si>
    <t>One time PPE Plug</t>
  </si>
  <si>
    <t>Percentage of Total Revenues</t>
  </si>
  <si>
    <t>Gross PP&amp;E</t>
  </si>
  <si>
    <t>Percentage of Total Assets</t>
  </si>
  <si>
    <t>Less Accumulated Depreciation and Amortization</t>
  </si>
  <si>
    <t>Net PP&amp;E</t>
  </si>
  <si>
    <t>Depreciation Schedule</t>
  </si>
  <si>
    <t>Percentage of Gross PP&amp;E</t>
  </si>
  <si>
    <t>vs. Cash Flow Statement</t>
  </si>
  <si>
    <t>Cash Flow Statement Metrics</t>
  </si>
  <si>
    <t>Free Cash Flow</t>
  </si>
  <si>
    <t>Adjusted FCF</t>
  </si>
  <si>
    <t>BRCM.O,mscalc:sedolCodeCalc</t>
  </si>
  <si>
    <t>BRCM.O,mscalc:closePriceCurrencyCalc</t>
  </si>
  <si>
    <t>BRCM.O,mscalc:targetPrice,,,,USD</t>
  </si>
  <si>
    <t>Q-o-Q growth</t>
  </si>
  <si>
    <t>Y-o-Y growth</t>
  </si>
  <si>
    <t>Percent of Revenue</t>
  </si>
  <si>
    <t>This sheet contains Factset binary data for use with this workbook's =FDS codes.  Modifying the worksheet's contents may damage the workbook's =FDS functionality.</t>
  </si>
  <si>
    <t>Total Revenue</t>
  </si>
  <si>
    <t>2235822</t>
  </si>
  <si>
    <t>TXN.N,mscalc:sedolCodeCalc</t>
  </si>
  <si>
    <t>TXN.N,mscalc:closePriceCurrencyCalc</t>
  </si>
  <si>
    <t>TXN.N,mscalc:targetPrice,,,,USD</t>
  </si>
  <si>
    <t>Purchase of property and equipment</t>
  </si>
  <si>
    <t>Restricted cash</t>
  </si>
  <si>
    <t>Deferred tax assets, current</t>
  </si>
  <si>
    <t>Intangible assets, net</t>
  </si>
  <si>
    <t>Income taxes payable</t>
  </si>
  <si>
    <t>Amortization of other intangible assets</t>
  </si>
  <si>
    <t>Deferred tax assets</t>
  </si>
  <si>
    <t>Purchase of intangible assets</t>
  </si>
  <si>
    <t>Other changes in assets and liabilities</t>
  </si>
  <si>
    <t>Net income, allocable to common shareholders - GAAP</t>
  </si>
  <si>
    <t>($ in millions; fiscal year ends in December)</t>
  </si>
  <si>
    <t>Short-term investments</t>
  </si>
  <si>
    <t>Accrued compensation and employee benefits</t>
  </si>
  <si>
    <t>Proceeds from long-term debt</t>
  </si>
  <si>
    <t>Accrued and other liabilities</t>
  </si>
  <si>
    <t>Depreciation</t>
  </si>
  <si>
    <t xml:space="preserve">Total </t>
  </si>
  <si>
    <t xml:space="preserve">Adj EBITDA Margin (%) </t>
  </si>
  <si>
    <t>Currency</t>
  </si>
  <si>
    <t>Current Stock Price</t>
  </si>
  <si>
    <t>Count</t>
  </si>
  <si>
    <t>35</t>
  </si>
  <si>
    <t>2885409</t>
  </si>
  <si>
    <t>IMI.O,mscalc:closePriceCurrencyCalc</t>
  </si>
  <si>
    <t>IMI.O,mscalc:sedolCodeCalc</t>
  </si>
  <si>
    <t>IMI.O,mscalc:targetPrice,,,,USD</t>
  </si>
  <si>
    <t>NA</t>
  </si>
  <si>
    <t>IMI.O,mscalc:targetPrice</t>
  </si>
  <si>
    <t>,mscalc:closePriceCurrencyCalc</t>
  </si>
  <si>
    <t>,mscalc:targetPrice,,,,USD</t>
  </si>
  <si>
    <t>,mscalc:sedolCodeCalc</t>
  </si>
  <si>
    <t>Revenues - Consensus</t>
  </si>
  <si>
    <t>United States</t>
  </si>
  <si>
    <t>Amortization of acquisition-related intangible assets</t>
  </si>
  <si>
    <t>Restructuring costs</t>
  </si>
  <si>
    <t>Gain on divestiture</t>
  </si>
  <si>
    <t>Adjust for net loss attributable to noncontrolling interest</t>
  </si>
  <si>
    <t>EPS - Consensus</t>
  </si>
  <si>
    <t>Impairment of goodwill</t>
  </si>
  <si>
    <t>Interest expense</t>
  </si>
  <si>
    <t>Interest income</t>
  </si>
  <si>
    <t>Percentage of debt</t>
  </si>
  <si>
    <t>Inventories</t>
  </si>
  <si>
    <t>Other current assets</t>
  </si>
  <si>
    <t>Other current assets % of Revenues</t>
  </si>
  <si>
    <t>Other long-term assets</t>
  </si>
  <si>
    <t>Goodwill</t>
  </si>
  <si>
    <t>Deferred margin on sales to distributors</t>
  </si>
  <si>
    <t>Other current liabilities</t>
  </si>
  <si>
    <t>Loan payable</t>
  </si>
  <si>
    <t>Dividends payable</t>
  </si>
  <si>
    <t>Long-term debt</t>
  </si>
  <si>
    <t>Deferred income taxes and other tax liabilities</t>
  </si>
  <si>
    <t>Other long-term liabilities</t>
  </si>
  <si>
    <t>Noncontrolling interest</t>
  </si>
  <si>
    <t>Treasury stock</t>
  </si>
  <si>
    <t>Repurchase of common shares</t>
  </si>
  <si>
    <t>Line of credit proceeds</t>
  </si>
  <si>
    <t>Other financing activities</t>
  </si>
  <si>
    <t>Payment of dividends</t>
  </si>
  <si>
    <t>Proceeds from issuance of common shares</t>
  </si>
  <si>
    <t>Proceeds from sales or maturities of investments</t>
  </si>
  <si>
    <t>Purchase of available-for-sale investments</t>
  </si>
  <si>
    <t>Cash paid for equity investments</t>
  </si>
  <si>
    <t>Proceeds from divestitures</t>
  </si>
  <si>
    <t>Other current and long-term assets</t>
  </si>
  <si>
    <t>Accounts payable and other liabilities</t>
  </si>
  <si>
    <t>Loss on sale of property and equipment, net</t>
  </si>
  <si>
    <t>Impairment of non-marketable equity investment</t>
  </si>
  <si>
    <t>Proceeds from sales of property and equipment</t>
  </si>
  <si>
    <t>FY2018E</t>
  </si>
  <si>
    <t>FY2019E</t>
  </si>
  <si>
    <t>BU / Income Statement Check</t>
  </si>
  <si>
    <t>100% Check</t>
  </si>
  <si>
    <t>Europe</t>
  </si>
  <si>
    <t>Rest of the World</t>
  </si>
  <si>
    <t>REVENUES - CUSTOMER SPLIT</t>
  </si>
  <si>
    <t>Avnet, Inc.</t>
  </si>
  <si>
    <t>Arkian</t>
  </si>
  <si>
    <t>Other</t>
  </si>
  <si>
    <t>GROSS MARGIN</t>
  </si>
  <si>
    <t>Percent of Gross Margin</t>
  </si>
  <si>
    <t>Gross Margin (%)</t>
  </si>
  <si>
    <t>Total Gross Margin</t>
  </si>
  <si>
    <t>Total Gross Margins (%)</t>
  </si>
  <si>
    <t>Sale of assets</t>
  </si>
  <si>
    <t>Arrow</t>
  </si>
  <si>
    <t>Company</t>
  </si>
  <si>
    <t>Samsung</t>
  </si>
  <si>
    <t>F1Q15A</t>
  </si>
  <si>
    <t>Current portion of long term debt</t>
  </si>
  <si>
    <t>Non Controlling interest</t>
  </si>
  <si>
    <t>Net income, allocable to common shareholders - Non-GAAP</t>
  </si>
  <si>
    <t>Net income, allocable to common shareholders - MW</t>
  </si>
  <si>
    <t>Business acquisition, net of cash acquired</t>
  </si>
  <si>
    <t>Equity in loss of investee</t>
  </si>
  <si>
    <t>Unrealized loss on investments</t>
  </si>
  <si>
    <t>% of Revs.</t>
  </si>
  <si>
    <t>% of Rev. Growth</t>
  </si>
  <si>
    <t>Net Debt</t>
  </si>
  <si>
    <t>Net Debt per share</t>
  </si>
  <si>
    <t xml:space="preserve"> as % of Revs.</t>
  </si>
  <si>
    <t>Control Section (using latest filing/release available)</t>
  </si>
  <si>
    <t>EPS - GAAP Reported (from filing/release)</t>
  </si>
  <si>
    <t>EPS - Non-GAAP Reported (from release)</t>
  </si>
  <si>
    <t>GM from IS</t>
  </si>
  <si>
    <t>GP from IS</t>
  </si>
  <si>
    <t>Total Depreciation</t>
  </si>
  <si>
    <t>2244549</t>
  </si>
  <si>
    <t>Revenues - non GAAP</t>
  </si>
  <si>
    <t>F2Q15A</t>
  </si>
  <si>
    <t>F3Q15A</t>
  </si>
  <si>
    <t>13</t>
  </si>
  <si>
    <t>Qorvo Inc Statement of Cash Flows (Non Cumulative)</t>
  </si>
  <si>
    <t>Qorvo Inc Corporation Balance Sheet</t>
  </si>
  <si>
    <t>Qorvo Inc Income Statement</t>
  </si>
  <si>
    <t>Qorvo Inc.</t>
  </si>
  <si>
    <t>Debt issuance cost</t>
  </si>
  <si>
    <t>Qorvo Inc</t>
  </si>
  <si>
    <t>FY2015A</t>
  </si>
  <si>
    <t>F4Q18E</t>
  </si>
  <si>
    <t>QRVO.O</t>
  </si>
  <si>
    <t>FY2020E</t>
  </si>
  <si>
    <t>CY2018</t>
  </si>
  <si>
    <t>CY2017</t>
  </si>
  <si>
    <t>CY2015</t>
  </si>
  <si>
    <t>CY2016</t>
  </si>
  <si>
    <t>F1Q19E</t>
  </si>
  <si>
    <t>QRVO</t>
  </si>
  <si>
    <t>MXIM.O,mscalc:epsForConsensusForThomsonFeed,2017FY,,CY</t>
  </si>
  <si>
    <t>TXN.O,mscalc:epsForConsensusForThomsonFeed,2017FY,,CY</t>
  </si>
  <si>
    <t>LLTC.O,mscalc:epsForConsensusForThomsonFeed,2015FY,,CY</t>
  </si>
  <si>
    <t>MCHP.O,mscalc:epsForConsensusForThomsonFeed,2017FY,,CY</t>
  </si>
  <si>
    <t>AVGO.O,mscalc:epsForConsensusForThomsonFeed,2017FY,,CY</t>
  </si>
  <si>
    <t>LLTC.O,mscalc:epsForConsensusForThomsonFeed,2017FY,,CY</t>
  </si>
  <si>
    <t>MXIM.O,mscalc:epsForConsensusForThomsonFeed,2015FY,,CY</t>
  </si>
  <si>
    <t>AVGO.O,mscalc:epsForConsensusForThomsonFeed,2015FY,,CY</t>
  </si>
  <si>
    <t>ADI.O,mscalc:epsForConsensusForThomsonFeed,2017FY,,CY</t>
  </si>
  <si>
    <t>TXN.O,mscalc:epsForConsensusForThomsonFeed,2015FY,,CY</t>
  </si>
  <si>
    <t>ADI.O,mscalc:epsForConsensusForThomsonFeed,2015FY,,CY</t>
  </si>
  <si>
    <t>MCHP.O,mscalc:epsForConsensusForThomsonFeed,2015FY,,CY</t>
  </si>
  <si>
    <t>2.02655517228713</t>
  </si>
  <si>
    <t>3.31196109217317</t>
  </si>
  <si>
    <t>2.04786426004574</t>
  </si>
  <si>
    <t>3.93383769980791</t>
  </si>
  <si>
    <t>13.3604573793925</t>
  </si>
  <si>
    <t>2.32847278223075</t>
  </si>
  <si>
    <t>1.56035584006038</t>
  </si>
  <si>
    <t>9.28906453372892</t>
  </si>
  <si>
    <t>3.17150664033662</t>
  </si>
  <si>
    <t>2.82127455678007</t>
  </si>
  <si>
    <t>2.65792166124637</t>
  </si>
  <si>
    <t>MCHP.O,mscalc:grossMarginForConsensus,2017FY,,CY</t>
  </si>
  <si>
    <t>ADI.O,mscalc:grossMarginForConsensus,2017FY,,CY</t>
  </si>
  <si>
    <t>AVGO.O,mscalc:grossMarginForConsensus,2017FY,,CY</t>
  </si>
  <si>
    <t>MXIM.O,mscalc:grossMarginForConsensus,2017FY,,CY</t>
  </si>
  <si>
    <t>TXN.O,mscalc:grossMarginForConsensus,2017FY,,CY</t>
  </si>
  <si>
    <t>LLTC.O,mscalc:grossMarginForConsensus,2017FY,,CY</t>
  </si>
  <si>
    <t>F4Q15A</t>
  </si>
  <si>
    <t>F1Q16A</t>
  </si>
  <si>
    <t>F2Q16A</t>
  </si>
  <si>
    <t>F3Q16A</t>
  </si>
  <si>
    <t>F4Q16A</t>
  </si>
  <si>
    <t>FY2016A</t>
  </si>
  <si>
    <t>Mobile Products (MP)</t>
  </si>
  <si>
    <t>Infrastructure &amp; Defense Products (IDP)</t>
  </si>
  <si>
    <t>Qorvo Inc Corporation Statement of Cash Flows (Cumulative)</t>
  </si>
  <si>
    <t>TTM EBITDA</t>
  </si>
  <si>
    <t>Net leverage</t>
  </si>
  <si>
    <t>Debt Schedule</t>
  </si>
  <si>
    <t>Marketing and Selling - GAAP</t>
  </si>
  <si>
    <t>General and Administrative - GAAP</t>
  </si>
  <si>
    <t>Marketing and Selling - non GAAP</t>
  </si>
  <si>
    <t>Marketing and Selling - MW</t>
  </si>
  <si>
    <t>General and Administrative - non GAAP</t>
  </si>
  <si>
    <t>General and Administrative - MW</t>
  </si>
  <si>
    <t>Asia</t>
  </si>
  <si>
    <t>Amortization</t>
  </si>
  <si>
    <t>Principal Amounts</t>
  </si>
  <si>
    <t>6.75% Senior Notes due 2023</t>
  </si>
  <si>
    <t>7.00% Senior Notes due 2025</t>
  </si>
  <si>
    <t>Unamortized issuance costs</t>
  </si>
  <si>
    <t>Total long-term debt</t>
  </si>
  <si>
    <t>Subtotal</t>
  </si>
  <si>
    <t>Current Portion of long-term debt</t>
  </si>
  <si>
    <t>Coupon Interest Rates</t>
  </si>
  <si>
    <t>Coupon Interest Expense</t>
  </si>
  <si>
    <t>Book Value</t>
  </si>
  <si>
    <t>Revolving Credit Facility</t>
  </si>
  <si>
    <t>Huawei</t>
  </si>
  <si>
    <t>Apple (aggregated demand)</t>
  </si>
  <si>
    <t>&lt;10%</t>
  </si>
  <si>
    <t>Interest rate</t>
  </si>
  <si>
    <t>QRVO.O,mscalc:closePriceCurrencyCalc</t>
  </si>
  <si>
    <t>QRVO.O,mscalc:targetPrice,,,,USD</t>
  </si>
  <si>
    <t>QRVO.O,mscalc:sedolCodeCalc</t>
  </si>
  <si>
    <t>EBIT - MW</t>
  </si>
  <si>
    <t>EBITDA - MW</t>
  </si>
  <si>
    <t>EBIT - non GAAP</t>
  </si>
  <si>
    <t>EBITDA - non GAAP</t>
  </si>
  <si>
    <t>MCHP.O,mscalc:dilutedEarningsPerShare,2017FY,,CY</t>
  </si>
  <si>
    <t>MXIM.O,mscalc:dilutedEarningsPerShare,2017FY,,CY</t>
  </si>
  <si>
    <t>ADI.O,mscalc:dilutedEarningsPerShare,2017FY,,CY</t>
  </si>
  <si>
    <t>LLTC.O,mscalc:dilutedEarningsPerShare,2017FY,,CY</t>
  </si>
  <si>
    <t>AVGO.O,mscalc:dilutedEarningsPerShare,2017FY,,CY</t>
  </si>
  <si>
    <t>TXN.O,mscalc:dilutedEarningsPerShare,2017FY,,CY</t>
  </si>
  <si>
    <t>AVGO.O,mscalc:dilutedEarningsPerShare,2015FY,,CY</t>
  </si>
  <si>
    <t>MXIM.O,mscalc:dilutedEarningsPerShare,2015FY,,CY</t>
  </si>
  <si>
    <t>MCHP.O,mscalc:dilutedEarningsPerShare,2015FY,,CY</t>
  </si>
  <si>
    <t>ADI.O,mscalc:dilutedEarningsPerShare,2015FY,,CY</t>
  </si>
  <si>
    <t>LLTC.O,mscalc:dilutedEarningsPerShare,2015FY,,CY</t>
  </si>
  <si>
    <t>TXN.O,mscalc:dilutedEarningsPerShare,2015FY,,CY</t>
  </si>
  <si>
    <t>1.55400470189763</t>
  </si>
  <si>
    <t>2.43830255763276</t>
  </si>
  <si>
    <t>3.11293135489036</t>
  </si>
  <si>
    <t>2.98923431276384</t>
  </si>
  <si>
    <t>($ in millions; fiscal year ends in March)</t>
  </si>
  <si>
    <t>BR9YYP4</t>
  </si>
  <si>
    <t>2.04031879707013</t>
  </si>
  <si>
    <t>2.35801886939866</t>
  </si>
  <si>
    <t>11.4569990779249</t>
  </si>
  <si>
    <t>3.57004980337112</t>
  </si>
  <si>
    <t>8.43050847457627</t>
  </si>
  <si>
    <t>0.767822459012418</t>
  </si>
  <si>
    <t>0.616288615249054</t>
  </si>
  <si>
    <t>0.645999531790546</t>
  </si>
  <si>
    <t>,mscalc:dilutedEarningsPerShare,2017FY,,CY</t>
  </si>
  <si>
    <t>$CX$2</t>
  </si>
  <si>
    <t>3.89174522012802</t>
  </si>
  <si>
    <t>3.38777171388407</t>
  </si>
  <si>
    <t>0.657408827456212</t>
  </si>
  <si>
    <t>0.570557372960443</t>
  </si>
  <si>
    <t>0.610002004903275</t>
  </si>
  <si>
    <t>F3Q19E</t>
  </si>
  <si>
    <t>F4Q19E</t>
  </si>
  <si>
    <t>F2Q17A</t>
  </si>
  <si>
    <t>F1Q17A</t>
  </si>
  <si>
    <t>Qorvo Inc Bottoms Up Model</t>
  </si>
  <si>
    <t>F3Q17A</t>
  </si>
  <si>
    <t>F2Q19E</t>
  </si>
  <si>
    <t>F1Q20E</t>
  </si>
  <si>
    <t>F2Q20E</t>
  </si>
  <si>
    <t>F4Q20E</t>
  </si>
  <si>
    <t>F3Q20E</t>
  </si>
  <si>
    <t>F4Q17A</t>
  </si>
  <si>
    <t>FY2017A</t>
  </si>
  <si>
    <t>F1Q18A</t>
  </si>
  <si>
    <t>CY2019</t>
  </si>
  <si>
    <t>F2Q18A</t>
  </si>
  <si>
    <t>70</t>
  </si>
  <si>
    <t>F3Q18A</t>
  </si>
  <si>
    <t>Research</t>
  </si>
  <si>
    <t>MSA89GWN</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</si>
  <si>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</si>
  <si>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</si>
  <si>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</si>
  <si>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</si>
  <si>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</si>
  <si>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</si>
  <si>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Craig Hettenbach</t>
  </si>
  <si>
    <t>Date: 31 Jan 2018</t>
  </si>
  <si>
    <t>Ticker: QRVO.O</t>
  </si>
  <si>
    <t>Stock Rating: Equal-Weight</t>
  </si>
  <si>
    <t>Industry: Semiconductors</t>
  </si>
  <si>
    <t>Industry View: In-Line</t>
  </si>
  <si>
    <t>Price as of 31 Jan 2018: 71.77</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</si>
  <si>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</si>
  <si>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</si>
  <si>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</si>
  <si>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</si>
  <si>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Qorvo Inc.</t>
  </si>
  <si>
    <t>STOCK RATINGS</t>
  </si>
  <si>
    <t>Global Stock Ratings Distribution</t>
  </si>
  <si>
    <t>(as of January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</si>
  <si>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</si>
  <si>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</si>
  <si>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</si>
  <si>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</si>
  <si>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</si>
  <si>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</si>
  <si>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</si>
  <si>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</si>
  <si>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</si>
  <si>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</si>
  <si>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</si>
  <si>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</si>
  <si>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Total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</si>
  <si>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</si>
  <si>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</si>
  <si>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</si>
  <si>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</si>
  <si>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</si>
  <si>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</si>
  <si>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</si>
  <si>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</si>
  <si>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</si>
  <si>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</si>
  <si>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</si>
  <si>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</si>
  <si>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</si>
  <si>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</si>
  <si>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</si>
  <si>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</si>
  <si>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</si>
  <si>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</si>
  <si>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</si>
  <si>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</si>
  <si>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</si>
  <si>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</si>
  <si>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</si>
  <si>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</si>
  <si>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</si>
  <si>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</si>
  <si>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</si>
  <si>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</si>
  <si>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</si>
  <si>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</si>
  <si>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</si>
  <si>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</si>
  <si>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</si>
  <si>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</si>
  <si>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</si>
  <si>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</si>
  <si>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</si>
  <si>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</si>
  <si>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</si>
  <si>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</si>
  <si>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</si>
  <si>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</si>
  <si>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</si>
  <si>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</si>
  <si>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</si>
  <si>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</si>
  <si>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</si>
  <si>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</si>
  <si>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</si>
  <si>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</si>
  <si>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</si>
  <si>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</si>
  <si>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</si>
  <si>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</si>
  <si>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</si>
  <si>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</si>
  <si>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</si>
  <si>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</si>
  <si>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</si>
  <si>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</si>
  <si>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</si>
  <si>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</si>
  <si>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</si>
  <si>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</si>
  <si>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</si>
  <si>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</si>
  <si>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</si>
  <si>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</si>
  <si>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</si>
  <si>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</si>
  <si>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</si>
  <si>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</si>
  <si>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</si>
  <si>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</si>
  <si>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</si>
  <si>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</si>
  <si>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</si>
  <si>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</si>
  <si>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</si>
  <si>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</si>
  <si>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</si>
  <si>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</si>
  <si>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</si>
  <si>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</si>
  <si>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</si>
  <si>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</si>
  <si>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</si>
  <si>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</si>
  <si>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</si>
  <si>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</si>
  <si>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</si>
  <si>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</si>
  <si>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</si>
  <si>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</si>
  <si>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</si>
  <si>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</si>
  <si>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</si>
  <si>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</si>
  <si>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</si>
  <si>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</si>
  <si>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</si>
  <si>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</si>
  <si>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</si>
  <si>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</si>
  <si>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</si>
  <si>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</si>
  <si>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</si>
  <si>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</si>
  <si>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</si>
  <si>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</si>
  <si>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</si>
  <si>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</si>
  <si>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</si>
  <si>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</si>
  <si>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</si>
  <si>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</si>
  <si>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</si>
  <si>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</si>
  <si>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</si>
  <si>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</si>
  <si>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</si>
  <si>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</si>
  <si>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</si>
  <si>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</si>
  <si>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</si>
  <si>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</si>
  <si>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</si>
  <si>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</si>
  <si>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</si>
  <si>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</si>
  <si>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</si>
  <si>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</si>
  <si>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</si>
  <si>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</si>
  <si>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</si>
  <si>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</si>
  <si>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</si>
  <si>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</si>
  <si>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</si>
  <si>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</si>
  <si>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</si>
  <si>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</si>
  <si>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</si>
  <si>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</si>
  <si>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</si>
  <si>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</si>
  <si>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</si>
  <si>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</si>
  <si>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</si>
  <si>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</si>
  <si>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</si>
  <si>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</si>
  <si>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</si>
  <si>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</si>
  <si>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</si>
  <si>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</si>
  <si>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</si>
  <si>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</si>
  <si>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</si>
  <si>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</si>
  <si>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</si>
  <si>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Qorvo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</si>
  <si>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</si>
  <si>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</si>
  <si>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</si>
  <si>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</si>
  <si>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</si>
  <si>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</si>
  <si>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</si>
  <si>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</si>
  <si>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</si>
  <si>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</si>
  <si>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</si>
  <si>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</si>
  <si>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</si>
  <si>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</si>
  <si>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</si>
  <si>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</si>
  <si>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</si>
  <si>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</si>
  <si>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</si>
  <si>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</si>
  <si>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</si>
  <si>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</si>
  <si>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</si>
  <si>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</si>
  <si>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</si>
  <si>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</si>
  <si>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</si>
  <si>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</si>
  <si>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</si>
  <si>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</si>
  <si>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</si>
  <si>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</si>
  <si>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</si>
  <si>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</si>
  <si>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</si>
  <si>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</si>
  <si>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</si>
  <si>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</si>
  <si>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</si>
  <si>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</si>
  <si>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</si>
  <si>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</si>
  <si>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</si>
  <si>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</si>
  <si>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</si>
  <si>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</si>
  <si>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</si>
  <si>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</si>
  <si>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</si>
  <si>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</si>
  <si>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</si>
  <si>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</si>
  <si>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</si>
  <si>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</si>
  <si>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</si>
  <si>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</si>
  <si>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</si>
  <si>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</si>
  <si>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</si>
  <si>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</si>
  <si>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</si>
  <si>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</si>
  <si>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</si>
  <si>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</si>
  <si>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</si>
  <si>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</si>
  <si>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</si>
  <si>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Qorvo Inc.</t>
  </si>
  <si>
    <t>In the next 3 months, Morgan Stanley expects to receive or intends to seek compensation for investment</t>
  </si>
  <si>
    <t>banking services from Qorvo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</si>
  <si>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</si>
  <si>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</si>
  <si>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</si>
  <si>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</si>
  <si>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</si>
  <si>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Craig Hettenbach.</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</si>
  <si>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</si>
  <si>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</si>
  <si>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</si>
  <si>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</si>
  <si>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</si>
  <si>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</si>
  <si>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</si>
  <si>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</si>
  <si>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</si>
  <si>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</si>
  <si>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</si>
  <si>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</si>
  <si>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</si>
  <si>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</si>
  <si>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</si>
  <si>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</si>
  <si>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</si>
  <si>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</si>
  <si>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</si>
  <si>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</si>
  <si>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</si>
  <si>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</si>
  <si>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</si>
  <si>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</si>
  <si>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</si>
  <si>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</si>
  <si>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</si>
  <si>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</si>
  <si>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</si>
  <si>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</si>
  <si>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</si>
  <si>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</si>
  <si>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</si>
  <si>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</si>
  <si>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</si>
  <si>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</si>
  <si>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</si>
  <si>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</si>
  <si>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</si>
  <si>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</si>
  <si>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</si>
  <si>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</si>
  <si>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</si>
  <si>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</si>
  <si>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</si>
  <si>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</si>
  <si>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</si>
  <si>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</si>
  <si>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</si>
  <si>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</si>
  <si>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</si>
  <si>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</si>
  <si>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</si>
  <si>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</si>
  <si>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</si>
  <si>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</si>
  <si>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</si>
  <si>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</si>
  <si>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</si>
  <si>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</si>
  <si>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</si>
  <si>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</si>
  <si>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</si>
  <si>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</si>
  <si>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</si>
  <si>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</si>
  <si>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</si>
  <si>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</si>
  <si>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</si>
  <si>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</si>
  <si>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</si>
  <si>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sarlinde</t>
  </si>
  <si>
    <t>74736K101</t>
  </si>
  <si>
    <t>L:\SEMI CAP\Joe Files\Companies\QRVO\QRVO_WIP.xlsm</t>
  </si>
  <si>
    <t>[BRO MSA]</t>
  </si>
  <si>
    <t>[PRODUCT MODEL]</t>
  </si>
  <si>
    <t>[EMAIL_ALERT YES]</t>
  </si>
  <si>
    <t>[DISCIPLINE Company]</t>
  </si>
  <si>
    <t>[SUPPRESSED NO]</t>
  </si>
  <si>
    <t>[DOCDAT 2018-01-31]</t>
  </si>
  <si>
    <t>[DOCTIME 22:47]</t>
  </si>
  <si>
    <t>[PSYM QRVO.O(S&amp;P) (None)]</t>
  </si>
  <si>
    <t>[COU 1]</t>
  </si>
  <si>
    <t>[ANA ]</t>
  </si>
  <si>
    <t>[HL QRVO.O Model]</t>
  </si>
  <si>
    <t>[IND SEMICO]</t>
  </si>
  <si>
    <t>[PANA MSA89GWN]</t>
  </si>
  <si>
    <t>Target Price: 74</t>
  </si>
</sst>
</file>

<file path=xl/styles.xml><?xml version="1.0" encoding="utf-8"?>
<styleSheet xmlns="http://schemas.openxmlformats.org/spreadsheetml/2006/main" xmlns:mc="http://schemas.openxmlformats.org/markup-compatibility/2006" xmlns:x14ac="http://schemas.microsoft.com/office/spreadsheetml/2009/9/ac" mc:Ignorable="x14ac">
  <numFmts count="88">
    <numFmt numFmtId="41" formatCode="_-* #,##0_-;\-* #,##0_-;_-* &quot;-&quot;_-;_-@_-"/>
    <numFmt numFmtId="43" formatCode="_-* #,##0.00_-;\-* #,##0.00_-;_-* &quot;-&quot;??_-;_-@_-"/>
    <numFmt numFmtId="164" formatCode="&quot;$&quot;#,##0_);\(&quot;$&quot;#,##0\)"/>
    <numFmt numFmtId="165" formatCode="&quot;$&quot;#,##0_);[Red]\(&quot;$&quot;#,##0\)"/>
    <numFmt numFmtId="166" formatCode="&quot;$&quot;#,##0.00_);[Red]\(&quot;$&quot;#,##0.00\)"/>
    <numFmt numFmtId="167" formatCode="_(&quot;$&quot;* #,##0_);_(&quot;$&quot;* \(#,##0\);_(&quot;$&quot;* &quot;-&quot;_);_(@_)"/>
    <numFmt numFmtId="168" formatCode="_(* #,##0_);_(* \(#,##0\);_(* &quot;-&quot;_);_(@_)"/>
    <numFmt numFmtId="169" formatCode="_(&quot;$&quot;* #,##0.00_);_(&quot;$&quot;* \(#,##0.00\);_(&quot;$&quot;* &quot;-&quot;??_);_(@_)"/>
    <numFmt numFmtId="170" formatCode="_(* #,##0.00_);_(* \(#,##0.00\);_(* &quot;-&quot;??_);_(@_)"/>
    <numFmt numFmtId="171" formatCode="_(* #,##0.0_);_(* \(#,##0.0\);_(* &quot;-&quot;?_);_(@_)"/>
    <numFmt numFmtId="172" formatCode="[$-409]mmm\-yy;@"/>
    <numFmt numFmtId="173" formatCode="&quot;$&quot;#,##0.0_);\(&quot;$&quot;#,##0.0\)"/>
    <numFmt numFmtId="174" formatCode="_(&quot;$&quot;* #,##0.0_);_(&quot;$&quot;* \(#,##0.0\);_(&quot;$&quot;* &quot;-&quot;?_);_(@_)"/>
    <numFmt numFmtId="175" formatCode="0.0%"/>
    <numFmt numFmtId="176" formatCode="_(&quot;$&quot;* #,##0.0_);_(&quot;$&quot;* \(#,##0.0\);_(&quot;$&quot;* &quot;-&quot;_);_(@_)"/>
    <numFmt numFmtId="177" formatCode="_(&quot;$&quot;* #,##0.000_);_(&quot;$&quot;* \(#,##0.000\);_(&quot;$&quot;* &quot;-&quot;_);_(@_)"/>
    <numFmt numFmtId="178" formatCode="_(&quot;$&quot;* #,##0.0000_);_(&quot;$&quot;* \(#,##0.0000\);_(&quot;$&quot;* &quot;-&quot;_);_(@_)"/>
    <numFmt numFmtId="179" formatCode="_(* #,##0.0000_);_(* \(#,##0.0000\);_(* &quot;-&quot;?_);_(@_)"/>
    <numFmt numFmtId="180" formatCode="_(* #,##0.0000_);_(* \(#,##0.0000\);_(* &quot;-&quot;??_);_(@_)"/>
    <numFmt numFmtId="181" formatCode="_(&quot;$&quot;* #,##0.00_);_(&quot;$&quot;* \(#,##0.00\);_(&quot;$&quot;* &quot;-&quot;_);_(@_)"/>
    <numFmt numFmtId="182" formatCode="#,##0.0_);\(#,##0.0\);#,##0.0_);@_)"/>
    <numFmt numFmtId="183" formatCode="_(* #,##0.00_);_(* \(#,##0.00\);_(* &quot;-&quot;?_);_(@_)"/>
    <numFmt numFmtId="184" formatCode="_(* #,##0.0_);_(* \(#,##0.0\);_(* &quot;-&quot;??_);_(@_)"/>
    <numFmt numFmtId="185" formatCode="#,##0.0000_);\(#,##0.0000\)"/>
    <numFmt numFmtId="186" formatCode="#,##0.0_);\(#,##0.0\)"/>
    <numFmt numFmtId="187" formatCode="_(* #,##0.0_);_(* \(#,##0.0\);_(* &quot;-&quot;_);_(@_)"/>
    <numFmt numFmtId="188" formatCode="0.0"/>
    <numFmt numFmtId="189" formatCode="_(* #,##0.000_);_(* \(#,##0.000\);_(* &quot;-&quot;??_);_(@_)"/>
    <numFmt numFmtId="190" formatCode="_(* #,##0_);_(* \(#,##0\);_(* &quot;-&quot;??_);_(@_)"/>
    <numFmt numFmtId="191" formatCode="_(&quot;$&quot;* #,##0.0_);_(&quot;$&quot;* \(#,##0.0\);_(&quot;$&quot;* &quot;-&quot;??_);_(@_)"/>
    <numFmt numFmtId="192" formatCode="&quot;$&quot;#,##0.0_);[Red]\(&quot;$&quot;#,##0.0\)"/>
    <numFmt numFmtId="193" formatCode="#,##0.0"/>
    <numFmt numFmtId="194" formatCode="0_)"/>
    <numFmt numFmtId="195" formatCode="_(* #,##0.000_);_(* \(#,##0.000\);_(* &quot;-&quot;?_);_(@_)"/>
    <numFmt numFmtId="196" formatCode="&quot;$&quot;#,##0.0;\(&quot;$&quot;#,##0.0\)"/>
    <numFmt numFmtId="197" formatCode="\£\ #,##0_);[Red]\(\£\ #,##0\)"/>
    <numFmt numFmtId="198" formatCode="\¥\ #,##0_);[Red]\(\¥\ #,##0\)"/>
    <numFmt numFmtId="199" formatCode="_(* #,##0.0_);_(* \(#,##0.0\);_(* &quot;--- &quot;_)"/>
    <numFmt numFmtId="200" formatCode="#,##0_);\(#,##0\);\-_)"/>
    <numFmt numFmtId="201" formatCode="General_)"/>
    <numFmt numFmtId="202" formatCode="\•\ \ @"/>
    <numFmt numFmtId="203" formatCode="0.000_)"/>
    <numFmt numFmtId="204" formatCode="\ \ _•\–\ \ \ \ @"/>
    <numFmt numFmtId="205" formatCode="mmm\-yyyy"/>
    <numFmt numFmtId="206" formatCode="#,##0.0;\(###0.0\)"/>
    <numFmt numFmtId="207" formatCode="_([$€-2]* #,##0.00_);_([$€-2]* \(#,##0.00\);_([$€-2]* &quot;-&quot;??_)"/>
    <numFmt numFmtId="208" formatCode="_(#,##0_)\ &quot;e&quot;;\(#,##0\)\ &quot;e&quot;"/>
    <numFmt numFmtId="209" formatCode="0.00_)"/>
    <numFmt numFmtId="210" formatCode="0.00000000000000000%"/>
    <numFmt numFmtId="211" formatCode="_(&quot;$&quot;* #,##0_);_(&quot;$&quot;* \(#,##0\);_(&quot;$&quot;* &quot;-&quot;??_);_(@_)"/>
    <numFmt numFmtId="212" formatCode="#,##0.0;\(#,##0.0\)"/>
    <numFmt numFmtId="213" formatCode="0.00\ "/>
    <numFmt numFmtId="214" formatCode="0.0000"/>
    <numFmt numFmtId="215" formatCode="0.000"/>
    <numFmt numFmtId="216" formatCode="_-&quot;$&quot;* #,##0_-;\-&quot;$&quot;* #,##0_-;_-&quot;$&quot;* &quot;-&quot;_-;_-@_-"/>
    <numFmt numFmtId="217" formatCode="_-&quot;$&quot;* #,##0.00_-;\-&quot;$&quot;* #,##0.00_-;_-&quot;$&quot;* &quot;-&quot;??_-;_-@_-"/>
    <numFmt numFmtId="218" formatCode="[Blue]General;[Blue]\-General;[Blue]&quot;--&quot;"/>
    <numFmt numFmtId="219" formatCode="_(* #,##0.0_);_(* \(#,##0.00\);_(* &quot;-&quot;??_);_(@_)"/>
    <numFmt numFmtId="220" formatCode="&quot;fl&quot;#,##0_);\(&quot;fl&quot;#,##0\)"/>
    <numFmt numFmtId="221" formatCode="&quot;fl&quot;#,##0_);[Red]\(&quot;fl&quot;#,##0\)"/>
    <numFmt numFmtId="222" formatCode="&quot;fl&quot;#,##0.00_);\(&quot;fl&quot;#,##0.00\)"/>
    <numFmt numFmtId="223" formatCode="&quot;\&quot;#,##0.00;[Red]&quot;\&quot;&quot;\&quot;&quot;\&quot;&quot;\&quot;&quot;\&quot;\-#,##0.00"/>
    <numFmt numFmtId="224" formatCode="&quot;$&quot;#,##0\ ;\(&quot;$&quot;#,##0\)"/>
    <numFmt numFmtId="225" formatCode="_ &quot;\&quot;* #,##0_ ;_ &quot;\&quot;* &quot;\&quot;&quot;\&quot;&quot;\&quot;\-#,##0_ ;_ &quot;\&quot;* &quot;-&quot;_ ;_ @_ "/>
    <numFmt numFmtId="226" formatCode="&quot;US$&quot;#,##0.00_);[Red]\(&quot;US$&quot;#,##0.00\)"/>
    <numFmt numFmtId="227" formatCode="_-* #,##0_-;\-* #,##0_-;_-* &quot;-&quot;??_-;_-@_-"/>
    <numFmt numFmtId="228" formatCode="_ &quot;\&quot;* #,##0.00_ ;_ &quot;\&quot;* &quot;\&quot;&quot;\&quot;&quot;\&quot;\-#,##0.00_ ;_ &quot;\&quot;* &quot;-&quot;??_ ;_ @_ "/>
    <numFmt numFmtId="229" formatCode="0%;[Red]\(0%\)"/>
    <numFmt numFmtId="230" formatCode="#,##0.0_);[Red]\(#,##0.0\)"/>
    <numFmt numFmtId="231" formatCode="&quot;US$&quot;#,##0_);\(&quot;US$&quot;#,##0\)"/>
    <numFmt numFmtId="232" formatCode="&quot;\&quot;#,##0;\-&quot;\&quot;#,##0"/>
    <numFmt numFmtId="233" formatCode="&quot;\&quot;#,##0;[Red]\-&quot;\&quot;#,##0"/>
    <numFmt numFmtId="234" formatCode="&quot;\&quot;#,##0.00;\-&quot;\&quot;#,##0.00"/>
    <numFmt numFmtId="235" formatCode="&quot;\&quot;#,##0.00;[Red]\-&quot;\&quot;#,##0.00"/>
    <numFmt numFmtId="236" formatCode="_-&quot;\&quot;* #,##0_-;\-&quot;\&quot;* #,##0_-;_-&quot;\&quot;* &quot;-&quot;_-;_-@_-"/>
    <numFmt numFmtId="237" formatCode="_-&quot;\&quot;* #,##0.00_-;\-&quot;\&quot;* #,##0.00_-;_-&quot;\&quot;* &quot;-&quot;??_-;_-@_-"/>
    <numFmt numFmtId="238" formatCode="\60\4\7\:"/>
    <numFmt numFmtId="239" formatCode="&quot;US$&quot;#,##0_);[Red]\(&quot;US$&quot;#,##0\)"/>
    <numFmt numFmtId="240" formatCode="#,##0.000_);[Red]\(#,##0.000\)"/>
    <numFmt numFmtId="241" formatCode="&quot;?G&quot;#,##0.00;\-&quot;?G&quot;#,###"/>
    <numFmt numFmtId="242" formatCode="&quot;fl&quot;#,##0.00_);[Red]\(&quot;fl&quot;#,##0.00\)"/>
    <numFmt numFmtId="243" formatCode="_(&quot;fl&quot;* #,##0_);_(&quot;fl&quot;* \(#,##0\);_(&quot;fl&quot;* &quot;-&quot;_);_(@_)"/>
    <numFmt numFmtId="244" formatCode="mmmm\-yy"/>
    <numFmt numFmtId="245" formatCode="&quot;\&quot;#,##0.00;[Red]&quot;\&quot;\-#,##0.00"/>
    <numFmt numFmtId="246" formatCode="&quot;\&quot;#,##0;[Red]&quot;\&quot;\-#,##0"/>
    <numFmt numFmtId="247" formatCode="_ * #,##0.00_ ;_ * \-#,##0.00_ ;_ * &quot;-&quot;??_ ;_ @_ "/>
    <numFmt numFmtId="248" formatCode="_ * #,##0_ ;_ * \-#,##0_ ;_ * &quot;-&quot;_ ;_ @_ "/>
    <numFmt numFmtId="249" formatCode="mm/dd/yy\ hh:mm"/>
  </numFmts>
  <fonts count="22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8"/>
      <name val="MS Sans Serif"/>
      <family val="2"/>
    </font>
    <font>
      <b/>
      <sz val="16"/>
      <color indexed="53"/>
      <name val="Arial"/>
      <family val="2"/>
    </font>
    <font>
      <b/>
      <sz val="14"/>
      <name val="Arial"/>
      <family val="2"/>
    </font>
    <font>
      <sz val="12"/>
      <color indexed="8"/>
      <name val="Arial MT"/>
    </font>
    <font>
      <sz val="11"/>
      <name val="Arial"/>
      <family val="2"/>
    </font>
    <font>
      <b/>
      <sz val="11"/>
      <name val="Arial"/>
      <family val="2"/>
    </font>
    <font>
      <i/>
      <sz val="11"/>
      <name val="Arial"/>
      <family val="2"/>
    </font>
    <font>
      <b/>
      <sz val="11"/>
      <color indexed="8"/>
      <name val="Arial"/>
      <family val="2"/>
    </font>
    <font>
      <sz val="9"/>
      <color indexed="8"/>
      <name val="Arial MT"/>
    </font>
    <font>
      <sz val="11"/>
      <color indexed="12"/>
      <name val="Arial"/>
      <family val="2"/>
    </font>
    <font>
      <i/>
      <sz val="11"/>
      <color indexed="12"/>
      <name val="Arial"/>
      <family val="2"/>
    </font>
    <font>
      <i/>
      <sz val="11"/>
      <name val="Arial"/>
      <family val="2"/>
    </font>
    <font>
      <i/>
      <sz val="11"/>
      <color indexed="12"/>
      <name val="Arial"/>
      <family val="2"/>
    </font>
    <font>
      <b/>
      <sz val="11"/>
      <color indexed="12"/>
      <name val="Arial"/>
      <family val="2"/>
    </font>
    <font>
      <sz val="11"/>
      <color indexed="17"/>
      <name val="Arial"/>
      <family val="2"/>
    </font>
    <font>
      <b/>
      <sz val="10"/>
      <name val="Arial"/>
      <family val="2"/>
    </font>
    <font>
      <b/>
      <sz val="11"/>
      <name val="Arial"/>
      <family val="2"/>
    </font>
    <font>
      <b/>
      <i/>
      <sz val="11"/>
      <color indexed="10"/>
      <name val="Arial"/>
      <family val="2"/>
    </font>
    <font>
      <sz val="10"/>
      <name val="Arial"/>
      <family val="2"/>
    </font>
    <font>
      <sz val="8"/>
      <name val="Arial"/>
      <family val="2"/>
    </font>
    <font>
      <sz val="11"/>
      <name val="Arial"/>
      <family val="2"/>
    </font>
    <font>
      <sz val="11"/>
      <color indexed="12"/>
      <name val="Arial"/>
      <family val="2"/>
    </font>
    <font>
      <i/>
      <sz val="11"/>
      <color indexed="8"/>
      <name val="Arial"/>
      <family val="2"/>
    </font>
    <font>
      <sz val="10"/>
      <name val="MS Sans Serif"/>
      <family val="2"/>
    </font>
    <font>
      <b/>
      <sz val="10"/>
      <color indexed="8"/>
      <name val="Times New Roman"/>
      <family val="1"/>
    </font>
    <font>
      <u/>
      <sz val="10"/>
      <color indexed="12"/>
      <name val="Arial"/>
      <family val="2"/>
    </font>
    <font>
      <sz val="9"/>
      <name val="Times New Roman"/>
      <family val="1"/>
    </font>
    <font>
      <sz val="10"/>
      <color indexed="8"/>
      <name val="Times New Roman"/>
      <family val="1"/>
    </font>
    <font>
      <i/>
      <sz val="8"/>
      <name val="Times New Roman"/>
      <family val="1"/>
    </font>
    <font>
      <i/>
      <sz val="11"/>
      <color indexed="8"/>
      <name val="Arial"/>
      <family val="2"/>
    </font>
    <font>
      <i/>
      <sz val="10"/>
      <name val="Arial"/>
      <family val="2"/>
    </font>
    <font>
      <b/>
      <sz val="10"/>
      <name val="Arial"/>
      <family val="2"/>
    </font>
    <font>
      <b/>
      <sz val="8"/>
      <color indexed="81"/>
      <name val="Tahoma"/>
      <family val="2"/>
    </font>
    <font>
      <sz val="11"/>
      <color indexed="9"/>
      <name val="Arial"/>
      <family val="2"/>
    </font>
    <font>
      <u/>
      <sz val="11"/>
      <name val="Arial"/>
      <family val="2"/>
    </font>
    <font>
      <sz val="8"/>
      <color indexed="81"/>
      <name val="Tahoma"/>
      <family val="2"/>
    </font>
    <font>
      <b/>
      <i/>
      <sz val="11"/>
      <name val="Arial"/>
      <family val="2"/>
    </font>
    <font>
      <sz val="10"/>
      <name val="Arial"/>
      <family val="2"/>
    </font>
    <font>
      <sz val="8"/>
      <color indexed="12"/>
      <name val="Arial"/>
      <family val="2"/>
    </font>
    <font>
      <b/>
      <sz val="8"/>
      <name val="Arial"/>
      <family val="2"/>
    </font>
    <font>
      <b/>
      <sz val="12"/>
      <name val="Arial"/>
      <family val="2"/>
    </font>
    <font>
      <sz val="10"/>
      <color indexed="12"/>
      <name val="Arial"/>
      <family val="2"/>
    </font>
    <font>
      <b/>
      <sz val="10"/>
      <color indexed="9"/>
      <name val="Arial"/>
      <family val="2"/>
    </font>
    <font>
      <b/>
      <sz val="9"/>
      <name val="Arial"/>
      <family val="2"/>
    </font>
    <font>
      <sz val="10"/>
      <color indexed="10"/>
      <name val="Arial"/>
      <family val="2"/>
    </font>
    <font>
      <i/>
      <sz val="10"/>
      <name val="Arial"/>
      <family val="2"/>
    </font>
    <font>
      <b/>
      <sz val="8"/>
      <color indexed="9"/>
      <name val="Arial"/>
      <family val="2"/>
    </font>
    <font>
      <sz val="12"/>
      <name val="Arial"/>
      <family val="2"/>
    </font>
    <font>
      <u/>
      <sz val="10"/>
      <name val="Arial"/>
      <family val="2"/>
    </font>
    <font>
      <b/>
      <i/>
      <sz val="11"/>
      <name val="Arial"/>
      <family val="2"/>
    </font>
    <font>
      <sz val="11"/>
      <color indexed="20"/>
      <name val="Arial"/>
      <family val="2"/>
    </font>
    <font>
      <b/>
      <sz val="11"/>
      <color indexed="20"/>
      <name val="Arial"/>
      <family val="2"/>
    </font>
    <font>
      <sz val="10"/>
      <color indexed="20"/>
      <name val="Arial"/>
      <family val="2"/>
    </font>
    <font>
      <sz val="10"/>
      <name val="Arial"/>
      <family val="2"/>
    </font>
    <font>
      <sz val="10"/>
      <color indexed="9"/>
      <name val="Arial"/>
      <family val="2"/>
    </font>
    <font>
      <b/>
      <sz val="8"/>
      <color indexed="10"/>
      <name val="Helvetica"/>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9"/>
      <color indexed="81"/>
      <name val="Tahoma"/>
      <family val="2"/>
    </font>
    <font>
      <sz val="10"/>
      <name val="Arial"/>
      <family val="2"/>
    </font>
    <font>
      <sz val="8"/>
      <name val="Tms Rmn"/>
    </font>
    <font>
      <sz val="12"/>
      <name val="바탕체"/>
      <family val="3"/>
    </font>
    <font>
      <sz val="9"/>
      <name val="Arial"/>
      <family val="2"/>
    </font>
    <font>
      <sz val="10"/>
      <name val="Helv"/>
      <family val="2"/>
    </font>
    <font>
      <sz val="10"/>
      <name val="Times New Roman"/>
      <family val="1"/>
    </font>
    <font>
      <sz val="12"/>
      <name val="Times New Roman"/>
      <family val="1"/>
    </font>
    <font>
      <sz val="11"/>
      <name val="‚l‚r ƒSƒVƒbƒN"/>
      <charset val="128"/>
    </font>
    <font>
      <sz val="12"/>
      <name val="Arial MT"/>
    </font>
    <font>
      <sz val="9"/>
      <color indexed="12"/>
      <name val="Times New Roman"/>
      <family val="1"/>
    </font>
    <font>
      <sz val="8"/>
      <name val="Arial MT"/>
    </font>
    <font>
      <sz val="12"/>
      <name val="新細明體"/>
      <family val="1"/>
      <charset val="136"/>
    </font>
    <font>
      <sz val="8"/>
      <color indexed="13"/>
      <name val="Arial"/>
      <family val="2"/>
    </font>
    <font>
      <sz val="8"/>
      <color indexed="12"/>
      <name val="Tms Rmn"/>
    </font>
    <font>
      <b/>
      <sz val="12"/>
      <name val="Times New Roman"/>
      <family val="1"/>
    </font>
    <font>
      <sz val="10"/>
      <color indexed="18"/>
      <name val="Times New Roman"/>
      <family val="1"/>
    </font>
    <font>
      <b/>
      <sz val="8"/>
      <name val="GillSans"/>
    </font>
    <font>
      <sz val="11"/>
      <name val="Tms Rmn"/>
      <family val="1"/>
    </font>
    <font>
      <i/>
      <sz val="9"/>
      <name val="MS Sans Serif"/>
      <family val="2"/>
    </font>
    <font>
      <b/>
      <sz val="11"/>
      <name val="Times New Roman"/>
      <family val="1"/>
    </font>
    <font>
      <sz val="10"/>
      <color indexed="8"/>
      <name val="Arial"/>
      <family val="2"/>
    </font>
    <font>
      <sz val="8"/>
      <name val="Times New Roman"/>
      <family val="1"/>
    </font>
    <font>
      <sz val="10"/>
      <color indexed="2"/>
      <name val="Segoe UI"/>
      <family val="2"/>
    </font>
    <font>
      <sz val="10"/>
      <color indexed="2"/>
      <name val="Tahoma"/>
      <family val="2"/>
    </font>
    <font>
      <sz val="14"/>
      <color indexed="32"/>
      <name val="Times New Roman"/>
      <family val="1"/>
    </font>
    <font>
      <b/>
      <sz val="10"/>
      <color indexed="0"/>
      <name val="Segoe UI"/>
      <family val="2"/>
    </font>
    <font>
      <b/>
      <sz val="10"/>
      <color indexed="0"/>
      <name val="Tahoma"/>
      <family val="2"/>
    </font>
    <font>
      <sz val="9"/>
      <name val="GillSans Light"/>
    </font>
    <font>
      <b/>
      <sz val="10"/>
      <color indexed="17"/>
      <name val="Helvetica"/>
      <family val="2"/>
    </font>
    <font>
      <b/>
      <sz val="10"/>
      <color indexed="17"/>
      <name val="Helvetica"/>
      <family val="2"/>
    </font>
    <font>
      <sz val="9"/>
      <name val="Futura UBS Bk"/>
      <family val="2"/>
    </font>
    <font>
      <sz val="10"/>
      <name val="Segoe UI"/>
      <family val="2"/>
    </font>
    <font>
      <sz val="10"/>
      <name val="Tahoma"/>
      <family val="2"/>
    </font>
    <font>
      <u/>
      <sz val="10"/>
      <color indexed="8"/>
      <name val="Arial"/>
      <family val="2"/>
    </font>
    <font>
      <u/>
      <sz val="9"/>
      <color indexed="12"/>
      <name val="Arial"/>
      <family val="2"/>
    </font>
    <font>
      <u/>
      <sz val="8"/>
      <color indexed="12"/>
      <name val="Arial"/>
      <family val="2"/>
    </font>
    <font>
      <u/>
      <sz val="8.5"/>
      <color indexed="12"/>
      <name val="Arial"/>
      <family val="2"/>
    </font>
    <font>
      <sz val="10"/>
      <color indexed="12"/>
      <name val="Times New Roman"/>
      <family val="1"/>
    </font>
    <font>
      <sz val="10"/>
      <name val="GillSans Light"/>
    </font>
    <font>
      <b/>
      <i/>
      <sz val="10"/>
      <color indexed="4"/>
      <name val="Segoe UI"/>
      <family val="2"/>
    </font>
    <font>
      <b/>
      <i/>
      <sz val="10"/>
      <color indexed="4"/>
      <name val="Tahoma"/>
      <family val="2"/>
    </font>
    <font>
      <sz val="10"/>
      <color indexed="4"/>
      <name val="Segoe UI"/>
      <family val="2"/>
    </font>
    <font>
      <sz val="10"/>
      <color indexed="4"/>
      <name val="Tahoma"/>
      <family val="2"/>
    </font>
    <font>
      <sz val="7"/>
      <name val="Small Fonts"/>
      <family val="2"/>
    </font>
    <font>
      <b/>
      <i/>
      <sz val="16"/>
      <name val="Helv"/>
    </font>
    <font>
      <b/>
      <sz val="12"/>
      <name val="Tms Rmn"/>
    </font>
    <font>
      <b/>
      <sz val="13.5"/>
      <name val="MS Sans Serif"/>
      <family val="2"/>
    </font>
    <font>
      <sz val="8"/>
      <color indexed="32"/>
      <name val="Arial"/>
      <family val="2"/>
    </font>
    <font>
      <sz val="8"/>
      <color indexed="12"/>
      <name val="Helvetica"/>
      <family val="2"/>
    </font>
    <font>
      <sz val="8"/>
      <color indexed="12"/>
      <name val="Helvetica"/>
      <family val="2"/>
    </font>
    <font>
      <sz val="10"/>
      <color indexed="63"/>
      <name val="Verdana"/>
      <family val="2"/>
    </font>
    <font>
      <sz val="10"/>
      <color indexed="9"/>
      <name val="Verdana"/>
      <family val="2"/>
    </font>
    <font>
      <b/>
      <sz val="10"/>
      <color indexed="9"/>
      <name val="Verdana"/>
      <family val="2"/>
    </font>
    <font>
      <b/>
      <sz val="10"/>
      <color indexed="63"/>
      <name val="Verdana"/>
      <family val="2"/>
    </font>
    <font>
      <b/>
      <sz val="10"/>
      <name val="GillSans"/>
    </font>
    <font>
      <b/>
      <sz val="16"/>
      <color indexed="62"/>
      <name val="Arial"/>
      <family val="2"/>
    </font>
    <font>
      <b/>
      <sz val="11"/>
      <color indexed="9"/>
      <name val="GillSans"/>
    </font>
    <font>
      <b/>
      <sz val="11"/>
      <name val="GillSans"/>
    </font>
    <font>
      <b/>
      <sz val="9"/>
      <name val="Times New Roman"/>
      <family val="1"/>
    </font>
    <font>
      <u/>
      <sz val="8"/>
      <name val="Tms Rmn"/>
    </font>
    <font>
      <sz val="8"/>
      <color indexed="16"/>
      <name val="Helv"/>
    </font>
    <font>
      <sz val="11"/>
      <color indexed="8"/>
      <name val="Calibri"/>
      <family val="2"/>
    </font>
    <font>
      <i/>
      <sz val="11"/>
      <color indexed="24"/>
      <name val="Arial"/>
      <family val="2"/>
    </font>
    <font>
      <sz val="11"/>
      <color indexed="58"/>
      <name val="Arial"/>
      <family val="2"/>
    </font>
    <font>
      <sz val="10"/>
      <color indexed="24"/>
      <name val="Arial"/>
      <family val="2"/>
    </font>
    <font>
      <i/>
      <sz val="10"/>
      <color indexed="10"/>
      <name val="Arial"/>
      <family val="2"/>
    </font>
    <font>
      <i/>
      <sz val="11"/>
      <color indexed="24"/>
      <name val="Arial"/>
      <family val="2"/>
    </font>
    <font>
      <i/>
      <sz val="11"/>
      <color indexed="12"/>
      <name val="Arial"/>
      <family val="2"/>
    </font>
    <font>
      <sz val="14"/>
      <color indexed="63"/>
      <name val="Arial"/>
      <family val="2"/>
    </font>
    <font>
      <sz val="11"/>
      <color indexed="8"/>
      <name val="Arial"/>
      <family val="2"/>
    </font>
    <font>
      <sz val="10"/>
      <name val="Arial"/>
      <family val="2"/>
    </font>
    <font>
      <u/>
      <sz val="11"/>
      <color indexed="24"/>
      <name val="Calibri"/>
      <family val="2"/>
    </font>
    <font>
      <b/>
      <sz val="10"/>
      <color indexed="17"/>
      <name val="Helvetica"/>
      <family val="2"/>
    </font>
    <font>
      <sz val="8"/>
      <color indexed="12"/>
      <name val="Helvetica"/>
      <family val="2"/>
    </font>
    <font>
      <sz val="11"/>
      <color indexed="8"/>
      <name val="Calibri"/>
      <family val="2"/>
    </font>
    <font>
      <u/>
      <sz val="11"/>
      <color indexed="24"/>
      <name val="Calibri"/>
      <family val="2"/>
    </font>
    <font>
      <sz val="10"/>
      <name val="Arial"/>
      <family val="2"/>
    </font>
    <font>
      <u/>
      <sz val="11"/>
      <color indexed="24"/>
      <name val="Calibri"/>
      <family val="2"/>
      <scheme val="minor"/>
    </font>
    <font>
      <sz val="11"/>
      <color theme="1"/>
      <name val="Calibri"/>
      <family val="2"/>
      <scheme val="minor"/>
    </font>
    <font>
      <sz val="10"/>
      <color theme="1"/>
      <name val="Arial"/>
      <family val="2"/>
    </font>
    <font>
      <i/>
      <sz val="11"/>
      <color rgb="FF0070C0"/>
      <name val="Arial"/>
      <family val="2"/>
    </font>
    <font>
      <b/>
      <sz val="10"/>
      <color indexed="17"/>
      <name val="Helvetica"/>
      <family val="2"/>
    </font>
    <font>
      <sz val="8"/>
      <color indexed="12"/>
      <name val="Helvetica"/>
      <family val="2"/>
    </font>
    <font>
      <sz val="11"/>
      <color rgb="FF0070C0"/>
      <name val="Arial"/>
      <family val="2"/>
    </font>
    <font>
      <b/>
      <sz val="11"/>
      <color rgb="FF0070C0"/>
      <name val="Arial"/>
      <family val="2"/>
    </font>
    <font>
      <sz val="11"/>
      <color theme="9" tint="-0.249977111117893"/>
      <name val="Arial"/>
      <family val="2"/>
    </font>
    <font>
      <sz val="11"/>
      <color theme="1"/>
      <name val="Arial"/>
      <family val="2"/>
    </font>
    <font>
      <i/>
      <sz val="11"/>
      <color theme="1"/>
      <name val="Arial"/>
      <family val="2"/>
    </font>
    <font>
      <sz val="11"/>
      <color rgb="FF2270AB"/>
      <name val="Arial"/>
      <family val="2"/>
    </font>
    <font>
      <sz val="8"/>
      <color indexed="8"/>
      <name val="Arial"/>
      <family val="2"/>
    </font>
    <font>
      <b/>
      <sz val="8"/>
      <color indexed="8"/>
      <name val="Arial"/>
      <family val="2"/>
    </font>
    <font>
      <sz val="11"/>
      <name val="??"/>
      <family val="1"/>
    </font>
    <font>
      <u/>
      <sz val="8.4"/>
      <color indexed="12"/>
      <name val="Arial"/>
      <family val="2"/>
    </font>
    <font>
      <sz val="10"/>
      <name val="MS ??"/>
      <family val="1"/>
    </font>
    <font>
      <sz val="12"/>
      <name val="ⓒoUAAA¨u"/>
      <family val="1"/>
      <charset val="129"/>
    </font>
    <font>
      <sz val="12"/>
      <name val="¹UAAA¼"/>
      <family val="3"/>
      <charset val="129"/>
    </font>
    <font>
      <sz val="12"/>
      <name val="¹ÙÅÁÃ¼"/>
      <family val="1"/>
      <charset val="129"/>
    </font>
    <font>
      <b/>
      <sz val="10"/>
      <name val="Helvetica"/>
      <family val="2"/>
    </font>
    <font>
      <sz val="12"/>
      <name val="바탕체"/>
      <family val="3"/>
      <charset val="129"/>
    </font>
    <font>
      <sz val="10"/>
      <name val="Tms Rmn"/>
      <family val="1"/>
    </font>
    <font>
      <sz val="12"/>
      <name val="±¼¸²A¼"/>
      <family val="3"/>
      <charset val="129"/>
    </font>
    <font>
      <sz val="12"/>
      <name val="System"/>
      <family val="2"/>
    </font>
    <font>
      <sz val="8"/>
      <name val="¹UAAA¼"/>
      <family val="1"/>
      <charset val="129"/>
    </font>
    <font>
      <sz val="10"/>
      <name val="±¼¸²Ã¼"/>
      <family val="3"/>
      <charset val="129"/>
    </font>
    <font>
      <sz val="8"/>
      <name val="Tms Rmn"/>
      <family val="1"/>
    </font>
    <font>
      <b/>
      <sz val="8"/>
      <name val="Book Antiqua"/>
      <family val="1"/>
    </font>
    <font>
      <sz val="24"/>
      <name val="MS Sans Serif"/>
      <family val="2"/>
    </font>
    <font>
      <b/>
      <sz val="8"/>
      <name val="Helv"/>
      <family val="2"/>
    </font>
    <font>
      <sz val="11"/>
      <color indexed="12"/>
      <name val="Book Antiqua"/>
      <family val="1"/>
    </font>
    <font>
      <b/>
      <sz val="14"/>
      <name val="Tms Rmn"/>
      <family val="1"/>
    </font>
    <font>
      <b/>
      <sz val="10"/>
      <color indexed="17"/>
      <name val="Helvetica"/>
      <family val="2"/>
    </font>
    <font>
      <u/>
      <sz val="11"/>
      <color indexed="12"/>
      <name val="Calibri"/>
      <family val="2"/>
    </font>
    <font>
      <sz val="8"/>
      <color indexed="39"/>
      <name val="Arial"/>
      <family val="2"/>
    </font>
    <font>
      <sz val="10"/>
      <color indexed="12"/>
      <name val="MS Sans Serif"/>
      <family val="2"/>
    </font>
    <font>
      <b/>
      <sz val="10"/>
      <name val="MS Sans Serif"/>
      <family val="2"/>
    </font>
    <font>
      <sz val="10"/>
      <name val="Palatino"/>
      <family val="1"/>
    </font>
    <font>
      <sz val="8.25"/>
      <color indexed="8"/>
      <name val="Microsoft Sans Serif"/>
      <family val="2"/>
    </font>
    <font>
      <i/>
      <sz val="10"/>
      <name val="Helv"/>
      <family val="2"/>
    </font>
    <font>
      <sz val="10"/>
      <name val="Garamond"/>
      <family val="1"/>
    </font>
    <font>
      <sz val="9"/>
      <color indexed="18"/>
      <name val="Arial"/>
      <family val="2"/>
    </font>
    <font>
      <sz val="8"/>
      <color indexed="12"/>
      <name val="Helvetica"/>
      <family val="2"/>
    </font>
    <font>
      <sz val="7"/>
      <name val="Arial"/>
      <family val="2"/>
    </font>
    <font>
      <b/>
      <sz val="12"/>
      <name val="MS Sans Serif"/>
      <family val="2"/>
    </font>
    <font>
      <u/>
      <sz val="8"/>
      <name val="Times New Roman"/>
      <family val="1"/>
    </font>
    <font>
      <sz val="12"/>
      <name val="뼻뮝"/>
      <family val="1"/>
      <charset val="129"/>
    </font>
    <font>
      <sz val="12"/>
      <name val="宋体"/>
      <family val="2"/>
      <charset val="134"/>
    </font>
    <font>
      <sz val="12"/>
      <name val="宋体"/>
      <charset val="134"/>
    </font>
    <font>
      <sz val="11"/>
      <name val="Times New Roman"/>
      <family val="1"/>
    </font>
    <font>
      <u/>
      <sz val="10"/>
      <color indexed="36"/>
      <name val="Arial"/>
      <family val="2"/>
    </font>
    <font>
      <sz val="12"/>
      <name val="Courier"/>
      <family val="3"/>
    </font>
    <font>
      <u/>
      <sz val="12"/>
      <color indexed="12"/>
      <name val="Times New Roman"/>
      <family val="1"/>
    </font>
    <font>
      <sz val="10"/>
      <name val="Courier"/>
      <family val="3"/>
    </font>
    <font>
      <sz val="10"/>
      <color rgb="FF000000"/>
      <name val="Arial"/>
      <family val="2"/>
    </font>
    <font>
      <b/>
      <sz val="12"/>
      <color rgb="FF000080"/>
      <name val="Arial"/>
      <family val="2"/>
    </font>
  </fonts>
  <fills count="36">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32"/>
        <bgColor indexed="64"/>
      </patternFill>
    </fill>
    <fill>
      <patternFill patternType="solid">
        <fgColor indexed="9"/>
      </patternFill>
    </fill>
    <fill>
      <patternFill patternType="solid">
        <fgColor indexed="55"/>
      </patternFill>
    </fill>
    <fill>
      <patternFill patternType="solid">
        <fgColor indexed="35"/>
        <bgColor indexed="64"/>
      </patternFill>
    </fill>
    <fill>
      <patternFill patternType="solid">
        <fgColor indexed="48"/>
      </patternFill>
    </fill>
    <fill>
      <patternFill patternType="solid">
        <fgColor indexed="42"/>
      </patternFill>
    </fill>
    <fill>
      <patternFill patternType="solid">
        <fgColor indexed="22"/>
        <bgColor indexed="64"/>
      </patternFill>
    </fill>
    <fill>
      <patternFill patternType="solid">
        <fgColor indexed="42"/>
        <bgColor indexed="64"/>
      </patternFill>
    </fill>
    <fill>
      <patternFill patternType="solid">
        <fgColor indexed="11"/>
        <bgColor indexed="64"/>
      </patternFill>
    </fill>
    <fill>
      <patternFill patternType="solid">
        <fgColor indexed="26"/>
        <bgColor indexed="64"/>
      </patternFill>
    </fill>
    <fill>
      <patternFill patternType="solid">
        <fgColor indexed="43"/>
        <bgColor indexed="64"/>
      </patternFill>
    </fill>
    <fill>
      <patternFill patternType="solid">
        <fgColor indexed="62"/>
        <bgColor indexed="64"/>
      </patternFill>
    </fill>
    <fill>
      <patternFill patternType="solid">
        <fgColor indexed="61"/>
        <bgColor indexed="64"/>
      </patternFill>
    </fill>
    <fill>
      <patternFill patternType="solid">
        <fgColor indexed="8"/>
        <bgColor indexed="64"/>
      </patternFill>
    </fill>
    <fill>
      <patternFill patternType="solid">
        <fgColor indexed="60"/>
        <bgColor indexed="64"/>
      </patternFill>
    </fill>
    <fill>
      <patternFill patternType="mediumGray"/>
    </fill>
    <fill>
      <patternFill patternType="solid">
        <fgColor indexed="9"/>
        <bgColor indexed="64"/>
      </patternFill>
    </fill>
    <fill>
      <patternFill patternType="solid">
        <fgColor theme="0" tint="-0.249977111117893"/>
        <bgColor indexed="64"/>
      </patternFill>
    </fill>
    <fill>
      <patternFill patternType="lightGray">
        <fgColor indexed="12"/>
      </patternFill>
    </fill>
    <fill>
      <patternFill patternType="gray0625">
        <fgColor indexed="11"/>
      </patternFill>
    </fill>
    <fill>
      <patternFill patternType="gray0625">
        <bgColor indexed="11"/>
      </patternFill>
    </fill>
    <fill>
      <patternFill patternType="solid">
        <fgColor indexed="13"/>
      </patternFill>
    </fill>
    <fill>
      <patternFill patternType="solid">
        <fgColor indexed="21"/>
      </patternFill>
    </fill>
    <fill>
      <patternFill patternType="solid">
        <fgColor indexed="65"/>
        <bgColor indexed="64"/>
      </patternFill>
    </fill>
  </fills>
  <borders count="44">
    <border>
      <left/>
      <right/>
      <top/>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4"/>
      </top>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style="thin">
        <color indexed="9"/>
      </left>
      <right style="thin">
        <color indexed="9"/>
      </right>
      <top style="thin">
        <color indexed="9"/>
      </top>
      <bottom style="thin">
        <color indexed="9"/>
      </bottom>
      <diagonal/>
    </border>
    <border>
      <left/>
      <right/>
      <top style="thin">
        <color indexed="49"/>
      </top>
      <bottom style="double">
        <color indexed="49"/>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right style="thin">
        <color indexed="64"/>
      </right>
      <top style="double">
        <color indexed="64"/>
      </top>
      <bottom/>
      <diagonal/>
    </border>
    <border>
      <left style="thin">
        <color rgb="FFB2B2B2"/>
      </left>
      <right style="thin">
        <color rgb="FFB2B2B2"/>
      </right>
      <top style="thin">
        <color rgb="FFB2B2B2"/>
      </top>
      <bottom style="thin">
        <color rgb="FFB2B2B2"/>
      </bottom>
      <diagonal/>
    </border>
    <border>
      <left/>
      <right style="thin">
        <color indexed="8"/>
      </right>
      <top style="thin">
        <color indexed="8"/>
      </top>
      <bottom/>
      <diagonal/>
    </border>
    <border>
      <left style="hair">
        <color indexed="64"/>
      </left>
      <right style="hair">
        <color indexed="64"/>
      </right>
      <top style="hair">
        <color indexed="64"/>
      </top>
      <bottom style="hair">
        <color indexed="64"/>
      </bottom>
      <diagonal/>
    </border>
    <border>
      <left style="thin">
        <color indexed="21"/>
      </left>
      <right style="thin">
        <color indexed="21"/>
      </right>
      <top style="thin">
        <color indexed="21"/>
      </top>
      <bottom style="thin">
        <color indexed="21"/>
      </bottom>
      <diagonal/>
    </border>
    <border>
      <left/>
      <right/>
      <top style="double">
        <color indexed="64"/>
      </top>
      <bottom style="double">
        <color indexed="64"/>
      </bottom>
      <diagonal/>
    </border>
    <border>
      <left style="thin">
        <color indexed="8"/>
      </left>
      <right style="thin">
        <color indexed="8"/>
      </right>
      <top style="thin">
        <color indexed="8"/>
      </top>
      <bottom style="thin">
        <color indexed="8"/>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56308">
    <xf numFmtId="0" fontId="0" fillId="0" borderId="0" applyNumberFormat="0" applyFont="0" applyFill="0" applyBorder="0" applyAlignment="0" applyProtection="0"/>
    <xf numFmtId="9" fontId="50" fillId="0" borderId="0">
      <alignment horizontal="right"/>
    </xf>
    <xf numFmtId="0" fontId="49"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12" fillId="0" borderId="0" applyNumberFormat="0" applyFont="0" applyFill="0" applyBorder="0" applyAlignment="0" applyProtection="0"/>
    <xf numFmtId="0" fontId="12" fillId="0" borderId="0" applyNumberFormat="0" applyFont="0" applyFill="0" applyBorder="0" applyAlignment="0" applyProtection="0"/>
    <xf numFmtId="0" fontId="30" fillId="0" borderId="0" applyNumberFormat="0" applyFill="0" applyBorder="0" applyAlignment="0" applyProtection="0"/>
    <xf numFmtId="196" fontId="87" fillId="0" borderId="0">
      <alignment horizontal="right"/>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10" fontId="30" fillId="0" borderId="0" applyFont="0" applyFill="0" applyBorder="0" applyAlignment="0" applyProtection="0"/>
    <xf numFmtId="0" fontId="12" fillId="0" borderId="0" applyNumberFormat="0" applyFont="0" applyFill="0" applyBorder="0" applyAlignment="0" applyProtection="0"/>
    <xf numFmtId="0" fontId="88" fillId="0" borderId="0"/>
    <xf numFmtId="0" fontId="30" fillId="0" borderId="0"/>
    <xf numFmtId="0" fontId="30" fillId="0" borderId="0"/>
    <xf numFmtId="3" fontId="8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90" fillId="0" borderId="0"/>
    <xf numFmtId="0" fontId="90" fillId="0" borderId="0"/>
    <xf numFmtId="3" fontId="89" fillId="0" borderId="0"/>
    <xf numFmtId="3" fontId="89" fillId="0" borderId="0"/>
    <xf numFmtId="0" fontId="90" fillId="0" borderId="0"/>
    <xf numFmtId="0" fontId="90" fillId="0" borderId="0"/>
    <xf numFmtId="0" fontId="90" fillId="0" borderId="0"/>
    <xf numFmtId="3" fontId="89" fillId="0" borderId="0"/>
    <xf numFmtId="3" fontId="8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3" fontId="89" fillId="0" borderId="0"/>
    <xf numFmtId="0" fontId="30" fillId="0" borderId="0"/>
    <xf numFmtId="0" fontId="30" fillId="0" borderId="0"/>
    <xf numFmtId="0" fontId="30"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0" fontId="30" fillId="0" borderId="0"/>
    <xf numFmtId="0" fontId="30" fillId="0" borderId="0"/>
    <xf numFmtId="0" fontId="30" fillId="0" borderId="0"/>
    <xf numFmtId="3" fontId="89" fillId="0" borderId="0"/>
    <xf numFmtId="3" fontId="89" fillId="0" borderId="0"/>
    <xf numFmtId="3" fontId="89" fillId="0" borderId="0"/>
    <xf numFmtId="3" fontId="8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3" fontId="89" fillId="0" borderId="0"/>
    <xf numFmtId="3" fontId="89" fillId="0" borderId="0"/>
    <xf numFmtId="0" fontId="30" fillId="0" borderId="0"/>
    <xf numFmtId="0" fontId="30" fillId="0" borderId="0"/>
    <xf numFmtId="0" fontId="30" fillId="0" borderId="0"/>
    <xf numFmtId="3" fontId="89" fillId="0" borderId="0"/>
    <xf numFmtId="3" fontId="89" fillId="0" borderId="0"/>
    <xf numFmtId="0" fontId="30" fillId="0" borderId="0"/>
    <xf numFmtId="0" fontId="30" fillId="0" borderId="0"/>
    <xf numFmtId="0" fontId="30" fillId="0" borderId="0"/>
    <xf numFmtId="3" fontId="8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3" fontId="89" fillId="0" borderId="0"/>
    <xf numFmtId="3" fontId="89" fillId="0" borderId="0"/>
    <xf numFmtId="0" fontId="11" fillId="0" borderId="0"/>
    <xf numFmtId="0" fontId="156" fillId="0" borderId="0"/>
    <xf numFmtId="0" fontId="30" fillId="0" borderId="0"/>
    <xf numFmtId="0" fontId="30" fillId="0" borderId="0"/>
    <xf numFmtId="0" fontId="30" fillId="0" borderId="0"/>
    <xf numFmtId="0" fontId="30" fillId="0" borderId="0"/>
    <xf numFmtId="0" fontId="162"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3" fontId="8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3" fontId="89" fillId="0" borderId="0"/>
    <xf numFmtId="3" fontId="89" fillId="0" borderId="0"/>
    <xf numFmtId="0" fontId="90" fillId="0" borderId="0"/>
    <xf numFmtId="0" fontId="30" fillId="0" borderId="0"/>
    <xf numFmtId="0" fontId="30" fillId="0" borderId="0" applyFill="0" applyAlignment="0">
      <protection locked="0"/>
    </xf>
    <xf numFmtId="0" fontId="30" fillId="0" borderId="0" applyFill="0" applyAlignment="0">
      <protection locked="0"/>
    </xf>
    <xf numFmtId="3" fontId="89" fillId="0" borderId="0"/>
    <xf numFmtId="169" fontId="91" fillId="0" borderId="0" applyFont="0" applyFill="0" applyBorder="0" applyAlignment="0" applyProtection="0"/>
    <xf numFmtId="167" fontId="91" fillId="0" borderId="0" applyFont="0" applyFill="0" applyBorder="0" applyAlignment="0" applyProtection="0"/>
    <xf numFmtId="197" fontId="92" fillId="0" borderId="0" applyFont="0" applyFill="0" applyBorder="0" applyAlignment="0" applyProtection="0"/>
    <xf numFmtId="198" fontId="92" fillId="0" borderId="0" applyFon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93" fillId="0" borderId="0"/>
    <xf numFmtId="0" fontId="91" fillId="0" borderId="0"/>
    <xf numFmtId="0" fontId="35" fillId="0" borderId="0"/>
    <xf numFmtId="0" fontId="35"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9" fontId="30" fillId="0" borderId="0"/>
    <xf numFmtId="0" fontId="30" fillId="0" borderId="0"/>
    <xf numFmtId="0" fontId="30" fillId="0" borderId="0"/>
    <xf numFmtId="0" fontId="89" fillId="0" borderId="0"/>
    <xf numFmtId="0" fontId="35" fillId="0" borderId="0"/>
    <xf numFmtId="0" fontId="35" fillId="0" borderId="0"/>
    <xf numFmtId="0" fontId="35" fillId="0" borderId="0"/>
    <xf numFmtId="0" fontId="35" fillId="0" borderId="0"/>
    <xf numFmtId="2" fontId="35" fillId="0" borderId="0"/>
    <xf numFmtId="2" fontId="35" fillId="0" borderId="0"/>
    <xf numFmtId="10" fontId="35" fillId="0" borderId="0"/>
    <xf numFmtId="1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194" fontId="35" fillId="0" borderId="0"/>
    <xf numFmtId="194" fontId="35" fillId="0" borderId="0"/>
    <xf numFmtId="194" fontId="35" fillId="0" borderId="0"/>
    <xf numFmtId="186" fontId="30" fillId="0" borderId="0"/>
    <xf numFmtId="186" fontId="30" fillId="0" borderId="0"/>
    <xf numFmtId="186" fontId="30" fillId="0" borderId="0"/>
    <xf numFmtId="186" fontId="30" fillId="0" borderId="0"/>
    <xf numFmtId="186" fontId="30" fillId="0" borderId="0"/>
    <xf numFmtId="186" fontId="30" fillId="0" borderId="0"/>
    <xf numFmtId="186" fontId="30" fillId="0" borderId="0"/>
    <xf numFmtId="186" fontId="30" fillId="0" borderId="0"/>
    <xf numFmtId="186" fontId="30" fillId="0" borderId="0"/>
    <xf numFmtId="186" fontId="30" fillId="0" borderId="0"/>
    <xf numFmtId="186" fontId="30" fillId="0" borderId="0"/>
    <xf numFmtId="186" fontId="30" fillId="0" borderId="0"/>
    <xf numFmtId="186" fontId="30" fillId="0" borderId="0"/>
    <xf numFmtId="186" fontId="30" fillId="0" borderId="0"/>
    <xf numFmtId="186" fontId="30" fillId="0" borderId="0"/>
    <xf numFmtId="186" fontId="30" fillId="0" borderId="0"/>
    <xf numFmtId="0" fontId="68" fillId="2" borderId="0" applyNumberFormat="0" applyBorder="0" applyAlignment="0" applyProtection="0"/>
    <xf numFmtId="0" fontId="68" fillId="2" borderId="0" applyNumberFormat="0" applyBorder="0" applyAlignment="0" applyProtection="0"/>
    <xf numFmtId="0" fontId="68" fillId="2" borderId="0" applyNumberFormat="0" applyBorder="0" applyAlignment="0" applyProtection="0"/>
    <xf numFmtId="0" fontId="68" fillId="2" borderId="0" applyNumberFormat="0" applyBorder="0" applyAlignment="0" applyProtection="0"/>
    <xf numFmtId="0" fontId="68" fillId="3" borderId="0" applyNumberFormat="0" applyBorder="0" applyAlignment="0" applyProtection="0"/>
    <xf numFmtId="0" fontId="68" fillId="3" borderId="0" applyNumberFormat="0" applyBorder="0" applyAlignment="0" applyProtection="0"/>
    <xf numFmtId="0" fontId="68" fillId="3" borderId="0" applyNumberFormat="0" applyBorder="0" applyAlignment="0" applyProtection="0"/>
    <xf numFmtId="0" fontId="68" fillId="3"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8" fillId="2" borderId="0" applyNumberFormat="0" applyBorder="0" applyAlignment="0" applyProtection="0"/>
    <xf numFmtId="0" fontId="68" fillId="2" borderId="0" applyNumberFormat="0" applyBorder="0" applyAlignment="0" applyProtection="0"/>
    <xf numFmtId="0" fontId="68" fillId="2" borderId="0" applyNumberFormat="0" applyBorder="0" applyAlignment="0" applyProtection="0"/>
    <xf numFmtId="0" fontId="68" fillId="2" borderId="0" applyNumberFormat="0" applyBorder="0" applyAlignment="0" applyProtection="0"/>
    <xf numFmtId="0" fontId="68" fillId="5" borderId="0" applyNumberFormat="0" applyBorder="0" applyAlignment="0" applyProtection="0"/>
    <xf numFmtId="0" fontId="68" fillId="5" borderId="0" applyNumberFormat="0" applyBorder="0" applyAlignment="0" applyProtection="0"/>
    <xf numFmtId="0" fontId="68" fillId="5" borderId="0" applyNumberFormat="0" applyBorder="0" applyAlignment="0" applyProtection="0"/>
    <xf numFmtId="0" fontId="68" fillId="5"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8" fillId="6" borderId="0" applyNumberFormat="0" applyBorder="0" applyAlignment="0" applyProtection="0"/>
    <xf numFmtId="0" fontId="68" fillId="6" borderId="0" applyNumberFormat="0" applyBorder="0" applyAlignment="0" applyProtection="0"/>
    <xf numFmtId="0" fontId="68" fillId="6" borderId="0" applyNumberFormat="0" applyBorder="0" applyAlignment="0" applyProtection="0"/>
    <xf numFmtId="0" fontId="68" fillId="6" borderId="0" applyNumberFormat="0" applyBorder="0" applyAlignment="0" applyProtection="0"/>
    <xf numFmtId="0" fontId="68" fillId="3" borderId="0" applyNumberFormat="0" applyBorder="0" applyAlignment="0" applyProtection="0"/>
    <xf numFmtId="0" fontId="68" fillId="3" borderId="0" applyNumberFormat="0" applyBorder="0" applyAlignment="0" applyProtection="0"/>
    <xf numFmtId="0" fontId="68" fillId="3" borderId="0" applyNumberFormat="0" applyBorder="0" applyAlignment="0" applyProtection="0"/>
    <xf numFmtId="0" fontId="68" fillId="3"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8" fillId="6" borderId="0" applyNumberFormat="0" applyBorder="0" applyAlignment="0" applyProtection="0"/>
    <xf numFmtId="0" fontId="68" fillId="6" borderId="0" applyNumberFormat="0" applyBorder="0" applyAlignment="0" applyProtection="0"/>
    <xf numFmtId="0" fontId="68" fillId="6" borderId="0" applyNumberFormat="0" applyBorder="0" applyAlignment="0" applyProtection="0"/>
    <xf numFmtId="0" fontId="68" fillId="6" borderId="0" applyNumberFormat="0" applyBorder="0" applyAlignment="0" applyProtection="0"/>
    <xf numFmtId="0" fontId="68" fillId="7" borderId="0" applyNumberFormat="0" applyBorder="0" applyAlignment="0" applyProtection="0"/>
    <xf numFmtId="0" fontId="68" fillId="7" borderId="0" applyNumberFormat="0" applyBorder="0" applyAlignment="0" applyProtection="0"/>
    <xf numFmtId="0" fontId="68" fillId="7" borderId="0" applyNumberFormat="0" applyBorder="0" applyAlignment="0" applyProtection="0"/>
    <xf numFmtId="0" fontId="68" fillId="7"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8" fillId="4" borderId="0" applyNumberFormat="0" applyBorder="0" applyAlignment="0" applyProtection="0"/>
    <xf numFmtId="0" fontId="69" fillId="8" borderId="0" applyNumberFormat="0" applyBorder="0" applyAlignment="0" applyProtection="0"/>
    <xf numFmtId="0" fontId="69" fillId="8" borderId="0" applyNumberFormat="0" applyBorder="0" applyAlignment="0" applyProtection="0"/>
    <xf numFmtId="0" fontId="69" fillId="8" borderId="0" applyNumberFormat="0" applyBorder="0" applyAlignment="0" applyProtection="0"/>
    <xf numFmtId="0" fontId="69" fillId="3" borderId="0" applyNumberFormat="0" applyBorder="0" applyAlignment="0" applyProtection="0"/>
    <xf numFmtId="0" fontId="69" fillId="3" borderId="0" applyNumberFormat="0" applyBorder="0" applyAlignment="0" applyProtection="0"/>
    <xf numFmtId="0" fontId="69" fillId="3" borderId="0" applyNumberFormat="0" applyBorder="0" applyAlignment="0" applyProtection="0"/>
    <xf numFmtId="0" fontId="69" fillId="9" borderId="0" applyNumberFormat="0" applyBorder="0" applyAlignment="0" applyProtection="0"/>
    <xf numFmtId="0" fontId="69" fillId="9" borderId="0" applyNumberFormat="0" applyBorder="0" applyAlignment="0" applyProtection="0"/>
    <xf numFmtId="0" fontId="69" fillId="9" borderId="0" applyNumberFormat="0" applyBorder="0" applyAlignment="0" applyProtection="0"/>
    <xf numFmtId="0" fontId="69" fillId="6" borderId="0" applyNumberFormat="0" applyBorder="0" applyAlignment="0" applyProtection="0"/>
    <xf numFmtId="0" fontId="69" fillId="6" borderId="0" applyNumberFormat="0" applyBorder="0" applyAlignment="0" applyProtection="0"/>
    <xf numFmtId="0" fontId="69" fillId="6" borderId="0" applyNumberFormat="0" applyBorder="0" applyAlignment="0" applyProtection="0"/>
    <xf numFmtId="0" fontId="69" fillId="8" borderId="0" applyNumberFormat="0" applyBorder="0" applyAlignment="0" applyProtection="0"/>
    <xf numFmtId="0" fontId="69" fillId="8" borderId="0" applyNumberFormat="0" applyBorder="0" applyAlignment="0" applyProtection="0"/>
    <xf numFmtId="0" fontId="69" fillId="8" borderId="0" applyNumberFormat="0" applyBorder="0" applyAlignment="0" applyProtection="0"/>
    <xf numFmtId="0" fontId="69" fillId="4" borderId="0" applyNumberFormat="0" applyBorder="0" applyAlignment="0" applyProtection="0"/>
    <xf numFmtId="0" fontId="69" fillId="4" borderId="0" applyNumberFormat="0" applyBorder="0" applyAlignment="0" applyProtection="0"/>
    <xf numFmtId="0" fontId="69" fillId="4" borderId="0" applyNumberFormat="0" applyBorder="0" applyAlignment="0" applyProtection="0"/>
    <xf numFmtId="37" fontId="94" fillId="0" borderId="0">
      <alignment horizontal="center"/>
    </xf>
    <xf numFmtId="0" fontId="94" fillId="0" borderId="0">
      <alignment horizontal="center"/>
    </xf>
    <xf numFmtId="0" fontId="69" fillId="8" borderId="0" applyNumberFormat="0" applyBorder="0" applyAlignment="0" applyProtection="0"/>
    <xf numFmtId="0" fontId="69" fillId="8" borderId="0" applyNumberFormat="0" applyBorder="0" applyAlignment="0" applyProtection="0"/>
    <xf numFmtId="0" fontId="69" fillId="8" borderId="0" applyNumberFormat="0" applyBorder="0" applyAlignment="0" applyProtection="0"/>
    <xf numFmtId="0" fontId="69" fillId="3" borderId="0" applyNumberFormat="0" applyBorder="0" applyAlignment="0" applyProtection="0"/>
    <xf numFmtId="0" fontId="69" fillId="3" borderId="0" applyNumberFormat="0" applyBorder="0" applyAlignment="0" applyProtection="0"/>
    <xf numFmtId="0" fontId="69" fillId="3" borderId="0" applyNumberFormat="0" applyBorder="0" applyAlignment="0" applyProtection="0"/>
    <xf numFmtId="0" fontId="69" fillId="9" borderId="0" applyNumberFormat="0" applyBorder="0" applyAlignment="0" applyProtection="0"/>
    <xf numFmtId="0" fontId="69" fillId="9" borderId="0" applyNumberFormat="0" applyBorder="0" applyAlignment="0" applyProtection="0"/>
    <xf numFmtId="0" fontId="69" fillId="9" borderId="0" applyNumberFormat="0" applyBorder="0" applyAlignment="0" applyProtection="0"/>
    <xf numFmtId="0" fontId="69" fillId="10" borderId="0" applyNumberFormat="0" applyBorder="0" applyAlignment="0" applyProtection="0"/>
    <xf numFmtId="0" fontId="69" fillId="10" borderId="0" applyNumberFormat="0" applyBorder="0" applyAlignment="0" applyProtection="0"/>
    <xf numFmtId="0" fontId="69" fillId="10" borderId="0" applyNumberFormat="0" applyBorder="0" applyAlignment="0" applyProtection="0"/>
    <xf numFmtId="0" fontId="69" fillId="8" borderId="0" applyNumberFormat="0" applyBorder="0" applyAlignment="0" applyProtection="0"/>
    <xf numFmtId="0" fontId="69" fillId="8" borderId="0" applyNumberFormat="0" applyBorder="0" applyAlignment="0" applyProtection="0"/>
    <xf numFmtId="0" fontId="69" fillId="8" borderId="0" applyNumberFormat="0" applyBorder="0" applyAlignment="0" applyProtection="0"/>
    <xf numFmtId="0" fontId="69" fillId="3" borderId="0" applyNumberFormat="0" applyBorder="0" applyAlignment="0" applyProtection="0"/>
    <xf numFmtId="0" fontId="69" fillId="3" borderId="0" applyNumberFormat="0" applyBorder="0" applyAlignment="0" applyProtection="0"/>
    <xf numFmtId="0" fontId="69" fillId="3" borderId="0" applyNumberFormat="0" applyBorder="0" applyAlignment="0" applyProtection="0"/>
    <xf numFmtId="199" fontId="95" fillId="0" borderId="0" applyFont="0" applyFill="0" applyBorder="0" applyAlignment="0" applyProtection="0"/>
    <xf numFmtId="200" fontId="31" fillId="0" borderId="0" applyFont="0" applyFill="0" applyBorder="0" applyProtection="0"/>
    <xf numFmtId="200" fontId="31" fillId="0" borderId="0" applyFont="0" applyFill="0" applyBorder="0" applyProtection="0"/>
    <xf numFmtId="200" fontId="31" fillId="0" borderId="0" applyFont="0" applyFill="0" applyBorder="0" applyProtection="0"/>
    <xf numFmtId="201" fontId="96" fillId="0" borderId="0">
      <alignment horizontal="left"/>
    </xf>
    <xf numFmtId="175" fontId="97" fillId="0" borderId="0" applyFont="0" applyFill="0" applyBorder="0" applyAlignment="0" applyProtection="0"/>
    <xf numFmtId="0" fontId="70" fillId="11" borderId="0" applyNumberFormat="0" applyBorder="0" applyAlignment="0" applyProtection="0"/>
    <xf numFmtId="0" fontId="70" fillId="11" borderId="0" applyNumberFormat="0" applyBorder="0" applyAlignment="0" applyProtection="0"/>
    <xf numFmtId="0" fontId="70" fillId="11" borderId="0" applyNumberFormat="0" applyBorder="0" applyAlignment="0" applyProtection="0"/>
    <xf numFmtId="1" fontId="98" fillId="12" borderId="1" applyNumberFormat="0" applyBorder="0" applyAlignment="0">
      <alignment horizontal="center" vertical="top" wrapText="1"/>
      <protection hidden="1"/>
    </xf>
    <xf numFmtId="0" fontId="99" fillId="0" borderId="0" applyNumberFormat="0" applyFill="0" applyBorder="0" applyAlignment="0" applyProtection="0"/>
    <xf numFmtId="0" fontId="100" fillId="0" borderId="2" applyNumberFormat="0" applyFill="0" applyAlignment="0" applyProtection="0"/>
    <xf numFmtId="202" fontId="92" fillId="0" borderId="0" applyFont="0" applyFill="0" applyBorder="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1" fillId="0" borderId="0"/>
    <xf numFmtId="0" fontId="71" fillId="13" borderId="3" applyNumberFormat="0" applyAlignment="0" applyProtection="0"/>
    <xf numFmtId="0" fontId="71" fillId="13" borderId="3" applyNumberFormat="0" applyAlignment="0" applyProtection="0"/>
    <xf numFmtId="0" fontId="71" fillId="13" borderId="3" applyNumberFormat="0" applyAlignment="0" applyProtection="0"/>
    <xf numFmtId="0" fontId="87" fillId="0" borderId="0">
      <alignment horizontal="right"/>
    </xf>
    <xf numFmtId="1" fontId="101" fillId="0" borderId="0"/>
    <xf numFmtId="0" fontId="72" fillId="14" borderId="4" applyNumberFormat="0" applyAlignment="0" applyProtection="0"/>
    <xf numFmtId="0" fontId="72" fillId="14" borderId="4" applyNumberFormat="0" applyAlignment="0" applyProtection="0"/>
    <xf numFmtId="0" fontId="72" fillId="14" borderId="4" applyNumberFormat="0" applyAlignment="0" applyProtection="0"/>
    <xf numFmtId="0" fontId="102" fillId="0" borderId="2" applyNumberFormat="0" applyFill="0" applyProtection="0">
      <alignment horizontal="left" vertical="center"/>
    </xf>
    <xf numFmtId="188" fontId="51" fillId="0" borderId="0" applyBorder="0">
      <alignment horizontal="right"/>
    </xf>
    <xf numFmtId="188" fontId="51" fillId="0" borderId="0" applyBorder="0">
      <alignment horizontal="right"/>
    </xf>
    <xf numFmtId="188" fontId="51" fillId="0" borderId="0" applyBorder="0">
      <alignment horizontal="right"/>
    </xf>
    <xf numFmtId="188" fontId="51" fillId="0" borderId="5" applyAlignment="0">
      <alignment horizontal="right"/>
    </xf>
    <xf numFmtId="188" fontId="51" fillId="0" borderId="5" applyAlignment="0">
      <alignment horizontal="right"/>
    </xf>
    <xf numFmtId="188" fontId="51" fillId="0" borderId="5" applyAlignment="0">
      <alignment horizontal="right"/>
    </xf>
    <xf numFmtId="170" fontId="11" fillId="0" borderId="0" applyFont="0" applyFill="0" applyBorder="0" applyAlignment="0" applyProtection="0"/>
    <xf numFmtId="203" fontId="103" fillId="0" borderId="0"/>
    <xf numFmtId="203" fontId="103" fillId="0" borderId="0"/>
    <xf numFmtId="203" fontId="103" fillId="0" borderId="0"/>
    <xf numFmtId="203" fontId="103" fillId="0" borderId="0"/>
    <xf numFmtId="203" fontId="103" fillId="0" borderId="0"/>
    <xf numFmtId="203" fontId="103" fillId="0" borderId="0"/>
    <xf numFmtId="203" fontId="103" fillId="0" borderId="0"/>
    <xf numFmtId="203" fontId="103" fillId="0" borderId="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162"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147"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160"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93" fontId="89" fillId="0" borderId="0"/>
    <xf numFmtId="170" fontId="30" fillId="0" borderId="0" applyFont="0" applyFill="0" applyBorder="0" applyAlignment="0" applyProtection="0"/>
    <xf numFmtId="193" fontId="89" fillId="0" borderId="0"/>
    <xf numFmtId="170" fontId="68" fillId="0" borderId="0" applyFont="0" applyFill="0" applyBorder="0" applyAlignment="0" applyProtection="0"/>
    <xf numFmtId="193" fontId="89" fillId="0" borderId="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91"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91" fillId="0" borderId="0" applyFont="0" applyFill="0" applyBorder="0" applyAlignment="0" applyProtection="0"/>
    <xf numFmtId="170" fontId="30" fillId="0" borderId="0" applyFont="0" applyFill="0" applyBorder="0" applyAlignment="0" applyProtection="0"/>
    <xf numFmtId="170" fontId="91"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43"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43"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6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156"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68"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30" fillId="0" borderId="0" applyFont="0" applyFill="0" applyBorder="0" applyAlignment="0" applyProtection="0"/>
    <xf numFmtId="170" fontId="162" fillId="0" borderId="0" applyFont="0" applyFill="0" applyBorder="0" applyAlignment="0" applyProtection="0"/>
    <xf numFmtId="170" fontId="162" fillId="0" borderId="0" applyFont="0" applyFill="0" applyBorder="0" applyAlignment="0" applyProtection="0"/>
    <xf numFmtId="0" fontId="104" fillId="0" borderId="0"/>
    <xf numFmtId="0" fontId="105" fillId="0" borderId="0" applyFill="0" applyBorder="0">
      <alignment horizontal="left"/>
    </xf>
    <xf numFmtId="169" fontId="11"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91"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91" fillId="0" borderId="0" applyFont="0" applyFill="0" applyBorder="0" applyAlignment="0" applyProtection="0"/>
    <xf numFmtId="169" fontId="91" fillId="0" borderId="0" applyFont="0" applyFill="0" applyBorder="0" applyAlignment="0" applyProtection="0"/>
    <xf numFmtId="169" fontId="30" fillId="0" borderId="0" applyFont="0" applyFill="0" applyBorder="0" applyAlignment="0" applyProtection="0"/>
    <xf numFmtId="169" fontId="156" fillId="0" borderId="0" applyFont="0" applyFill="0" applyBorder="0" applyAlignment="0" applyProtection="0"/>
    <xf numFmtId="169" fontId="30" fillId="0" borderId="0" applyFont="0" applyFill="0" applyBorder="0" applyAlignment="0" applyProtection="0"/>
    <xf numFmtId="169" fontId="68"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162"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68"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68"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106"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169" fontId="30" fillId="0" borderId="0" applyFont="0" applyFill="0" applyBorder="0" applyAlignment="0" applyProtection="0"/>
    <xf numFmtId="204" fontId="92" fillId="0" borderId="0" applyFont="0" applyFill="0" applyBorder="0" applyAlignment="0" applyProtection="0"/>
    <xf numFmtId="14" fontId="27" fillId="0" borderId="6" applyFont="0">
      <alignment horizontal="right"/>
    </xf>
    <xf numFmtId="16" fontId="27" fillId="0" borderId="6" applyFont="0">
      <alignment horizontal="right"/>
    </xf>
    <xf numFmtId="205" fontId="30" fillId="0" borderId="0" applyFont="0" applyFill="0" applyBorder="0" applyAlignment="0" applyProtection="0"/>
    <xf numFmtId="0" fontId="91" fillId="0" borderId="0"/>
    <xf numFmtId="0" fontId="107" fillId="0" borderId="0"/>
    <xf numFmtId="206" fontId="87" fillId="0" borderId="0">
      <alignment horizontal="right"/>
    </xf>
    <xf numFmtId="0" fontId="87" fillId="0" borderId="0"/>
    <xf numFmtId="164" fontId="106" fillId="0" borderId="0" applyFont="0" applyFill="0" applyBorder="0" applyAlignment="0" applyProtection="0">
      <protection locked="0"/>
    </xf>
    <xf numFmtId="164" fontId="106" fillId="0" borderId="0" applyFont="0" applyFill="0" applyBorder="0" applyAlignment="0" applyProtection="0">
      <protection locked="0"/>
    </xf>
    <xf numFmtId="164" fontId="106" fillId="0" borderId="0" applyFont="0" applyFill="0" applyBorder="0" applyAlignment="0" applyProtection="0">
      <protection locked="0"/>
    </xf>
    <xf numFmtId="207" fontId="68" fillId="0" borderId="0" applyFon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108" fillId="0" borderId="0"/>
    <xf numFmtId="0" fontId="109" fillId="0" borderId="0"/>
    <xf numFmtId="0" fontId="108" fillId="0" borderId="0"/>
    <xf numFmtId="1" fontId="110" fillId="15" borderId="7" applyNumberFormat="0" applyBorder="0" applyAlignment="0">
      <alignment horizontal="centerContinuous" vertical="center"/>
      <protection locked="0"/>
    </xf>
    <xf numFmtId="0" fontId="111" fillId="16" borderId="0"/>
    <xf numFmtId="0" fontId="112" fillId="16" borderId="0"/>
    <xf numFmtId="0" fontId="111" fillId="16" borderId="0"/>
    <xf numFmtId="0" fontId="87" fillId="0" borderId="0"/>
    <xf numFmtId="0" fontId="113" fillId="0" borderId="0" applyNumberFormat="0" applyFill="0" applyBorder="0" applyProtection="0">
      <alignment horizontal="left" vertical="center"/>
    </xf>
    <xf numFmtId="49" fontId="31" fillId="0" borderId="0" applyFill="0" applyBorder="0"/>
    <xf numFmtId="49" fontId="31" fillId="0" borderId="0" applyFill="0" applyBorder="0"/>
    <xf numFmtId="49" fontId="31" fillId="0" borderId="0" applyFill="0" applyBorder="0"/>
    <xf numFmtId="191" fontId="31" fillId="0" borderId="0" applyFill="0" applyBorder="0"/>
    <xf numFmtId="191" fontId="31" fillId="0" borderId="0" applyFill="0" applyBorder="0"/>
    <xf numFmtId="49" fontId="31" fillId="0" borderId="0" applyFill="0" applyBorder="0"/>
    <xf numFmtId="49" fontId="30" fillId="0" borderId="0"/>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191"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191"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191"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191"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49" fontId="30" fillId="0" borderId="0" applyFill="0" applyBorder="0">
      <alignment horizontal="right" vertical="center"/>
    </xf>
    <xf numFmtId="0" fontId="74" fillId="17" borderId="0" applyNumberFormat="0" applyBorder="0" applyAlignment="0" applyProtection="0"/>
    <xf numFmtId="0" fontId="74" fillId="17" borderId="0" applyNumberFormat="0" applyBorder="0" applyAlignment="0" applyProtection="0"/>
    <xf numFmtId="0" fontId="74" fillId="17" borderId="0" applyNumberFormat="0" applyBorder="0" applyAlignment="0" applyProtection="0"/>
    <xf numFmtId="0" fontId="114" fillId="0" borderId="0"/>
    <xf numFmtId="0" fontId="115" fillId="0" borderId="0"/>
    <xf numFmtId="0" fontId="115" fillId="0" borderId="0"/>
    <xf numFmtId="0" fontId="114" fillId="0" borderId="0"/>
    <xf numFmtId="0" fontId="114" fillId="0" borderId="0"/>
    <xf numFmtId="0" fontId="115" fillId="0" borderId="0"/>
    <xf numFmtId="0" fontId="115" fillId="0" borderId="0"/>
    <xf numFmtId="0" fontId="114" fillId="0" borderId="0"/>
    <xf numFmtId="0" fontId="114" fillId="0" borderId="0"/>
    <xf numFmtId="0" fontId="115" fillId="0" borderId="0"/>
    <xf numFmtId="0" fontId="115" fillId="0" borderId="0"/>
    <xf numFmtId="0" fontId="114" fillId="0" borderId="0"/>
    <xf numFmtId="0" fontId="158" fillId="0" borderId="0"/>
    <xf numFmtId="0" fontId="114" fillId="0" borderId="0"/>
    <xf numFmtId="0" fontId="115" fillId="0" borderId="0"/>
    <xf numFmtId="0" fontId="114" fillId="0" borderId="0"/>
    <xf numFmtId="0" fontId="115" fillId="0" borderId="0"/>
    <xf numFmtId="0" fontId="114" fillId="0" borderId="0"/>
    <xf numFmtId="0" fontId="158" fillId="0" borderId="0"/>
    <xf numFmtId="38" fontId="31" fillId="18" borderId="0" applyNumberFormat="0" applyBorder="0" applyAlignment="0" applyProtection="0"/>
    <xf numFmtId="38" fontId="31" fillId="18" borderId="0" applyNumberFormat="0" applyBorder="0" applyAlignment="0" applyProtection="0"/>
    <xf numFmtId="38" fontId="31" fillId="18" borderId="0" applyNumberFormat="0" applyBorder="0" applyAlignment="0" applyProtection="0"/>
    <xf numFmtId="0" fontId="31" fillId="18" borderId="0" applyNumberFormat="0" applyBorder="0" applyAlignment="0" applyProtection="0"/>
    <xf numFmtId="38" fontId="31" fillId="18" borderId="0" applyNumberFormat="0" applyBorder="0" applyAlignment="0" applyProtection="0"/>
    <xf numFmtId="175" fontId="30" fillId="19" borderId="8" applyNumberFormat="0" applyFont="0" applyBorder="0" applyAlignment="0" applyProtection="0"/>
    <xf numFmtId="175" fontId="30" fillId="19" borderId="8" applyNumberFormat="0" applyFont="0" applyBorder="0" applyAlignment="0" applyProtection="0"/>
    <xf numFmtId="186" fontId="116" fillId="19" borderId="0" applyNumberFormat="0" applyFont="0" applyAlignment="0"/>
    <xf numFmtId="0" fontId="67" fillId="20" borderId="0">
      <alignment horizontal="left"/>
    </xf>
    <xf numFmtId="0" fontId="52" fillId="0" borderId="9" applyNumberFormat="0" applyAlignment="0" applyProtection="0">
      <alignment horizontal="left" vertical="center"/>
    </xf>
    <xf numFmtId="0" fontId="52" fillId="0" borderId="6">
      <alignment horizontal="left" vertical="center"/>
    </xf>
    <xf numFmtId="0" fontId="75" fillId="0" borderId="10" applyNumberFormat="0" applyFill="0" applyAlignment="0" applyProtection="0"/>
    <xf numFmtId="0" fontId="75" fillId="0" borderId="10" applyNumberFormat="0" applyFill="0" applyAlignment="0" applyProtection="0"/>
    <xf numFmtId="0" fontId="75" fillId="0" borderId="10" applyNumberFormat="0" applyFill="0" applyAlignment="0" applyProtection="0"/>
    <xf numFmtId="0" fontId="76" fillId="0" borderId="11" applyNumberFormat="0" applyFill="0" applyAlignment="0" applyProtection="0"/>
    <xf numFmtId="0" fontId="76" fillId="0" borderId="11" applyNumberFormat="0" applyFill="0" applyAlignment="0" applyProtection="0"/>
    <xf numFmtId="0" fontId="76" fillId="0" borderId="11" applyNumberFormat="0" applyFill="0" applyAlignment="0" applyProtection="0"/>
    <xf numFmtId="0" fontId="77" fillId="0" borderId="12" applyNumberFormat="0" applyFill="0" applyAlignment="0" applyProtection="0"/>
    <xf numFmtId="0" fontId="77" fillId="0" borderId="12" applyNumberFormat="0" applyFill="0" applyAlignment="0" applyProtection="0"/>
    <xf numFmtId="0" fontId="77" fillId="0" borderId="12"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117" fillId="0" borderId="0">
      <alignment wrapText="1"/>
    </xf>
    <xf numFmtId="0" fontId="118" fillId="0" borderId="0">
      <alignment wrapText="1"/>
    </xf>
    <xf numFmtId="0" fontId="117" fillId="0" borderId="0">
      <alignment wrapText="1"/>
    </xf>
    <xf numFmtId="0" fontId="119"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19"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57" fillId="0" borderId="0" applyNumberFormat="0" applyFill="0" applyBorder="0" applyAlignment="0" applyProtection="0"/>
    <xf numFmtId="0" fontId="157" fillId="0" borderId="0" applyNumberFormat="0" applyFill="0" applyBorder="0" applyAlignment="0" applyProtection="0"/>
    <xf numFmtId="0" fontId="157" fillId="0" borderId="0" applyNumberFormat="0" applyFill="0" applyBorder="0" applyAlignment="0" applyProtection="0"/>
    <xf numFmtId="0" fontId="157" fillId="0" borderId="0" applyNumberFormat="0" applyFill="0" applyBorder="0" applyAlignment="0" applyProtection="0"/>
    <xf numFmtId="0" fontId="163" fillId="0" borderId="0" applyNumberFormat="0" applyFill="0" applyBorder="0" applyAlignment="0" applyProtection="0"/>
    <xf numFmtId="0" fontId="120" fillId="0" borderId="0" applyNumberFormat="0" applyFill="0" applyBorder="0" applyAlignment="0" applyProtection="0">
      <alignment vertical="top"/>
      <protection locked="0"/>
    </xf>
    <xf numFmtId="0" fontId="157" fillId="0" borderId="0" applyNumberFormat="0" applyFill="0" applyBorder="0" applyAlignment="0" applyProtection="0"/>
    <xf numFmtId="0" fontId="161" fillId="0" borderId="0" applyNumberFormat="0" applyFill="0" applyBorder="0" applyAlignment="0" applyProtection="0"/>
    <xf numFmtId="0" fontId="163" fillId="0" borderId="0" applyNumberFormat="0" applyFill="0" applyBorder="0" applyAlignment="0" applyProtection="0"/>
    <xf numFmtId="0" fontId="37" fillId="0" borderId="0" applyNumberFormat="0" applyFill="0" applyBorder="0" applyAlignment="0" applyProtection="0">
      <alignment vertical="top"/>
      <protection locked="0"/>
    </xf>
    <xf numFmtId="0" fontId="78" fillId="4" borderId="3" applyNumberFormat="0" applyAlignment="0" applyProtection="0"/>
    <xf numFmtId="10" fontId="31" fillId="21" borderId="8" applyNumberFormat="0" applyBorder="0" applyAlignment="0" applyProtection="0"/>
    <xf numFmtId="10" fontId="31" fillId="21" borderId="8" applyNumberFormat="0" applyBorder="0" applyAlignment="0" applyProtection="0"/>
    <xf numFmtId="10" fontId="31" fillId="21" borderId="8" applyNumberFormat="0" applyBorder="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78" fillId="4" borderId="3" applyNumberFormat="0" applyAlignment="0" applyProtection="0"/>
    <xf numFmtId="0" fontId="123" fillId="0" borderId="0" applyNumberFormat="0" applyFill="0" applyBorder="0" applyAlignment="0">
      <protection locked="0"/>
    </xf>
    <xf numFmtId="0" fontId="87" fillId="0" borderId="0"/>
    <xf numFmtId="0" fontId="124" fillId="0" borderId="0" applyNumberFormat="0" applyFill="0" applyBorder="0" applyProtection="0">
      <alignment horizontal="left" vertical="center"/>
    </xf>
    <xf numFmtId="0" fontId="79" fillId="0" borderId="13" applyNumberFormat="0" applyFill="0" applyAlignment="0" applyProtection="0"/>
    <xf numFmtId="0" fontId="79" fillId="0" borderId="13" applyNumberFormat="0" applyFill="0" applyAlignment="0" applyProtection="0"/>
    <xf numFmtId="0" fontId="79" fillId="0" borderId="13" applyNumberFormat="0" applyFill="0" applyAlignment="0" applyProtection="0"/>
    <xf numFmtId="0" fontId="111" fillId="0" borderId="0"/>
    <xf numFmtId="0" fontId="112" fillId="0" borderId="0"/>
    <xf numFmtId="0" fontId="111" fillId="0" borderId="0"/>
    <xf numFmtId="0" fontId="125" fillId="0" borderId="0"/>
    <xf numFmtId="0" fontId="126" fillId="0" borderId="0"/>
    <xf numFmtId="0" fontId="125" fillId="0" borderId="0"/>
    <xf numFmtId="0" fontId="127" fillId="0" borderId="0"/>
    <xf numFmtId="0" fontId="128" fillId="0" borderId="0"/>
    <xf numFmtId="0" fontId="127" fillId="0" borderId="0"/>
    <xf numFmtId="205" fontId="31" fillId="21" borderId="0">
      <alignment horizontal="center"/>
    </xf>
    <xf numFmtId="205" fontId="31" fillId="21" borderId="0">
      <alignment horizontal="center"/>
    </xf>
    <xf numFmtId="205" fontId="31" fillId="21" borderId="0">
      <alignment horizontal="center"/>
    </xf>
    <xf numFmtId="208" fontId="31" fillId="0" borderId="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37" fontId="129" fillId="0" borderId="0"/>
    <xf numFmtId="0" fontId="129" fillId="0" borderId="0"/>
    <xf numFmtId="209" fontId="130" fillId="0" borderId="0"/>
    <xf numFmtId="3" fontId="89" fillId="0" borderId="0"/>
    <xf numFmtId="3" fontId="89"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164" fillId="0" borderId="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89"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164" fillId="0" borderId="0"/>
    <xf numFmtId="0" fontId="164" fillId="0" borderId="0"/>
    <xf numFmtId="0" fontId="164" fillId="0" borderId="0"/>
    <xf numFmtId="0" fontId="89" fillId="0" borderId="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1" fillId="0" borderId="0" applyNumberFormat="0" applyBorder="0" applyAlignment="0" applyProtection="0"/>
    <xf numFmtId="0" fontId="30" fillId="0" borderId="0"/>
    <xf numFmtId="0" fontId="30" fillId="0" borderId="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117" fillId="0" borderId="0"/>
    <xf numFmtId="0" fontId="30" fillId="0" borderId="0"/>
    <xf numFmtId="0" fontId="30" fillId="0" borderId="0" applyNumberFormat="0" applyFont="0" applyFill="0" applyBorder="0" applyAlignment="0" applyProtection="0"/>
    <xf numFmtId="0" fontId="30"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30"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xf numFmtId="0" fontId="30" fillId="0" borderId="0" applyNumberFormat="0" applyFont="0" applyFill="0" applyBorder="0" applyAlignment="0" applyProtection="0"/>
    <xf numFmtId="0" fontId="30" fillId="0" borderId="0"/>
    <xf numFmtId="0" fontId="31" fillId="0" borderId="0" applyNumberFormat="0" applyBorder="0" applyAlignment="0" applyProtection="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1" fillId="0" borderId="0" applyNumberFormat="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30" fillId="0" borderId="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xf numFmtId="0" fontId="164" fillId="0" borderId="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91" fillId="0" borderId="0" applyNumberForma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162" fillId="0" borderId="0"/>
    <xf numFmtId="0" fontId="162"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91" fillId="0" borderId="0" applyNumberFormat="0" applyFill="0" applyBorder="0" applyAlignment="0" applyProtection="0"/>
    <xf numFmtId="0" fontId="30" fillId="0" borderId="0" applyNumberFormat="0" applyFont="0" applyFill="0" applyBorder="0" applyAlignment="0" applyProtection="0"/>
    <xf numFmtId="0" fontId="91" fillId="0" borderId="0" applyNumberFormat="0" applyFill="0" applyBorder="0" applyAlignment="0" applyProtection="0"/>
    <xf numFmtId="0" fontId="162" fillId="0" borderId="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alignment vertical="center"/>
    </xf>
    <xf numFmtId="0" fontId="164" fillId="0" borderId="0"/>
    <xf numFmtId="0" fontId="30" fillId="0" borderId="0"/>
    <xf numFmtId="0" fontId="30" fillId="0" borderId="0"/>
    <xf numFmtId="0" fontId="30" fillId="0" borderId="0" applyNumberFormat="0" applyFont="0" applyFill="0" applyBorder="0" applyAlignment="0" applyProtection="0"/>
    <xf numFmtId="0" fontId="30" fillId="0" borderId="0"/>
    <xf numFmtId="0" fontId="164" fillId="0" borderId="0"/>
    <xf numFmtId="0" fontId="164" fillId="0" borderId="0"/>
    <xf numFmtId="0" fontId="164" fillId="0" borderId="0"/>
    <xf numFmtId="0" fontId="164" fillId="0" borderId="0"/>
    <xf numFmtId="0" fontId="164" fillId="0" borderId="0"/>
    <xf numFmtId="0" fontId="30" fillId="0" borderId="0"/>
    <xf numFmtId="0" fontId="30" fillId="0" borderId="0"/>
    <xf numFmtId="0" fontId="30" fillId="0" borderId="0" applyNumberFormat="0" applyFont="0" applyFill="0" applyBorder="0" applyAlignment="0" applyProtection="0"/>
    <xf numFmtId="3" fontId="89" fillId="0" borderId="0"/>
    <xf numFmtId="0" fontId="30" fillId="0" borderId="0" applyNumberFormat="0" applyFont="0" applyFill="0" applyBorder="0" applyAlignment="0" applyProtection="0"/>
    <xf numFmtId="0" fontId="30" fillId="0" borderId="0"/>
    <xf numFmtId="3" fontId="89" fillId="0" borderId="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3" fontId="89" fillId="0" borderId="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lignment vertical="center"/>
    </xf>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164" fillId="0" borderId="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3" fontId="89"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117"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3" fontId="89" fillId="0" borderId="0"/>
    <xf numFmtId="0" fontId="30" fillId="0" borderId="0" applyNumberFormat="0" applyFont="0" applyFill="0" applyBorder="0" applyAlignment="0" applyProtection="0"/>
    <xf numFmtId="0" fontId="30" fillId="0" borderId="0"/>
    <xf numFmtId="0" fontId="30" fillId="0" borderId="0"/>
    <xf numFmtId="0" fontId="30" fillId="0" borderId="0" applyNumberFormat="0" applyFont="0" applyFill="0" applyBorder="0" applyAlignment="0" applyProtection="0"/>
    <xf numFmtId="0" fontId="30" fillId="0" borderId="0"/>
    <xf numFmtId="0" fontId="30"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164" fillId="0" borderId="0"/>
    <xf numFmtId="0" fontId="164" fillId="0" borderId="0"/>
    <xf numFmtId="0" fontId="164" fillId="0" borderId="0"/>
    <xf numFmtId="3" fontId="89" fillId="0" borderId="0"/>
    <xf numFmtId="0" fontId="30" fillId="0" borderId="0"/>
    <xf numFmtId="0" fontId="30" fillId="0" borderId="0"/>
    <xf numFmtId="0" fontId="30" fillId="0" borderId="0"/>
    <xf numFmtId="0" fontId="165" fillId="0" borderId="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1" fillId="0" borderId="0" applyNumberFormat="0" applyBorder="0" applyAlignment="0" applyProtection="0"/>
    <xf numFmtId="0" fontId="30" fillId="0" borderId="0" applyNumberFormat="0" applyFont="0" applyFill="0" applyBorder="0" applyAlignment="0" applyProtection="0"/>
    <xf numFmtId="0" fontId="30" fillId="0" borderId="0"/>
    <xf numFmtId="0" fontId="30" fillId="0" borderId="0"/>
    <xf numFmtId="0" fontId="164" fillId="0" borderId="0"/>
    <xf numFmtId="0" fontId="164" fillId="0" borderId="0"/>
    <xf numFmtId="0" fontId="164" fillId="0" borderId="0"/>
    <xf numFmtId="0" fontId="164" fillId="0" borderId="0"/>
    <xf numFmtId="0" fontId="164" fillId="0" borderId="0"/>
    <xf numFmtId="0" fontId="30" fillId="0" borderId="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165" fillId="0" borderId="0"/>
    <xf numFmtId="0" fontId="30"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1" fillId="0" borderId="0" applyNumberFormat="0" applyBorder="0" applyAlignment="0" applyProtection="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164" fillId="0" borderId="0"/>
    <xf numFmtId="0" fontId="30" fillId="0" borderId="0"/>
    <xf numFmtId="0" fontId="30" fillId="0" borderId="0" applyNumberFormat="0" applyFont="0" applyFill="0" applyBorder="0" applyAlignment="0" applyProtection="0"/>
    <xf numFmtId="0" fontId="30"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1" fillId="0" borderId="0" applyNumberFormat="0" applyBorder="0" applyAlignment="0" applyProtection="0"/>
    <xf numFmtId="0" fontId="30" fillId="0" borderId="0"/>
    <xf numFmtId="0" fontId="30" fillId="0" borderId="0"/>
    <xf numFmtId="0" fontId="30" fillId="0" borderId="0"/>
    <xf numFmtId="0" fontId="30" fillId="0" borderId="0"/>
    <xf numFmtId="0" fontId="30" fillId="0" borderId="0" applyNumberFormat="0" applyFont="0" applyFill="0" applyBorder="0" applyAlignment="0" applyProtection="0"/>
    <xf numFmtId="0" fontId="30" fillId="0" borderId="0"/>
    <xf numFmtId="0" fontId="30" fillId="0" borderId="0"/>
    <xf numFmtId="0" fontId="30" fillId="0" borderId="0" applyNumberFormat="0" applyFont="0" applyFill="0" applyBorder="0" applyAlignment="0" applyProtection="0"/>
    <xf numFmtId="0" fontId="30" fillId="0" borderId="0"/>
    <xf numFmtId="0" fontId="30" fillId="0" borderId="0"/>
    <xf numFmtId="0" fontId="31" fillId="0" borderId="0" applyNumberFormat="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165" fillId="0" borderId="0"/>
    <xf numFmtId="0" fontId="30" fillId="0" borderId="0" applyNumberFormat="0" applyFont="0" applyFill="0" applyBorder="0" applyAlignment="0" applyProtection="0"/>
    <xf numFmtId="0" fontId="165" fillId="0" borderId="0"/>
    <xf numFmtId="0" fontId="30" fillId="0" borderId="0" applyNumberFormat="0" applyFont="0" applyFill="0" applyBorder="0" applyAlignment="0" applyProtection="0"/>
    <xf numFmtId="0" fontId="165" fillId="0" borderId="0"/>
    <xf numFmtId="0" fontId="30" fillId="0" borderId="0" applyNumberFormat="0" applyFont="0" applyFill="0" applyBorder="0" applyAlignment="0" applyProtection="0"/>
    <xf numFmtId="0" fontId="165" fillId="0" borderId="0"/>
    <xf numFmtId="0" fontId="30" fillId="0" borderId="0" applyNumberFormat="0" applyFont="0" applyFill="0" applyBorder="0" applyAlignment="0" applyProtection="0"/>
    <xf numFmtId="0" fontId="165"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164" fillId="0" borderId="0"/>
    <xf numFmtId="0" fontId="30" fillId="0" borderId="0" applyNumberFormat="0" applyFont="0" applyFill="0" applyBorder="0" applyAlignment="0" applyProtection="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30" fillId="0" borderId="0" applyNumberFormat="0" applyFont="0" applyFill="0" applyBorder="0" applyAlignment="0" applyProtection="0"/>
    <xf numFmtId="0" fontId="131" fillId="0" borderId="0"/>
    <xf numFmtId="0" fontId="15" fillId="0" borderId="0"/>
    <xf numFmtId="173" fontId="20" fillId="0" borderId="0"/>
    <xf numFmtId="0" fontId="15" fillId="0" borderId="0"/>
    <xf numFmtId="0" fontId="11" fillId="4" borderId="14" applyNumberFormat="0" applyFont="0" applyAlignment="0" applyProtection="0"/>
    <xf numFmtId="0" fontId="30" fillId="4" borderId="14" applyNumberFormat="0" applyFont="0" applyAlignment="0" applyProtection="0"/>
    <xf numFmtId="0" fontId="162" fillId="4" borderId="14" applyNumberFormat="0" applyFont="0" applyAlignment="0" applyProtection="0"/>
    <xf numFmtId="0" fontId="30" fillId="4" borderId="14" applyNumberFormat="0" applyFont="0" applyAlignment="0" applyProtection="0"/>
    <xf numFmtId="0" fontId="68" fillId="4" borderId="32"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68" fillId="4" borderId="32" applyNumberFormat="0" applyFont="0" applyAlignment="0" applyProtection="0"/>
    <xf numFmtId="0" fontId="68" fillId="4" borderId="32" applyNumberFormat="0" applyFont="0" applyAlignment="0" applyProtection="0"/>
    <xf numFmtId="0" fontId="68" fillId="4" borderId="32" applyNumberFormat="0" applyFont="0" applyAlignment="0" applyProtection="0"/>
    <xf numFmtId="0" fontId="68" fillId="4" borderId="32"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156" fillId="4" borderId="14"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0" fontId="30" fillId="4" borderId="14" applyNumberFormat="0" applyFont="0" applyAlignment="0" applyProtection="0"/>
    <xf numFmtId="171" fontId="50" fillId="0" borderId="0" applyFont="0" applyFill="0" applyBorder="0" applyProtection="0">
      <alignment horizontal="right"/>
    </xf>
    <xf numFmtId="3" fontId="89" fillId="0" borderId="15" applyBorder="0"/>
    <xf numFmtId="3" fontId="89" fillId="0" borderId="15" applyBorder="0"/>
    <xf numFmtId="171" fontId="50" fillId="0" borderId="0" applyFont="0" applyFill="0" applyBorder="0" applyProtection="0">
      <alignment horizontal="right"/>
    </xf>
    <xf numFmtId="171" fontId="50" fillId="0" borderId="0" applyFont="0" applyFill="0" applyBorder="0" applyProtection="0">
      <alignment horizontal="right"/>
    </xf>
    <xf numFmtId="171" fontId="50" fillId="0" borderId="0" applyFont="0" applyFill="0" applyBorder="0" applyProtection="0">
      <alignment horizontal="right"/>
    </xf>
    <xf numFmtId="3" fontId="89" fillId="0" borderId="15" applyBorder="0"/>
    <xf numFmtId="3" fontId="89" fillId="0" borderId="15" applyBorder="0"/>
    <xf numFmtId="3" fontId="89" fillId="0" borderId="15" applyBorder="0"/>
    <xf numFmtId="3" fontId="89" fillId="0" borderId="15" applyBorder="0"/>
    <xf numFmtId="3" fontId="89" fillId="0" borderId="15" applyBorder="0"/>
    <xf numFmtId="3" fontId="89" fillId="0" borderId="15" applyBorder="0"/>
    <xf numFmtId="3" fontId="89" fillId="0" borderId="15" applyBorder="0"/>
    <xf numFmtId="3" fontId="89" fillId="0" borderId="0" applyBorder="0"/>
    <xf numFmtId="3" fontId="89" fillId="0" borderId="0" applyBorder="0"/>
    <xf numFmtId="3" fontId="89" fillId="0" borderId="0" applyBorder="0"/>
    <xf numFmtId="3" fontId="89" fillId="0" borderId="0" applyBorder="0"/>
    <xf numFmtId="3" fontId="89" fillId="0" borderId="0" applyBorder="0"/>
    <xf numFmtId="3" fontId="89" fillId="0" borderId="0" applyBorder="0"/>
    <xf numFmtId="170" fontId="91" fillId="0" borderId="0" applyFont="0" applyFill="0" applyBorder="0" applyAlignment="0" applyProtection="0"/>
    <xf numFmtId="168" fontId="91" fillId="0" borderId="0" applyFont="0" applyFill="0" applyBorder="0" applyAlignment="0" applyProtection="0"/>
    <xf numFmtId="188" fontId="30" fillId="0" borderId="0"/>
    <xf numFmtId="0" fontId="132" fillId="0" borderId="0">
      <alignment horizontal="left"/>
    </xf>
    <xf numFmtId="0" fontId="81" fillId="13" borderId="16" applyNumberFormat="0" applyAlignment="0" applyProtection="0"/>
    <xf numFmtId="0" fontId="81" fillId="13" borderId="16" applyNumberFormat="0" applyAlignment="0" applyProtection="0"/>
    <xf numFmtId="0" fontId="81" fillId="13" borderId="16" applyNumberFormat="0" applyAlignment="0" applyProtection="0"/>
    <xf numFmtId="0" fontId="38" fillId="0" borderId="0">
      <alignment vertical="center"/>
    </xf>
    <xf numFmtId="0" fontId="127" fillId="0" borderId="0"/>
    <xf numFmtId="0" fontId="128" fillId="0" borderId="0"/>
    <xf numFmtId="0" fontId="127" fillId="0" borderId="0"/>
    <xf numFmtId="9" fontId="11"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10" fontId="30"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62" fillId="0" borderId="0" applyFont="0" applyFill="0" applyBorder="0" applyAlignment="0" applyProtection="0"/>
    <xf numFmtId="9" fontId="162" fillId="0" borderId="0" applyFont="0" applyFill="0" applyBorder="0" applyAlignment="0" applyProtection="0"/>
    <xf numFmtId="9" fontId="162"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89" fillId="0" borderId="0" applyFont="0" applyFill="0" applyBorder="0" applyProtection="0">
      <alignment horizontal="right"/>
    </xf>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47"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160"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91"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91" fillId="0" borderId="0" applyFont="0" applyFill="0" applyBorder="0" applyAlignment="0" applyProtection="0"/>
    <xf numFmtId="9" fontId="30" fillId="0" borderId="0" applyFont="0" applyFill="0" applyBorder="0" applyAlignment="0" applyProtection="0"/>
    <xf numFmtId="9" fontId="91"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89" fillId="0" borderId="0" applyFont="0" applyFill="0" applyBorder="0" applyProtection="0">
      <alignment horizontal="right"/>
    </xf>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89" fillId="0" borderId="0" applyFont="0" applyFill="0" applyBorder="0" applyProtection="0">
      <alignment horizontal="right"/>
    </xf>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06"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06"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06"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06"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06"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6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30" fillId="0" borderId="0" applyFont="0" applyFill="0" applyBorder="0" applyAlignment="0" applyProtection="0"/>
    <xf numFmtId="9" fontId="106"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68"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156"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175" fontId="30" fillId="0" borderId="0" applyFont="0" applyFill="0" applyBorder="0" applyAlignment="0" applyProtection="0"/>
    <xf numFmtId="1" fontId="133" fillId="18" borderId="0">
      <alignment horizontal="center"/>
    </xf>
    <xf numFmtId="210" fontId="31" fillId="0" borderId="0"/>
    <xf numFmtId="210" fontId="31" fillId="0" borderId="0"/>
    <xf numFmtId="210" fontId="31" fillId="0" borderId="0"/>
    <xf numFmtId="49" fontId="89" fillId="0" borderId="0">
      <alignment horizontal="right"/>
    </xf>
    <xf numFmtId="49" fontId="89" fillId="0" borderId="0">
      <alignment horizontal="right"/>
    </xf>
    <xf numFmtId="0" fontId="134" fillId="0" borderId="0"/>
    <xf numFmtId="0" fontId="135" fillId="0" borderId="0"/>
    <xf numFmtId="0" fontId="135" fillId="0" borderId="0"/>
    <xf numFmtId="0" fontId="134" fillId="0" borderId="0"/>
    <xf numFmtId="0" fontId="134" fillId="0" borderId="0"/>
    <xf numFmtId="0" fontId="135" fillId="0" borderId="0"/>
    <xf numFmtId="0" fontId="135" fillId="0" borderId="0"/>
    <xf numFmtId="0" fontId="134" fillId="0" borderId="0"/>
    <xf numFmtId="0" fontId="134" fillId="0" borderId="0"/>
    <xf numFmtId="0" fontId="135" fillId="0" borderId="0"/>
    <xf numFmtId="0" fontId="135" fillId="0" borderId="0"/>
    <xf numFmtId="0" fontId="134" fillId="0" borderId="0"/>
    <xf numFmtId="0" fontId="159" fillId="0" borderId="0"/>
    <xf numFmtId="0" fontId="134" fillId="0" borderId="0"/>
    <xf numFmtId="0" fontId="135" fillId="0" borderId="0"/>
    <xf numFmtId="0" fontId="134" fillId="0" borderId="0"/>
    <xf numFmtId="0" fontId="135" fillId="0" borderId="0"/>
    <xf numFmtId="0" fontId="134" fillId="0" borderId="0"/>
    <xf numFmtId="0" fontId="159" fillId="0" borderId="0"/>
    <xf numFmtId="0" fontId="124" fillId="0" borderId="0" applyNumberFormat="0" applyFill="0" applyBorder="0" applyProtection="0">
      <alignment horizontal="right" vertical="center"/>
    </xf>
    <xf numFmtId="0" fontId="30" fillId="22" borderId="0" applyNumberFormat="0" applyFont="0" applyBorder="0" applyAlignment="0" applyProtection="0"/>
    <xf numFmtId="0" fontId="30" fillId="22" borderId="0" applyNumberFormat="0" applyFont="0" applyBorder="0" applyAlignment="0" applyProtection="0"/>
    <xf numFmtId="186" fontId="39" fillId="0" borderId="0"/>
    <xf numFmtId="186" fontId="39" fillId="0" borderId="0"/>
    <xf numFmtId="186"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0" fontId="39" fillId="0" borderId="17">
      <alignment horizontal="centerContinuous"/>
    </xf>
    <xf numFmtId="3" fontId="31" fillId="0" borderId="0"/>
    <xf numFmtId="3" fontId="31" fillId="0" borderId="0"/>
    <xf numFmtId="0" fontId="40" fillId="0" borderId="17"/>
    <xf numFmtId="0" fontId="11" fillId="0" borderId="0">
      <alignment vertical="top"/>
    </xf>
    <xf numFmtId="0" fontId="30" fillId="0" borderId="0"/>
    <xf numFmtId="0" fontId="30" fillId="0" borderId="0" applyNumberFormat="0" applyFill="0" applyBorder="0" applyAlignment="0" applyProtection="0"/>
    <xf numFmtId="0" fontId="156"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162" fillId="0" borderId="0">
      <alignment vertical="top"/>
    </xf>
    <xf numFmtId="0" fontId="30" fillId="0" borderId="0" applyNumberFormat="0" applyFill="0" applyBorder="0" applyAlignment="0" applyProtection="0"/>
    <xf numFmtId="3" fontId="89" fillId="0" borderId="0"/>
    <xf numFmtId="0" fontId="30" fillId="0" borderId="0">
      <alignment vertical="top"/>
    </xf>
    <xf numFmtId="0" fontId="30" fillId="0" borderId="0"/>
    <xf numFmtId="0" fontId="30" fillId="0" borderId="0"/>
    <xf numFmtId="0" fontId="30" fillId="0" borderId="0">
      <alignment vertical="top"/>
    </xf>
    <xf numFmtId="0" fontId="30" fillId="0" borderId="0">
      <alignment vertical="top"/>
    </xf>
    <xf numFmtId="3" fontId="89" fillId="0" borderId="0"/>
    <xf numFmtId="0" fontId="30" fillId="0" borderId="0">
      <alignment vertical="top"/>
    </xf>
    <xf numFmtId="0" fontId="30" fillId="0" borderId="0"/>
    <xf numFmtId="0" fontId="30" fillId="0" borderId="0">
      <alignment vertical="top"/>
    </xf>
    <xf numFmtId="0" fontId="30" fillId="0" borderId="0"/>
    <xf numFmtId="3" fontId="89" fillId="0" borderId="0"/>
    <xf numFmtId="0" fontId="30" fillId="0" borderId="0">
      <alignment vertical="top"/>
    </xf>
    <xf numFmtId="0" fontId="30" fillId="0" borderId="0" applyNumberFormat="0" applyFill="0" applyBorder="0" applyAlignment="0" applyProtection="0"/>
    <xf numFmtId="0" fontId="30" fillId="0" borderId="0">
      <alignment vertical="top"/>
    </xf>
    <xf numFmtId="0" fontId="30" fillId="0" borderId="0">
      <alignment vertical="top"/>
    </xf>
    <xf numFmtId="0" fontId="30" fillId="0" borderId="0"/>
    <xf numFmtId="0" fontId="30" fillId="0" borderId="0"/>
    <xf numFmtId="0" fontId="30" fillId="0" borderId="0"/>
    <xf numFmtId="0" fontId="30" fillId="0" borderId="0"/>
    <xf numFmtId="0" fontId="30" fillId="0" borderId="0">
      <alignment vertical="top"/>
    </xf>
    <xf numFmtId="0" fontId="30" fillId="0" borderId="0"/>
    <xf numFmtId="0" fontId="30" fillId="0" borderId="0"/>
    <xf numFmtId="0" fontId="30" fillId="0" borderId="0"/>
    <xf numFmtId="0" fontId="30" fillId="0" borderId="0"/>
    <xf numFmtId="0" fontId="30" fillId="0" borderId="0"/>
    <xf numFmtId="0" fontId="30" fillId="0" borderId="0">
      <alignment vertical="top"/>
    </xf>
    <xf numFmtId="0" fontId="30" fillId="0" borderId="0"/>
    <xf numFmtId="0" fontId="30" fillId="0" borderId="0">
      <alignment vertical="top"/>
    </xf>
    <xf numFmtId="0" fontId="30" fillId="0" borderId="0">
      <alignment vertical="top"/>
    </xf>
    <xf numFmtId="0" fontId="30" fillId="0" borderId="0">
      <alignment vertical="top"/>
    </xf>
    <xf numFmtId="0" fontId="30" fillId="0" borderId="0"/>
    <xf numFmtId="0" fontId="30" fillId="0" borderId="0"/>
    <xf numFmtId="0" fontId="30" fillId="0" borderId="0">
      <alignment vertical="top"/>
    </xf>
    <xf numFmtId="0" fontId="30" fillId="0" borderId="0"/>
    <xf numFmtId="0" fontId="30" fillId="0" borderId="0">
      <alignment vertical="top"/>
    </xf>
    <xf numFmtId="0" fontId="30" fillId="0" borderId="0">
      <alignment vertical="top"/>
    </xf>
    <xf numFmtId="0" fontId="30" fillId="0" borderId="0"/>
    <xf numFmtId="0" fontId="30" fillId="0" borderId="0">
      <alignment vertical="top"/>
    </xf>
    <xf numFmtId="0" fontId="30" fillId="0" borderId="0"/>
    <xf numFmtId="0" fontId="30" fillId="0" borderId="0">
      <alignment vertical="top"/>
    </xf>
    <xf numFmtId="0" fontId="30" fillId="0" borderId="0"/>
    <xf numFmtId="0" fontId="30" fillId="0" borderId="0">
      <alignment vertical="top"/>
    </xf>
    <xf numFmtId="0" fontId="30" fillId="0" borderId="0">
      <alignment vertical="top"/>
    </xf>
    <xf numFmtId="0" fontId="30" fillId="0" borderId="0">
      <alignment vertical="top"/>
    </xf>
    <xf numFmtId="0" fontId="30" fillId="0" borderId="0"/>
    <xf numFmtId="0" fontId="30" fillId="0" borderId="0"/>
    <xf numFmtId="0" fontId="30" fillId="0" borderId="0">
      <alignment vertical="top"/>
    </xf>
    <xf numFmtId="0" fontId="30" fillId="0" borderId="0"/>
    <xf numFmtId="0" fontId="30" fillId="0" borderId="0">
      <alignment vertical="top"/>
    </xf>
    <xf numFmtId="0" fontId="30" fillId="0" borderId="0"/>
    <xf numFmtId="0" fontId="30" fillId="0" borderId="0">
      <alignment vertical="top"/>
    </xf>
    <xf numFmtId="0" fontId="30" fillId="0" borderId="0">
      <alignment vertical="top"/>
    </xf>
    <xf numFmtId="0" fontId="30" fillId="0" borderId="0"/>
    <xf numFmtId="0" fontId="30" fillId="0" borderId="0">
      <alignment vertical="top"/>
    </xf>
    <xf numFmtId="0" fontId="30" fillId="0" borderId="0">
      <alignment vertical="top"/>
    </xf>
    <xf numFmtId="0" fontId="30" fillId="0" borderId="0"/>
    <xf numFmtId="0" fontId="30" fillId="0" borderId="0"/>
    <xf numFmtId="0" fontId="30" fillId="0" borderId="0">
      <alignment vertical="top"/>
    </xf>
    <xf numFmtId="0" fontId="30" fillId="0" borderId="0">
      <alignment vertical="top"/>
    </xf>
    <xf numFmtId="0" fontId="30" fillId="0" borderId="0"/>
    <xf numFmtId="0" fontId="30" fillId="0" borderId="0">
      <alignment vertical="top"/>
    </xf>
    <xf numFmtId="0" fontId="30" fillId="0" borderId="0">
      <alignment vertical="top"/>
    </xf>
    <xf numFmtId="0" fontId="30" fillId="0" borderId="0"/>
    <xf numFmtId="0" fontId="30" fillId="0" borderId="0">
      <alignment vertical="top"/>
    </xf>
    <xf numFmtId="0" fontId="30" fillId="0" borderId="0">
      <alignment vertical="top"/>
    </xf>
    <xf numFmtId="0" fontId="30" fillId="0" borderId="0"/>
    <xf numFmtId="0" fontId="30" fillId="0" borderId="0"/>
    <xf numFmtId="0" fontId="30" fillId="0" borderId="0"/>
    <xf numFmtId="0" fontId="30" fillId="0" borderId="0">
      <alignment vertical="top"/>
    </xf>
    <xf numFmtId="0" fontId="30" fillId="0" borderId="0">
      <alignment vertical="top"/>
    </xf>
    <xf numFmtId="0" fontId="30" fillId="0" borderId="0"/>
    <xf numFmtId="3" fontId="89" fillId="0" borderId="0"/>
    <xf numFmtId="0" fontId="30" fillId="0" borderId="0">
      <alignment vertical="top"/>
    </xf>
    <xf numFmtId="0" fontId="30" fillId="0" borderId="0">
      <alignment vertical="top"/>
    </xf>
    <xf numFmtId="0" fontId="30" fillId="0" borderId="0">
      <alignment vertical="top"/>
    </xf>
    <xf numFmtId="0" fontId="30" fillId="0" borderId="0"/>
    <xf numFmtId="0" fontId="30" fillId="0" borderId="0">
      <alignment vertical="top"/>
    </xf>
    <xf numFmtId="0" fontId="30" fillId="0" borderId="0"/>
    <xf numFmtId="0" fontId="30" fillId="0" borderId="0"/>
    <xf numFmtId="0" fontId="30" fillId="0" borderId="0">
      <alignment vertical="top"/>
    </xf>
    <xf numFmtId="0" fontId="30" fillId="0" borderId="0">
      <alignment vertical="top"/>
    </xf>
    <xf numFmtId="0" fontId="30" fillId="0" borderId="0"/>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xf numFmtId="0" fontId="136" fillId="23" borderId="18" applyNumberFormat="0" applyAlignment="0" applyProtection="0"/>
    <xf numFmtId="2" fontId="136" fillId="24" borderId="18" applyProtection="0">
      <alignment horizontal="right"/>
    </xf>
    <xf numFmtId="2" fontId="137" fillId="25" borderId="18" applyProtection="0">
      <alignment horizontal="right"/>
    </xf>
    <xf numFmtId="14" fontId="138" fillId="26" borderId="18" applyProtection="0">
      <alignment horizontal="right"/>
    </xf>
    <xf numFmtId="14" fontId="138" fillId="26" borderId="18" applyProtection="0">
      <alignment horizontal="left"/>
    </xf>
    <xf numFmtId="0" fontId="139" fillId="23" borderId="18" applyNumberFormat="0" applyProtection="0">
      <alignment horizontal="left"/>
    </xf>
    <xf numFmtId="0" fontId="51" fillId="0" borderId="0" applyNumberFormat="0" applyFill="0" applyBorder="0" applyProtection="0">
      <alignment vertical="center"/>
    </xf>
    <xf numFmtId="0" fontId="59" fillId="0" borderId="0"/>
    <xf numFmtId="0" fontId="59" fillId="0" borderId="0"/>
    <xf numFmtId="0" fontId="59" fillId="0" borderId="0"/>
    <xf numFmtId="0" fontId="59" fillId="0" borderId="0"/>
    <xf numFmtId="0" fontId="59" fillId="0" borderId="0"/>
    <xf numFmtId="0" fontId="59" fillId="0" borderId="0"/>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30" fillId="0" borderId="0">
      <alignment vertical="top"/>
    </xf>
    <xf numFmtId="0" fontId="140" fillId="0" borderId="6" applyNumberFormat="0" applyFill="0" applyProtection="0">
      <alignment horizontal="left" vertical="center"/>
    </xf>
    <xf numFmtId="3" fontId="55" fillId="0" borderId="0" applyNumberFormat="0"/>
    <xf numFmtId="0" fontId="36" fillId="0" borderId="0">
      <alignment vertical="center"/>
    </xf>
    <xf numFmtId="0" fontId="36" fillId="0" borderId="0">
      <alignment vertical="center"/>
    </xf>
    <xf numFmtId="0" fontId="36" fillId="0" borderId="0">
      <alignment vertical="center"/>
    </xf>
    <xf numFmtId="0" fontId="82" fillId="0" borderId="0" applyNumberFormat="0" applyFill="0" applyBorder="0" applyAlignment="0" applyProtection="0"/>
    <xf numFmtId="0" fontId="82" fillId="0" borderId="0" applyNumberFormat="0" applyFill="0" applyBorder="0" applyAlignment="0" applyProtection="0"/>
    <xf numFmtId="0" fontId="82" fillId="0" borderId="0" applyNumberFormat="0" applyFill="0" applyBorder="0" applyAlignment="0" applyProtection="0"/>
    <xf numFmtId="3" fontId="141" fillId="0" borderId="0"/>
    <xf numFmtId="0" fontId="142" fillId="27" borderId="0" applyNumberFormat="0" applyBorder="0" applyProtection="0">
      <alignment horizontal="left" vertical="center"/>
    </xf>
    <xf numFmtId="0" fontId="143" fillId="1" borderId="0" applyNumberFormat="0" applyBorder="0" applyProtection="0">
      <alignment horizontal="left" vertical="center"/>
    </xf>
    <xf numFmtId="188" fontId="55" fillId="0" borderId="0"/>
    <xf numFmtId="211" fontId="144" fillId="0" borderId="15" applyNumberFormat="0" applyFont="0" applyFill="0" applyAlignment="0" applyProtection="0"/>
    <xf numFmtId="0" fontId="55" fillId="0" borderId="6">
      <alignment horizontal="center" wrapText="1"/>
    </xf>
    <xf numFmtId="0" fontId="55" fillId="0" borderId="6">
      <alignment horizontal="right" wrapText="1"/>
    </xf>
    <xf numFmtId="0" fontId="55" fillId="0" borderId="6">
      <alignment horizontal="center" wrapText="1"/>
    </xf>
    <xf numFmtId="0" fontId="55" fillId="0" borderId="6">
      <alignment horizontal="right" wrapText="1"/>
    </xf>
    <xf numFmtId="0" fontId="55" fillId="0" borderId="6">
      <alignment horizontal="right" wrapText="1"/>
    </xf>
    <xf numFmtId="0" fontId="55" fillId="0" borderId="6">
      <alignment horizontal="right" wrapText="1"/>
    </xf>
    <xf numFmtId="0" fontId="55" fillId="0" borderId="6">
      <alignment horizontal="right" wrapText="1"/>
    </xf>
    <xf numFmtId="0" fontId="55" fillId="0" borderId="6">
      <alignment horizontal="right" wrapText="1"/>
    </xf>
    <xf numFmtId="0" fontId="55" fillId="0" borderId="6">
      <alignment horizontal="right" wrapText="1"/>
    </xf>
    <xf numFmtId="0" fontId="55" fillId="0" borderId="6">
      <alignment horizontal="right" wrapText="1"/>
    </xf>
    <xf numFmtId="0" fontId="55" fillId="0" borderId="6">
      <alignment horizontal="right" wrapText="1"/>
    </xf>
    <xf numFmtId="0" fontId="55" fillId="0" borderId="6">
      <alignment horizontal="right" wrapText="1"/>
    </xf>
    <xf numFmtId="0" fontId="83" fillId="0" borderId="19" applyNumberFormat="0" applyFill="0" applyAlignment="0" applyProtection="0"/>
    <xf numFmtId="0" fontId="83" fillId="0" borderId="19" applyNumberFormat="0" applyFill="0" applyAlignment="0" applyProtection="0"/>
    <xf numFmtId="0" fontId="83" fillId="0" borderId="19" applyNumberFormat="0" applyFill="0" applyAlignment="0" applyProtection="0"/>
    <xf numFmtId="3" fontId="55" fillId="0" borderId="2" applyNumberFormat="0"/>
    <xf numFmtId="188" fontId="51" fillId="0" borderId="20"/>
    <xf numFmtId="188" fontId="51" fillId="0" borderId="20"/>
    <xf numFmtId="188" fontId="51" fillId="0" borderId="20"/>
    <xf numFmtId="212" fontId="145" fillId="0" borderId="0">
      <alignment horizontal="right"/>
    </xf>
    <xf numFmtId="213" fontId="133" fillId="18" borderId="1" applyBorder="0">
      <alignment horizontal="right" vertical="center"/>
      <protection locked="0"/>
    </xf>
    <xf numFmtId="0" fontId="146" fillId="0" borderId="0" applyNumberFormat="0"/>
    <xf numFmtId="0" fontId="84" fillId="0" borderId="0" applyNumberFormat="0" applyFill="0" applyBorder="0" applyAlignment="0" applyProtection="0"/>
    <xf numFmtId="0" fontId="84" fillId="0" borderId="0" applyNumberFormat="0" applyFill="0" applyBorder="0" applyAlignment="0" applyProtection="0"/>
    <xf numFmtId="0" fontId="84" fillId="0" borderId="0" applyNumberFormat="0" applyFill="0" applyBorder="0" applyAlignment="0" applyProtection="0"/>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1" fontId="30" fillId="0" borderId="0">
      <alignment horizontal="center"/>
    </xf>
    <xf numFmtId="0" fontId="30"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0"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applyFill="0" applyAlignment="0">
      <protection locked="0"/>
    </xf>
    <xf numFmtId="0" fontId="11" fillId="0" borderId="0" applyFill="0" applyAlignment="0">
      <protection locked="0"/>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xf numFmtId="9" fontId="11" fillId="0" borderId="0"/>
    <xf numFmtId="9" fontId="11" fillId="0" borderId="0"/>
    <xf numFmtId="9" fontId="11" fillId="0" borderId="0"/>
    <xf numFmtId="9" fontId="11" fillId="0" borderId="0"/>
    <xf numFmtId="9" fontId="11" fillId="0" borderId="0"/>
    <xf numFmtId="9" fontId="11" fillId="0" borderId="0"/>
    <xf numFmtId="9" fontId="11" fillId="0" borderId="0"/>
    <xf numFmtId="9" fontId="11" fillId="0" borderId="0"/>
    <xf numFmtId="9" fontId="11" fillId="0" borderId="0"/>
    <xf numFmtId="0" fontId="11" fillId="0" borderId="0"/>
    <xf numFmtId="0" fontId="11" fillId="0" borderId="0"/>
    <xf numFmtId="186" fontId="11" fillId="0" borderId="0"/>
    <xf numFmtId="186" fontId="11" fillId="0" borderId="0"/>
    <xf numFmtId="186" fontId="11" fillId="0" borderId="0"/>
    <xf numFmtId="186" fontId="11" fillId="0" borderId="0"/>
    <xf numFmtId="186" fontId="11" fillId="0" borderId="0"/>
    <xf numFmtId="186" fontId="11" fillId="0" borderId="0"/>
    <xf numFmtId="186" fontId="11" fillId="0" borderId="0"/>
    <xf numFmtId="186" fontId="11" fillId="0" borderId="0"/>
    <xf numFmtId="186" fontId="11" fillId="0" borderId="0"/>
    <xf numFmtId="186" fontId="11" fillId="0" borderId="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43"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205" fontId="11" fillId="0" borderId="0" applyFont="0" applyFill="0" applyBorder="0" applyAlignment="0" applyProtection="0"/>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0" fontId="167" fillId="0" borderId="0"/>
    <xf numFmtId="0" fontId="167" fillId="0" borderId="0"/>
    <xf numFmtId="175" fontId="11" fillId="19" borderId="8" applyNumberFormat="0" applyFont="0" applyBorder="0" applyAlignment="0" applyProtection="0"/>
    <xf numFmtId="175" fontId="11" fillId="19" borderId="8" applyNumberFormat="0" applyFont="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1" fillId="0" borderId="0" applyNumberFormat="0" applyFont="0" applyFill="0" applyBorder="0" applyAlignment="0" applyProtection="0"/>
    <xf numFmtId="0" fontId="11" fillId="0" borderId="0"/>
    <xf numFmtId="0" fontId="11"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0" fillId="0" borderId="0"/>
    <xf numFmtId="0" fontId="10"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0" fillId="0" borderId="0"/>
    <xf numFmtId="0" fontId="10" fillId="0" borderId="0"/>
    <xf numFmtId="0" fontId="11" fillId="0" borderId="0" applyNumberFormat="0" applyFont="0" applyFill="0" applyBorder="0" applyAlignment="0" applyProtection="0"/>
    <xf numFmtId="0" fontId="11" fillId="0" borderId="0"/>
    <xf numFmtId="0" fontId="10" fillId="0" borderId="0"/>
    <xf numFmtId="0" fontId="10"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0" fillId="0" borderId="0"/>
    <xf numFmtId="0" fontId="11" fillId="0" borderId="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lignment vertical="center"/>
    </xf>
    <xf numFmtId="0" fontId="11" fillId="0" borderId="0" applyNumberFormat="0" applyFont="0" applyFill="0" applyBorder="0" applyAlignment="0" applyProtection="0"/>
    <xf numFmtId="0" fontId="10" fillId="0" borderId="0"/>
    <xf numFmtId="0" fontId="10"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0" fillId="0" borderId="0"/>
    <xf numFmtId="0" fontId="11" fillId="0" borderId="0" applyNumberFormat="0" applyFont="0" applyFill="0" applyBorder="0" applyAlignment="0" applyProtection="0"/>
    <xf numFmtId="0" fontId="11" fillId="0" borderId="0"/>
    <xf numFmtId="0" fontId="11" fillId="0" borderId="0"/>
    <xf numFmtId="0" fontId="11" fillId="0" borderId="0" applyNumberFormat="0" applyFont="0" applyFill="0" applyBorder="0" applyAlignment="0" applyProtection="0"/>
    <xf numFmtId="0" fontId="11" fillId="0" borderId="0"/>
    <xf numFmtId="0" fontId="1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1" fillId="0" borderId="0" applyNumberFormat="0" applyFont="0" applyFill="0" applyBorder="0" applyAlignment="0" applyProtection="0"/>
    <xf numFmtId="0" fontId="11" fillId="0" borderId="0"/>
    <xf numFmtId="0" fontId="11" fillId="0" borderId="0"/>
    <xf numFmtId="0" fontId="11"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xf numFmtId="0" fontId="11"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0" fillId="0" borderId="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xf numFmtId="0" fontId="11" fillId="0" borderId="0"/>
    <xf numFmtId="0" fontId="11" fillId="0" borderId="0"/>
    <xf numFmtId="0" fontId="11" fillId="0" borderId="0" applyNumberFormat="0" applyFont="0" applyFill="0" applyBorder="0" applyAlignment="0" applyProtection="0"/>
    <xf numFmtId="0" fontId="11" fillId="0" borderId="0"/>
    <xf numFmtId="0" fontId="11" fillId="0" borderId="0"/>
    <xf numFmtId="0" fontId="11" fillId="0" borderId="0" applyNumberFormat="0" applyFont="0" applyFill="0" applyBorder="0" applyAlignment="0" applyProtection="0"/>
    <xf numFmtId="0" fontId="11"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0" fillId="0" borderId="0"/>
    <xf numFmtId="0" fontId="11" fillId="0" borderId="0" applyNumberFormat="0" applyFont="0" applyFill="0" applyBorder="0" applyAlignment="0" applyProtection="0"/>
    <xf numFmtId="0" fontId="10" fillId="0" borderId="0"/>
    <xf numFmtId="0" fontId="10" fillId="0" borderId="0"/>
    <xf numFmtId="0" fontId="10"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175" fontId="11" fillId="0" borderId="0" applyFont="0" applyFill="0" applyBorder="0" applyAlignment="0" applyProtection="0"/>
    <xf numFmtId="0" fontId="168" fillId="0" borderId="0"/>
    <xf numFmtId="0" fontId="168" fillId="0" borderId="0"/>
    <xf numFmtId="0" fontId="11" fillId="22" borderId="0" applyNumberFormat="0" applyFont="0" applyBorder="0" applyAlignment="0" applyProtection="0"/>
    <xf numFmtId="0" fontId="11" fillId="22" borderId="0" applyNumberFormat="0" applyFont="0" applyBorder="0" applyAlignment="0" applyProtection="0"/>
    <xf numFmtId="0" fontId="11" fillId="0" borderId="0"/>
    <xf numFmtId="0" fontId="11" fillId="0" borderId="0" applyNumberFormat="0" applyFill="0" applyBorder="0" applyAlignment="0" applyProtection="0"/>
    <xf numFmtId="0" fontId="11" fillId="0" borderId="0">
      <alignment vertical="top"/>
    </xf>
    <xf numFmtId="0" fontId="11" fillId="0" borderId="0">
      <alignment vertical="top"/>
    </xf>
    <xf numFmtId="0" fontId="11" fillId="0" borderId="0" applyNumberFormat="0" applyFill="0" applyBorder="0" applyAlignment="0" applyProtection="0"/>
    <xf numFmtId="0" fontId="11" fillId="0" borderId="0">
      <alignment vertical="top"/>
    </xf>
    <xf numFmtId="0" fontId="11" fillId="0" borderId="0"/>
    <xf numFmtId="0" fontId="11" fillId="0" borderId="0"/>
    <xf numFmtId="0" fontId="11" fillId="0" borderId="0">
      <alignment vertical="top"/>
    </xf>
    <xf numFmtId="0" fontId="11" fillId="0" borderId="0">
      <alignment vertical="top"/>
    </xf>
    <xf numFmtId="0" fontId="11" fillId="0" borderId="0">
      <alignment vertical="top"/>
    </xf>
    <xf numFmtId="0" fontId="11" fillId="0" borderId="0"/>
    <xf numFmtId="0" fontId="11" fillId="0" borderId="0">
      <alignment vertical="top"/>
    </xf>
    <xf numFmtId="0" fontId="11" fillId="0" borderId="0"/>
    <xf numFmtId="0" fontId="11" fillId="0" borderId="0">
      <alignment vertical="top"/>
    </xf>
    <xf numFmtId="0" fontId="11" fillId="0" borderId="0">
      <alignment vertical="top"/>
    </xf>
    <xf numFmtId="0" fontId="11" fillId="0" borderId="0">
      <alignment vertical="top"/>
    </xf>
    <xf numFmtId="0" fontId="11" fillId="0" borderId="0"/>
    <xf numFmtId="0" fontId="11" fillId="0" borderId="0"/>
    <xf numFmtId="0" fontId="11" fillId="0" borderId="0"/>
    <xf numFmtId="0" fontId="11" fillId="0" borderId="0"/>
    <xf numFmtId="0" fontId="11" fillId="0" borderId="0">
      <alignment vertical="top"/>
    </xf>
    <xf numFmtId="0" fontId="11" fillId="0" borderId="0"/>
    <xf numFmtId="0" fontId="11" fillId="0" borderId="0"/>
    <xf numFmtId="0" fontId="11" fillId="0" borderId="0"/>
    <xf numFmtId="0" fontId="11" fillId="0" borderId="0"/>
    <xf numFmtId="0" fontId="11" fillId="0" borderId="0"/>
    <xf numFmtId="0" fontId="11" fillId="0" borderId="0">
      <alignment vertical="top"/>
    </xf>
    <xf numFmtId="0" fontId="11" fillId="0" borderId="0"/>
    <xf numFmtId="0" fontId="11" fillId="0" borderId="0">
      <alignment vertical="top"/>
    </xf>
    <xf numFmtId="0" fontId="11" fillId="0" borderId="0">
      <alignment vertical="top"/>
    </xf>
    <xf numFmtId="0" fontId="11" fillId="0" borderId="0">
      <alignment vertical="top"/>
    </xf>
    <xf numFmtId="0" fontId="11" fillId="0" borderId="0"/>
    <xf numFmtId="0" fontId="11" fillId="0" borderId="0"/>
    <xf numFmtId="0" fontId="11" fillId="0" borderId="0">
      <alignment vertical="top"/>
    </xf>
    <xf numFmtId="0" fontId="11" fillId="0" borderId="0"/>
    <xf numFmtId="0" fontId="11" fillId="0" borderId="0">
      <alignment vertical="top"/>
    </xf>
    <xf numFmtId="0" fontId="11" fillId="0" borderId="0">
      <alignment vertical="top"/>
    </xf>
    <xf numFmtId="0" fontId="11" fillId="0" borderId="0"/>
    <xf numFmtId="0" fontId="11" fillId="0" borderId="0">
      <alignment vertical="top"/>
    </xf>
    <xf numFmtId="0" fontId="11" fillId="0" borderId="0"/>
    <xf numFmtId="0" fontId="11" fillId="0" borderId="0">
      <alignment vertical="top"/>
    </xf>
    <xf numFmtId="0" fontId="11" fillId="0" borderId="0"/>
    <xf numFmtId="0" fontId="11" fillId="0" borderId="0">
      <alignment vertical="top"/>
    </xf>
    <xf numFmtId="0" fontId="11" fillId="0" borderId="0">
      <alignment vertical="top"/>
    </xf>
    <xf numFmtId="0" fontId="11" fillId="0" borderId="0">
      <alignment vertical="top"/>
    </xf>
    <xf numFmtId="0" fontId="11" fillId="0" borderId="0"/>
    <xf numFmtId="0" fontId="11" fillId="0" borderId="0"/>
    <xf numFmtId="0" fontId="11" fillId="0" borderId="0">
      <alignment vertical="top"/>
    </xf>
    <xf numFmtId="0" fontId="11" fillId="0" borderId="0"/>
    <xf numFmtId="0" fontId="11" fillId="0" borderId="0">
      <alignment vertical="top"/>
    </xf>
    <xf numFmtId="0" fontId="11" fillId="0" borderId="0"/>
    <xf numFmtId="0" fontId="11" fillId="0" borderId="0">
      <alignment vertical="top"/>
    </xf>
    <xf numFmtId="0" fontId="11" fillId="0" borderId="0">
      <alignment vertical="top"/>
    </xf>
    <xf numFmtId="0" fontId="11" fillId="0" borderId="0"/>
    <xf numFmtId="0" fontId="11" fillId="0" borderId="0">
      <alignment vertical="top"/>
    </xf>
    <xf numFmtId="0" fontId="11" fillId="0" borderId="0">
      <alignment vertical="top"/>
    </xf>
    <xf numFmtId="0" fontId="11" fillId="0" borderId="0"/>
    <xf numFmtId="0" fontId="11" fillId="0" borderId="0"/>
    <xf numFmtId="0" fontId="11" fillId="0" borderId="0">
      <alignment vertical="top"/>
    </xf>
    <xf numFmtId="0" fontId="11" fillId="0" borderId="0">
      <alignment vertical="top"/>
    </xf>
    <xf numFmtId="0" fontId="11" fillId="0" borderId="0"/>
    <xf numFmtId="0" fontId="11" fillId="0" borderId="0">
      <alignment vertical="top"/>
    </xf>
    <xf numFmtId="0" fontId="11" fillId="0" borderId="0">
      <alignment vertical="top"/>
    </xf>
    <xf numFmtId="0" fontId="11" fillId="0" borderId="0"/>
    <xf numFmtId="0" fontId="11" fillId="0" borderId="0">
      <alignment vertical="top"/>
    </xf>
    <xf numFmtId="0" fontId="11" fillId="0" borderId="0">
      <alignment vertical="top"/>
    </xf>
    <xf numFmtId="0" fontId="11" fillId="0" borderId="0"/>
    <xf numFmtId="0" fontId="11" fillId="0" borderId="0"/>
    <xf numFmtId="0" fontId="11" fillId="0" borderId="0"/>
    <xf numFmtId="0" fontId="11" fillId="0" borderId="0">
      <alignment vertical="top"/>
    </xf>
    <xf numFmtId="0" fontId="11" fillId="0" borderId="0">
      <alignment vertical="top"/>
    </xf>
    <xf numFmtId="0" fontId="11" fillId="0" borderId="0"/>
    <xf numFmtId="0" fontId="11" fillId="0" borderId="0">
      <alignment vertical="top"/>
    </xf>
    <xf numFmtId="0" fontId="11" fillId="0" borderId="0">
      <alignment vertical="top"/>
    </xf>
    <xf numFmtId="0" fontId="11" fillId="0" borderId="0">
      <alignment vertical="top"/>
    </xf>
    <xf numFmtId="0" fontId="11" fillId="0" borderId="0"/>
    <xf numFmtId="0" fontId="11" fillId="0" borderId="0">
      <alignment vertical="top"/>
    </xf>
    <xf numFmtId="0" fontId="11" fillId="0" borderId="0"/>
    <xf numFmtId="0" fontId="11" fillId="0" borderId="0"/>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1" fontId="11" fillId="0" borderId="0">
      <alignment horizontal="center"/>
    </xf>
    <xf numFmtId="1" fontId="11" fillId="0" borderId="0">
      <alignment horizontal="center"/>
    </xf>
    <xf numFmtId="1" fontId="11" fillId="0" borderId="0">
      <alignment horizontal="center"/>
    </xf>
    <xf numFmtId="1" fontId="11" fillId="0" borderId="0">
      <alignment horizontal="center"/>
    </xf>
    <xf numFmtId="1" fontId="11" fillId="0" borderId="0">
      <alignment horizontal="center"/>
    </xf>
    <xf numFmtId="1" fontId="11" fillId="0" borderId="0">
      <alignment horizontal="center"/>
    </xf>
    <xf numFmtId="1" fontId="11" fillId="0" borderId="0">
      <alignment horizontal="center"/>
    </xf>
    <xf numFmtId="1" fontId="11" fillId="0" borderId="0">
      <alignment horizontal="center"/>
    </xf>
    <xf numFmtId="1" fontId="11" fillId="0" borderId="0">
      <alignment horizontal="center"/>
    </xf>
    <xf numFmtId="1" fontId="11" fillId="0" borderId="0">
      <alignment horizontal="center"/>
    </xf>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xf numFmtId="9" fontId="11" fillId="0" borderId="0"/>
    <xf numFmtId="9" fontId="11" fillId="0" borderId="0"/>
    <xf numFmtId="9" fontId="11" fillId="0" borderId="0"/>
    <xf numFmtId="9" fontId="11" fillId="0" borderId="0"/>
    <xf numFmtId="9" fontId="11" fillId="0" borderId="0"/>
    <xf numFmtId="186" fontId="11" fillId="0" borderId="0"/>
    <xf numFmtId="186" fontId="11" fillId="0" borderId="0"/>
    <xf numFmtId="186" fontId="11" fillId="0" borderId="0"/>
    <xf numFmtId="186" fontId="11" fillId="0" borderId="0"/>
    <xf numFmtId="186" fontId="11" fillId="0" borderId="0"/>
    <xf numFmtId="186" fontId="11" fillId="0" borderId="0"/>
    <xf numFmtId="170" fontId="11"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1" fillId="0" borderId="0" applyFont="0" applyFill="0" applyBorder="0" applyAlignment="0" applyProtection="0"/>
    <xf numFmtId="170" fontId="68" fillId="0" borderId="0" applyFont="0" applyFill="0" applyBorder="0" applyAlignment="0" applyProtection="0"/>
    <xf numFmtId="170" fontId="11" fillId="0" borderId="0" applyFont="0" applyFill="0" applyBorder="0" applyAlignment="0" applyProtection="0"/>
    <xf numFmtId="0" fontId="11" fillId="0" borderId="0" applyNumberFormat="0" applyFont="0" applyFill="0" applyBorder="0" applyAlignment="0" applyProtection="0"/>
    <xf numFmtId="43" fontId="11"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49" fontId="11" fillId="0" borderId="0" applyFill="0" applyBorder="0">
      <alignment horizontal="right" vertical="center"/>
    </xf>
    <xf numFmtId="191" fontId="11" fillId="0" borderId="0" applyFill="0" applyBorder="0">
      <alignment horizontal="right" vertical="center"/>
    </xf>
    <xf numFmtId="49" fontId="11" fillId="0" borderId="0" applyFill="0" applyBorder="0">
      <alignment horizontal="right" vertical="center"/>
    </xf>
    <xf numFmtId="191"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191" fontId="11" fillId="0" borderId="0" applyFill="0" applyBorder="0">
      <alignment horizontal="right" vertical="center"/>
    </xf>
    <xf numFmtId="49" fontId="11" fillId="0" borderId="0" applyFill="0" applyBorder="0">
      <alignment horizontal="right" vertical="center"/>
    </xf>
    <xf numFmtId="191"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49" fontId="11" fillId="0" borderId="0" applyFill="0" applyBorder="0">
      <alignment horizontal="right" vertical="center"/>
    </xf>
    <xf numFmtId="0" fontId="114" fillId="0" borderId="0"/>
    <xf numFmtId="0" fontId="114" fillId="0" borderId="0"/>
    <xf numFmtId="0" fontId="157" fillId="0" borderId="0" applyNumberForma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applyNumberFormat="0" applyFont="0" applyFill="0" applyBorder="0" applyAlignment="0" applyProtection="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applyNumberFormat="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applyNumberFormat="0" applyFont="0" applyFill="0" applyBorder="0" applyAlignment="0" applyProtection="0"/>
    <xf numFmtId="0" fontId="9" fillId="0" borderId="0"/>
    <xf numFmtId="0" fontId="9" fillId="0" borderId="0"/>
    <xf numFmtId="0" fontId="9" fillId="0" borderId="0"/>
    <xf numFmtId="0" fontId="9" fillId="0" borderId="0"/>
    <xf numFmtId="0" fontId="11" fillId="0" borderId="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9" fillId="0" borderId="0"/>
    <xf numFmtId="0" fontId="11" fillId="0" borderId="0" applyNumberFormat="0" applyFont="0" applyFill="0" applyBorder="0" applyAlignment="0" applyProtection="0"/>
    <xf numFmtId="0" fontId="9" fillId="0" borderId="0"/>
    <xf numFmtId="0" fontId="11" fillId="0" borderId="0" applyNumberFormat="0" applyFont="0" applyFill="0" applyBorder="0" applyAlignment="0" applyProtection="0"/>
    <xf numFmtId="0" fontId="9"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9" fillId="0" borderId="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xf numFmtId="0" fontId="11" fillId="0" borderId="0" applyNumberFormat="0" applyFont="0" applyFill="0" applyBorder="0" applyAlignment="0" applyProtection="0"/>
    <xf numFmtId="0" fontId="11" fillId="0" borderId="0"/>
    <xf numFmtId="0" fontId="11" fillId="0" borderId="0"/>
    <xf numFmtId="0" fontId="9"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alignment vertical="center"/>
    </xf>
    <xf numFmtId="0" fontId="9" fillId="0" borderId="0"/>
    <xf numFmtId="0" fontId="11" fillId="0" borderId="0"/>
    <xf numFmtId="0" fontId="9" fillId="0" borderId="0"/>
    <xf numFmtId="0" fontId="9" fillId="0" borderId="0"/>
    <xf numFmtId="0" fontId="9" fillId="0" borderId="0"/>
    <xf numFmtId="0" fontId="9" fillId="0" borderId="0"/>
    <xf numFmtId="0" fontId="9" fillId="0" borderId="0"/>
    <xf numFmtId="0" fontId="11"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applyNumberFormat="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applyNumberFormat="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applyNumberFormat="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applyNumberFormat="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10"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0" fontId="11" fillId="0" borderId="0" applyNumberFormat="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0" fontId="134" fillId="0" borderId="0"/>
    <xf numFmtId="0" fontId="134" fillId="0" borderId="0"/>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pplyNumberFormat="0" applyFill="0" applyBorder="0" applyAlignment="0" applyProtection="0"/>
    <xf numFmtId="0" fontId="11" fillId="0" borderId="0"/>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1" fontId="11" fillId="0" borderId="0">
      <alignment horizontal="center"/>
    </xf>
    <xf numFmtId="1" fontId="11" fillId="0" borderId="0">
      <alignment horizontal="center"/>
    </xf>
    <xf numFmtId="1" fontId="11" fillId="0" borderId="0">
      <alignment horizontal="center"/>
    </xf>
    <xf numFmtId="1" fontId="11" fillId="0" borderId="0">
      <alignment horizontal="center"/>
    </xf>
    <xf numFmtId="1" fontId="11" fillId="0" borderId="0">
      <alignment horizontal="center"/>
    </xf>
    <xf numFmtId="1" fontId="11" fillId="0" borderId="0">
      <alignment horizontal="center"/>
    </xf>
    <xf numFmtId="0" fontId="11" fillId="0" borderId="0" applyNumberFormat="0" applyFont="0" applyFill="0" applyBorder="0" applyAlignment="0" applyProtection="0"/>
    <xf numFmtId="0" fontId="11" fillId="0" borderId="0" applyNumberFormat="0" applyFont="0" applyFill="0" applyBorder="0" applyAlignment="0" applyProtection="0"/>
    <xf numFmtId="0" fontId="114" fillId="0" borderId="0"/>
    <xf numFmtId="0" fontId="11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34" fillId="0" borderId="0"/>
    <xf numFmtId="0" fontId="134"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1" fillId="0" borderId="0" applyNumberFormat="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1" fillId="0" borderId="0" applyNumberFormat="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xf numFmtId="200" fontId="31" fillId="0" borderId="0" applyFont="0" applyFill="0" applyBorder="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0" fontId="11" fillId="0" borderId="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170" fontId="68" fillId="0" borderId="0" applyFont="0" applyFill="0" applyBorder="0" applyAlignment="0" applyProtection="0"/>
    <xf numFmtId="0" fontId="157" fillId="0" borderId="0" applyNumberFormat="0" applyFill="0" applyBorder="0" applyAlignment="0" applyProtection="0"/>
    <xf numFmtId="0" fontId="157" fillId="0" borderId="0" applyNumberFormat="0" applyFill="0" applyBorder="0" applyAlignment="0" applyProtection="0"/>
    <xf numFmtId="0" fontId="157"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9" fontId="68"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169" fontId="11" fillId="0" borderId="0" applyFont="0" applyFill="0" applyBorder="0" applyAlignment="0" applyProtection="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applyNumberFormat="0" applyFont="0" applyFill="0" applyBorder="0" applyAlignment="0" applyProtection="0"/>
    <xf numFmtId="0" fontId="6" fillId="0" borderId="0"/>
    <xf numFmtId="0" fontId="6" fillId="0" borderId="0"/>
    <xf numFmtId="0" fontId="11" fillId="0" borderId="0"/>
    <xf numFmtId="0" fontId="11" fillId="0" borderId="0"/>
    <xf numFmtId="0" fontId="6" fillId="0" borderId="0"/>
    <xf numFmtId="0" fontId="6" fillId="0" borderId="0"/>
    <xf numFmtId="0" fontId="6" fillId="0" borderId="0"/>
    <xf numFmtId="0" fontId="6"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xf numFmtId="0" fontId="11" fillId="0" borderId="0"/>
    <xf numFmtId="0" fontId="11" fillId="0" borderId="0"/>
    <xf numFmtId="0" fontId="11"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applyNumberFormat="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0" fontId="11" fillId="4" borderId="14" applyNumberFormat="0" applyFont="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xf numFmtId="0" fontId="11" fillId="0" borderId="0"/>
    <xf numFmtId="0" fontId="11" fillId="0" borderId="0"/>
    <xf numFmtId="0" fontId="11" fillId="0" borderId="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170" fontId="11" fillId="0" borderId="0" applyFont="0" applyFill="0" applyBorder="0" applyAlignment="0" applyProtection="0"/>
    <xf numFmtId="0" fontId="1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0" fontId="134" fillId="0" borderId="0"/>
    <xf numFmtId="0" fontId="11" fillId="0" borderId="0"/>
    <xf numFmtId="0" fontId="11"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1" fillId="0" borderId="0" applyNumberFormat="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1" fillId="0" borderId="0" applyNumberFormat="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1" fillId="0" borderId="0" applyNumberFormat="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applyNumberFormat="0" applyFont="0" applyFill="0" applyBorder="0" applyAlignment="0" applyProtection="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applyNumberFormat="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applyNumberFormat="0" applyFont="0" applyFill="0" applyBorder="0" applyAlignment="0" applyProtection="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 fillId="0" borderId="0"/>
    <xf numFmtId="0" fontId="2" fillId="0" borderId="0"/>
    <xf numFmtId="0" fontId="12" fillId="0" borderId="0"/>
    <xf numFmtId="0" fontId="91" fillId="0" borderId="0" applyFont="0" applyFill="0" applyBorder="0" applyAlignment="0"/>
    <xf numFmtId="0" fontId="11" fillId="0" borderId="0"/>
    <xf numFmtId="0" fontId="11" fillId="0" borderId="0" applyFont="0" applyFill="0" applyBorder="0" applyAlignment="0" applyProtection="0"/>
    <xf numFmtId="216" fontId="11" fillId="0" borderId="0" applyFont="0" applyFill="0" applyBorder="0" applyAlignment="0" applyProtection="0"/>
    <xf numFmtId="40" fontId="177" fillId="0" borderId="0" applyFont="0" applyFill="0" applyBorder="0" applyAlignment="0" applyProtection="0"/>
    <xf numFmtId="0" fontId="178" fillId="0" borderId="0" applyNumberFormat="0" applyFill="0" applyBorder="0" applyAlignment="0" applyProtection="0">
      <alignment vertical="top"/>
      <protection locked="0"/>
    </xf>
    <xf numFmtId="38" fontId="177" fillId="0" borderId="0" applyFont="0" applyFill="0" applyBorder="0" applyAlignment="0" applyProtection="0"/>
    <xf numFmtId="41" fontId="11" fillId="0" borderId="0" applyFont="0" applyFill="0" applyBorder="0" applyAlignment="0" applyProtection="0"/>
    <xf numFmtId="43" fontId="11" fillId="0" borderId="0" applyFont="0" applyFill="0" applyBorder="0" applyAlignment="0" applyProtection="0"/>
    <xf numFmtId="0" fontId="179" fillId="0" borderId="0"/>
    <xf numFmtId="0" fontId="11" fillId="0" borderId="0"/>
    <xf numFmtId="0" fontId="27" fillId="0" borderId="6" applyNumberFormat="0" applyBorder="0" applyAlignment="0">
      <alignment horizontal="left"/>
    </xf>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90" fillId="0" borderId="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0" fontId="11" fillId="0" borderId="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3" fontId="89" fillId="0" borderId="0"/>
    <xf numFmtId="0" fontId="11" fillId="0" borderId="0" applyNumberFormat="0" applyFill="0" applyBorder="0" applyAlignment="0" applyProtection="0"/>
    <xf numFmtId="0" fontId="11" fillId="0" borderId="0" applyNumberFormat="0" applyFill="0" applyBorder="0" applyAlignment="0" applyProtection="0"/>
    <xf numFmtId="0" fontId="91" fillId="0" borderId="0"/>
    <xf numFmtId="41" fontId="91" fillId="0" borderId="0" applyFont="0" applyFill="0" applyBorder="0" applyAlignment="0" applyProtection="0"/>
    <xf numFmtId="43" fontId="91" fillId="0" borderId="0" applyFont="0" applyFill="0" applyBorder="0" applyAlignment="0" applyProtection="0"/>
    <xf numFmtId="0" fontId="35" fillId="0" borderId="0"/>
    <xf numFmtId="2"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194" fontId="35" fillId="0" borderId="0"/>
    <xf numFmtId="194" fontId="35" fillId="0" borderId="0"/>
    <xf numFmtId="194" fontId="35" fillId="0" borderId="0"/>
    <xf numFmtId="194" fontId="35" fillId="0" borderId="0"/>
    <xf numFmtId="194" fontId="35" fillId="0" borderId="0"/>
    <xf numFmtId="194" fontId="35" fillId="0" borderId="0"/>
    <xf numFmtId="194" fontId="35" fillId="0" borderId="0"/>
    <xf numFmtId="194" fontId="35" fillId="0" borderId="0"/>
    <xf numFmtId="194" fontId="35" fillId="0" borderId="0"/>
    <xf numFmtId="194" fontId="35" fillId="0" borderId="0"/>
    <xf numFmtId="194" fontId="35" fillId="0" borderId="0"/>
    <xf numFmtId="194"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194" fontId="35" fillId="0" borderId="0"/>
    <xf numFmtId="0" fontId="35" fillId="0" borderId="0"/>
    <xf numFmtId="0" fontId="11" fillId="0" borderId="0"/>
    <xf numFmtId="0" fontId="11" fillId="0" borderId="0"/>
    <xf numFmtId="216" fontId="91" fillId="0" borderId="0" applyFont="0" applyFill="0" applyBorder="0" applyAlignment="0" applyProtection="0"/>
    <xf numFmtId="217" fontId="91" fillId="0" borderId="0" applyFont="0" applyFill="0" applyBorder="0" applyAlignment="0" applyProtection="0"/>
    <xf numFmtId="0" fontId="180" fillId="0" borderId="0" applyFont="0" applyFill="0" applyBorder="0" applyAlignment="0" applyProtection="0"/>
    <xf numFmtId="0" fontId="180" fillId="0" borderId="0" applyFont="0" applyFill="0" applyBorder="0" applyAlignment="0" applyProtection="0"/>
    <xf numFmtId="0" fontId="181" fillId="0" borderId="0" applyFont="0" applyFill="0" applyBorder="0" applyAlignment="0" applyProtection="0"/>
    <xf numFmtId="0" fontId="182" fillId="0" borderId="0" applyFont="0" applyFill="0" applyBorder="0" applyAlignment="0" applyProtection="0"/>
    <xf numFmtId="0" fontId="181" fillId="0" borderId="0" applyFont="0" applyFill="0" applyBorder="0" applyAlignment="0" applyProtection="0"/>
    <xf numFmtId="0" fontId="181" fillId="0" borderId="0" applyFont="0" applyFill="0" applyBorder="0" applyAlignment="0" applyProtection="0"/>
    <xf numFmtId="0" fontId="182" fillId="0" borderId="0" applyFont="0" applyFill="0" applyBorder="0" applyAlignment="0" applyProtection="0"/>
    <xf numFmtId="0" fontId="181" fillId="0" borderId="0" applyFont="0" applyFill="0" applyBorder="0" applyAlignment="0" applyProtection="0"/>
    <xf numFmtId="0" fontId="180" fillId="0" borderId="0" applyFont="0" applyFill="0" applyBorder="0" applyAlignment="0" applyProtection="0"/>
    <xf numFmtId="0" fontId="180" fillId="0" borderId="0" applyFont="0" applyFill="0" applyBorder="0" applyAlignment="0" applyProtection="0"/>
    <xf numFmtId="0" fontId="183" fillId="0" borderId="0">
      <alignment horizontal="right"/>
    </xf>
    <xf numFmtId="0" fontId="181" fillId="0" borderId="0" applyFont="0" applyFill="0" applyBorder="0" applyAlignment="0" applyProtection="0"/>
    <xf numFmtId="0" fontId="182" fillId="0" borderId="0" applyFont="0" applyFill="0" applyBorder="0" applyAlignment="0" applyProtection="0"/>
    <xf numFmtId="0" fontId="11" fillId="0" borderId="0" applyFont="0" applyFill="0" applyBorder="0" applyAlignment="0" applyProtection="0"/>
    <xf numFmtId="0" fontId="181" fillId="0" borderId="0" applyFont="0" applyFill="0" applyBorder="0" applyAlignment="0" applyProtection="0"/>
    <xf numFmtId="0" fontId="184" fillId="0" borderId="0" applyFont="0" applyFill="0" applyBorder="0" applyAlignment="0" applyProtection="0"/>
    <xf numFmtId="0" fontId="11" fillId="0" borderId="0" applyFont="0" applyFill="0" applyBorder="0" applyAlignment="0" applyProtection="0"/>
    <xf numFmtId="0" fontId="38" fillId="0" borderId="0"/>
    <xf numFmtId="0" fontId="31" fillId="0" borderId="0" applyNumberFormat="0" applyBorder="0" applyAlignment="0" applyProtection="0"/>
    <xf numFmtId="0" fontId="11" fillId="6" borderId="0" applyNumberFormat="0" applyFont="0" applyAlignment="0"/>
    <xf numFmtId="201" fontId="185" fillId="0" borderId="0"/>
    <xf numFmtId="0" fontId="11" fillId="0" borderId="0" applyNumberFormat="0" applyFont="0" applyAlignment="0" applyProtection="0"/>
    <xf numFmtId="218" fontId="107" fillId="0" borderId="0">
      <alignment horizontal="right"/>
    </xf>
    <xf numFmtId="0" fontId="11" fillId="0" borderId="15" applyNumberFormat="0" applyFont="0" applyFill="0" applyAlignment="0" applyProtection="0"/>
    <xf numFmtId="0" fontId="186" fillId="0" borderId="0"/>
    <xf numFmtId="0" fontId="36" fillId="0" borderId="0"/>
    <xf numFmtId="0" fontId="187" fillId="0" borderId="0"/>
    <xf numFmtId="0" fontId="188" fillId="0" borderId="0"/>
    <xf numFmtId="0" fontId="187" fillId="0" borderId="0"/>
    <xf numFmtId="0" fontId="187" fillId="0" borderId="0"/>
    <xf numFmtId="0" fontId="182" fillId="0" borderId="0"/>
    <xf numFmtId="0" fontId="181" fillId="0" borderId="0"/>
    <xf numFmtId="0" fontId="182" fillId="0" borderId="0"/>
    <xf numFmtId="0" fontId="181" fillId="0" borderId="0"/>
    <xf numFmtId="0" fontId="182" fillId="0" borderId="0"/>
    <xf numFmtId="0" fontId="181" fillId="0" borderId="0"/>
    <xf numFmtId="0" fontId="189" fillId="0" borderId="0"/>
    <xf numFmtId="219" fontId="38" fillId="0" borderId="0" applyFill="0" applyBorder="0" applyAlignment="0"/>
    <xf numFmtId="201" fontId="38" fillId="0" borderId="0" applyFill="0" applyBorder="0" applyAlignment="0"/>
    <xf numFmtId="215" fontId="38" fillId="0" borderId="0" applyFill="0" applyBorder="0" applyAlignment="0"/>
    <xf numFmtId="220" fontId="38" fillId="0" borderId="0" applyFill="0" applyBorder="0" applyAlignment="0"/>
    <xf numFmtId="221" fontId="38" fillId="0" borderId="0" applyFill="0" applyBorder="0" applyAlignment="0"/>
    <xf numFmtId="219" fontId="38" fillId="0" borderId="0" applyFill="0" applyBorder="0" applyAlignment="0"/>
    <xf numFmtId="222" fontId="38" fillId="0" borderId="0" applyFill="0" applyBorder="0" applyAlignment="0"/>
    <xf numFmtId="201" fontId="38" fillId="0" borderId="0" applyFill="0" applyBorder="0" applyAlignment="0"/>
    <xf numFmtId="201" fontId="190" fillId="0" borderId="0"/>
    <xf numFmtId="0" fontId="191" fillId="0" borderId="2" applyNumberFormat="0" applyFill="0" applyBorder="0" applyAlignment="0" applyProtection="0">
      <alignment horizontal="center"/>
    </xf>
    <xf numFmtId="0" fontId="35" fillId="0" borderId="0">
      <alignment horizontal="center" wrapText="1"/>
      <protection hidden="1"/>
    </xf>
    <xf numFmtId="0" fontId="107" fillId="0" borderId="0"/>
    <xf numFmtId="219" fontId="38" fillId="0" borderId="0" applyFont="0" applyFill="0" applyBorder="0" applyAlignment="0" applyProtection="0"/>
    <xf numFmtId="0" fontId="107" fillId="0" borderId="0"/>
    <xf numFmtId="170" fontId="31" fillId="0" borderId="0" applyFont="0" applyFill="0" applyBorder="0" applyAlignment="0" applyProtection="0"/>
    <xf numFmtId="170" fontId="2" fillId="0" borderId="0" applyFont="0" applyFill="0" applyBorder="0" applyAlignment="0" applyProtection="0"/>
    <xf numFmtId="170" fontId="31" fillId="0" borderId="0" applyFont="0" applyFill="0" applyBorder="0" applyAlignment="0" applyProtection="0"/>
    <xf numFmtId="223" fontId="97" fillId="0" borderId="0"/>
    <xf numFmtId="3" fontId="11" fillId="0" borderId="0" applyFont="0" applyFill="0" applyBorder="0" applyAlignment="0" applyProtection="0"/>
    <xf numFmtId="0" fontId="192" fillId="30" borderId="0">
      <alignment horizontal="center" vertical="center" wrapText="1"/>
    </xf>
    <xf numFmtId="0" fontId="11" fillId="0" borderId="0" applyFill="0" applyBorder="0">
      <alignment horizontal="right"/>
      <protection locked="0"/>
    </xf>
    <xf numFmtId="201" fontId="193" fillId="0" borderId="0"/>
    <xf numFmtId="201" fontId="193" fillId="0" borderId="0"/>
    <xf numFmtId="0" fontId="107" fillId="0" borderId="0"/>
    <xf numFmtId="201" fontId="38" fillId="0" borderId="0" applyFont="0" applyFill="0" applyBorder="0" applyAlignment="0" applyProtection="0"/>
    <xf numFmtId="0" fontId="107" fillId="0" borderId="0"/>
    <xf numFmtId="166" fontId="194" fillId="0" borderId="33">
      <protection locked="0"/>
    </xf>
    <xf numFmtId="192" fontId="195" fillId="0" borderId="0" applyFont="0" applyFill="0" applyBorder="0" applyAlignment="0" applyProtection="0"/>
    <xf numFmtId="224" fontId="11" fillId="0" borderId="0" applyFont="0" applyFill="0" applyBorder="0" applyAlignment="0" applyProtection="0"/>
    <xf numFmtId="225" fontId="97" fillId="0" borderId="0"/>
    <xf numFmtId="0" fontId="35" fillId="0" borderId="0" applyFont="0" applyFill="0" applyBorder="0" applyAlignment="0">
      <protection locked="0"/>
    </xf>
    <xf numFmtId="169" fontId="11" fillId="0" borderId="0" applyFont="0" applyFill="0" applyBorder="0" applyAlignment="0" applyProtection="0"/>
    <xf numFmtId="38" fontId="175" fillId="19" borderId="34">
      <protection locked="0"/>
    </xf>
    <xf numFmtId="37" fontId="53" fillId="0" borderId="35" applyAlignment="0">
      <protection locked="0"/>
    </xf>
    <xf numFmtId="10" fontId="53" fillId="0" borderId="35" applyAlignment="0">
      <protection locked="0"/>
    </xf>
    <xf numFmtId="37" fontId="53" fillId="0" borderId="35" applyAlignment="0">
      <protection locked="0"/>
    </xf>
    <xf numFmtId="14" fontId="106" fillId="0" borderId="0" applyFill="0" applyBorder="0" applyAlignment="0"/>
    <xf numFmtId="226" fontId="11" fillId="0" borderId="0" applyFill="0" applyBorder="0" applyProtection="0">
      <alignment horizontal="right"/>
      <protection locked="0"/>
    </xf>
    <xf numFmtId="188" fontId="190" fillId="0" borderId="0"/>
    <xf numFmtId="38" fontId="35" fillId="0" borderId="36">
      <alignment vertical="center"/>
    </xf>
    <xf numFmtId="2" fontId="176" fillId="20" borderId="0">
      <alignment horizontal="left"/>
      <protection hidden="1"/>
    </xf>
    <xf numFmtId="227" fontId="11" fillId="0" borderId="0">
      <alignment horizontal="right"/>
    </xf>
    <xf numFmtId="228" fontId="97" fillId="0" borderId="0"/>
    <xf numFmtId="201" fontId="190" fillId="0" borderId="0"/>
    <xf numFmtId="219" fontId="38" fillId="0" borderId="0" applyFill="0" applyBorder="0" applyAlignment="0"/>
    <xf numFmtId="201" fontId="38" fillId="0" borderId="0" applyFill="0" applyBorder="0" applyAlignment="0"/>
    <xf numFmtId="219" fontId="38" fillId="0" borderId="0" applyFill="0" applyBorder="0" applyAlignment="0"/>
    <xf numFmtId="222" fontId="38" fillId="0" borderId="0" applyFill="0" applyBorder="0" applyAlignment="0"/>
    <xf numFmtId="201" fontId="38" fillId="0" borderId="0" applyFill="0" applyBorder="0" applyAlignment="0"/>
    <xf numFmtId="212" fontId="107" fillId="0" borderId="0"/>
    <xf numFmtId="2" fontId="190" fillId="0" borderId="0"/>
    <xf numFmtId="229" fontId="107" fillId="0" borderId="0"/>
    <xf numFmtId="230" fontId="90" fillId="0" borderId="0">
      <alignment horizontal="right"/>
    </xf>
    <xf numFmtId="0" fontId="59" fillId="31" borderId="0" applyNumberFormat="0" applyFont="0" applyBorder="0" applyAlignment="0" applyProtection="0"/>
    <xf numFmtId="0" fontId="196" fillId="0" borderId="0"/>
    <xf numFmtId="0" fontId="59" fillId="0" borderId="0" applyFill="0" applyBorder="0" applyProtection="0">
      <alignment wrapText="1"/>
    </xf>
    <xf numFmtId="0" fontId="216" fillId="0" borderId="0" applyNumberFormat="0" applyFill="0" applyBorder="0" applyAlignment="0" applyProtection="0">
      <alignment vertical="top"/>
      <protection locked="0"/>
    </xf>
    <xf numFmtId="0" fontId="197" fillId="0" borderId="0" applyNumberFormat="0" applyFill="0" applyBorder="0" applyAlignment="0" applyProtection="0">
      <alignment vertical="top"/>
      <protection locked="0"/>
    </xf>
    <xf numFmtId="231" fontId="11" fillId="0" borderId="0" applyBorder="0" applyAlignment="0"/>
    <xf numFmtId="230" fontId="198" fillId="21" borderId="0" applyNumberFormat="0" applyBorder="0" applyAlignment="0">
      <protection locked="0"/>
    </xf>
    <xf numFmtId="10" fontId="199" fillId="0" borderId="0">
      <protection locked="0"/>
    </xf>
    <xf numFmtId="175" fontId="11" fillId="32" borderId="0">
      <alignment horizontal="right"/>
    </xf>
    <xf numFmtId="15" fontId="199" fillId="0" borderId="0">
      <protection locked="0"/>
    </xf>
    <xf numFmtId="2" fontId="199" fillId="0" borderId="27">
      <protection locked="0"/>
    </xf>
    <xf numFmtId="37" fontId="51" fillId="6" borderId="0"/>
    <xf numFmtId="37" fontId="52" fillId="6" borderId="0"/>
    <xf numFmtId="0" fontId="199" fillId="0" borderId="0">
      <protection locked="0"/>
    </xf>
    <xf numFmtId="38" fontId="40" fillId="0" borderId="0" applyNumberFormat="0" applyBorder="0" applyProtection="0">
      <alignment horizontal="left"/>
    </xf>
    <xf numFmtId="0" fontId="11" fillId="0" borderId="0" applyFill="0" applyBorder="0">
      <alignment horizontal="right"/>
      <protection locked="0"/>
    </xf>
    <xf numFmtId="0" fontId="200" fillId="33" borderId="37">
      <alignment horizontal="left" vertical="center" wrapText="1"/>
    </xf>
    <xf numFmtId="219" fontId="38" fillId="0" borderId="0" applyFill="0" applyBorder="0" applyAlignment="0"/>
    <xf numFmtId="201" fontId="38" fillId="0" borderId="0" applyFill="0" applyBorder="0" applyAlignment="0"/>
    <xf numFmtId="219" fontId="38" fillId="0" borderId="0" applyFill="0" applyBorder="0" applyAlignment="0"/>
    <xf numFmtId="222" fontId="38" fillId="0" borderId="0" applyFill="0" applyBorder="0" applyAlignment="0"/>
    <xf numFmtId="201" fontId="38" fillId="0" borderId="0" applyFill="0" applyBorder="0" applyAlignment="0"/>
    <xf numFmtId="232" fontId="11" fillId="0" borderId="0">
      <alignment horizontal="right"/>
    </xf>
    <xf numFmtId="0" fontId="107" fillId="0" borderId="0" applyFont="0" applyFill="0" applyBorder="0" applyAlignment="0" applyProtection="0"/>
    <xf numFmtId="0" fontId="201" fillId="0" borderId="0" applyFont="0" applyFill="0" applyBorder="0" applyAlignment="0" applyProtection="0"/>
    <xf numFmtId="4" fontId="190" fillId="0" borderId="0"/>
    <xf numFmtId="0" fontId="68" fillId="0" borderId="0"/>
    <xf numFmtId="0" fontId="2" fillId="0" borderId="0"/>
    <xf numFmtId="0" fontId="106" fillId="0" borderId="0"/>
    <xf numFmtId="0" fontId="2" fillId="0" borderId="0"/>
    <xf numFmtId="0" fontId="68" fillId="0" borderId="0"/>
    <xf numFmtId="0" fontId="68" fillId="0" borderId="0"/>
    <xf numFmtId="0" fontId="68" fillId="0" borderId="0"/>
    <xf numFmtId="0" fontId="202" fillId="0" borderId="0"/>
    <xf numFmtId="0" fontId="31" fillId="0" borderId="0"/>
    <xf numFmtId="201" fontId="40" fillId="0" borderId="0" applyBorder="0">
      <alignment horizontal="left"/>
    </xf>
    <xf numFmtId="0" fontId="203" fillId="0" borderId="27"/>
    <xf numFmtId="38" fontId="204" fillId="0" borderId="0"/>
    <xf numFmtId="233" fontId="11" fillId="0" borderId="0" applyFill="0" applyBorder="0" applyProtection="0">
      <alignment horizontal="right"/>
    </xf>
    <xf numFmtId="233" fontId="11" fillId="0" borderId="0">
      <alignment horizontal="right"/>
    </xf>
    <xf numFmtId="234" fontId="11" fillId="0" borderId="0">
      <alignment horizontal="right"/>
    </xf>
    <xf numFmtId="235" fontId="11" fillId="0" borderId="0">
      <alignment horizontal="right"/>
    </xf>
    <xf numFmtId="236" fontId="11" fillId="0" borderId="0">
      <alignment horizontal="right"/>
    </xf>
    <xf numFmtId="236" fontId="11" fillId="0" borderId="0">
      <alignment horizontal="right"/>
    </xf>
    <xf numFmtId="236" fontId="11" fillId="0" borderId="0" applyFill="0" applyBorder="0" applyProtection="0">
      <alignment horizontal="right"/>
    </xf>
    <xf numFmtId="237" fontId="11" fillId="0" borderId="0">
      <alignment horizontal="right"/>
    </xf>
    <xf numFmtId="231" fontId="11" fillId="0" borderId="0">
      <alignment horizontal="right"/>
    </xf>
    <xf numFmtId="3" fontId="89" fillId="0" borderId="15" applyBorder="0"/>
    <xf numFmtId="230" fontId="55" fillId="0" borderId="0" applyFont="0" applyBorder="0">
      <alignment horizontal="right"/>
    </xf>
    <xf numFmtId="1" fontId="55" fillId="0" borderId="0">
      <alignment horizontal="right"/>
    </xf>
    <xf numFmtId="37" fontId="53" fillId="0" borderId="35">
      <protection locked="0"/>
    </xf>
    <xf numFmtId="10" fontId="204" fillId="0" borderId="0"/>
    <xf numFmtId="0" fontId="107" fillId="0" borderId="0"/>
    <xf numFmtId="221" fontId="38" fillId="0" borderId="0" applyFont="0" applyFill="0" applyBorder="0" applyAlignment="0" applyProtection="0"/>
    <xf numFmtId="238" fontId="38" fillId="0" borderId="0" applyFont="0" applyFill="0" applyBorder="0" applyAlignment="0" applyProtection="0"/>
    <xf numFmtId="239" fontId="11" fillId="0" borderId="0">
      <alignment horizontal="right"/>
    </xf>
    <xf numFmtId="9" fontId="31" fillId="0" borderId="0" applyFont="0" applyFill="0" applyBorder="0" applyAlignment="0" applyProtection="0"/>
    <xf numFmtId="229" fontId="107" fillId="0" borderId="0" applyFont="0" applyBorder="0"/>
    <xf numFmtId="175" fontId="195" fillId="0" borderId="0" applyFont="0" applyFill="0" applyBorder="0" applyAlignment="0" applyProtection="0"/>
    <xf numFmtId="10" fontId="195" fillId="0" borderId="0" applyFont="0" applyFill="0" applyBorder="0" applyAlignment="0" applyProtection="0"/>
    <xf numFmtId="230" fontId="205" fillId="0" borderId="0">
      <alignment horizontal="right"/>
    </xf>
    <xf numFmtId="0" fontId="11" fillId="0" borderId="0" applyFill="0" applyBorder="0">
      <alignment horizontal="right"/>
      <protection locked="0"/>
    </xf>
    <xf numFmtId="219" fontId="38" fillId="0" borderId="0" applyFill="0" applyBorder="0" applyAlignment="0"/>
    <xf numFmtId="201" fontId="38" fillId="0" borderId="0" applyFill="0" applyBorder="0" applyAlignment="0"/>
    <xf numFmtId="219" fontId="38" fillId="0" borderId="0" applyFill="0" applyBorder="0" applyAlignment="0"/>
    <xf numFmtId="222" fontId="38" fillId="0" borderId="0" applyFill="0" applyBorder="0" applyAlignment="0"/>
    <xf numFmtId="201" fontId="38" fillId="0" borderId="0" applyFill="0" applyBorder="0" applyAlignment="0"/>
    <xf numFmtId="37" fontId="53" fillId="0" borderId="0">
      <protection locked="0"/>
    </xf>
    <xf numFmtId="240" fontId="92" fillId="0" borderId="0" applyFill="0" applyBorder="0">
      <alignment horizontal="right"/>
      <protection locked="0"/>
    </xf>
    <xf numFmtId="2" fontId="204" fillId="0" borderId="0"/>
    <xf numFmtId="0" fontId="11" fillId="0" borderId="0">
      <alignment horizontal="right"/>
      <protection locked="0"/>
    </xf>
    <xf numFmtId="37" fontId="35" fillId="0" borderId="0" applyFont="0" applyFill="0" applyBorder="0" applyAlignment="0" applyProtection="0"/>
    <xf numFmtId="0" fontId="206" fillId="0" borderId="0"/>
    <xf numFmtId="0" fontId="207" fillId="0" borderId="0" applyNumberFormat="0" applyFill="0" applyBorder="0" applyAlignment="0" applyProtection="0"/>
    <xf numFmtId="0" fontId="39" fillId="0" borderId="0"/>
    <xf numFmtId="0" fontId="39" fillId="0" borderId="17">
      <alignment horizontal="centerContinuous"/>
    </xf>
    <xf numFmtId="0" fontId="11" fillId="0" borderId="0" applyFill="0" applyBorder="0">
      <alignment horizontal="right"/>
      <protection hidden="1"/>
    </xf>
    <xf numFmtId="0" fontId="208" fillId="30" borderId="8">
      <alignment horizontal="center" vertical="center" wrapText="1"/>
      <protection hidden="1"/>
    </xf>
    <xf numFmtId="184" fontId="11" fillId="0" borderId="0" applyNumberFormat="0" applyFill="0" applyBorder="0" applyAlignment="0" applyProtection="0">
      <alignment horizontal="right"/>
    </xf>
    <xf numFmtId="0" fontId="58" fillId="25" borderId="0">
      <alignment horizontal="right"/>
    </xf>
    <xf numFmtId="0" fontId="31" fillId="0" borderId="0" applyNumberFormat="0" applyBorder="0" applyAlignment="0" applyProtection="0"/>
    <xf numFmtId="188" fontId="107" fillId="0" borderId="0"/>
    <xf numFmtId="241" fontId="92" fillId="0" borderId="0">
      <protection locked="0"/>
    </xf>
    <xf numFmtId="0" fontId="11" fillId="0" borderId="0" applyBorder="0"/>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1" fillId="0" borderId="0"/>
    <xf numFmtId="0" fontId="11" fillId="0" borderId="0">
      <alignment vertical="top"/>
    </xf>
    <xf numFmtId="0" fontId="11" fillId="0" borderId="0">
      <alignment vertical="top"/>
    </xf>
    <xf numFmtId="0" fontId="11" fillId="0" borderId="0">
      <alignment vertical="top"/>
    </xf>
    <xf numFmtId="0" fontId="11" fillId="0" borderId="0">
      <alignment vertical="top"/>
    </xf>
    <xf numFmtId="0" fontId="106" fillId="0" borderId="1" applyBorder="0">
      <alignment horizontal="center"/>
    </xf>
    <xf numFmtId="38" fontId="209" fillId="0" borderId="0" applyNumberFormat="0" applyBorder="0">
      <alignment horizontal="left"/>
    </xf>
    <xf numFmtId="49" fontId="106" fillId="0" borderId="0" applyFill="0" applyBorder="0" applyAlignment="0"/>
    <xf numFmtId="242" fontId="38" fillId="0" borderId="0" applyFill="0" applyBorder="0" applyAlignment="0"/>
    <xf numFmtId="243" fontId="38" fillId="0" borderId="0" applyFill="0" applyBorder="0" applyAlignment="0"/>
    <xf numFmtId="0" fontId="204" fillId="0" borderId="0"/>
    <xf numFmtId="0" fontId="54" fillId="34" borderId="0" applyNumberFormat="0" applyBorder="0">
      <alignment horizontal="centerContinuous"/>
    </xf>
    <xf numFmtId="0" fontId="11" fillId="0" borderId="15" applyNumberFormat="0" applyFont="0" applyFill="0" applyAlignment="0" applyProtection="0"/>
    <xf numFmtId="168" fontId="11" fillId="0" borderId="0" applyFont="0" applyFill="0" applyBorder="0" applyAlignment="0" applyProtection="0"/>
    <xf numFmtId="170" fontId="11" fillId="0" borderId="0" applyFont="0" applyFill="0" applyBorder="0" applyAlignment="0" applyProtection="0"/>
    <xf numFmtId="38" fontId="209" fillId="0" borderId="0">
      <alignment horizontal="right"/>
    </xf>
    <xf numFmtId="230" fontId="31" fillId="21" borderId="34">
      <alignment horizontal="right"/>
    </xf>
    <xf numFmtId="230" fontId="51" fillId="21" borderId="34"/>
    <xf numFmtId="167" fontId="11" fillId="0" borderId="0" applyFont="0" applyFill="0" applyBorder="0" applyAlignment="0" applyProtection="0"/>
    <xf numFmtId="0" fontId="2" fillId="0" borderId="0"/>
    <xf numFmtId="244" fontId="11" fillId="0" borderId="0" applyFill="0" applyBorder="0" applyProtection="0"/>
    <xf numFmtId="0" fontId="37" fillId="0" borderId="0" applyNumberFormat="0" applyFill="0" applyBorder="0" applyAlignment="0" applyProtection="0">
      <alignment vertical="top"/>
      <protection locked="0"/>
    </xf>
    <xf numFmtId="0" fontId="210" fillId="0" borderId="0"/>
    <xf numFmtId="0" fontId="184" fillId="0" borderId="0" applyFont="0" applyFill="0" applyBorder="0" applyAlignment="0" applyProtection="0"/>
    <xf numFmtId="0" fontId="184" fillId="0" borderId="0" applyFont="0" applyFill="0" applyBorder="0" applyAlignment="0" applyProtection="0"/>
    <xf numFmtId="245" fontId="88" fillId="0" borderId="0" applyFont="0" applyFill="0" applyBorder="0" applyAlignment="0" applyProtection="0"/>
    <xf numFmtId="246" fontId="88" fillId="0" borderId="0" applyFont="0" applyFill="0" applyBorder="0" applyAlignment="0" applyProtection="0"/>
    <xf numFmtId="0" fontId="88" fillId="0" borderId="0"/>
    <xf numFmtId="0" fontId="11" fillId="0" borderId="0"/>
    <xf numFmtId="0" fontId="211" fillId="0" borderId="0"/>
    <xf numFmtId="0" fontId="212" fillId="0" borderId="0"/>
    <xf numFmtId="247" fontId="11" fillId="0" borderId="0" applyFont="0" applyFill="0" applyBorder="0" applyAlignment="0" applyProtection="0"/>
    <xf numFmtId="248" fontId="11" fillId="0" borderId="0" applyFont="0" applyFill="0" applyBorder="0" applyAlignment="0" applyProtection="0"/>
    <xf numFmtId="0" fontId="213" fillId="0" borderId="0"/>
    <xf numFmtId="0" fontId="214" fillId="0" borderId="0" applyNumberFormat="0" applyFill="0" applyBorder="0" applyAlignment="0" applyProtection="0">
      <alignment vertical="top"/>
      <protection locked="0"/>
    </xf>
    <xf numFmtId="165" fontId="215" fillId="0" borderId="0" applyFont="0" applyFill="0" applyBorder="0" applyAlignment="0" applyProtection="0"/>
    <xf numFmtId="245" fontId="11" fillId="0" borderId="0" applyFont="0" applyFill="0" applyBorder="0" applyAlignment="0" applyProtection="0"/>
    <xf numFmtId="246" fontId="11"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11"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7" fillId="0" borderId="0"/>
  </cellStyleXfs>
  <cellXfs count="889">
    <xf numFmtId="0" fontId="0" fillId="0" borderId="0" xfId="0"/>
    <xf numFmtId="181" fontId="21" fillId="0" borderId="0" xfId="2" applyNumberFormat="1" applyFont="1" applyFill="1" applyBorder="1"/>
    <xf numFmtId="0" fontId="11" fillId="0" borderId="0" xfId="2" applyFont="1"/>
    <xf numFmtId="0" fontId="13" fillId="0" borderId="0" xfId="2" applyFont="1" applyFill="1" applyAlignment="1">
      <alignment vertical="center"/>
    </xf>
    <xf numFmtId="0" fontId="11" fillId="18" borderId="0" xfId="2" applyFont="1" applyFill="1"/>
    <xf numFmtId="0" fontId="14" fillId="0" borderId="0" xfId="1973" applyNumberFormat="1" applyFont="1" applyFill="1" applyBorder="1" applyAlignment="1">
      <alignment horizontal="left"/>
    </xf>
    <xf numFmtId="0" fontId="11" fillId="0" borderId="0" xfId="2" applyFont="1" applyFill="1"/>
    <xf numFmtId="171" fontId="11" fillId="0" borderId="0" xfId="2" applyNumberFormat="1" applyFont="1"/>
    <xf numFmtId="0" fontId="11" fillId="0" borderId="2" xfId="2" applyFont="1" applyBorder="1"/>
    <xf numFmtId="0" fontId="16" fillId="0" borderId="0" xfId="2" applyFont="1"/>
    <xf numFmtId="0" fontId="17" fillId="0" borderId="7" xfId="2" applyFont="1" applyBorder="1"/>
    <xf numFmtId="0" fontId="17" fillId="0" borderId="21" xfId="2" applyFont="1" applyBorder="1"/>
    <xf numFmtId="0" fontId="16" fillId="0" borderId="0" xfId="2" applyFont="1" applyFill="1"/>
    <xf numFmtId="0" fontId="18" fillId="0" borderId="1" xfId="2" applyFont="1" applyBorder="1"/>
    <xf numFmtId="0" fontId="18" fillId="0" borderId="22" xfId="2" applyFont="1" applyBorder="1"/>
    <xf numFmtId="0" fontId="16" fillId="0" borderId="0" xfId="2" applyFont="1" applyBorder="1"/>
    <xf numFmtId="0" fontId="16" fillId="0" borderId="23" xfId="2" applyFont="1" applyBorder="1"/>
    <xf numFmtId="0" fontId="16" fillId="0" borderId="24" xfId="2" applyFont="1" applyBorder="1"/>
    <xf numFmtId="1" fontId="19" fillId="18" borderId="25" xfId="1972" applyNumberFormat="1" applyFont="1" applyFill="1" applyBorder="1" applyAlignment="1">
      <alignment horizontal="right"/>
    </xf>
    <xf numFmtId="1" fontId="19" fillId="18" borderId="6" xfId="1972" applyNumberFormat="1" applyFont="1" applyFill="1" applyBorder="1" applyAlignment="1">
      <alignment horizontal="right"/>
    </xf>
    <xf numFmtId="1" fontId="19" fillId="18" borderId="26" xfId="1972" applyNumberFormat="1" applyFont="1" applyFill="1" applyBorder="1" applyAlignment="1">
      <alignment horizontal="right"/>
    </xf>
    <xf numFmtId="0" fontId="16" fillId="0" borderId="27" xfId="2" applyFont="1" applyBorder="1"/>
    <xf numFmtId="0" fontId="16" fillId="0" borderId="1" xfId="2" applyFont="1" applyBorder="1"/>
    <xf numFmtId="0" fontId="16" fillId="0" borderId="1" xfId="2" applyFont="1" applyFill="1" applyBorder="1"/>
    <xf numFmtId="0" fontId="16" fillId="0" borderId="22" xfId="2" applyFont="1" applyFill="1" applyBorder="1"/>
    <xf numFmtId="0" fontId="16" fillId="0" borderId="1" xfId="2" applyFont="1" applyFill="1" applyBorder="1" applyAlignment="1">
      <alignment horizontal="left" indent="1"/>
    </xf>
    <xf numFmtId="0" fontId="16" fillId="0" borderId="22" xfId="2" applyFont="1" applyFill="1" applyBorder="1" applyAlignment="1">
      <alignment horizontal="left" indent="1"/>
    </xf>
    <xf numFmtId="171" fontId="21" fillId="0" borderId="1" xfId="2" applyNumberFormat="1" applyFont="1" applyFill="1" applyBorder="1" applyAlignment="1"/>
    <xf numFmtId="171" fontId="21" fillId="0" borderId="0" xfId="2" applyNumberFormat="1" applyFont="1" applyFill="1" applyBorder="1" applyAlignment="1"/>
    <xf numFmtId="171" fontId="21" fillId="0" borderId="22" xfId="2" applyNumberFormat="1" applyFont="1" applyFill="1" applyBorder="1" applyAlignment="1"/>
    <xf numFmtId="171" fontId="16" fillId="0" borderId="0" xfId="2" applyNumberFormat="1" applyFont="1" applyFill="1" applyBorder="1" applyAlignment="1"/>
    <xf numFmtId="171" fontId="16" fillId="0" borderId="22" xfId="2" applyNumberFormat="1" applyFont="1" applyFill="1" applyBorder="1" applyAlignment="1"/>
    <xf numFmtId="171" fontId="16" fillId="0" borderId="1" xfId="2" applyNumberFormat="1" applyFont="1" applyFill="1" applyBorder="1" applyAlignment="1"/>
    <xf numFmtId="0" fontId="18" fillId="0" borderId="1" xfId="2" applyFont="1" applyFill="1" applyBorder="1" applyAlignment="1">
      <alignment horizontal="left" indent="1"/>
    </xf>
    <xf numFmtId="0" fontId="18" fillId="0" borderId="22" xfId="2" applyFont="1" applyFill="1" applyBorder="1" applyAlignment="1">
      <alignment horizontal="left" indent="1"/>
    </xf>
    <xf numFmtId="175" fontId="18" fillId="0" borderId="0" xfId="2030" applyNumberFormat="1" applyFont="1" applyFill="1" applyBorder="1" applyAlignment="1"/>
    <xf numFmtId="175" fontId="18" fillId="0" borderId="22" xfId="2030" applyNumberFormat="1" applyFont="1" applyFill="1" applyBorder="1" applyAlignment="1"/>
    <xf numFmtId="175" fontId="18" fillId="0" borderId="1" xfId="2030" applyNumberFormat="1" applyFont="1" applyFill="1" applyBorder="1" applyAlignment="1"/>
    <xf numFmtId="175" fontId="22" fillId="0" borderId="0" xfId="2030" applyNumberFormat="1" applyFont="1" applyFill="1" applyBorder="1" applyAlignment="1"/>
    <xf numFmtId="175" fontId="22" fillId="0" borderId="1" xfId="2030" applyNumberFormat="1" applyFont="1" applyFill="1" applyBorder="1" applyAlignment="1"/>
    <xf numFmtId="176" fontId="21" fillId="0" borderId="0" xfId="2" applyNumberFormat="1" applyFont="1" applyFill="1" applyBorder="1" applyAlignment="1"/>
    <xf numFmtId="176" fontId="21" fillId="0" borderId="22" xfId="2" applyNumberFormat="1" applyFont="1" applyFill="1" applyBorder="1" applyAlignment="1"/>
    <xf numFmtId="176" fontId="21" fillId="0" borderId="1" xfId="2" applyNumberFormat="1" applyFont="1" applyFill="1" applyBorder="1" applyAlignment="1"/>
    <xf numFmtId="176" fontId="21" fillId="0" borderId="0" xfId="2" applyNumberFormat="1" applyFont="1" applyFill="1" applyBorder="1"/>
    <xf numFmtId="176" fontId="21" fillId="0" borderId="22" xfId="2" applyNumberFormat="1" applyFont="1" applyFill="1" applyBorder="1"/>
    <xf numFmtId="177" fontId="21" fillId="0" borderId="0" xfId="2" applyNumberFormat="1" applyFont="1" applyFill="1" applyBorder="1" applyAlignment="1"/>
    <xf numFmtId="0" fontId="17" fillId="0" borderId="1" xfId="2" applyFont="1" applyFill="1" applyBorder="1"/>
    <xf numFmtId="0" fontId="17" fillId="0" borderId="22" xfId="2" applyFont="1" applyFill="1" applyBorder="1"/>
    <xf numFmtId="171" fontId="17" fillId="0" borderId="1" xfId="2" applyNumberFormat="1" applyFont="1" applyFill="1" applyBorder="1" applyAlignment="1"/>
    <xf numFmtId="171" fontId="17" fillId="0" borderId="0" xfId="2" applyNumberFormat="1" applyFont="1" applyFill="1" applyBorder="1" applyAlignment="1"/>
    <xf numFmtId="171" fontId="17" fillId="0" borderId="22" xfId="2" applyNumberFormat="1" applyFont="1" applyFill="1" applyBorder="1" applyAlignment="1"/>
    <xf numFmtId="0" fontId="16" fillId="0" borderId="1" xfId="2" applyFont="1" applyFill="1" applyBorder="1" applyAlignment="1">
      <alignment horizontal="left" indent="2"/>
    </xf>
    <xf numFmtId="0" fontId="16" fillId="0" borderId="22" xfId="2" applyFont="1" applyFill="1" applyBorder="1" applyAlignment="1">
      <alignment horizontal="left" indent="2"/>
    </xf>
    <xf numFmtId="176" fontId="21" fillId="0" borderId="1" xfId="2" applyNumberFormat="1" applyFont="1" applyFill="1" applyBorder="1"/>
    <xf numFmtId="9" fontId="21" fillId="0" borderId="0" xfId="2030" applyFont="1" applyFill="1" applyBorder="1" applyAlignment="1"/>
    <xf numFmtId="175" fontId="23" fillId="0" borderId="0" xfId="2030" applyNumberFormat="1" applyFont="1" applyFill="1" applyBorder="1" applyAlignment="1"/>
    <xf numFmtId="175" fontId="23" fillId="0" borderId="22" xfId="2030" applyNumberFormat="1" applyFont="1" applyFill="1" applyBorder="1" applyAlignment="1"/>
    <xf numFmtId="179" fontId="16" fillId="0" borderId="22" xfId="2" applyNumberFormat="1" applyFont="1" applyFill="1" applyBorder="1" applyAlignment="1"/>
    <xf numFmtId="181" fontId="16" fillId="0" borderId="1" xfId="2" applyNumberFormat="1" applyFont="1" applyFill="1" applyBorder="1"/>
    <xf numFmtId="181" fontId="16" fillId="0" borderId="0" xfId="2" applyNumberFormat="1" applyFont="1" applyFill="1" applyBorder="1"/>
    <xf numFmtId="181" fontId="16" fillId="0" borderId="22" xfId="2" applyNumberFormat="1" applyFont="1" applyFill="1" applyBorder="1"/>
    <xf numFmtId="181" fontId="17" fillId="0" borderId="1" xfId="2" applyNumberFormat="1" applyFont="1" applyFill="1" applyBorder="1"/>
    <xf numFmtId="181" fontId="17" fillId="0" borderId="0" xfId="2" applyNumberFormat="1" applyFont="1" applyFill="1" applyBorder="1"/>
    <xf numFmtId="181" fontId="17" fillId="0" borderId="22" xfId="2" applyNumberFormat="1" applyFont="1" applyFill="1" applyBorder="1"/>
    <xf numFmtId="0" fontId="16" fillId="0" borderId="23" xfId="2" applyFont="1" applyFill="1" applyBorder="1"/>
    <xf numFmtId="0" fontId="16" fillId="0" borderId="24" xfId="2" applyFont="1" applyFill="1" applyBorder="1"/>
    <xf numFmtId="181" fontId="16" fillId="0" borderId="23" xfId="2" applyNumberFormat="1" applyFont="1" applyFill="1" applyBorder="1"/>
    <xf numFmtId="181" fontId="16" fillId="0" borderId="2" xfId="2" applyNumberFormat="1" applyFont="1" applyFill="1" applyBorder="1"/>
    <xf numFmtId="181" fontId="16" fillId="0" borderId="24" xfId="2" applyNumberFormat="1" applyFont="1" applyFill="1" applyBorder="1"/>
    <xf numFmtId="0" fontId="16" fillId="0" borderId="15" xfId="2" applyFont="1" applyFill="1" applyBorder="1"/>
    <xf numFmtId="0" fontId="16" fillId="0" borderId="0" xfId="2" applyFont="1" applyFill="1" applyBorder="1"/>
    <xf numFmtId="37" fontId="21" fillId="0" borderId="0" xfId="2" applyNumberFormat="1" applyFont="1" applyFill="1" applyBorder="1"/>
    <xf numFmtId="0" fontId="16" fillId="0" borderId="2" xfId="2" applyFont="1" applyFill="1" applyBorder="1"/>
    <xf numFmtId="176" fontId="21" fillId="0" borderId="2" xfId="2" applyNumberFormat="1" applyFont="1" applyFill="1" applyBorder="1"/>
    <xf numFmtId="0" fontId="16" fillId="0" borderId="7" xfId="2" applyFont="1" applyFill="1" applyBorder="1"/>
    <xf numFmtId="0" fontId="16" fillId="0" borderId="21" xfId="2" applyFont="1" applyFill="1" applyBorder="1"/>
    <xf numFmtId="171" fontId="21" fillId="0" borderId="7" xfId="2" applyNumberFormat="1" applyFont="1" applyFill="1" applyBorder="1"/>
    <xf numFmtId="171" fontId="21" fillId="0" borderId="15" xfId="2" applyNumberFormat="1" applyFont="1" applyFill="1" applyBorder="1"/>
    <xf numFmtId="171" fontId="21" fillId="0" borderId="21" xfId="2" applyNumberFormat="1" applyFont="1" applyFill="1" applyBorder="1"/>
    <xf numFmtId="182" fontId="16" fillId="0" borderId="15" xfId="2" applyNumberFormat="1" applyFont="1" applyFill="1" applyBorder="1"/>
    <xf numFmtId="182" fontId="16" fillId="0" borderId="21" xfId="2" applyNumberFormat="1" applyFont="1" applyFill="1" applyBorder="1"/>
    <xf numFmtId="171" fontId="16" fillId="0" borderId="1" xfId="2" applyNumberFormat="1" applyFont="1" applyFill="1" applyBorder="1"/>
    <xf numFmtId="171" fontId="16" fillId="0" borderId="0" xfId="2" applyNumberFormat="1" applyFont="1" applyFill="1" applyBorder="1"/>
    <xf numFmtId="171" fontId="16" fillId="0" borderId="22" xfId="2" applyNumberFormat="1" applyFont="1" applyFill="1" applyBorder="1"/>
    <xf numFmtId="171" fontId="21" fillId="0" borderId="1" xfId="2" applyNumberFormat="1" applyFont="1" applyFill="1" applyBorder="1"/>
    <xf numFmtId="171" fontId="21" fillId="0" borderId="0" xfId="2" applyNumberFormat="1" applyFont="1" applyFill="1" applyBorder="1"/>
    <xf numFmtId="171" fontId="21" fillId="0" borderId="22" xfId="2" applyNumberFormat="1" applyFont="1" applyFill="1" applyBorder="1"/>
    <xf numFmtId="182" fontId="16" fillId="0" borderId="0" xfId="2" applyNumberFormat="1" applyFont="1" applyFill="1" applyBorder="1"/>
    <xf numFmtId="182" fontId="16" fillId="0" borderId="22" xfId="2" applyNumberFormat="1" applyFont="1" applyFill="1" applyBorder="1"/>
    <xf numFmtId="183" fontId="18" fillId="0" borderId="0" xfId="2" applyNumberFormat="1" applyFont="1" applyFill="1" applyBorder="1"/>
    <xf numFmtId="183" fontId="18" fillId="0" borderId="22" xfId="2" applyNumberFormat="1" applyFont="1" applyFill="1" applyBorder="1"/>
    <xf numFmtId="182" fontId="21" fillId="0" borderId="0" xfId="2" applyNumberFormat="1" applyFont="1" applyFill="1" applyBorder="1"/>
    <xf numFmtId="182" fontId="21" fillId="0" borderId="22" xfId="2" applyNumberFormat="1" applyFont="1" applyFill="1" applyBorder="1"/>
    <xf numFmtId="182" fontId="21" fillId="0" borderId="1" xfId="2" applyNumberFormat="1" applyFont="1" applyFill="1" applyBorder="1"/>
    <xf numFmtId="175" fontId="18" fillId="0" borderId="0" xfId="2030" applyNumberFormat="1" applyFont="1" applyFill="1" applyBorder="1"/>
    <xf numFmtId="175" fontId="18" fillId="0" borderId="22" xfId="2030" applyNumberFormat="1" applyFont="1" applyFill="1" applyBorder="1"/>
    <xf numFmtId="175" fontId="22" fillId="0" borderId="0" xfId="2030" applyNumberFormat="1" applyFont="1" applyFill="1" applyBorder="1"/>
    <xf numFmtId="175" fontId="22" fillId="0" borderId="22" xfId="2030" applyNumberFormat="1" applyFont="1" applyFill="1" applyBorder="1"/>
    <xf numFmtId="175" fontId="22" fillId="0" borderId="1" xfId="2030" applyNumberFormat="1" applyFont="1" applyFill="1" applyBorder="1"/>
    <xf numFmtId="0" fontId="16" fillId="0" borderId="1" xfId="2" applyFont="1" applyFill="1" applyBorder="1" applyAlignment="1">
      <alignment horizontal="left"/>
    </xf>
    <xf numFmtId="0" fontId="16" fillId="0" borderId="22" xfId="2" applyFont="1" applyFill="1" applyBorder="1" applyAlignment="1">
      <alignment horizontal="left"/>
    </xf>
    <xf numFmtId="176" fontId="16" fillId="0" borderId="1" xfId="2" applyNumberFormat="1" applyFont="1" applyFill="1" applyBorder="1"/>
    <xf numFmtId="176" fontId="16" fillId="0" borderId="0" xfId="2" applyNumberFormat="1" applyFont="1" applyFill="1" applyBorder="1"/>
    <xf numFmtId="176" fontId="16" fillId="0" borderId="22" xfId="2" applyNumberFormat="1" applyFont="1" applyFill="1" applyBorder="1"/>
    <xf numFmtId="0" fontId="16" fillId="0" borderId="23" xfId="2" applyFont="1" applyFill="1" applyBorder="1" applyAlignment="1">
      <alignment horizontal="left"/>
    </xf>
    <xf numFmtId="0" fontId="16" fillId="0" borderId="24" xfId="2" applyFont="1" applyFill="1" applyBorder="1" applyAlignment="1">
      <alignment horizontal="left"/>
    </xf>
    <xf numFmtId="176" fontId="16" fillId="0" borderId="23" xfId="2" applyNumberFormat="1" applyFont="1" applyFill="1" applyBorder="1"/>
    <xf numFmtId="176" fontId="16" fillId="0" borderId="2" xfId="2" applyNumberFormat="1" applyFont="1" applyFill="1" applyBorder="1"/>
    <xf numFmtId="176" fontId="16" fillId="0" borderId="24" xfId="2" applyNumberFormat="1" applyFont="1" applyFill="1" applyBorder="1"/>
    <xf numFmtId="0" fontId="16" fillId="0" borderId="0" xfId="2" applyFont="1" applyFill="1" applyBorder="1" applyAlignment="1">
      <alignment horizontal="left" wrapText="1" indent="2"/>
    </xf>
    <xf numFmtId="37" fontId="16" fillId="0" borderId="0" xfId="2" applyNumberFormat="1" applyFont="1" applyFill="1" applyAlignment="1">
      <alignment horizontal="center"/>
    </xf>
    <xf numFmtId="0" fontId="27" fillId="0" borderId="0" xfId="2" applyFont="1"/>
    <xf numFmtId="0" fontId="28" fillId="0" borderId="0" xfId="2" applyFont="1"/>
    <xf numFmtId="173" fontId="17" fillId="0" borderId="1" xfId="1972" applyFont="1" applyFill="1" applyBorder="1"/>
    <xf numFmtId="173" fontId="17" fillId="0" borderId="22" xfId="1972" applyFont="1" applyFill="1" applyBorder="1"/>
    <xf numFmtId="0" fontId="21" fillId="0" borderId="0" xfId="2" applyFont="1" applyFill="1" applyBorder="1"/>
    <xf numFmtId="0" fontId="21" fillId="0" borderId="22" xfId="2" applyFont="1" applyFill="1" applyBorder="1"/>
    <xf numFmtId="0" fontId="21" fillId="0" borderId="1" xfId="2" applyFont="1" applyFill="1" applyBorder="1"/>
    <xf numFmtId="171" fontId="16" fillId="0" borderId="27" xfId="2" applyNumberFormat="1" applyFont="1" applyBorder="1"/>
    <xf numFmtId="0" fontId="16" fillId="0" borderId="23" xfId="2" applyFont="1" applyFill="1" applyBorder="1" applyAlignment="1">
      <alignment horizontal="left" indent="1"/>
    </xf>
    <xf numFmtId="0" fontId="16" fillId="0" borderId="24" xfId="2" applyFont="1" applyFill="1" applyBorder="1" applyAlignment="1">
      <alignment horizontal="left" indent="1"/>
    </xf>
    <xf numFmtId="171" fontId="16" fillId="0" borderId="2" xfId="2" applyNumberFormat="1" applyFont="1" applyFill="1" applyBorder="1"/>
    <xf numFmtId="171" fontId="16" fillId="0" borderId="24" xfId="2" applyNumberFormat="1" applyFont="1" applyFill="1" applyBorder="1"/>
    <xf numFmtId="171" fontId="17" fillId="0" borderId="15" xfId="2" applyNumberFormat="1" applyFont="1" applyFill="1" applyBorder="1"/>
    <xf numFmtId="171" fontId="17" fillId="0" borderId="21" xfId="2" applyNumberFormat="1" applyFont="1" applyFill="1" applyBorder="1"/>
    <xf numFmtId="171" fontId="17" fillId="0" borderId="7" xfId="2" applyNumberFormat="1" applyFont="1" applyFill="1" applyBorder="1"/>
    <xf numFmtId="171" fontId="17" fillId="0" borderId="0" xfId="2" applyNumberFormat="1" applyFont="1" applyFill="1" applyBorder="1"/>
    <xf numFmtId="171" fontId="17" fillId="0" borderId="22" xfId="2" applyNumberFormat="1" applyFont="1" applyFill="1" applyBorder="1"/>
    <xf numFmtId="171" fontId="21" fillId="0" borderId="0" xfId="588" applyNumberFormat="1" applyFont="1" applyFill="1" applyBorder="1"/>
    <xf numFmtId="171" fontId="21" fillId="0" borderId="1" xfId="588" applyNumberFormat="1" applyFont="1" applyFill="1" applyBorder="1"/>
    <xf numFmtId="171" fontId="21" fillId="0" borderId="22" xfId="588" applyNumberFormat="1" applyFont="1" applyFill="1" applyBorder="1"/>
    <xf numFmtId="173" fontId="17" fillId="0" borderId="25" xfId="1972" applyFont="1" applyFill="1" applyBorder="1"/>
    <xf numFmtId="173" fontId="17" fillId="0" borderId="26" xfId="1972" applyFont="1" applyFill="1" applyBorder="1"/>
    <xf numFmtId="171" fontId="17" fillId="0" borderId="6" xfId="2" applyNumberFormat="1" applyFont="1" applyFill="1" applyBorder="1"/>
    <xf numFmtId="171" fontId="17" fillId="0" borderId="26" xfId="2" applyNumberFormat="1" applyFont="1" applyFill="1" applyBorder="1"/>
    <xf numFmtId="171" fontId="17" fillId="0" borderId="25" xfId="2" applyNumberFormat="1" applyFont="1" applyFill="1" applyBorder="1"/>
    <xf numFmtId="37" fontId="17" fillId="0" borderId="1" xfId="1972" applyNumberFormat="1" applyFont="1" applyFill="1" applyBorder="1"/>
    <xf numFmtId="37" fontId="17" fillId="0" borderId="22" xfId="1972" applyNumberFormat="1" applyFont="1" applyFill="1" applyBorder="1"/>
    <xf numFmtId="171" fontId="25" fillId="0" borderId="0" xfId="2" applyNumberFormat="1" applyFont="1" applyFill="1" applyBorder="1"/>
    <xf numFmtId="171" fontId="25" fillId="0" borderId="22" xfId="2" applyNumberFormat="1" applyFont="1" applyFill="1" applyBorder="1"/>
    <xf numFmtId="171" fontId="25" fillId="0" borderId="1" xfId="2" applyNumberFormat="1" applyFont="1" applyFill="1" applyBorder="1"/>
    <xf numFmtId="171" fontId="17" fillId="0" borderId="1" xfId="2" applyNumberFormat="1" applyFont="1" applyFill="1" applyBorder="1"/>
    <xf numFmtId="37" fontId="17" fillId="0" borderId="25" xfId="1972" applyNumberFormat="1" applyFont="1" applyFill="1" applyBorder="1"/>
    <xf numFmtId="37" fontId="17" fillId="0" borderId="26" xfId="1972" applyNumberFormat="1" applyFont="1" applyFill="1" applyBorder="1"/>
    <xf numFmtId="0" fontId="16" fillId="0" borderId="6" xfId="2" applyFont="1" applyFill="1" applyBorder="1"/>
    <xf numFmtId="37" fontId="21" fillId="0" borderId="6" xfId="2" applyNumberFormat="1" applyFont="1" applyFill="1" applyBorder="1"/>
    <xf numFmtId="0" fontId="29" fillId="0" borderId="25" xfId="2" applyFont="1" applyFill="1" applyBorder="1"/>
    <xf numFmtId="0" fontId="29" fillId="0" borderId="26" xfId="2" applyFont="1" applyFill="1" applyBorder="1"/>
    <xf numFmtId="184" fontId="29" fillId="0" borderId="6" xfId="588" applyNumberFormat="1" applyFont="1" applyFill="1" applyBorder="1"/>
    <xf numFmtId="184" fontId="29" fillId="0" borderId="26" xfId="588" applyNumberFormat="1" applyFont="1" applyFill="1" applyBorder="1"/>
    <xf numFmtId="184" fontId="29" fillId="0" borderId="25" xfId="588" applyNumberFormat="1" applyFont="1" applyFill="1" applyBorder="1"/>
    <xf numFmtId="185" fontId="21" fillId="0" borderId="0" xfId="2" applyNumberFormat="1" applyFont="1" applyFill="1" applyBorder="1"/>
    <xf numFmtId="185" fontId="21" fillId="0" borderId="15" xfId="2" applyNumberFormat="1" applyFont="1" applyFill="1" applyBorder="1"/>
    <xf numFmtId="37" fontId="21" fillId="0" borderId="2" xfId="2" applyNumberFormat="1" applyFont="1" applyFill="1" applyBorder="1"/>
    <xf numFmtId="0" fontId="17" fillId="18" borderId="25" xfId="2" applyFont="1" applyFill="1" applyBorder="1" applyAlignment="1">
      <alignment horizontal="left"/>
    </xf>
    <xf numFmtId="0" fontId="17" fillId="18" borderId="26" xfId="2" applyFont="1" applyFill="1" applyBorder="1" applyAlignment="1">
      <alignment horizontal="left"/>
    </xf>
    <xf numFmtId="171" fontId="16" fillId="0" borderId="15" xfId="2" applyNumberFormat="1" applyFont="1" applyFill="1" applyBorder="1"/>
    <xf numFmtId="175" fontId="18" fillId="0" borderId="1" xfId="2030" applyNumberFormat="1" applyFont="1" applyFill="1" applyBorder="1"/>
    <xf numFmtId="186" fontId="16" fillId="0" borderId="0" xfId="2" applyNumberFormat="1" applyFont="1" applyFill="1" applyBorder="1"/>
    <xf numFmtId="186" fontId="16" fillId="0" borderId="22" xfId="2" applyNumberFormat="1" applyFont="1" applyFill="1" applyBorder="1"/>
    <xf numFmtId="186" fontId="16" fillId="0" borderId="1" xfId="2" applyNumberFormat="1" applyFont="1" applyFill="1" applyBorder="1"/>
    <xf numFmtId="186" fontId="16" fillId="0" borderId="2" xfId="2" applyNumberFormat="1" applyFont="1" applyFill="1" applyBorder="1"/>
    <xf numFmtId="186" fontId="16" fillId="0" borderId="24" xfId="2" applyNumberFormat="1" applyFont="1" applyFill="1" applyBorder="1"/>
    <xf numFmtId="186" fontId="16" fillId="0" borderId="23" xfId="2" applyNumberFormat="1" applyFont="1" applyFill="1" applyBorder="1"/>
    <xf numFmtId="0" fontId="16" fillId="0" borderId="7" xfId="2" applyFont="1" applyFill="1" applyBorder="1" applyAlignment="1">
      <alignment horizontal="left"/>
    </xf>
    <xf numFmtId="171" fontId="16" fillId="0" borderId="21" xfId="2" applyNumberFormat="1" applyFont="1" applyFill="1" applyBorder="1"/>
    <xf numFmtId="171" fontId="16" fillId="0" borderId="7" xfId="2" applyNumberFormat="1" applyFont="1" applyFill="1" applyBorder="1"/>
    <xf numFmtId="0" fontId="17" fillId="0" borderId="25" xfId="2" applyFont="1" applyFill="1" applyBorder="1" applyAlignment="1">
      <alignment horizontal="left" indent="1"/>
    </xf>
    <xf numFmtId="187" fontId="17" fillId="0" borderId="6" xfId="2" applyNumberFormat="1" applyFont="1" applyFill="1" applyBorder="1"/>
    <xf numFmtId="187" fontId="17" fillId="0" borderId="26" xfId="2" applyNumberFormat="1" applyFont="1" applyFill="1" applyBorder="1"/>
    <xf numFmtId="187" fontId="17" fillId="0" borderId="25" xfId="2" applyNumberFormat="1" applyFont="1" applyFill="1" applyBorder="1"/>
    <xf numFmtId="171" fontId="21" fillId="0" borderId="24" xfId="2" applyNumberFormat="1" applyFont="1" applyFill="1" applyBorder="1"/>
    <xf numFmtId="37" fontId="17" fillId="0" borderId="0" xfId="1972" applyNumberFormat="1" applyFont="1" applyFill="1" applyBorder="1"/>
    <xf numFmtId="184" fontId="16" fillId="0" borderId="15" xfId="588" applyNumberFormat="1" applyFont="1" applyFill="1" applyBorder="1"/>
    <xf numFmtId="184" fontId="16" fillId="0" borderId="26" xfId="588" applyNumberFormat="1" applyFont="1" applyFill="1" applyBorder="1"/>
    <xf numFmtId="184" fontId="16" fillId="0" borderId="7" xfId="588" applyNumberFormat="1" applyFont="1" applyFill="1" applyBorder="1"/>
    <xf numFmtId="184" fontId="16" fillId="0" borderId="21" xfId="588" applyNumberFormat="1" applyFont="1" applyFill="1" applyBorder="1"/>
    <xf numFmtId="0" fontId="16" fillId="0" borderId="27" xfId="2" applyFont="1" applyFill="1" applyBorder="1"/>
    <xf numFmtId="171" fontId="16" fillId="28" borderId="0" xfId="1971" applyNumberFormat="1" applyFont="1" applyFill="1" applyBorder="1"/>
    <xf numFmtId="171" fontId="16" fillId="28" borderId="21" xfId="1971" applyNumberFormat="1" applyFont="1" applyFill="1" applyBorder="1"/>
    <xf numFmtId="171" fontId="16" fillId="28" borderId="1" xfId="1971" applyNumberFormat="1" applyFont="1" applyFill="1" applyBorder="1"/>
    <xf numFmtId="174" fontId="16" fillId="28" borderId="0" xfId="1971" applyNumberFormat="1" applyFont="1" applyFill="1" applyBorder="1"/>
    <xf numFmtId="174" fontId="16" fillId="28" borderId="22" xfId="1971" applyNumberFormat="1" applyFont="1" applyFill="1" applyBorder="1"/>
    <xf numFmtId="174" fontId="16" fillId="28" borderId="1" xfId="1971" applyNumberFormat="1" applyFont="1" applyFill="1" applyBorder="1"/>
    <xf numFmtId="171" fontId="16" fillId="28" borderId="22" xfId="1971" applyNumberFormat="1" applyFont="1" applyFill="1" applyBorder="1"/>
    <xf numFmtId="0" fontId="21" fillId="0" borderId="0" xfId="2" applyFont="1" applyAlignment="1">
      <alignment horizontal="center"/>
    </xf>
    <xf numFmtId="171" fontId="16" fillId="0" borderId="0" xfId="2" applyNumberFormat="1" applyFont="1" applyAlignment="1">
      <alignment horizontal="center"/>
    </xf>
    <xf numFmtId="188" fontId="16" fillId="0" borderId="0" xfId="2" applyNumberFormat="1" applyFont="1"/>
    <xf numFmtId="0" fontId="11" fillId="0" borderId="0" xfId="2" applyFont="1" applyFill="1" applyBorder="1" applyAlignment="1">
      <alignment horizontal="left" wrapText="1" indent="2"/>
    </xf>
    <xf numFmtId="0" fontId="11" fillId="0" borderId="0" xfId="2" applyFont="1" applyBorder="1"/>
    <xf numFmtId="0" fontId="18" fillId="0" borderId="24" xfId="2" applyFont="1" applyBorder="1"/>
    <xf numFmtId="0" fontId="17" fillId="0" borderId="7" xfId="2" applyFont="1" applyFill="1" applyBorder="1"/>
    <xf numFmtId="37" fontId="16" fillId="0" borderId="0" xfId="2" applyNumberFormat="1" applyFont="1" applyFill="1" applyBorder="1"/>
    <xf numFmtId="37" fontId="16" fillId="0" borderId="22" xfId="2" applyNumberFormat="1" applyFont="1" applyFill="1" applyBorder="1"/>
    <xf numFmtId="37" fontId="16" fillId="0" borderId="1" xfId="2" applyNumberFormat="1" applyFont="1" applyFill="1" applyBorder="1"/>
    <xf numFmtId="0" fontId="16" fillId="0" borderId="1" xfId="2" applyFont="1" applyFill="1" applyBorder="1" applyAlignment="1">
      <alignment horizontal="left" wrapText="1" indent="1"/>
    </xf>
    <xf numFmtId="0" fontId="16" fillId="0" borderId="22" xfId="2" applyFont="1" applyFill="1" applyBorder="1" applyAlignment="1">
      <alignment horizontal="left" wrapText="1" indent="1"/>
    </xf>
    <xf numFmtId="168" fontId="21" fillId="0" borderId="0" xfId="2" applyNumberFormat="1" applyFont="1" applyFill="1" applyBorder="1"/>
    <xf numFmtId="168" fontId="21" fillId="0" borderId="22" xfId="2" applyNumberFormat="1" applyFont="1" applyFill="1" applyBorder="1"/>
    <xf numFmtId="168" fontId="21" fillId="0" borderId="1" xfId="2" applyNumberFormat="1" applyFont="1" applyFill="1" applyBorder="1"/>
    <xf numFmtId="187" fontId="16" fillId="0" borderId="0" xfId="2" applyNumberFormat="1" applyFont="1" applyFill="1" applyBorder="1"/>
    <xf numFmtId="187" fontId="16" fillId="0" borderId="22" xfId="2" applyNumberFormat="1" applyFont="1" applyFill="1" applyBorder="1"/>
    <xf numFmtId="187" fontId="16" fillId="0" borderId="1" xfId="2" applyNumberFormat="1" applyFont="1" applyFill="1" applyBorder="1"/>
    <xf numFmtId="187" fontId="21" fillId="0" borderId="0" xfId="2" applyNumberFormat="1" applyFont="1" applyFill="1" applyBorder="1"/>
    <xf numFmtId="187" fontId="21" fillId="0" borderId="22" xfId="2" applyNumberFormat="1" applyFont="1" applyFill="1" applyBorder="1"/>
    <xf numFmtId="187" fontId="21" fillId="0" borderId="1" xfId="2" applyNumberFormat="1" applyFont="1" applyFill="1" applyBorder="1"/>
    <xf numFmtId="0" fontId="17" fillId="0" borderId="28" xfId="2" applyFont="1" applyFill="1" applyBorder="1" applyAlignment="1">
      <alignment horizontal="left"/>
    </xf>
    <xf numFmtId="0" fontId="17" fillId="0" borderId="29" xfId="2" applyFont="1" applyFill="1" applyBorder="1" applyAlignment="1">
      <alignment horizontal="left"/>
    </xf>
    <xf numFmtId="187" fontId="17" fillId="0" borderId="30" xfId="2" applyNumberFormat="1" applyFont="1" applyFill="1" applyBorder="1"/>
    <xf numFmtId="187" fontId="17" fillId="0" borderId="28" xfId="2" applyNumberFormat="1" applyFont="1" applyFill="1" applyBorder="1"/>
    <xf numFmtId="187" fontId="17" fillId="0" borderId="29" xfId="2" applyNumberFormat="1" applyFont="1" applyFill="1" applyBorder="1"/>
    <xf numFmtId="0" fontId="17" fillId="0" borderId="1" xfId="2" applyFont="1" applyFill="1" applyBorder="1" applyAlignment="1">
      <alignment horizontal="left"/>
    </xf>
    <xf numFmtId="0" fontId="17" fillId="0" borderId="22" xfId="2" applyFont="1" applyFill="1" applyBorder="1" applyAlignment="1">
      <alignment horizontal="left"/>
    </xf>
    <xf numFmtId="187" fontId="17" fillId="0" borderId="0" xfId="2" applyNumberFormat="1" applyFont="1" applyFill="1" applyBorder="1"/>
    <xf numFmtId="187" fontId="17" fillId="0" borderId="1" xfId="2" applyNumberFormat="1" applyFont="1" applyFill="1" applyBorder="1"/>
    <xf numFmtId="187" fontId="17" fillId="0" borderId="22" xfId="2" applyNumberFormat="1" applyFont="1" applyFill="1" applyBorder="1"/>
    <xf numFmtId="187" fontId="25" fillId="0" borderId="0" xfId="2" applyNumberFormat="1" applyFont="1" applyFill="1" applyBorder="1"/>
    <xf numFmtId="187" fontId="25" fillId="0" borderId="22" xfId="2" applyNumberFormat="1" applyFont="1" applyFill="1" applyBorder="1"/>
    <xf numFmtId="187" fontId="25" fillId="0" borderId="1" xfId="2" applyNumberFormat="1" applyFont="1" applyFill="1" applyBorder="1"/>
    <xf numFmtId="0" fontId="17" fillId="0" borderId="23" xfId="2" applyFont="1" applyFill="1" applyBorder="1" applyAlignment="1">
      <alignment horizontal="left"/>
    </xf>
    <xf numFmtId="0" fontId="17" fillId="0" borderId="24" xfId="2" applyFont="1" applyFill="1" applyBorder="1" applyAlignment="1">
      <alignment horizontal="left"/>
    </xf>
    <xf numFmtId="187" fontId="17" fillId="0" borderId="2" xfId="2" applyNumberFormat="1" applyFont="1" applyFill="1" applyBorder="1"/>
    <xf numFmtId="187" fontId="17" fillId="0" borderId="23" xfId="2" applyNumberFormat="1" applyFont="1" applyFill="1" applyBorder="1"/>
    <xf numFmtId="187" fontId="17" fillId="0" borderId="24" xfId="2" applyNumberFormat="1" applyFont="1" applyFill="1" applyBorder="1"/>
    <xf numFmtId="0" fontId="17" fillId="0" borderId="0" xfId="2" applyFont="1" applyFill="1" applyBorder="1" applyAlignment="1">
      <alignment horizontal="left"/>
    </xf>
    <xf numFmtId="0" fontId="16" fillId="0" borderId="26" xfId="2" applyFont="1" applyFill="1" applyBorder="1"/>
    <xf numFmtId="184" fontId="16" fillId="0" borderId="6" xfId="588" applyNumberFormat="1" applyFont="1" applyFill="1" applyBorder="1"/>
    <xf numFmtId="189" fontId="29" fillId="0" borderId="6" xfId="588" applyNumberFormat="1" applyFont="1" applyFill="1" applyBorder="1"/>
    <xf numFmtId="0" fontId="18" fillId="0" borderId="0" xfId="2" applyFont="1" applyFill="1" applyBorder="1"/>
    <xf numFmtId="37" fontId="25" fillId="0" borderId="0" xfId="2" applyNumberFormat="1" applyFont="1" applyFill="1" applyBorder="1"/>
    <xf numFmtId="0" fontId="21" fillId="0" borderId="0" xfId="2" applyFont="1"/>
    <xf numFmtId="0" fontId="16" fillId="0" borderId="2" xfId="2" applyFont="1" applyBorder="1"/>
    <xf numFmtId="1" fontId="17" fillId="18" borderId="6" xfId="1972" applyNumberFormat="1" applyFont="1" applyFill="1" applyBorder="1" applyAlignment="1">
      <alignment horizontal="right"/>
    </xf>
    <xf numFmtId="1" fontId="17" fillId="18" borderId="26" xfId="1972" applyNumberFormat="1" applyFont="1" applyFill="1" applyBorder="1" applyAlignment="1">
      <alignment horizontal="right"/>
    </xf>
    <xf numFmtId="0" fontId="16" fillId="0" borderId="21" xfId="2" applyFont="1" applyBorder="1"/>
    <xf numFmtId="184" fontId="16" fillId="0" borderId="0" xfId="588" applyNumberFormat="1" applyFont="1" applyFill="1"/>
    <xf numFmtId="184" fontId="16" fillId="0" borderId="22" xfId="588" applyNumberFormat="1" applyFont="1" applyFill="1" applyBorder="1"/>
    <xf numFmtId="184" fontId="16" fillId="0" borderId="0" xfId="588" applyNumberFormat="1" applyFont="1" applyBorder="1"/>
    <xf numFmtId="184" fontId="16" fillId="0" borderId="22" xfId="588" applyNumberFormat="1" applyFont="1" applyBorder="1"/>
    <xf numFmtId="0" fontId="16" fillId="0" borderId="22" xfId="2" applyFont="1" applyBorder="1"/>
    <xf numFmtId="184" fontId="21" fillId="0" borderId="22" xfId="588" applyNumberFormat="1" applyFont="1" applyFill="1" applyBorder="1"/>
    <xf numFmtId="184" fontId="21" fillId="0" borderId="0" xfId="588" applyNumberFormat="1" applyFont="1" applyBorder="1"/>
    <xf numFmtId="184" fontId="21" fillId="0" borderId="22" xfId="588" applyNumberFormat="1" applyFont="1" applyBorder="1"/>
    <xf numFmtId="0" fontId="18" fillId="0" borderId="1" xfId="2" applyFont="1" applyBorder="1" applyAlignment="1">
      <alignment horizontal="left" indent="1"/>
    </xf>
    <xf numFmtId="0" fontId="18" fillId="0" borderId="22" xfId="2" applyFont="1" applyBorder="1" applyAlignment="1">
      <alignment horizontal="left" indent="1"/>
    </xf>
    <xf numFmtId="175" fontId="18" fillId="0" borderId="2" xfId="2030" applyNumberFormat="1" applyFont="1" applyFill="1" applyBorder="1"/>
    <xf numFmtId="175" fontId="18" fillId="0" borderId="24" xfId="2030" applyNumberFormat="1" applyFont="1" applyFill="1" applyBorder="1"/>
    <xf numFmtId="184" fontId="16" fillId="0" borderId="24" xfId="588" applyNumberFormat="1" applyFont="1" applyFill="1" applyBorder="1"/>
    <xf numFmtId="184" fontId="16" fillId="0" borderId="2" xfId="588" applyNumberFormat="1" applyFont="1" applyFill="1" applyBorder="1"/>
    <xf numFmtId="0" fontId="17" fillId="0" borderId="23" xfId="2" applyFont="1" applyBorder="1"/>
    <xf numFmtId="0" fontId="17" fillId="0" borderId="24" xfId="2" applyFont="1" applyBorder="1"/>
    <xf numFmtId="184" fontId="17" fillId="0" borderId="6" xfId="588" applyNumberFormat="1" applyFont="1" applyBorder="1"/>
    <xf numFmtId="184" fontId="17" fillId="0" borderId="26" xfId="588" applyNumberFormat="1" applyFont="1" applyBorder="1"/>
    <xf numFmtId="184" fontId="21" fillId="0" borderId="0" xfId="2" applyNumberFormat="1" applyFont="1"/>
    <xf numFmtId="1" fontId="17" fillId="18" borderId="25" xfId="1972" applyNumberFormat="1" applyFont="1" applyFill="1" applyBorder="1" applyAlignment="1">
      <alignment horizontal="right"/>
    </xf>
    <xf numFmtId="0" fontId="17" fillId="0" borderId="1" xfId="2" applyFont="1" applyBorder="1"/>
    <xf numFmtId="0" fontId="18" fillId="0" borderId="23" xfId="2" applyFont="1" applyBorder="1" applyAlignment="1">
      <alignment horizontal="left" indent="1"/>
    </xf>
    <xf numFmtId="0" fontId="18" fillId="0" borderId="24" xfId="2" applyFont="1" applyBorder="1" applyAlignment="1">
      <alignment horizontal="left" indent="1"/>
    </xf>
    <xf numFmtId="187" fontId="16" fillId="0" borderId="0" xfId="2" applyNumberFormat="1" applyFont="1"/>
    <xf numFmtId="187" fontId="16" fillId="0" borderId="21" xfId="2" applyNumberFormat="1" applyFont="1" applyBorder="1"/>
    <xf numFmtId="187" fontId="16" fillId="0" borderId="2" xfId="2" applyNumberFormat="1" applyFont="1" applyBorder="1"/>
    <xf numFmtId="187" fontId="16" fillId="0" borderId="24" xfId="2" applyNumberFormat="1" applyFont="1" applyBorder="1"/>
    <xf numFmtId="0" fontId="30" fillId="0" borderId="0" xfId="2" applyFont="1"/>
    <xf numFmtId="0" fontId="17" fillId="0" borderId="2" xfId="2" applyFont="1" applyFill="1" applyBorder="1" applyAlignment="1">
      <alignment horizontal="left"/>
    </xf>
    <xf numFmtId="0" fontId="17" fillId="0" borderId="26" xfId="2" applyFont="1" applyFill="1" applyBorder="1" applyAlignment="1">
      <alignment horizontal="left"/>
    </xf>
    <xf numFmtId="0" fontId="11" fillId="18" borderId="0" xfId="2" applyFont="1" applyFill="1" applyBorder="1"/>
    <xf numFmtId="37" fontId="11" fillId="0" borderId="0" xfId="2" applyNumberFormat="1" applyFont="1" applyFill="1" applyAlignment="1">
      <alignment horizontal="center"/>
    </xf>
    <xf numFmtId="0" fontId="32" fillId="0" borderId="0" xfId="2" applyFont="1"/>
    <xf numFmtId="49" fontId="0" fillId="0" borderId="0" xfId="2" applyNumberFormat="1" applyFont="1"/>
    <xf numFmtId="0" fontId="17" fillId="0" borderId="0" xfId="2" applyFont="1" applyBorder="1"/>
    <xf numFmtId="0" fontId="11" fillId="0" borderId="0" xfId="2" applyFont="1" applyFill="1" applyBorder="1"/>
    <xf numFmtId="173" fontId="42" fillId="0" borderId="2" xfId="1972" applyNumberFormat="1" applyFont="1" applyFill="1" applyBorder="1" applyAlignment="1"/>
    <xf numFmtId="0" fontId="17" fillId="0" borderId="2" xfId="2" applyFont="1" applyBorder="1"/>
    <xf numFmtId="171" fontId="16" fillId="0" borderId="0" xfId="2" applyNumberFormat="1" applyFont="1" applyBorder="1"/>
    <xf numFmtId="0" fontId="17" fillId="0" borderId="25" xfId="2" applyFont="1" applyBorder="1"/>
    <xf numFmtId="182" fontId="17" fillId="0" borderId="0" xfId="2" applyNumberFormat="1" applyFont="1" applyBorder="1" applyAlignment="1">
      <alignment horizontal="centerContinuous"/>
    </xf>
    <xf numFmtId="182" fontId="17" fillId="0" borderId="0" xfId="2" applyNumberFormat="1" applyFont="1" applyBorder="1" applyAlignment="1">
      <alignment horizontal="center"/>
    </xf>
    <xf numFmtId="0" fontId="43" fillId="0" borderId="0" xfId="2" applyFont="1" applyBorder="1"/>
    <xf numFmtId="182" fontId="43" fillId="0" borderId="0" xfId="2" applyNumberFormat="1" applyFont="1" applyBorder="1" applyAlignment="1">
      <alignment horizontal="centerContinuous"/>
    </xf>
    <xf numFmtId="0" fontId="16" fillId="0" borderId="7" xfId="2" applyFont="1" applyBorder="1"/>
    <xf numFmtId="0" fontId="18" fillId="0" borderId="1" xfId="2" applyFont="1" applyFill="1" applyBorder="1" applyAlignment="1">
      <alignment horizontal="left" indent="2"/>
    </xf>
    <xf numFmtId="0" fontId="16" fillId="0" borderId="15" xfId="2" applyFont="1" applyBorder="1"/>
    <xf numFmtId="187" fontId="17" fillId="0" borderId="31" xfId="2" applyNumberFormat="1" applyFont="1" applyFill="1" applyBorder="1"/>
    <xf numFmtId="0" fontId="0" fillId="0" borderId="0" xfId="2" applyFont="1" applyBorder="1"/>
    <xf numFmtId="171" fontId="16" fillId="0" borderId="23" xfId="2" applyNumberFormat="1" applyFont="1" applyFill="1" applyBorder="1"/>
    <xf numFmtId="184" fontId="16" fillId="0" borderId="0" xfId="2" applyNumberFormat="1" applyFont="1"/>
    <xf numFmtId="187" fontId="32" fillId="0" borderId="0" xfId="2" applyNumberFormat="1" applyFont="1" applyFill="1" applyBorder="1"/>
    <xf numFmtId="182" fontId="43" fillId="0" borderId="22" xfId="2" applyNumberFormat="1" applyFont="1" applyBorder="1" applyAlignment="1">
      <alignment horizontal="centerContinuous"/>
    </xf>
    <xf numFmtId="0" fontId="43" fillId="0" borderId="2" xfId="2" applyFont="1" applyBorder="1"/>
    <xf numFmtId="182" fontId="43" fillId="0" borderId="1" xfId="2" applyNumberFormat="1" applyFont="1" applyBorder="1" applyAlignment="1">
      <alignment horizontal="centerContinuous"/>
    </xf>
    <xf numFmtId="0" fontId="43" fillId="0" borderId="6" xfId="2" applyFont="1" applyBorder="1"/>
    <xf numFmtId="0" fontId="17" fillId="0" borderId="26" xfId="2" applyFont="1" applyBorder="1"/>
    <xf numFmtId="171" fontId="16" fillId="0" borderId="22" xfId="2" applyNumberFormat="1" applyFont="1" applyBorder="1"/>
    <xf numFmtId="9" fontId="30" fillId="0" borderId="0" xfId="2" applyNumberFormat="1" applyFont="1" applyBorder="1" applyAlignment="1">
      <alignment horizontal="center"/>
    </xf>
    <xf numFmtId="0" fontId="11" fillId="0" borderId="27" xfId="2" applyFont="1" applyBorder="1"/>
    <xf numFmtId="168" fontId="16" fillId="0" borderId="0" xfId="2" applyNumberFormat="1" applyFont="1" applyFill="1" applyBorder="1"/>
    <xf numFmtId="0" fontId="57" fillId="0" borderId="0" xfId="2" applyFont="1"/>
    <xf numFmtId="0" fontId="45" fillId="0" borderId="23" xfId="2" applyFont="1" applyBorder="1"/>
    <xf numFmtId="189" fontId="29" fillId="0" borderId="25" xfId="588" applyNumberFormat="1" applyFont="1" applyFill="1" applyBorder="1"/>
    <xf numFmtId="0" fontId="46" fillId="0" borderId="0" xfId="2" applyFont="1"/>
    <xf numFmtId="0" fontId="46" fillId="0" borderId="1" xfId="2" applyFont="1" applyFill="1" applyBorder="1"/>
    <xf numFmtId="0" fontId="46" fillId="0" borderId="22" xfId="2" applyFont="1" applyFill="1" applyBorder="1"/>
    <xf numFmtId="171" fontId="46" fillId="0" borderId="1" xfId="2" applyNumberFormat="1" applyFont="1" applyFill="1" applyBorder="1" applyAlignment="1"/>
    <xf numFmtId="171" fontId="46" fillId="0" borderId="0" xfId="2" applyNumberFormat="1" applyFont="1" applyFill="1" applyBorder="1" applyAlignment="1"/>
    <xf numFmtId="171" fontId="46" fillId="0" borderId="22" xfId="2" applyNumberFormat="1" applyFont="1" applyFill="1" applyBorder="1" applyAlignment="1"/>
    <xf numFmtId="0" fontId="46" fillId="0" borderId="0" xfId="2" applyFont="1" applyBorder="1"/>
    <xf numFmtId="0" fontId="60" fillId="0" borderId="0" xfId="2" applyFont="1"/>
    <xf numFmtId="0" fontId="32" fillId="0" borderId="1" xfId="2" applyFont="1" applyFill="1" applyBorder="1"/>
    <xf numFmtId="0" fontId="28" fillId="0" borderId="1" xfId="2" applyFont="1" applyFill="1" applyBorder="1"/>
    <xf numFmtId="0" fontId="28" fillId="0" borderId="22" xfId="2" applyFont="1" applyFill="1" applyBorder="1"/>
    <xf numFmtId="171" fontId="28" fillId="0" borderId="1" xfId="2" applyNumberFormat="1" applyFont="1" applyFill="1" applyBorder="1" applyAlignment="1"/>
    <xf numFmtId="171" fontId="28" fillId="0" borderId="0" xfId="2" applyNumberFormat="1" applyFont="1" applyFill="1" applyBorder="1" applyAlignment="1"/>
    <xf numFmtId="171" fontId="28" fillId="0" borderId="22" xfId="2" applyNumberFormat="1" applyFont="1" applyFill="1" applyBorder="1" applyAlignment="1"/>
    <xf numFmtId="0" fontId="28" fillId="0" borderId="0" xfId="2" applyFont="1" applyBorder="1"/>
    <xf numFmtId="175" fontId="11" fillId="0" borderId="0" xfId="2030" applyNumberFormat="1" applyFont="1"/>
    <xf numFmtId="0" fontId="30" fillId="26" borderId="0" xfId="2" applyFont="1" applyFill="1" applyBorder="1"/>
    <xf numFmtId="182" fontId="30" fillId="26" borderId="0" xfId="2" applyNumberFormat="1" applyFont="1" applyFill="1" applyBorder="1" applyAlignment="1">
      <alignment horizontal="centerContinuous"/>
    </xf>
    <xf numFmtId="182" fontId="30" fillId="26" borderId="0" xfId="2" applyNumberFormat="1" applyFont="1" applyFill="1" applyBorder="1" applyAlignment="1">
      <alignment horizontal="center"/>
    </xf>
    <xf numFmtId="9" fontId="56" fillId="26" borderId="0" xfId="2" applyNumberFormat="1" applyFont="1" applyFill="1" applyBorder="1" applyAlignment="1">
      <alignment horizontal="left"/>
    </xf>
    <xf numFmtId="0" fontId="28" fillId="26" borderId="0" xfId="2" applyFont="1" applyFill="1" applyBorder="1"/>
    <xf numFmtId="182" fontId="30" fillId="26" borderId="6" xfId="2" applyNumberFormat="1" applyFont="1" applyFill="1" applyBorder="1" applyAlignment="1">
      <alignment horizontal="centerContinuous"/>
    </xf>
    <xf numFmtId="0" fontId="11" fillId="26" borderId="0" xfId="2" applyFont="1" applyFill="1"/>
    <xf numFmtId="0" fontId="18" fillId="0" borderId="23" xfId="2" applyFont="1" applyFill="1" applyBorder="1" applyAlignment="1">
      <alignment horizontal="left" indent="1"/>
    </xf>
    <xf numFmtId="182" fontId="30" fillId="26" borderId="2" xfId="2" applyNumberFormat="1" applyFont="1" applyFill="1" applyBorder="1" applyAlignment="1">
      <alignment horizontal="centerContinuous"/>
    </xf>
    <xf numFmtId="0" fontId="32" fillId="0" borderId="7" xfId="2" applyFont="1" applyFill="1" applyBorder="1"/>
    <xf numFmtId="0" fontId="28" fillId="0" borderId="25" xfId="2" applyFont="1" applyFill="1" applyBorder="1" applyAlignment="1"/>
    <xf numFmtId="0" fontId="18" fillId="0" borderId="7" xfId="2" applyFont="1" applyFill="1" applyBorder="1"/>
    <xf numFmtId="0" fontId="18" fillId="0" borderId="1" xfId="2" applyFont="1" applyFill="1" applyBorder="1"/>
    <xf numFmtId="0" fontId="48" fillId="0" borderId="25" xfId="2" applyFont="1" applyBorder="1" applyAlignment="1"/>
    <xf numFmtId="0" fontId="23" fillId="0" borderId="23" xfId="2" applyFont="1" applyBorder="1"/>
    <xf numFmtId="0" fontId="17" fillId="0" borderId="15" xfId="2" applyFont="1" applyBorder="1"/>
    <xf numFmtId="182" fontId="17" fillId="0" borderId="7" xfId="2" applyNumberFormat="1" applyFont="1" applyBorder="1" applyAlignment="1">
      <alignment horizontal="centerContinuous"/>
    </xf>
    <xf numFmtId="182" fontId="17" fillId="0" borderId="15" xfId="2" applyNumberFormat="1" applyFont="1" applyBorder="1" applyAlignment="1">
      <alignment horizontal="centerContinuous"/>
    </xf>
    <xf numFmtId="182" fontId="17" fillId="0" borderId="21" xfId="2" applyNumberFormat="1" applyFont="1" applyBorder="1" applyAlignment="1">
      <alignment horizontal="centerContinuous"/>
    </xf>
    <xf numFmtId="182" fontId="17" fillId="0" borderId="1" xfId="2" applyNumberFormat="1" applyFont="1" applyBorder="1" applyAlignment="1">
      <alignment horizontal="centerContinuous"/>
    </xf>
    <xf numFmtId="182" fontId="17" fillId="0" borderId="22" xfId="2" applyNumberFormat="1" applyFont="1" applyBorder="1" applyAlignment="1">
      <alignment horizontal="centerContinuous"/>
    </xf>
    <xf numFmtId="182" fontId="17" fillId="0" borderId="23" xfId="2" applyNumberFormat="1" applyFont="1" applyBorder="1" applyAlignment="1">
      <alignment horizontal="centerContinuous"/>
    </xf>
    <xf numFmtId="182" fontId="17" fillId="0" borderId="2" xfId="2" applyNumberFormat="1" applyFont="1" applyBorder="1" applyAlignment="1">
      <alignment horizontal="centerContinuous"/>
    </xf>
    <xf numFmtId="182" fontId="17" fillId="0" borderId="24" xfId="2" applyNumberFormat="1" applyFont="1" applyBorder="1" applyAlignment="1">
      <alignment horizontal="centerContinuous"/>
    </xf>
    <xf numFmtId="182" fontId="43" fillId="0" borderId="25" xfId="2" applyNumberFormat="1" applyFont="1" applyBorder="1" applyAlignment="1">
      <alignment horizontal="centerContinuous"/>
    </xf>
    <xf numFmtId="182" fontId="43" fillId="0" borderId="6" xfId="2" applyNumberFormat="1" applyFont="1" applyBorder="1" applyAlignment="1">
      <alignment horizontal="centerContinuous"/>
    </xf>
    <xf numFmtId="182" fontId="43" fillId="0" borderId="26" xfId="2" applyNumberFormat="1" applyFont="1" applyBorder="1" applyAlignment="1">
      <alignment horizontal="centerContinuous"/>
    </xf>
    <xf numFmtId="184" fontId="28" fillId="0" borderId="6" xfId="588" applyNumberFormat="1" applyFont="1" applyBorder="1" applyAlignment="1"/>
    <xf numFmtId="9" fontId="30" fillId="0" borderId="23" xfId="2" applyNumberFormat="1" applyFont="1" applyBorder="1" applyAlignment="1">
      <alignment horizontal="center"/>
    </xf>
    <xf numFmtId="9" fontId="30" fillId="0" borderId="2" xfId="2" applyNumberFormat="1" applyFont="1" applyBorder="1" applyAlignment="1">
      <alignment horizontal="center"/>
    </xf>
    <xf numFmtId="9" fontId="30" fillId="0" borderId="24" xfId="2" applyNumberFormat="1" applyFont="1" applyBorder="1" applyAlignment="1">
      <alignment horizontal="center"/>
    </xf>
    <xf numFmtId="9" fontId="30" fillId="0" borderId="25" xfId="2" applyNumberFormat="1" applyFont="1" applyBorder="1" applyAlignment="1">
      <alignment horizontal="center"/>
    </xf>
    <xf numFmtId="9" fontId="30" fillId="0" borderId="6" xfId="2" applyNumberFormat="1" applyFont="1" applyBorder="1" applyAlignment="1">
      <alignment horizontal="center"/>
    </xf>
    <xf numFmtId="9" fontId="30" fillId="0" borderId="26" xfId="2" applyNumberFormat="1" applyFont="1" applyBorder="1" applyAlignment="1">
      <alignment horizontal="center"/>
    </xf>
    <xf numFmtId="175" fontId="48" fillId="0" borderId="6" xfId="2030" applyNumberFormat="1" applyFont="1" applyBorder="1" applyAlignment="1"/>
    <xf numFmtId="182" fontId="43" fillId="0" borderId="21" xfId="2" applyNumberFormat="1" applyFont="1" applyBorder="1" applyAlignment="1">
      <alignment horizontal="centerContinuous"/>
    </xf>
    <xf numFmtId="182" fontId="43" fillId="0" borderId="15" xfId="2" applyNumberFormat="1" applyFont="1" applyBorder="1" applyAlignment="1">
      <alignment horizontal="centerContinuous"/>
    </xf>
    <xf numFmtId="182" fontId="43" fillId="0" borderId="7" xfId="2" applyNumberFormat="1" applyFont="1" applyBorder="1" applyAlignment="1">
      <alignment horizontal="centerContinuous"/>
    </xf>
    <xf numFmtId="184" fontId="21" fillId="0" borderId="15" xfId="588" applyNumberFormat="1" applyFont="1" applyBorder="1" applyAlignment="1"/>
    <xf numFmtId="184" fontId="21" fillId="0" borderId="0" xfId="588" applyNumberFormat="1" applyFont="1" applyBorder="1" applyAlignment="1"/>
    <xf numFmtId="0" fontId="23" fillId="0" borderId="0" xfId="2" applyFont="1"/>
    <xf numFmtId="184" fontId="16" fillId="0" borderId="0" xfId="588" applyNumberFormat="1" applyFont="1" applyBorder="1" applyAlignment="1"/>
    <xf numFmtId="175" fontId="18" fillId="0" borderId="0" xfId="2030" applyNumberFormat="1" applyFont="1" applyBorder="1" applyAlignment="1"/>
    <xf numFmtId="184" fontId="17" fillId="0" borderId="6" xfId="588" applyNumberFormat="1" applyFont="1" applyBorder="1" applyAlignment="1"/>
    <xf numFmtId="175" fontId="18" fillId="0" borderId="15" xfId="2030" applyNumberFormat="1" applyFont="1" applyBorder="1" applyAlignment="1"/>
    <xf numFmtId="175" fontId="18" fillId="0" borderId="2" xfId="2030" applyNumberFormat="1" applyFont="1" applyBorder="1" applyAlignment="1"/>
    <xf numFmtId="175" fontId="61" fillId="0" borderId="6" xfId="2030" applyNumberFormat="1" applyFont="1" applyBorder="1" applyAlignment="1"/>
    <xf numFmtId="175" fontId="18" fillId="0" borderId="0" xfId="2030" applyNumberFormat="1" applyFont="1" applyBorder="1" applyAlignment="1">
      <alignment horizontal="right"/>
    </xf>
    <xf numFmtId="175" fontId="18" fillId="0" borderId="22" xfId="2030" applyNumberFormat="1" applyFont="1" applyBorder="1" applyAlignment="1">
      <alignment horizontal="right"/>
    </xf>
    <xf numFmtId="175" fontId="18" fillId="0" borderId="1" xfId="2030" applyNumberFormat="1" applyFont="1" applyBorder="1" applyAlignment="1">
      <alignment horizontal="right"/>
    </xf>
    <xf numFmtId="171" fontId="26" fillId="0" borderId="0" xfId="2" applyNumberFormat="1" applyFont="1" applyFill="1" applyBorder="1" applyAlignment="1"/>
    <xf numFmtId="193" fontId="16" fillId="0" borderId="0" xfId="2" applyNumberFormat="1" applyFont="1" applyFill="1" applyBorder="1"/>
    <xf numFmtId="193" fontId="16" fillId="0" borderId="22" xfId="2" applyNumberFormat="1" applyFont="1" applyFill="1" applyBorder="1"/>
    <xf numFmtId="193" fontId="16" fillId="0" borderId="1" xfId="2" applyNumberFormat="1" applyFont="1" applyFill="1" applyBorder="1"/>
    <xf numFmtId="175" fontId="23" fillId="0" borderId="2" xfId="2" applyNumberFormat="1" applyFont="1" applyFill="1" applyBorder="1"/>
    <xf numFmtId="175" fontId="23" fillId="0" borderId="24" xfId="2" applyNumberFormat="1" applyFont="1" applyFill="1" applyBorder="1"/>
    <xf numFmtId="171" fontId="21" fillId="0" borderId="0" xfId="2030" applyNumberFormat="1" applyFont="1" applyFill="1" applyBorder="1"/>
    <xf numFmtId="171" fontId="21" fillId="0" borderId="22" xfId="2030" applyNumberFormat="1" applyFont="1" applyFill="1" applyBorder="1"/>
    <xf numFmtId="171" fontId="21" fillId="0" borderId="1" xfId="2030" applyNumberFormat="1" applyFont="1" applyFill="1" applyBorder="1"/>
    <xf numFmtId="0" fontId="29" fillId="0" borderId="6" xfId="2" applyFont="1" applyFill="1" applyBorder="1"/>
    <xf numFmtId="0" fontId="17" fillId="18" borderId="6" xfId="2" applyFont="1" applyFill="1" applyBorder="1" applyAlignment="1">
      <alignment horizontal="left"/>
    </xf>
    <xf numFmtId="0" fontId="23" fillId="0" borderId="2" xfId="2" applyFont="1" applyBorder="1"/>
    <xf numFmtId="175" fontId="23" fillId="0" borderId="23" xfId="2" applyNumberFormat="1" applyFont="1" applyFill="1" applyBorder="1"/>
    <xf numFmtId="0" fontId="23" fillId="0" borderId="0" xfId="2" applyFont="1" applyFill="1" applyBorder="1"/>
    <xf numFmtId="183" fontId="18" fillId="0" borderId="1" xfId="2" applyNumberFormat="1" applyFont="1" applyFill="1" applyBorder="1"/>
    <xf numFmtId="9" fontId="21" fillId="0" borderId="1" xfId="2030" applyFont="1" applyFill="1" applyBorder="1" applyAlignment="1"/>
    <xf numFmtId="175" fontId="23" fillId="0" borderId="1" xfId="2030" applyNumberFormat="1" applyFont="1" applyFill="1" applyBorder="1" applyAlignment="1"/>
    <xf numFmtId="175" fontId="18" fillId="0" borderId="1" xfId="2030" applyNumberFormat="1" applyFont="1" applyFill="1" applyBorder="1" applyAlignment="1">
      <alignment horizontal="right"/>
    </xf>
    <xf numFmtId="177" fontId="21" fillId="0" borderId="1" xfId="2" applyNumberFormat="1" applyFont="1" applyFill="1" applyBorder="1" applyAlignment="1"/>
    <xf numFmtId="0" fontId="62" fillId="0" borderId="0" xfId="2" applyFont="1"/>
    <xf numFmtId="0" fontId="62" fillId="0" borderId="1" xfId="2" applyFont="1" applyFill="1" applyBorder="1"/>
    <xf numFmtId="0" fontId="63" fillId="0" borderId="22" xfId="2" applyFont="1" applyFill="1" applyBorder="1"/>
    <xf numFmtId="181" fontId="63" fillId="0" borderId="0" xfId="2" applyNumberFormat="1" applyFont="1" applyFill="1" applyBorder="1"/>
    <xf numFmtId="181" fontId="62" fillId="0" borderId="0" xfId="2" applyNumberFormat="1" applyFont="1" applyFill="1" applyBorder="1"/>
    <xf numFmtId="0" fontId="62" fillId="0" borderId="0" xfId="2" applyFont="1" applyBorder="1"/>
    <xf numFmtId="0" fontId="64" fillId="0" borderId="0" xfId="2" applyFont="1"/>
    <xf numFmtId="0" fontId="62" fillId="0" borderId="1" xfId="2" applyFont="1" applyFill="1" applyBorder="1" applyAlignment="1">
      <alignment horizontal="left"/>
    </xf>
    <xf numFmtId="0" fontId="62" fillId="0" borderId="22" xfId="2" applyFont="1" applyFill="1" applyBorder="1" applyAlignment="1">
      <alignment horizontal="left" indent="1"/>
    </xf>
    <xf numFmtId="171" fontId="62" fillId="0" borderId="0" xfId="2" applyNumberFormat="1" applyFont="1" applyFill="1" applyBorder="1" applyAlignment="1"/>
    <xf numFmtId="171" fontId="62" fillId="0" borderId="22" xfId="2" applyNumberFormat="1" applyFont="1" applyFill="1" applyBorder="1" applyAlignment="1"/>
    <xf numFmtId="182" fontId="16" fillId="0" borderId="7" xfId="2" applyNumberFormat="1" applyFont="1" applyFill="1" applyBorder="1"/>
    <xf numFmtId="182" fontId="16" fillId="0" borderId="1" xfId="2" applyNumberFormat="1" applyFont="1" applyFill="1" applyBorder="1"/>
    <xf numFmtId="171" fontId="62" fillId="0" borderId="1" xfId="2" applyNumberFormat="1" applyFont="1" applyFill="1" applyBorder="1" applyAlignment="1"/>
    <xf numFmtId="179" fontId="16" fillId="0" borderId="1" xfId="2" applyNumberFormat="1" applyFont="1" applyFill="1" applyBorder="1" applyAlignment="1"/>
    <xf numFmtId="181" fontId="62" fillId="0" borderId="1" xfId="2" applyNumberFormat="1" applyFont="1" applyFill="1" applyBorder="1"/>
    <xf numFmtId="174" fontId="26" fillId="0" borderId="15" xfId="2" applyNumberFormat="1" applyFont="1" applyFill="1" applyBorder="1" applyAlignment="1"/>
    <xf numFmtId="174" fontId="26" fillId="0" borderId="21" xfId="2" applyNumberFormat="1" applyFont="1" applyFill="1" applyBorder="1" applyAlignment="1"/>
    <xf numFmtId="174" fontId="16" fillId="0" borderId="15" xfId="2" applyNumberFormat="1" applyFont="1" applyFill="1" applyBorder="1" applyAlignment="1"/>
    <xf numFmtId="176" fontId="16" fillId="0" borderId="1" xfId="2" applyNumberFormat="1" applyFont="1" applyFill="1" applyBorder="1" applyAlignment="1"/>
    <xf numFmtId="176" fontId="16" fillId="0" borderId="0" xfId="2" applyNumberFormat="1" applyFont="1" applyFill="1" applyBorder="1" applyAlignment="1"/>
    <xf numFmtId="176" fontId="16" fillId="0" borderId="22" xfId="2" applyNumberFormat="1" applyFont="1" applyFill="1" applyBorder="1" applyAlignment="1"/>
    <xf numFmtId="177" fontId="16" fillId="0" borderId="1" xfId="2" applyNumberFormat="1" applyFont="1" applyFill="1" applyBorder="1" applyAlignment="1"/>
    <xf numFmtId="177" fontId="16" fillId="0" borderId="0" xfId="2" applyNumberFormat="1" applyFont="1" applyFill="1" applyBorder="1" applyAlignment="1"/>
    <xf numFmtId="177" fontId="16" fillId="0" borderId="22" xfId="2" applyNumberFormat="1" applyFont="1" applyFill="1" applyBorder="1" applyAlignment="1"/>
    <xf numFmtId="183" fontId="16" fillId="0" borderId="1" xfId="2" applyNumberFormat="1" applyFont="1" applyFill="1" applyBorder="1"/>
    <xf numFmtId="183" fontId="16" fillId="0" borderId="0" xfId="2" applyNumberFormat="1" applyFont="1" applyFill="1" applyBorder="1"/>
    <xf numFmtId="183" fontId="16" fillId="0" borderId="22" xfId="2" applyNumberFormat="1" applyFont="1" applyFill="1" applyBorder="1"/>
    <xf numFmtId="175" fontId="18" fillId="0" borderId="23" xfId="2" applyNumberFormat="1" applyFont="1" applyBorder="1"/>
    <xf numFmtId="175" fontId="18" fillId="0" borderId="2" xfId="2" applyNumberFormat="1" applyFont="1" applyBorder="1"/>
    <xf numFmtId="175" fontId="18" fillId="0" borderId="24" xfId="2" applyNumberFormat="1" applyFont="1" applyBorder="1"/>
    <xf numFmtId="174" fontId="16" fillId="0" borderId="7" xfId="2" applyNumberFormat="1" applyFont="1" applyFill="1" applyBorder="1" applyAlignment="1"/>
    <xf numFmtId="0" fontId="16" fillId="0" borderId="25" xfId="2" applyFont="1" applyFill="1" applyBorder="1"/>
    <xf numFmtId="0" fontId="16" fillId="0" borderId="15" xfId="2" applyFont="1" applyFill="1" applyBorder="1" applyAlignment="1">
      <alignment horizontal="left"/>
    </xf>
    <xf numFmtId="0" fontId="16" fillId="0" borderId="0" xfId="2" applyFont="1" applyFill="1" applyBorder="1" applyAlignment="1">
      <alignment horizontal="left"/>
    </xf>
    <xf numFmtId="0" fontId="16" fillId="0" borderId="2" xfId="2" applyFont="1" applyFill="1" applyBorder="1" applyAlignment="1">
      <alignment horizontal="left"/>
    </xf>
    <xf numFmtId="0" fontId="17" fillId="0" borderId="6" xfId="2" applyFont="1" applyFill="1" applyBorder="1" applyAlignment="1">
      <alignment horizontal="left" indent="1"/>
    </xf>
    <xf numFmtId="37" fontId="17" fillId="0" borderId="6" xfId="1972" applyNumberFormat="1" applyFont="1" applyFill="1" applyBorder="1"/>
    <xf numFmtId="171" fontId="21" fillId="0" borderId="23" xfId="2" applyNumberFormat="1" applyFont="1" applyFill="1" applyBorder="1"/>
    <xf numFmtId="171" fontId="21" fillId="0" borderId="2" xfId="2" applyNumberFormat="1" applyFont="1" applyFill="1" applyBorder="1"/>
    <xf numFmtId="184" fontId="16" fillId="0" borderId="25" xfId="588" applyNumberFormat="1" applyFont="1" applyFill="1" applyBorder="1"/>
    <xf numFmtId="0" fontId="18" fillId="0" borderId="23" xfId="2" applyFont="1" applyBorder="1"/>
    <xf numFmtId="173" fontId="17" fillId="0" borderId="7" xfId="1972" applyFont="1" applyFill="1" applyBorder="1"/>
    <xf numFmtId="173" fontId="17" fillId="0" borderId="21" xfId="1972" applyFont="1" applyFill="1" applyBorder="1"/>
    <xf numFmtId="173" fontId="17" fillId="0" borderId="7" xfId="1972" applyNumberFormat="1" applyFont="1" applyFill="1" applyBorder="1" applyAlignment="1"/>
    <xf numFmtId="173" fontId="17" fillId="0" borderId="21" xfId="1972" applyNumberFormat="1" applyFont="1" applyFill="1" applyBorder="1" applyAlignment="1"/>
    <xf numFmtId="37" fontId="17" fillId="0" borderId="7" xfId="1972" applyNumberFormat="1" applyFont="1" applyFill="1" applyBorder="1"/>
    <xf numFmtId="37" fontId="17" fillId="0" borderId="21" xfId="1972" applyNumberFormat="1" applyFont="1" applyFill="1" applyBorder="1"/>
    <xf numFmtId="168" fontId="16" fillId="0" borderId="1" xfId="2" applyNumberFormat="1" applyFont="1" applyFill="1" applyBorder="1"/>
    <xf numFmtId="168" fontId="16" fillId="0" borderId="22" xfId="2" applyNumberFormat="1" applyFont="1" applyFill="1" applyBorder="1"/>
    <xf numFmtId="37" fontId="17" fillId="0" borderId="0" xfId="2" applyNumberFormat="1" applyFont="1" applyFill="1" applyBorder="1"/>
    <xf numFmtId="178" fontId="21" fillId="0" borderId="1" xfId="2" applyNumberFormat="1" applyFont="1" applyFill="1" applyBorder="1" applyAlignment="1"/>
    <xf numFmtId="182" fontId="17" fillId="0" borderId="25" xfId="2" applyNumberFormat="1" applyFont="1" applyBorder="1" applyAlignment="1">
      <alignment horizontal="centerContinuous"/>
    </xf>
    <xf numFmtId="182" fontId="17" fillId="0" borderId="6" xfId="2" applyNumberFormat="1" applyFont="1" applyBorder="1" applyAlignment="1">
      <alignment horizontal="center"/>
    </xf>
    <xf numFmtId="182" fontId="17" fillId="0" borderId="26" xfId="2" applyNumberFormat="1" applyFont="1" applyBorder="1" applyAlignment="1">
      <alignment horizontal="center"/>
    </xf>
    <xf numFmtId="187" fontId="32" fillId="0" borderId="22" xfId="2" applyNumberFormat="1" applyFont="1" applyFill="1" applyBorder="1"/>
    <xf numFmtId="182" fontId="17" fillId="0" borderId="6" xfId="2" applyNumberFormat="1" applyFont="1" applyFill="1" applyBorder="1" applyAlignment="1">
      <alignment horizontal="center"/>
    </xf>
    <xf numFmtId="182" fontId="17" fillId="0" borderId="26" xfId="2" applyNumberFormat="1" applyFont="1" applyFill="1" applyBorder="1" applyAlignment="1">
      <alignment horizontal="center"/>
    </xf>
    <xf numFmtId="182" fontId="17" fillId="0" borderId="25" xfId="2" applyNumberFormat="1" applyFont="1" applyBorder="1" applyAlignment="1">
      <alignment horizontal="center"/>
    </xf>
    <xf numFmtId="182" fontId="17" fillId="0" borderId="25" xfId="2" applyNumberFormat="1" applyFont="1" applyFill="1" applyBorder="1" applyAlignment="1">
      <alignment horizontal="center"/>
    </xf>
    <xf numFmtId="186" fontId="43" fillId="0" borderId="15" xfId="2" applyNumberFormat="1" applyFont="1" applyBorder="1" applyAlignment="1">
      <alignment horizontal="right"/>
    </xf>
    <xf numFmtId="186" fontId="21" fillId="0" borderId="7" xfId="2" applyNumberFormat="1" applyFont="1" applyFill="1" applyBorder="1" applyAlignment="1">
      <alignment horizontal="right"/>
    </xf>
    <xf numFmtId="186" fontId="21" fillId="0" borderId="15" xfId="2" applyNumberFormat="1" applyFont="1" applyFill="1" applyBorder="1" applyAlignment="1">
      <alignment horizontal="right"/>
    </xf>
    <xf numFmtId="186" fontId="16" fillId="0" borderId="0" xfId="2" applyNumberFormat="1" applyFont="1" applyFill="1" applyBorder="1" applyAlignment="1">
      <alignment horizontal="right"/>
    </xf>
    <xf numFmtId="186" fontId="16" fillId="0" borderId="21" xfId="2" applyNumberFormat="1" applyFont="1" applyFill="1" applyBorder="1" applyAlignment="1">
      <alignment horizontal="right"/>
    </xf>
    <xf numFmtId="186" fontId="16" fillId="0" borderId="15" xfId="2" applyNumberFormat="1" applyFont="1" applyFill="1" applyBorder="1" applyAlignment="1">
      <alignment horizontal="right"/>
    </xf>
    <xf numFmtId="186" fontId="16" fillId="0" borderId="1" xfId="2" applyNumberFormat="1" applyFont="1" applyBorder="1" applyAlignment="1">
      <alignment horizontal="right"/>
    </xf>
    <xf numFmtId="186" fontId="16" fillId="0" borderId="7" xfId="2" applyNumberFormat="1" applyFont="1" applyBorder="1" applyAlignment="1">
      <alignment horizontal="right"/>
    </xf>
    <xf numFmtId="186" fontId="16" fillId="0" borderId="15" xfId="2" applyNumberFormat="1" applyFont="1" applyBorder="1" applyAlignment="1">
      <alignment horizontal="right"/>
    </xf>
    <xf numFmtId="0" fontId="43" fillId="0" borderId="0" xfId="2" applyFont="1" applyBorder="1" applyAlignment="1">
      <alignment horizontal="right"/>
    </xf>
    <xf numFmtId="175" fontId="22" fillId="0" borderId="0" xfId="2030" applyNumberFormat="1" applyFont="1" applyBorder="1" applyAlignment="1">
      <alignment horizontal="right"/>
    </xf>
    <xf numFmtId="175" fontId="22" fillId="0" borderId="22" xfId="2030" applyNumberFormat="1" applyFont="1" applyBorder="1" applyAlignment="1">
      <alignment horizontal="right"/>
    </xf>
    <xf numFmtId="175" fontId="18" fillId="0" borderId="0" xfId="2030" applyNumberFormat="1" applyFont="1" applyFill="1" applyBorder="1" applyAlignment="1">
      <alignment horizontal="right"/>
    </xf>
    <xf numFmtId="175" fontId="18" fillId="0" borderId="22" xfId="2030" applyNumberFormat="1" applyFont="1" applyFill="1" applyBorder="1" applyAlignment="1">
      <alignment horizontal="right"/>
    </xf>
    <xf numFmtId="175" fontId="41" fillId="0" borderId="0" xfId="2030" applyNumberFormat="1" applyFont="1" applyFill="1" applyBorder="1" applyAlignment="1">
      <alignment horizontal="right"/>
    </xf>
    <xf numFmtId="175" fontId="41" fillId="0" borderId="22" xfId="2030" applyNumberFormat="1" applyFont="1" applyFill="1" applyBorder="1" applyAlignment="1">
      <alignment horizontal="right"/>
    </xf>
    <xf numFmtId="0" fontId="16" fillId="0" borderId="0" xfId="2" applyFont="1" applyBorder="1" applyAlignment="1">
      <alignment horizontal="right"/>
    </xf>
    <xf numFmtId="186" fontId="43" fillId="0" borderId="0" xfId="2" applyNumberFormat="1" applyFont="1" applyBorder="1" applyAlignment="1">
      <alignment horizontal="right"/>
    </xf>
    <xf numFmtId="186" fontId="21" fillId="0" borderId="1" xfId="2" applyNumberFormat="1" applyFont="1" applyFill="1" applyBorder="1" applyAlignment="1">
      <alignment horizontal="right"/>
    </xf>
    <xf numFmtId="186" fontId="21" fillId="0" borderId="0" xfId="2" applyNumberFormat="1" applyFont="1" applyFill="1" applyBorder="1" applyAlignment="1">
      <alignment horizontal="right"/>
    </xf>
    <xf numFmtId="186" fontId="16" fillId="0" borderId="22" xfId="2" applyNumberFormat="1" applyFont="1" applyFill="1" applyBorder="1" applyAlignment="1">
      <alignment horizontal="right"/>
    </xf>
    <xf numFmtId="186" fontId="16" fillId="0" borderId="0" xfId="2" applyNumberFormat="1" applyFont="1" applyBorder="1" applyAlignment="1">
      <alignment horizontal="right"/>
    </xf>
    <xf numFmtId="0" fontId="43" fillId="0" borderId="6" xfId="2" applyFont="1" applyBorder="1" applyAlignment="1">
      <alignment horizontal="right"/>
    </xf>
    <xf numFmtId="171" fontId="17" fillId="0" borderId="6" xfId="2" applyNumberFormat="1" applyFont="1" applyFill="1" applyBorder="1" applyAlignment="1">
      <alignment horizontal="right"/>
    </xf>
    <xf numFmtId="171" fontId="17" fillId="0" borderId="25" xfId="2" applyNumberFormat="1" applyFont="1" applyBorder="1" applyAlignment="1">
      <alignment horizontal="right"/>
    </xf>
    <xf numFmtId="171" fontId="17" fillId="0" borderId="6" xfId="2" applyNumberFormat="1" applyFont="1" applyBorder="1" applyAlignment="1">
      <alignment horizontal="right"/>
    </xf>
    <xf numFmtId="171" fontId="17" fillId="0" borderId="26" xfId="2" applyNumberFormat="1" applyFont="1" applyBorder="1" applyAlignment="1">
      <alignment horizontal="right"/>
    </xf>
    <xf numFmtId="0" fontId="43" fillId="0" borderId="2" xfId="2" applyFont="1" applyBorder="1" applyAlignment="1">
      <alignment horizontal="right"/>
    </xf>
    <xf numFmtId="175" fontId="18" fillId="0" borderId="2" xfId="2030" applyNumberFormat="1" applyFont="1" applyBorder="1" applyAlignment="1">
      <alignment horizontal="right"/>
    </xf>
    <xf numFmtId="175" fontId="18" fillId="0" borderId="24" xfId="2030" applyNumberFormat="1" applyFont="1" applyBorder="1" applyAlignment="1">
      <alignment horizontal="right"/>
    </xf>
    <xf numFmtId="175" fontId="18" fillId="0" borderId="2" xfId="2030" applyNumberFormat="1" applyFont="1" applyFill="1" applyBorder="1" applyAlignment="1">
      <alignment horizontal="right"/>
    </xf>
    <xf numFmtId="175" fontId="18" fillId="0" borderId="24" xfId="2030" applyNumberFormat="1" applyFont="1" applyFill="1" applyBorder="1" applyAlignment="1">
      <alignment horizontal="right"/>
    </xf>
    <xf numFmtId="175" fontId="18" fillId="0" borderId="23" xfId="2030" applyNumberFormat="1" applyFont="1" applyBorder="1" applyAlignment="1">
      <alignment horizontal="right"/>
    </xf>
    <xf numFmtId="171" fontId="17" fillId="0" borderId="25" xfId="2" applyNumberFormat="1" applyFont="1" applyFill="1" applyBorder="1" applyAlignment="1">
      <alignment horizontal="right"/>
    </xf>
    <xf numFmtId="175" fontId="41" fillId="0" borderId="1" xfId="2030" applyNumberFormat="1" applyFont="1" applyFill="1" applyBorder="1" applyAlignment="1">
      <alignment horizontal="right"/>
    </xf>
    <xf numFmtId="0" fontId="23" fillId="0" borderId="23" xfId="2" applyFont="1" applyBorder="1" applyAlignment="1">
      <alignment horizontal="left" indent="1"/>
    </xf>
    <xf numFmtId="170" fontId="11" fillId="0" borderId="0" xfId="588" applyFont="1"/>
    <xf numFmtId="184" fontId="16" fillId="0" borderId="15" xfId="588" applyNumberFormat="1" applyFont="1" applyBorder="1" applyAlignment="1"/>
    <xf numFmtId="184" fontId="16" fillId="0" borderId="2" xfId="588" applyNumberFormat="1" applyFont="1" applyBorder="1" applyAlignment="1"/>
    <xf numFmtId="9" fontId="65" fillId="0" borderId="0" xfId="2" applyNumberFormat="1" applyFont="1" applyBorder="1" applyAlignment="1">
      <alignment horizontal="center"/>
    </xf>
    <xf numFmtId="182" fontId="49" fillId="26" borderId="0" xfId="2" applyNumberFormat="1" applyFont="1" applyFill="1" applyBorder="1" applyAlignment="1">
      <alignment horizontal="centerContinuous"/>
    </xf>
    <xf numFmtId="175" fontId="18" fillId="0" borderId="15" xfId="2030" applyNumberFormat="1" applyFont="1" applyBorder="1" applyAlignment="1">
      <alignment horizontal="right"/>
    </xf>
    <xf numFmtId="0" fontId="32" fillId="0" borderId="1" xfId="2" applyFont="1" applyFill="1" applyBorder="1" applyAlignment="1">
      <alignment horizontal="left"/>
    </xf>
    <xf numFmtId="186" fontId="16" fillId="0" borderId="27" xfId="2" applyNumberFormat="1" applyFont="1" applyBorder="1" applyAlignment="1">
      <alignment horizontal="right"/>
    </xf>
    <xf numFmtId="0" fontId="16" fillId="0" borderId="27" xfId="2" applyFont="1" applyBorder="1" applyAlignment="1">
      <alignment horizontal="right"/>
    </xf>
    <xf numFmtId="0" fontId="17" fillId="0" borderId="27" xfId="2" applyFont="1" applyBorder="1" applyAlignment="1">
      <alignment horizontal="right"/>
    </xf>
    <xf numFmtId="175" fontId="23" fillId="0" borderId="0" xfId="2030" applyNumberFormat="1" applyFont="1" applyBorder="1" applyAlignment="1">
      <alignment horizontal="right"/>
    </xf>
    <xf numFmtId="175" fontId="23" fillId="0" borderId="22" xfId="2030" applyNumberFormat="1" applyFont="1" applyBorder="1" applyAlignment="1">
      <alignment horizontal="right"/>
    </xf>
    <xf numFmtId="175" fontId="23" fillId="0" borderId="1" xfId="2030" applyNumberFormat="1" applyFont="1" applyBorder="1" applyAlignment="1">
      <alignment horizontal="right"/>
    </xf>
    <xf numFmtId="175" fontId="23" fillId="0" borderId="0" xfId="2030" applyNumberFormat="1" applyFont="1" applyFill="1" applyBorder="1" applyAlignment="1">
      <alignment horizontal="right"/>
    </xf>
    <xf numFmtId="175" fontId="23" fillId="0" borderId="22" xfId="2030" applyNumberFormat="1" applyFont="1" applyFill="1" applyBorder="1" applyAlignment="1">
      <alignment horizontal="right"/>
    </xf>
    <xf numFmtId="175" fontId="23" fillId="0" borderId="1" xfId="2030" applyNumberFormat="1" applyFont="1" applyFill="1" applyBorder="1" applyAlignment="1">
      <alignment horizontal="right"/>
    </xf>
    <xf numFmtId="175" fontId="41" fillId="0" borderId="1" xfId="2030" applyNumberFormat="1" applyFont="1" applyBorder="1" applyAlignment="1">
      <alignment horizontal="right"/>
    </xf>
    <xf numFmtId="175" fontId="41" fillId="0" borderId="0" xfId="2030" applyNumberFormat="1" applyFont="1" applyBorder="1" applyAlignment="1">
      <alignment horizontal="right"/>
    </xf>
    <xf numFmtId="175" fontId="34" fillId="0" borderId="0" xfId="2030" applyNumberFormat="1" applyFont="1" applyBorder="1" applyAlignment="1">
      <alignment horizontal="right"/>
    </xf>
    <xf numFmtId="175" fontId="34" fillId="0" borderId="22" xfId="2030" applyNumberFormat="1" applyFont="1" applyBorder="1" applyAlignment="1">
      <alignment horizontal="right"/>
    </xf>
    <xf numFmtId="175" fontId="34" fillId="0" borderId="1" xfId="2030" applyNumberFormat="1" applyFont="1" applyBorder="1" applyAlignment="1">
      <alignment horizontal="right"/>
    </xf>
    <xf numFmtId="175" fontId="18" fillId="0" borderId="7" xfId="2030" applyNumberFormat="1" applyFont="1" applyBorder="1" applyAlignment="1">
      <alignment horizontal="right"/>
    </xf>
    <xf numFmtId="175" fontId="18" fillId="0" borderId="27" xfId="2030" applyNumberFormat="1" applyFont="1" applyBorder="1"/>
    <xf numFmtId="183" fontId="21" fillId="0" borderId="1" xfId="2" applyNumberFormat="1" applyFont="1" applyFill="1" applyBorder="1"/>
    <xf numFmtId="183" fontId="21" fillId="0" borderId="0" xfId="2" applyNumberFormat="1" applyFont="1" applyFill="1" applyBorder="1"/>
    <xf numFmtId="183" fontId="21" fillId="0" borderId="22" xfId="2" applyNumberFormat="1" applyFont="1" applyFill="1" applyBorder="1"/>
    <xf numFmtId="174" fontId="21" fillId="0" borderId="1" xfId="2" applyNumberFormat="1" applyFont="1" applyFill="1" applyBorder="1" applyAlignment="1"/>
    <xf numFmtId="177" fontId="21" fillId="0" borderId="1" xfId="2" applyNumberFormat="1" applyFont="1" applyFill="1" applyBorder="1"/>
    <xf numFmtId="177" fontId="21" fillId="0" borderId="0" xfId="2" applyNumberFormat="1" applyFont="1" applyFill="1" applyBorder="1"/>
    <xf numFmtId="174" fontId="21" fillId="0" borderId="15" xfId="2" applyNumberFormat="1" applyFont="1" applyFill="1" applyBorder="1" applyAlignment="1"/>
    <xf numFmtId="172" fontId="19" fillId="18" borderId="6" xfId="1973" applyNumberFormat="1" applyFont="1" applyFill="1" applyBorder="1" applyAlignment="1">
      <alignment horizontal="right"/>
    </xf>
    <xf numFmtId="172" fontId="19" fillId="18" borderId="26" xfId="1973" applyNumberFormat="1" applyFont="1" applyFill="1" applyBorder="1" applyAlignment="1">
      <alignment horizontal="right"/>
    </xf>
    <xf numFmtId="1" fontId="19" fillId="18" borderId="25" xfId="1973" applyNumberFormat="1" applyFont="1" applyFill="1" applyBorder="1" applyAlignment="1">
      <alignment horizontal="right"/>
    </xf>
    <xf numFmtId="1" fontId="19" fillId="18" borderId="6" xfId="1973" applyNumberFormat="1" applyFont="1" applyFill="1" applyBorder="1" applyAlignment="1">
      <alignment horizontal="right"/>
    </xf>
    <xf numFmtId="0" fontId="32" fillId="0" borderId="22" xfId="2" applyFont="1" applyFill="1" applyBorder="1"/>
    <xf numFmtId="171" fontId="32" fillId="0" borderId="1" xfId="2" applyNumberFormat="1" applyFont="1" applyFill="1" applyBorder="1" applyAlignment="1"/>
    <xf numFmtId="171" fontId="32" fillId="0" borderId="0" xfId="2" applyNumberFormat="1" applyFont="1" applyFill="1" applyBorder="1" applyAlignment="1"/>
    <xf numFmtId="171" fontId="32" fillId="0" borderId="22" xfId="2" applyNumberFormat="1" applyFont="1" applyFill="1" applyBorder="1" applyAlignment="1"/>
    <xf numFmtId="0" fontId="32" fillId="0" borderId="0" xfId="2" applyFont="1" applyBorder="1"/>
    <xf numFmtId="171" fontId="29" fillId="0" borderId="25" xfId="588" applyNumberFormat="1" applyFont="1" applyFill="1" applyBorder="1"/>
    <xf numFmtId="184" fontId="21" fillId="0" borderId="7" xfId="588" applyNumberFormat="1" applyFont="1" applyFill="1" applyBorder="1" applyAlignment="1"/>
    <xf numFmtId="184" fontId="21" fillId="0" borderId="1" xfId="588" applyNumberFormat="1" applyFont="1" applyFill="1" applyBorder="1" applyAlignment="1"/>
    <xf numFmtId="184" fontId="21" fillId="0" borderId="23" xfId="588" applyNumberFormat="1" applyFont="1" applyFill="1" applyBorder="1" applyAlignment="1"/>
    <xf numFmtId="175" fontId="48" fillId="0" borderId="25" xfId="2030" applyNumberFormat="1" applyFont="1" applyFill="1" applyBorder="1" applyAlignment="1"/>
    <xf numFmtId="184" fontId="21" fillId="0" borderId="2" xfId="588" applyNumberFormat="1" applyFont="1" applyFill="1" applyBorder="1" applyAlignment="1"/>
    <xf numFmtId="184" fontId="21" fillId="28" borderId="2" xfId="588" applyNumberFormat="1" applyFont="1" applyFill="1" applyBorder="1" applyAlignment="1"/>
    <xf numFmtId="175" fontId="24" fillId="0" borderId="7" xfId="2030" applyNumberFormat="1" applyFont="1" applyFill="1" applyBorder="1" applyAlignment="1"/>
    <xf numFmtId="175" fontId="24" fillId="0" borderId="1" xfId="2030" applyNumberFormat="1" applyFont="1" applyFill="1" applyBorder="1" applyAlignment="1"/>
    <xf numFmtId="175" fontId="24" fillId="0" borderId="23" xfId="2030" applyNumberFormat="1" applyFont="1" applyFill="1" applyBorder="1" applyAlignment="1"/>
    <xf numFmtId="0" fontId="30" fillId="0" borderId="0" xfId="3" applyFont="1"/>
    <xf numFmtId="0" fontId="27" fillId="0" borderId="0" xfId="3" applyFont="1"/>
    <xf numFmtId="0" fontId="0" fillId="0" borderId="0" xfId="0" applyBorder="1"/>
    <xf numFmtId="175" fontId="16" fillId="0" borderId="0" xfId="2030" applyNumberFormat="1" applyFont="1" applyFill="1" applyBorder="1" applyAlignment="1"/>
    <xf numFmtId="181" fontId="17" fillId="0" borderId="0" xfId="3" applyNumberFormat="1" applyFont="1" applyFill="1" applyBorder="1"/>
    <xf numFmtId="170" fontId="86" fillId="28" borderId="0" xfId="588" applyFont="1" applyFill="1" applyAlignment="1">
      <alignment horizontal="center"/>
    </xf>
    <xf numFmtId="175" fontId="11" fillId="28" borderId="0" xfId="2030" applyNumberFormat="1" applyFont="1" applyFill="1"/>
    <xf numFmtId="174" fontId="66" fillId="28" borderId="0" xfId="2" applyNumberFormat="1" applyFont="1" applyFill="1" applyAlignment="1">
      <alignment horizontal="center"/>
    </xf>
    <xf numFmtId="170" fontId="86" fillId="28" borderId="0" xfId="588" applyFont="1" applyFill="1"/>
    <xf numFmtId="174" fontId="16" fillId="0" borderId="27" xfId="2" applyNumberFormat="1" applyFont="1" applyBorder="1"/>
    <xf numFmtId="0" fontId="17" fillId="0" borderId="21" xfId="2" applyFont="1" applyFill="1" applyBorder="1"/>
    <xf numFmtId="0" fontId="17" fillId="0" borderId="0" xfId="2" applyNumberFormat="1" applyFont="1" applyBorder="1" applyAlignment="1">
      <alignment horizontal="centerContinuous"/>
    </xf>
    <xf numFmtId="9" fontId="17" fillId="0" borderId="0" xfId="2030" applyFont="1" applyBorder="1" applyAlignment="1">
      <alignment horizontal="centerContinuous"/>
    </xf>
    <xf numFmtId="1" fontId="19" fillId="18" borderId="26" xfId="1973" applyNumberFormat="1" applyFont="1" applyFill="1" applyBorder="1" applyAlignment="1">
      <alignment horizontal="right"/>
    </xf>
    <xf numFmtId="182" fontId="30" fillId="26" borderId="26" xfId="2" applyNumberFormat="1" applyFont="1" applyFill="1" applyBorder="1" applyAlignment="1">
      <alignment horizontal="centerContinuous"/>
    </xf>
    <xf numFmtId="182" fontId="30" fillId="26" borderId="25" xfId="2" applyNumberFormat="1" applyFont="1" applyFill="1" applyBorder="1" applyAlignment="1">
      <alignment horizontal="centerContinuous"/>
    </xf>
    <xf numFmtId="175" fontId="0" fillId="0" borderId="0" xfId="2030" applyNumberFormat="1" applyFont="1"/>
    <xf numFmtId="175" fontId="148" fillId="0" borderId="0" xfId="2030" applyNumberFormat="1" applyFont="1" applyBorder="1" applyAlignment="1">
      <alignment horizontal="right"/>
    </xf>
    <xf numFmtId="175" fontId="148" fillId="0" borderId="22" xfId="2030" applyNumberFormat="1" applyFont="1" applyBorder="1" applyAlignment="1">
      <alignment horizontal="right"/>
    </xf>
    <xf numFmtId="175" fontId="148" fillId="0" borderId="1" xfId="2030" applyNumberFormat="1" applyFont="1" applyBorder="1" applyAlignment="1">
      <alignment horizontal="right"/>
    </xf>
    <xf numFmtId="171" fontId="149" fillId="0" borderId="0" xfId="2" applyNumberFormat="1" applyFont="1" applyFill="1" applyBorder="1" applyAlignment="1"/>
    <xf numFmtId="190" fontId="11" fillId="0" borderId="0" xfId="2" applyNumberFormat="1" applyFont="1"/>
    <xf numFmtId="0" fontId="30" fillId="0" borderId="0" xfId="0" applyFont="1"/>
    <xf numFmtId="175" fontId="16" fillId="0" borderId="1" xfId="2030" applyNumberFormat="1" applyFont="1" applyFill="1" applyBorder="1" applyAlignment="1"/>
    <xf numFmtId="0" fontId="30" fillId="28" borderId="0" xfId="2" applyFont="1" applyFill="1" applyAlignment="1">
      <alignment horizontal="center"/>
    </xf>
    <xf numFmtId="0" fontId="18" fillId="0" borderId="1" xfId="3" applyNumberFormat="1" applyFont="1" applyFill="1" applyBorder="1" applyAlignment="1">
      <alignment horizontal="left" indent="1"/>
    </xf>
    <xf numFmtId="170" fontId="16" fillId="28" borderId="22" xfId="1971" applyNumberFormat="1" applyFont="1" applyFill="1" applyBorder="1"/>
    <xf numFmtId="170" fontId="16" fillId="28" borderId="0" xfId="1971" applyNumberFormat="1" applyFont="1" applyFill="1" applyBorder="1"/>
    <xf numFmtId="170" fontId="16" fillId="28" borderId="1" xfId="1971" applyNumberFormat="1" applyFont="1" applyFill="1" applyBorder="1"/>
    <xf numFmtId="175" fontId="18" fillId="0" borderId="23" xfId="2030" applyNumberFormat="1" applyFont="1" applyFill="1" applyBorder="1"/>
    <xf numFmtId="184" fontId="21" fillId="0" borderId="1" xfId="588" applyNumberFormat="1" applyFont="1" applyBorder="1"/>
    <xf numFmtId="184" fontId="16" fillId="0" borderId="0" xfId="2" applyNumberFormat="1" applyFont="1" applyFill="1" applyBorder="1" applyAlignment="1"/>
    <xf numFmtId="181" fontId="21" fillId="0" borderId="15" xfId="2" applyNumberFormat="1" applyFont="1" applyFill="1" applyBorder="1"/>
    <xf numFmtId="186" fontId="16" fillId="0" borderId="0" xfId="2" applyNumberFormat="1" applyFont="1"/>
    <xf numFmtId="171" fontId="149" fillId="0" borderId="1" xfId="2" applyNumberFormat="1" applyFont="1" applyFill="1" applyBorder="1" applyAlignment="1"/>
    <xf numFmtId="171" fontId="149" fillId="0" borderId="22" xfId="2" applyNumberFormat="1" applyFont="1" applyFill="1" applyBorder="1" applyAlignment="1"/>
    <xf numFmtId="184" fontId="16" fillId="0" borderId="1" xfId="2" applyNumberFormat="1" applyFont="1" applyFill="1" applyBorder="1" applyAlignment="1"/>
    <xf numFmtId="184" fontId="16" fillId="0" borderId="22" xfId="2" applyNumberFormat="1" applyFont="1" applyFill="1" applyBorder="1" applyAlignment="1"/>
    <xf numFmtId="181" fontId="150" fillId="0" borderId="0" xfId="0" applyNumberFormat="1" applyFont="1"/>
    <xf numFmtId="0" fontId="151" fillId="0" borderId="0" xfId="0" applyFont="1" applyAlignment="1">
      <alignment horizontal="left" indent="1"/>
    </xf>
    <xf numFmtId="170" fontId="0" fillId="0" borderId="0" xfId="683" applyNumberFormat="1" applyFont="1"/>
    <xf numFmtId="170" fontId="30" fillId="0" borderId="0" xfId="683" applyNumberFormat="1" applyFont="1" applyFill="1"/>
    <xf numFmtId="181" fontId="150" fillId="0" borderId="0" xfId="0" applyNumberFormat="1" applyFont="1" applyFill="1"/>
    <xf numFmtId="170" fontId="0" fillId="0" borderId="0" xfId="683" applyNumberFormat="1" applyFont="1" applyFill="1"/>
    <xf numFmtId="187" fontId="16" fillId="0" borderId="15" xfId="588" applyNumberFormat="1" applyFont="1" applyFill="1" applyBorder="1"/>
    <xf numFmtId="174" fontId="16" fillId="0" borderId="0" xfId="2" applyNumberFormat="1" applyFont="1" applyFill="1" applyBorder="1" applyAlignment="1"/>
    <xf numFmtId="0" fontId="17" fillId="0" borderId="0" xfId="2" applyFont="1" applyFill="1" applyBorder="1"/>
    <xf numFmtId="174" fontId="16" fillId="0" borderId="0" xfId="2" applyNumberFormat="1" applyFont="1" applyBorder="1"/>
    <xf numFmtId="0" fontId="16" fillId="0" borderId="0" xfId="2" applyFont="1" applyFill="1" applyBorder="1" applyAlignment="1">
      <alignment horizontal="left" indent="1"/>
    </xf>
    <xf numFmtId="0" fontId="16" fillId="0" borderId="22" xfId="2" applyFont="1" applyBorder="1" applyAlignment="1">
      <alignment horizontal="right"/>
    </xf>
    <xf numFmtId="0" fontId="17" fillId="0" borderId="22" xfId="2" applyFont="1" applyBorder="1" applyAlignment="1">
      <alignment horizontal="right"/>
    </xf>
    <xf numFmtId="182" fontId="30" fillId="26" borderId="23" xfId="2" applyNumberFormat="1" applyFont="1" applyFill="1" applyBorder="1" applyAlignment="1">
      <alignment horizontal="centerContinuous"/>
    </xf>
    <xf numFmtId="9" fontId="56" fillId="26" borderId="2" xfId="2" applyNumberFormat="1" applyFont="1" applyFill="1" applyBorder="1" applyAlignment="1">
      <alignment horizontal="left"/>
    </xf>
    <xf numFmtId="182" fontId="30" fillId="26" borderId="24" xfId="2" applyNumberFormat="1" applyFont="1" applyFill="1" applyBorder="1" applyAlignment="1">
      <alignment horizontal="centerContinuous"/>
    </xf>
    <xf numFmtId="0" fontId="23" fillId="0" borderId="0" xfId="2" applyFont="1" applyBorder="1" applyAlignment="1">
      <alignment horizontal="left" indent="1"/>
    </xf>
    <xf numFmtId="0" fontId="27" fillId="0" borderId="7" xfId="2" applyFont="1" applyBorder="1"/>
    <xf numFmtId="0" fontId="43" fillId="0" borderId="15" xfId="2" applyFont="1" applyBorder="1"/>
    <xf numFmtId="175" fontId="16" fillId="0" borderId="15" xfId="2030" applyNumberFormat="1" applyFont="1" applyBorder="1" applyAlignment="1">
      <alignment horizontal="centerContinuous"/>
    </xf>
    <xf numFmtId="175" fontId="16" fillId="0" borderId="21" xfId="2030" applyNumberFormat="1" applyFont="1" applyBorder="1" applyAlignment="1">
      <alignment horizontal="centerContinuous"/>
    </xf>
    <xf numFmtId="0" fontId="27" fillId="0" borderId="23" xfId="2" applyFont="1" applyBorder="1"/>
    <xf numFmtId="193" fontId="16" fillId="0" borderId="2" xfId="2030" applyNumberFormat="1" applyFont="1" applyBorder="1" applyAlignment="1">
      <alignment horizontal="centerContinuous"/>
    </xf>
    <xf numFmtId="193" fontId="16" fillId="0" borderId="24" xfId="2030" applyNumberFormat="1" applyFont="1" applyBorder="1" applyAlignment="1">
      <alignment horizontal="centerContinuous"/>
    </xf>
    <xf numFmtId="193" fontId="16" fillId="0" borderId="0" xfId="2" applyNumberFormat="1" applyFont="1" applyFill="1" applyBorder="1" applyAlignment="1">
      <alignment horizontal="right"/>
    </xf>
    <xf numFmtId="193" fontId="16" fillId="0" borderId="22" xfId="2" applyNumberFormat="1" applyFont="1" applyFill="1" applyBorder="1" applyAlignment="1">
      <alignment horizontal="right"/>
    </xf>
    <xf numFmtId="193" fontId="16" fillId="0" borderId="1" xfId="2" applyNumberFormat="1" applyFont="1" applyFill="1" applyBorder="1" applyAlignment="1">
      <alignment horizontal="right"/>
    </xf>
    <xf numFmtId="188" fontId="16" fillId="0" borderId="15" xfId="2" applyNumberFormat="1" applyFont="1" applyFill="1" applyBorder="1" applyAlignment="1">
      <alignment horizontal="right"/>
    </xf>
    <xf numFmtId="188" fontId="16" fillId="0" borderId="21" xfId="2" applyNumberFormat="1" applyFont="1" applyFill="1" applyBorder="1" applyAlignment="1">
      <alignment horizontal="right"/>
    </xf>
    <xf numFmtId="188" fontId="16" fillId="0" borderId="7" xfId="2" applyNumberFormat="1" applyFont="1" applyFill="1" applyBorder="1" applyAlignment="1">
      <alignment horizontal="right"/>
    </xf>
    <xf numFmtId="175" fontId="16" fillId="0" borderId="0" xfId="2030" applyNumberFormat="1" applyFont="1"/>
    <xf numFmtId="175" fontId="16" fillId="0" borderId="0" xfId="2" applyNumberFormat="1" applyFont="1"/>
    <xf numFmtId="187" fontId="11" fillId="0" borderId="0" xfId="2" applyNumberFormat="1" applyFont="1"/>
    <xf numFmtId="195" fontId="11" fillId="28" borderId="0" xfId="2" applyNumberFormat="1" applyFont="1" applyFill="1"/>
    <xf numFmtId="170" fontId="16" fillId="0" borderId="0" xfId="2" applyNumberFormat="1" applyFont="1" applyBorder="1"/>
    <xf numFmtId="10" fontId="16" fillId="0" borderId="0" xfId="2" applyNumberFormat="1" applyFont="1" applyBorder="1"/>
    <xf numFmtId="174" fontId="16" fillId="0" borderId="22" xfId="2" applyNumberFormat="1" applyFont="1" applyFill="1" applyBorder="1" applyAlignment="1"/>
    <xf numFmtId="0" fontId="0" fillId="0" borderId="0" xfId="0" applyFill="1"/>
    <xf numFmtId="189" fontId="21" fillId="0" borderId="0" xfId="2" applyNumberFormat="1" applyFont="1"/>
    <xf numFmtId="171" fontId="33" fillId="0" borderId="1" xfId="2" applyNumberFormat="1" applyFont="1" applyFill="1" applyBorder="1" applyAlignment="1"/>
    <xf numFmtId="189" fontId="18" fillId="0" borderId="1" xfId="588" applyNumberFormat="1" applyFont="1" applyFill="1" applyBorder="1" applyAlignment="1"/>
    <xf numFmtId="175" fontId="22" fillId="0" borderId="0" xfId="2167" applyNumberFormat="1" applyFont="1" applyBorder="1" applyAlignment="1">
      <alignment horizontal="right"/>
    </xf>
    <xf numFmtId="175" fontId="22" fillId="0" borderId="22" xfId="2167" applyNumberFormat="1" applyFont="1" applyBorder="1" applyAlignment="1">
      <alignment horizontal="right"/>
    </xf>
    <xf numFmtId="188" fontId="18" fillId="0" borderId="0" xfId="2030" applyNumberFormat="1" applyFont="1" applyFill="1" applyBorder="1" applyAlignment="1"/>
    <xf numFmtId="175" fontId="148" fillId="0" borderId="22" xfId="2173" applyNumberFormat="1" applyFont="1" applyFill="1" applyBorder="1" applyAlignment="1">
      <alignment horizontal="right"/>
    </xf>
    <xf numFmtId="175" fontId="148" fillId="0" borderId="0" xfId="2173" applyNumberFormat="1" applyFont="1" applyFill="1" applyBorder="1" applyAlignment="1">
      <alignment horizontal="right"/>
    </xf>
    <xf numFmtId="184" fontId="17" fillId="0" borderId="0" xfId="2" applyNumberFormat="1" applyFont="1" applyFill="1" applyBorder="1" applyAlignment="1"/>
    <xf numFmtId="184" fontId="16" fillId="0" borderId="1" xfId="588" applyNumberFormat="1" applyFont="1" applyBorder="1"/>
    <xf numFmtId="169" fontId="16" fillId="0" borderId="0" xfId="2" applyNumberFormat="1" applyFont="1" applyBorder="1"/>
    <xf numFmtId="175" fontId="152" fillId="22" borderId="0" xfId="1219" applyNumberFormat="1" applyFont="1" applyFill="1" applyBorder="1"/>
    <xf numFmtId="171" fontId="0" fillId="0" borderId="0" xfId="0" applyNumberFormat="1"/>
    <xf numFmtId="175" fontId="62" fillId="0" borderId="0" xfId="2030" applyNumberFormat="1" applyFont="1" applyFill="1" applyBorder="1"/>
    <xf numFmtId="169" fontId="11" fillId="0" borderId="0" xfId="912" applyFont="1"/>
    <xf numFmtId="175" fontId="153" fillId="0" borderId="15" xfId="2030" applyNumberFormat="1" applyFont="1" applyBorder="1" applyAlignment="1"/>
    <xf numFmtId="175" fontId="153" fillId="0" borderId="0" xfId="2030" applyNumberFormat="1" applyFont="1" applyBorder="1" applyAlignment="1"/>
    <xf numFmtId="175" fontId="153" fillId="0" borderId="2" xfId="2030" applyNumberFormat="1" applyFont="1" applyBorder="1" applyAlignment="1"/>
    <xf numFmtId="175" fontId="17" fillId="0" borderId="0" xfId="2030" applyNumberFormat="1" applyFont="1" applyBorder="1" applyAlignment="1">
      <alignment horizontal="centerContinuous"/>
    </xf>
    <xf numFmtId="174" fontId="21" fillId="0" borderId="0" xfId="2" applyNumberFormat="1" applyFont="1" applyFill="1" applyBorder="1" applyAlignment="1"/>
    <xf numFmtId="174" fontId="21" fillId="0" borderId="21" xfId="2" applyNumberFormat="1" applyFont="1" applyFill="1" applyBorder="1" applyAlignment="1"/>
    <xf numFmtId="0" fontId="154" fillId="0" borderId="0" xfId="0" applyFont="1"/>
    <xf numFmtId="170" fontId="17" fillId="0" borderId="6" xfId="2" applyNumberFormat="1" applyFont="1" applyFill="1" applyBorder="1"/>
    <xf numFmtId="178" fontId="62" fillId="0" borderId="0" xfId="2" applyNumberFormat="1" applyFont="1" applyFill="1" applyBorder="1"/>
    <xf numFmtId="195" fontId="21" fillId="0" borderId="0" xfId="2" applyNumberFormat="1" applyFont="1" applyFill="1" applyBorder="1" applyAlignment="1"/>
    <xf numFmtId="184" fontId="16" fillId="0" borderId="0" xfId="588" applyNumberFormat="1" applyFont="1" applyFill="1" applyBorder="1"/>
    <xf numFmtId="187" fontId="16" fillId="0" borderId="22" xfId="2" applyNumberFormat="1" applyFont="1" applyBorder="1"/>
    <xf numFmtId="186" fontId="21" fillId="0" borderId="22" xfId="2" applyNumberFormat="1" applyFont="1" applyFill="1" applyBorder="1" applyAlignment="1">
      <alignment horizontal="right"/>
    </xf>
    <xf numFmtId="182" fontId="17" fillId="0" borderId="6" xfId="2" applyNumberFormat="1" applyFont="1" applyBorder="1" applyAlignment="1">
      <alignment horizontal="centerContinuous"/>
    </xf>
    <xf numFmtId="186" fontId="21" fillId="0" borderId="21" xfId="2" applyNumberFormat="1" applyFont="1" applyFill="1" applyBorder="1" applyAlignment="1">
      <alignment horizontal="right"/>
    </xf>
    <xf numFmtId="186" fontId="16" fillId="0" borderId="27" xfId="2" applyNumberFormat="1" applyFont="1" applyFill="1" applyBorder="1" applyAlignment="1">
      <alignment horizontal="right"/>
    </xf>
    <xf numFmtId="187" fontId="16" fillId="0" borderId="0" xfId="2" applyNumberFormat="1" applyFont="1" applyBorder="1"/>
    <xf numFmtId="184" fontId="16" fillId="0" borderId="0" xfId="2" applyNumberFormat="1" applyFont="1" applyFill="1" applyBorder="1"/>
    <xf numFmtId="170" fontId="0" fillId="0" borderId="0" xfId="588" applyFont="1"/>
    <xf numFmtId="174" fontId="155" fillId="0" borderId="0" xfId="2" applyNumberFormat="1" applyFont="1" applyFill="1" applyBorder="1" applyAlignment="1"/>
    <xf numFmtId="184" fontId="17" fillId="0" borderId="1" xfId="2" applyNumberFormat="1" applyFont="1" applyFill="1" applyBorder="1" applyAlignment="1"/>
    <xf numFmtId="184" fontId="17" fillId="0" borderId="22" xfId="2" applyNumberFormat="1" applyFont="1" applyFill="1" applyBorder="1" applyAlignment="1"/>
    <xf numFmtId="0" fontId="11" fillId="0" borderId="1" xfId="2" applyFont="1" applyBorder="1"/>
    <xf numFmtId="187" fontId="16" fillId="0" borderId="1" xfId="2" applyNumberFormat="1" applyFont="1" applyBorder="1"/>
    <xf numFmtId="187" fontId="16" fillId="0" borderId="23" xfId="2" applyNumberFormat="1" applyFont="1" applyBorder="1"/>
    <xf numFmtId="184" fontId="16" fillId="0" borderId="23" xfId="588" applyNumberFormat="1" applyFont="1" applyFill="1" applyBorder="1"/>
    <xf numFmtId="184" fontId="16" fillId="0" borderId="1" xfId="588" applyNumberFormat="1" applyFont="1" applyFill="1" applyBorder="1"/>
    <xf numFmtId="184" fontId="17" fillId="0" borderId="25" xfId="588" applyNumberFormat="1" applyFont="1" applyBorder="1"/>
    <xf numFmtId="189" fontId="29" fillId="0" borderId="26" xfId="588" applyNumberFormat="1" applyFont="1" applyFill="1" applyBorder="1"/>
    <xf numFmtId="186" fontId="16" fillId="0" borderId="2" xfId="2" applyNumberFormat="1" applyFont="1" applyBorder="1"/>
    <xf numFmtId="0" fontId="0" fillId="0" borderId="0" xfId="0" applyFill="1" applyBorder="1"/>
    <xf numFmtId="175" fontId="0" fillId="0" borderId="0" xfId="0" applyNumberFormat="1"/>
    <xf numFmtId="0" fontId="0" fillId="0" borderId="27" xfId="0" applyBorder="1"/>
    <xf numFmtId="186" fontId="16" fillId="0" borderId="0" xfId="2" applyNumberFormat="1" applyFont="1" applyBorder="1"/>
    <xf numFmtId="0" fontId="0" fillId="0" borderId="22" xfId="0" applyBorder="1"/>
    <xf numFmtId="37" fontId="16" fillId="0" borderId="21" xfId="2" applyNumberFormat="1" applyFont="1" applyFill="1" applyBorder="1"/>
    <xf numFmtId="0" fontId="0" fillId="0" borderId="0" xfId="0"/>
    <xf numFmtId="9" fontId="21" fillId="0" borderId="0" xfId="2030" applyFont="1" applyFill="1" applyBorder="1"/>
    <xf numFmtId="171" fontId="17" fillId="0" borderId="26" xfId="2" applyNumberFormat="1" applyFont="1" applyFill="1" applyBorder="1" applyAlignment="1">
      <alignment horizontal="right"/>
    </xf>
    <xf numFmtId="1" fontId="19" fillId="18" borderId="7" xfId="1973" applyNumberFormat="1" applyFont="1" applyFill="1" applyBorder="1" applyAlignment="1">
      <alignment horizontal="right"/>
    </xf>
    <xf numFmtId="0" fontId="0" fillId="0" borderId="1" xfId="0" applyBorder="1"/>
    <xf numFmtId="170" fontId="16" fillId="28" borderId="23" xfId="588" applyFont="1" applyFill="1" applyBorder="1"/>
    <xf numFmtId="170" fontId="16" fillId="28" borderId="2" xfId="588" applyFont="1" applyFill="1" applyBorder="1"/>
    <xf numFmtId="170" fontId="16" fillId="28" borderId="24" xfId="588" applyFont="1" applyFill="1" applyBorder="1"/>
    <xf numFmtId="170" fontId="16" fillId="0" borderId="22" xfId="588" applyFont="1" applyBorder="1"/>
    <xf numFmtId="170" fontId="16" fillId="0" borderId="2" xfId="588" applyFont="1" applyBorder="1"/>
    <xf numFmtId="170" fontId="16" fillId="0" borderId="24" xfId="588" applyFont="1" applyBorder="1"/>
    <xf numFmtId="170" fontId="16" fillId="0" borderId="21" xfId="588" applyFont="1" applyBorder="1"/>
    <xf numFmtId="170" fontId="16" fillId="0" borderId="0" xfId="588" applyFont="1"/>
    <xf numFmtId="170" fontId="21" fillId="0" borderId="0" xfId="588" applyFont="1" applyFill="1" applyBorder="1"/>
    <xf numFmtId="170" fontId="21" fillId="0" borderId="22" xfId="588" applyFont="1" applyFill="1" applyBorder="1"/>
    <xf numFmtId="170" fontId="16" fillId="0" borderId="22" xfId="588" applyFont="1" applyBorder="1" applyAlignment="1">
      <alignment horizontal="right"/>
    </xf>
    <xf numFmtId="10" fontId="16" fillId="0" borderId="22" xfId="2030" applyNumberFormat="1" applyFont="1" applyBorder="1"/>
    <xf numFmtId="10" fontId="16" fillId="0" borderId="0" xfId="2030" applyNumberFormat="1" applyFont="1"/>
    <xf numFmtId="184" fontId="16" fillId="28" borderId="0" xfId="588" applyNumberFormat="1" applyFont="1" applyFill="1" applyBorder="1"/>
    <xf numFmtId="184" fontId="16" fillId="28" borderId="22" xfId="588" applyNumberFormat="1" applyFont="1" applyFill="1" applyBorder="1"/>
    <xf numFmtId="184" fontId="16" fillId="0" borderId="0" xfId="588" applyNumberFormat="1" applyFont="1"/>
    <xf numFmtId="184" fontId="16" fillId="0" borderId="23" xfId="588" applyNumberFormat="1" applyFont="1" applyBorder="1"/>
    <xf numFmtId="184" fontId="16" fillId="0" borderId="2" xfId="588" applyNumberFormat="1" applyFont="1" applyBorder="1"/>
    <xf numFmtId="184" fontId="16" fillId="0" borderId="24" xfId="588" applyNumberFormat="1" applyFont="1" applyBorder="1"/>
    <xf numFmtId="184" fontId="16" fillId="28" borderId="1" xfId="588" applyNumberFormat="1" applyFont="1" applyFill="1" applyBorder="1"/>
    <xf numFmtId="184" fontId="16" fillId="0" borderId="27" xfId="588" applyNumberFormat="1" applyFont="1" applyBorder="1"/>
    <xf numFmtId="175" fontId="152" fillId="22" borderId="22" xfId="1219" applyNumberFormat="1" applyFont="1" applyFill="1" applyBorder="1"/>
    <xf numFmtId="49" fontId="0" fillId="0" borderId="0" xfId="0" applyNumberFormat="1"/>
    <xf numFmtId="184" fontId="21" fillId="0" borderId="15" xfId="588" applyNumberFormat="1" applyFont="1" applyBorder="1"/>
    <xf numFmtId="184" fontId="21" fillId="0" borderId="2" xfId="588" applyNumberFormat="1" applyFont="1" applyBorder="1"/>
    <xf numFmtId="175" fontId="166" fillId="0" borderId="0" xfId="2030" applyNumberFormat="1" applyFont="1" applyFill="1" applyBorder="1" applyAlignment="1"/>
    <xf numFmtId="175" fontId="166" fillId="0" borderId="1" xfId="2030" applyNumberFormat="1" applyFont="1" applyFill="1" applyBorder="1" applyAlignment="1"/>
    <xf numFmtId="175" fontId="166" fillId="0" borderId="22" xfId="2030" applyNumberFormat="1" applyFont="1" applyFill="1" applyBorder="1" applyAlignment="1"/>
    <xf numFmtId="174" fontId="16" fillId="0" borderId="22" xfId="2" applyNumberFormat="1" applyFont="1" applyBorder="1"/>
    <xf numFmtId="174" fontId="26" fillId="0" borderId="7" xfId="2" applyNumberFormat="1" applyFont="1" applyFill="1" applyBorder="1" applyAlignment="1"/>
    <xf numFmtId="175" fontId="152" fillId="22" borderId="1" xfId="1219" applyNumberFormat="1" applyFont="1" applyFill="1" applyBorder="1"/>
    <xf numFmtId="175" fontId="86" fillId="28" borderId="0" xfId="588" applyNumberFormat="1" applyFont="1" applyFill="1"/>
    <xf numFmtId="211" fontId="0" fillId="0" borderId="0" xfId="912" applyNumberFormat="1" applyFont="1"/>
    <xf numFmtId="175" fontId="22" fillId="0" borderId="0" xfId="3511" applyNumberFormat="1" applyFont="1" applyBorder="1" applyAlignment="1">
      <alignment horizontal="right"/>
    </xf>
    <xf numFmtId="175" fontId="148" fillId="0" borderId="0" xfId="3517" applyNumberFormat="1" applyFont="1" applyFill="1" applyBorder="1" applyAlignment="1">
      <alignment horizontal="right"/>
    </xf>
    <xf numFmtId="175" fontId="18" fillId="0" borderId="0" xfId="2030" applyNumberFormat="1" applyFont="1" applyBorder="1" applyAlignment="1">
      <alignment horizontal="right"/>
    </xf>
    <xf numFmtId="175" fontId="18" fillId="0" borderId="2" xfId="2030" applyNumberFormat="1" applyFont="1" applyBorder="1" applyAlignment="1">
      <alignment horizontal="right"/>
    </xf>
    <xf numFmtId="175" fontId="34" fillId="0" borderId="0" xfId="2030" applyNumberFormat="1" applyFont="1" applyBorder="1" applyAlignment="1">
      <alignment horizontal="right"/>
    </xf>
    <xf numFmtId="175" fontId="148" fillId="0" borderId="0" xfId="2030" applyNumberFormat="1" applyFont="1" applyBorder="1" applyAlignment="1">
      <alignment horizontal="right"/>
    </xf>
    <xf numFmtId="1" fontId="19" fillId="18" borderId="25" xfId="1972" applyNumberFormat="1" applyFont="1" applyFill="1" applyBorder="1" applyAlignment="1">
      <alignment horizontal="right"/>
    </xf>
    <xf numFmtId="1" fontId="19" fillId="18" borderId="6" xfId="1972" applyNumberFormat="1" applyFont="1" applyFill="1" applyBorder="1" applyAlignment="1">
      <alignment horizontal="right"/>
    </xf>
    <xf numFmtId="1" fontId="19" fillId="18" borderId="26" xfId="1972" applyNumberFormat="1" applyFont="1" applyFill="1" applyBorder="1" applyAlignment="1">
      <alignment horizontal="right"/>
    </xf>
    <xf numFmtId="175" fontId="18" fillId="0" borderId="0" xfId="2030" applyNumberFormat="1" applyFont="1" applyFill="1" applyBorder="1" applyAlignment="1"/>
    <xf numFmtId="175" fontId="18" fillId="0" borderId="22" xfId="2030" applyNumberFormat="1" applyFont="1" applyFill="1" applyBorder="1" applyAlignment="1"/>
    <xf numFmtId="175" fontId="18" fillId="0" borderId="1" xfId="2030" applyNumberFormat="1" applyFont="1" applyFill="1" applyBorder="1" applyAlignment="1"/>
    <xf numFmtId="175" fontId="22" fillId="0" borderId="0" xfId="2030" applyNumberFormat="1" applyFont="1" applyFill="1" applyBorder="1" applyAlignment="1"/>
    <xf numFmtId="175" fontId="22" fillId="0" borderId="1" xfId="2030" applyNumberFormat="1" applyFont="1" applyFill="1" applyBorder="1" applyAlignment="1"/>
    <xf numFmtId="9" fontId="21" fillId="0" borderId="0" xfId="2030" applyFont="1" applyFill="1" applyBorder="1" applyAlignment="1"/>
    <xf numFmtId="175" fontId="21" fillId="0" borderId="0" xfId="2030" applyNumberFormat="1" applyFont="1" applyFill="1" applyBorder="1" applyAlignment="1"/>
    <xf numFmtId="175" fontId="21" fillId="0" borderId="22" xfId="2030" applyNumberFormat="1" applyFont="1" applyFill="1" applyBorder="1" applyAlignment="1"/>
    <xf numFmtId="176" fontId="21" fillId="0" borderId="0" xfId="2030" applyNumberFormat="1" applyFont="1" applyFill="1" applyBorder="1" applyAlignment="1"/>
    <xf numFmtId="178" fontId="21" fillId="0" borderId="22" xfId="2030" applyNumberFormat="1" applyFont="1" applyFill="1" applyBorder="1" applyAlignment="1"/>
    <xf numFmtId="180" fontId="21" fillId="0" borderId="22" xfId="588" applyNumberFormat="1" applyFont="1" applyFill="1" applyBorder="1" applyAlignment="1"/>
    <xf numFmtId="175" fontId="22" fillId="0" borderId="0" xfId="2030" applyNumberFormat="1" applyFont="1" applyFill="1" applyBorder="1"/>
    <xf numFmtId="175" fontId="22" fillId="0" borderId="22" xfId="2030" applyNumberFormat="1" applyFont="1" applyFill="1" applyBorder="1"/>
    <xf numFmtId="175" fontId="22" fillId="0" borderId="1" xfId="2030" applyNumberFormat="1" applyFont="1" applyFill="1" applyBorder="1"/>
    <xf numFmtId="9" fontId="21" fillId="0" borderId="1" xfId="2030" applyFont="1" applyFill="1" applyBorder="1" applyAlignment="1"/>
    <xf numFmtId="175" fontId="18" fillId="0" borderId="1" xfId="2030" applyNumberFormat="1" applyFont="1" applyFill="1" applyBorder="1" applyAlignment="1">
      <alignment horizontal="right"/>
    </xf>
    <xf numFmtId="175" fontId="21" fillId="0" borderId="1" xfId="2030" applyNumberFormat="1" applyFont="1" applyFill="1" applyBorder="1" applyAlignment="1"/>
    <xf numFmtId="176" fontId="21" fillId="0" borderId="1" xfId="2030" applyNumberFormat="1" applyFont="1" applyFill="1" applyBorder="1" applyAlignment="1"/>
    <xf numFmtId="9" fontId="16" fillId="0" borderId="1" xfId="2030" applyFont="1" applyFill="1" applyBorder="1" applyAlignment="1"/>
    <xf numFmtId="9" fontId="16" fillId="0" borderId="0" xfId="2030" applyFont="1" applyFill="1" applyBorder="1" applyAlignment="1"/>
    <xf numFmtId="9" fontId="16" fillId="0" borderId="22" xfId="2030" applyFont="1" applyFill="1" applyBorder="1" applyAlignment="1"/>
    <xf numFmtId="175" fontId="18" fillId="0" borderId="0" xfId="2030" applyNumberFormat="1" applyFont="1" applyFill="1" applyBorder="1" applyAlignment="1">
      <alignment horizontal="right"/>
    </xf>
    <xf numFmtId="175" fontId="18" fillId="0" borderId="22" xfId="2030" applyNumberFormat="1" applyFont="1" applyFill="1" applyBorder="1" applyAlignment="1">
      <alignment horizontal="right"/>
    </xf>
    <xf numFmtId="172" fontId="19" fillId="18" borderId="6" xfId="1973" applyNumberFormat="1" applyFont="1" applyFill="1" applyBorder="1" applyAlignment="1">
      <alignment horizontal="right"/>
    </xf>
    <xf numFmtId="172" fontId="19" fillId="18" borderId="26" xfId="1973" applyNumberFormat="1" applyFont="1" applyFill="1" applyBorder="1" applyAlignment="1">
      <alignment horizontal="right"/>
    </xf>
    <xf numFmtId="175" fontId="16" fillId="0" borderId="0" xfId="2030" applyNumberFormat="1" applyFont="1" applyFill="1" applyBorder="1" applyAlignment="1"/>
    <xf numFmtId="175" fontId="16" fillId="0" borderId="22" xfId="2030" applyNumberFormat="1" applyFont="1" applyFill="1" applyBorder="1" applyAlignment="1"/>
    <xf numFmtId="175" fontId="16" fillId="0" borderId="1" xfId="2030" applyNumberFormat="1" applyFont="1" applyFill="1" applyBorder="1" applyAlignment="1"/>
    <xf numFmtId="1" fontId="17" fillId="18" borderId="15" xfId="1972" applyNumberFormat="1" applyFont="1" applyFill="1" applyBorder="1" applyAlignment="1">
      <alignment horizontal="right"/>
    </xf>
    <xf numFmtId="188" fontId="18" fillId="0" borderId="1" xfId="2030" applyNumberFormat="1" applyFont="1" applyFill="1" applyBorder="1" applyAlignment="1"/>
    <xf numFmtId="188" fontId="18" fillId="0" borderId="22" xfId="2030" applyNumberFormat="1" applyFont="1" applyFill="1" applyBorder="1" applyAlignment="1"/>
    <xf numFmtId="189" fontId="18" fillId="0" borderId="1" xfId="588" applyNumberFormat="1" applyFont="1" applyFill="1" applyBorder="1" applyAlignment="1"/>
    <xf numFmtId="188" fontId="18" fillId="0" borderId="0" xfId="2030" applyNumberFormat="1" applyFont="1" applyFill="1" applyBorder="1" applyAlignment="1"/>
    <xf numFmtId="1" fontId="17" fillId="18" borderId="21" xfId="1972" applyNumberFormat="1" applyFont="1" applyFill="1" applyBorder="1" applyAlignment="1">
      <alignment horizontal="right"/>
    </xf>
    <xf numFmtId="184" fontId="18" fillId="0" borderId="1" xfId="588" applyNumberFormat="1" applyFont="1" applyFill="1" applyBorder="1" applyAlignment="1"/>
    <xf numFmtId="184" fontId="18" fillId="0" borderId="0" xfId="588" applyNumberFormat="1" applyFont="1" applyFill="1" applyBorder="1" applyAlignment="1"/>
    <xf numFmtId="184" fontId="18" fillId="0" borderId="22" xfId="588" applyNumberFormat="1" applyFont="1" applyFill="1" applyBorder="1" applyAlignment="1"/>
    <xf numFmtId="0" fontId="18" fillId="0" borderId="1" xfId="2030" applyNumberFormat="1" applyFont="1" applyFill="1" applyBorder="1" applyAlignment="1"/>
    <xf numFmtId="172" fontId="19" fillId="18" borderId="25" xfId="1973" applyNumberFormat="1" applyFont="1" applyFill="1" applyBorder="1" applyAlignment="1">
      <alignment horizontal="right"/>
    </xf>
    <xf numFmtId="1" fontId="17" fillId="18" borderId="7" xfId="1972" applyNumberFormat="1" applyFont="1" applyFill="1" applyBorder="1" applyAlignment="1">
      <alignment horizontal="right"/>
    </xf>
    <xf numFmtId="175" fontId="11" fillId="0" borderId="0" xfId="2030" applyNumberFormat="1" applyFont="1" applyBorder="1"/>
    <xf numFmtId="186" fontId="16" fillId="0" borderId="0" xfId="2671" applyNumberFormat="1" applyFont="1" applyFill="1" applyBorder="1" applyAlignment="1">
      <alignment horizontal="right"/>
    </xf>
    <xf numFmtId="186" fontId="0" fillId="0" borderId="0" xfId="0" applyNumberFormat="1" applyBorder="1"/>
    <xf numFmtId="184" fontId="0" fillId="0" borderId="0" xfId="0" applyNumberFormat="1" applyBorder="1"/>
    <xf numFmtId="171" fontId="17" fillId="0" borderId="0" xfId="2671" applyNumberFormat="1" applyFont="1" applyFill="1" applyBorder="1" applyAlignment="1">
      <alignment horizontal="right"/>
    </xf>
    <xf numFmtId="184" fontId="11" fillId="0" borderId="0" xfId="588" applyNumberFormat="1" applyFont="1" applyBorder="1"/>
    <xf numFmtId="191" fontId="16" fillId="0" borderId="1" xfId="0" applyNumberFormat="1" applyFont="1" applyBorder="1"/>
    <xf numFmtId="191" fontId="16" fillId="0" borderId="0" xfId="2" applyNumberFormat="1" applyFont="1" applyFill="1" applyBorder="1" applyAlignment="1"/>
    <xf numFmtId="191" fontId="16" fillId="0" borderId="22" xfId="2" applyNumberFormat="1" applyFont="1" applyFill="1" applyBorder="1" applyAlignment="1"/>
    <xf numFmtId="191" fontId="62" fillId="0" borderId="1" xfId="2" applyNumberFormat="1" applyFont="1" applyFill="1" applyBorder="1" applyAlignment="1"/>
    <xf numFmtId="191" fontId="62" fillId="0" borderId="0" xfId="2" applyNumberFormat="1" applyFont="1" applyFill="1" applyBorder="1" applyAlignment="1"/>
    <xf numFmtId="191" fontId="62" fillId="0" borderId="22" xfId="2" applyNumberFormat="1" applyFont="1" applyFill="1" applyBorder="1" applyAlignment="1"/>
    <xf numFmtId="191" fontId="16" fillId="0" borderId="1" xfId="2" applyNumberFormat="1" applyFont="1" applyFill="1" applyBorder="1" applyAlignment="1"/>
    <xf numFmtId="188" fontId="0" fillId="0" borderId="1" xfId="0" applyNumberFormat="1" applyBorder="1"/>
    <xf numFmtId="0" fontId="0" fillId="0" borderId="0" xfId="0"/>
    <xf numFmtId="0" fontId="0" fillId="0" borderId="0" xfId="0"/>
    <xf numFmtId="172" fontId="19" fillId="29" borderId="25" xfId="1973" applyNumberFormat="1" applyFont="1" applyFill="1" applyBorder="1" applyAlignment="1">
      <alignment horizontal="center"/>
    </xf>
    <xf numFmtId="172" fontId="19" fillId="29" borderId="15" xfId="1973" applyNumberFormat="1" applyFont="1" applyFill="1" applyBorder="1" applyAlignment="1">
      <alignment horizontal="center"/>
    </xf>
    <xf numFmtId="172" fontId="19" fillId="29" borderId="6" xfId="1973" applyNumberFormat="1" applyFont="1" applyFill="1" applyBorder="1" applyAlignment="1">
      <alignment horizontal="center"/>
    </xf>
    <xf numFmtId="172" fontId="19" fillId="29" borderId="26" xfId="1973" applyNumberFormat="1" applyFont="1" applyFill="1" applyBorder="1" applyAlignment="1">
      <alignment horizontal="center"/>
    </xf>
    <xf numFmtId="1" fontId="19" fillId="29" borderId="25" xfId="1972" applyNumberFormat="1" applyFont="1" applyFill="1" applyBorder="1" applyAlignment="1">
      <alignment horizontal="right"/>
    </xf>
    <xf numFmtId="1" fontId="19" fillId="29" borderId="6" xfId="1972" applyNumberFormat="1" applyFont="1" applyFill="1" applyBorder="1" applyAlignment="1">
      <alignment horizontal="right"/>
    </xf>
    <xf numFmtId="1" fontId="19" fillId="29" borderId="26" xfId="1972" applyNumberFormat="1" applyFont="1" applyFill="1" applyBorder="1" applyAlignment="1">
      <alignment horizontal="right"/>
    </xf>
    <xf numFmtId="214" fontId="0" fillId="0" borderId="0" xfId="2030" applyNumberFormat="1" applyFont="1"/>
    <xf numFmtId="170" fontId="16" fillId="0" borderId="22" xfId="588" applyFont="1" applyFill="1" applyBorder="1"/>
    <xf numFmtId="181" fontId="17" fillId="0" borderId="0" xfId="2671" applyNumberFormat="1" applyFont="1" applyFill="1" applyBorder="1"/>
    <xf numFmtId="175" fontId="18" fillId="0" borderId="0" xfId="2030" applyNumberFormat="1" applyFont="1" applyFill="1" applyBorder="1" applyAlignment="1"/>
    <xf numFmtId="37" fontId="16" fillId="0" borderId="7" xfId="2" applyNumberFormat="1" applyFont="1" applyFill="1" applyBorder="1"/>
    <xf numFmtId="175" fontId="16" fillId="0" borderId="7" xfId="2030" applyNumberFormat="1" applyFont="1" applyBorder="1" applyAlignment="1">
      <alignment horizontal="centerContinuous"/>
    </xf>
    <xf numFmtId="193" fontId="16" fillId="0" borderId="23" xfId="2030" applyNumberFormat="1" applyFont="1" applyBorder="1" applyAlignment="1">
      <alignment horizontal="centerContinuous"/>
    </xf>
    <xf numFmtId="0" fontId="0" fillId="0" borderId="0" xfId="0"/>
    <xf numFmtId="0" fontId="31" fillId="0" borderId="0" xfId="2" applyFont="1"/>
    <xf numFmtId="0" fontId="31" fillId="0" borderId="0" xfId="0" applyFont="1"/>
    <xf numFmtId="171" fontId="169" fillId="0" borderId="1" xfId="2" applyNumberFormat="1" applyFont="1" applyFill="1" applyBorder="1" applyAlignment="1">
      <alignment horizontal="left"/>
    </xf>
    <xf numFmtId="171" fontId="169" fillId="0" borderId="1" xfId="2" applyNumberFormat="1" applyFont="1" applyFill="1" applyBorder="1" applyAlignment="1"/>
    <xf numFmtId="174" fontId="169" fillId="0" borderId="7" xfId="2" applyNumberFormat="1" applyFont="1" applyFill="1" applyBorder="1" applyAlignment="1"/>
    <xf numFmtId="188" fontId="169" fillId="0" borderId="1" xfId="2030" applyNumberFormat="1" applyFont="1" applyFill="1" applyBorder="1" applyAlignment="1"/>
    <xf numFmtId="184" fontId="169" fillId="0" borderId="1" xfId="2" applyNumberFormat="1" applyFont="1" applyFill="1" applyBorder="1" applyAlignment="1"/>
    <xf numFmtId="182" fontId="169" fillId="0" borderId="7" xfId="2" applyNumberFormat="1" applyFont="1" applyFill="1" applyBorder="1"/>
    <xf numFmtId="182" fontId="169" fillId="0" borderId="1" xfId="2" applyNumberFormat="1" applyFont="1" applyFill="1" applyBorder="1"/>
    <xf numFmtId="176" fontId="169" fillId="0" borderId="1" xfId="2" applyNumberFormat="1" applyFont="1" applyFill="1" applyBorder="1"/>
    <xf numFmtId="171" fontId="169" fillId="0" borderId="1" xfId="2" applyNumberFormat="1" applyFont="1" applyFill="1" applyBorder="1"/>
    <xf numFmtId="171" fontId="169" fillId="0" borderId="0" xfId="2" applyNumberFormat="1" applyFont="1" applyFill="1" applyBorder="1"/>
    <xf numFmtId="171" fontId="170" fillId="0" borderId="1" xfId="2" applyNumberFormat="1" applyFont="1" applyFill="1" applyBorder="1"/>
    <xf numFmtId="1" fontId="19" fillId="18" borderId="7" xfId="1972" applyNumberFormat="1" applyFont="1" applyFill="1" applyBorder="1" applyAlignment="1">
      <alignment horizontal="right"/>
    </xf>
    <xf numFmtId="186" fontId="169" fillId="0" borderId="1" xfId="2" applyNumberFormat="1" applyFont="1" applyFill="1" applyBorder="1" applyAlignment="1">
      <alignment horizontal="right"/>
    </xf>
    <xf numFmtId="186" fontId="169" fillId="0" borderId="7" xfId="2" applyNumberFormat="1" applyFont="1" applyFill="1" applyBorder="1" applyAlignment="1">
      <alignment horizontal="right"/>
    </xf>
    <xf numFmtId="187" fontId="171" fillId="0" borderId="0" xfId="2" applyNumberFormat="1" applyFont="1" applyFill="1" applyBorder="1"/>
    <xf numFmtId="184" fontId="171" fillId="0" borderId="1" xfId="588" applyNumberFormat="1" applyFont="1" applyBorder="1"/>
    <xf numFmtId="0" fontId="0" fillId="0" borderId="1" xfId="0" applyFill="1" applyBorder="1"/>
    <xf numFmtId="175" fontId="152" fillId="0" borderId="1" xfId="1219" applyNumberFormat="1" applyFont="1" applyFill="1" applyBorder="1"/>
    <xf numFmtId="211" fontId="148" fillId="0" borderId="0" xfId="912" applyNumberFormat="1" applyFont="1" applyFill="1" applyBorder="1" applyAlignment="1">
      <alignment horizontal="right"/>
    </xf>
    <xf numFmtId="175" fontId="18" fillId="0" borderId="0" xfId="2030" applyNumberFormat="1" applyFont="1" applyFill="1" applyBorder="1" applyAlignment="1"/>
    <xf numFmtId="9" fontId="16" fillId="0" borderId="0" xfId="2030" applyFont="1" applyFill="1" applyBorder="1" applyAlignment="1"/>
    <xf numFmtId="187" fontId="169" fillId="0" borderId="1" xfId="2" applyNumberFormat="1" applyFont="1" applyFill="1" applyBorder="1"/>
    <xf numFmtId="187" fontId="169" fillId="0" borderId="0" xfId="2" applyNumberFormat="1" applyFont="1" applyFill="1" applyBorder="1"/>
    <xf numFmtId="187" fontId="172" fillId="0" borderId="0" xfId="2" applyNumberFormat="1" applyFont="1" applyFill="1" applyBorder="1"/>
    <xf numFmtId="175" fontId="173" fillId="0" borderId="1" xfId="2030" applyNumberFormat="1" applyFont="1" applyFill="1" applyBorder="1"/>
    <xf numFmtId="0" fontId="11" fillId="0" borderId="0" xfId="4070"/>
    <xf numFmtId="0" fontId="0" fillId="0" borderId="0" xfId="0"/>
    <xf numFmtId="171" fontId="16" fillId="0" borderId="21" xfId="2" applyNumberFormat="1" applyFont="1" applyFill="1" applyBorder="1" applyAlignment="1"/>
    <xf numFmtId="175" fontId="34" fillId="0" borderId="1" xfId="2030" applyNumberFormat="1" applyFont="1" applyBorder="1" applyAlignment="1">
      <alignment horizontal="right"/>
    </xf>
    <xf numFmtId="175" fontId="34" fillId="0" borderId="0" xfId="2030" applyNumberFormat="1" applyFont="1" applyBorder="1" applyAlignment="1">
      <alignment horizontal="right"/>
    </xf>
    <xf numFmtId="175" fontId="34" fillId="0" borderId="22" xfId="2030" applyNumberFormat="1" applyFont="1" applyBorder="1" applyAlignment="1">
      <alignment horizontal="right"/>
    </xf>
    <xf numFmtId="175" fontId="148" fillId="0" borderId="22" xfId="2030" applyNumberFormat="1" applyFont="1" applyBorder="1" applyAlignment="1">
      <alignment horizontal="right"/>
    </xf>
    <xf numFmtId="175" fontId="18" fillId="0" borderId="0" xfId="2030" applyNumberFormat="1" applyFont="1" applyFill="1" applyBorder="1" applyAlignment="1"/>
    <xf numFmtId="175" fontId="18" fillId="0" borderId="22" xfId="2030" applyNumberFormat="1" applyFont="1" applyFill="1" applyBorder="1" applyAlignment="1"/>
    <xf numFmtId="2" fontId="17" fillId="0" borderId="0" xfId="2030" applyNumberFormat="1" applyFont="1" applyBorder="1" applyAlignment="1">
      <alignment horizontal="centerContinuous"/>
    </xf>
    <xf numFmtId="184" fontId="174" fillId="0" borderId="0" xfId="588" applyNumberFormat="1" applyFont="1" applyBorder="1"/>
    <xf numFmtId="184" fontId="174" fillId="0" borderId="0" xfId="588" applyNumberFormat="1" applyFont="1" applyFill="1"/>
    <xf numFmtId="187" fontId="21" fillId="0" borderId="0" xfId="2" applyNumberFormat="1" applyFont="1"/>
    <xf numFmtId="170" fontId="21" fillId="0" borderId="0" xfId="2" applyNumberFormat="1" applyFont="1"/>
    <xf numFmtId="9" fontId="18" fillId="0" borderId="0" xfId="2030" applyNumberFormat="1" applyFont="1" applyFill="1" applyBorder="1" applyAlignment="1"/>
    <xf numFmtId="0" fontId="30" fillId="0" borderId="27" xfId="2" applyFont="1" applyFill="1" applyBorder="1"/>
    <xf numFmtId="175" fontId="18" fillId="0" borderId="27" xfId="2030" applyNumberFormat="1" applyFont="1" applyBorder="1" applyAlignment="1">
      <alignment horizontal="right"/>
    </xf>
    <xf numFmtId="182" fontId="30" fillId="26" borderId="2" xfId="2" applyNumberFormat="1" applyFont="1" applyFill="1" applyBorder="1" applyAlignment="1">
      <alignment horizontal="center"/>
    </xf>
    <xf numFmtId="0" fontId="0" fillId="0" borderId="0" xfId="0"/>
    <xf numFmtId="175" fontId="22" fillId="0" borderId="0" xfId="3511" applyNumberFormat="1" applyFont="1" applyBorder="1" applyAlignment="1">
      <alignment horizontal="right"/>
    </xf>
    <xf numFmtId="175" fontId="148" fillId="0" borderId="0" xfId="2030" applyNumberFormat="1" applyFont="1" applyBorder="1" applyAlignment="1">
      <alignment horizontal="right"/>
    </xf>
    <xf numFmtId="0" fontId="0" fillId="0" borderId="0" xfId="0"/>
    <xf numFmtId="0" fontId="0" fillId="0" borderId="0" xfId="0"/>
    <xf numFmtId="177" fontId="16" fillId="0" borderId="0" xfId="2" applyNumberFormat="1" applyFont="1" applyFill="1" applyBorder="1"/>
    <xf numFmtId="171" fontId="171" fillId="0" borderId="0" xfId="2" applyNumberFormat="1" applyFont="1" applyFill="1" applyBorder="1"/>
    <xf numFmtId="169" fontId="22" fillId="0" borderId="0" xfId="912" applyFont="1" applyBorder="1" applyAlignment="1">
      <alignment horizontal="right"/>
    </xf>
    <xf numFmtId="191" fontId="22" fillId="0" borderId="0" xfId="912" applyNumberFormat="1" applyFont="1" applyBorder="1" applyAlignment="1">
      <alignment horizontal="right"/>
    </xf>
    <xf numFmtId="1" fontId="19" fillId="18" borderId="25" xfId="1972" applyNumberFormat="1" applyFont="1" applyFill="1" applyBorder="1" applyAlignment="1">
      <alignment horizontal="right"/>
    </xf>
    <xf numFmtId="1" fontId="19" fillId="18" borderId="6" xfId="1972" applyNumberFormat="1" applyFont="1" applyFill="1" applyBorder="1" applyAlignment="1">
      <alignment horizontal="right"/>
    </xf>
    <xf numFmtId="1" fontId="19" fillId="18" borderId="26" xfId="1972" applyNumberFormat="1" applyFont="1" applyFill="1" applyBorder="1" applyAlignment="1">
      <alignment horizontal="right"/>
    </xf>
    <xf numFmtId="175" fontId="18" fillId="0" borderId="0" xfId="2030" applyNumberFormat="1" applyFont="1" applyFill="1" applyBorder="1" applyAlignment="1"/>
    <xf numFmtId="175" fontId="18" fillId="0" borderId="22" xfId="2030" applyNumberFormat="1" applyFont="1" applyFill="1" applyBorder="1" applyAlignment="1"/>
    <xf numFmtId="175" fontId="18" fillId="0" borderId="1" xfId="2030" applyNumberFormat="1" applyFont="1" applyFill="1" applyBorder="1" applyAlignment="1"/>
    <xf numFmtId="175" fontId="22" fillId="0" borderId="0" xfId="2030" applyNumberFormat="1" applyFont="1" applyFill="1" applyBorder="1" applyAlignment="1"/>
    <xf numFmtId="175" fontId="22" fillId="0" borderId="1" xfId="2030" applyNumberFormat="1" applyFont="1" applyFill="1" applyBorder="1" applyAlignment="1"/>
    <xf numFmtId="175" fontId="11" fillId="0" borderId="0" xfId="2030" applyNumberFormat="1" applyFont="1"/>
    <xf numFmtId="175" fontId="18" fillId="0" borderId="0" xfId="2030" applyNumberFormat="1" applyFont="1" applyBorder="1" applyAlignment="1">
      <alignment horizontal="right"/>
    </xf>
    <xf numFmtId="175" fontId="18" fillId="0" borderId="0" xfId="2030" applyNumberFormat="1" applyFont="1" applyFill="1" applyBorder="1" applyAlignment="1">
      <alignment horizontal="right"/>
    </xf>
    <xf numFmtId="172" fontId="19" fillId="18" borderId="6" xfId="1973" applyNumberFormat="1" applyFont="1" applyFill="1" applyBorder="1" applyAlignment="1">
      <alignment horizontal="right"/>
    </xf>
    <xf numFmtId="172" fontId="19" fillId="18" borderId="26" xfId="1973" applyNumberFormat="1" applyFont="1" applyFill="1" applyBorder="1" applyAlignment="1">
      <alignment horizontal="right"/>
    </xf>
    <xf numFmtId="175" fontId="16" fillId="0" borderId="0" xfId="2030" applyNumberFormat="1" applyFont="1" applyFill="1" applyBorder="1" applyAlignment="1"/>
    <xf numFmtId="175" fontId="148" fillId="0" borderId="0" xfId="2030" applyNumberFormat="1" applyFont="1" applyBorder="1" applyAlignment="1">
      <alignment horizontal="right"/>
    </xf>
    <xf numFmtId="175" fontId="16" fillId="0" borderId="1" xfId="2030" applyNumberFormat="1" applyFont="1" applyFill="1" applyBorder="1" applyAlignment="1"/>
    <xf numFmtId="188" fontId="18" fillId="0" borderId="0" xfId="2030" applyNumberFormat="1" applyFont="1" applyFill="1" applyBorder="1" applyAlignment="1"/>
    <xf numFmtId="9" fontId="21" fillId="0" borderId="0" xfId="2030" applyFont="1" applyFill="1" applyBorder="1"/>
    <xf numFmtId="175" fontId="166" fillId="0" borderId="0" xfId="2030" applyNumberFormat="1" applyFont="1" applyFill="1" applyBorder="1" applyAlignment="1"/>
    <xf numFmtId="175" fontId="166" fillId="0" borderId="1" xfId="2030" applyNumberFormat="1" applyFont="1" applyFill="1" applyBorder="1" applyAlignment="1"/>
    <xf numFmtId="175" fontId="166" fillId="0" borderId="22" xfId="2030" applyNumberFormat="1" applyFont="1" applyFill="1" applyBorder="1" applyAlignment="1"/>
    <xf numFmtId="175" fontId="22" fillId="0" borderId="0" xfId="3511" applyNumberFormat="1" applyFont="1" applyBorder="1" applyAlignment="1">
      <alignment horizontal="right"/>
    </xf>
    <xf numFmtId="175" fontId="148" fillId="0" borderId="0" xfId="3517" applyNumberFormat="1" applyFont="1" applyFill="1" applyBorder="1" applyAlignment="1">
      <alignment horizontal="right"/>
    </xf>
    <xf numFmtId="175" fontId="21" fillId="0" borderId="0" xfId="2030" applyNumberFormat="1" applyFont="1" applyFill="1" applyBorder="1" applyAlignment="1"/>
    <xf numFmtId="175" fontId="21" fillId="0" borderId="22" xfId="2030" applyNumberFormat="1" applyFont="1" applyFill="1" applyBorder="1" applyAlignment="1"/>
    <xf numFmtId="176" fontId="21" fillId="0" borderId="0" xfId="2030" applyNumberFormat="1" applyFont="1" applyFill="1" applyBorder="1" applyAlignment="1"/>
    <xf numFmtId="178" fontId="21" fillId="0" borderId="22" xfId="2030" applyNumberFormat="1" applyFont="1" applyFill="1" applyBorder="1" applyAlignment="1"/>
    <xf numFmtId="180" fontId="21" fillId="0" borderId="22" xfId="588" applyNumberFormat="1" applyFont="1" applyFill="1" applyBorder="1" applyAlignment="1"/>
    <xf numFmtId="175" fontId="21" fillId="0" borderId="1" xfId="2030" applyNumberFormat="1" applyFont="1" applyFill="1" applyBorder="1" applyAlignment="1"/>
    <xf numFmtId="176" fontId="21" fillId="0" borderId="1" xfId="2030" applyNumberFormat="1" applyFont="1" applyFill="1" applyBorder="1" applyAlignment="1"/>
    <xf numFmtId="175" fontId="16" fillId="0" borderId="22" xfId="2030" applyNumberFormat="1" applyFont="1" applyFill="1" applyBorder="1" applyAlignment="1"/>
    <xf numFmtId="188" fontId="18" fillId="0" borderId="1" xfId="2030" applyNumberFormat="1" applyFont="1" applyFill="1" applyBorder="1" applyAlignment="1"/>
    <xf numFmtId="188" fontId="18" fillId="0" borderId="22" xfId="2030" applyNumberFormat="1" applyFont="1" applyFill="1" applyBorder="1" applyAlignment="1"/>
    <xf numFmtId="172" fontId="19" fillId="18" borderId="25" xfId="1973" applyNumberFormat="1" applyFont="1" applyFill="1" applyBorder="1" applyAlignment="1">
      <alignment horizontal="right"/>
    </xf>
    <xf numFmtId="171" fontId="17" fillId="0" borderId="0" xfId="2671" applyNumberFormat="1" applyFont="1" applyFill="1" applyBorder="1" applyAlignment="1">
      <alignment horizontal="right"/>
    </xf>
    <xf numFmtId="0" fontId="11" fillId="35" borderId="0" xfId="56307" applyFont="1" applyFill="1" applyAlignment="1">
      <alignment vertical="top"/>
    </xf>
    <xf numFmtId="0" fontId="11" fillId="35" borderId="0" xfId="4070" applyFill="1" applyAlignment="1">
      <alignment vertical="top"/>
    </xf>
    <xf numFmtId="0" fontId="11" fillId="35" borderId="0" xfId="4070" applyFill="1"/>
    <xf numFmtId="0" fontId="16" fillId="35" borderId="0" xfId="56307" applyFont="1" applyFill="1" applyAlignment="1">
      <alignment horizontal="left" vertical="top"/>
    </xf>
    <xf numFmtId="0" fontId="11" fillId="35" borderId="0" xfId="4070" applyFont="1" applyFill="1" applyAlignment="1">
      <alignment vertical="top"/>
    </xf>
    <xf numFmtId="0" fontId="42" fillId="35" borderId="0" xfId="56307" applyFont="1" applyFill="1" applyAlignment="1">
      <alignment vertical="top"/>
    </xf>
    <xf numFmtId="0" fontId="0" fillId="35" borderId="0" xfId="0" applyFill="1" applyAlignment="1">
      <alignment vertical="top"/>
    </xf>
    <xf numFmtId="0" fontId="218" fillId="35" borderId="0" xfId="0" applyFont="1" applyFill="1" applyAlignment="1">
      <alignment vertical="top"/>
    </xf>
    <xf numFmtId="0" fontId="219" fillId="35" borderId="0" xfId="0" applyFont="1" applyFill="1" applyAlignment="1">
      <alignment vertical="top"/>
    </xf>
    <xf numFmtId="0" fontId="218" fillId="35" borderId="38" xfId="0" applyFont="1" applyFill="1" applyBorder="1" applyAlignment="1">
      <alignment vertical="top"/>
    </xf>
    <xf numFmtId="9" fontId="218" fillId="35" borderId="38" xfId="0" applyNumberFormat="1" applyFont="1" applyFill="1" applyBorder="1" applyAlignment="1">
      <alignment vertical="top"/>
    </xf>
    <xf numFmtId="3" fontId="218" fillId="35" borderId="38" xfId="0" applyNumberFormat="1" applyFont="1" applyFill="1" applyBorder="1" applyAlignment="1">
      <alignment vertical="top"/>
    </xf>
    <xf numFmtId="2" fontId="11" fillId="0" borderId="0" xfId="4070" applyNumberFormat="1" applyAlignment="1">
      <alignment horizontal="left"/>
    </xf>
    <xf numFmtId="0" fontId="11" fillId="0" borderId="0" xfId="4070" applyNumberFormat="1" applyAlignment="1">
      <alignment horizontal="left"/>
    </xf>
    <xf numFmtId="1" fontId="11" fillId="0" borderId="0" xfId="4070" applyNumberFormat="1" applyAlignment="1">
      <alignment horizontal="left"/>
    </xf>
    <xf numFmtId="0" fontId="11" fillId="0" borderId="0" xfId="4070" applyFont="1"/>
    <xf numFmtId="249" fontId="11" fillId="0" borderId="0" xfId="4070" applyNumberFormat="1" applyAlignment="1">
      <alignment horizontal="left"/>
    </xf>
    <xf numFmtId="49" fontId="11" fillId="0" borderId="0" xfId="4070" applyNumberFormat="1"/>
    <xf numFmtId="0" fontId="0" fillId="35" borderId="43" xfId="0" applyFill="1" applyBorder="1" applyAlignment="1">
      <alignment vertical="top"/>
    </xf>
    <xf numFmtId="0" fontId="218" fillId="35" borderId="0" xfId="0" applyFont="1" applyFill="1" applyAlignment="1">
      <alignment vertical="top"/>
    </xf>
    <xf numFmtId="0" fontId="218" fillId="35" borderId="39" xfId="0" applyFont="1" applyFill="1" applyBorder="1" applyAlignment="1">
      <alignment vertical="top"/>
    </xf>
    <xf numFmtId="0" fontId="218" fillId="35" borderId="40" xfId="0" applyFont="1" applyFill="1" applyBorder="1" applyAlignment="1">
      <alignment vertical="top"/>
    </xf>
    <xf numFmtId="0" fontId="218" fillId="35" borderId="41" xfId="0" applyFont="1" applyFill="1" applyBorder="1" applyAlignment="1">
      <alignment vertical="top"/>
    </xf>
    <xf numFmtId="0" fontId="219" fillId="35" borderId="0" xfId="0" applyFont="1" applyFill="1" applyAlignment="1">
      <alignment vertical="top"/>
    </xf>
    <xf numFmtId="0" fontId="0" fillId="35" borderId="0" xfId="0" applyFill="1" applyAlignment="1">
      <alignment vertical="top"/>
    </xf>
    <xf numFmtId="0" fontId="0" fillId="35" borderId="42" xfId="0" applyFill="1" applyBorder="1" applyAlignment="1">
      <alignment vertical="top"/>
    </xf>
  </cellXfs>
  <cellStyles count="56308">
    <cellStyle name="-" xfId="1"/>
    <cellStyle name="_x000a_386grabber=M" xfId="2"/>
    <cellStyle name="_x000a_386grabber=M 2" xfId="3"/>
    <cellStyle name="_x000a_386grabber=M 2 2" xfId="4"/>
    <cellStyle name="_x000a_386grabber=M 2 2 2" xfId="2671"/>
    <cellStyle name="_x000a_386grabber=M 2 3" xfId="2670"/>
    <cellStyle name="_x000a_386grabber=M 3" xfId="5"/>
    <cellStyle name="_x000a_386grabber=M 3 2" xfId="6"/>
    <cellStyle name="_x000a_386grabber=M 3 3" xfId="2672"/>
    <cellStyle name="_x000a_386grabber=M 4" xfId="7"/>
    <cellStyle name="_x000a_386grabber=M 5" xfId="8"/>
    <cellStyle name="_x000a_386grabber=M 5 2" xfId="2673"/>
    <cellStyle name="_x000a_386grabber=M 6" xfId="2669"/>
    <cellStyle name="_x000d__x000a_JournalTemplate=C:\COMFO\CTALK\JOURSTD.TPL_x000d__x000a_LbStateAddress=3 3 0 251 1 89 2 311_x000d__x000a_LbStateJou" xfId="34779"/>
    <cellStyle name="$ 1 decimal" xfId="9"/>
    <cellStyle name="%" xfId="10"/>
    <cellStyle name="% 2" xfId="11"/>
    <cellStyle name="% 2 2" xfId="12"/>
    <cellStyle name="% 2 2 2" xfId="13"/>
    <cellStyle name="% 2 2 2 2" xfId="2677"/>
    <cellStyle name="% 2 2 3" xfId="2676"/>
    <cellStyle name="% 2 3" xfId="14"/>
    <cellStyle name="% 2 3 2" xfId="2678"/>
    <cellStyle name="% 2 4" xfId="2675"/>
    <cellStyle name="% 3" xfId="15"/>
    <cellStyle name="% 3 2" xfId="16"/>
    <cellStyle name="% 3 2 2" xfId="2680"/>
    <cellStyle name="% 3 3" xfId="2679"/>
    <cellStyle name="% 4" xfId="17"/>
    <cellStyle name="% 4 2" xfId="18"/>
    <cellStyle name="% 4 2 2" xfId="3798"/>
    <cellStyle name="% 4 3" xfId="2681"/>
    <cellStyle name="% 5" xfId="19"/>
    <cellStyle name="% 5 2" xfId="20"/>
    <cellStyle name="% 5 2 2" xfId="2683"/>
    <cellStyle name="% 5 3" xfId="2682"/>
    <cellStyle name="% 6" xfId="21"/>
    <cellStyle name="% 6 2" xfId="22"/>
    <cellStyle name="% 6 2 2" xfId="3800"/>
    <cellStyle name="% 6 3" xfId="3799"/>
    <cellStyle name="% 7" xfId="23"/>
    <cellStyle name="% 7 2" xfId="24"/>
    <cellStyle name="% 7 2 2" xfId="3802"/>
    <cellStyle name="% 7 3" xfId="3801"/>
    <cellStyle name="% 8" xfId="25"/>
    <cellStyle name="% 8 2" xfId="3803"/>
    <cellStyle name="% 9" xfId="2674"/>
    <cellStyle name="%.00" xfId="26"/>
    <cellStyle name="%.00 2" xfId="2684"/>
    <cellStyle name="******************************************" xfId="27"/>
    <cellStyle name=";;;" xfId="34780"/>
    <cellStyle name="??" xfId="34781"/>
    <cellStyle name="?? [0.00]_HELPDESK" xfId="34782"/>
    <cellStyle name="?? [0]_For vlookup" xfId="34783"/>
    <cellStyle name="??&amp;O?&amp;H?_x0008_??_x0007__x0001__x0001_" xfId="28"/>
    <cellStyle name="???? [0.00]_HELPDESK" xfId="34784"/>
    <cellStyle name="?????_VERA" xfId="34785"/>
    <cellStyle name="????_HELPDESK" xfId="34786"/>
    <cellStyle name="???[0]_For vlookup" xfId="34787"/>
    <cellStyle name="???_For vlookup" xfId="34788"/>
    <cellStyle name="??_BB" xfId="34789"/>
    <cellStyle name="?@?_1101.TW" xfId="34790"/>
    <cellStyle name="?@疾_2332JT3_2313COP2 " xfId="34791"/>
    <cellStyle name="?Q\?1@" xfId="29"/>
    <cellStyle name="?Q\?1@ 2" xfId="30"/>
    <cellStyle name="?Q\?1@ 2 2" xfId="2686"/>
    <cellStyle name="?Q\?1@ 3" xfId="2685"/>
    <cellStyle name="_2003AIMInformation for Reports" xfId="31"/>
    <cellStyle name="_2345" xfId="34792"/>
    <cellStyle name="_2345_Valuation" xfId="34793"/>
    <cellStyle name="_2345_Valuation_ (WIP)" xfId="34794"/>
    <cellStyle name="_2345_Valuation_ BYD1211" xfId="34795"/>
    <cellStyle name="_2345_Valuation_ Hon Hai" xfId="34796"/>
    <cellStyle name="_2345_Valuation_(WIP)" xfId="34797"/>
    <cellStyle name="_2345_Valuation_0208" xfId="34798"/>
    <cellStyle name="_2345_Valuation_daily HW_093009" xfId="34799"/>
    <cellStyle name="_2345_Valuation_New" xfId="34800"/>
    <cellStyle name="_2345_Valuation_Presentation(Handset)" xfId="34801"/>
    <cellStyle name="_2345_Valuation_Tim(WIP)" xfId="34802"/>
    <cellStyle name="_2345_Valuation_WIP" xfId="34803"/>
    <cellStyle name="_2379-13" xfId="34804"/>
    <cellStyle name="_2379-13_Valuation" xfId="34805"/>
    <cellStyle name="_2379-13_Valuation_ (WIP)" xfId="34806"/>
    <cellStyle name="_2379-13_Valuation_ BYD1211" xfId="34807"/>
    <cellStyle name="_2379-13_Valuation_ Hon Hai" xfId="34808"/>
    <cellStyle name="_2379-13_Valuation_(WIP)" xfId="34809"/>
    <cellStyle name="_2379-13_Valuation_0208" xfId="34810"/>
    <cellStyle name="_2379-13_Valuation_daily HW_093009" xfId="34811"/>
    <cellStyle name="_2379-13_Valuation_New" xfId="34812"/>
    <cellStyle name="_2379-13_Valuation_Presentation(Handset)" xfId="34813"/>
    <cellStyle name="_2379-13_Valuation_Tim(WIP)" xfId="34814"/>
    <cellStyle name="_2379-13_Valuation_WIP" xfId="34815"/>
    <cellStyle name="_2391_050503" xfId="34816"/>
    <cellStyle name="_2391_050503_Valuation" xfId="34817"/>
    <cellStyle name="_2391_050503_Valuation_ (WIP)" xfId="34818"/>
    <cellStyle name="_2391_050503_Valuation_ BYD1211" xfId="34819"/>
    <cellStyle name="_2391_050503_Valuation_ Hon Hai" xfId="34820"/>
    <cellStyle name="_2391_050503_Valuation_(WIP)" xfId="34821"/>
    <cellStyle name="_2391_050503_Valuation_0208" xfId="34822"/>
    <cellStyle name="_2391_050503_Valuation_daily HW_093009" xfId="34823"/>
    <cellStyle name="_2391_050503_Valuation_New" xfId="34824"/>
    <cellStyle name="_2391_050503_Valuation_Presentation(Handset)" xfId="34825"/>
    <cellStyle name="_2391_050503_Valuation_Tim(WIP)" xfId="34826"/>
    <cellStyle name="_2391_050503_Valuation_WIP" xfId="34827"/>
    <cellStyle name="_AIMP Europe Stats May 2004" xfId="32"/>
    <cellStyle name="_AIMP Europe Stats May 2004 2" xfId="33"/>
    <cellStyle name="_AIMP Europe Stats May 2004 2 2" xfId="2688"/>
    <cellStyle name="_AIMP Europe Stats May 2004 3" xfId="2687"/>
    <cellStyle name="_AIMP Europe Stats May 2004_Pivot Table Tips" xfId="34"/>
    <cellStyle name="_AIMP Europe Stats May 2004_Pivot Table Tips 2" xfId="2689"/>
    <cellStyle name="_All Public cubes and views" xfId="35"/>
    <cellStyle name="_All Public cubes and views 2" xfId="2690"/>
    <cellStyle name="_AMCCmodelware" xfId="36"/>
    <cellStyle name="_AMCCmodelware 2" xfId="37"/>
    <cellStyle name="_AMCCmodelware 2 2" xfId="38"/>
    <cellStyle name="_AMCCmodelware 2 2 2" xfId="39"/>
    <cellStyle name="_AMCCmodelware 2 2 2 2" xfId="2694"/>
    <cellStyle name="_AMCCmodelware 2 2 3" xfId="2693"/>
    <cellStyle name="_AMCCmodelware 2 3" xfId="40"/>
    <cellStyle name="_AMCCmodelware 2 3 2" xfId="2695"/>
    <cellStyle name="_AMCCmodelware 2 4" xfId="2692"/>
    <cellStyle name="_AMCCmodelware 3" xfId="41"/>
    <cellStyle name="_AMCCmodelware 3 2" xfId="42"/>
    <cellStyle name="_AMCCmodelware 3 2 2" xfId="2697"/>
    <cellStyle name="_AMCCmodelware 3 3" xfId="2696"/>
    <cellStyle name="_AMCCmodelware 4" xfId="43"/>
    <cellStyle name="_AMCCmodelware 4 2" xfId="44"/>
    <cellStyle name="_AMCCmodelware 4 2 2" xfId="3804"/>
    <cellStyle name="_AMCCmodelware 4 3" xfId="2698"/>
    <cellStyle name="_AMCCmodelware 5" xfId="45"/>
    <cellStyle name="_AMCCmodelware 5 2" xfId="46"/>
    <cellStyle name="_AMCCmodelware 5 2 2" xfId="3806"/>
    <cellStyle name="_AMCCmodelware 5 3" xfId="3805"/>
    <cellStyle name="_AMCCmodelware 6" xfId="47"/>
    <cellStyle name="_AMCCmodelware 6 2" xfId="48"/>
    <cellStyle name="_AMCCmodelware 6 2 2" xfId="3808"/>
    <cellStyle name="_AMCCmodelware 6 3" xfId="3807"/>
    <cellStyle name="_AMCCmodelware 7" xfId="49"/>
    <cellStyle name="_AMCCmodelware 7 2" xfId="50"/>
    <cellStyle name="_AMCCmodelware 7 2 2" xfId="3810"/>
    <cellStyle name="_AMCCmodelware 7 3" xfId="3809"/>
    <cellStyle name="_AMCCmodelware 8" xfId="51"/>
    <cellStyle name="_AMCCmodelware 8 2" xfId="3811"/>
    <cellStyle name="_AMCCmodelware 9" xfId="2691"/>
    <cellStyle name="_AMD WIP" xfId="52"/>
    <cellStyle name="_AMD WIP 2" xfId="53"/>
    <cellStyle name="_AMD WIP 2 2" xfId="3813"/>
    <cellStyle name="_AMD WIP 3" xfId="54"/>
    <cellStyle name="_AMD WIP 3 2" xfId="3814"/>
    <cellStyle name="_AMD WIP 4" xfId="55"/>
    <cellStyle name="_AMD WIP 4 2" xfId="56"/>
    <cellStyle name="_AMD WIP 4 2 2" xfId="3816"/>
    <cellStyle name="_AMD WIP 4 3" xfId="3815"/>
    <cellStyle name="_AMD WIP 5" xfId="57"/>
    <cellStyle name="_AMD WIP 5 2" xfId="58"/>
    <cellStyle name="_AMD WIP 5 2 2" xfId="3818"/>
    <cellStyle name="_AMD WIP 5 3" xfId="3817"/>
    <cellStyle name="_AMD WIP 6" xfId="59"/>
    <cellStyle name="_AMD WIP 6 2" xfId="60"/>
    <cellStyle name="_AMD WIP 6 2 2" xfId="3820"/>
    <cellStyle name="_AMD WIP 6 3" xfId="3819"/>
    <cellStyle name="_AMD WIP 7" xfId="61"/>
    <cellStyle name="_AMD WIP 7 2" xfId="62"/>
    <cellStyle name="_AMD WIP 7 2 2" xfId="3822"/>
    <cellStyle name="_AMD WIP 7 3" xfId="3821"/>
    <cellStyle name="_AMD WIP 8" xfId="63"/>
    <cellStyle name="_AMD WIP 8 2" xfId="3823"/>
    <cellStyle name="_AMD WIP 9" xfId="3812"/>
    <cellStyle name="_Analyst_Coverage_Map" xfId="64"/>
    <cellStyle name="_Analyst_Coverage_Map 2" xfId="2699"/>
    <cellStyle name="_Annaul model" xfId="34828"/>
    <cellStyle name="_Annaul model_Valuation" xfId="34829"/>
    <cellStyle name="_Annaul model_Valuation_ (WIP)" xfId="34830"/>
    <cellStyle name="_Annaul model_Valuation_ BYD1211" xfId="34831"/>
    <cellStyle name="_Annaul model_Valuation_ Hon Hai" xfId="34832"/>
    <cellStyle name="_Annaul model_Valuation_(WIP)" xfId="34833"/>
    <cellStyle name="_Annaul model_Valuation_0208" xfId="34834"/>
    <cellStyle name="_Annaul model_Valuation_daily HW_093009" xfId="34835"/>
    <cellStyle name="_Annaul model_Valuation_New" xfId="34836"/>
    <cellStyle name="_Annaul model_Valuation_Presentation(Handset)" xfId="34837"/>
    <cellStyle name="_Annaul model_Valuation_Tim(WIP)" xfId="34838"/>
    <cellStyle name="_Annaul model_Valuation_WIP" xfId="34839"/>
    <cellStyle name="_Annual non-con" xfId="34840"/>
    <cellStyle name="_Annual non-con_Valuation" xfId="34841"/>
    <cellStyle name="_Annual non-con_Valuation_ (WIP)" xfId="34842"/>
    <cellStyle name="_Annual non-con_Valuation_ BYD1211" xfId="34843"/>
    <cellStyle name="_Annual non-con_Valuation_ Hon Hai" xfId="34844"/>
    <cellStyle name="_Annual non-con_Valuation_(WIP)" xfId="34845"/>
    <cellStyle name="_Annual non-con_Valuation_0208" xfId="34846"/>
    <cellStyle name="_Annual non-con_Valuation_daily HW_093009" xfId="34847"/>
    <cellStyle name="_Annual non-con_Valuation_New" xfId="34848"/>
    <cellStyle name="_Annual non-con_Valuation_Presentation(Handset)" xfId="34849"/>
    <cellStyle name="_Annual non-con_Valuation_Tim(WIP)" xfId="34850"/>
    <cellStyle name="_Annual non-con_Valuation_WIP" xfId="34851"/>
    <cellStyle name="_ARX Modelware (12)" xfId="65"/>
    <cellStyle name="_ARX QoQ Chart" xfId="66"/>
    <cellStyle name="_asustek0613" xfId="34852"/>
    <cellStyle name="_asustek0613_Valuation" xfId="34853"/>
    <cellStyle name="_asustek0613_Valuation_ (WIP)" xfId="34854"/>
    <cellStyle name="_asustek0613_Valuation_ BYD1211" xfId="34855"/>
    <cellStyle name="_asustek0613_Valuation_ Hon Hai" xfId="34856"/>
    <cellStyle name="_asustek0613_Valuation_(WIP)" xfId="34857"/>
    <cellStyle name="_asustek0613_Valuation_0208" xfId="34858"/>
    <cellStyle name="_asustek0613_Valuation_daily HW_093009" xfId="34859"/>
    <cellStyle name="_asustek0613_Valuation_New" xfId="34860"/>
    <cellStyle name="_asustek0613_Valuation_Presentation(Handset)" xfId="34861"/>
    <cellStyle name="_asustek0613_Valuation_Tim(WIP)" xfId="34862"/>
    <cellStyle name="_asustek0613_Valuation_WIP" xfId="34863"/>
    <cellStyle name="_Book1" xfId="67"/>
    <cellStyle name="_Book2" xfId="34864"/>
    <cellStyle name="_Book2_Valuation" xfId="34865"/>
    <cellStyle name="_Book2_Valuation_ (WIP)" xfId="34866"/>
    <cellStyle name="_Book2_Valuation_ BYD1211" xfId="34867"/>
    <cellStyle name="_Book2_Valuation_ Hon Hai" xfId="34868"/>
    <cellStyle name="_Book2_Valuation_(WIP)" xfId="34869"/>
    <cellStyle name="_Book2_Valuation_0208" xfId="34870"/>
    <cellStyle name="_Book2_Valuation_daily HW_093009" xfId="34871"/>
    <cellStyle name="_Book2_Valuation_New" xfId="34872"/>
    <cellStyle name="_Book2_Valuation_Presentation(Handset)" xfId="34873"/>
    <cellStyle name="_Book2_Valuation_Tim(WIP)" xfId="34874"/>
    <cellStyle name="_Book2_Valuation_WIP" xfId="34875"/>
    <cellStyle name="_Book7" xfId="34876"/>
    <cellStyle name="_Book7_Valuation" xfId="34877"/>
    <cellStyle name="_Book7_Valuation_ (WIP)" xfId="34878"/>
    <cellStyle name="_Book7_Valuation_ BYD1211" xfId="34879"/>
    <cellStyle name="_Book7_Valuation_ Hon Hai" xfId="34880"/>
    <cellStyle name="_Book7_Valuation_(WIP)" xfId="34881"/>
    <cellStyle name="_Book7_Valuation_0208" xfId="34882"/>
    <cellStyle name="_Book7_Valuation_daily HW_093009" xfId="34883"/>
    <cellStyle name="_Book7_Valuation_New" xfId="34884"/>
    <cellStyle name="_Book7_Valuation_Presentation(Handset)" xfId="34885"/>
    <cellStyle name="_Book7_Valuation_Tim(WIP)" xfId="34886"/>
    <cellStyle name="_Book7_Valuation_WIP" xfId="34887"/>
    <cellStyle name="_Broadcasting&amp;Cable" xfId="68"/>
    <cellStyle name="_CAVM Modelware" xfId="69"/>
    <cellStyle name="_CAVM WIP" xfId="70"/>
    <cellStyle name="_CAVM_122910 v.2" xfId="71"/>
    <cellStyle name="_Change since preliminary  - page for decision support workbook" xfId="72"/>
    <cellStyle name="_Chartered" xfId="34888"/>
    <cellStyle name="_Chartered_Ichia Model2402_Modelware" xfId="34889"/>
    <cellStyle name="_Chartered_Ichia Model2402_Modelware_Valuation" xfId="34890"/>
    <cellStyle name="_Chartered_Ichia Model2402_Modelware_Valuation_ (WIP)" xfId="34891"/>
    <cellStyle name="_Chartered_Ichia Model2402_Modelware_Valuation_ BYD1211" xfId="34892"/>
    <cellStyle name="_Chartered_Ichia Model2402_Modelware_Valuation_ Hon Hai" xfId="34893"/>
    <cellStyle name="_Chartered_Ichia Model2402_Modelware_Valuation_(WIP)" xfId="34894"/>
    <cellStyle name="_Chartered_Ichia Model2402_Modelware_Valuation_0208" xfId="34895"/>
    <cellStyle name="_Chartered_Ichia Model2402_Modelware_Valuation_daily HW_093009" xfId="34896"/>
    <cellStyle name="_Chartered_Ichia Model2402_Modelware_Valuation_New" xfId="34897"/>
    <cellStyle name="_Chartered_Ichia Model2402_Modelware_Valuation_Presentation(Handset)" xfId="34898"/>
    <cellStyle name="_Chartered_Ichia Model2402_Modelware_Valuation_Tim(WIP)" xfId="34899"/>
    <cellStyle name="_Chartered_Ichia Model2402_Modelware_Valuation_WIP" xfId="34900"/>
    <cellStyle name="_Chartered_Model_2402(New)_Modelware" xfId="34901"/>
    <cellStyle name="_Chartered_Model_2402(New)_Modelware_Valuation" xfId="34902"/>
    <cellStyle name="_Chartered_Model_2402(New)_Modelware_Valuation_ (WIP)" xfId="34903"/>
    <cellStyle name="_Chartered_Model_2402(New)_Modelware_Valuation_ BYD1211" xfId="34904"/>
    <cellStyle name="_Chartered_Model_2402(New)_Modelware_Valuation_ Hon Hai" xfId="34905"/>
    <cellStyle name="_Chartered_Model_2402(New)_Modelware_Valuation_(WIP)" xfId="34906"/>
    <cellStyle name="_Chartered_Model_2402(New)_Modelware_Valuation_0208" xfId="34907"/>
    <cellStyle name="_Chartered_Model_2402(New)_Modelware_Valuation_daily HW_093009" xfId="34908"/>
    <cellStyle name="_Chartered_Model_2402(New)_Modelware_Valuation_New" xfId="34909"/>
    <cellStyle name="_Chartered_Model_2402(New)_Modelware_Valuation_Presentation(Handset)" xfId="34910"/>
    <cellStyle name="_Chartered_Model_2402(New)_Modelware_Valuation_Tim(WIP)" xfId="34911"/>
    <cellStyle name="_Chartered_Model_2402(New)_Modelware_Valuation_WIP" xfId="34912"/>
    <cellStyle name="_Chartered_Model_3311(New)" xfId="34913"/>
    <cellStyle name="_Chartered_Model_3311(New)_Valuation" xfId="34914"/>
    <cellStyle name="_Chartered_Model_3311(New)_Valuation_ (WIP)" xfId="34915"/>
    <cellStyle name="_Chartered_Model_3311(New)_Valuation_ BYD1211" xfId="34916"/>
    <cellStyle name="_Chartered_Model_3311(New)_Valuation_ Hon Hai" xfId="34917"/>
    <cellStyle name="_Chartered_Model_3311(New)_Valuation_(WIP)" xfId="34918"/>
    <cellStyle name="_Chartered_Model_3311(New)_Valuation_0208" xfId="34919"/>
    <cellStyle name="_Chartered_Model_3311(New)_Valuation_daily HW_093009" xfId="34920"/>
    <cellStyle name="_Chartered_Model_3311(New)_Valuation_New" xfId="34921"/>
    <cellStyle name="_Chartered_Model_3311(New)_Valuation_Presentation(Handset)" xfId="34922"/>
    <cellStyle name="_Chartered_Model_3311(New)_Valuation_Tim(WIP)" xfId="34923"/>
    <cellStyle name="_Chartered_Model_3311(New)_Valuation_WIP" xfId="34924"/>
    <cellStyle name="_Chartered_Valuation" xfId="34925"/>
    <cellStyle name="_Chartered_Valuation_ (WIP)" xfId="34926"/>
    <cellStyle name="_Chartered_Valuation_ BYD1211" xfId="34927"/>
    <cellStyle name="_Chartered_Valuation_ Hon Hai" xfId="34928"/>
    <cellStyle name="_Chartered_Valuation_(WIP)" xfId="34929"/>
    <cellStyle name="_Chartered_Valuation_0208" xfId="34930"/>
    <cellStyle name="_Chartered_Valuation_daily HW_093009" xfId="34931"/>
    <cellStyle name="_Chartered_Valuation_New" xfId="34932"/>
    <cellStyle name="_Chartered_Valuation_Presentation(Handset)" xfId="34933"/>
    <cellStyle name="_Chartered_Valuation_Tim(WIP)" xfId="34934"/>
    <cellStyle name="_Chartered_Valuation_WIP" xfId="34935"/>
    <cellStyle name="_Copy of ITGIWWDBDA02_ITGI02" xfId="73"/>
    <cellStyle name="_Country" xfId="74"/>
    <cellStyle name="_Country 2" xfId="2700"/>
    <cellStyle name="_Country distribution--Reference" xfId="75"/>
    <cellStyle name="_Country distribution--Reference 2" xfId="2701"/>
    <cellStyle name="_Div_bonus" xfId="34936"/>
    <cellStyle name="_DQDMS-check" xfId="76"/>
    <cellStyle name="_DQDMS-check 2" xfId="77"/>
    <cellStyle name="_DQDMS-check 2 2" xfId="2703"/>
    <cellStyle name="_DQDMS-check 3" xfId="2702"/>
    <cellStyle name="_DSC data" xfId="34937"/>
    <cellStyle name="_DSC data_Valuation" xfId="34938"/>
    <cellStyle name="_DSC data_Valuation_ (WIP)" xfId="34939"/>
    <cellStyle name="_DSC data_Valuation_ BYD1211" xfId="34940"/>
    <cellStyle name="_DSC data_Valuation_ Hon Hai" xfId="34941"/>
    <cellStyle name="_DSC data_Valuation_(WIP)" xfId="34942"/>
    <cellStyle name="_DSC data_Valuation_0208" xfId="34943"/>
    <cellStyle name="_DSC data_Valuation_daily HW_093009" xfId="34944"/>
    <cellStyle name="_DSC data_Valuation_New" xfId="34945"/>
    <cellStyle name="_DSC data_Valuation_Presentation(Handset)" xfId="34946"/>
    <cellStyle name="_DSC data_Valuation_Tim(WIP)" xfId="34947"/>
    <cellStyle name="_DSC data_Valuation_WIP" xfId="34948"/>
    <cellStyle name="_EBS Template" xfId="34949"/>
    <cellStyle name="_EBS Template_Valuation" xfId="34950"/>
    <cellStyle name="_EBS Template_Valuation_ (WIP)" xfId="34951"/>
    <cellStyle name="_EBS Template_Valuation_ BYD1211" xfId="34952"/>
    <cellStyle name="_EBS Template_Valuation_ Hon Hai" xfId="34953"/>
    <cellStyle name="_EBS Template_Valuation_(WIP)" xfId="34954"/>
    <cellStyle name="_EBS Template_Valuation_0208" xfId="34955"/>
    <cellStyle name="_EBS Template_Valuation_daily HW_093009" xfId="34956"/>
    <cellStyle name="_EBS Template_Valuation_New" xfId="34957"/>
    <cellStyle name="_EBS Template_Valuation_Presentation(Handset)" xfId="34958"/>
    <cellStyle name="_EBS Template_Valuation_Tim(WIP)" xfId="34959"/>
    <cellStyle name="_EBS Template_Valuation_WIP" xfId="34960"/>
    <cellStyle name="_EBS Template1" xfId="34961"/>
    <cellStyle name="_EBS Template1_Valuation" xfId="34962"/>
    <cellStyle name="_EBS Template1_Valuation_ (WIP)" xfId="34963"/>
    <cellStyle name="_EBS Template1_Valuation_ BYD1211" xfId="34964"/>
    <cellStyle name="_EBS Template1_Valuation_ Hon Hai" xfId="34965"/>
    <cellStyle name="_EBS Template1_Valuation_(WIP)" xfId="34966"/>
    <cellStyle name="_EBS Template1_Valuation_0208" xfId="34967"/>
    <cellStyle name="_EBS Template1_Valuation_daily HW_093009" xfId="34968"/>
    <cellStyle name="_EBS Template1_Valuation_New" xfId="34969"/>
    <cellStyle name="_EBS Template1_Valuation_Presentation(Handset)" xfId="34970"/>
    <cellStyle name="_EBS Template1_Valuation_Tim(WIP)" xfId="34971"/>
    <cellStyle name="_EBS Template1_Valuation_WIP" xfId="34972"/>
    <cellStyle name="_exchange rates" xfId="78"/>
    <cellStyle name="_exchange rates 2" xfId="2704"/>
    <cellStyle name="_Fabless data_Yili-0805" xfId="34973"/>
    <cellStyle name="_Fall 2002 IT Services Forecast Supplement" xfId="79"/>
    <cellStyle name="_Fall 2002 IT Services Forecast Supplement 2" xfId="2705"/>
    <cellStyle name="_Fall 2002 IT Services Forecast Supplement_Japan Worstcase" xfId="80"/>
    <cellStyle name="_Fall 2002 IT Services Forecast Supplement_Japan Worstcase 2" xfId="81"/>
    <cellStyle name="_Fall 2002 IT Services Forecast Supplement_Japan Worstcase 2 2" xfId="2707"/>
    <cellStyle name="_Fall 2002 IT Services Forecast Supplement_Japan Worstcase 3" xfId="2706"/>
    <cellStyle name="_FIH valuation" xfId="34974"/>
    <cellStyle name="_FIH valuation_Valuation" xfId="34975"/>
    <cellStyle name="_FIH valuation_Valuation_ (WIP)" xfId="34976"/>
    <cellStyle name="_FIH valuation_Valuation_ BYD1211" xfId="34977"/>
    <cellStyle name="_FIH valuation_Valuation_ Hon Hai" xfId="34978"/>
    <cellStyle name="_FIH valuation_Valuation_(WIP)" xfId="34979"/>
    <cellStyle name="_FIH valuation_Valuation_0208" xfId="34980"/>
    <cellStyle name="_FIH valuation_Valuation_daily HW_093009" xfId="34981"/>
    <cellStyle name="_FIH valuation_Valuation_New" xfId="34982"/>
    <cellStyle name="_FIH valuation_Valuation_Presentation(Handset)" xfId="34983"/>
    <cellStyle name="_FIH valuation_Valuation_Tim(WIP)" xfId="34984"/>
    <cellStyle name="_FIH valuation_Valuation_WIP" xfId="34985"/>
    <cellStyle name="_Forecast Enterprise Software Markets, Worldwide, 2008-2013, 3Q09 Update 10-sept-09" xfId="82"/>
    <cellStyle name="_Forecast Review -Fall 2002 IT Services Nov 13" xfId="83"/>
    <cellStyle name="_Forecast Review -Fall 2002 IT Services Nov 13 2" xfId="2708"/>
    <cellStyle name="_Forecast Review -Fall 2002 IT Services Nov 13_Japan Worstcase" xfId="84"/>
    <cellStyle name="_Forecast Review -Fall 2002 IT Services Nov 13_Japan Worstcase 2" xfId="85"/>
    <cellStyle name="_Forecast Review -Fall 2002 IT Services Nov 13_Japan Worstcase 2 2" xfId="2710"/>
    <cellStyle name="_Forecast Review -Fall 2002 IT Services Nov 13_Japan Worstcase 3" xfId="2709"/>
    <cellStyle name="_forecast_enterprise_software_166478" xfId="86"/>
    <cellStyle name="_IBMNorth America2005 YR" xfId="87"/>
    <cellStyle name="_Ichia Model2402_Modelware" xfId="34986"/>
    <cellStyle name="_Ichia Model2402_Modelware_Valuation" xfId="34987"/>
    <cellStyle name="_Ichia Model2402_Modelware_Valuation_ (WIP)" xfId="34988"/>
    <cellStyle name="_Ichia Model2402_Modelware_Valuation_ BYD1211" xfId="34989"/>
    <cellStyle name="_Ichia Model2402_Modelware_Valuation_ Hon Hai" xfId="34990"/>
    <cellStyle name="_Ichia Model2402_Modelware_Valuation_(WIP)" xfId="34991"/>
    <cellStyle name="_Ichia Model2402_Modelware_Valuation_0208" xfId="34992"/>
    <cellStyle name="_Ichia Model2402_Modelware_Valuation_daily HW_093009" xfId="34993"/>
    <cellStyle name="_Ichia Model2402_Modelware_Valuation_New" xfId="34994"/>
    <cellStyle name="_Ichia Model2402_Modelware_Valuation_Presentation(Handset)" xfId="34995"/>
    <cellStyle name="_Ichia Model2402_Modelware_Valuation_Tim(WIP)" xfId="34996"/>
    <cellStyle name="_Ichia Model2402_Modelware_Valuation_WIP" xfId="34997"/>
    <cellStyle name="_Info" xfId="88"/>
    <cellStyle name="_Internal--Forecast Accuracy" xfId="89"/>
    <cellStyle name="_Internal--Market Share and Service Line Forecast" xfId="90"/>
    <cellStyle name="_Internal--Market Share and Vertical Forecast" xfId="91"/>
    <cellStyle name="_IT Databook - Pivot_Sep09" xfId="92"/>
    <cellStyle name="_IT Services Forecast Decision Support--Sept 2007" xfId="93"/>
    <cellStyle name="_IT Services Forecast Decision Support--Sept 2007 2" xfId="2711"/>
    <cellStyle name="_IT Services Forecast Decision Support--Sept 2007_Japan Worstcase" xfId="94"/>
    <cellStyle name="_IT Services Forecast Decision Support--Sept 2007_Japan Worstcase 2" xfId="95"/>
    <cellStyle name="_IT Services Forecast Decision Support--Sept 2007_Japan Worstcase 2 2" xfId="2713"/>
    <cellStyle name="_IT Services Forecast Decision Support--Sept 2007_Japan Worstcase 3" xfId="2712"/>
    <cellStyle name="_ITBOWWDBDA01_ITBOWWFC" xfId="96"/>
    <cellStyle name="_ITDatabook_hardware_Jun09_v1" xfId="97"/>
    <cellStyle name="_ITGIWW 2008-07" xfId="98"/>
    <cellStyle name="_ITSTWWDBDA01_ITSTWWFC" xfId="99"/>
    <cellStyle name="_Japan Worstcase" xfId="100"/>
    <cellStyle name="_Japan Worstcase 2" xfId="101"/>
    <cellStyle name="_Japan Worstcase 2 2" xfId="2715"/>
    <cellStyle name="_Japan Worstcase 3" xfId="2714"/>
    <cellStyle name="_LSI Modelware_021111" xfId="102"/>
    <cellStyle name="_LSI Modelware_021111 2" xfId="103"/>
    <cellStyle name="_LSI Modelware_021111 2 2" xfId="104"/>
    <cellStyle name="_LSI Modelware_021111 2 2 2" xfId="105"/>
    <cellStyle name="_LSI Modelware_021111 2 2 2 2" xfId="2719"/>
    <cellStyle name="_LSI Modelware_021111 2 2 3" xfId="2718"/>
    <cellStyle name="_LSI Modelware_021111 2 3" xfId="106"/>
    <cellStyle name="_LSI Modelware_021111 2 3 2" xfId="2720"/>
    <cellStyle name="_LSI Modelware_021111 2 4" xfId="2717"/>
    <cellStyle name="_LSI Modelware_021111 3" xfId="107"/>
    <cellStyle name="_LSI Modelware_021111 3 2" xfId="108"/>
    <cellStyle name="_LSI Modelware_021111 3 2 2" xfId="2722"/>
    <cellStyle name="_LSI Modelware_021111 3 3" xfId="2721"/>
    <cellStyle name="_LSI Modelware_021111 4" xfId="109"/>
    <cellStyle name="_LSI Modelware_021111 4 2" xfId="110"/>
    <cellStyle name="_LSI Modelware_021111 4 2 2" xfId="3824"/>
    <cellStyle name="_LSI Modelware_021111 4 3" xfId="2723"/>
    <cellStyle name="_LSI Modelware_021111 5" xfId="111"/>
    <cellStyle name="_LSI Modelware_021111 5 2" xfId="112"/>
    <cellStyle name="_LSI Modelware_021111 5 2 2" xfId="3826"/>
    <cellStyle name="_LSI Modelware_021111 5 3" xfId="3825"/>
    <cellStyle name="_LSI Modelware_021111 6" xfId="113"/>
    <cellStyle name="_LSI Modelware_021111 6 2" xfId="114"/>
    <cellStyle name="_LSI Modelware_021111 6 2 2" xfId="3828"/>
    <cellStyle name="_LSI Modelware_021111 6 3" xfId="3827"/>
    <cellStyle name="_LSI Modelware_021111 7" xfId="115"/>
    <cellStyle name="_LSI Modelware_021111 7 2" xfId="116"/>
    <cellStyle name="_LSI Modelware_021111 7 2 2" xfId="3830"/>
    <cellStyle name="_LSI Modelware_021111 7 3" xfId="3829"/>
    <cellStyle name="_LSI Modelware_021111 8" xfId="117"/>
    <cellStyle name="_LSI Modelware_021111 8 2" xfId="3831"/>
    <cellStyle name="_LSI Modelware_021111 9" xfId="2716"/>
    <cellStyle name="_LSI Modelware_021611" xfId="118"/>
    <cellStyle name="_LSI Modelware_021611 2" xfId="119"/>
    <cellStyle name="_LSI Modelware_021611 2 2" xfId="120"/>
    <cellStyle name="_LSI Modelware_021611 2 2 2" xfId="121"/>
    <cellStyle name="_LSI Modelware_021611 2 2 2 2" xfId="2727"/>
    <cellStyle name="_LSI Modelware_021611 2 2 3" xfId="2726"/>
    <cellStyle name="_LSI Modelware_021611 2 3" xfId="122"/>
    <cellStyle name="_LSI Modelware_021611 2 3 2" xfId="2728"/>
    <cellStyle name="_LSI Modelware_021611 2 4" xfId="2725"/>
    <cellStyle name="_LSI Modelware_021611 3" xfId="123"/>
    <cellStyle name="_LSI Modelware_021611 3 2" xfId="124"/>
    <cellStyle name="_LSI Modelware_021611 3 2 2" xfId="2730"/>
    <cellStyle name="_LSI Modelware_021611 3 3" xfId="2729"/>
    <cellStyle name="_LSI Modelware_021611 4" xfId="125"/>
    <cellStyle name="_LSI Modelware_021611 4 2" xfId="126"/>
    <cellStyle name="_LSI Modelware_021611 4 2 2" xfId="3832"/>
    <cellStyle name="_LSI Modelware_021611 4 3" xfId="2731"/>
    <cellStyle name="_LSI Modelware_021611 5" xfId="127"/>
    <cellStyle name="_LSI Modelware_021611 5 2" xfId="128"/>
    <cellStyle name="_LSI Modelware_021611 5 2 2" xfId="3834"/>
    <cellStyle name="_LSI Modelware_021611 5 3" xfId="3833"/>
    <cellStyle name="_LSI Modelware_021611 6" xfId="129"/>
    <cellStyle name="_LSI Modelware_021611 6 2" xfId="130"/>
    <cellStyle name="_LSI Modelware_021611 6 2 2" xfId="3836"/>
    <cellStyle name="_LSI Modelware_021611 6 3" xfId="3835"/>
    <cellStyle name="_LSI Modelware_021611 7" xfId="131"/>
    <cellStyle name="_LSI Modelware_021611 7 2" xfId="132"/>
    <cellStyle name="_LSI Modelware_021611 7 2 2" xfId="3838"/>
    <cellStyle name="_LSI Modelware_021611 7 3" xfId="3837"/>
    <cellStyle name="_LSI Modelware_021611 8" xfId="133"/>
    <cellStyle name="_LSI Modelware_021611 8 2" xfId="3839"/>
    <cellStyle name="_LSI Modelware_021611 9" xfId="2724"/>
    <cellStyle name="_LSI_012511 (5)" xfId="134"/>
    <cellStyle name="_LSI_012511 (5) 2" xfId="135"/>
    <cellStyle name="_LSI_012511 (5) 2 2" xfId="136"/>
    <cellStyle name="_LSI_012511 (5) 2 2 2" xfId="137"/>
    <cellStyle name="_LSI_012511 (5) 2 2 2 2" xfId="2735"/>
    <cellStyle name="_LSI_012511 (5) 2 2 3" xfId="2734"/>
    <cellStyle name="_LSI_012511 (5) 2 3" xfId="138"/>
    <cellStyle name="_LSI_012511 (5) 2 3 2" xfId="2736"/>
    <cellStyle name="_LSI_012511 (5) 2 4" xfId="2733"/>
    <cellStyle name="_LSI_012511 (5) 3" xfId="139"/>
    <cellStyle name="_LSI_012511 (5) 3 2" xfId="140"/>
    <cellStyle name="_LSI_012511 (5) 3 2 2" xfId="2738"/>
    <cellStyle name="_LSI_012511 (5) 3 3" xfId="2737"/>
    <cellStyle name="_LSI_012511 (5) 4" xfId="141"/>
    <cellStyle name="_LSI_012511 (5) 4 2" xfId="142"/>
    <cellStyle name="_LSI_012511 (5) 4 2 2" xfId="3840"/>
    <cellStyle name="_LSI_012511 (5) 4 3" xfId="2739"/>
    <cellStyle name="_LSI_012511 (5) 5" xfId="143"/>
    <cellStyle name="_LSI_012511 (5) 5 2" xfId="144"/>
    <cellStyle name="_LSI_012511 (5) 5 2 2" xfId="3842"/>
    <cellStyle name="_LSI_012511 (5) 5 3" xfId="3841"/>
    <cellStyle name="_LSI_012511 (5) 6" xfId="145"/>
    <cellStyle name="_LSI_012511 (5) 6 2" xfId="146"/>
    <cellStyle name="_LSI_012511 (5) 6 2 2" xfId="3844"/>
    <cellStyle name="_LSI_012511 (5) 6 3" xfId="3843"/>
    <cellStyle name="_LSI_012511 (5) 7" xfId="147"/>
    <cellStyle name="_LSI_012511 (5) 7 2" xfId="148"/>
    <cellStyle name="_LSI_012511 (5) 7 2 2" xfId="3846"/>
    <cellStyle name="_LSI_012511 (5) 7 3" xfId="3845"/>
    <cellStyle name="_LSI_012511 (5) 8" xfId="149"/>
    <cellStyle name="_LSI_012511 (5) 8 2" xfId="3847"/>
    <cellStyle name="_LSI_012511 (5) 9" xfId="2732"/>
    <cellStyle name="_LXK_MS_Model_wip" xfId="150"/>
    <cellStyle name="_Market sizing Generic" xfId="151"/>
    <cellStyle name="_Model - Asus brand_Pre bonus" xfId="34998"/>
    <cellStyle name="_Model_2402(New)_Modelware" xfId="34999"/>
    <cellStyle name="_Model_2402(New)_Modelware_Valuation" xfId="35000"/>
    <cellStyle name="_Model_2402(New)_Modelware_Valuation_ (WIP)" xfId="35001"/>
    <cellStyle name="_Model_2402(New)_Modelware_Valuation_ BYD1211" xfId="35002"/>
    <cellStyle name="_Model_2402(New)_Modelware_Valuation_ Hon Hai" xfId="35003"/>
    <cellStyle name="_Model_2402(New)_Modelware_Valuation_(WIP)" xfId="35004"/>
    <cellStyle name="_Model_2402(New)_Modelware_Valuation_0208" xfId="35005"/>
    <cellStyle name="_Model_2402(New)_Modelware_Valuation_daily HW_093009" xfId="35006"/>
    <cellStyle name="_Model_2402(New)_Modelware_Valuation_New" xfId="35007"/>
    <cellStyle name="_Model_2402(New)_Modelware_Valuation_Presentation(Handset)" xfId="35008"/>
    <cellStyle name="_Model_2402(New)_Modelware_Valuation_Tim(WIP)" xfId="35009"/>
    <cellStyle name="_Model_2402(New)_Modelware_Valuation_WIP" xfId="35010"/>
    <cellStyle name="_Model_3311(New)" xfId="35011"/>
    <cellStyle name="_Model_3311(New)_Valuation" xfId="35012"/>
    <cellStyle name="_Model_3311(New)_Valuation_ (WIP)" xfId="35013"/>
    <cellStyle name="_Model_3311(New)_Valuation_ BYD1211" xfId="35014"/>
    <cellStyle name="_Model_3311(New)_Valuation_ Hon Hai" xfId="35015"/>
    <cellStyle name="_Model_3311(New)_Valuation_(WIP)" xfId="35016"/>
    <cellStyle name="_Model_3311(New)_Valuation_0208" xfId="35017"/>
    <cellStyle name="_Model_3311(New)_Valuation_daily HW_093009" xfId="35018"/>
    <cellStyle name="_Model_3311(New)_Valuation_New" xfId="35019"/>
    <cellStyle name="_Model_3311(New)_Valuation_Presentation(Handset)" xfId="35020"/>
    <cellStyle name="_Model_3311(New)_Valuation_Tim(WIP)" xfId="35021"/>
    <cellStyle name="_Model_3311(New)_Valuation_WIP" xfId="35022"/>
    <cellStyle name="_Model2394" xfId="35023"/>
    <cellStyle name="_Model2394_Valuation" xfId="35024"/>
    <cellStyle name="_Model2394_Valuation_ (WIP)" xfId="35025"/>
    <cellStyle name="_Model2394_Valuation_ BYD1211" xfId="35026"/>
    <cellStyle name="_Model2394_Valuation_ Hon Hai" xfId="35027"/>
    <cellStyle name="_Model2394_Valuation_(WIP)" xfId="35028"/>
    <cellStyle name="_Model2394_Valuation_0208" xfId="35029"/>
    <cellStyle name="_Model2394_Valuation_daily HW_093009" xfId="35030"/>
    <cellStyle name="_Model2394_Valuation_New" xfId="35031"/>
    <cellStyle name="_Model2394_Valuation_Presentation(Handset)" xfId="35032"/>
    <cellStyle name="_Model2394_Valuation_Tim(WIP)" xfId="35033"/>
    <cellStyle name="_Model2394_Valuation_WIP" xfId="35034"/>
    <cellStyle name="_Model2401_2Q03result" xfId="35035"/>
    <cellStyle name="_Model2401_2Q03result_Valuation" xfId="35036"/>
    <cellStyle name="_Model2401_2Q03result_Valuation_ (WIP)" xfId="35037"/>
    <cellStyle name="_Model2401_2Q03result_Valuation_ BYD1211" xfId="35038"/>
    <cellStyle name="_Model2401_2Q03result_Valuation_ Hon Hai" xfId="35039"/>
    <cellStyle name="_Model2401_2Q03result_Valuation_(WIP)" xfId="35040"/>
    <cellStyle name="_Model2401_2Q03result_Valuation_0208" xfId="35041"/>
    <cellStyle name="_Model2401_2Q03result_Valuation_daily HW_093009" xfId="35042"/>
    <cellStyle name="_Model2401_2Q03result_Valuation_New" xfId="35043"/>
    <cellStyle name="_Model2401_2Q03result_Valuation_Presentation(Handset)" xfId="35044"/>
    <cellStyle name="_Model2401_2Q03result_Valuation_Tim(WIP)" xfId="35045"/>
    <cellStyle name="_Model2401_2Q03result_Valuation_WIP" xfId="35046"/>
    <cellStyle name="_Model3008_08'03" xfId="35047"/>
    <cellStyle name="_Model3008_08'03_Valuation" xfId="35048"/>
    <cellStyle name="_Model3008_08'03_Valuation_ (WIP)" xfId="35049"/>
    <cellStyle name="_Model3008_08'03_Valuation_ BYD1211" xfId="35050"/>
    <cellStyle name="_Model3008_08'03_Valuation_ Hon Hai" xfId="35051"/>
    <cellStyle name="_Model3008_08'03_Valuation_(WIP)" xfId="35052"/>
    <cellStyle name="_Model3008_08'03_Valuation_0208" xfId="35053"/>
    <cellStyle name="_Model3008_08'03_Valuation_daily HW_093009" xfId="35054"/>
    <cellStyle name="_Model3008_08'03_Valuation_New" xfId="35055"/>
    <cellStyle name="_Model3008_08'03_Valuation_Presentation(Handset)" xfId="35056"/>
    <cellStyle name="_Model3008_08'03_Valuation_Tim(WIP)" xfId="35057"/>
    <cellStyle name="_Model3008_08'03_Valuation_WIP" xfId="35058"/>
    <cellStyle name="_Model3019_08'03" xfId="35059"/>
    <cellStyle name="_Model3019_08'03_Valuation" xfId="35060"/>
    <cellStyle name="_Model3019_08'03_Valuation_ (WIP)" xfId="35061"/>
    <cellStyle name="_Model3019_08'03_Valuation_ BYD1211" xfId="35062"/>
    <cellStyle name="_Model3019_08'03_Valuation_ Hon Hai" xfId="35063"/>
    <cellStyle name="_Model3019_08'03_Valuation_(WIP)" xfId="35064"/>
    <cellStyle name="_Model3019_08'03_Valuation_0208" xfId="35065"/>
    <cellStyle name="_Model3019_08'03_Valuation_daily HW_093009" xfId="35066"/>
    <cellStyle name="_Model3019_08'03_Valuation_New" xfId="35067"/>
    <cellStyle name="_Model3019_08'03_Valuation_Presentation(Handset)" xfId="35068"/>
    <cellStyle name="_Model3019_08'03_Valuation_Tim(WIP)" xfId="35069"/>
    <cellStyle name="_Model3019_08'03_Valuation_WIP" xfId="35070"/>
    <cellStyle name="_Model3059" xfId="35071"/>
    <cellStyle name="_Model3059_Valuation" xfId="35072"/>
    <cellStyle name="_Model3059_Valuation_ (WIP)" xfId="35073"/>
    <cellStyle name="_Model3059_Valuation_ BYD1211" xfId="35074"/>
    <cellStyle name="_Model3059_Valuation_ Hon Hai" xfId="35075"/>
    <cellStyle name="_Model3059_Valuation_(WIP)" xfId="35076"/>
    <cellStyle name="_Model3059_Valuation_0208" xfId="35077"/>
    <cellStyle name="_Model3059_Valuation_daily HW_093009" xfId="35078"/>
    <cellStyle name="_Model3059_Valuation_New" xfId="35079"/>
    <cellStyle name="_Model3059_Valuation_Presentation(Handset)" xfId="35080"/>
    <cellStyle name="_Model3059_Valuation_Tim(WIP)" xfId="35081"/>
    <cellStyle name="_Model3059_Valuation_WIP" xfId="35082"/>
    <cellStyle name="_Monthly" xfId="35083"/>
    <cellStyle name="_Monthly sales" xfId="35084"/>
    <cellStyle name="_Monthly sales_Valuation" xfId="35085"/>
    <cellStyle name="_Monthly sales_Valuation_ (WIP)" xfId="35086"/>
    <cellStyle name="_Monthly sales_Valuation_ BYD1211" xfId="35087"/>
    <cellStyle name="_Monthly sales_Valuation_ Hon Hai" xfId="35088"/>
    <cellStyle name="_Monthly sales_Valuation_(WIP)" xfId="35089"/>
    <cellStyle name="_Monthly sales_Valuation_0208" xfId="35090"/>
    <cellStyle name="_Monthly sales_Valuation_daily HW_093009" xfId="35091"/>
    <cellStyle name="_Monthly sales_Valuation_New" xfId="35092"/>
    <cellStyle name="_Monthly sales_Valuation_Presentation(Handset)" xfId="35093"/>
    <cellStyle name="_Monthly sales_Valuation_Tim(WIP)" xfId="35094"/>
    <cellStyle name="_Monthly sales_Valuation_WIP" xfId="35095"/>
    <cellStyle name="_Monthly_Valuation" xfId="35096"/>
    <cellStyle name="_Monthly_Valuation_ (WIP)" xfId="35097"/>
    <cellStyle name="_Monthly_Valuation_ BYD1211" xfId="35098"/>
    <cellStyle name="_Monthly_Valuation_ Hon Hai" xfId="35099"/>
    <cellStyle name="_Monthly_Valuation_(WIP)" xfId="35100"/>
    <cellStyle name="_Monthly_Valuation_0208" xfId="35101"/>
    <cellStyle name="_Monthly_Valuation_daily HW_093009" xfId="35102"/>
    <cellStyle name="_Monthly_Valuation_New" xfId="35103"/>
    <cellStyle name="_Monthly_Valuation_Presentation(Handset)" xfId="35104"/>
    <cellStyle name="_Monthly_Valuation_Tim(WIP)" xfId="35105"/>
    <cellStyle name="_Monthly_Valuation_WIP" xfId="35106"/>
    <cellStyle name="_Mthly Brkdwn" xfId="35107"/>
    <cellStyle name="_Mthly Brkdwn_Valuation" xfId="35108"/>
    <cellStyle name="_Mthly Brkdwn_Valuation_ (WIP)" xfId="35109"/>
    <cellStyle name="_Mthly Brkdwn_Valuation_ BYD1211" xfId="35110"/>
    <cellStyle name="_Mthly Brkdwn_Valuation_ Hon Hai" xfId="35111"/>
    <cellStyle name="_Mthly Brkdwn_Valuation_(WIP)" xfId="35112"/>
    <cellStyle name="_Mthly Brkdwn_Valuation_0208" xfId="35113"/>
    <cellStyle name="_Mthly Brkdwn_Valuation_daily HW_093009" xfId="35114"/>
    <cellStyle name="_Mthly Brkdwn_Valuation_New" xfId="35115"/>
    <cellStyle name="_Mthly Brkdwn_Valuation_Presentation(Handset)" xfId="35116"/>
    <cellStyle name="_Mthly Brkdwn_Valuation_Tim(WIP)" xfId="35117"/>
    <cellStyle name="_Mthly Brkdwn_Valuation_WIP" xfId="35118"/>
    <cellStyle name="_Pivot AIMP 2003 2 June 2004 for publication" xfId="152"/>
    <cellStyle name="_Pivot AIMP 2003 2 June 2004 for publication 2" xfId="153"/>
    <cellStyle name="_Pivot AIMP 2003 2 June 2004 for publication 2 2" xfId="2741"/>
    <cellStyle name="_Pivot AIMP 2003 2 June 2004 for publication 3" xfId="2740"/>
    <cellStyle name="_Pivot AIMP 2003 2 June 2004 for publication_Pivot Table Tips" xfId="154"/>
    <cellStyle name="_Pivot AIMP 2003 2 June 2004 for publication_Pivot Table Tips 2" xfId="2742"/>
    <cellStyle name="_Pivot_Table_templateApril05" xfId="155"/>
    <cellStyle name="_prelim vs final" xfId="156"/>
    <cellStyle name="_Print Generic Charts Library" xfId="157"/>
    <cellStyle name="_Print Generic Charts Library 2" xfId="158"/>
    <cellStyle name="_Print Generic Charts Library 2 2" xfId="2744"/>
    <cellStyle name="_Print Generic Charts Library 3" xfId="2743"/>
    <cellStyle name="_Print Generic Charts Library_Pivot Table Tips" xfId="159"/>
    <cellStyle name="_Print Generic Charts Library_Pivot Table Tips 2" xfId="2745"/>
    <cellStyle name="_Printers WW" xfId="160"/>
    <cellStyle name="_Quarterly" xfId="35119"/>
    <cellStyle name="_Quarterly_Valuation" xfId="35120"/>
    <cellStyle name="_Quarterly_Valuation_ (WIP)" xfId="35121"/>
    <cellStyle name="_Quarterly_Valuation_ BYD1211" xfId="35122"/>
    <cellStyle name="_Quarterly_Valuation_ Hon Hai" xfId="35123"/>
    <cellStyle name="_Quarterly_Valuation_(WIP)" xfId="35124"/>
    <cellStyle name="_Quarterly_Valuation_0208" xfId="35125"/>
    <cellStyle name="_Quarterly_Valuation_daily HW_093009" xfId="35126"/>
    <cellStyle name="_Quarterly_Valuation_New" xfId="35127"/>
    <cellStyle name="_Quarterly_Valuation_Presentation(Handset)" xfId="35128"/>
    <cellStyle name="_Quarterly_Valuation_Tim(WIP)" xfId="35129"/>
    <cellStyle name="_Quarterly_Valuation_WIP" xfId="35130"/>
    <cellStyle name="_quaterly model" xfId="35131"/>
    <cellStyle name="_quaterly model_Valuation" xfId="35132"/>
    <cellStyle name="_quaterly model_Valuation_ (WIP)" xfId="35133"/>
    <cellStyle name="_quaterly model_Valuation_ BYD1211" xfId="35134"/>
    <cellStyle name="_quaterly model_Valuation_ Hon Hai" xfId="35135"/>
    <cellStyle name="_quaterly model_Valuation_(WIP)" xfId="35136"/>
    <cellStyle name="_quaterly model_Valuation_0208" xfId="35137"/>
    <cellStyle name="_quaterly model_Valuation_daily HW_093009" xfId="35138"/>
    <cellStyle name="_quaterly model_Valuation_New" xfId="35139"/>
    <cellStyle name="_quaterly model_Valuation_Presentation(Handset)" xfId="35140"/>
    <cellStyle name="_quaterly model_Valuation_Tim(WIP)" xfId="35141"/>
    <cellStyle name="_quaterly model_Valuation_WIP" xfId="35142"/>
    <cellStyle name="_Rama Other Companies" xfId="161"/>
    <cellStyle name="_Rama Other Companies 2" xfId="2746"/>
    <cellStyle name="_Rama Other Companies_Japan Worstcase" xfId="162"/>
    <cellStyle name="_Rama Other Companies_Japan Worstcase 2" xfId="163"/>
    <cellStyle name="_Rama Other Companies_Japan Worstcase 2 2" xfId="2748"/>
    <cellStyle name="_Rama Other Companies_Japan Worstcase 3" xfId="2747"/>
    <cellStyle name="_RI valuation" xfId="35143"/>
    <cellStyle name="_RI valuation_Valuation" xfId="35144"/>
    <cellStyle name="_RI valuation_Valuation_ (WIP)" xfId="35145"/>
    <cellStyle name="_RI valuation_Valuation_ BYD1211" xfId="35146"/>
    <cellStyle name="_RI valuation_Valuation_ Hon Hai" xfId="35147"/>
    <cellStyle name="_RI valuation_Valuation_(WIP)" xfId="35148"/>
    <cellStyle name="_RI valuation_Valuation_0208" xfId="35149"/>
    <cellStyle name="_RI valuation_Valuation_daily HW_093009" xfId="35150"/>
    <cellStyle name="_RI valuation_Valuation_New" xfId="35151"/>
    <cellStyle name="_RI valuation_Valuation_Presentation(Handset)" xfId="35152"/>
    <cellStyle name="_RI valuation_Valuation_Tim(WIP)" xfId="35153"/>
    <cellStyle name="_RI valuation_Valuation_WIP" xfId="35154"/>
    <cellStyle name="_RRS1" xfId="164"/>
    <cellStyle name="_RRS1 2" xfId="165"/>
    <cellStyle name="_RRS1 2 2" xfId="166"/>
    <cellStyle name="_RRS1 2 2 2" xfId="167"/>
    <cellStyle name="_RRS1 2 2 2 2" xfId="2752"/>
    <cellStyle name="_RRS1 2 2 3" xfId="2751"/>
    <cellStyle name="_RRS1 2 3" xfId="168"/>
    <cellStyle name="_RRS1 2 3 2" xfId="2753"/>
    <cellStyle name="_RRS1 2 4" xfId="2750"/>
    <cellStyle name="_RRS1 3" xfId="169"/>
    <cellStyle name="_RRS1 3 2" xfId="170"/>
    <cellStyle name="_RRS1 3 2 2" xfId="2755"/>
    <cellStyle name="_RRS1 3 3" xfId="2754"/>
    <cellStyle name="_RRS1 4" xfId="171"/>
    <cellStyle name="_RRS1 4 2" xfId="172"/>
    <cellStyle name="_RRS1 4 2 2" xfId="3848"/>
    <cellStyle name="_RRS1 4 3" xfId="2756"/>
    <cellStyle name="_RRS1 5" xfId="173"/>
    <cellStyle name="_RRS1 5 2" xfId="174"/>
    <cellStyle name="_RRS1 5 2 2" xfId="2758"/>
    <cellStyle name="_RRS1 5 3" xfId="2757"/>
    <cellStyle name="_RRS1 6" xfId="175"/>
    <cellStyle name="_RRS1 6 2" xfId="176"/>
    <cellStyle name="_RRS1 6 2 2" xfId="3850"/>
    <cellStyle name="_RRS1 6 3" xfId="3849"/>
    <cellStyle name="_RRS1 7" xfId="177"/>
    <cellStyle name="_RRS1 7 2" xfId="178"/>
    <cellStyle name="_RRS1 7 2 2" xfId="3852"/>
    <cellStyle name="_RRS1 7 3" xfId="3851"/>
    <cellStyle name="_RRS1 8" xfId="179"/>
    <cellStyle name="_RRS1 8 2" xfId="3853"/>
    <cellStyle name="_RRS1 9" xfId="2749"/>
    <cellStyle name="_RRS10" xfId="180"/>
    <cellStyle name="_RRS10 2" xfId="181"/>
    <cellStyle name="_RRS10 2 2" xfId="182"/>
    <cellStyle name="_RRS10 2 2 2" xfId="183"/>
    <cellStyle name="_RRS10 2 2 2 2" xfId="2762"/>
    <cellStyle name="_RRS10 2 2 3" xfId="2761"/>
    <cellStyle name="_RRS10 2 3" xfId="184"/>
    <cellStyle name="_RRS10 2 3 2" xfId="2763"/>
    <cellStyle name="_RRS10 2 4" xfId="2760"/>
    <cellStyle name="_RRS10 3" xfId="185"/>
    <cellStyle name="_RRS10 3 2" xfId="186"/>
    <cellStyle name="_RRS10 3 2 2" xfId="2765"/>
    <cellStyle name="_RRS10 3 3" xfId="2764"/>
    <cellStyle name="_RRS10 4" xfId="187"/>
    <cellStyle name="_RRS10 4 2" xfId="188"/>
    <cellStyle name="_RRS10 4 2 2" xfId="3854"/>
    <cellStyle name="_RRS10 4 3" xfId="2766"/>
    <cellStyle name="_RRS10 5" xfId="189"/>
    <cellStyle name="_RRS10 5 2" xfId="190"/>
    <cellStyle name="_RRS10 5 2 2" xfId="3856"/>
    <cellStyle name="_RRS10 5 3" xfId="3855"/>
    <cellStyle name="_RRS10 6" xfId="191"/>
    <cellStyle name="_RRS10 6 2" xfId="192"/>
    <cellStyle name="_RRS10 6 2 2" xfId="3858"/>
    <cellStyle name="_RRS10 6 3" xfId="3857"/>
    <cellStyle name="_RRS10 7" xfId="193"/>
    <cellStyle name="_RRS10 7 2" xfId="194"/>
    <cellStyle name="_RRS10 7 2 2" xfId="3860"/>
    <cellStyle name="_RRS10 7 3" xfId="3859"/>
    <cellStyle name="_RRS10 8" xfId="195"/>
    <cellStyle name="_RRS10 8 2" xfId="3861"/>
    <cellStyle name="_RRS10 9" xfId="2759"/>
    <cellStyle name="_RRS13" xfId="196"/>
    <cellStyle name="_RRS13 2" xfId="197"/>
    <cellStyle name="_RRS13 2 2" xfId="3862"/>
    <cellStyle name="_RRS13 3" xfId="198"/>
    <cellStyle name="_RRS13 3 2" xfId="3863"/>
    <cellStyle name="_RRS13 4" xfId="199"/>
    <cellStyle name="_RRS13 4 2" xfId="200"/>
    <cellStyle name="_RRS13 4 2 2" xfId="3865"/>
    <cellStyle name="_RRS13 4 3" xfId="3864"/>
    <cellStyle name="_RRS13 5" xfId="201"/>
    <cellStyle name="_RRS13 5 2" xfId="202"/>
    <cellStyle name="_RRS13 5 2 2" xfId="3867"/>
    <cellStyle name="_RRS13 5 3" xfId="3866"/>
    <cellStyle name="_RRS13 6" xfId="203"/>
    <cellStyle name="_RRS13 6 2" xfId="204"/>
    <cellStyle name="_RRS13 6 2 2" xfId="3869"/>
    <cellStyle name="_RRS13 6 3" xfId="3868"/>
    <cellStyle name="_RRS13 7" xfId="205"/>
    <cellStyle name="_RRS13 7 2" xfId="206"/>
    <cellStyle name="_RRS13 7 2 2" xfId="3871"/>
    <cellStyle name="_RRS13 7 3" xfId="3870"/>
    <cellStyle name="_RRS13 8" xfId="207"/>
    <cellStyle name="_RRS13 8 2" xfId="3872"/>
    <cellStyle name="_RRS13 9" xfId="2767"/>
    <cellStyle name="_RRS16" xfId="208"/>
    <cellStyle name="_RRS16 2" xfId="209"/>
    <cellStyle name="_RRS16 2 2" xfId="3873"/>
    <cellStyle name="_RRS16 3" xfId="210"/>
    <cellStyle name="_RRS16 3 2" xfId="3874"/>
    <cellStyle name="_RRS16 4" xfId="211"/>
    <cellStyle name="_RRS16 4 2" xfId="212"/>
    <cellStyle name="_RRS16 4 2 2" xfId="3876"/>
    <cellStyle name="_RRS16 4 3" xfId="3875"/>
    <cellStyle name="_RRS16 5" xfId="213"/>
    <cellStyle name="_RRS16 5 2" xfId="214"/>
    <cellStyle name="_RRS16 5 2 2" xfId="3878"/>
    <cellStyle name="_RRS16 5 3" xfId="3877"/>
    <cellStyle name="_RRS16 6" xfId="215"/>
    <cellStyle name="_RRS16 6 2" xfId="216"/>
    <cellStyle name="_RRS16 6 2 2" xfId="3880"/>
    <cellStyle name="_RRS16 6 3" xfId="3879"/>
    <cellStyle name="_RRS16 7" xfId="217"/>
    <cellStyle name="_RRS16 7 2" xfId="218"/>
    <cellStyle name="_RRS16 7 2 2" xfId="3882"/>
    <cellStyle name="_RRS16 7 3" xfId="3881"/>
    <cellStyle name="_RRS16 8" xfId="219"/>
    <cellStyle name="_RRS16 8 2" xfId="3883"/>
    <cellStyle name="_RRS16 9" xfId="2768"/>
    <cellStyle name="_RRS2" xfId="220"/>
    <cellStyle name="_RRS2 2" xfId="2769"/>
    <cellStyle name="_RRS3" xfId="221"/>
    <cellStyle name="_RRS3 2" xfId="222"/>
    <cellStyle name="_RRS3 2 2" xfId="223"/>
    <cellStyle name="_RRS3 2 2 2" xfId="224"/>
    <cellStyle name="_RRS3 2 2 2 2" xfId="2773"/>
    <cellStyle name="_RRS3 2 2 3" xfId="2772"/>
    <cellStyle name="_RRS3 2 3" xfId="225"/>
    <cellStyle name="_RRS3 2 3 2" xfId="2774"/>
    <cellStyle name="_RRS3 2 4" xfId="2771"/>
    <cellStyle name="_RRS3 3" xfId="226"/>
    <cellStyle name="_RRS3 3 2" xfId="227"/>
    <cellStyle name="_RRS3 3 2 2" xfId="2776"/>
    <cellStyle name="_RRS3 3 3" xfId="2775"/>
    <cellStyle name="_RRS3 4" xfId="228"/>
    <cellStyle name="_RRS3 4 2" xfId="229"/>
    <cellStyle name="_RRS3 4 2 2" xfId="3884"/>
    <cellStyle name="_RRS3 4 3" xfId="2777"/>
    <cellStyle name="_RRS3 5" xfId="230"/>
    <cellStyle name="_RRS3 5 2" xfId="231"/>
    <cellStyle name="_RRS3 5 2 2" xfId="2779"/>
    <cellStyle name="_RRS3 5 3" xfId="2778"/>
    <cellStyle name="_RRS3 6" xfId="232"/>
    <cellStyle name="_RRS3 6 2" xfId="233"/>
    <cellStyle name="_RRS3 6 2 2" xfId="3886"/>
    <cellStyle name="_RRS3 6 3" xfId="3885"/>
    <cellStyle name="_RRS3 7" xfId="234"/>
    <cellStyle name="_RRS3 7 2" xfId="235"/>
    <cellStyle name="_RRS3 7 2 2" xfId="3888"/>
    <cellStyle name="_RRS3 7 3" xfId="3887"/>
    <cellStyle name="_RRS3 8" xfId="236"/>
    <cellStyle name="_RRS3 8 2" xfId="3889"/>
    <cellStyle name="_RRS3 9" xfId="2770"/>
    <cellStyle name="_RRS4" xfId="237"/>
    <cellStyle name="_RRS4 2" xfId="238"/>
    <cellStyle name="_RRS4 2 2" xfId="239"/>
    <cellStyle name="_RRS4 2 2 2" xfId="240"/>
    <cellStyle name="_RRS4 2 2 2 2" xfId="2783"/>
    <cellStyle name="_RRS4 2 2 3" xfId="2782"/>
    <cellStyle name="_RRS4 2 3" xfId="241"/>
    <cellStyle name="_RRS4 2 3 2" xfId="2784"/>
    <cellStyle name="_RRS4 2 4" xfId="2781"/>
    <cellStyle name="_RRS4 3" xfId="242"/>
    <cellStyle name="_RRS4 3 2" xfId="243"/>
    <cellStyle name="_RRS4 3 2 2" xfId="2786"/>
    <cellStyle name="_RRS4 3 3" xfId="2785"/>
    <cellStyle name="_RRS4 4" xfId="244"/>
    <cellStyle name="_RRS4 4 2" xfId="245"/>
    <cellStyle name="_RRS4 4 2 2" xfId="3890"/>
    <cellStyle name="_RRS4 4 3" xfId="2787"/>
    <cellStyle name="_RRS4 5" xfId="246"/>
    <cellStyle name="_RRS4 5 2" xfId="247"/>
    <cellStyle name="_RRS4 5 2 2" xfId="2789"/>
    <cellStyle name="_RRS4 5 3" xfId="2788"/>
    <cellStyle name="_RRS4 6" xfId="248"/>
    <cellStyle name="_RRS4 6 2" xfId="249"/>
    <cellStyle name="_RRS4 6 2 2" xfId="3892"/>
    <cellStyle name="_RRS4 6 3" xfId="3891"/>
    <cellStyle name="_RRS4 7" xfId="250"/>
    <cellStyle name="_RRS4 7 2" xfId="251"/>
    <cellStyle name="_RRS4 7 2 2" xfId="3894"/>
    <cellStyle name="_RRS4 7 3" xfId="3893"/>
    <cellStyle name="_RRS4 8" xfId="252"/>
    <cellStyle name="_RRS4 8 2" xfId="3895"/>
    <cellStyle name="_RRS4 9" xfId="2780"/>
    <cellStyle name="_RRS8" xfId="253"/>
    <cellStyle name="_RRS8 2" xfId="2790"/>
    <cellStyle name="_sftwre_Dec08" xfId="254"/>
    <cellStyle name="_Sheet1" xfId="255"/>
    <cellStyle name="_SUMMARY " xfId="256"/>
    <cellStyle name="_SUMMARY  10" xfId="257"/>
    <cellStyle name="_SUMMARY  10 2" xfId="258"/>
    <cellStyle name="_SUMMARY  10 2 2" xfId="2792"/>
    <cellStyle name="_SUMMARY  10 2 2 2" xfId="6727"/>
    <cellStyle name="_SUMMARY  10 2 3" xfId="6726"/>
    <cellStyle name="_SUMMARY  10 3" xfId="259"/>
    <cellStyle name="_SUMMARY  10 3 2" xfId="3896"/>
    <cellStyle name="_SUMMARY  10 3 2 2" xfId="6729"/>
    <cellStyle name="_SUMMARY  10 3 3" xfId="6728"/>
    <cellStyle name="_SUMMARY  10 4" xfId="2791"/>
    <cellStyle name="_SUMMARY  10 4 2" xfId="6730"/>
    <cellStyle name="_SUMMARY  10 5" xfId="6725"/>
    <cellStyle name="_SUMMARY  11" xfId="260"/>
    <cellStyle name="_SUMMARY  11 2" xfId="3897"/>
    <cellStyle name="_SUMMARY  11 2 2" xfId="6732"/>
    <cellStyle name="_SUMMARY  11 3" xfId="6731"/>
    <cellStyle name="_SUMMARY  12" xfId="261"/>
    <cellStyle name="_SUMMARY  12 2" xfId="3898"/>
    <cellStyle name="_SUMMARY  12 2 2" xfId="6734"/>
    <cellStyle name="_SUMMARY  12 3" xfId="6733"/>
    <cellStyle name="_SUMMARY  13" xfId="262"/>
    <cellStyle name="_SUMMARY  13 2" xfId="3899"/>
    <cellStyle name="_SUMMARY  2" xfId="263"/>
    <cellStyle name="_SUMMARY  2 2" xfId="264"/>
    <cellStyle name="_SUMMARY  2 2 2" xfId="265"/>
    <cellStyle name="_SUMMARY  2 2 2 2" xfId="2795"/>
    <cellStyle name="_SUMMARY  2 2 3" xfId="2794"/>
    <cellStyle name="_SUMMARY  2 3" xfId="266"/>
    <cellStyle name="_SUMMARY  2 3 2" xfId="2796"/>
    <cellStyle name="_SUMMARY  2 4" xfId="2793"/>
    <cellStyle name="_SUMMARY  3" xfId="267"/>
    <cellStyle name="_SUMMARY  3 2" xfId="268"/>
    <cellStyle name="_SUMMARY  3 2 2" xfId="269"/>
    <cellStyle name="_SUMMARY  3 2 2 2" xfId="270"/>
    <cellStyle name="_SUMMARY  3 2 2 2 2" xfId="2800"/>
    <cellStyle name="_SUMMARY  3 2 2 3" xfId="2799"/>
    <cellStyle name="_SUMMARY  3 2 3" xfId="271"/>
    <cellStyle name="_SUMMARY  3 2 3 2" xfId="2801"/>
    <cellStyle name="_SUMMARY  3 2 4" xfId="2798"/>
    <cellStyle name="_SUMMARY  3 3" xfId="272"/>
    <cellStyle name="_SUMMARY  3 3 2" xfId="273"/>
    <cellStyle name="_SUMMARY  3 3 2 2" xfId="2803"/>
    <cellStyle name="_SUMMARY  3 3 3" xfId="2802"/>
    <cellStyle name="_SUMMARY  3 4" xfId="274"/>
    <cellStyle name="_SUMMARY  3 4 2" xfId="2804"/>
    <cellStyle name="_SUMMARY  3 5" xfId="2797"/>
    <cellStyle name="_SUMMARY  4" xfId="275"/>
    <cellStyle name="_SUMMARY  4 2" xfId="276"/>
    <cellStyle name="_SUMMARY  4 2 2" xfId="277"/>
    <cellStyle name="_SUMMARY  4 2 2 2" xfId="2807"/>
    <cellStyle name="_SUMMARY  4 2 3" xfId="2806"/>
    <cellStyle name="_SUMMARY  4 3" xfId="278"/>
    <cellStyle name="_SUMMARY  4 3 2" xfId="279"/>
    <cellStyle name="_SUMMARY  4 3 2 2" xfId="2809"/>
    <cellStyle name="_SUMMARY  4 3 3" xfId="2808"/>
    <cellStyle name="_SUMMARY  4 4" xfId="280"/>
    <cellStyle name="_SUMMARY  4 4 2" xfId="2810"/>
    <cellStyle name="_SUMMARY  4 5" xfId="2805"/>
    <cellStyle name="_SUMMARY  5" xfId="281"/>
    <cellStyle name="_SUMMARY  5 2" xfId="282"/>
    <cellStyle name="_SUMMARY  5 2 2" xfId="283"/>
    <cellStyle name="_SUMMARY  5 2 2 2" xfId="2813"/>
    <cellStyle name="_SUMMARY  5 2 3" xfId="2812"/>
    <cellStyle name="_SUMMARY  5 3" xfId="284"/>
    <cellStyle name="_SUMMARY  5 3 2" xfId="2814"/>
    <cellStyle name="_SUMMARY  5 4" xfId="2811"/>
    <cellStyle name="_SUMMARY  6" xfId="285"/>
    <cellStyle name="_SUMMARY  6 2" xfId="286"/>
    <cellStyle name="_SUMMARY  6 2 2" xfId="287"/>
    <cellStyle name="_SUMMARY  6 2 2 2" xfId="2817"/>
    <cellStyle name="_SUMMARY  6 2 3" xfId="2816"/>
    <cellStyle name="_SUMMARY  6 3" xfId="288"/>
    <cellStyle name="_SUMMARY  6 3 2" xfId="2818"/>
    <cellStyle name="_SUMMARY  6 4" xfId="2815"/>
    <cellStyle name="_SUMMARY  7" xfId="289"/>
    <cellStyle name="_SUMMARY  7 2" xfId="290"/>
    <cellStyle name="_SUMMARY  7 2 2" xfId="2820"/>
    <cellStyle name="_SUMMARY  7 3" xfId="291"/>
    <cellStyle name="_SUMMARY  7 3 2" xfId="2821"/>
    <cellStyle name="_SUMMARY  7 4" xfId="2819"/>
    <cellStyle name="_SUMMARY  8" xfId="292"/>
    <cellStyle name="_SUMMARY  8 2" xfId="293"/>
    <cellStyle name="_SUMMARY  8 2 2" xfId="2823"/>
    <cellStyle name="_SUMMARY  8 3" xfId="2822"/>
    <cellStyle name="_SUMMARY  9" xfId="294"/>
    <cellStyle name="_SUMMARY  9 2" xfId="2824"/>
    <cellStyle name="_SUMMARY _RRST1" xfId="295"/>
    <cellStyle name="_SUMMARY _RRST1 2" xfId="2825"/>
    <cellStyle name="_SUMMARY _RRST6" xfId="296"/>
    <cellStyle name="_SUMMARY _RRST6 2" xfId="2826"/>
    <cellStyle name="_SUMMARY _tablet" xfId="35155"/>
    <cellStyle name="_Survey form sample" xfId="297"/>
    <cellStyle name="_SWKS WIPsls" xfId="298"/>
    <cellStyle name="_SWKS WIPsls 2" xfId="299"/>
    <cellStyle name="_SWKS WIPsls 2 2" xfId="3900"/>
    <cellStyle name="_SWKS WIPsls 3" xfId="300"/>
    <cellStyle name="_SWKS WIPsls 3 2" xfId="3901"/>
    <cellStyle name="_SWKS WIPsls 4" xfId="301"/>
    <cellStyle name="_SWKS WIPsls 4 2" xfId="302"/>
    <cellStyle name="_SWKS WIPsls 4 2 2" xfId="3903"/>
    <cellStyle name="_SWKS WIPsls 4 3" xfId="3902"/>
    <cellStyle name="_SWKS WIPsls 5" xfId="303"/>
    <cellStyle name="_SWKS WIPsls 5 2" xfId="304"/>
    <cellStyle name="_SWKS WIPsls 5 2 2" xfId="3905"/>
    <cellStyle name="_SWKS WIPsls 5 3" xfId="3904"/>
    <cellStyle name="_SWKS WIPsls 6" xfId="305"/>
    <cellStyle name="_SWKS WIPsls 6 2" xfId="306"/>
    <cellStyle name="_SWKS WIPsls 6 2 2" xfId="3907"/>
    <cellStyle name="_SWKS WIPsls 6 3" xfId="3906"/>
    <cellStyle name="_SWKS WIPsls 7" xfId="307"/>
    <cellStyle name="_SWKS WIPsls 7 2" xfId="308"/>
    <cellStyle name="_SWKS WIPsls 7 2 2" xfId="3909"/>
    <cellStyle name="_SWKS WIPsls 7 3" xfId="3908"/>
    <cellStyle name="_SWKS WIPsls 8" xfId="309"/>
    <cellStyle name="_SWKS WIPsls 8 2" xfId="3910"/>
    <cellStyle name="_SWKS WIPsls 9" xfId="2827"/>
    <cellStyle name="_SWKS_113010" xfId="310"/>
    <cellStyle name="_SWKS_113010 2" xfId="311"/>
    <cellStyle name="_SWKS_113010 2 2" xfId="312"/>
    <cellStyle name="_SWKS_113010 2 2 2" xfId="313"/>
    <cellStyle name="_SWKS_113010 2 2 2 2" xfId="2831"/>
    <cellStyle name="_SWKS_113010 2 2 3" xfId="2830"/>
    <cellStyle name="_SWKS_113010 2 3" xfId="314"/>
    <cellStyle name="_SWKS_113010 2 3 2" xfId="2832"/>
    <cellStyle name="_SWKS_113010 2 4" xfId="2829"/>
    <cellStyle name="_SWKS_113010 3" xfId="315"/>
    <cellStyle name="_SWKS_113010 3 2" xfId="316"/>
    <cellStyle name="_SWKS_113010 3 2 2" xfId="2834"/>
    <cellStyle name="_SWKS_113010 3 3" xfId="2833"/>
    <cellStyle name="_SWKS_113010 4" xfId="317"/>
    <cellStyle name="_SWKS_113010 4 2" xfId="318"/>
    <cellStyle name="_SWKS_113010 4 2 2" xfId="3911"/>
    <cellStyle name="_SWKS_113010 4 3" xfId="2835"/>
    <cellStyle name="_SWKS_113010 5" xfId="319"/>
    <cellStyle name="_SWKS_113010 5 2" xfId="320"/>
    <cellStyle name="_SWKS_113010 5 2 2" xfId="3913"/>
    <cellStyle name="_SWKS_113010 5 3" xfId="3912"/>
    <cellStyle name="_SWKS_113010 6" xfId="321"/>
    <cellStyle name="_SWKS_113010 6 2" xfId="322"/>
    <cellStyle name="_SWKS_113010 6 2 2" xfId="3915"/>
    <cellStyle name="_SWKS_113010 6 3" xfId="3914"/>
    <cellStyle name="_SWKS_113010 7" xfId="323"/>
    <cellStyle name="_SWKS_113010 7 2" xfId="324"/>
    <cellStyle name="_SWKS_113010 7 2 2" xfId="3917"/>
    <cellStyle name="_SWKS_113010 7 3" xfId="3916"/>
    <cellStyle name="_SWKS_113010 8" xfId="325"/>
    <cellStyle name="_SWKS_113010 8 2" xfId="3918"/>
    <cellStyle name="_SWKS_113010 9" xfId="2828"/>
    <cellStyle name="_SWKS_122210" xfId="326"/>
    <cellStyle name="_SWKS_122210 2" xfId="327"/>
    <cellStyle name="_SWKS_122210 2 2" xfId="328"/>
    <cellStyle name="_SWKS_122210 2 2 2" xfId="329"/>
    <cellStyle name="_SWKS_122210 2 2 2 2" xfId="2839"/>
    <cellStyle name="_SWKS_122210 2 2 3" xfId="2838"/>
    <cellStyle name="_SWKS_122210 2 3" xfId="330"/>
    <cellStyle name="_SWKS_122210 2 3 2" xfId="2840"/>
    <cellStyle name="_SWKS_122210 2 4" xfId="2837"/>
    <cellStyle name="_SWKS_122210 3" xfId="331"/>
    <cellStyle name="_SWKS_122210 3 2" xfId="332"/>
    <cellStyle name="_SWKS_122210 3 2 2" xfId="2842"/>
    <cellStyle name="_SWKS_122210 3 3" xfId="2841"/>
    <cellStyle name="_SWKS_122210 4" xfId="333"/>
    <cellStyle name="_SWKS_122210 4 2" xfId="334"/>
    <cellStyle name="_SWKS_122210 4 2 2" xfId="3919"/>
    <cellStyle name="_SWKS_122210 4 3" xfId="2843"/>
    <cellStyle name="_SWKS_122210 5" xfId="335"/>
    <cellStyle name="_SWKS_122210 5 2" xfId="336"/>
    <cellStyle name="_SWKS_122210 5 2 2" xfId="3921"/>
    <cellStyle name="_SWKS_122210 5 3" xfId="3920"/>
    <cellStyle name="_SWKS_122210 6" xfId="337"/>
    <cellStyle name="_SWKS_122210 6 2" xfId="338"/>
    <cellStyle name="_SWKS_122210 6 2 2" xfId="3923"/>
    <cellStyle name="_SWKS_122210 6 3" xfId="3922"/>
    <cellStyle name="_SWKS_122210 7" xfId="339"/>
    <cellStyle name="_SWKS_122210 7 2" xfId="340"/>
    <cellStyle name="_SWKS_122210 7 2 2" xfId="3925"/>
    <cellStyle name="_SWKS_122210 7 3" xfId="3924"/>
    <cellStyle name="_SWKS_122210 8" xfId="341"/>
    <cellStyle name="_SWKS_122210 8 2" xfId="3926"/>
    <cellStyle name="_SWKS_122210 9" xfId="2836"/>
    <cellStyle name="_Taiwan" xfId="35156"/>
    <cellStyle name="_Taiwan_Valuation" xfId="35157"/>
    <cellStyle name="_Taiwan_Valuation_ (WIP)" xfId="35158"/>
    <cellStyle name="_Taiwan_Valuation_ BYD1211" xfId="35159"/>
    <cellStyle name="_Taiwan_Valuation_ Hon Hai" xfId="35160"/>
    <cellStyle name="_Taiwan_Valuation_(WIP)" xfId="35161"/>
    <cellStyle name="_Taiwan_Valuation_0208" xfId="35162"/>
    <cellStyle name="_Taiwan_Valuation_daily HW_093009" xfId="35163"/>
    <cellStyle name="_Taiwan_Valuation_New" xfId="35164"/>
    <cellStyle name="_Taiwan_Valuation_Presentation(Handset)" xfId="35165"/>
    <cellStyle name="_Taiwan_Valuation_Tim(WIP)" xfId="35166"/>
    <cellStyle name="_Taiwan_Valuation_WIP" xfId="35167"/>
    <cellStyle name="_Telecom Constraint" xfId="342"/>
    <cellStyle name="_Template Stats" xfId="343"/>
    <cellStyle name="_TXN modelware NEW" xfId="344"/>
    <cellStyle name="_US GAAP" xfId="35168"/>
    <cellStyle name="_US GAAP_Valuation" xfId="35169"/>
    <cellStyle name="_US GAAP_Valuation_ (WIP)" xfId="35170"/>
    <cellStyle name="_US GAAP_Valuation_ BYD1211" xfId="35171"/>
    <cellStyle name="_US GAAP_Valuation_ Hon Hai" xfId="35172"/>
    <cellStyle name="_US GAAP_Valuation_(WIP)" xfId="35173"/>
    <cellStyle name="_US GAAP_Valuation_0208" xfId="35174"/>
    <cellStyle name="_US GAAP_Valuation_daily HW_093009" xfId="35175"/>
    <cellStyle name="_US GAAP_Valuation_New" xfId="35176"/>
    <cellStyle name="_US GAAP_Valuation_Presentation(Handset)" xfId="35177"/>
    <cellStyle name="_US GAAP_Valuation_Tim(WIP)" xfId="35178"/>
    <cellStyle name="_US GAAP_Valuation_WIP" xfId="35179"/>
    <cellStyle name="_Valuation" xfId="35180"/>
    <cellStyle name="_Valuation_ (WIP)" xfId="35181"/>
    <cellStyle name="_Valuation_ BYD1211" xfId="35182"/>
    <cellStyle name="_Valuation_ Hon Hai" xfId="35183"/>
    <cellStyle name="_Valuation_(WIP)" xfId="35184"/>
    <cellStyle name="_Valuation_0208" xfId="35185"/>
    <cellStyle name="_Valuation_daily HW_093009" xfId="35186"/>
    <cellStyle name="_Valuation_New" xfId="35187"/>
    <cellStyle name="_Valuation_Presentation(Handset)" xfId="35188"/>
    <cellStyle name="_Valuation_ROC RI" xfId="35189"/>
    <cellStyle name="_Valuation_ROC RI_Valuation" xfId="35190"/>
    <cellStyle name="_Valuation_ROC RI_Valuation_ (WIP)" xfId="35191"/>
    <cellStyle name="_Valuation_ROC RI_Valuation_ BYD1211" xfId="35192"/>
    <cellStyle name="_Valuation_ROC RI_Valuation_ Hon Hai" xfId="35193"/>
    <cellStyle name="_Valuation_ROC RI_Valuation_(WIP)" xfId="35194"/>
    <cellStyle name="_Valuation_ROC RI_Valuation_0208" xfId="35195"/>
    <cellStyle name="_Valuation_ROC RI_Valuation_daily HW_093009" xfId="35196"/>
    <cellStyle name="_Valuation_ROC RI_Valuation_New" xfId="35197"/>
    <cellStyle name="_Valuation_ROC RI_Valuation_Presentation(Handset)" xfId="35198"/>
    <cellStyle name="_Valuation_ROC RI_Valuation_Tim(WIP)" xfId="35199"/>
    <cellStyle name="_Valuation_ROC RI_Valuation_WIP" xfId="35200"/>
    <cellStyle name="_Valuation_Tim(WIP)" xfId="35201"/>
    <cellStyle name="_Valuation_WIP" xfId="35202"/>
    <cellStyle name="_WIP_to_published" xfId="345"/>
    <cellStyle name="_WIP_to_published 2" xfId="2844"/>
    <cellStyle name="_Wireline Tel Forecast " xfId="346"/>
    <cellStyle name="_Wireline Tel Forecast  2" xfId="347"/>
    <cellStyle name="_Wireline Tel Forecast  2 2" xfId="2846"/>
    <cellStyle name="_Wireline Tel Forecast  3" xfId="2845"/>
    <cellStyle name="_Zip Stats_2004" xfId="348"/>
    <cellStyle name="’Ê‰Ý [0.00]_GE 3 MINIMUM" xfId="349"/>
    <cellStyle name="’Ê‰Ý_GE 3 MINIMUM" xfId="350"/>
    <cellStyle name="£ BP" xfId="351"/>
    <cellStyle name="¤@¯ë_2311" xfId="35203"/>
    <cellStyle name="¤d¤À¦ì[0]_2311" xfId="35204"/>
    <cellStyle name="¤d¤À¦ì_2311" xfId="35205"/>
    <cellStyle name="¥ JY" xfId="352"/>
    <cellStyle name="=C:\WINNT35\SYSTEM32\COMMAND.COM" xfId="353"/>
    <cellStyle name="=C:\WINNT35\SYSTEM32\COMMAND.COM 2" xfId="354"/>
    <cellStyle name="=C:\WINNT35\SYSTEM32\COMMAND.COM 2 2" xfId="355"/>
    <cellStyle name="=C:\WINNT35\SYSTEM32\COMMAND.COM 2 2 2" xfId="356"/>
    <cellStyle name="=C:\WINNT35\SYSTEM32\COMMAND.COM 2 2 2 2" xfId="2850"/>
    <cellStyle name="=C:\WINNT35\SYSTEM32\COMMAND.COM 2 2 3" xfId="2849"/>
    <cellStyle name="=C:\WINNT35\SYSTEM32\COMMAND.COM 2 3" xfId="357"/>
    <cellStyle name="=C:\WINNT35\SYSTEM32\COMMAND.COM 2 3 2" xfId="2851"/>
    <cellStyle name="=C:\WINNT35\SYSTEM32\COMMAND.COM 2 4" xfId="2848"/>
    <cellStyle name="=C:\WINNT35\SYSTEM32\COMMAND.COM 3" xfId="358"/>
    <cellStyle name="=C:\WINNT35\SYSTEM32\COMMAND.COM 3 2" xfId="359"/>
    <cellStyle name="=C:\WINNT35\SYSTEM32\COMMAND.COM 3 2 2" xfId="2853"/>
    <cellStyle name="=C:\WINNT35\SYSTEM32\COMMAND.COM 3 3" xfId="2852"/>
    <cellStyle name="=C:\WINNT35\SYSTEM32\COMMAND.COM 4" xfId="360"/>
    <cellStyle name="=C:\WINNT35\SYSTEM32\COMMAND.COM 4 2" xfId="361"/>
    <cellStyle name="=C:\WINNT35\SYSTEM32\COMMAND.COM 4 2 2" xfId="3927"/>
    <cellStyle name="=C:\WINNT35\SYSTEM32\COMMAND.COM 4 3" xfId="2854"/>
    <cellStyle name="=C:\WINNT35\SYSTEM32\COMMAND.COM 5" xfId="362"/>
    <cellStyle name="=C:\WINNT35\SYSTEM32\COMMAND.COM 5 2" xfId="363"/>
    <cellStyle name="=C:\WINNT35\SYSTEM32\COMMAND.COM 5 2 2" xfId="2856"/>
    <cellStyle name="=C:\WINNT35\SYSTEM32\COMMAND.COM 5 3" xfId="2855"/>
    <cellStyle name="=C:\WINNT35\SYSTEM32\COMMAND.COM 6" xfId="364"/>
    <cellStyle name="=C:\WINNT35\SYSTEM32\COMMAND.COM 6 2" xfId="365"/>
    <cellStyle name="=C:\WINNT35\SYSTEM32\COMMAND.COM 6 2 2" xfId="3929"/>
    <cellStyle name="=C:\WINNT35\SYSTEM32\COMMAND.COM 6 3" xfId="3928"/>
    <cellStyle name="=C:\WINNT35\SYSTEM32\COMMAND.COM 7" xfId="366"/>
    <cellStyle name="=C:\WINNT35\SYSTEM32\COMMAND.COM 7 2" xfId="367"/>
    <cellStyle name="=C:\WINNT35\SYSTEM32\COMMAND.COM 7 2 2" xfId="3931"/>
    <cellStyle name="=C:\WINNT35\SYSTEM32\COMMAND.COM 7 3" xfId="3930"/>
    <cellStyle name="=C:\WINNT35\SYSTEM32\COMMAND.COM 8" xfId="368"/>
    <cellStyle name="=C:\WINNT35\SYSTEM32\COMMAND.COM 8 2" xfId="3932"/>
    <cellStyle name="=C:\WINNT35\SYSTEM32\COMMAND.COM 9" xfId="2847"/>
    <cellStyle name="•W€_Comparables" xfId="369"/>
    <cellStyle name="•W_GE 3 MINIMUM" xfId="370"/>
    <cellStyle name="0" xfId="371"/>
    <cellStyle name="0 2" xfId="372"/>
    <cellStyle name="0%" xfId="373"/>
    <cellStyle name="0% 2" xfId="374"/>
    <cellStyle name="0% 2 2" xfId="375"/>
    <cellStyle name="0% 2 2 2" xfId="376"/>
    <cellStyle name="0% 2 2 2 2" xfId="2860"/>
    <cellStyle name="0% 2 2 3" xfId="2859"/>
    <cellStyle name="0% 2 3" xfId="377"/>
    <cellStyle name="0% 2 3 2" xfId="2861"/>
    <cellStyle name="0% 2 4" xfId="2858"/>
    <cellStyle name="0% 3" xfId="378"/>
    <cellStyle name="0% 3 2" xfId="379"/>
    <cellStyle name="0% 3 2 2" xfId="2863"/>
    <cellStyle name="0% 3 3" xfId="2862"/>
    <cellStyle name="0% 4" xfId="380"/>
    <cellStyle name="0% 4 2" xfId="381"/>
    <cellStyle name="0% 4 2 2" xfId="3933"/>
    <cellStyle name="0% 4 3" xfId="2864"/>
    <cellStyle name="0% 5" xfId="382"/>
    <cellStyle name="0% 5 2" xfId="383"/>
    <cellStyle name="0% 5 2 2" xfId="2866"/>
    <cellStyle name="0% 5 3" xfId="2865"/>
    <cellStyle name="0% 6" xfId="384"/>
    <cellStyle name="0% 6 2" xfId="385"/>
    <cellStyle name="0% 6 2 2" xfId="3935"/>
    <cellStyle name="0% 6 3" xfId="3934"/>
    <cellStyle name="0% 7" xfId="386"/>
    <cellStyle name="0% 7 2" xfId="387"/>
    <cellStyle name="0% 7 2 2" xfId="3937"/>
    <cellStyle name="0% 7 3" xfId="3936"/>
    <cellStyle name="0% 8" xfId="388"/>
    <cellStyle name="0% 8 2" xfId="3938"/>
    <cellStyle name="0% 9" xfId="2857"/>
    <cellStyle name="0,0_x000d__x000a_NA_x000d__x000a_" xfId="389"/>
    <cellStyle name="0,0_x000d__x000a_NA_x000d__x000a_ 2" xfId="390"/>
    <cellStyle name="0,0_x000d__x000a_NA_x000d__x000a_ 2 2" xfId="2868"/>
    <cellStyle name="0,0_x000d__x000a_NA_x000d__x000a_ 3" xfId="2867"/>
    <cellStyle name="0,0_x000d__x000a_NA_x000d__x000a__Pivot Table Tips" xfId="391"/>
    <cellStyle name="0.0" xfId="392"/>
    <cellStyle name="0.0 2" xfId="393"/>
    <cellStyle name="0.0%" xfId="394"/>
    <cellStyle name="0.0% 2" xfId="395"/>
    <cellStyle name="0.0_Annual non-con" xfId="35206"/>
    <cellStyle name="0.00" xfId="396"/>
    <cellStyle name="0.00 2" xfId="397"/>
    <cellStyle name="0.00%" xfId="398"/>
    <cellStyle name="0.00% 2" xfId="399"/>
    <cellStyle name="0.00_Annual non-con" xfId="35207"/>
    <cellStyle name="0_Annual non-con" xfId="35208"/>
    <cellStyle name="0_Annual non-con_Valuation" xfId="35209"/>
    <cellStyle name="0_Annual non-con_Valuation_ (WIP)" xfId="35210"/>
    <cellStyle name="0_Annual non-con_Valuation_ BYD1211" xfId="35211"/>
    <cellStyle name="0_Annual non-con_Valuation_ Hon Hai" xfId="35212"/>
    <cellStyle name="0_Annual non-con_Valuation_(WIP)" xfId="35213"/>
    <cellStyle name="0_Annual non-con_Valuation_0208" xfId="35214"/>
    <cellStyle name="0_Annual non-con_Valuation_daily HW_093009" xfId="35215"/>
    <cellStyle name="0_Annual non-con_Valuation_New" xfId="35216"/>
    <cellStyle name="0_Annual non-con_Valuation_Presentation(Handset)" xfId="35217"/>
    <cellStyle name="0_Annual non-con_Valuation_Tim(WIP)" xfId="35218"/>
    <cellStyle name="0_Annual non-con_Valuation_WIP" xfId="35219"/>
    <cellStyle name="0_Capex &amp; Depreciation " xfId="400"/>
    <cellStyle name="0_Capex &amp; Depreciation  2" xfId="401"/>
    <cellStyle name="0_Capex &amp; Depreciation  2 2" xfId="402"/>
    <cellStyle name="0_Capex &amp; Depreciation _RRST1" xfId="403"/>
    <cellStyle name="0_Capex &amp; Depreciation _RRST1 2" xfId="404"/>
    <cellStyle name="0_Capex &amp; Depreciation _RRST12" xfId="405"/>
    <cellStyle name="0_Capex &amp; Depreciation _RRST12 2" xfId="406"/>
    <cellStyle name="0_Capex &amp; Depreciation _RRST15" xfId="407"/>
    <cellStyle name="0_Capex &amp; Depreciation _RRST15 2" xfId="408"/>
    <cellStyle name="0_Capex &amp; Depreciation _RRST19" xfId="409"/>
    <cellStyle name="0_Capex &amp; Depreciation _RRST19 2" xfId="410"/>
    <cellStyle name="0_Capex &amp; Depreciation _RRST20" xfId="411"/>
    <cellStyle name="0_Capex &amp; Depreciation _RRST20 2" xfId="412"/>
    <cellStyle name="0_Capex &amp; Depreciation _RRST3" xfId="413"/>
    <cellStyle name="0_Capex &amp; Depreciation _RRST6" xfId="414"/>
    <cellStyle name="0_Capex &amp; Depreciation _RRST6 2" xfId="415"/>
    <cellStyle name="0_Capex &amp; Depreciation _RRST9" xfId="416"/>
    <cellStyle name="0_Capex &amp; Depreciation _RRST9 2" xfId="417"/>
    <cellStyle name="0_Capex &amp; Depreciation _tablet" xfId="35220"/>
    <cellStyle name="0_handset shipment_April04" xfId="35221"/>
    <cellStyle name="0_handset shipment_April04_Valuation" xfId="35222"/>
    <cellStyle name="0_handset shipment_April04_Valuation_ (WIP)" xfId="35223"/>
    <cellStyle name="0_handset shipment_April04_Valuation_ BYD1211" xfId="35224"/>
    <cellStyle name="0_handset shipment_April04_Valuation_ Hon Hai" xfId="35225"/>
    <cellStyle name="0_handset shipment_April04_Valuation_(WIP)" xfId="35226"/>
    <cellStyle name="0_handset shipment_April04_Valuation_0208" xfId="35227"/>
    <cellStyle name="0_handset shipment_April04_Valuation_daily HW_093009" xfId="35228"/>
    <cellStyle name="0_handset shipment_April04_Valuation_New" xfId="35229"/>
    <cellStyle name="0_handset shipment_April04_Valuation_Presentation(Handset)" xfId="35230"/>
    <cellStyle name="0_handset shipment_April04_Valuation_Tim(WIP)" xfId="35231"/>
    <cellStyle name="0_handset shipment_April04_Valuation_WIP" xfId="35232"/>
    <cellStyle name="0_Monthly Shipment" xfId="35233"/>
    <cellStyle name="0_Monthly Shipment_Valuation" xfId="35234"/>
    <cellStyle name="0_Monthly Shipment_Valuation_ (WIP)" xfId="35235"/>
    <cellStyle name="0_Monthly Shipment_Valuation_ BYD1211" xfId="35236"/>
    <cellStyle name="0_Monthly Shipment_Valuation_ Hon Hai" xfId="35237"/>
    <cellStyle name="0_Monthly Shipment_Valuation_(WIP)" xfId="35238"/>
    <cellStyle name="0_Monthly Shipment_Valuation_0208" xfId="35239"/>
    <cellStyle name="0_Monthly Shipment_Valuation_daily HW_093009" xfId="35240"/>
    <cellStyle name="0_Monthly Shipment_Valuation_New" xfId="35241"/>
    <cellStyle name="0_Monthly Shipment_Valuation_Presentation(Handset)" xfId="35242"/>
    <cellStyle name="0_Monthly Shipment_Valuation_Tim(WIP)" xfId="35243"/>
    <cellStyle name="0_Monthly Shipment_Valuation_WIP" xfId="35244"/>
    <cellStyle name="0_Valuation_daily HW_Working_new_p" xfId="35245"/>
    <cellStyle name="0_Valuing BP " xfId="418"/>
    <cellStyle name="0_Valuing BP  2" xfId="419"/>
    <cellStyle name="0_Valuing BP  2 2" xfId="420"/>
    <cellStyle name="0_Valuing BP _RRST1" xfId="421"/>
    <cellStyle name="0_Valuing BP _RRST1 2" xfId="422"/>
    <cellStyle name="0_Valuing BP _RRST12" xfId="423"/>
    <cellStyle name="0_Valuing BP _RRST12 2" xfId="424"/>
    <cellStyle name="0_Valuing BP _RRST15" xfId="425"/>
    <cellStyle name="0_Valuing BP _RRST15 2" xfId="426"/>
    <cellStyle name="0_Valuing BP _RRST19" xfId="427"/>
    <cellStyle name="0_Valuing BP _RRST19 2" xfId="428"/>
    <cellStyle name="0_Valuing BP _RRST20" xfId="429"/>
    <cellStyle name="0_Valuing BP _RRST20 2" xfId="430"/>
    <cellStyle name="0_Valuing BP _RRST3" xfId="431"/>
    <cellStyle name="0_Valuing BP _RRST6" xfId="432"/>
    <cellStyle name="0_Valuing BP _RRST6 2" xfId="433"/>
    <cellStyle name="0_Valuing BP _RRST9" xfId="434"/>
    <cellStyle name="0_Valuing BP _RRST9 2" xfId="435"/>
    <cellStyle name="0_Valuing BP _tablet" xfId="35246"/>
    <cellStyle name="0_Wireline Tel Forecast " xfId="436"/>
    <cellStyle name="0_Wireline Tel Forecast  2" xfId="437"/>
    <cellStyle name="0_Wireline Tel Forecast  2 2" xfId="438"/>
    <cellStyle name="1,comma" xfId="439"/>
    <cellStyle name="1,comma 2" xfId="440"/>
    <cellStyle name="1,comma 2 2" xfId="441"/>
    <cellStyle name="1,comma 2 2 2" xfId="442"/>
    <cellStyle name="1,comma 2 2 2 2" xfId="2872"/>
    <cellStyle name="1,comma 2 2 3" xfId="2871"/>
    <cellStyle name="1,comma 2 3" xfId="443"/>
    <cellStyle name="1,comma 2 3 2" xfId="2873"/>
    <cellStyle name="1,comma 2 4" xfId="2870"/>
    <cellStyle name="1,comma 3" xfId="444"/>
    <cellStyle name="1,comma 3 2" xfId="445"/>
    <cellStyle name="1,comma 3 2 2" xfId="2875"/>
    <cellStyle name="1,comma 3 3" xfId="2874"/>
    <cellStyle name="1,comma 4" xfId="446"/>
    <cellStyle name="1,comma 4 2" xfId="447"/>
    <cellStyle name="1,comma 4 2 2" xfId="3939"/>
    <cellStyle name="1,comma 4 3" xfId="2876"/>
    <cellStyle name="1,comma 5" xfId="448"/>
    <cellStyle name="1,comma 5 2" xfId="449"/>
    <cellStyle name="1,comma 5 2 2" xfId="2878"/>
    <cellStyle name="1,comma 5 3" xfId="2877"/>
    <cellStyle name="1,comma 6" xfId="450"/>
    <cellStyle name="1,comma 6 2" xfId="451"/>
    <cellStyle name="1,comma 6 2 2" xfId="3941"/>
    <cellStyle name="1,comma 6 3" xfId="3940"/>
    <cellStyle name="1,comma 7" xfId="452"/>
    <cellStyle name="1,comma 7 2" xfId="453"/>
    <cellStyle name="1,comma 7 2 2" xfId="3943"/>
    <cellStyle name="1,comma 7 3" xfId="3942"/>
    <cellStyle name="1,comma 8" xfId="454"/>
    <cellStyle name="1,comma 8 2" xfId="3944"/>
    <cellStyle name="1,comma 9" xfId="2869"/>
    <cellStyle name="20% - Accent1" xfId="455" builtinId="30" customBuiltin="1"/>
    <cellStyle name="20% - Accent1 2" xfId="456"/>
    <cellStyle name="20% - Accent1 2 2" xfId="457"/>
    <cellStyle name="20% - Accent1 3" xfId="458"/>
    <cellStyle name="20% - Accent2" xfId="459" builtinId="34" customBuiltin="1"/>
    <cellStyle name="20% - Accent2 2" xfId="460"/>
    <cellStyle name="20% - Accent2 2 2" xfId="461"/>
    <cellStyle name="20% - Accent2 3" xfId="462"/>
    <cellStyle name="20% - Accent3" xfId="463" builtinId="38" customBuiltin="1"/>
    <cellStyle name="20% - Accent3 2" xfId="464"/>
    <cellStyle name="20% - Accent3 2 2" xfId="465"/>
    <cellStyle name="20% - Accent3 3" xfId="466"/>
    <cellStyle name="20% - Accent4" xfId="467" builtinId="42" customBuiltin="1"/>
    <cellStyle name="20% - Accent4 2" xfId="468"/>
    <cellStyle name="20% - Accent4 2 2" xfId="469"/>
    <cellStyle name="20% - Accent4 3" xfId="470"/>
    <cellStyle name="20% - Accent5" xfId="471" builtinId="46" customBuiltin="1"/>
    <cellStyle name="20% - Accent5 2" xfId="472"/>
    <cellStyle name="20% - Accent5 2 2" xfId="473"/>
    <cellStyle name="20% - Accent5 3" xfId="474"/>
    <cellStyle name="20% - Accent6" xfId="475" builtinId="50" customBuiltin="1"/>
    <cellStyle name="20% - Accent6 2" xfId="476"/>
    <cellStyle name="20% - Accent6 2 2" xfId="477"/>
    <cellStyle name="20% - Accent6 3" xfId="478"/>
    <cellStyle name="3232" xfId="35247"/>
    <cellStyle name="3232 2" xfId="35248"/>
    <cellStyle name="³f¹ô [0]_2311" xfId="35249"/>
    <cellStyle name="³f¹ô_2311" xfId="35250"/>
    <cellStyle name="40% - Accent1" xfId="479" builtinId="31" customBuiltin="1"/>
    <cellStyle name="40% - Accent1 2" xfId="480"/>
    <cellStyle name="40% - Accent1 2 2" xfId="481"/>
    <cellStyle name="40% - Accent1 3" xfId="482"/>
    <cellStyle name="40% - Accent2" xfId="483" builtinId="35" customBuiltin="1"/>
    <cellStyle name="40% - Accent2 2" xfId="484"/>
    <cellStyle name="40% - Accent2 2 2" xfId="485"/>
    <cellStyle name="40% - Accent2 3" xfId="486"/>
    <cellStyle name="40% - Accent3" xfId="487" builtinId="39" customBuiltin="1"/>
    <cellStyle name="40% - Accent3 2" xfId="488"/>
    <cellStyle name="40% - Accent3 2 2" xfId="489"/>
    <cellStyle name="40% - Accent3 3" xfId="490"/>
    <cellStyle name="40% - Accent4" xfId="491" builtinId="43" customBuiltin="1"/>
    <cellStyle name="40% - Accent4 2" xfId="492"/>
    <cellStyle name="40% - Accent4 2 2" xfId="493"/>
    <cellStyle name="40% - Accent4 3" xfId="494"/>
    <cellStyle name="40% - Accent5" xfId="495" builtinId="47" customBuiltin="1"/>
    <cellStyle name="40% - Accent5 2" xfId="496"/>
    <cellStyle name="40% - Accent5 2 2" xfId="497"/>
    <cellStyle name="40% - Accent5 3" xfId="498"/>
    <cellStyle name="40% - Accent6" xfId="499" builtinId="51" customBuiltin="1"/>
    <cellStyle name="40% - Accent6 2" xfId="500"/>
    <cellStyle name="40% - Accent6 2 2" xfId="501"/>
    <cellStyle name="40% - Accent6 3" xfId="502"/>
    <cellStyle name="60% - Accent1" xfId="503" builtinId="32" customBuiltin="1"/>
    <cellStyle name="60% - Accent1 2" xfId="504"/>
    <cellStyle name="60% - Accent1 3" xfId="505"/>
    <cellStyle name="60% - Accent2" xfId="506" builtinId="36" customBuiltin="1"/>
    <cellStyle name="60% - Accent2 2" xfId="507"/>
    <cellStyle name="60% - Accent2 3" xfId="508"/>
    <cellStyle name="60% - Accent3" xfId="509" builtinId="40" customBuiltin="1"/>
    <cellStyle name="60% - Accent3 2" xfId="510"/>
    <cellStyle name="60% - Accent3 3" xfId="511"/>
    <cellStyle name="60% - Accent4" xfId="512" builtinId="44" customBuiltin="1"/>
    <cellStyle name="60% - Accent4 2" xfId="513"/>
    <cellStyle name="60% - Accent4 3" xfId="514"/>
    <cellStyle name="60% - Accent5" xfId="515" builtinId="48" customBuiltin="1"/>
    <cellStyle name="60% - Accent5 2" xfId="516"/>
    <cellStyle name="60% - Accent5 3" xfId="517"/>
    <cellStyle name="60% - Accent6" xfId="518" builtinId="52" customBuiltin="1"/>
    <cellStyle name="60% - Accent6 2" xfId="519"/>
    <cellStyle name="60% - Accent6 3" xfId="520"/>
    <cellStyle name="752131" xfId="521"/>
    <cellStyle name="752131 2" xfId="522"/>
    <cellStyle name="A¨­￠￢￠O [0]_¨oCAuCoEⓒ÷ " xfId="35251"/>
    <cellStyle name="A¨­￠￢￠O_¨oCAuCoEⓒ÷ " xfId="35252"/>
    <cellStyle name="Accent1" xfId="523" builtinId="29" customBuiltin="1"/>
    <cellStyle name="Accent1 2" xfId="524"/>
    <cellStyle name="Accent1 3" xfId="525"/>
    <cellStyle name="Accent2" xfId="526" builtinId="33" customBuiltin="1"/>
    <cellStyle name="Accent2 2" xfId="527"/>
    <cellStyle name="Accent2 3" xfId="528"/>
    <cellStyle name="Accent3" xfId="529" builtinId="37" customBuiltin="1"/>
    <cellStyle name="Accent3 2" xfId="530"/>
    <cellStyle name="Accent3 3" xfId="531"/>
    <cellStyle name="Accent4" xfId="532" builtinId="41" customBuiltin="1"/>
    <cellStyle name="Accent4 2" xfId="533"/>
    <cellStyle name="Accent4 3" xfId="534"/>
    <cellStyle name="Accent5" xfId="535" builtinId="45" customBuiltin="1"/>
    <cellStyle name="Accent5 2" xfId="536"/>
    <cellStyle name="Accent5 3" xfId="537"/>
    <cellStyle name="Accent6" xfId="538" builtinId="49" customBuiltin="1"/>
    <cellStyle name="Accent6 2" xfId="539"/>
    <cellStyle name="Accent6 3" xfId="540"/>
    <cellStyle name="Acctg" xfId="541"/>
    <cellStyle name="ActgNumber" xfId="542"/>
    <cellStyle name="ActgNumber 2" xfId="543"/>
    <cellStyle name="ActgNumber 3" xfId="544"/>
    <cellStyle name="ActgNumber 3 2" xfId="6458"/>
    <cellStyle name="AeE­ [0]_¼oAa½CAu " xfId="35253"/>
    <cellStyle name="ÅëÈ­ [0]_INQUIRY ¿µ¾÷ÃßÁø " xfId="35254"/>
    <cellStyle name="AeE­ [0]_INQUIRY ¿μ¾÷AßAø " xfId="35255"/>
    <cellStyle name="AeE­_¼oAa½CAu " xfId="35256"/>
    <cellStyle name="ÅëÈ­_INQUIRY ¿µ¾÷ÃßÁø " xfId="35257"/>
    <cellStyle name="AeE­_INQUIRY ¿μ¾÷AßAø " xfId="35258"/>
    <cellStyle name="AeE¡ⓒ [0]_¨oCAuCoEⓒ÷ " xfId="35259"/>
    <cellStyle name="AeE¡ⓒ_¨oCAuCoEⓒ÷ " xfId="35260"/>
    <cellStyle name="ales" xfId="545"/>
    <cellStyle name="Analyst Name" xfId="35261"/>
    <cellStyle name="AÞ¸¶ [0]_¼oAa½CAu " xfId="35262"/>
    <cellStyle name="ÄÞ¸¶ [0]_INQUIRY ¿µ¾÷ÃßÁø " xfId="35263"/>
    <cellStyle name="AÞ¸¶ [0]_INQUIRY ¿μ¾÷AßAø " xfId="35264"/>
    <cellStyle name="AÞ¸¶_¼oAa½CAu " xfId="35265"/>
    <cellStyle name="ÄÞ¸¶_INQUIRY ¿µ¾÷ÃßÁø " xfId="35266"/>
    <cellStyle name="AÞ¸¶_INQUIRY ¿μ¾÷AßAø " xfId="35267"/>
    <cellStyle name="Availability" xfId="35268"/>
    <cellStyle name="_x0001_b" xfId="546"/>
    <cellStyle name="Background" xfId="35270"/>
    <cellStyle name="Bad" xfId="547" builtinId="27" customBuiltin="1"/>
    <cellStyle name="Bad 2" xfId="548"/>
    <cellStyle name="Bad 3" xfId="549"/>
    <cellStyle name="Band 2" xfId="550"/>
    <cellStyle name="black - Style1" xfId="35271"/>
    <cellStyle name="blank" xfId="35272"/>
    <cellStyle name="Blue" xfId="551"/>
    <cellStyle name="BLuedashZero" xfId="35273"/>
    <cellStyle name="Bold/Border" xfId="552"/>
    <cellStyle name="Border" xfId="35274"/>
    <cellStyle name="Bullet" xfId="553"/>
    <cellStyle name="C?AØ_laroux_1ON" xfId="35275"/>
    <cellStyle name="c_HardInc " xfId="554"/>
    <cellStyle name="c_HardInc  2" xfId="555"/>
    <cellStyle name="c_HardInc  2 2" xfId="556"/>
    <cellStyle name="c_HardInc _RRST1" xfId="557"/>
    <cellStyle name="c_HardInc _RRST1 2" xfId="558"/>
    <cellStyle name="c_HardInc _RRST12" xfId="559"/>
    <cellStyle name="c_HardInc _RRST12 2" xfId="560"/>
    <cellStyle name="c_HardInc _RRST15" xfId="561"/>
    <cellStyle name="c_HardInc _RRST15 2" xfId="562"/>
    <cellStyle name="c_HardInc _RRST19" xfId="563"/>
    <cellStyle name="c_HardInc _RRST19 2" xfId="564"/>
    <cellStyle name="c_HardInc _RRST20" xfId="565"/>
    <cellStyle name="c_HardInc _RRST20 2" xfId="566"/>
    <cellStyle name="c_HardInc _RRST3" xfId="567"/>
    <cellStyle name="c_HardInc _RRST6" xfId="568"/>
    <cellStyle name="c_HardInc _RRST6 2" xfId="569"/>
    <cellStyle name="c_HardInc _RRST9" xfId="570"/>
    <cellStyle name="c_HardInc _RRST9 2" xfId="571"/>
    <cellStyle name="c_HardInc _tablet" xfId="35276"/>
    <cellStyle name="C¡IA¨ª_¡ic¨u¡A¨￢I¨￢¡Æ AN¡Æe " xfId="35277"/>
    <cellStyle name="C￥AØ_  FAB AIA¤  " xfId="35278"/>
    <cellStyle name="Ç¥ÁØ_»ç¾÷ºÎº° ÃÑ°è " xfId="35279"/>
    <cellStyle name="C￥AØ_≫c¾÷ºIº° AN°e " xfId="35280"/>
    <cellStyle name="Ç¥ÁØ_0N-HANDLING " xfId="35281"/>
    <cellStyle name="C￥AØ_¼±AoAc°i_1_³≫ºI°eE¹´e AßA¤A÷AI " xfId="35282"/>
    <cellStyle name="Ç¥ÁØ_5-1±¤°í " xfId="35283"/>
    <cellStyle name="C￥AØ_5-1±¤°i _6RCB1 " xfId="35284"/>
    <cellStyle name="Ç¥ÁØ_Áý°èÇ¥(2¿ù) " xfId="35285"/>
    <cellStyle name="C￥AØ_CoAo¹yAI °A¾×¿ⓒ½A " xfId="35286"/>
    <cellStyle name="Ç¥ÁØ_Sheet1_¿µ¾÷ÇöÈ² " xfId="35287"/>
    <cellStyle name="C05_Style E Text" xfId="572"/>
    <cellStyle name="Calc Currency (0)" xfId="35288"/>
    <cellStyle name="Calc Currency (2)" xfId="35289"/>
    <cellStyle name="Calc Percent (0)" xfId="35290"/>
    <cellStyle name="Calc Percent (1)" xfId="35291"/>
    <cellStyle name="Calc Percent (2)" xfId="35292"/>
    <cellStyle name="Calc Units (0)" xfId="35293"/>
    <cellStyle name="Calc Units (1)" xfId="35294"/>
    <cellStyle name="Calc Units (2)" xfId="35295"/>
    <cellStyle name="Calculation" xfId="573" builtinId="22" customBuiltin="1"/>
    <cellStyle name="Calculation 2" xfId="574"/>
    <cellStyle name="Calculation 3" xfId="575"/>
    <cellStyle name="Cents" xfId="576"/>
    <cellStyle name="Change" xfId="35296"/>
    <cellStyle name="Changeable" xfId="577"/>
    <cellStyle name="Check Cell" xfId="578" builtinId="23" customBuiltin="1"/>
    <cellStyle name="Check Cell 2" xfId="579"/>
    <cellStyle name="Check Cell 3" xfId="580"/>
    <cellStyle name="COL HEADINGS" xfId="35297"/>
    <cellStyle name="Colhead_left" xfId="581"/>
    <cellStyle name="ColHeading" xfId="35298"/>
    <cellStyle name="ColumnHeadings" xfId="582"/>
    <cellStyle name="ColumnHeadings 2" xfId="583"/>
    <cellStyle name="ColumnHeadings 3" xfId="584"/>
    <cellStyle name="ColumnHeadings2" xfId="585"/>
    <cellStyle name="ColumnHeadings2 2" xfId="586"/>
    <cellStyle name="ColumnHeadings2 3" xfId="587"/>
    <cellStyle name="Comma" xfId="588" builtinId="3"/>
    <cellStyle name="Comma  - Style1" xfId="589"/>
    <cellStyle name="Comma  - Style2" xfId="590"/>
    <cellStyle name="Comma  - Style3" xfId="591"/>
    <cellStyle name="Comma  - Style4" xfId="592"/>
    <cellStyle name="Comma  - Style5" xfId="593"/>
    <cellStyle name="Comma  - Style6" xfId="594"/>
    <cellStyle name="Comma  - Style7" xfId="595"/>
    <cellStyle name="Comma  - Style8" xfId="596"/>
    <cellStyle name="comma (1)" xfId="35299"/>
    <cellStyle name="Comma [00]" xfId="35300"/>
    <cellStyle name="Comma [1]" xfId="35301"/>
    <cellStyle name="Comma 10" xfId="597"/>
    <cellStyle name="Comma 10 2" xfId="598"/>
    <cellStyle name="Comma 10 2 2" xfId="599"/>
    <cellStyle name="Comma 10 2 2 2" xfId="2881"/>
    <cellStyle name="Comma 10 2 3" xfId="600"/>
    <cellStyle name="Comma 10 2 4" xfId="2880"/>
    <cellStyle name="Comma 10 3" xfId="601"/>
    <cellStyle name="Comma 10 3 2" xfId="602"/>
    <cellStyle name="Comma 10 3 2 2" xfId="2883"/>
    <cellStyle name="Comma 10 3 3" xfId="2882"/>
    <cellStyle name="Comma 10 4" xfId="603"/>
    <cellStyle name="Comma 10 4 2" xfId="2884"/>
    <cellStyle name="Comma 10 5" xfId="604"/>
    <cellStyle name="Comma 10 6" xfId="2879"/>
    <cellStyle name="Comma 10 7" xfId="35302"/>
    <cellStyle name="Comma 100" xfId="605"/>
    <cellStyle name="Comma 100 2" xfId="3945"/>
    <cellStyle name="Comma 101" xfId="6459"/>
    <cellStyle name="Comma 101 2" xfId="6735"/>
    <cellStyle name="Comma 102" xfId="6460"/>
    <cellStyle name="Comma 102 2" xfId="6736"/>
    <cellStyle name="Comma 103" xfId="6461"/>
    <cellStyle name="Comma 103 2" xfId="6737"/>
    <cellStyle name="Comma 104" xfId="6462"/>
    <cellStyle name="Comma 104 2" xfId="6738"/>
    <cellStyle name="Comma 105" xfId="6463"/>
    <cellStyle name="Comma 105 2" xfId="7114"/>
    <cellStyle name="Comma 106" xfId="6464"/>
    <cellStyle name="Comma 106 2" xfId="7115"/>
    <cellStyle name="Comma 107" xfId="6465"/>
    <cellStyle name="Comma 107 2" xfId="7116"/>
    <cellStyle name="Comma 108" xfId="6466"/>
    <cellStyle name="Comma 108 2" xfId="7117"/>
    <cellStyle name="Comma 109" xfId="6467"/>
    <cellStyle name="Comma 109 2" xfId="7118"/>
    <cellStyle name="Comma 11" xfId="606"/>
    <cellStyle name="Comma 11 2" xfId="607"/>
    <cellStyle name="Comma 11 2 2" xfId="608"/>
    <cellStyle name="Comma 11 2 2 2" xfId="2887"/>
    <cellStyle name="Comma 11 2 3" xfId="2886"/>
    <cellStyle name="Comma 11 3" xfId="609"/>
    <cellStyle name="Comma 11 3 2" xfId="610"/>
    <cellStyle name="Comma 11 3 2 2" xfId="2889"/>
    <cellStyle name="Comma 11 3 3" xfId="2888"/>
    <cellStyle name="Comma 11 4" xfId="611"/>
    <cellStyle name="Comma 11 4 2" xfId="2890"/>
    <cellStyle name="Comma 11 5" xfId="2885"/>
    <cellStyle name="Comma 12" xfId="612"/>
    <cellStyle name="Comma 12 2" xfId="613"/>
    <cellStyle name="Comma 12 2 2" xfId="2892"/>
    <cellStyle name="Comma 12 3" xfId="614"/>
    <cellStyle name="Comma 12 3 2" xfId="2893"/>
    <cellStyle name="Comma 12 4" xfId="2891"/>
    <cellStyle name="Comma 13" xfId="615"/>
    <cellStyle name="Comma 13 2" xfId="616"/>
    <cellStyle name="Comma 13 2 2" xfId="2895"/>
    <cellStyle name="Comma 13 3" xfId="617"/>
    <cellStyle name="Comma 13 3 2" xfId="2896"/>
    <cellStyle name="Comma 13 4" xfId="2894"/>
    <cellStyle name="Comma 14" xfId="618"/>
    <cellStyle name="Comma 14 2" xfId="619"/>
    <cellStyle name="Comma 14 2 2" xfId="2898"/>
    <cellStyle name="Comma 14 3" xfId="620"/>
    <cellStyle name="Comma 14 3 2" xfId="2899"/>
    <cellStyle name="Comma 14 4" xfId="2897"/>
    <cellStyle name="Comma 15" xfId="621"/>
    <cellStyle name="Comma 15 2" xfId="622"/>
    <cellStyle name="Comma 15 2 2" xfId="2901"/>
    <cellStyle name="Comma 15 3" xfId="2900"/>
    <cellStyle name="Comma 16" xfId="623"/>
    <cellStyle name="Comma 16 2" xfId="624"/>
    <cellStyle name="Comma 16 2 2" xfId="2903"/>
    <cellStyle name="Comma 16 3" xfId="2902"/>
    <cellStyle name="Comma 17" xfId="625"/>
    <cellStyle name="Comma 17 2" xfId="626"/>
    <cellStyle name="Comma 17 2 2" xfId="627"/>
    <cellStyle name="Comma 17 2 2 2" xfId="2906"/>
    <cellStyle name="Comma 17 2 3" xfId="2905"/>
    <cellStyle name="Comma 17 3" xfId="628"/>
    <cellStyle name="Comma 17 3 2" xfId="2907"/>
    <cellStyle name="Comma 17 4" xfId="2904"/>
    <cellStyle name="Comma 18" xfId="629"/>
    <cellStyle name="Comma 18 2" xfId="630"/>
    <cellStyle name="Comma 18 2 2" xfId="631"/>
    <cellStyle name="Comma 18 2 2 2" xfId="2910"/>
    <cellStyle name="Comma 18 2 3" xfId="2909"/>
    <cellStyle name="Comma 18 3" xfId="632"/>
    <cellStyle name="Comma 18 3 2" xfId="2911"/>
    <cellStyle name="Comma 18 4" xfId="2908"/>
    <cellStyle name="Comma 19" xfId="633"/>
    <cellStyle name="Comma 19 2" xfId="634"/>
    <cellStyle name="Comma 19 2 2" xfId="635"/>
    <cellStyle name="Comma 19 2 2 2" xfId="2913"/>
    <cellStyle name="Comma 19 2 3" xfId="2912"/>
    <cellStyle name="Comma 19 3" xfId="636"/>
    <cellStyle name="Comma 19 3 2" xfId="2914"/>
    <cellStyle name="Comma 19 4" xfId="637"/>
    <cellStyle name="Comma 19 4 2" xfId="638"/>
    <cellStyle name="Comma 19 4 2 2" xfId="639"/>
    <cellStyle name="Comma 19 4 2 2 2" xfId="640"/>
    <cellStyle name="Comma 19 4 2 2 3" xfId="641"/>
    <cellStyle name="Comma 19 4 2 2 3 2" xfId="642"/>
    <cellStyle name="Comma 19 4 2 2 4" xfId="643"/>
    <cellStyle name="Comma 19 4 2 2 4 2" xfId="6468"/>
    <cellStyle name="Comma 19 4 2 2 5" xfId="644"/>
    <cellStyle name="Comma 19 4 2 2 5 2" xfId="3946"/>
    <cellStyle name="Comma 19 4 2 3" xfId="645"/>
    <cellStyle name="Comma 19 4 2 4" xfId="646"/>
    <cellStyle name="Comma 19 4 2 4 2" xfId="647"/>
    <cellStyle name="Comma 19 4 2 5" xfId="648"/>
    <cellStyle name="Comma 19 4 2 5 2" xfId="6469"/>
    <cellStyle name="Comma 19 4 2 6" xfId="649"/>
    <cellStyle name="Comma 19 4 2 6 2" xfId="3947"/>
    <cellStyle name="Comma 19 4 3" xfId="650"/>
    <cellStyle name="Comma 19 4 3 2" xfId="651"/>
    <cellStyle name="Comma 19 4 3 3" xfId="652"/>
    <cellStyle name="Comma 19 4 3 3 2" xfId="653"/>
    <cellStyle name="Comma 19 4 3 4" xfId="654"/>
    <cellStyle name="Comma 19 4 3 4 2" xfId="6470"/>
    <cellStyle name="Comma 19 4 3 5" xfId="655"/>
    <cellStyle name="Comma 19 4 3 5 2" xfId="3948"/>
    <cellStyle name="Comma 19 4 4" xfId="656"/>
    <cellStyle name="Comma 19 4 5" xfId="657"/>
    <cellStyle name="Comma 19 4 5 2" xfId="658"/>
    <cellStyle name="Comma 19 4 6" xfId="659"/>
    <cellStyle name="Comma 19 4 6 2" xfId="6471"/>
    <cellStyle name="Comma 19 4 7" xfId="660"/>
    <cellStyle name="Comma 19 4 7 2" xfId="3949"/>
    <cellStyle name="Comma 19 5" xfId="661"/>
    <cellStyle name="Comma 19 5 2" xfId="662"/>
    <cellStyle name="Comma 19 5 2 2" xfId="663"/>
    <cellStyle name="Comma 19 5 2 3" xfId="664"/>
    <cellStyle name="Comma 19 5 2 3 2" xfId="665"/>
    <cellStyle name="Comma 19 5 2 4" xfId="666"/>
    <cellStyle name="Comma 19 5 2 4 2" xfId="6473"/>
    <cellStyle name="Comma 19 5 2 5" xfId="667"/>
    <cellStyle name="Comma 19 5 2 5 2" xfId="3950"/>
    <cellStyle name="Comma 19 5 3" xfId="668"/>
    <cellStyle name="Comma 19 5 4" xfId="669"/>
    <cellStyle name="Comma 19 5 4 2" xfId="670"/>
    <cellStyle name="Comma 19 5 5" xfId="671"/>
    <cellStyle name="Comma 19 5 5 2" xfId="6474"/>
    <cellStyle name="Comma 19 5 6" xfId="672"/>
    <cellStyle name="Comma 19 5 6 2" xfId="3951"/>
    <cellStyle name="Comma 19 6" xfId="673"/>
    <cellStyle name="Comma 19 6 2" xfId="674"/>
    <cellStyle name="Comma 19 6 2 2" xfId="3952"/>
    <cellStyle name="Comma 19 6 3" xfId="675"/>
    <cellStyle name="Comma 19 6 3 2" xfId="676"/>
    <cellStyle name="Comma 19 6 4" xfId="677"/>
    <cellStyle name="Comma 19 6 4 2" xfId="6475"/>
    <cellStyle name="Comma 19 6 5" xfId="678"/>
    <cellStyle name="Comma 19 6 5 2" xfId="3953"/>
    <cellStyle name="Comma 19 6 5 3" xfId="6739"/>
    <cellStyle name="Comma 19 6 6" xfId="2915"/>
    <cellStyle name="Comma 19 7" xfId="679"/>
    <cellStyle name="Comma 19 7 2" xfId="680"/>
    <cellStyle name="Comma 19 7 2 2" xfId="681"/>
    <cellStyle name="Comma 19 7 3" xfId="682"/>
    <cellStyle name="Comma 2" xfId="683"/>
    <cellStyle name="Comma 2 2" xfId="684"/>
    <cellStyle name="Comma 2 2 2" xfId="685"/>
    <cellStyle name="Comma 2 2 2 2" xfId="2918"/>
    <cellStyle name="Comma 2 2 3" xfId="2917"/>
    <cellStyle name="Comma 2 3" xfId="686"/>
    <cellStyle name="Comma 2 3 2" xfId="687"/>
    <cellStyle name="Comma 2 3 2 2" xfId="2919"/>
    <cellStyle name="Comma 2 3 3" xfId="688"/>
    <cellStyle name="Comma 2 4" xfId="689"/>
    <cellStyle name="Comma 2 5" xfId="2916"/>
    <cellStyle name="Comma 2_Exhibits" xfId="690"/>
    <cellStyle name="Comma 20" xfId="691"/>
    <cellStyle name="Comma 20 2" xfId="692"/>
    <cellStyle name="Comma 20 2 2" xfId="693"/>
    <cellStyle name="Comma 20 2 2 2" xfId="2922"/>
    <cellStyle name="Comma 20 2 3" xfId="2921"/>
    <cellStyle name="Comma 20 3" xfId="694"/>
    <cellStyle name="Comma 20 3 2" xfId="2923"/>
    <cellStyle name="Comma 20 4" xfId="2920"/>
    <cellStyle name="Comma 21" xfId="695"/>
    <cellStyle name="Comma 21 2" xfId="696"/>
    <cellStyle name="Comma 21 2 2" xfId="697"/>
    <cellStyle name="Comma 21 2 2 2" xfId="2926"/>
    <cellStyle name="Comma 21 2 3" xfId="2925"/>
    <cellStyle name="Comma 21 3" xfId="698"/>
    <cellStyle name="Comma 21 3 2" xfId="2927"/>
    <cellStyle name="Comma 21 4" xfId="2924"/>
    <cellStyle name="Comma 22" xfId="699"/>
    <cellStyle name="Comma 22 2" xfId="700"/>
    <cellStyle name="Comma 22 2 2" xfId="2929"/>
    <cellStyle name="Comma 22 3" xfId="2928"/>
    <cellStyle name="Comma 23" xfId="701"/>
    <cellStyle name="Comma 23 2" xfId="702"/>
    <cellStyle name="Comma 23 2 2" xfId="2931"/>
    <cellStyle name="Comma 23 3" xfId="2930"/>
    <cellStyle name="Comma 24" xfId="703"/>
    <cellStyle name="Comma 24 2" xfId="704"/>
    <cellStyle name="Comma 24 2 2" xfId="2933"/>
    <cellStyle name="Comma 24 3" xfId="2932"/>
    <cellStyle name="Comma 25" xfId="705"/>
    <cellStyle name="Comma 25 2" xfId="706"/>
    <cellStyle name="Comma 25 2 2" xfId="2935"/>
    <cellStyle name="Comma 25 3" xfId="707"/>
    <cellStyle name="Comma 25 3 2" xfId="2936"/>
    <cellStyle name="Comma 25 4" xfId="708"/>
    <cellStyle name="Comma 25 4 2" xfId="6740"/>
    <cellStyle name="Comma 25 5" xfId="2934"/>
    <cellStyle name="Comma 26" xfId="709"/>
    <cellStyle name="Comma 26 2" xfId="710"/>
    <cellStyle name="Comma 26 2 2" xfId="711"/>
    <cellStyle name="Comma 26 2 2 2" xfId="3954"/>
    <cellStyle name="Comma 26 2 3" xfId="712"/>
    <cellStyle name="Comma 26 2 4" xfId="2938"/>
    <cellStyle name="Comma 26 3" xfId="713"/>
    <cellStyle name="Comma 26 3 2" xfId="2939"/>
    <cellStyle name="Comma 26 4" xfId="714"/>
    <cellStyle name="Comma 26 4 2" xfId="6741"/>
    <cellStyle name="Comma 26 5" xfId="2937"/>
    <cellStyle name="Comma 27" xfId="715"/>
    <cellStyle name="Comma 27 2" xfId="716"/>
    <cellStyle name="Comma 27 2 2" xfId="2941"/>
    <cellStyle name="Comma 27 3" xfId="717"/>
    <cellStyle name="Comma 27 3 2" xfId="2942"/>
    <cellStyle name="Comma 27 4" xfId="2940"/>
    <cellStyle name="Comma 28" xfId="718"/>
    <cellStyle name="Comma 28 2" xfId="719"/>
    <cellStyle name="Comma 28 2 2" xfId="2944"/>
    <cellStyle name="Comma 28 3" xfId="720"/>
    <cellStyle name="Comma 28 3 2" xfId="2945"/>
    <cellStyle name="Comma 28 4" xfId="2943"/>
    <cellStyle name="Comma 29" xfId="721"/>
    <cellStyle name="Comma 29 2" xfId="722"/>
    <cellStyle name="Comma 29 2 2" xfId="2947"/>
    <cellStyle name="Comma 29 3" xfId="2946"/>
    <cellStyle name="Comma 3" xfId="723"/>
    <cellStyle name="Comma 3 2" xfId="724"/>
    <cellStyle name="Comma 3 2 2" xfId="725"/>
    <cellStyle name="Comma 3 2 2 2" xfId="726"/>
    <cellStyle name="Comma 3 2 2 2 2" xfId="2950"/>
    <cellStyle name="Comma 3 2 2 3" xfId="2949"/>
    <cellStyle name="Comma 3 2 3" xfId="727"/>
    <cellStyle name="Comma 3 2 3 2" xfId="2951"/>
    <cellStyle name="Comma 3 2 4" xfId="2948"/>
    <cellStyle name="Comma 3 2 5" xfId="35303"/>
    <cellStyle name="Comma 3 3" xfId="728"/>
    <cellStyle name="Comma 3 3 2" xfId="729"/>
    <cellStyle name="Comma 3 3 2 2" xfId="2953"/>
    <cellStyle name="Comma 3 3 3" xfId="2952"/>
    <cellStyle name="Comma 3 4" xfId="730"/>
    <cellStyle name="Comma 3 4 2" xfId="2954"/>
    <cellStyle name="Comma 3 5" xfId="731"/>
    <cellStyle name="Comma 30" xfId="732"/>
    <cellStyle name="Comma 30 2" xfId="733"/>
    <cellStyle name="Comma 30 2 2" xfId="2956"/>
    <cellStyle name="Comma 30 3" xfId="2955"/>
    <cellStyle name="Comma 31" xfId="734"/>
    <cellStyle name="Comma 31 2" xfId="735"/>
    <cellStyle name="Comma 31 2 2" xfId="2958"/>
    <cellStyle name="Comma 31 3" xfId="2957"/>
    <cellStyle name="Comma 32" xfId="736"/>
    <cellStyle name="Comma 32 2" xfId="737"/>
    <cellStyle name="Comma 32 2 2" xfId="2960"/>
    <cellStyle name="Comma 32 3" xfId="2959"/>
    <cellStyle name="Comma 33" xfId="738"/>
    <cellStyle name="Comma 33 2" xfId="739"/>
    <cellStyle name="Comma 33 2 2" xfId="2962"/>
    <cellStyle name="Comma 33 3" xfId="2961"/>
    <cellStyle name="Comma 34" xfId="740"/>
    <cellStyle name="Comma 34 2" xfId="741"/>
    <cellStyle name="Comma 34 2 2" xfId="2964"/>
    <cellStyle name="Comma 34 3" xfId="2963"/>
    <cellStyle name="Comma 35" xfId="742"/>
    <cellStyle name="Comma 35 2" xfId="743"/>
    <cellStyle name="Comma 35 2 2" xfId="2966"/>
    <cellStyle name="Comma 35 3" xfId="2965"/>
    <cellStyle name="Comma 36" xfId="744"/>
    <cellStyle name="Comma 36 2" xfId="745"/>
    <cellStyle name="Comma 36 2 2" xfId="2968"/>
    <cellStyle name="Comma 36 3" xfId="2967"/>
    <cellStyle name="Comma 37" xfId="746"/>
    <cellStyle name="Comma 37 2" xfId="747"/>
    <cellStyle name="Comma 37 2 2" xfId="2970"/>
    <cellStyle name="Comma 37 3" xfId="2969"/>
    <cellStyle name="Comma 38" xfId="748"/>
    <cellStyle name="Comma 38 2" xfId="749"/>
    <cellStyle name="Comma 38 2 2" xfId="2972"/>
    <cellStyle name="Comma 38 3" xfId="2971"/>
    <cellStyle name="Comma 39" xfId="750"/>
    <cellStyle name="Comma 39 2" xfId="751"/>
    <cellStyle name="Comma 39 2 2" xfId="2974"/>
    <cellStyle name="Comma 39 3" xfId="2973"/>
    <cellStyle name="Comma 4" xfId="752"/>
    <cellStyle name="Comma 4 2" xfId="753"/>
    <cellStyle name="Comma 4 2 2" xfId="754"/>
    <cellStyle name="Comma 4 2 2 2" xfId="2977"/>
    <cellStyle name="Comma 4 2 3" xfId="755"/>
    <cellStyle name="Comma 4 2 3 2" xfId="2978"/>
    <cellStyle name="Comma 4 2 4" xfId="756"/>
    <cellStyle name="Comma 4 2 4 2" xfId="3956"/>
    <cellStyle name="Comma 4 2 5" xfId="2976"/>
    <cellStyle name="Comma 4 3" xfId="757"/>
    <cellStyle name="Comma 4 3 2" xfId="2979"/>
    <cellStyle name="Comma 4 4" xfId="2975"/>
    <cellStyle name="Comma 40" xfId="758"/>
    <cellStyle name="Comma 40 2" xfId="759"/>
    <cellStyle name="Comma 40 2 2" xfId="2981"/>
    <cellStyle name="Comma 40 3" xfId="2980"/>
    <cellStyle name="Comma 41" xfId="760"/>
    <cellStyle name="Comma 41 2" xfId="761"/>
    <cellStyle name="Comma 41 2 2" xfId="2983"/>
    <cellStyle name="Comma 41 3" xfId="2982"/>
    <cellStyle name="Comma 42" xfId="762"/>
    <cellStyle name="Comma 42 2" xfId="763"/>
    <cellStyle name="Comma 42 2 2" xfId="2984"/>
    <cellStyle name="Comma 42 3" xfId="764"/>
    <cellStyle name="Comma 42 3 2" xfId="2985"/>
    <cellStyle name="Comma 42 4" xfId="765"/>
    <cellStyle name="Comma 42 4 2" xfId="766"/>
    <cellStyle name="Comma 42 4 3" xfId="767"/>
    <cellStyle name="Comma 42 4 3 2" xfId="768"/>
    <cellStyle name="Comma 42 4 4" xfId="769"/>
    <cellStyle name="Comma 42 4 4 2" xfId="6476"/>
    <cellStyle name="Comma 42 4 5" xfId="770"/>
    <cellStyle name="Comma 42 4 5 2" xfId="3957"/>
    <cellStyle name="Comma 42 5" xfId="771"/>
    <cellStyle name="Comma 42 6" xfId="772"/>
    <cellStyle name="Comma 42 6 2" xfId="773"/>
    <cellStyle name="Comma 42 7" xfId="774"/>
    <cellStyle name="Comma 42 7 2" xfId="6477"/>
    <cellStyle name="Comma 42 8" xfId="775"/>
    <cellStyle name="Comma 42 8 2" xfId="3958"/>
    <cellStyle name="Comma 43" xfId="776"/>
    <cellStyle name="Comma 43 2" xfId="777"/>
    <cellStyle name="Comma 43 2 2" xfId="2986"/>
    <cellStyle name="Comma 43 3" xfId="778"/>
    <cellStyle name="Comma 43 3 2" xfId="2987"/>
    <cellStyle name="Comma 43 4" xfId="779"/>
    <cellStyle name="Comma 43 4 2" xfId="780"/>
    <cellStyle name="Comma 43 4 3" xfId="781"/>
    <cellStyle name="Comma 43 4 3 2" xfId="782"/>
    <cellStyle name="Comma 43 4 4" xfId="783"/>
    <cellStyle name="Comma 43 4 4 2" xfId="6478"/>
    <cellStyle name="Comma 43 4 5" xfId="784"/>
    <cellStyle name="Comma 43 4 5 2" xfId="3959"/>
    <cellStyle name="Comma 43 5" xfId="785"/>
    <cellStyle name="Comma 43 6" xfId="786"/>
    <cellStyle name="Comma 43 6 2" xfId="787"/>
    <cellStyle name="Comma 43 7" xfId="788"/>
    <cellStyle name="Comma 43 7 2" xfId="6479"/>
    <cellStyle name="Comma 43 8" xfId="789"/>
    <cellStyle name="Comma 43 8 2" xfId="3960"/>
    <cellStyle name="Comma 44" xfId="790"/>
    <cellStyle name="Comma 44 2" xfId="2988"/>
    <cellStyle name="Comma 45" xfId="791"/>
    <cellStyle name="Comma 45 2" xfId="2989"/>
    <cellStyle name="Comma 46" xfId="792"/>
    <cellStyle name="Comma 46 2" xfId="2990"/>
    <cellStyle name="Comma 47" xfId="793"/>
    <cellStyle name="Comma 47 2" xfId="2991"/>
    <cellStyle name="Comma 48" xfId="794"/>
    <cellStyle name="Comma 48 2" xfId="2992"/>
    <cellStyle name="Comma 49" xfId="795"/>
    <cellStyle name="Comma 49 2" xfId="2993"/>
    <cellStyle name="Comma 5" xfId="796"/>
    <cellStyle name="Comma 5 2" xfId="797"/>
    <cellStyle name="Comma 5 2 2" xfId="798"/>
    <cellStyle name="Comma 5 2 2 2" xfId="2996"/>
    <cellStyle name="Comma 5 2 3" xfId="2995"/>
    <cellStyle name="Comma 5 3" xfId="799"/>
    <cellStyle name="Comma 5 3 2" xfId="2997"/>
    <cellStyle name="Comma 5 4" xfId="2994"/>
    <cellStyle name="Comma 5 5" xfId="35304"/>
    <cellStyle name="Comma 50" xfId="800"/>
    <cellStyle name="Comma 50 2" xfId="2998"/>
    <cellStyle name="Comma 51" xfId="801"/>
    <cellStyle name="Comma 51 2" xfId="2999"/>
    <cellStyle name="Comma 52" xfId="802"/>
    <cellStyle name="Comma 52 2" xfId="803"/>
    <cellStyle name="Comma 52 2 2" xfId="3001"/>
    <cellStyle name="Comma 52 3" xfId="3000"/>
    <cellStyle name="Comma 53" xfId="804"/>
    <cellStyle name="Comma 53 2" xfId="805"/>
    <cellStyle name="Comma 53 2 2" xfId="3003"/>
    <cellStyle name="Comma 53 3" xfId="3002"/>
    <cellStyle name="Comma 54" xfId="806"/>
    <cellStyle name="Comma 54 2" xfId="807"/>
    <cellStyle name="Comma 54 2 2" xfId="3005"/>
    <cellStyle name="Comma 54 3" xfId="3004"/>
    <cellStyle name="Comma 55" xfId="808"/>
    <cellStyle name="Comma 55 2" xfId="809"/>
    <cellStyle name="Comma 55 2 2" xfId="3007"/>
    <cellStyle name="Comma 55 3" xfId="3006"/>
    <cellStyle name="Comma 56" xfId="810"/>
    <cellStyle name="Comma 56 2" xfId="811"/>
    <cellStyle name="Comma 56 2 2" xfId="3009"/>
    <cellStyle name="Comma 56 3" xfId="3008"/>
    <cellStyle name="Comma 57" xfId="812"/>
    <cellStyle name="Comma 57 2" xfId="813"/>
    <cellStyle name="Comma 57 2 2" xfId="3011"/>
    <cellStyle name="Comma 57 3" xfId="3010"/>
    <cellStyle name="Comma 58" xfId="814"/>
    <cellStyle name="Comma 58 2" xfId="815"/>
    <cellStyle name="Comma 58 2 2" xfId="3013"/>
    <cellStyle name="Comma 58 3" xfId="3012"/>
    <cellStyle name="Comma 59" xfId="816"/>
    <cellStyle name="Comma 59 2" xfId="3014"/>
    <cellStyle name="Comma 6" xfId="817"/>
    <cellStyle name="Comma 6 2" xfId="818"/>
    <cellStyle name="Comma 6 2 2" xfId="819"/>
    <cellStyle name="Comma 6 2 2 2" xfId="3017"/>
    <cellStyle name="Comma 6 2 3" xfId="3016"/>
    <cellStyle name="Comma 6 3" xfId="820"/>
    <cellStyle name="Comma 6 3 2" xfId="3018"/>
    <cellStyle name="Comma 6 4" xfId="3015"/>
    <cellStyle name="Comma 60" xfId="821"/>
    <cellStyle name="Comma 60 2" xfId="3019"/>
    <cellStyle name="Comma 61" xfId="822"/>
    <cellStyle name="Comma 61 2" xfId="3020"/>
    <cellStyle name="Comma 62" xfId="823"/>
    <cellStyle name="Comma 62 2" xfId="3021"/>
    <cellStyle name="Comma 63" xfId="824"/>
    <cellStyle name="Comma 63 2" xfId="3022"/>
    <cellStyle name="Comma 64" xfId="825"/>
    <cellStyle name="Comma 64 2" xfId="3023"/>
    <cellStyle name="Comma 65" xfId="826"/>
    <cellStyle name="Comma 65 2" xfId="827"/>
    <cellStyle name="Comma 65 2 2" xfId="828"/>
    <cellStyle name="Comma 65 2 3" xfId="829"/>
    <cellStyle name="Comma 65 2 3 2" xfId="830"/>
    <cellStyle name="Comma 65 2 4" xfId="831"/>
    <cellStyle name="Comma 65 2 4 2" xfId="6480"/>
    <cellStyle name="Comma 65 2 5" xfId="832"/>
    <cellStyle name="Comma 65 2 5 2" xfId="3961"/>
    <cellStyle name="Comma 65 3" xfId="833"/>
    <cellStyle name="Comma 65 4" xfId="834"/>
    <cellStyle name="Comma 65 4 2" xfId="835"/>
    <cellStyle name="Comma 65 5" xfId="836"/>
    <cellStyle name="Comma 65 5 2" xfId="6481"/>
    <cellStyle name="Comma 65 6" xfId="837"/>
    <cellStyle name="Comma 65 6 2" xfId="3962"/>
    <cellStyle name="Comma 66" xfId="838"/>
    <cellStyle name="Comma 66 2" xfId="839"/>
    <cellStyle name="Comma 66 2 2" xfId="3963"/>
    <cellStyle name="Comma 66 3" xfId="840"/>
    <cellStyle name="Comma 66 4" xfId="841"/>
    <cellStyle name="Comma 66 4 2" xfId="6742"/>
    <cellStyle name="Comma 66 5" xfId="3024"/>
    <cellStyle name="Comma 67" xfId="842"/>
    <cellStyle name="Comma 67 2" xfId="3025"/>
    <cellStyle name="Comma 68" xfId="843"/>
    <cellStyle name="Comma 68 2" xfId="3026"/>
    <cellStyle name="Comma 69" xfId="844"/>
    <cellStyle name="Comma 69 2" xfId="3027"/>
    <cellStyle name="Comma 7" xfId="845"/>
    <cellStyle name="Comma 7 2" xfId="846"/>
    <cellStyle name="Comma 7 2 2" xfId="3029"/>
    <cellStyle name="Comma 7 3" xfId="3028"/>
    <cellStyle name="Comma 70" xfId="847"/>
    <cellStyle name="Comma 70 2" xfId="3030"/>
    <cellStyle name="Comma 71" xfId="848"/>
    <cellStyle name="Comma 71 2" xfId="849"/>
    <cellStyle name="Comma 71 2 2" xfId="3032"/>
    <cellStyle name="Comma 71 2 2 2" xfId="6745"/>
    <cellStyle name="Comma 71 2 3" xfId="6744"/>
    <cellStyle name="Comma 71 3" xfId="850"/>
    <cellStyle name="Comma 71 3 2" xfId="3964"/>
    <cellStyle name="Comma 71 3 2 2" xfId="6747"/>
    <cellStyle name="Comma 71 3 3" xfId="6746"/>
    <cellStyle name="Comma 71 4" xfId="3031"/>
    <cellStyle name="Comma 71 4 2" xfId="6748"/>
    <cellStyle name="Comma 71 5" xfId="6743"/>
    <cellStyle name="Comma 72" xfId="851"/>
    <cellStyle name="Comma 72 2" xfId="852"/>
    <cellStyle name="Comma 72 2 2" xfId="3034"/>
    <cellStyle name="Comma 72 2 2 2" xfId="6751"/>
    <cellStyle name="Comma 72 2 3" xfId="6750"/>
    <cellStyle name="Comma 72 3" xfId="853"/>
    <cellStyle name="Comma 72 3 2" xfId="3965"/>
    <cellStyle name="Comma 72 3 2 2" xfId="6753"/>
    <cellStyle name="Comma 72 3 3" xfId="6752"/>
    <cellStyle name="Comma 72 4" xfId="3033"/>
    <cellStyle name="Comma 72 4 2" xfId="6754"/>
    <cellStyle name="Comma 72 5" xfId="6749"/>
    <cellStyle name="Comma 73" xfId="854"/>
    <cellStyle name="Comma 73 2" xfId="855"/>
    <cellStyle name="Comma 73 2 2" xfId="3036"/>
    <cellStyle name="Comma 73 2 2 2" xfId="6757"/>
    <cellStyle name="Comma 73 2 3" xfId="6756"/>
    <cellStyle name="Comma 73 3" xfId="856"/>
    <cellStyle name="Comma 73 3 2" xfId="3966"/>
    <cellStyle name="Comma 73 3 2 2" xfId="6759"/>
    <cellStyle name="Comma 73 3 3" xfId="6758"/>
    <cellStyle name="Comma 73 4" xfId="3035"/>
    <cellStyle name="Comma 73 4 2" xfId="6760"/>
    <cellStyle name="Comma 73 5" xfId="6755"/>
    <cellStyle name="Comma 74" xfId="857"/>
    <cellStyle name="Comma 74 2" xfId="858"/>
    <cellStyle name="Comma 74 2 2" xfId="3038"/>
    <cellStyle name="Comma 74 2 2 2" xfId="6762"/>
    <cellStyle name="Comma 74 2 3" xfId="6761"/>
    <cellStyle name="Comma 74 3" xfId="3037"/>
    <cellStyle name="Comma 75" xfId="859"/>
    <cellStyle name="Comma 75 2" xfId="860"/>
    <cellStyle name="Comma 75 2 2" xfId="3040"/>
    <cellStyle name="Comma 75 2 2 2" xfId="6764"/>
    <cellStyle name="Comma 75 2 3" xfId="6763"/>
    <cellStyle name="Comma 75 3" xfId="3039"/>
    <cellStyle name="Comma 76" xfId="861"/>
    <cellStyle name="Comma 76 2" xfId="862"/>
    <cellStyle name="Comma 76 2 2" xfId="3042"/>
    <cellStyle name="Comma 76 2 2 2" xfId="6766"/>
    <cellStyle name="Comma 76 2 3" xfId="6765"/>
    <cellStyle name="Comma 76 3" xfId="3041"/>
    <cellStyle name="Comma 77" xfId="863"/>
    <cellStyle name="Comma 77 2" xfId="864"/>
    <cellStyle name="Comma 77 2 2" xfId="3044"/>
    <cellStyle name="Comma 77 2 2 2" xfId="6768"/>
    <cellStyle name="Comma 77 2 3" xfId="6767"/>
    <cellStyle name="Comma 77 3" xfId="865"/>
    <cellStyle name="Comma 77 4" xfId="3043"/>
    <cellStyle name="Comma 78" xfId="866"/>
    <cellStyle name="Comma 78 2" xfId="867"/>
    <cellStyle name="Comma 78 2 2" xfId="3046"/>
    <cellStyle name="Comma 78 2 2 2" xfId="6770"/>
    <cellStyle name="Comma 78 2 3" xfId="6769"/>
    <cellStyle name="Comma 78 3" xfId="868"/>
    <cellStyle name="Comma 78 4" xfId="3045"/>
    <cellStyle name="Comma 79" xfId="869"/>
    <cellStyle name="Comma 79 2" xfId="870"/>
    <cellStyle name="Comma 79 2 2" xfId="3048"/>
    <cellStyle name="Comma 79 2 2 2" xfId="6772"/>
    <cellStyle name="Comma 79 2 3" xfId="6771"/>
    <cellStyle name="Comma 79 3" xfId="871"/>
    <cellStyle name="Comma 79 4" xfId="3047"/>
    <cellStyle name="Comma 8" xfId="872"/>
    <cellStyle name="Comma 8 2" xfId="873"/>
    <cellStyle name="Comma 8 2 2" xfId="3050"/>
    <cellStyle name="Comma 8 3" xfId="3049"/>
    <cellStyle name="Comma 80" xfId="874"/>
    <cellStyle name="Comma 80 2" xfId="875"/>
    <cellStyle name="Comma 80 2 2" xfId="3052"/>
    <cellStyle name="Comma 80 2 2 2" xfId="6774"/>
    <cellStyle name="Comma 80 2 3" xfId="6773"/>
    <cellStyle name="Comma 80 3" xfId="876"/>
    <cellStyle name="Comma 80 4" xfId="3051"/>
    <cellStyle name="Comma 81" xfId="877"/>
    <cellStyle name="Comma 81 2" xfId="878"/>
    <cellStyle name="Comma 81 2 2" xfId="3054"/>
    <cellStyle name="Comma 81 2 2 2" xfId="6776"/>
    <cellStyle name="Comma 81 2 3" xfId="6775"/>
    <cellStyle name="Comma 81 3" xfId="3053"/>
    <cellStyle name="Comma 82" xfId="879"/>
    <cellStyle name="Comma 82 2" xfId="880"/>
    <cellStyle name="Comma 82 2 2" xfId="3056"/>
    <cellStyle name="Comma 82 2 2 2" xfId="6778"/>
    <cellStyle name="Comma 82 2 3" xfId="6777"/>
    <cellStyle name="Comma 82 3" xfId="3055"/>
    <cellStyle name="Comma 83" xfId="881"/>
    <cellStyle name="Comma 83 2" xfId="882"/>
    <cellStyle name="Comma 83 2 2" xfId="3058"/>
    <cellStyle name="Comma 83 3" xfId="3057"/>
    <cellStyle name="Comma 84" xfId="883"/>
    <cellStyle name="Comma 84 2" xfId="884"/>
    <cellStyle name="Comma 84 2 2" xfId="3060"/>
    <cellStyle name="Comma 84 3" xfId="3059"/>
    <cellStyle name="Comma 85" xfId="885"/>
    <cellStyle name="Comma 85 2" xfId="886"/>
    <cellStyle name="Comma 85 2 2" xfId="3062"/>
    <cellStyle name="Comma 85 3" xfId="3061"/>
    <cellStyle name="Comma 86" xfId="887"/>
    <cellStyle name="Comma 86 2" xfId="888"/>
    <cellStyle name="Comma 86 2 2" xfId="3064"/>
    <cellStyle name="Comma 86 3" xfId="3063"/>
    <cellStyle name="Comma 87" xfId="889"/>
    <cellStyle name="Comma 87 2" xfId="3065"/>
    <cellStyle name="Comma 87 2 2" xfId="6780"/>
    <cellStyle name="Comma 87 3" xfId="6779"/>
    <cellStyle name="Comma 88" xfId="890"/>
    <cellStyle name="Comma 88 2" xfId="3066"/>
    <cellStyle name="Comma 88 2 2" xfId="6782"/>
    <cellStyle name="Comma 88 3" xfId="6781"/>
    <cellStyle name="Comma 89" xfId="891"/>
    <cellStyle name="Comma 89 2" xfId="3067"/>
    <cellStyle name="Comma 89 2 2" xfId="6784"/>
    <cellStyle name="Comma 89 3" xfId="6783"/>
    <cellStyle name="Comma 9" xfId="892"/>
    <cellStyle name="Comma 9 2" xfId="893"/>
    <cellStyle name="Comma 9 2 2" xfId="894"/>
    <cellStyle name="Comma 9 2 2 2" xfId="3070"/>
    <cellStyle name="Comma 9 2 3" xfId="895"/>
    <cellStyle name="Comma 9 2 4" xfId="3069"/>
    <cellStyle name="Comma 9 3" xfId="896"/>
    <cellStyle name="Comma 9 3 2" xfId="897"/>
    <cellStyle name="Comma 9 3 2 2" xfId="3072"/>
    <cellStyle name="Comma 9 3 3" xfId="3071"/>
    <cellStyle name="Comma 9 4" xfId="898"/>
    <cellStyle name="Comma 9 4 2" xfId="899"/>
    <cellStyle name="Comma 9 4 3" xfId="3073"/>
    <cellStyle name="Comma 9 5" xfId="3068"/>
    <cellStyle name="Comma 90" xfId="900"/>
    <cellStyle name="Comma 90 2" xfId="3074"/>
    <cellStyle name="Comma 90 2 2" xfId="6786"/>
    <cellStyle name="Comma 90 3" xfId="6785"/>
    <cellStyle name="Comma 91" xfId="901"/>
    <cellStyle name="Comma 91 2" xfId="3075"/>
    <cellStyle name="Comma 91 2 2" xfId="6788"/>
    <cellStyle name="Comma 91 3" xfId="6787"/>
    <cellStyle name="Comma 92" xfId="902"/>
    <cellStyle name="Comma 92 2" xfId="3967"/>
    <cellStyle name="Comma 92 2 2" xfId="6790"/>
    <cellStyle name="Comma 92 3" xfId="6789"/>
    <cellStyle name="Comma 93" xfId="903"/>
    <cellStyle name="Comma 93 2" xfId="3968"/>
    <cellStyle name="Comma 93 2 2" xfId="6792"/>
    <cellStyle name="Comma 93 3" xfId="6791"/>
    <cellStyle name="Comma 94" xfId="904"/>
    <cellStyle name="Comma 94 2" xfId="3969"/>
    <cellStyle name="Comma 94 2 2" xfId="6794"/>
    <cellStyle name="Comma 94 3" xfId="6793"/>
    <cellStyle name="Comma 95" xfId="905"/>
    <cellStyle name="Comma 95 2" xfId="3970"/>
    <cellStyle name="Comma 96" xfId="906"/>
    <cellStyle name="Comma 96 2" xfId="3971"/>
    <cellStyle name="Comma 97" xfId="907"/>
    <cellStyle name="Comma 97 2" xfId="3972"/>
    <cellStyle name="Comma 98" xfId="908"/>
    <cellStyle name="Comma 98 2" xfId="3973"/>
    <cellStyle name="Comma 99" xfId="909"/>
    <cellStyle name="Comma 99 2" xfId="3974"/>
    <cellStyle name="comma zerodec" xfId="35305"/>
    <cellStyle name="Comma0" xfId="35306"/>
    <cellStyle name="Comment" xfId="910"/>
    <cellStyle name="Company" xfId="35307"/>
    <cellStyle name="CompanyName" xfId="911"/>
    <cellStyle name="CurRatio" xfId="35308"/>
    <cellStyle name="Curren - Style7" xfId="35309"/>
    <cellStyle name="Curren - Style8" xfId="35310"/>
    <cellStyle name="Currency" xfId="912" builtinId="4"/>
    <cellStyle name="Currency (1)" xfId="35311"/>
    <cellStyle name="Currency [00]" xfId="35312"/>
    <cellStyle name="Currency [1]" xfId="35313"/>
    <cellStyle name="Currency [2]" xfId="35314"/>
    <cellStyle name="Currency 10" xfId="913"/>
    <cellStyle name="Currency 10 2" xfId="914"/>
    <cellStyle name="Currency 10 2 2" xfId="3077"/>
    <cellStyle name="Currency 10 3" xfId="915"/>
    <cellStyle name="Currency 10 3 2" xfId="6795"/>
    <cellStyle name="Currency 10 4" xfId="3076"/>
    <cellStyle name="Currency 11" xfId="916"/>
    <cellStyle name="Currency 11 2" xfId="917"/>
    <cellStyle name="Currency 11 2 2" xfId="918"/>
    <cellStyle name="Currency 11 2 2 2" xfId="6797"/>
    <cellStyle name="Currency 11 2 3" xfId="3079"/>
    <cellStyle name="Currency 11 3" xfId="919"/>
    <cellStyle name="Currency 11 3 2" xfId="6796"/>
    <cellStyle name="Currency 11 4" xfId="3078"/>
    <cellStyle name="Currency 12" xfId="920"/>
    <cellStyle name="Currency 12 2" xfId="3080"/>
    <cellStyle name="Currency 13" xfId="921"/>
    <cellStyle name="Currency 13 2" xfId="922"/>
    <cellStyle name="Currency 13 2 2" xfId="3082"/>
    <cellStyle name="Currency 13 2 2 2" xfId="6799"/>
    <cellStyle name="Currency 13 2 3" xfId="6798"/>
    <cellStyle name="Currency 13 3" xfId="923"/>
    <cellStyle name="Currency 13 4" xfId="3081"/>
    <cellStyle name="Currency 14" xfId="924"/>
    <cellStyle name="Currency 14 2" xfId="3975"/>
    <cellStyle name="Currency 14 2 2" xfId="6801"/>
    <cellStyle name="Currency 14 3" xfId="6800"/>
    <cellStyle name="Currency 15" xfId="925"/>
    <cellStyle name="Currency 15 2" xfId="3976"/>
    <cellStyle name="Currency 15 2 2" xfId="6803"/>
    <cellStyle name="Currency 15 3" xfId="6802"/>
    <cellStyle name="Currency 16" xfId="926"/>
    <cellStyle name="Currency 16 2" xfId="3977"/>
    <cellStyle name="Currency 2" xfId="927"/>
    <cellStyle name="Currency 2 2" xfId="928"/>
    <cellStyle name="Currency 2 2 2" xfId="929"/>
    <cellStyle name="Currency 2 2 2 2" xfId="3085"/>
    <cellStyle name="Currency 2 2 3" xfId="3084"/>
    <cellStyle name="Currency 2 3" xfId="930"/>
    <cellStyle name="Currency 2 3 2" xfId="3086"/>
    <cellStyle name="Currency 2 4" xfId="3083"/>
    <cellStyle name="Currency 3" xfId="931"/>
    <cellStyle name="Currency 3 2" xfId="932"/>
    <cellStyle name="Currency 3 2 2" xfId="933"/>
    <cellStyle name="Currency 3 2 2 2" xfId="934"/>
    <cellStyle name="Currency 3 2 2 2 2" xfId="3089"/>
    <cellStyle name="Currency 3 2 2 3" xfId="3088"/>
    <cellStyle name="Currency 3 2 3" xfId="935"/>
    <cellStyle name="Currency 3 2 3 2" xfId="3090"/>
    <cellStyle name="Currency 3 2 4" xfId="3087"/>
    <cellStyle name="Currency 3 3" xfId="936"/>
    <cellStyle name="Currency 3 3 2" xfId="937"/>
    <cellStyle name="Currency 3 3 2 2" xfId="3092"/>
    <cellStyle name="Currency 3 3 3" xfId="3091"/>
    <cellStyle name="Currency 3 4" xfId="938"/>
    <cellStyle name="Currency 3 4 2" xfId="3093"/>
    <cellStyle name="Currency 3 5" xfId="939"/>
    <cellStyle name="Currency 4" xfId="940"/>
    <cellStyle name="Currency 4 2" xfId="941"/>
    <cellStyle name="Currency 4 2 2" xfId="942"/>
    <cellStyle name="Currency 4 2 2 2" xfId="3096"/>
    <cellStyle name="Currency 4 2 3" xfId="3095"/>
    <cellStyle name="Currency 4 3" xfId="943"/>
    <cellStyle name="Currency 4 3 2" xfId="944"/>
    <cellStyle name="Currency 4 3 2 2" xfId="3098"/>
    <cellStyle name="Currency 4 3 3" xfId="3097"/>
    <cellStyle name="Currency 4 4" xfId="945"/>
    <cellStyle name="Currency 4 4 2" xfId="3099"/>
    <cellStyle name="Currency 4 5" xfId="3094"/>
    <cellStyle name="Currency 5" xfId="946"/>
    <cellStyle name="Currency 5 2" xfId="947"/>
    <cellStyle name="Currency 5 2 2" xfId="948"/>
    <cellStyle name="Currency 5 2 2 2" xfId="3102"/>
    <cellStyle name="Currency 5 2 3" xfId="3101"/>
    <cellStyle name="Currency 5 3" xfId="949"/>
    <cellStyle name="Currency 5 3 2" xfId="3103"/>
    <cellStyle name="Currency 5 4" xfId="950"/>
    <cellStyle name="Currency 5 5" xfId="3100"/>
    <cellStyle name="Currency 6" xfId="951"/>
    <cellStyle name="Currency 6 2" xfId="952"/>
    <cellStyle name="Currency 6 2 2" xfId="3105"/>
    <cellStyle name="Currency 6 3" xfId="3104"/>
    <cellStyle name="Currency 7" xfId="953"/>
    <cellStyle name="Currency 7 2" xfId="954"/>
    <cellStyle name="Currency 7 2 2" xfId="955"/>
    <cellStyle name="Currency 7 2 2 2" xfId="3108"/>
    <cellStyle name="Currency 7 2 3" xfId="3107"/>
    <cellStyle name="Currency 7 3" xfId="956"/>
    <cellStyle name="Currency 7 3 2" xfId="3109"/>
    <cellStyle name="Currency 7 4" xfId="3106"/>
    <cellStyle name="Currency 8" xfId="957"/>
    <cellStyle name="Currency 8 2" xfId="958"/>
    <cellStyle name="Currency 8 2 2" xfId="3111"/>
    <cellStyle name="Currency 8 3" xfId="959"/>
    <cellStyle name="Currency 8 3 2" xfId="3112"/>
    <cellStyle name="Currency 8 4" xfId="3110"/>
    <cellStyle name="Currency 9" xfId="960"/>
    <cellStyle name="Currency 9 2" xfId="961"/>
    <cellStyle name="Currency 9 2 2" xfId="3114"/>
    <cellStyle name="Currency 9 3" xfId="962"/>
    <cellStyle name="Currency 9 3 2" xfId="3115"/>
    <cellStyle name="Currency 9 4" xfId="3113"/>
    <cellStyle name="Currency(1)" xfId="35315"/>
    <cellStyle name="Currency0" xfId="35316"/>
    <cellStyle name="Currency1" xfId="35317"/>
    <cellStyle name="CUS.Work.Area" xfId="35318"/>
    <cellStyle name="C㯵rrency_㳔PC Data" xfId="35319"/>
    <cellStyle name="Dash" xfId="963"/>
    <cellStyle name="Data_0dp" xfId="35320"/>
    <cellStyle name="DataEntry" xfId="35321"/>
    <cellStyle name="DataEntry%" xfId="35322"/>
    <cellStyle name="DataEntry_Handset HDI Shipment (Dec)" xfId="35323"/>
    <cellStyle name="Date" xfId="964"/>
    <cellStyle name="Date 2" xfId="965"/>
    <cellStyle name="Date m-yy" xfId="966"/>
    <cellStyle name="Date m-yy 2" xfId="3116"/>
    <cellStyle name="Date Short" xfId="35324"/>
    <cellStyle name="Date_Handset HDI Shipment (Dec)" xfId="35325"/>
    <cellStyle name="Date2" xfId="967"/>
    <cellStyle name="Decimal" xfId="968"/>
    <cellStyle name="decimal 1" xfId="969"/>
    <cellStyle name="Decimal_Valuation_daily HW_Working_new_p" xfId="35326"/>
    <cellStyle name="DELTA" xfId="35327"/>
    <cellStyle name="Derive" xfId="35328"/>
    <cellStyle name="Dfc%" xfId="35329"/>
    <cellStyle name="Dollar" xfId="970"/>
    <cellStyle name="Dollar (zero dec)" xfId="35330"/>
    <cellStyle name="Dollar_Handset industry data (for presentation)" xfId="35331"/>
    <cellStyle name="Dollars" xfId="971"/>
    <cellStyle name="Dollars 2" xfId="972"/>
    <cellStyle name="Dollars 3" xfId="973"/>
    <cellStyle name="Enter Currency (0)" xfId="35332"/>
    <cellStyle name="Enter Currency (2)" xfId="35333"/>
    <cellStyle name="Enter Units (0)" xfId="35334"/>
    <cellStyle name="Enter Units (1)" xfId="35335"/>
    <cellStyle name="Enter Units (2)" xfId="35336"/>
    <cellStyle name="Euro" xfId="974"/>
    <cellStyle name="Explanatory Text" xfId="975" builtinId="53" customBuiltin="1"/>
    <cellStyle name="Explanatory Text 2" xfId="976"/>
    <cellStyle name="Explanatory Text 3" xfId="977"/>
    <cellStyle name="Fail" xfId="978"/>
    <cellStyle name="Fail 2" xfId="979"/>
    <cellStyle name="Fail 3" xfId="980"/>
    <cellStyle name="FieldName" xfId="981"/>
    <cellStyle name="FiscalPeriod" xfId="982"/>
    <cellStyle name="FiscalPeriod 2" xfId="983"/>
    <cellStyle name="FiscalPeriod 3" xfId="984"/>
    <cellStyle name="Fixed" xfId="985"/>
    <cellStyle name="Fixed (1)" xfId="35337"/>
    <cellStyle name="Fixed [2]" xfId="35338"/>
    <cellStyle name="Fixed 3" xfId="35339"/>
    <cellStyle name="Fixed_1" xfId="35340"/>
    <cellStyle name="Footnote" xfId="986"/>
    <cellStyle name="Forecast year" xfId="35341"/>
    <cellStyle name="G02 Table Text" xfId="987"/>
    <cellStyle name="G02 Table Text 2" xfId="988"/>
    <cellStyle name="G02 Table Text 2 2" xfId="989"/>
    <cellStyle name="G02 Table Text 2 3" xfId="990"/>
    <cellStyle name="G02 Table Text 3" xfId="991"/>
    <cellStyle name="G02 Table Text 4" xfId="992"/>
    <cellStyle name="G04_Main head" xfId="993"/>
    <cellStyle name="G05 Tab Head Bold" xfId="994"/>
    <cellStyle name="G05 Tab Head Bold 2" xfId="995"/>
    <cellStyle name="G05 Tab Head Bold 2 2" xfId="996"/>
    <cellStyle name="G05 Tab Head Bold 2 2 2" xfId="997"/>
    <cellStyle name="G05 Tab Head Bold 2 2 2 2" xfId="3120"/>
    <cellStyle name="G05 Tab Head Bold 2 2 3" xfId="3119"/>
    <cellStyle name="G05 Tab Head Bold 2 3" xfId="998"/>
    <cellStyle name="G05 Tab Head Bold 2 3 2" xfId="3121"/>
    <cellStyle name="G05 Tab Head Bold 2 4" xfId="999"/>
    <cellStyle name="G05 Tab Head Bold 2 4 2" xfId="3978"/>
    <cellStyle name="G05 Tab Head Bold 2 5" xfId="1000"/>
    <cellStyle name="G05 Tab Head Bold 2 5 2" xfId="3979"/>
    <cellStyle name="G05 Tab Head Bold 2 6" xfId="3118"/>
    <cellStyle name="G05 Tab Head Bold 3" xfId="1001"/>
    <cellStyle name="G05 Tab Head Bold 3 2" xfId="1002"/>
    <cellStyle name="G05 Tab Head Bold 3 2 2" xfId="3123"/>
    <cellStyle name="G05 Tab Head Bold 3 3" xfId="1003"/>
    <cellStyle name="G05 Tab Head Bold 3 3 2" xfId="3980"/>
    <cellStyle name="G05 Tab Head Bold 3 4" xfId="1004"/>
    <cellStyle name="G05 Tab Head Bold 3 4 2" xfId="3981"/>
    <cellStyle name="G05 Tab Head Bold 3 5" xfId="3122"/>
    <cellStyle name="G05 Tab Head Bold 4" xfId="1005"/>
    <cellStyle name="G05 Tab Head Bold 4 2" xfId="1006"/>
    <cellStyle name="G05 Tab Head Bold 4 2 2" xfId="3982"/>
    <cellStyle name="G05 Tab Head Bold 4 3" xfId="3124"/>
    <cellStyle name="G05 Tab Head Bold 5" xfId="1007"/>
    <cellStyle name="G05 Tab Head Bold 5 2" xfId="1008"/>
    <cellStyle name="G05 Tab Head Bold 5 2 2" xfId="3126"/>
    <cellStyle name="G05 Tab Head Bold 5 3" xfId="3125"/>
    <cellStyle name="G05 Tab Head Bold 6" xfId="1009"/>
    <cellStyle name="G05 Tab Head Bold 6 2" xfId="1010"/>
    <cellStyle name="G05 Tab Head Bold 6 2 2" xfId="3984"/>
    <cellStyle name="G05 Tab Head Bold 6 3" xfId="3983"/>
    <cellStyle name="G05 Tab Head Bold 7" xfId="1011"/>
    <cellStyle name="G05 Tab Head Bold 7 2" xfId="1012"/>
    <cellStyle name="G05 Tab Head Bold 7 2 2" xfId="3986"/>
    <cellStyle name="G05 Tab Head Bold 7 3" xfId="3985"/>
    <cellStyle name="G05 Tab Head Bold 8" xfId="1013"/>
    <cellStyle name="G05 Tab Head Bold 8 2" xfId="3987"/>
    <cellStyle name="G05 Tab Head Bold 9" xfId="3117"/>
    <cellStyle name="G05 Tab Head Light" xfId="1014"/>
    <cellStyle name="G05 Tab Head Light 2" xfId="1015"/>
    <cellStyle name="G05 Tab Head Light 2 2" xfId="1016"/>
    <cellStyle name="G05 Tab Head Light 2 2 2" xfId="1017"/>
    <cellStyle name="G05 Tab Head Light 2 2 2 2" xfId="3130"/>
    <cellStyle name="G05 Tab Head Light 2 2 3" xfId="3129"/>
    <cellStyle name="G05 Tab Head Light 2 3" xfId="1018"/>
    <cellStyle name="G05 Tab Head Light 2 3 2" xfId="3131"/>
    <cellStyle name="G05 Tab Head Light 2 4" xfId="1019"/>
    <cellStyle name="G05 Tab Head Light 2 4 2" xfId="3988"/>
    <cellStyle name="G05 Tab Head Light 2 5" xfId="1020"/>
    <cellStyle name="G05 Tab Head Light 2 5 2" xfId="3989"/>
    <cellStyle name="G05 Tab Head Light 2 6" xfId="3128"/>
    <cellStyle name="G05 Tab Head Light 3" xfId="1021"/>
    <cellStyle name="G05 Tab Head Light 3 2" xfId="1022"/>
    <cellStyle name="G05 Tab Head Light 3 2 2" xfId="3133"/>
    <cellStyle name="G05 Tab Head Light 3 3" xfId="1023"/>
    <cellStyle name="G05 Tab Head Light 3 3 2" xfId="3990"/>
    <cellStyle name="G05 Tab Head Light 3 4" xfId="1024"/>
    <cellStyle name="G05 Tab Head Light 3 4 2" xfId="3991"/>
    <cellStyle name="G05 Tab Head Light 3 5" xfId="3132"/>
    <cellStyle name="G05 Tab Head Light 4" xfId="1025"/>
    <cellStyle name="G05 Tab Head Light 4 2" xfId="1026"/>
    <cellStyle name="G05 Tab Head Light 4 2 2" xfId="3992"/>
    <cellStyle name="G05 Tab Head Light 4 3" xfId="3134"/>
    <cellStyle name="G05 Tab Head Light 5" xfId="1027"/>
    <cellStyle name="G05 Tab Head Light 5 2" xfId="1028"/>
    <cellStyle name="G05 Tab Head Light 5 2 2" xfId="3136"/>
    <cellStyle name="G05 Tab Head Light 5 3" xfId="3135"/>
    <cellStyle name="G05 Tab Head Light 6" xfId="1029"/>
    <cellStyle name="G05 Tab Head Light 6 2" xfId="1030"/>
    <cellStyle name="G05 Tab Head Light 6 2 2" xfId="3994"/>
    <cellStyle name="G05 Tab Head Light 6 3" xfId="3993"/>
    <cellStyle name="G05 Tab Head Light 7" xfId="1031"/>
    <cellStyle name="G05 Tab Head Light 7 2" xfId="1032"/>
    <cellStyle name="G05 Tab Head Light 7 2 2" xfId="3996"/>
    <cellStyle name="G05 Tab Head Light 7 3" xfId="3995"/>
    <cellStyle name="G05 Tab Head Light 8" xfId="1033"/>
    <cellStyle name="G05 Tab Head Light 8 2" xfId="3997"/>
    <cellStyle name="G05 Tab Head Light 9" xfId="3127"/>
    <cellStyle name="Good" xfId="1034" builtinId="26" customBuiltin="1"/>
    <cellStyle name="Good 2" xfId="1035"/>
    <cellStyle name="Good 3" xfId="1036"/>
    <cellStyle name="Green" xfId="1037"/>
    <cellStyle name="Green 2" xfId="1038"/>
    <cellStyle name="Green 2 2" xfId="1039"/>
    <cellStyle name="Green 2 2 2" xfId="1040"/>
    <cellStyle name="Green 2 3" xfId="1041"/>
    <cellStyle name="Green 3" xfId="1042"/>
    <cellStyle name="Green 3 2" xfId="1043"/>
    <cellStyle name="Green 3 2 2" xfId="1044"/>
    <cellStyle name="Green 3 3" xfId="1045"/>
    <cellStyle name="Green 4" xfId="1046"/>
    <cellStyle name="Green 4 2" xfId="1047"/>
    <cellStyle name="Green 4 2 2" xfId="1048"/>
    <cellStyle name="Green 4 2 2 2" xfId="1049"/>
    <cellStyle name="Green 4 2 2 2 2" xfId="3137"/>
    <cellStyle name="Green 4 2 2 2 2 2" xfId="4546"/>
    <cellStyle name="Green 4 2 2 2 3" xfId="3998"/>
    <cellStyle name="Green 4 2 2 2 3 2" xfId="7119"/>
    <cellStyle name="Green 4 2 2 3" xfId="1050"/>
    <cellStyle name="Green 4 2 3" xfId="1051"/>
    <cellStyle name="Green 4 2 3 2" xfId="1052"/>
    <cellStyle name="Green 4 3" xfId="1053"/>
    <cellStyle name="Green 4 3 2" xfId="1054"/>
    <cellStyle name="Green 5" xfId="1055"/>
    <cellStyle name="Green 5 2" xfId="3138"/>
    <cellStyle name="Green 5 2 2" xfId="4547"/>
    <cellStyle name="Green 5 3" xfId="3999"/>
    <cellStyle name="Green 5 4" xfId="35342"/>
    <cellStyle name="Grey" xfId="1056"/>
    <cellStyle name="Grey 2" xfId="1057"/>
    <cellStyle name="Grey 2 2" xfId="1058"/>
    <cellStyle name="Grey 2 3" xfId="1059"/>
    <cellStyle name="Grey 3" xfId="1060"/>
    <cellStyle name="hard no" xfId="1061"/>
    <cellStyle name="hard no 2" xfId="1062"/>
    <cellStyle name="hard no 2 2" xfId="3140"/>
    <cellStyle name="hard no 3" xfId="3139"/>
    <cellStyle name="hardno" xfId="1063"/>
    <cellStyle name="Header_FT Valuation " xfId="1064"/>
    <cellStyle name="Header1" xfId="1065"/>
    <cellStyle name="Header2" xfId="1066"/>
    <cellStyle name="Heading" xfId="35343"/>
    <cellStyle name="Heading 1" xfId="1067" builtinId="16" customBuiltin="1"/>
    <cellStyle name="Heading 1 2" xfId="1068"/>
    <cellStyle name="Heading 1 3" xfId="1069"/>
    <cellStyle name="Heading 2" xfId="1070" builtinId="17" customBuiltin="1"/>
    <cellStyle name="Heading 2 2" xfId="1071"/>
    <cellStyle name="Heading 2 3" xfId="1072"/>
    <cellStyle name="Heading 3" xfId="1073" builtinId="18" customBuiltin="1"/>
    <cellStyle name="Heading 3 2" xfId="1074"/>
    <cellStyle name="Heading 3 3" xfId="1075"/>
    <cellStyle name="Heading 4" xfId="1076" builtinId="19" customBuiltin="1"/>
    <cellStyle name="Heading 4 2" xfId="1077"/>
    <cellStyle name="Heading 4 3" xfId="1078"/>
    <cellStyle name="Hidden" xfId="1079"/>
    <cellStyle name="Hidden 2" xfId="1080"/>
    <cellStyle name="Hidden 3" xfId="1081"/>
    <cellStyle name="Hyperlink 2" xfId="1082"/>
    <cellStyle name="Hyperlink 2 2" xfId="1083"/>
    <cellStyle name="Hyperlink 2 2 2" xfId="1084"/>
    <cellStyle name="Hyperlink 2 2 3" xfId="1085"/>
    <cellStyle name="Hyperlink 2 3" xfId="1086"/>
    <cellStyle name="Hyperlink 2 4" xfId="35345"/>
    <cellStyle name="Hyperlink 3" xfId="1087"/>
    <cellStyle name="Hyperlink 3 2" xfId="1088"/>
    <cellStyle name="Hyperlink 3 3" xfId="1089"/>
    <cellStyle name="Hyperlink 4" xfId="1090"/>
    <cellStyle name="Hyperlink 4 2" xfId="1091"/>
    <cellStyle name="Hyperlink 4 2 2" xfId="1092"/>
    <cellStyle name="Hyperlink 4 2 2 2" xfId="6482"/>
    <cellStyle name="Hyperlink 4 2 3" xfId="1093"/>
    <cellStyle name="Hyperlink 4 2 3 2" xfId="6483"/>
    <cellStyle name="Hyperlink 4 2 4" xfId="1094"/>
    <cellStyle name="Hyperlink 4 2 5" xfId="1095"/>
    <cellStyle name="Hyperlink 4 3" xfId="1096"/>
    <cellStyle name="Hyperlink 4 4" xfId="1097"/>
    <cellStyle name="Hyperlink 4 4 2" xfId="6484"/>
    <cellStyle name="Hyperlink 4 5" xfId="1098"/>
    <cellStyle name="Hyperlink 4 5 2" xfId="4000"/>
    <cellStyle name="Hyperlink 4 6" xfId="1099"/>
    <cellStyle name="Hyperlink 5" xfId="1100"/>
    <cellStyle name="Hyperlink 6" xfId="35344"/>
    <cellStyle name="Info_Main" xfId="35346"/>
    <cellStyle name="Input" xfId="1101" builtinId="20" customBuiltin="1"/>
    <cellStyle name="Input [yellow]" xfId="1102"/>
    <cellStyle name="Input [yellow] 2" xfId="1103"/>
    <cellStyle name="Input [yellow] 3" xfId="1104"/>
    <cellStyle name="Input 10" xfId="1105"/>
    <cellStyle name="Input 11" xfId="1106"/>
    <cellStyle name="Input 12" xfId="1107"/>
    <cellStyle name="Input 13" xfId="1108"/>
    <cellStyle name="Input 14" xfId="1109"/>
    <cellStyle name="Input 15" xfId="1110"/>
    <cellStyle name="Input 16" xfId="1111"/>
    <cellStyle name="Input 17" xfId="1112"/>
    <cellStyle name="Input 18" xfId="1113"/>
    <cellStyle name="Input 19" xfId="1114"/>
    <cellStyle name="Input 2" xfId="1115"/>
    <cellStyle name="Input 20" xfId="1116"/>
    <cellStyle name="Input 21" xfId="1117"/>
    <cellStyle name="Input 22" xfId="1118"/>
    <cellStyle name="Input 23" xfId="1119"/>
    <cellStyle name="Input 24" xfId="1120"/>
    <cellStyle name="Input 25" xfId="1121"/>
    <cellStyle name="Input 26" xfId="1122"/>
    <cellStyle name="Input 27" xfId="1123"/>
    <cellStyle name="Input 28" xfId="1124"/>
    <cellStyle name="Input 29" xfId="1125"/>
    <cellStyle name="Input 3" xfId="1126"/>
    <cellStyle name="Input 30" xfId="1127"/>
    <cellStyle name="Input 31" xfId="1128"/>
    <cellStyle name="Input 32" xfId="1129"/>
    <cellStyle name="Input 33" xfId="1130"/>
    <cellStyle name="Input 34" xfId="1131"/>
    <cellStyle name="Input 35" xfId="1132"/>
    <cellStyle name="Input 36" xfId="1133"/>
    <cellStyle name="Input 37" xfId="1134"/>
    <cellStyle name="Input 38" xfId="1135"/>
    <cellStyle name="Input 39" xfId="1136"/>
    <cellStyle name="Input 4" xfId="1137"/>
    <cellStyle name="Input 40" xfId="1138"/>
    <cellStyle name="Input 41" xfId="1139"/>
    <cellStyle name="Input 42" xfId="1140"/>
    <cellStyle name="Input 43" xfId="1141"/>
    <cellStyle name="Input 44" xfId="1142"/>
    <cellStyle name="Input 45" xfId="1143"/>
    <cellStyle name="Input 46" xfId="1144"/>
    <cellStyle name="Input 47" xfId="1145"/>
    <cellStyle name="Input 48" xfId="1146"/>
    <cellStyle name="Input 49" xfId="1147"/>
    <cellStyle name="Input 5" xfId="1148"/>
    <cellStyle name="Input 50" xfId="1149"/>
    <cellStyle name="Input 51" xfId="1150"/>
    <cellStyle name="Input 52" xfId="1151"/>
    <cellStyle name="Input 53" xfId="1152"/>
    <cellStyle name="Input 54" xfId="1153"/>
    <cellStyle name="Input 55" xfId="1154"/>
    <cellStyle name="Input 56" xfId="1155"/>
    <cellStyle name="Input 57" xfId="1156"/>
    <cellStyle name="Input 58" xfId="1157"/>
    <cellStyle name="Input 59" xfId="1158"/>
    <cellStyle name="Input 6" xfId="1159"/>
    <cellStyle name="Input 60" xfId="1160"/>
    <cellStyle name="Input 61" xfId="1161"/>
    <cellStyle name="Input 62" xfId="1162"/>
    <cellStyle name="Input 63" xfId="1163"/>
    <cellStyle name="Input 64" xfId="1164"/>
    <cellStyle name="Input 65" xfId="1165"/>
    <cellStyle name="Input 66" xfId="1166"/>
    <cellStyle name="Input 67" xfId="1167"/>
    <cellStyle name="Input 68" xfId="1168"/>
    <cellStyle name="Input 69" xfId="1169"/>
    <cellStyle name="Input 7" xfId="1170"/>
    <cellStyle name="Input 70" xfId="1171"/>
    <cellStyle name="Input 71" xfId="1172"/>
    <cellStyle name="Input 72" xfId="1173"/>
    <cellStyle name="Input 73" xfId="1174"/>
    <cellStyle name="Input 74" xfId="1175"/>
    <cellStyle name="Input 75" xfId="1176"/>
    <cellStyle name="Input 76" xfId="1177"/>
    <cellStyle name="Input 77" xfId="1178"/>
    <cellStyle name="Input 78" xfId="1179"/>
    <cellStyle name="Input 79" xfId="1180"/>
    <cellStyle name="Input 8" xfId="1181"/>
    <cellStyle name="Input 80" xfId="1182"/>
    <cellStyle name="Input 81" xfId="1183"/>
    <cellStyle name="Input 82" xfId="1184"/>
    <cellStyle name="Input 83" xfId="1185"/>
    <cellStyle name="Input 84" xfId="1186"/>
    <cellStyle name="Input 85" xfId="1187"/>
    <cellStyle name="Input 86" xfId="1188"/>
    <cellStyle name="Input 87" xfId="1189"/>
    <cellStyle name="Input 88" xfId="1190"/>
    <cellStyle name="Input 9" xfId="1191"/>
    <cellStyle name="Input Titles" xfId="35347"/>
    <cellStyle name="Input%" xfId="35348"/>
    <cellStyle name="Input,1d" xfId="35349"/>
    <cellStyle name="InputBlueFont" xfId="1192"/>
    <cellStyle name="InputDate" xfId="35350"/>
    <cellStyle name="InputDecimal" xfId="35351"/>
    <cellStyle name="InputDescriptions" xfId="35352"/>
    <cellStyle name="InputHeading1" xfId="35353"/>
    <cellStyle name="InputValue" xfId="35354"/>
    <cellStyle name="Integer" xfId="1193"/>
    <cellStyle name="Italic" xfId="35355"/>
    <cellStyle name="Item" xfId="35356"/>
    <cellStyle name="ItemTypeClass" xfId="35357"/>
    <cellStyle name="KP_Normal" xfId="1194"/>
    <cellStyle name="Link Currency (0)" xfId="35358"/>
    <cellStyle name="Link Currency (2)" xfId="35359"/>
    <cellStyle name="Link Units (0)" xfId="35360"/>
    <cellStyle name="Link Units (1)" xfId="35361"/>
    <cellStyle name="Link Units (2)" xfId="35362"/>
    <cellStyle name="Linked Cell" xfId="1195" builtinId="24" customBuiltin="1"/>
    <cellStyle name="Linked Cell 2" xfId="1196"/>
    <cellStyle name="Linked Cell 3" xfId="1197"/>
    <cellStyle name="Message" xfId="35363"/>
    <cellStyle name="MetricLabel" xfId="1198"/>
    <cellStyle name="MetricLabel 2" xfId="1199"/>
    <cellStyle name="MetricLabel 3" xfId="1200"/>
    <cellStyle name="MetricLabelBlue" xfId="1201"/>
    <cellStyle name="MetricLabelBlue 2" xfId="1202"/>
    <cellStyle name="MetricLabelBlue 3" xfId="1203"/>
    <cellStyle name="MetricValue" xfId="1204"/>
    <cellStyle name="MetricValue 2" xfId="1205"/>
    <cellStyle name="MetricValue 3" xfId="1206"/>
    <cellStyle name="MonthYears" xfId="1207"/>
    <cellStyle name="MonthYears 2" xfId="1208"/>
    <cellStyle name="MonthYears 3" xfId="1209"/>
    <cellStyle name="Multiple" xfId="35364"/>
    <cellStyle name="Multiple [0]" xfId="35365"/>
    <cellStyle name="Multiple_Monthly Shipment" xfId="35366"/>
    <cellStyle name="MW" xfId="1210"/>
    <cellStyle name="Neutral" xfId="1211" builtinId="28" customBuiltin="1"/>
    <cellStyle name="Neutral 2" xfId="1212"/>
    <cellStyle name="Neutral 3" xfId="1213"/>
    <cellStyle name="no dec" xfId="1214"/>
    <cellStyle name="no dec 2" xfId="1215"/>
    <cellStyle name="Normal" xfId="0" builtinId="0" customBuiltin="1"/>
    <cellStyle name="Normal - Style1" xfId="1216"/>
    <cellStyle name="Normal 1" xfId="1217"/>
    <cellStyle name="Normal 1 2" xfId="1218"/>
    <cellStyle name="Normal 10" xfId="1219"/>
    <cellStyle name="Normal 10 2" xfId="1220"/>
    <cellStyle name="Normal 10 2 2" xfId="1221"/>
    <cellStyle name="Normal 10 2 2 2" xfId="3143"/>
    <cellStyle name="Normal 10 2 3" xfId="1222"/>
    <cellStyle name="Normal 10 2 3 10" xfId="5531"/>
    <cellStyle name="Normal 10 2 3 10 2" xfId="10241"/>
    <cellStyle name="Normal 10 2 3 10 2 2" xfId="20474"/>
    <cellStyle name="Normal 10 2 3 10 2 2 2" xfId="52011"/>
    <cellStyle name="Normal 10 2 3 10 2 3" xfId="41793"/>
    <cellStyle name="Normal 10 2 3 10 3" xfId="13018"/>
    <cellStyle name="Normal 10 2 3 10 3 2" xfId="23246"/>
    <cellStyle name="Normal 10 2 3 10 3 2 2" xfId="54783"/>
    <cellStyle name="Normal 10 2 3 10 3 3" xfId="44565"/>
    <cellStyle name="Normal 10 2 3 10 4" xfId="16022"/>
    <cellStyle name="Normal 10 2 3 10 4 2" xfId="47561"/>
    <cellStyle name="Normal 10 2 3 10 5" xfId="28119"/>
    <cellStyle name="Normal 10 2 3 10 6" xfId="37357"/>
    <cellStyle name="Normal 10 2 3 11" xfId="6485"/>
    <cellStyle name="Normal 10 2 3 11 2" xfId="16951"/>
    <cellStyle name="Normal 10 2 3 11 2 2" xfId="48489"/>
    <cellStyle name="Normal 10 2 3 11 3" xfId="31449"/>
    <cellStyle name="Normal 10 2 3 11 4" xfId="38281"/>
    <cellStyle name="Normal 10 2 3 12" xfId="8390"/>
    <cellStyle name="Normal 10 2 3 12 2" xfId="18626"/>
    <cellStyle name="Normal 10 2 3 12 2 2" xfId="50163"/>
    <cellStyle name="Normal 10 2 3 12 3" xfId="39945"/>
    <cellStyle name="Normal 10 2 3 13" xfId="11170"/>
    <cellStyle name="Normal 10 2 3 13 2" xfId="21398"/>
    <cellStyle name="Normal 10 2 3 13 2 2" xfId="52935"/>
    <cellStyle name="Normal 10 2 3 13 3" xfId="42717"/>
    <cellStyle name="Normal 10 2 3 14" xfId="14030"/>
    <cellStyle name="Normal 10 2 3 14 2" xfId="45574"/>
    <cellStyle name="Normal 10 2 3 15" xfId="24788"/>
    <cellStyle name="Normal 10 2 3 16" xfId="35509"/>
    <cellStyle name="Normal 10 2 3 2" xfId="1223"/>
    <cellStyle name="Normal 10 2 3 2 10" xfId="6486"/>
    <cellStyle name="Normal 10 2 3 2 10 2" xfId="16952"/>
    <cellStyle name="Normal 10 2 3 2 10 2 2" xfId="48490"/>
    <cellStyle name="Normal 10 2 3 2 10 3" xfId="31450"/>
    <cellStyle name="Normal 10 2 3 2 10 4" xfId="38282"/>
    <cellStyle name="Normal 10 2 3 2 11" xfId="8391"/>
    <cellStyle name="Normal 10 2 3 2 11 2" xfId="18627"/>
    <cellStyle name="Normal 10 2 3 2 11 2 2" xfId="50164"/>
    <cellStyle name="Normal 10 2 3 2 11 3" xfId="39946"/>
    <cellStyle name="Normal 10 2 3 2 12" xfId="11171"/>
    <cellStyle name="Normal 10 2 3 2 12 2" xfId="21399"/>
    <cellStyle name="Normal 10 2 3 2 12 2 2" xfId="52936"/>
    <cellStyle name="Normal 10 2 3 2 12 3" xfId="42718"/>
    <cellStyle name="Normal 10 2 3 2 13" xfId="14031"/>
    <cellStyle name="Normal 10 2 3 2 13 2" xfId="45575"/>
    <cellStyle name="Normal 10 2 3 2 14" xfId="24789"/>
    <cellStyle name="Normal 10 2 3 2 15" xfId="35510"/>
    <cellStyle name="Normal 10 2 3 2 2" xfId="1224"/>
    <cellStyle name="Normal 10 2 3 2 2 10" xfId="8392"/>
    <cellStyle name="Normal 10 2 3 2 2 10 2" xfId="18628"/>
    <cellStyle name="Normal 10 2 3 2 2 10 2 2" xfId="50165"/>
    <cellStyle name="Normal 10 2 3 2 2 10 3" xfId="39947"/>
    <cellStyle name="Normal 10 2 3 2 2 11" xfId="11172"/>
    <cellStyle name="Normal 10 2 3 2 2 11 2" xfId="21400"/>
    <cellStyle name="Normal 10 2 3 2 2 11 2 2" xfId="52937"/>
    <cellStyle name="Normal 10 2 3 2 2 11 3" xfId="42719"/>
    <cellStyle name="Normal 10 2 3 2 2 12" xfId="14032"/>
    <cellStyle name="Normal 10 2 3 2 2 12 2" xfId="45576"/>
    <cellStyle name="Normal 10 2 3 2 2 13" xfId="24790"/>
    <cellStyle name="Normal 10 2 3 2 2 14" xfId="35511"/>
    <cellStyle name="Normal 10 2 3 2 2 2" xfId="1225"/>
    <cellStyle name="Normal 10 2 3 2 2 2 10" xfId="14033"/>
    <cellStyle name="Normal 10 2 3 2 2 2 10 2" xfId="45577"/>
    <cellStyle name="Normal 10 2 3 2 2 2 11" xfId="24791"/>
    <cellStyle name="Normal 10 2 3 2 2 2 12" xfId="35512"/>
    <cellStyle name="Normal 10 2 3 2 2 2 2" xfId="1226"/>
    <cellStyle name="Normal 10 2 3 2 2 2 2 10" xfId="24792"/>
    <cellStyle name="Normal 10 2 3 2 2 2 2 11" xfId="35513"/>
    <cellStyle name="Normal 10 2 3 2 2 2 2 2" xfId="1227"/>
    <cellStyle name="Normal 10 2 3 2 2 2 2 2 10" xfId="35514"/>
    <cellStyle name="Normal 10 2 3 2 2 2 2 2 2" xfId="4006"/>
    <cellStyle name="Normal 10 2 3 2 2 2 2 2 2 2" xfId="5072"/>
    <cellStyle name="Normal 10 2 3 2 2 2 2 2 2 2 2" xfId="8184"/>
    <cellStyle name="Normal 10 2 3 2 2 2 2 2 2 2 2 2" xfId="18422"/>
    <cellStyle name="Normal 10 2 3 2 2 2 2 2 2 2 2 2 2" xfId="31245"/>
    <cellStyle name="Normal 10 2 3 2 2 2 2 2 2 2 2 2 3" xfId="49959"/>
    <cellStyle name="Normal 10 2 3 2 2 2 2 2 2 2 2 3" xfId="24734"/>
    <cellStyle name="Normal 10 2 3 2 2 2 2 2 2 2 2 3 2" xfId="34573"/>
    <cellStyle name="Normal 10 2 3 2 2 2 2 2 2 2 2 3 3" xfId="56260"/>
    <cellStyle name="Normal 10 2 3 2 2 2 2 2 2 2 2 4" xfId="27913"/>
    <cellStyle name="Normal 10 2 3 2 2 2 2 2 2 2 2 5" xfId="39741"/>
    <cellStyle name="Normal 10 2 3 2 2 2 2 2 2 2 3" xfId="9784"/>
    <cellStyle name="Normal 10 2 3 2 2 2 2 2 2 2 3 2" xfId="20017"/>
    <cellStyle name="Normal 10 2 3 2 2 2 2 2 2 2 3 2 2" xfId="51554"/>
    <cellStyle name="Normal 10 2 3 2 2 2 2 2 2 2 3 3" xfId="29581"/>
    <cellStyle name="Normal 10 2 3 2 2 2 2 2 2 2 3 4" xfId="41336"/>
    <cellStyle name="Normal 10 2 3 2 2 2 2 2 2 2 4" xfId="12561"/>
    <cellStyle name="Normal 10 2 3 2 2 2 2 2 2 2 4 2" xfId="22789"/>
    <cellStyle name="Normal 10 2 3 2 2 2 2 2 2 2 4 2 2" xfId="54326"/>
    <cellStyle name="Normal 10 2 3 2 2 2 2 2 2 2 4 3" xfId="32909"/>
    <cellStyle name="Normal 10 2 3 2 2 2 2 2 2 2 4 4" xfId="44108"/>
    <cellStyle name="Normal 10 2 3 2 2 2 2 2 2 2 5" xfId="15565"/>
    <cellStyle name="Normal 10 2 3 2 2 2 2 2 2 2 5 2" xfId="47104"/>
    <cellStyle name="Normal 10 2 3 2 2 2 2 2 2 2 6" xfId="26249"/>
    <cellStyle name="Normal 10 2 3 2 2 2 2 2 2 2 7" xfId="36900"/>
    <cellStyle name="Normal 10 2 3 2 2 2 2 2 2 3" xfId="6000"/>
    <cellStyle name="Normal 10 2 3 2 2 2 2 2 2 3 2" xfId="10708"/>
    <cellStyle name="Normal 10 2 3 2 2 2 2 2 2 3 2 2" xfId="20941"/>
    <cellStyle name="Normal 10 2 3 2 2 2 2 2 2 3 2 2 2" xfId="52478"/>
    <cellStyle name="Normal 10 2 3 2 2 2 2 2 2 3 2 3" xfId="30413"/>
    <cellStyle name="Normal 10 2 3 2 2 2 2 2 2 3 2 4" xfId="42260"/>
    <cellStyle name="Normal 10 2 3 2 2 2 2 2 2 3 3" xfId="13485"/>
    <cellStyle name="Normal 10 2 3 2 2 2 2 2 2 3 3 2" xfId="23713"/>
    <cellStyle name="Normal 10 2 3 2 2 2 2 2 2 3 3 2 2" xfId="55250"/>
    <cellStyle name="Normal 10 2 3 2 2 2 2 2 2 3 3 3" xfId="33741"/>
    <cellStyle name="Normal 10 2 3 2 2 2 2 2 2 3 3 4" xfId="45032"/>
    <cellStyle name="Normal 10 2 3 2 2 2 2 2 2 3 4" xfId="16489"/>
    <cellStyle name="Normal 10 2 3 2 2 2 2 2 2 3 4 2" xfId="48028"/>
    <cellStyle name="Normal 10 2 3 2 2 2 2 2 2 3 5" xfId="27081"/>
    <cellStyle name="Normal 10 2 3 2 2 2 2 2 2 3 6" xfId="37824"/>
    <cellStyle name="Normal 10 2 3 2 2 2 2 2 2 4" xfId="7345"/>
    <cellStyle name="Normal 10 2 3 2 2 2 2 2 2 4 2" xfId="17590"/>
    <cellStyle name="Normal 10 2 3 2 2 2 2 2 2 4 2 2" xfId="49127"/>
    <cellStyle name="Normal 10 2 3 2 2 2 2 2 2 4 3" xfId="28749"/>
    <cellStyle name="Normal 10 2 3 2 2 2 2 2 2 4 4" xfId="38909"/>
    <cellStyle name="Normal 10 2 3 2 2 2 2 2 2 5" xfId="8860"/>
    <cellStyle name="Normal 10 2 3 2 2 2 2 2 2 5 2" xfId="19093"/>
    <cellStyle name="Normal 10 2 3 2 2 2 2 2 2 5 2 2" xfId="50630"/>
    <cellStyle name="Normal 10 2 3 2 2 2 2 2 2 5 3" xfId="32077"/>
    <cellStyle name="Normal 10 2 3 2 2 2 2 2 2 5 4" xfId="40412"/>
    <cellStyle name="Normal 10 2 3 2 2 2 2 2 2 6" xfId="11637"/>
    <cellStyle name="Normal 10 2 3 2 2 2 2 2 2 6 2" xfId="21865"/>
    <cellStyle name="Normal 10 2 3 2 2 2 2 2 2 6 2 2" xfId="53402"/>
    <cellStyle name="Normal 10 2 3 2 2 2 2 2 2 6 3" xfId="43184"/>
    <cellStyle name="Normal 10 2 3 2 2 2 2 2 2 7" xfId="14630"/>
    <cellStyle name="Normal 10 2 3 2 2 2 2 2 2 7 2" xfId="46169"/>
    <cellStyle name="Normal 10 2 3 2 2 2 2 2 2 8" xfId="25417"/>
    <cellStyle name="Normal 10 2 3 2 2 2 2 2 2 9" xfId="35976"/>
    <cellStyle name="Normal 10 2 3 2 2 2 2 2 3" xfId="4608"/>
    <cellStyle name="Normal 10 2 3 2 2 2 2 2 3 2" xfId="7768"/>
    <cellStyle name="Normal 10 2 3 2 2 2 2 2 3 2 2" xfId="18006"/>
    <cellStyle name="Normal 10 2 3 2 2 2 2 2 3 2 2 2" xfId="30829"/>
    <cellStyle name="Normal 10 2 3 2 2 2 2 2 3 2 2 3" xfId="49543"/>
    <cellStyle name="Normal 10 2 3 2 2 2 2 2 3 2 3" xfId="24200"/>
    <cellStyle name="Normal 10 2 3 2 2 2 2 2 3 2 3 2" xfId="34157"/>
    <cellStyle name="Normal 10 2 3 2 2 2 2 2 3 2 3 3" xfId="55736"/>
    <cellStyle name="Normal 10 2 3 2 2 2 2 2 3 2 4" xfId="27497"/>
    <cellStyle name="Normal 10 2 3 2 2 2 2 2 3 2 5" xfId="39325"/>
    <cellStyle name="Normal 10 2 3 2 2 2 2 2 3 3" xfId="9322"/>
    <cellStyle name="Normal 10 2 3 2 2 2 2 2 3 3 2" xfId="19555"/>
    <cellStyle name="Normal 10 2 3 2 2 2 2 2 3 3 2 2" xfId="51092"/>
    <cellStyle name="Normal 10 2 3 2 2 2 2 2 3 3 3" xfId="29165"/>
    <cellStyle name="Normal 10 2 3 2 2 2 2 2 3 3 4" xfId="40874"/>
    <cellStyle name="Normal 10 2 3 2 2 2 2 2 3 4" xfId="12099"/>
    <cellStyle name="Normal 10 2 3 2 2 2 2 2 3 4 2" xfId="22327"/>
    <cellStyle name="Normal 10 2 3 2 2 2 2 2 3 4 2 2" xfId="53864"/>
    <cellStyle name="Normal 10 2 3 2 2 2 2 2 3 4 3" xfId="32493"/>
    <cellStyle name="Normal 10 2 3 2 2 2 2 2 3 4 4" xfId="43646"/>
    <cellStyle name="Normal 10 2 3 2 2 2 2 2 3 5" xfId="15102"/>
    <cellStyle name="Normal 10 2 3 2 2 2 2 2 3 5 2" xfId="46641"/>
    <cellStyle name="Normal 10 2 3 2 2 2 2 2 3 6" xfId="25833"/>
    <cellStyle name="Normal 10 2 3 2 2 2 2 2 3 7" xfId="36438"/>
    <cellStyle name="Normal 10 2 3 2 2 2 2 2 4" xfId="5536"/>
    <cellStyle name="Normal 10 2 3 2 2 2 2 2 4 2" xfId="10246"/>
    <cellStyle name="Normal 10 2 3 2 2 2 2 2 4 2 2" xfId="20479"/>
    <cellStyle name="Normal 10 2 3 2 2 2 2 2 4 2 2 2" xfId="52016"/>
    <cellStyle name="Normal 10 2 3 2 2 2 2 2 4 2 3" xfId="29997"/>
    <cellStyle name="Normal 10 2 3 2 2 2 2 2 4 2 4" xfId="41798"/>
    <cellStyle name="Normal 10 2 3 2 2 2 2 2 4 3" xfId="13023"/>
    <cellStyle name="Normal 10 2 3 2 2 2 2 2 4 3 2" xfId="23251"/>
    <cellStyle name="Normal 10 2 3 2 2 2 2 2 4 3 2 2" xfId="54788"/>
    <cellStyle name="Normal 10 2 3 2 2 2 2 2 4 3 3" xfId="33325"/>
    <cellStyle name="Normal 10 2 3 2 2 2 2 2 4 3 4" xfId="44570"/>
    <cellStyle name="Normal 10 2 3 2 2 2 2 2 4 4" xfId="16027"/>
    <cellStyle name="Normal 10 2 3 2 2 2 2 2 4 4 2" xfId="47566"/>
    <cellStyle name="Normal 10 2 3 2 2 2 2 2 4 5" xfId="26665"/>
    <cellStyle name="Normal 10 2 3 2 2 2 2 2 4 6" xfId="37362"/>
    <cellStyle name="Normal 10 2 3 2 2 2 2 2 5" xfId="6809"/>
    <cellStyle name="Normal 10 2 3 2 2 2 2 2 5 2" xfId="17168"/>
    <cellStyle name="Normal 10 2 3 2 2 2 2 2 5 2 2" xfId="48705"/>
    <cellStyle name="Normal 10 2 3 2 2 2 2 2 5 3" xfId="28331"/>
    <cellStyle name="Normal 10 2 3 2 2 2 2 2 5 4" xfId="38493"/>
    <cellStyle name="Normal 10 2 3 2 2 2 2 2 6" xfId="8395"/>
    <cellStyle name="Normal 10 2 3 2 2 2 2 2 6 2" xfId="18631"/>
    <cellStyle name="Normal 10 2 3 2 2 2 2 2 6 2 2" xfId="50168"/>
    <cellStyle name="Normal 10 2 3 2 2 2 2 2 6 3" xfId="31661"/>
    <cellStyle name="Normal 10 2 3 2 2 2 2 2 6 4" xfId="39950"/>
    <cellStyle name="Normal 10 2 3 2 2 2 2 2 7" xfId="11175"/>
    <cellStyle name="Normal 10 2 3 2 2 2 2 2 7 2" xfId="21403"/>
    <cellStyle name="Normal 10 2 3 2 2 2 2 2 7 2 2" xfId="52940"/>
    <cellStyle name="Normal 10 2 3 2 2 2 2 2 7 3" xfId="42722"/>
    <cellStyle name="Normal 10 2 3 2 2 2 2 2 8" xfId="14035"/>
    <cellStyle name="Normal 10 2 3 2 2 2 2 2 8 2" xfId="45579"/>
    <cellStyle name="Normal 10 2 3 2 2 2 2 2 9" xfId="25001"/>
    <cellStyle name="Normal 10 2 3 2 2 2 2 3" xfId="4005"/>
    <cellStyle name="Normal 10 2 3 2 2 2 2 3 2" xfId="5071"/>
    <cellStyle name="Normal 10 2 3 2 2 2 2 3 2 2" xfId="7976"/>
    <cellStyle name="Normal 10 2 3 2 2 2 2 3 2 2 2" xfId="18214"/>
    <cellStyle name="Normal 10 2 3 2 2 2 2 3 2 2 2 2" xfId="31037"/>
    <cellStyle name="Normal 10 2 3 2 2 2 2 3 2 2 2 3" xfId="49751"/>
    <cellStyle name="Normal 10 2 3 2 2 2 2 3 2 2 3" xfId="24385"/>
    <cellStyle name="Normal 10 2 3 2 2 2 2 3 2 2 3 2" xfId="34365"/>
    <cellStyle name="Normal 10 2 3 2 2 2 2 3 2 2 3 3" xfId="55917"/>
    <cellStyle name="Normal 10 2 3 2 2 2 2 3 2 2 4" xfId="27705"/>
    <cellStyle name="Normal 10 2 3 2 2 2 2 3 2 2 5" xfId="39533"/>
    <cellStyle name="Normal 10 2 3 2 2 2 2 3 2 3" xfId="9783"/>
    <cellStyle name="Normal 10 2 3 2 2 2 2 3 2 3 2" xfId="20016"/>
    <cellStyle name="Normal 10 2 3 2 2 2 2 3 2 3 2 2" xfId="51553"/>
    <cellStyle name="Normal 10 2 3 2 2 2 2 3 2 3 3" xfId="29373"/>
    <cellStyle name="Normal 10 2 3 2 2 2 2 3 2 3 4" xfId="41335"/>
    <cellStyle name="Normal 10 2 3 2 2 2 2 3 2 4" xfId="12560"/>
    <cellStyle name="Normal 10 2 3 2 2 2 2 3 2 4 2" xfId="22788"/>
    <cellStyle name="Normal 10 2 3 2 2 2 2 3 2 4 2 2" xfId="54325"/>
    <cellStyle name="Normal 10 2 3 2 2 2 2 3 2 4 3" xfId="32701"/>
    <cellStyle name="Normal 10 2 3 2 2 2 2 3 2 4 4" xfId="44107"/>
    <cellStyle name="Normal 10 2 3 2 2 2 2 3 2 5" xfId="15564"/>
    <cellStyle name="Normal 10 2 3 2 2 2 2 3 2 5 2" xfId="47103"/>
    <cellStyle name="Normal 10 2 3 2 2 2 2 3 2 6" xfId="26041"/>
    <cellStyle name="Normal 10 2 3 2 2 2 2 3 2 7" xfId="36899"/>
    <cellStyle name="Normal 10 2 3 2 2 2 2 3 3" xfId="5999"/>
    <cellStyle name="Normal 10 2 3 2 2 2 2 3 3 2" xfId="10707"/>
    <cellStyle name="Normal 10 2 3 2 2 2 2 3 3 2 2" xfId="20940"/>
    <cellStyle name="Normal 10 2 3 2 2 2 2 3 3 2 2 2" xfId="52477"/>
    <cellStyle name="Normal 10 2 3 2 2 2 2 3 3 2 3" xfId="30205"/>
    <cellStyle name="Normal 10 2 3 2 2 2 2 3 3 2 4" xfId="42259"/>
    <cellStyle name="Normal 10 2 3 2 2 2 2 3 3 3" xfId="13484"/>
    <cellStyle name="Normal 10 2 3 2 2 2 2 3 3 3 2" xfId="23712"/>
    <cellStyle name="Normal 10 2 3 2 2 2 2 3 3 3 2 2" xfId="55249"/>
    <cellStyle name="Normal 10 2 3 2 2 2 2 3 3 3 3" xfId="33533"/>
    <cellStyle name="Normal 10 2 3 2 2 2 2 3 3 3 4" xfId="45031"/>
    <cellStyle name="Normal 10 2 3 2 2 2 2 3 3 4" xfId="16488"/>
    <cellStyle name="Normal 10 2 3 2 2 2 2 3 3 4 2" xfId="48027"/>
    <cellStyle name="Normal 10 2 3 2 2 2 2 3 3 5" xfId="26873"/>
    <cellStyle name="Normal 10 2 3 2 2 2 2 3 3 6" xfId="37823"/>
    <cellStyle name="Normal 10 2 3 2 2 2 2 3 4" xfId="7124"/>
    <cellStyle name="Normal 10 2 3 2 2 2 2 3 4 2" xfId="17381"/>
    <cellStyle name="Normal 10 2 3 2 2 2 2 3 4 2 2" xfId="48918"/>
    <cellStyle name="Normal 10 2 3 2 2 2 2 3 4 3" xfId="28541"/>
    <cellStyle name="Normal 10 2 3 2 2 2 2 3 4 4" xfId="38701"/>
    <cellStyle name="Normal 10 2 3 2 2 2 2 3 5" xfId="8859"/>
    <cellStyle name="Normal 10 2 3 2 2 2 2 3 5 2" xfId="19092"/>
    <cellStyle name="Normal 10 2 3 2 2 2 2 3 5 2 2" xfId="50629"/>
    <cellStyle name="Normal 10 2 3 2 2 2 2 3 5 3" xfId="31869"/>
    <cellStyle name="Normal 10 2 3 2 2 2 2 3 5 4" xfId="40411"/>
    <cellStyle name="Normal 10 2 3 2 2 2 2 3 6" xfId="11636"/>
    <cellStyle name="Normal 10 2 3 2 2 2 2 3 6 2" xfId="21864"/>
    <cellStyle name="Normal 10 2 3 2 2 2 2 3 6 2 2" xfId="53401"/>
    <cellStyle name="Normal 10 2 3 2 2 2 2 3 6 3" xfId="43183"/>
    <cellStyle name="Normal 10 2 3 2 2 2 2 3 7" xfId="14629"/>
    <cellStyle name="Normal 10 2 3 2 2 2 2 3 7 2" xfId="46168"/>
    <cellStyle name="Normal 10 2 3 2 2 2 2 3 8" xfId="25209"/>
    <cellStyle name="Normal 10 2 3 2 2 2 2 3 9" xfId="35975"/>
    <cellStyle name="Normal 10 2 3 2 2 2 2 4" xfId="4607"/>
    <cellStyle name="Normal 10 2 3 2 2 2 2 4 2" xfId="7558"/>
    <cellStyle name="Normal 10 2 3 2 2 2 2 4 2 2" xfId="17798"/>
    <cellStyle name="Normal 10 2 3 2 2 2 2 4 2 2 2" xfId="30621"/>
    <cellStyle name="Normal 10 2 3 2 2 2 2 4 2 2 3" xfId="49335"/>
    <cellStyle name="Normal 10 2 3 2 2 2 2 4 2 3" xfId="24223"/>
    <cellStyle name="Normal 10 2 3 2 2 2 2 4 2 3 2" xfId="33949"/>
    <cellStyle name="Normal 10 2 3 2 2 2 2 4 2 3 3" xfId="55759"/>
    <cellStyle name="Normal 10 2 3 2 2 2 2 4 2 4" xfId="27289"/>
    <cellStyle name="Normal 10 2 3 2 2 2 2 4 2 5" xfId="39117"/>
    <cellStyle name="Normal 10 2 3 2 2 2 2 4 3" xfId="9321"/>
    <cellStyle name="Normal 10 2 3 2 2 2 2 4 3 2" xfId="19554"/>
    <cellStyle name="Normal 10 2 3 2 2 2 2 4 3 2 2" xfId="51091"/>
    <cellStyle name="Normal 10 2 3 2 2 2 2 4 3 3" xfId="28957"/>
    <cellStyle name="Normal 10 2 3 2 2 2 2 4 3 4" xfId="40873"/>
    <cellStyle name="Normal 10 2 3 2 2 2 2 4 4" xfId="12098"/>
    <cellStyle name="Normal 10 2 3 2 2 2 2 4 4 2" xfId="22326"/>
    <cellStyle name="Normal 10 2 3 2 2 2 2 4 4 2 2" xfId="53863"/>
    <cellStyle name="Normal 10 2 3 2 2 2 2 4 4 3" xfId="32285"/>
    <cellStyle name="Normal 10 2 3 2 2 2 2 4 4 4" xfId="43645"/>
    <cellStyle name="Normal 10 2 3 2 2 2 2 4 5" xfId="15101"/>
    <cellStyle name="Normal 10 2 3 2 2 2 2 4 5 2" xfId="46640"/>
    <cellStyle name="Normal 10 2 3 2 2 2 2 4 6" xfId="25625"/>
    <cellStyle name="Normal 10 2 3 2 2 2 2 4 7" xfId="36437"/>
    <cellStyle name="Normal 10 2 3 2 2 2 2 5" xfId="5535"/>
    <cellStyle name="Normal 10 2 3 2 2 2 2 5 2" xfId="10245"/>
    <cellStyle name="Normal 10 2 3 2 2 2 2 5 2 2" xfId="20478"/>
    <cellStyle name="Normal 10 2 3 2 2 2 2 5 2 2 2" xfId="52015"/>
    <cellStyle name="Normal 10 2 3 2 2 2 2 5 2 3" xfId="29789"/>
    <cellStyle name="Normal 10 2 3 2 2 2 2 5 2 4" xfId="41797"/>
    <cellStyle name="Normal 10 2 3 2 2 2 2 5 3" xfId="13022"/>
    <cellStyle name="Normal 10 2 3 2 2 2 2 5 3 2" xfId="23250"/>
    <cellStyle name="Normal 10 2 3 2 2 2 2 5 3 2 2" xfId="54787"/>
    <cellStyle name="Normal 10 2 3 2 2 2 2 5 3 3" xfId="33117"/>
    <cellStyle name="Normal 10 2 3 2 2 2 2 5 3 4" xfId="44569"/>
    <cellStyle name="Normal 10 2 3 2 2 2 2 5 4" xfId="16026"/>
    <cellStyle name="Normal 10 2 3 2 2 2 2 5 4 2" xfId="47565"/>
    <cellStyle name="Normal 10 2 3 2 2 2 2 5 5" xfId="26457"/>
    <cellStyle name="Normal 10 2 3 2 2 2 2 5 6" xfId="37361"/>
    <cellStyle name="Normal 10 2 3 2 2 2 2 6" xfId="6489"/>
    <cellStyle name="Normal 10 2 3 2 2 2 2 6 2" xfId="16955"/>
    <cellStyle name="Normal 10 2 3 2 2 2 2 6 2 2" xfId="48493"/>
    <cellStyle name="Normal 10 2 3 2 2 2 2 6 3" xfId="28123"/>
    <cellStyle name="Normal 10 2 3 2 2 2 2 6 4" xfId="38285"/>
    <cellStyle name="Normal 10 2 3 2 2 2 2 7" xfId="8394"/>
    <cellStyle name="Normal 10 2 3 2 2 2 2 7 2" xfId="18630"/>
    <cellStyle name="Normal 10 2 3 2 2 2 2 7 2 2" xfId="50167"/>
    <cellStyle name="Normal 10 2 3 2 2 2 2 7 3" xfId="31453"/>
    <cellStyle name="Normal 10 2 3 2 2 2 2 7 4" xfId="39949"/>
    <cellStyle name="Normal 10 2 3 2 2 2 2 8" xfId="11174"/>
    <cellStyle name="Normal 10 2 3 2 2 2 2 8 2" xfId="21402"/>
    <cellStyle name="Normal 10 2 3 2 2 2 2 8 2 2" xfId="52939"/>
    <cellStyle name="Normal 10 2 3 2 2 2 2 8 3" xfId="42721"/>
    <cellStyle name="Normal 10 2 3 2 2 2 2 9" xfId="14034"/>
    <cellStyle name="Normal 10 2 3 2 2 2 2 9 2" xfId="45578"/>
    <cellStyle name="Normal 10 2 3 2 2 2 3" xfId="1228"/>
    <cellStyle name="Normal 10 2 3 2 2 2 3 10" xfId="35515"/>
    <cellStyle name="Normal 10 2 3 2 2 2 3 2" xfId="4007"/>
    <cellStyle name="Normal 10 2 3 2 2 2 3 2 2" xfId="5073"/>
    <cellStyle name="Normal 10 2 3 2 2 2 3 2 2 2" xfId="8183"/>
    <cellStyle name="Normal 10 2 3 2 2 2 3 2 2 2 2" xfId="18421"/>
    <cellStyle name="Normal 10 2 3 2 2 2 3 2 2 2 2 2" xfId="31244"/>
    <cellStyle name="Normal 10 2 3 2 2 2 3 2 2 2 2 3" xfId="49958"/>
    <cellStyle name="Normal 10 2 3 2 2 2 3 2 2 2 3" xfId="24688"/>
    <cellStyle name="Normal 10 2 3 2 2 2 3 2 2 2 3 2" xfId="34572"/>
    <cellStyle name="Normal 10 2 3 2 2 2 3 2 2 2 3 3" xfId="56215"/>
    <cellStyle name="Normal 10 2 3 2 2 2 3 2 2 2 4" xfId="27912"/>
    <cellStyle name="Normal 10 2 3 2 2 2 3 2 2 2 5" xfId="39740"/>
    <cellStyle name="Normal 10 2 3 2 2 2 3 2 2 3" xfId="9785"/>
    <cellStyle name="Normal 10 2 3 2 2 2 3 2 2 3 2" xfId="20018"/>
    <cellStyle name="Normal 10 2 3 2 2 2 3 2 2 3 2 2" xfId="51555"/>
    <cellStyle name="Normal 10 2 3 2 2 2 3 2 2 3 3" xfId="29580"/>
    <cellStyle name="Normal 10 2 3 2 2 2 3 2 2 3 4" xfId="41337"/>
    <cellStyle name="Normal 10 2 3 2 2 2 3 2 2 4" xfId="12562"/>
    <cellStyle name="Normal 10 2 3 2 2 2 3 2 2 4 2" xfId="22790"/>
    <cellStyle name="Normal 10 2 3 2 2 2 3 2 2 4 2 2" xfId="54327"/>
    <cellStyle name="Normal 10 2 3 2 2 2 3 2 2 4 3" xfId="32908"/>
    <cellStyle name="Normal 10 2 3 2 2 2 3 2 2 4 4" xfId="44109"/>
    <cellStyle name="Normal 10 2 3 2 2 2 3 2 2 5" xfId="15566"/>
    <cellStyle name="Normal 10 2 3 2 2 2 3 2 2 5 2" xfId="47105"/>
    <cellStyle name="Normal 10 2 3 2 2 2 3 2 2 6" xfId="26248"/>
    <cellStyle name="Normal 10 2 3 2 2 2 3 2 2 7" xfId="36901"/>
    <cellStyle name="Normal 10 2 3 2 2 2 3 2 3" xfId="6001"/>
    <cellStyle name="Normal 10 2 3 2 2 2 3 2 3 2" xfId="10709"/>
    <cellStyle name="Normal 10 2 3 2 2 2 3 2 3 2 2" xfId="20942"/>
    <cellStyle name="Normal 10 2 3 2 2 2 3 2 3 2 2 2" xfId="52479"/>
    <cellStyle name="Normal 10 2 3 2 2 2 3 2 3 2 3" xfId="30412"/>
    <cellStyle name="Normal 10 2 3 2 2 2 3 2 3 2 4" xfId="42261"/>
    <cellStyle name="Normal 10 2 3 2 2 2 3 2 3 3" xfId="13486"/>
    <cellStyle name="Normal 10 2 3 2 2 2 3 2 3 3 2" xfId="23714"/>
    <cellStyle name="Normal 10 2 3 2 2 2 3 2 3 3 2 2" xfId="55251"/>
    <cellStyle name="Normal 10 2 3 2 2 2 3 2 3 3 3" xfId="33740"/>
    <cellStyle name="Normal 10 2 3 2 2 2 3 2 3 3 4" xfId="45033"/>
    <cellStyle name="Normal 10 2 3 2 2 2 3 2 3 4" xfId="16490"/>
    <cellStyle name="Normal 10 2 3 2 2 2 3 2 3 4 2" xfId="48029"/>
    <cellStyle name="Normal 10 2 3 2 2 2 3 2 3 5" xfId="27080"/>
    <cellStyle name="Normal 10 2 3 2 2 2 3 2 3 6" xfId="37825"/>
    <cellStyle name="Normal 10 2 3 2 2 2 3 2 4" xfId="7344"/>
    <cellStyle name="Normal 10 2 3 2 2 2 3 2 4 2" xfId="17589"/>
    <cellStyle name="Normal 10 2 3 2 2 2 3 2 4 2 2" xfId="49126"/>
    <cellStyle name="Normal 10 2 3 2 2 2 3 2 4 3" xfId="28748"/>
    <cellStyle name="Normal 10 2 3 2 2 2 3 2 4 4" xfId="38908"/>
    <cellStyle name="Normal 10 2 3 2 2 2 3 2 5" xfId="8861"/>
    <cellStyle name="Normal 10 2 3 2 2 2 3 2 5 2" xfId="19094"/>
    <cellStyle name="Normal 10 2 3 2 2 2 3 2 5 2 2" xfId="50631"/>
    <cellStyle name="Normal 10 2 3 2 2 2 3 2 5 3" xfId="32076"/>
    <cellStyle name="Normal 10 2 3 2 2 2 3 2 5 4" xfId="40413"/>
    <cellStyle name="Normal 10 2 3 2 2 2 3 2 6" xfId="11638"/>
    <cellStyle name="Normal 10 2 3 2 2 2 3 2 6 2" xfId="21866"/>
    <cellStyle name="Normal 10 2 3 2 2 2 3 2 6 2 2" xfId="53403"/>
    <cellStyle name="Normal 10 2 3 2 2 2 3 2 6 3" xfId="43185"/>
    <cellStyle name="Normal 10 2 3 2 2 2 3 2 7" xfId="14631"/>
    <cellStyle name="Normal 10 2 3 2 2 2 3 2 7 2" xfId="46170"/>
    <cellStyle name="Normal 10 2 3 2 2 2 3 2 8" xfId="25416"/>
    <cellStyle name="Normal 10 2 3 2 2 2 3 2 9" xfId="35977"/>
    <cellStyle name="Normal 10 2 3 2 2 2 3 3" xfId="4609"/>
    <cellStyle name="Normal 10 2 3 2 2 2 3 3 2" xfId="7767"/>
    <cellStyle name="Normal 10 2 3 2 2 2 3 3 2 2" xfId="18005"/>
    <cellStyle name="Normal 10 2 3 2 2 2 3 3 2 2 2" xfId="30828"/>
    <cellStyle name="Normal 10 2 3 2 2 2 3 3 2 2 3" xfId="49542"/>
    <cellStyle name="Normal 10 2 3 2 2 2 3 3 2 3" xfId="24243"/>
    <cellStyle name="Normal 10 2 3 2 2 2 3 3 2 3 2" xfId="34156"/>
    <cellStyle name="Normal 10 2 3 2 2 2 3 3 2 3 3" xfId="55779"/>
    <cellStyle name="Normal 10 2 3 2 2 2 3 3 2 4" xfId="27496"/>
    <cellStyle name="Normal 10 2 3 2 2 2 3 3 2 5" xfId="39324"/>
    <cellStyle name="Normal 10 2 3 2 2 2 3 3 3" xfId="9323"/>
    <cellStyle name="Normal 10 2 3 2 2 2 3 3 3 2" xfId="19556"/>
    <cellStyle name="Normal 10 2 3 2 2 2 3 3 3 2 2" xfId="51093"/>
    <cellStyle name="Normal 10 2 3 2 2 2 3 3 3 3" xfId="29164"/>
    <cellStyle name="Normal 10 2 3 2 2 2 3 3 3 4" xfId="40875"/>
    <cellStyle name="Normal 10 2 3 2 2 2 3 3 4" xfId="12100"/>
    <cellStyle name="Normal 10 2 3 2 2 2 3 3 4 2" xfId="22328"/>
    <cellStyle name="Normal 10 2 3 2 2 2 3 3 4 2 2" xfId="53865"/>
    <cellStyle name="Normal 10 2 3 2 2 2 3 3 4 3" xfId="32492"/>
    <cellStyle name="Normal 10 2 3 2 2 2 3 3 4 4" xfId="43647"/>
    <cellStyle name="Normal 10 2 3 2 2 2 3 3 5" xfId="15103"/>
    <cellStyle name="Normal 10 2 3 2 2 2 3 3 5 2" xfId="46642"/>
    <cellStyle name="Normal 10 2 3 2 2 2 3 3 6" xfId="25832"/>
    <cellStyle name="Normal 10 2 3 2 2 2 3 3 7" xfId="36439"/>
    <cellStyle name="Normal 10 2 3 2 2 2 3 4" xfId="5537"/>
    <cellStyle name="Normal 10 2 3 2 2 2 3 4 2" xfId="10247"/>
    <cellStyle name="Normal 10 2 3 2 2 2 3 4 2 2" xfId="20480"/>
    <cellStyle name="Normal 10 2 3 2 2 2 3 4 2 2 2" xfId="52017"/>
    <cellStyle name="Normal 10 2 3 2 2 2 3 4 2 3" xfId="29996"/>
    <cellStyle name="Normal 10 2 3 2 2 2 3 4 2 4" xfId="41799"/>
    <cellStyle name="Normal 10 2 3 2 2 2 3 4 3" xfId="13024"/>
    <cellStyle name="Normal 10 2 3 2 2 2 3 4 3 2" xfId="23252"/>
    <cellStyle name="Normal 10 2 3 2 2 2 3 4 3 2 2" xfId="54789"/>
    <cellStyle name="Normal 10 2 3 2 2 2 3 4 3 3" xfId="33324"/>
    <cellStyle name="Normal 10 2 3 2 2 2 3 4 3 4" xfId="44571"/>
    <cellStyle name="Normal 10 2 3 2 2 2 3 4 4" xfId="16028"/>
    <cellStyle name="Normal 10 2 3 2 2 2 3 4 4 2" xfId="47567"/>
    <cellStyle name="Normal 10 2 3 2 2 2 3 4 5" xfId="26664"/>
    <cellStyle name="Normal 10 2 3 2 2 2 3 4 6" xfId="37363"/>
    <cellStyle name="Normal 10 2 3 2 2 2 3 5" xfId="6808"/>
    <cellStyle name="Normal 10 2 3 2 2 2 3 5 2" xfId="17167"/>
    <cellStyle name="Normal 10 2 3 2 2 2 3 5 2 2" xfId="48704"/>
    <cellStyle name="Normal 10 2 3 2 2 2 3 5 3" xfId="28330"/>
    <cellStyle name="Normal 10 2 3 2 2 2 3 5 4" xfId="38492"/>
    <cellStyle name="Normal 10 2 3 2 2 2 3 6" xfId="8396"/>
    <cellStyle name="Normal 10 2 3 2 2 2 3 6 2" xfId="18632"/>
    <cellStyle name="Normal 10 2 3 2 2 2 3 6 2 2" xfId="50169"/>
    <cellStyle name="Normal 10 2 3 2 2 2 3 6 3" xfId="31660"/>
    <cellStyle name="Normal 10 2 3 2 2 2 3 6 4" xfId="39951"/>
    <cellStyle name="Normal 10 2 3 2 2 2 3 7" xfId="11176"/>
    <cellStyle name="Normal 10 2 3 2 2 2 3 7 2" xfId="21404"/>
    <cellStyle name="Normal 10 2 3 2 2 2 3 7 2 2" xfId="52941"/>
    <cellStyle name="Normal 10 2 3 2 2 2 3 7 3" xfId="42723"/>
    <cellStyle name="Normal 10 2 3 2 2 2 3 8" xfId="14036"/>
    <cellStyle name="Normal 10 2 3 2 2 2 3 8 2" xfId="45580"/>
    <cellStyle name="Normal 10 2 3 2 2 2 3 9" xfId="25000"/>
    <cellStyle name="Normal 10 2 3 2 2 2 4" xfId="4004"/>
    <cellStyle name="Normal 10 2 3 2 2 2 4 2" xfId="5070"/>
    <cellStyle name="Normal 10 2 3 2 2 2 4 2 2" xfId="7975"/>
    <cellStyle name="Normal 10 2 3 2 2 2 4 2 2 2" xfId="18213"/>
    <cellStyle name="Normal 10 2 3 2 2 2 4 2 2 2 2" xfId="31036"/>
    <cellStyle name="Normal 10 2 3 2 2 2 4 2 2 2 3" xfId="49750"/>
    <cellStyle name="Normal 10 2 3 2 2 2 4 2 2 3" xfId="24444"/>
    <cellStyle name="Normal 10 2 3 2 2 2 4 2 2 3 2" xfId="34364"/>
    <cellStyle name="Normal 10 2 3 2 2 2 4 2 2 3 3" xfId="55976"/>
    <cellStyle name="Normal 10 2 3 2 2 2 4 2 2 4" xfId="27704"/>
    <cellStyle name="Normal 10 2 3 2 2 2 4 2 2 5" xfId="39532"/>
    <cellStyle name="Normal 10 2 3 2 2 2 4 2 3" xfId="9782"/>
    <cellStyle name="Normal 10 2 3 2 2 2 4 2 3 2" xfId="20015"/>
    <cellStyle name="Normal 10 2 3 2 2 2 4 2 3 2 2" xfId="51552"/>
    <cellStyle name="Normal 10 2 3 2 2 2 4 2 3 3" xfId="29372"/>
    <cellStyle name="Normal 10 2 3 2 2 2 4 2 3 4" xfId="41334"/>
    <cellStyle name="Normal 10 2 3 2 2 2 4 2 4" xfId="12559"/>
    <cellStyle name="Normal 10 2 3 2 2 2 4 2 4 2" xfId="22787"/>
    <cellStyle name="Normal 10 2 3 2 2 2 4 2 4 2 2" xfId="54324"/>
    <cellStyle name="Normal 10 2 3 2 2 2 4 2 4 3" xfId="32700"/>
    <cellStyle name="Normal 10 2 3 2 2 2 4 2 4 4" xfId="44106"/>
    <cellStyle name="Normal 10 2 3 2 2 2 4 2 5" xfId="15563"/>
    <cellStyle name="Normal 10 2 3 2 2 2 4 2 5 2" xfId="47102"/>
    <cellStyle name="Normal 10 2 3 2 2 2 4 2 6" xfId="26040"/>
    <cellStyle name="Normal 10 2 3 2 2 2 4 2 7" xfId="36898"/>
    <cellStyle name="Normal 10 2 3 2 2 2 4 3" xfId="5998"/>
    <cellStyle name="Normal 10 2 3 2 2 2 4 3 2" xfId="10706"/>
    <cellStyle name="Normal 10 2 3 2 2 2 4 3 2 2" xfId="20939"/>
    <cellStyle name="Normal 10 2 3 2 2 2 4 3 2 2 2" xfId="52476"/>
    <cellStyle name="Normal 10 2 3 2 2 2 4 3 2 3" xfId="30204"/>
    <cellStyle name="Normal 10 2 3 2 2 2 4 3 2 4" xfId="42258"/>
    <cellStyle name="Normal 10 2 3 2 2 2 4 3 3" xfId="13483"/>
    <cellStyle name="Normal 10 2 3 2 2 2 4 3 3 2" xfId="23711"/>
    <cellStyle name="Normal 10 2 3 2 2 2 4 3 3 2 2" xfId="55248"/>
    <cellStyle name="Normal 10 2 3 2 2 2 4 3 3 3" xfId="33532"/>
    <cellStyle name="Normal 10 2 3 2 2 2 4 3 3 4" xfId="45030"/>
    <cellStyle name="Normal 10 2 3 2 2 2 4 3 4" xfId="16487"/>
    <cellStyle name="Normal 10 2 3 2 2 2 4 3 4 2" xfId="48026"/>
    <cellStyle name="Normal 10 2 3 2 2 2 4 3 5" xfId="26872"/>
    <cellStyle name="Normal 10 2 3 2 2 2 4 3 6" xfId="37822"/>
    <cellStyle name="Normal 10 2 3 2 2 2 4 4" xfId="7123"/>
    <cellStyle name="Normal 10 2 3 2 2 2 4 4 2" xfId="17380"/>
    <cellStyle name="Normal 10 2 3 2 2 2 4 4 2 2" xfId="48917"/>
    <cellStyle name="Normal 10 2 3 2 2 2 4 4 3" xfId="28540"/>
    <cellStyle name="Normal 10 2 3 2 2 2 4 4 4" xfId="38700"/>
    <cellStyle name="Normal 10 2 3 2 2 2 4 5" xfId="8858"/>
    <cellStyle name="Normal 10 2 3 2 2 2 4 5 2" xfId="19091"/>
    <cellStyle name="Normal 10 2 3 2 2 2 4 5 2 2" xfId="50628"/>
    <cellStyle name="Normal 10 2 3 2 2 2 4 5 3" xfId="31868"/>
    <cellStyle name="Normal 10 2 3 2 2 2 4 5 4" xfId="40410"/>
    <cellStyle name="Normal 10 2 3 2 2 2 4 6" xfId="11635"/>
    <cellStyle name="Normal 10 2 3 2 2 2 4 6 2" xfId="21863"/>
    <cellStyle name="Normal 10 2 3 2 2 2 4 6 2 2" xfId="53400"/>
    <cellStyle name="Normal 10 2 3 2 2 2 4 6 3" xfId="43182"/>
    <cellStyle name="Normal 10 2 3 2 2 2 4 7" xfId="14628"/>
    <cellStyle name="Normal 10 2 3 2 2 2 4 7 2" xfId="46167"/>
    <cellStyle name="Normal 10 2 3 2 2 2 4 8" xfId="25208"/>
    <cellStyle name="Normal 10 2 3 2 2 2 4 9" xfId="35974"/>
    <cellStyle name="Normal 10 2 3 2 2 2 5" xfId="4606"/>
    <cellStyle name="Normal 10 2 3 2 2 2 5 2" xfId="7557"/>
    <cellStyle name="Normal 10 2 3 2 2 2 5 2 2" xfId="17797"/>
    <cellStyle name="Normal 10 2 3 2 2 2 5 2 2 2" xfId="30620"/>
    <cellStyle name="Normal 10 2 3 2 2 2 5 2 2 3" xfId="49334"/>
    <cellStyle name="Normal 10 2 3 2 2 2 5 2 3" xfId="24701"/>
    <cellStyle name="Normal 10 2 3 2 2 2 5 2 3 2" xfId="33948"/>
    <cellStyle name="Normal 10 2 3 2 2 2 5 2 3 3" xfId="56228"/>
    <cellStyle name="Normal 10 2 3 2 2 2 5 2 4" xfId="27288"/>
    <cellStyle name="Normal 10 2 3 2 2 2 5 2 5" xfId="39116"/>
    <cellStyle name="Normal 10 2 3 2 2 2 5 3" xfId="9320"/>
    <cellStyle name="Normal 10 2 3 2 2 2 5 3 2" xfId="19553"/>
    <cellStyle name="Normal 10 2 3 2 2 2 5 3 2 2" xfId="51090"/>
    <cellStyle name="Normal 10 2 3 2 2 2 5 3 3" xfId="28956"/>
    <cellStyle name="Normal 10 2 3 2 2 2 5 3 4" xfId="40872"/>
    <cellStyle name="Normal 10 2 3 2 2 2 5 4" xfId="12097"/>
    <cellStyle name="Normal 10 2 3 2 2 2 5 4 2" xfId="22325"/>
    <cellStyle name="Normal 10 2 3 2 2 2 5 4 2 2" xfId="53862"/>
    <cellStyle name="Normal 10 2 3 2 2 2 5 4 3" xfId="32284"/>
    <cellStyle name="Normal 10 2 3 2 2 2 5 4 4" xfId="43644"/>
    <cellStyle name="Normal 10 2 3 2 2 2 5 5" xfId="15100"/>
    <cellStyle name="Normal 10 2 3 2 2 2 5 5 2" xfId="46639"/>
    <cellStyle name="Normal 10 2 3 2 2 2 5 6" xfId="25624"/>
    <cellStyle name="Normal 10 2 3 2 2 2 5 7" xfId="36436"/>
    <cellStyle name="Normal 10 2 3 2 2 2 6" xfId="5534"/>
    <cellStyle name="Normal 10 2 3 2 2 2 6 2" xfId="10244"/>
    <cellStyle name="Normal 10 2 3 2 2 2 6 2 2" xfId="20477"/>
    <cellStyle name="Normal 10 2 3 2 2 2 6 2 2 2" xfId="52014"/>
    <cellStyle name="Normal 10 2 3 2 2 2 6 2 3" xfId="29788"/>
    <cellStyle name="Normal 10 2 3 2 2 2 6 2 4" xfId="41796"/>
    <cellStyle name="Normal 10 2 3 2 2 2 6 3" xfId="13021"/>
    <cellStyle name="Normal 10 2 3 2 2 2 6 3 2" xfId="23249"/>
    <cellStyle name="Normal 10 2 3 2 2 2 6 3 2 2" xfId="54786"/>
    <cellStyle name="Normal 10 2 3 2 2 2 6 3 3" xfId="33116"/>
    <cellStyle name="Normal 10 2 3 2 2 2 6 3 4" xfId="44568"/>
    <cellStyle name="Normal 10 2 3 2 2 2 6 4" xfId="16025"/>
    <cellStyle name="Normal 10 2 3 2 2 2 6 4 2" xfId="47564"/>
    <cellStyle name="Normal 10 2 3 2 2 2 6 5" xfId="26456"/>
    <cellStyle name="Normal 10 2 3 2 2 2 6 6" xfId="37360"/>
    <cellStyle name="Normal 10 2 3 2 2 2 7" xfId="6488"/>
    <cellStyle name="Normal 10 2 3 2 2 2 7 2" xfId="16954"/>
    <cellStyle name="Normal 10 2 3 2 2 2 7 2 2" xfId="48492"/>
    <cellStyle name="Normal 10 2 3 2 2 2 7 3" xfId="28122"/>
    <cellStyle name="Normal 10 2 3 2 2 2 7 4" xfId="38284"/>
    <cellStyle name="Normal 10 2 3 2 2 2 8" xfId="8393"/>
    <cellStyle name="Normal 10 2 3 2 2 2 8 2" xfId="18629"/>
    <cellStyle name="Normal 10 2 3 2 2 2 8 2 2" xfId="50166"/>
    <cellStyle name="Normal 10 2 3 2 2 2 8 3" xfId="31452"/>
    <cellStyle name="Normal 10 2 3 2 2 2 8 4" xfId="39948"/>
    <cellStyle name="Normal 10 2 3 2 2 2 9" xfId="11173"/>
    <cellStyle name="Normal 10 2 3 2 2 2 9 2" xfId="21401"/>
    <cellStyle name="Normal 10 2 3 2 2 2 9 2 2" xfId="52938"/>
    <cellStyle name="Normal 10 2 3 2 2 2 9 3" xfId="42720"/>
    <cellStyle name="Normal 10 2 3 2 2 3" xfId="1229"/>
    <cellStyle name="Normal 10 2 3 2 2 3 10" xfId="24793"/>
    <cellStyle name="Normal 10 2 3 2 2 3 11" xfId="35516"/>
    <cellStyle name="Normal 10 2 3 2 2 3 2" xfId="1230"/>
    <cellStyle name="Normal 10 2 3 2 2 3 2 10" xfId="35517"/>
    <cellStyle name="Normal 10 2 3 2 2 3 2 2" xfId="4009"/>
    <cellStyle name="Normal 10 2 3 2 2 3 2 2 2" xfId="5075"/>
    <cellStyle name="Normal 10 2 3 2 2 3 2 2 2 2" xfId="8185"/>
    <cellStyle name="Normal 10 2 3 2 2 3 2 2 2 2 2" xfId="18423"/>
    <cellStyle name="Normal 10 2 3 2 2 3 2 2 2 2 2 2" xfId="31246"/>
    <cellStyle name="Normal 10 2 3 2 2 3 2 2 2 2 2 3" xfId="49960"/>
    <cellStyle name="Normal 10 2 3 2 2 3 2 2 2 2 3" xfId="24482"/>
    <cellStyle name="Normal 10 2 3 2 2 3 2 2 2 2 3 2" xfId="34574"/>
    <cellStyle name="Normal 10 2 3 2 2 3 2 2 2 2 3 3" xfId="56014"/>
    <cellStyle name="Normal 10 2 3 2 2 3 2 2 2 2 4" xfId="27914"/>
    <cellStyle name="Normal 10 2 3 2 2 3 2 2 2 2 5" xfId="39742"/>
    <cellStyle name="Normal 10 2 3 2 2 3 2 2 2 3" xfId="9787"/>
    <cellStyle name="Normal 10 2 3 2 2 3 2 2 2 3 2" xfId="20020"/>
    <cellStyle name="Normal 10 2 3 2 2 3 2 2 2 3 2 2" xfId="51557"/>
    <cellStyle name="Normal 10 2 3 2 2 3 2 2 2 3 3" xfId="29582"/>
    <cellStyle name="Normal 10 2 3 2 2 3 2 2 2 3 4" xfId="41339"/>
    <cellStyle name="Normal 10 2 3 2 2 3 2 2 2 4" xfId="12564"/>
    <cellStyle name="Normal 10 2 3 2 2 3 2 2 2 4 2" xfId="22792"/>
    <cellStyle name="Normal 10 2 3 2 2 3 2 2 2 4 2 2" xfId="54329"/>
    <cellStyle name="Normal 10 2 3 2 2 3 2 2 2 4 3" xfId="32910"/>
    <cellStyle name="Normal 10 2 3 2 2 3 2 2 2 4 4" xfId="44111"/>
    <cellStyle name="Normal 10 2 3 2 2 3 2 2 2 5" xfId="15568"/>
    <cellStyle name="Normal 10 2 3 2 2 3 2 2 2 5 2" xfId="47107"/>
    <cellStyle name="Normal 10 2 3 2 2 3 2 2 2 6" xfId="26250"/>
    <cellStyle name="Normal 10 2 3 2 2 3 2 2 2 7" xfId="36903"/>
    <cellStyle name="Normal 10 2 3 2 2 3 2 2 3" xfId="6003"/>
    <cellStyle name="Normal 10 2 3 2 2 3 2 2 3 2" xfId="10711"/>
    <cellStyle name="Normal 10 2 3 2 2 3 2 2 3 2 2" xfId="20944"/>
    <cellStyle name="Normal 10 2 3 2 2 3 2 2 3 2 2 2" xfId="52481"/>
    <cellStyle name="Normal 10 2 3 2 2 3 2 2 3 2 3" xfId="30414"/>
    <cellStyle name="Normal 10 2 3 2 2 3 2 2 3 2 4" xfId="42263"/>
    <cellStyle name="Normal 10 2 3 2 2 3 2 2 3 3" xfId="13488"/>
    <cellStyle name="Normal 10 2 3 2 2 3 2 2 3 3 2" xfId="23716"/>
    <cellStyle name="Normal 10 2 3 2 2 3 2 2 3 3 2 2" xfId="55253"/>
    <cellStyle name="Normal 10 2 3 2 2 3 2 2 3 3 3" xfId="33742"/>
    <cellStyle name="Normal 10 2 3 2 2 3 2 2 3 3 4" xfId="45035"/>
    <cellStyle name="Normal 10 2 3 2 2 3 2 2 3 4" xfId="16492"/>
    <cellStyle name="Normal 10 2 3 2 2 3 2 2 3 4 2" xfId="48031"/>
    <cellStyle name="Normal 10 2 3 2 2 3 2 2 3 5" xfId="27082"/>
    <cellStyle name="Normal 10 2 3 2 2 3 2 2 3 6" xfId="37827"/>
    <cellStyle name="Normal 10 2 3 2 2 3 2 2 4" xfId="7346"/>
    <cellStyle name="Normal 10 2 3 2 2 3 2 2 4 2" xfId="17591"/>
    <cellStyle name="Normal 10 2 3 2 2 3 2 2 4 2 2" xfId="49128"/>
    <cellStyle name="Normal 10 2 3 2 2 3 2 2 4 3" xfId="28750"/>
    <cellStyle name="Normal 10 2 3 2 2 3 2 2 4 4" xfId="38910"/>
    <cellStyle name="Normal 10 2 3 2 2 3 2 2 5" xfId="8863"/>
    <cellStyle name="Normal 10 2 3 2 2 3 2 2 5 2" xfId="19096"/>
    <cellStyle name="Normal 10 2 3 2 2 3 2 2 5 2 2" xfId="50633"/>
    <cellStyle name="Normal 10 2 3 2 2 3 2 2 5 3" xfId="32078"/>
    <cellStyle name="Normal 10 2 3 2 2 3 2 2 5 4" xfId="40415"/>
    <cellStyle name="Normal 10 2 3 2 2 3 2 2 6" xfId="11640"/>
    <cellStyle name="Normal 10 2 3 2 2 3 2 2 6 2" xfId="21868"/>
    <cellStyle name="Normal 10 2 3 2 2 3 2 2 6 2 2" xfId="53405"/>
    <cellStyle name="Normal 10 2 3 2 2 3 2 2 6 3" xfId="43187"/>
    <cellStyle name="Normal 10 2 3 2 2 3 2 2 7" xfId="14633"/>
    <cellStyle name="Normal 10 2 3 2 2 3 2 2 7 2" xfId="46172"/>
    <cellStyle name="Normal 10 2 3 2 2 3 2 2 8" xfId="25418"/>
    <cellStyle name="Normal 10 2 3 2 2 3 2 2 9" xfId="35979"/>
    <cellStyle name="Normal 10 2 3 2 2 3 2 3" xfId="4611"/>
    <cellStyle name="Normal 10 2 3 2 2 3 2 3 2" xfId="7769"/>
    <cellStyle name="Normal 10 2 3 2 2 3 2 3 2 2" xfId="18007"/>
    <cellStyle name="Normal 10 2 3 2 2 3 2 3 2 2 2" xfId="30830"/>
    <cellStyle name="Normal 10 2 3 2 2 3 2 3 2 2 3" xfId="49544"/>
    <cellStyle name="Normal 10 2 3 2 2 3 2 3 2 3" xfId="14608"/>
    <cellStyle name="Normal 10 2 3 2 2 3 2 3 2 3 2" xfId="34158"/>
    <cellStyle name="Normal 10 2 3 2 2 3 2 3 2 3 3" xfId="46147"/>
    <cellStyle name="Normal 10 2 3 2 2 3 2 3 2 4" xfId="27498"/>
    <cellStyle name="Normal 10 2 3 2 2 3 2 3 2 5" xfId="39326"/>
    <cellStyle name="Normal 10 2 3 2 2 3 2 3 3" xfId="9325"/>
    <cellStyle name="Normal 10 2 3 2 2 3 2 3 3 2" xfId="19558"/>
    <cellStyle name="Normal 10 2 3 2 2 3 2 3 3 2 2" xfId="51095"/>
    <cellStyle name="Normal 10 2 3 2 2 3 2 3 3 3" xfId="29166"/>
    <cellStyle name="Normal 10 2 3 2 2 3 2 3 3 4" xfId="40877"/>
    <cellStyle name="Normal 10 2 3 2 2 3 2 3 4" xfId="12102"/>
    <cellStyle name="Normal 10 2 3 2 2 3 2 3 4 2" xfId="22330"/>
    <cellStyle name="Normal 10 2 3 2 2 3 2 3 4 2 2" xfId="53867"/>
    <cellStyle name="Normal 10 2 3 2 2 3 2 3 4 3" xfId="32494"/>
    <cellStyle name="Normal 10 2 3 2 2 3 2 3 4 4" xfId="43649"/>
    <cellStyle name="Normal 10 2 3 2 2 3 2 3 5" xfId="15105"/>
    <cellStyle name="Normal 10 2 3 2 2 3 2 3 5 2" xfId="46644"/>
    <cellStyle name="Normal 10 2 3 2 2 3 2 3 6" xfId="25834"/>
    <cellStyle name="Normal 10 2 3 2 2 3 2 3 7" xfId="36441"/>
    <cellStyle name="Normal 10 2 3 2 2 3 2 4" xfId="5539"/>
    <cellStyle name="Normal 10 2 3 2 2 3 2 4 2" xfId="10249"/>
    <cellStyle name="Normal 10 2 3 2 2 3 2 4 2 2" xfId="20482"/>
    <cellStyle name="Normal 10 2 3 2 2 3 2 4 2 2 2" xfId="52019"/>
    <cellStyle name="Normal 10 2 3 2 2 3 2 4 2 3" xfId="29998"/>
    <cellStyle name="Normal 10 2 3 2 2 3 2 4 2 4" xfId="41801"/>
    <cellStyle name="Normal 10 2 3 2 2 3 2 4 3" xfId="13026"/>
    <cellStyle name="Normal 10 2 3 2 2 3 2 4 3 2" xfId="23254"/>
    <cellStyle name="Normal 10 2 3 2 2 3 2 4 3 2 2" xfId="54791"/>
    <cellStyle name="Normal 10 2 3 2 2 3 2 4 3 3" xfId="33326"/>
    <cellStyle name="Normal 10 2 3 2 2 3 2 4 3 4" xfId="44573"/>
    <cellStyle name="Normal 10 2 3 2 2 3 2 4 4" xfId="16030"/>
    <cellStyle name="Normal 10 2 3 2 2 3 2 4 4 2" xfId="47569"/>
    <cellStyle name="Normal 10 2 3 2 2 3 2 4 5" xfId="26666"/>
    <cellStyle name="Normal 10 2 3 2 2 3 2 4 6" xfId="37365"/>
    <cellStyle name="Normal 10 2 3 2 2 3 2 5" xfId="6810"/>
    <cellStyle name="Normal 10 2 3 2 2 3 2 5 2" xfId="17169"/>
    <cellStyle name="Normal 10 2 3 2 2 3 2 5 2 2" xfId="48706"/>
    <cellStyle name="Normal 10 2 3 2 2 3 2 5 3" xfId="28332"/>
    <cellStyle name="Normal 10 2 3 2 2 3 2 5 4" xfId="38494"/>
    <cellStyle name="Normal 10 2 3 2 2 3 2 6" xfId="8398"/>
    <cellStyle name="Normal 10 2 3 2 2 3 2 6 2" xfId="18634"/>
    <cellStyle name="Normal 10 2 3 2 2 3 2 6 2 2" xfId="50171"/>
    <cellStyle name="Normal 10 2 3 2 2 3 2 6 3" xfId="31662"/>
    <cellStyle name="Normal 10 2 3 2 2 3 2 6 4" xfId="39953"/>
    <cellStyle name="Normal 10 2 3 2 2 3 2 7" xfId="11178"/>
    <cellStyle name="Normal 10 2 3 2 2 3 2 7 2" xfId="21406"/>
    <cellStyle name="Normal 10 2 3 2 2 3 2 7 2 2" xfId="52943"/>
    <cellStyle name="Normal 10 2 3 2 2 3 2 7 3" xfId="42725"/>
    <cellStyle name="Normal 10 2 3 2 2 3 2 8" xfId="14038"/>
    <cellStyle name="Normal 10 2 3 2 2 3 2 8 2" xfId="45582"/>
    <cellStyle name="Normal 10 2 3 2 2 3 2 9" xfId="25002"/>
    <cellStyle name="Normal 10 2 3 2 2 3 3" xfId="4008"/>
    <cellStyle name="Normal 10 2 3 2 2 3 3 2" xfId="5074"/>
    <cellStyle name="Normal 10 2 3 2 2 3 3 2 2" xfId="7977"/>
    <cellStyle name="Normal 10 2 3 2 2 3 3 2 2 2" xfId="18215"/>
    <cellStyle name="Normal 10 2 3 2 2 3 3 2 2 2 2" xfId="31038"/>
    <cellStyle name="Normal 10 2 3 2 2 3 3 2 2 2 3" xfId="49752"/>
    <cellStyle name="Normal 10 2 3 2 2 3 3 2 2 3" xfId="24429"/>
    <cellStyle name="Normal 10 2 3 2 2 3 3 2 2 3 2" xfId="34366"/>
    <cellStyle name="Normal 10 2 3 2 2 3 3 2 2 3 3" xfId="55961"/>
    <cellStyle name="Normal 10 2 3 2 2 3 3 2 2 4" xfId="27706"/>
    <cellStyle name="Normal 10 2 3 2 2 3 3 2 2 5" xfId="39534"/>
    <cellStyle name="Normal 10 2 3 2 2 3 3 2 3" xfId="9786"/>
    <cellStyle name="Normal 10 2 3 2 2 3 3 2 3 2" xfId="20019"/>
    <cellStyle name="Normal 10 2 3 2 2 3 3 2 3 2 2" xfId="51556"/>
    <cellStyle name="Normal 10 2 3 2 2 3 3 2 3 3" xfId="29374"/>
    <cellStyle name="Normal 10 2 3 2 2 3 3 2 3 4" xfId="41338"/>
    <cellStyle name="Normal 10 2 3 2 2 3 3 2 4" xfId="12563"/>
    <cellStyle name="Normal 10 2 3 2 2 3 3 2 4 2" xfId="22791"/>
    <cellStyle name="Normal 10 2 3 2 2 3 3 2 4 2 2" xfId="54328"/>
    <cellStyle name="Normal 10 2 3 2 2 3 3 2 4 3" xfId="32702"/>
    <cellStyle name="Normal 10 2 3 2 2 3 3 2 4 4" xfId="44110"/>
    <cellStyle name="Normal 10 2 3 2 2 3 3 2 5" xfId="15567"/>
    <cellStyle name="Normal 10 2 3 2 2 3 3 2 5 2" xfId="47106"/>
    <cellStyle name="Normal 10 2 3 2 2 3 3 2 6" xfId="26042"/>
    <cellStyle name="Normal 10 2 3 2 2 3 3 2 7" xfId="36902"/>
    <cellStyle name="Normal 10 2 3 2 2 3 3 3" xfId="6002"/>
    <cellStyle name="Normal 10 2 3 2 2 3 3 3 2" xfId="10710"/>
    <cellStyle name="Normal 10 2 3 2 2 3 3 3 2 2" xfId="20943"/>
    <cellStyle name="Normal 10 2 3 2 2 3 3 3 2 2 2" xfId="52480"/>
    <cellStyle name="Normal 10 2 3 2 2 3 3 3 2 3" xfId="30206"/>
    <cellStyle name="Normal 10 2 3 2 2 3 3 3 2 4" xfId="42262"/>
    <cellStyle name="Normal 10 2 3 2 2 3 3 3 3" xfId="13487"/>
    <cellStyle name="Normal 10 2 3 2 2 3 3 3 3 2" xfId="23715"/>
    <cellStyle name="Normal 10 2 3 2 2 3 3 3 3 2 2" xfId="55252"/>
    <cellStyle name="Normal 10 2 3 2 2 3 3 3 3 3" xfId="33534"/>
    <cellStyle name="Normal 10 2 3 2 2 3 3 3 3 4" xfId="45034"/>
    <cellStyle name="Normal 10 2 3 2 2 3 3 3 4" xfId="16491"/>
    <cellStyle name="Normal 10 2 3 2 2 3 3 3 4 2" xfId="48030"/>
    <cellStyle name="Normal 10 2 3 2 2 3 3 3 5" xfId="26874"/>
    <cellStyle name="Normal 10 2 3 2 2 3 3 3 6" xfId="37826"/>
    <cellStyle name="Normal 10 2 3 2 2 3 3 4" xfId="7125"/>
    <cellStyle name="Normal 10 2 3 2 2 3 3 4 2" xfId="17382"/>
    <cellStyle name="Normal 10 2 3 2 2 3 3 4 2 2" xfId="48919"/>
    <cellStyle name="Normal 10 2 3 2 2 3 3 4 3" xfId="28542"/>
    <cellStyle name="Normal 10 2 3 2 2 3 3 4 4" xfId="38702"/>
    <cellStyle name="Normal 10 2 3 2 2 3 3 5" xfId="8862"/>
    <cellStyle name="Normal 10 2 3 2 2 3 3 5 2" xfId="19095"/>
    <cellStyle name="Normal 10 2 3 2 2 3 3 5 2 2" xfId="50632"/>
    <cellStyle name="Normal 10 2 3 2 2 3 3 5 3" xfId="31870"/>
    <cellStyle name="Normal 10 2 3 2 2 3 3 5 4" xfId="40414"/>
    <cellStyle name="Normal 10 2 3 2 2 3 3 6" xfId="11639"/>
    <cellStyle name="Normal 10 2 3 2 2 3 3 6 2" xfId="21867"/>
    <cellStyle name="Normal 10 2 3 2 2 3 3 6 2 2" xfId="53404"/>
    <cellStyle name="Normal 10 2 3 2 2 3 3 6 3" xfId="43186"/>
    <cellStyle name="Normal 10 2 3 2 2 3 3 7" xfId="14632"/>
    <cellStyle name="Normal 10 2 3 2 2 3 3 7 2" xfId="46171"/>
    <cellStyle name="Normal 10 2 3 2 2 3 3 8" xfId="25210"/>
    <cellStyle name="Normal 10 2 3 2 2 3 3 9" xfId="35978"/>
    <cellStyle name="Normal 10 2 3 2 2 3 4" xfId="4610"/>
    <cellStyle name="Normal 10 2 3 2 2 3 4 2" xfId="7559"/>
    <cellStyle name="Normal 10 2 3 2 2 3 4 2 2" xfId="17799"/>
    <cellStyle name="Normal 10 2 3 2 2 3 4 2 2 2" xfId="30622"/>
    <cellStyle name="Normal 10 2 3 2 2 3 4 2 2 3" xfId="49336"/>
    <cellStyle name="Normal 10 2 3 2 2 3 4 2 3" xfId="24745"/>
    <cellStyle name="Normal 10 2 3 2 2 3 4 2 3 2" xfId="33950"/>
    <cellStyle name="Normal 10 2 3 2 2 3 4 2 3 3" xfId="56271"/>
    <cellStyle name="Normal 10 2 3 2 2 3 4 2 4" xfId="27290"/>
    <cellStyle name="Normal 10 2 3 2 2 3 4 2 5" xfId="39118"/>
    <cellStyle name="Normal 10 2 3 2 2 3 4 3" xfId="9324"/>
    <cellStyle name="Normal 10 2 3 2 2 3 4 3 2" xfId="19557"/>
    <cellStyle name="Normal 10 2 3 2 2 3 4 3 2 2" xfId="51094"/>
    <cellStyle name="Normal 10 2 3 2 2 3 4 3 3" xfId="28958"/>
    <cellStyle name="Normal 10 2 3 2 2 3 4 3 4" xfId="40876"/>
    <cellStyle name="Normal 10 2 3 2 2 3 4 4" xfId="12101"/>
    <cellStyle name="Normal 10 2 3 2 2 3 4 4 2" xfId="22329"/>
    <cellStyle name="Normal 10 2 3 2 2 3 4 4 2 2" xfId="53866"/>
    <cellStyle name="Normal 10 2 3 2 2 3 4 4 3" xfId="32286"/>
    <cellStyle name="Normal 10 2 3 2 2 3 4 4 4" xfId="43648"/>
    <cellStyle name="Normal 10 2 3 2 2 3 4 5" xfId="15104"/>
    <cellStyle name="Normal 10 2 3 2 2 3 4 5 2" xfId="46643"/>
    <cellStyle name="Normal 10 2 3 2 2 3 4 6" xfId="25626"/>
    <cellStyle name="Normal 10 2 3 2 2 3 4 7" xfId="36440"/>
    <cellStyle name="Normal 10 2 3 2 2 3 5" xfId="5538"/>
    <cellStyle name="Normal 10 2 3 2 2 3 5 2" xfId="10248"/>
    <cellStyle name="Normal 10 2 3 2 2 3 5 2 2" xfId="20481"/>
    <cellStyle name="Normal 10 2 3 2 2 3 5 2 2 2" xfId="52018"/>
    <cellStyle name="Normal 10 2 3 2 2 3 5 2 3" xfId="29790"/>
    <cellStyle name="Normal 10 2 3 2 2 3 5 2 4" xfId="41800"/>
    <cellStyle name="Normal 10 2 3 2 2 3 5 3" xfId="13025"/>
    <cellStyle name="Normal 10 2 3 2 2 3 5 3 2" xfId="23253"/>
    <cellStyle name="Normal 10 2 3 2 2 3 5 3 2 2" xfId="54790"/>
    <cellStyle name="Normal 10 2 3 2 2 3 5 3 3" xfId="33118"/>
    <cellStyle name="Normal 10 2 3 2 2 3 5 3 4" xfId="44572"/>
    <cellStyle name="Normal 10 2 3 2 2 3 5 4" xfId="16029"/>
    <cellStyle name="Normal 10 2 3 2 2 3 5 4 2" xfId="47568"/>
    <cellStyle name="Normal 10 2 3 2 2 3 5 5" xfId="26458"/>
    <cellStyle name="Normal 10 2 3 2 2 3 5 6" xfId="37364"/>
    <cellStyle name="Normal 10 2 3 2 2 3 6" xfId="6490"/>
    <cellStyle name="Normal 10 2 3 2 2 3 6 2" xfId="16956"/>
    <cellStyle name="Normal 10 2 3 2 2 3 6 2 2" xfId="48494"/>
    <cellStyle name="Normal 10 2 3 2 2 3 6 3" xfId="28124"/>
    <cellStyle name="Normal 10 2 3 2 2 3 6 4" xfId="38286"/>
    <cellStyle name="Normal 10 2 3 2 2 3 7" xfId="8397"/>
    <cellStyle name="Normal 10 2 3 2 2 3 7 2" xfId="18633"/>
    <cellStyle name="Normal 10 2 3 2 2 3 7 2 2" xfId="50170"/>
    <cellStyle name="Normal 10 2 3 2 2 3 7 3" xfId="31454"/>
    <cellStyle name="Normal 10 2 3 2 2 3 7 4" xfId="39952"/>
    <cellStyle name="Normal 10 2 3 2 2 3 8" xfId="11177"/>
    <cellStyle name="Normal 10 2 3 2 2 3 8 2" xfId="21405"/>
    <cellStyle name="Normal 10 2 3 2 2 3 8 2 2" xfId="52942"/>
    <cellStyle name="Normal 10 2 3 2 2 3 8 3" xfId="42724"/>
    <cellStyle name="Normal 10 2 3 2 2 3 9" xfId="14037"/>
    <cellStyle name="Normal 10 2 3 2 2 3 9 2" xfId="45581"/>
    <cellStyle name="Normal 10 2 3 2 2 4" xfId="1231"/>
    <cellStyle name="Normal 10 2 3 2 2 4 10" xfId="35518"/>
    <cellStyle name="Normal 10 2 3 2 2 4 2" xfId="4010"/>
    <cellStyle name="Normal 10 2 3 2 2 4 2 2" xfId="5076"/>
    <cellStyle name="Normal 10 2 3 2 2 4 2 2 2" xfId="8182"/>
    <cellStyle name="Normal 10 2 3 2 2 4 2 2 2 2" xfId="18420"/>
    <cellStyle name="Normal 10 2 3 2 2 4 2 2 2 2 2" xfId="31243"/>
    <cellStyle name="Normal 10 2 3 2 2 4 2 2 2 2 3" xfId="49957"/>
    <cellStyle name="Normal 10 2 3 2 2 4 2 2 2 3" xfId="24594"/>
    <cellStyle name="Normal 10 2 3 2 2 4 2 2 2 3 2" xfId="34571"/>
    <cellStyle name="Normal 10 2 3 2 2 4 2 2 2 3 3" xfId="56121"/>
    <cellStyle name="Normal 10 2 3 2 2 4 2 2 2 4" xfId="27911"/>
    <cellStyle name="Normal 10 2 3 2 2 4 2 2 2 5" xfId="39739"/>
    <cellStyle name="Normal 10 2 3 2 2 4 2 2 3" xfId="9788"/>
    <cellStyle name="Normal 10 2 3 2 2 4 2 2 3 2" xfId="20021"/>
    <cellStyle name="Normal 10 2 3 2 2 4 2 2 3 2 2" xfId="51558"/>
    <cellStyle name="Normal 10 2 3 2 2 4 2 2 3 3" xfId="29579"/>
    <cellStyle name="Normal 10 2 3 2 2 4 2 2 3 4" xfId="41340"/>
    <cellStyle name="Normal 10 2 3 2 2 4 2 2 4" xfId="12565"/>
    <cellStyle name="Normal 10 2 3 2 2 4 2 2 4 2" xfId="22793"/>
    <cellStyle name="Normal 10 2 3 2 2 4 2 2 4 2 2" xfId="54330"/>
    <cellStyle name="Normal 10 2 3 2 2 4 2 2 4 3" xfId="32907"/>
    <cellStyle name="Normal 10 2 3 2 2 4 2 2 4 4" xfId="44112"/>
    <cellStyle name="Normal 10 2 3 2 2 4 2 2 5" xfId="15569"/>
    <cellStyle name="Normal 10 2 3 2 2 4 2 2 5 2" xfId="47108"/>
    <cellStyle name="Normal 10 2 3 2 2 4 2 2 6" xfId="26247"/>
    <cellStyle name="Normal 10 2 3 2 2 4 2 2 7" xfId="36904"/>
    <cellStyle name="Normal 10 2 3 2 2 4 2 3" xfId="6004"/>
    <cellStyle name="Normal 10 2 3 2 2 4 2 3 2" xfId="10712"/>
    <cellStyle name="Normal 10 2 3 2 2 4 2 3 2 2" xfId="20945"/>
    <cellStyle name="Normal 10 2 3 2 2 4 2 3 2 2 2" xfId="52482"/>
    <cellStyle name="Normal 10 2 3 2 2 4 2 3 2 3" xfId="30411"/>
    <cellStyle name="Normal 10 2 3 2 2 4 2 3 2 4" xfId="42264"/>
    <cellStyle name="Normal 10 2 3 2 2 4 2 3 3" xfId="13489"/>
    <cellStyle name="Normal 10 2 3 2 2 4 2 3 3 2" xfId="23717"/>
    <cellStyle name="Normal 10 2 3 2 2 4 2 3 3 2 2" xfId="55254"/>
    <cellStyle name="Normal 10 2 3 2 2 4 2 3 3 3" xfId="33739"/>
    <cellStyle name="Normal 10 2 3 2 2 4 2 3 3 4" xfId="45036"/>
    <cellStyle name="Normal 10 2 3 2 2 4 2 3 4" xfId="16493"/>
    <cellStyle name="Normal 10 2 3 2 2 4 2 3 4 2" xfId="48032"/>
    <cellStyle name="Normal 10 2 3 2 2 4 2 3 5" xfId="27079"/>
    <cellStyle name="Normal 10 2 3 2 2 4 2 3 6" xfId="37828"/>
    <cellStyle name="Normal 10 2 3 2 2 4 2 4" xfId="7343"/>
    <cellStyle name="Normal 10 2 3 2 2 4 2 4 2" xfId="17588"/>
    <cellStyle name="Normal 10 2 3 2 2 4 2 4 2 2" xfId="49125"/>
    <cellStyle name="Normal 10 2 3 2 2 4 2 4 3" xfId="28747"/>
    <cellStyle name="Normal 10 2 3 2 2 4 2 4 4" xfId="38907"/>
    <cellStyle name="Normal 10 2 3 2 2 4 2 5" xfId="8864"/>
    <cellStyle name="Normal 10 2 3 2 2 4 2 5 2" xfId="19097"/>
    <cellStyle name="Normal 10 2 3 2 2 4 2 5 2 2" xfId="50634"/>
    <cellStyle name="Normal 10 2 3 2 2 4 2 5 3" xfId="32075"/>
    <cellStyle name="Normal 10 2 3 2 2 4 2 5 4" xfId="40416"/>
    <cellStyle name="Normal 10 2 3 2 2 4 2 6" xfId="11641"/>
    <cellStyle name="Normal 10 2 3 2 2 4 2 6 2" xfId="21869"/>
    <cellStyle name="Normal 10 2 3 2 2 4 2 6 2 2" xfId="53406"/>
    <cellStyle name="Normal 10 2 3 2 2 4 2 6 3" xfId="43188"/>
    <cellStyle name="Normal 10 2 3 2 2 4 2 7" xfId="14634"/>
    <cellStyle name="Normal 10 2 3 2 2 4 2 7 2" xfId="46173"/>
    <cellStyle name="Normal 10 2 3 2 2 4 2 8" xfId="25415"/>
    <cellStyle name="Normal 10 2 3 2 2 4 2 9" xfId="35980"/>
    <cellStyle name="Normal 10 2 3 2 2 4 3" xfId="4612"/>
    <cellStyle name="Normal 10 2 3 2 2 4 3 2" xfId="7766"/>
    <cellStyle name="Normal 10 2 3 2 2 4 3 2 2" xfId="18004"/>
    <cellStyle name="Normal 10 2 3 2 2 4 3 2 2 2" xfId="30827"/>
    <cellStyle name="Normal 10 2 3 2 2 4 3 2 2 3" xfId="49541"/>
    <cellStyle name="Normal 10 2 3 2 2 4 3 2 3" xfId="24478"/>
    <cellStyle name="Normal 10 2 3 2 2 4 3 2 3 2" xfId="34155"/>
    <cellStyle name="Normal 10 2 3 2 2 4 3 2 3 3" xfId="56010"/>
    <cellStyle name="Normal 10 2 3 2 2 4 3 2 4" xfId="27495"/>
    <cellStyle name="Normal 10 2 3 2 2 4 3 2 5" xfId="39323"/>
    <cellStyle name="Normal 10 2 3 2 2 4 3 3" xfId="9326"/>
    <cellStyle name="Normal 10 2 3 2 2 4 3 3 2" xfId="19559"/>
    <cellStyle name="Normal 10 2 3 2 2 4 3 3 2 2" xfId="51096"/>
    <cellStyle name="Normal 10 2 3 2 2 4 3 3 3" xfId="29163"/>
    <cellStyle name="Normal 10 2 3 2 2 4 3 3 4" xfId="40878"/>
    <cellStyle name="Normal 10 2 3 2 2 4 3 4" xfId="12103"/>
    <cellStyle name="Normal 10 2 3 2 2 4 3 4 2" xfId="22331"/>
    <cellStyle name="Normal 10 2 3 2 2 4 3 4 2 2" xfId="53868"/>
    <cellStyle name="Normal 10 2 3 2 2 4 3 4 3" xfId="32491"/>
    <cellStyle name="Normal 10 2 3 2 2 4 3 4 4" xfId="43650"/>
    <cellStyle name="Normal 10 2 3 2 2 4 3 5" xfId="15106"/>
    <cellStyle name="Normal 10 2 3 2 2 4 3 5 2" xfId="46645"/>
    <cellStyle name="Normal 10 2 3 2 2 4 3 6" xfId="25831"/>
    <cellStyle name="Normal 10 2 3 2 2 4 3 7" xfId="36442"/>
    <cellStyle name="Normal 10 2 3 2 2 4 4" xfId="5540"/>
    <cellStyle name="Normal 10 2 3 2 2 4 4 2" xfId="10250"/>
    <cellStyle name="Normal 10 2 3 2 2 4 4 2 2" xfId="20483"/>
    <cellStyle name="Normal 10 2 3 2 2 4 4 2 2 2" xfId="52020"/>
    <cellStyle name="Normal 10 2 3 2 2 4 4 2 3" xfId="29995"/>
    <cellStyle name="Normal 10 2 3 2 2 4 4 2 4" xfId="41802"/>
    <cellStyle name="Normal 10 2 3 2 2 4 4 3" xfId="13027"/>
    <cellStyle name="Normal 10 2 3 2 2 4 4 3 2" xfId="23255"/>
    <cellStyle name="Normal 10 2 3 2 2 4 4 3 2 2" xfId="54792"/>
    <cellStyle name="Normal 10 2 3 2 2 4 4 3 3" xfId="33323"/>
    <cellStyle name="Normal 10 2 3 2 2 4 4 3 4" xfId="44574"/>
    <cellStyle name="Normal 10 2 3 2 2 4 4 4" xfId="16031"/>
    <cellStyle name="Normal 10 2 3 2 2 4 4 4 2" xfId="47570"/>
    <cellStyle name="Normal 10 2 3 2 2 4 4 5" xfId="26663"/>
    <cellStyle name="Normal 10 2 3 2 2 4 4 6" xfId="37366"/>
    <cellStyle name="Normal 10 2 3 2 2 4 5" xfId="6807"/>
    <cellStyle name="Normal 10 2 3 2 2 4 5 2" xfId="17166"/>
    <cellStyle name="Normal 10 2 3 2 2 4 5 2 2" xfId="48703"/>
    <cellStyle name="Normal 10 2 3 2 2 4 5 3" xfId="28329"/>
    <cellStyle name="Normal 10 2 3 2 2 4 5 4" xfId="38491"/>
    <cellStyle name="Normal 10 2 3 2 2 4 6" xfId="8399"/>
    <cellStyle name="Normal 10 2 3 2 2 4 6 2" xfId="18635"/>
    <cellStyle name="Normal 10 2 3 2 2 4 6 2 2" xfId="50172"/>
    <cellStyle name="Normal 10 2 3 2 2 4 6 3" xfId="31659"/>
    <cellStyle name="Normal 10 2 3 2 2 4 6 4" xfId="39954"/>
    <cellStyle name="Normal 10 2 3 2 2 4 7" xfId="11179"/>
    <cellStyle name="Normal 10 2 3 2 2 4 7 2" xfId="21407"/>
    <cellStyle name="Normal 10 2 3 2 2 4 7 2 2" xfId="52944"/>
    <cellStyle name="Normal 10 2 3 2 2 4 7 3" xfId="42726"/>
    <cellStyle name="Normal 10 2 3 2 2 4 8" xfId="14039"/>
    <cellStyle name="Normal 10 2 3 2 2 4 8 2" xfId="45583"/>
    <cellStyle name="Normal 10 2 3 2 2 4 9" xfId="24999"/>
    <cellStyle name="Normal 10 2 3 2 2 5" xfId="3146"/>
    <cellStyle name="Normal 10 2 3 2 2 5 10" xfId="35924"/>
    <cellStyle name="Normal 10 2 3 2 2 5 2" xfId="4550"/>
    <cellStyle name="Normal 10 2 3 2 2 5 2 2" xfId="5482"/>
    <cellStyle name="Normal 10 2 3 2 2 5 2 2 2" xfId="10194"/>
    <cellStyle name="Normal 10 2 3 2 2 5 2 2 2 2" xfId="20427"/>
    <cellStyle name="Normal 10 2 3 2 2 5 2 2 2 2 2" xfId="51964"/>
    <cellStyle name="Normal 10 2 3 2 2 5 2 2 2 3" xfId="31035"/>
    <cellStyle name="Normal 10 2 3 2 2 5 2 2 2 4" xfId="41746"/>
    <cellStyle name="Normal 10 2 3 2 2 5 2 2 3" xfId="12971"/>
    <cellStyle name="Normal 10 2 3 2 2 5 2 2 3 2" xfId="23199"/>
    <cellStyle name="Normal 10 2 3 2 2 5 2 2 3 2 2" xfId="54736"/>
    <cellStyle name="Normal 10 2 3 2 2 5 2 2 3 3" xfId="34363"/>
    <cellStyle name="Normal 10 2 3 2 2 5 2 2 3 4" xfId="44518"/>
    <cellStyle name="Normal 10 2 3 2 2 5 2 2 4" xfId="15975"/>
    <cellStyle name="Normal 10 2 3 2 2 5 2 2 4 2" xfId="47514"/>
    <cellStyle name="Normal 10 2 3 2 2 5 2 2 5" xfId="27703"/>
    <cellStyle name="Normal 10 2 3 2 2 5 2 2 6" xfId="37310"/>
    <cellStyle name="Normal 10 2 3 2 2 5 2 3" xfId="6410"/>
    <cellStyle name="Normal 10 2 3 2 2 5 2 3 2" xfId="11118"/>
    <cellStyle name="Normal 10 2 3 2 2 5 2 3 2 2" xfId="21351"/>
    <cellStyle name="Normal 10 2 3 2 2 5 2 3 2 2 2" xfId="52888"/>
    <cellStyle name="Normal 10 2 3 2 2 5 2 3 2 3" xfId="42670"/>
    <cellStyle name="Normal 10 2 3 2 2 5 2 3 3" xfId="13895"/>
    <cellStyle name="Normal 10 2 3 2 2 5 2 3 3 2" xfId="24123"/>
    <cellStyle name="Normal 10 2 3 2 2 5 2 3 3 2 2" xfId="55660"/>
    <cellStyle name="Normal 10 2 3 2 2 5 2 3 3 3" xfId="45442"/>
    <cellStyle name="Normal 10 2 3 2 2 5 2 3 4" xfId="16899"/>
    <cellStyle name="Normal 10 2 3 2 2 5 2 3 4 2" xfId="48438"/>
    <cellStyle name="Normal 10 2 3 2 2 5 2 3 5" xfId="29371"/>
    <cellStyle name="Normal 10 2 3 2 2 5 2 3 6" xfId="38234"/>
    <cellStyle name="Normal 10 2 3 2 2 5 2 4" xfId="7974"/>
    <cellStyle name="Normal 10 2 3 2 2 5 2 4 2" xfId="18212"/>
    <cellStyle name="Normal 10 2 3 2 2 5 2 4 2 2" xfId="49749"/>
    <cellStyle name="Normal 10 2 3 2 2 5 2 4 3" xfId="32699"/>
    <cellStyle name="Normal 10 2 3 2 2 5 2 4 4" xfId="39531"/>
    <cellStyle name="Normal 10 2 3 2 2 5 2 5" xfId="9270"/>
    <cellStyle name="Normal 10 2 3 2 2 5 2 5 2" xfId="19503"/>
    <cellStyle name="Normal 10 2 3 2 2 5 2 5 2 2" xfId="51040"/>
    <cellStyle name="Normal 10 2 3 2 2 5 2 5 3" xfId="40822"/>
    <cellStyle name="Normal 10 2 3 2 2 5 2 6" xfId="12047"/>
    <cellStyle name="Normal 10 2 3 2 2 5 2 6 2" xfId="22275"/>
    <cellStyle name="Normal 10 2 3 2 2 5 2 6 2 2" xfId="53812"/>
    <cellStyle name="Normal 10 2 3 2 2 5 2 6 3" xfId="43594"/>
    <cellStyle name="Normal 10 2 3 2 2 5 2 7" xfId="15049"/>
    <cellStyle name="Normal 10 2 3 2 2 5 2 7 2" xfId="46588"/>
    <cellStyle name="Normal 10 2 3 2 2 5 2 8" xfId="26039"/>
    <cellStyle name="Normal 10 2 3 2 2 5 2 9" xfId="36386"/>
    <cellStyle name="Normal 10 2 3 2 2 5 3" xfId="5019"/>
    <cellStyle name="Normal 10 2 3 2 2 5 3 2" xfId="9732"/>
    <cellStyle name="Normal 10 2 3 2 2 5 3 2 2" xfId="19965"/>
    <cellStyle name="Normal 10 2 3 2 2 5 3 2 2 2" xfId="51502"/>
    <cellStyle name="Normal 10 2 3 2 2 5 3 2 3" xfId="30203"/>
    <cellStyle name="Normal 10 2 3 2 2 5 3 2 4" xfId="41284"/>
    <cellStyle name="Normal 10 2 3 2 2 5 3 3" xfId="12509"/>
    <cellStyle name="Normal 10 2 3 2 2 5 3 3 2" xfId="22737"/>
    <cellStyle name="Normal 10 2 3 2 2 5 3 3 2 2" xfId="54274"/>
    <cellStyle name="Normal 10 2 3 2 2 5 3 3 3" xfId="33531"/>
    <cellStyle name="Normal 10 2 3 2 2 5 3 3 4" xfId="44056"/>
    <cellStyle name="Normal 10 2 3 2 2 5 3 4" xfId="15513"/>
    <cellStyle name="Normal 10 2 3 2 2 5 3 4 2" xfId="47052"/>
    <cellStyle name="Normal 10 2 3 2 2 5 3 5" xfId="26871"/>
    <cellStyle name="Normal 10 2 3 2 2 5 3 6" xfId="36848"/>
    <cellStyle name="Normal 10 2 3 2 2 5 4" xfId="5948"/>
    <cellStyle name="Normal 10 2 3 2 2 5 4 2" xfId="10656"/>
    <cellStyle name="Normal 10 2 3 2 2 5 4 2 2" xfId="20889"/>
    <cellStyle name="Normal 10 2 3 2 2 5 4 2 2 2" xfId="52426"/>
    <cellStyle name="Normal 10 2 3 2 2 5 4 2 3" xfId="42208"/>
    <cellStyle name="Normal 10 2 3 2 2 5 4 3" xfId="13433"/>
    <cellStyle name="Normal 10 2 3 2 2 5 4 3 2" xfId="23661"/>
    <cellStyle name="Normal 10 2 3 2 2 5 4 3 2 2" xfId="55198"/>
    <cellStyle name="Normal 10 2 3 2 2 5 4 3 3" xfId="44980"/>
    <cellStyle name="Normal 10 2 3 2 2 5 4 4" xfId="16437"/>
    <cellStyle name="Normal 10 2 3 2 2 5 4 4 2" xfId="47976"/>
    <cellStyle name="Normal 10 2 3 2 2 5 4 5" xfId="28539"/>
    <cellStyle name="Normal 10 2 3 2 2 5 4 6" xfId="37772"/>
    <cellStyle name="Normal 10 2 3 2 2 5 5" xfId="7122"/>
    <cellStyle name="Normal 10 2 3 2 2 5 5 2" xfId="17379"/>
    <cellStyle name="Normal 10 2 3 2 2 5 5 2 2" xfId="48916"/>
    <cellStyle name="Normal 10 2 3 2 2 5 5 3" xfId="31867"/>
    <cellStyle name="Normal 10 2 3 2 2 5 5 4" xfId="38699"/>
    <cellStyle name="Normal 10 2 3 2 2 5 6" xfId="8806"/>
    <cellStyle name="Normal 10 2 3 2 2 5 6 2" xfId="19041"/>
    <cellStyle name="Normal 10 2 3 2 2 5 6 2 2" xfId="50578"/>
    <cellStyle name="Normal 10 2 3 2 2 5 6 3" xfId="40360"/>
    <cellStyle name="Normal 10 2 3 2 2 5 7" xfId="11585"/>
    <cellStyle name="Normal 10 2 3 2 2 5 7 2" xfId="21813"/>
    <cellStyle name="Normal 10 2 3 2 2 5 7 2 2" xfId="53350"/>
    <cellStyle name="Normal 10 2 3 2 2 5 7 3" xfId="43132"/>
    <cellStyle name="Normal 10 2 3 2 2 5 8" xfId="14537"/>
    <cellStyle name="Normal 10 2 3 2 2 5 8 2" xfId="46076"/>
    <cellStyle name="Normal 10 2 3 2 2 5 9" xfId="25207"/>
    <cellStyle name="Normal 10 2 3 2 2 6" xfId="4003"/>
    <cellStyle name="Normal 10 2 3 2 2 6 2" xfId="5069"/>
    <cellStyle name="Normal 10 2 3 2 2 6 2 2" xfId="9781"/>
    <cellStyle name="Normal 10 2 3 2 2 6 2 2 2" xfId="20014"/>
    <cellStyle name="Normal 10 2 3 2 2 6 2 2 2 2" xfId="51551"/>
    <cellStyle name="Normal 10 2 3 2 2 6 2 2 3" xfId="30619"/>
    <cellStyle name="Normal 10 2 3 2 2 6 2 2 4" xfId="41333"/>
    <cellStyle name="Normal 10 2 3 2 2 6 2 3" xfId="12558"/>
    <cellStyle name="Normal 10 2 3 2 2 6 2 3 2" xfId="22786"/>
    <cellStyle name="Normal 10 2 3 2 2 6 2 3 2 2" xfId="54323"/>
    <cellStyle name="Normal 10 2 3 2 2 6 2 3 3" xfId="33947"/>
    <cellStyle name="Normal 10 2 3 2 2 6 2 3 4" xfId="44105"/>
    <cellStyle name="Normal 10 2 3 2 2 6 2 4" xfId="15562"/>
    <cellStyle name="Normal 10 2 3 2 2 6 2 4 2" xfId="47101"/>
    <cellStyle name="Normal 10 2 3 2 2 6 2 5" xfId="27287"/>
    <cellStyle name="Normal 10 2 3 2 2 6 2 6" xfId="36897"/>
    <cellStyle name="Normal 10 2 3 2 2 6 3" xfId="5997"/>
    <cellStyle name="Normal 10 2 3 2 2 6 3 2" xfId="10705"/>
    <cellStyle name="Normal 10 2 3 2 2 6 3 2 2" xfId="20938"/>
    <cellStyle name="Normal 10 2 3 2 2 6 3 2 2 2" xfId="52475"/>
    <cellStyle name="Normal 10 2 3 2 2 6 3 2 3" xfId="42257"/>
    <cellStyle name="Normal 10 2 3 2 2 6 3 3" xfId="13482"/>
    <cellStyle name="Normal 10 2 3 2 2 6 3 3 2" xfId="23710"/>
    <cellStyle name="Normal 10 2 3 2 2 6 3 3 2 2" xfId="55247"/>
    <cellStyle name="Normal 10 2 3 2 2 6 3 3 3" xfId="45029"/>
    <cellStyle name="Normal 10 2 3 2 2 6 3 4" xfId="16486"/>
    <cellStyle name="Normal 10 2 3 2 2 6 3 4 2" xfId="48025"/>
    <cellStyle name="Normal 10 2 3 2 2 6 3 5" xfId="28955"/>
    <cellStyle name="Normal 10 2 3 2 2 6 3 6" xfId="37821"/>
    <cellStyle name="Normal 10 2 3 2 2 6 4" xfId="7556"/>
    <cellStyle name="Normal 10 2 3 2 2 6 4 2" xfId="17796"/>
    <cellStyle name="Normal 10 2 3 2 2 6 4 2 2" xfId="49333"/>
    <cellStyle name="Normal 10 2 3 2 2 6 4 3" xfId="32283"/>
    <cellStyle name="Normal 10 2 3 2 2 6 4 4" xfId="39115"/>
    <cellStyle name="Normal 10 2 3 2 2 6 5" xfId="8857"/>
    <cellStyle name="Normal 10 2 3 2 2 6 5 2" xfId="19090"/>
    <cellStyle name="Normal 10 2 3 2 2 6 5 2 2" xfId="50627"/>
    <cellStyle name="Normal 10 2 3 2 2 6 5 3" xfId="40409"/>
    <cellStyle name="Normal 10 2 3 2 2 6 6" xfId="11634"/>
    <cellStyle name="Normal 10 2 3 2 2 6 6 2" xfId="21862"/>
    <cellStyle name="Normal 10 2 3 2 2 6 6 2 2" xfId="53399"/>
    <cellStyle name="Normal 10 2 3 2 2 6 6 3" xfId="43181"/>
    <cellStyle name="Normal 10 2 3 2 2 6 7" xfId="14627"/>
    <cellStyle name="Normal 10 2 3 2 2 6 7 2" xfId="46166"/>
    <cellStyle name="Normal 10 2 3 2 2 6 8" xfId="25623"/>
    <cellStyle name="Normal 10 2 3 2 2 6 9" xfId="35973"/>
    <cellStyle name="Normal 10 2 3 2 2 7" xfId="4605"/>
    <cellStyle name="Normal 10 2 3 2 2 7 2" xfId="9319"/>
    <cellStyle name="Normal 10 2 3 2 2 7 2 2" xfId="19552"/>
    <cellStyle name="Normal 10 2 3 2 2 7 2 2 2" xfId="51089"/>
    <cellStyle name="Normal 10 2 3 2 2 7 2 3" xfId="29787"/>
    <cellStyle name="Normal 10 2 3 2 2 7 2 4" xfId="40871"/>
    <cellStyle name="Normal 10 2 3 2 2 7 3" xfId="12096"/>
    <cellStyle name="Normal 10 2 3 2 2 7 3 2" xfId="22324"/>
    <cellStyle name="Normal 10 2 3 2 2 7 3 2 2" xfId="53861"/>
    <cellStyle name="Normal 10 2 3 2 2 7 3 3" xfId="33115"/>
    <cellStyle name="Normal 10 2 3 2 2 7 3 4" xfId="43643"/>
    <cellStyle name="Normal 10 2 3 2 2 7 4" xfId="15099"/>
    <cellStyle name="Normal 10 2 3 2 2 7 4 2" xfId="46638"/>
    <cellStyle name="Normal 10 2 3 2 2 7 5" xfId="26455"/>
    <cellStyle name="Normal 10 2 3 2 2 7 6" xfId="36435"/>
    <cellStyle name="Normal 10 2 3 2 2 8" xfId="5533"/>
    <cellStyle name="Normal 10 2 3 2 2 8 2" xfId="10243"/>
    <cellStyle name="Normal 10 2 3 2 2 8 2 2" xfId="20476"/>
    <cellStyle name="Normal 10 2 3 2 2 8 2 2 2" xfId="52013"/>
    <cellStyle name="Normal 10 2 3 2 2 8 2 3" xfId="41795"/>
    <cellStyle name="Normal 10 2 3 2 2 8 3" xfId="13020"/>
    <cellStyle name="Normal 10 2 3 2 2 8 3 2" xfId="23248"/>
    <cellStyle name="Normal 10 2 3 2 2 8 3 2 2" xfId="54785"/>
    <cellStyle name="Normal 10 2 3 2 2 8 3 3" xfId="44567"/>
    <cellStyle name="Normal 10 2 3 2 2 8 4" xfId="16024"/>
    <cellStyle name="Normal 10 2 3 2 2 8 4 2" xfId="47563"/>
    <cellStyle name="Normal 10 2 3 2 2 8 5" xfId="28121"/>
    <cellStyle name="Normal 10 2 3 2 2 8 6" xfId="37359"/>
    <cellStyle name="Normal 10 2 3 2 2 9" xfId="6487"/>
    <cellStyle name="Normal 10 2 3 2 2 9 2" xfId="16953"/>
    <cellStyle name="Normal 10 2 3 2 2 9 2 2" xfId="48491"/>
    <cellStyle name="Normal 10 2 3 2 2 9 3" xfId="31451"/>
    <cellStyle name="Normal 10 2 3 2 2 9 4" xfId="38283"/>
    <cellStyle name="Normal 10 2 3 2 3" xfId="1232"/>
    <cellStyle name="Normal 10 2 3 2 3 10" xfId="14040"/>
    <cellStyle name="Normal 10 2 3 2 3 10 2" xfId="45584"/>
    <cellStyle name="Normal 10 2 3 2 3 11" xfId="24794"/>
    <cellStyle name="Normal 10 2 3 2 3 12" xfId="35519"/>
    <cellStyle name="Normal 10 2 3 2 3 2" xfId="1233"/>
    <cellStyle name="Normal 10 2 3 2 3 2 10" xfId="24795"/>
    <cellStyle name="Normal 10 2 3 2 3 2 11" xfId="35520"/>
    <cellStyle name="Normal 10 2 3 2 3 2 2" xfId="1234"/>
    <cellStyle name="Normal 10 2 3 2 3 2 2 10" xfId="35521"/>
    <cellStyle name="Normal 10 2 3 2 3 2 2 2" xfId="4013"/>
    <cellStyle name="Normal 10 2 3 2 3 2 2 2 2" xfId="5079"/>
    <cellStyle name="Normal 10 2 3 2 3 2 2 2 2 2" xfId="8187"/>
    <cellStyle name="Normal 10 2 3 2 3 2 2 2 2 2 2" xfId="18425"/>
    <cellStyle name="Normal 10 2 3 2 3 2 2 2 2 2 2 2" xfId="31248"/>
    <cellStyle name="Normal 10 2 3 2 3 2 2 2 2 2 2 3" xfId="49962"/>
    <cellStyle name="Normal 10 2 3 2 3 2 2 2 2 2 3" xfId="24634"/>
    <cellStyle name="Normal 10 2 3 2 3 2 2 2 2 2 3 2" xfId="34576"/>
    <cellStyle name="Normal 10 2 3 2 3 2 2 2 2 2 3 3" xfId="56161"/>
    <cellStyle name="Normal 10 2 3 2 3 2 2 2 2 2 4" xfId="27916"/>
    <cellStyle name="Normal 10 2 3 2 3 2 2 2 2 2 5" xfId="39744"/>
    <cellStyle name="Normal 10 2 3 2 3 2 2 2 2 3" xfId="9791"/>
    <cellStyle name="Normal 10 2 3 2 3 2 2 2 2 3 2" xfId="20024"/>
    <cellStyle name="Normal 10 2 3 2 3 2 2 2 2 3 2 2" xfId="51561"/>
    <cellStyle name="Normal 10 2 3 2 3 2 2 2 2 3 3" xfId="29584"/>
    <cellStyle name="Normal 10 2 3 2 3 2 2 2 2 3 4" xfId="41343"/>
    <cellStyle name="Normal 10 2 3 2 3 2 2 2 2 4" xfId="12568"/>
    <cellStyle name="Normal 10 2 3 2 3 2 2 2 2 4 2" xfId="22796"/>
    <cellStyle name="Normal 10 2 3 2 3 2 2 2 2 4 2 2" xfId="54333"/>
    <cellStyle name="Normal 10 2 3 2 3 2 2 2 2 4 3" xfId="32912"/>
    <cellStyle name="Normal 10 2 3 2 3 2 2 2 2 4 4" xfId="44115"/>
    <cellStyle name="Normal 10 2 3 2 3 2 2 2 2 5" xfId="15572"/>
    <cellStyle name="Normal 10 2 3 2 3 2 2 2 2 5 2" xfId="47111"/>
    <cellStyle name="Normal 10 2 3 2 3 2 2 2 2 6" xfId="26252"/>
    <cellStyle name="Normal 10 2 3 2 3 2 2 2 2 7" xfId="36907"/>
    <cellStyle name="Normal 10 2 3 2 3 2 2 2 3" xfId="6007"/>
    <cellStyle name="Normal 10 2 3 2 3 2 2 2 3 2" xfId="10715"/>
    <cellStyle name="Normal 10 2 3 2 3 2 2 2 3 2 2" xfId="20948"/>
    <cellStyle name="Normal 10 2 3 2 3 2 2 2 3 2 2 2" xfId="52485"/>
    <cellStyle name="Normal 10 2 3 2 3 2 2 2 3 2 3" xfId="30416"/>
    <cellStyle name="Normal 10 2 3 2 3 2 2 2 3 2 4" xfId="42267"/>
    <cellStyle name="Normal 10 2 3 2 3 2 2 2 3 3" xfId="13492"/>
    <cellStyle name="Normal 10 2 3 2 3 2 2 2 3 3 2" xfId="23720"/>
    <cellStyle name="Normal 10 2 3 2 3 2 2 2 3 3 2 2" xfId="55257"/>
    <cellStyle name="Normal 10 2 3 2 3 2 2 2 3 3 3" xfId="33744"/>
    <cellStyle name="Normal 10 2 3 2 3 2 2 2 3 3 4" xfId="45039"/>
    <cellStyle name="Normal 10 2 3 2 3 2 2 2 3 4" xfId="16496"/>
    <cellStyle name="Normal 10 2 3 2 3 2 2 2 3 4 2" xfId="48035"/>
    <cellStyle name="Normal 10 2 3 2 3 2 2 2 3 5" xfId="27084"/>
    <cellStyle name="Normal 10 2 3 2 3 2 2 2 3 6" xfId="37831"/>
    <cellStyle name="Normal 10 2 3 2 3 2 2 2 4" xfId="7348"/>
    <cellStyle name="Normal 10 2 3 2 3 2 2 2 4 2" xfId="17593"/>
    <cellStyle name="Normal 10 2 3 2 3 2 2 2 4 2 2" xfId="49130"/>
    <cellStyle name="Normal 10 2 3 2 3 2 2 2 4 3" xfId="28752"/>
    <cellStyle name="Normal 10 2 3 2 3 2 2 2 4 4" xfId="38912"/>
    <cellStyle name="Normal 10 2 3 2 3 2 2 2 5" xfId="8867"/>
    <cellStyle name="Normal 10 2 3 2 3 2 2 2 5 2" xfId="19100"/>
    <cellStyle name="Normal 10 2 3 2 3 2 2 2 5 2 2" xfId="50637"/>
    <cellStyle name="Normal 10 2 3 2 3 2 2 2 5 3" xfId="32080"/>
    <cellStyle name="Normal 10 2 3 2 3 2 2 2 5 4" xfId="40419"/>
    <cellStyle name="Normal 10 2 3 2 3 2 2 2 6" xfId="11644"/>
    <cellStyle name="Normal 10 2 3 2 3 2 2 2 6 2" xfId="21872"/>
    <cellStyle name="Normal 10 2 3 2 3 2 2 2 6 2 2" xfId="53409"/>
    <cellStyle name="Normal 10 2 3 2 3 2 2 2 6 3" xfId="43191"/>
    <cellStyle name="Normal 10 2 3 2 3 2 2 2 7" xfId="14637"/>
    <cellStyle name="Normal 10 2 3 2 3 2 2 2 7 2" xfId="46176"/>
    <cellStyle name="Normal 10 2 3 2 3 2 2 2 8" xfId="25420"/>
    <cellStyle name="Normal 10 2 3 2 3 2 2 2 9" xfId="35983"/>
    <cellStyle name="Normal 10 2 3 2 3 2 2 3" xfId="4615"/>
    <cellStyle name="Normal 10 2 3 2 3 2 2 3 2" xfId="7771"/>
    <cellStyle name="Normal 10 2 3 2 3 2 2 3 2 2" xfId="18009"/>
    <cellStyle name="Normal 10 2 3 2 3 2 2 3 2 2 2" xfId="30832"/>
    <cellStyle name="Normal 10 2 3 2 3 2 2 3 2 2 3" xfId="49546"/>
    <cellStyle name="Normal 10 2 3 2 3 2 2 3 2 3" xfId="13970"/>
    <cellStyle name="Normal 10 2 3 2 3 2 2 3 2 3 2" xfId="34160"/>
    <cellStyle name="Normal 10 2 3 2 3 2 2 3 2 3 3" xfId="45516"/>
    <cellStyle name="Normal 10 2 3 2 3 2 2 3 2 4" xfId="27500"/>
    <cellStyle name="Normal 10 2 3 2 3 2 2 3 2 5" xfId="39328"/>
    <cellStyle name="Normal 10 2 3 2 3 2 2 3 3" xfId="9329"/>
    <cellStyle name="Normal 10 2 3 2 3 2 2 3 3 2" xfId="19562"/>
    <cellStyle name="Normal 10 2 3 2 3 2 2 3 3 2 2" xfId="51099"/>
    <cellStyle name="Normal 10 2 3 2 3 2 2 3 3 3" xfId="29168"/>
    <cellStyle name="Normal 10 2 3 2 3 2 2 3 3 4" xfId="40881"/>
    <cellStyle name="Normal 10 2 3 2 3 2 2 3 4" xfId="12106"/>
    <cellStyle name="Normal 10 2 3 2 3 2 2 3 4 2" xfId="22334"/>
    <cellStyle name="Normal 10 2 3 2 3 2 2 3 4 2 2" xfId="53871"/>
    <cellStyle name="Normal 10 2 3 2 3 2 2 3 4 3" xfId="32496"/>
    <cellStyle name="Normal 10 2 3 2 3 2 2 3 4 4" xfId="43653"/>
    <cellStyle name="Normal 10 2 3 2 3 2 2 3 5" xfId="15109"/>
    <cellStyle name="Normal 10 2 3 2 3 2 2 3 5 2" xfId="46648"/>
    <cellStyle name="Normal 10 2 3 2 3 2 2 3 6" xfId="25836"/>
    <cellStyle name="Normal 10 2 3 2 3 2 2 3 7" xfId="36445"/>
    <cellStyle name="Normal 10 2 3 2 3 2 2 4" xfId="5543"/>
    <cellStyle name="Normal 10 2 3 2 3 2 2 4 2" xfId="10253"/>
    <cellStyle name="Normal 10 2 3 2 3 2 2 4 2 2" xfId="20486"/>
    <cellStyle name="Normal 10 2 3 2 3 2 2 4 2 2 2" xfId="52023"/>
    <cellStyle name="Normal 10 2 3 2 3 2 2 4 2 3" xfId="30000"/>
    <cellStyle name="Normal 10 2 3 2 3 2 2 4 2 4" xfId="41805"/>
    <cellStyle name="Normal 10 2 3 2 3 2 2 4 3" xfId="13030"/>
    <cellStyle name="Normal 10 2 3 2 3 2 2 4 3 2" xfId="23258"/>
    <cellStyle name="Normal 10 2 3 2 3 2 2 4 3 2 2" xfId="54795"/>
    <cellStyle name="Normal 10 2 3 2 3 2 2 4 3 3" xfId="33328"/>
    <cellStyle name="Normal 10 2 3 2 3 2 2 4 3 4" xfId="44577"/>
    <cellStyle name="Normal 10 2 3 2 3 2 2 4 4" xfId="16034"/>
    <cellStyle name="Normal 10 2 3 2 3 2 2 4 4 2" xfId="47573"/>
    <cellStyle name="Normal 10 2 3 2 3 2 2 4 5" xfId="26668"/>
    <cellStyle name="Normal 10 2 3 2 3 2 2 4 6" xfId="37369"/>
    <cellStyle name="Normal 10 2 3 2 3 2 2 5" xfId="6812"/>
    <cellStyle name="Normal 10 2 3 2 3 2 2 5 2" xfId="17171"/>
    <cellStyle name="Normal 10 2 3 2 3 2 2 5 2 2" xfId="48708"/>
    <cellStyle name="Normal 10 2 3 2 3 2 2 5 3" xfId="28334"/>
    <cellStyle name="Normal 10 2 3 2 3 2 2 5 4" xfId="38496"/>
    <cellStyle name="Normal 10 2 3 2 3 2 2 6" xfId="8402"/>
    <cellStyle name="Normal 10 2 3 2 3 2 2 6 2" xfId="18638"/>
    <cellStyle name="Normal 10 2 3 2 3 2 2 6 2 2" xfId="50175"/>
    <cellStyle name="Normal 10 2 3 2 3 2 2 6 3" xfId="31664"/>
    <cellStyle name="Normal 10 2 3 2 3 2 2 6 4" xfId="39957"/>
    <cellStyle name="Normal 10 2 3 2 3 2 2 7" xfId="11182"/>
    <cellStyle name="Normal 10 2 3 2 3 2 2 7 2" xfId="21410"/>
    <cellStyle name="Normal 10 2 3 2 3 2 2 7 2 2" xfId="52947"/>
    <cellStyle name="Normal 10 2 3 2 3 2 2 7 3" xfId="42729"/>
    <cellStyle name="Normal 10 2 3 2 3 2 2 8" xfId="14042"/>
    <cellStyle name="Normal 10 2 3 2 3 2 2 8 2" xfId="45586"/>
    <cellStyle name="Normal 10 2 3 2 3 2 2 9" xfId="25004"/>
    <cellStyle name="Normal 10 2 3 2 3 2 3" xfId="4012"/>
    <cellStyle name="Normal 10 2 3 2 3 2 3 2" xfId="5078"/>
    <cellStyle name="Normal 10 2 3 2 3 2 3 2 2" xfId="7979"/>
    <cellStyle name="Normal 10 2 3 2 3 2 3 2 2 2" xfId="18217"/>
    <cellStyle name="Normal 10 2 3 2 3 2 3 2 2 2 2" xfId="31040"/>
    <cellStyle name="Normal 10 2 3 2 3 2 3 2 2 2 3" xfId="49754"/>
    <cellStyle name="Normal 10 2 3 2 3 2 3 2 2 3" xfId="13974"/>
    <cellStyle name="Normal 10 2 3 2 3 2 3 2 2 3 2" xfId="34368"/>
    <cellStyle name="Normal 10 2 3 2 3 2 3 2 2 3 3" xfId="45520"/>
    <cellStyle name="Normal 10 2 3 2 3 2 3 2 2 4" xfId="27708"/>
    <cellStyle name="Normal 10 2 3 2 3 2 3 2 2 5" xfId="39536"/>
    <cellStyle name="Normal 10 2 3 2 3 2 3 2 3" xfId="9790"/>
    <cellStyle name="Normal 10 2 3 2 3 2 3 2 3 2" xfId="20023"/>
    <cellStyle name="Normal 10 2 3 2 3 2 3 2 3 2 2" xfId="51560"/>
    <cellStyle name="Normal 10 2 3 2 3 2 3 2 3 3" xfId="29376"/>
    <cellStyle name="Normal 10 2 3 2 3 2 3 2 3 4" xfId="41342"/>
    <cellStyle name="Normal 10 2 3 2 3 2 3 2 4" xfId="12567"/>
    <cellStyle name="Normal 10 2 3 2 3 2 3 2 4 2" xfId="22795"/>
    <cellStyle name="Normal 10 2 3 2 3 2 3 2 4 2 2" xfId="54332"/>
    <cellStyle name="Normal 10 2 3 2 3 2 3 2 4 3" xfId="32704"/>
    <cellStyle name="Normal 10 2 3 2 3 2 3 2 4 4" xfId="44114"/>
    <cellStyle name="Normal 10 2 3 2 3 2 3 2 5" xfId="15571"/>
    <cellStyle name="Normal 10 2 3 2 3 2 3 2 5 2" xfId="47110"/>
    <cellStyle name="Normal 10 2 3 2 3 2 3 2 6" xfId="26044"/>
    <cellStyle name="Normal 10 2 3 2 3 2 3 2 7" xfId="36906"/>
    <cellStyle name="Normal 10 2 3 2 3 2 3 3" xfId="6006"/>
    <cellStyle name="Normal 10 2 3 2 3 2 3 3 2" xfId="10714"/>
    <cellStyle name="Normal 10 2 3 2 3 2 3 3 2 2" xfId="20947"/>
    <cellStyle name="Normal 10 2 3 2 3 2 3 3 2 2 2" xfId="52484"/>
    <cellStyle name="Normal 10 2 3 2 3 2 3 3 2 3" xfId="30208"/>
    <cellStyle name="Normal 10 2 3 2 3 2 3 3 2 4" xfId="42266"/>
    <cellStyle name="Normal 10 2 3 2 3 2 3 3 3" xfId="13491"/>
    <cellStyle name="Normal 10 2 3 2 3 2 3 3 3 2" xfId="23719"/>
    <cellStyle name="Normal 10 2 3 2 3 2 3 3 3 2 2" xfId="55256"/>
    <cellStyle name="Normal 10 2 3 2 3 2 3 3 3 3" xfId="33536"/>
    <cellStyle name="Normal 10 2 3 2 3 2 3 3 3 4" xfId="45038"/>
    <cellStyle name="Normal 10 2 3 2 3 2 3 3 4" xfId="16495"/>
    <cellStyle name="Normal 10 2 3 2 3 2 3 3 4 2" xfId="48034"/>
    <cellStyle name="Normal 10 2 3 2 3 2 3 3 5" xfId="26876"/>
    <cellStyle name="Normal 10 2 3 2 3 2 3 3 6" xfId="37830"/>
    <cellStyle name="Normal 10 2 3 2 3 2 3 4" xfId="7127"/>
    <cellStyle name="Normal 10 2 3 2 3 2 3 4 2" xfId="17384"/>
    <cellStyle name="Normal 10 2 3 2 3 2 3 4 2 2" xfId="48921"/>
    <cellStyle name="Normal 10 2 3 2 3 2 3 4 3" xfId="28544"/>
    <cellStyle name="Normal 10 2 3 2 3 2 3 4 4" xfId="38704"/>
    <cellStyle name="Normal 10 2 3 2 3 2 3 5" xfId="8866"/>
    <cellStyle name="Normal 10 2 3 2 3 2 3 5 2" xfId="19099"/>
    <cellStyle name="Normal 10 2 3 2 3 2 3 5 2 2" xfId="50636"/>
    <cellStyle name="Normal 10 2 3 2 3 2 3 5 3" xfId="31872"/>
    <cellStyle name="Normal 10 2 3 2 3 2 3 5 4" xfId="40418"/>
    <cellStyle name="Normal 10 2 3 2 3 2 3 6" xfId="11643"/>
    <cellStyle name="Normal 10 2 3 2 3 2 3 6 2" xfId="21871"/>
    <cellStyle name="Normal 10 2 3 2 3 2 3 6 2 2" xfId="53408"/>
    <cellStyle name="Normal 10 2 3 2 3 2 3 6 3" xfId="43190"/>
    <cellStyle name="Normal 10 2 3 2 3 2 3 7" xfId="14636"/>
    <cellStyle name="Normal 10 2 3 2 3 2 3 7 2" xfId="46175"/>
    <cellStyle name="Normal 10 2 3 2 3 2 3 8" xfId="25212"/>
    <cellStyle name="Normal 10 2 3 2 3 2 3 9" xfId="35982"/>
    <cellStyle name="Normal 10 2 3 2 3 2 4" xfId="4614"/>
    <cellStyle name="Normal 10 2 3 2 3 2 4 2" xfId="7561"/>
    <cellStyle name="Normal 10 2 3 2 3 2 4 2 2" xfId="17801"/>
    <cellStyle name="Normal 10 2 3 2 3 2 4 2 2 2" xfId="30624"/>
    <cellStyle name="Normal 10 2 3 2 3 2 4 2 2 3" xfId="49338"/>
    <cellStyle name="Normal 10 2 3 2 3 2 4 2 3" xfId="24592"/>
    <cellStyle name="Normal 10 2 3 2 3 2 4 2 3 2" xfId="33952"/>
    <cellStyle name="Normal 10 2 3 2 3 2 4 2 3 3" xfId="56119"/>
    <cellStyle name="Normal 10 2 3 2 3 2 4 2 4" xfId="27292"/>
    <cellStyle name="Normal 10 2 3 2 3 2 4 2 5" xfId="39120"/>
    <cellStyle name="Normal 10 2 3 2 3 2 4 3" xfId="9328"/>
    <cellStyle name="Normal 10 2 3 2 3 2 4 3 2" xfId="19561"/>
    <cellStyle name="Normal 10 2 3 2 3 2 4 3 2 2" xfId="51098"/>
    <cellStyle name="Normal 10 2 3 2 3 2 4 3 3" xfId="28960"/>
    <cellStyle name="Normal 10 2 3 2 3 2 4 3 4" xfId="40880"/>
    <cellStyle name="Normal 10 2 3 2 3 2 4 4" xfId="12105"/>
    <cellStyle name="Normal 10 2 3 2 3 2 4 4 2" xfId="22333"/>
    <cellStyle name="Normal 10 2 3 2 3 2 4 4 2 2" xfId="53870"/>
    <cellStyle name="Normal 10 2 3 2 3 2 4 4 3" xfId="32288"/>
    <cellStyle name="Normal 10 2 3 2 3 2 4 4 4" xfId="43652"/>
    <cellStyle name="Normal 10 2 3 2 3 2 4 5" xfId="15108"/>
    <cellStyle name="Normal 10 2 3 2 3 2 4 5 2" xfId="46647"/>
    <cellStyle name="Normal 10 2 3 2 3 2 4 6" xfId="25628"/>
    <cellStyle name="Normal 10 2 3 2 3 2 4 7" xfId="36444"/>
    <cellStyle name="Normal 10 2 3 2 3 2 5" xfId="5542"/>
    <cellStyle name="Normal 10 2 3 2 3 2 5 2" xfId="10252"/>
    <cellStyle name="Normal 10 2 3 2 3 2 5 2 2" xfId="20485"/>
    <cellStyle name="Normal 10 2 3 2 3 2 5 2 2 2" xfId="52022"/>
    <cellStyle name="Normal 10 2 3 2 3 2 5 2 3" xfId="29792"/>
    <cellStyle name="Normal 10 2 3 2 3 2 5 2 4" xfId="41804"/>
    <cellStyle name="Normal 10 2 3 2 3 2 5 3" xfId="13029"/>
    <cellStyle name="Normal 10 2 3 2 3 2 5 3 2" xfId="23257"/>
    <cellStyle name="Normal 10 2 3 2 3 2 5 3 2 2" xfId="54794"/>
    <cellStyle name="Normal 10 2 3 2 3 2 5 3 3" xfId="33120"/>
    <cellStyle name="Normal 10 2 3 2 3 2 5 3 4" xfId="44576"/>
    <cellStyle name="Normal 10 2 3 2 3 2 5 4" xfId="16033"/>
    <cellStyle name="Normal 10 2 3 2 3 2 5 4 2" xfId="47572"/>
    <cellStyle name="Normal 10 2 3 2 3 2 5 5" xfId="26460"/>
    <cellStyle name="Normal 10 2 3 2 3 2 5 6" xfId="37368"/>
    <cellStyle name="Normal 10 2 3 2 3 2 6" xfId="6492"/>
    <cellStyle name="Normal 10 2 3 2 3 2 6 2" xfId="16958"/>
    <cellStyle name="Normal 10 2 3 2 3 2 6 2 2" xfId="48496"/>
    <cellStyle name="Normal 10 2 3 2 3 2 6 3" xfId="28126"/>
    <cellStyle name="Normal 10 2 3 2 3 2 6 4" xfId="38288"/>
    <cellStyle name="Normal 10 2 3 2 3 2 7" xfId="8401"/>
    <cellStyle name="Normal 10 2 3 2 3 2 7 2" xfId="18637"/>
    <cellStyle name="Normal 10 2 3 2 3 2 7 2 2" xfId="50174"/>
    <cellStyle name="Normal 10 2 3 2 3 2 7 3" xfId="31456"/>
    <cellStyle name="Normal 10 2 3 2 3 2 7 4" xfId="39956"/>
    <cellStyle name="Normal 10 2 3 2 3 2 8" xfId="11181"/>
    <cellStyle name="Normal 10 2 3 2 3 2 8 2" xfId="21409"/>
    <cellStyle name="Normal 10 2 3 2 3 2 8 2 2" xfId="52946"/>
    <cellStyle name="Normal 10 2 3 2 3 2 8 3" xfId="42728"/>
    <cellStyle name="Normal 10 2 3 2 3 2 9" xfId="14041"/>
    <cellStyle name="Normal 10 2 3 2 3 2 9 2" xfId="45585"/>
    <cellStyle name="Normal 10 2 3 2 3 3" xfId="1235"/>
    <cellStyle name="Normal 10 2 3 2 3 3 10" xfId="35522"/>
    <cellStyle name="Normal 10 2 3 2 3 3 2" xfId="4014"/>
    <cellStyle name="Normal 10 2 3 2 3 3 2 2" xfId="5080"/>
    <cellStyle name="Normal 10 2 3 2 3 3 2 2 2" xfId="8186"/>
    <cellStyle name="Normal 10 2 3 2 3 3 2 2 2 2" xfId="18424"/>
    <cellStyle name="Normal 10 2 3 2 3 3 2 2 2 2 2" xfId="31247"/>
    <cellStyle name="Normal 10 2 3 2 3 3 2 2 2 2 3" xfId="49961"/>
    <cellStyle name="Normal 10 2 3 2 3 3 2 2 2 3" xfId="24662"/>
    <cellStyle name="Normal 10 2 3 2 3 3 2 2 2 3 2" xfId="34575"/>
    <cellStyle name="Normal 10 2 3 2 3 3 2 2 2 3 3" xfId="56189"/>
    <cellStyle name="Normal 10 2 3 2 3 3 2 2 2 4" xfId="27915"/>
    <cellStyle name="Normal 10 2 3 2 3 3 2 2 2 5" xfId="39743"/>
    <cellStyle name="Normal 10 2 3 2 3 3 2 2 3" xfId="9792"/>
    <cellStyle name="Normal 10 2 3 2 3 3 2 2 3 2" xfId="20025"/>
    <cellStyle name="Normal 10 2 3 2 3 3 2 2 3 2 2" xfId="51562"/>
    <cellStyle name="Normal 10 2 3 2 3 3 2 2 3 3" xfId="29583"/>
    <cellStyle name="Normal 10 2 3 2 3 3 2 2 3 4" xfId="41344"/>
    <cellStyle name="Normal 10 2 3 2 3 3 2 2 4" xfId="12569"/>
    <cellStyle name="Normal 10 2 3 2 3 3 2 2 4 2" xfId="22797"/>
    <cellStyle name="Normal 10 2 3 2 3 3 2 2 4 2 2" xfId="54334"/>
    <cellStyle name="Normal 10 2 3 2 3 3 2 2 4 3" xfId="32911"/>
    <cellStyle name="Normal 10 2 3 2 3 3 2 2 4 4" xfId="44116"/>
    <cellStyle name="Normal 10 2 3 2 3 3 2 2 5" xfId="15573"/>
    <cellStyle name="Normal 10 2 3 2 3 3 2 2 5 2" xfId="47112"/>
    <cellStyle name="Normal 10 2 3 2 3 3 2 2 6" xfId="26251"/>
    <cellStyle name="Normal 10 2 3 2 3 3 2 2 7" xfId="36908"/>
    <cellStyle name="Normal 10 2 3 2 3 3 2 3" xfId="6008"/>
    <cellStyle name="Normal 10 2 3 2 3 3 2 3 2" xfId="10716"/>
    <cellStyle name="Normal 10 2 3 2 3 3 2 3 2 2" xfId="20949"/>
    <cellStyle name="Normal 10 2 3 2 3 3 2 3 2 2 2" xfId="52486"/>
    <cellStyle name="Normal 10 2 3 2 3 3 2 3 2 3" xfId="30415"/>
    <cellStyle name="Normal 10 2 3 2 3 3 2 3 2 4" xfId="42268"/>
    <cellStyle name="Normal 10 2 3 2 3 3 2 3 3" xfId="13493"/>
    <cellStyle name="Normal 10 2 3 2 3 3 2 3 3 2" xfId="23721"/>
    <cellStyle name="Normal 10 2 3 2 3 3 2 3 3 2 2" xfId="55258"/>
    <cellStyle name="Normal 10 2 3 2 3 3 2 3 3 3" xfId="33743"/>
    <cellStyle name="Normal 10 2 3 2 3 3 2 3 3 4" xfId="45040"/>
    <cellStyle name="Normal 10 2 3 2 3 3 2 3 4" xfId="16497"/>
    <cellStyle name="Normal 10 2 3 2 3 3 2 3 4 2" xfId="48036"/>
    <cellStyle name="Normal 10 2 3 2 3 3 2 3 5" xfId="27083"/>
    <cellStyle name="Normal 10 2 3 2 3 3 2 3 6" xfId="37832"/>
    <cellStyle name="Normal 10 2 3 2 3 3 2 4" xfId="7347"/>
    <cellStyle name="Normal 10 2 3 2 3 3 2 4 2" xfId="17592"/>
    <cellStyle name="Normal 10 2 3 2 3 3 2 4 2 2" xfId="49129"/>
    <cellStyle name="Normal 10 2 3 2 3 3 2 4 3" xfId="28751"/>
    <cellStyle name="Normal 10 2 3 2 3 3 2 4 4" xfId="38911"/>
    <cellStyle name="Normal 10 2 3 2 3 3 2 5" xfId="8868"/>
    <cellStyle name="Normal 10 2 3 2 3 3 2 5 2" xfId="19101"/>
    <cellStyle name="Normal 10 2 3 2 3 3 2 5 2 2" xfId="50638"/>
    <cellStyle name="Normal 10 2 3 2 3 3 2 5 3" xfId="32079"/>
    <cellStyle name="Normal 10 2 3 2 3 3 2 5 4" xfId="40420"/>
    <cellStyle name="Normal 10 2 3 2 3 3 2 6" xfId="11645"/>
    <cellStyle name="Normal 10 2 3 2 3 3 2 6 2" xfId="21873"/>
    <cellStyle name="Normal 10 2 3 2 3 3 2 6 2 2" xfId="53410"/>
    <cellStyle name="Normal 10 2 3 2 3 3 2 6 3" xfId="43192"/>
    <cellStyle name="Normal 10 2 3 2 3 3 2 7" xfId="14638"/>
    <cellStyle name="Normal 10 2 3 2 3 3 2 7 2" xfId="46177"/>
    <cellStyle name="Normal 10 2 3 2 3 3 2 8" xfId="25419"/>
    <cellStyle name="Normal 10 2 3 2 3 3 2 9" xfId="35984"/>
    <cellStyle name="Normal 10 2 3 2 3 3 3" xfId="4616"/>
    <cellStyle name="Normal 10 2 3 2 3 3 3 2" xfId="7770"/>
    <cellStyle name="Normal 10 2 3 2 3 3 3 2 2" xfId="18008"/>
    <cellStyle name="Normal 10 2 3 2 3 3 3 2 2 2" xfId="30831"/>
    <cellStyle name="Normal 10 2 3 2 3 3 3 2 2 3" xfId="49545"/>
    <cellStyle name="Normal 10 2 3 2 3 3 3 2 3" xfId="24258"/>
    <cellStyle name="Normal 10 2 3 2 3 3 3 2 3 2" xfId="34159"/>
    <cellStyle name="Normal 10 2 3 2 3 3 3 2 3 3" xfId="55794"/>
    <cellStyle name="Normal 10 2 3 2 3 3 3 2 4" xfId="27499"/>
    <cellStyle name="Normal 10 2 3 2 3 3 3 2 5" xfId="39327"/>
    <cellStyle name="Normal 10 2 3 2 3 3 3 3" xfId="9330"/>
    <cellStyle name="Normal 10 2 3 2 3 3 3 3 2" xfId="19563"/>
    <cellStyle name="Normal 10 2 3 2 3 3 3 3 2 2" xfId="51100"/>
    <cellStyle name="Normal 10 2 3 2 3 3 3 3 3" xfId="29167"/>
    <cellStyle name="Normal 10 2 3 2 3 3 3 3 4" xfId="40882"/>
    <cellStyle name="Normal 10 2 3 2 3 3 3 4" xfId="12107"/>
    <cellStyle name="Normal 10 2 3 2 3 3 3 4 2" xfId="22335"/>
    <cellStyle name="Normal 10 2 3 2 3 3 3 4 2 2" xfId="53872"/>
    <cellStyle name="Normal 10 2 3 2 3 3 3 4 3" xfId="32495"/>
    <cellStyle name="Normal 10 2 3 2 3 3 3 4 4" xfId="43654"/>
    <cellStyle name="Normal 10 2 3 2 3 3 3 5" xfId="15110"/>
    <cellStyle name="Normal 10 2 3 2 3 3 3 5 2" xfId="46649"/>
    <cellStyle name="Normal 10 2 3 2 3 3 3 6" xfId="25835"/>
    <cellStyle name="Normal 10 2 3 2 3 3 3 7" xfId="36446"/>
    <cellStyle name="Normal 10 2 3 2 3 3 4" xfId="5544"/>
    <cellStyle name="Normal 10 2 3 2 3 3 4 2" xfId="10254"/>
    <cellStyle name="Normal 10 2 3 2 3 3 4 2 2" xfId="20487"/>
    <cellStyle name="Normal 10 2 3 2 3 3 4 2 2 2" xfId="52024"/>
    <cellStyle name="Normal 10 2 3 2 3 3 4 2 3" xfId="29999"/>
    <cellStyle name="Normal 10 2 3 2 3 3 4 2 4" xfId="41806"/>
    <cellStyle name="Normal 10 2 3 2 3 3 4 3" xfId="13031"/>
    <cellStyle name="Normal 10 2 3 2 3 3 4 3 2" xfId="23259"/>
    <cellStyle name="Normal 10 2 3 2 3 3 4 3 2 2" xfId="54796"/>
    <cellStyle name="Normal 10 2 3 2 3 3 4 3 3" xfId="33327"/>
    <cellStyle name="Normal 10 2 3 2 3 3 4 3 4" xfId="44578"/>
    <cellStyle name="Normal 10 2 3 2 3 3 4 4" xfId="16035"/>
    <cellStyle name="Normal 10 2 3 2 3 3 4 4 2" xfId="47574"/>
    <cellStyle name="Normal 10 2 3 2 3 3 4 5" xfId="26667"/>
    <cellStyle name="Normal 10 2 3 2 3 3 4 6" xfId="37370"/>
    <cellStyle name="Normal 10 2 3 2 3 3 5" xfId="6811"/>
    <cellStyle name="Normal 10 2 3 2 3 3 5 2" xfId="17170"/>
    <cellStyle name="Normal 10 2 3 2 3 3 5 2 2" xfId="48707"/>
    <cellStyle name="Normal 10 2 3 2 3 3 5 3" xfId="28333"/>
    <cellStyle name="Normal 10 2 3 2 3 3 5 4" xfId="38495"/>
    <cellStyle name="Normal 10 2 3 2 3 3 6" xfId="8403"/>
    <cellStyle name="Normal 10 2 3 2 3 3 6 2" xfId="18639"/>
    <cellStyle name="Normal 10 2 3 2 3 3 6 2 2" xfId="50176"/>
    <cellStyle name="Normal 10 2 3 2 3 3 6 3" xfId="31663"/>
    <cellStyle name="Normal 10 2 3 2 3 3 6 4" xfId="39958"/>
    <cellStyle name="Normal 10 2 3 2 3 3 7" xfId="11183"/>
    <cellStyle name="Normal 10 2 3 2 3 3 7 2" xfId="21411"/>
    <cellStyle name="Normal 10 2 3 2 3 3 7 2 2" xfId="52948"/>
    <cellStyle name="Normal 10 2 3 2 3 3 7 3" xfId="42730"/>
    <cellStyle name="Normal 10 2 3 2 3 3 8" xfId="14043"/>
    <cellStyle name="Normal 10 2 3 2 3 3 8 2" xfId="45587"/>
    <cellStyle name="Normal 10 2 3 2 3 3 9" xfId="25003"/>
    <cellStyle name="Normal 10 2 3 2 3 4" xfId="4011"/>
    <cellStyle name="Normal 10 2 3 2 3 4 2" xfId="5077"/>
    <cellStyle name="Normal 10 2 3 2 3 4 2 2" xfId="7978"/>
    <cellStyle name="Normal 10 2 3 2 3 4 2 2 2" xfId="18216"/>
    <cellStyle name="Normal 10 2 3 2 3 4 2 2 2 2" xfId="31039"/>
    <cellStyle name="Normal 10 2 3 2 3 4 2 2 2 3" xfId="49753"/>
    <cellStyle name="Normal 10 2 3 2 3 4 2 2 3" xfId="24257"/>
    <cellStyle name="Normal 10 2 3 2 3 4 2 2 3 2" xfId="34367"/>
    <cellStyle name="Normal 10 2 3 2 3 4 2 2 3 3" xfId="55793"/>
    <cellStyle name="Normal 10 2 3 2 3 4 2 2 4" xfId="27707"/>
    <cellStyle name="Normal 10 2 3 2 3 4 2 2 5" xfId="39535"/>
    <cellStyle name="Normal 10 2 3 2 3 4 2 3" xfId="9789"/>
    <cellStyle name="Normal 10 2 3 2 3 4 2 3 2" xfId="20022"/>
    <cellStyle name="Normal 10 2 3 2 3 4 2 3 2 2" xfId="51559"/>
    <cellStyle name="Normal 10 2 3 2 3 4 2 3 3" xfId="29375"/>
    <cellStyle name="Normal 10 2 3 2 3 4 2 3 4" xfId="41341"/>
    <cellStyle name="Normal 10 2 3 2 3 4 2 4" xfId="12566"/>
    <cellStyle name="Normal 10 2 3 2 3 4 2 4 2" xfId="22794"/>
    <cellStyle name="Normal 10 2 3 2 3 4 2 4 2 2" xfId="54331"/>
    <cellStyle name="Normal 10 2 3 2 3 4 2 4 3" xfId="32703"/>
    <cellStyle name="Normal 10 2 3 2 3 4 2 4 4" xfId="44113"/>
    <cellStyle name="Normal 10 2 3 2 3 4 2 5" xfId="15570"/>
    <cellStyle name="Normal 10 2 3 2 3 4 2 5 2" xfId="47109"/>
    <cellStyle name="Normal 10 2 3 2 3 4 2 6" xfId="26043"/>
    <cellStyle name="Normal 10 2 3 2 3 4 2 7" xfId="36905"/>
    <cellStyle name="Normal 10 2 3 2 3 4 3" xfId="6005"/>
    <cellStyle name="Normal 10 2 3 2 3 4 3 2" xfId="10713"/>
    <cellStyle name="Normal 10 2 3 2 3 4 3 2 2" xfId="20946"/>
    <cellStyle name="Normal 10 2 3 2 3 4 3 2 2 2" xfId="52483"/>
    <cellStyle name="Normal 10 2 3 2 3 4 3 2 3" xfId="30207"/>
    <cellStyle name="Normal 10 2 3 2 3 4 3 2 4" xfId="42265"/>
    <cellStyle name="Normal 10 2 3 2 3 4 3 3" xfId="13490"/>
    <cellStyle name="Normal 10 2 3 2 3 4 3 3 2" xfId="23718"/>
    <cellStyle name="Normal 10 2 3 2 3 4 3 3 2 2" xfId="55255"/>
    <cellStyle name="Normal 10 2 3 2 3 4 3 3 3" xfId="33535"/>
    <cellStyle name="Normal 10 2 3 2 3 4 3 3 4" xfId="45037"/>
    <cellStyle name="Normal 10 2 3 2 3 4 3 4" xfId="16494"/>
    <cellStyle name="Normal 10 2 3 2 3 4 3 4 2" xfId="48033"/>
    <cellStyle name="Normal 10 2 3 2 3 4 3 5" xfId="26875"/>
    <cellStyle name="Normal 10 2 3 2 3 4 3 6" xfId="37829"/>
    <cellStyle name="Normal 10 2 3 2 3 4 4" xfId="7126"/>
    <cellStyle name="Normal 10 2 3 2 3 4 4 2" xfId="17383"/>
    <cellStyle name="Normal 10 2 3 2 3 4 4 2 2" xfId="48920"/>
    <cellStyle name="Normal 10 2 3 2 3 4 4 3" xfId="28543"/>
    <cellStyle name="Normal 10 2 3 2 3 4 4 4" xfId="38703"/>
    <cellStyle name="Normal 10 2 3 2 3 4 5" xfId="8865"/>
    <cellStyle name="Normal 10 2 3 2 3 4 5 2" xfId="19098"/>
    <cellStyle name="Normal 10 2 3 2 3 4 5 2 2" xfId="50635"/>
    <cellStyle name="Normal 10 2 3 2 3 4 5 3" xfId="31871"/>
    <cellStyle name="Normal 10 2 3 2 3 4 5 4" xfId="40417"/>
    <cellStyle name="Normal 10 2 3 2 3 4 6" xfId="11642"/>
    <cellStyle name="Normal 10 2 3 2 3 4 6 2" xfId="21870"/>
    <cellStyle name="Normal 10 2 3 2 3 4 6 2 2" xfId="53407"/>
    <cellStyle name="Normal 10 2 3 2 3 4 6 3" xfId="43189"/>
    <cellStyle name="Normal 10 2 3 2 3 4 7" xfId="14635"/>
    <cellStyle name="Normal 10 2 3 2 3 4 7 2" xfId="46174"/>
    <cellStyle name="Normal 10 2 3 2 3 4 8" xfId="25211"/>
    <cellStyle name="Normal 10 2 3 2 3 4 9" xfId="35981"/>
    <cellStyle name="Normal 10 2 3 2 3 5" xfId="4613"/>
    <cellStyle name="Normal 10 2 3 2 3 5 2" xfId="7560"/>
    <cellStyle name="Normal 10 2 3 2 3 5 2 2" xfId="17800"/>
    <cellStyle name="Normal 10 2 3 2 3 5 2 2 2" xfId="30623"/>
    <cellStyle name="Normal 10 2 3 2 3 5 2 2 3" xfId="49337"/>
    <cellStyle name="Normal 10 2 3 2 3 5 2 3" xfId="24201"/>
    <cellStyle name="Normal 10 2 3 2 3 5 2 3 2" xfId="33951"/>
    <cellStyle name="Normal 10 2 3 2 3 5 2 3 3" xfId="55737"/>
    <cellStyle name="Normal 10 2 3 2 3 5 2 4" xfId="27291"/>
    <cellStyle name="Normal 10 2 3 2 3 5 2 5" xfId="39119"/>
    <cellStyle name="Normal 10 2 3 2 3 5 3" xfId="9327"/>
    <cellStyle name="Normal 10 2 3 2 3 5 3 2" xfId="19560"/>
    <cellStyle name="Normal 10 2 3 2 3 5 3 2 2" xfId="51097"/>
    <cellStyle name="Normal 10 2 3 2 3 5 3 3" xfId="28959"/>
    <cellStyle name="Normal 10 2 3 2 3 5 3 4" xfId="40879"/>
    <cellStyle name="Normal 10 2 3 2 3 5 4" xfId="12104"/>
    <cellStyle name="Normal 10 2 3 2 3 5 4 2" xfId="22332"/>
    <cellStyle name="Normal 10 2 3 2 3 5 4 2 2" xfId="53869"/>
    <cellStyle name="Normal 10 2 3 2 3 5 4 3" xfId="32287"/>
    <cellStyle name="Normal 10 2 3 2 3 5 4 4" xfId="43651"/>
    <cellStyle name="Normal 10 2 3 2 3 5 5" xfId="15107"/>
    <cellStyle name="Normal 10 2 3 2 3 5 5 2" xfId="46646"/>
    <cellStyle name="Normal 10 2 3 2 3 5 6" xfId="25627"/>
    <cellStyle name="Normal 10 2 3 2 3 5 7" xfId="36443"/>
    <cellStyle name="Normal 10 2 3 2 3 6" xfId="5541"/>
    <cellStyle name="Normal 10 2 3 2 3 6 2" xfId="10251"/>
    <cellStyle name="Normal 10 2 3 2 3 6 2 2" xfId="20484"/>
    <cellStyle name="Normal 10 2 3 2 3 6 2 2 2" xfId="52021"/>
    <cellStyle name="Normal 10 2 3 2 3 6 2 3" xfId="29791"/>
    <cellStyle name="Normal 10 2 3 2 3 6 2 4" xfId="41803"/>
    <cellStyle name="Normal 10 2 3 2 3 6 3" xfId="13028"/>
    <cellStyle name="Normal 10 2 3 2 3 6 3 2" xfId="23256"/>
    <cellStyle name="Normal 10 2 3 2 3 6 3 2 2" xfId="54793"/>
    <cellStyle name="Normal 10 2 3 2 3 6 3 3" xfId="33119"/>
    <cellStyle name="Normal 10 2 3 2 3 6 3 4" xfId="44575"/>
    <cellStyle name="Normal 10 2 3 2 3 6 4" xfId="16032"/>
    <cellStyle name="Normal 10 2 3 2 3 6 4 2" xfId="47571"/>
    <cellStyle name="Normal 10 2 3 2 3 6 5" xfId="26459"/>
    <cellStyle name="Normal 10 2 3 2 3 6 6" xfId="37367"/>
    <cellStyle name="Normal 10 2 3 2 3 7" xfId="6491"/>
    <cellStyle name="Normal 10 2 3 2 3 7 2" xfId="16957"/>
    <cellStyle name="Normal 10 2 3 2 3 7 2 2" xfId="48495"/>
    <cellStyle name="Normal 10 2 3 2 3 7 3" xfId="28125"/>
    <cellStyle name="Normal 10 2 3 2 3 7 4" xfId="38287"/>
    <cellStyle name="Normal 10 2 3 2 3 8" xfId="8400"/>
    <cellStyle name="Normal 10 2 3 2 3 8 2" xfId="18636"/>
    <cellStyle name="Normal 10 2 3 2 3 8 2 2" xfId="50173"/>
    <cellStyle name="Normal 10 2 3 2 3 8 3" xfId="31455"/>
    <cellStyle name="Normal 10 2 3 2 3 8 4" xfId="39955"/>
    <cellStyle name="Normal 10 2 3 2 3 9" xfId="11180"/>
    <cellStyle name="Normal 10 2 3 2 3 9 2" xfId="21408"/>
    <cellStyle name="Normal 10 2 3 2 3 9 2 2" xfId="52945"/>
    <cellStyle name="Normal 10 2 3 2 3 9 3" xfId="42727"/>
    <cellStyle name="Normal 10 2 3 2 4" xfId="1236"/>
    <cellStyle name="Normal 10 2 3 2 4 10" xfId="24796"/>
    <cellStyle name="Normal 10 2 3 2 4 11" xfId="35523"/>
    <cellStyle name="Normal 10 2 3 2 4 2" xfId="1237"/>
    <cellStyle name="Normal 10 2 3 2 4 2 10" xfId="35524"/>
    <cellStyle name="Normal 10 2 3 2 4 2 2" xfId="4016"/>
    <cellStyle name="Normal 10 2 3 2 4 2 2 2" xfId="5082"/>
    <cellStyle name="Normal 10 2 3 2 4 2 2 2 2" xfId="8188"/>
    <cellStyle name="Normal 10 2 3 2 4 2 2 2 2 2" xfId="18426"/>
    <cellStyle name="Normal 10 2 3 2 4 2 2 2 2 2 2" xfId="31249"/>
    <cellStyle name="Normal 10 2 3 2 4 2 2 2 2 2 3" xfId="49963"/>
    <cellStyle name="Normal 10 2 3 2 4 2 2 2 2 3" xfId="24528"/>
    <cellStyle name="Normal 10 2 3 2 4 2 2 2 2 3 2" xfId="34577"/>
    <cellStyle name="Normal 10 2 3 2 4 2 2 2 2 3 3" xfId="56059"/>
    <cellStyle name="Normal 10 2 3 2 4 2 2 2 2 4" xfId="27917"/>
    <cellStyle name="Normal 10 2 3 2 4 2 2 2 2 5" xfId="39745"/>
    <cellStyle name="Normal 10 2 3 2 4 2 2 2 3" xfId="9794"/>
    <cellStyle name="Normal 10 2 3 2 4 2 2 2 3 2" xfId="20027"/>
    <cellStyle name="Normal 10 2 3 2 4 2 2 2 3 2 2" xfId="51564"/>
    <cellStyle name="Normal 10 2 3 2 4 2 2 2 3 3" xfId="29585"/>
    <cellStyle name="Normal 10 2 3 2 4 2 2 2 3 4" xfId="41346"/>
    <cellStyle name="Normal 10 2 3 2 4 2 2 2 4" xfId="12571"/>
    <cellStyle name="Normal 10 2 3 2 4 2 2 2 4 2" xfId="22799"/>
    <cellStyle name="Normal 10 2 3 2 4 2 2 2 4 2 2" xfId="54336"/>
    <cellStyle name="Normal 10 2 3 2 4 2 2 2 4 3" xfId="32913"/>
    <cellStyle name="Normal 10 2 3 2 4 2 2 2 4 4" xfId="44118"/>
    <cellStyle name="Normal 10 2 3 2 4 2 2 2 5" xfId="15575"/>
    <cellStyle name="Normal 10 2 3 2 4 2 2 2 5 2" xfId="47114"/>
    <cellStyle name="Normal 10 2 3 2 4 2 2 2 6" xfId="26253"/>
    <cellStyle name="Normal 10 2 3 2 4 2 2 2 7" xfId="36910"/>
    <cellStyle name="Normal 10 2 3 2 4 2 2 3" xfId="6010"/>
    <cellStyle name="Normal 10 2 3 2 4 2 2 3 2" xfId="10718"/>
    <cellStyle name="Normal 10 2 3 2 4 2 2 3 2 2" xfId="20951"/>
    <cellStyle name="Normal 10 2 3 2 4 2 2 3 2 2 2" xfId="52488"/>
    <cellStyle name="Normal 10 2 3 2 4 2 2 3 2 3" xfId="30417"/>
    <cellStyle name="Normal 10 2 3 2 4 2 2 3 2 4" xfId="42270"/>
    <cellStyle name="Normal 10 2 3 2 4 2 2 3 3" xfId="13495"/>
    <cellStyle name="Normal 10 2 3 2 4 2 2 3 3 2" xfId="23723"/>
    <cellStyle name="Normal 10 2 3 2 4 2 2 3 3 2 2" xfId="55260"/>
    <cellStyle name="Normal 10 2 3 2 4 2 2 3 3 3" xfId="33745"/>
    <cellStyle name="Normal 10 2 3 2 4 2 2 3 3 4" xfId="45042"/>
    <cellStyle name="Normal 10 2 3 2 4 2 2 3 4" xfId="16499"/>
    <cellStyle name="Normal 10 2 3 2 4 2 2 3 4 2" xfId="48038"/>
    <cellStyle name="Normal 10 2 3 2 4 2 2 3 5" xfId="27085"/>
    <cellStyle name="Normal 10 2 3 2 4 2 2 3 6" xfId="37834"/>
    <cellStyle name="Normal 10 2 3 2 4 2 2 4" xfId="7349"/>
    <cellStyle name="Normal 10 2 3 2 4 2 2 4 2" xfId="17594"/>
    <cellStyle name="Normal 10 2 3 2 4 2 2 4 2 2" xfId="49131"/>
    <cellStyle name="Normal 10 2 3 2 4 2 2 4 3" xfId="28753"/>
    <cellStyle name="Normal 10 2 3 2 4 2 2 4 4" xfId="38913"/>
    <cellStyle name="Normal 10 2 3 2 4 2 2 5" xfId="8870"/>
    <cellStyle name="Normal 10 2 3 2 4 2 2 5 2" xfId="19103"/>
    <cellStyle name="Normal 10 2 3 2 4 2 2 5 2 2" xfId="50640"/>
    <cellStyle name="Normal 10 2 3 2 4 2 2 5 3" xfId="32081"/>
    <cellStyle name="Normal 10 2 3 2 4 2 2 5 4" xfId="40422"/>
    <cellStyle name="Normal 10 2 3 2 4 2 2 6" xfId="11647"/>
    <cellStyle name="Normal 10 2 3 2 4 2 2 6 2" xfId="21875"/>
    <cellStyle name="Normal 10 2 3 2 4 2 2 6 2 2" xfId="53412"/>
    <cellStyle name="Normal 10 2 3 2 4 2 2 6 3" xfId="43194"/>
    <cellStyle name="Normal 10 2 3 2 4 2 2 7" xfId="14640"/>
    <cellStyle name="Normal 10 2 3 2 4 2 2 7 2" xfId="46179"/>
    <cellStyle name="Normal 10 2 3 2 4 2 2 8" xfId="25421"/>
    <cellStyle name="Normal 10 2 3 2 4 2 2 9" xfId="35986"/>
    <cellStyle name="Normal 10 2 3 2 4 2 3" xfId="4618"/>
    <cellStyle name="Normal 10 2 3 2 4 2 3 2" xfId="7772"/>
    <cellStyle name="Normal 10 2 3 2 4 2 3 2 2" xfId="18010"/>
    <cellStyle name="Normal 10 2 3 2 4 2 3 2 2 2" xfId="30833"/>
    <cellStyle name="Normal 10 2 3 2 4 2 3 2 2 3" xfId="49547"/>
    <cellStyle name="Normal 10 2 3 2 4 2 3 2 3" xfId="24596"/>
    <cellStyle name="Normal 10 2 3 2 4 2 3 2 3 2" xfId="34161"/>
    <cellStyle name="Normal 10 2 3 2 4 2 3 2 3 3" xfId="56123"/>
    <cellStyle name="Normal 10 2 3 2 4 2 3 2 4" xfId="27501"/>
    <cellStyle name="Normal 10 2 3 2 4 2 3 2 5" xfId="39329"/>
    <cellStyle name="Normal 10 2 3 2 4 2 3 3" xfId="9332"/>
    <cellStyle name="Normal 10 2 3 2 4 2 3 3 2" xfId="19565"/>
    <cellStyle name="Normal 10 2 3 2 4 2 3 3 2 2" xfId="51102"/>
    <cellStyle name="Normal 10 2 3 2 4 2 3 3 3" xfId="29169"/>
    <cellStyle name="Normal 10 2 3 2 4 2 3 3 4" xfId="40884"/>
    <cellStyle name="Normal 10 2 3 2 4 2 3 4" xfId="12109"/>
    <cellStyle name="Normal 10 2 3 2 4 2 3 4 2" xfId="22337"/>
    <cellStyle name="Normal 10 2 3 2 4 2 3 4 2 2" xfId="53874"/>
    <cellStyle name="Normal 10 2 3 2 4 2 3 4 3" xfId="32497"/>
    <cellStyle name="Normal 10 2 3 2 4 2 3 4 4" xfId="43656"/>
    <cellStyle name="Normal 10 2 3 2 4 2 3 5" xfId="15112"/>
    <cellStyle name="Normal 10 2 3 2 4 2 3 5 2" xfId="46651"/>
    <cellStyle name="Normal 10 2 3 2 4 2 3 6" xfId="25837"/>
    <cellStyle name="Normal 10 2 3 2 4 2 3 7" xfId="36448"/>
    <cellStyle name="Normal 10 2 3 2 4 2 4" xfId="5546"/>
    <cellStyle name="Normal 10 2 3 2 4 2 4 2" xfId="10256"/>
    <cellStyle name="Normal 10 2 3 2 4 2 4 2 2" xfId="20489"/>
    <cellStyle name="Normal 10 2 3 2 4 2 4 2 2 2" xfId="52026"/>
    <cellStyle name="Normal 10 2 3 2 4 2 4 2 3" xfId="30001"/>
    <cellStyle name="Normal 10 2 3 2 4 2 4 2 4" xfId="41808"/>
    <cellStyle name="Normal 10 2 3 2 4 2 4 3" xfId="13033"/>
    <cellStyle name="Normal 10 2 3 2 4 2 4 3 2" xfId="23261"/>
    <cellStyle name="Normal 10 2 3 2 4 2 4 3 2 2" xfId="54798"/>
    <cellStyle name="Normal 10 2 3 2 4 2 4 3 3" xfId="33329"/>
    <cellStyle name="Normal 10 2 3 2 4 2 4 3 4" xfId="44580"/>
    <cellStyle name="Normal 10 2 3 2 4 2 4 4" xfId="16037"/>
    <cellStyle name="Normal 10 2 3 2 4 2 4 4 2" xfId="47576"/>
    <cellStyle name="Normal 10 2 3 2 4 2 4 5" xfId="26669"/>
    <cellStyle name="Normal 10 2 3 2 4 2 4 6" xfId="37372"/>
    <cellStyle name="Normal 10 2 3 2 4 2 5" xfId="6813"/>
    <cellStyle name="Normal 10 2 3 2 4 2 5 2" xfId="17172"/>
    <cellStyle name="Normal 10 2 3 2 4 2 5 2 2" xfId="48709"/>
    <cellStyle name="Normal 10 2 3 2 4 2 5 3" xfId="28335"/>
    <cellStyle name="Normal 10 2 3 2 4 2 5 4" xfId="38497"/>
    <cellStyle name="Normal 10 2 3 2 4 2 6" xfId="8405"/>
    <cellStyle name="Normal 10 2 3 2 4 2 6 2" xfId="18641"/>
    <cellStyle name="Normal 10 2 3 2 4 2 6 2 2" xfId="50178"/>
    <cellStyle name="Normal 10 2 3 2 4 2 6 3" xfId="31665"/>
    <cellStyle name="Normal 10 2 3 2 4 2 6 4" xfId="39960"/>
    <cellStyle name="Normal 10 2 3 2 4 2 7" xfId="11185"/>
    <cellStyle name="Normal 10 2 3 2 4 2 7 2" xfId="21413"/>
    <cellStyle name="Normal 10 2 3 2 4 2 7 2 2" xfId="52950"/>
    <cellStyle name="Normal 10 2 3 2 4 2 7 3" xfId="42732"/>
    <cellStyle name="Normal 10 2 3 2 4 2 8" xfId="14045"/>
    <cellStyle name="Normal 10 2 3 2 4 2 8 2" xfId="45589"/>
    <cellStyle name="Normal 10 2 3 2 4 2 9" xfId="25005"/>
    <cellStyle name="Normal 10 2 3 2 4 3" xfId="4015"/>
    <cellStyle name="Normal 10 2 3 2 4 3 2" xfId="5081"/>
    <cellStyle name="Normal 10 2 3 2 4 3 2 2" xfId="7980"/>
    <cellStyle name="Normal 10 2 3 2 4 3 2 2 2" xfId="18218"/>
    <cellStyle name="Normal 10 2 3 2 4 3 2 2 2 2" xfId="31041"/>
    <cellStyle name="Normal 10 2 3 2 4 3 2 2 2 3" xfId="49755"/>
    <cellStyle name="Normal 10 2 3 2 4 3 2 2 3" xfId="24458"/>
    <cellStyle name="Normal 10 2 3 2 4 3 2 2 3 2" xfId="34369"/>
    <cellStyle name="Normal 10 2 3 2 4 3 2 2 3 3" xfId="55990"/>
    <cellStyle name="Normal 10 2 3 2 4 3 2 2 4" xfId="27709"/>
    <cellStyle name="Normal 10 2 3 2 4 3 2 2 5" xfId="39537"/>
    <cellStyle name="Normal 10 2 3 2 4 3 2 3" xfId="9793"/>
    <cellStyle name="Normal 10 2 3 2 4 3 2 3 2" xfId="20026"/>
    <cellStyle name="Normal 10 2 3 2 4 3 2 3 2 2" xfId="51563"/>
    <cellStyle name="Normal 10 2 3 2 4 3 2 3 3" xfId="29377"/>
    <cellStyle name="Normal 10 2 3 2 4 3 2 3 4" xfId="41345"/>
    <cellStyle name="Normal 10 2 3 2 4 3 2 4" xfId="12570"/>
    <cellStyle name="Normal 10 2 3 2 4 3 2 4 2" xfId="22798"/>
    <cellStyle name="Normal 10 2 3 2 4 3 2 4 2 2" xfId="54335"/>
    <cellStyle name="Normal 10 2 3 2 4 3 2 4 3" xfId="32705"/>
    <cellStyle name="Normal 10 2 3 2 4 3 2 4 4" xfId="44117"/>
    <cellStyle name="Normal 10 2 3 2 4 3 2 5" xfId="15574"/>
    <cellStyle name="Normal 10 2 3 2 4 3 2 5 2" xfId="47113"/>
    <cellStyle name="Normal 10 2 3 2 4 3 2 6" xfId="26045"/>
    <cellStyle name="Normal 10 2 3 2 4 3 2 7" xfId="36909"/>
    <cellStyle name="Normal 10 2 3 2 4 3 3" xfId="6009"/>
    <cellStyle name="Normal 10 2 3 2 4 3 3 2" xfId="10717"/>
    <cellStyle name="Normal 10 2 3 2 4 3 3 2 2" xfId="20950"/>
    <cellStyle name="Normal 10 2 3 2 4 3 3 2 2 2" xfId="52487"/>
    <cellStyle name="Normal 10 2 3 2 4 3 3 2 3" xfId="30209"/>
    <cellStyle name="Normal 10 2 3 2 4 3 3 2 4" xfId="42269"/>
    <cellStyle name="Normal 10 2 3 2 4 3 3 3" xfId="13494"/>
    <cellStyle name="Normal 10 2 3 2 4 3 3 3 2" xfId="23722"/>
    <cellStyle name="Normal 10 2 3 2 4 3 3 3 2 2" xfId="55259"/>
    <cellStyle name="Normal 10 2 3 2 4 3 3 3 3" xfId="33537"/>
    <cellStyle name="Normal 10 2 3 2 4 3 3 3 4" xfId="45041"/>
    <cellStyle name="Normal 10 2 3 2 4 3 3 4" xfId="16498"/>
    <cellStyle name="Normal 10 2 3 2 4 3 3 4 2" xfId="48037"/>
    <cellStyle name="Normal 10 2 3 2 4 3 3 5" xfId="26877"/>
    <cellStyle name="Normal 10 2 3 2 4 3 3 6" xfId="37833"/>
    <cellStyle name="Normal 10 2 3 2 4 3 4" xfId="7128"/>
    <cellStyle name="Normal 10 2 3 2 4 3 4 2" xfId="17385"/>
    <cellStyle name="Normal 10 2 3 2 4 3 4 2 2" xfId="48922"/>
    <cellStyle name="Normal 10 2 3 2 4 3 4 3" xfId="28545"/>
    <cellStyle name="Normal 10 2 3 2 4 3 4 4" xfId="38705"/>
    <cellStyle name="Normal 10 2 3 2 4 3 5" xfId="8869"/>
    <cellStyle name="Normal 10 2 3 2 4 3 5 2" xfId="19102"/>
    <cellStyle name="Normal 10 2 3 2 4 3 5 2 2" xfId="50639"/>
    <cellStyle name="Normal 10 2 3 2 4 3 5 3" xfId="31873"/>
    <cellStyle name="Normal 10 2 3 2 4 3 5 4" xfId="40421"/>
    <cellStyle name="Normal 10 2 3 2 4 3 6" xfId="11646"/>
    <cellStyle name="Normal 10 2 3 2 4 3 6 2" xfId="21874"/>
    <cellStyle name="Normal 10 2 3 2 4 3 6 2 2" xfId="53411"/>
    <cellStyle name="Normal 10 2 3 2 4 3 6 3" xfId="43193"/>
    <cellStyle name="Normal 10 2 3 2 4 3 7" xfId="14639"/>
    <cellStyle name="Normal 10 2 3 2 4 3 7 2" xfId="46178"/>
    <cellStyle name="Normal 10 2 3 2 4 3 8" xfId="25213"/>
    <cellStyle name="Normal 10 2 3 2 4 3 9" xfId="35985"/>
    <cellStyle name="Normal 10 2 3 2 4 4" xfId="4617"/>
    <cellStyle name="Normal 10 2 3 2 4 4 2" xfId="7562"/>
    <cellStyle name="Normal 10 2 3 2 4 4 2 2" xfId="17802"/>
    <cellStyle name="Normal 10 2 3 2 4 4 2 2 2" xfId="30625"/>
    <cellStyle name="Normal 10 2 3 2 4 4 2 2 3" xfId="49339"/>
    <cellStyle name="Normal 10 2 3 2 4 4 2 3" xfId="24489"/>
    <cellStyle name="Normal 10 2 3 2 4 4 2 3 2" xfId="33953"/>
    <cellStyle name="Normal 10 2 3 2 4 4 2 3 3" xfId="56021"/>
    <cellStyle name="Normal 10 2 3 2 4 4 2 4" xfId="27293"/>
    <cellStyle name="Normal 10 2 3 2 4 4 2 5" xfId="39121"/>
    <cellStyle name="Normal 10 2 3 2 4 4 3" xfId="9331"/>
    <cellStyle name="Normal 10 2 3 2 4 4 3 2" xfId="19564"/>
    <cellStyle name="Normal 10 2 3 2 4 4 3 2 2" xfId="51101"/>
    <cellStyle name="Normal 10 2 3 2 4 4 3 3" xfId="28961"/>
    <cellStyle name="Normal 10 2 3 2 4 4 3 4" xfId="40883"/>
    <cellStyle name="Normal 10 2 3 2 4 4 4" xfId="12108"/>
    <cellStyle name="Normal 10 2 3 2 4 4 4 2" xfId="22336"/>
    <cellStyle name="Normal 10 2 3 2 4 4 4 2 2" xfId="53873"/>
    <cellStyle name="Normal 10 2 3 2 4 4 4 3" xfId="32289"/>
    <cellStyle name="Normal 10 2 3 2 4 4 4 4" xfId="43655"/>
    <cellStyle name="Normal 10 2 3 2 4 4 5" xfId="15111"/>
    <cellStyle name="Normal 10 2 3 2 4 4 5 2" xfId="46650"/>
    <cellStyle name="Normal 10 2 3 2 4 4 6" xfId="25629"/>
    <cellStyle name="Normal 10 2 3 2 4 4 7" xfId="36447"/>
    <cellStyle name="Normal 10 2 3 2 4 5" xfId="5545"/>
    <cellStyle name="Normal 10 2 3 2 4 5 2" xfId="10255"/>
    <cellStyle name="Normal 10 2 3 2 4 5 2 2" xfId="20488"/>
    <cellStyle name="Normal 10 2 3 2 4 5 2 2 2" xfId="52025"/>
    <cellStyle name="Normal 10 2 3 2 4 5 2 3" xfId="29793"/>
    <cellStyle name="Normal 10 2 3 2 4 5 2 4" xfId="41807"/>
    <cellStyle name="Normal 10 2 3 2 4 5 3" xfId="13032"/>
    <cellStyle name="Normal 10 2 3 2 4 5 3 2" xfId="23260"/>
    <cellStyle name="Normal 10 2 3 2 4 5 3 2 2" xfId="54797"/>
    <cellStyle name="Normal 10 2 3 2 4 5 3 3" xfId="33121"/>
    <cellStyle name="Normal 10 2 3 2 4 5 3 4" xfId="44579"/>
    <cellStyle name="Normal 10 2 3 2 4 5 4" xfId="16036"/>
    <cellStyle name="Normal 10 2 3 2 4 5 4 2" xfId="47575"/>
    <cellStyle name="Normal 10 2 3 2 4 5 5" xfId="26461"/>
    <cellStyle name="Normal 10 2 3 2 4 5 6" xfId="37371"/>
    <cellStyle name="Normal 10 2 3 2 4 6" xfId="6493"/>
    <cellStyle name="Normal 10 2 3 2 4 6 2" xfId="16959"/>
    <cellStyle name="Normal 10 2 3 2 4 6 2 2" xfId="48497"/>
    <cellStyle name="Normal 10 2 3 2 4 6 3" xfId="28127"/>
    <cellStyle name="Normal 10 2 3 2 4 6 4" xfId="38289"/>
    <cellStyle name="Normal 10 2 3 2 4 7" xfId="8404"/>
    <cellStyle name="Normal 10 2 3 2 4 7 2" xfId="18640"/>
    <cellStyle name="Normal 10 2 3 2 4 7 2 2" xfId="50177"/>
    <cellStyle name="Normal 10 2 3 2 4 7 3" xfId="31457"/>
    <cellStyle name="Normal 10 2 3 2 4 7 4" xfId="39959"/>
    <cellStyle name="Normal 10 2 3 2 4 8" xfId="11184"/>
    <cellStyle name="Normal 10 2 3 2 4 8 2" xfId="21412"/>
    <cellStyle name="Normal 10 2 3 2 4 8 2 2" xfId="52949"/>
    <cellStyle name="Normal 10 2 3 2 4 8 3" xfId="42731"/>
    <cellStyle name="Normal 10 2 3 2 4 9" xfId="14044"/>
    <cellStyle name="Normal 10 2 3 2 4 9 2" xfId="45588"/>
    <cellStyle name="Normal 10 2 3 2 5" xfId="1238"/>
    <cellStyle name="Normal 10 2 3 2 5 10" xfId="35525"/>
    <cellStyle name="Normal 10 2 3 2 5 2" xfId="4017"/>
    <cellStyle name="Normal 10 2 3 2 5 2 2" xfId="5083"/>
    <cellStyle name="Normal 10 2 3 2 5 2 2 2" xfId="8181"/>
    <cellStyle name="Normal 10 2 3 2 5 2 2 2 2" xfId="18419"/>
    <cellStyle name="Normal 10 2 3 2 5 2 2 2 2 2" xfId="31242"/>
    <cellStyle name="Normal 10 2 3 2 5 2 2 2 2 3" xfId="49956"/>
    <cellStyle name="Normal 10 2 3 2 5 2 2 2 3" xfId="24293"/>
    <cellStyle name="Normal 10 2 3 2 5 2 2 2 3 2" xfId="34570"/>
    <cellStyle name="Normal 10 2 3 2 5 2 2 2 3 3" xfId="55827"/>
    <cellStyle name="Normal 10 2 3 2 5 2 2 2 4" xfId="27910"/>
    <cellStyle name="Normal 10 2 3 2 5 2 2 2 5" xfId="39738"/>
    <cellStyle name="Normal 10 2 3 2 5 2 2 3" xfId="9795"/>
    <cellStyle name="Normal 10 2 3 2 5 2 2 3 2" xfId="20028"/>
    <cellStyle name="Normal 10 2 3 2 5 2 2 3 2 2" xfId="51565"/>
    <cellStyle name="Normal 10 2 3 2 5 2 2 3 3" xfId="29578"/>
    <cellStyle name="Normal 10 2 3 2 5 2 2 3 4" xfId="41347"/>
    <cellStyle name="Normal 10 2 3 2 5 2 2 4" xfId="12572"/>
    <cellStyle name="Normal 10 2 3 2 5 2 2 4 2" xfId="22800"/>
    <cellStyle name="Normal 10 2 3 2 5 2 2 4 2 2" xfId="54337"/>
    <cellStyle name="Normal 10 2 3 2 5 2 2 4 3" xfId="32906"/>
    <cellStyle name="Normal 10 2 3 2 5 2 2 4 4" xfId="44119"/>
    <cellStyle name="Normal 10 2 3 2 5 2 2 5" xfId="15576"/>
    <cellStyle name="Normal 10 2 3 2 5 2 2 5 2" xfId="47115"/>
    <cellStyle name="Normal 10 2 3 2 5 2 2 6" xfId="26246"/>
    <cellStyle name="Normal 10 2 3 2 5 2 2 7" xfId="36911"/>
    <cellStyle name="Normal 10 2 3 2 5 2 3" xfId="6011"/>
    <cellStyle name="Normal 10 2 3 2 5 2 3 2" xfId="10719"/>
    <cellStyle name="Normal 10 2 3 2 5 2 3 2 2" xfId="20952"/>
    <cellStyle name="Normal 10 2 3 2 5 2 3 2 2 2" xfId="52489"/>
    <cellStyle name="Normal 10 2 3 2 5 2 3 2 3" xfId="30410"/>
    <cellStyle name="Normal 10 2 3 2 5 2 3 2 4" xfId="42271"/>
    <cellStyle name="Normal 10 2 3 2 5 2 3 3" xfId="13496"/>
    <cellStyle name="Normal 10 2 3 2 5 2 3 3 2" xfId="23724"/>
    <cellStyle name="Normal 10 2 3 2 5 2 3 3 2 2" xfId="55261"/>
    <cellStyle name="Normal 10 2 3 2 5 2 3 3 3" xfId="33738"/>
    <cellStyle name="Normal 10 2 3 2 5 2 3 3 4" xfId="45043"/>
    <cellStyle name="Normal 10 2 3 2 5 2 3 4" xfId="16500"/>
    <cellStyle name="Normal 10 2 3 2 5 2 3 4 2" xfId="48039"/>
    <cellStyle name="Normal 10 2 3 2 5 2 3 5" xfId="27078"/>
    <cellStyle name="Normal 10 2 3 2 5 2 3 6" xfId="37835"/>
    <cellStyle name="Normal 10 2 3 2 5 2 4" xfId="7342"/>
    <cellStyle name="Normal 10 2 3 2 5 2 4 2" xfId="17587"/>
    <cellStyle name="Normal 10 2 3 2 5 2 4 2 2" xfId="49124"/>
    <cellStyle name="Normal 10 2 3 2 5 2 4 3" xfId="28746"/>
    <cellStyle name="Normal 10 2 3 2 5 2 4 4" xfId="38906"/>
    <cellStyle name="Normal 10 2 3 2 5 2 5" xfId="8871"/>
    <cellStyle name="Normal 10 2 3 2 5 2 5 2" xfId="19104"/>
    <cellStyle name="Normal 10 2 3 2 5 2 5 2 2" xfId="50641"/>
    <cellStyle name="Normal 10 2 3 2 5 2 5 3" xfId="32074"/>
    <cellStyle name="Normal 10 2 3 2 5 2 5 4" xfId="40423"/>
    <cellStyle name="Normal 10 2 3 2 5 2 6" xfId="11648"/>
    <cellStyle name="Normal 10 2 3 2 5 2 6 2" xfId="21876"/>
    <cellStyle name="Normal 10 2 3 2 5 2 6 2 2" xfId="53413"/>
    <cellStyle name="Normal 10 2 3 2 5 2 6 3" xfId="43195"/>
    <cellStyle name="Normal 10 2 3 2 5 2 7" xfId="14641"/>
    <cellStyle name="Normal 10 2 3 2 5 2 7 2" xfId="46180"/>
    <cellStyle name="Normal 10 2 3 2 5 2 8" xfId="25414"/>
    <cellStyle name="Normal 10 2 3 2 5 2 9" xfId="35987"/>
    <cellStyle name="Normal 10 2 3 2 5 3" xfId="4619"/>
    <cellStyle name="Normal 10 2 3 2 5 3 2" xfId="7765"/>
    <cellStyle name="Normal 10 2 3 2 5 3 2 2" xfId="18003"/>
    <cellStyle name="Normal 10 2 3 2 5 3 2 2 2" xfId="30826"/>
    <cellStyle name="Normal 10 2 3 2 5 3 2 2 3" xfId="49540"/>
    <cellStyle name="Normal 10 2 3 2 5 3 2 3" xfId="14026"/>
    <cellStyle name="Normal 10 2 3 2 5 3 2 3 2" xfId="34154"/>
    <cellStyle name="Normal 10 2 3 2 5 3 2 3 3" xfId="45570"/>
    <cellStyle name="Normal 10 2 3 2 5 3 2 4" xfId="27494"/>
    <cellStyle name="Normal 10 2 3 2 5 3 2 5" xfId="39322"/>
    <cellStyle name="Normal 10 2 3 2 5 3 3" xfId="9333"/>
    <cellStyle name="Normal 10 2 3 2 5 3 3 2" xfId="19566"/>
    <cellStyle name="Normal 10 2 3 2 5 3 3 2 2" xfId="51103"/>
    <cellStyle name="Normal 10 2 3 2 5 3 3 3" xfId="29162"/>
    <cellStyle name="Normal 10 2 3 2 5 3 3 4" xfId="40885"/>
    <cellStyle name="Normal 10 2 3 2 5 3 4" xfId="12110"/>
    <cellStyle name="Normal 10 2 3 2 5 3 4 2" xfId="22338"/>
    <cellStyle name="Normal 10 2 3 2 5 3 4 2 2" xfId="53875"/>
    <cellStyle name="Normal 10 2 3 2 5 3 4 3" xfId="32490"/>
    <cellStyle name="Normal 10 2 3 2 5 3 4 4" xfId="43657"/>
    <cellStyle name="Normal 10 2 3 2 5 3 5" xfId="15113"/>
    <cellStyle name="Normal 10 2 3 2 5 3 5 2" xfId="46652"/>
    <cellStyle name="Normal 10 2 3 2 5 3 6" xfId="25830"/>
    <cellStyle name="Normal 10 2 3 2 5 3 7" xfId="36449"/>
    <cellStyle name="Normal 10 2 3 2 5 4" xfId="5547"/>
    <cellStyle name="Normal 10 2 3 2 5 4 2" xfId="10257"/>
    <cellStyle name="Normal 10 2 3 2 5 4 2 2" xfId="20490"/>
    <cellStyle name="Normal 10 2 3 2 5 4 2 2 2" xfId="52027"/>
    <cellStyle name="Normal 10 2 3 2 5 4 2 3" xfId="29994"/>
    <cellStyle name="Normal 10 2 3 2 5 4 2 4" xfId="41809"/>
    <cellStyle name="Normal 10 2 3 2 5 4 3" xfId="13034"/>
    <cellStyle name="Normal 10 2 3 2 5 4 3 2" xfId="23262"/>
    <cellStyle name="Normal 10 2 3 2 5 4 3 2 2" xfId="54799"/>
    <cellStyle name="Normal 10 2 3 2 5 4 3 3" xfId="33322"/>
    <cellStyle name="Normal 10 2 3 2 5 4 3 4" xfId="44581"/>
    <cellStyle name="Normal 10 2 3 2 5 4 4" xfId="16038"/>
    <cellStyle name="Normal 10 2 3 2 5 4 4 2" xfId="47577"/>
    <cellStyle name="Normal 10 2 3 2 5 4 5" xfId="26662"/>
    <cellStyle name="Normal 10 2 3 2 5 4 6" xfId="37373"/>
    <cellStyle name="Normal 10 2 3 2 5 5" xfId="6806"/>
    <cellStyle name="Normal 10 2 3 2 5 5 2" xfId="17165"/>
    <cellStyle name="Normal 10 2 3 2 5 5 2 2" xfId="48702"/>
    <cellStyle name="Normal 10 2 3 2 5 5 3" xfId="28328"/>
    <cellStyle name="Normal 10 2 3 2 5 5 4" xfId="38490"/>
    <cellStyle name="Normal 10 2 3 2 5 6" xfId="8406"/>
    <cellStyle name="Normal 10 2 3 2 5 6 2" xfId="18642"/>
    <cellStyle name="Normal 10 2 3 2 5 6 2 2" xfId="50179"/>
    <cellStyle name="Normal 10 2 3 2 5 6 3" xfId="31658"/>
    <cellStyle name="Normal 10 2 3 2 5 6 4" xfId="39961"/>
    <cellStyle name="Normal 10 2 3 2 5 7" xfId="11186"/>
    <cellStyle name="Normal 10 2 3 2 5 7 2" xfId="21414"/>
    <cellStyle name="Normal 10 2 3 2 5 7 2 2" xfId="52951"/>
    <cellStyle name="Normal 10 2 3 2 5 7 3" xfId="42733"/>
    <cellStyle name="Normal 10 2 3 2 5 8" xfId="14046"/>
    <cellStyle name="Normal 10 2 3 2 5 8 2" xfId="45590"/>
    <cellStyle name="Normal 10 2 3 2 5 9" xfId="24998"/>
    <cellStyle name="Normal 10 2 3 2 6" xfId="3145"/>
    <cellStyle name="Normal 10 2 3 2 6 10" xfId="35923"/>
    <cellStyle name="Normal 10 2 3 2 6 2" xfId="4549"/>
    <cellStyle name="Normal 10 2 3 2 6 2 2" xfId="5481"/>
    <cellStyle name="Normal 10 2 3 2 6 2 2 2" xfId="10193"/>
    <cellStyle name="Normal 10 2 3 2 6 2 2 2 2" xfId="20426"/>
    <cellStyle name="Normal 10 2 3 2 6 2 2 2 2 2" xfId="51963"/>
    <cellStyle name="Normal 10 2 3 2 6 2 2 2 3" xfId="31034"/>
    <cellStyle name="Normal 10 2 3 2 6 2 2 2 4" xfId="41745"/>
    <cellStyle name="Normal 10 2 3 2 6 2 2 3" xfId="12970"/>
    <cellStyle name="Normal 10 2 3 2 6 2 2 3 2" xfId="23198"/>
    <cellStyle name="Normal 10 2 3 2 6 2 2 3 2 2" xfId="54735"/>
    <cellStyle name="Normal 10 2 3 2 6 2 2 3 3" xfId="34362"/>
    <cellStyle name="Normal 10 2 3 2 6 2 2 3 4" xfId="44517"/>
    <cellStyle name="Normal 10 2 3 2 6 2 2 4" xfId="15974"/>
    <cellStyle name="Normal 10 2 3 2 6 2 2 4 2" xfId="47513"/>
    <cellStyle name="Normal 10 2 3 2 6 2 2 5" xfId="27702"/>
    <cellStyle name="Normal 10 2 3 2 6 2 2 6" xfId="37309"/>
    <cellStyle name="Normal 10 2 3 2 6 2 3" xfId="6409"/>
    <cellStyle name="Normal 10 2 3 2 6 2 3 2" xfId="11117"/>
    <cellStyle name="Normal 10 2 3 2 6 2 3 2 2" xfId="21350"/>
    <cellStyle name="Normal 10 2 3 2 6 2 3 2 2 2" xfId="52887"/>
    <cellStyle name="Normal 10 2 3 2 6 2 3 2 3" xfId="42669"/>
    <cellStyle name="Normal 10 2 3 2 6 2 3 3" xfId="13894"/>
    <cellStyle name="Normal 10 2 3 2 6 2 3 3 2" xfId="24122"/>
    <cellStyle name="Normal 10 2 3 2 6 2 3 3 2 2" xfId="55659"/>
    <cellStyle name="Normal 10 2 3 2 6 2 3 3 3" xfId="45441"/>
    <cellStyle name="Normal 10 2 3 2 6 2 3 4" xfId="16898"/>
    <cellStyle name="Normal 10 2 3 2 6 2 3 4 2" xfId="48437"/>
    <cellStyle name="Normal 10 2 3 2 6 2 3 5" xfId="29370"/>
    <cellStyle name="Normal 10 2 3 2 6 2 3 6" xfId="38233"/>
    <cellStyle name="Normal 10 2 3 2 6 2 4" xfId="7973"/>
    <cellStyle name="Normal 10 2 3 2 6 2 4 2" xfId="18211"/>
    <cellStyle name="Normal 10 2 3 2 6 2 4 2 2" xfId="49748"/>
    <cellStyle name="Normal 10 2 3 2 6 2 4 3" xfId="32698"/>
    <cellStyle name="Normal 10 2 3 2 6 2 4 4" xfId="39530"/>
    <cellStyle name="Normal 10 2 3 2 6 2 5" xfId="9269"/>
    <cellStyle name="Normal 10 2 3 2 6 2 5 2" xfId="19502"/>
    <cellStyle name="Normal 10 2 3 2 6 2 5 2 2" xfId="51039"/>
    <cellStyle name="Normal 10 2 3 2 6 2 5 3" xfId="40821"/>
    <cellStyle name="Normal 10 2 3 2 6 2 6" xfId="12046"/>
    <cellStyle name="Normal 10 2 3 2 6 2 6 2" xfId="22274"/>
    <cellStyle name="Normal 10 2 3 2 6 2 6 2 2" xfId="53811"/>
    <cellStyle name="Normal 10 2 3 2 6 2 6 3" xfId="43593"/>
    <cellStyle name="Normal 10 2 3 2 6 2 7" xfId="15048"/>
    <cellStyle name="Normal 10 2 3 2 6 2 7 2" xfId="46587"/>
    <cellStyle name="Normal 10 2 3 2 6 2 8" xfId="26038"/>
    <cellStyle name="Normal 10 2 3 2 6 2 9" xfId="36385"/>
    <cellStyle name="Normal 10 2 3 2 6 3" xfId="5018"/>
    <cellStyle name="Normal 10 2 3 2 6 3 2" xfId="9731"/>
    <cellStyle name="Normal 10 2 3 2 6 3 2 2" xfId="19964"/>
    <cellStyle name="Normal 10 2 3 2 6 3 2 2 2" xfId="51501"/>
    <cellStyle name="Normal 10 2 3 2 6 3 2 3" xfId="30202"/>
    <cellStyle name="Normal 10 2 3 2 6 3 2 4" xfId="41283"/>
    <cellStyle name="Normal 10 2 3 2 6 3 3" xfId="12508"/>
    <cellStyle name="Normal 10 2 3 2 6 3 3 2" xfId="22736"/>
    <cellStyle name="Normal 10 2 3 2 6 3 3 2 2" xfId="54273"/>
    <cellStyle name="Normal 10 2 3 2 6 3 3 3" xfId="33530"/>
    <cellStyle name="Normal 10 2 3 2 6 3 3 4" xfId="44055"/>
    <cellStyle name="Normal 10 2 3 2 6 3 4" xfId="15512"/>
    <cellStyle name="Normal 10 2 3 2 6 3 4 2" xfId="47051"/>
    <cellStyle name="Normal 10 2 3 2 6 3 5" xfId="26870"/>
    <cellStyle name="Normal 10 2 3 2 6 3 6" xfId="36847"/>
    <cellStyle name="Normal 10 2 3 2 6 4" xfId="5947"/>
    <cellStyle name="Normal 10 2 3 2 6 4 2" xfId="10655"/>
    <cellStyle name="Normal 10 2 3 2 6 4 2 2" xfId="20888"/>
    <cellStyle name="Normal 10 2 3 2 6 4 2 2 2" xfId="52425"/>
    <cellStyle name="Normal 10 2 3 2 6 4 2 3" xfId="42207"/>
    <cellStyle name="Normal 10 2 3 2 6 4 3" xfId="13432"/>
    <cellStyle name="Normal 10 2 3 2 6 4 3 2" xfId="23660"/>
    <cellStyle name="Normal 10 2 3 2 6 4 3 2 2" xfId="55197"/>
    <cellStyle name="Normal 10 2 3 2 6 4 3 3" xfId="44979"/>
    <cellStyle name="Normal 10 2 3 2 6 4 4" xfId="16436"/>
    <cellStyle name="Normal 10 2 3 2 6 4 4 2" xfId="47975"/>
    <cellStyle name="Normal 10 2 3 2 6 4 5" xfId="28538"/>
    <cellStyle name="Normal 10 2 3 2 6 4 6" xfId="37771"/>
    <cellStyle name="Normal 10 2 3 2 6 5" xfId="7121"/>
    <cellStyle name="Normal 10 2 3 2 6 5 2" xfId="17378"/>
    <cellStyle name="Normal 10 2 3 2 6 5 2 2" xfId="48915"/>
    <cellStyle name="Normal 10 2 3 2 6 5 3" xfId="31866"/>
    <cellStyle name="Normal 10 2 3 2 6 5 4" xfId="38698"/>
    <cellStyle name="Normal 10 2 3 2 6 6" xfId="8805"/>
    <cellStyle name="Normal 10 2 3 2 6 6 2" xfId="19040"/>
    <cellStyle name="Normal 10 2 3 2 6 6 2 2" xfId="50577"/>
    <cellStyle name="Normal 10 2 3 2 6 6 3" xfId="40359"/>
    <cellStyle name="Normal 10 2 3 2 6 7" xfId="11584"/>
    <cellStyle name="Normal 10 2 3 2 6 7 2" xfId="21812"/>
    <cellStyle name="Normal 10 2 3 2 6 7 2 2" xfId="53349"/>
    <cellStyle name="Normal 10 2 3 2 6 7 3" xfId="43131"/>
    <cellStyle name="Normal 10 2 3 2 6 8" xfId="14536"/>
    <cellStyle name="Normal 10 2 3 2 6 8 2" xfId="46075"/>
    <cellStyle name="Normal 10 2 3 2 6 9" xfId="25206"/>
    <cellStyle name="Normal 10 2 3 2 7" xfId="4002"/>
    <cellStyle name="Normal 10 2 3 2 7 2" xfId="5068"/>
    <cellStyle name="Normal 10 2 3 2 7 2 2" xfId="9780"/>
    <cellStyle name="Normal 10 2 3 2 7 2 2 2" xfId="20013"/>
    <cellStyle name="Normal 10 2 3 2 7 2 2 2 2" xfId="51550"/>
    <cellStyle name="Normal 10 2 3 2 7 2 2 3" xfId="30618"/>
    <cellStyle name="Normal 10 2 3 2 7 2 2 4" xfId="41332"/>
    <cellStyle name="Normal 10 2 3 2 7 2 3" xfId="12557"/>
    <cellStyle name="Normal 10 2 3 2 7 2 3 2" xfId="22785"/>
    <cellStyle name="Normal 10 2 3 2 7 2 3 2 2" xfId="54322"/>
    <cellStyle name="Normal 10 2 3 2 7 2 3 3" xfId="33946"/>
    <cellStyle name="Normal 10 2 3 2 7 2 3 4" xfId="44104"/>
    <cellStyle name="Normal 10 2 3 2 7 2 4" xfId="15561"/>
    <cellStyle name="Normal 10 2 3 2 7 2 4 2" xfId="47100"/>
    <cellStyle name="Normal 10 2 3 2 7 2 5" xfId="27286"/>
    <cellStyle name="Normal 10 2 3 2 7 2 6" xfId="36896"/>
    <cellStyle name="Normal 10 2 3 2 7 3" xfId="5996"/>
    <cellStyle name="Normal 10 2 3 2 7 3 2" xfId="10704"/>
    <cellStyle name="Normal 10 2 3 2 7 3 2 2" xfId="20937"/>
    <cellStyle name="Normal 10 2 3 2 7 3 2 2 2" xfId="52474"/>
    <cellStyle name="Normal 10 2 3 2 7 3 2 3" xfId="42256"/>
    <cellStyle name="Normal 10 2 3 2 7 3 3" xfId="13481"/>
    <cellStyle name="Normal 10 2 3 2 7 3 3 2" xfId="23709"/>
    <cellStyle name="Normal 10 2 3 2 7 3 3 2 2" xfId="55246"/>
    <cellStyle name="Normal 10 2 3 2 7 3 3 3" xfId="45028"/>
    <cellStyle name="Normal 10 2 3 2 7 3 4" xfId="16485"/>
    <cellStyle name="Normal 10 2 3 2 7 3 4 2" xfId="48024"/>
    <cellStyle name="Normal 10 2 3 2 7 3 5" xfId="28954"/>
    <cellStyle name="Normal 10 2 3 2 7 3 6" xfId="37820"/>
    <cellStyle name="Normal 10 2 3 2 7 4" xfId="7555"/>
    <cellStyle name="Normal 10 2 3 2 7 4 2" xfId="17795"/>
    <cellStyle name="Normal 10 2 3 2 7 4 2 2" xfId="49332"/>
    <cellStyle name="Normal 10 2 3 2 7 4 3" xfId="32282"/>
    <cellStyle name="Normal 10 2 3 2 7 4 4" xfId="39114"/>
    <cellStyle name="Normal 10 2 3 2 7 5" xfId="8856"/>
    <cellStyle name="Normal 10 2 3 2 7 5 2" xfId="19089"/>
    <cellStyle name="Normal 10 2 3 2 7 5 2 2" xfId="50626"/>
    <cellStyle name="Normal 10 2 3 2 7 5 3" xfId="40408"/>
    <cellStyle name="Normal 10 2 3 2 7 6" xfId="11633"/>
    <cellStyle name="Normal 10 2 3 2 7 6 2" xfId="21861"/>
    <cellStyle name="Normal 10 2 3 2 7 6 2 2" xfId="53398"/>
    <cellStyle name="Normal 10 2 3 2 7 6 3" xfId="43180"/>
    <cellStyle name="Normal 10 2 3 2 7 7" xfId="14626"/>
    <cellStyle name="Normal 10 2 3 2 7 7 2" xfId="46165"/>
    <cellStyle name="Normal 10 2 3 2 7 8" xfId="25622"/>
    <cellStyle name="Normal 10 2 3 2 7 9" xfId="35972"/>
    <cellStyle name="Normal 10 2 3 2 8" xfId="4604"/>
    <cellStyle name="Normal 10 2 3 2 8 2" xfId="9318"/>
    <cellStyle name="Normal 10 2 3 2 8 2 2" xfId="19551"/>
    <cellStyle name="Normal 10 2 3 2 8 2 2 2" xfId="51088"/>
    <cellStyle name="Normal 10 2 3 2 8 2 3" xfId="29786"/>
    <cellStyle name="Normal 10 2 3 2 8 2 4" xfId="40870"/>
    <cellStyle name="Normal 10 2 3 2 8 3" xfId="12095"/>
    <cellStyle name="Normal 10 2 3 2 8 3 2" xfId="22323"/>
    <cellStyle name="Normal 10 2 3 2 8 3 2 2" xfId="53860"/>
    <cellStyle name="Normal 10 2 3 2 8 3 3" xfId="33114"/>
    <cellStyle name="Normal 10 2 3 2 8 3 4" xfId="43642"/>
    <cellStyle name="Normal 10 2 3 2 8 4" xfId="15098"/>
    <cellStyle name="Normal 10 2 3 2 8 4 2" xfId="46637"/>
    <cellStyle name="Normal 10 2 3 2 8 5" xfId="26454"/>
    <cellStyle name="Normal 10 2 3 2 8 6" xfId="36434"/>
    <cellStyle name="Normal 10 2 3 2 9" xfId="5532"/>
    <cellStyle name="Normal 10 2 3 2 9 2" xfId="10242"/>
    <cellStyle name="Normal 10 2 3 2 9 2 2" xfId="20475"/>
    <cellStyle name="Normal 10 2 3 2 9 2 2 2" xfId="52012"/>
    <cellStyle name="Normal 10 2 3 2 9 2 3" xfId="41794"/>
    <cellStyle name="Normal 10 2 3 2 9 3" xfId="13019"/>
    <cellStyle name="Normal 10 2 3 2 9 3 2" xfId="23247"/>
    <cellStyle name="Normal 10 2 3 2 9 3 2 2" xfId="54784"/>
    <cellStyle name="Normal 10 2 3 2 9 3 3" xfId="44566"/>
    <cellStyle name="Normal 10 2 3 2 9 4" xfId="16023"/>
    <cellStyle name="Normal 10 2 3 2 9 4 2" xfId="47562"/>
    <cellStyle name="Normal 10 2 3 2 9 5" xfId="28120"/>
    <cellStyle name="Normal 10 2 3 2 9 6" xfId="37358"/>
    <cellStyle name="Normal 10 2 3 3" xfId="1239"/>
    <cellStyle name="Normal 10 2 3 3 10" xfId="8407"/>
    <cellStyle name="Normal 10 2 3 3 10 2" xfId="18643"/>
    <cellStyle name="Normal 10 2 3 3 10 2 2" xfId="50180"/>
    <cellStyle name="Normal 10 2 3 3 10 3" xfId="39962"/>
    <cellStyle name="Normal 10 2 3 3 11" xfId="11187"/>
    <cellStyle name="Normal 10 2 3 3 11 2" xfId="21415"/>
    <cellStyle name="Normal 10 2 3 3 11 2 2" xfId="52952"/>
    <cellStyle name="Normal 10 2 3 3 11 3" xfId="42734"/>
    <cellStyle name="Normal 10 2 3 3 12" xfId="14047"/>
    <cellStyle name="Normal 10 2 3 3 12 2" xfId="45591"/>
    <cellStyle name="Normal 10 2 3 3 13" xfId="24797"/>
    <cellStyle name="Normal 10 2 3 3 14" xfId="35526"/>
    <cellStyle name="Normal 10 2 3 3 2" xfId="1240"/>
    <cellStyle name="Normal 10 2 3 3 2 10" xfId="14048"/>
    <cellStyle name="Normal 10 2 3 3 2 10 2" xfId="45592"/>
    <cellStyle name="Normal 10 2 3 3 2 11" xfId="24798"/>
    <cellStyle name="Normal 10 2 3 3 2 12" xfId="35527"/>
    <cellStyle name="Normal 10 2 3 3 2 2" xfId="1241"/>
    <cellStyle name="Normal 10 2 3 3 2 2 10" xfId="24799"/>
    <cellStyle name="Normal 10 2 3 3 2 2 11" xfId="35528"/>
    <cellStyle name="Normal 10 2 3 3 2 2 2" xfId="1242"/>
    <cellStyle name="Normal 10 2 3 3 2 2 2 10" xfId="35529"/>
    <cellStyle name="Normal 10 2 3 3 2 2 2 2" xfId="4021"/>
    <cellStyle name="Normal 10 2 3 3 2 2 2 2 2" xfId="5087"/>
    <cellStyle name="Normal 10 2 3 3 2 2 2 2 2 2" xfId="8191"/>
    <cellStyle name="Normal 10 2 3 3 2 2 2 2 2 2 2" xfId="18429"/>
    <cellStyle name="Normal 10 2 3 3 2 2 2 2 2 2 2 2" xfId="31252"/>
    <cellStyle name="Normal 10 2 3 3 2 2 2 2 2 2 2 3" xfId="49966"/>
    <cellStyle name="Normal 10 2 3 3 2 2 2 2 2 2 3" xfId="24466"/>
    <cellStyle name="Normal 10 2 3 3 2 2 2 2 2 2 3 2" xfId="34580"/>
    <cellStyle name="Normal 10 2 3 3 2 2 2 2 2 2 3 3" xfId="55998"/>
    <cellStyle name="Normal 10 2 3 3 2 2 2 2 2 2 4" xfId="27920"/>
    <cellStyle name="Normal 10 2 3 3 2 2 2 2 2 2 5" xfId="39748"/>
    <cellStyle name="Normal 10 2 3 3 2 2 2 2 2 3" xfId="9799"/>
    <cellStyle name="Normal 10 2 3 3 2 2 2 2 2 3 2" xfId="20032"/>
    <cellStyle name="Normal 10 2 3 3 2 2 2 2 2 3 2 2" xfId="51569"/>
    <cellStyle name="Normal 10 2 3 3 2 2 2 2 2 3 3" xfId="29588"/>
    <cellStyle name="Normal 10 2 3 3 2 2 2 2 2 3 4" xfId="41351"/>
    <cellStyle name="Normal 10 2 3 3 2 2 2 2 2 4" xfId="12576"/>
    <cellStyle name="Normal 10 2 3 3 2 2 2 2 2 4 2" xfId="22804"/>
    <cellStyle name="Normal 10 2 3 3 2 2 2 2 2 4 2 2" xfId="54341"/>
    <cellStyle name="Normal 10 2 3 3 2 2 2 2 2 4 3" xfId="32916"/>
    <cellStyle name="Normal 10 2 3 3 2 2 2 2 2 4 4" xfId="44123"/>
    <cellStyle name="Normal 10 2 3 3 2 2 2 2 2 5" xfId="15580"/>
    <cellStyle name="Normal 10 2 3 3 2 2 2 2 2 5 2" xfId="47119"/>
    <cellStyle name="Normal 10 2 3 3 2 2 2 2 2 6" xfId="26256"/>
    <cellStyle name="Normal 10 2 3 3 2 2 2 2 2 7" xfId="36915"/>
    <cellStyle name="Normal 10 2 3 3 2 2 2 2 3" xfId="6015"/>
    <cellStyle name="Normal 10 2 3 3 2 2 2 2 3 2" xfId="10723"/>
    <cellStyle name="Normal 10 2 3 3 2 2 2 2 3 2 2" xfId="20956"/>
    <cellStyle name="Normal 10 2 3 3 2 2 2 2 3 2 2 2" xfId="52493"/>
    <cellStyle name="Normal 10 2 3 3 2 2 2 2 3 2 3" xfId="30420"/>
    <cellStyle name="Normal 10 2 3 3 2 2 2 2 3 2 4" xfId="42275"/>
    <cellStyle name="Normal 10 2 3 3 2 2 2 2 3 3" xfId="13500"/>
    <cellStyle name="Normal 10 2 3 3 2 2 2 2 3 3 2" xfId="23728"/>
    <cellStyle name="Normal 10 2 3 3 2 2 2 2 3 3 2 2" xfId="55265"/>
    <cellStyle name="Normal 10 2 3 3 2 2 2 2 3 3 3" xfId="33748"/>
    <cellStyle name="Normal 10 2 3 3 2 2 2 2 3 3 4" xfId="45047"/>
    <cellStyle name="Normal 10 2 3 3 2 2 2 2 3 4" xfId="16504"/>
    <cellStyle name="Normal 10 2 3 3 2 2 2 2 3 4 2" xfId="48043"/>
    <cellStyle name="Normal 10 2 3 3 2 2 2 2 3 5" xfId="27088"/>
    <cellStyle name="Normal 10 2 3 3 2 2 2 2 3 6" xfId="37839"/>
    <cellStyle name="Normal 10 2 3 3 2 2 2 2 4" xfId="7352"/>
    <cellStyle name="Normal 10 2 3 3 2 2 2 2 4 2" xfId="17597"/>
    <cellStyle name="Normal 10 2 3 3 2 2 2 2 4 2 2" xfId="49134"/>
    <cellStyle name="Normal 10 2 3 3 2 2 2 2 4 3" xfId="28756"/>
    <cellStyle name="Normal 10 2 3 3 2 2 2 2 4 4" xfId="38916"/>
    <cellStyle name="Normal 10 2 3 3 2 2 2 2 5" xfId="8875"/>
    <cellStyle name="Normal 10 2 3 3 2 2 2 2 5 2" xfId="19108"/>
    <cellStyle name="Normal 10 2 3 3 2 2 2 2 5 2 2" xfId="50645"/>
    <cellStyle name="Normal 10 2 3 3 2 2 2 2 5 3" xfId="32084"/>
    <cellStyle name="Normal 10 2 3 3 2 2 2 2 5 4" xfId="40427"/>
    <cellStyle name="Normal 10 2 3 3 2 2 2 2 6" xfId="11652"/>
    <cellStyle name="Normal 10 2 3 3 2 2 2 2 6 2" xfId="21880"/>
    <cellStyle name="Normal 10 2 3 3 2 2 2 2 6 2 2" xfId="53417"/>
    <cellStyle name="Normal 10 2 3 3 2 2 2 2 6 3" xfId="43199"/>
    <cellStyle name="Normal 10 2 3 3 2 2 2 2 7" xfId="14645"/>
    <cellStyle name="Normal 10 2 3 3 2 2 2 2 7 2" xfId="46184"/>
    <cellStyle name="Normal 10 2 3 3 2 2 2 2 8" xfId="25424"/>
    <cellStyle name="Normal 10 2 3 3 2 2 2 2 9" xfId="35991"/>
    <cellStyle name="Normal 10 2 3 3 2 2 2 3" xfId="4623"/>
    <cellStyle name="Normal 10 2 3 3 2 2 2 3 2" xfId="7775"/>
    <cellStyle name="Normal 10 2 3 3 2 2 2 3 2 2" xfId="18013"/>
    <cellStyle name="Normal 10 2 3 3 2 2 2 3 2 2 2" xfId="30836"/>
    <cellStyle name="Normal 10 2 3 3 2 2 2 3 2 2 3" xfId="49550"/>
    <cellStyle name="Normal 10 2 3 3 2 2 2 3 2 3" xfId="13949"/>
    <cellStyle name="Normal 10 2 3 3 2 2 2 3 2 3 2" xfId="34164"/>
    <cellStyle name="Normal 10 2 3 3 2 2 2 3 2 3 3" xfId="45495"/>
    <cellStyle name="Normal 10 2 3 3 2 2 2 3 2 4" xfId="27504"/>
    <cellStyle name="Normal 10 2 3 3 2 2 2 3 2 5" xfId="39332"/>
    <cellStyle name="Normal 10 2 3 3 2 2 2 3 3" xfId="9337"/>
    <cellStyle name="Normal 10 2 3 3 2 2 2 3 3 2" xfId="19570"/>
    <cellStyle name="Normal 10 2 3 3 2 2 2 3 3 2 2" xfId="51107"/>
    <cellStyle name="Normal 10 2 3 3 2 2 2 3 3 3" xfId="29172"/>
    <cellStyle name="Normal 10 2 3 3 2 2 2 3 3 4" xfId="40889"/>
    <cellStyle name="Normal 10 2 3 3 2 2 2 3 4" xfId="12114"/>
    <cellStyle name="Normal 10 2 3 3 2 2 2 3 4 2" xfId="22342"/>
    <cellStyle name="Normal 10 2 3 3 2 2 2 3 4 2 2" xfId="53879"/>
    <cellStyle name="Normal 10 2 3 3 2 2 2 3 4 3" xfId="32500"/>
    <cellStyle name="Normal 10 2 3 3 2 2 2 3 4 4" xfId="43661"/>
    <cellStyle name="Normal 10 2 3 3 2 2 2 3 5" xfId="15117"/>
    <cellStyle name="Normal 10 2 3 3 2 2 2 3 5 2" xfId="46656"/>
    <cellStyle name="Normal 10 2 3 3 2 2 2 3 6" xfId="25840"/>
    <cellStyle name="Normal 10 2 3 3 2 2 2 3 7" xfId="36453"/>
    <cellStyle name="Normal 10 2 3 3 2 2 2 4" xfId="5551"/>
    <cellStyle name="Normal 10 2 3 3 2 2 2 4 2" xfId="10261"/>
    <cellStyle name="Normal 10 2 3 3 2 2 2 4 2 2" xfId="20494"/>
    <cellStyle name="Normal 10 2 3 3 2 2 2 4 2 2 2" xfId="52031"/>
    <cellStyle name="Normal 10 2 3 3 2 2 2 4 2 3" xfId="30004"/>
    <cellStyle name="Normal 10 2 3 3 2 2 2 4 2 4" xfId="41813"/>
    <cellStyle name="Normal 10 2 3 3 2 2 2 4 3" xfId="13038"/>
    <cellStyle name="Normal 10 2 3 3 2 2 2 4 3 2" xfId="23266"/>
    <cellStyle name="Normal 10 2 3 3 2 2 2 4 3 2 2" xfId="54803"/>
    <cellStyle name="Normal 10 2 3 3 2 2 2 4 3 3" xfId="33332"/>
    <cellStyle name="Normal 10 2 3 3 2 2 2 4 3 4" xfId="44585"/>
    <cellStyle name="Normal 10 2 3 3 2 2 2 4 4" xfId="16042"/>
    <cellStyle name="Normal 10 2 3 3 2 2 2 4 4 2" xfId="47581"/>
    <cellStyle name="Normal 10 2 3 3 2 2 2 4 5" xfId="26672"/>
    <cellStyle name="Normal 10 2 3 3 2 2 2 4 6" xfId="37377"/>
    <cellStyle name="Normal 10 2 3 3 2 2 2 5" xfId="6816"/>
    <cellStyle name="Normal 10 2 3 3 2 2 2 5 2" xfId="17175"/>
    <cellStyle name="Normal 10 2 3 3 2 2 2 5 2 2" xfId="48712"/>
    <cellStyle name="Normal 10 2 3 3 2 2 2 5 3" xfId="28338"/>
    <cellStyle name="Normal 10 2 3 3 2 2 2 5 4" xfId="38500"/>
    <cellStyle name="Normal 10 2 3 3 2 2 2 6" xfId="8410"/>
    <cellStyle name="Normal 10 2 3 3 2 2 2 6 2" xfId="18646"/>
    <cellStyle name="Normal 10 2 3 3 2 2 2 6 2 2" xfId="50183"/>
    <cellStyle name="Normal 10 2 3 3 2 2 2 6 3" xfId="31668"/>
    <cellStyle name="Normal 10 2 3 3 2 2 2 6 4" xfId="39965"/>
    <cellStyle name="Normal 10 2 3 3 2 2 2 7" xfId="11190"/>
    <cellStyle name="Normal 10 2 3 3 2 2 2 7 2" xfId="21418"/>
    <cellStyle name="Normal 10 2 3 3 2 2 2 7 2 2" xfId="52955"/>
    <cellStyle name="Normal 10 2 3 3 2 2 2 7 3" xfId="42737"/>
    <cellStyle name="Normal 10 2 3 3 2 2 2 8" xfId="14050"/>
    <cellStyle name="Normal 10 2 3 3 2 2 2 8 2" xfId="45594"/>
    <cellStyle name="Normal 10 2 3 3 2 2 2 9" xfId="25008"/>
    <cellStyle name="Normal 10 2 3 3 2 2 3" xfId="4020"/>
    <cellStyle name="Normal 10 2 3 3 2 2 3 2" xfId="5086"/>
    <cellStyle name="Normal 10 2 3 3 2 2 3 2 2" xfId="7983"/>
    <cellStyle name="Normal 10 2 3 3 2 2 3 2 2 2" xfId="18221"/>
    <cellStyle name="Normal 10 2 3 3 2 2 3 2 2 2 2" xfId="31044"/>
    <cellStyle name="Normal 10 2 3 3 2 2 3 2 2 2 3" xfId="49758"/>
    <cellStyle name="Normal 10 2 3 3 2 2 3 2 2 3" xfId="24529"/>
    <cellStyle name="Normal 10 2 3 3 2 2 3 2 2 3 2" xfId="34372"/>
    <cellStyle name="Normal 10 2 3 3 2 2 3 2 2 3 3" xfId="56060"/>
    <cellStyle name="Normal 10 2 3 3 2 2 3 2 2 4" xfId="27712"/>
    <cellStyle name="Normal 10 2 3 3 2 2 3 2 2 5" xfId="39540"/>
    <cellStyle name="Normal 10 2 3 3 2 2 3 2 3" xfId="9798"/>
    <cellStyle name="Normal 10 2 3 3 2 2 3 2 3 2" xfId="20031"/>
    <cellStyle name="Normal 10 2 3 3 2 2 3 2 3 2 2" xfId="51568"/>
    <cellStyle name="Normal 10 2 3 3 2 2 3 2 3 3" xfId="29380"/>
    <cellStyle name="Normal 10 2 3 3 2 2 3 2 3 4" xfId="41350"/>
    <cellStyle name="Normal 10 2 3 3 2 2 3 2 4" xfId="12575"/>
    <cellStyle name="Normal 10 2 3 3 2 2 3 2 4 2" xfId="22803"/>
    <cellStyle name="Normal 10 2 3 3 2 2 3 2 4 2 2" xfId="54340"/>
    <cellStyle name="Normal 10 2 3 3 2 2 3 2 4 3" xfId="32708"/>
    <cellStyle name="Normal 10 2 3 3 2 2 3 2 4 4" xfId="44122"/>
    <cellStyle name="Normal 10 2 3 3 2 2 3 2 5" xfId="15579"/>
    <cellStyle name="Normal 10 2 3 3 2 2 3 2 5 2" xfId="47118"/>
    <cellStyle name="Normal 10 2 3 3 2 2 3 2 6" xfId="26048"/>
    <cellStyle name="Normal 10 2 3 3 2 2 3 2 7" xfId="36914"/>
    <cellStyle name="Normal 10 2 3 3 2 2 3 3" xfId="6014"/>
    <cellStyle name="Normal 10 2 3 3 2 2 3 3 2" xfId="10722"/>
    <cellStyle name="Normal 10 2 3 3 2 2 3 3 2 2" xfId="20955"/>
    <cellStyle name="Normal 10 2 3 3 2 2 3 3 2 2 2" xfId="52492"/>
    <cellStyle name="Normal 10 2 3 3 2 2 3 3 2 3" xfId="30212"/>
    <cellStyle name="Normal 10 2 3 3 2 2 3 3 2 4" xfId="42274"/>
    <cellStyle name="Normal 10 2 3 3 2 2 3 3 3" xfId="13499"/>
    <cellStyle name="Normal 10 2 3 3 2 2 3 3 3 2" xfId="23727"/>
    <cellStyle name="Normal 10 2 3 3 2 2 3 3 3 2 2" xfId="55264"/>
    <cellStyle name="Normal 10 2 3 3 2 2 3 3 3 3" xfId="33540"/>
    <cellStyle name="Normal 10 2 3 3 2 2 3 3 3 4" xfId="45046"/>
    <cellStyle name="Normal 10 2 3 3 2 2 3 3 4" xfId="16503"/>
    <cellStyle name="Normal 10 2 3 3 2 2 3 3 4 2" xfId="48042"/>
    <cellStyle name="Normal 10 2 3 3 2 2 3 3 5" xfId="26880"/>
    <cellStyle name="Normal 10 2 3 3 2 2 3 3 6" xfId="37838"/>
    <cellStyle name="Normal 10 2 3 3 2 2 3 4" xfId="7131"/>
    <cellStyle name="Normal 10 2 3 3 2 2 3 4 2" xfId="17388"/>
    <cellStyle name="Normal 10 2 3 3 2 2 3 4 2 2" xfId="48925"/>
    <cellStyle name="Normal 10 2 3 3 2 2 3 4 3" xfId="28548"/>
    <cellStyle name="Normal 10 2 3 3 2 2 3 4 4" xfId="38708"/>
    <cellStyle name="Normal 10 2 3 3 2 2 3 5" xfId="8874"/>
    <cellStyle name="Normal 10 2 3 3 2 2 3 5 2" xfId="19107"/>
    <cellStyle name="Normal 10 2 3 3 2 2 3 5 2 2" xfId="50644"/>
    <cellStyle name="Normal 10 2 3 3 2 2 3 5 3" xfId="31876"/>
    <cellStyle name="Normal 10 2 3 3 2 2 3 5 4" xfId="40426"/>
    <cellStyle name="Normal 10 2 3 3 2 2 3 6" xfId="11651"/>
    <cellStyle name="Normal 10 2 3 3 2 2 3 6 2" xfId="21879"/>
    <cellStyle name="Normal 10 2 3 3 2 2 3 6 2 2" xfId="53416"/>
    <cellStyle name="Normal 10 2 3 3 2 2 3 6 3" xfId="43198"/>
    <cellStyle name="Normal 10 2 3 3 2 2 3 7" xfId="14644"/>
    <cellStyle name="Normal 10 2 3 3 2 2 3 7 2" xfId="46183"/>
    <cellStyle name="Normal 10 2 3 3 2 2 3 8" xfId="25216"/>
    <cellStyle name="Normal 10 2 3 3 2 2 3 9" xfId="35990"/>
    <cellStyle name="Normal 10 2 3 3 2 2 4" xfId="4622"/>
    <cellStyle name="Normal 10 2 3 3 2 2 4 2" xfId="7565"/>
    <cellStyle name="Normal 10 2 3 3 2 2 4 2 2" xfId="17805"/>
    <cellStyle name="Normal 10 2 3 3 2 2 4 2 2 2" xfId="30628"/>
    <cellStyle name="Normal 10 2 3 3 2 2 4 2 2 3" xfId="49342"/>
    <cellStyle name="Normal 10 2 3 3 2 2 4 2 3" xfId="24205"/>
    <cellStyle name="Normal 10 2 3 3 2 2 4 2 3 2" xfId="33956"/>
    <cellStyle name="Normal 10 2 3 3 2 2 4 2 3 3" xfId="55741"/>
    <cellStyle name="Normal 10 2 3 3 2 2 4 2 4" xfId="27296"/>
    <cellStyle name="Normal 10 2 3 3 2 2 4 2 5" xfId="39124"/>
    <cellStyle name="Normal 10 2 3 3 2 2 4 3" xfId="9336"/>
    <cellStyle name="Normal 10 2 3 3 2 2 4 3 2" xfId="19569"/>
    <cellStyle name="Normal 10 2 3 3 2 2 4 3 2 2" xfId="51106"/>
    <cellStyle name="Normal 10 2 3 3 2 2 4 3 3" xfId="28964"/>
    <cellStyle name="Normal 10 2 3 3 2 2 4 3 4" xfId="40888"/>
    <cellStyle name="Normal 10 2 3 3 2 2 4 4" xfId="12113"/>
    <cellStyle name="Normal 10 2 3 3 2 2 4 4 2" xfId="22341"/>
    <cellStyle name="Normal 10 2 3 3 2 2 4 4 2 2" xfId="53878"/>
    <cellStyle name="Normal 10 2 3 3 2 2 4 4 3" xfId="32292"/>
    <cellStyle name="Normal 10 2 3 3 2 2 4 4 4" xfId="43660"/>
    <cellStyle name="Normal 10 2 3 3 2 2 4 5" xfId="15116"/>
    <cellStyle name="Normal 10 2 3 3 2 2 4 5 2" xfId="46655"/>
    <cellStyle name="Normal 10 2 3 3 2 2 4 6" xfId="25632"/>
    <cellStyle name="Normal 10 2 3 3 2 2 4 7" xfId="36452"/>
    <cellStyle name="Normal 10 2 3 3 2 2 5" xfId="5550"/>
    <cellStyle name="Normal 10 2 3 3 2 2 5 2" xfId="10260"/>
    <cellStyle name="Normal 10 2 3 3 2 2 5 2 2" xfId="20493"/>
    <cellStyle name="Normal 10 2 3 3 2 2 5 2 2 2" xfId="52030"/>
    <cellStyle name="Normal 10 2 3 3 2 2 5 2 3" xfId="29796"/>
    <cellStyle name="Normal 10 2 3 3 2 2 5 2 4" xfId="41812"/>
    <cellStyle name="Normal 10 2 3 3 2 2 5 3" xfId="13037"/>
    <cellStyle name="Normal 10 2 3 3 2 2 5 3 2" xfId="23265"/>
    <cellStyle name="Normal 10 2 3 3 2 2 5 3 2 2" xfId="54802"/>
    <cellStyle name="Normal 10 2 3 3 2 2 5 3 3" xfId="33124"/>
    <cellStyle name="Normal 10 2 3 3 2 2 5 3 4" xfId="44584"/>
    <cellStyle name="Normal 10 2 3 3 2 2 5 4" xfId="16041"/>
    <cellStyle name="Normal 10 2 3 3 2 2 5 4 2" xfId="47580"/>
    <cellStyle name="Normal 10 2 3 3 2 2 5 5" xfId="26464"/>
    <cellStyle name="Normal 10 2 3 3 2 2 5 6" xfId="37376"/>
    <cellStyle name="Normal 10 2 3 3 2 2 6" xfId="6496"/>
    <cellStyle name="Normal 10 2 3 3 2 2 6 2" xfId="16962"/>
    <cellStyle name="Normal 10 2 3 3 2 2 6 2 2" xfId="48500"/>
    <cellStyle name="Normal 10 2 3 3 2 2 6 3" xfId="28130"/>
    <cellStyle name="Normal 10 2 3 3 2 2 6 4" xfId="38292"/>
    <cellStyle name="Normal 10 2 3 3 2 2 7" xfId="8409"/>
    <cellStyle name="Normal 10 2 3 3 2 2 7 2" xfId="18645"/>
    <cellStyle name="Normal 10 2 3 3 2 2 7 2 2" xfId="50182"/>
    <cellStyle name="Normal 10 2 3 3 2 2 7 3" xfId="31460"/>
    <cellStyle name="Normal 10 2 3 3 2 2 7 4" xfId="39964"/>
    <cellStyle name="Normal 10 2 3 3 2 2 8" xfId="11189"/>
    <cellStyle name="Normal 10 2 3 3 2 2 8 2" xfId="21417"/>
    <cellStyle name="Normal 10 2 3 3 2 2 8 2 2" xfId="52954"/>
    <cellStyle name="Normal 10 2 3 3 2 2 8 3" xfId="42736"/>
    <cellStyle name="Normal 10 2 3 3 2 2 9" xfId="14049"/>
    <cellStyle name="Normal 10 2 3 3 2 2 9 2" xfId="45593"/>
    <cellStyle name="Normal 10 2 3 3 2 3" xfId="1243"/>
    <cellStyle name="Normal 10 2 3 3 2 3 10" xfId="35530"/>
    <cellStyle name="Normal 10 2 3 3 2 3 2" xfId="4022"/>
    <cellStyle name="Normal 10 2 3 3 2 3 2 2" xfId="5088"/>
    <cellStyle name="Normal 10 2 3 3 2 3 2 2 2" xfId="8190"/>
    <cellStyle name="Normal 10 2 3 3 2 3 2 2 2 2" xfId="18428"/>
    <cellStyle name="Normal 10 2 3 3 2 3 2 2 2 2 2" xfId="31251"/>
    <cellStyle name="Normal 10 2 3 3 2 3 2 2 2 2 3" xfId="49965"/>
    <cellStyle name="Normal 10 2 3 3 2 3 2 2 2 3" xfId="14489"/>
    <cellStyle name="Normal 10 2 3 3 2 3 2 2 2 3 2" xfId="34579"/>
    <cellStyle name="Normal 10 2 3 3 2 3 2 2 2 3 3" xfId="46030"/>
    <cellStyle name="Normal 10 2 3 3 2 3 2 2 2 4" xfId="27919"/>
    <cellStyle name="Normal 10 2 3 3 2 3 2 2 2 5" xfId="39747"/>
    <cellStyle name="Normal 10 2 3 3 2 3 2 2 3" xfId="9800"/>
    <cellStyle name="Normal 10 2 3 3 2 3 2 2 3 2" xfId="20033"/>
    <cellStyle name="Normal 10 2 3 3 2 3 2 2 3 2 2" xfId="51570"/>
    <cellStyle name="Normal 10 2 3 3 2 3 2 2 3 3" xfId="29587"/>
    <cellStyle name="Normal 10 2 3 3 2 3 2 2 3 4" xfId="41352"/>
    <cellStyle name="Normal 10 2 3 3 2 3 2 2 4" xfId="12577"/>
    <cellStyle name="Normal 10 2 3 3 2 3 2 2 4 2" xfId="22805"/>
    <cellStyle name="Normal 10 2 3 3 2 3 2 2 4 2 2" xfId="54342"/>
    <cellStyle name="Normal 10 2 3 3 2 3 2 2 4 3" xfId="32915"/>
    <cellStyle name="Normal 10 2 3 3 2 3 2 2 4 4" xfId="44124"/>
    <cellStyle name="Normal 10 2 3 3 2 3 2 2 5" xfId="15581"/>
    <cellStyle name="Normal 10 2 3 3 2 3 2 2 5 2" xfId="47120"/>
    <cellStyle name="Normal 10 2 3 3 2 3 2 2 6" xfId="26255"/>
    <cellStyle name="Normal 10 2 3 3 2 3 2 2 7" xfId="36916"/>
    <cellStyle name="Normal 10 2 3 3 2 3 2 3" xfId="6016"/>
    <cellStyle name="Normal 10 2 3 3 2 3 2 3 2" xfId="10724"/>
    <cellStyle name="Normal 10 2 3 3 2 3 2 3 2 2" xfId="20957"/>
    <cellStyle name="Normal 10 2 3 3 2 3 2 3 2 2 2" xfId="52494"/>
    <cellStyle name="Normal 10 2 3 3 2 3 2 3 2 3" xfId="30419"/>
    <cellStyle name="Normal 10 2 3 3 2 3 2 3 2 4" xfId="42276"/>
    <cellStyle name="Normal 10 2 3 3 2 3 2 3 3" xfId="13501"/>
    <cellStyle name="Normal 10 2 3 3 2 3 2 3 3 2" xfId="23729"/>
    <cellStyle name="Normal 10 2 3 3 2 3 2 3 3 2 2" xfId="55266"/>
    <cellStyle name="Normal 10 2 3 3 2 3 2 3 3 3" xfId="33747"/>
    <cellStyle name="Normal 10 2 3 3 2 3 2 3 3 4" xfId="45048"/>
    <cellStyle name="Normal 10 2 3 3 2 3 2 3 4" xfId="16505"/>
    <cellStyle name="Normal 10 2 3 3 2 3 2 3 4 2" xfId="48044"/>
    <cellStyle name="Normal 10 2 3 3 2 3 2 3 5" xfId="27087"/>
    <cellStyle name="Normal 10 2 3 3 2 3 2 3 6" xfId="37840"/>
    <cellStyle name="Normal 10 2 3 3 2 3 2 4" xfId="7351"/>
    <cellStyle name="Normal 10 2 3 3 2 3 2 4 2" xfId="17596"/>
    <cellStyle name="Normal 10 2 3 3 2 3 2 4 2 2" xfId="49133"/>
    <cellStyle name="Normal 10 2 3 3 2 3 2 4 3" xfId="28755"/>
    <cellStyle name="Normal 10 2 3 3 2 3 2 4 4" xfId="38915"/>
    <cellStyle name="Normal 10 2 3 3 2 3 2 5" xfId="8876"/>
    <cellStyle name="Normal 10 2 3 3 2 3 2 5 2" xfId="19109"/>
    <cellStyle name="Normal 10 2 3 3 2 3 2 5 2 2" xfId="50646"/>
    <cellStyle name="Normal 10 2 3 3 2 3 2 5 3" xfId="32083"/>
    <cellStyle name="Normal 10 2 3 3 2 3 2 5 4" xfId="40428"/>
    <cellStyle name="Normal 10 2 3 3 2 3 2 6" xfId="11653"/>
    <cellStyle name="Normal 10 2 3 3 2 3 2 6 2" xfId="21881"/>
    <cellStyle name="Normal 10 2 3 3 2 3 2 6 2 2" xfId="53418"/>
    <cellStyle name="Normal 10 2 3 3 2 3 2 6 3" xfId="43200"/>
    <cellStyle name="Normal 10 2 3 3 2 3 2 7" xfId="14646"/>
    <cellStyle name="Normal 10 2 3 3 2 3 2 7 2" xfId="46185"/>
    <cellStyle name="Normal 10 2 3 3 2 3 2 8" xfId="25423"/>
    <cellStyle name="Normal 10 2 3 3 2 3 2 9" xfId="35992"/>
    <cellStyle name="Normal 10 2 3 3 2 3 3" xfId="4624"/>
    <cellStyle name="Normal 10 2 3 3 2 3 3 2" xfId="7774"/>
    <cellStyle name="Normal 10 2 3 3 2 3 3 2 2" xfId="18012"/>
    <cellStyle name="Normal 10 2 3 3 2 3 3 2 2 2" xfId="30835"/>
    <cellStyle name="Normal 10 2 3 3 2 3 3 2 2 3" xfId="49549"/>
    <cellStyle name="Normal 10 2 3 3 2 3 3 2 3" xfId="14098"/>
    <cellStyle name="Normal 10 2 3 3 2 3 3 2 3 2" xfId="34163"/>
    <cellStyle name="Normal 10 2 3 3 2 3 3 2 3 3" xfId="45642"/>
    <cellStyle name="Normal 10 2 3 3 2 3 3 2 4" xfId="27503"/>
    <cellStyle name="Normal 10 2 3 3 2 3 3 2 5" xfId="39331"/>
    <cellStyle name="Normal 10 2 3 3 2 3 3 3" xfId="9338"/>
    <cellStyle name="Normal 10 2 3 3 2 3 3 3 2" xfId="19571"/>
    <cellStyle name="Normal 10 2 3 3 2 3 3 3 2 2" xfId="51108"/>
    <cellStyle name="Normal 10 2 3 3 2 3 3 3 3" xfId="29171"/>
    <cellStyle name="Normal 10 2 3 3 2 3 3 3 4" xfId="40890"/>
    <cellStyle name="Normal 10 2 3 3 2 3 3 4" xfId="12115"/>
    <cellStyle name="Normal 10 2 3 3 2 3 3 4 2" xfId="22343"/>
    <cellStyle name="Normal 10 2 3 3 2 3 3 4 2 2" xfId="53880"/>
    <cellStyle name="Normal 10 2 3 3 2 3 3 4 3" xfId="32499"/>
    <cellStyle name="Normal 10 2 3 3 2 3 3 4 4" xfId="43662"/>
    <cellStyle name="Normal 10 2 3 3 2 3 3 5" xfId="15118"/>
    <cellStyle name="Normal 10 2 3 3 2 3 3 5 2" xfId="46657"/>
    <cellStyle name="Normal 10 2 3 3 2 3 3 6" xfId="25839"/>
    <cellStyle name="Normal 10 2 3 3 2 3 3 7" xfId="36454"/>
    <cellStyle name="Normal 10 2 3 3 2 3 4" xfId="5552"/>
    <cellStyle name="Normal 10 2 3 3 2 3 4 2" xfId="10262"/>
    <cellStyle name="Normal 10 2 3 3 2 3 4 2 2" xfId="20495"/>
    <cellStyle name="Normal 10 2 3 3 2 3 4 2 2 2" xfId="52032"/>
    <cellStyle name="Normal 10 2 3 3 2 3 4 2 3" xfId="30003"/>
    <cellStyle name="Normal 10 2 3 3 2 3 4 2 4" xfId="41814"/>
    <cellStyle name="Normal 10 2 3 3 2 3 4 3" xfId="13039"/>
    <cellStyle name="Normal 10 2 3 3 2 3 4 3 2" xfId="23267"/>
    <cellStyle name="Normal 10 2 3 3 2 3 4 3 2 2" xfId="54804"/>
    <cellStyle name="Normal 10 2 3 3 2 3 4 3 3" xfId="33331"/>
    <cellStyle name="Normal 10 2 3 3 2 3 4 3 4" xfId="44586"/>
    <cellStyle name="Normal 10 2 3 3 2 3 4 4" xfId="16043"/>
    <cellStyle name="Normal 10 2 3 3 2 3 4 4 2" xfId="47582"/>
    <cellStyle name="Normal 10 2 3 3 2 3 4 5" xfId="26671"/>
    <cellStyle name="Normal 10 2 3 3 2 3 4 6" xfId="37378"/>
    <cellStyle name="Normal 10 2 3 3 2 3 5" xfId="6815"/>
    <cellStyle name="Normal 10 2 3 3 2 3 5 2" xfId="17174"/>
    <cellStyle name="Normal 10 2 3 3 2 3 5 2 2" xfId="48711"/>
    <cellStyle name="Normal 10 2 3 3 2 3 5 3" xfId="28337"/>
    <cellStyle name="Normal 10 2 3 3 2 3 5 4" xfId="38499"/>
    <cellStyle name="Normal 10 2 3 3 2 3 6" xfId="8411"/>
    <cellStyle name="Normal 10 2 3 3 2 3 6 2" xfId="18647"/>
    <cellStyle name="Normal 10 2 3 3 2 3 6 2 2" xfId="50184"/>
    <cellStyle name="Normal 10 2 3 3 2 3 6 3" xfId="31667"/>
    <cellStyle name="Normal 10 2 3 3 2 3 6 4" xfId="39966"/>
    <cellStyle name="Normal 10 2 3 3 2 3 7" xfId="11191"/>
    <cellStyle name="Normal 10 2 3 3 2 3 7 2" xfId="21419"/>
    <cellStyle name="Normal 10 2 3 3 2 3 7 2 2" xfId="52956"/>
    <cellStyle name="Normal 10 2 3 3 2 3 7 3" xfId="42738"/>
    <cellStyle name="Normal 10 2 3 3 2 3 8" xfId="14051"/>
    <cellStyle name="Normal 10 2 3 3 2 3 8 2" xfId="45595"/>
    <cellStyle name="Normal 10 2 3 3 2 3 9" xfId="25007"/>
    <cellStyle name="Normal 10 2 3 3 2 4" xfId="4019"/>
    <cellStyle name="Normal 10 2 3 3 2 4 2" xfId="5085"/>
    <cellStyle name="Normal 10 2 3 3 2 4 2 2" xfId="7982"/>
    <cellStyle name="Normal 10 2 3 3 2 4 2 2 2" xfId="18220"/>
    <cellStyle name="Normal 10 2 3 3 2 4 2 2 2 2" xfId="31043"/>
    <cellStyle name="Normal 10 2 3 3 2 4 2 2 2 3" xfId="49757"/>
    <cellStyle name="Normal 10 2 3 3 2 4 2 2 3" xfId="24557"/>
    <cellStyle name="Normal 10 2 3 3 2 4 2 2 3 2" xfId="34371"/>
    <cellStyle name="Normal 10 2 3 3 2 4 2 2 3 3" xfId="56086"/>
    <cellStyle name="Normal 10 2 3 3 2 4 2 2 4" xfId="27711"/>
    <cellStyle name="Normal 10 2 3 3 2 4 2 2 5" xfId="39539"/>
    <cellStyle name="Normal 10 2 3 3 2 4 2 3" xfId="9797"/>
    <cellStyle name="Normal 10 2 3 3 2 4 2 3 2" xfId="20030"/>
    <cellStyle name="Normal 10 2 3 3 2 4 2 3 2 2" xfId="51567"/>
    <cellStyle name="Normal 10 2 3 3 2 4 2 3 3" xfId="29379"/>
    <cellStyle name="Normal 10 2 3 3 2 4 2 3 4" xfId="41349"/>
    <cellStyle name="Normal 10 2 3 3 2 4 2 4" xfId="12574"/>
    <cellStyle name="Normal 10 2 3 3 2 4 2 4 2" xfId="22802"/>
    <cellStyle name="Normal 10 2 3 3 2 4 2 4 2 2" xfId="54339"/>
    <cellStyle name="Normal 10 2 3 3 2 4 2 4 3" xfId="32707"/>
    <cellStyle name="Normal 10 2 3 3 2 4 2 4 4" xfId="44121"/>
    <cellStyle name="Normal 10 2 3 3 2 4 2 5" xfId="15578"/>
    <cellStyle name="Normal 10 2 3 3 2 4 2 5 2" xfId="47117"/>
    <cellStyle name="Normal 10 2 3 3 2 4 2 6" xfId="26047"/>
    <cellStyle name="Normal 10 2 3 3 2 4 2 7" xfId="36913"/>
    <cellStyle name="Normal 10 2 3 3 2 4 3" xfId="6013"/>
    <cellStyle name="Normal 10 2 3 3 2 4 3 2" xfId="10721"/>
    <cellStyle name="Normal 10 2 3 3 2 4 3 2 2" xfId="20954"/>
    <cellStyle name="Normal 10 2 3 3 2 4 3 2 2 2" xfId="52491"/>
    <cellStyle name="Normal 10 2 3 3 2 4 3 2 3" xfId="30211"/>
    <cellStyle name="Normal 10 2 3 3 2 4 3 2 4" xfId="42273"/>
    <cellStyle name="Normal 10 2 3 3 2 4 3 3" xfId="13498"/>
    <cellStyle name="Normal 10 2 3 3 2 4 3 3 2" xfId="23726"/>
    <cellStyle name="Normal 10 2 3 3 2 4 3 3 2 2" xfId="55263"/>
    <cellStyle name="Normal 10 2 3 3 2 4 3 3 3" xfId="33539"/>
    <cellStyle name="Normal 10 2 3 3 2 4 3 3 4" xfId="45045"/>
    <cellStyle name="Normal 10 2 3 3 2 4 3 4" xfId="16502"/>
    <cellStyle name="Normal 10 2 3 3 2 4 3 4 2" xfId="48041"/>
    <cellStyle name="Normal 10 2 3 3 2 4 3 5" xfId="26879"/>
    <cellStyle name="Normal 10 2 3 3 2 4 3 6" xfId="37837"/>
    <cellStyle name="Normal 10 2 3 3 2 4 4" xfId="7130"/>
    <cellStyle name="Normal 10 2 3 3 2 4 4 2" xfId="17387"/>
    <cellStyle name="Normal 10 2 3 3 2 4 4 2 2" xfId="48924"/>
    <cellStyle name="Normal 10 2 3 3 2 4 4 3" xfId="28547"/>
    <cellStyle name="Normal 10 2 3 3 2 4 4 4" xfId="38707"/>
    <cellStyle name="Normal 10 2 3 3 2 4 5" xfId="8873"/>
    <cellStyle name="Normal 10 2 3 3 2 4 5 2" xfId="19106"/>
    <cellStyle name="Normal 10 2 3 3 2 4 5 2 2" xfId="50643"/>
    <cellStyle name="Normal 10 2 3 3 2 4 5 3" xfId="31875"/>
    <cellStyle name="Normal 10 2 3 3 2 4 5 4" xfId="40425"/>
    <cellStyle name="Normal 10 2 3 3 2 4 6" xfId="11650"/>
    <cellStyle name="Normal 10 2 3 3 2 4 6 2" xfId="21878"/>
    <cellStyle name="Normal 10 2 3 3 2 4 6 2 2" xfId="53415"/>
    <cellStyle name="Normal 10 2 3 3 2 4 6 3" xfId="43197"/>
    <cellStyle name="Normal 10 2 3 3 2 4 7" xfId="14643"/>
    <cellStyle name="Normal 10 2 3 3 2 4 7 2" xfId="46182"/>
    <cellStyle name="Normal 10 2 3 3 2 4 8" xfId="25215"/>
    <cellStyle name="Normal 10 2 3 3 2 4 9" xfId="35989"/>
    <cellStyle name="Normal 10 2 3 3 2 5" xfId="4621"/>
    <cellStyle name="Normal 10 2 3 3 2 5 2" xfId="7564"/>
    <cellStyle name="Normal 10 2 3 3 2 5 2 2" xfId="17804"/>
    <cellStyle name="Normal 10 2 3 3 2 5 2 2 2" xfId="30627"/>
    <cellStyle name="Normal 10 2 3 3 2 5 2 2 3" xfId="49341"/>
    <cellStyle name="Normal 10 2 3 3 2 5 2 3" xfId="24508"/>
    <cellStyle name="Normal 10 2 3 3 2 5 2 3 2" xfId="33955"/>
    <cellStyle name="Normal 10 2 3 3 2 5 2 3 3" xfId="56040"/>
    <cellStyle name="Normal 10 2 3 3 2 5 2 4" xfId="27295"/>
    <cellStyle name="Normal 10 2 3 3 2 5 2 5" xfId="39123"/>
    <cellStyle name="Normal 10 2 3 3 2 5 3" xfId="9335"/>
    <cellStyle name="Normal 10 2 3 3 2 5 3 2" xfId="19568"/>
    <cellStyle name="Normal 10 2 3 3 2 5 3 2 2" xfId="51105"/>
    <cellStyle name="Normal 10 2 3 3 2 5 3 3" xfId="28963"/>
    <cellStyle name="Normal 10 2 3 3 2 5 3 4" xfId="40887"/>
    <cellStyle name="Normal 10 2 3 3 2 5 4" xfId="12112"/>
    <cellStyle name="Normal 10 2 3 3 2 5 4 2" xfId="22340"/>
    <cellStyle name="Normal 10 2 3 3 2 5 4 2 2" xfId="53877"/>
    <cellStyle name="Normal 10 2 3 3 2 5 4 3" xfId="32291"/>
    <cellStyle name="Normal 10 2 3 3 2 5 4 4" xfId="43659"/>
    <cellStyle name="Normal 10 2 3 3 2 5 5" xfId="15115"/>
    <cellStyle name="Normal 10 2 3 3 2 5 5 2" xfId="46654"/>
    <cellStyle name="Normal 10 2 3 3 2 5 6" xfId="25631"/>
    <cellStyle name="Normal 10 2 3 3 2 5 7" xfId="36451"/>
    <cellStyle name="Normal 10 2 3 3 2 6" xfId="5549"/>
    <cellStyle name="Normal 10 2 3 3 2 6 2" xfId="10259"/>
    <cellStyle name="Normal 10 2 3 3 2 6 2 2" xfId="20492"/>
    <cellStyle name="Normal 10 2 3 3 2 6 2 2 2" xfId="52029"/>
    <cellStyle name="Normal 10 2 3 3 2 6 2 3" xfId="29795"/>
    <cellStyle name="Normal 10 2 3 3 2 6 2 4" xfId="41811"/>
    <cellStyle name="Normal 10 2 3 3 2 6 3" xfId="13036"/>
    <cellStyle name="Normal 10 2 3 3 2 6 3 2" xfId="23264"/>
    <cellStyle name="Normal 10 2 3 3 2 6 3 2 2" xfId="54801"/>
    <cellStyle name="Normal 10 2 3 3 2 6 3 3" xfId="33123"/>
    <cellStyle name="Normal 10 2 3 3 2 6 3 4" xfId="44583"/>
    <cellStyle name="Normal 10 2 3 3 2 6 4" xfId="16040"/>
    <cellStyle name="Normal 10 2 3 3 2 6 4 2" xfId="47579"/>
    <cellStyle name="Normal 10 2 3 3 2 6 5" xfId="26463"/>
    <cellStyle name="Normal 10 2 3 3 2 6 6" xfId="37375"/>
    <cellStyle name="Normal 10 2 3 3 2 7" xfId="6495"/>
    <cellStyle name="Normal 10 2 3 3 2 7 2" xfId="16961"/>
    <cellStyle name="Normal 10 2 3 3 2 7 2 2" xfId="48499"/>
    <cellStyle name="Normal 10 2 3 3 2 7 3" xfId="28129"/>
    <cellStyle name="Normal 10 2 3 3 2 7 4" xfId="38291"/>
    <cellStyle name="Normal 10 2 3 3 2 8" xfId="8408"/>
    <cellStyle name="Normal 10 2 3 3 2 8 2" xfId="18644"/>
    <cellStyle name="Normal 10 2 3 3 2 8 2 2" xfId="50181"/>
    <cellStyle name="Normal 10 2 3 3 2 8 3" xfId="31459"/>
    <cellStyle name="Normal 10 2 3 3 2 8 4" xfId="39963"/>
    <cellStyle name="Normal 10 2 3 3 2 9" xfId="11188"/>
    <cellStyle name="Normal 10 2 3 3 2 9 2" xfId="21416"/>
    <cellStyle name="Normal 10 2 3 3 2 9 2 2" xfId="52953"/>
    <cellStyle name="Normal 10 2 3 3 2 9 3" xfId="42735"/>
    <cellStyle name="Normal 10 2 3 3 3" xfId="1244"/>
    <cellStyle name="Normal 10 2 3 3 3 10" xfId="24800"/>
    <cellStyle name="Normal 10 2 3 3 3 11" xfId="35531"/>
    <cellStyle name="Normal 10 2 3 3 3 2" xfId="1245"/>
    <cellStyle name="Normal 10 2 3 3 3 2 10" xfId="35532"/>
    <cellStyle name="Normal 10 2 3 3 3 2 2" xfId="4024"/>
    <cellStyle name="Normal 10 2 3 3 3 2 2 2" xfId="5090"/>
    <cellStyle name="Normal 10 2 3 3 3 2 2 2 2" xfId="8192"/>
    <cellStyle name="Normal 10 2 3 3 3 2 2 2 2 2" xfId="18430"/>
    <cellStyle name="Normal 10 2 3 3 3 2 2 2 2 2 2" xfId="31253"/>
    <cellStyle name="Normal 10 2 3 3 3 2 2 2 2 2 3" xfId="49967"/>
    <cellStyle name="Normal 10 2 3 3 3 2 2 2 2 3" xfId="14255"/>
    <cellStyle name="Normal 10 2 3 3 3 2 2 2 2 3 2" xfId="34581"/>
    <cellStyle name="Normal 10 2 3 3 3 2 2 2 2 3 3" xfId="45798"/>
    <cellStyle name="Normal 10 2 3 3 3 2 2 2 2 4" xfId="27921"/>
    <cellStyle name="Normal 10 2 3 3 3 2 2 2 2 5" xfId="39749"/>
    <cellStyle name="Normal 10 2 3 3 3 2 2 2 3" xfId="9802"/>
    <cellStyle name="Normal 10 2 3 3 3 2 2 2 3 2" xfId="20035"/>
    <cellStyle name="Normal 10 2 3 3 3 2 2 2 3 2 2" xfId="51572"/>
    <cellStyle name="Normal 10 2 3 3 3 2 2 2 3 3" xfId="29589"/>
    <cellStyle name="Normal 10 2 3 3 3 2 2 2 3 4" xfId="41354"/>
    <cellStyle name="Normal 10 2 3 3 3 2 2 2 4" xfId="12579"/>
    <cellStyle name="Normal 10 2 3 3 3 2 2 2 4 2" xfId="22807"/>
    <cellStyle name="Normal 10 2 3 3 3 2 2 2 4 2 2" xfId="54344"/>
    <cellStyle name="Normal 10 2 3 3 3 2 2 2 4 3" xfId="32917"/>
    <cellStyle name="Normal 10 2 3 3 3 2 2 2 4 4" xfId="44126"/>
    <cellStyle name="Normal 10 2 3 3 3 2 2 2 5" xfId="15583"/>
    <cellStyle name="Normal 10 2 3 3 3 2 2 2 5 2" xfId="47122"/>
    <cellStyle name="Normal 10 2 3 3 3 2 2 2 6" xfId="26257"/>
    <cellStyle name="Normal 10 2 3 3 3 2 2 2 7" xfId="36918"/>
    <cellStyle name="Normal 10 2 3 3 3 2 2 3" xfId="6018"/>
    <cellStyle name="Normal 10 2 3 3 3 2 2 3 2" xfId="10726"/>
    <cellStyle name="Normal 10 2 3 3 3 2 2 3 2 2" xfId="20959"/>
    <cellStyle name="Normal 10 2 3 3 3 2 2 3 2 2 2" xfId="52496"/>
    <cellStyle name="Normal 10 2 3 3 3 2 2 3 2 3" xfId="30421"/>
    <cellStyle name="Normal 10 2 3 3 3 2 2 3 2 4" xfId="42278"/>
    <cellStyle name="Normal 10 2 3 3 3 2 2 3 3" xfId="13503"/>
    <cellStyle name="Normal 10 2 3 3 3 2 2 3 3 2" xfId="23731"/>
    <cellStyle name="Normal 10 2 3 3 3 2 2 3 3 2 2" xfId="55268"/>
    <cellStyle name="Normal 10 2 3 3 3 2 2 3 3 3" xfId="33749"/>
    <cellStyle name="Normal 10 2 3 3 3 2 2 3 3 4" xfId="45050"/>
    <cellStyle name="Normal 10 2 3 3 3 2 2 3 4" xfId="16507"/>
    <cellStyle name="Normal 10 2 3 3 3 2 2 3 4 2" xfId="48046"/>
    <cellStyle name="Normal 10 2 3 3 3 2 2 3 5" xfId="27089"/>
    <cellStyle name="Normal 10 2 3 3 3 2 2 3 6" xfId="37842"/>
    <cellStyle name="Normal 10 2 3 3 3 2 2 4" xfId="7353"/>
    <cellStyle name="Normal 10 2 3 3 3 2 2 4 2" xfId="17598"/>
    <cellStyle name="Normal 10 2 3 3 3 2 2 4 2 2" xfId="49135"/>
    <cellStyle name="Normal 10 2 3 3 3 2 2 4 3" xfId="28757"/>
    <cellStyle name="Normal 10 2 3 3 3 2 2 4 4" xfId="38917"/>
    <cellStyle name="Normal 10 2 3 3 3 2 2 5" xfId="8878"/>
    <cellStyle name="Normal 10 2 3 3 3 2 2 5 2" xfId="19111"/>
    <cellStyle name="Normal 10 2 3 3 3 2 2 5 2 2" xfId="50648"/>
    <cellStyle name="Normal 10 2 3 3 3 2 2 5 3" xfId="32085"/>
    <cellStyle name="Normal 10 2 3 3 3 2 2 5 4" xfId="40430"/>
    <cellStyle name="Normal 10 2 3 3 3 2 2 6" xfId="11655"/>
    <cellStyle name="Normal 10 2 3 3 3 2 2 6 2" xfId="21883"/>
    <cellStyle name="Normal 10 2 3 3 3 2 2 6 2 2" xfId="53420"/>
    <cellStyle name="Normal 10 2 3 3 3 2 2 6 3" xfId="43202"/>
    <cellStyle name="Normal 10 2 3 3 3 2 2 7" xfId="14648"/>
    <cellStyle name="Normal 10 2 3 3 3 2 2 7 2" xfId="46187"/>
    <cellStyle name="Normal 10 2 3 3 3 2 2 8" xfId="25425"/>
    <cellStyle name="Normal 10 2 3 3 3 2 2 9" xfId="35994"/>
    <cellStyle name="Normal 10 2 3 3 3 2 3" xfId="4626"/>
    <cellStyle name="Normal 10 2 3 3 3 2 3 2" xfId="7776"/>
    <cellStyle name="Normal 10 2 3 3 3 2 3 2 2" xfId="18014"/>
    <cellStyle name="Normal 10 2 3 3 3 2 3 2 2 2" xfId="30837"/>
    <cellStyle name="Normal 10 2 3 3 3 2 3 2 2 3" xfId="49551"/>
    <cellStyle name="Normal 10 2 3 3 3 2 3 2 3" xfId="17163"/>
    <cellStyle name="Normal 10 2 3 3 3 2 3 2 3 2" xfId="34165"/>
    <cellStyle name="Normal 10 2 3 3 3 2 3 2 3 3" xfId="48700"/>
    <cellStyle name="Normal 10 2 3 3 3 2 3 2 4" xfId="27505"/>
    <cellStyle name="Normal 10 2 3 3 3 2 3 2 5" xfId="39333"/>
    <cellStyle name="Normal 10 2 3 3 3 2 3 3" xfId="9340"/>
    <cellStyle name="Normal 10 2 3 3 3 2 3 3 2" xfId="19573"/>
    <cellStyle name="Normal 10 2 3 3 3 2 3 3 2 2" xfId="51110"/>
    <cellStyle name="Normal 10 2 3 3 3 2 3 3 3" xfId="29173"/>
    <cellStyle name="Normal 10 2 3 3 3 2 3 3 4" xfId="40892"/>
    <cellStyle name="Normal 10 2 3 3 3 2 3 4" xfId="12117"/>
    <cellStyle name="Normal 10 2 3 3 3 2 3 4 2" xfId="22345"/>
    <cellStyle name="Normal 10 2 3 3 3 2 3 4 2 2" xfId="53882"/>
    <cellStyle name="Normal 10 2 3 3 3 2 3 4 3" xfId="32501"/>
    <cellStyle name="Normal 10 2 3 3 3 2 3 4 4" xfId="43664"/>
    <cellStyle name="Normal 10 2 3 3 3 2 3 5" xfId="15120"/>
    <cellStyle name="Normal 10 2 3 3 3 2 3 5 2" xfId="46659"/>
    <cellStyle name="Normal 10 2 3 3 3 2 3 6" xfId="25841"/>
    <cellStyle name="Normal 10 2 3 3 3 2 3 7" xfId="36456"/>
    <cellStyle name="Normal 10 2 3 3 3 2 4" xfId="5554"/>
    <cellStyle name="Normal 10 2 3 3 3 2 4 2" xfId="10264"/>
    <cellStyle name="Normal 10 2 3 3 3 2 4 2 2" xfId="20497"/>
    <cellStyle name="Normal 10 2 3 3 3 2 4 2 2 2" xfId="52034"/>
    <cellStyle name="Normal 10 2 3 3 3 2 4 2 3" xfId="30005"/>
    <cellStyle name="Normal 10 2 3 3 3 2 4 2 4" xfId="41816"/>
    <cellStyle name="Normal 10 2 3 3 3 2 4 3" xfId="13041"/>
    <cellStyle name="Normal 10 2 3 3 3 2 4 3 2" xfId="23269"/>
    <cellStyle name="Normal 10 2 3 3 3 2 4 3 2 2" xfId="54806"/>
    <cellStyle name="Normal 10 2 3 3 3 2 4 3 3" xfId="33333"/>
    <cellStyle name="Normal 10 2 3 3 3 2 4 3 4" xfId="44588"/>
    <cellStyle name="Normal 10 2 3 3 3 2 4 4" xfId="16045"/>
    <cellStyle name="Normal 10 2 3 3 3 2 4 4 2" xfId="47584"/>
    <cellStyle name="Normal 10 2 3 3 3 2 4 5" xfId="26673"/>
    <cellStyle name="Normal 10 2 3 3 3 2 4 6" xfId="37380"/>
    <cellStyle name="Normal 10 2 3 3 3 2 5" xfId="6817"/>
    <cellStyle name="Normal 10 2 3 3 3 2 5 2" xfId="17176"/>
    <cellStyle name="Normal 10 2 3 3 3 2 5 2 2" xfId="48713"/>
    <cellStyle name="Normal 10 2 3 3 3 2 5 3" xfId="28339"/>
    <cellStyle name="Normal 10 2 3 3 3 2 5 4" xfId="38501"/>
    <cellStyle name="Normal 10 2 3 3 3 2 6" xfId="8413"/>
    <cellStyle name="Normal 10 2 3 3 3 2 6 2" xfId="18649"/>
    <cellStyle name="Normal 10 2 3 3 3 2 6 2 2" xfId="50186"/>
    <cellStyle name="Normal 10 2 3 3 3 2 6 3" xfId="31669"/>
    <cellStyle name="Normal 10 2 3 3 3 2 6 4" xfId="39968"/>
    <cellStyle name="Normal 10 2 3 3 3 2 7" xfId="11193"/>
    <cellStyle name="Normal 10 2 3 3 3 2 7 2" xfId="21421"/>
    <cellStyle name="Normal 10 2 3 3 3 2 7 2 2" xfId="52958"/>
    <cellStyle name="Normal 10 2 3 3 3 2 7 3" xfId="42740"/>
    <cellStyle name="Normal 10 2 3 3 3 2 8" xfId="14053"/>
    <cellStyle name="Normal 10 2 3 3 3 2 8 2" xfId="45597"/>
    <cellStyle name="Normal 10 2 3 3 3 2 9" xfId="25009"/>
    <cellStyle name="Normal 10 2 3 3 3 3" xfId="4023"/>
    <cellStyle name="Normal 10 2 3 3 3 3 2" xfId="5089"/>
    <cellStyle name="Normal 10 2 3 3 3 3 2 2" xfId="7984"/>
    <cellStyle name="Normal 10 2 3 3 3 3 2 2 2" xfId="18222"/>
    <cellStyle name="Normal 10 2 3 3 3 3 2 2 2 2" xfId="31045"/>
    <cellStyle name="Normal 10 2 3 3 3 3 2 2 2 3" xfId="49759"/>
    <cellStyle name="Normal 10 2 3 3 3 3 2 2 3" xfId="14607"/>
    <cellStyle name="Normal 10 2 3 3 3 3 2 2 3 2" xfId="34373"/>
    <cellStyle name="Normal 10 2 3 3 3 3 2 2 3 3" xfId="46146"/>
    <cellStyle name="Normal 10 2 3 3 3 3 2 2 4" xfId="27713"/>
    <cellStyle name="Normal 10 2 3 3 3 3 2 2 5" xfId="39541"/>
    <cellStyle name="Normal 10 2 3 3 3 3 2 3" xfId="9801"/>
    <cellStyle name="Normal 10 2 3 3 3 3 2 3 2" xfId="20034"/>
    <cellStyle name="Normal 10 2 3 3 3 3 2 3 2 2" xfId="51571"/>
    <cellStyle name="Normal 10 2 3 3 3 3 2 3 3" xfId="29381"/>
    <cellStyle name="Normal 10 2 3 3 3 3 2 3 4" xfId="41353"/>
    <cellStyle name="Normal 10 2 3 3 3 3 2 4" xfId="12578"/>
    <cellStyle name="Normal 10 2 3 3 3 3 2 4 2" xfId="22806"/>
    <cellStyle name="Normal 10 2 3 3 3 3 2 4 2 2" xfId="54343"/>
    <cellStyle name="Normal 10 2 3 3 3 3 2 4 3" xfId="32709"/>
    <cellStyle name="Normal 10 2 3 3 3 3 2 4 4" xfId="44125"/>
    <cellStyle name="Normal 10 2 3 3 3 3 2 5" xfId="15582"/>
    <cellStyle name="Normal 10 2 3 3 3 3 2 5 2" xfId="47121"/>
    <cellStyle name="Normal 10 2 3 3 3 3 2 6" xfId="26049"/>
    <cellStyle name="Normal 10 2 3 3 3 3 2 7" xfId="36917"/>
    <cellStyle name="Normal 10 2 3 3 3 3 3" xfId="6017"/>
    <cellStyle name="Normal 10 2 3 3 3 3 3 2" xfId="10725"/>
    <cellStyle name="Normal 10 2 3 3 3 3 3 2 2" xfId="20958"/>
    <cellStyle name="Normal 10 2 3 3 3 3 3 2 2 2" xfId="52495"/>
    <cellStyle name="Normal 10 2 3 3 3 3 3 2 3" xfId="30213"/>
    <cellStyle name="Normal 10 2 3 3 3 3 3 2 4" xfId="42277"/>
    <cellStyle name="Normal 10 2 3 3 3 3 3 3" xfId="13502"/>
    <cellStyle name="Normal 10 2 3 3 3 3 3 3 2" xfId="23730"/>
    <cellStyle name="Normal 10 2 3 3 3 3 3 3 2 2" xfId="55267"/>
    <cellStyle name="Normal 10 2 3 3 3 3 3 3 3" xfId="33541"/>
    <cellStyle name="Normal 10 2 3 3 3 3 3 3 4" xfId="45049"/>
    <cellStyle name="Normal 10 2 3 3 3 3 3 4" xfId="16506"/>
    <cellStyle name="Normal 10 2 3 3 3 3 3 4 2" xfId="48045"/>
    <cellStyle name="Normal 10 2 3 3 3 3 3 5" xfId="26881"/>
    <cellStyle name="Normal 10 2 3 3 3 3 3 6" xfId="37841"/>
    <cellStyle name="Normal 10 2 3 3 3 3 4" xfId="7132"/>
    <cellStyle name="Normal 10 2 3 3 3 3 4 2" xfId="17389"/>
    <cellStyle name="Normal 10 2 3 3 3 3 4 2 2" xfId="48926"/>
    <cellStyle name="Normal 10 2 3 3 3 3 4 3" xfId="28549"/>
    <cellStyle name="Normal 10 2 3 3 3 3 4 4" xfId="38709"/>
    <cellStyle name="Normal 10 2 3 3 3 3 5" xfId="8877"/>
    <cellStyle name="Normal 10 2 3 3 3 3 5 2" xfId="19110"/>
    <cellStyle name="Normal 10 2 3 3 3 3 5 2 2" xfId="50647"/>
    <cellStyle name="Normal 10 2 3 3 3 3 5 3" xfId="31877"/>
    <cellStyle name="Normal 10 2 3 3 3 3 5 4" xfId="40429"/>
    <cellStyle name="Normal 10 2 3 3 3 3 6" xfId="11654"/>
    <cellStyle name="Normal 10 2 3 3 3 3 6 2" xfId="21882"/>
    <cellStyle name="Normal 10 2 3 3 3 3 6 2 2" xfId="53419"/>
    <cellStyle name="Normal 10 2 3 3 3 3 6 3" xfId="43201"/>
    <cellStyle name="Normal 10 2 3 3 3 3 7" xfId="14647"/>
    <cellStyle name="Normal 10 2 3 3 3 3 7 2" xfId="46186"/>
    <cellStyle name="Normal 10 2 3 3 3 3 8" xfId="25217"/>
    <cellStyle name="Normal 10 2 3 3 3 3 9" xfId="35993"/>
    <cellStyle name="Normal 10 2 3 3 3 4" xfId="4625"/>
    <cellStyle name="Normal 10 2 3 3 3 4 2" xfId="7566"/>
    <cellStyle name="Normal 10 2 3 3 3 4 2 2" xfId="17806"/>
    <cellStyle name="Normal 10 2 3 3 3 4 2 2 2" xfId="30629"/>
    <cellStyle name="Normal 10 2 3 3 3 4 2 2 3" xfId="49343"/>
    <cellStyle name="Normal 10 2 3 3 3 4 2 3" xfId="24299"/>
    <cellStyle name="Normal 10 2 3 3 3 4 2 3 2" xfId="33957"/>
    <cellStyle name="Normal 10 2 3 3 3 4 2 3 3" xfId="55833"/>
    <cellStyle name="Normal 10 2 3 3 3 4 2 4" xfId="27297"/>
    <cellStyle name="Normal 10 2 3 3 3 4 2 5" xfId="39125"/>
    <cellStyle name="Normal 10 2 3 3 3 4 3" xfId="9339"/>
    <cellStyle name="Normal 10 2 3 3 3 4 3 2" xfId="19572"/>
    <cellStyle name="Normal 10 2 3 3 3 4 3 2 2" xfId="51109"/>
    <cellStyle name="Normal 10 2 3 3 3 4 3 3" xfId="28965"/>
    <cellStyle name="Normal 10 2 3 3 3 4 3 4" xfId="40891"/>
    <cellStyle name="Normal 10 2 3 3 3 4 4" xfId="12116"/>
    <cellStyle name="Normal 10 2 3 3 3 4 4 2" xfId="22344"/>
    <cellStyle name="Normal 10 2 3 3 3 4 4 2 2" xfId="53881"/>
    <cellStyle name="Normal 10 2 3 3 3 4 4 3" xfId="32293"/>
    <cellStyle name="Normal 10 2 3 3 3 4 4 4" xfId="43663"/>
    <cellStyle name="Normal 10 2 3 3 3 4 5" xfId="15119"/>
    <cellStyle name="Normal 10 2 3 3 3 4 5 2" xfId="46658"/>
    <cellStyle name="Normal 10 2 3 3 3 4 6" xfId="25633"/>
    <cellStyle name="Normal 10 2 3 3 3 4 7" xfId="36455"/>
    <cellStyle name="Normal 10 2 3 3 3 5" xfId="5553"/>
    <cellStyle name="Normal 10 2 3 3 3 5 2" xfId="10263"/>
    <cellStyle name="Normal 10 2 3 3 3 5 2 2" xfId="20496"/>
    <cellStyle name="Normal 10 2 3 3 3 5 2 2 2" xfId="52033"/>
    <cellStyle name="Normal 10 2 3 3 3 5 2 3" xfId="29797"/>
    <cellStyle name="Normal 10 2 3 3 3 5 2 4" xfId="41815"/>
    <cellStyle name="Normal 10 2 3 3 3 5 3" xfId="13040"/>
    <cellStyle name="Normal 10 2 3 3 3 5 3 2" xfId="23268"/>
    <cellStyle name="Normal 10 2 3 3 3 5 3 2 2" xfId="54805"/>
    <cellStyle name="Normal 10 2 3 3 3 5 3 3" xfId="33125"/>
    <cellStyle name="Normal 10 2 3 3 3 5 3 4" xfId="44587"/>
    <cellStyle name="Normal 10 2 3 3 3 5 4" xfId="16044"/>
    <cellStyle name="Normal 10 2 3 3 3 5 4 2" xfId="47583"/>
    <cellStyle name="Normal 10 2 3 3 3 5 5" xfId="26465"/>
    <cellStyle name="Normal 10 2 3 3 3 5 6" xfId="37379"/>
    <cellStyle name="Normal 10 2 3 3 3 6" xfId="6497"/>
    <cellStyle name="Normal 10 2 3 3 3 6 2" xfId="16963"/>
    <cellStyle name="Normal 10 2 3 3 3 6 2 2" xfId="48501"/>
    <cellStyle name="Normal 10 2 3 3 3 6 3" xfId="28131"/>
    <cellStyle name="Normal 10 2 3 3 3 6 4" xfId="38293"/>
    <cellStyle name="Normal 10 2 3 3 3 7" xfId="8412"/>
    <cellStyle name="Normal 10 2 3 3 3 7 2" xfId="18648"/>
    <cellStyle name="Normal 10 2 3 3 3 7 2 2" xfId="50185"/>
    <cellStyle name="Normal 10 2 3 3 3 7 3" xfId="31461"/>
    <cellStyle name="Normal 10 2 3 3 3 7 4" xfId="39967"/>
    <cellStyle name="Normal 10 2 3 3 3 8" xfId="11192"/>
    <cellStyle name="Normal 10 2 3 3 3 8 2" xfId="21420"/>
    <cellStyle name="Normal 10 2 3 3 3 8 2 2" xfId="52957"/>
    <cellStyle name="Normal 10 2 3 3 3 8 3" xfId="42739"/>
    <cellStyle name="Normal 10 2 3 3 3 9" xfId="14052"/>
    <cellStyle name="Normal 10 2 3 3 3 9 2" xfId="45596"/>
    <cellStyle name="Normal 10 2 3 3 4" xfId="1246"/>
    <cellStyle name="Normal 10 2 3 3 4 10" xfId="35533"/>
    <cellStyle name="Normal 10 2 3 3 4 2" xfId="4025"/>
    <cellStyle name="Normal 10 2 3 3 4 2 2" xfId="5091"/>
    <cellStyle name="Normal 10 2 3 3 4 2 2 2" xfId="8189"/>
    <cellStyle name="Normal 10 2 3 3 4 2 2 2 2" xfId="18427"/>
    <cellStyle name="Normal 10 2 3 3 4 2 2 2 2 2" xfId="31250"/>
    <cellStyle name="Normal 10 2 3 3 4 2 2 2 2 3" xfId="49964"/>
    <cellStyle name="Normal 10 2 3 3 4 2 2 2 3" xfId="13951"/>
    <cellStyle name="Normal 10 2 3 3 4 2 2 2 3 2" xfId="34578"/>
    <cellStyle name="Normal 10 2 3 3 4 2 2 2 3 3" xfId="45497"/>
    <cellStyle name="Normal 10 2 3 3 4 2 2 2 4" xfId="27918"/>
    <cellStyle name="Normal 10 2 3 3 4 2 2 2 5" xfId="39746"/>
    <cellStyle name="Normal 10 2 3 3 4 2 2 3" xfId="9803"/>
    <cellStyle name="Normal 10 2 3 3 4 2 2 3 2" xfId="20036"/>
    <cellStyle name="Normal 10 2 3 3 4 2 2 3 2 2" xfId="51573"/>
    <cellStyle name="Normal 10 2 3 3 4 2 2 3 3" xfId="29586"/>
    <cellStyle name="Normal 10 2 3 3 4 2 2 3 4" xfId="41355"/>
    <cellStyle name="Normal 10 2 3 3 4 2 2 4" xfId="12580"/>
    <cellStyle name="Normal 10 2 3 3 4 2 2 4 2" xfId="22808"/>
    <cellStyle name="Normal 10 2 3 3 4 2 2 4 2 2" xfId="54345"/>
    <cellStyle name="Normal 10 2 3 3 4 2 2 4 3" xfId="32914"/>
    <cellStyle name="Normal 10 2 3 3 4 2 2 4 4" xfId="44127"/>
    <cellStyle name="Normal 10 2 3 3 4 2 2 5" xfId="15584"/>
    <cellStyle name="Normal 10 2 3 3 4 2 2 5 2" xfId="47123"/>
    <cellStyle name="Normal 10 2 3 3 4 2 2 6" xfId="26254"/>
    <cellStyle name="Normal 10 2 3 3 4 2 2 7" xfId="36919"/>
    <cellStyle name="Normal 10 2 3 3 4 2 3" xfId="6019"/>
    <cellStyle name="Normal 10 2 3 3 4 2 3 2" xfId="10727"/>
    <cellStyle name="Normal 10 2 3 3 4 2 3 2 2" xfId="20960"/>
    <cellStyle name="Normal 10 2 3 3 4 2 3 2 2 2" xfId="52497"/>
    <cellStyle name="Normal 10 2 3 3 4 2 3 2 3" xfId="30418"/>
    <cellStyle name="Normal 10 2 3 3 4 2 3 2 4" xfId="42279"/>
    <cellStyle name="Normal 10 2 3 3 4 2 3 3" xfId="13504"/>
    <cellStyle name="Normal 10 2 3 3 4 2 3 3 2" xfId="23732"/>
    <cellStyle name="Normal 10 2 3 3 4 2 3 3 2 2" xfId="55269"/>
    <cellStyle name="Normal 10 2 3 3 4 2 3 3 3" xfId="33746"/>
    <cellStyle name="Normal 10 2 3 3 4 2 3 3 4" xfId="45051"/>
    <cellStyle name="Normal 10 2 3 3 4 2 3 4" xfId="16508"/>
    <cellStyle name="Normal 10 2 3 3 4 2 3 4 2" xfId="48047"/>
    <cellStyle name="Normal 10 2 3 3 4 2 3 5" xfId="27086"/>
    <cellStyle name="Normal 10 2 3 3 4 2 3 6" xfId="37843"/>
    <cellStyle name="Normal 10 2 3 3 4 2 4" xfId="7350"/>
    <cellStyle name="Normal 10 2 3 3 4 2 4 2" xfId="17595"/>
    <cellStyle name="Normal 10 2 3 3 4 2 4 2 2" xfId="49132"/>
    <cellStyle name="Normal 10 2 3 3 4 2 4 3" xfId="28754"/>
    <cellStyle name="Normal 10 2 3 3 4 2 4 4" xfId="38914"/>
    <cellStyle name="Normal 10 2 3 3 4 2 5" xfId="8879"/>
    <cellStyle name="Normal 10 2 3 3 4 2 5 2" xfId="19112"/>
    <cellStyle name="Normal 10 2 3 3 4 2 5 2 2" xfId="50649"/>
    <cellStyle name="Normal 10 2 3 3 4 2 5 3" xfId="32082"/>
    <cellStyle name="Normal 10 2 3 3 4 2 5 4" xfId="40431"/>
    <cellStyle name="Normal 10 2 3 3 4 2 6" xfId="11656"/>
    <cellStyle name="Normal 10 2 3 3 4 2 6 2" xfId="21884"/>
    <cellStyle name="Normal 10 2 3 3 4 2 6 2 2" xfId="53421"/>
    <cellStyle name="Normal 10 2 3 3 4 2 6 3" xfId="43203"/>
    <cellStyle name="Normal 10 2 3 3 4 2 7" xfId="14649"/>
    <cellStyle name="Normal 10 2 3 3 4 2 7 2" xfId="46188"/>
    <cellStyle name="Normal 10 2 3 3 4 2 8" xfId="25422"/>
    <cellStyle name="Normal 10 2 3 3 4 2 9" xfId="35995"/>
    <cellStyle name="Normal 10 2 3 3 4 3" xfId="4627"/>
    <cellStyle name="Normal 10 2 3 3 4 3 2" xfId="7773"/>
    <cellStyle name="Normal 10 2 3 3 4 3 2 2" xfId="18011"/>
    <cellStyle name="Normal 10 2 3 3 4 3 2 2 2" xfId="30834"/>
    <cellStyle name="Normal 10 2 3 3 4 3 2 2 3" xfId="49548"/>
    <cellStyle name="Normal 10 2 3 3 4 3 2 3" xfId="24244"/>
    <cellStyle name="Normal 10 2 3 3 4 3 2 3 2" xfId="34162"/>
    <cellStyle name="Normal 10 2 3 3 4 3 2 3 3" xfId="55780"/>
    <cellStyle name="Normal 10 2 3 3 4 3 2 4" xfId="27502"/>
    <cellStyle name="Normal 10 2 3 3 4 3 2 5" xfId="39330"/>
    <cellStyle name="Normal 10 2 3 3 4 3 3" xfId="9341"/>
    <cellStyle name="Normal 10 2 3 3 4 3 3 2" xfId="19574"/>
    <cellStyle name="Normal 10 2 3 3 4 3 3 2 2" xfId="51111"/>
    <cellStyle name="Normal 10 2 3 3 4 3 3 3" xfId="29170"/>
    <cellStyle name="Normal 10 2 3 3 4 3 3 4" xfId="40893"/>
    <cellStyle name="Normal 10 2 3 3 4 3 4" xfId="12118"/>
    <cellStyle name="Normal 10 2 3 3 4 3 4 2" xfId="22346"/>
    <cellStyle name="Normal 10 2 3 3 4 3 4 2 2" xfId="53883"/>
    <cellStyle name="Normal 10 2 3 3 4 3 4 3" xfId="32498"/>
    <cellStyle name="Normal 10 2 3 3 4 3 4 4" xfId="43665"/>
    <cellStyle name="Normal 10 2 3 3 4 3 5" xfId="15121"/>
    <cellStyle name="Normal 10 2 3 3 4 3 5 2" xfId="46660"/>
    <cellStyle name="Normal 10 2 3 3 4 3 6" xfId="25838"/>
    <cellStyle name="Normal 10 2 3 3 4 3 7" xfId="36457"/>
    <cellStyle name="Normal 10 2 3 3 4 4" xfId="5555"/>
    <cellStyle name="Normal 10 2 3 3 4 4 2" xfId="10265"/>
    <cellStyle name="Normal 10 2 3 3 4 4 2 2" xfId="20498"/>
    <cellStyle name="Normal 10 2 3 3 4 4 2 2 2" xfId="52035"/>
    <cellStyle name="Normal 10 2 3 3 4 4 2 3" xfId="30002"/>
    <cellStyle name="Normal 10 2 3 3 4 4 2 4" xfId="41817"/>
    <cellStyle name="Normal 10 2 3 3 4 4 3" xfId="13042"/>
    <cellStyle name="Normal 10 2 3 3 4 4 3 2" xfId="23270"/>
    <cellStyle name="Normal 10 2 3 3 4 4 3 2 2" xfId="54807"/>
    <cellStyle name="Normal 10 2 3 3 4 4 3 3" xfId="33330"/>
    <cellStyle name="Normal 10 2 3 3 4 4 3 4" xfId="44589"/>
    <cellStyle name="Normal 10 2 3 3 4 4 4" xfId="16046"/>
    <cellStyle name="Normal 10 2 3 3 4 4 4 2" xfId="47585"/>
    <cellStyle name="Normal 10 2 3 3 4 4 5" xfId="26670"/>
    <cellStyle name="Normal 10 2 3 3 4 4 6" xfId="37381"/>
    <cellStyle name="Normal 10 2 3 3 4 5" xfId="6814"/>
    <cellStyle name="Normal 10 2 3 3 4 5 2" xfId="17173"/>
    <cellStyle name="Normal 10 2 3 3 4 5 2 2" xfId="48710"/>
    <cellStyle name="Normal 10 2 3 3 4 5 3" xfId="28336"/>
    <cellStyle name="Normal 10 2 3 3 4 5 4" xfId="38498"/>
    <cellStyle name="Normal 10 2 3 3 4 6" xfId="8414"/>
    <cellStyle name="Normal 10 2 3 3 4 6 2" xfId="18650"/>
    <cellStyle name="Normal 10 2 3 3 4 6 2 2" xfId="50187"/>
    <cellStyle name="Normal 10 2 3 3 4 6 3" xfId="31666"/>
    <cellStyle name="Normal 10 2 3 3 4 6 4" xfId="39969"/>
    <cellStyle name="Normal 10 2 3 3 4 7" xfId="11194"/>
    <cellStyle name="Normal 10 2 3 3 4 7 2" xfId="21422"/>
    <cellStyle name="Normal 10 2 3 3 4 7 2 2" xfId="52959"/>
    <cellStyle name="Normal 10 2 3 3 4 7 3" xfId="42741"/>
    <cellStyle name="Normal 10 2 3 3 4 8" xfId="14054"/>
    <cellStyle name="Normal 10 2 3 3 4 8 2" xfId="45598"/>
    <cellStyle name="Normal 10 2 3 3 4 9" xfId="25006"/>
    <cellStyle name="Normal 10 2 3 3 5" xfId="3147"/>
    <cellStyle name="Normal 10 2 3 3 5 10" xfId="35925"/>
    <cellStyle name="Normal 10 2 3 3 5 2" xfId="4551"/>
    <cellStyle name="Normal 10 2 3 3 5 2 2" xfId="5483"/>
    <cellStyle name="Normal 10 2 3 3 5 2 2 2" xfId="10195"/>
    <cellStyle name="Normal 10 2 3 3 5 2 2 2 2" xfId="20428"/>
    <cellStyle name="Normal 10 2 3 3 5 2 2 2 2 2" xfId="51965"/>
    <cellStyle name="Normal 10 2 3 3 5 2 2 2 3" xfId="31042"/>
    <cellStyle name="Normal 10 2 3 3 5 2 2 2 4" xfId="41747"/>
    <cellStyle name="Normal 10 2 3 3 5 2 2 3" xfId="12972"/>
    <cellStyle name="Normal 10 2 3 3 5 2 2 3 2" xfId="23200"/>
    <cellStyle name="Normal 10 2 3 3 5 2 2 3 2 2" xfId="54737"/>
    <cellStyle name="Normal 10 2 3 3 5 2 2 3 3" xfId="34370"/>
    <cellStyle name="Normal 10 2 3 3 5 2 2 3 4" xfId="44519"/>
    <cellStyle name="Normal 10 2 3 3 5 2 2 4" xfId="15976"/>
    <cellStyle name="Normal 10 2 3 3 5 2 2 4 2" xfId="47515"/>
    <cellStyle name="Normal 10 2 3 3 5 2 2 5" xfId="27710"/>
    <cellStyle name="Normal 10 2 3 3 5 2 2 6" xfId="37311"/>
    <cellStyle name="Normal 10 2 3 3 5 2 3" xfId="6411"/>
    <cellStyle name="Normal 10 2 3 3 5 2 3 2" xfId="11119"/>
    <cellStyle name="Normal 10 2 3 3 5 2 3 2 2" xfId="21352"/>
    <cellStyle name="Normal 10 2 3 3 5 2 3 2 2 2" xfId="52889"/>
    <cellStyle name="Normal 10 2 3 3 5 2 3 2 3" xfId="42671"/>
    <cellStyle name="Normal 10 2 3 3 5 2 3 3" xfId="13896"/>
    <cellStyle name="Normal 10 2 3 3 5 2 3 3 2" xfId="24124"/>
    <cellStyle name="Normal 10 2 3 3 5 2 3 3 2 2" xfId="55661"/>
    <cellStyle name="Normal 10 2 3 3 5 2 3 3 3" xfId="45443"/>
    <cellStyle name="Normal 10 2 3 3 5 2 3 4" xfId="16900"/>
    <cellStyle name="Normal 10 2 3 3 5 2 3 4 2" xfId="48439"/>
    <cellStyle name="Normal 10 2 3 3 5 2 3 5" xfId="29378"/>
    <cellStyle name="Normal 10 2 3 3 5 2 3 6" xfId="38235"/>
    <cellStyle name="Normal 10 2 3 3 5 2 4" xfId="7981"/>
    <cellStyle name="Normal 10 2 3 3 5 2 4 2" xfId="18219"/>
    <cellStyle name="Normal 10 2 3 3 5 2 4 2 2" xfId="49756"/>
    <cellStyle name="Normal 10 2 3 3 5 2 4 3" xfId="32706"/>
    <cellStyle name="Normal 10 2 3 3 5 2 4 4" xfId="39538"/>
    <cellStyle name="Normal 10 2 3 3 5 2 5" xfId="9271"/>
    <cellStyle name="Normal 10 2 3 3 5 2 5 2" xfId="19504"/>
    <cellStyle name="Normal 10 2 3 3 5 2 5 2 2" xfId="51041"/>
    <cellStyle name="Normal 10 2 3 3 5 2 5 3" xfId="40823"/>
    <cellStyle name="Normal 10 2 3 3 5 2 6" xfId="12048"/>
    <cellStyle name="Normal 10 2 3 3 5 2 6 2" xfId="22276"/>
    <cellStyle name="Normal 10 2 3 3 5 2 6 2 2" xfId="53813"/>
    <cellStyle name="Normal 10 2 3 3 5 2 6 3" xfId="43595"/>
    <cellStyle name="Normal 10 2 3 3 5 2 7" xfId="15050"/>
    <cellStyle name="Normal 10 2 3 3 5 2 7 2" xfId="46589"/>
    <cellStyle name="Normal 10 2 3 3 5 2 8" xfId="26046"/>
    <cellStyle name="Normal 10 2 3 3 5 2 9" xfId="36387"/>
    <cellStyle name="Normal 10 2 3 3 5 3" xfId="5020"/>
    <cellStyle name="Normal 10 2 3 3 5 3 2" xfId="9733"/>
    <cellStyle name="Normal 10 2 3 3 5 3 2 2" xfId="19966"/>
    <cellStyle name="Normal 10 2 3 3 5 3 2 2 2" xfId="51503"/>
    <cellStyle name="Normal 10 2 3 3 5 3 2 3" xfId="30210"/>
    <cellStyle name="Normal 10 2 3 3 5 3 2 4" xfId="41285"/>
    <cellStyle name="Normal 10 2 3 3 5 3 3" xfId="12510"/>
    <cellStyle name="Normal 10 2 3 3 5 3 3 2" xfId="22738"/>
    <cellStyle name="Normal 10 2 3 3 5 3 3 2 2" xfId="54275"/>
    <cellStyle name="Normal 10 2 3 3 5 3 3 3" xfId="33538"/>
    <cellStyle name="Normal 10 2 3 3 5 3 3 4" xfId="44057"/>
    <cellStyle name="Normal 10 2 3 3 5 3 4" xfId="15514"/>
    <cellStyle name="Normal 10 2 3 3 5 3 4 2" xfId="47053"/>
    <cellStyle name="Normal 10 2 3 3 5 3 5" xfId="26878"/>
    <cellStyle name="Normal 10 2 3 3 5 3 6" xfId="36849"/>
    <cellStyle name="Normal 10 2 3 3 5 4" xfId="5949"/>
    <cellStyle name="Normal 10 2 3 3 5 4 2" xfId="10657"/>
    <cellStyle name="Normal 10 2 3 3 5 4 2 2" xfId="20890"/>
    <cellStyle name="Normal 10 2 3 3 5 4 2 2 2" xfId="52427"/>
    <cellStyle name="Normal 10 2 3 3 5 4 2 3" xfId="42209"/>
    <cellStyle name="Normal 10 2 3 3 5 4 3" xfId="13434"/>
    <cellStyle name="Normal 10 2 3 3 5 4 3 2" xfId="23662"/>
    <cellStyle name="Normal 10 2 3 3 5 4 3 2 2" xfId="55199"/>
    <cellStyle name="Normal 10 2 3 3 5 4 3 3" xfId="44981"/>
    <cellStyle name="Normal 10 2 3 3 5 4 4" xfId="16438"/>
    <cellStyle name="Normal 10 2 3 3 5 4 4 2" xfId="47977"/>
    <cellStyle name="Normal 10 2 3 3 5 4 5" xfId="28546"/>
    <cellStyle name="Normal 10 2 3 3 5 4 6" xfId="37773"/>
    <cellStyle name="Normal 10 2 3 3 5 5" xfId="7129"/>
    <cellStyle name="Normal 10 2 3 3 5 5 2" xfId="17386"/>
    <cellStyle name="Normal 10 2 3 3 5 5 2 2" xfId="48923"/>
    <cellStyle name="Normal 10 2 3 3 5 5 3" xfId="31874"/>
    <cellStyle name="Normal 10 2 3 3 5 5 4" xfId="38706"/>
    <cellStyle name="Normal 10 2 3 3 5 6" xfId="8807"/>
    <cellStyle name="Normal 10 2 3 3 5 6 2" xfId="19042"/>
    <cellStyle name="Normal 10 2 3 3 5 6 2 2" xfId="50579"/>
    <cellStyle name="Normal 10 2 3 3 5 6 3" xfId="40361"/>
    <cellStyle name="Normal 10 2 3 3 5 7" xfId="11586"/>
    <cellStyle name="Normal 10 2 3 3 5 7 2" xfId="21814"/>
    <cellStyle name="Normal 10 2 3 3 5 7 2 2" xfId="53351"/>
    <cellStyle name="Normal 10 2 3 3 5 7 3" xfId="43133"/>
    <cellStyle name="Normal 10 2 3 3 5 8" xfId="14538"/>
    <cellStyle name="Normal 10 2 3 3 5 8 2" xfId="46077"/>
    <cellStyle name="Normal 10 2 3 3 5 9" xfId="25214"/>
    <cellStyle name="Normal 10 2 3 3 6" xfId="4018"/>
    <cellStyle name="Normal 10 2 3 3 6 2" xfId="5084"/>
    <cellStyle name="Normal 10 2 3 3 6 2 2" xfId="9796"/>
    <cellStyle name="Normal 10 2 3 3 6 2 2 2" xfId="20029"/>
    <cellStyle name="Normal 10 2 3 3 6 2 2 2 2" xfId="51566"/>
    <cellStyle name="Normal 10 2 3 3 6 2 2 3" xfId="30626"/>
    <cellStyle name="Normal 10 2 3 3 6 2 2 4" xfId="41348"/>
    <cellStyle name="Normal 10 2 3 3 6 2 3" xfId="12573"/>
    <cellStyle name="Normal 10 2 3 3 6 2 3 2" xfId="22801"/>
    <cellStyle name="Normal 10 2 3 3 6 2 3 2 2" xfId="54338"/>
    <cellStyle name="Normal 10 2 3 3 6 2 3 3" xfId="33954"/>
    <cellStyle name="Normal 10 2 3 3 6 2 3 4" xfId="44120"/>
    <cellStyle name="Normal 10 2 3 3 6 2 4" xfId="15577"/>
    <cellStyle name="Normal 10 2 3 3 6 2 4 2" xfId="47116"/>
    <cellStyle name="Normal 10 2 3 3 6 2 5" xfId="27294"/>
    <cellStyle name="Normal 10 2 3 3 6 2 6" xfId="36912"/>
    <cellStyle name="Normal 10 2 3 3 6 3" xfId="6012"/>
    <cellStyle name="Normal 10 2 3 3 6 3 2" xfId="10720"/>
    <cellStyle name="Normal 10 2 3 3 6 3 2 2" xfId="20953"/>
    <cellStyle name="Normal 10 2 3 3 6 3 2 2 2" xfId="52490"/>
    <cellStyle name="Normal 10 2 3 3 6 3 2 3" xfId="42272"/>
    <cellStyle name="Normal 10 2 3 3 6 3 3" xfId="13497"/>
    <cellStyle name="Normal 10 2 3 3 6 3 3 2" xfId="23725"/>
    <cellStyle name="Normal 10 2 3 3 6 3 3 2 2" xfId="55262"/>
    <cellStyle name="Normal 10 2 3 3 6 3 3 3" xfId="45044"/>
    <cellStyle name="Normal 10 2 3 3 6 3 4" xfId="16501"/>
    <cellStyle name="Normal 10 2 3 3 6 3 4 2" xfId="48040"/>
    <cellStyle name="Normal 10 2 3 3 6 3 5" xfId="28962"/>
    <cellStyle name="Normal 10 2 3 3 6 3 6" xfId="37836"/>
    <cellStyle name="Normal 10 2 3 3 6 4" xfId="7563"/>
    <cellStyle name="Normal 10 2 3 3 6 4 2" xfId="17803"/>
    <cellStyle name="Normal 10 2 3 3 6 4 2 2" xfId="49340"/>
    <cellStyle name="Normal 10 2 3 3 6 4 3" xfId="32290"/>
    <cellStyle name="Normal 10 2 3 3 6 4 4" xfId="39122"/>
    <cellStyle name="Normal 10 2 3 3 6 5" xfId="8872"/>
    <cellStyle name="Normal 10 2 3 3 6 5 2" xfId="19105"/>
    <cellStyle name="Normal 10 2 3 3 6 5 2 2" xfId="50642"/>
    <cellStyle name="Normal 10 2 3 3 6 5 3" xfId="40424"/>
    <cellStyle name="Normal 10 2 3 3 6 6" xfId="11649"/>
    <cellStyle name="Normal 10 2 3 3 6 6 2" xfId="21877"/>
    <cellStyle name="Normal 10 2 3 3 6 6 2 2" xfId="53414"/>
    <cellStyle name="Normal 10 2 3 3 6 6 3" xfId="43196"/>
    <cellStyle name="Normal 10 2 3 3 6 7" xfId="14642"/>
    <cellStyle name="Normal 10 2 3 3 6 7 2" xfId="46181"/>
    <cellStyle name="Normal 10 2 3 3 6 8" xfId="25630"/>
    <cellStyle name="Normal 10 2 3 3 6 9" xfId="35988"/>
    <cellStyle name="Normal 10 2 3 3 7" xfId="4620"/>
    <cellStyle name="Normal 10 2 3 3 7 2" xfId="9334"/>
    <cellStyle name="Normal 10 2 3 3 7 2 2" xfId="19567"/>
    <cellStyle name="Normal 10 2 3 3 7 2 2 2" xfId="51104"/>
    <cellStyle name="Normal 10 2 3 3 7 2 3" xfId="29794"/>
    <cellStyle name="Normal 10 2 3 3 7 2 4" xfId="40886"/>
    <cellStyle name="Normal 10 2 3 3 7 3" xfId="12111"/>
    <cellStyle name="Normal 10 2 3 3 7 3 2" xfId="22339"/>
    <cellStyle name="Normal 10 2 3 3 7 3 2 2" xfId="53876"/>
    <cellStyle name="Normal 10 2 3 3 7 3 3" xfId="33122"/>
    <cellStyle name="Normal 10 2 3 3 7 3 4" xfId="43658"/>
    <cellStyle name="Normal 10 2 3 3 7 4" xfId="15114"/>
    <cellStyle name="Normal 10 2 3 3 7 4 2" xfId="46653"/>
    <cellStyle name="Normal 10 2 3 3 7 5" xfId="26462"/>
    <cellStyle name="Normal 10 2 3 3 7 6" xfId="36450"/>
    <cellStyle name="Normal 10 2 3 3 8" xfId="5548"/>
    <cellStyle name="Normal 10 2 3 3 8 2" xfId="10258"/>
    <cellStyle name="Normal 10 2 3 3 8 2 2" xfId="20491"/>
    <cellStyle name="Normal 10 2 3 3 8 2 2 2" xfId="52028"/>
    <cellStyle name="Normal 10 2 3 3 8 2 3" xfId="41810"/>
    <cellStyle name="Normal 10 2 3 3 8 3" xfId="13035"/>
    <cellStyle name="Normal 10 2 3 3 8 3 2" xfId="23263"/>
    <cellStyle name="Normal 10 2 3 3 8 3 2 2" xfId="54800"/>
    <cellStyle name="Normal 10 2 3 3 8 3 3" xfId="44582"/>
    <cellStyle name="Normal 10 2 3 3 8 4" xfId="16039"/>
    <cellStyle name="Normal 10 2 3 3 8 4 2" xfId="47578"/>
    <cellStyle name="Normal 10 2 3 3 8 5" xfId="28128"/>
    <cellStyle name="Normal 10 2 3 3 8 6" xfId="37374"/>
    <cellStyle name="Normal 10 2 3 3 9" xfId="6494"/>
    <cellStyle name="Normal 10 2 3 3 9 2" xfId="16960"/>
    <cellStyle name="Normal 10 2 3 3 9 2 2" xfId="48498"/>
    <cellStyle name="Normal 10 2 3 3 9 3" xfId="31458"/>
    <cellStyle name="Normal 10 2 3 3 9 4" xfId="38290"/>
    <cellStyle name="Normal 10 2 3 4" xfId="1247"/>
    <cellStyle name="Normal 10 2 3 4 10" xfId="14055"/>
    <cellStyle name="Normal 10 2 3 4 10 2" xfId="45599"/>
    <cellStyle name="Normal 10 2 3 4 11" xfId="24801"/>
    <cellStyle name="Normal 10 2 3 4 12" xfId="35534"/>
    <cellStyle name="Normal 10 2 3 4 2" xfId="1248"/>
    <cellStyle name="Normal 10 2 3 4 2 10" xfId="24802"/>
    <cellStyle name="Normal 10 2 3 4 2 11" xfId="35535"/>
    <cellStyle name="Normal 10 2 3 4 2 2" xfId="1249"/>
    <cellStyle name="Normal 10 2 3 4 2 2 10" xfId="35536"/>
    <cellStyle name="Normal 10 2 3 4 2 2 2" xfId="4028"/>
    <cellStyle name="Normal 10 2 3 4 2 2 2 2" xfId="5094"/>
    <cellStyle name="Normal 10 2 3 4 2 2 2 2 2" xfId="8194"/>
    <cellStyle name="Normal 10 2 3 4 2 2 2 2 2 2" xfId="18432"/>
    <cellStyle name="Normal 10 2 3 4 2 2 2 2 2 2 2" xfId="31255"/>
    <cellStyle name="Normal 10 2 3 4 2 2 2 2 2 2 3" xfId="49969"/>
    <cellStyle name="Normal 10 2 3 4 2 2 2 2 2 3" xfId="24369"/>
    <cellStyle name="Normal 10 2 3 4 2 2 2 2 2 3 2" xfId="34583"/>
    <cellStyle name="Normal 10 2 3 4 2 2 2 2 2 3 3" xfId="55901"/>
    <cellStyle name="Normal 10 2 3 4 2 2 2 2 2 4" xfId="27923"/>
    <cellStyle name="Normal 10 2 3 4 2 2 2 2 2 5" xfId="39751"/>
    <cellStyle name="Normal 10 2 3 4 2 2 2 2 3" xfId="9806"/>
    <cellStyle name="Normal 10 2 3 4 2 2 2 2 3 2" xfId="20039"/>
    <cellStyle name="Normal 10 2 3 4 2 2 2 2 3 2 2" xfId="51576"/>
    <cellStyle name="Normal 10 2 3 4 2 2 2 2 3 3" xfId="29591"/>
    <cellStyle name="Normal 10 2 3 4 2 2 2 2 3 4" xfId="41358"/>
    <cellStyle name="Normal 10 2 3 4 2 2 2 2 4" xfId="12583"/>
    <cellStyle name="Normal 10 2 3 4 2 2 2 2 4 2" xfId="22811"/>
    <cellStyle name="Normal 10 2 3 4 2 2 2 2 4 2 2" xfId="54348"/>
    <cellStyle name="Normal 10 2 3 4 2 2 2 2 4 3" xfId="32919"/>
    <cellStyle name="Normal 10 2 3 4 2 2 2 2 4 4" xfId="44130"/>
    <cellStyle name="Normal 10 2 3 4 2 2 2 2 5" xfId="15587"/>
    <cellStyle name="Normal 10 2 3 4 2 2 2 2 5 2" xfId="47126"/>
    <cellStyle name="Normal 10 2 3 4 2 2 2 2 6" xfId="26259"/>
    <cellStyle name="Normal 10 2 3 4 2 2 2 2 7" xfId="36922"/>
    <cellStyle name="Normal 10 2 3 4 2 2 2 3" xfId="6022"/>
    <cellStyle name="Normal 10 2 3 4 2 2 2 3 2" xfId="10730"/>
    <cellStyle name="Normal 10 2 3 4 2 2 2 3 2 2" xfId="20963"/>
    <cellStyle name="Normal 10 2 3 4 2 2 2 3 2 2 2" xfId="52500"/>
    <cellStyle name="Normal 10 2 3 4 2 2 2 3 2 3" xfId="30423"/>
    <cellStyle name="Normal 10 2 3 4 2 2 2 3 2 4" xfId="42282"/>
    <cellStyle name="Normal 10 2 3 4 2 2 2 3 3" xfId="13507"/>
    <cellStyle name="Normal 10 2 3 4 2 2 2 3 3 2" xfId="23735"/>
    <cellStyle name="Normal 10 2 3 4 2 2 2 3 3 2 2" xfId="55272"/>
    <cellStyle name="Normal 10 2 3 4 2 2 2 3 3 3" xfId="33751"/>
    <cellStyle name="Normal 10 2 3 4 2 2 2 3 3 4" xfId="45054"/>
    <cellStyle name="Normal 10 2 3 4 2 2 2 3 4" xfId="16511"/>
    <cellStyle name="Normal 10 2 3 4 2 2 2 3 4 2" xfId="48050"/>
    <cellStyle name="Normal 10 2 3 4 2 2 2 3 5" xfId="27091"/>
    <cellStyle name="Normal 10 2 3 4 2 2 2 3 6" xfId="37846"/>
    <cellStyle name="Normal 10 2 3 4 2 2 2 4" xfId="7355"/>
    <cellStyle name="Normal 10 2 3 4 2 2 2 4 2" xfId="17600"/>
    <cellStyle name="Normal 10 2 3 4 2 2 2 4 2 2" xfId="49137"/>
    <cellStyle name="Normal 10 2 3 4 2 2 2 4 3" xfId="28759"/>
    <cellStyle name="Normal 10 2 3 4 2 2 2 4 4" xfId="38919"/>
    <cellStyle name="Normal 10 2 3 4 2 2 2 5" xfId="8882"/>
    <cellStyle name="Normal 10 2 3 4 2 2 2 5 2" xfId="19115"/>
    <cellStyle name="Normal 10 2 3 4 2 2 2 5 2 2" xfId="50652"/>
    <cellStyle name="Normal 10 2 3 4 2 2 2 5 3" xfId="32087"/>
    <cellStyle name="Normal 10 2 3 4 2 2 2 5 4" xfId="40434"/>
    <cellStyle name="Normal 10 2 3 4 2 2 2 6" xfId="11659"/>
    <cellStyle name="Normal 10 2 3 4 2 2 2 6 2" xfId="21887"/>
    <cellStyle name="Normal 10 2 3 4 2 2 2 6 2 2" xfId="53424"/>
    <cellStyle name="Normal 10 2 3 4 2 2 2 6 3" xfId="43206"/>
    <cellStyle name="Normal 10 2 3 4 2 2 2 7" xfId="14652"/>
    <cellStyle name="Normal 10 2 3 4 2 2 2 7 2" xfId="46191"/>
    <cellStyle name="Normal 10 2 3 4 2 2 2 8" xfId="25427"/>
    <cellStyle name="Normal 10 2 3 4 2 2 2 9" xfId="35998"/>
    <cellStyle name="Normal 10 2 3 4 2 2 3" xfId="4630"/>
    <cellStyle name="Normal 10 2 3 4 2 2 3 2" xfId="7778"/>
    <cellStyle name="Normal 10 2 3 4 2 2 3 2 2" xfId="18016"/>
    <cellStyle name="Normal 10 2 3 4 2 2 3 2 2 2" xfId="30839"/>
    <cellStyle name="Normal 10 2 3 4 2 2 3 2 2 3" xfId="49553"/>
    <cellStyle name="Normal 10 2 3 4 2 2 3 2 3" xfId="24355"/>
    <cellStyle name="Normal 10 2 3 4 2 2 3 2 3 2" xfId="34167"/>
    <cellStyle name="Normal 10 2 3 4 2 2 3 2 3 3" xfId="55887"/>
    <cellStyle name="Normal 10 2 3 4 2 2 3 2 4" xfId="27507"/>
    <cellStyle name="Normal 10 2 3 4 2 2 3 2 5" xfId="39335"/>
    <cellStyle name="Normal 10 2 3 4 2 2 3 3" xfId="9344"/>
    <cellStyle name="Normal 10 2 3 4 2 2 3 3 2" xfId="19577"/>
    <cellStyle name="Normal 10 2 3 4 2 2 3 3 2 2" xfId="51114"/>
    <cellStyle name="Normal 10 2 3 4 2 2 3 3 3" xfId="29175"/>
    <cellStyle name="Normal 10 2 3 4 2 2 3 3 4" xfId="40896"/>
    <cellStyle name="Normal 10 2 3 4 2 2 3 4" xfId="12121"/>
    <cellStyle name="Normal 10 2 3 4 2 2 3 4 2" xfId="22349"/>
    <cellStyle name="Normal 10 2 3 4 2 2 3 4 2 2" xfId="53886"/>
    <cellStyle name="Normal 10 2 3 4 2 2 3 4 3" xfId="32503"/>
    <cellStyle name="Normal 10 2 3 4 2 2 3 4 4" xfId="43668"/>
    <cellStyle name="Normal 10 2 3 4 2 2 3 5" xfId="15124"/>
    <cellStyle name="Normal 10 2 3 4 2 2 3 5 2" xfId="46663"/>
    <cellStyle name="Normal 10 2 3 4 2 2 3 6" xfId="25843"/>
    <cellStyle name="Normal 10 2 3 4 2 2 3 7" xfId="36460"/>
    <cellStyle name="Normal 10 2 3 4 2 2 4" xfId="5558"/>
    <cellStyle name="Normal 10 2 3 4 2 2 4 2" xfId="10268"/>
    <cellStyle name="Normal 10 2 3 4 2 2 4 2 2" xfId="20501"/>
    <cellStyle name="Normal 10 2 3 4 2 2 4 2 2 2" xfId="52038"/>
    <cellStyle name="Normal 10 2 3 4 2 2 4 2 3" xfId="30007"/>
    <cellStyle name="Normal 10 2 3 4 2 2 4 2 4" xfId="41820"/>
    <cellStyle name="Normal 10 2 3 4 2 2 4 3" xfId="13045"/>
    <cellStyle name="Normal 10 2 3 4 2 2 4 3 2" xfId="23273"/>
    <cellStyle name="Normal 10 2 3 4 2 2 4 3 2 2" xfId="54810"/>
    <cellStyle name="Normal 10 2 3 4 2 2 4 3 3" xfId="33335"/>
    <cellStyle name="Normal 10 2 3 4 2 2 4 3 4" xfId="44592"/>
    <cellStyle name="Normal 10 2 3 4 2 2 4 4" xfId="16049"/>
    <cellStyle name="Normal 10 2 3 4 2 2 4 4 2" xfId="47588"/>
    <cellStyle name="Normal 10 2 3 4 2 2 4 5" xfId="26675"/>
    <cellStyle name="Normal 10 2 3 4 2 2 4 6" xfId="37384"/>
    <cellStyle name="Normal 10 2 3 4 2 2 5" xfId="6819"/>
    <cellStyle name="Normal 10 2 3 4 2 2 5 2" xfId="17178"/>
    <cellStyle name="Normal 10 2 3 4 2 2 5 2 2" xfId="48715"/>
    <cellStyle name="Normal 10 2 3 4 2 2 5 3" xfId="28341"/>
    <cellStyle name="Normal 10 2 3 4 2 2 5 4" xfId="38503"/>
    <cellStyle name="Normal 10 2 3 4 2 2 6" xfId="8417"/>
    <cellStyle name="Normal 10 2 3 4 2 2 6 2" xfId="18653"/>
    <cellStyle name="Normal 10 2 3 4 2 2 6 2 2" xfId="50190"/>
    <cellStyle name="Normal 10 2 3 4 2 2 6 3" xfId="31671"/>
    <cellStyle name="Normal 10 2 3 4 2 2 6 4" xfId="39972"/>
    <cellStyle name="Normal 10 2 3 4 2 2 7" xfId="11197"/>
    <cellStyle name="Normal 10 2 3 4 2 2 7 2" xfId="21425"/>
    <cellStyle name="Normal 10 2 3 4 2 2 7 2 2" xfId="52962"/>
    <cellStyle name="Normal 10 2 3 4 2 2 7 3" xfId="42744"/>
    <cellStyle name="Normal 10 2 3 4 2 2 8" xfId="14057"/>
    <cellStyle name="Normal 10 2 3 4 2 2 8 2" xfId="45601"/>
    <cellStyle name="Normal 10 2 3 4 2 2 9" xfId="25011"/>
    <cellStyle name="Normal 10 2 3 4 2 3" xfId="4027"/>
    <cellStyle name="Normal 10 2 3 4 2 3 2" xfId="5093"/>
    <cellStyle name="Normal 10 2 3 4 2 3 2 2" xfId="7986"/>
    <cellStyle name="Normal 10 2 3 4 2 3 2 2 2" xfId="18224"/>
    <cellStyle name="Normal 10 2 3 4 2 3 2 2 2 2" xfId="31047"/>
    <cellStyle name="Normal 10 2 3 4 2 3 2 2 2 3" xfId="49761"/>
    <cellStyle name="Normal 10 2 3 4 2 3 2 2 3" xfId="24550"/>
    <cellStyle name="Normal 10 2 3 4 2 3 2 2 3 2" xfId="34375"/>
    <cellStyle name="Normal 10 2 3 4 2 3 2 2 3 3" xfId="56080"/>
    <cellStyle name="Normal 10 2 3 4 2 3 2 2 4" xfId="27715"/>
    <cellStyle name="Normal 10 2 3 4 2 3 2 2 5" xfId="39543"/>
    <cellStyle name="Normal 10 2 3 4 2 3 2 3" xfId="9805"/>
    <cellStyle name="Normal 10 2 3 4 2 3 2 3 2" xfId="20038"/>
    <cellStyle name="Normal 10 2 3 4 2 3 2 3 2 2" xfId="51575"/>
    <cellStyle name="Normal 10 2 3 4 2 3 2 3 3" xfId="29383"/>
    <cellStyle name="Normal 10 2 3 4 2 3 2 3 4" xfId="41357"/>
    <cellStyle name="Normal 10 2 3 4 2 3 2 4" xfId="12582"/>
    <cellStyle name="Normal 10 2 3 4 2 3 2 4 2" xfId="22810"/>
    <cellStyle name="Normal 10 2 3 4 2 3 2 4 2 2" xfId="54347"/>
    <cellStyle name="Normal 10 2 3 4 2 3 2 4 3" xfId="32711"/>
    <cellStyle name="Normal 10 2 3 4 2 3 2 4 4" xfId="44129"/>
    <cellStyle name="Normal 10 2 3 4 2 3 2 5" xfId="15586"/>
    <cellStyle name="Normal 10 2 3 4 2 3 2 5 2" xfId="47125"/>
    <cellStyle name="Normal 10 2 3 4 2 3 2 6" xfId="26051"/>
    <cellStyle name="Normal 10 2 3 4 2 3 2 7" xfId="36921"/>
    <cellStyle name="Normal 10 2 3 4 2 3 3" xfId="6021"/>
    <cellStyle name="Normal 10 2 3 4 2 3 3 2" xfId="10729"/>
    <cellStyle name="Normal 10 2 3 4 2 3 3 2 2" xfId="20962"/>
    <cellStyle name="Normal 10 2 3 4 2 3 3 2 2 2" xfId="52499"/>
    <cellStyle name="Normal 10 2 3 4 2 3 3 2 3" xfId="30215"/>
    <cellStyle name="Normal 10 2 3 4 2 3 3 2 4" xfId="42281"/>
    <cellStyle name="Normal 10 2 3 4 2 3 3 3" xfId="13506"/>
    <cellStyle name="Normal 10 2 3 4 2 3 3 3 2" xfId="23734"/>
    <cellStyle name="Normal 10 2 3 4 2 3 3 3 2 2" xfId="55271"/>
    <cellStyle name="Normal 10 2 3 4 2 3 3 3 3" xfId="33543"/>
    <cellStyle name="Normal 10 2 3 4 2 3 3 3 4" xfId="45053"/>
    <cellStyle name="Normal 10 2 3 4 2 3 3 4" xfId="16510"/>
    <cellStyle name="Normal 10 2 3 4 2 3 3 4 2" xfId="48049"/>
    <cellStyle name="Normal 10 2 3 4 2 3 3 5" xfId="26883"/>
    <cellStyle name="Normal 10 2 3 4 2 3 3 6" xfId="37845"/>
    <cellStyle name="Normal 10 2 3 4 2 3 4" xfId="7134"/>
    <cellStyle name="Normal 10 2 3 4 2 3 4 2" xfId="17391"/>
    <cellStyle name="Normal 10 2 3 4 2 3 4 2 2" xfId="48928"/>
    <cellStyle name="Normal 10 2 3 4 2 3 4 3" xfId="28551"/>
    <cellStyle name="Normal 10 2 3 4 2 3 4 4" xfId="38711"/>
    <cellStyle name="Normal 10 2 3 4 2 3 5" xfId="8881"/>
    <cellStyle name="Normal 10 2 3 4 2 3 5 2" xfId="19114"/>
    <cellStyle name="Normal 10 2 3 4 2 3 5 2 2" xfId="50651"/>
    <cellStyle name="Normal 10 2 3 4 2 3 5 3" xfId="31879"/>
    <cellStyle name="Normal 10 2 3 4 2 3 5 4" xfId="40433"/>
    <cellStyle name="Normal 10 2 3 4 2 3 6" xfId="11658"/>
    <cellStyle name="Normal 10 2 3 4 2 3 6 2" xfId="21886"/>
    <cellStyle name="Normal 10 2 3 4 2 3 6 2 2" xfId="53423"/>
    <cellStyle name="Normal 10 2 3 4 2 3 6 3" xfId="43205"/>
    <cellStyle name="Normal 10 2 3 4 2 3 7" xfId="14651"/>
    <cellStyle name="Normal 10 2 3 4 2 3 7 2" xfId="46190"/>
    <cellStyle name="Normal 10 2 3 4 2 3 8" xfId="25219"/>
    <cellStyle name="Normal 10 2 3 4 2 3 9" xfId="35997"/>
    <cellStyle name="Normal 10 2 3 4 2 4" xfId="4629"/>
    <cellStyle name="Normal 10 2 3 4 2 4 2" xfId="7568"/>
    <cellStyle name="Normal 10 2 3 4 2 4 2 2" xfId="17808"/>
    <cellStyle name="Normal 10 2 3 4 2 4 2 2 2" xfId="30631"/>
    <cellStyle name="Normal 10 2 3 4 2 4 2 2 3" xfId="49345"/>
    <cellStyle name="Normal 10 2 3 4 2 4 2 3" xfId="14511"/>
    <cellStyle name="Normal 10 2 3 4 2 4 2 3 2" xfId="33959"/>
    <cellStyle name="Normal 10 2 3 4 2 4 2 3 3" xfId="46051"/>
    <cellStyle name="Normal 10 2 3 4 2 4 2 4" xfId="27299"/>
    <cellStyle name="Normal 10 2 3 4 2 4 2 5" xfId="39127"/>
    <cellStyle name="Normal 10 2 3 4 2 4 3" xfId="9343"/>
    <cellStyle name="Normal 10 2 3 4 2 4 3 2" xfId="19576"/>
    <cellStyle name="Normal 10 2 3 4 2 4 3 2 2" xfId="51113"/>
    <cellStyle name="Normal 10 2 3 4 2 4 3 3" xfId="28967"/>
    <cellStyle name="Normal 10 2 3 4 2 4 3 4" xfId="40895"/>
    <cellStyle name="Normal 10 2 3 4 2 4 4" xfId="12120"/>
    <cellStyle name="Normal 10 2 3 4 2 4 4 2" xfId="22348"/>
    <cellStyle name="Normal 10 2 3 4 2 4 4 2 2" xfId="53885"/>
    <cellStyle name="Normal 10 2 3 4 2 4 4 3" xfId="32295"/>
    <cellStyle name="Normal 10 2 3 4 2 4 4 4" xfId="43667"/>
    <cellStyle name="Normal 10 2 3 4 2 4 5" xfId="15123"/>
    <cellStyle name="Normal 10 2 3 4 2 4 5 2" xfId="46662"/>
    <cellStyle name="Normal 10 2 3 4 2 4 6" xfId="25635"/>
    <cellStyle name="Normal 10 2 3 4 2 4 7" xfId="36459"/>
    <cellStyle name="Normal 10 2 3 4 2 5" xfId="5557"/>
    <cellStyle name="Normal 10 2 3 4 2 5 2" xfId="10267"/>
    <cellStyle name="Normal 10 2 3 4 2 5 2 2" xfId="20500"/>
    <cellStyle name="Normal 10 2 3 4 2 5 2 2 2" xfId="52037"/>
    <cellStyle name="Normal 10 2 3 4 2 5 2 3" xfId="29799"/>
    <cellStyle name="Normal 10 2 3 4 2 5 2 4" xfId="41819"/>
    <cellStyle name="Normal 10 2 3 4 2 5 3" xfId="13044"/>
    <cellStyle name="Normal 10 2 3 4 2 5 3 2" xfId="23272"/>
    <cellStyle name="Normal 10 2 3 4 2 5 3 2 2" xfId="54809"/>
    <cellStyle name="Normal 10 2 3 4 2 5 3 3" xfId="33127"/>
    <cellStyle name="Normal 10 2 3 4 2 5 3 4" xfId="44591"/>
    <cellStyle name="Normal 10 2 3 4 2 5 4" xfId="16048"/>
    <cellStyle name="Normal 10 2 3 4 2 5 4 2" xfId="47587"/>
    <cellStyle name="Normal 10 2 3 4 2 5 5" xfId="26467"/>
    <cellStyle name="Normal 10 2 3 4 2 5 6" xfId="37383"/>
    <cellStyle name="Normal 10 2 3 4 2 6" xfId="6499"/>
    <cellStyle name="Normal 10 2 3 4 2 6 2" xfId="16965"/>
    <cellStyle name="Normal 10 2 3 4 2 6 2 2" xfId="48503"/>
    <cellStyle name="Normal 10 2 3 4 2 6 3" xfId="28133"/>
    <cellStyle name="Normal 10 2 3 4 2 6 4" xfId="38295"/>
    <cellStyle name="Normal 10 2 3 4 2 7" xfId="8416"/>
    <cellStyle name="Normal 10 2 3 4 2 7 2" xfId="18652"/>
    <cellStyle name="Normal 10 2 3 4 2 7 2 2" xfId="50189"/>
    <cellStyle name="Normal 10 2 3 4 2 7 3" xfId="31463"/>
    <cellStyle name="Normal 10 2 3 4 2 7 4" xfId="39971"/>
    <cellStyle name="Normal 10 2 3 4 2 8" xfId="11196"/>
    <cellStyle name="Normal 10 2 3 4 2 8 2" xfId="21424"/>
    <cellStyle name="Normal 10 2 3 4 2 8 2 2" xfId="52961"/>
    <cellStyle name="Normal 10 2 3 4 2 8 3" xfId="42743"/>
    <cellStyle name="Normal 10 2 3 4 2 9" xfId="14056"/>
    <cellStyle name="Normal 10 2 3 4 2 9 2" xfId="45600"/>
    <cellStyle name="Normal 10 2 3 4 3" xfId="1250"/>
    <cellStyle name="Normal 10 2 3 4 3 10" xfId="35537"/>
    <cellStyle name="Normal 10 2 3 4 3 2" xfId="4029"/>
    <cellStyle name="Normal 10 2 3 4 3 2 2" xfId="5095"/>
    <cellStyle name="Normal 10 2 3 4 3 2 2 2" xfId="8193"/>
    <cellStyle name="Normal 10 2 3 4 3 2 2 2 2" xfId="18431"/>
    <cellStyle name="Normal 10 2 3 4 3 2 2 2 2 2" xfId="31254"/>
    <cellStyle name="Normal 10 2 3 4 3 2 2 2 2 3" xfId="49968"/>
    <cellStyle name="Normal 10 2 3 4 3 2 2 2 3" xfId="24332"/>
    <cellStyle name="Normal 10 2 3 4 3 2 2 2 3 2" xfId="34582"/>
    <cellStyle name="Normal 10 2 3 4 3 2 2 2 3 3" xfId="55864"/>
    <cellStyle name="Normal 10 2 3 4 3 2 2 2 4" xfId="27922"/>
    <cellStyle name="Normal 10 2 3 4 3 2 2 2 5" xfId="39750"/>
    <cellStyle name="Normal 10 2 3 4 3 2 2 3" xfId="9807"/>
    <cellStyle name="Normal 10 2 3 4 3 2 2 3 2" xfId="20040"/>
    <cellStyle name="Normal 10 2 3 4 3 2 2 3 2 2" xfId="51577"/>
    <cellStyle name="Normal 10 2 3 4 3 2 2 3 3" xfId="29590"/>
    <cellStyle name="Normal 10 2 3 4 3 2 2 3 4" xfId="41359"/>
    <cellStyle name="Normal 10 2 3 4 3 2 2 4" xfId="12584"/>
    <cellStyle name="Normal 10 2 3 4 3 2 2 4 2" xfId="22812"/>
    <cellStyle name="Normal 10 2 3 4 3 2 2 4 2 2" xfId="54349"/>
    <cellStyle name="Normal 10 2 3 4 3 2 2 4 3" xfId="32918"/>
    <cellStyle name="Normal 10 2 3 4 3 2 2 4 4" xfId="44131"/>
    <cellStyle name="Normal 10 2 3 4 3 2 2 5" xfId="15588"/>
    <cellStyle name="Normal 10 2 3 4 3 2 2 5 2" xfId="47127"/>
    <cellStyle name="Normal 10 2 3 4 3 2 2 6" xfId="26258"/>
    <cellStyle name="Normal 10 2 3 4 3 2 2 7" xfId="36923"/>
    <cellStyle name="Normal 10 2 3 4 3 2 3" xfId="6023"/>
    <cellStyle name="Normal 10 2 3 4 3 2 3 2" xfId="10731"/>
    <cellStyle name="Normal 10 2 3 4 3 2 3 2 2" xfId="20964"/>
    <cellStyle name="Normal 10 2 3 4 3 2 3 2 2 2" xfId="52501"/>
    <cellStyle name="Normal 10 2 3 4 3 2 3 2 3" xfId="30422"/>
    <cellStyle name="Normal 10 2 3 4 3 2 3 2 4" xfId="42283"/>
    <cellStyle name="Normal 10 2 3 4 3 2 3 3" xfId="13508"/>
    <cellStyle name="Normal 10 2 3 4 3 2 3 3 2" xfId="23736"/>
    <cellStyle name="Normal 10 2 3 4 3 2 3 3 2 2" xfId="55273"/>
    <cellStyle name="Normal 10 2 3 4 3 2 3 3 3" xfId="33750"/>
    <cellStyle name="Normal 10 2 3 4 3 2 3 3 4" xfId="45055"/>
    <cellStyle name="Normal 10 2 3 4 3 2 3 4" xfId="16512"/>
    <cellStyle name="Normal 10 2 3 4 3 2 3 4 2" xfId="48051"/>
    <cellStyle name="Normal 10 2 3 4 3 2 3 5" xfId="27090"/>
    <cellStyle name="Normal 10 2 3 4 3 2 3 6" xfId="37847"/>
    <cellStyle name="Normal 10 2 3 4 3 2 4" xfId="7354"/>
    <cellStyle name="Normal 10 2 3 4 3 2 4 2" xfId="17599"/>
    <cellStyle name="Normal 10 2 3 4 3 2 4 2 2" xfId="49136"/>
    <cellStyle name="Normal 10 2 3 4 3 2 4 3" xfId="28758"/>
    <cellStyle name="Normal 10 2 3 4 3 2 4 4" xfId="38918"/>
    <cellStyle name="Normal 10 2 3 4 3 2 5" xfId="8883"/>
    <cellStyle name="Normal 10 2 3 4 3 2 5 2" xfId="19116"/>
    <cellStyle name="Normal 10 2 3 4 3 2 5 2 2" xfId="50653"/>
    <cellStyle name="Normal 10 2 3 4 3 2 5 3" xfId="32086"/>
    <cellStyle name="Normal 10 2 3 4 3 2 5 4" xfId="40435"/>
    <cellStyle name="Normal 10 2 3 4 3 2 6" xfId="11660"/>
    <cellStyle name="Normal 10 2 3 4 3 2 6 2" xfId="21888"/>
    <cellStyle name="Normal 10 2 3 4 3 2 6 2 2" xfId="53425"/>
    <cellStyle name="Normal 10 2 3 4 3 2 6 3" xfId="43207"/>
    <cellStyle name="Normal 10 2 3 4 3 2 7" xfId="14653"/>
    <cellStyle name="Normal 10 2 3 4 3 2 7 2" xfId="46192"/>
    <cellStyle name="Normal 10 2 3 4 3 2 8" xfId="25426"/>
    <cellStyle name="Normal 10 2 3 4 3 2 9" xfId="35999"/>
    <cellStyle name="Normal 10 2 3 4 3 3" xfId="4631"/>
    <cellStyle name="Normal 10 2 3 4 3 3 2" xfId="7777"/>
    <cellStyle name="Normal 10 2 3 4 3 3 2 2" xfId="18015"/>
    <cellStyle name="Normal 10 2 3 4 3 3 2 2 2" xfId="30838"/>
    <cellStyle name="Normal 10 2 3 4 3 3 2 2 3" xfId="49552"/>
    <cellStyle name="Normal 10 2 3 4 3 3 2 3" xfId="17373"/>
    <cellStyle name="Normal 10 2 3 4 3 3 2 3 2" xfId="34166"/>
    <cellStyle name="Normal 10 2 3 4 3 3 2 3 3" xfId="48910"/>
    <cellStyle name="Normal 10 2 3 4 3 3 2 4" xfId="27506"/>
    <cellStyle name="Normal 10 2 3 4 3 3 2 5" xfId="39334"/>
    <cellStyle name="Normal 10 2 3 4 3 3 3" xfId="9345"/>
    <cellStyle name="Normal 10 2 3 4 3 3 3 2" xfId="19578"/>
    <cellStyle name="Normal 10 2 3 4 3 3 3 2 2" xfId="51115"/>
    <cellStyle name="Normal 10 2 3 4 3 3 3 3" xfId="29174"/>
    <cellStyle name="Normal 10 2 3 4 3 3 3 4" xfId="40897"/>
    <cellStyle name="Normal 10 2 3 4 3 3 4" xfId="12122"/>
    <cellStyle name="Normal 10 2 3 4 3 3 4 2" xfId="22350"/>
    <cellStyle name="Normal 10 2 3 4 3 3 4 2 2" xfId="53887"/>
    <cellStyle name="Normal 10 2 3 4 3 3 4 3" xfId="32502"/>
    <cellStyle name="Normal 10 2 3 4 3 3 4 4" xfId="43669"/>
    <cellStyle name="Normal 10 2 3 4 3 3 5" xfId="15125"/>
    <cellStyle name="Normal 10 2 3 4 3 3 5 2" xfId="46664"/>
    <cellStyle name="Normal 10 2 3 4 3 3 6" xfId="25842"/>
    <cellStyle name="Normal 10 2 3 4 3 3 7" xfId="36461"/>
    <cellStyle name="Normal 10 2 3 4 3 4" xfId="5559"/>
    <cellStyle name="Normal 10 2 3 4 3 4 2" xfId="10269"/>
    <cellStyle name="Normal 10 2 3 4 3 4 2 2" xfId="20502"/>
    <cellStyle name="Normal 10 2 3 4 3 4 2 2 2" xfId="52039"/>
    <cellStyle name="Normal 10 2 3 4 3 4 2 3" xfId="30006"/>
    <cellStyle name="Normal 10 2 3 4 3 4 2 4" xfId="41821"/>
    <cellStyle name="Normal 10 2 3 4 3 4 3" xfId="13046"/>
    <cellStyle name="Normal 10 2 3 4 3 4 3 2" xfId="23274"/>
    <cellStyle name="Normal 10 2 3 4 3 4 3 2 2" xfId="54811"/>
    <cellStyle name="Normal 10 2 3 4 3 4 3 3" xfId="33334"/>
    <cellStyle name="Normal 10 2 3 4 3 4 3 4" xfId="44593"/>
    <cellStyle name="Normal 10 2 3 4 3 4 4" xfId="16050"/>
    <cellStyle name="Normal 10 2 3 4 3 4 4 2" xfId="47589"/>
    <cellStyle name="Normal 10 2 3 4 3 4 5" xfId="26674"/>
    <cellStyle name="Normal 10 2 3 4 3 4 6" xfId="37385"/>
    <cellStyle name="Normal 10 2 3 4 3 5" xfId="6818"/>
    <cellStyle name="Normal 10 2 3 4 3 5 2" xfId="17177"/>
    <cellStyle name="Normal 10 2 3 4 3 5 2 2" xfId="48714"/>
    <cellStyle name="Normal 10 2 3 4 3 5 3" xfId="28340"/>
    <cellStyle name="Normal 10 2 3 4 3 5 4" xfId="38502"/>
    <cellStyle name="Normal 10 2 3 4 3 6" xfId="8418"/>
    <cellStyle name="Normal 10 2 3 4 3 6 2" xfId="18654"/>
    <cellStyle name="Normal 10 2 3 4 3 6 2 2" xfId="50191"/>
    <cellStyle name="Normal 10 2 3 4 3 6 3" xfId="31670"/>
    <cellStyle name="Normal 10 2 3 4 3 6 4" xfId="39973"/>
    <cellStyle name="Normal 10 2 3 4 3 7" xfId="11198"/>
    <cellStyle name="Normal 10 2 3 4 3 7 2" xfId="21426"/>
    <cellStyle name="Normal 10 2 3 4 3 7 2 2" xfId="52963"/>
    <cellStyle name="Normal 10 2 3 4 3 7 3" xfId="42745"/>
    <cellStyle name="Normal 10 2 3 4 3 8" xfId="14058"/>
    <cellStyle name="Normal 10 2 3 4 3 8 2" xfId="45602"/>
    <cellStyle name="Normal 10 2 3 4 3 9" xfId="25010"/>
    <cellStyle name="Normal 10 2 3 4 4" xfId="4026"/>
    <cellStyle name="Normal 10 2 3 4 4 2" xfId="5092"/>
    <cellStyle name="Normal 10 2 3 4 4 2 2" xfId="7985"/>
    <cellStyle name="Normal 10 2 3 4 4 2 2 2" xfId="18223"/>
    <cellStyle name="Normal 10 2 3 4 4 2 2 2 2" xfId="31046"/>
    <cellStyle name="Normal 10 2 3 4 4 2 2 2 3" xfId="49760"/>
    <cellStyle name="Normal 10 2 3 4 4 2 2 3" xfId="14465"/>
    <cellStyle name="Normal 10 2 3 4 4 2 2 3 2" xfId="34374"/>
    <cellStyle name="Normal 10 2 3 4 4 2 2 3 3" xfId="46008"/>
    <cellStyle name="Normal 10 2 3 4 4 2 2 4" xfId="27714"/>
    <cellStyle name="Normal 10 2 3 4 4 2 2 5" xfId="39542"/>
    <cellStyle name="Normal 10 2 3 4 4 2 3" xfId="9804"/>
    <cellStyle name="Normal 10 2 3 4 4 2 3 2" xfId="20037"/>
    <cellStyle name="Normal 10 2 3 4 4 2 3 2 2" xfId="51574"/>
    <cellStyle name="Normal 10 2 3 4 4 2 3 3" xfId="29382"/>
    <cellStyle name="Normal 10 2 3 4 4 2 3 4" xfId="41356"/>
    <cellStyle name="Normal 10 2 3 4 4 2 4" xfId="12581"/>
    <cellStyle name="Normal 10 2 3 4 4 2 4 2" xfId="22809"/>
    <cellStyle name="Normal 10 2 3 4 4 2 4 2 2" xfId="54346"/>
    <cellStyle name="Normal 10 2 3 4 4 2 4 3" xfId="32710"/>
    <cellStyle name="Normal 10 2 3 4 4 2 4 4" xfId="44128"/>
    <cellStyle name="Normal 10 2 3 4 4 2 5" xfId="15585"/>
    <cellStyle name="Normal 10 2 3 4 4 2 5 2" xfId="47124"/>
    <cellStyle name="Normal 10 2 3 4 4 2 6" xfId="26050"/>
    <cellStyle name="Normal 10 2 3 4 4 2 7" xfId="36920"/>
    <cellStyle name="Normal 10 2 3 4 4 3" xfId="6020"/>
    <cellStyle name="Normal 10 2 3 4 4 3 2" xfId="10728"/>
    <cellStyle name="Normal 10 2 3 4 4 3 2 2" xfId="20961"/>
    <cellStyle name="Normal 10 2 3 4 4 3 2 2 2" xfId="52498"/>
    <cellStyle name="Normal 10 2 3 4 4 3 2 3" xfId="30214"/>
    <cellStyle name="Normal 10 2 3 4 4 3 2 4" xfId="42280"/>
    <cellStyle name="Normal 10 2 3 4 4 3 3" xfId="13505"/>
    <cellStyle name="Normal 10 2 3 4 4 3 3 2" xfId="23733"/>
    <cellStyle name="Normal 10 2 3 4 4 3 3 2 2" xfId="55270"/>
    <cellStyle name="Normal 10 2 3 4 4 3 3 3" xfId="33542"/>
    <cellStyle name="Normal 10 2 3 4 4 3 3 4" xfId="45052"/>
    <cellStyle name="Normal 10 2 3 4 4 3 4" xfId="16509"/>
    <cellStyle name="Normal 10 2 3 4 4 3 4 2" xfId="48048"/>
    <cellStyle name="Normal 10 2 3 4 4 3 5" xfId="26882"/>
    <cellStyle name="Normal 10 2 3 4 4 3 6" xfId="37844"/>
    <cellStyle name="Normal 10 2 3 4 4 4" xfId="7133"/>
    <cellStyle name="Normal 10 2 3 4 4 4 2" xfId="17390"/>
    <cellStyle name="Normal 10 2 3 4 4 4 2 2" xfId="48927"/>
    <cellStyle name="Normal 10 2 3 4 4 4 3" xfId="28550"/>
    <cellStyle name="Normal 10 2 3 4 4 4 4" xfId="38710"/>
    <cellStyle name="Normal 10 2 3 4 4 5" xfId="8880"/>
    <cellStyle name="Normal 10 2 3 4 4 5 2" xfId="19113"/>
    <cellStyle name="Normal 10 2 3 4 4 5 2 2" xfId="50650"/>
    <cellStyle name="Normal 10 2 3 4 4 5 3" xfId="31878"/>
    <cellStyle name="Normal 10 2 3 4 4 5 4" xfId="40432"/>
    <cellStyle name="Normal 10 2 3 4 4 6" xfId="11657"/>
    <cellStyle name="Normal 10 2 3 4 4 6 2" xfId="21885"/>
    <cellStyle name="Normal 10 2 3 4 4 6 2 2" xfId="53422"/>
    <cellStyle name="Normal 10 2 3 4 4 6 3" xfId="43204"/>
    <cellStyle name="Normal 10 2 3 4 4 7" xfId="14650"/>
    <cellStyle name="Normal 10 2 3 4 4 7 2" xfId="46189"/>
    <cellStyle name="Normal 10 2 3 4 4 8" xfId="25218"/>
    <cellStyle name="Normal 10 2 3 4 4 9" xfId="35996"/>
    <cellStyle name="Normal 10 2 3 4 5" xfId="4628"/>
    <cellStyle name="Normal 10 2 3 4 5 2" xfId="7567"/>
    <cellStyle name="Normal 10 2 3 4 5 2 2" xfId="17807"/>
    <cellStyle name="Normal 10 2 3 4 5 2 2 2" xfId="30630"/>
    <cellStyle name="Normal 10 2 3 4 5 2 2 3" xfId="49344"/>
    <cellStyle name="Normal 10 2 3 4 5 2 3" xfId="14475"/>
    <cellStyle name="Normal 10 2 3 4 5 2 3 2" xfId="33958"/>
    <cellStyle name="Normal 10 2 3 4 5 2 3 3" xfId="46018"/>
    <cellStyle name="Normal 10 2 3 4 5 2 4" xfId="27298"/>
    <cellStyle name="Normal 10 2 3 4 5 2 5" xfId="39126"/>
    <cellStyle name="Normal 10 2 3 4 5 3" xfId="9342"/>
    <cellStyle name="Normal 10 2 3 4 5 3 2" xfId="19575"/>
    <cellStyle name="Normal 10 2 3 4 5 3 2 2" xfId="51112"/>
    <cellStyle name="Normal 10 2 3 4 5 3 3" xfId="28966"/>
    <cellStyle name="Normal 10 2 3 4 5 3 4" xfId="40894"/>
    <cellStyle name="Normal 10 2 3 4 5 4" xfId="12119"/>
    <cellStyle name="Normal 10 2 3 4 5 4 2" xfId="22347"/>
    <cellStyle name="Normal 10 2 3 4 5 4 2 2" xfId="53884"/>
    <cellStyle name="Normal 10 2 3 4 5 4 3" xfId="32294"/>
    <cellStyle name="Normal 10 2 3 4 5 4 4" xfId="43666"/>
    <cellStyle name="Normal 10 2 3 4 5 5" xfId="15122"/>
    <cellStyle name="Normal 10 2 3 4 5 5 2" xfId="46661"/>
    <cellStyle name="Normal 10 2 3 4 5 6" xfId="25634"/>
    <cellStyle name="Normal 10 2 3 4 5 7" xfId="36458"/>
    <cellStyle name="Normal 10 2 3 4 6" xfId="5556"/>
    <cellStyle name="Normal 10 2 3 4 6 2" xfId="10266"/>
    <cellStyle name="Normal 10 2 3 4 6 2 2" xfId="20499"/>
    <cellStyle name="Normal 10 2 3 4 6 2 2 2" xfId="52036"/>
    <cellStyle name="Normal 10 2 3 4 6 2 3" xfId="29798"/>
    <cellStyle name="Normal 10 2 3 4 6 2 4" xfId="41818"/>
    <cellStyle name="Normal 10 2 3 4 6 3" xfId="13043"/>
    <cellStyle name="Normal 10 2 3 4 6 3 2" xfId="23271"/>
    <cellStyle name="Normal 10 2 3 4 6 3 2 2" xfId="54808"/>
    <cellStyle name="Normal 10 2 3 4 6 3 3" xfId="33126"/>
    <cellStyle name="Normal 10 2 3 4 6 3 4" xfId="44590"/>
    <cellStyle name="Normal 10 2 3 4 6 4" xfId="16047"/>
    <cellStyle name="Normal 10 2 3 4 6 4 2" xfId="47586"/>
    <cellStyle name="Normal 10 2 3 4 6 5" xfId="26466"/>
    <cellStyle name="Normal 10 2 3 4 6 6" xfId="37382"/>
    <cellStyle name="Normal 10 2 3 4 7" xfId="6498"/>
    <cellStyle name="Normal 10 2 3 4 7 2" xfId="16964"/>
    <cellStyle name="Normal 10 2 3 4 7 2 2" xfId="48502"/>
    <cellStyle name="Normal 10 2 3 4 7 3" xfId="28132"/>
    <cellStyle name="Normal 10 2 3 4 7 4" xfId="38294"/>
    <cellStyle name="Normal 10 2 3 4 8" xfId="8415"/>
    <cellStyle name="Normal 10 2 3 4 8 2" xfId="18651"/>
    <cellStyle name="Normal 10 2 3 4 8 2 2" xfId="50188"/>
    <cellStyle name="Normal 10 2 3 4 8 3" xfId="31462"/>
    <cellStyle name="Normal 10 2 3 4 8 4" xfId="39970"/>
    <cellStyle name="Normal 10 2 3 4 9" xfId="11195"/>
    <cellStyle name="Normal 10 2 3 4 9 2" xfId="21423"/>
    <cellStyle name="Normal 10 2 3 4 9 2 2" xfId="52960"/>
    <cellStyle name="Normal 10 2 3 4 9 3" xfId="42742"/>
    <cellStyle name="Normal 10 2 3 5" xfId="1251"/>
    <cellStyle name="Normal 10 2 3 5 10" xfId="24803"/>
    <cellStyle name="Normal 10 2 3 5 11" xfId="35538"/>
    <cellStyle name="Normal 10 2 3 5 2" xfId="1252"/>
    <cellStyle name="Normal 10 2 3 5 2 10" xfId="35539"/>
    <cellStyle name="Normal 10 2 3 5 2 2" xfId="4031"/>
    <cellStyle name="Normal 10 2 3 5 2 2 2" xfId="5097"/>
    <cellStyle name="Normal 10 2 3 5 2 2 2 2" xfId="8195"/>
    <cellStyle name="Normal 10 2 3 5 2 2 2 2 2" xfId="18433"/>
    <cellStyle name="Normal 10 2 3 5 2 2 2 2 2 2" xfId="31256"/>
    <cellStyle name="Normal 10 2 3 5 2 2 2 2 2 3" xfId="49970"/>
    <cellStyle name="Normal 10 2 3 5 2 2 2 2 3" xfId="14474"/>
    <cellStyle name="Normal 10 2 3 5 2 2 2 2 3 2" xfId="34584"/>
    <cellStyle name="Normal 10 2 3 5 2 2 2 2 3 3" xfId="46017"/>
    <cellStyle name="Normal 10 2 3 5 2 2 2 2 4" xfId="27924"/>
    <cellStyle name="Normal 10 2 3 5 2 2 2 2 5" xfId="39752"/>
    <cellStyle name="Normal 10 2 3 5 2 2 2 3" xfId="9809"/>
    <cellStyle name="Normal 10 2 3 5 2 2 2 3 2" xfId="20042"/>
    <cellStyle name="Normal 10 2 3 5 2 2 2 3 2 2" xfId="51579"/>
    <cellStyle name="Normal 10 2 3 5 2 2 2 3 3" xfId="29592"/>
    <cellStyle name="Normal 10 2 3 5 2 2 2 3 4" xfId="41361"/>
    <cellStyle name="Normal 10 2 3 5 2 2 2 4" xfId="12586"/>
    <cellStyle name="Normal 10 2 3 5 2 2 2 4 2" xfId="22814"/>
    <cellStyle name="Normal 10 2 3 5 2 2 2 4 2 2" xfId="54351"/>
    <cellStyle name="Normal 10 2 3 5 2 2 2 4 3" xfId="32920"/>
    <cellStyle name="Normal 10 2 3 5 2 2 2 4 4" xfId="44133"/>
    <cellStyle name="Normal 10 2 3 5 2 2 2 5" xfId="15590"/>
    <cellStyle name="Normal 10 2 3 5 2 2 2 5 2" xfId="47129"/>
    <cellStyle name="Normal 10 2 3 5 2 2 2 6" xfId="26260"/>
    <cellStyle name="Normal 10 2 3 5 2 2 2 7" xfId="36925"/>
    <cellStyle name="Normal 10 2 3 5 2 2 3" xfId="6025"/>
    <cellStyle name="Normal 10 2 3 5 2 2 3 2" xfId="10733"/>
    <cellStyle name="Normal 10 2 3 5 2 2 3 2 2" xfId="20966"/>
    <cellStyle name="Normal 10 2 3 5 2 2 3 2 2 2" xfId="52503"/>
    <cellStyle name="Normal 10 2 3 5 2 2 3 2 3" xfId="30424"/>
    <cellStyle name="Normal 10 2 3 5 2 2 3 2 4" xfId="42285"/>
    <cellStyle name="Normal 10 2 3 5 2 2 3 3" xfId="13510"/>
    <cellStyle name="Normal 10 2 3 5 2 2 3 3 2" xfId="23738"/>
    <cellStyle name="Normal 10 2 3 5 2 2 3 3 2 2" xfId="55275"/>
    <cellStyle name="Normal 10 2 3 5 2 2 3 3 3" xfId="33752"/>
    <cellStyle name="Normal 10 2 3 5 2 2 3 3 4" xfId="45057"/>
    <cellStyle name="Normal 10 2 3 5 2 2 3 4" xfId="16514"/>
    <cellStyle name="Normal 10 2 3 5 2 2 3 4 2" xfId="48053"/>
    <cellStyle name="Normal 10 2 3 5 2 2 3 5" xfId="27092"/>
    <cellStyle name="Normal 10 2 3 5 2 2 3 6" xfId="37849"/>
    <cellStyle name="Normal 10 2 3 5 2 2 4" xfId="7356"/>
    <cellStyle name="Normal 10 2 3 5 2 2 4 2" xfId="17601"/>
    <cellStyle name="Normal 10 2 3 5 2 2 4 2 2" xfId="49138"/>
    <cellStyle name="Normal 10 2 3 5 2 2 4 3" xfId="28760"/>
    <cellStyle name="Normal 10 2 3 5 2 2 4 4" xfId="38920"/>
    <cellStyle name="Normal 10 2 3 5 2 2 5" xfId="8885"/>
    <cellStyle name="Normal 10 2 3 5 2 2 5 2" xfId="19118"/>
    <cellStyle name="Normal 10 2 3 5 2 2 5 2 2" xfId="50655"/>
    <cellStyle name="Normal 10 2 3 5 2 2 5 3" xfId="32088"/>
    <cellStyle name="Normal 10 2 3 5 2 2 5 4" xfId="40437"/>
    <cellStyle name="Normal 10 2 3 5 2 2 6" xfId="11662"/>
    <cellStyle name="Normal 10 2 3 5 2 2 6 2" xfId="21890"/>
    <cellStyle name="Normal 10 2 3 5 2 2 6 2 2" xfId="53427"/>
    <cellStyle name="Normal 10 2 3 5 2 2 6 3" xfId="43209"/>
    <cellStyle name="Normal 10 2 3 5 2 2 7" xfId="14655"/>
    <cellStyle name="Normal 10 2 3 5 2 2 7 2" xfId="46194"/>
    <cellStyle name="Normal 10 2 3 5 2 2 8" xfId="25428"/>
    <cellStyle name="Normal 10 2 3 5 2 2 9" xfId="36001"/>
    <cellStyle name="Normal 10 2 3 5 2 3" xfId="4633"/>
    <cellStyle name="Normal 10 2 3 5 2 3 2" xfId="7779"/>
    <cellStyle name="Normal 10 2 3 5 2 3 2 2" xfId="18017"/>
    <cellStyle name="Normal 10 2 3 5 2 3 2 2 2" xfId="30840"/>
    <cellStyle name="Normal 10 2 3 5 2 3 2 2 3" xfId="49554"/>
    <cellStyle name="Normal 10 2 3 5 2 3 2 3" xfId="14000"/>
    <cellStyle name="Normal 10 2 3 5 2 3 2 3 2" xfId="34168"/>
    <cellStyle name="Normal 10 2 3 5 2 3 2 3 3" xfId="45544"/>
    <cellStyle name="Normal 10 2 3 5 2 3 2 4" xfId="27508"/>
    <cellStyle name="Normal 10 2 3 5 2 3 2 5" xfId="39336"/>
    <cellStyle name="Normal 10 2 3 5 2 3 3" xfId="9347"/>
    <cellStyle name="Normal 10 2 3 5 2 3 3 2" xfId="19580"/>
    <cellStyle name="Normal 10 2 3 5 2 3 3 2 2" xfId="51117"/>
    <cellStyle name="Normal 10 2 3 5 2 3 3 3" xfId="29176"/>
    <cellStyle name="Normal 10 2 3 5 2 3 3 4" xfId="40899"/>
    <cellStyle name="Normal 10 2 3 5 2 3 4" xfId="12124"/>
    <cellStyle name="Normal 10 2 3 5 2 3 4 2" xfId="22352"/>
    <cellStyle name="Normal 10 2 3 5 2 3 4 2 2" xfId="53889"/>
    <cellStyle name="Normal 10 2 3 5 2 3 4 3" xfId="32504"/>
    <cellStyle name="Normal 10 2 3 5 2 3 4 4" xfId="43671"/>
    <cellStyle name="Normal 10 2 3 5 2 3 5" xfId="15127"/>
    <cellStyle name="Normal 10 2 3 5 2 3 5 2" xfId="46666"/>
    <cellStyle name="Normal 10 2 3 5 2 3 6" xfId="25844"/>
    <cellStyle name="Normal 10 2 3 5 2 3 7" xfId="36463"/>
    <cellStyle name="Normal 10 2 3 5 2 4" xfId="5561"/>
    <cellStyle name="Normal 10 2 3 5 2 4 2" xfId="10271"/>
    <cellStyle name="Normal 10 2 3 5 2 4 2 2" xfId="20504"/>
    <cellStyle name="Normal 10 2 3 5 2 4 2 2 2" xfId="52041"/>
    <cellStyle name="Normal 10 2 3 5 2 4 2 3" xfId="30008"/>
    <cellStyle name="Normal 10 2 3 5 2 4 2 4" xfId="41823"/>
    <cellStyle name="Normal 10 2 3 5 2 4 3" xfId="13048"/>
    <cellStyle name="Normal 10 2 3 5 2 4 3 2" xfId="23276"/>
    <cellStyle name="Normal 10 2 3 5 2 4 3 2 2" xfId="54813"/>
    <cellStyle name="Normal 10 2 3 5 2 4 3 3" xfId="33336"/>
    <cellStyle name="Normal 10 2 3 5 2 4 3 4" xfId="44595"/>
    <cellStyle name="Normal 10 2 3 5 2 4 4" xfId="16052"/>
    <cellStyle name="Normal 10 2 3 5 2 4 4 2" xfId="47591"/>
    <cellStyle name="Normal 10 2 3 5 2 4 5" xfId="26676"/>
    <cellStyle name="Normal 10 2 3 5 2 4 6" xfId="37387"/>
    <cellStyle name="Normal 10 2 3 5 2 5" xfId="6820"/>
    <cellStyle name="Normal 10 2 3 5 2 5 2" xfId="17179"/>
    <cellStyle name="Normal 10 2 3 5 2 5 2 2" xfId="48716"/>
    <cellStyle name="Normal 10 2 3 5 2 5 3" xfId="28342"/>
    <cellStyle name="Normal 10 2 3 5 2 5 4" xfId="38504"/>
    <cellStyle name="Normal 10 2 3 5 2 6" xfId="8420"/>
    <cellStyle name="Normal 10 2 3 5 2 6 2" xfId="18656"/>
    <cellStyle name="Normal 10 2 3 5 2 6 2 2" xfId="50193"/>
    <cellStyle name="Normal 10 2 3 5 2 6 3" xfId="31672"/>
    <cellStyle name="Normal 10 2 3 5 2 6 4" xfId="39975"/>
    <cellStyle name="Normal 10 2 3 5 2 7" xfId="11200"/>
    <cellStyle name="Normal 10 2 3 5 2 7 2" xfId="21428"/>
    <cellStyle name="Normal 10 2 3 5 2 7 2 2" xfId="52965"/>
    <cellStyle name="Normal 10 2 3 5 2 7 3" xfId="42747"/>
    <cellStyle name="Normal 10 2 3 5 2 8" xfId="14060"/>
    <cellStyle name="Normal 10 2 3 5 2 8 2" xfId="45604"/>
    <cellStyle name="Normal 10 2 3 5 2 9" xfId="25012"/>
    <cellStyle name="Normal 10 2 3 5 3" xfId="4030"/>
    <cellStyle name="Normal 10 2 3 5 3 2" xfId="5096"/>
    <cellStyle name="Normal 10 2 3 5 3 2 2" xfId="7987"/>
    <cellStyle name="Normal 10 2 3 5 3 2 2 2" xfId="18225"/>
    <cellStyle name="Normal 10 2 3 5 3 2 2 2 2" xfId="31048"/>
    <cellStyle name="Normal 10 2 3 5 3 2 2 2 3" xfId="49762"/>
    <cellStyle name="Normal 10 2 3 5 3 2 2 3" xfId="24207"/>
    <cellStyle name="Normal 10 2 3 5 3 2 2 3 2" xfId="34376"/>
    <cellStyle name="Normal 10 2 3 5 3 2 2 3 3" xfId="55743"/>
    <cellStyle name="Normal 10 2 3 5 3 2 2 4" xfId="27716"/>
    <cellStyle name="Normal 10 2 3 5 3 2 2 5" xfId="39544"/>
    <cellStyle name="Normal 10 2 3 5 3 2 3" xfId="9808"/>
    <cellStyle name="Normal 10 2 3 5 3 2 3 2" xfId="20041"/>
    <cellStyle name="Normal 10 2 3 5 3 2 3 2 2" xfId="51578"/>
    <cellStyle name="Normal 10 2 3 5 3 2 3 3" xfId="29384"/>
    <cellStyle name="Normal 10 2 3 5 3 2 3 4" xfId="41360"/>
    <cellStyle name="Normal 10 2 3 5 3 2 4" xfId="12585"/>
    <cellStyle name="Normal 10 2 3 5 3 2 4 2" xfId="22813"/>
    <cellStyle name="Normal 10 2 3 5 3 2 4 2 2" xfId="54350"/>
    <cellStyle name="Normal 10 2 3 5 3 2 4 3" xfId="32712"/>
    <cellStyle name="Normal 10 2 3 5 3 2 4 4" xfId="44132"/>
    <cellStyle name="Normal 10 2 3 5 3 2 5" xfId="15589"/>
    <cellStyle name="Normal 10 2 3 5 3 2 5 2" xfId="47128"/>
    <cellStyle name="Normal 10 2 3 5 3 2 6" xfId="26052"/>
    <cellStyle name="Normal 10 2 3 5 3 2 7" xfId="36924"/>
    <cellStyle name="Normal 10 2 3 5 3 3" xfId="6024"/>
    <cellStyle name="Normal 10 2 3 5 3 3 2" xfId="10732"/>
    <cellStyle name="Normal 10 2 3 5 3 3 2 2" xfId="20965"/>
    <cellStyle name="Normal 10 2 3 5 3 3 2 2 2" xfId="52502"/>
    <cellStyle name="Normal 10 2 3 5 3 3 2 3" xfId="30216"/>
    <cellStyle name="Normal 10 2 3 5 3 3 2 4" xfId="42284"/>
    <cellStyle name="Normal 10 2 3 5 3 3 3" xfId="13509"/>
    <cellStyle name="Normal 10 2 3 5 3 3 3 2" xfId="23737"/>
    <cellStyle name="Normal 10 2 3 5 3 3 3 2 2" xfId="55274"/>
    <cellStyle name="Normal 10 2 3 5 3 3 3 3" xfId="33544"/>
    <cellStyle name="Normal 10 2 3 5 3 3 3 4" xfId="45056"/>
    <cellStyle name="Normal 10 2 3 5 3 3 4" xfId="16513"/>
    <cellStyle name="Normal 10 2 3 5 3 3 4 2" xfId="48052"/>
    <cellStyle name="Normal 10 2 3 5 3 3 5" xfId="26884"/>
    <cellStyle name="Normal 10 2 3 5 3 3 6" xfId="37848"/>
    <cellStyle name="Normal 10 2 3 5 3 4" xfId="7135"/>
    <cellStyle name="Normal 10 2 3 5 3 4 2" xfId="17392"/>
    <cellStyle name="Normal 10 2 3 5 3 4 2 2" xfId="48929"/>
    <cellStyle name="Normal 10 2 3 5 3 4 3" xfId="28552"/>
    <cellStyle name="Normal 10 2 3 5 3 4 4" xfId="38712"/>
    <cellStyle name="Normal 10 2 3 5 3 5" xfId="8884"/>
    <cellStyle name="Normal 10 2 3 5 3 5 2" xfId="19117"/>
    <cellStyle name="Normal 10 2 3 5 3 5 2 2" xfId="50654"/>
    <cellStyle name="Normal 10 2 3 5 3 5 3" xfId="31880"/>
    <cellStyle name="Normal 10 2 3 5 3 5 4" xfId="40436"/>
    <cellStyle name="Normal 10 2 3 5 3 6" xfId="11661"/>
    <cellStyle name="Normal 10 2 3 5 3 6 2" xfId="21889"/>
    <cellStyle name="Normal 10 2 3 5 3 6 2 2" xfId="53426"/>
    <cellStyle name="Normal 10 2 3 5 3 6 3" xfId="43208"/>
    <cellStyle name="Normal 10 2 3 5 3 7" xfId="14654"/>
    <cellStyle name="Normal 10 2 3 5 3 7 2" xfId="46193"/>
    <cellStyle name="Normal 10 2 3 5 3 8" xfId="25220"/>
    <cellStyle name="Normal 10 2 3 5 3 9" xfId="36000"/>
    <cellStyle name="Normal 10 2 3 5 4" xfId="4632"/>
    <cellStyle name="Normal 10 2 3 5 4 2" xfId="7569"/>
    <cellStyle name="Normal 10 2 3 5 4 2 2" xfId="17809"/>
    <cellStyle name="Normal 10 2 3 5 4 2 2 2" xfId="30632"/>
    <cellStyle name="Normal 10 2 3 5 4 2 2 3" xfId="49346"/>
    <cellStyle name="Normal 10 2 3 5 4 2 3" xfId="24673"/>
    <cellStyle name="Normal 10 2 3 5 4 2 3 2" xfId="33960"/>
    <cellStyle name="Normal 10 2 3 5 4 2 3 3" xfId="56200"/>
    <cellStyle name="Normal 10 2 3 5 4 2 4" xfId="27300"/>
    <cellStyle name="Normal 10 2 3 5 4 2 5" xfId="39128"/>
    <cellStyle name="Normal 10 2 3 5 4 3" xfId="9346"/>
    <cellStyle name="Normal 10 2 3 5 4 3 2" xfId="19579"/>
    <cellStyle name="Normal 10 2 3 5 4 3 2 2" xfId="51116"/>
    <cellStyle name="Normal 10 2 3 5 4 3 3" xfId="28968"/>
    <cellStyle name="Normal 10 2 3 5 4 3 4" xfId="40898"/>
    <cellStyle name="Normal 10 2 3 5 4 4" xfId="12123"/>
    <cellStyle name="Normal 10 2 3 5 4 4 2" xfId="22351"/>
    <cellStyle name="Normal 10 2 3 5 4 4 2 2" xfId="53888"/>
    <cellStyle name="Normal 10 2 3 5 4 4 3" xfId="32296"/>
    <cellStyle name="Normal 10 2 3 5 4 4 4" xfId="43670"/>
    <cellStyle name="Normal 10 2 3 5 4 5" xfId="15126"/>
    <cellStyle name="Normal 10 2 3 5 4 5 2" xfId="46665"/>
    <cellStyle name="Normal 10 2 3 5 4 6" xfId="25636"/>
    <cellStyle name="Normal 10 2 3 5 4 7" xfId="36462"/>
    <cellStyle name="Normal 10 2 3 5 5" xfId="5560"/>
    <cellStyle name="Normal 10 2 3 5 5 2" xfId="10270"/>
    <cellStyle name="Normal 10 2 3 5 5 2 2" xfId="20503"/>
    <cellStyle name="Normal 10 2 3 5 5 2 2 2" xfId="52040"/>
    <cellStyle name="Normal 10 2 3 5 5 2 3" xfId="29800"/>
    <cellStyle name="Normal 10 2 3 5 5 2 4" xfId="41822"/>
    <cellStyle name="Normal 10 2 3 5 5 3" xfId="13047"/>
    <cellStyle name="Normal 10 2 3 5 5 3 2" xfId="23275"/>
    <cellStyle name="Normal 10 2 3 5 5 3 2 2" xfId="54812"/>
    <cellStyle name="Normal 10 2 3 5 5 3 3" xfId="33128"/>
    <cellStyle name="Normal 10 2 3 5 5 3 4" xfId="44594"/>
    <cellStyle name="Normal 10 2 3 5 5 4" xfId="16051"/>
    <cellStyle name="Normal 10 2 3 5 5 4 2" xfId="47590"/>
    <cellStyle name="Normal 10 2 3 5 5 5" xfId="26468"/>
    <cellStyle name="Normal 10 2 3 5 5 6" xfId="37386"/>
    <cellStyle name="Normal 10 2 3 5 6" xfId="6500"/>
    <cellStyle name="Normal 10 2 3 5 6 2" xfId="16966"/>
    <cellStyle name="Normal 10 2 3 5 6 2 2" xfId="48504"/>
    <cellStyle name="Normal 10 2 3 5 6 3" xfId="28134"/>
    <cellStyle name="Normal 10 2 3 5 6 4" xfId="38296"/>
    <cellStyle name="Normal 10 2 3 5 7" xfId="8419"/>
    <cellStyle name="Normal 10 2 3 5 7 2" xfId="18655"/>
    <cellStyle name="Normal 10 2 3 5 7 2 2" xfId="50192"/>
    <cellStyle name="Normal 10 2 3 5 7 3" xfId="31464"/>
    <cellStyle name="Normal 10 2 3 5 7 4" xfId="39974"/>
    <cellStyle name="Normal 10 2 3 5 8" xfId="11199"/>
    <cellStyle name="Normal 10 2 3 5 8 2" xfId="21427"/>
    <cellStyle name="Normal 10 2 3 5 8 2 2" xfId="52964"/>
    <cellStyle name="Normal 10 2 3 5 8 3" xfId="42746"/>
    <cellStyle name="Normal 10 2 3 5 9" xfId="14059"/>
    <cellStyle name="Normal 10 2 3 5 9 2" xfId="45603"/>
    <cellStyle name="Normal 10 2 3 6" xfId="1253"/>
    <cellStyle name="Normal 10 2 3 6 10" xfId="35540"/>
    <cellStyle name="Normal 10 2 3 6 2" xfId="4032"/>
    <cellStyle name="Normal 10 2 3 6 2 2" xfId="5098"/>
    <cellStyle name="Normal 10 2 3 6 2 2 2" xfId="8180"/>
    <cellStyle name="Normal 10 2 3 6 2 2 2 2" xfId="18418"/>
    <cellStyle name="Normal 10 2 3 6 2 2 2 2 2" xfId="31241"/>
    <cellStyle name="Normal 10 2 3 6 2 2 2 2 3" xfId="49955"/>
    <cellStyle name="Normal 10 2 3 6 2 2 2 3" xfId="24590"/>
    <cellStyle name="Normal 10 2 3 6 2 2 2 3 2" xfId="34569"/>
    <cellStyle name="Normal 10 2 3 6 2 2 2 3 3" xfId="56117"/>
    <cellStyle name="Normal 10 2 3 6 2 2 2 4" xfId="27909"/>
    <cellStyle name="Normal 10 2 3 6 2 2 2 5" xfId="39737"/>
    <cellStyle name="Normal 10 2 3 6 2 2 3" xfId="9810"/>
    <cellStyle name="Normal 10 2 3 6 2 2 3 2" xfId="20043"/>
    <cellStyle name="Normal 10 2 3 6 2 2 3 2 2" xfId="51580"/>
    <cellStyle name="Normal 10 2 3 6 2 2 3 3" xfId="29577"/>
    <cellStyle name="Normal 10 2 3 6 2 2 3 4" xfId="41362"/>
    <cellStyle name="Normal 10 2 3 6 2 2 4" xfId="12587"/>
    <cellStyle name="Normal 10 2 3 6 2 2 4 2" xfId="22815"/>
    <cellStyle name="Normal 10 2 3 6 2 2 4 2 2" xfId="54352"/>
    <cellStyle name="Normal 10 2 3 6 2 2 4 3" xfId="32905"/>
    <cellStyle name="Normal 10 2 3 6 2 2 4 4" xfId="44134"/>
    <cellStyle name="Normal 10 2 3 6 2 2 5" xfId="15591"/>
    <cellStyle name="Normal 10 2 3 6 2 2 5 2" xfId="47130"/>
    <cellStyle name="Normal 10 2 3 6 2 2 6" xfId="26245"/>
    <cellStyle name="Normal 10 2 3 6 2 2 7" xfId="36926"/>
    <cellStyle name="Normal 10 2 3 6 2 3" xfId="6026"/>
    <cellStyle name="Normal 10 2 3 6 2 3 2" xfId="10734"/>
    <cellStyle name="Normal 10 2 3 6 2 3 2 2" xfId="20967"/>
    <cellStyle name="Normal 10 2 3 6 2 3 2 2 2" xfId="52504"/>
    <cellStyle name="Normal 10 2 3 6 2 3 2 3" xfId="30409"/>
    <cellStyle name="Normal 10 2 3 6 2 3 2 4" xfId="42286"/>
    <cellStyle name="Normal 10 2 3 6 2 3 3" xfId="13511"/>
    <cellStyle name="Normal 10 2 3 6 2 3 3 2" xfId="23739"/>
    <cellStyle name="Normal 10 2 3 6 2 3 3 2 2" xfId="55276"/>
    <cellStyle name="Normal 10 2 3 6 2 3 3 3" xfId="33737"/>
    <cellStyle name="Normal 10 2 3 6 2 3 3 4" xfId="45058"/>
    <cellStyle name="Normal 10 2 3 6 2 3 4" xfId="16515"/>
    <cellStyle name="Normal 10 2 3 6 2 3 4 2" xfId="48054"/>
    <cellStyle name="Normal 10 2 3 6 2 3 5" xfId="27077"/>
    <cellStyle name="Normal 10 2 3 6 2 3 6" xfId="37850"/>
    <cellStyle name="Normal 10 2 3 6 2 4" xfId="7341"/>
    <cellStyle name="Normal 10 2 3 6 2 4 2" xfId="17586"/>
    <cellStyle name="Normal 10 2 3 6 2 4 2 2" xfId="49123"/>
    <cellStyle name="Normal 10 2 3 6 2 4 3" xfId="28745"/>
    <cellStyle name="Normal 10 2 3 6 2 4 4" xfId="38905"/>
    <cellStyle name="Normal 10 2 3 6 2 5" xfId="8886"/>
    <cellStyle name="Normal 10 2 3 6 2 5 2" xfId="19119"/>
    <cellStyle name="Normal 10 2 3 6 2 5 2 2" xfId="50656"/>
    <cellStyle name="Normal 10 2 3 6 2 5 3" xfId="32073"/>
    <cellStyle name="Normal 10 2 3 6 2 5 4" xfId="40438"/>
    <cellStyle name="Normal 10 2 3 6 2 6" xfId="11663"/>
    <cellStyle name="Normal 10 2 3 6 2 6 2" xfId="21891"/>
    <cellStyle name="Normal 10 2 3 6 2 6 2 2" xfId="53428"/>
    <cellStyle name="Normal 10 2 3 6 2 6 3" xfId="43210"/>
    <cellStyle name="Normal 10 2 3 6 2 7" xfId="14656"/>
    <cellStyle name="Normal 10 2 3 6 2 7 2" xfId="46195"/>
    <cellStyle name="Normal 10 2 3 6 2 8" xfId="25413"/>
    <cellStyle name="Normal 10 2 3 6 2 9" xfId="36002"/>
    <cellStyle name="Normal 10 2 3 6 3" xfId="4634"/>
    <cellStyle name="Normal 10 2 3 6 3 2" xfId="7764"/>
    <cellStyle name="Normal 10 2 3 6 3 2 2" xfId="18002"/>
    <cellStyle name="Normal 10 2 3 6 3 2 2 2" xfId="30825"/>
    <cellStyle name="Normal 10 2 3 6 3 2 2 3" xfId="49539"/>
    <cellStyle name="Normal 10 2 3 6 3 2 3" xfId="24418"/>
    <cellStyle name="Normal 10 2 3 6 3 2 3 2" xfId="34153"/>
    <cellStyle name="Normal 10 2 3 6 3 2 3 3" xfId="55950"/>
    <cellStyle name="Normal 10 2 3 6 3 2 4" xfId="27493"/>
    <cellStyle name="Normal 10 2 3 6 3 2 5" xfId="39321"/>
    <cellStyle name="Normal 10 2 3 6 3 3" xfId="9348"/>
    <cellStyle name="Normal 10 2 3 6 3 3 2" xfId="19581"/>
    <cellStyle name="Normal 10 2 3 6 3 3 2 2" xfId="51118"/>
    <cellStyle name="Normal 10 2 3 6 3 3 3" xfId="29161"/>
    <cellStyle name="Normal 10 2 3 6 3 3 4" xfId="40900"/>
    <cellStyle name="Normal 10 2 3 6 3 4" xfId="12125"/>
    <cellStyle name="Normal 10 2 3 6 3 4 2" xfId="22353"/>
    <cellStyle name="Normal 10 2 3 6 3 4 2 2" xfId="53890"/>
    <cellStyle name="Normal 10 2 3 6 3 4 3" xfId="32489"/>
    <cellStyle name="Normal 10 2 3 6 3 4 4" xfId="43672"/>
    <cellStyle name="Normal 10 2 3 6 3 5" xfId="15128"/>
    <cellStyle name="Normal 10 2 3 6 3 5 2" xfId="46667"/>
    <cellStyle name="Normal 10 2 3 6 3 6" xfId="25829"/>
    <cellStyle name="Normal 10 2 3 6 3 7" xfId="36464"/>
    <cellStyle name="Normal 10 2 3 6 4" xfId="5562"/>
    <cellStyle name="Normal 10 2 3 6 4 2" xfId="10272"/>
    <cellStyle name="Normal 10 2 3 6 4 2 2" xfId="20505"/>
    <cellStyle name="Normal 10 2 3 6 4 2 2 2" xfId="52042"/>
    <cellStyle name="Normal 10 2 3 6 4 2 3" xfId="29993"/>
    <cellStyle name="Normal 10 2 3 6 4 2 4" xfId="41824"/>
    <cellStyle name="Normal 10 2 3 6 4 3" xfId="13049"/>
    <cellStyle name="Normal 10 2 3 6 4 3 2" xfId="23277"/>
    <cellStyle name="Normal 10 2 3 6 4 3 2 2" xfId="54814"/>
    <cellStyle name="Normal 10 2 3 6 4 3 3" xfId="33321"/>
    <cellStyle name="Normal 10 2 3 6 4 3 4" xfId="44596"/>
    <cellStyle name="Normal 10 2 3 6 4 4" xfId="16053"/>
    <cellStyle name="Normal 10 2 3 6 4 4 2" xfId="47592"/>
    <cellStyle name="Normal 10 2 3 6 4 5" xfId="26661"/>
    <cellStyle name="Normal 10 2 3 6 4 6" xfId="37388"/>
    <cellStyle name="Normal 10 2 3 6 5" xfId="6805"/>
    <cellStyle name="Normal 10 2 3 6 5 2" xfId="17164"/>
    <cellStyle name="Normal 10 2 3 6 5 2 2" xfId="48701"/>
    <cellStyle name="Normal 10 2 3 6 5 3" xfId="28327"/>
    <cellStyle name="Normal 10 2 3 6 5 4" xfId="38489"/>
    <cellStyle name="Normal 10 2 3 6 6" xfId="8421"/>
    <cellStyle name="Normal 10 2 3 6 6 2" xfId="18657"/>
    <cellStyle name="Normal 10 2 3 6 6 2 2" xfId="50194"/>
    <cellStyle name="Normal 10 2 3 6 6 3" xfId="31657"/>
    <cellStyle name="Normal 10 2 3 6 6 4" xfId="39976"/>
    <cellStyle name="Normal 10 2 3 6 7" xfId="11201"/>
    <cellStyle name="Normal 10 2 3 6 7 2" xfId="21429"/>
    <cellStyle name="Normal 10 2 3 6 7 2 2" xfId="52966"/>
    <cellStyle name="Normal 10 2 3 6 7 3" xfId="42748"/>
    <cellStyle name="Normal 10 2 3 6 8" xfId="14061"/>
    <cellStyle name="Normal 10 2 3 6 8 2" xfId="45605"/>
    <cellStyle name="Normal 10 2 3 6 9" xfId="24997"/>
    <cellStyle name="Normal 10 2 3 7" xfId="3144"/>
    <cellStyle name="Normal 10 2 3 7 10" xfId="35922"/>
    <cellStyle name="Normal 10 2 3 7 2" xfId="4548"/>
    <cellStyle name="Normal 10 2 3 7 2 2" xfId="5480"/>
    <cellStyle name="Normal 10 2 3 7 2 2 2" xfId="10192"/>
    <cellStyle name="Normal 10 2 3 7 2 2 2 2" xfId="20425"/>
    <cellStyle name="Normal 10 2 3 7 2 2 2 2 2" xfId="51962"/>
    <cellStyle name="Normal 10 2 3 7 2 2 2 3" xfId="31033"/>
    <cellStyle name="Normal 10 2 3 7 2 2 2 4" xfId="41744"/>
    <cellStyle name="Normal 10 2 3 7 2 2 3" xfId="12969"/>
    <cellStyle name="Normal 10 2 3 7 2 2 3 2" xfId="23197"/>
    <cellStyle name="Normal 10 2 3 7 2 2 3 2 2" xfId="54734"/>
    <cellStyle name="Normal 10 2 3 7 2 2 3 3" xfId="34361"/>
    <cellStyle name="Normal 10 2 3 7 2 2 3 4" xfId="44516"/>
    <cellStyle name="Normal 10 2 3 7 2 2 4" xfId="15973"/>
    <cellStyle name="Normal 10 2 3 7 2 2 4 2" xfId="47512"/>
    <cellStyle name="Normal 10 2 3 7 2 2 5" xfId="27701"/>
    <cellStyle name="Normal 10 2 3 7 2 2 6" xfId="37308"/>
    <cellStyle name="Normal 10 2 3 7 2 3" xfId="6408"/>
    <cellStyle name="Normal 10 2 3 7 2 3 2" xfId="11116"/>
    <cellStyle name="Normal 10 2 3 7 2 3 2 2" xfId="21349"/>
    <cellStyle name="Normal 10 2 3 7 2 3 2 2 2" xfId="52886"/>
    <cellStyle name="Normal 10 2 3 7 2 3 2 3" xfId="42668"/>
    <cellStyle name="Normal 10 2 3 7 2 3 3" xfId="13893"/>
    <cellStyle name="Normal 10 2 3 7 2 3 3 2" xfId="24121"/>
    <cellStyle name="Normal 10 2 3 7 2 3 3 2 2" xfId="55658"/>
    <cellStyle name="Normal 10 2 3 7 2 3 3 3" xfId="45440"/>
    <cellStyle name="Normal 10 2 3 7 2 3 4" xfId="16897"/>
    <cellStyle name="Normal 10 2 3 7 2 3 4 2" xfId="48436"/>
    <cellStyle name="Normal 10 2 3 7 2 3 5" xfId="29369"/>
    <cellStyle name="Normal 10 2 3 7 2 3 6" xfId="38232"/>
    <cellStyle name="Normal 10 2 3 7 2 4" xfId="7972"/>
    <cellStyle name="Normal 10 2 3 7 2 4 2" xfId="18210"/>
    <cellStyle name="Normal 10 2 3 7 2 4 2 2" xfId="49747"/>
    <cellStyle name="Normal 10 2 3 7 2 4 3" xfId="32697"/>
    <cellStyle name="Normal 10 2 3 7 2 4 4" xfId="39529"/>
    <cellStyle name="Normal 10 2 3 7 2 5" xfId="9268"/>
    <cellStyle name="Normal 10 2 3 7 2 5 2" xfId="19501"/>
    <cellStyle name="Normal 10 2 3 7 2 5 2 2" xfId="51038"/>
    <cellStyle name="Normal 10 2 3 7 2 5 3" xfId="40820"/>
    <cellStyle name="Normal 10 2 3 7 2 6" xfId="12045"/>
    <cellStyle name="Normal 10 2 3 7 2 6 2" xfId="22273"/>
    <cellStyle name="Normal 10 2 3 7 2 6 2 2" xfId="53810"/>
    <cellStyle name="Normal 10 2 3 7 2 6 3" xfId="43592"/>
    <cellStyle name="Normal 10 2 3 7 2 7" xfId="15047"/>
    <cellStyle name="Normal 10 2 3 7 2 7 2" xfId="46586"/>
    <cellStyle name="Normal 10 2 3 7 2 8" xfId="26037"/>
    <cellStyle name="Normal 10 2 3 7 2 9" xfId="36384"/>
    <cellStyle name="Normal 10 2 3 7 3" xfId="5017"/>
    <cellStyle name="Normal 10 2 3 7 3 2" xfId="9730"/>
    <cellStyle name="Normal 10 2 3 7 3 2 2" xfId="19963"/>
    <cellStyle name="Normal 10 2 3 7 3 2 2 2" xfId="51500"/>
    <cellStyle name="Normal 10 2 3 7 3 2 3" xfId="30201"/>
    <cellStyle name="Normal 10 2 3 7 3 2 4" xfId="41282"/>
    <cellStyle name="Normal 10 2 3 7 3 3" xfId="12507"/>
    <cellStyle name="Normal 10 2 3 7 3 3 2" xfId="22735"/>
    <cellStyle name="Normal 10 2 3 7 3 3 2 2" xfId="54272"/>
    <cellStyle name="Normal 10 2 3 7 3 3 3" xfId="33529"/>
    <cellStyle name="Normal 10 2 3 7 3 3 4" xfId="44054"/>
    <cellStyle name="Normal 10 2 3 7 3 4" xfId="15511"/>
    <cellStyle name="Normal 10 2 3 7 3 4 2" xfId="47050"/>
    <cellStyle name="Normal 10 2 3 7 3 5" xfId="26869"/>
    <cellStyle name="Normal 10 2 3 7 3 6" xfId="36846"/>
    <cellStyle name="Normal 10 2 3 7 4" xfId="5946"/>
    <cellStyle name="Normal 10 2 3 7 4 2" xfId="10654"/>
    <cellStyle name="Normal 10 2 3 7 4 2 2" xfId="20887"/>
    <cellStyle name="Normal 10 2 3 7 4 2 2 2" xfId="52424"/>
    <cellStyle name="Normal 10 2 3 7 4 2 3" xfId="42206"/>
    <cellStyle name="Normal 10 2 3 7 4 3" xfId="13431"/>
    <cellStyle name="Normal 10 2 3 7 4 3 2" xfId="23659"/>
    <cellStyle name="Normal 10 2 3 7 4 3 2 2" xfId="55196"/>
    <cellStyle name="Normal 10 2 3 7 4 3 3" xfId="44978"/>
    <cellStyle name="Normal 10 2 3 7 4 4" xfId="16435"/>
    <cellStyle name="Normal 10 2 3 7 4 4 2" xfId="47974"/>
    <cellStyle name="Normal 10 2 3 7 4 5" xfId="28537"/>
    <cellStyle name="Normal 10 2 3 7 4 6" xfId="37770"/>
    <cellStyle name="Normal 10 2 3 7 5" xfId="7120"/>
    <cellStyle name="Normal 10 2 3 7 5 2" xfId="17377"/>
    <cellStyle name="Normal 10 2 3 7 5 2 2" xfId="48914"/>
    <cellStyle name="Normal 10 2 3 7 5 3" xfId="31865"/>
    <cellStyle name="Normal 10 2 3 7 5 4" xfId="38697"/>
    <cellStyle name="Normal 10 2 3 7 6" xfId="8804"/>
    <cellStyle name="Normal 10 2 3 7 6 2" xfId="19039"/>
    <cellStyle name="Normal 10 2 3 7 6 2 2" xfId="50576"/>
    <cellStyle name="Normal 10 2 3 7 6 3" xfId="40358"/>
    <cellStyle name="Normal 10 2 3 7 7" xfId="11583"/>
    <cellStyle name="Normal 10 2 3 7 7 2" xfId="21811"/>
    <cellStyle name="Normal 10 2 3 7 7 2 2" xfId="53348"/>
    <cellStyle name="Normal 10 2 3 7 7 3" xfId="43130"/>
    <cellStyle name="Normal 10 2 3 7 8" xfId="14535"/>
    <cellStyle name="Normal 10 2 3 7 8 2" xfId="46074"/>
    <cellStyle name="Normal 10 2 3 7 9" xfId="25205"/>
    <cellStyle name="Normal 10 2 3 8" xfId="4001"/>
    <cellStyle name="Normal 10 2 3 8 2" xfId="5067"/>
    <cellStyle name="Normal 10 2 3 8 2 2" xfId="9779"/>
    <cellStyle name="Normal 10 2 3 8 2 2 2" xfId="20012"/>
    <cellStyle name="Normal 10 2 3 8 2 2 2 2" xfId="51549"/>
    <cellStyle name="Normal 10 2 3 8 2 2 3" xfId="30617"/>
    <cellStyle name="Normal 10 2 3 8 2 2 4" xfId="41331"/>
    <cellStyle name="Normal 10 2 3 8 2 3" xfId="12556"/>
    <cellStyle name="Normal 10 2 3 8 2 3 2" xfId="22784"/>
    <cellStyle name="Normal 10 2 3 8 2 3 2 2" xfId="54321"/>
    <cellStyle name="Normal 10 2 3 8 2 3 3" xfId="33945"/>
    <cellStyle name="Normal 10 2 3 8 2 3 4" xfId="44103"/>
    <cellStyle name="Normal 10 2 3 8 2 4" xfId="15560"/>
    <cellStyle name="Normal 10 2 3 8 2 4 2" xfId="47099"/>
    <cellStyle name="Normal 10 2 3 8 2 5" xfId="27285"/>
    <cellStyle name="Normal 10 2 3 8 2 6" xfId="36895"/>
    <cellStyle name="Normal 10 2 3 8 3" xfId="5995"/>
    <cellStyle name="Normal 10 2 3 8 3 2" xfId="10703"/>
    <cellStyle name="Normal 10 2 3 8 3 2 2" xfId="20936"/>
    <cellStyle name="Normal 10 2 3 8 3 2 2 2" xfId="52473"/>
    <cellStyle name="Normal 10 2 3 8 3 2 3" xfId="42255"/>
    <cellStyle name="Normal 10 2 3 8 3 3" xfId="13480"/>
    <cellStyle name="Normal 10 2 3 8 3 3 2" xfId="23708"/>
    <cellStyle name="Normal 10 2 3 8 3 3 2 2" xfId="55245"/>
    <cellStyle name="Normal 10 2 3 8 3 3 3" xfId="45027"/>
    <cellStyle name="Normal 10 2 3 8 3 4" xfId="16484"/>
    <cellStyle name="Normal 10 2 3 8 3 4 2" xfId="48023"/>
    <cellStyle name="Normal 10 2 3 8 3 5" xfId="28953"/>
    <cellStyle name="Normal 10 2 3 8 3 6" xfId="37819"/>
    <cellStyle name="Normal 10 2 3 8 4" xfId="7554"/>
    <cellStyle name="Normal 10 2 3 8 4 2" xfId="17794"/>
    <cellStyle name="Normal 10 2 3 8 4 2 2" xfId="49331"/>
    <cellStyle name="Normal 10 2 3 8 4 3" xfId="32281"/>
    <cellStyle name="Normal 10 2 3 8 4 4" xfId="39113"/>
    <cellStyle name="Normal 10 2 3 8 5" xfId="8855"/>
    <cellStyle name="Normal 10 2 3 8 5 2" xfId="19088"/>
    <cellStyle name="Normal 10 2 3 8 5 2 2" xfId="50625"/>
    <cellStyle name="Normal 10 2 3 8 5 3" xfId="40407"/>
    <cellStyle name="Normal 10 2 3 8 6" xfId="11632"/>
    <cellStyle name="Normal 10 2 3 8 6 2" xfId="21860"/>
    <cellStyle name="Normal 10 2 3 8 6 2 2" xfId="53397"/>
    <cellStyle name="Normal 10 2 3 8 6 3" xfId="43179"/>
    <cellStyle name="Normal 10 2 3 8 7" xfId="14625"/>
    <cellStyle name="Normal 10 2 3 8 7 2" xfId="46164"/>
    <cellStyle name="Normal 10 2 3 8 8" xfId="25621"/>
    <cellStyle name="Normal 10 2 3 8 9" xfId="35971"/>
    <cellStyle name="Normal 10 2 3 9" xfId="4603"/>
    <cellStyle name="Normal 10 2 3 9 2" xfId="9317"/>
    <cellStyle name="Normal 10 2 3 9 2 2" xfId="19550"/>
    <cellStyle name="Normal 10 2 3 9 2 2 2" xfId="51087"/>
    <cellStyle name="Normal 10 2 3 9 2 3" xfId="29785"/>
    <cellStyle name="Normal 10 2 3 9 2 4" xfId="40869"/>
    <cellStyle name="Normal 10 2 3 9 3" xfId="12094"/>
    <cellStyle name="Normal 10 2 3 9 3 2" xfId="22322"/>
    <cellStyle name="Normal 10 2 3 9 3 2 2" xfId="53859"/>
    <cellStyle name="Normal 10 2 3 9 3 3" xfId="33113"/>
    <cellStyle name="Normal 10 2 3 9 3 4" xfId="43641"/>
    <cellStyle name="Normal 10 2 3 9 4" xfId="15097"/>
    <cellStyle name="Normal 10 2 3 9 4 2" xfId="46636"/>
    <cellStyle name="Normal 10 2 3 9 5" xfId="26453"/>
    <cellStyle name="Normal 10 2 3 9 6" xfId="36433"/>
    <cellStyle name="Normal 10 2 4" xfId="1254"/>
    <cellStyle name="Normal 10 2 4 10" xfId="6501"/>
    <cellStyle name="Normal 10 2 4 10 2" xfId="16967"/>
    <cellStyle name="Normal 10 2 4 10 2 2" xfId="48505"/>
    <cellStyle name="Normal 10 2 4 10 3" xfId="31465"/>
    <cellStyle name="Normal 10 2 4 10 4" xfId="38297"/>
    <cellStyle name="Normal 10 2 4 11" xfId="8422"/>
    <cellStyle name="Normal 10 2 4 11 2" xfId="18658"/>
    <cellStyle name="Normal 10 2 4 11 2 2" xfId="50195"/>
    <cellStyle name="Normal 10 2 4 11 3" xfId="39977"/>
    <cellStyle name="Normal 10 2 4 12" xfId="11202"/>
    <cellStyle name="Normal 10 2 4 12 2" xfId="21430"/>
    <cellStyle name="Normal 10 2 4 12 2 2" xfId="52967"/>
    <cellStyle name="Normal 10 2 4 12 3" xfId="42749"/>
    <cellStyle name="Normal 10 2 4 13" xfId="14062"/>
    <cellStyle name="Normal 10 2 4 13 2" xfId="45606"/>
    <cellStyle name="Normal 10 2 4 14" xfId="24804"/>
    <cellStyle name="Normal 10 2 4 15" xfId="35541"/>
    <cellStyle name="Normal 10 2 4 2" xfId="1255"/>
    <cellStyle name="Normal 10 2 4 2 10" xfId="8423"/>
    <cellStyle name="Normal 10 2 4 2 10 2" xfId="18659"/>
    <cellStyle name="Normal 10 2 4 2 10 2 2" xfId="50196"/>
    <cellStyle name="Normal 10 2 4 2 10 3" xfId="39978"/>
    <cellStyle name="Normal 10 2 4 2 11" xfId="11203"/>
    <cellStyle name="Normal 10 2 4 2 11 2" xfId="21431"/>
    <cellStyle name="Normal 10 2 4 2 11 2 2" xfId="52968"/>
    <cellStyle name="Normal 10 2 4 2 11 3" xfId="42750"/>
    <cellStyle name="Normal 10 2 4 2 12" xfId="14063"/>
    <cellStyle name="Normal 10 2 4 2 12 2" xfId="45607"/>
    <cellStyle name="Normal 10 2 4 2 13" xfId="24805"/>
    <cellStyle name="Normal 10 2 4 2 14" xfId="35542"/>
    <cellStyle name="Normal 10 2 4 2 2" xfId="1256"/>
    <cellStyle name="Normal 10 2 4 2 2 10" xfId="14064"/>
    <cellStyle name="Normal 10 2 4 2 2 10 2" xfId="45608"/>
    <cellStyle name="Normal 10 2 4 2 2 11" xfId="24806"/>
    <cellStyle name="Normal 10 2 4 2 2 12" xfId="35543"/>
    <cellStyle name="Normal 10 2 4 2 2 2" xfId="1257"/>
    <cellStyle name="Normal 10 2 4 2 2 2 10" xfId="24807"/>
    <cellStyle name="Normal 10 2 4 2 2 2 11" xfId="35544"/>
    <cellStyle name="Normal 10 2 4 2 2 2 2" xfId="1258"/>
    <cellStyle name="Normal 10 2 4 2 2 2 2 10" xfId="35545"/>
    <cellStyle name="Normal 10 2 4 2 2 2 2 2" xfId="4037"/>
    <cellStyle name="Normal 10 2 4 2 2 2 2 2 2" xfId="5103"/>
    <cellStyle name="Normal 10 2 4 2 2 2 2 2 2 2" xfId="8199"/>
    <cellStyle name="Normal 10 2 4 2 2 2 2 2 2 2 2" xfId="18437"/>
    <cellStyle name="Normal 10 2 4 2 2 2 2 2 2 2 2 2" xfId="31260"/>
    <cellStyle name="Normal 10 2 4 2 2 2 2 2 2 2 2 3" xfId="49974"/>
    <cellStyle name="Normal 10 2 4 2 2 2 2 2 2 2 3" xfId="14819"/>
    <cellStyle name="Normal 10 2 4 2 2 2 2 2 2 2 3 2" xfId="34588"/>
    <cellStyle name="Normal 10 2 4 2 2 2 2 2 2 2 3 3" xfId="46358"/>
    <cellStyle name="Normal 10 2 4 2 2 2 2 2 2 2 4" xfId="27928"/>
    <cellStyle name="Normal 10 2 4 2 2 2 2 2 2 2 5" xfId="39756"/>
    <cellStyle name="Normal 10 2 4 2 2 2 2 2 2 3" xfId="9815"/>
    <cellStyle name="Normal 10 2 4 2 2 2 2 2 2 3 2" xfId="20048"/>
    <cellStyle name="Normal 10 2 4 2 2 2 2 2 2 3 2 2" xfId="51585"/>
    <cellStyle name="Normal 10 2 4 2 2 2 2 2 2 3 3" xfId="29596"/>
    <cellStyle name="Normal 10 2 4 2 2 2 2 2 2 3 4" xfId="41367"/>
    <cellStyle name="Normal 10 2 4 2 2 2 2 2 2 4" xfId="12592"/>
    <cellStyle name="Normal 10 2 4 2 2 2 2 2 2 4 2" xfId="22820"/>
    <cellStyle name="Normal 10 2 4 2 2 2 2 2 2 4 2 2" xfId="54357"/>
    <cellStyle name="Normal 10 2 4 2 2 2 2 2 2 4 3" xfId="32924"/>
    <cellStyle name="Normal 10 2 4 2 2 2 2 2 2 4 4" xfId="44139"/>
    <cellStyle name="Normal 10 2 4 2 2 2 2 2 2 5" xfId="15596"/>
    <cellStyle name="Normal 10 2 4 2 2 2 2 2 2 5 2" xfId="47135"/>
    <cellStyle name="Normal 10 2 4 2 2 2 2 2 2 6" xfId="26264"/>
    <cellStyle name="Normal 10 2 4 2 2 2 2 2 2 7" xfId="36931"/>
    <cellStyle name="Normal 10 2 4 2 2 2 2 2 3" xfId="6031"/>
    <cellStyle name="Normal 10 2 4 2 2 2 2 2 3 2" xfId="10739"/>
    <cellStyle name="Normal 10 2 4 2 2 2 2 2 3 2 2" xfId="20972"/>
    <cellStyle name="Normal 10 2 4 2 2 2 2 2 3 2 2 2" xfId="52509"/>
    <cellStyle name="Normal 10 2 4 2 2 2 2 2 3 2 3" xfId="30428"/>
    <cellStyle name="Normal 10 2 4 2 2 2 2 2 3 2 4" xfId="42291"/>
    <cellStyle name="Normal 10 2 4 2 2 2 2 2 3 3" xfId="13516"/>
    <cellStyle name="Normal 10 2 4 2 2 2 2 2 3 3 2" xfId="23744"/>
    <cellStyle name="Normal 10 2 4 2 2 2 2 2 3 3 2 2" xfId="55281"/>
    <cellStyle name="Normal 10 2 4 2 2 2 2 2 3 3 3" xfId="33756"/>
    <cellStyle name="Normal 10 2 4 2 2 2 2 2 3 3 4" xfId="45063"/>
    <cellStyle name="Normal 10 2 4 2 2 2 2 2 3 4" xfId="16520"/>
    <cellStyle name="Normal 10 2 4 2 2 2 2 2 3 4 2" xfId="48059"/>
    <cellStyle name="Normal 10 2 4 2 2 2 2 2 3 5" xfId="27096"/>
    <cellStyle name="Normal 10 2 4 2 2 2 2 2 3 6" xfId="37855"/>
    <cellStyle name="Normal 10 2 4 2 2 2 2 2 4" xfId="7360"/>
    <cellStyle name="Normal 10 2 4 2 2 2 2 2 4 2" xfId="17605"/>
    <cellStyle name="Normal 10 2 4 2 2 2 2 2 4 2 2" xfId="49142"/>
    <cellStyle name="Normal 10 2 4 2 2 2 2 2 4 3" xfId="28764"/>
    <cellStyle name="Normal 10 2 4 2 2 2 2 2 4 4" xfId="38924"/>
    <cellStyle name="Normal 10 2 4 2 2 2 2 2 5" xfId="8891"/>
    <cellStyle name="Normal 10 2 4 2 2 2 2 2 5 2" xfId="19124"/>
    <cellStyle name="Normal 10 2 4 2 2 2 2 2 5 2 2" xfId="50661"/>
    <cellStyle name="Normal 10 2 4 2 2 2 2 2 5 3" xfId="32092"/>
    <cellStyle name="Normal 10 2 4 2 2 2 2 2 5 4" xfId="40443"/>
    <cellStyle name="Normal 10 2 4 2 2 2 2 2 6" xfId="11668"/>
    <cellStyle name="Normal 10 2 4 2 2 2 2 2 6 2" xfId="21896"/>
    <cellStyle name="Normal 10 2 4 2 2 2 2 2 6 2 2" xfId="53433"/>
    <cellStyle name="Normal 10 2 4 2 2 2 2 2 6 3" xfId="43215"/>
    <cellStyle name="Normal 10 2 4 2 2 2 2 2 7" xfId="14661"/>
    <cellStyle name="Normal 10 2 4 2 2 2 2 2 7 2" xfId="46200"/>
    <cellStyle name="Normal 10 2 4 2 2 2 2 2 8" xfId="25432"/>
    <cellStyle name="Normal 10 2 4 2 2 2 2 2 9" xfId="36007"/>
    <cellStyle name="Normal 10 2 4 2 2 2 2 3" xfId="4639"/>
    <cellStyle name="Normal 10 2 4 2 2 2 2 3 2" xfId="7783"/>
    <cellStyle name="Normal 10 2 4 2 2 2 2 3 2 2" xfId="18021"/>
    <cellStyle name="Normal 10 2 4 2 2 2 2 3 2 2 2" xfId="30844"/>
    <cellStyle name="Normal 10 2 4 2 2 2 2 3 2 2 3" xfId="49558"/>
    <cellStyle name="Normal 10 2 4 2 2 2 2 3 2 3" xfId="14519"/>
    <cellStyle name="Normal 10 2 4 2 2 2 2 3 2 3 2" xfId="34172"/>
    <cellStyle name="Normal 10 2 4 2 2 2 2 3 2 3 3" xfId="46059"/>
    <cellStyle name="Normal 10 2 4 2 2 2 2 3 2 4" xfId="27512"/>
    <cellStyle name="Normal 10 2 4 2 2 2 2 3 2 5" xfId="39340"/>
    <cellStyle name="Normal 10 2 4 2 2 2 2 3 3" xfId="9353"/>
    <cellStyle name="Normal 10 2 4 2 2 2 2 3 3 2" xfId="19586"/>
    <cellStyle name="Normal 10 2 4 2 2 2 2 3 3 2 2" xfId="51123"/>
    <cellStyle name="Normal 10 2 4 2 2 2 2 3 3 3" xfId="29180"/>
    <cellStyle name="Normal 10 2 4 2 2 2 2 3 3 4" xfId="40905"/>
    <cellStyle name="Normal 10 2 4 2 2 2 2 3 4" xfId="12130"/>
    <cellStyle name="Normal 10 2 4 2 2 2 2 3 4 2" xfId="22358"/>
    <cellStyle name="Normal 10 2 4 2 2 2 2 3 4 2 2" xfId="53895"/>
    <cellStyle name="Normal 10 2 4 2 2 2 2 3 4 3" xfId="32508"/>
    <cellStyle name="Normal 10 2 4 2 2 2 2 3 4 4" xfId="43677"/>
    <cellStyle name="Normal 10 2 4 2 2 2 2 3 5" xfId="15133"/>
    <cellStyle name="Normal 10 2 4 2 2 2 2 3 5 2" xfId="46672"/>
    <cellStyle name="Normal 10 2 4 2 2 2 2 3 6" xfId="25848"/>
    <cellStyle name="Normal 10 2 4 2 2 2 2 3 7" xfId="36469"/>
    <cellStyle name="Normal 10 2 4 2 2 2 2 4" xfId="5567"/>
    <cellStyle name="Normal 10 2 4 2 2 2 2 4 2" xfId="10277"/>
    <cellStyle name="Normal 10 2 4 2 2 2 2 4 2 2" xfId="20510"/>
    <cellStyle name="Normal 10 2 4 2 2 2 2 4 2 2 2" xfId="52047"/>
    <cellStyle name="Normal 10 2 4 2 2 2 2 4 2 3" xfId="30012"/>
    <cellStyle name="Normal 10 2 4 2 2 2 2 4 2 4" xfId="41829"/>
    <cellStyle name="Normal 10 2 4 2 2 2 2 4 3" xfId="13054"/>
    <cellStyle name="Normal 10 2 4 2 2 2 2 4 3 2" xfId="23282"/>
    <cellStyle name="Normal 10 2 4 2 2 2 2 4 3 2 2" xfId="54819"/>
    <cellStyle name="Normal 10 2 4 2 2 2 2 4 3 3" xfId="33340"/>
    <cellStyle name="Normal 10 2 4 2 2 2 2 4 3 4" xfId="44601"/>
    <cellStyle name="Normal 10 2 4 2 2 2 2 4 4" xfId="16058"/>
    <cellStyle name="Normal 10 2 4 2 2 2 2 4 4 2" xfId="47597"/>
    <cellStyle name="Normal 10 2 4 2 2 2 2 4 5" xfId="26680"/>
    <cellStyle name="Normal 10 2 4 2 2 2 2 4 6" xfId="37393"/>
    <cellStyle name="Normal 10 2 4 2 2 2 2 5" xfId="6824"/>
    <cellStyle name="Normal 10 2 4 2 2 2 2 5 2" xfId="17183"/>
    <cellStyle name="Normal 10 2 4 2 2 2 2 5 2 2" xfId="48720"/>
    <cellStyle name="Normal 10 2 4 2 2 2 2 5 3" xfId="28346"/>
    <cellStyle name="Normal 10 2 4 2 2 2 2 5 4" xfId="38508"/>
    <cellStyle name="Normal 10 2 4 2 2 2 2 6" xfId="8426"/>
    <cellStyle name="Normal 10 2 4 2 2 2 2 6 2" xfId="18662"/>
    <cellStyle name="Normal 10 2 4 2 2 2 2 6 2 2" xfId="50199"/>
    <cellStyle name="Normal 10 2 4 2 2 2 2 6 3" xfId="31676"/>
    <cellStyle name="Normal 10 2 4 2 2 2 2 6 4" xfId="39981"/>
    <cellStyle name="Normal 10 2 4 2 2 2 2 7" xfId="11206"/>
    <cellStyle name="Normal 10 2 4 2 2 2 2 7 2" xfId="21434"/>
    <cellStyle name="Normal 10 2 4 2 2 2 2 7 2 2" xfId="52971"/>
    <cellStyle name="Normal 10 2 4 2 2 2 2 7 3" xfId="42753"/>
    <cellStyle name="Normal 10 2 4 2 2 2 2 8" xfId="14066"/>
    <cellStyle name="Normal 10 2 4 2 2 2 2 8 2" xfId="45610"/>
    <cellStyle name="Normal 10 2 4 2 2 2 2 9" xfId="25016"/>
    <cellStyle name="Normal 10 2 4 2 2 2 3" xfId="4036"/>
    <cellStyle name="Normal 10 2 4 2 2 2 3 2" xfId="5102"/>
    <cellStyle name="Normal 10 2 4 2 2 2 3 2 2" xfId="7991"/>
    <cellStyle name="Normal 10 2 4 2 2 2 3 2 2 2" xfId="18229"/>
    <cellStyle name="Normal 10 2 4 2 2 2 3 2 2 2 2" xfId="31052"/>
    <cellStyle name="Normal 10 2 4 2 2 2 3 2 2 2 3" xfId="49766"/>
    <cellStyle name="Normal 10 2 4 2 2 2 3 2 2 3" xfId="14601"/>
    <cellStyle name="Normal 10 2 4 2 2 2 3 2 2 3 2" xfId="34380"/>
    <cellStyle name="Normal 10 2 4 2 2 2 3 2 2 3 3" xfId="46140"/>
    <cellStyle name="Normal 10 2 4 2 2 2 3 2 2 4" xfId="27720"/>
    <cellStyle name="Normal 10 2 4 2 2 2 3 2 2 5" xfId="39548"/>
    <cellStyle name="Normal 10 2 4 2 2 2 3 2 3" xfId="9814"/>
    <cellStyle name="Normal 10 2 4 2 2 2 3 2 3 2" xfId="20047"/>
    <cellStyle name="Normal 10 2 4 2 2 2 3 2 3 2 2" xfId="51584"/>
    <cellStyle name="Normal 10 2 4 2 2 2 3 2 3 3" xfId="29388"/>
    <cellStyle name="Normal 10 2 4 2 2 2 3 2 3 4" xfId="41366"/>
    <cellStyle name="Normal 10 2 4 2 2 2 3 2 4" xfId="12591"/>
    <cellStyle name="Normal 10 2 4 2 2 2 3 2 4 2" xfId="22819"/>
    <cellStyle name="Normal 10 2 4 2 2 2 3 2 4 2 2" xfId="54356"/>
    <cellStyle name="Normal 10 2 4 2 2 2 3 2 4 3" xfId="32716"/>
    <cellStyle name="Normal 10 2 4 2 2 2 3 2 4 4" xfId="44138"/>
    <cellStyle name="Normal 10 2 4 2 2 2 3 2 5" xfId="15595"/>
    <cellStyle name="Normal 10 2 4 2 2 2 3 2 5 2" xfId="47134"/>
    <cellStyle name="Normal 10 2 4 2 2 2 3 2 6" xfId="26056"/>
    <cellStyle name="Normal 10 2 4 2 2 2 3 2 7" xfId="36930"/>
    <cellStyle name="Normal 10 2 4 2 2 2 3 3" xfId="6030"/>
    <cellStyle name="Normal 10 2 4 2 2 2 3 3 2" xfId="10738"/>
    <cellStyle name="Normal 10 2 4 2 2 2 3 3 2 2" xfId="20971"/>
    <cellStyle name="Normal 10 2 4 2 2 2 3 3 2 2 2" xfId="52508"/>
    <cellStyle name="Normal 10 2 4 2 2 2 3 3 2 3" xfId="30220"/>
    <cellStyle name="Normal 10 2 4 2 2 2 3 3 2 4" xfId="42290"/>
    <cellStyle name="Normal 10 2 4 2 2 2 3 3 3" xfId="13515"/>
    <cellStyle name="Normal 10 2 4 2 2 2 3 3 3 2" xfId="23743"/>
    <cellStyle name="Normal 10 2 4 2 2 2 3 3 3 2 2" xfId="55280"/>
    <cellStyle name="Normal 10 2 4 2 2 2 3 3 3 3" xfId="33548"/>
    <cellStyle name="Normal 10 2 4 2 2 2 3 3 3 4" xfId="45062"/>
    <cellStyle name="Normal 10 2 4 2 2 2 3 3 4" xfId="16519"/>
    <cellStyle name="Normal 10 2 4 2 2 2 3 3 4 2" xfId="48058"/>
    <cellStyle name="Normal 10 2 4 2 2 2 3 3 5" xfId="26888"/>
    <cellStyle name="Normal 10 2 4 2 2 2 3 3 6" xfId="37854"/>
    <cellStyle name="Normal 10 2 4 2 2 2 3 4" xfId="7139"/>
    <cellStyle name="Normal 10 2 4 2 2 2 3 4 2" xfId="17396"/>
    <cellStyle name="Normal 10 2 4 2 2 2 3 4 2 2" xfId="48933"/>
    <cellStyle name="Normal 10 2 4 2 2 2 3 4 3" xfId="28556"/>
    <cellStyle name="Normal 10 2 4 2 2 2 3 4 4" xfId="38716"/>
    <cellStyle name="Normal 10 2 4 2 2 2 3 5" xfId="8890"/>
    <cellStyle name="Normal 10 2 4 2 2 2 3 5 2" xfId="19123"/>
    <cellStyle name="Normal 10 2 4 2 2 2 3 5 2 2" xfId="50660"/>
    <cellStyle name="Normal 10 2 4 2 2 2 3 5 3" xfId="31884"/>
    <cellStyle name="Normal 10 2 4 2 2 2 3 5 4" xfId="40442"/>
    <cellStyle name="Normal 10 2 4 2 2 2 3 6" xfId="11667"/>
    <cellStyle name="Normal 10 2 4 2 2 2 3 6 2" xfId="21895"/>
    <cellStyle name="Normal 10 2 4 2 2 2 3 6 2 2" xfId="53432"/>
    <cellStyle name="Normal 10 2 4 2 2 2 3 6 3" xfId="43214"/>
    <cellStyle name="Normal 10 2 4 2 2 2 3 7" xfId="14660"/>
    <cellStyle name="Normal 10 2 4 2 2 2 3 7 2" xfId="46199"/>
    <cellStyle name="Normal 10 2 4 2 2 2 3 8" xfId="25224"/>
    <cellStyle name="Normal 10 2 4 2 2 2 3 9" xfId="36006"/>
    <cellStyle name="Normal 10 2 4 2 2 2 4" xfId="4638"/>
    <cellStyle name="Normal 10 2 4 2 2 2 4 2" xfId="7573"/>
    <cellStyle name="Normal 10 2 4 2 2 2 4 2 2" xfId="17813"/>
    <cellStyle name="Normal 10 2 4 2 2 2 4 2 2 2" xfId="30636"/>
    <cellStyle name="Normal 10 2 4 2 2 2 4 2 2 3" xfId="49350"/>
    <cellStyle name="Normal 10 2 4 2 2 2 4 2 3" xfId="24481"/>
    <cellStyle name="Normal 10 2 4 2 2 2 4 2 3 2" xfId="33964"/>
    <cellStyle name="Normal 10 2 4 2 2 2 4 2 3 3" xfId="56013"/>
    <cellStyle name="Normal 10 2 4 2 2 2 4 2 4" xfId="27304"/>
    <cellStyle name="Normal 10 2 4 2 2 2 4 2 5" xfId="39132"/>
    <cellStyle name="Normal 10 2 4 2 2 2 4 3" xfId="9352"/>
    <cellStyle name="Normal 10 2 4 2 2 2 4 3 2" xfId="19585"/>
    <cellStyle name="Normal 10 2 4 2 2 2 4 3 2 2" xfId="51122"/>
    <cellStyle name="Normal 10 2 4 2 2 2 4 3 3" xfId="28972"/>
    <cellStyle name="Normal 10 2 4 2 2 2 4 3 4" xfId="40904"/>
    <cellStyle name="Normal 10 2 4 2 2 2 4 4" xfId="12129"/>
    <cellStyle name="Normal 10 2 4 2 2 2 4 4 2" xfId="22357"/>
    <cellStyle name="Normal 10 2 4 2 2 2 4 4 2 2" xfId="53894"/>
    <cellStyle name="Normal 10 2 4 2 2 2 4 4 3" xfId="32300"/>
    <cellStyle name="Normal 10 2 4 2 2 2 4 4 4" xfId="43676"/>
    <cellStyle name="Normal 10 2 4 2 2 2 4 5" xfId="15132"/>
    <cellStyle name="Normal 10 2 4 2 2 2 4 5 2" xfId="46671"/>
    <cellStyle name="Normal 10 2 4 2 2 2 4 6" xfId="25640"/>
    <cellStyle name="Normal 10 2 4 2 2 2 4 7" xfId="36468"/>
    <cellStyle name="Normal 10 2 4 2 2 2 5" xfId="5566"/>
    <cellStyle name="Normal 10 2 4 2 2 2 5 2" xfId="10276"/>
    <cellStyle name="Normal 10 2 4 2 2 2 5 2 2" xfId="20509"/>
    <cellStyle name="Normal 10 2 4 2 2 2 5 2 2 2" xfId="52046"/>
    <cellStyle name="Normal 10 2 4 2 2 2 5 2 3" xfId="29804"/>
    <cellStyle name="Normal 10 2 4 2 2 2 5 2 4" xfId="41828"/>
    <cellStyle name="Normal 10 2 4 2 2 2 5 3" xfId="13053"/>
    <cellStyle name="Normal 10 2 4 2 2 2 5 3 2" xfId="23281"/>
    <cellStyle name="Normal 10 2 4 2 2 2 5 3 2 2" xfId="54818"/>
    <cellStyle name="Normal 10 2 4 2 2 2 5 3 3" xfId="33132"/>
    <cellStyle name="Normal 10 2 4 2 2 2 5 3 4" xfId="44600"/>
    <cellStyle name="Normal 10 2 4 2 2 2 5 4" xfId="16057"/>
    <cellStyle name="Normal 10 2 4 2 2 2 5 4 2" xfId="47596"/>
    <cellStyle name="Normal 10 2 4 2 2 2 5 5" xfId="26472"/>
    <cellStyle name="Normal 10 2 4 2 2 2 5 6" xfId="37392"/>
    <cellStyle name="Normal 10 2 4 2 2 2 6" xfId="6504"/>
    <cellStyle name="Normal 10 2 4 2 2 2 6 2" xfId="16970"/>
    <cellStyle name="Normal 10 2 4 2 2 2 6 2 2" xfId="48508"/>
    <cellStyle name="Normal 10 2 4 2 2 2 6 3" xfId="28138"/>
    <cellStyle name="Normal 10 2 4 2 2 2 6 4" xfId="38300"/>
    <cellStyle name="Normal 10 2 4 2 2 2 7" xfId="8425"/>
    <cellStyle name="Normal 10 2 4 2 2 2 7 2" xfId="18661"/>
    <cellStyle name="Normal 10 2 4 2 2 2 7 2 2" xfId="50198"/>
    <cellStyle name="Normal 10 2 4 2 2 2 7 3" xfId="31468"/>
    <cellStyle name="Normal 10 2 4 2 2 2 7 4" xfId="39980"/>
    <cellStyle name="Normal 10 2 4 2 2 2 8" xfId="11205"/>
    <cellStyle name="Normal 10 2 4 2 2 2 8 2" xfId="21433"/>
    <cellStyle name="Normal 10 2 4 2 2 2 8 2 2" xfId="52970"/>
    <cellStyle name="Normal 10 2 4 2 2 2 8 3" xfId="42752"/>
    <cellStyle name="Normal 10 2 4 2 2 2 9" xfId="14065"/>
    <cellStyle name="Normal 10 2 4 2 2 2 9 2" xfId="45609"/>
    <cellStyle name="Normal 10 2 4 2 2 3" xfId="1259"/>
    <cellStyle name="Normal 10 2 4 2 2 3 10" xfId="35546"/>
    <cellStyle name="Normal 10 2 4 2 2 3 2" xfId="4038"/>
    <cellStyle name="Normal 10 2 4 2 2 3 2 2" xfId="5104"/>
    <cellStyle name="Normal 10 2 4 2 2 3 2 2 2" xfId="8198"/>
    <cellStyle name="Normal 10 2 4 2 2 3 2 2 2 2" xfId="18436"/>
    <cellStyle name="Normal 10 2 4 2 2 3 2 2 2 2 2" xfId="31259"/>
    <cellStyle name="Normal 10 2 4 2 2 3 2 2 2 2 3" xfId="49973"/>
    <cellStyle name="Normal 10 2 4 2 2 3 2 2 2 3" xfId="14494"/>
    <cellStyle name="Normal 10 2 4 2 2 3 2 2 2 3 2" xfId="34587"/>
    <cellStyle name="Normal 10 2 4 2 2 3 2 2 2 3 3" xfId="46035"/>
    <cellStyle name="Normal 10 2 4 2 2 3 2 2 2 4" xfId="27927"/>
    <cellStyle name="Normal 10 2 4 2 2 3 2 2 2 5" xfId="39755"/>
    <cellStyle name="Normal 10 2 4 2 2 3 2 2 3" xfId="9816"/>
    <cellStyle name="Normal 10 2 4 2 2 3 2 2 3 2" xfId="20049"/>
    <cellStyle name="Normal 10 2 4 2 2 3 2 2 3 2 2" xfId="51586"/>
    <cellStyle name="Normal 10 2 4 2 2 3 2 2 3 3" xfId="29595"/>
    <cellStyle name="Normal 10 2 4 2 2 3 2 2 3 4" xfId="41368"/>
    <cellStyle name="Normal 10 2 4 2 2 3 2 2 4" xfId="12593"/>
    <cellStyle name="Normal 10 2 4 2 2 3 2 2 4 2" xfId="22821"/>
    <cellStyle name="Normal 10 2 4 2 2 3 2 2 4 2 2" xfId="54358"/>
    <cellStyle name="Normal 10 2 4 2 2 3 2 2 4 3" xfId="32923"/>
    <cellStyle name="Normal 10 2 4 2 2 3 2 2 4 4" xfId="44140"/>
    <cellStyle name="Normal 10 2 4 2 2 3 2 2 5" xfId="15597"/>
    <cellStyle name="Normal 10 2 4 2 2 3 2 2 5 2" xfId="47136"/>
    <cellStyle name="Normal 10 2 4 2 2 3 2 2 6" xfId="26263"/>
    <cellStyle name="Normal 10 2 4 2 2 3 2 2 7" xfId="36932"/>
    <cellStyle name="Normal 10 2 4 2 2 3 2 3" xfId="6032"/>
    <cellStyle name="Normal 10 2 4 2 2 3 2 3 2" xfId="10740"/>
    <cellStyle name="Normal 10 2 4 2 2 3 2 3 2 2" xfId="20973"/>
    <cellStyle name="Normal 10 2 4 2 2 3 2 3 2 2 2" xfId="52510"/>
    <cellStyle name="Normal 10 2 4 2 2 3 2 3 2 3" xfId="30427"/>
    <cellStyle name="Normal 10 2 4 2 2 3 2 3 2 4" xfId="42292"/>
    <cellStyle name="Normal 10 2 4 2 2 3 2 3 3" xfId="13517"/>
    <cellStyle name="Normal 10 2 4 2 2 3 2 3 3 2" xfId="23745"/>
    <cellStyle name="Normal 10 2 4 2 2 3 2 3 3 2 2" xfId="55282"/>
    <cellStyle name="Normal 10 2 4 2 2 3 2 3 3 3" xfId="33755"/>
    <cellStyle name="Normal 10 2 4 2 2 3 2 3 3 4" xfId="45064"/>
    <cellStyle name="Normal 10 2 4 2 2 3 2 3 4" xfId="16521"/>
    <cellStyle name="Normal 10 2 4 2 2 3 2 3 4 2" xfId="48060"/>
    <cellStyle name="Normal 10 2 4 2 2 3 2 3 5" xfId="27095"/>
    <cellStyle name="Normal 10 2 4 2 2 3 2 3 6" xfId="37856"/>
    <cellStyle name="Normal 10 2 4 2 2 3 2 4" xfId="7359"/>
    <cellStyle name="Normal 10 2 4 2 2 3 2 4 2" xfId="17604"/>
    <cellStyle name="Normal 10 2 4 2 2 3 2 4 2 2" xfId="49141"/>
    <cellStyle name="Normal 10 2 4 2 2 3 2 4 3" xfId="28763"/>
    <cellStyle name="Normal 10 2 4 2 2 3 2 4 4" xfId="38923"/>
    <cellStyle name="Normal 10 2 4 2 2 3 2 5" xfId="8892"/>
    <cellStyle name="Normal 10 2 4 2 2 3 2 5 2" xfId="19125"/>
    <cellStyle name="Normal 10 2 4 2 2 3 2 5 2 2" xfId="50662"/>
    <cellStyle name="Normal 10 2 4 2 2 3 2 5 3" xfId="32091"/>
    <cellStyle name="Normal 10 2 4 2 2 3 2 5 4" xfId="40444"/>
    <cellStyle name="Normal 10 2 4 2 2 3 2 6" xfId="11669"/>
    <cellStyle name="Normal 10 2 4 2 2 3 2 6 2" xfId="21897"/>
    <cellStyle name="Normal 10 2 4 2 2 3 2 6 2 2" xfId="53434"/>
    <cellStyle name="Normal 10 2 4 2 2 3 2 6 3" xfId="43216"/>
    <cellStyle name="Normal 10 2 4 2 2 3 2 7" xfId="14662"/>
    <cellStyle name="Normal 10 2 4 2 2 3 2 7 2" xfId="46201"/>
    <cellStyle name="Normal 10 2 4 2 2 3 2 8" xfId="25431"/>
    <cellStyle name="Normal 10 2 4 2 2 3 2 9" xfId="36008"/>
    <cellStyle name="Normal 10 2 4 2 2 3 3" xfId="4640"/>
    <cellStyle name="Normal 10 2 4 2 2 3 3 2" xfId="7782"/>
    <cellStyle name="Normal 10 2 4 2 2 3 3 2 2" xfId="18020"/>
    <cellStyle name="Normal 10 2 4 2 2 3 3 2 2 2" xfId="30843"/>
    <cellStyle name="Normal 10 2 4 2 2 3 3 2 2 3" xfId="49557"/>
    <cellStyle name="Normal 10 2 4 2 2 3 3 2 3" xfId="24748"/>
    <cellStyle name="Normal 10 2 4 2 2 3 3 2 3 2" xfId="34171"/>
    <cellStyle name="Normal 10 2 4 2 2 3 3 2 3 3" xfId="56274"/>
    <cellStyle name="Normal 10 2 4 2 2 3 3 2 4" xfId="27511"/>
    <cellStyle name="Normal 10 2 4 2 2 3 3 2 5" xfId="39339"/>
    <cellStyle name="Normal 10 2 4 2 2 3 3 3" xfId="9354"/>
    <cellStyle name="Normal 10 2 4 2 2 3 3 3 2" xfId="19587"/>
    <cellStyle name="Normal 10 2 4 2 2 3 3 3 2 2" xfId="51124"/>
    <cellStyle name="Normal 10 2 4 2 2 3 3 3 3" xfId="29179"/>
    <cellStyle name="Normal 10 2 4 2 2 3 3 3 4" xfId="40906"/>
    <cellStyle name="Normal 10 2 4 2 2 3 3 4" xfId="12131"/>
    <cellStyle name="Normal 10 2 4 2 2 3 3 4 2" xfId="22359"/>
    <cellStyle name="Normal 10 2 4 2 2 3 3 4 2 2" xfId="53896"/>
    <cellStyle name="Normal 10 2 4 2 2 3 3 4 3" xfId="32507"/>
    <cellStyle name="Normal 10 2 4 2 2 3 3 4 4" xfId="43678"/>
    <cellStyle name="Normal 10 2 4 2 2 3 3 5" xfId="15134"/>
    <cellStyle name="Normal 10 2 4 2 2 3 3 5 2" xfId="46673"/>
    <cellStyle name="Normal 10 2 4 2 2 3 3 6" xfId="25847"/>
    <cellStyle name="Normal 10 2 4 2 2 3 3 7" xfId="36470"/>
    <cellStyle name="Normal 10 2 4 2 2 3 4" xfId="5568"/>
    <cellStyle name="Normal 10 2 4 2 2 3 4 2" xfId="10278"/>
    <cellStyle name="Normal 10 2 4 2 2 3 4 2 2" xfId="20511"/>
    <cellStyle name="Normal 10 2 4 2 2 3 4 2 2 2" xfId="52048"/>
    <cellStyle name="Normal 10 2 4 2 2 3 4 2 3" xfId="30011"/>
    <cellStyle name="Normal 10 2 4 2 2 3 4 2 4" xfId="41830"/>
    <cellStyle name="Normal 10 2 4 2 2 3 4 3" xfId="13055"/>
    <cellStyle name="Normal 10 2 4 2 2 3 4 3 2" xfId="23283"/>
    <cellStyle name="Normal 10 2 4 2 2 3 4 3 2 2" xfId="54820"/>
    <cellStyle name="Normal 10 2 4 2 2 3 4 3 3" xfId="33339"/>
    <cellStyle name="Normal 10 2 4 2 2 3 4 3 4" xfId="44602"/>
    <cellStyle name="Normal 10 2 4 2 2 3 4 4" xfId="16059"/>
    <cellStyle name="Normal 10 2 4 2 2 3 4 4 2" xfId="47598"/>
    <cellStyle name="Normal 10 2 4 2 2 3 4 5" xfId="26679"/>
    <cellStyle name="Normal 10 2 4 2 2 3 4 6" xfId="37394"/>
    <cellStyle name="Normal 10 2 4 2 2 3 5" xfId="6823"/>
    <cellStyle name="Normal 10 2 4 2 2 3 5 2" xfId="17182"/>
    <cellStyle name="Normal 10 2 4 2 2 3 5 2 2" xfId="48719"/>
    <cellStyle name="Normal 10 2 4 2 2 3 5 3" xfId="28345"/>
    <cellStyle name="Normal 10 2 4 2 2 3 5 4" xfId="38507"/>
    <cellStyle name="Normal 10 2 4 2 2 3 6" xfId="8427"/>
    <cellStyle name="Normal 10 2 4 2 2 3 6 2" xfId="18663"/>
    <cellStyle name="Normal 10 2 4 2 2 3 6 2 2" xfId="50200"/>
    <cellStyle name="Normal 10 2 4 2 2 3 6 3" xfId="31675"/>
    <cellStyle name="Normal 10 2 4 2 2 3 6 4" xfId="39982"/>
    <cellStyle name="Normal 10 2 4 2 2 3 7" xfId="11207"/>
    <cellStyle name="Normal 10 2 4 2 2 3 7 2" xfId="21435"/>
    <cellStyle name="Normal 10 2 4 2 2 3 7 2 2" xfId="52972"/>
    <cellStyle name="Normal 10 2 4 2 2 3 7 3" xfId="42754"/>
    <cellStyle name="Normal 10 2 4 2 2 3 8" xfId="14067"/>
    <cellStyle name="Normal 10 2 4 2 2 3 8 2" xfId="45611"/>
    <cellStyle name="Normal 10 2 4 2 2 3 9" xfId="25015"/>
    <cellStyle name="Normal 10 2 4 2 2 4" xfId="4035"/>
    <cellStyle name="Normal 10 2 4 2 2 4 2" xfId="5101"/>
    <cellStyle name="Normal 10 2 4 2 2 4 2 2" xfId="7990"/>
    <cellStyle name="Normal 10 2 4 2 2 4 2 2 2" xfId="18228"/>
    <cellStyle name="Normal 10 2 4 2 2 4 2 2 2 2" xfId="31051"/>
    <cellStyle name="Normal 10 2 4 2 2 4 2 2 2 3" xfId="49765"/>
    <cellStyle name="Normal 10 2 4 2 2 4 2 2 3" xfId="24230"/>
    <cellStyle name="Normal 10 2 4 2 2 4 2 2 3 2" xfId="34379"/>
    <cellStyle name="Normal 10 2 4 2 2 4 2 2 3 3" xfId="55766"/>
    <cellStyle name="Normal 10 2 4 2 2 4 2 2 4" xfId="27719"/>
    <cellStyle name="Normal 10 2 4 2 2 4 2 2 5" xfId="39547"/>
    <cellStyle name="Normal 10 2 4 2 2 4 2 3" xfId="9813"/>
    <cellStyle name="Normal 10 2 4 2 2 4 2 3 2" xfId="20046"/>
    <cellStyle name="Normal 10 2 4 2 2 4 2 3 2 2" xfId="51583"/>
    <cellStyle name="Normal 10 2 4 2 2 4 2 3 3" xfId="29387"/>
    <cellStyle name="Normal 10 2 4 2 2 4 2 3 4" xfId="41365"/>
    <cellStyle name="Normal 10 2 4 2 2 4 2 4" xfId="12590"/>
    <cellStyle name="Normal 10 2 4 2 2 4 2 4 2" xfId="22818"/>
    <cellStyle name="Normal 10 2 4 2 2 4 2 4 2 2" xfId="54355"/>
    <cellStyle name="Normal 10 2 4 2 2 4 2 4 3" xfId="32715"/>
    <cellStyle name="Normal 10 2 4 2 2 4 2 4 4" xfId="44137"/>
    <cellStyle name="Normal 10 2 4 2 2 4 2 5" xfId="15594"/>
    <cellStyle name="Normal 10 2 4 2 2 4 2 5 2" xfId="47133"/>
    <cellStyle name="Normal 10 2 4 2 2 4 2 6" xfId="26055"/>
    <cellStyle name="Normal 10 2 4 2 2 4 2 7" xfId="36929"/>
    <cellStyle name="Normal 10 2 4 2 2 4 3" xfId="6029"/>
    <cellStyle name="Normal 10 2 4 2 2 4 3 2" xfId="10737"/>
    <cellStyle name="Normal 10 2 4 2 2 4 3 2 2" xfId="20970"/>
    <cellStyle name="Normal 10 2 4 2 2 4 3 2 2 2" xfId="52507"/>
    <cellStyle name="Normal 10 2 4 2 2 4 3 2 3" xfId="30219"/>
    <cellStyle name="Normal 10 2 4 2 2 4 3 2 4" xfId="42289"/>
    <cellStyle name="Normal 10 2 4 2 2 4 3 3" xfId="13514"/>
    <cellStyle name="Normal 10 2 4 2 2 4 3 3 2" xfId="23742"/>
    <cellStyle name="Normal 10 2 4 2 2 4 3 3 2 2" xfId="55279"/>
    <cellStyle name="Normal 10 2 4 2 2 4 3 3 3" xfId="33547"/>
    <cellStyle name="Normal 10 2 4 2 2 4 3 3 4" xfId="45061"/>
    <cellStyle name="Normal 10 2 4 2 2 4 3 4" xfId="16518"/>
    <cellStyle name="Normal 10 2 4 2 2 4 3 4 2" xfId="48057"/>
    <cellStyle name="Normal 10 2 4 2 2 4 3 5" xfId="26887"/>
    <cellStyle name="Normal 10 2 4 2 2 4 3 6" xfId="37853"/>
    <cellStyle name="Normal 10 2 4 2 2 4 4" xfId="7138"/>
    <cellStyle name="Normal 10 2 4 2 2 4 4 2" xfId="17395"/>
    <cellStyle name="Normal 10 2 4 2 2 4 4 2 2" xfId="48932"/>
    <cellStyle name="Normal 10 2 4 2 2 4 4 3" xfId="28555"/>
    <cellStyle name="Normal 10 2 4 2 2 4 4 4" xfId="38715"/>
    <cellStyle name="Normal 10 2 4 2 2 4 5" xfId="8889"/>
    <cellStyle name="Normal 10 2 4 2 2 4 5 2" xfId="19122"/>
    <cellStyle name="Normal 10 2 4 2 2 4 5 2 2" xfId="50659"/>
    <cellStyle name="Normal 10 2 4 2 2 4 5 3" xfId="31883"/>
    <cellStyle name="Normal 10 2 4 2 2 4 5 4" xfId="40441"/>
    <cellStyle name="Normal 10 2 4 2 2 4 6" xfId="11666"/>
    <cellStyle name="Normal 10 2 4 2 2 4 6 2" xfId="21894"/>
    <cellStyle name="Normal 10 2 4 2 2 4 6 2 2" xfId="53431"/>
    <cellStyle name="Normal 10 2 4 2 2 4 6 3" xfId="43213"/>
    <cellStyle name="Normal 10 2 4 2 2 4 7" xfId="14659"/>
    <cellStyle name="Normal 10 2 4 2 2 4 7 2" xfId="46198"/>
    <cellStyle name="Normal 10 2 4 2 2 4 8" xfId="25223"/>
    <cellStyle name="Normal 10 2 4 2 2 4 9" xfId="36005"/>
    <cellStyle name="Normal 10 2 4 2 2 5" xfId="4637"/>
    <cellStyle name="Normal 10 2 4 2 2 5 2" xfId="7572"/>
    <cellStyle name="Normal 10 2 4 2 2 5 2 2" xfId="17812"/>
    <cellStyle name="Normal 10 2 4 2 2 5 2 2 2" xfId="30635"/>
    <cellStyle name="Normal 10 2 4 2 2 5 2 2 3" xfId="49349"/>
    <cellStyle name="Normal 10 2 4 2 2 5 2 3" xfId="24540"/>
    <cellStyle name="Normal 10 2 4 2 2 5 2 3 2" xfId="33963"/>
    <cellStyle name="Normal 10 2 4 2 2 5 2 3 3" xfId="56070"/>
    <cellStyle name="Normal 10 2 4 2 2 5 2 4" xfId="27303"/>
    <cellStyle name="Normal 10 2 4 2 2 5 2 5" xfId="39131"/>
    <cellStyle name="Normal 10 2 4 2 2 5 3" xfId="9351"/>
    <cellStyle name="Normal 10 2 4 2 2 5 3 2" xfId="19584"/>
    <cellStyle name="Normal 10 2 4 2 2 5 3 2 2" xfId="51121"/>
    <cellStyle name="Normal 10 2 4 2 2 5 3 3" xfId="28971"/>
    <cellStyle name="Normal 10 2 4 2 2 5 3 4" xfId="40903"/>
    <cellStyle name="Normal 10 2 4 2 2 5 4" xfId="12128"/>
    <cellStyle name="Normal 10 2 4 2 2 5 4 2" xfId="22356"/>
    <cellStyle name="Normal 10 2 4 2 2 5 4 2 2" xfId="53893"/>
    <cellStyle name="Normal 10 2 4 2 2 5 4 3" xfId="32299"/>
    <cellStyle name="Normal 10 2 4 2 2 5 4 4" xfId="43675"/>
    <cellStyle name="Normal 10 2 4 2 2 5 5" xfId="15131"/>
    <cellStyle name="Normal 10 2 4 2 2 5 5 2" xfId="46670"/>
    <cellStyle name="Normal 10 2 4 2 2 5 6" xfId="25639"/>
    <cellStyle name="Normal 10 2 4 2 2 5 7" xfId="36467"/>
    <cellStyle name="Normal 10 2 4 2 2 6" xfId="5565"/>
    <cellStyle name="Normal 10 2 4 2 2 6 2" xfId="10275"/>
    <cellStyle name="Normal 10 2 4 2 2 6 2 2" xfId="20508"/>
    <cellStyle name="Normal 10 2 4 2 2 6 2 2 2" xfId="52045"/>
    <cellStyle name="Normal 10 2 4 2 2 6 2 3" xfId="29803"/>
    <cellStyle name="Normal 10 2 4 2 2 6 2 4" xfId="41827"/>
    <cellStyle name="Normal 10 2 4 2 2 6 3" xfId="13052"/>
    <cellStyle name="Normal 10 2 4 2 2 6 3 2" xfId="23280"/>
    <cellStyle name="Normal 10 2 4 2 2 6 3 2 2" xfId="54817"/>
    <cellStyle name="Normal 10 2 4 2 2 6 3 3" xfId="33131"/>
    <cellStyle name="Normal 10 2 4 2 2 6 3 4" xfId="44599"/>
    <cellStyle name="Normal 10 2 4 2 2 6 4" xfId="16056"/>
    <cellStyle name="Normal 10 2 4 2 2 6 4 2" xfId="47595"/>
    <cellStyle name="Normal 10 2 4 2 2 6 5" xfId="26471"/>
    <cellStyle name="Normal 10 2 4 2 2 6 6" xfId="37391"/>
    <cellStyle name="Normal 10 2 4 2 2 7" xfId="6503"/>
    <cellStyle name="Normal 10 2 4 2 2 7 2" xfId="16969"/>
    <cellStyle name="Normal 10 2 4 2 2 7 2 2" xfId="48507"/>
    <cellStyle name="Normal 10 2 4 2 2 7 3" xfId="28137"/>
    <cellStyle name="Normal 10 2 4 2 2 7 4" xfId="38299"/>
    <cellStyle name="Normal 10 2 4 2 2 8" xfId="8424"/>
    <cellStyle name="Normal 10 2 4 2 2 8 2" xfId="18660"/>
    <cellStyle name="Normal 10 2 4 2 2 8 2 2" xfId="50197"/>
    <cellStyle name="Normal 10 2 4 2 2 8 3" xfId="31467"/>
    <cellStyle name="Normal 10 2 4 2 2 8 4" xfId="39979"/>
    <cellStyle name="Normal 10 2 4 2 2 9" xfId="11204"/>
    <cellStyle name="Normal 10 2 4 2 2 9 2" xfId="21432"/>
    <cellStyle name="Normal 10 2 4 2 2 9 2 2" xfId="52969"/>
    <cellStyle name="Normal 10 2 4 2 2 9 3" xfId="42751"/>
    <cellStyle name="Normal 10 2 4 2 3" xfId="1260"/>
    <cellStyle name="Normal 10 2 4 2 3 10" xfId="24808"/>
    <cellStyle name="Normal 10 2 4 2 3 11" xfId="35547"/>
    <cellStyle name="Normal 10 2 4 2 3 2" xfId="1261"/>
    <cellStyle name="Normal 10 2 4 2 3 2 10" xfId="35548"/>
    <cellStyle name="Normal 10 2 4 2 3 2 2" xfId="4040"/>
    <cellStyle name="Normal 10 2 4 2 3 2 2 2" xfId="5106"/>
    <cellStyle name="Normal 10 2 4 2 3 2 2 2 2" xfId="8200"/>
    <cellStyle name="Normal 10 2 4 2 3 2 2 2 2 2" xfId="18438"/>
    <cellStyle name="Normal 10 2 4 2 3 2 2 2 2 2 2" xfId="31261"/>
    <cellStyle name="Normal 10 2 4 2 3 2 2 2 2 2 3" xfId="49975"/>
    <cellStyle name="Normal 10 2 4 2 3 2 2 2 2 3" xfId="24608"/>
    <cellStyle name="Normal 10 2 4 2 3 2 2 2 2 3 2" xfId="34589"/>
    <cellStyle name="Normal 10 2 4 2 3 2 2 2 2 3 3" xfId="56135"/>
    <cellStyle name="Normal 10 2 4 2 3 2 2 2 2 4" xfId="27929"/>
    <cellStyle name="Normal 10 2 4 2 3 2 2 2 2 5" xfId="39757"/>
    <cellStyle name="Normal 10 2 4 2 3 2 2 2 3" xfId="9818"/>
    <cellStyle name="Normal 10 2 4 2 3 2 2 2 3 2" xfId="20051"/>
    <cellStyle name="Normal 10 2 4 2 3 2 2 2 3 2 2" xfId="51588"/>
    <cellStyle name="Normal 10 2 4 2 3 2 2 2 3 3" xfId="29597"/>
    <cellStyle name="Normal 10 2 4 2 3 2 2 2 3 4" xfId="41370"/>
    <cellStyle name="Normal 10 2 4 2 3 2 2 2 4" xfId="12595"/>
    <cellStyle name="Normal 10 2 4 2 3 2 2 2 4 2" xfId="22823"/>
    <cellStyle name="Normal 10 2 4 2 3 2 2 2 4 2 2" xfId="54360"/>
    <cellStyle name="Normal 10 2 4 2 3 2 2 2 4 3" xfId="32925"/>
    <cellStyle name="Normal 10 2 4 2 3 2 2 2 4 4" xfId="44142"/>
    <cellStyle name="Normal 10 2 4 2 3 2 2 2 5" xfId="15599"/>
    <cellStyle name="Normal 10 2 4 2 3 2 2 2 5 2" xfId="47138"/>
    <cellStyle name="Normal 10 2 4 2 3 2 2 2 6" xfId="26265"/>
    <cellStyle name="Normal 10 2 4 2 3 2 2 2 7" xfId="36934"/>
    <cellStyle name="Normal 10 2 4 2 3 2 2 3" xfId="6034"/>
    <cellStyle name="Normal 10 2 4 2 3 2 2 3 2" xfId="10742"/>
    <cellStyle name="Normal 10 2 4 2 3 2 2 3 2 2" xfId="20975"/>
    <cellStyle name="Normal 10 2 4 2 3 2 2 3 2 2 2" xfId="52512"/>
    <cellStyle name="Normal 10 2 4 2 3 2 2 3 2 3" xfId="30429"/>
    <cellStyle name="Normal 10 2 4 2 3 2 2 3 2 4" xfId="42294"/>
    <cellStyle name="Normal 10 2 4 2 3 2 2 3 3" xfId="13519"/>
    <cellStyle name="Normal 10 2 4 2 3 2 2 3 3 2" xfId="23747"/>
    <cellStyle name="Normal 10 2 4 2 3 2 2 3 3 2 2" xfId="55284"/>
    <cellStyle name="Normal 10 2 4 2 3 2 2 3 3 3" xfId="33757"/>
    <cellStyle name="Normal 10 2 4 2 3 2 2 3 3 4" xfId="45066"/>
    <cellStyle name="Normal 10 2 4 2 3 2 2 3 4" xfId="16523"/>
    <cellStyle name="Normal 10 2 4 2 3 2 2 3 4 2" xfId="48062"/>
    <cellStyle name="Normal 10 2 4 2 3 2 2 3 5" xfId="27097"/>
    <cellStyle name="Normal 10 2 4 2 3 2 2 3 6" xfId="37858"/>
    <cellStyle name="Normal 10 2 4 2 3 2 2 4" xfId="7361"/>
    <cellStyle name="Normal 10 2 4 2 3 2 2 4 2" xfId="17606"/>
    <cellStyle name="Normal 10 2 4 2 3 2 2 4 2 2" xfId="49143"/>
    <cellStyle name="Normal 10 2 4 2 3 2 2 4 3" xfId="28765"/>
    <cellStyle name="Normal 10 2 4 2 3 2 2 4 4" xfId="38925"/>
    <cellStyle name="Normal 10 2 4 2 3 2 2 5" xfId="8894"/>
    <cellStyle name="Normal 10 2 4 2 3 2 2 5 2" xfId="19127"/>
    <cellStyle name="Normal 10 2 4 2 3 2 2 5 2 2" xfId="50664"/>
    <cellStyle name="Normal 10 2 4 2 3 2 2 5 3" xfId="32093"/>
    <cellStyle name="Normal 10 2 4 2 3 2 2 5 4" xfId="40446"/>
    <cellStyle name="Normal 10 2 4 2 3 2 2 6" xfId="11671"/>
    <cellStyle name="Normal 10 2 4 2 3 2 2 6 2" xfId="21899"/>
    <cellStyle name="Normal 10 2 4 2 3 2 2 6 2 2" xfId="53436"/>
    <cellStyle name="Normal 10 2 4 2 3 2 2 6 3" xfId="43218"/>
    <cellStyle name="Normal 10 2 4 2 3 2 2 7" xfId="14664"/>
    <cellStyle name="Normal 10 2 4 2 3 2 2 7 2" xfId="46203"/>
    <cellStyle name="Normal 10 2 4 2 3 2 2 8" xfId="25433"/>
    <cellStyle name="Normal 10 2 4 2 3 2 2 9" xfId="36010"/>
    <cellStyle name="Normal 10 2 4 2 3 2 3" xfId="4642"/>
    <cellStyle name="Normal 10 2 4 2 3 2 3 2" xfId="7784"/>
    <cellStyle name="Normal 10 2 4 2 3 2 3 2 2" xfId="18022"/>
    <cellStyle name="Normal 10 2 4 2 3 2 3 2 2 2" xfId="30845"/>
    <cellStyle name="Normal 10 2 4 2 3 2 3 2 2 3" xfId="49559"/>
    <cellStyle name="Normal 10 2 4 2 3 2 3 2 3" xfId="24730"/>
    <cellStyle name="Normal 10 2 4 2 3 2 3 2 3 2" xfId="34173"/>
    <cellStyle name="Normal 10 2 4 2 3 2 3 2 3 3" xfId="56256"/>
    <cellStyle name="Normal 10 2 4 2 3 2 3 2 4" xfId="27513"/>
    <cellStyle name="Normal 10 2 4 2 3 2 3 2 5" xfId="39341"/>
    <cellStyle name="Normal 10 2 4 2 3 2 3 3" xfId="9356"/>
    <cellStyle name="Normal 10 2 4 2 3 2 3 3 2" xfId="19589"/>
    <cellStyle name="Normal 10 2 4 2 3 2 3 3 2 2" xfId="51126"/>
    <cellStyle name="Normal 10 2 4 2 3 2 3 3 3" xfId="29181"/>
    <cellStyle name="Normal 10 2 4 2 3 2 3 3 4" xfId="40908"/>
    <cellStyle name="Normal 10 2 4 2 3 2 3 4" xfId="12133"/>
    <cellStyle name="Normal 10 2 4 2 3 2 3 4 2" xfId="22361"/>
    <cellStyle name="Normal 10 2 4 2 3 2 3 4 2 2" xfId="53898"/>
    <cellStyle name="Normal 10 2 4 2 3 2 3 4 3" xfId="32509"/>
    <cellStyle name="Normal 10 2 4 2 3 2 3 4 4" xfId="43680"/>
    <cellStyle name="Normal 10 2 4 2 3 2 3 5" xfId="15136"/>
    <cellStyle name="Normal 10 2 4 2 3 2 3 5 2" xfId="46675"/>
    <cellStyle name="Normal 10 2 4 2 3 2 3 6" xfId="25849"/>
    <cellStyle name="Normal 10 2 4 2 3 2 3 7" xfId="36472"/>
    <cellStyle name="Normal 10 2 4 2 3 2 4" xfId="5570"/>
    <cellStyle name="Normal 10 2 4 2 3 2 4 2" xfId="10280"/>
    <cellStyle name="Normal 10 2 4 2 3 2 4 2 2" xfId="20513"/>
    <cellStyle name="Normal 10 2 4 2 3 2 4 2 2 2" xfId="52050"/>
    <cellStyle name="Normal 10 2 4 2 3 2 4 2 3" xfId="30013"/>
    <cellStyle name="Normal 10 2 4 2 3 2 4 2 4" xfId="41832"/>
    <cellStyle name="Normal 10 2 4 2 3 2 4 3" xfId="13057"/>
    <cellStyle name="Normal 10 2 4 2 3 2 4 3 2" xfId="23285"/>
    <cellStyle name="Normal 10 2 4 2 3 2 4 3 2 2" xfId="54822"/>
    <cellStyle name="Normal 10 2 4 2 3 2 4 3 3" xfId="33341"/>
    <cellStyle name="Normal 10 2 4 2 3 2 4 3 4" xfId="44604"/>
    <cellStyle name="Normal 10 2 4 2 3 2 4 4" xfId="16061"/>
    <cellStyle name="Normal 10 2 4 2 3 2 4 4 2" xfId="47600"/>
    <cellStyle name="Normal 10 2 4 2 3 2 4 5" xfId="26681"/>
    <cellStyle name="Normal 10 2 4 2 3 2 4 6" xfId="37396"/>
    <cellStyle name="Normal 10 2 4 2 3 2 5" xfId="6825"/>
    <cellStyle name="Normal 10 2 4 2 3 2 5 2" xfId="17184"/>
    <cellStyle name="Normal 10 2 4 2 3 2 5 2 2" xfId="48721"/>
    <cellStyle name="Normal 10 2 4 2 3 2 5 3" xfId="28347"/>
    <cellStyle name="Normal 10 2 4 2 3 2 5 4" xfId="38509"/>
    <cellStyle name="Normal 10 2 4 2 3 2 6" xfId="8429"/>
    <cellStyle name="Normal 10 2 4 2 3 2 6 2" xfId="18665"/>
    <cellStyle name="Normal 10 2 4 2 3 2 6 2 2" xfId="50202"/>
    <cellStyle name="Normal 10 2 4 2 3 2 6 3" xfId="31677"/>
    <cellStyle name="Normal 10 2 4 2 3 2 6 4" xfId="39984"/>
    <cellStyle name="Normal 10 2 4 2 3 2 7" xfId="11209"/>
    <cellStyle name="Normal 10 2 4 2 3 2 7 2" xfId="21437"/>
    <cellStyle name="Normal 10 2 4 2 3 2 7 2 2" xfId="52974"/>
    <cellStyle name="Normal 10 2 4 2 3 2 7 3" xfId="42756"/>
    <cellStyle name="Normal 10 2 4 2 3 2 8" xfId="14069"/>
    <cellStyle name="Normal 10 2 4 2 3 2 8 2" xfId="45613"/>
    <cellStyle name="Normal 10 2 4 2 3 2 9" xfId="25017"/>
    <cellStyle name="Normal 10 2 4 2 3 3" xfId="4039"/>
    <cellStyle name="Normal 10 2 4 2 3 3 2" xfId="5105"/>
    <cellStyle name="Normal 10 2 4 2 3 3 2 2" xfId="7992"/>
    <cellStyle name="Normal 10 2 4 2 3 3 2 2 2" xfId="18230"/>
    <cellStyle name="Normal 10 2 4 2 3 3 2 2 2 2" xfId="31053"/>
    <cellStyle name="Normal 10 2 4 2 3 3 2 2 2 3" xfId="49767"/>
    <cellStyle name="Normal 10 2 4 2 3 3 2 2 3" xfId="24407"/>
    <cellStyle name="Normal 10 2 4 2 3 3 2 2 3 2" xfId="34381"/>
    <cellStyle name="Normal 10 2 4 2 3 3 2 2 3 3" xfId="55939"/>
    <cellStyle name="Normal 10 2 4 2 3 3 2 2 4" xfId="27721"/>
    <cellStyle name="Normal 10 2 4 2 3 3 2 2 5" xfId="39549"/>
    <cellStyle name="Normal 10 2 4 2 3 3 2 3" xfId="9817"/>
    <cellStyle name="Normal 10 2 4 2 3 3 2 3 2" xfId="20050"/>
    <cellStyle name="Normal 10 2 4 2 3 3 2 3 2 2" xfId="51587"/>
    <cellStyle name="Normal 10 2 4 2 3 3 2 3 3" xfId="29389"/>
    <cellStyle name="Normal 10 2 4 2 3 3 2 3 4" xfId="41369"/>
    <cellStyle name="Normal 10 2 4 2 3 3 2 4" xfId="12594"/>
    <cellStyle name="Normal 10 2 4 2 3 3 2 4 2" xfId="22822"/>
    <cellStyle name="Normal 10 2 4 2 3 3 2 4 2 2" xfId="54359"/>
    <cellStyle name="Normal 10 2 4 2 3 3 2 4 3" xfId="32717"/>
    <cellStyle name="Normal 10 2 4 2 3 3 2 4 4" xfId="44141"/>
    <cellStyle name="Normal 10 2 4 2 3 3 2 5" xfId="15598"/>
    <cellStyle name="Normal 10 2 4 2 3 3 2 5 2" xfId="47137"/>
    <cellStyle name="Normal 10 2 4 2 3 3 2 6" xfId="26057"/>
    <cellStyle name="Normal 10 2 4 2 3 3 2 7" xfId="36933"/>
    <cellStyle name="Normal 10 2 4 2 3 3 3" xfId="6033"/>
    <cellStyle name="Normal 10 2 4 2 3 3 3 2" xfId="10741"/>
    <cellStyle name="Normal 10 2 4 2 3 3 3 2 2" xfId="20974"/>
    <cellStyle name="Normal 10 2 4 2 3 3 3 2 2 2" xfId="52511"/>
    <cellStyle name="Normal 10 2 4 2 3 3 3 2 3" xfId="30221"/>
    <cellStyle name="Normal 10 2 4 2 3 3 3 2 4" xfId="42293"/>
    <cellStyle name="Normal 10 2 4 2 3 3 3 3" xfId="13518"/>
    <cellStyle name="Normal 10 2 4 2 3 3 3 3 2" xfId="23746"/>
    <cellStyle name="Normal 10 2 4 2 3 3 3 3 2 2" xfId="55283"/>
    <cellStyle name="Normal 10 2 4 2 3 3 3 3 3" xfId="33549"/>
    <cellStyle name="Normal 10 2 4 2 3 3 3 3 4" xfId="45065"/>
    <cellStyle name="Normal 10 2 4 2 3 3 3 4" xfId="16522"/>
    <cellStyle name="Normal 10 2 4 2 3 3 3 4 2" xfId="48061"/>
    <cellStyle name="Normal 10 2 4 2 3 3 3 5" xfId="26889"/>
    <cellStyle name="Normal 10 2 4 2 3 3 3 6" xfId="37857"/>
    <cellStyle name="Normal 10 2 4 2 3 3 4" xfId="7140"/>
    <cellStyle name="Normal 10 2 4 2 3 3 4 2" xfId="17397"/>
    <cellStyle name="Normal 10 2 4 2 3 3 4 2 2" xfId="48934"/>
    <cellStyle name="Normal 10 2 4 2 3 3 4 3" xfId="28557"/>
    <cellStyle name="Normal 10 2 4 2 3 3 4 4" xfId="38717"/>
    <cellStyle name="Normal 10 2 4 2 3 3 5" xfId="8893"/>
    <cellStyle name="Normal 10 2 4 2 3 3 5 2" xfId="19126"/>
    <cellStyle name="Normal 10 2 4 2 3 3 5 2 2" xfId="50663"/>
    <cellStyle name="Normal 10 2 4 2 3 3 5 3" xfId="31885"/>
    <cellStyle name="Normal 10 2 4 2 3 3 5 4" xfId="40445"/>
    <cellStyle name="Normal 10 2 4 2 3 3 6" xfId="11670"/>
    <cellStyle name="Normal 10 2 4 2 3 3 6 2" xfId="21898"/>
    <cellStyle name="Normal 10 2 4 2 3 3 6 2 2" xfId="53435"/>
    <cellStyle name="Normal 10 2 4 2 3 3 6 3" xfId="43217"/>
    <cellStyle name="Normal 10 2 4 2 3 3 7" xfId="14663"/>
    <cellStyle name="Normal 10 2 4 2 3 3 7 2" xfId="46202"/>
    <cellStyle name="Normal 10 2 4 2 3 3 8" xfId="25225"/>
    <cellStyle name="Normal 10 2 4 2 3 3 9" xfId="36009"/>
    <cellStyle name="Normal 10 2 4 2 3 4" xfId="4641"/>
    <cellStyle name="Normal 10 2 4 2 3 4 2" xfId="7574"/>
    <cellStyle name="Normal 10 2 4 2 3 4 2 2" xfId="17814"/>
    <cellStyle name="Normal 10 2 4 2 3 4 2 2 2" xfId="30637"/>
    <cellStyle name="Normal 10 2 4 2 3 4 2 2 3" xfId="49351"/>
    <cellStyle name="Normal 10 2 4 2 3 4 2 3" xfId="24343"/>
    <cellStyle name="Normal 10 2 4 2 3 4 2 3 2" xfId="33965"/>
    <cellStyle name="Normal 10 2 4 2 3 4 2 3 3" xfId="55875"/>
    <cellStyle name="Normal 10 2 4 2 3 4 2 4" xfId="27305"/>
    <cellStyle name="Normal 10 2 4 2 3 4 2 5" xfId="39133"/>
    <cellStyle name="Normal 10 2 4 2 3 4 3" xfId="9355"/>
    <cellStyle name="Normal 10 2 4 2 3 4 3 2" xfId="19588"/>
    <cellStyle name="Normal 10 2 4 2 3 4 3 2 2" xfId="51125"/>
    <cellStyle name="Normal 10 2 4 2 3 4 3 3" xfId="28973"/>
    <cellStyle name="Normal 10 2 4 2 3 4 3 4" xfId="40907"/>
    <cellStyle name="Normal 10 2 4 2 3 4 4" xfId="12132"/>
    <cellStyle name="Normal 10 2 4 2 3 4 4 2" xfId="22360"/>
    <cellStyle name="Normal 10 2 4 2 3 4 4 2 2" xfId="53897"/>
    <cellStyle name="Normal 10 2 4 2 3 4 4 3" xfId="32301"/>
    <cellStyle name="Normal 10 2 4 2 3 4 4 4" xfId="43679"/>
    <cellStyle name="Normal 10 2 4 2 3 4 5" xfId="15135"/>
    <cellStyle name="Normal 10 2 4 2 3 4 5 2" xfId="46674"/>
    <cellStyle name="Normal 10 2 4 2 3 4 6" xfId="25641"/>
    <cellStyle name="Normal 10 2 4 2 3 4 7" xfId="36471"/>
    <cellStyle name="Normal 10 2 4 2 3 5" xfId="5569"/>
    <cellStyle name="Normal 10 2 4 2 3 5 2" xfId="10279"/>
    <cellStyle name="Normal 10 2 4 2 3 5 2 2" xfId="20512"/>
    <cellStyle name="Normal 10 2 4 2 3 5 2 2 2" xfId="52049"/>
    <cellStyle name="Normal 10 2 4 2 3 5 2 3" xfId="29805"/>
    <cellStyle name="Normal 10 2 4 2 3 5 2 4" xfId="41831"/>
    <cellStyle name="Normal 10 2 4 2 3 5 3" xfId="13056"/>
    <cellStyle name="Normal 10 2 4 2 3 5 3 2" xfId="23284"/>
    <cellStyle name="Normal 10 2 4 2 3 5 3 2 2" xfId="54821"/>
    <cellStyle name="Normal 10 2 4 2 3 5 3 3" xfId="33133"/>
    <cellStyle name="Normal 10 2 4 2 3 5 3 4" xfId="44603"/>
    <cellStyle name="Normal 10 2 4 2 3 5 4" xfId="16060"/>
    <cellStyle name="Normal 10 2 4 2 3 5 4 2" xfId="47599"/>
    <cellStyle name="Normal 10 2 4 2 3 5 5" xfId="26473"/>
    <cellStyle name="Normal 10 2 4 2 3 5 6" xfId="37395"/>
    <cellStyle name="Normal 10 2 4 2 3 6" xfId="6505"/>
    <cellStyle name="Normal 10 2 4 2 3 6 2" xfId="16971"/>
    <cellStyle name="Normal 10 2 4 2 3 6 2 2" xfId="48509"/>
    <cellStyle name="Normal 10 2 4 2 3 6 3" xfId="28139"/>
    <cellStyle name="Normal 10 2 4 2 3 6 4" xfId="38301"/>
    <cellStyle name="Normal 10 2 4 2 3 7" xfId="8428"/>
    <cellStyle name="Normal 10 2 4 2 3 7 2" xfId="18664"/>
    <cellStyle name="Normal 10 2 4 2 3 7 2 2" xfId="50201"/>
    <cellStyle name="Normal 10 2 4 2 3 7 3" xfId="31469"/>
    <cellStyle name="Normal 10 2 4 2 3 7 4" xfId="39983"/>
    <cellStyle name="Normal 10 2 4 2 3 8" xfId="11208"/>
    <cellStyle name="Normal 10 2 4 2 3 8 2" xfId="21436"/>
    <cellStyle name="Normal 10 2 4 2 3 8 2 2" xfId="52973"/>
    <cellStyle name="Normal 10 2 4 2 3 8 3" xfId="42755"/>
    <cellStyle name="Normal 10 2 4 2 3 9" xfId="14068"/>
    <cellStyle name="Normal 10 2 4 2 3 9 2" xfId="45612"/>
    <cellStyle name="Normal 10 2 4 2 4" xfId="1262"/>
    <cellStyle name="Normal 10 2 4 2 4 10" xfId="35549"/>
    <cellStyle name="Normal 10 2 4 2 4 2" xfId="4041"/>
    <cellStyle name="Normal 10 2 4 2 4 2 2" xfId="5107"/>
    <cellStyle name="Normal 10 2 4 2 4 2 2 2" xfId="8197"/>
    <cellStyle name="Normal 10 2 4 2 4 2 2 2 2" xfId="18435"/>
    <cellStyle name="Normal 10 2 4 2 4 2 2 2 2 2" xfId="31258"/>
    <cellStyle name="Normal 10 2 4 2 4 2 2 2 2 3" xfId="49972"/>
    <cellStyle name="Normal 10 2 4 2 4 2 2 2 3" xfId="24183"/>
    <cellStyle name="Normal 10 2 4 2 4 2 2 2 3 2" xfId="34586"/>
    <cellStyle name="Normal 10 2 4 2 4 2 2 2 3 3" xfId="55719"/>
    <cellStyle name="Normal 10 2 4 2 4 2 2 2 4" xfId="27926"/>
    <cellStyle name="Normal 10 2 4 2 4 2 2 2 5" xfId="39754"/>
    <cellStyle name="Normal 10 2 4 2 4 2 2 3" xfId="9819"/>
    <cellStyle name="Normal 10 2 4 2 4 2 2 3 2" xfId="20052"/>
    <cellStyle name="Normal 10 2 4 2 4 2 2 3 2 2" xfId="51589"/>
    <cellStyle name="Normal 10 2 4 2 4 2 2 3 3" xfId="29594"/>
    <cellStyle name="Normal 10 2 4 2 4 2 2 3 4" xfId="41371"/>
    <cellStyle name="Normal 10 2 4 2 4 2 2 4" xfId="12596"/>
    <cellStyle name="Normal 10 2 4 2 4 2 2 4 2" xfId="22824"/>
    <cellStyle name="Normal 10 2 4 2 4 2 2 4 2 2" xfId="54361"/>
    <cellStyle name="Normal 10 2 4 2 4 2 2 4 3" xfId="32922"/>
    <cellStyle name="Normal 10 2 4 2 4 2 2 4 4" xfId="44143"/>
    <cellStyle name="Normal 10 2 4 2 4 2 2 5" xfId="15600"/>
    <cellStyle name="Normal 10 2 4 2 4 2 2 5 2" xfId="47139"/>
    <cellStyle name="Normal 10 2 4 2 4 2 2 6" xfId="26262"/>
    <cellStyle name="Normal 10 2 4 2 4 2 2 7" xfId="36935"/>
    <cellStyle name="Normal 10 2 4 2 4 2 3" xfId="6035"/>
    <cellStyle name="Normal 10 2 4 2 4 2 3 2" xfId="10743"/>
    <cellStyle name="Normal 10 2 4 2 4 2 3 2 2" xfId="20976"/>
    <cellStyle name="Normal 10 2 4 2 4 2 3 2 2 2" xfId="52513"/>
    <cellStyle name="Normal 10 2 4 2 4 2 3 2 3" xfId="30426"/>
    <cellStyle name="Normal 10 2 4 2 4 2 3 2 4" xfId="42295"/>
    <cellStyle name="Normal 10 2 4 2 4 2 3 3" xfId="13520"/>
    <cellStyle name="Normal 10 2 4 2 4 2 3 3 2" xfId="23748"/>
    <cellStyle name="Normal 10 2 4 2 4 2 3 3 2 2" xfId="55285"/>
    <cellStyle name="Normal 10 2 4 2 4 2 3 3 3" xfId="33754"/>
    <cellStyle name="Normal 10 2 4 2 4 2 3 3 4" xfId="45067"/>
    <cellStyle name="Normal 10 2 4 2 4 2 3 4" xfId="16524"/>
    <cellStyle name="Normal 10 2 4 2 4 2 3 4 2" xfId="48063"/>
    <cellStyle name="Normal 10 2 4 2 4 2 3 5" xfId="27094"/>
    <cellStyle name="Normal 10 2 4 2 4 2 3 6" xfId="37859"/>
    <cellStyle name="Normal 10 2 4 2 4 2 4" xfId="7358"/>
    <cellStyle name="Normal 10 2 4 2 4 2 4 2" xfId="17603"/>
    <cellStyle name="Normal 10 2 4 2 4 2 4 2 2" xfId="49140"/>
    <cellStyle name="Normal 10 2 4 2 4 2 4 3" xfId="28762"/>
    <cellStyle name="Normal 10 2 4 2 4 2 4 4" xfId="38922"/>
    <cellStyle name="Normal 10 2 4 2 4 2 5" xfId="8895"/>
    <cellStyle name="Normal 10 2 4 2 4 2 5 2" xfId="19128"/>
    <cellStyle name="Normal 10 2 4 2 4 2 5 2 2" xfId="50665"/>
    <cellStyle name="Normal 10 2 4 2 4 2 5 3" xfId="32090"/>
    <cellStyle name="Normal 10 2 4 2 4 2 5 4" xfId="40447"/>
    <cellStyle name="Normal 10 2 4 2 4 2 6" xfId="11672"/>
    <cellStyle name="Normal 10 2 4 2 4 2 6 2" xfId="21900"/>
    <cellStyle name="Normal 10 2 4 2 4 2 6 2 2" xfId="53437"/>
    <cellStyle name="Normal 10 2 4 2 4 2 6 3" xfId="43219"/>
    <cellStyle name="Normal 10 2 4 2 4 2 7" xfId="14665"/>
    <cellStyle name="Normal 10 2 4 2 4 2 7 2" xfId="46204"/>
    <cellStyle name="Normal 10 2 4 2 4 2 8" xfId="25430"/>
    <cellStyle name="Normal 10 2 4 2 4 2 9" xfId="36011"/>
    <cellStyle name="Normal 10 2 4 2 4 3" xfId="4643"/>
    <cellStyle name="Normal 10 2 4 2 4 3 2" xfId="7781"/>
    <cellStyle name="Normal 10 2 4 2 4 3 2 2" xfId="18019"/>
    <cellStyle name="Normal 10 2 4 2 4 3 2 2 2" xfId="30842"/>
    <cellStyle name="Normal 10 2 4 2 4 3 2 2 3" xfId="49556"/>
    <cellStyle name="Normal 10 2 4 2 4 3 2 3" xfId="24616"/>
    <cellStyle name="Normal 10 2 4 2 4 3 2 3 2" xfId="34170"/>
    <cellStyle name="Normal 10 2 4 2 4 3 2 3 3" xfId="56143"/>
    <cellStyle name="Normal 10 2 4 2 4 3 2 4" xfId="27510"/>
    <cellStyle name="Normal 10 2 4 2 4 3 2 5" xfId="39338"/>
    <cellStyle name="Normal 10 2 4 2 4 3 3" xfId="9357"/>
    <cellStyle name="Normal 10 2 4 2 4 3 3 2" xfId="19590"/>
    <cellStyle name="Normal 10 2 4 2 4 3 3 2 2" xfId="51127"/>
    <cellStyle name="Normal 10 2 4 2 4 3 3 3" xfId="29178"/>
    <cellStyle name="Normal 10 2 4 2 4 3 3 4" xfId="40909"/>
    <cellStyle name="Normal 10 2 4 2 4 3 4" xfId="12134"/>
    <cellStyle name="Normal 10 2 4 2 4 3 4 2" xfId="22362"/>
    <cellStyle name="Normal 10 2 4 2 4 3 4 2 2" xfId="53899"/>
    <cellStyle name="Normal 10 2 4 2 4 3 4 3" xfId="32506"/>
    <cellStyle name="Normal 10 2 4 2 4 3 4 4" xfId="43681"/>
    <cellStyle name="Normal 10 2 4 2 4 3 5" xfId="15137"/>
    <cellStyle name="Normal 10 2 4 2 4 3 5 2" xfId="46676"/>
    <cellStyle name="Normal 10 2 4 2 4 3 6" xfId="25846"/>
    <cellStyle name="Normal 10 2 4 2 4 3 7" xfId="36473"/>
    <cellStyle name="Normal 10 2 4 2 4 4" xfId="5571"/>
    <cellStyle name="Normal 10 2 4 2 4 4 2" xfId="10281"/>
    <cellStyle name="Normal 10 2 4 2 4 4 2 2" xfId="20514"/>
    <cellStyle name="Normal 10 2 4 2 4 4 2 2 2" xfId="52051"/>
    <cellStyle name="Normal 10 2 4 2 4 4 2 3" xfId="30010"/>
    <cellStyle name="Normal 10 2 4 2 4 4 2 4" xfId="41833"/>
    <cellStyle name="Normal 10 2 4 2 4 4 3" xfId="13058"/>
    <cellStyle name="Normal 10 2 4 2 4 4 3 2" xfId="23286"/>
    <cellStyle name="Normal 10 2 4 2 4 4 3 2 2" xfId="54823"/>
    <cellStyle name="Normal 10 2 4 2 4 4 3 3" xfId="33338"/>
    <cellStyle name="Normal 10 2 4 2 4 4 3 4" xfId="44605"/>
    <cellStyle name="Normal 10 2 4 2 4 4 4" xfId="16062"/>
    <cellStyle name="Normal 10 2 4 2 4 4 4 2" xfId="47601"/>
    <cellStyle name="Normal 10 2 4 2 4 4 5" xfId="26678"/>
    <cellStyle name="Normal 10 2 4 2 4 4 6" xfId="37397"/>
    <cellStyle name="Normal 10 2 4 2 4 5" xfId="6822"/>
    <cellStyle name="Normal 10 2 4 2 4 5 2" xfId="17181"/>
    <cellStyle name="Normal 10 2 4 2 4 5 2 2" xfId="48718"/>
    <cellStyle name="Normal 10 2 4 2 4 5 3" xfId="28344"/>
    <cellStyle name="Normal 10 2 4 2 4 5 4" xfId="38506"/>
    <cellStyle name="Normal 10 2 4 2 4 6" xfId="8430"/>
    <cellStyle name="Normal 10 2 4 2 4 6 2" xfId="18666"/>
    <cellStyle name="Normal 10 2 4 2 4 6 2 2" xfId="50203"/>
    <cellStyle name="Normal 10 2 4 2 4 6 3" xfId="31674"/>
    <cellStyle name="Normal 10 2 4 2 4 6 4" xfId="39985"/>
    <cellStyle name="Normal 10 2 4 2 4 7" xfId="11210"/>
    <cellStyle name="Normal 10 2 4 2 4 7 2" xfId="21438"/>
    <cellStyle name="Normal 10 2 4 2 4 7 2 2" xfId="52975"/>
    <cellStyle name="Normal 10 2 4 2 4 7 3" xfId="42757"/>
    <cellStyle name="Normal 10 2 4 2 4 8" xfId="14070"/>
    <cellStyle name="Normal 10 2 4 2 4 8 2" xfId="45614"/>
    <cellStyle name="Normal 10 2 4 2 4 9" xfId="25014"/>
    <cellStyle name="Normal 10 2 4 2 5" xfId="3149"/>
    <cellStyle name="Normal 10 2 4 2 5 10" xfId="35927"/>
    <cellStyle name="Normal 10 2 4 2 5 2" xfId="4553"/>
    <cellStyle name="Normal 10 2 4 2 5 2 2" xfId="5485"/>
    <cellStyle name="Normal 10 2 4 2 5 2 2 2" xfId="10197"/>
    <cellStyle name="Normal 10 2 4 2 5 2 2 2 2" xfId="20430"/>
    <cellStyle name="Normal 10 2 4 2 5 2 2 2 2 2" xfId="51967"/>
    <cellStyle name="Normal 10 2 4 2 5 2 2 2 3" xfId="31050"/>
    <cellStyle name="Normal 10 2 4 2 5 2 2 2 4" xfId="41749"/>
    <cellStyle name="Normal 10 2 4 2 5 2 2 3" xfId="12974"/>
    <cellStyle name="Normal 10 2 4 2 5 2 2 3 2" xfId="23202"/>
    <cellStyle name="Normal 10 2 4 2 5 2 2 3 2 2" xfId="54739"/>
    <cellStyle name="Normal 10 2 4 2 5 2 2 3 3" xfId="34378"/>
    <cellStyle name="Normal 10 2 4 2 5 2 2 3 4" xfId="44521"/>
    <cellStyle name="Normal 10 2 4 2 5 2 2 4" xfId="15978"/>
    <cellStyle name="Normal 10 2 4 2 5 2 2 4 2" xfId="47517"/>
    <cellStyle name="Normal 10 2 4 2 5 2 2 5" xfId="27718"/>
    <cellStyle name="Normal 10 2 4 2 5 2 2 6" xfId="37313"/>
    <cellStyle name="Normal 10 2 4 2 5 2 3" xfId="6413"/>
    <cellStyle name="Normal 10 2 4 2 5 2 3 2" xfId="11121"/>
    <cellStyle name="Normal 10 2 4 2 5 2 3 2 2" xfId="21354"/>
    <cellStyle name="Normal 10 2 4 2 5 2 3 2 2 2" xfId="52891"/>
    <cellStyle name="Normal 10 2 4 2 5 2 3 2 3" xfId="42673"/>
    <cellStyle name="Normal 10 2 4 2 5 2 3 3" xfId="13898"/>
    <cellStyle name="Normal 10 2 4 2 5 2 3 3 2" xfId="24126"/>
    <cellStyle name="Normal 10 2 4 2 5 2 3 3 2 2" xfId="55663"/>
    <cellStyle name="Normal 10 2 4 2 5 2 3 3 3" xfId="45445"/>
    <cellStyle name="Normal 10 2 4 2 5 2 3 4" xfId="16902"/>
    <cellStyle name="Normal 10 2 4 2 5 2 3 4 2" xfId="48441"/>
    <cellStyle name="Normal 10 2 4 2 5 2 3 5" xfId="29386"/>
    <cellStyle name="Normal 10 2 4 2 5 2 3 6" xfId="38237"/>
    <cellStyle name="Normal 10 2 4 2 5 2 4" xfId="7989"/>
    <cellStyle name="Normal 10 2 4 2 5 2 4 2" xfId="18227"/>
    <cellStyle name="Normal 10 2 4 2 5 2 4 2 2" xfId="49764"/>
    <cellStyle name="Normal 10 2 4 2 5 2 4 3" xfId="32714"/>
    <cellStyle name="Normal 10 2 4 2 5 2 4 4" xfId="39546"/>
    <cellStyle name="Normal 10 2 4 2 5 2 5" xfId="9273"/>
    <cellStyle name="Normal 10 2 4 2 5 2 5 2" xfId="19506"/>
    <cellStyle name="Normal 10 2 4 2 5 2 5 2 2" xfId="51043"/>
    <cellStyle name="Normal 10 2 4 2 5 2 5 3" xfId="40825"/>
    <cellStyle name="Normal 10 2 4 2 5 2 6" xfId="12050"/>
    <cellStyle name="Normal 10 2 4 2 5 2 6 2" xfId="22278"/>
    <cellStyle name="Normal 10 2 4 2 5 2 6 2 2" xfId="53815"/>
    <cellStyle name="Normal 10 2 4 2 5 2 6 3" xfId="43597"/>
    <cellStyle name="Normal 10 2 4 2 5 2 7" xfId="15052"/>
    <cellStyle name="Normal 10 2 4 2 5 2 7 2" xfId="46591"/>
    <cellStyle name="Normal 10 2 4 2 5 2 8" xfId="26054"/>
    <cellStyle name="Normal 10 2 4 2 5 2 9" xfId="36389"/>
    <cellStyle name="Normal 10 2 4 2 5 3" xfId="5022"/>
    <cellStyle name="Normal 10 2 4 2 5 3 2" xfId="9735"/>
    <cellStyle name="Normal 10 2 4 2 5 3 2 2" xfId="19968"/>
    <cellStyle name="Normal 10 2 4 2 5 3 2 2 2" xfId="51505"/>
    <cellStyle name="Normal 10 2 4 2 5 3 2 3" xfId="30218"/>
    <cellStyle name="Normal 10 2 4 2 5 3 2 4" xfId="41287"/>
    <cellStyle name="Normal 10 2 4 2 5 3 3" xfId="12512"/>
    <cellStyle name="Normal 10 2 4 2 5 3 3 2" xfId="22740"/>
    <cellStyle name="Normal 10 2 4 2 5 3 3 2 2" xfId="54277"/>
    <cellStyle name="Normal 10 2 4 2 5 3 3 3" xfId="33546"/>
    <cellStyle name="Normal 10 2 4 2 5 3 3 4" xfId="44059"/>
    <cellStyle name="Normal 10 2 4 2 5 3 4" xfId="15516"/>
    <cellStyle name="Normal 10 2 4 2 5 3 4 2" xfId="47055"/>
    <cellStyle name="Normal 10 2 4 2 5 3 5" xfId="26886"/>
    <cellStyle name="Normal 10 2 4 2 5 3 6" xfId="36851"/>
    <cellStyle name="Normal 10 2 4 2 5 4" xfId="5951"/>
    <cellStyle name="Normal 10 2 4 2 5 4 2" xfId="10659"/>
    <cellStyle name="Normal 10 2 4 2 5 4 2 2" xfId="20892"/>
    <cellStyle name="Normal 10 2 4 2 5 4 2 2 2" xfId="52429"/>
    <cellStyle name="Normal 10 2 4 2 5 4 2 3" xfId="42211"/>
    <cellStyle name="Normal 10 2 4 2 5 4 3" xfId="13436"/>
    <cellStyle name="Normal 10 2 4 2 5 4 3 2" xfId="23664"/>
    <cellStyle name="Normal 10 2 4 2 5 4 3 2 2" xfId="55201"/>
    <cellStyle name="Normal 10 2 4 2 5 4 3 3" xfId="44983"/>
    <cellStyle name="Normal 10 2 4 2 5 4 4" xfId="16440"/>
    <cellStyle name="Normal 10 2 4 2 5 4 4 2" xfId="47979"/>
    <cellStyle name="Normal 10 2 4 2 5 4 5" xfId="28554"/>
    <cellStyle name="Normal 10 2 4 2 5 4 6" xfId="37775"/>
    <cellStyle name="Normal 10 2 4 2 5 5" xfId="7137"/>
    <cellStyle name="Normal 10 2 4 2 5 5 2" xfId="17394"/>
    <cellStyle name="Normal 10 2 4 2 5 5 2 2" xfId="48931"/>
    <cellStyle name="Normal 10 2 4 2 5 5 3" xfId="31882"/>
    <cellStyle name="Normal 10 2 4 2 5 5 4" xfId="38714"/>
    <cellStyle name="Normal 10 2 4 2 5 6" xfId="8809"/>
    <cellStyle name="Normal 10 2 4 2 5 6 2" xfId="19044"/>
    <cellStyle name="Normal 10 2 4 2 5 6 2 2" xfId="50581"/>
    <cellStyle name="Normal 10 2 4 2 5 6 3" xfId="40363"/>
    <cellStyle name="Normal 10 2 4 2 5 7" xfId="11588"/>
    <cellStyle name="Normal 10 2 4 2 5 7 2" xfId="21816"/>
    <cellStyle name="Normal 10 2 4 2 5 7 2 2" xfId="53353"/>
    <cellStyle name="Normal 10 2 4 2 5 7 3" xfId="43135"/>
    <cellStyle name="Normal 10 2 4 2 5 8" xfId="14540"/>
    <cellStyle name="Normal 10 2 4 2 5 8 2" xfId="46079"/>
    <cellStyle name="Normal 10 2 4 2 5 9" xfId="25222"/>
    <cellStyle name="Normal 10 2 4 2 6" xfId="4034"/>
    <cellStyle name="Normal 10 2 4 2 6 2" xfId="5100"/>
    <cellStyle name="Normal 10 2 4 2 6 2 2" xfId="9812"/>
    <cellStyle name="Normal 10 2 4 2 6 2 2 2" xfId="20045"/>
    <cellStyle name="Normal 10 2 4 2 6 2 2 2 2" xfId="51582"/>
    <cellStyle name="Normal 10 2 4 2 6 2 2 3" xfId="30634"/>
    <cellStyle name="Normal 10 2 4 2 6 2 2 4" xfId="41364"/>
    <cellStyle name="Normal 10 2 4 2 6 2 3" xfId="12589"/>
    <cellStyle name="Normal 10 2 4 2 6 2 3 2" xfId="22817"/>
    <cellStyle name="Normal 10 2 4 2 6 2 3 2 2" xfId="54354"/>
    <cellStyle name="Normal 10 2 4 2 6 2 3 3" xfId="33962"/>
    <cellStyle name="Normal 10 2 4 2 6 2 3 4" xfId="44136"/>
    <cellStyle name="Normal 10 2 4 2 6 2 4" xfId="15593"/>
    <cellStyle name="Normal 10 2 4 2 6 2 4 2" xfId="47132"/>
    <cellStyle name="Normal 10 2 4 2 6 2 5" xfId="27302"/>
    <cellStyle name="Normal 10 2 4 2 6 2 6" xfId="36928"/>
    <cellStyle name="Normal 10 2 4 2 6 3" xfId="6028"/>
    <cellStyle name="Normal 10 2 4 2 6 3 2" xfId="10736"/>
    <cellStyle name="Normal 10 2 4 2 6 3 2 2" xfId="20969"/>
    <cellStyle name="Normal 10 2 4 2 6 3 2 2 2" xfId="52506"/>
    <cellStyle name="Normal 10 2 4 2 6 3 2 3" xfId="42288"/>
    <cellStyle name="Normal 10 2 4 2 6 3 3" xfId="13513"/>
    <cellStyle name="Normal 10 2 4 2 6 3 3 2" xfId="23741"/>
    <cellStyle name="Normal 10 2 4 2 6 3 3 2 2" xfId="55278"/>
    <cellStyle name="Normal 10 2 4 2 6 3 3 3" xfId="45060"/>
    <cellStyle name="Normal 10 2 4 2 6 3 4" xfId="16517"/>
    <cellStyle name="Normal 10 2 4 2 6 3 4 2" xfId="48056"/>
    <cellStyle name="Normal 10 2 4 2 6 3 5" xfId="28970"/>
    <cellStyle name="Normal 10 2 4 2 6 3 6" xfId="37852"/>
    <cellStyle name="Normal 10 2 4 2 6 4" xfId="7571"/>
    <cellStyle name="Normal 10 2 4 2 6 4 2" xfId="17811"/>
    <cellStyle name="Normal 10 2 4 2 6 4 2 2" xfId="49348"/>
    <cellStyle name="Normal 10 2 4 2 6 4 3" xfId="32298"/>
    <cellStyle name="Normal 10 2 4 2 6 4 4" xfId="39130"/>
    <cellStyle name="Normal 10 2 4 2 6 5" xfId="8888"/>
    <cellStyle name="Normal 10 2 4 2 6 5 2" xfId="19121"/>
    <cellStyle name="Normal 10 2 4 2 6 5 2 2" xfId="50658"/>
    <cellStyle name="Normal 10 2 4 2 6 5 3" xfId="40440"/>
    <cellStyle name="Normal 10 2 4 2 6 6" xfId="11665"/>
    <cellStyle name="Normal 10 2 4 2 6 6 2" xfId="21893"/>
    <cellStyle name="Normal 10 2 4 2 6 6 2 2" xfId="53430"/>
    <cellStyle name="Normal 10 2 4 2 6 6 3" xfId="43212"/>
    <cellStyle name="Normal 10 2 4 2 6 7" xfId="14658"/>
    <cellStyle name="Normal 10 2 4 2 6 7 2" xfId="46197"/>
    <cellStyle name="Normal 10 2 4 2 6 8" xfId="25638"/>
    <cellStyle name="Normal 10 2 4 2 6 9" xfId="36004"/>
    <cellStyle name="Normal 10 2 4 2 7" xfId="4636"/>
    <cellStyle name="Normal 10 2 4 2 7 2" xfId="9350"/>
    <cellStyle name="Normal 10 2 4 2 7 2 2" xfId="19583"/>
    <cellStyle name="Normal 10 2 4 2 7 2 2 2" xfId="51120"/>
    <cellStyle name="Normal 10 2 4 2 7 2 3" xfId="29802"/>
    <cellStyle name="Normal 10 2 4 2 7 2 4" xfId="40902"/>
    <cellStyle name="Normal 10 2 4 2 7 3" xfId="12127"/>
    <cellStyle name="Normal 10 2 4 2 7 3 2" xfId="22355"/>
    <cellStyle name="Normal 10 2 4 2 7 3 2 2" xfId="53892"/>
    <cellStyle name="Normal 10 2 4 2 7 3 3" xfId="33130"/>
    <cellStyle name="Normal 10 2 4 2 7 3 4" xfId="43674"/>
    <cellStyle name="Normal 10 2 4 2 7 4" xfId="15130"/>
    <cellStyle name="Normal 10 2 4 2 7 4 2" xfId="46669"/>
    <cellStyle name="Normal 10 2 4 2 7 5" xfId="26470"/>
    <cellStyle name="Normal 10 2 4 2 7 6" xfId="36466"/>
    <cellStyle name="Normal 10 2 4 2 8" xfId="5564"/>
    <cellStyle name="Normal 10 2 4 2 8 2" xfId="10274"/>
    <cellStyle name="Normal 10 2 4 2 8 2 2" xfId="20507"/>
    <cellStyle name="Normal 10 2 4 2 8 2 2 2" xfId="52044"/>
    <cellStyle name="Normal 10 2 4 2 8 2 3" xfId="41826"/>
    <cellStyle name="Normal 10 2 4 2 8 3" xfId="13051"/>
    <cellStyle name="Normal 10 2 4 2 8 3 2" xfId="23279"/>
    <cellStyle name="Normal 10 2 4 2 8 3 2 2" xfId="54816"/>
    <cellStyle name="Normal 10 2 4 2 8 3 3" xfId="44598"/>
    <cellStyle name="Normal 10 2 4 2 8 4" xfId="16055"/>
    <cellStyle name="Normal 10 2 4 2 8 4 2" xfId="47594"/>
    <cellStyle name="Normal 10 2 4 2 8 5" xfId="28136"/>
    <cellStyle name="Normal 10 2 4 2 8 6" xfId="37390"/>
    <cellStyle name="Normal 10 2 4 2 9" xfId="6502"/>
    <cellStyle name="Normal 10 2 4 2 9 2" xfId="16968"/>
    <cellStyle name="Normal 10 2 4 2 9 2 2" xfId="48506"/>
    <cellStyle name="Normal 10 2 4 2 9 3" xfId="31466"/>
    <cellStyle name="Normal 10 2 4 2 9 4" xfId="38298"/>
    <cellStyle name="Normal 10 2 4 3" xfId="1263"/>
    <cellStyle name="Normal 10 2 4 3 10" xfId="14071"/>
    <cellStyle name="Normal 10 2 4 3 10 2" xfId="45615"/>
    <cellStyle name="Normal 10 2 4 3 11" xfId="24809"/>
    <cellStyle name="Normal 10 2 4 3 12" xfId="35550"/>
    <cellStyle name="Normal 10 2 4 3 2" xfId="1264"/>
    <cellStyle name="Normal 10 2 4 3 2 10" xfId="24810"/>
    <cellStyle name="Normal 10 2 4 3 2 11" xfId="35551"/>
    <cellStyle name="Normal 10 2 4 3 2 2" xfId="1265"/>
    <cellStyle name="Normal 10 2 4 3 2 2 10" xfId="35552"/>
    <cellStyle name="Normal 10 2 4 3 2 2 2" xfId="4044"/>
    <cellStyle name="Normal 10 2 4 3 2 2 2 2" xfId="5110"/>
    <cellStyle name="Normal 10 2 4 3 2 2 2 2 2" xfId="8202"/>
    <cellStyle name="Normal 10 2 4 3 2 2 2 2 2 2" xfId="18440"/>
    <cellStyle name="Normal 10 2 4 3 2 2 2 2 2 2 2" xfId="31263"/>
    <cellStyle name="Normal 10 2 4 3 2 2 2 2 2 2 3" xfId="49977"/>
    <cellStyle name="Normal 10 2 4 3 2 2 2 2 2 3" xfId="24707"/>
    <cellStyle name="Normal 10 2 4 3 2 2 2 2 2 3 2" xfId="34591"/>
    <cellStyle name="Normal 10 2 4 3 2 2 2 2 2 3 3" xfId="56234"/>
    <cellStyle name="Normal 10 2 4 3 2 2 2 2 2 4" xfId="27931"/>
    <cellStyle name="Normal 10 2 4 3 2 2 2 2 2 5" xfId="39759"/>
    <cellStyle name="Normal 10 2 4 3 2 2 2 2 3" xfId="9822"/>
    <cellStyle name="Normal 10 2 4 3 2 2 2 2 3 2" xfId="20055"/>
    <cellStyle name="Normal 10 2 4 3 2 2 2 2 3 2 2" xfId="51592"/>
    <cellStyle name="Normal 10 2 4 3 2 2 2 2 3 3" xfId="29599"/>
    <cellStyle name="Normal 10 2 4 3 2 2 2 2 3 4" xfId="41374"/>
    <cellStyle name="Normal 10 2 4 3 2 2 2 2 4" xfId="12599"/>
    <cellStyle name="Normal 10 2 4 3 2 2 2 2 4 2" xfId="22827"/>
    <cellStyle name="Normal 10 2 4 3 2 2 2 2 4 2 2" xfId="54364"/>
    <cellStyle name="Normal 10 2 4 3 2 2 2 2 4 3" xfId="32927"/>
    <cellStyle name="Normal 10 2 4 3 2 2 2 2 4 4" xfId="44146"/>
    <cellStyle name="Normal 10 2 4 3 2 2 2 2 5" xfId="15603"/>
    <cellStyle name="Normal 10 2 4 3 2 2 2 2 5 2" xfId="47142"/>
    <cellStyle name="Normal 10 2 4 3 2 2 2 2 6" xfId="26267"/>
    <cellStyle name="Normal 10 2 4 3 2 2 2 2 7" xfId="36938"/>
    <cellStyle name="Normal 10 2 4 3 2 2 2 3" xfId="6038"/>
    <cellStyle name="Normal 10 2 4 3 2 2 2 3 2" xfId="10746"/>
    <cellStyle name="Normal 10 2 4 3 2 2 2 3 2 2" xfId="20979"/>
    <cellStyle name="Normal 10 2 4 3 2 2 2 3 2 2 2" xfId="52516"/>
    <cellStyle name="Normal 10 2 4 3 2 2 2 3 2 3" xfId="30431"/>
    <cellStyle name="Normal 10 2 4 3 2 2 2 3 2 4" xfId="42298"/>
    <cellStyle name="Normal 10 2 4 3 2 2 2 3 3" xfId="13523"/>
    <cellStyle name="Normal 10 2 4 3 2 2 2 3 3 2" xfId="23751"/>
    <cellStyle name="Normal 10 2 4 3 2 2 2 3 3 2 2" xfId="55288"/>
    <cellStyle name="Normal 10 2 4 3 2 2 2 3 3 3" xfId="33759"/>
    <cellStyle name="Normal 10 2 4 3 2 2 2 3 3 4" xfId="45070"/>
    <cellStyle name="Normal 10 2 4 3 2 2 2 3 4" xfId="16527"/>
    <cellStyle name="Normal 10 2 4 3 2 2 2 3 4 2" xfId="48066"/>
    <cellStyle name="Normal 10 2 4 3 2 2 2 3 5" xfId="27099"/>
    <cellStyle name="Normal 10 2 4 3 2 2 2 3 6" xfId="37862"/>
    <cellStyle name="Normal 10 2 4 3 2 2 2 4" xfId="7363"/>
    <cellStyle name="Normal 10 2 4 3 2 2 2 4 2" xfId="17608"/>
    <cellStyle name="Normal 10 2 4 3 2 2 2 4 2 2" xfId="49145"/>
    <cellStyle name="Normal 10 2 4 3 2 2 2 4 3" xfId="28767"/>
    <cellStyle name="Normal 10 2 4 3 2 2 2 4 4" xfId="38927"/>
    <cellStyle name="Normal 10 2 4 3 2 2 2 5" xfId="8898"/>
    <cellStyle name="Normal 10 2 4 3 2 2 2 5 2" xfId="19131"/>
    <cellStyle name="Normal 10 2 4 3 2 2 2 5 2 2" xfId="50668"/>
    <cellStyle name="Normal 10 2 4 3 2 2 2 5 3" xfId="32095"/>
    <cellStyle name="Normal 10 2 4 3 2 2 2 5 4" xfId="40450"/>
    <cellStyle name="Normal 10 2 4 3 2 2 2 6" xfId="11675"/>
    <cellStyle name="Normal 10 2 4 3 2 2 2 6 2" xfId="21903"/>
    <cellStyle name="Normal 10 2 4 3 2 2 2 6 2 2" xfId="53440"/>
    <cellStyle name="Normal 10 2 4 3 2 2 2 6 3" xfId="43222"/>
    <cellStyle name="Normal 10 2 4 3 2 2 2 7" xfId="14668"/>
    <cellStyle name="Normal 10 2 4 3 2 2 2 7 2" xfId="46207"/>
    <cellStyle name="Normal 10 2 4 3 2 2 2 8" xfId="25435"/>
    <cellStyle name="Normal 10 2 4 3 2 2 2 9" xfId="36014"/>
    <cellStyle name="Normal 10 2 4 3 2 2 3" xfId="4646"/>
    <cellStyle name="Normal 10 2 4 3 2 2 3 2" xfId="7786"/>
    <cellStyle name="Normal 10 2 4 3 2 2 3 2 2" xfId="18024"/>
    <cellStyle name="Normal 10 2 4 3 2 2 3 2 2 2" xfId="30847"/>
    <cellStyle name="Normal 10 2 4 3 2 2 3 2 2 3" xfId="49561"/>
    <cellStyle name="Normal 10 2 4 3 2 2 3 2 3" xfId="24586"/>
    <cellStyle name="Normal 10 2 4 3 2 2 3 2 3 2" xfId="34175"/>
    <cellStyle name="Normal 10 2 4 3 2 2 3 2 3 3" xfId="56114"/>
    <cellStyle name="Normal 10 2 4 3 2 2 3 2 4" xfId="27515"/>
    <cellStyle name="Normal 10 2 4 3 2 2 3 2 5" xfId="39343"/>
    <cellStyle name="Normal 10 2 4 3 2 2 3 3" xfId="9360"/>
    <cellStyle name="Normal 10 2 4 3 2 2 3 3 2" xfId="19593"/>
    <cellStyle name="Normal 10 2 4 3 2 2 3 3 2 2" xfId="51130"/>
    <cellStyle name="Normal 10 2 4 3 2 2 3 3 3" xfId="29183"/>
    <cellStyle name="Normal 10 2 4 3 2 2 3 3 4" xfId="40912"/>
    <cellStyle name="Normal 10 2 4 3 2 2 3 4" xfId="12137"/>
    <cellStyle name="Normal 10 2 4 3 2 2 3 4 2" xfId="22365"/>
    <cellStyle name="Normal 10 2 4 3 2 2 3 4 2 2" xfId="53902"/>
    <cellStyle name="Normal 10 2 4 3 2 2 3 4 3" xfId="32511"/>
    <cellStyle name="Normal 10 2 4 3 2 2 3 4 4" xfId="43684"/>
    <cellStyle name="Normal 10 2 4 3 2 2 3 5" xfId="15140"/>
    <cellStyle name="Normal 10 2 4 3 2 2 3 5 2" xfId="46679"/>
    <cellStyle name="Normal 10 2 4 3 2 2 3 6" xfId="25851"/>
    <cellStyle name="Normal 10 2 4 3 2 2 3 7" xfId="36476"/>
    <cellStyle name="Normal 10 2 4 3 2 2 4" xfId="5574"/>
    <cellStyle name="Normal 10 2 4 3 2 2 4 2" xfId="10284"/>
    <cellStyle name="Normal 10 2 4 3 2 2 4 2 2" xfId="20517"/>
    <cellStyle name="Normal 10 2 4 3 2 2 4 2 2 2" xfId="52054"/>
    <cellStyle name="Normal 10 2 4 3 2 2 4 2 3" xfId="30015"/>
    <cellStyle name="Normal 10 2 4 3 2 2 4 2 4" xfId="41836"/>
    <cellStyle name="Normal 10 2 4 3 2 2 4 3" xfId="13061"/>
    <cellStyle name="Normal 10 2 4 3 2 2 4 3 2" xfId="23289"/>
    <cellStyle name="Normal 10 2 4 3 2 2 4 3 2 2" xfId="54826"/>
    <cellStyle name="Normal 10 2 4 3 2 2 4 3 3" xfId="33343"/>
    <cellStyle name="Normal 10 2 4 3 2 2 4 3 4" xfId="44608"/>
    <cellStyle name="Normal 10 2 4 3 2 2 4 4" xfId="16065"/>
    <cellStyle name="Normal 10 2 4 3 2 2 4 4 2" xfId="47604"/>
    <cellStyle name="Normal 10 2 4 3 2 2 4 5" xfId="26683"/>
    <cellStyle name="Normal 10 2 4 3 2 2 4 6" xfId="37400"/>
    <cellStyle name="Normal 10 2 4 3 2 2 5" xfId="6827"/>
    <cellStyle name="Normal 10 2 4 3 2 2 5 2" xfId="17186"/>
    <cellStyle name="Normal 10 2 4 3 2 2 5 2 2" xfId="48723"/>
    <cellStyle name="Normal 10 2 4 3 2 2 5 3" xfId="28349"/>
    <cellStyle name="Normal 10 2 4 3 2 2 5 4" xfId="38511"/>
    <cellStyle name="Normal 10 2 4 3 2 2 6" xfId="8433"/>
    <cellStyle name="Normal 10 2 4 3 2 2 6 2" xfId="18669"/>
    <cellStyle name="Normal 10 2 4 3 2 2 6 2 2" xfId="50206"/>
    <cellStyle name="Normal 10 2 4 3 2 2 6 3" xfId="31679"/>
    <cellStyle name="Normal 10 2 4 3 2 2 6 4" xfId="39988"/>
    <cellStyle name="Normal 10 2 4 3 2 2 7" xfId="11213"/>
    <cellStyle name="Normal 10 2 4 3 2 2 7 2" xfId="21441"/>
    <cellStyle name="Normal 10 2 4 3 2 2 7 2 2" xfId="52978"/>
    <cellStyle name="Normal 10 2 4 3 2 2 7 3" xfId="42760"/>
    <cellStyle name="Normal 10 2 4 3 2 2 8" xfId="14073"/>
    <cellStyle name="Normal 10 2 4 3 2 2 8 2" xfId="45617"/>
    <cellStyle name="Normal 10 2 4 3 2 2 9" xfId="25019"/>
    <cellStyle name="Normal 10 2 4 3 2 3" xfId="4043"/>
    <cellStyle name="Normal 10 2 4 3 2 3 2" xfId="5109"/>
    <cellStyle name="Normal 10 2 4 3 2 3 2 2" xfId="7994"/>
    <cellStyle name="Normal 10 2 4 3 2 3 2 2 2" xfId="18232"/>
    <cellStyle name="Normal 10 2 4 3 2 3 2 2 2 2" xfId="31055"/>
    <cellStyle name="Normal 10 2 4 3 2 3 2 2 2 3" xfId="49769"/>
    <cellStyle name="Normal 10 2 4 3 2 3 2 2 3" xfId="24580"/>
    <cellStyle name="Normal 10 2 4 3 2 3 2 2 3 2" xfId="34383"/>
    <cellStyle name="Normal 10 2 4 3 2 3 2 2 3 3" xfId="56109"/>
    <cellStyle name="Normal 10 2 4 3 2 3 2 2 4" xfId="27723"/>
    <cellStyle name="Normal 10 2 4 3 2 3 2 2 5" xfId="39551"/>
    <cellStyle name="Normal 10 2 4 3 2 3 2 3" xfId="9821"/>
    <cellStyle name="Normal 10 2 4 3 2 3 2 3 2" xfId="20054"/>
    <cellStyle name="Normal 10 2 4 3 2 3 2 3 2 2" xfId="51591"/>
    <cellStyle name="Normal 10 2 4 3 2 3 2 3 3" xfId="29391"/>
    <cellStyle name="Normal 10 2 4 3 2 3 2 3 4" xfId="41373"/>
    <cellStyle name="Normal 10 2 4 3 2 3 2 4" xfId="12598"/>
    <cellStyle name="Normal 10 2 4 3 2 3 2 4 2" xfId="22826"/>
    <cellStyle name="Normal 10 2 4 3 2 3 2 4 2 2" xfId="54363"/>
    <cellStyle name="Normal 10 2 4 3 2 3 2 4 3" xfId="32719"/>
    <cellStyle name="Normal 10 2 4 3 2 3 2 4 4" xfId="44145"/>
    <cellStyle name="Normal 10 2 4 3 2 3 2 5" xfId="15602"/>
    <cellStyle name="Normal 10 2 4 3 2 3 2 5 2" xfId="47141"/>
    <cellStyle name="Normal 10 2 4 3 2 3 2 6" xfId="26059"/>
    <cellStyle name="Normal 10 2 4 3 2 3 2 7" xfId="36937"/>
    <cellStyle name="Normal 10 2 4 3 2 3 3" xfId="6037"/>
    <cellStyle name="Normal 10 2 4 3 2 3 3 2" xfId="10745"/>
    <cellStyle name="Normal 10 2 4 3 2 3 3 2 2" xfId="20978"/>
    <cellStyle name="Normal 10 2 4 3 2 3 3 2 2 2" xfId="52515"/>
    <cellStyle name="Normal 10 2 4 3 2 3 3 2 3" xfId="30223"/>
    <cellStyle name="Normal 10 2 4 3 2 3 3 2 4" xfId="42297"/>
    <cellStyle name="Normal 10 2 4 3 2 3 3 3" xfId="13522"/>
    <cellStyle name="Normal 10 2 4 3 2 3 3 3 2" xfId="23750"/>
    <cellStyle name="Normal 10 2 4 3 2 3 3 3 2 2" xfId="55287"/>
    <cellStyle name="Normal 10 2 4 3 2 3 3 3 3" xfId="33551"/>
    <cellStyle name="Normal 10 2 4 3 2 3 3 3 4" xfId="45069"/>
    <cellStyle name="Normal 10 2 4 3 2 3 3 4" xfId="16526"/>
    <cellStyle name="Normal 10 2 4 3 2 3 3 4 2" xfId="48065"/>
    <cellStyle name="Normal 10 2 4 3 2 3 3 5" xfId="26891"/>
    <cellStyle name="Normal 10 2 4 3 2 3 3 6" xfId="37861"/>
    <cellStyle name="Normal 10 2 4 3 2 3 4" xfId="7142"/>
    <cellStyle name="Normal 10 2 4 3 2 3 4 2" xfId="17399"/>
    <cellStyle name="Normal 10 2 4 3 2 3 4 2 2" xfId="48936"/>
    <cellStyle name="Normal 10 2 4 3 2 3 4 3" xfId="28559"/>
    <cellStyle name="Normal 10 2 4 3 2 3 4 4" xfId="38719"/>
    <cellStyle name="Normal 10 2 4 3 2 3 5" xfId="8897"/>
    <cellStyle name="Normal 10 2 4 3 2 3 5 2" xfId="19130"/>
    <cellStyle name="Normal 10 2 4 3 2 3 5 2 2" xfId="50667"/>
    <cellStyle name="Normal 10 2 4 3 2 3 5 3" xfId="31887"/>
    <cellStyle name="Normal 10 2 4 3 2 3 5 4" xfId="40449"/>
    <cellStyle name="Normal 10 2 4 3 2 3 6" xfId="11674"/>
    <cellStyle name="Normal 10 2 4 3 2 3 6 2" xfId="21902"/>
    <cellStyle name="Normal 10 2 4 3 2 3 6 2 2" xfId="53439"/>
    <cellStyle name="Normal 10 2 4 3 2 3 6 3" xfId="43221"/>
    <cellStyle name="Normal 10 2 4 3 2 3 7" xfId="14667"/>
    <cellStyle name="Normal 10 2 4 3 2 3 7 2" xfId="46206"/>
    <cellStyle name="Normal 10 2 4 3 2 3 8" xfId="25227"/>
    <cellStyle name="Normal 10 2 4 3 2 3 9" xfId="36013"/>
    <cellStyle name="Normal 10 2 4 3 2 4" xfId="4645"/>
    <cellStyle name="Normal 10 2 4 3 2 4 2" xfId="7576"/>
    <cellStyle name="Normal 10 2 4 3 2 4 2 2" xfId="17816"/>
    <cellStyle name="Normal 10 2 4 3 2 4 2 2 2" xfId="30639"/>
    <cellStyle name="Normal 10 2 4 3 2 4 2 2 3" xfId="49353"/>
    <cellStyle name="Normal 10 2 4 3 2 4 2 3" xfId="24474"/>
    <cellStyle name="Normal 10 2 4 3 2 4 2 3 2" xfId="33967"/>
    <cellStyle name="Normal 10 2 4 3 2 4 2 3 3" xfId="56006"/>
    <cellStyle name="Normal 10 2 4 3 2 4 2 4" xfId="27307"/>
    <cellStyle name="Normal 10 2 4 3 2 4 2 5" xfId="39135"/>
    <cellStyle name="Normal 10 2 4 3 2 4 3" xfId="9359"/>
    <cellStyle name="Normal 10 2 4 3 2 4 3 2" xfId="19592"/>
    <cellStyle name="Normal 10 2 4 3 2 4 3 2 2" xfId="51129"/>
    <cellStyle name="Normal 10 2 4 3 2 4 3 3" xfId="28975"/>
    <cellStyle name="Normal 10 2 4 3 2 4 3 4" xfId="40911"/>
    <cellStyle name="Normal 10 2 4 3 2 4 4" xfId="12136"/>
    <cellStyle name="Normal 10 2 4 3 2 4 4 2" xfId="22364"/>
    <cellStyle name="Normal 10 2 4 3 2 4 4 2 2" xfId="53901"/>
    <cellStyle name="Normal 10 2 4 3 2 4 4 3" xfId="32303"/>
    <cellStyle name="Normal 10 2 4 3 2 4 4 4" xfId="43683"/>
    <cellStyle name="Normal 10 2 4 3 2 4 5" xfId="15139"/>
    <cellStyle name="Normal 10 2 4 3 2 4 5 2" xfId="46678"/>
    <cellStyle name="Normal 10 2 4 3 2 4 6" xfId="25643"/>
    <cellStyle name="Normal 10 2 4 3 2 4 7" xfId="36475"/>
    <cellStyle name="Normal 10 2 4 3 2 5" xfId="5573"/>
    <cellStyle name="Normal 10 2 4 3 2 5 2" xfId="10283"/>
    <cellStyle name="Normal 10 2 4 3 2 5 2 2" xfId="20516"/>
    <cellStyle name="Normal 10 2 4 3 2 5 2 2 2" xfId="52053"/>
    <cellStyle name="Normal 10 2 4 3 2 5 2 3" xfId="29807"/>
    <cellStyle name="Normal 10 2 4 3 2 5 2 4" xfId="41835"/>
    <cellStyle name="Normal 10 2 4 3 2 5 3" xfId="13060"/>
    <cellStyle name="Normal 10 2 4 3 2 5 3 2" xfId="23288"/>
    <cellStyle name="Normal 10 2 4 3 2 5 3 2 2" xfId="54825"/>
    <cellStyle name="Normal 10 2 4 3 2 5 3 3" xfId="33135"/>
    <cellStyle name="Normal 10 2 4 3 2 5 3 4" xfId="44607"/>
    <cellStyle name="Normal 10 2 4 3 2 5 4" xfId="16064"/>
    <cellStyle name="Normal 10 2 4 3 2 5 4 2" xfId="47603"/>
    <cellStyle name="Normal 10 2 4 3 2 5 5" xfId="26475"/>
    <cellStyle name="Normal 10 2 4 3 2 5 6" xfId="37399"/>
    <cellStyle name="Normal 10 2 4 3 2 6" xfId="6507"/>
    <cellStyle name="Normal 10 2 4 3 2 6 2" xfId="16973"/>
    <cellStyle name="Normal 10 2 4 3 2 6 2 2" xfId="48511"/>
    <cellStyle name="Normal 10 2 4 3 2 6 3" xfId="28141"/>
    <cellStyle name="Normal 10 2 4 3 2 6 4" xfId="38303"/>
    <cellStyle name="Normal 10 2 4 3 2 7" xfId="8432"/>
    <cellStyle name="Normal 10 2 4 3 2 7 2" xfId="18668"/>
    <cellStyle name="Normal 10 2 4 3 2 7 2 2" xfId="50205"/>
    <cellStyle name="Normal 10 2 4 3 2 7 3" xfId="31471"/>
    <cellStyle name="Normal 10 2 4 3 2 7 4" xfId="39987"/>
    <cellStyle name="Normal 10 2 4 3 2 8" xfId="11212"/>
    <cellStyle name="Normal 10 2 4 3 2 8 2" xfId="21440"/>
    <cellStyle name="Normal 10 2 4 3 2 8 2 2" xfId="52977"/>
    <cellStyle name="Normal 10 2 4 3 2 8 3" xfId="42759"/>
    <cellStyle name="Normal 10 2 4 3 2 9" xfId="14072"/>
    <cellStyle name="Normal 10 2 4 3 2 9 2" xfId="45616"/>
    <cellStyle name="Normal 10 2 4 3 3" xfId="1266"/>
    <cellStyle name="Normal 10 2 4 3 3 10" xfId="35553"/>
    <cellStyle name="Normal 10 2 4 3 3 2" xfId="4045"/>
    <cellStyle name="Normal 10 2 4 3 3 2 2" xfId="5111"/>
    <cellStyle name="Normal 10 2 4 3 3 2 2 2" xfId="8201"/>
    <cellStyle name="Normal 10 2 4 3 3 2 2 2 2" xfId="18439"/>
    <cellStyle name="Normal 10 2 4 3 3 2 2 2 2 2" xfId="31262"/>
    <cellStyle name="Normal 10 2 4 3 3 2 2 2 2 3" xfId="49976"/>
    <cellStyle name="Normal 10 2 4 3 3 2 2 2 3" xfId="24471"/>
    <cellStyle name="Normal 10 2 4 3 3 2 2 2 3 2" xfId="34590"/>
    <cellStyle name="Normal 10 2 4 3 3 2 2 2 3 3" xfId="56003"/>
    <cellStyle name="Normal 10 2 4 3 3 2 2 2 4" xfId="27930"/>
    <cellStyle name="Normal 10 2 4 3 3 2 2 2 5" xfId="39758"/>
    <cellStyle name="Normal 10 2 4 3 3 2 2 3" xfId="9823"/>
    <cellStyle name="Normal 10 2 4 3 3 2 2 3 2" xfId="20056"/>
    <cellStyle name="Normal 10 2 4 3 3 2 2 3 2 2" xfId="51593"/>
    <cellStyle name="Normal 10 2 4 3 3 2 2 3 3" xfId="29598"/>
    <cellStyle name="Normal 10 2 4 3 3 2 2 3 4" xfId="41375"/>
    <cellStyle name="Normal 10 2 4 3 3 2 2 4" xfId="12600"/>
    <cellStyle name="Normal 10 2 4 3 3 2 2 4 2" xfId="22828"/>
    <cellStyle name="Normal 10 2 4 3 3 2 2 4 2 2" xfId="54365"/>
    <cellStyle name="Normal 10 2 4 3 3 2 2 4 3" xfId="32926"/>
    <cellStyle name="Normal 10 2 4 3 3 2 2 4 4" xfId="44147"/>
    <cellStyle name="Normal 10 2 4 3 3 2 2 5" xfId="15604"/>
    <cellStyle name="Normal 10 2 4 3 3 2 2 5 2" xfId="47143"/>
    <cellStyle name="Normal 10 2 4 3 3 2 2 6" xfId="26266"/>
    <cellStyle name="Normal 10 2 4 3 3 2 2 7" xfId="36939"/>
    <cellStyle name="Normal 10 2 4 3 3 2 3" xfId="6039"/>
    <cellStyle name="Normal 10 2 4 3 3 2 3 2" xfId="10747"/>
    <cellStyle name="Normal 10 2 4 3 3 2 3 2 2" xfId="20980"/>
    <cellStyle name="Normal 10 2 4 3 3 2 3 2 2 2" xfId="52517"/>
    <cellStyle name="Normal 10 2 4 3 3 2 3 2 3" xfId="30430"/>
    <cellStyle name="Normal 10 2 4 3 3 2 3 2 4" xfId="42299"/>
    <cellStyle name="Normal 10 2 4 3 3 2 3 3" xfId="13524"/>
    <cellStyle name="Normal 10 2 4 3 3 2 3 3 2" xfId="23752"/>
    <cellStyle name="Normal 10 2 4 3 3 2 3 3 2 2" xfId="55289"/>
    <cellStyle name="Normal 10 2 4 3 3 2 3 3 3" xfId="33758"/>
    <cellStyle name="Normal 10 2 4 3 3 2 3 3 4" xfId="45071"/>
    <cellStyle name="Normal 10 2 4 3 3 2 3 4" xfId="16528"/>
    <cellStyle name="Normal 10 2 4 3 3 2 3 4 2" xfId="48067"/>
    <cellStyle name="Normal 10 2 4 3 3 2 3 5" xfId="27098"/>
    <cellStyle name="Normal 10 2 4 3 3 2 3 6" xfId="37863"/>
    <cellStyle name="Normal 10 2 4 3 3 2 4" xfId="7362"/>
    <cellStyle name="Normal 10 2 4 3 3 2 4 2" xfId="17607"/>
    <cellStyle name="Normal 10 2 4 3 3 2 4 2 2" xfId="49144"/>
    <cellStyle name="Normal 10 2 4 3 3 2 4 3" xfId="28766"/>
    <cellStyle name="Normal 10 2 4 3 3 2 4 4" xfId="38926"/>
    <cellStyle name="Normal 10 2 4 3 3 2 5" xfId="8899"/>
    <cellStyle name="Normal 10 2 4 3 3 2 5 2" xfId="19132"/>
    <cellStyle name="Normal 10 2 4 3 3 2 5 2 2" xfId="50669"/>
    <cellStyle name="Normal 10 2 4 3 3 2 5 3" xfId="32094"/>
    <cellStyle name="Normal 10 2 4 3 3 2 5 4" xfId="40451"/>
    <cellStyle name="Normal 10 2 4 3 3 2 6" xfId="11676"/>
    <cellStyle name="Normal 10 2 4 3 3 2 6 2" xfId="21904"/>
    <cellStyle name="Normal 10 2 4 3 3 2 6 2 2" xfId="53441"/>
    <cellStyle name="Normal 10 2 4 3 3 2 6 3" xfId="43223"/>
    <cellStyle name="Normal 10 2 4 3 3 2 7" xfId="14669"/>
    <cellStyle name="Normal 10 2 4 3 3 2 7 2" xfId="46208"/>
    <cellStyle name="Normal 10 2 4 3 3 2 8" xfId="25434"/>
    <cellStyle name="Normal 10 2 4 3 3 2 9" xfId="36015"/>
    <cellStyle name="Normal 10 2 4 3 3 3" xfId="4647"/>
    <cellStyle name="Normal 10 2 4 3 3 3 2" xfId="7785"/>
    <cellStyle name="Normal 10 2 4 3 3 3 2 2" xfId="18023"/>
    <cellStyle name="Normal 10 2 4 3 3 3 2 2 2" xfId="30846"/>
    <cellStyle name="Normal 10 2 4 3 3 3 2 2 3" xfId="49560"/>
    <cellStyle name="Normal 10 2 4 3 3 3 2 3" xfId="24336"/>
    <cellStyle name="Normal 10 2 4 3 3 3 2 3 2" xfId="34174"/>
    <cellStyle name="Normal 10 2 4 3 3 3 2 3 3" xfId="55868"/>
    <cellStyle name="Normal 10 2 4 3 3 3 2 4" xfId="27514"/>
    <cellStyle name="Normal 10 2 4 3 3 3 2 5" xfId="39342"/>
    <cellStyle name="Normal 10 2 4 3 3 3 3" xfId="9361"/>
    <cellStyle name="Normal 10 2 4 3 3 3 3 2" xfId="19594"/>
    <cellStyle name="Normal 10 2 4 3 3 3 3 2 2" xfId="51131"/>
    <cellStyle name="Normal 10 2 4 3 3 3 3 3" xfId="29182"/>
    <cellStyle name="Normal 10 2 4 3 3 3 3 4" xfId="40913"/>
    <cellStyle name="Normal 10 2 4 3 3 3 4" xfId="12138"/>
    <cellStyle name="Normal 10 2 4 3 3 3 4 2" xfId="22366"/>
    <cellStyle name="Normal 10 2 4 3 3 3 4 2 2" xfId="53903"/>
    <cellStyle name="Normal 10 2 4 3 3 3 4 3" xfId="32510"/>
    <cellStyle name="Normal 10 2 4 3 3 3 4 4" xfId="43685"/>
    <cellStyle name="Normal 10 2 4 3 3 3 5" xfId="15141"/>
    <cellStyle name="Normal 10 2 4 3 3 3 5 2" xfId="46680"/>
    <cellStyle name="Normal 10 2 4 3 3 3 6" xfId="25850"/>
    <cellStyle name="Normal 10 2 4 3 3 3 7" xfId="36477"/>
    <cellStyle name="Normal 10 2 4 3 3 4" xfId="5575"/>
    <cellStyle name="Normal 10 2 4 3 3 4 2" xfId="10285"/>
    <cellStyle name="Normal 10 2 4 3 3 4 2 2" xfId="20518"/>
    <cellStyle name="Normal 10 2 4 3 3 4 2 2 2" xfId="52055"/>
    <cellStyle name="Normal 10 2 4 3 3 4 2 3" xfId="30014"/>
    <cellStyle name="Normal 10 2 4 3 3 4 2 4" xfId="41837"/>
    <cellStyle name="Normal 10 2 4 3 3 4 3" xfId="13062"/>
    <cellStyle name="Normal 10 2 4 3 3 4 3 2" xfId="23290"/>
    <cellStyle name="Normal 10 2 4 3 3 4 3 2 2" xfId="54827"/>
    <cellStyle name="Normal 10 2 4 3 3 4 3 3" xfId="33342"/>
    <cellStyle name="Normal 10 2 4 3 3 4 3 4" xfId="44609"/>
    <cellStyle name="Normal 10 2 4 3 3 4 4" xfId="16066"/>
    <cellStyle name="Normal 10 2 4 3 3 4 4 2" xfId="47605"/>
    <cellStyle name="Normal 10 2 4 3 3 4 5" xfId="26682"/>
    <cellStyle name="Normal 10 2 4 3 3 4 6" xfId="37401"/>
    <cellStyle name="Normal 10 2 4 3 3 5" xfId="6826"/>
    <cellStyle name="Normal 10 2 4 3 3 5 2" xfId="17185"/>
    <cellStyle name="Normal 10 2 4 3 3 5 2 2" xfId="48722"/>
    <cellStyle name="Normal 10 2 4 3 3 5 3" xfId="28348"/>
    <cellStyle name="Normal 10 2 4 3 3 5 4" xfId="38510"/>
    <cellStyle name="Normal 10 2 4 3 3 6" xfId="8434"/>
    <cellStyle name="Normal 10 2 4 3 3 6 2" xfId="18670"/>
    <cellStyle name="Normal 10 2 4 3 3 6 2 2" xfId="50207"/>
    <cellStyle name="Normal 10 2 4 3 3 6 3" xfId="31678"/>
    <cellStyle name="Normal 10 2 4 3 3 6 4" xfId="39989"/>
    <cellStyle name="Normal 10 2 4 3 3 7" xfId="11214"/>
    <cellStyle name="Normal 10 2 4 3 3 7 2" xfId="21442"/>
    <cellStyle name="Normal 10 2 4 3 3 7 2 2" xfId="52979"/>
    <cellStyle name="Normal 10 2 4 3 3 7 3" xfId="42761"/>
    <cellStyle name="Normal 10 2 4 3 3 8" xfId="14074"/>
    <cellStyle name="Normal 10 2 4 3 3 8 2" xfId="45618"/>
    <cellStyle name="Normal 10 2 4 3 3 9" xfId="25018"/>
    <cellStyle name="Normal 10 2 4 3 4" xfId="4042"/>
    <cellStyle name="Normal 10 2 4 3 4 2" xfId="5108"/>
    <cellStyle name="Normal 10 2 4 3 4 2 2" xfId="7993"/>
    <cellStyle name="Normal 10 2 4 3 4 2 2 2" xfId="18231"/>
    <cellStyle name="Normal 10 2 4 3 4 2 2 2 2" xfId="31054"/>
    <cellStyle name="Normal 10 2 4 3 4 2 2 2 3" xfId="49768"/>
    <cellStyle name="Normal 10 2 4 3 4 2 2 3" xfId="24185"/>
    <cellStyle name="Normal 10 2 4 3 4 2 2 3 2" xfId="34382"/>
    <cellStyle name="Normal 10 2 4 3 4 2 2 3 3" xfId="55721"/>
    <cellStyle name="Normal 10 2 4 3 4 2 2 4" xfId="27722"/>
    <cellStyle name="Normal 10 2 4 3 4 2 2 5" xfId="39550"/>
    <cellStyle name="Normal 10 2 4 3 4 2 3" xfId="9820"/>
    <cellStyle name="Normal 10 2 4 3 4 2 3 2" xfId="20053"/>
    <cellStyle name="Normal 10 2 4 3 4 2 3 2 2" xfId="51590"/>
    <cellStyle name="Normal 10 2 4 3 4 2 3 3" xfId="29390"/>
    <cellStyle name="Normal 10 2 4 3 4 2 3 4" xfId="41372"/>
    <cellStyle name="Normal 10 2 4 3 4 2 4" xfId="12597"/>
    <cellStyle name="Normal 10 2 4 3 4 2 4 2" xfId="22825"/>
    <cellStyle name="Normal 10 2 4 3 4 2 4 2 2" xfId="54362"/>
    <cellStyle name="Normal 10 2 4 3 4 2 4 3" xfId="32718"/>
    <cellStyle name="Normal 10 2 4 3 4 2 4 4" xfId="44144"/>
    <cellStyle name="Normal 10 2 4 3 4 2 5" xfId="15601"/>
    <cellStyle name="Normal 10 2 4 3 4 2 5 2" xfId="47140"/>
    <cellStyle name="Normal 10 2 4 3 4 2 6" xfId="26058"/>
    <cellStyle name="Normal 10 2 4 3 4 2 7" xfId="36936"/>
    <cellStyle name="Normal 10 2 4 3 4 3" xfId="6036"/>
    <cellStyle name="Normal 10 2 4 3 4 3 2" xfId="10744"/>
    <cellStyle name="Normal 10 2 4 3 4 3 2 2" xfId="20977"/>
    <cellStyle name="Normal 10 2 4 3 4 3 2 2 2" xfId="52514"/>
    <cellStyle name="Normal 10 2 4 3 4 3 2 3" xfId="30222"/>
    <cellStyle name="Normal 10 2 4 3 4 3 2 4" xfId="42296"/>
    <cellStyle name="Normal 10 2 4 3 4 3 3" xfId="13521"/>
    <cellStyle name="Normal 10 2 4 3 4 3 3 2" xfId="23749"/>
    <cellStyle name="Normal 10 2 4 3 4 3 3 2 2" xfId="55286"/>
    <cellStyle name="Normal 10 2 4 3 4 3 3 3" xfId="33550"/>
    <cellStyle name="Normal 10 2 4 3 4 3 3 4" xfId="45068"/>
    <cellStyle name="Normal 10 2 4 3 4 3 4" xfId="16525"/>
    <cellStyle name="Normal 10 2 4 3 4 3 4 2" xfId="48064"/>
    <cellStyle name="Normal 10 2 4 3 4 3 5" xfId="26890"/>
    <cellStyle name="Normal 10 2 4 3 4 3 6" xfId="37860"/>
    <cellStyle name="Normal 10 2 4 3 4 4" xfId="7141"/>
    <cellStyle name="Normal 10 2 4 3 4 4 2" xfId="17398"/>
    <cellStyle name="Normal 10 2 4 3 4 4 2 2" xfId="48935"/>
    <cellStyle name="Normal 10 2 4 3 4 4 3" xfId="28558"/>
    <cellStyle name="Normal 10 2 4 3 4 4 4" xfId="38718"/>
    <cellStyle name="Normal 10 2 4 3 4 5" xfId="8896"/>
    <cellStyle name="Normal 10 2 4 3 4 5 2" xfId="19129"/>
    <cellStyle name="Normal 10 2 4 3 4 5 2 2" xfId="50666"/>
    <cellStyle name="Normal 10 2 4 3 4 5 3" xfId="31886"/>
    <cellStyle name="Normal 10 2 4 3 4 5 4" xfId="40448"/>
    <cellStyle name="Normal 10 2 4 3 4 6" xfId="11673"/>
    <cellStyle name="Normal 10 2 4 3 4 6 2" xfId="21901"/>
    <cellStyle name="Normal 10 2 4 3 4 6 2 2" xfId="53438"/>
    <cellStyle name="Normal 10 2 4 3 4 6 3" xfId="43220"/>
    <cellStyle name="Normal 10 2 4 3 4 7" xfId="14666"/>
    <cellStyle name="Normal 10 2 4 3 4 7 2" xfId="46205"/>
    <cellStyle name="Normal 10 2 4 3 4 8" xfId="25226"/>
    <cellStyle name="Normal 10 2 4 3 4 9" xfId="36012"/>
    <cellStyle name="Normal 10 2 4 3 5" xfId="4644"/>
    <cellStyle name="Normal 10 2 4 3 5 2" xfId="7575"/>
    <cellStyle name="Normal 10 2 4 3 5 2 2" xfId="17815"/>
    <cellStyle name="Normal 10 2 4 3 5 2 2 2" xfId="30638"/>
    <cellStyle name="Normal 10 2 4 3 5 2 2 3" xfId="49352"/>
    <cellStyle name="Normal 10 2 4 3 5 2 3" xfId="13964"/>
    <cellStyle name="Normal 10 2 4 3 5 2 3 2" xfId="33966"/>
    <cellStyle name="Normal 10 2 4 3 5 2 3 3" xfId="45510"/>
    <cellStyle name="Normal 10 2 4 3 5 2 4" xfId="27306"/>
    <cellStyle name="Normal 10 2 4 3 5 2 5" xfId="39134"/>
    <cellStyle name="Normal 10 2 4 3 5 3" xfId="9358"/>
    <cellStyle name="Normal 10 2 4 3 5 3 2" xfId="19591"/>
    <cellStyle name="Normal 10 2 4 3 5 3 2 2" xfId="51128"/>
    <cellStyle name="Normal 10 2 4 3 5 3 3" xfId="28974"/>
    <cellStyle name="Normal 10 2 4 3 5 3 4" xfId="40910"/>
    <cellStyle name="Normal 10 2 4 3 5 4" xfId="12135"/>
    <cellStyle name="Normal 10 2 4 3 5 4 2" xfId="22363"/>
    <cellStyle name="Normal 10 2 4 3 5 4 2 2" xfId="53900"/>
    <cellStyle name="Normal 10 2 4 3 5 4 3" xfId="32302"/>
    <cellStyle name="Normal 10 2 4 3 5 4 4" xfId="43682"/>
    <cellStyle name="Normal 10 2 4 3 5 5" xfId="15138"/>
    <cellStyle name="Normal 10 2 4 3 5 5 2" xfId="46677"/>
    <cellStyle name="Normal 10 2 4 3 5 6" xfId="25642"/>
    <cellStyle name="Normal 10 2 4 3 5 7" xfId="36474"/>
    <cellStyle name="Normal 10 2 4 3 6" xfId="5572"/>
    <cellStyle name="Normal 10 2 4 3 6 2" xfId="10282"/>
    <cellStyle name="Normal 10 2 4 3 6 2 2" xfId="20515"/>
    <cellStyle name="Normal 10 2 4 3 6 2 2 2" xfId="52052"/>
    <cellStyle name="Normal 10 2 4 3 6 2 3" xfId="29806"/>
    <cellStyle name="Normal 10 2 4 3 6 2 4" xfId="41834"/>
    <cellStyle name="Normal 10 2 4 3 6 3" xfId="13059"/>
    <cellStyle name="Normal 10 2 4 3 6 3 2" xfId="23287"/>
    <cellStyle name="Normal 10 2 4 3 6 3 2 2" xfId="54824"/>
    <cellStyle name="Normal 10 2 4 3 6 3 3" xfId="33134"/>
    <cellStyle name="Normal 10 2 4 3 6 3 4" xfId="44606"/>
    <cellStyle name="Normal 10 2 4 3 6 4" xfId="16063"/>
    <cellStyle name="Normal 10 2 4 3 6 4 2" xfId="47602"/>
    <cellStyle name="Normal 10 2 4 3 6 5" xfId="26474"/>
    <cellStyle name="Normal 10 2 4 3 6 6" xfId="37398"/>
    <cellStyle name="Normal 10 2 4 3 7" xfId="6506"/>
    <cellStyle name="Normal 10 2 4 3 7 2" xfId="16972"/>
    <cellStyle name="Normal 10 2 4 3 7 2 2" xfId="48510"/>
    <cellStyle name="Normal 10 2 4 3 7 3" xfId="28140"/>
    <cellStyle name="Normal 10 2 4 3 7 4" xfId="38302"/>
    <cellStyle name="Normal 10 2 4 3 8" xfId="8431"/>
    <cellStyle name="Normal 10 2 4 3 8 2" xfId="18667"/>
    <cellStyle name="Normal 10 2 4 3 8 2 2" xfId="50204"/>
    <cellStyle name="Normal 10 2 4 3 8 3" xfId="31470"/>
    <cellStyle name="Normal 10 2 4 3 8 4" xfId="39986"/>
    <cellStyle name="Normal 10 2 4 3 9" xfId="11211"/>
    <cellStyle name="Normal 10 2 4 3 9 2" xfId="21439"/>
    <cellStyle name="Normal 10 2 4 3 9 2 2" xfId="52976"/>
    <cellStyle name="Normal 10 2 4 3 9 3" xfId="42758"/>
    <cellStyle name="Normal 10 2 4 4" xfId="1267"/>
    <cellStyle name="Normal 10 2 4 4 10" xfId="24811"/>
    <cellStyle name="Normal 10 2 4 4 11" xfId="35554"/>
    <cellStyle name="Normal 10 2 4 4 2" xfId="1268"/>
    <cellStyle name="Normal 10 2 4 4 2 10" xfId="35555"/>
    <cellStyle name="Normal 10 2 4 4 2 2" xfId="4047"/>
    <cellStyle name="Normal 10 2 4 4 2 2 2" xfId="5113"/>
    <cellStyle name="Normal 10 2 4 4 2 2 2 2" xfId="8203"/>
    <cellStyle name="Normal 10 2 4 4 2 2 2 2 2" xfId="18441"/>
    <cellStyle name="Normal 10 2 4 4 2 2 2 2 2 2" xfId="31264"/>
    <cellStyle name="Normal 10 2 4 4 2 2 2 2 2 3" xfId="49978"/>
    <cellStyle name="Normal 10 2 4 4 2 2 2 2 3" xfId="24492"/>
    <cellStyle name="Normal 10 2 4 4 2 2 2 2 3 2" xfId="34592"/>
    <cellStyle name="Normal 10 2 4 4 2 2 2 2 3 3" xfId="56024"/>
    <cellStyle name="Normal 10 2 4 4 2 2 2 2 4" xfId="27932"/>
    <cellStyle name="Normal 10 2 4 4 2 2 2 2 5" xfId="39760"/>
    <cellStyle name="Normal 10 2 4 4 2 2 2 3" xfId="9825"/>
    <cellStyle name="Normal 10 2 4 4 2 2 2 3 2" xfId="20058"/>
    <cellStyle name="Normal 10 2 4 4 2 2 2 3 2 2" xfId="51595"/>
    <cellStyle name="Normal 10 2 4 4 2 2 2 3 3" xfId="29600"/>
    <cellStyle name="Normal 10 2 4 4 2 2 2 3 4" xfId="41377"/>
    <cellStyle name="Normal 10 2 4 4 2 2 2 4" xfId="12602"/>
    <cellStyle name="Normal 10 2 4 4 2 2 2 4 2" xfId="22830"/>
    <cellStyle name="Normal 10 2 4 4 2 2 2 4 2 2" xfId="54367"/>
    <cellStyle name="Normal 10 2 4 4 2 2 2 4 3" xfId="32928"/>
    <cellStyle name="Normal 10 2 4 4 2 2 2 4 4" xfId="44149"/>
    <cellStyle name="Normal 10 2 4 4 2 2 2 5" xfId="15606"/>
    <cellStyle name="Normal 10 2 4 4 2 2 2 5 2" xfId="47145"/>
    <cellStyle name="Normal 10 2 4 4 2 2 2 6" xfId="26268"/>
    <cellStyle name="Normal 10 2 4 4 2 2 2 7" xfId="36941"/>
    <cellStyle name="Normal 10 2 4 4 2 2 3" xfId="6041"/>
    <cellStyle name="Normal 10 2 4 4 2 2 3 2" xfId="10749"/>
    <cellStyle name="Normal 10 2 4 4 2 2 3 2 2" xfId="20982"/>
    <cellStyle name="Normal 10 2 4 4 2 2 3 2 2 2" xfId="52519"/>
    <cellStyle name="Normal 10 2 4 4 2 2 3 2 3" xfId="30432"/>
    <cellStyle name="Normal 10 2 4 4 2 2 3 2 4" xfId="42301"/>
    <cellStyle name="Normal 10 2 4 4 2 2 3 3" xfId="13526"/>
    <cellStyle name="Normal 10 2 4 4 2 2 3 3 2" xfId="23754"/>
    <cellStyle name="Normal 10 2 4 4 2 2 3 3 2 2" xfId="55291"/>
    <cellStyle name="Normal 10 2 4 4 2 2 3 3 3" xfId="33760"/>
    <cellStyle name="Normal 10 2 4 4 2 2 3 3 4" xfId="45073"/>
    <cellStyle name="Normal 10 2 4 4 2 2 3 4" xfId="16530"/>
    <cellStyle name="Normal 10 2 4 4 2 2 3 4 2" xfId="48069"/>
    <cellStyle name="Normal 10 2 4 4 2 2 3 5" xfId="27100"/>
    <cellStyle name="Normal 10 2 4 4 2 2 3 6" xfId="37865"/>
    <cellStyle name="Normal 10 2 4 4 2 2 4" xfId="7364"/>
    <cellStyle name="Normal 10 2 4 4 2 2 4 2" xfId="17609"/>
    <cellStyle name="Normal 10 2 4 4 2 2 4 2 2" xfId="49146"/>
    <cellStyle name="Normal 10 2 4 4 2 2 4 3" xfId="28768"/>
    <cellStyle name="Normal 10 2 4 4 2 2 4 4" xfId="38928"/>
    <cellStyle name="Normal 10 2 4 4 2 2 5" xfId="8901"/>
    <cellStyle name="Normal 10 2 4 4 2 2 5 2" xfId="19134"/>
    <cellStyle name="Normal 10 2 4 4 2 2 5 2 2" xfId="50671"/>
    <cellStyle name="Normal 10 2 4 4 2 2 5 3" xfId="32096"/>
    <cellStyle name="Normal 10 2 4 4 2 2 5 4" xfId="40453"/>
    <cellStyle name="Normal 10 2 4 4 2 2 6" xfId="11678"/>
    <cellStyle name="Normal 10 2 4 4 2 2 6 2" xfId="21906"/>
    <cellStyle name="Normal 10 2 4 4 2 2 6 2 2" xfId="53443"/>
    <cellStyle name="Normal 10 2 4 4 2 2 6 3" xfId="43225"/>
    <cellStyle name="Normal 10 2 4 4 2 2 7" xfId="14671"/>
    <cellStyle name="Normal 10 2 4 4 2 2 7 2" xfId="46210"/>
    <cellStyle name="Normal 10 2 4 4 2 2 8" xfId="25436"/>
    <cellStyle name="Normal 10 2 4 4 2 2 9" xfId="36017"/>
    <cellStyle name="Normal 10 2 4 4 2 3" xfId="4649"/>
    <cellStyle name="Normal 10 2 4 4 2 3 2" xfId="7787"/>
    <cellStyle name="Normal 10 2 4 4 2 3 2 2" xfId="18025"/>
    <cellStyle name="Normal 10 2 4 4 2 3 2 2 2" xfId="30848"/>
    <cellStyle name="Normal 10 2 4 4 2 3 2 2 3" xfId="49562"/>
    <cellStyle name="Normal 10 2 4 4 2 3 2 3" xfId="24284"/>
    <cellStyle name="Normal 10 2 4 4 2 3 2 3 2" xfId="34176"/>
    <cellStyle name="Normal 10 2 4 4 2 3 2 3 3" xfId="55818"/>
    <cellStyle name="Normal 10 2 4 4 2 3 2 4" xfId="27516"/>
    <cellStyle name="Normal 10 2 4 4 2 3 2 5" xfId="39344"/>
    <cellStyle name="Normal 10 2 4 4 2 3 3" xfId="9363"/>
    <cellStyle name="Normal 10 2 4 4 2 3 3 2" xfId="19596"/>
    <cellStyle name="Normal 10 2 4 4 2 3 3 2 2" xfId="51133"/>
    <cellStyle name="Normal 10 2 4 4 2 3 3 3" xfId="29184"/>
    <cellStyle name="Normal 10 2 4 4 2 3 3 4" xfId="40915"/>
    <cellStyle name="Normal 10 2 4 4 2 3 4" xfId="12140"/>
    <cellStyle name="Normal 10 2 4 4 2 3 4 2" xfId="22368"/>
    <cellStyle name="Normal 10 2 4 4 2 3 4 2 2" xfId="53905"/>
    <cellStyle name="Normal 10 2 4 4 2 3 4 3" xfId="32512"/>
    <cellStyle name="Normal 10 2 4 4 2 3 4 4" xfId="43687"/>
    <cellStyle name="Normal 10 2 4 4 2 3 5" xfId="15143"/>
    <cellStyle name="Normal 10 2 4 4 2 3 5 2" xfId="46682"/>
    <cellStyle name="Normal 10 2 4 4 2 3 6" xfId="25852"/>
    <cellStyle name="Normal 10 2 4 4 2 3 7" xfId="36479"/>
    <cellStyle name="Normal 10 2 4 4 2 4" xfId="5577"/>
    <cellStyle name="Normal 10 2 4 4 2 4 2" xfId="10287"/>
    <cellStyle name="Normal 10 2 4 4 2 4 2 2" xfId="20520"/>
    <cellStyle name="Normal 10 2 4 4 2 4 2 2 2" xfId="52057"/>
    <cellStyle name="Normal 10 2 4 4 2 4 2 3" xfId="30016"/>
    <cellStyle name="Normal 10 2 4 4 2 4 2 4" xfId="41839"/>
    <cellStyle name="Normal 10 2 4 4 2 4 3" xfId="13064"/>
    <cellStyle name="Normal 10 2 4 4 2 4 3 2" xfId="23292"/>
    <cellStyle name="Normal 10 2 4 4 2 4 3 2 2" xfId="54829"/>
    <cellStyle name="Normal 10 2 4 4 2 4 3 3" xfId="33344"/>
    <cellStyle name="Normal 10 2 4 4 2 4 3 4" xfId="44611"/>
    <cellStyle name="Normal 10 2 4 4 2 4 4" xfId="16068"/>
    <cellStyle name="Normal 10 2 4 4 2 4 4 2" xfId="47607"/>
    <cellStyle name="Normal 10 2 4 4 2 4 5" xfId="26684"/>
    <cellStyle name="Normal 10 2 4 4 2 4 6" xfId="37403"/>
    <cellStyle name="Normal 10 2 4 4 2 5" xfId="6828"/>
    <cellStyle name="Normal 10 2 4 4 2 5 2" xfId="17187"/>
    <cellStyle name="Normal 10 2 4 4 2 5 2 2" xfId="48724"/>
    <cellStyle name="Normal 10 2 4 4 2 5 3" xfId="28350"/>
    <cellStyle name="Normal 10 2 4 4 2 5 4" xfId="38512"/>
    <cellStyle name="Normal 10 2 4 4 2 6" xfId="8436"/>
    <cellStyle name="Normal 10 2 4 4 2 6 2" xfId="18672"/>
    <cellStyle name="Normal 10 2 4 4 2 6 2 2" xfId="50209"/>
    <cellStyle name="Normal 10 2 4 4 2 6 3" xfId="31680"/>
    <cellStyle name="Normal 10 2 4 4 2 6 4" xfId="39991"/>
    <cellStyle name="Normal 10 2 4 4 2 7" xfId="11216"/>
    <cellStyle name="Normal 10 2 4 4 2 7 2" xfId="21444"/>
    <cellStyle name="Normal 10 2 4 4 2 7 2 2" xfId="52981"/>
    <cellStyle name="Normal 10 2 4 4 2 7 3" xfId="42763"/>
    <cellStyle name="Normal 10 2 4 4 2 8" xfId="14076"/>
    <cellStyle name="Normal 10 2 4 4 2 8 2" xfId="45620"/>
    <cellStyle name="Normal 10 2 4 4 2 9" xfId="25020"/>
    <cellStyle name="Normal 10 2 4 4 3" xfId="4046"/>
    <cellStyle name="Normal 10 2 4 4 3 2" xfId="5112"/>
    <cellStyle name="Normal 10 2 4 4 3 2 2" xfId="7995"/>
    <cellStyle name="Normal 10 2 4 4 3 2 2 2" xfId="18233"/>
    <cellStyle name="Normal 10 2 4 4 3 2 2 2 2" xfId="31056"/>
    <cellStyle name="Normal 10 2 4 4 3 2 2 2 3" xfId="49770"/>
    <cellStyle name="Normal 10 2 4 4 3 2 2 3" xfId="13975"/>
    <cellStyle name="Normal 10 2 4 4 3 2 2 3 2" xfId="34384"/>
    <cellStyle name="Normal 10 2 4 4 3 2 2 3 3" xfId="45521"/>
    <cellStyle name="Normal 10 2 4 4 3 2 2 4" xfId="27724"/>
    <cellStyle name="Normal 10 2 4 4 3 2 2 5" xfId="39552"/>
    <cellStyle name="Normal 10 2 4 4 3 2 3" xfId="9824"/>
    <cellStyle name="Normal 10 2 4 4 3 2 3 2" xfId="20057"/>
    <cellStyle name="Normal 10 2 4 4 3 2 3 2 2" xfId="51594"/>
    <cellStyle name="Normal 10 2 4 4 3 2 3 3" xfId="29392"/>
    <cellStyle name="Normal 10 2 4 4 3 2 3 4" xfId="41376"/>
    <cellStyle name="Normal 10 2 4 4 3 2 4" xfId="12601"/>
    <cellStyle name="Normal 10 2 4 4 3 2 4 2" xfId="22829"/>
    <cellStyle name="Normal 10 2 4 4 3 2 4 2 2" xfId="54366"/>
    <cellStyle name="Normal 10 2 4 4 3 2 4 3" xfId="32720"/>
    <cellStyle name="Normal 10 2 4 4 3 2 4 4" xfId="44148"/>
    <cellStyle name="Normal 10 2 4 4 3 2 5" xfId="15605"/>
    <cellStyle name="Normal 10 2 4 4 3 2 5 2" xfId="47144"/>
    <cellStyle name="Normal 10 2 4 4 3 2 6" xfId="26060"/>
    <cellStyle name="Normal 10 2 4 4 3 2 7" xfId="36940"/>
    <cellStyle name="Normal 10 2 4 4 3 3" xfId="6040"/>
    <cellStyle name="Normal 10 2 4 4 3 3 2" xfId="10748"/>
    <cellStyle name="Normal 10 2 4 4 3 3 2 2" xfId="20981"/>
    <cellStyle name="Normal 10 2 4 4 3 3 2 2 2" xfId="52518"/>
    <cellStyle name="Normal 10 2 4 4 3 3 2 3" xfId="30224"/>
    <cellStyle name="Normal 10 2 4 4 3 3 2 4" xfId="42300"/>
    <cellStyle name="Normal 10 2 4 4 3 3 3" xfId="13525"/>
    <cellStyle name="Normal 10 2 4 4 3 3 3 2" xfId="23753"/>
    <cellStyle name="Normal 10 2 4 4 3 3 3 2 2" xfId="55290"/>
    <cellStyle name="Normal 10 2 4 4 3 3 3 3" xfId="33552"/>
    <cellStyle name="Normal 10 2 4 4 3 3 3 4" xfId="45072"/>
    <cellStyle name="Normal 10 2 4 4 3 3 4" xfId="16529"/>
    <cellStyle name="Normal 10 2 4 4 3 3 4 2" xfId="48068"/>
    <cellStyle name="Normal 10 2 4 4 3 3 5" xfId="26892"/>
    <cellStyle name="Normal 10 2 4 4 3 3 6" xfId="37864"/>
    <cellStyle name="Normal 10 2 4 4 3 4" xfId="7143"/>
    <cellStyle name="Normal 10 2 4 4 3 4 2" xfId="17400"/>
    <cellStyle name="Normal 10 2 4 4 3 4 2 2" xfId="48937"/>
    <cellStyle name="Normal 10 2 4 4 3 4 3" xfId="28560"/>
    <cellStyle name="Normal 10 2 4 4 3 4 4" xfId="38720"/>
    <cellStyle name="Normal 10 2 4 4 3 5" xfId="8900"/>
    <cellStyle name="Normal 10 2 4 4 3 5 2" xfId="19133"/>
    <cellStyle name="Normal 10 2 4 4 3 5 2 2" xfId="50670"/>
    <cellStyle name="Normal 10 2 4 4 3 5 3" xfId="31888"/>
    <cellStyle name="Normal 10 2 4 4 3 5 4" xfId="40452"/>
    <cellStyle name="Normal 10 2 4 4 3 6" xfId="11677"/>
    <cellStyle name="Normal 10 2 4 4 3 6 2" xfId="21905"/>
    <cellStyle name="Normal 10 2 4 4 3 6 2 2" xfId="53442"/>
    <cellStyle name="Normal 10 2 4 4 3 6 3" xfId="43224"/>
    <cellStyle name="Normal 10 2 4 4 3 7" xfId="14670"/>
    <cellStyle name="Normal 10 2 4 4 3 7 2" xfId="46209"/>
    <cellStyle name="Normal 10 2 4 4 3 8" xfId="25228"/>
    <cellStyle name="Normal 10 2 4 4 3 9" xfId="36016"/>
    <cellStyle name="Normal 10 2 4 4 4" xfId="4648"/>
    <cellStyle name="Normal 10 2 4 4 4 2" xfId="7577"/>
    <cellStyle name="Normal 10 2 4 4 4 2 2" xfId="17817"/>
    <cellStyle name="Normal 10 2 4 4 4 2 2 2" xfId="30640"/>
    <cellStyle name="Normal 10 2 4 4 4 2 2 3" xfId="49354"/>
    <cellStyle name="Normal 10 2 4 4 4 2 3" xfId="24463"/>
    <cellStyle name="Normal 10 2 4 4 4 2 3 2" xfId="33968"/>
    <cellStyle name="Normal 10 2 4 4 4 2 3 3" xfId="55995"/>
    <cellStyle name="Normal 10 2 4 4 4 2 4" xfId="27308"/>
    <cellStyle name="Normal 10 2 4 4 4 2 5" xfId="39136"/>
    <cellStyle name="Normal 10 2 4 4 4 3" xfId="9362"/>
    <cellStyle name="Normal 10 2 4 4 4 3 2" xfId="19595"/>
    <cellStyle name="Normal 10 2 4 4 4 3 2 2" xfId="51132"/>
    <cellStyle name="Normal 10 2 4 4 4 3 3" xfId="28976"/>
    <cellStyle name="Normal 10 2 4 4 4 3 4" xfId="40914"/>
    <cellStyle name="Normal 10 2 4 4 4 4" xfId="12139"/>
    <cellStyle name="Normal 10 2 4 4 4 4 2" xfId="22367"/>
    <cellStyle name="Normal 10 2 4 4 4 4 2 2" xfId="53904"/>
    <cellStyle name="Normal 10 2 4 4 4 4 3" xfId="32304"/>
    <cellStyle name="Normal 10 2 4 4 4 4 4" xfId="43686"/>
    <cellStyle name="Normal 10 2 4 4 4 5" xfId="15142"/>
    <cellStyle name="Normal 10 2 4 4 4 5 2" xfId="46681"/>
    <cellStyle name="Normal 10 2 4 4 4 6" xfId="25644"/>
    <cellStyle name="Normal 10 2 4 4 4 7" xfId="36478"/>
    <cellStyle name="Normal 10 2 4 4 5" xfId="5576"/>
    <cellStyle name="Normal 10 2 4 4 5 2" xfId="10286"/>
    <cellStyle name="Normal 10 2 4 4 5 2 2" xfId="20519"/>
    <cellStyle name="Normal 10 2 4 4 5 2 2 2" xfId="52056"/>
    <cellStyle name="Normal 10 2 4 4 5 2 3" xfId="29808"/>
    <cellStyle name="Normal 10 2 4 4 5 2 4" xfId="41838"/>
    <cellStyle name="Normal 10 2 4 4 5 3" xfId="13063"/>
    <cellStyle name="Normal 10 2 4 4 5 3 2" xfId="23291"/>
    <cellStyle name="Normal 10 2 4 4 5 3 2 2" xfId="54828"/>
    <cellStyle name="Normal 10 2 4 4 5 3 3" xfId="33136"/>
    <cellStyle name="Normal 10 2 4 4 5 3 4" xfId="44610"/>
    <cellStyle name="Normal 10 2 4 4 5 4" xfId="16067"/>
    <cellStyle name="Normal 10 2 4 4 5 4 2" xfId="47606"/>
    <cellStyle name="Normal 10 2 4 4 5 5" xfId="26476"/>
    <cellStyle name="Normal 10 2 4 4 5 6" xfId="37402"/>
    <cellStyle name="Normal 10 2 4 4 6" xfId="6508"/>
    <cellStyle name="Normal 10 2 4 4 6 2" xfId="16974"/>
    <cellStyle name="Normal 10 2 4 4 6 2 2" xfId="48512"/>
    <cellStyle name="Normal 10 2 4 4 6 3" xfId="28142"/>
    <cellStyle name="Normal 10 2 4 4 6 4" xfId="38304"/>
    <cellStyle name="Normal 10 2 4 4 7" xfId="8435"/>
    <cellStyle name="Normal 10 2 4 4 7 2" xfId="18671"/>
    <cellStyle name="Normal 10 2 4 4 7 2 2" xfId="50208"/>
    <cellStyle name="Normal 10 2 4 4 7 3" xfId="31472"/>
    <cellStyle name="Normal 10 2 4 4 7 4" xfId="39990"/>
    <cellStyle name="Normal 10 2 4 4 8" xfId="11215"/>
    <cellStyle name="Normal 10 2 4 4 8 2" xfId="21443"/>
    <cellStyle name="Normal 10 2 4 4 8 2 2" xfId="52980"/>
    <cellStyle name="Normal 10 2 4 4 8 3" xfId="42762"/>
    <cellStyle name="Normal 10 2 4 4 9" xfId="14075"/>
    <cellStyle name="Normal 10 2 4 4 9 2" xfId="45619"/>
    <cellStyle name="Normal 10 2 4 5" xfId="1269"/>
    <cellStyle name="Normal 10 2 4 5 10" xfId="35556"/>
    <cellStyle name="Normal 10 2 4 5 2" xfId="4048"/>
    <cellStyle name="Normal 10 2 4 5 2 2" xfId="5114"/>
    <cellStyle name="Normal 10 2 4 5 2 2 2" xfId="8196"/>
    <cellStyle name="Normal 10 2 4 5 2 2 2 2" xfId="18434"/>
    <cellStyle name="Normal 10 2 4 5 2 2 2 2 2" xfId="31257"/>
    <cellStyle name="Normal 10 2 4 5 2 2 2 2 3" xfId="49971"/>
    <cellStyle name="Normal 10 2 4 5 2 2 2 3" xfId="14609"/>
    <cellStyle name="Normal 10 2 4 5 2 2 2 3 2" xfId="34585"/>
    <cellStyle name="Normal 10 2 4 5 2 2 2 3 3" xfId="46148"/>
    <cellStyle name="Normal 10 2 4 5 2 2 2 4" xfId="27925"/>
    <cellStyle name="Normal 10 2 4 5 2 2 2 5" xfId="39753"/>
    <cellStyle name="Normal 10 2 4 5 2 2 3" xfId="9826"/>
    <cellStyle name="Normal 10 2 4 5 2 2 3 2" xfId="20059"/>
    <cellStyle name="Normal 10 2 4 5 2 2 3 2 2" xfId="51596"/>
    <cellStyle name="Normal 10 2 4 5 2 2 3 3" xfId="29593"/>
    <cellStyle name="Normal 10 2 4 5 2 2 3 4" xfId="41378"/>
    <cellStyle name="Normal 10 2 4 5 2 2 4" xfId="12603"/>
    <cellStyle name="Normal 10 2 4 5 2 2 4 2" xfId="22831"/>
    <cellStyle name="Normal 10 2 4 5 2 2 4 2 2" xfId="54368"/>
    <cellStyle name="Normal 10 2 4 5 2 2 4 3" xfId="32921"/>
    <cellStyle name="Normal 10 2 4 5 2 2 4 4" xfId="44150"/>
    <cellStyle name="Normal 10 2 4 5 2 2 5" xfId="15607"/>
    <cellStyle name="Normal 10 2 4 5 2 2 5 2" xfId="47146"/>
    <cellStyle name="Normal 10 2 4 5 2 2 6" xfId="26261"/>
    <cellStyle name="Normal 10 2 4 5 2 2 7" xfId="36942"/>
    <cellStyle name="Normal 10 2 4 5 2 3" xfId="6042"/>
    <cellStyle name="Normal 10 2 4 5 2 3 2" xfId="10750"/>
    <cellStyle name="Normal 10 2 4 5 2 3 2 2" xfId="20983"/>
    <cellStyle name="Normal 10 2 4 5 2 3 2 2 2" xfId="52520"/>
    <cellStyle name="Normal 10 2 4 5 2 3 2 3" xfId="30425"/>
    <cellStyle name="Normal 10 2 4 5 2 3 2 4" xfId="42302"/>
    <cellStyle name="Normal 10 2 4 5 2 3 3" xfId="13527"/>
    <cellStyle name="Normal 10 2 4 5 2 3 3 2" xfId="23755"/>
    <cellStyle name="Normal 10 2 4 5 2 3 3 2 2" xfId="55292"/>
    <cellStyle name="Normal 10 2 4 5 2 3 3 3" xfId="33753"/>
    <cellStyle name="Normal 10 2 4 5 2 3 3 4" xfId="45074"/>
    <cellStyle name="Normal 10 2 4 5 2 3 4" xfId="16531"/>
    <cellStyle name="Normal 10 2 4 5 2 3 4 2" xfId="48070"/>
    <cellStyle name="Normal 10 2 4 5 2 3 5" xfId="27093"/>
    <cellStyle name="Normal 10 2 4 5 2 3 6" xfId="37866"/>
    <cellStyle name="Normal 10 2 4 5 2 4" xfId="7357"/>
    <cellStyle name="Normal 10 2 4 5 2 4 2" xfId="17602"/>
    <cellStyle name="Normal 10 2 4 5 2 4 2 2" xfId="49139"/>
    <cellStyle name="Normal 10 2 4 5 2 4 3" xfId="28761"/>
    <cellStyle name="Normal 10 2 4 5 2 4 4" xfId="38921"/>
    <cellStyle name="Normal 10 2 4 5 2 5" xfId="8902"/>
    <cellStyle name="Normal 10 2 4 5 2 5 2" xfId="19135"/>
    <cellStyle name="Normal 10 2 4 5 2 5 2 2" xfId="50672"/>
    <cellStyle name="Normal 10 2 4 5 2 5 3" xfId="32089"/>
    <cellStyle name="Normal 10 2 4 5 2 5 4" xfId="40454"/>
    <cellStyle name="Normal 10 2 4 5 2 6" xfId="11679"/>
    <cellStyle name="Normal 10 2 4 5 2 6 2" xfId="21907"/>
    <cellStyle name="Normal 10 2 4 5 2 6 2 2" xfId="53444"/>
    <cellStyle name="Normal 10 2 4 5 2 6 3" xfId="43226"/>
    <cellStyle name="Normal 10 2 4 5 2 7" xfId="14672"/>
    <cellStyle name="Normal 10 2 4 5 2 7 2" xfId="46211"/>
    <cellStyle name="Normal 10 2 4 5 2 8" xfId="25429"/>
    <cellStyle name="Normal 10 2 4 5 2 9" xfId="36018"/>
    <cellStyle name="Normal 10 2 4 5 3" xfId="4650"/>
    <cellStyle name="Normal 10 2 4 5 3 2" xfId="7780"/>
    <cellStyle name="Normal 10 2 4 5 3 2 2" xfId="18018"/>
    <cellStyle name="Normal 10 2 4 5 3 2 2 2" xfId="30841"/>
    <cellStyle name="Normal 10 2 4 5 3 2 2 3" xfId="49555"/>
    <cellStyle name="Normal 10 2 4 5 3 2 3" xfId="14615"/>
    <cellStyle name="Normal 10 2 4 5 3 2 3 2" xfId="34169"/>
    <cellStyle name="Normal 10 2 4 5 3 2 3 3" xfId="46154"/>
    <cellStyle name="Normal 10 2 4 5 3 2 4" xfId="27509"/>
    <cellStyle name="Normal 10 2 4 5 3 2 5" xfId="39337"/>
    <cellStyle name="Normal 10 2 4 5 3 3" xfId="9364"/>
    <cellStyle name="Normal 10 2 4 5 3 3 2" xfId="19597"/>
    <cellStyle name="Normal 10 2 4 5 3 3 2 2" xfId="51134"/>
    <cellStyle name="Normal 10 2 4 5 3 3 3" xfId="29177"/>
    <cellStyle name="Normal 10 2 4 5 3 3 4" xfId="40916"/>
    <cellStyle name="Normal 10 2 4 5 3 4" xfId="12141"/>
    <cellStyle name="Normal 10 2 4 5 3 4 2" xfId="22369"/>
    <cellStyle name="Normal 10 2 4 5 3 4 2 2" xfId="53906"/>
    <cellStyle name="Normal 10 2 4 5 3 4 3" xfId="32505"/>
    <cellStyle name="Normal 10 2 4 5 3 4 4" xfId="43688"/>
    <cellStyle name="Normal 10 2 4 5 3 5" xfId="15144"/>
    <cellStyle name="Normal 10 2 4 5 3 5 2" xfId="46683"/>
    <cellStyle name="Normal 10 2 4 5 3 6" xfId="25845"/>
    <cellStyle name="Normal 10 2 4 5 3 7" xfId="36480"/>
    <cellStyle name="Normal 10 2 4 5 4" xfId="5578"/>
    <cellStyle name="Normal 10 2 4 5 4 2" xfId="10288"/>
    <cellStyle name="Normal 10 2 4 5 4 2 2" xfId="20521"/>
    <cellStyle name="Normal 10 2 4 5 4 2 2 2" xfId="52058"/>
    <cellStyle name="Normal 10 2 4 5 4 2 3" xfId="30009"/>
    <cellStyle name="Normal 10 2 4 5 4 2 4" xfId="41840"/>
    <cellStyle name="Normal 10 2 4 5 4 3" xfId="13065"/>
    <cellStyle name="Normal 10 2 4 5 4 3 2" xfId="23293"/>
    <cellStyle name="Normal 10 2 4 5 4 3 2 2" xfId="54830"/>
    <cellStyle name="Normal 10 2 4 5 4 3 3" xfId="33337"/>
    <cellStyle name="Normal 10 2 4 5 4 3 4" xfId="44612"/>
    <cellStyle name="Normal 10 2 4 5 4 4" xfId="16069"/>
    <cellStyle name="Normal 10 2 4 5 4 4 2" xfId="47608"/>
    <cellStyle name="Normal 10 2 4 5 4 5" xfId="26677"/>
    <cellStyle name="Normal 10 2 4 5 4 6" xfId="37404"/>
    <cellStyle name="Normal 10 2 4 5 5" xfId="6821"/>
    <cellStyle name="Normal 10 2 4 5 5 2" xfId="17180"/>
    <cellStyle name="Normal 10 2 4 5 5 2 2" xfId="48717"/>
    <cellStyle name="Normal 10 2 4 5 5 3" xfId="28343"/>
    <cellStyle name="Normal 10 2 4 5 5 4" xfId="38505"/>
    <cellStyle name="Normal 10 2 4 5 6" xfId="8437"/>
    <cellStyle name="Normal 10 2 4 5 6 2" xfId="18673"/>
    <cellStyle name="Normal 10 2 4 5 6 2 2" xfId="50210"/>
    <cellStyle name="Normal 10 2 4 5 6 3" xfId="31673"/>
    <cellStyle name="Normal 10 2 4 5 6 4" xfId="39992"/>
    <cellStyle name="Normal 10 2 4 5 7" xfId="11217"/>
    <cellStyle name="Normal 10 2 4 5 7 2" xfId="21445"/>
    <cellStyle name="Normal 10 2 4 5 7 2 2" xfId="52982"/>
    <cellStyle name="Normal 10 2 4 5 7 3" xfId="42764"/>
    <cellStyle name="Normal 10 2 4 5 8" xfId="14077"/>
    <cellStyle name="Normal 10 2 4 5 8 2" xfId="45621"/>
    <cellStyle name="Normal 10 2 4 5 9" xfId="25013"/>
    <cellStyle name="Normal 10 2 4 6" xfId="3148"/>
    <cellStyle name="Normal 10 2 4 6 10" xfId="35926"/>
    <cellStyle name="Normal 10 2 4 6 2" xfId="4552"/>
    <cellStyle name="Normal 10 2 4 6 2 2" xfId="5484"/>
    <cellStyle name="Normal 10 2 4 6 2 2 2" xfId="10196"/>
    <cellStyle name="Normal 10 2 4 6 2 2 2 2" xfId="20429"/>
    <cellStyle name="Normal 10 2 4 6 2 2 2 2 2" xfId="51966"/>
    <cellStyle name="Normal 10 2 4 6 2 2 2 3" xfId="31049"/>
    <cellStyle name="Normal 10 2 4 6 2 2 2 4" xfId="41748"/>
    <cellStyle name="Normal 10 2 4 6 2 2 3" xfId="12973"/>
    <cellStyle name="Normal 10 2 4 6 2 2 3 2" xfId="23201"/>
    <cellStyle name="Normal 10 2 4 6 2 2 3 2 2" xfId="54738"/>
    <cellStyle name="Normal 10 2 4 6 2 2 3 3" xfId="34377"/>
    <cellStyle name="Normal 10 2 4 6 2 2 3 4" xfId="44520"/>
    <cellStyle name="Normal 10 2 4 6 2 2 4" xfId="15977"/>
    <cellStyle name="Normal 10 2 4 6 2 2 4 2" xfId="47516"/>
    <cellStyle name="Normal 10 2 4 6 2 2 5" xfId="27717"/>
    <cellStyle name="Normal 10 2 4 6 2 2 6" xfId="37312"/>
    <cellStyle name="Normal 10 2 4 6 2 3" xfId="6412"/>
    <cellStyle name="Normal 10 2 4 6 2 3 2" xfId="11120"/>
    <cellStyle name="Normal 10 2 4 6 2 3 2 2" xfId="21353"/>
    <cellStyle name="Normal 10 2 4 6 2 3 2 2 2" xfId="52890"/>
    <cellStyle name="Normal 10 2 4 6 2 3 2 3" xfId="42672"/>
    <cellStyle name="Normal 10 2 4 6 2 3 3" xfId="13897"/>
    <cellStyle name="Normal 10 2 4 6 2 3 3 2" xfId="24125"/>
    <cellStyle name="Normal 10 2 4 6 2 3 3 2 2" xfId="55662"/>
    <cellStyle name="Normal 10 2 4 6 2 3 3 3" xfId="45444"/>
    <cellStyle name="Normal 10 2 4 6 2 3 4" xfId="16901"/>
    <cellStyle name="Normal 10 2 4 6 2 3 4 2" xfId="48440"/>
    <cellStyle name="Normal 10 2 4 6 2 3 5" xfId="29385"/>
    <cellStyle name="Normal 10 2 4 6 2 3 6" xfId="38236"/>
    <cellStyle name="Normal 10 2 4 6 2 4" xfId="7988"/>
    <cellStyle name="Normal 10 2 4 6 2 4 2" xfId="18226"/>
    <cellStyle name="Normal 10 2 4 6 2 4 2 2" xfId="49763"/>
    <cellStyle name="Normal 10 2 4 6 2 4 3" xfId="32713"/>
    <cellStyle name="Normal 10 2 4 6 2 4 4" xfId="39545"/>
    <cellStyle name="Normal 10 2 4 6 2 5" xfId="9272"/>
    <cellStyle name="Normal 10 2 4 6 2 5 2" xfId="19505"/>
    <cellStyle name="Normal 10 2 4 6 2 5 2 2" xfId="51042"/>
    <cellStyle name="Normal 10 2 4 6 2 5 3" xfId="40824"/>
    <cellStyle name="Normal 10 2 4 6 2 6" xfId="12049"/>
    <cellStyle name="Normal 10 2 4 6 2 6 2" xfId="22277"/>
    <cellStyle name="Normal 10 2 4 6 2 6 2 2" xfId="53814"/>
    <cellStyle name="Normal 10 2 4 6 2 6 3" xfId="43596"/>
    <cellStyle name="Normal 10 2 4 6 2 7" xfId="15051"/>
    <cellStyle name="Normal 10 2 4 6 2 7 2" xfId="46590"/>
    <cellStyle name="Normal 10 2 4 6 2 8" xfId="26053"/>
    <cellStyle name="Normal 10 2 4 6 2 9" xfId="36388"/>
    <cellStyle name="Normal 10 2 4 6 3" xfId="5021"/>
    <cellStyle name="Normal 10 2 4 6 3 2" xfId="9734"/>
    <cellStyle name="Normal 10 2 4 6 3 2 2" xfId="19967"/>
    <cellStyle name="Normal 10 2 4 6 3 2 2 2" xfId="51504"/>
    <cellStyle name="Normal 10 2 4 6 3 2 3" xfId="30217"/>
    <cellStyle name="Normal 10 2 4 6 3 2 4" xfId="41286"/>
    <cellStyle name="Normal 10 2 4 6 3 3" xfId="12511"/>
    <cellStyle name="Normal 10 2 4 6 3 3 2" xfId="22739"/>
    <cellStyle name="Normal 10 2 4 6 3 3 2 2" xfId="54276"/>
    <cellStyle name="Normal 10 2 4 6 3 3 3" xfId="33545"/>
    <cellStyle name="Normal 10 2 4 6 3 3 4" xfId="44058"/>
    <cellStyle name="Normal 10 2 4 6 3 4" xfId="15515"/>
    <cellStyle name="Normal 10 2 4 6 3 4 2" xfId="47054"/>
    <cellStyle name="Normal 10 2 4 6 3 5" xfId="26885"/>
    <cellStyle name="Normal 10 2 4 6 3 6" xfId="36850"/>
    <cellStyle name="Normal 10 2 4 6 4" xfId="5950"/>
    <cellStyle name="Normal 10 2 4 6 4 2" xfId="10658"/>
    <cellStyle name="Normal 10 2 4 6 4 2 2" xfId="20891"/>
    <cellStyle name="Normal 10 2 4 6 4 2 2 2" xfId="52428"/>
    <cellStyle name="Normal 10 2 4 6 4 2 3" xfId="42210"/>
    <cellStyle name="Normal 10 2 4 6 4 3" xfId="13435"/>
    <cellStyle name="Normal 10 2 4 6 4 3 2" xfId="23663"/>
    <cellStyle name="Normal 10 2 4 6 4 3 2 2" xfId="55200"/>
    <cellStyle name="Normal 10 2 4 6 4 3 3" xfId="44982"/>
    <cellStyle name="Normal 10 2 4 6 4 4" xfId="16439"/>
    <cellStyle name="Normal 10 2 4 6 4 4 2" xfId="47978"/>
    <cellStyle name="Normal 10 2 4 6 4 5" xfId="28553"/>
    <cellStyle name="Normal 10 2 4 6 4 6" xfId="37774"/>
    <cellStyle name="Normal 10 2 4 6 5" xfId="7136"/>
    <cellStyle name="Normal 10 2 4 6 5 2" xfId="17393"/>
    <cellStyle name="Normal 10 2 4 6 5 2 2" xfId="48930"/>
    <cellStyle name="Normal 10 2 4 6 5 3" xfId="31881"/>
    <cellStyle name="Normal 10 2 4 6 5 4" xfId="38713"/>
    <cellStyle name="Normal 10 2 4 6 6" xfId="8808"/>
    <cellStyle name="Normal 10 2 4 6 6 2" xfId="19043"/>
    <cellStyle name="Normal 10 2 4 6 6 2 2" xfId="50580"/>
    <cellStyle name="Normal 10 2 4 6 6 3" xfId="40362"/>
    <cellStyle name="Normal 10 2 4 6 7" xfId="11587"/>
    <cellStyle name="Normal 10 2 4 6 7 2" xfId="21815"/>
    <cellStyle name="Normal 10 2 4 6 7 2 2" xfId="53352"/>
    <cellStyle name="Normal 10 2 4 6 7 3" xfId="43134"/>
    <cellStyle name="Normal 10 2 4 6 8" xfId="14539"/>
    <cellStyle name="Normal 10 2 4 6 8 2" xfId="46078"/>
    <cellStyle name="Normal 10 2 4 6 9" xfId="25221"/>
    <cellStyle name="Normal 10 2 4 7" xfId="4033"/>
    <cellStyle name="Normal 10 2 4 7 2" xfId="5099"/>
    <cellStyle name="Normal 10 2 4 7 2 2" xfId="9811"/>
    <cellStyle name="Normal 10 2 4 7 2 2 2" xfId="20044"/>
    <cellStyle name="Normal 10 2 4 7 2 2 2 2" xfId="51581"/>
    <cellStyle name="Normal 10 2 4 7 2 2 3" xfId="30633"/>
    <cellStyle name="Normal 10 2 4 7 2 2 4" xfId="41363"/>
    <cellStyle name="Normal 10 2 4 7 2 3" xfId="12588"/>
    <cellStyle name="Normal 10 2 4 7 2 3 2" xfId="22816"/>
    <cellStyle name="Normal 10 2 4 7 2 3 2 2" xfId="54353"/>
    <cellStyle name="Normal 10 2 4 7 2 3 3" xfId="33961"/>
    <cellStyle name="Normal 10 2 4 7 2 3 4" xfId="44135"/>
    <cellStyle name="Normal 10 2 4 7 2 4" xfId="15592"/>
    <cellStyle name="Normal 10 2 4 7 2 4 2" xfId="47131"/>
    <cellStyle name="Normal 10 2 4 7 2 5" xfId="27301"/>
    <cellStyle name="Normal 10 2 4 7 2 6" xfId="36927"/>
    <cellStyle name="Normal 10 2 4 7 3" xfId="6027"/>
    <cellStyle name="Normal 10 2 4 7 3 2" xfId="10735"/>
    <cellStyle name="Normal 10 2 4 7 3 2 2" xfId="20968"/>
    <cellStyle name="Normal 10 2 4 7 3 2 2 2" xfId="52505"/>
    <cellStyle name="Normal 10 2 4 7 3 2 3" xfId="42287"/>
    <cellStyle name="Normal 10 2 4 7 3 3" xfId="13512"/>
    <cellStyle name="Normal 10 2 4 7 3 3 2" xfId="23740"/>
    <cellStyle name="Normal 10 2 4 7 3 3 2 2" xfId="55277"/>
    <cellStyle name="Normal 10 2 4 7 3 3 3" xfId="45059"/>
    <cellStyle name="Normal 10 2 4 7 3 4" xfId="16516"/>
    <cellStyle name="Normal 10 2 4 7 3 4 2" xfId="48055"/>
    <cellStyle name="Normal 10 2 4 7 3 5" xfId="28969"/>
    <cellStyle name="Normal 10 2 4 7 3 6" xfId="37851"/>
    <cellStyle name="Normal 10 2 4 7 4" xfId="7570"/>
    <cellStyle name="Normal 10 2 4 7 4 2" xfId="17810"/>
    <cellStyle name="Normal 10 2 4 7 4 2 2" xfId="49347"/>
    <cellStyle name="Normal 10 2 4 7 4 3" xfId="32297"/>
    <cellStyle name="Normal 10 2 4 7 4 4" xfId="39129"/>
    <cellStyle name="Normal 10 2 4 7 5" xfId="8887"/>
    <cellStyle name="Normal 10 2 4 7 5 2" xfId="19120"/>
    <cellStyle name="Normal 10 2 4 7 5 2 2" xfId="50657"/>
    <cellStyle name="Normal 10 2 4 7 5 3" xfId="40439"/>
    <cellStyle name="Normal 10 2 4 7 6" xfId="11664"/>
    <cellStyle name="Normal 10 2 4 7 6 2" xfId="21892"/>
    <cellStyle name="Normal 10 2 4 7 6 2 2" xfId="53429"/>
    <cellStyle name="Normal 10 2 4 7 6 3" xfId="43211"/>
    <cellStyle name="Normal 10 2 4 7 7" xfId="14657"/>
    <cellStyle name="Normal 10 2 4 7 7 2" xfId="46196"/>
    <cellStyle name="Normal 10 2 4 7 8" xfId="25637"/>
    <cellStyle name="Normal 10 2 4 7 9" xfId="36003"/>
    <cellStyle name="Normal 10 2 4 8" xfId="4635"/>
    <cellStyle name="Normal 10 2 4 8 2" xfId="9349"/>
    <cellStyle name="Normal 10 2 4 8 2 2" xfId="19582"/>
    <cellStyle name="Normal 10 2 4 8 2 2 2" xfId="51119"/>
    <cellStyle name="Normal 10 2 4 8 2 3" xfId="29801"/>
    <cellStyle name="Normal 10 2 4 8 2 4" xfId="40901"/>
    <cellStyle name="Normal 10 2 4 8 3" xfId="12126"/>
    <cellStyle name="Normal 10 2 4 8 3 2" xfId="22354"/>
    <cellStyle name="Normal 10 2 4 8 3 2 2" xfId="53891"/>
    <cellStyle name="Normal 10 2 4 8 3 3" xfId="33129"/>
    <cellStyle name="Normal 10 2 4 8 3 4" xfId="43673"/>
    <cellStyle name="Normal 10 2 4 8 4" xfId="15129"/>
    <cellStyle name="Normal 10 2 4 8 4 2" xfId="46668"/>
    <cellStyle name="Normal 10 2 4 8 5" xfId="26469"/>
    <cellStyle name="Normal 10 2 4 8 6" xfId="36465"/>
    <cellStyle name="Normal 10 2 4 9" xfId="5563"/>
    <cellStyle name="Normal 10 2 4 9 2" xfId="10273"/>
    <cellStyle name="Normal 10 2 4 9 2 2" xfId="20506"/>
    <cellStyle name="Normal 10 2 4 9 2 2 2" xfId="52043"/>
    <cellStyle name="Normal 10 2 4 9 2 3" xfId="41825"/>
    <cellStyle name="Normal 10 2 4 9 3" xfId="13050"/>
    <cellStyle name="Normal 10 2 4 9 3 2" xfId="23278"/>
    <cellStyle name="Normal 10 2 4 9 3 2 2" xfId="54815"/>
    <cellStyle name="Normal 10 2 4 9 3 3" xfId="44597"/>
    <cellStyle name="Normal 10 2 4 9 4" xfId="16054"/>
    <cellStyle name="Normal 10 2 4 9 4 2" xfId="47593"/>
    <cellStyle name="Normal 10 2 4 9 5" xfId="28135"/>
    <cellStyle name="Normal 10 2 4 9 6" xfId="37389"/>
    <cellStyle name="Normal 10 2 5" xfId="1270"/>
    <cellStyle name="Normal 10 2 5 10" xfId="14078"/>
    <cellStyle name="Normal 10 2 5 10 2" xfId="45622"/>
    <cellStyle name="Normal 10 2 5 11" xfId="24812"/>
    <cellStyle name="Normal 10 2 5 12" xfId="35557"/>
    <cellStyle name="Normal 10 2 5 2" xfId="1271"/>
    <cellStyle name="Normal 10 2 5 2 10" xfId="24813"/>
    <cellStyle name="Normal 10 2 5 2 11" xfId="35558"/>
    <cellStyle name="Normal 10 2 5 2 2" xfId="1272"/>
    <cellStyle name="Normal 10 2 5 2 2 10" xfId="35559"/>
    <cellStyle name="Normal 10 2 5 2 2 2" xfId="4051"/>
    <cellStyle name="Normal 10 2 5 2 2 2 2" xfId="5117"/>
    <cellStyle name="Normal 10 2 5 2 2 2 2 2" xfId="8205"/>
    <cellStyle name="Normal 10 2 5 2 2 2 2 2 2" xfId="18443"/>
    <cellStyle name="Normal 10 2 5 2 2 2 2 2 2 2" xfId="31266"/>
    <cellStyle name="Normal 10 2 5 2 2 2 2 2 2 3" xfId="49980"/>
    <cellStyle name="Normal 10 2 5 2 2 2 2 2 3" xfId="13955"/>
    <cellStyle name="Normal 10 2 5 2 2 2 2 2 3 2" xfId="34594"/>
    <cellStyle name="Normal 10 2 5 2 2 2 2 2 3 3" xfId="45501"/>
    <cellStyle name="Normal 10 2 5 2 2 2 2 2 4" xfId="27934"/>
    <cellStyle name="Normal 10 2 5 2 2 2 2 2 5" xfId="39762"/>
    <cellStyle name="Normal 10 2 5 2 2 2 2 3" xfId="9829"/>
    <cellStyle name="Normal 10 2 5 2 2 2 2 3 2" xfId="20062"/>
    <cellStyle name="Normal 10 2 5 2 2 2 2 3 2 2" xfId="51599"/>
    <cellStyle name="Normal 10 2 5 2 2 2 2 3 3" xfId="29602"/>
    <cellStyle name="Normal 10 2 5 2 2 2 2 3 4" xfId="41381"/>
    <cellStyle name="Normal 10 2 5 2 2 2 2 4" xfId="12606"/>
    <cellStyle name="Normal 10 2 5 2 2 2 2 4 2" xfId="22834"/>
    <cellStyle name="Normal 10 2 5 2 2 2 2 4 2 2" xfId="54371"/>
    <cellStyle name="Normal 10 2 5 2 2 2 2 4 3" xfId="32930"/>
    <cellStyle name="Normal 10 2 5 2 2 2 2 4 4" xfId="44153"/>
    <cellStyle name="Normal 10 2 5 2 2 2 2 5" xfId="15610"/>
    <cellStyle name="Normal 10 2 5 2 2 2 2 5 2" xfId="47149"/>
    <cellStyle name="Normal 10 2 5 2 2 2 2 6" xfId="26270"/>
    <cellStyle name="Normal 10 2 5 2 2 2 2 7" xfId="36945"/>
    <cellStyle name="Normal 10 2 5 2 2 2 3" xfId="6045"/>
    <cellStyle name="Normal 10 2 5 2 2 2 3 2" xfId="10753"/>
    <cellStyle name="Normal 10 2 5 2 2 2 3 2 2" xfId="20986"/>
    <cellStyle name="Normal 10 2 5 2 2 2 3 2 2 2" xfId="52523"/>
    <cellStyle name="Normal 10 2 5 2 2 2 3 2 3" xfId="30434"/>
    <cellStyle name="Normal 10 2 5 2 2 2 3 2 4" xfId="42305"/>
    <cellStyle name="Normal 10 2 5 2 2 2 3 3" xfId="13530"/>
    <cellStyle name="Normal 10 2 5 2 2 2 3 3 2" xfId="23758"/>
    <cellStyle name="Normal 10 2 5 2 2 2 3 3 2 2" xfId="55295"/>
    <cellStyle name="Normal 10 2 5 2 2 2 3 3 3" xfId="33762"/>
    <cellStyle name="Normal 10 2 5 2 2 2 3 3 4" xfId="45077"/>
    <cellStyle name="Normal 10 2 5 2 2 2 3 4" xfId="16534"/>
    <cellStyle name="Normal 10 2 5 2 2 2 3 4 2" xfId="48073"/>
    <cellStyle name="Normal 10 2 5 2 2 2 3 5" xfId="27102"/>
    <cellStyle name="Normal 10 2 5 2 2 2 3 6" xfId="37869"/>
    <cellStyle name="Normal 10 2 5 2 2 2 4" xfId="7366"/>
    <cellStyle name="Normal 10 2 5 2 2 2 4 2" xfId="17611"/>
    <cellStyle name="Normal 10 2 5 2 2 2 4 2 2" xfId="49148"/>
    <cellStyle name="Normal 10 2 5 2 2 2 4 3" xfId="28770"/>
    <cellStyle name="Normal 10 2 5 2 2 2 4 4" xfId="38930"/>
    <cellStyle name="Normal 10 2 5 2 2 2 5" xfId="8905"/>
    <cellStyle name="Normal 10 2 5 2 2 2 5 2" xfId="19138"/>
    <cellStyle name="Normal 10 2 5 2 2 2 5 2 2" xfId="50675"/>
    <cellStyle name="Normal 10 2 5 2 2 2 5 3" xfId="32098"/>
    <cellStyle name="Normal 10 2 5 2 2 2 5 4" xfId="40457"/>
    <cellStyle name="Normal 10 2 5 2 2 2 6" xfId="11682"/>
    <cellStyle name="Normal 10 2 5 2 2 2 6 2" xfId="21910"/>
    <cellStyle name="Normal 10 2 5 2 2 2 6 2 2" xfId="53447"/>
    <cellStyle name="Normal 10 2 5 2 2 2 6 3" xfId="43229"/>
    <cellStyle name="Normal 10 2 5 2 2 2 7" xfId="14675"/>
    <cellStyle name="Normal 10 2 5 2 2 2 7 2" xfId="46214"/>
    <cellStyle name="Normal 10 2 5 2 2 2 8" xfId="25438"/>
    <cellStyle name="Normal 10 2 5 2 2 2 9" xfId="36021"/>
    <cellStyle name="Normal 10 2 5 2 2 3" xfId="4653"/>
    <cellStyle name="Normal 10 2 5 2 2 3 2" xfId="7789"/>
    <cellStyle name="Normal 10 2 5 2 2 3 2 2" xfId="18027"/>
    <cellStyle name="Normal 10 2 5 2 2 3 2 2 2" xfId="30850"/>
    <cellStyle name="Normal 10 2 5 2 2 3 2 2 3" xfId="49564"/>
    <cellStyle name="Normal 10 2 5 2 2 3 2 3" xfId="24771"/>
    <cellStyle name="Normal 10 2 5 2 2 3 2 3 2" xfId="34178"/>
    <cellStyle name="Normal 10 2 5 2 2 3 2 3 3" xfId="56295"/>
    <cellStyle name="Normal 10 2 5 2 2 3 2 4" xfId="27518"/>
    <cellStyle name="Normal 10 2 5 2 2 3 2 5" xfId="39346"/>
    <cellStyle name="Normal 10 2 5 2 2 3 3" xfId="9367"/>
    <cellStyle name="Normal 10 2 5 2 2 3 3 2" xfId="19600"/>
    <cellStyle name="Normal 10 2 5 2 2 3 3 2 2" xfId="51137"/>
    <cellStyle name="Normal 10 2 5 2 2 3 3 3" xfId="29186"/>
    <cellStyle name="Normal 10 2 5 2 2 3 3 4" xfId="40919"/>
    <cellStyle name="Normal 10 2 5 2 2 3 4" xfId="12144"/>
    <cellStyle name="Normal 10 2 5 2 2 3 4 2" xfId="22372"/>
    <cellStyle name="Normal 10 2 5 2 2 3 4 2 2" xfId="53909"/>
    <cellStyle name="Normal 10 2 5 2 2 3 4 3" xfId="32514"/>
    <cellStyle name="Normal 10 2 5 2 2 3 4 4" xfId="43691"/>
    <cellStyle name="Normal 10 2 5 2 2 3 5" xfId="15147"/>
    <cellStyle name="Normal 10 2 5 2 2 3 5 2" xfId="46686"/>
    <cellStyle name="Normal 10 2 5 2 2 3 6" xfId="25854"/>
    <cellStyle name="Normal 10 2 5 2 2 3 7" xfId="36483"/>
    <cellStyle name="Normal 10 2 5 2 2 4" xfId="5581"/>
    <cellStyle name="Normal 10 2 5 2 2 4 2" xfId="10291"/>
    <cellStyle name="Normal 10 2 5 2 2 4 2 2" xfId="20524"/>
    <cellStyle name="Normal 10 2 5 2 2 4 2 2 2" xfId="52061"/>
    <cellStyle name="Normal 10 2 5 2 2 4 2 3" xfId="30018"/>
    <cellStyle name="Normal 10 2 5 2 2 4 2 4" xfId="41843"/>
    <cellStyle name="Normal 10 2 5 2 2 4 3" xfId="13068"/>
    <cellStyle name="Normal 10 2 5 2 2 4 3 2" xfId="23296"/>
    <cellStyle name="Normal 10 2 5 2 2 4 3 2 2" xfId="54833"/>
    <cellStyle name="Normal 10 2 5 2 2 4 3 3" xfId="33346"/>
    <cellStyle name="Normal 10 2 5 2 2 4 3 4" xfId="44615"/>
    <cellStyle name="Normal 10 2 5 2 2 4 4" xfId="16072"/>
    <cellStyle name="Normal 10 2 5 2 2 4 4 2" xfId="47611"/>
    <cellStyle name="Normal 10 2 5 2 2 4 5" xfId="26686"/>
    <cellStyle name="Normal 10 2 5 2 2 4 6" xfId="37407"/>
    <cellStyle name="Normal 10 2 5 2 2 5" xfId="6830"/>
    <cellStyle name="Normal 10 2 5 2 2 5 2" xfId="17189"/>
    <cellStyle name="Normal 10 2 5 2 2 5 2 2" xfId="48726"/>
    <cellStyle name="Normal 10 2 5 2 2 5 3" xfId="28352"/>
    <cellStyle name="Normal 10 2 5 2 2 5 4" xfId="38514"/>
    <cellStyle name="Normal 10 2 5 2 2 6" xfId="8440"/>
    <cellStyle name="Normal 10 2 5 2 2 6 2" xfId="18676"/>
    <cellStyle name="Normal 10 2 5 2 2 6 2 2" xfId="50213"/>
    <cellStyle name="Normal 10 2 5 2 2 6 3" xfId="31682"/>
    <cellStyle name="Normal 10 2 5 2 2 6 4" xfId="39995"/>
    <cellStyle name="Normal 10 2 5 2 2 7" xfId="11220"/>
    <cellStyle name="Normal 10 2 5 2 2 7 2" xfId="21448"/>
    <cellStyle name="Normal 10 2 5 2 2 7 2 2" xfId="52985"/>
    <cellStyle name="Normal 10 2 5 2 2 7 3" xfId="42767"/>
    <cellStyle name="Normal 10 2 5 2 2 8" xfId="14080"/>
    <cellStyle name="Normal 10 2 5 2 2 8 2" xfId="45624"/>
    <cellStyle name="Normal 10 2 5 2 2 9" xfId="25022"/>
    <cellStyle name="Normal 10 2 5 2 3" xfId="4050"/>
    <cellStyle name="Normal 10 2 5 2 3 2" xfId="5116"/>
    <cellStyle name="Normal 10 2 5 2 3 2 2" xfId="7997"/>
    <cellStyle name="Normal 10 2 5 2 3 2 2 2" xfId="18235"/>
    <cellStyle name="Normal 10 2 5 2 3 2 2 2 2" xfId="31058"/>
    <cellStyle name="Normal 10 2 5 2 3 2 2 2 3" xfId="49772"/>
    <cellStyle name="Normal 10 2 5 2 3 2 2 3" xfId="13972"/>
    <cellStyle name="Normal 10 2 5 2 3 2 2 3 2" xfId="34386"/>
    <cellStyle name="Normal 10 2 5 2 3 2 2 3 3" xfId="45518"/>
    <cellStyle name="Normal 10 2 5 2 3 2 2 4" xfId="27726"/>
    <cellStyle name="Normal 10 2 5 2 3 2 2 5" xfId="39554"/>
    <cellStyle name="Normal 10 2 5 2 3 2 3" xfId="9828"/>
    <cellStyle name="Normal 10 2 5 2 3 2 3 2" xfId="20061"/>
    <cellStyle name="Normal 10 2 5 2 3 2 3 2 2" xfId="51598"/>
    <cellStyle name="Normal 10 2 5 2 3 2 3 3" xfId="29394"/>
    <cellStyle name="Normal 10 2 5 2 3 2 3 4" xfId="41380"/>
    <cellStyle name="Normal 10 2 5 2 3 2 4" xfId="12605"/>
    <cellStyle name="Normal 10 2 5 2 3 2 4 2" xfId="22833"/>
    <cellStyle name="Normal 10 2 5 2 3 2 4 2 2" xfId="54370"/>
    <cellStyle name="Normal 10 2 5 2 3 2 4 3" xfId="32722"/>
    <cellStyle name="Normal 10 2 5 2 3 2 4 4" xfId="44152"/>
    <cellStyle name="Normal 10 2 5 2 3 2 5" xfId="15609"/>
    <cellStyle name="Normal 10 2 5 2 3 2 5 2" xfId="47148"/>
    <cellStyle name="Normal 10 2 5 2 3 2 6" xfId="26062"/>
    <cellStyle name="Normal 10 2 5 2 3 2 7" xfId="36944"/>
    <cellStyle name="Normal 10 2 5 2 3 3" xfId="6044"/>
    <cellStyle name="Normal 10 2 5 2 3 3 2" xfId="10752"/>
    <cellStyle name="Normal 10 2 5 2 3 3 2 2" xfId="20985"/>
    <cellStyle name="Normal 10 2 5 2 3 3 2 2 2" xfId="52522"/>
    <cellStyle name="Normal 10 2 5 2 3 3 2 3" xfId="30226"/>
    <cellStyle name="Normal 10 2 5 2 3 3 2 4" xfId="42304"/>
    <cellStyle name="Normal 10 2 5 2 3 3 3" xfId="13529"/>
    <cellStyle name="Normal 10 2 5 2 3 3 3 2" xfId="23757"/>
    <cellStyle name="Normal 10 2 5 2 3 3 3 2 2" xfId="55294"/>
    <cellStyle name="Normal 10 2 5 2 3 3 3 3" xfId="33554"/>
    <cellStyle name="Normal 10 2 5 2 3 3 3 4" xfId="45076"/>
    <cellStyle name="Normal 10 2 5 2 3 3 4" xfId="16533"/>
    <cellStyle name="Normal 10 2 5 2 3 3 4 2" xfId="48072"/>
    <cellStyle name="Normal 10 2 5 2 3 3 5" xfId="26894"/>
    <cellStyle name="Normal 10 2 5 2 3 3 6" xfId="37868"/>
    <cellStyle name="Normal 10 2 5 2 3 4" xfId="7145"/>
    <cellStyle name="Normal 10 2 5 2 3 4 2" xfId="17402"/>
    <cellStyle name="Normal 10 2 5 2 3 4 2 2" xfId="48939"/>
    <cellStyle name="Normal 10 2 5 2 3 4 3" xfId="28562"/>
    <cellStyle name="Normal 10 2 5 2 3 4 4" xfId="38722"/>
    <cellStyle name="Normal 10 2 5 2 3 5" xfId="8904"/>
    <cellStyle name="Normal 10 2 5 2 3 5 2" xfId="19137"/>
    <cellStyle name="Normal 10 2 5 2 3 5 2 2" xfId="50674"/>
    <cellStyle name="Normal 10 2 5 2 3 5 3" xfId="31890"/>
    <cellStyle name="Normal 10 2 5 2 3 5 4" xfId="40456"/>
    <cellStyle name="Normal 10 2 5 2 3 6" xfId="11681"/>
    <cellStyle name="Normal 10 2 5 2 3 6 2" xfId="21909"/>
    <cellStyle name="Normal 10 2 5 2 3 6 2 2" xfId="53446"/>
    <cellStyle name="Normal 10 2 5 2 3 6 3" xfId="43228"/>
    <cellStyle name="Normal 10 2 5 2 3 7" xfId="14674"/>
    <cellStyle name="Normal 10 2 5 2 3 7 2" xfId="46213"/>
    <cellStyle name="Normal 10 2 5 2 3 8" xfId="25230"/>
    <cellStyle name="Normal 10 2 5 2 3 9" xfId="36020"/>
    <cellStyle name="Normal 10 2 5 2 4" xfId="4652"/>
    <cellStyle name="Normal 10 2 5 2 4 2" xfId="7579"/>
    <cellStyle name="Normal 10 2 5 2 4 2 2" xfId="17819"/>
    <cellStyle name="Normal 10 2 5 2 4 2 2 2" xfId="30642"/>
    <cellStyle name="Normal 10 2 5 2 4 2 2 3" xfId="49356"/>
    <cellStyle name="Normal 10 2 5 2 4 2 3" xfId="24718"/>
    <cellStyle name="Normal 10 2 5 2 4 2 3 2" xfId="33970"/>
    <cellStyle name="Normal 10 2 5 2 4 2 3 3" xfId="56245"/>
    <cellStyle name="Normal 10 2 5 2 4 2 4" xfId="27310"/>
    <cellStyle name="Normal 10 2 5 2 4 2 5" xfId="39138"/>
    <cellStyle name="Normal 10 2 5 2 4 3" xfId="9366"/>
    <cellStyle name="Normal 10 2 5 2 4 3 2" xfId="19599"/>
    <cellStyle name="Normal 10 2 5 2 4 3 2 2" xfId="51136"/>
    <cellStyle name="Normal 10 2 5 2 4 3 3" xfId="28978"/>
    <cellStyle name="Normal 10 2 5 2 4 3 4" xfId="40918"/>
    <cellStyle name="Normal 10 2 5 2 4 4" xfId="12143"/>
    <cellStyle name="Normal 10 2 5 2 4 4 2" xfId="22371"/>
    <cellStyle name="Normal 10 2 5 2 4 4 2 2" xfId="53908"/>
    <cellStyle name="Normal 10 2 5 2 4 4 3" xfId="32306"/>
    <cellStyle name="Normal 10 2 5 2 4 4 4" xfId="43690"/>
    <cellStyle name="Normal 10 2 5 2 4 5" xfId="15146"/>
    <cellStyle name="Normal 10 2 5 2 4 5 2" xfId="46685"/>
    <cellStyle name="Normal 10 2 5 2 4 6" xfId="25646"/>
    <cellStyle name="Normal 10 2 5 2 4 7" xfId="36482"/>
    <cellStyle name="Normal 10 2 5 2 5" xfId="5580"/>
    <cellStyle name="Normal 10 2 5 2 5 2" xfId="10290"/>
    <cellStyle name="Normal 10 2 5 2 5 2 2" xfId="20523"/>
    <cellStyle name="Normal 10 2 5 2 5 2 2 2" xfId="52060"/>
    <cellStyle name="Normal 10 2 5 2 5 2 3" xfId="29810"/>
    <cellStyle name="Normal 10 2 5 2 5 2 4" xfId="41842"/>
    <cellStyle name="Normal 10 2 5 2 5 3" xfId="13067"/>
    <cellStyle name="Normal 10 2 5 2 5 3 2" xfId="23295"/>
    <cellStyle name="Normal 10 2 5 2 5 3 2 2" xfId="54832"/>
    <cellStyle name="Normal 10 2 5 2 5 3 3" xfId="33138"/>
    <cellStyle name="Normal 10 2 5 2 5 3 4" xfId="44614"/>
    <cellStyle name="Normal 10 2 5 2 5 4" xfId="16071"/>
    <cellStyle name="Normal 10 2 5 2 5 4 2" xfId="47610"/>
    <cellStyle name="Normal 10 2 5 2 5 5" xfId="26478"/>
    <cellStyle name="Normal 10 2 5 2 5 6" xfId="37406"/>
    <cellStyle name="Normal 10 2 5 2 6" xfId="6510"/>
    <cellStyle name="Normal 10 2 5 2 6 2" xfId="16976"/>
    <cellStyle name="Normal 10 2 5 2 6 2 2" xfId="48514"/>
    <cellStyle name="Normal 10 2 5 2 6 3" xfId="28144"/>
    <cellStyle name="Normal 10 2 5 2 6 4" xfId="38306"/>
    <cellStyle name="Normal 10 2 5 2 7" xfId="8439"/>
    <cellStyle name="Normal 10 2 5 2 7 2" xfId="18675"/>
    <cellStyle name="Normal 10 2 5 2 7 2 2" xfId="50212"/>
    <cellStyle name="Normal 10 2 5 2 7 3" xfId="31474"/>
    <cellStyle name="Normal 10 2 5 2 7 4" xfId="39994"/>
    <cellStyle name="Normal 10 2 5 2 8" xfId="11219"/>
    <cellStyle name="Normal 10 2 5 2 8 2" xfId="21447"/>
    <cellStyle name="Normal 10 2 5 2 8 2 2" xfId="52984"/>
    <cellStyle name="Normal 10 2 5 2 8 3" xfId="42766"/>
    <cellStyle name="Normal 10 2 5 2 9" xfId="14079"/>
    <cellStyle name="Normal 10 2 5 2 9 2" xfId="45623"/>
    <cellStyle name="Normal 10 2 5 3" xfId="1273"/>
    <cellStyle name="Normal 10 2 5 3 10" xfId="35560"/>
    <cellStyle name="Normal 10 2 5 3 2" xfId="4052"/>
    <cellStyle name="Normal 10 2 5 3 2 2" xfId="5118"/>
    <cellStyle name="Normal 10 2 5 3 2 2 2" xfId="8204"/>
    <cellStyle name="Normal 10 2 5 3 2 2 2 2" xfId="18442"/>
    <cellStyle name="Normal 10 2 5 3 2 2 2 2 2" xfId="31265"/>
    <cellStyle name="Normal 10 2 5 3 2 2 2 2 3" xfId="49979"/>
    <cellStyle name="Normal 10 2 5 3 2 2 2 3" xfId="24357"/>
    <cellStyle name="Normal 10 2 5 3 2 2 2 3 2" xfId="34593"/>
    <cellStyle name="Normal 10 2 5 3 2 2 2 3 3" xfId="55889"/>
    <cellStyle name="Normal 10 2 5 3 2 2 2 4" xfId="27933"/>
    <cellStyle name="Normal 10 2 5 3 2 2 2 5" xfId="39761"/>
    <cellStyle name="Normal 10 2 5 3 2 2 3" xfId="9830"/>
    <cellStyle name="Normal 10 2 5 3 2 2 3 2" xfId="20063"/>
    <cellStyle name="Normal 10 2 5 3 2 2 3 2 2" xfId="51600"/>
    <cellStyle name="Normal 10 2 5 3 2 2 3 3" xfId="29601"/>
    <cellStyle name="Normal 10 2 5 3 2 2 3 4" xfId="41382"/>
    <cellStyle name="Normal 10 2 5 3 2 2 4" xfId="12607"/>
    <cellStyle name="Normal 10 2 5 3 2 2 4 2" xfId="22835"/>
    <cellStyle name="Normal 10 2 5 3 2 2 4 2 2" xfId="54372"/>
    <cellStyle name="Normal 10 2 5 3 2 2 4 3" xfId="32929"/>
    <cellStyle name="Normal 10 2 5 3 2 2 4 4" xfId="44154"/>
    <cellStyle name="Normal 10 2 5 3 2 2 5" xfId="15611"/>
    <cellStyle name="Normal 10 2 5 3 2 2 5 2" xfId="47150"/>
    <cellStyle name="Normal 10 2 5 3 2 2 6" xfId="26269"/>
    <cellStyle name="Normal 10 2 5 3 2 2 7" xfId="36946"/>
    <cellStyle name="Normal 10 2 5 3 2 3" xfId="6046"/>
    <cellStyle name="Normal 10 2 5 3 2 3 2" xfId="10754"/>
    <cellStyle name="Normal 10 2 5 3 2 3 2 2" xfId="20987"/>
    <cellStyle name="Normal 10 2 5 3 2 3 2 2 2" xfId="52524"/>
    <cellStyle name="Normal 10 2 5 3 2 3 2 3" xfId="30433"/>
    <cellStyle name="Normal 10 2 5 3 2 3 2 4" xfId="42306"/>
    <cellStyle name="Normal 10 2 5 3 2 3 3" xfId="13531"/>
    <cellStyle name="Normal 10 2 5 3 2 3 3 2" xfId="23759"/>
    <cellStyle name="Normal 10 2 5 3 2 3 3 2 2" xfId="55296"/>
    <cellStyle name="Normal 10 2 5 3 2 3 3 3" xfId="33761"/>
    <cellStyle name="Normal 10 2 5 3 2 3 3 4" xfId="45078"/>
    <cellStyle name="Normal 10 2 5 3 2 3 4" xfId="16535"/>
    <cellStyle name="Normal 10 2 5 3 2 3 4 2" xfId="48074"/>
    <cellStyle name="Normal 10 2 5 3 2 3 5" xfId="27101"/>
    <cellStyle name="Normal 10 2 5 3 2 3 6" xfId="37870"/>
    <cellStyle name="Normal 10 2 5 3 2 4" xfId="7365"/>
    <cellStyle name="Normal 10 2 5 3 2 4 2" xfId="17610"/>
    <cellStyle name="Normal 10 2 5 3 2 4 2 2" xfId="49147"/>
    <cellStyle name="Normal 10 2 5 3 2 4 3" xfId="28769"/>
    <cellStyle name="Normal 10 2 5 3 2 4 4" xfId="38929"/>
    <cellStyle name="Normal 10 2 5 3 2 5" xfId="8906"/>
    <cellStyle name="Normal 10 2 5 3 2 5 2" xfId="19139"/>
    <cellStyle name="Normal 10 2 5 3 2 5 2 2" xfId="50676"/>
    <cellStyle name="Normal 10 2 5 3 2 5 3" xfId="32097"/>
    <cellStyle name="Normal 10 2 5 3 2 5 4" xfId="40458"/>
    <cellStyle name="Normal 10 2 5 3 2 6" xfId="11683"/>
    <cellStyle name="Normal 10 2 5 3 2 6 2" xfId="21911"/>
    <cellStyle name="Normal 10 2 5 3 2 6 2 2" xfId="53448"/>
    <cellStyle name="Normal 10 2 5 3 2 6 3" xfId="43230"/>
    <cellStyle name="Normal 10 2 5 3 2 7" xfId="14676"/>
    <cellStyle name="Normal 10 2 5 3 2 7 2" xfId="46215"/>
    <cellStyle name="Normal 10 2 5 3 2 8" xfId="25437"/>
    <cellStyle name="Normal 10 2 5 3 2 9" xfId="36022"/>
    <cellStyle name="Normal 10 2 5 3 3" xfId="4654"/>
    <cellStyle name="Normal 10 2 5 3 3 2" xfId="7788"/>
    <cellStyle name="Normal 10 2 5 3 3 2 2" xfId="18026"/>
    <cellStyle name="Normal 10 2 5 3 3 2 2 2" xfId="30849"/>
    <cellStyle name="Normal 10 2 5 3 3 2 2 3" xfId="49563"/>
    <cellStyle name="Normal 10 2 5 3 3 2 3" xfId="14229"/>
    <cellStyle name="Normal 10 2 5 3 3 2 3 2" xfId="34177"/>
    <cellStyle name="Normal 10 2 5 3 3 2 3 3" xfId="45773"/>
    <cellStyle name="Normal 10 2 5 3 3 2 4" xfId="27517"/>
    <cellStyle name="Normal 10 2 5 3 3 2 5" xfId="39345"/>
    <cellStyle name="Normal 10 2 5 3 3 3" xfId="9368"/>
    <cellStyle name="Normal 10 2 5 3 3 3 2" xfId="19601"/>
    <cellStyle name="Normal 10 2 5 3 3 3 2 2" xfId="51138"/>
    <cellStyle name="Normal 10 2 5 3 3 3 3" xfId="29185"/>
    <cellStyle name="Normal 10 2 5 3 3 3 4" xfId="40920"/>
    <cellStyle name="Normal 10 2 5 3 3 4" xfId="12145"/>
    <cellStyle name="Normal 10 2 5 3 3 4 2" xfId="22373"/>
    <cellStyle name="Normal 10 2 5 3 3 4 2 2" xfId="53910"/>
    <cellStyle name="Normal 10 2 5 3 3 4 3" xfId="32513"/>
    <cellStyle name="Normal 10 2 5 3 3 4 4" xfId="43692"/>
    <cellStyle name="Normal 10 2 5 3 3 5" xfId="15148"/>
    <cellStyle name="Normal 10 2 5 3 3 5 2" xfId="46687"/>
    <cellStyle name="Normal 10 2 5 3 3 6" xfId="25853"/>
    <cellStyle name="Normal 10 2 5 3 3 7" xfId="36484"/>
    <cellStyle name="Normal 10 2 5 3 4" xfId="5582"/>
    <cellStyle name="Normal 10 2 5 3 4 2" xfId="10292"/>
    <cellStyle name="Normal 10 2 5 3 4 2 2" xfId="20525"/>
    <cellStyle name="Normal 10 2 5 3 4 2 2 2" xfId="52062"/>
    <cellStyle name="Normal 10 2 5 3 4 2 3" xfId="30017"/>
    <cellStyle name="Normal 10 2 5 3 4 2 4" xfId="41844"/>
    <cellStyle name="Normal 10 2 5 3 4 3" xfId="13069"/>
    <cellStyle name="Normal 10 2 5 3 4 3 2" xfId="23297"/>
    <cellStyle name="Normal 10 2 5 3 4 3 2 2" xfId="54834"/>
    <cellStyle name="Normal 10 2 5 3 4 3 3" xfId="33345"/>
    <cellStyle name="Normal 10 2 5 3 4 3 4" xfId="44616"/>
    <cellStyle name="Normal 10 2 5 3 4 4" xfId="16073"/>
    <cellStyle name="Normal 10 2 5 3 4 4 2" xfId="47612"/>
    <cellStyle name="Normal 10 2 5 3 4 5" xfId="26685"/>
    <cellStyle name="Normal 10 2 5 3 4 6" xfId="37408"/>
    <cellStyle name="Normal 10 2 5 3 5" xfId="6829"/>
    <cellStyle name="Normal 10 2 5 3 5 2" xfId="17188"/>
    <cellStyle name="Normal 10 2 5 3 5 2 2" xfId="48725"/>
    <cellStyle name="Normal 10 2 5 3 5 3" xfId="28351"/>
    <cellStyle name="Normal 10 2 5 3 5 4" xfId="38513"/>
    <cellStyle name="Normal 10 2 5 3 6" xfId="8441"/>
    <cellStyle name="Normal 10 2 5 3 6 2" xfId="18677"/>
    <cellStyle name="Normal 10 2 5 3 6 2 2" xfId="50214"/>
    <cellStyle name="Normal 10 2 5 3 6 3" xfId="31681"/>
    <cellStyle name="Normal 10 2 5 3 6 4" xfId="39996"/>
    <cellStyle name="Normal 10 2 5 3 7" xfId="11221"/>
    <cellStyle name="Normal 10 2 5 3 7 2" xfId="21449"/>
    <cellStyle name="Normal 10 2 5 3 7 2 2" xfId="52986"/>
    <cellStyle name="Normal 10 2 5 3 7 3" xfId="42768"/>
    <cellStyle name="Normal 10 2 5 3 8" xfId="14081"/>
    <cellStyle name="Normal 10 2 5 3 8 2" xfId="45625"/>
    <cellStyle name="Normal 10 2 5 3 9" xfId="25021"/>
    <cellStyle name="Normal 10 2 5 4" xfId="4049"/>
    <cellStyle name="Normal 10 2 5 4 2" xfId="5115"/>
    <cellStyle name="Normal 10 2 5 4 2 2" xfId="7996"/>
    <cellStyle name="Normal 10 2 5 4 2 2 2" xfId="18234"/>
    <cellStyle name="Normal 10 2 5 4 2 2 2 2" xfId="31057"/>
    <cellStyle name="Normal 10 2 5 4 2 2 2 3" xfId="49771"/>
    <cellStyle name="Normal 10 2 5 4 2 2 3" xfId="14587"/>
    <cellStyle name="Normal 10 2 5 4 2 2 3 2" xfId="34385"/>
    <cellStyle name="Normal 10 2 5 4 2 2 3 3" xfId="46126"/>
    <cellStyle name="Normal 10 2 5 4 2 2 4" xfId="27725"/>
    <cellStyle name="Normal 10 2 5 4 2 2 5" xfId="39553"/>
    <cellStyle name="Normal 10 2 5 4 2 3" xfId="9827"/>
    <cellStyle name="Normal 10 2 5 4 2 3 2" xfId="20060"/>
    <cellStyle name="Normal 10 2 5 4 2 3 2 2" xfId="51597"/>
    <cellStyle name="Normal 10 2 5 4 2 3 3" xfId="29393"/>
    <cellStyle name="Normal 10 2 5 4 2 3 4" xfId="41379"/>
    <cellStyle name="Normal 10 2 5 4 2 4" xfId="12604"/>
    <cellStyle name="Normal 10 2 5 4 2 4 2" xfId="22832"/>
    <cellStyle name="Normal 10 2 5 4 2 4 2 2" xfId="54369"/>
    <cellStyle name="Normal 10 2 5 4 2 4 3" xfId="32721"/>
    <cellStyle name="Normal 10 2 5 4 2 4 4" xfId="44151"/>
    <cellStyle name="Normal 10 2 5 4 2 5" xfId="15608"/>
    <cellStyle name="Normal 10 2 5 4 2 5 2" xfId="47147"/>
    <cellStyle name="Normal 10 2 5 4 2 6" xfId="26061"/>
    <cellStyle name="Normal 10 2 5 4 2 7" xfId="36943"/>
    <cellStyle name="Normal 10 2 5 4 3" xfId="6043"/>
    <cellStyle name="Normal 10 2 5 4 3 2" xfId="10751"/>
    <cellStyle name="Normal 10 2 5 4 3 2 2" xfId="20984"/>
    <cellStyle name="Normal 10 2 5 4 3 2 2 2" xfId="52521"/>
    <cellStyle name="Normal 10 2 5 4 3 2 3" xfId="30225"/>
    <cellStyle name="Normal 10 2 5 4 3 2 4" xfId="42303"/>
    <cellStyle name="Normal 10 2 5 4 3 3" xfId="13528"/>
    <cellStyle name="Normal 10 2 5 4 3 3 2" xfId="23756"/>
    <cellStyle name="Normal 10 2 5 4 3 3 2 2" xfId="55293"/>
    <cellStyle name="Normal 10 2 5 4 3 3 3" xfId="33553"/>
    <cellStyle name="Normal 10 2 5 4 3 3 4" xfId="45075"/>
    <cellStyle name="Normal 10 2 5 4 3 4" xfId="16532"/>
    <cellStyle name="Normal 10 2 5 4 3 4 2" xfId="48071"/>
    <cellStyle name="Normal 10 2 5 4 3 5" xfId="26893"/>
    <cellStyle name="Normal 10 2 5 4 3 6" xfId="37867"/>
    <cellStyle name="Normal 10 2 5 4 4" xfId="7144"/>
    <cellStyle name="Normal 10 2 5 4 4 2" xfId="17401"/>
    <cellStyle name="Normal 10 2 5 4 4 2 2" xfId="48938"/>
    <cellStyle name="Normal 10 2 5 4 4 3" xfId="28561"/>
    <cellStyle name="Normal 10 2 5 4 4 4" xfId="38721"/>
    <cellStyle name="Normal 10 2 5 4 5" xfId="8903"/>
    <cellStyle name="Normal 10 2 5 4 5 2" xfId="19136"/>
    <cellStyle name="Normal 10 2 5 4 5 2 2" xfId="50673"/>
    <cellStyle name="Normal 10 2 5 4 5 3" xfId="31889"/>
    <cellStyle name="Normal 10 2 5 4 5 4" xfId="40455"/>
    <cellStyle name="Normal 10 2 5 4 6" xfId="11680"/>
    <cellStyle name="Normal 10 2 5 4 6 2" xfId="21908"/>
    <cellStyle name="Normal 10 2 5 4 6 2 2" xfId="53445"/>
    <cellStyle name="Normal 10 2 5 4 6 3" xfId="43227"/>
    <cellStyle name="Normal 10 2 5 4 7" xfId="14673"/>
    <cellStyle name="Normal 10 2 5 4 7 2" xfId="46212"/>
    <cellStyle name="Normal 10 2 5 4 8" xfId="25229"/>
    <cellStyle name="Normal 10 2 5 4 9" xfId="36019"/>
    <cellStyle name="Normal 10 2 5 5" xfId="4651"/>
    <cellStyle name="Normal 10 2 5 5 2" xfId="7578"/>
    <cellStyle name="Normal 10 2 5 5 2 2" xfId="17818"/>
    <cellStyle name="Normal 10 2 5 5 2 2 2" xfId="30641"/>
    <cellStyle name="Normal 10 2 5 5 2 2 3" xfId="49355"/>
    <cellStyle name="Normal 10 2 5 5 2 3" xfId="15510"/>
    <cellStyle name="Normal 10 2 5 5 2 3 2" xfId="33969"/>
    <cellStyle name="Normal 10 2 5 5 2 3 3" xfId="47049"/>
    <cellStyle name="Normal 10 2 5 5 2 4" xfId="27309"/>
    <cellStyle name="Normal 10 2 5 5 2 5" xfId="39137"/>
    <cellStyle name="Normal 10 2 5 5 3" xfId="9365"/>
    <cellStyle name="Normal 10 2 5 5 3 2" xfId="19598"/>
    <cellStyle name="Normal 10 2 5 5 3 2 2" xfId="51135"/>
    <cellStyle name="Normal 10 2 5 5 3 3" xfId="28977"/>
    <cellStyle name="Normal 10 2 5 5 3 4" xfId="40917"/>
    <cellStyle name="Normal 10 2 5 5 4" xfId="12142"/>
    <cellStyle name="Normal 10 2 5 5 4 2" xfId="22370"/>
    <cellStyle name="Normal 10 2 5 5 4 2 2" xfId="53907"/>
    <cellStyle name="Normal 10 2 5 5 4 3" xfId="32305"/>
    <cellStyle name="Normal 10 2 5 5 4 4" xfId="43689"/>
    <cellStyle name="Normal 10 2 5 5 5" xfId="15145"/>
    <cellStyle name="Normal 10 2 5 5 5 2" xfId="46684"/>
    <cellStyle name="Normal 10 2 5 5 6" xfId="25645"/>
    <cellStyle name="Normal 10 2 5 5 7" xfId="36481"/>
    <cellStyle name="Normal 10 2 5 6" xfId="5579"/>
    <cellStyle name="Normal 10 2 5 6 2" xfId="10289"/>
    <cellStyle name="Normal 10 2 5 6 2 2" xfId="20522"/>
    <cellStyle name="Normal 10 2 5 6 2 2 2" xfId="52059"/>
    <cellStyle name="Normal 10 2 5 6 2 3" xfId="29809"/>
    <cellStyle name="Normal 10 2 5 6 2 4" xfId="41841"/>
    <cellStyle name="Normal 10 2 5 6 3" xfId="13066"/>
    <cellStyle name="Normal 10 2 5 6 3 2" xfId="23294"/>
    <cellStyle name="Normal 10 2 5 6 3 2 2" xfId="54831"/>
    <cellStyle name="Normal 10 2 5 6 3 3" xfId="33137"/>
    <cellStyle name="Normal 10 2 5 6 3 4" xfId="44613"/>
    <cellStyle name="Normal 10 2 5 6 4" xfId="16070"/>
    <cellStyle name="Normal 10 2 5 6 4 2" xfId="47609"/>
    <cellStyle name="Normal 10 2 5 6 5" xfId="26477"/>
    <cellStyle name="Normal 10 2 5 6 6" xfId="37405"/>
    <cellStyle name="Normal 10 2 5 7" xfId="6509"/>
    <cellStyle name="Normal 10 2 5 7 2" xfId="16975"/>
    <cellStyle name="Normal 10 2 5 7 2 2" xfId="48513"/>
    <cellStyle name="Normal 10 2 5 7 3" xfId="28143"/>
    <cellStyle name="Normal 10 2 5 7 4" xfId="38305"/>
    <cellStyle name="Normal 10 2 5 8" xfId="8438"/>
    <cellStyle name="Normal 10 2 5 8 2" xfId="18674"/>
    <cellStyle name="Normal 10 2 5 8 2 2" xfId="50211"/>
    <cellStyle name="Normal 10 2 5 8 3" xfId="31473"/>
    <cellStyle name="Normal 10 2 5 8 4" xfId="39993"/>
    <cellStyle name="Normal 10 2 5 9" xfId="11218"/>
    <cellStyle name="Normal 10 2 5 9 2" xfId="21446"/>
    <cellStyle name="Normal 10 2 5 9 2 2" xfId="52983"/>
    <cellStyle name="Normal 10 2 5 9 3" xfId="42765"/>
    <cellStyle name="Normal 10 2 6" xfId="3142"/>
    <cellStyle name="Normal 10 3" xfId="1274"/>
    <cellStyle name="Normal 10 3 10" xfId="5583"/>
    <cellStyle name="Normal 10 3 10 2" xfId="10293"/>
    <cellStyle name="Normal 10 3 10 2 2" xfId="20526"/>
    <cellStyle name="Normal 10 3 10 2 2 2" xfId="52063"/>
    <cellStyle name="Normal 10 3 10 2 3" xfId="41845"/>
    <cellStyle name="Normal 10 3 10 3" xfId="13070"/>
    <cellStyle name="Normal 10 3 10 3 2" xfId="23298"/>
    <cellStyle name="Normal 10 3 10 3 2 2" xfId="54835"/>
    <cellStyle name="Normal 10 3 10 3 3" xfId="44617"/>
    <cellStyle name="Normal 10 3 10 4" xfId="16074"/>
    <cellStyle name="Normal 10 3 10 4 2" xfId="47613"/>
    <cellStyle name="Normal 10 3 10 5" xfId="31475"/>
    <cellStyle name="Normal 10 3 10 6" xfId="37409"/>
    <cellStyle name="Normal 10 3 11" xfId="6511"/>
    <cellStyle name="Normal 10 3 11 2" xfId="16977"/>
    <cellStyle name="Normal 10 3 11 2 2" xfId="48515"/>
    <cellStyle name="Normal 10 3 11 3" xfId="38307"/>
    <cellStyle name="Normal 10 3 12" xfId="8442"/>
    <cellStyle name="Normal 10 3 12 2" xfId="18678"/>
    <cellStyle name="Normal 10 3 12 2 2" xfId="50215"/>
    <cellStyle name="Normal 10 3 12 3" xfId="39997"/>
    <cellStyle name="Normal 10 3 13" xfId="11222"/>
    <cellStyle name="Normal 10 3 13 2" xfId="21450"/>
    <cellStyle name="Normal 10 3 13 2 2" xfId="52987"/>
    <cellStyle name="Normal 10 3 13 3" xfId="42769"/>
    <cellStyle name="Normal 10 3 14" xfId="14082"/>
    <cellStyle name="Normal 10 3 14 2" xfId="45626"/>
    <cellStyle name="Normal 10 3 15" xfId="24814"/>
    <cellStyle name="Normal 10 3 16" xfId="35561"/>
    <cellStyle name="Normal 10 3 2" xfId="1275"/>
    <cellStyle name="Normal 10 3 2 10" xfId="8443"/>
    <cellStyle name="Normal 10 3 2 10 2" xfId="18679"/>
    <cellStyle name="Normal 10 3 2 10 2 2" xfId="50216"/>
    <cellStyle name="Normal 10 3 2 10 3" xfId="39998"/>
    <cellStyle name="Normal 10 3 2 11" xfId="11223"/>
    <cellStyle name="Normal 10 3 2 11 2" xfId="21451"/>
    <cellStyle name="Normal 10 3 2 11 2 2" xfId="52988"/>
    <cellStyle name="Normal 10 3 2 11 3" xfId="42770"/>
    <cellStyle name="Normal 10 3 2 12" xfId="14083"/>
    <cellStyle name="Normal 10 3 2 12 2" xfId="45627"/>
    <cellStyle name="Normal 10 3 2 13" xfId="24815"/>
    <cellStyle name="Normal 10 3 2 14" xfId="35562"/>
    <cellStyle name="Normal 10 3 2 2" xfId="1276"/>
    <cellStyle name="Normal 10 3 2 2 10" xfId="14084"/>
    <cellStyle name="Normal 10 3 2 2 10 2" xfId="45628"/>
    <cellStyle name="Normal 10 3 2 2 11" xfId="24816"/>
    <cellStyle name="Normal 10 3 2 2 12" xfId="35563"/>
    <cellStyle name="Normal 10 3 2 2 2" xfId="1277"/>
    <cellStyle name="Normal 10 3 2 2 2 10" xfId="24817"/>
    <cellStyle name="Normal 10 3 2 2 2 11" xfId="35564"/>
    <cellStyle name="Normal 10 3 2 2 2 2" xfId="1278"/>
    <cellStyle name="Normal 10 3 2 2 2 2 10" xfId="35565"/>
    <cellStyle name="Normal 10 3 2 2 2 2 2" xfId="4057"/>
    <cellStyle name="Normal 10 3 2 2 2 2 2 2" xfId="5123"/>
    <cellStyle name="Normal 10 3 2 2 2 2 2 2 2" xfId="8209"/>
    <cellStyle name="Normal 10 3 2 2 2 2 2 2 2 2" xfId="18447"/>
    <cellStyle name="Normal 10 3 2 2 2 2 2 2 2 2 2" xfId="31270"/>
    <cellStyle name="Normal 10 3 2 2 2 2 2 2 2 2 3" xfId="49984"/>
    <cellStyle name="Normal 10 3 2 2 2 2 2 2 2 3" xfId="24715"/>
    <cellStyle name="Normal 10 3 2 2 2 2 2 2 2 3 2" xfId="34598"/>
    <cellStyle name="Normal 10 3 2 2 2 2 2 2 2 3 3" xfId="56242"/>
    <cellStyle name="Normal 10 3 2 2 2 2 2 2 2 4" xfId="27938"/>
    <cellStyle name="Normal 10 3 2 2 2 2 2 2 2 5" xfId="39766"/>
    <cellStyle name="Normal 10 3 2 2 2 2 2 2 3" xfId="9835"/>
    <cellStyle name="Normal 10 3 2 2 2 2 2 2 3 2" xfId="20068"/>
    <cellStyle name="Normal 10 3 2 2 2 2 2 2 3 2 2" xfId="51605"/>
    <cellStyle name="Normal 10 3 2 2 2 2 2 2 3 3" xfId="29606"/>
    <cellStyle name="Normal 10 3 2 2 2 2 2 2 3 4" xfId="41387"/>
    <cellStyle name="Normal 10 3 2 2 2 2 2 2 4" xfId="12612"/>
    <cellStyle name="Normal 10 3 2 2 2 2 2 2 4 2" xfId="22840"/>
    <cellStyle name="Normal 10 3 2 2 2 2 2 2 4 2 2" xfId="54377"/>
    <cellStyle name="Normal 10 3 2 2 2 2 2 2 4 3" xfId="32934"/>
    <cellStyle name="Normal 10 3 2 2 2 2 2 2 4 4" xfId="44159"/>
    <cellStyle name="Normal 10 3 2 2 2 2 2 2 5" xfId="15616"/>
    <cellStyle name="Normal 10 3 2 2 2 2 2 2 5 2" xfId="47155"/>
    <cellStyle name="Normal 10 3 2 2 2 2 2 2 6" xfId="26274"/>
    <cellStyle name="Normal 10 3 2 2 2 2 2 2 7" xfId="36951"/>
    <cellStyle name="Normal 10 3 2 2 2 2 2 3" xfId="6051"/>
    <cellStyle name="Normal 10 3 2 2 2 2 2 3 2" xfId="10759"/>
    <cellStyle name="Normal 10 3 2 2 2 2 2 3 2 2" xfId="20992"/>
    <cellStyle name="Normal 10 3 2 2 2 2 2 3 2 2 2" xfId="52529"/>
    <cellStyle name="Normal 10 3 2 2 2 2 2 3 2 3" xfId="30438"/>
    <cellStyle name="Normal 10 3 2 2 2 2 2 3 2 4" xfId="42311"/>
    <cellStyle name="Normal 10 3 2 2 2 2 2 3 3" xfId="13536"/>
    <cellStyle name="Normal 10 3 2 2 2 2 2 3 3 2" xfId="23764"/>
    <cellStyle name="Normal 10 3 2 2 2 2 2 3 3 2 2" xfId="55301"/>
    <cellStyle name="Normal 10 3 2 2 2 2 2 3 3 3" xfId="33766"/>
    <cellStyle name="Normal 10 3 2 2 2 2 2 3 3 4" xfId="45083"/>
    <cellStyle name="Normal 10 3 2 2 2 2 2 3 4" xfId="16540"/>
    <cellStyle name="Normal 10 3 2 2 2 2 2 3 4 2" xfId="48079"/>
    <cellStyle name="Normal 10 3 2 2 2 2 2 3 5" xfId="27106"/>
    <cellStyle name="Normal 10 3 2 2 2 2 2 3 6" xfId="37875"/>
    <cellStyle name="Normal 10 3 2 2 2 2 2 4" xfId="7370"/>
    <cellStyle name="Normal 10 3 2 2 2 2 2 4 2" xfId="17615"/>
    <cellStyle name="Normal 10 3 2 2 2 2 2 4 2 2" xfId="49152"/>
    <cellStyle name="Normal 10 3 2 2 2 2 2 4 3" xfId="28774"/>
    <cellStyle name="Normal 10 3 2 2 2 2 2 4 4" xfId="38934"/>
    <cellStyle name="Normal 10 3 2 2 2 2 2 5" xfId="8911"/>
    <cellStyle name="Normal 10 3 2 2 2 2 2 5 2" xfId="19144"/>
    <cellStyle name="Normal 10 3 2 2 2 2 2 5 2 2" xfId="50681"/>
    <cellStyle name="Normal 10 3 2 2 2 2 2 5 3" xfId="32102"/>
    <cellStyle name="Normal 10 3 2 2 2 2 2 5 4" xfId="40463"/>
    <cellStyle name="Normal 10 3 2 2 2 2 2 6" xfId="11688"/>
    <cellStyle name="Normal 10 3 2 2 2 2 2 6 2" xfId="21916"/>
    <cellStyle name="Normal 10 3 2 2 2 2 2 6 2 2" xfId="53453"/>
    <cellStyle name="Normal 10 3 2 2 2 2 2 6 3" xfId="43235"/>
    <cellStyle name="Normal 10 3 2 2 2 2 2 7" xfId="14681"/>
    <cellStyle name="Normal 10 3 2 2 2 2 2 7 2" xfId="46220"/>
    <cellStyle name="Normal 10 3 2 2 2 2 2 8" xfId="25442"/>
    <cellStyle name="Normal 10 3 2 2 2 2 2 9" xfId="36027"/>
    <cellStyle name="Normal 10 3 2 2 2 2 3" xfId="4659"/>
    <cellStyle name="Normal 10 3 2 2 2 2 3 2" xfId="7793"/>
    <cellStyle name="Normal 10 3 2 2 2 2 3 2 2" xfId="18031"/>
    <cellStyle name="Normal 10 3 2 2 2 2 3 2 2 2" xfId="30854"/>
    <cellStyle name="Normal 10 3 2 2 2 2 3 2 2 3" xfId="49568"/>
    <cellStyle name="Normal 10 3 2 2 2 2 3 2 3" xfId="13995"/>
    <cellStyle name="Normal 10 3 2 2 2 2 3 2 3 2" xfId="34182"/>
    <cellStyle name="Normal 10 3 2 2 2 2 3 2 3 3" xfId="45539"/>
    <cellStyle name="Normal 10 3 2 2 2 2 3 2 4" xfId="27522"/>
    <cellStyle name="Normal 10 3 2 2 2 2 3 2 5" xfId="39350"/>
    <cellStyle name="Normal 10 3 2 2 2 2 3 3" xfId="9373"/>
    <cellStyle name="Normal 10 3 2 2 2 2 3 3 2" xfId="19606"/>
    <cellStyle name="Normal 10 3 2 2 2 2 3 3 2 2" xfId="51143"/>
    <cellStyle name="Normal 10 3 2 2 2 2 3 3 3" xfId="29190"/>
    <cellStyle name="Normal 10 3 2 2 2 2 3 3 4" xfId="40925"/>
    <cellStyle name="Normal 10 3 2 2 2 2 3 4" xfId="12150"/>
    <cellStyle name="Normal 10 3 2 2 2 2 3 4 2" xfId="22378"/>
    <cellStyle name="Normal 10 3 2 2 2 2 3 4 2 2" xfId="53915"/>
    <cellStyle name="Normal 10 3 2 2 2 2 3 4 3" xfId="32518"/>
    <cellStyle name="Normal 10 3 2 2 2 2 3 4 4" xfId="43697"/>
    <cellStyle name="Normal 10 3 2 2 2 2 3 5" xfId="15153"/>
    <cellStyle name="Normal 10 3 2 2 2 2 3 5 2" xfId="46692"/>
    <cellStyle name="Normal 10 3 2 2 2 2 3 6" xfId="25858"/>
    <cellStyle name="Normal 10 3 2 2 2 2 3 7" xfId="36489"/>
    <cellStyle name="Normal 10 3 2 2 2 2 4" xfId="5587"/>
    <cellStyle name="Normal 10 3 2 2 2 2 4 2" xfId="10297"/>
    <cellStyle name="Normal 10 3 2 2 2 2 4 2 2" xfId="20530"/>
    <cellStyle name="Normal 10 3 2 2 2 2 4 2 2 2" xfId="52067"/>
    <cellStyle name="Normal 10 3 2 2 2 2 4 2 3" xfId="30022"/>
    <cellStyle name="Normal 10 3 2 2 2 2 4 2 4" xfId="41849"/>
    <cellStyle name="Normal 10 3 2 2 2 2 4 3" xfId="13074"/>
    <cellStyle name="Normal 10 3 2 2 2 2 4 3 2" xfId="23302"/>
    <cellStyle name="Normal 10 3 2 2 2 2 4 3 2 2" xfId="54839"/>
    <cellStyle name="Normal 10 3 2 2 2 2 4 3 3" xfId="33350"/>
    <cellStyle name="Normal 10 3 2 2 2 2 4 3 4" xfId="44621"/>
    <cellStyle name="Normal 10 3 2 2 2 2 4 4" xfId="16078"/>
    <cellStyle name="Normal 10 3 2 2 2 2 4 4 2" xfId="47617"/>
    <cellStyle name="Normal 10 3 2 2 2 2 4 5" xfId="26690"/>
    <cellStyle name="Normal 10 3 2 2 2 2 4 6" xfId="37413"/>
    <cellStyle name="Normal 10 3 2 2 2 2 5" xfId="6834"/>
    <cellStyle name="Normal 10 3 2 2 2 2 5 2" xfId="17193"/>
    <cellStyle name="Normal 10 3 2 2 2 2 5 2 2" xfId="48730"/>
    <cellStyle name="Normal 10 3 2 2 2 2 5 3" xfId="28356"/>
    <cellStyle name="Normal 10 3 2 2 2 2 5 4" xfId="38518"/>
    <cellStyle name="Normal 10 3 2 2 2 2 6" xfId="8446"/>
    <cellStyle name="Normal 10 3 2 2 2 2 6 2" xfId="18682"/>
    <cellStyle name="Normal 10 3 2 2 2 2 6 2 2" xfId="50219"/>
    <cellStyle name="Normal 10 3 2 2 2 2 6 3" xfId="31686"/>
    <cellStyle name="Normal 10 3 2 2 2 2 6 4" xfId="40001"/>
    <cellStyle name="Normal 10 3 2 2 2 2 7" xfId="11226"/>
    <cellStyle name="Normal 10 3 2 2 2 2 7 2" xfId="21454"/>
    <cellStyle name="Normal 10 3 2 2 2 2 7 2 2" xfId="52991"/>
    <cellStyle name="Normal 10 3 2 2 2 2 7 3" xfId="42773"/>
    <cellStyle name="Normal 10 3 2 2 2 2 8" xfId="14086"/>
    <cellStyle name="Normal 10 3 2 2 2 2 8 2" xfId="45630"/>
    <cellStyle name="Normal 10 3 2 2 2 2 9" xfId="25026"/>
    <cellStyle name="Normal 10 3 2 2 2 3" xfId="4056"/>
    <cellStyle name="Normal 10 3 2 2 2 3 2" xfId="5122"/>
    <cellStyle name="Normal 10 3 2 2 2 3 2 2" xfId="8001"/>
    <cellStyle name="Normal 10 3 2 2 2 3 2 2 2" xfId="18239"/>
    <cellStyle name="Normal 10 3 2 2 2 3 2 2 2 2" xfId="31062"/>
    <cellStyle name="Normal 10 3 2 2 2 3 2 2 2 3" xfId="49776"/>
    <cellStyle name="Normal 10 3 2 2 2 3 2 2 3" xfId="14007"/>
    <cellStyle name="Normal 10 3 2 2 2 3 2 2 3 2" xfId="34390"/>
    <cellStyle name="Normal 10 3 2 2 2 3 2 2 3 3" xfId="45551"/>
    <cellStyle name="Normal 10 3 2 2 2 3 2 2 4" xfId="27730"/>
    <cellStyle name="Normal 10 3 2 2 2 3 2 2 5" xfId="39558"/>
    <cellStyle name="Normal 10 3 2 2 2 3 2 3" xfId="9834"/>
    <cellStyle name="Normal 10 3 2 2 2 3 2 3 2" xfId="20067"/>
    <cellStyle name="Normal 10 3 2 2 2 3 2 3 2 2" xfId="51604"/>
    <cellStyle name="Normal 10 3 2 2 2 3 2 3 3" xfId="29398"/>
    <cellStyle name="Normal 10 3 2 2 2 3 2 3 4" xfId="41386"/>
    <cellStyle name="Normal 10 3 2 2 2 3 2 4" xfId="12611"/>
    <cellStyle name="Normal 10 3 2 2 2 3 2 4 2" xfId="22839"/>
    <cellStyle name="Normal 10 3 2 2 2 3 2 4 2 2" xfId="54376"/>
    <cellStyle name="Normal 10 3 2 2 2 3 2 4 3" xfId="32726"/>
    <cellStyle name="Normal 10 3 2 2 2 3 2 4 4" xfId="44158"/>
    <cellStyle name="Normal 10 3 2 2 2 3 2 5" xfId="15615"/>
    <cellStyle name="Normal 10 3 2 2 2 3 2 5 2" xfId="47154"/>
    <cellStyle name="Normal 10 3 2 2 2 3 2 6" xfId="26066"/>
    <cellStyle name="Normal 10 3 2 2 2 3 2 7" xfId="36950"/>
    <cellStyle name="Normal 10 3 2 2 2 3 3" xfId="6050"/>
    <cellStyle name="Normal 10 3 2 2 2 3 3 2" xfId="10758"/>
    <cellStyle name="Normal 10 3 2 2 2 3 3 2 2" xfId="20991"/>
    <cellStyle name="Normal 10 3 2 2 2 3 3 2 2 2" xfId="52528"/>
    <cellStyle name="Normal 10 3 2 2 2 3 3 2 3" xfId="30230"/>
    <cellStyle name="Normal 10 3 2 2 2 3 3 2 4" xfId="42310"/>
    <cellStyle name="Normal 10 3 2 2 2 3 3 3" xfId="13535"/>
    <cellStyle name="Normal 10 3 2 2 2 3 3 3 2" xfId="23763"/>
    <cellStyle name="Normal 10 3 2 2 2 3 3 3 2 2" xfId="55300"/>
    <cellStyle name="Normal 10 3 2 2 2 3 3 3 3" xfId="33558"/>
    <cellStyle name="Normal 10 3 2 2 2 3 3 3 4" xfId="45082"/>
    <cellStyle name="Normal 10 3 2 2 2 3 3 4" xfId="16539"/>
    <cellStyle name="Normal 10 3 2 2 2 3 3 4 2" xfId="48078"/>
    <cellStyle name="Normal 10 3 2 2 2 3 3 5" xfId="26898"/>
    <cellStyle name="Normal 10 3 2 2 2 3 3 6" xfId="37874"/>
    <cellStyle name="Normal 10 3 2 2 2 3 4" xfId="7149"/>
    <cellStyle name="Normal 10 3 2 2 2 3 4 2" xfId="17406"/>
    <cellStyle name="Normal 10 3 2 2 2 3 4 2 2" xfId="48943"/>
    <cellStyle name="Normal 10 3 2 2 2 3 4 3" xfId="28566"/>
    <cellStyle name="Normal 10 3 2 2 2 3 4 4" xfId="38726"/>
    <cellStyle name="Normal 10 3 2 2 2 3 5" xfId="8910"/>
    <cellStyle name="Normal 10 3 2 2 2 3 5 2" xfId="19143"/>
    <cellStyle name="Normal 10 3 2 2 2 3 5 2 2" xfId="50680"/>
    <cellStyle name="Normal 10 3 2 2 2 3 5 3" xfId="31894"/>
    <cellStyle name="Normal 10 3 2 2 2 3 5 4" xfId="40462"/>
    <cellStyle name="Normal 10 3 2 2 2 3 6" xfId="11687"/>
    <cellStyle name="Normal 10 3 2 2 2 3 6 2" xfId="21915"/>
    <cellStyle name="Normal 10 3 2 2 2 3 6 2 2" xfId="53452"/>
    <cellStyle name="Normal 10 3 2 2 2 3 6 3" xfId="43234"/>
    <cellStyle name="Normal 10 3 2 2 2 3 7" xfId="14680"/>
    <cellStyle name="Normal 10 3 2 2 2 3 7 2" xfId="46219"/>
    <cellStyle name="Normal 10 3 2 2 2 3 8" xfId="25234"/>
    <cellStyle name="Normal 10 3 2 2 2 3 9" xfId="36026"/>
    <cellStyle name="Normal 10 3 2 2 2 4" xfId="4658"/>
    <cellStyle name="Normal 10 3 2 2 2 4 2" xfId="7583"/>
    <cellStyle name="Normal 10 3 2 2 2 4 2 2" xfId="17823"/>
    <cellStyle name="Normal 10 3 2 2 2 4 2 2 2" xfId="30646"/>
    <cellStyle name="Normal 10 3 2 2 2 4 2 2 3" xfId="49360"/>
    <cellStyle name="Normal 10 3 2 2 2 4 2 3" xfId="24572"/>
    <cellStyle name="Normal 10 3 2 2 2 4 2 3 2" xfId="33974"/>
    <cellStyle name="Normal 10 3 2 2 2 4 2 3 3" xfId="56101"/>
    <cellStyle name="Normal 10 3 2 2 2 4 2 4" xfId="27314"/>
    <cellStyle name="Normal 10 3 2 2 2 4 2 5" xfId="39142"/>
    <cellStyle name="Normal 10 3 2 2 2 4 3" xfId="9372"/>
    <cellStyle name="Normal 10 3 2 2 2 4 3 2" xfId="19605"/>
    <cellStyle name="Normal 10 3 2 2 2 4 3 2 2" xfId="51142"/>
    <cellStyle name="Normal 10 3 2 2 2 4 3 3" xfId="28982"/>
    <cellStyle name="Normal 10 3 2 2 2 4 3 4" xfId="40924"/>
    <cellStyle name="Normal 10 3 2 2 2 4 4" xfId="12149"/>
    <cellStyle name="Normal 10 3 2 2 2 4 4 2" xfId="22377"/>
    <cellStyle name="Normal 10 3 2 2 2 4 4 2 2" xfId="53914"/>
    <cellStyle name="Normal 10 3 2 2 2 4 4 3" xfId="32310"/>
    <cellStyle name="Normal 10 3 2 2 2 4 4 4" xfId="43696"/>
    <cellStyle name="Normal 10 3 2 2 2 4 5" xfId="15152"/>
    <cellStyle name="Normal 10 3 2 2 2 4 5 2" xfId="46691"/>
    <cellStyle name="Normal 10 3 2 2 2 4 6" xfId="25650"/>
    <cellStyle name="Normal 10 3 2 2 2 4 7" xfId="36488"/>
    <cellStyle name="Normal 10 3 2 2 2 5" xfId="5586"/>
    <cellStyle name="Normal 10 3 2 2 2 5 2" xfId="10296"/>
    <cellStyle name="Normal 10 3 2 2 2 5 2 2" xfId="20529"/>
    <cellStyle name="Normal 10 3 2 2 2 5 2 2 2" xfId="52066"/>
    <cellStyle name="Normal 10 3 2 2 2 5 2 3" xfId="29814"/>
    <cellStyle name="Normal 10 3 2 2 2 5 2 4" xfId="41848"/>
    <cellStyle name="Normal 10 3 2 2 2 5 3" xfId="13073"/>
    <cellStyle name="Normal 10 3 2 2 2 5 3 2" xfId="23301"/>
    <cellStyle name="Normal 10 3 2 2 2 5 3 2 2" xfId="54838"/>
    <cellStyle name="Normal 10 3 2 2 2 5 3 3" xfId="33142"/>
    <cellStyle name="Normal 10 3 2 2 2 5 3 4" xfId="44620"/>
    <cellStyle name="Normal 10 3 2 2 2 5 4" xfId="16077"/>
    <cellStyle name="Normal 10 3 2 2 2 5 4 2" xfId="47616"/>
    <cellStyle name="Normal 10 3 2 2 2 5 5" xfId="26482"/>
    <cellStyle name="Normal 10 3 2 2 2 5 6" xfId="37412"/>
    <cellStyle name="Normal 10 3 2 2 2 6" xfId="6514"/>
    <cellStyle name="Normal 10 3 2 2 2 6 2" xfId="16980"/>
    <cellStyle name="Normal 10 3 2 2 2 6 2 2" xfId="48518"/>
    <cellStyle name="Normal 10 3 2 2 2 6 3" xfId="28148"/>
    <cellStyle name="Normal 10 3 2 2 2 6 4" xfId="38310"/>
    <cellStyle name="Normal 10 3 2 2 2 7" xfId="8445"/>
    <cellStyle name="Normal 10 3 2 2 2 7 2" xfId="18681"/>
    <cellStyle name="Normal 10 3 2 2 2 7 2 2" xfId="50218"/>
    <cellStyle name="Normal 10 3 2 2 2 7 3" xfId="31478"/>
    <cellStyle name="Normal 10 3 2 2 2 7 4" xfId="40000"/>
    <cellStyle name="Normal 10 3 2 2 2 8" xfId="11225"/>
    <cellStyle name="Normal 10 3 2 2 2 8 2" xfId="21453"/>
    <cellStyle name="Normal 10 3 2 2 2 8 2 2" xfId="52990"/>
    <cellStyle name="Normal 10 3 2 2 2 8 3" xfId="42772"/>
    <cellStyle name="Normal 10 3 2 2 2 9" xfId="14085"/>
    <cellStyle name="Normal 10 3 2 2 2 9 2" xfId="45629"/>
    <cellStyle name="Normal 10 3 2 2 3" xfId="1279"/>
    <cellStyle name="Normal 10 3 2 2 3 10" xfId="35566"/>
    <cellStyle name="Normal 10 3 2 2 3 2" xfId="4058"/>
    <cellStyle name="Normal 10 3 2 2 3 2 2" xfId="5124"/>
    <cellStyle name="Normal 10 3 2 2 3 2 2 2" xfId="8208"/>
    <cellStyle name="Normal 10 3 2 2 3 2 2 2 2" xfId="18446"/>
    <cellStyle name="Normal 10 3 2 2 3 2 2 2 2 2" xfId="31269"/>
    <cellStyle name="Normal 10 3 2 2 3 2 2 2 2 3" xfId="49983"/>
    <cellStyle name="Normal 10 3 2 2 3 2 2 2 3" xfId="24700"/>
    <cellStyle name="Normal 10 3 2 2 3 2 2 2 3 2" xfId="34597"/>
    <cellStyle name="Normal 10 3 2 2 3 2 2 2 3 3" xfId="56227"/>
    <cellStyle name="Normal 10 3 2 2 3 2 2 2 4" xfId="27937"/>
    <cellStyle name="Normal 10 3 2 2 3 2 2 2 5" xfId="39765"/>
    <cellStyle name="Normal 10 3 2 2 3 2 2 3" xfId="9836"/>
    <cellStyle name="Normal 10 3 2 2 3 2 2 3 2" xfId="20069"/>
    <cellStyle name="Normal 10 3 2 2 3 2 2 3 2 2" xfId="51606"/>
    <cellStyle name="Normal 10 3 2 2 3 2 2 3 3" xfId="29605"/>
    <cellStyle name="Normal 10 3 2 2 3 2 2 3 4" xfId="41388"/>
    <cellStyle name="Normal 10 3 2 2 3 2 2 4" xfId="12613"/>
    <cellStyle name="Normal 10 3 2 2 3 2 2 4 2" xfId="22841"/>
    <cellStyle name="Normal 10 3 2 2 3 2 2 4 2 2" xfId="54378"/>
    <cellStyle name="Normal 10 3 2 2 3 2 2 4 3" xfId="32933"/>
    <cellStyle name="Normal 10 3 2 2 3 2 2 4 4" xfId="44160"/>
    <cellStyle name="Normal 10 3 2 2 3 2 2 5" xfId="15617"/>
    <cellStyle name="Normal 10 3 2 2 3 2 2 5 2" xfId="47156"/>
    <cellStyle name="Normal 10 3 2 2 3 2 2 6" xfId="26273"/>
    <cellStyle name="Normal 10 3 2 2 3 2 2 7" xfId="36952"/>
    <cellStyle name="Normal 10 3 2 2 3 2 3" xfId="6052"/>
    <cellStyle name="Normal 10 3 2 2 3 2 3 2" xfId="10760"/>
    <cellStyle name="Normal 10 3 2 2 3 2 3 2 2" xfId="20993"/>
    <cellStyle name="Normal 10 3 2 2 3 2 3 2 2 2" xfId="52530"/>
    <cellStyle name="Normal 10 3 2 2 3 2 3 2 3" xfId="30437"/>
    <cellStyle name="Normal 10 3 2 2 3 2 3 2 4" xfId="42312"/>
    <cellStyle name="Normal 10 3 2 2 3 2 3 3" xfId="13537"/>
    <cellStyle name="Normal 10 3 2 2 3 2 3 3 2" xfId="23765"/>
    <cellStyle name="Normal 10 3 2 2 3 2 3 3 2 2" xfId="55302"/>
    <cellStyle name="Normal 10 3 2 2 3 2 3 3 3" xfId="33765"/>
    <cellStyle name="Normal 10 3 2 2 3 2 3 3 4" xfId="45084"/>
    <cellStyle name="Normal 10 3 2 2 3 2 3 4" xfId="16541"/>
    <cellStyle name="Normal 10 3 2 2 3 2 3 4 2" xfId="48080"/>
    <cellStyle name="Normal 10 3 2 2 3 2 3 5" xfId="27105"/>
    <cellStyle name="Normal 10 3 2 2 3 2 3 6" xfId="37876"/>
    <cellStyle name="Normal 10 3 2 2 3 2 4" xfId="7369"/>
    <cellStyle name="Normal 10 3 2 2 3 2 4 2" xfId="17614"/>
    <cellStyle name="Normal 10 3 2 2 3 2 4 2 2" xfId="49151"/>
    <cellStyle name="Normal 10 3 2 2 3 2 4 3" xfId="28773"/>
    <cellStyle name="Normal 10 3 2 2 3 2 4 4" xfId="38933"/>
    <cellStyle name="Normal 10 3 2 2 3 2 5" xfId="8912"/>
    <cellStyle name="Normal 10 3 2 2 3 2 5 2" xfId="19145"/>
    <cellStyle name="Normal 10 3 2 2 3 2 5 2 2" xfId="50682"/>
    <cellStyle name="Normal 10 3 2 2 3 2 5 3" xfId="32101"/>
    <cellStyle name="Normal 10 3 2 2 3 2 5 4" xfId="40464"/>
    <cellStyle name="Normal 10 3 2 2 3 2 6" xfId="11689"/>
    <cellStyle name="Normal 10 3 2 2 3 2 6 2" xfId="21917"/>
    <cellStyle name="Normal 10 3 2 2 3 2 6 2 2" xfId="53454"/>
    <cellStyle name="Normal 10 3 2 2 3 2 6 3" xfId="43236"/>
    <cellStyle name="Normal 10 3 2 2 3 2 7" xfId="14682"/>
    <cellStyle name="Normal 10 3 2 2 3 2 7 2" xfId="46221"/>
    <cellStyle name="Normal 10 3 2 2 3 2 8" xfId="25441"/>
    <cellStyle name="Normal 10 3 2 2 3 2 9" xfId="36028"/>
    <cellStyle name="Normal 10 3 2 2 3 3" xfId="4660"/>
    <cellStyle name="Normal 10 3 2 2 3 3 2" xfId="7792"/>
    <cellStyle name="Normal 10 3 2 2 3 3 2 2" xfId="18030"/>
    <cellStyle name="Normal 10 3 2 2 3 3 2 2 2" xfId="30853"/>
    <cellStyle name="Normal 10 3 2 2 3 3 2 2 3" xfId="49567"/>
    <cellStyle name="Normal 10 3 2 2 3 3 2 3" xfId="13966"/>
    <cellStyle name="Normal 10 3 2 2 3 3 2 3 2" xfId="34181"/>
    <cellStyle name="Normal 10 3 2 2 3 3 2 3 3" xfId="45512"/>
    <cellStyle name="Normal 10 3 2 2 3 3 2 4" xfId="27521"/>
    <cellStyle name="Normal 10 3 2 2 3 3 2 5" xfId="39349"/>
    <cellStyle name="Normal 10 3 2 2 3 3 3" xfId="9374"/>
    <cellStyle name="Normal 10 3 2 2 3 3 3 2" xfId="19607"/>
    <cellStyle name="Normal 10 3 2 2 3 3 3 2 2" xfId="51144"/>
    <cellStyle name="Normal 10 3 2 2 3 3 3 3" xfId="29189"/>
    <cellStyle name="Normal 10 3 2 2 3 3 3 4" xfId="40926"/>
    <cellStyle name="Normal 10 3 2 2 3 3 4" xfId="12151"/>
    <cellStyle name="Normal 10 3 2 2 3 3 4 2" xfId="22379"/>
    <cellStyle name="Normal 10 3 2 2 3 3 4 2 2" xfId="53916"/>
    <cellStyle name="Normal 10 3 2 2 3 3 4 3" xfId="32517"/>
    <cellStyle name="Normal 10 3 2 2 3 3 4 4" xfId="43698"/>
    <cellStyle name="Normal 10 3 2 2 3 3 5" xfId="15154"/>
    <cellStyle name="Normal 10 3 2 2 3 3 5 2" xfId="46693"/>
    <cellStyle name="Normal 10 3 2 2 3 3 6" xfId="25857"/>
    <cellStyle name="Normal 10 3 2 2 3 3 7" xfId="36490"/>
    <cellStyle name="Normal 10 3 2 2 3 4" xfId="5588"/>
    <cellStyle name="Normal 10 3 2 2 3 4 2" xfId="10298"/>
    <cellStyle name="Normal 10 3 2 2 3 4 2 2" xfId="20531"/>
    <cellStyle name="Normal 10 3 2 2 3 4 2 2 2" xfId="52068"/>
    <cellStyle name="Normal 10 3 2 2 3 4 2 3" xfId="30021"/>
    <cellStyle name="Normal 10 3 2 2 3 4 2 4" xfId="41850"/>
    <cellStyle name="Normal 10 3 2 2 3 4 3" xfId="13075"/>
    <cellStyle name="Normal 10 3 2 2 3 4 3 2" xfId="23303"/>
    <cellStyle name="Normal 10 3 2 2 3 4 3 2 2" xfId="54840"/>
    <cellStyle name="Normal 10 3 2 2 3 4 3 3" xfId="33349"/>
    <cellStyle name="Normal 10 3 2 2 3 4 3 4" xfId="44622"/>
    <cellStyle name="Normal 10 3 2 2 3 4 4" xfId="16079"/>
    <cellStyle name="Normal 10 3 2 2 3 4 4 2" xfId="47618"/>
    <cellStyle name="Normal 10 3 2 2 3 4 5" xfId="26689"/>
    <cellStyle name="Normal 10 3 2 2 3 4 6" xfId="37414"/>
    <cellStyle name="Normal 10 3 2 2 3 5" xfId="6833"/>
    <cellStyle name="Normal 10 3 2 2 3 5 2" xfId="17192"/>
    <cellStyle name="Normal 10 3 2 2 3 5 2 2" xfId="48729"/>
    <cellStyle name="Normal 10 3 2 2 3 5 3" xfId="28355"/>
    <cellStyle name="Normal 10 3 2 2 3 5 4" xfId="38517"/>
    <cellStyle name="Normal 10 3 2 2 3 6" xfId="8447"/>
    <cellStyle name="Normal 10 3 2 2 3 6 2" xfId="18683"/>
    <cellStyle name="Normal 10 3 2 2 3 6 2 2" xfId="50220"/>
    <cellStyle name="Normal 10 3 2 2 3 6 3" xfId="31685"/>
    <cellStyle name="Normal 10 3 2 2 3 6 4" xfId="40002"/>
    <cellStyle name="Normal 10 3 2 2 3 7" xfId="11227"/>
    <cellStyle name="Normal 10 3 2 2 3 7 2" xfId="21455"/>
    <cellStyle name="Normal 10 3 2 2 3 7 2 2" xfId="52992"/>
    <cellStyle name="Normal 10 3 2 2 3 7 3" xfId="42774"/>
    <cellStyle name="Normal 10 3 2 2 3 8" xfId="14087"/>
    <cellStyle name="Normal 10 3 2 2 3 8 2" xfId="45631"/>
    <cellStyle name="Normal 10 3 2 2 3 9" xfId="25025"/>
    <cellStyle name="Normal 10 3 2 2 4" xfId="4055"/>
    <cellStyle name="Normal 10 3 2 2 4 2" xfId="5121"/>
    <cellStyle name="Normal 10 3 2 2 4 2 2" xfId="8000"/>
    <cellStyle name="Normal 10 3 2 2 4 2 2 2" xfId="18238"/>
    <cellStyle name="Normal 10 3 2 2 4 2 2 2 2" xfId="31061"/>
    <cellStyle name="Normal 10 3 2 2 4 2 2 2 3" xfId="49775"/>
    <cellStyle name="Normal 10 3 2 2 4 2 2 3" xfId="24459"/>
    <cellStyle name="Normal 10 3 2 2 4 2 2 3 2" xfId="34389"/>
    <cellStyle name="Normal 10 3 2 2 4 2 2 3 3" xfId="55991"/>
    <cellStyle name="Normal 10 3 2 2 4 2 2 4" xfId="27729"/>
    <cellStyle name="Normal 10 3 2 2 4 2 2 5" xfId="39557"/>
    <cellStyle name="Normal 10 3 2 2 4 2 3" xfId="9833"/>
    <cellStyle name="Normal 10 3 2 2 4 2 3 2" xfId="20066"/>
    <cellStyle name="Normal 10 3 2 2 4 2 3 2 2" xfId="51603"/>
    <cellStyle name="Normal 10 3 2 2 4 2 3 3" xfId="29397"/>
    <cellStyle name="Normal 10 3 2 2 4 2 3 4" xfId="41385"/>
    <cellStyle name="Normal 10 3 2 2 4 2 4" xfId="12610"/>
    <cellStyle name="Normal 10 3 2 2 4 2 4 2" xfId="22838"/>
    <cellStyle name="Normal 10 3 2 2 4 2 4 2 2" xfId="54375"/>
    <cellStyle name="Normal 10 3 2 2 4 2 4 3" xfId="32725"/>
    <cellStyle name="Normal 10 3 2 2 4 2 4 4" xfId="44157"/>
    <cellStyle name="Normal 10 3 2 2 4 2 5" xfId="15614"/>
    <cellStyle name="Normal 10 3 2 2 4 2 5 2" xfId="47153"/>
    <cellStyle name="Normal 10 3 2 2 4 2 6" xfId="26065"/>
    <cellStyle name="Normal 10 3 2 2 4 2 7" xfId="36949"/>
    <cellStyle name="Normal 10 3 2 2 4 3" xfId="6049"/>
    <cellStyle name="Normal 10 3 2 2 4 3 2" xfId="10757"/>
    <cellStyle name="Normal 10 3 2 2 4 3 2 2" xfId="20990"/>
    <cellStyle name="Normal 10 3 2 2 4 3 2 2 2" xfId="52527"/>
    <cellStyle name="Normal 10 3 2 2 4 3 2 3" xfId="30229"/>
    <cellStyle name="Normal 10 3 2 2 4 3 2 4" xfId="42309"/>
    <cellStyle name="Normal 10 3 2 2 4 3 3" xfId="13534"/>
    <cellStyle name="Normal 10 3 2 2 4 3 3 2" xfId="23762"/>
    <cellStyle name="Normal 10 3 2 2 4 3 3 2 2" xfId="55299"/>
    <cellStyle name="Normal 10 3 2 2 4 3 3 3" xfId="33557"/>
    <cellStyle name="Normal 10 3 2 2 4 3 3 4" xfId="45081"/>
    <cellStyle name="Normal 10 3 2 2 4 3 4" xfId="16538"/>
    <cellStyle name="Normal 10 3 2 2 4 3 4 2" xfId="48077"/>
    <cellStyle name="Normal 10 3 2 2 4 3 5" xfId="26897"/>
    <cellStyle name="Normal 10 3 2 2 4 3 6" xfId="37873"/>
    <cellStyle name="Normal 10 3 2 2 4 4" xfId="7148"/>
    <cellStyle name="Normal 10 3 2 2 4 4 2" xfId="17405"/>
    <cellStyle name="Normal 10 3 2 2 4 4 2 2" xfId="48942"/>
    <cellStyle name="Normal 10 3 2 2 4 4 3" xfId="28565"/>
    <cellStyle name="Normal 10 3 2 2 4 4 4" xfId="38725"/>
    <cellStyle name="Normal 10 3 2 2 4 5" xfId="8909"/>
    <cellStyle name="Normal 10 3 2 2 4 5 2" xfId="19142"/>
    <cellStyle name="Normal 10 3 2 2 4 5 2 2" xfId="50679"/>
    <cellStyle name="Normal 10 3 2 2 4 5 3" xfId="31893"/>
    <cellStyle name="Normal 10 3 2 2 4 5 4" xfId="40461"/>
    <cellStyle name="Normal 10 3 2 2 4 6" xfId="11686"/>
    <cellStyle name="Normal 10 3 2 2 4 6 2" xfId="21914"/>
    <cellStyle name="Normal 10 3 2 2 4 6 2 2" xfId="53451"/>
    <cellStyle name="Normal 10 3 2 2 4 6 3" xfId="43233"/>
    <cellStyle name="Normal 10 3 2 2 4 7" xfId="14679"/>
    <cellStyle name="Normal 10 3 2 2 4 7 2" xfId="46218"/>
    <cellStyle name="Normal 10 3 2 2 4 8" xfId="25233"/>
    <cellStyle name="Normal 10 3 2 2 4 9" xfId="36025"/>
    <cellStyle name="Normal 10 3 2 2 5" xfId="4657"/>
    <cellStyle name="Normal 10 3 2 2 5 2" xfId="7582"/>
    <cellStyle name="Normal 10 3 2 2 5 2 2" xfId="17822"/>
    <cellStyle name="Normal 10 3 2 2 5 2 2 2" xfId="30645"/>
    <cellStyle name="Normal 10 3 2 2 5 2 2 3" xfId="49359"/>
    <cellStyle name="Normal 10 3 2 2 5 2 3" xfId="24434"/>
    <cellStyle name="Normal 10 3 2 2 5 2 3 2" xfId="33973"/>
    <cellStyle name="Normal 10 3 2 2 5 2 3 3" xfId="55966"/>
    <cellStyle name="Normal 10 3 2 2 5 2 4" xfId="27313"/>
    <cellStyle name="Normal 10 3 2 2 5 2 5" xfId="39141"/>
    <cellStyle name="Normal 10 3 2 2 5 3" xfId="9371"/>
    <cellStyle name="Normal 10 3 2 2 5 3 2" xfId="19604"/>
    <cellStyle name="Normal 10 3 2 2 5 3 2 2" xfId="51141"/>
    <cellStyle name="Normal 10 3 2 2 5 3 3" xfId="28981"/>
    <cellStyle name="Normal 10 3 2 2 5 3 4" xfId="40923"/>
    <cellStyle name="Normal 10 3 2 2 5 4" xfId="12148"/>
    <cellStyle name="Normal 10 3 2 2 5 4 2" xfId="22376"/>
    <cellStyle name="Normal 10 3 2 2 5 4 2 2" xfId="53913"/>
    <cellStyle name="Normal 10 3 2 2 5 4 3" xfId="32309"/>
    <cellStyle name="Normal 10 3 2 2 5 4 4" xfId="43695"/>
    <cellStyle name="Normal 10 3 2 2 5 5" xfId="15151"/>
    <cellStyle name="Normal 10 3 2 2 5 5 2" xfId="46690"/>
    <cellStyle name="Normal 10 3 2 2 5 6" xfId="25649"/>
    <cellStyle name="Normal 10 3 2 2 5 7" xfId="36487"/>
    <cellStyle name="Normal 10 3 2 2 6" xfId="5585"/>
    <cellStyle name="Normal 10 3 2 2 6 2" xfId="10295"/>
    <cellStyle name="Normal 10 3 2 2 6 2 2" xfId="20528"/>
    <cellStyle name="Normal 10 3 2 2 6 2 2 2" xfId="52065"/>
    <cellStyle name="Normal 10 3 2 2 6 2 3" xfId="29813"/>
    <cellStyle name="Normal 10 3 2 2 6 2 4" xfId="41847"/>
    <cellStyle name="Normal 10 3 2 2 6 3" xfId="13072"/>
    <cellStyle name="Normal 10 3 2 2 6 3 2" xfId="23300"/>
    <cellStyle name="Normal 10 3 2 2 6 3 2 2" xfId="54837"/>
    <cellStyle name="Normal 10 3 2 2 6 3 3" xfId="33141"/>
    <cellStyle name="Normal 10 3 2 2 6 3 4" xfId="44619"/>
    <cellStyle name="Normal 10 3 2 2 6 4" xfId="16076"/>
    <cellStyle name="Normal 10 3 2 2 6 4 2" xfId="47615"/>
    <cellStyle name="Normal 10 3 2 2 6 5" xfId="26481"/>
    <cellStyle name="Normal 10 3 2 2 6 6" xfId="37411"/>
    <cellStyle name="Normal 10 3 2 2 7" xfId="6513"/>
    <cellStyle name="Normal 10 3 2 2 7 2" xfId="16979"/>
    <cellStyle name="Normal 10 3 2 2 7 2 2" xfId="48517"/>
    <cellStyle name="Normal 10 3 2 2 7 3" xfId="28147"/>
    <cellStyle name="Normal 10 3 2 2 7 4" xfId="38309"/>
    <cellStyle name="Normal 10 3 2 2 8" xfId="8444"/>
    <cellStyle name="Normal 10 3 2 2 8 2" xfId="18680"/>
    <cellStyle name="Normal 10 3 2 2 8 2 2" xfId="50217"/>
    <cellStyle name="Normal 10 3 2 2 8 3" xfId="31477"/>
    <cellStyle name="Normal 10 3 2 2 8 4" xfId="39999"/>
    <cellStyle name="Normal 10 3 2 2 9" xfId="11224"/>
    <cellStyle name="Normal 10 3 2 2 9 2" xfId="21452"/>
    <cellStyle name="Normal 10 3 2 2 9 2 2" xfId="52989"/>
    <cellStyle name="Normal 10 3 2 2 9 3" xfId="42771"/>
    <cellStyle name="Normal 10 3 2 3" xfId="1280"/>
    <cellStyle name="Normal 10 3 2 3 10" xfId="24818"/>
    <cellStyle name="Normal 10 3 2 3 11" xfId="35567"/>
    <cellStyle name="Normal 10 3 2 3 2" xfId="1281"/>
    <cellStyle name="Normal 10 3 2 3 2 10" xfId="35568"/>
    <cellStyle name="Normal 10 3 2 3 2 2" xfId="4060"/>
    <cellStyle name="Normal 10 3 2 3 2 2 2" xfId="5126"/>
    <cellStyle name="Normal 10 3 2 3 2 2 2 2" xfId="8210"/>
    <cellStyle name="Normal 10 3 2 3 2 2 2 2 2" xfId="18448"/>
    <cellStyle name="Normal 10 3 2 3 2 2 2 2 2 2" xfId="31271"/>
    <cellStyle name="Normal 10 3 2 3 2 2 2 2 2 3" xfId="49985"/>
    <cellStyle name="Normal 10 3 2 3 2 2 2 2 3" xfId="24556"/>
    <cellStyle name="Normal 10 3 2 3 2 2 2 2 3 2" xfId="34599"/>
    <cellStyle name="Normal 10 3 2 3 2 2 2 2 3 3" xfId="56085"/>
    <cellStyle name="Normal 10 3 2 3 2 2 2 2 4" xfId="27939"/>
    <cellStyle name="Normal 10 3 2 3 2 2 2 2 5" xfId="39767"/>
    <cellStyle name="Normal 10 3 2 3 2 2 2 3" xfId="9838"/>
    <cellStyle name="Normal 10 3 2 3 2 2 2 3 2" xfId="20071"/>
    <cellStyle name="Normal 10 3 2 3 2 2 2 3 2 2" xfId="51608"/>
    <cellStyle name="Normal 10 3 2 3 2 2 2 3 3" xfId="29607"/>
    <cellStyle name="Normal 10 3 2 3 2 2 2 3 4" xfId="41390"/>
    <cellStyle name="Normal 10 3 2 3 2 2 2 4" xfId="12615"/>
    <cellStyle name="Normal 10 3 2 3 2 2 2 4 2" xfId="22843"/>
    <cellStyle name="Normal 10 3 2 3 2 2 2 4 2 2" xfId="54380"/>
    <cellStyle name="Normal 10 3 2 3 2 2 2 4 3" xfId="32935"/>
    <cellStyle name="Normal 10 3 2 3 2 2 2 4 4" xfId="44162"/>
    <cellStyle name="Normal 10 3 2 3 2 2 2 5" xfId="15619"/>
    <cellStyle name="Normal 10 3 2 3 2 2 2 5 2" xfId="47158"/>
    <cellStyle name="Normal 10 3 2 3 2 2 2 6" xfId="26275"/>
    <cellStyle name="Normal 10 3 2 3 2 2 2 7" xfId="36954"/>
    <cellStyle name="Normal 10 3 2 3 2 2 3" xfId="6054"/>
    <cellStyle name="Normal 10 3 2 3 2 2 3 2" xfId="10762"/>
    <cellStyle name="Normal 10 3 2 3 2 2 3 2 2" xfId="20995"/>
    <cellStyle name="Normal 10 3 2 3 2 2 3 2 2 2" xfId="52532"/>
    <cellStyle name="Normal 10 3 2 3 2 2 3 2 3" xfId="30439"/>
    <cellStyle name="Normal 10 3 2 3 2 2 3 2 4" xfId="42314"/>
    <cellStyle name="Normal 10 3 2 3 2 2 3 3" xfId="13539"/>
    <cellStyle name="Normal 10 3 2 3 2 2 3 3 2" xfId="23767"/>
    <cellStyle name="Normal 10 3 2 3 2 2 3 3 2 2" xfId="55304"/>
    <cellStyle name="Normal 10 3 2 3 2 2 3 3 3" xfId="33767"/>
    <cellStyle name="Normal 10 3 2 3 2 2 3 3 4" xfId="45086"/>
    <cellStyle name="Normal 10 3 2 3 2 2 3 4" xfId="16543"/>
    <cellStyle name="Normal 10 3 2 3 2 2 3 4 2" xfId="48082"/>
    <cellStyle name="Normal 10 3 2 3 2 2 3 5" xfId="27107"/>
    <cellStyle name="Normal 10 3 2 3 2 2 3 6" xfId="37878"/>
    <cellStyle name="Normal 10 3 2 3 2 2 4" xfId="7371"/>
    <cellStyle name="Normal 10 3 2 3 2 2 4 2" xfId="17616"/>
    <cellStyle name="Normal 10 3 2 3 2 2 4 2 2" xfId="49153"/>
    <cellStyle name="Normal 10 3 2 3 2 2 4 3" xfId="28775"/>
    <cellStyle name="Normal 10 3 2 3 2 2 4 4" xfId="38935"/>
    <cellStyle name="Normal 10 3 2 3 2 2 5" xfId="8914"/>
    <cellStyle name="Normal 10 3 2 3 2 2 5 2" xfId="19147"/>
    <cellStyle name="Normal 10 3 2 3 2 2 5 2 2" xfId="50684"/>
    <cellStyle name="Normal 10 3 2 3 2 2 5 3" xfId="32103"/>
    <cellStyle name="Normal 10 3 2 3 2 2 5 4" xfId="40466"/>
    <cellStyle name="Normal 10 3 2 3 2 2 6" xfId="11691"/>
    <cellStyle name="Normal 10 3 2 3 2 2 6 2" xfId="21919"/>
    <cellStyle name="Normal 10 3 2 3 2 2 6 2 2" xfId="53456"/>
    <cellStyle name="Normal 10 3 2 3 2 2 6 3" xfId="43238"/>
    <cellStyle name="Normal 10 3 2 3 2 2 7" xfId="14684"/>
    <cellStyle name="Normal 10 3 2 3 2 2 7 2" xfId="46223"/>
    <cellStyle name="Normal 10 3 2 3 2 2 8" xfId="25443"/>
    <cellStyle name="Normal 10 3 2 3 2 2 9" xfId="36030"/>
    <cellStyle name="Normal 10 3 2 3 2 3" xfId="4662"/>
    <cellStyle name="Normal 10 3 2 3 2 3 2" xfId="7794"/>
    <cellStyle name="Normal 10 3 2 3 2 3 2 2" xfId="18032"/>
    <cellStyle name="Normal 10 3 2 3 2 3 2 2 2" xfId="30855"/>
    <cellStyle name="Normal 10 3 2 3 2 3 2 2 3" xfId="49569"/>
    <cellStyle name="Normal 10 3 2 3 2 3 2 3" xfId="24598"/>
    <cellStyle name="Normal 10 3 2 3 2 3 2 3 2" xfId="34183"/>
    <cellStyle name="Normal 10 3 2 3 2 3 2 3 3" xfId="56125"/>
    <cellStyle name="Normal 10 3 2 3 2 3 2 4" xfId="27523"/>
    <cellStyle name="Normal 10 3 2 3 2 3 2 5" xfId="39351"/>
    <cellStyle name="Normal 10 3 2 3 2 3 3" xfId="9376"/>
    <cellStyle name="Normal 10 3 2 3 2 3 3 2" xfId="19609"/>
    <cellStyle name="Normal 10 3 2 3 2 3 3 2 2" xfId="51146"/>
    <cellStyle name="Normal 10 3 2 3 2 3 3 3" xfId="29191"/>
    <cellStyle name="Normal 10 3 2 3 2 3 3 4" xfId="40928"/>
    <cellStyle name="Normal 10 3 2 3 2 3 4" xfId="12153"/>
    <cellStyle name="Normal 10 3 2 3 2 3 4 2" xfId="22381"/>
    <cellStyle name="Normal 10 3 2 3 2 3 4 2 2" xfId="53918"/>
    <cellStyle name="Normal 10 3 2 3 2 3 4 3" xfId="32519"/>
    <cellStyle name="Normal 10 3 2 3 2 3 4 4" xfId="43700"/>
    <cellStyle name="Normal 10 3 2 3 2 3 5" xfId="15156"/>
    <cellStyle name="Normal 10 3 2 3 2 3 5 2" xfId="46695"/>
    <cellStyle name="Normal 10 3 2 3 2 3 6" xfId="25859"/>
    <cellStyle name="Normal 10 3 2 3 2 3 7" xfId="36492"/>
    <cellStyle name="Normal 10 3 2 3 2 4" xfId="5590"/>
    <cellStyle name="Normal 10 3 2 3 2 4 2" xfId="10300"/>
    <cellStyle name="Normal 10 3 2 3 2 4 2 2" xfId="20533"/>
    <cellStyle name="Normal 10 3 2 3 2 4 2 2 2" xfId="52070"/>
    <cellStyle name="Normal 10 3 2 3 2 4 2 3" xfId="30023"/>
    <cellStyle name="Normal 10 3 2 3 2 4 2 4" xfId="41852"/>
    <cellStyle name="Normal 10 3 2 3 2 4 3" xfId="13077"/>
    <cellStyle name="Normal 10 3 2 3 2 4 3 2" xfId="23305"/>
    <cellStyle name="Normal 10 3 2 3 2 4 3 2 2" xfId="54842"/>
    <cellStyle name="Normal 10 3 2 3 2 4 3 3" xfId="33351"/>
    <cellStyle name="Normal 10 3 2 3 2 4 3 4" xfId="44624"/>
    <cellStyle name="Normal 10 3 2 3 2 4 4" xfId="16081"/>
    <cellStyle name="Normal 10 3 2 3 2 4 4 2" xfId="47620"/>
    <cellStyle name="Normal 10 3 2 3 2 4 5" xfId="26691"/>
    <cellStyle name="Normal 10 3 2 3 2 4 6" xfId="37416"/>
    <cellStyle name="Normal 10 3 2 3 2 5" xfId="6835"/>
    <cellStyle name="Normal 10 3 2 3 2 5 2" xfId="17194"/>
    <cellStyle name="Normal 10 3 2 3 2 5 2 2" xfId="48731"/>
    <cellStyle name="Normal 10 3 2 3 2 5 3" xfId="28357"/>
    <cellStyle name="Normal 10 3 2 3 2 5 4" xfId="38519"/>
    <cellStyle name="Normal 10 3 2 3 2 6" xfId="8449"/>
    <cellStyle name="Normal 10 3 2 3 2 6 2" xfId="18685"/>
    <cellStyle name="Normal 10 3 2 3 2 6 2 2" xfId="50222"/>
    <cellStyle name="Normal 10 3 2 3 2 6 3" xfId="31687"/>
    <cellStyle name="Normal 10 3 2 3 2 6 4" xfId="40004"/>
    <cellStyle name="Normal 10 3 2 3 2 7" xfId="11229"/>
    <cellStyle name="Normal 10 3 2 3 2 7 2" xfId="21457"/>
    <cellStyle name="Normal 10 3 2 3 2 7 2 2" xfId="52994"/>
    <cellStyle name="Normal 10 3 2 3 2 7 3" xfId="42776"/>
    <cellStyle name="Normal 10 3 2 3 2 8" xfId="14089"/>
    <cellStyle name="Normal 10 3 2 3 2 8 2" xfId="45633"/>
    <cellStyle name="Normal 10 3 2 3 2 9" xfId="25027"/>
    <cellStyle name="Normal 10 3 2 3 3" xfId="4059"/>
    <cellStyle name="Normal 10 3 2 3 3 2" xfId="5125"/>
    <cellStyle name="Normal 10 3 2 3 3 2 2" xfId="8002"/>
    <cellStyle name="Normal 10 3 2 3 3 2 2 2" xfId="18240"/>
    <cellStyle name="Normal 10 3 2 3 3 2 2 2 2" xfId="31063"/>
    <cellStyle name="Normal 10 3 2 3 3 2 2 2 3" xfId="49777"/>
    <cellStyle name="Normal 10 3 2 3 3 2 2 3" xfId="24374"/>
    <cellStyle name="Normal 10 3 2 3 3 2 2 3 2" xfId="34391"/>
    <cellStyle name="Normal 10 3 2 3 3 2 2 3 3" xfId="55906"/>
    <cellStyle name="Normal 10 3 2 3 3 2 2 4" xfId="27731"/>
    <cellStyle name="Normal 10 3 2 3 3 2 2 5" xfId="39559"/>
    <cellStyle name="Normal 10 3 2 3 3 2 3" xfId="9837"/>
    <cellStyle name="Normal 10 3 2 3 3 2 3 2" xfId="20070"/>
    <cellStyle name="Normal 10 3 2 3 3 2 3 2 2" xfId="51607"/>
    <cellStyle name="Normal 10 3 2 3 3 2 3 3" xfId="29399"/>
    <cellStyle name="Normal 10 3 2 3 3 2 3 4" xfId="41389"/>
    <cellStyle name="Normal 10 3 2 3 3 2 4" xfId="12614"/>
    <cellStyle name="Normal 10 3 2 3 3 2 4 2" xfId="22842"/>
    <cellStyle name="Normal 10 3 2 3 3 2 4 2 2" xfId="54379"/>
    <cellStyle name="Normal 10 3 2 3 3 2 4 3" xfId="32727"/>
    <cellStyle name="Normal 10 3 2 3 3 2 4 4" xfId="44161"/>
    <cellStyle name="Normal 10 3 2 3 3 2 5" xfId="15618"/>
    <cellStyle name="Normal 10 3 2 3 3 2 5 2" xfId="47157"/>
    <cellStyle name="Normal 10 3 2 3 3 2 6" xfId="26067"/>
    <cellStyle name="Normal 10 3 2 3 3 2 7" xfId="36953"/>
    <cellStyle name="Normal 10 3 2 3 3 3" xfId="6053"/>
    <cellStyle name="Normal 10 3 2 3 3 3 2" xfId="10761"/>
    <cellStyle name="Normal 10 3 2 3 3 3 2 2" xfId="20994"/>
    <cellStyle name="Normal 10 3 2 3 3 3 2 2 2" xfId="52531"/>
    <cellStyle name="Normal 10 3 2 3 3 3 2 3" xfId="30231"/>
    <cellStyle name="Normal 10 3 2 3 3 3 2 4" xfId="42313"/>
    <cellStyle name="Normal 10 3 2 3 3 3 3" xfId="13538"/>
    <cellStyle name="Normal 10 3 2 3 3 3 3 2" xfId="23766"/>
    <cellStyle name="Normal 10 3 2 3 3 3 3 2 2" xfId="55303"/>
    <cellStyle name="Normal 10 3 2 3 3 3 3 3" xfId="33559"/>
    <cellStyle name="Normal 10 3 2 3 3 3 3 4" xfId="45085"/>
    <cellStyle name="Normal 10 3 2 3 3 3 4" xfId="16542"/>
    <cellStyle name="Normal 10 3 2 3 3 3 4 2" xfId="48081"/>
    <cellStyle name="Normal 10 3 2 3 3 3 5" xfId="26899"/>
    <cellStyle name="Normal 10 3 2 3 3 3 6" xfId="37877"/>
    <cellStyle name="Normal 10 3 2 3 3 4" xfId="7150"/>
    <cellStyle name="Normal 10 3 2 3 3 4 2" xfId="17407"/>
    <cellStyle name="Normal 10 3 2 3 3 4 2 2" xfId="48944"/>
    <cellStyle name="Normal 10 3 2 3 3 4 3" xfId="28567"/>
    <cellStyle name="Normal 10 3 2 3 3 4 4" xfId="38727"/>
    <cellStyle name="Normal 10 3 2 3 3 5" xfId="8913"/>
    <cellStyle name="Normal 10 3 2 3 3 5 2" xfId="19146"/>
    <cellStyle name="Normal 10 3 2 3 3 5 2 2" xfId="50683"/>
    <cellStyle name="Normal 10 3 2 3 3 5 3" xfId="31895"/>
    <cellStyle name="Normal 10 3 2 3 3 5 4" xfId="40465"/>
    <cellStyle name="Normal 10 3 2 3 3 6" xfId="11690"/>
    <cellStyle name="Normal 10 3 2 3 3 6 2" xfId="21918"/>
    <cellStyle name="Normal 10 3 2 3 3 6 2 2" xfId="53455"/>
    <cellStyle name="Normal 10 3 2 3 3 6 3" xfId="43237"/>
    <cellStyle name="Normal 10 3 2 3 3 7" xfId="14683"/>
    <cellStyle name="Normal 10 3 2 3 3 7 2" xfId="46222"/>
    <cellStyle name="Normal 10 3 2 3 3 8" xfId="25235"/>
    <cellStyle name="Normal 10 3 2 3 3 9" xfId="36029"/>
    <cellStyle name="Normal 10 3 2 3 4" xfId="4661"/>
    <cellStyle name="Normal 10 3 2 3 4 2" xfId="7584"/>
    <cellStyle name="Normal 10 3 2 3 4 2 2" xfId="17824"/>
    <cellStyle name="Normal 10 3 2 3 4 2 2 2" xfId="30647"/>
    <cellStyle name="Normal 10 3 2 3 4 2 2 3" xfId="49361"/>
    <cellStyle name="Normal 10 3 2 3 4 2 3" xfId="13984"/>
    <cellStyle name="Normal 10 3 2 3 4 2 3 2" xfId="33975"/>
    <cellStyle name="Normal 10 3 2 3 4 2 3 3" xfId="45529"/>
    <cellStyle name="Normal 10 3 2 3 4 2 4" xfId="27315"/>
    <cellStyle name="Normal 10 3 2 3 4 2 5" xfId="39143"/>
    <cellStyle name="Normal 10 3 2 3 4 3" xfId="9375"/>
    <cellStyle name="Normal 10 3 2 3 4 3 2" xfId="19608"/>
    <cellStyle name="Normal 10 3 2 3 4 3 2 2" xfId="51145"/>
    <cellStyle name="Normal 10 3 2 3 4 3 3" xfId="28983"/>
    <cellStyle name="Normal 10 3 2 3 4 3 4" xfId="40927"/>
    <cellStyle name="Normal 10 3 2 3 4 4" xfId="12152"/>
    <cellStyle name="Normal 10 3 2 3 4 4 2" xfId="22380"/>
    <cellStyle name="Normal 10 3 2 3 4 4 2 2" xfId="53917"/>
    <cellStyle name="Normal 10 3 2 3 4 4 3" xfId="32311"/>
    <cellStyle name="Normal 10 3 2 3 4 4 4" xfId="43699"/>
    <cellStyle name="Normal 10 3 2 3 4 5" xfId="15155"/>
    <cellStyle name="Normal 10 3 2 3 4 5 2" xfId="46694"/>
    <cellStyle name="Normal 10 3 2 3 4 6" xfId="25651"/>
    <cellStyle name="Normal 10 3 2 3 4 7" xfId="36491"/>
    <cellStyle name="Normal 10 3 2 3 5" xfId="5589"/>
    <cellStyle name="Normal 10 3 2 3 5 2" xfId="10299"/>
    <cellStyle name="Normal 10 3 2 3 5 2 2" xfId="20532"/>
    <cellStyle name="Normal 10 3 2 3 5 2 2 2" xfId="52069"/>
    <cellStyle name="Normal 10 3 2 3 5 2 3" xfId="29815"/>
    <cellStyle name="Normal 10 3 2 3 5 2 4" xfId="41851"/>
    <cellStyle name="Normal 10 3 2 3 5 3" xfId="13076"/>
    <cellStyle name="Normal 10 3 2 3 5 3 2" xfId="23304"/>
    <cellStyle name="Normal 10 3 2 3 5 3 2 2" xfId="54841"/>
    <cellStyle name="Normal 10 3 2 3 5 3 3" xfId="33143"/>
    <cellStyle name="Normal 10 3 2 3 5 3 4" xfId="44623"/>
    <cellStyle name="Normal 10 3 2 3 5 4" xfId="16080"/>
    <cellStyle name="Normal 10 3 2 3 5 4 2" xfId="47619"/>
    <cellStyle name="Normal 10 3 2 3 5 5" xfId="26483"/>
    <cellStyle name="Normal 10 3 2 3 5 6" xfId="37415"/>
    <cellStyle name="Normal 10 3 2 3 6" xfId="6515"/>
    <cellStyle name="Normal 10 3 2 3 6 2" xfId="16981"/>
    <cellStyle name="Normal 10 3 2 3 6 2 2" xfId="48519"/>
    <cellStyle name="Normal 10 3 2 3 6 3" xfId="28149"/>
    <cellStyle name="Normal 10 3 2 3 6 4" xfId="38311"/>
    <cellStyle name="Normal 10 3 2 3 7" xfId="8448"/>
    <cellStyle name="Normal 10 3 2 3 7 2" xfId="18684"/>
    <cellStyle name="Normal 10 3 2 3 7 2 2" xfId="50221"/>
    <cellStyle name="Normal 10 3 2 3 7 3" xfId="31479"/>
    <cellStyle name="Normal 10 3 2 3 7 4" xfId="40003"/>
    <cellStyle name="Normal 10 3 2 3 8" xfId="11228"/>
    <cellStyle name="Normal 10 3 2 3 8 2" xfId="21456"/>
    <cellStyle name="Normal 10 3 2 3 8 2 2" xfId="52993"/>
    <cellStyle name="Normal 10 3 2 3 8 3" xfId="42775"/>
    <cellStyle name="Normal 10 3 2 3 9" xfId="14088"/>
    <cellStyle name="Normal 10 3 2 3 9 2" xfId="45632"/>
    <cellStyle name="Normal 10 3 2 4" xfId="1282"/>
    <cellStyle name="Normal 10 3 2 4 10" xfId="35569"/>
    <cellStyle name="Normal 10 3 2 4 2" xfId="4061"/>
    <cellStyle name="Normal 10 3 2 4 2 2" xfId="5127"/>
    <cellStyle name="Normal 10 3 2 4 2 2 2" xfId="8207"/>
    <cellStyle name="Normal 10 3 2 4 2 2 2 2" xfId="18445"/>
    <cellStyle name="Normal 10 3 2 4 2 2 2 2 2" xfId="31268"/>
    <cellStyle name="Normal 10 3 2 4 2 2 2 2 3" xfId="49982"/>
    <cellStyle name="Normal 10 3 2 4 2 2 2 3" xfId="24523"/>
    <cellStyle name="Normal 10 3 2 4 2 2 2 3 2" xfId="34596"/>
    <cellStyle name="Normal 10 3 2 4 2 2 2 3 3" xfId="56054"/>
    <cellStyle name="Normal 10 3 2 4 2 2 2 4" xfId="27936"/>
    <cellStyle name="Normal 10 3 2 4 2 2 2 5" xfId="39764"/>
    <cellStyle name="Normal 10 3 2 4 2 2 3" xfId="9839"/>
    <cellStyle name="Normal 10 3 2 4 2 2 3 2" xfId="20072"/>
    <cellStyle name="Normal 10 3 2 4 2 2 3 2 2" xfId="51609"/>
    <cellStyle name="Normal 10 3 2 4 2 2 3 3" xfId="29604"/>
    <cellStyle name="Normal 10 3 2 4 2 2 3 4" xfId="41391"/>
    <cellStyle name="Normal 10 3 2 4 2 2 4" xfId="12616"/>
    <cellStyle name="Normal 10 3 2 4 2 2 4 2" xfId="22844"/>
    <cellStyle name="Normal 10 3 2 4 2 2 4 2 2" xfId="54381"/>
    <cellStyle name="Normal 10 3 2 4 2 2 4 3" xfId="32932"/>
    <cellStyle name="Normal 10 3 2 4 2 2 4 4" xfId="44163"/>
    <cellStyle name="Normal 10 3 2 4 2 2 5" xfId="15620"/>
    <cellStyle name="Normal 10 3 2 4 2 2 5 2" xfId="47159"/>
    <cellStyle name="Normal 10 3 2 4 2 2 6" xfId="26272"/>
    <cellStyle name="Normal 10 3 2 4 2 2 7" xfId="36955"/>
    <cellStyle name="Normal 10 3 2 4 2 3" xfId="6055"/>
    <cellStyle name="Normal 10 3 2 4 2 3 2" xfId="10763"/>
    <cellStyle name="Normal 10 3 2 4 2 3 2 2" xfId="20996"/>
    <cellStyle name="Normal 10 3 2 4 2 3 2 2 2" xfId="52533"/>
    <cellStyle name="Normal 10 3 2 4 2 3 2 3" xfId="30436"/>
    <cellStyle name="Normal 10 3 2 4 2 3 2 4" xfId="42315"/>
    <cellStyle name="Normal 10 3 2 4 2 3 3" xfId="13540"/>
    <cellStyle name="Normal 10 3 2 4 2 3 3 2" xfId="23768"/>
    <cellStyle name="Normal 10 3 2 4 2 3 3 2 2" xfId="55305"/>
    <cellStyle name="Normal 10 3 2 4 2 3 3 3" xfId="33764"/>
    <cellStyle name="Normal 10 3 2 4 2 3 3 4" xfId="45087"/>
    <cellStyle name="Normal 10 3 2 4 2 3 4" xfId="16544"/>
    <cellStyle name="Normal 10 3 2 4 2 3 4 2" xfId="48083"/>
    <cellStyle name="Normal 10 3 2 4 2 3 5" xfId="27104"/>
    <cellStyle name="Normal 10 3 2 4 2 3 6" xfId="37879"/>
    <cellStyle name="Normal 10 3 2 4 2 4" xfId="7368"/>
    <cellStyle name="Normal 10 3 2 4 2 4 2" xfId="17613"/>
    <cellStyle name="Normal 10 3 2 4 2 4 2 2" xfId="49150"/>
    <cellStyle name="Normal 10 3 2 4 2 4 3" xfId="28772"/>
    <cellStyle name="Normal 10 3 2 4 2 4 4" xfId="38932"/>
    <cellStyle name="Normal 10 3 2 4 2 5" xfId="8915"/>
    <cellStyle name="Normal 10 3 2 4 2 5 2" xfId="19148"/>
    <cellStyle name="Normal 10 3 2 4 2 5 2 2" xfId="50685"/>
    <cellStyle name="Normal 10 3 2 4 2 5 3" xfId="32100"/>
    <cellStyle name="Normal 10 3 2 4 2 5 4" xfId="40467"/>
    <cellStyle name="Normal 10 3 2 4 2 6" xfId="11692"/>
    <cellStyle name="Normal 10 3 2 4 2 6 2" xfId="21920"/>
    <cellStyle name="Normal 10 3 2 4 2 6 2 2" xfId="53457"/>
    <cellStyle name="Normal 10 3 2 4 2 6 3" xfId="43239"/>
    <cellStyle name="Normal 10 3 2 4 2 7" xfId="14685"/>
    <cellStyle name="Normal 10 3 2 4 2 7 2" xfId="46224"/>
    <cellStyle name="Normal 10 3 2 4 2 8" xfId="25440"/>
    <cellStyle name="Normal 10 3 2 4 2 9" xfId="36031"/>
    <cellStyle name="Normal 10 3 2 4 3" xfId="4663"/>
    <cellStyle name="Normal 10 3 2 4 3 2" xfId="7791"/>
    <cellStyle name="Normal 10 3 2 4 3 2 2" xfId="18029"/>
    <cellStyle name="Normal 10 3 2 4 3 2 2 2" xfId="30852"/>
    <cellStyle name="Normal 10 3 2 4 3 2 2 3" xfId="49566"/>
    <cellStyle name="Normal 10 3 2 4 3 2 3" xfId="24766"/>
    <cellStyle name="Normal 10 3 2 4 3 2 3 2" xfId="34180"/>
    <cellStyle name="Normal 10 3 2 4 3 2 3 3" xfId="56290"/>
    <cellStyle name="Normal 10 3 2 4 3 2 4" xfId="27520"/>
    <cellStyle name="Normal 10 3 2 4 3 2 5" xfId="39348"/>
    <cellStyle name="Normal 10 3 2 4 3 3" xfId="9377"/>
    <cellStyle name="Normal 10 3 2 4 3 3 2" xfId="19610"/>
    <cellStyle name="Normal 10 3 2 4 3 3 2 2" xfId="51147"/>
    <cellStyle name="Normal 10 3 2 4 3 3 3" xfId="29188"/>
    <cellStyle name="Normal 10 3 2 4 3 3 4" xfId="40929"/>
    <cellStyle name="Normal 10 3 2 4 3 4" xfId="12154"/>
    <cellStyle name="Normal 10 3 2 4 3 4 2" xfId="22382"/>
    <cellStyle name="Normal 10 3 2 4 3 4 2 2" xfId="53919"/>
    <cellStyle name="Normal 10 3 2 4 3 4 3" xfId="32516"/>
    <cellStyle name="Normal 10 3 2 4 3 4 4" xfId="43701"/>
    <cellStyle name="Normal 10 3 2 4 3 5" xfId="15157"/>
    <cellStyle name="Normal 10 3 2 4 3 5 2" xfId="46696"/>
    <cellStyle name="Normal 10 3 2 4 3 6" xfId="25856"/>
    <cellStyle name="Normal 10 3 2 4 3 7" xfId="36493"/>
    <cellStyle name="Normal 10 3 2 4 4" xfId="5591"/>
    <cellStyle name="Normal 10 3 2 4 4 2" xfId="10301"/>
    <cellStyle name="Normal 10 3 2 4 4 2 2" xfId="20534"/>
    <cellStyle name="Normal 10 3 2 4 4 2 2 2" xfId="52071"/>
    <cellStyle name="Normal 10 3 2 4 4 2 3" xfId="30020"/>
    <cellStyle name="Normal 10 3 2 4 4 2 4" xfId="41853"/>
    <cellStyle name="Normal 10 3 2 4 4 3" xfId="13078"/>
    <cellStyle name="Normal 10 3 2 4 4 3 2" xfId="23306"/>
    <cellStyle name="Normal 10 3 2 4 4 3 2 2" xfId="54843"/>
    <cellStyle name="Normal 10 3 2 4 4 3 3" xfId="33348"/>
    <cellStyle name="Normal 10 3 2 4 4 3 4" xfId="44625"/>
    <cellStyle name="Normal 10 3 2 4 4 4" xfId="16082"/>
    <cellStyle name="Normal 10 3 2 4 4 4 2" xfId="47621"/>
    <cellStyle name="Normal 10 3 2 4 4 5" xfId="26688"/>
    <cellStyle name="Normal 10 3 2 4 4 6" xfId="37417"/>
    <cellStyle name="Normal 10 3 2 4 5" xfId="6832"/>
    <cellStyle name="Normal 10 3 2 4 5 2" xfId="17191"/>
    <cellStyle name="Normal 10 3 2 4 5 2 2" xfId="48728"/>
    <cellStyle name="Normal 10 3 2 4 5 3" xfId="28354"/>
    <cellStyle name="Normal 10 3 2 4 5 4" xfId="38516"/>
    <cellStyle name="Normal 10 3 2 4 6" xfId="8450"/>
    <cellStyle name="Normal 10 3 2 4 6 2" xfId="18686"/>
    <cellStyle name="Normal 10 3 2 4 6 2 2" xfId="50223"/>
    <cellStyle name="Normal 10 3 2 4 6 3" xfId="31684"/>
    <cellStyle name="Normal 10 3 2 4 6 4" xfId="40005"/>
    <cellStyle name="Normal 10 3 2 4 7" xfId="11230"/>
    <cellStyle name="Normal 10 3 2 4 7 2" xfId="21458"/>
    <cellStyle name="Normal 10 3 2 4 7 2 2" xfId="52995"/>
    <cellStyle name="Normal 10 3 2 4 7 3" xfId="42777"/>
    <cellStyle name="Normal 10 3 2 4 8" xfId="14090"/>
    <cellStyle name="Normal 10 3 2 4 8 2" xfId="45634"/>
    <cellStyle name="Normal 10 3 2 4 9" xfId="25024"/>
    <cellStyle name="Normal 10 3 2 5" xfId="3151"/>
    <cellStyle name="Normal 10 3 2 5 10" xfId="35929"/>
    <cellStyle name="Normal 10 3 2 5 2" xfId="4555"/>
    <cellStyle name="Normal 10 3 2 5 2 2" xfId="5487"/>
    <cellStyle name="Normal 10 3 2 5 2 2 2" xfId="10199"/>
    <cellStyle name="Normal 10 3 2 5 2 2 2 2" xfId="20432"/>
    <cellStyle name="Normal 10 3 2 5 2 2 2 2 2" xfId="51969"/>
    <cellStyle name="Normal 10 3 2 5 2 2 2 3" xfId="31060"/>
    <cellStyle name="Normal 10 3 2 5 2 2 2 4" xfId="41751"/>
    <cellStyle name="Normal 10 3 2 5 2 2 3" xfId="12976"/>
    <cellStyle name="Normal 10 3 2 5 2 2 3 2" xfId="23204"/>
    <cellStyle name="Normal 10 3 2 5 2 2 3 2 2" xfId="54741"/>
    <cellStyle name="Normal 10 3 2 5 2 2 3 3" xfId="34388"/>
    <cellStyle name="Normal 10 3 2 5 2 2 3 4" xfId="44523"/>
    <cellStyle name="Normal 10 3 2 5 2 2 4" xfId="15980"/>
    <cellStyle name="Normal 10 3 2 5 2 2 4 2" xfId="47519"/>
    <cellStyle name="Normal 10 3 2 5 2 2 5" xfId="27728"/>
    <cellStyle name="Normal 10 3 2 5 2 2 6" xfId="37315"/>
    <cellStyle name="Normal 10 3 2 5 2 3" xfId="6415"/>
    <cellStyle name="Normal 10 3 2 5 2 3 2" xfId="11123"/>
    <cellStyle name="Normal 10 3 2 5 2 3 2 2" xfId="21356"/>
    <cellStyle name="Normal 10 3 2 5 2 3 2 2 2" xfId="52893"/>
    <cellStyle name="Normal 10 3 2 5 2 3 2 3" xfId="42675"/>
    <cellStyle name="Normal 10 3 2 5 2 3 3" xfId="13900"/>
    <cellStyle name="Normal 10 3 2 5 2 3 3 2" xfId="24128"/>
    <cellStyle name="Normal 10 3 2 5 2 3 3 2 2" xfId="55665"/>
    <cellStyle name="Normal 10 3 2 5 2 3 3 3" xfId="45447"/>
    <cellStyle name="Normal 10 3 2 5 2 3 4" xfId="16904"/>
    <cellStyle name="Normal 10 3 2 5 2 3 4 2" xfId="48443"/>
    <cellStyle name="Normal 10 3 2 5 2 3 5" xfId="29396"/>
    <cellStyle name="Normal 10 3 2 5 2 3 6" xfId="38239"/>
    <cellStyle name="Normal 10 3 2 5 2 4" xfId="7999"/>
    <cellStyle name="Normal 10 3 2 5 2 4 2" xfId="18237"/>
    <cellStyle name="Normal 10 3 2 5 2 4 2 2" xfId="49774"/>
    <cellStyle name="Normal 10 3 2 5 2 4 3" xfId="32724"/>
    <cellStyle name="Normal 10 3 2 5 2 4 4" xfId="39556"/>
    <cellStyle name="Normal 10 3 2 5 2 5" xfId="9275"/>
    <cellStyle name="Normal 10 3 2 5 2 5 2" xfId="19508"/>
    <cellStyle name="Normal 10 3 2 5 2 5 2 2" xfId="51045"/>
    <cellStyle name="Normal 10 3 2 5 2 5 3" xfId="40827"/>
    <cellStyle name="Normal 10 3 2 5 2 6" xfId="12052"/>
    <cellStyle name="Normal 10 3 2 5 2 6 2" xfId="22280"/>
    <cellStyle name="Normal 10 3 2 5 2 6 2 2" xfId="53817"/>
    <cellStyle name="Normal 10 3 2 5 2 6 3" xfId="43599"/>
    <cellStyle name="Normal 10 3 2 5 2 7" xfId="15054"/>
    <cellStyle name="Normal 10 3 2 5 2 7 2" xfId="46593"/>
    <cellStyle name="Normal 10 3 2 5 2 8" xfId="26064"/>
    <cellStyle name="Normal 10 3 2 5 2 9" xfId="36391"/>
    <cellStyle name="Normal 10 3 2 5 3" xfId="5024"/>
    <cellStyle name="Normal 10 3 2 5 3 2" xfId="9737"/>
    <cellStyle name="Normal 10 3 2 5 3 2 2" xfId="19970"/>
    <cellStyle name="Normal 10 3 2 5 3 2 2 2" xfId="51507"/>
    <cellStyle name="Normal 10 3 2 5 3 2 3" xfId="30228"/>
    <cellStyle name="Normal 10 3 2 5 3 2 4" xfId="41289"/>
    <cellStyle name="Normal 10 3 2 5 3 3" xfId="12514"/>
    <cellStyle name="Normal 10 3 2 5 3 3 2" xfId="22742"/>
    <cellStyle name="Normal 10 3 2 5 3 3 2 2" xfId="54279"/>
    <cellStyle name="Normal 10 3 2 5 3 3 3" xfId="33556"/>
    <cellStyle name="Normal 10 3 2 5 3 3 4" xfId="44061"/>
    <cellStyle name="Normal 10 3 2 5 3 4" xfId="15518"/>
    <cellStyle name="Normal 10 3 2 5 3 4 2" xfId="47057"/>
    <cellStyle name="Normal 10 3 2 5 3 5" xfId="26896"/>
    <cellStyle name="Normal 10 3 2 5 3 6" xfId="36853"/>
    <cellStyle name="Normal 10 3 2 5 4" xfId="5953"/>
    <cellStyle name="Normal 10 3 2 5 4 2" xfId="10661"/>
    <cellStyle name="Normal 10 3 2 5 4 2 2" xfId="20894"/>
    <cellStyle name="Normal 10 3 2 5 4 2 2 2" xfId="52431"/>
    <cellStyle name="Normal 10 3 2 5 4 2 3" xfId="42213"/>
    <cellStyle name="Normal 10 3 2 5 4 3" xfId="13438"/>
    <cellStyle name="Normal 10 3 2 5 4 3 2" xfId="23666"/>
    <cellStyle name="Normal 10 3 2 5 4 3 2 2" xfId="55203"/>
    <cellStyle name="Normal 10 3 2 5 4 3 3" xfId="44985"/>
    <cellStyle name="Normal 10 3 2 5 4 4" xfId="16442"/>
    <cellStyle name="Normal 10 3 2 5 4 4 2" xfId="47981"/>
    <cellStyle name="Normal 10 3 2 5 4 5" xfId="28564"/>
    <cellStyle name="Normal 10 3 2 5 4 6" xfId="37777"/>
    <cellStyle name="Normal 10 3 2 5 5" xfId="7147"/>
    <cellStyle name="Normal 10 3 2 5 5 2" xfId="17404"/>
    <cellStyle name="Normal 10 3 2 5 5 2 2" xfId="48941"/>
    <cellStyle name="Normal 10 3 2 5 5 3" xfId="31892"/>
    <cellStyle name="Normal 10 3 2 5 5 4" xfId="38724"/>
    <cellStyle name="Normal 10 3 2 5 6" xfId="8811"/>
    <cellStyle name="Normal 10 3 2 5 6 2" xfId="19046"/>
    <cellStyle name="Normal 10 3 2 5 6 2 2" xfId="50583"/>
    <cellStyle name="Normal 10 3 2 5 6 3" xfId="40365"/>
    <cellStyle name="Normal 10 3 2 5 7" xfId="11590"/>
    <cellStyle name="Normal 10 3 2 5 7 2" xfId="21818"/>
    <cellStyle name="Normal 10 3 2 5 7 2 2" xfId="53355"/>
    <cellStyle name="Normal 10 3 2 5 7 3" xfId="43137"/>
    <cellStyle name="Normal 10 3 2 5 8" xfId="14542"/>
    <cellStyle name="Normal 10 3 2 5 8 2" xfId="46081"/>
    <cellStyle name="Normal 10 3 2 5 9" xfId="25232"/>
    <cellStyle name="Normal 10 3 2 6" xfId="4054"/>
    <cellStyle name="Normal 10 3 2 6 2" xfId="5120"/>
    <cellStyle name="Normal 10 3 2 6 2 2" xfId="9832"/>
    <cellStyle name="Normal 10 3 2 6 2 2 2" xfId="20065"/>
    <cellStyle name="Normal 10 3 2 6 2 2 2 2" xfId="51602"/>
    <cellStyle name="Normal 10 3 2 6 2 2 3" xfId="30644"/>
    <cellStyle name="Normal 10 3 2 6 2 2 4" xfId="41384"/>
    <cellStyle name="Normal 10 3 2 6 2 3" xfId="12609"/>
    <cellStyle name="Normal 10 3 2 6 2 3 2" xfId="22837"/>
    <cellStyle name="Normal 10 3 2 6 2 3 2 2" xfId="54374"/>
    <cellStyle name="Normal 10 3 2 6 2 3 3" xfId="33972"/>
    <cellStyle name="Normal 10 3 2 6 2 3 4" xfId="44156"/>
    <cellStyle name="Normal 10 3 2 6 2 4" xfId="15613"/>
    <cellStyle name="Normal 10 3 2 6 2 4 2" xfId="47152"/>
    <cellStyle name="Normal 10 3 2 6 2 5" xfId="27312"/>
    <cellStyle name="Normal 10 3 2 6 2 6" xfId="36948"/>
    <cellStyle name="Normal 10 3 2 6 3" xfId="6048"/>
    <cellStyle name="Normal 10 3 2 6 3 2" xfId="10756"/>
    <cellStyle name="Normal 10 3 2 6 3 2 2" xfId="20989"/>
    <cellStyle name="Normal 10 3 2 6 3 2 2 2" xfId="52526"/>
    <cellStyle name="Normal 10 3 2 6 3 2 3" xfId="42308"/>
    <cellStyle name="Normal 10 3 2 6 3 3" xfId="13533"/>
    <cellStyle name="Normal 10 3 2 6 3 3 2" xfId="23761"/>
    <cellStyle name="Normal 10 3 2 6 3 3 2 2" xfId="55298"/>
    <cellStyle name="Normal 10 3 2 6 3 3 3" xfId="45080"/>
    <cellStyle name="Normal 10 3 2 6 3 4" xfId="16537"/>
    <cellStyle name="Normal 10 3 2 6 3 4 2" xfId="48076"/>
    <cellStyle name="Normal 10 3 2 6 3 5" xfId="28980"/>
    <cellStyle name="Normal 10 3 2 6 3 6" xfId="37872"/>
    <cellStyle name="Normal 10 3 2 6 4" xfId="7581"/>
    <cellStyle name="Normal 10 3 2 6 4 2" xfId="17821"/>
    <cellStyle name="Normal 10 3 2 6 4 2 2" xfId="49358"/>
    <cellStyle name="Normal 10 3 2 6 4 3" xfId="32308"/>
    <cellStyle name="Normal 10 3 2 6 4 4" xfId="39140"/>
    <cellStyle name="Normal 10 3 2 6 5" xfId="8908"/>
    <cellStyle name="Normal 10 3 2 6 5 2" xfId="19141"/>
    <cellStyle name="Normal 10 3 2 6 5 2 2" xfId="50678"/>
    <cellStyle name="Normal 10 3 2 6 5 3" xfId="40460"/>
    <cellStyle name="Normal 10 3 2 6 6" xfId="11685"/>
    <cellStyle name="Normal 10 3 2 6 6 2" xfId="21913"/>
    <cellStyle name="Normal 10 3 2 6 6 2 2" xfId="53450"/>
    <cellStyle name="Normal 10 3 2 6 6 3" xfId="43232"/>
    <cellStyle name="Normal 10 3 2 6 7" xfId="14678"/>
    <cellStyle name="Normal 10 3 2 6 7 2" xfId="46217"/>
    <cellStyle name="Normal 10 3 2 6 8" xfId="25648"/>
    <cellStyle name="Normal 10 3 2 6 9" xfId="36024"/>
    <cellStyle name="Normal 10 3 2 7" xfId="4656"/>
    <cellStyle name="Normal 10 3 2 7 2" xfId="9370"/>
    <cellStyle name="Normal 10 3 2 7 2 2" xfId="19603"/>
    <cellStyle name="Normal 10 3 2 7 2 2 2" xfId="51140"/>
    <cellStyle name="Normal 10 3 2 7 2 3" xfId="29812"/>
    <cellStyle name="Normal 10 3 2 7 2 4" xfId="40922"/>
    <cellStyle name="Normal 10 3 2 7 3" xfId="12147"/>
    <cellStyle name="Normal 10 3 2 7 3 2" xfId="22375"/>
    <cellStyle name="Normal 10 3 2 7 3 2 2" xfId="53912"/>
    <cellStyle name="Normal 10 3 2 7 3 3" xfId="33140"/>
    <cellStyle name="Normal 10 3 2 7 3 4" xfId="43694"/>
    <cellStyle name="Normal 10 3 2 7 4" xfId="15150"/>
    <cellStyle name="Normal 10 3 2 7 4 2" xfId="46689"/>
    <cellStyle name="Normal 10 3 2 7 5" xfId="26480"/>
    <cellStyle name="Normal 10 3 2 7 6" xfId="36486"/>
    <cellStyle name="Normal 10 3 2 8" xfId="5584"/>
    <cellStyle name="Normal 10 3 2 8 2" xfId="10294"/>
    <cellStyle name="Normal 10 3 2 8 2 2" xfId="20527"/>
    <cellStyle name="Normal 10 3 2 8 2 2 2" xfId="52064"/>
    <cellStyle name="Normal 10 3 2 8 2 3" xfId="41846"/>
    <cellStyle name="Normal 10 3 2 8 3" xfId="13071"/>
    <cellStyle name="Normal 10 3 2 8 3 2" xfId="23299"/>
    <cellStyle name="Normal 10 3 2 8 3 2 2" xfId="54836"/>
    <cellStyle name="Normal 10 3 2 8 3 3" xfId="44618"/>
    <cellStyle name="Normal 10 3 2 8 4" xfId="16075"/>
    <cellStyle name="Normal 10 3 2 8 4 2" xfId="47614"/>
    <cellStyle name="Normal 10 3 2 8 5" xfId="28146"/>
    <cellStyle name="Normal 10 3 2 8 6" xfId="37410"/>
    <cellStyle name="Normal 10 3 2 9" xfId="6512"/>
    <cellStyle name="Normal 10 3 2 9 2" xfId="16978"/>
    <cellStyle name="Normal 10 3 2 9 2 2" xfId="48516"/>
    <cellStyle name="Normal 10 3 2 9 3" xfId="31476"/>
    <cellStyle name="Normal 10 3 2 9 4" xfId="38308"/>
    <cellStyle name="Normal 10 3 3" xfId="1283"/>
    <cellStyle name="Normal 10 3 3 10" xfId="14091"/>
    <cellStyle name="Normal 10 3 3 10 2" xfId="45635"/>
    <cellStyle name="Normal 10 3 3 11" xfId="24819"/>
    <cellStyle name="Normal 10 3 3 12" xfId="35570"/>
    <cellStyle name="Normal 10 3 3 2" xfId="1284"/>
    <cellStyle name="Normal 10 3 3 2 10" xfId="24820"/>
    <cellStyle name="Normal 10 3 3 2 11" xfId="35571"/>
    <cellStyle name="Normal 10 3 3 2 2" xfId="1285"/>
    <cellStyle name="Normal 10 3 3 2 2 10" xfId="35572"/>
    <cellStyle name="Normal 10 3 3 2 2 2" xfId="4064"/>
    <cellStyle name="Normal 10 3 3 2 2 2 2" xfId="5130"/>
    <cellStyle name="Normal 10 3 3 2 2 2 2 2" xfId="8212"/>
    <cellStyle name="Normal 10 3 3 2 2 2 2 2 2" xfId="18450"/>
    <cellStyle name="Normal 10 3 3 2 2 2 2 2 2 2" xfId="31273"/>
    <cellStyle name="Normal 10 3 3 2 2 2 2 2 2 3" xfId="49987"/>
    <cellStyle name="Normal 10 3 3 2 2 2 2 2 3" xfId="24371"/>
    <cellStyle name="Normal 10 3 3 2 2 2 2 2 3 2" xfId="34601"/>
    <cellStyle name="Normal 10 3 3 2 2 2 2 2 3 3" xfId="55903"/>
    <cellStyle name="Normal 10 3 3 2 2 2 2 2 4" xfId="27941"/>
    <cellStyle name="Normal 10 3 3 2 2 2 2 2 5" xfId="39769"/>
    <cellStyle name="Normal 10 3 3 2 2 2 2 3" xfId="9842"/>
    <cellStyle name="Normal 10 3 3 2 2 2 2 3 2" xfId="20075"/>
    <cellStyle name="Normal 10 3 3 2 2 2 2 3 2 2" xfId="51612"/>
    <cellStyle name="Normal 10 3 3 2 2 2 2 3 3" xfId="29609"/>
    <cellStyle name="Normal 10 3 3 2 2 2 2 3 4" xfId="41394"/>
    <cellStyle name="Normal 10 3 3 2 2 2 2 4" xfId="12619"/>
    <cellStyle name="Normal 10 3 3 2 2 2 2 4 2" xfId="22847"/>
    <cellStyle name="Normal 10 3 3 2 2 2 2 4 2 2" xfId="54384"/>
    <cellStyle name="Normal 10 3 3 2 2 2 2 4 3" xfId="32937"/>
    <cellStyle name="Normal 10 3 3 2 2 2 2 4 4" xfId="44166"/>
    <cellStyle name="Normal 10 3 3 2 2 2 2 5" xfId="15623"/>
    <cellStyle name="Normal 10 3 3 2 2 2 2 5 2" xfId="47162"/>
    <cellStyle name="Normal 10 3 3 2 2 2 2 6" xfId="26277"/>
    <cellStyle name="Normal 10 3 3 2 2 2 2 7" xfId="36958"/>
    <cellStyle name="Normal 10 3 3 2 2 2 3" xfId="6058"/>
    <cellStyle name="Normal 10 3 3 2 2 2 3 2" xfId="10766"/>
    <cellStyle name="Normal 10 3 3 2 2 2 3 2 2" xfId="20999"/>
    <cellStyle name="Normal 10 3 3 2 2 2 3 2 2 2" xfId="52536"/>
    <cellStyle name="Normal 10 3 3 2 2 2 3 2 3" xfId="30441"/>
    <cellStyle name="Normal 10 3 3 2 2 2 3 2 4" xfId="42318"/>
    <cellStyle name="Normal 10 3 3 2 2 2 3 3" xfId="13543"/>
    <cellStyle name="Normal 10 3 3 2 2 2 3 3 2" xfId="23771"/>
    <cellStyle name="Normal 10 3 3 2 2 2 3 3 2 2" xfId="55308"/>
    <cellStyle name="Normal 10 3 3 2 2 2 3 3 3" xfId="33769"/>
    <cellStyle name="Normal 10 3 3 2 2 2 3 3 4" xfId="45090"/>
    <cellStyle name="Normal 10 3 3 2 2 2 3 4" xfId="16547"/>
    <cellStyle name="Normal 10 3 3 2 2 2 3 4 2" xfId="48086"/>
    <cellStyle name="Normal 10 3 3 2 2 2 3 5" xfId="27109"/>
    <cellStyle name="Normal 10 3 3 2 2 2 3 6" xfId="37882"/>
    <cellStyle name="Normal 10 3 3 2 2 2 4" xfId="7373"/>
    <cellStyle name="Normal 10 3 3 2 2 2 4 2" xfId="17618"/>
    <cellStyle name="Normal 10 3 3 2 2 2 4 2 2" xfId="49155"/>
    <cellStyle name="Normal 10 3 3 2 2 2 4 3" xfId="28777"/>
    <cellStyle name="Normal 10 3 3 2 2 2 4 4" xfId="38937"/>
    <cellStyle name="Normal 10 3 3 2 2 2 5" xfId="8918"/>
    <cellStyle name="Normal 10 3 3 2 2 2 5 2" xfId="19151"/>
    <cellStyle name="Normal 10 3 3 2 2 2 5 2 2" xfId="50688"/>
    <cellStyle name="Normal 10 3 3 2 2 2 5 3" xfId="32105"/>
    <cellStyle name="Normal 10 3 3 2 2 2 5 4" xfId="40470"/>
    <cellStyle name="Normal 10 3 3 2 2 2 6" xfId="11695"/>
    <cellStyle name="Normal 10 3 3 2 2 2 6 2" xfId="21923"/>
    <cellStyle name="Normal 10 3 3 2 2 2 6 2 2" xfId="53460"/>
    <cellStyle name="Normal 10 3 3 2 2 2 6 3" xfId="43242"/>
    <cellStyle name="Normal 10 3 3 2 2 2 7" xfId="14688"/>
    <cellStyle name="Normal 10 3 3 2 2 2 7 2" xfId="46227"/>
    <cellStyle name="Normal 10 3 3 2 2 2 8" xfId="25445"/>
    <cellStyle name="Normal 10 3 3 2 2 2 9" xfId="36034"/>
    <cellStyle name="Normal 10 3 3 2 2 3" xfId="4666"/>
    <cellStyle name="Normal 10 3 3 2 2 3 2" xfId="7796"/>
    <cellStyle name="Normal 10 3 3 2 2 3 2 2" xfId="18034"/>
    <cellStyle name="Normal 10 3 3 2 2 3 2 2 2" xfId="30857"/>
    <cellStyle name="Normal 10 3 3 2 2 3 2 2 3" xfId="49571"/>
    <cellStyle name="Normal 10 3 3 2 2 3 2 3" xfId="24579"/>
    <cellStyle name="Normal 10 3 3 2 2 3 2 3 2" xfId="34185"/>
    <cellStyle name="Normal 10 3 3 2 2 3 2 3 3" xfId="56108"/>
    <cellStyle name="Normal 10 3 3 2 2 3 2 4" xfId="27525"/>
    <cellStyle name="Normal 10 3 3 2 2 3 2 5" xfId="39353"/>
    <cellStyle name="Normal 10 3 3 2 2 3 3" xfId="9380"/>
    <cellStyle name="Normal 10 3 3 2 2 3 3 2" xfId="19613"/>
    <cellStyle name="Normal 10 3 3 2 2 3 3 2 2" xfId="51150"/>
    <cellStyle name="Normal 10 3 3 2 2 3 3 3" xfId="29193"/>
    <cellStyle name="Normal 10 3 3 2 2 3 3 4" xfId="40932"/>
    <cellStyle name="Normal 10 3 3 2 2 3 4" xfId="12157"/>
    <cellStyle name="Normal 10 3 3 2 2 3 4 2" xfId="22385"/>
    <cellStyle name="Normal 10 3 3 2 2 3 4 2 2" xfId="53922"/>
    <cellStyle name="Normal 10 3 3 2 2 3 4 3" xfId="32521"/>
    <cellStyle name="Normal 10 3 3 2 2 3 4 4" xfId="43704"/>
    <cellStyle name="Normal 10 3 3 2 2 3 5" xfId="15160"/>
    <cellStyle name="Normal 10 3 3 2 2 3 5 2" xfId="46699"/>
    <cellStyle name="Normal 10 3 3 2 2 3 6" xfId="25861"/>
    <cellStyle name="Normal 10 3 3 2 2 3 7" xfId="36496"/>
    <cellStyle name="Normal 10 3 3 2 2 4" xfId="5594"/>
    <cellStyle name="Normal 10 3 3 2 2 4 2" xfId="10304"/>
    <cellStyle name="Normal 10 3 3 2 2 4 2 2" xfId="20537"/>
    <cellStyle name="Normal 10 3 3 2 2 4 2 2 2" xfId="52074"/>
    <cellStyle name="Normal 10 3 3 2 2 4 2 3" xfId="30025"/>
    <cellStyle name="Normal 10 3 3 2 2 4 2 4" xfId="41856"/>
    <cellStyle name="Normal 10 3 3 2 2 4 3" xfId="13081"/>
    <cellStyle name="Normal 10 3 3 2 2 4 3 2" xfId="23309"/>
    <cellStyle name="Normal 10 3 3 2 2 4 3 2 2" xfId="54846"/>
    <cellStyle name="Normal 10 3 3 2 2 4 3 3" xfId="33353"/>
    <cellStyle name="Normal 10 3 3 2 2 4 3 4" xfId="44628"/>
    <cellStyle name="Normal 10 3 3 2 2 4 4" xfId="16085"/>
    <cellStyle name="Normal 10 3 3 2 2 4 4 2" xfId="47624"/>
    <cellStyle name="Normal 10 3 3 2 2 4 5" xfId="26693"/>
    <cellStyle name="Normal 10 3 3 2 2 4 6" xfId="37420"/>
    <cellStyle name="Normal 10 3 3 2 2 5" xfId="6837"/>
    <cellStyle name="Normal 10 3 3 2 2 5 2" xfId="17196"/>
    <cellStyle name="Normal 10 3 3 2 2 5 2 2" xfId="48733"/>
    <cellStyle name="Normal 10 3 3 2 2 5 3" xfId="28359"/>
    <cellStyle name="Normal 10 3 3 2 2 5 4" xfId="38521"/>
    <cellStyle name="Normal 10 3 3 2 2 6" xfId="8453"/>
    <cellStyle name="Normal 10 3 3 2 2 6 2" xfId="18689"/>
    <cellStyle name="Normal 10 3 3 2 2 6 2 2" xfId="50226"/>
    <cellStyle name="Normal 10 3 3 2 2 6 3" xfId="31689"/>
    <cellStyle name="Normal 10 3 3 2 2 6 4" xfId="40008"/>
    <cellStyle name="Normal 10 3 3 2 2 7" xfId="11233"/>
    <cellStyle name="Normal 10 3 3 2 2 7 2" xfId="21461"/>
    <cellStyle name="Normal 10 3 3 2 2 7 2 2" xfId="52998"/>
    <cellStyle name="Normal 10 3 3 2 2 7 3" xfId="42780"/>
    <cellStyle name="Normal 10 3 3 2 2 8" xfId="14093"/>
    <cellStyle name="Normal 10 3 3 2 2 8 2" xfId="45637"/>
    <cellStyle name="Normal 10 3 3 2 2 9" xfId="25029"/>
    <cellStyle name="Normal 10 3 3 2 3" xfId="4063"/>
    <cellStyle name="Normal 10 3 3 2 3 2" xfId="5129"/>
    <cellStyle name="Normal 10 3 3 2 3 2 2" xfId="8004"/>
    <cellStyle name="Normal 10 3 3 2 3 2 2 2" xfId="18242"/>
    <cellStyle name="Normal 10 3 3 2 3 2 2 2 2" xfId="31065"/>
    <cellStyle name="Normal 10 3 3 2 3 2 2 2 3" xfId="49779"/>
    <cellStyle name="Normal 10 3 3 2 3 2 2 3" xfId="24525"/>
    <cellStyle name="Normal 10 3 3 2 3 2 2 3 2" xfId="34393"/>
    <cellStyle name="Normal 10 3 3 2 3 2 2 3 3" xfId="56056"/>
    <cellStyle name="Normal 10 3 3 2 3 2 2 4" xfId="27733"/>
    <cellStyle name="Normal 10 3 3 2 3 2 2 5" xfId="39561"/>
    <cellStyle name="Normal 10 3 3 2 3 2 3" xfId="9841"/>
    <cellStyle name="Normal 10 3 3 2 3 2 3 2" xfId="20074"/>
    <cellStyle name="Normal 10 3 3 2 3 2 3 2 2" xfId="51611"/>
    <cellStyle name="Normal 10 3 3 2 3 2 3 3" xfId="29401"/>
    <cellStyle name="Normal 10 3 3 2 3 2 3 4" xfId="41393"/>
    <cellStyle name="Normal 10 3 3 2 3 2 4" xfId="12618"/>
    <cellStyle name="Normal 10 3 3 2 3 2 4 2" xfId="22846"/>
    <cellStyle name="Normal 10 3 3 2 3 2 4 2 2" xfId="54383"/>
    <cellStyle name="Normal 10 3 3 2 3 2 4 3" xfId="32729"/>
    <cellStyle name="Normal 10 3 3 2 3 2 4 4" xfId="44165"/>
    <cellStyle name="Normal 10 3 3 2 3 2 5" xfId="15622"/>
    <cellStyle name="Normal 10 3 3 2 3 2 5 2" xfId="47161"/>
    <cellStyle name="Normal 10 3 3 2 3 2 6" xfId="26069"/>
    <cellStyle name="Normal 10 3 3 2 3 2 7" xfId="36957"/>
    <cellStyle name="Normal 10 3 3 2 3 3" xfId="6057"/>
    <cellStyle name="Normal 10 3 3 2 3 3 2" xfId="10765"/>
    <cellStyle name="Normal 10 3 3 2 3 3 2 2" xfId="20998"/>
    <cellStyle name="Normal 10 3 3 2 3 3 2 2 2" xfId="52535"/>
    <cellStyle name="Normal 10 3 3 2 3 3 2 3" xfId="30233"/>
    <cellStyle name="Normal 10 3 3 2 3 3 2 4" xfId="42317"/>
    <cellStyle name="Normal 10 3 3 2 3 3 3" xfId="13542"/>
    <cellStyle name="Normal 10 3 3 2 3 3 3 2" xfId="23770"/>
    <cellStyle name="Normal 10 3 3 2 3 3 3 2 2" xfId="55307"/>
    <cellStyle name="Normal 10 3 3 2 3 3 3 3" xfId="33561"/>
    <cellStyle name="Normal 10 3 3 2 3 3 3 4" xfId="45089"/>
    <cellStyle name="Normal 10 3 3 2 3 3 4" xfId="16546"/>
    <cellStyle name="Normal 10 3 3 2 3 3 4 2" xfId="48085"/>
    <cellStyle name="Normal 10 3 3 2 3 3 5" xfId="26901"/>
    <cellStyle name="Normal 10 3 3 2 3 3 6" xfId="37881"/>
    <cellStyle name="Normal 10 3 3 2 3 4" xfId="7152"/>
    <cellStyle name="Normal 10 3 3 2 3 4 2" xfId="17409"/>
    <cellStyle name="Normal 10 3 3 2 3 4 2 2" xfId="48946"/>
    <cellStyle name="Normal 10 3 3 2 3 4 3" xfId="28569"/>
    <cellStyle name="Normal 10 3 3 2 3 4 4" xfId="38729"/>
    <cellStyle name="Normal 10 3 3 2 3 5" xfId="8917"/>
    <cellStyle name="Normal 10 3 3 2 3 5 2" xfId="19150"/>
    <cellStyle name="Normal 10 3 3 2 3 5 2 2" xfId="50687"/>
    <cellStyle name="Normal 10 3 3 2 3 5 3" xfId="31897"/>
    <cellStyle name="Normal 10 3 3 2 3 5 4" xfId="40469"/>
    <cellStyle name="Normal 10 3 3 2 3 6" xfId="11694"/>
    <cellStyle name="Normal 10 3 3 2 3 6 2" xfId="21922"/>
    <cellStyle name="Normal 10 3 3 2 3 6 2 2" xfId="53459"/>
    <cellStyle name="Normal 10 3 3 2 3 6 3" xfId="43241"/>
    <cellStyle name="Normal 10 3 3 2 3 7" xfId="14687"/>
    <cellStyle name="Normal 10 3 3 2 3 7 2" xfId="46226"/>
    <cellStyle name="Normal 10 3 3 2 3 8" xfId="25237"/>
    <cellStyle name="Normal 10 3 3 2 3 9" xfId="36033"/>
    <cellStyle name="Normal 10 3 3 2 4" xfId="4665"/>
    <cellStyle name="Normal 10 3 3 2 4 2" xfId="7586"/>
    <cellStyle name="Normal 10 3 3 2 4 2 2" xfId="17826"/>
    <cellStyle name="Normal 10 3 3 2 4 2 2 2" xfId="30649"/>
    <cellStyle name="Normal 10 3 3 2 4 2 2 3" xfId="49363"/>
    <cellStyle name="Normal 10 3 3 2 4 2 3" xfId="24499"/>
    <cellStyle name="Normal 10 3 3 2 4 2 3 2" xfId="33977"/>
    <cellStyle name="Normal 10 3 3 2 4 2 3 3" xfId="56031"/>
    <cellStyle name="Normal 10 3 3 2 4 2 4" xfId="27317"/>
    <cellStyle name="Normal 10 3 3 2 4 2 5" xfId="39145"/>
    <cellStyle name="Normal 10 3 3 2 4 3" xfId="9379"/>
    <cellStyle name="Normal 10 3 3 2 4 3 2" xfId="19612"/>
    <cellStyle name="Normal 10 3 3 2 4 3 2 2" xfId="51149"/>
    <cellStyle name="Normal 10 3 3 2 4 3 3" xfId="28985"/>
    <cellStyle name="Normal 10 3 3 2 4 3 4" xfId="40931"/>
    <cellStyle name="Normal 10 3 3 2 4 4" xfId="12156"/>
    <cellStyle name="Normal 10 3 3 2 4 4 2" xfId="22384"/>
    <cellStyle name="Normal 10 3 3 2 4 4 2 2" xfId="53921"/>
    <cellStyle name="Normal 10 3 3 2 4 4 3" xfId="32313"/>
    <cellStyle name="Normal 10 3 3 2 4 4 4" xfId="43703"/>
    <cellStyle name="Normal 10 3 3 2 4 5" xfId="15159"/>
    <cellStyle name="Normal 10 3 3 2 4 5 2" xfId="46698"/>
    <cellStyle name="Normal 10 3 3 2 4 6" xfId="25653"/>
    <cellStyle name="Normal 10 3 3 2 4 7" xfId="36495"/>
    <cellStyle name="Normal 10 3 3 2 5" xfId="5593"/>
    <cellStyle name="Normal 10 3 3 2 5 2" xfId="10303"/>
    <cellStyle name="Normal 10 3 3 2 5 2 2" xfId="20536"/>
    <cellStyle name="Normal 10 3 3 2 5 2 2 2" xfId="52073"/>
    <cellStyle name="Normal 10 3 3 2 5 2 3" xfId="29817"/>
    <cellStyle name="Normal 10 3 3 2 5 2 4" xfId="41855"/>
    <cellStyle name="Normal 10 3 3 2 5 3" xfId="13080"/>
    <cellStyle name="Normal 10 3 3 2 5 3 2" xfId="23308"/>
    <cellStyle name="Normal 10 3 3 2 5 3 2 2" xfId="54845"/>
    <cellStyle name="Normal 10 3 3 2 5 3 3" xfId="33145"/>
    <cellStyle name="Normal 10 3 3 2 5 3 4" xfId="44627"/>
    <cellStyle name="Normal 10 3 3 2 5 4" xfId="16084"/>
    <cellStyle name="Normal 10 3 3 2 5 4 2" xfId="47623"/>
    <cellStyle name="Normal 10 3 3 2 5 5" xfId="26485"/>
    <cellStyle name="Normal 10 3 3 2 5 6" xfId="37419"/>
    <cellStyle name="Normal 10 3 3 2 6" xfId="6517"/>
    <cellStyle name="Normal 10 3 3 2 6 2" xfId="16983"/>
    <cellStyle name="Normal 10 3 3 2 6 2 2" xfId="48521"/>
    <cellStyle name="Normal 10 3 3 2 6 3" xfId="28151"/>
    <cellStyle name="Normal 10 3 3 2 6 4" xfId="38313"/>
    <cellStyle name="Normal 10 3 3 2 7" xfId="8452"/>
    <cellStyle name="Normal 10 3 3 2 7 2" xfId="18688"/>
    <cellStyle name="Normal 10 3 3 2 7 2 2" xfId="50225"/>
    <cellStyle name="Normal 10 3 3 2 7 3" xfId="31481"/>
    <cellStyle name="Normal 10 3 3 2 7 4" xfId="40007"/>
    <cellStyle name="Normal 10 3 3 2 8" xfId="11232"/>
    <cellStyle name="Normal 10 3 3 2 8 2" xfId="21460"/>
    <cellStyle name="Normal 10 3 3 2 8 2 2" xfId="52997"/>
    <cellStyle name="Normal 10 3 3 2 8 3" xfId="42779"/>
    <cellStyle name="Normal 10 3 3 2 9" xfId="14092"/>
    <cellStyle name="Normal 10 3 3 2 9 2" xfId="45636"/>
    <cellStyle name="Normal 10 3 3 3" xfId="1286"/>
    <cellStyle name="Normal 10 3 3 3 10" xfId="35573"/>
    <cellStyle name="Normal 10 3 3 3 2" xfId="4065"/>
    <cellStyle name="Normal 10 3 3 3 2 2" xfId="5131"/>
    <cellStyle name="Normal 10 3 3 3 2 2 2" xfId="8211"/>
    <cellStyle name="Normal 10 3 3 3 2 2 2 2" xfId="18449"/>
    <cellStyle name="Normal 10 3 3 3 2 2 2 2 2" xfId="31272"/>
    <cellStyle name="Normal 10 3 3 3 2 2 2 2 3" xfId="49986"/>
    <cellStyle name="Normal 10 3 3 3 2 2 2 3" xfId="24558"/>
    <cellStyle name="Normal 10 3 3 3 2 2 2 3 2" xfId="34600"/>
    <cellStyle name="Normal 10 3 3 3 2 2 2 3 3" xfId="56087"/>
    <cellStyle name="Normal 10 3 3 3 2 2 2 4" xfId="27940"/>
    <cellStyle name="Normal 10 3 3 3 2 2 2 5" xfId="39768"/>
    <cellStyle name="Normal 10 3 3 3 2 2 3" xfId="9843"/>
    <cellStyle name="Normal 10 3 3 3 2 2 3 2" xfId="20076"/>
    <cellStyle name="Normal 10 3 3 3 2 2 3 2 2" xfId="51613"/>
    <cellStyle name="Normal 10 3 3 3 2 2 3 3" xfId="29608"/>
    <cellStyle name="Normal 10 3 3 3 2 2 3 4" xfId="41395"/>
    <cellStyle name="Normal 10 3 3 3 2 2 4" xfId="12620"/>
    <cellStyle name="Normal 10 3 3 3 2 2 4 2" xfId="22848"/>
    <cellStyle name="Normal 10 3 3 3 2 2 4 2 2" xfId="54385"/>
    <cellStyle name="Normal 10 3 3 3 2 2 4 3" xfId="32936"/>
    <cellStyle name="Normal 10 3 3 3 2 2 4 4" xfId="44167"/>
    <cellStyle name="Normal 10 3 3 3 2 2 5" xfId="15624"/>
    <cellStyle name="Normal 10 3 3 3 2 2 5 2" xfId="47163"/>
    <cellStyle name="Normal 10 3 3 3 2 2 6" xfId="26276"/>
    <cellStyle name="Normal 10 3 3 3 2 2 7" xfId="36959"/>
    <cellStyle name="Normal 10 3 3 3 2 3" xfId="6059"/>
    <cellStyle name="Normal 10 3 3 3 2 3 2" xfId="10767"/>
    <cellStyle name="Normal 10 3 3 3 2 3 2 2" xfId="21000"/>
    <cellStyle name="Normal 10 3 3 3 2 3 2 2 2" xfId="52537"/>
    <cellStyle name="Normal 10 3 3 3 2 3 2 3" xfId="30440"/>
    <cellStyle name="Normal 10 3 3 3 2 3 2 4" xfId="42319"/>
    <cellStyle name="Normal 10 3 3 3 2 3 3" xfId="13544"/>
    <cellStyle name="Normal 10 3 3 3 2 3 3 2" xfId="23772"/>
    <cellStyle name="Normal 10 3 3 3 2 3 3 2 2" xfId="55309"/>
    <cellStyle name="Normal 10 3 3 3 2 3 3 3" xfId="33768"/>
    <cellStyle name="Normal 10 3 3 3 2 3 3 4" xfId="45091"/>
    <cellStyle name="Normal 10 3 3 3 2 3 4" xfId="16548"/>
    <cellStyle name="Normal 10 3 3 3 2 3 4 2" xfId="48087"/>
    <cellStyle name="Normal 10 3 3 3 2 3 5" xfId="27108"/>
    <cellStyle name="Normal 10 3 3 3 2 3 6" xfId="37883"/>
    <cellStyle name="Normal 10 3 3 3 2 4" xfId="7372"/>
    <cellStyle name="Normal 10 3 3 3 2 4 2" xfId="17617"/>
    <cellStyle name="Normal 10 3 3 3 2 4 2 2" xfId="49154"/>
    <cellStyle name="Normal 10 3 3 3 2 4 3" xfId="28776"/>
    <cellStyle name="Normal 10 3 3 3 2 4 4" xfId="38936"/>
    <cellStyle name="Normal 10 3 3 3 2 5" xfId="8919"/>
    <cellStyle name="Normal 10 3 3 3 2 5 2" xfId="19152"/>
    <cellStyle name="Normal 10 3 3 3 2 5 2 2" xfId="50689"/>
    <cellStyle name="Normal 10 3 3 3 2 5 3" xfId="32104"/>
    <cellStyle name="Normal 10 3 3 3 2 5 4" xfId="40471"/>
    <cellStyle name="Normal 10 3 3 3 2 6" xfId="11696"/>
    <cellStyle name="Normal 10 3 3 3 2 6 2" xfId="21924"/>
    <cellStyle name="Normal 10 3 3 3 2 6 2 2" xfId="53461"/>
    <cellStyle name="Normal 10 3 3 3 2 6 3" xfId="43243"/>
    <cellStyle name="Normal 10 3 3 3 2 7" xfId="14689"/>
    <cellStyle name="Normal 10 3 3 3 2 7 2" xfId="46228"/>
    <cellStyle name="Normal 10 3 3 3 2 8" xfId="25444"/>
    <cellStyle name="Normal 10 3 3 3 2 9" xfId="36035"/>
    <cellStyle name="Normal 10 3 3 3 3" xfId="4667"/>
    <cellStyle name="Normal 10 3 3 3 3 2" xfId="7795"/>
    <cellStyle name="Normal 10 3 3 3 3 2 2" xfId="18033"/>
    <cellStyle name="Normal 10 3 3 3 3 2 2 2" xfId="30856"/>
    <cellStyle name="Normal 10 3 3 3 3 2 2 3" xfId="49570"/>
    <cellStyle name="Normal 10 3 3 3 3 2 3" xfId="24781"/>
    <cellStyle name="Normal 10 3 3 3 3 2 3 2" xfId="34184"/>
    <cellStyle name="Normal 10 3 3 3 3 2 3 3" xfId="56305"/>
    <cellStyle name="Normal 10 3 3 3 3 2 4" xfId="27524"/>
    <cellStyle name="Normal 10 3 3 3 3 2 5" xfId="39352"/>
    <cellStyle name="Normal 10 3 3 3 3 3" xfId="9381"/>
    <cellStyle name="Normal 10 3 3 3 3 3 2" xfId="19614"/>
    <cellStyle name="Normal 10 3 3 3 3 3 2 2" xfId="51151"/>
    <cellStyle name="Normal 10 3 3 3 3 3 3" xfId="29192"/>
    <cellStyle name="Normal 10 3 3 3 3 3 4" xfId="40933"/>
    <cellStyle name="Normal 10 3 3 3 3 4" xfId="12158"/>
    <cellStyle name="Normal 10 3 3 3 3 4 2" xfId="22386"/>
    <cellStyle name="Normal 10 3 3 3 3 4 2 2" xfId="53923"/>
    <cellStyle name="Normal 10 3 3 3 3 4 3" xfId="32520"/>
    <cellStyle name="Normal 10 3 3 3 3 4 4" xfId="43705"/>
    <cellStyle name="Normal 10 3 3 3 3 5" xfId="15161"/>
    <cellStyle name="Normal 10 3 3 3 3 5 2" xfId="46700"/>
    <cellStyle name="Normal 10 3 3 3 3 6" xfId="25860"/>
    <cellStyle name="Normal 10 3 3 3 3 7" xfId="36497"/>
    <cellStyle name="Normal 10 3 3 3 4" xfId="5595"/>
    <cellStyle name="Normal 10 3 3 3 4 2" xfId="10305"/>
    <cellStyle name="Normal 10 3 3 3 4 2 2" xfId="20538"/>
    <cellStyle name="Normal 10 3 3 3 4 2 2 2" xfId="52075"/>
    <cellStyle name="Normal 10 3 3 3 4 2 3" xfId="30024"/>
    <cellStyle name="Normal 10 3 3 3 4 2 4" xfId="41857"/>
    <cellStyle name="Normal 10 3 3 3 4 3" xfId="13082"/>
    <cellStyle name="Normal 10 3 3 3 4 3 2" xfId="23310"/>
    <cellStyle name="Normal 10 3 3 3 4 3 2 2" xfId="54847"/>
    <cellStyle name="Normal 10 3 3 3 4 3 3" xfId="33352"/>
    <cellStyle name="Normal 10 3 3 3 4 3 4" xfId="44629"/>
    <cellStyle name="Normal 10 3 3 3 4 4" xfId="16086"/>
    <cellStyle name="Normal 10 3 3 3 4 4 2" xfId="47625"/>
    <cellStyle name="Normal 10 3 3 3 4 5" xfId="26692"/>
    <cellStyle name="Normal 10 3 3 3 4 6" xfId="37421"/>
    <cellStyle name="Normal 10 3 3 3 5" xfId="6836"/>
    <cellStyle name="Normal 10 3 3 3 5 2" xfId="17195"/>
    <cellStyle name="Normal 10 3 3 3 5 2 2" xfId="48732"/>
    <cellStyle name="Normal 10 3 3 3 5 3" xfId="28358"/>
    <cellStyle name="Normal 10 3 3 3 5 4" xfId="38520"/>
    <cellStyle name="Normal 10 3 3 3 6" xfId="8454"/>
    <cellStyle name="Normal 10 3 3 3 6 2" xfId="18690"/>
    <cellStyle name="Normal 10 3 3 3 6 2 2" xfId="50227"/>
    <cellStyle name="Normal 10 3 3 3 6 3" xfId="31688"/>
    <cellStyle name="Normal 10 3 3 3 6 4" xfId="40009"/>
    <cellStyle name="Normal 10 3 3 3 7" xfId="11234"/>
    <cellStyle name="Normal 10 3 3 3 7 2" xfId="21462"/>
    <cellStyle name="Normal 10 3 3 3 7 2 2" xfId="52999"/>
    <cellStyle name="Normal 10 3 3 3 7 3" xfId="42781"/>
    <cellStyle name="Normal 10 3 3 3 8" xfId="14094"/>
    <cellStyle name="Normal 10 3 3 3 8 2" xfId="45638"/>
    <cellStyle name="Normal 10 3 3 3 9" xfId="25028"/>
    <cellStyle name="Normal 10 3 3 4" xfId="4062"/>
    <cellStyle name="Normal 10 3 3 4 2" xfId="5128"/>
    <cellStyle name="Normal 10 3 3 4 2 2" xfId="8003"/>
    <cellStyle name="Normal 10 3 3 4 2 2 2" xfId="18241"/>
    <cellStyle name="Normal 10 3 3 4 2 2 2 2" xfId="31064"/>
    <cellStyle name="Normal 10 3 3 4 2 2 2 3" xfId="49778"/>
    <cellStyle name="Normal 10 3 3 4 2 2 3" xfId="24210"/>
    <cellStyle name="Normal 10 3 3 4 2 2 3 2" xfId="34392"/>
    <cellStyle name="Normal 10 3 3 4 2 2 3 3" xfId="55746"/>
    <cellStyle name="Normal 10 3 3 4 2 2 4" xfId="27732"/>
    <cellStyle name="Normal 10 3 3 4 2 2 5" xfId="39560"/>
    <cellStyle name="Normal 10 3 3 4 2 3" xfId="9840"/>
    <cellStyle name="Normal 10 3 3 4 2 3 2" xfId="20073"/>
    <cellStyle name="Normal 10 3 3 4 2 3 2 2" xfId="51610"/>
    <cellStyle name="Normal 10 3 3 4 2 3 3" xfId="29400"/>
    <cellStyle name="Normal 10 3 3 4 2 3 4" xfId="41392"/>
    <cellStyle name="Normal 10 3 3 4 2 4" xfId="12617"/>
    <cellStyle name="Normal 10 3 3 4 2 4 2" xfId="22845"/>
    <cellStyle name="Normal 10 3 3 4 2 4 2 2" xfId="54382"/>
    <cellStyle name="Normal 10 3 3 4 2 4 3" xfId="32728"/>
    <cellStyle name="Normal 10 3 3 4 2 4 4" xfId="44164"/>
    <cellStyle name="Normal 10 3 3 4 2 5" xfId="15621"/>
    <cellStyle name="Normal 10 3 3 4 2 5 2" xfId="47160"/>
    <cellStyle name="Normal 10 3 3 4 2 6" xfId="26068"/>
    <cellStyle name="Normal 10 3 3 4 2 7" xfId="36956"/>
    <cellStyle name="Normal 10 3 3 4 3" xfId="6056"/>
    <cellStyle name="Normal 10 3 3 4 3 2" xfId="10764"/>
    <cellStyle name="Normal 10 3 3 4 3 2 2" xfId="20997"/>
    <cellStyle name="Normal 10 3 3 4 3 2 2 2" xfId="52534"/>
    <cellStyle name="Normal 10 3 3 4 3 2 3" xfId="30232"/>
    <cellStyle name="Normal 10 3 3 4 3 2 4" xfId="42316"/>
    <cellStyle name="Normal 10 3 3 4 3 3" xfId="13541"/>
    <cellStyle name="Normal 10 3 3 4 3 3 2" xfId="23769"/>
    <cellStyle name="Normal 10 3 3 4 3 3 2 2" xfId="55306"/>
    <cellStyle name="Normal 10 3 3 4 3 3 3" xfId="33560"/>
    <cellStyle name="Normal 10 3 3 4 3 3 4" xfId="45088"/>
    <cellStyle name="Normal 10 3 3 4 3 4" xfId="16545"/>
    <cellStyle name="Normal 10 3 3 4 3 4 2" xfId="48084"/>
    <cellStyle name="Normal 10 3 3 4 3 5" xfId="26900"/>
    <cellStyle name="Normal 10 3 3 4 3 6" xfId="37880"/>
    <cellStyle name="Normal 10 3 3 4 4" xfId="7151"/>
    <cellStyle name="Normal 10 3 3 4 4 2" xfId="17408"/>
    <cellStyle name="Normal 10 3 3 4 4 2 2" xfId="48945"/>
    <cellStyle name="Normal 10 3 3 4 4 3" xfId="28568"/>
    <cellStyle name="Normal 10 3 3 4 4 4" xfId="38728"/>
    <cellStyle name="Normal 10 3 3 4 5" xfId="8916"/>
    <cellStyle name="Normal 10 3 3 4 5 2" xfId="19149"/>
    <cellStyle name="Normal 10 3 3 4 5 2 2" xfId="50686"/>
    <cellStyle name="Normal 10 3 3 4 5 3" xfId="31896"/>
    <cellStyle name="Normal 10 3 3 4 5 4" xfId="40468"/>
    <cellStyle name="Normal 10 3 3 4 6" xfId="11693"/>
    <cellStyle name="Normal 10 3 3 4 6 2" xfId="21921"/>
    <cellStyle name="Normal 10 3 3 4 6 2 2" xfId="53458"/>
    <cellStyle name="Normal 10 3 3 4 6 3" xfId="43240"/>
    <cellStyle name="Normal 10 3 3 4 7" xfId="14686"/>
    <cellStyle name="Normal 10 3 3 4 7 2" xfId="46225"/>
    <cellStyle name="Normal 10 3 3 4 8" xfId="25236"/>
    <cellStyle name="Normal 10 3 3 4 9" xfId="36032"/>
    <cellStyle name="Normal 10 3 3 5" xfId="4664"/>
    <cellStyle name="Normal 10 3 3 5 2" xfId="7585"/>
    <cellStyle name="Normal 10 3 3 5 2 2" xfId="17825"/>
    <cellStyle name="Normal 10 3 3 5 2 2 2" xfId="30648"/>
    <cellStyle name="Normal 10 3 3 5 2 2 3" xfId="49362"/>
    <cellStyle name="Normal 10 3 3 5 2 3" xfId="24403"/>
    <cellStyle name="Normal 10 3 3 5 2 3 2" xfId="33976"/>
    <cellStyle name="Normal 10 3 3 5 2 3 3" xfId="55935"/>
    <cellStyle name="Normal 10 3 3 5 2 4" xfId="27316"/>
    <cellStyle name="Normal 10 3 3 5 2 5" xfId="39144"/>
    <cellStyle name="Normal 10 3 3 5 3" xfId="9378"/>
    <cellStyle name="Normal 10 3 3 5 3 2" xfId="19611"/>
    <cellStyle name="Normal 10 3 3 5 3 2 2" xfId="51148"/>
    <cellStyle name="Normal 10 3 3 5 3 3" xfId="28984"/>
    <cellStyle name="Normal 10 3 3 5 3 4" xfId="40930"/>
    <cellStyle name="Normal 10 3 3 5 4" xfId="12155"/>
    <cellStyle name="Normal 10 3 3 5 4 2" xfId="22383"/>
    <cellStyle name="Normal 10 3 3 5 4 2 2" xfId="53920"/>
    <cellStyle name="Normal 10 3 3 5 4 3" xfId="32312"/>
    <cellStyle name="Normal 10 3 3 5 4 4" xfId="43702"/>
    <cellStyle name="Normal 10 3 3 5 5" xfId="15158"/>
    <cellStyle name="Normal 10 3 3 5 5 2" xfId="46697"/>
    <cellStyle name="Normal 10 3 3 5 6" xfId="25652"/>
    <cellStyle name="Normal 10 3 3 5 7" xfId="36494"/>
    <cellStyle name="Normal 10 3 3 6" xfId="5592"/>
    <cellStyle name="Normal 10 3 3 6 2" xfId="10302"/>
    <cellStyle name="Normal 10 3 3 6 2 2" xfId="20535"/>
    <cellStyle name="Normal 10 3 3 6 2 2 2" xfId="52072"/>
    <cellStyle name="Normal 10 3 3 6 2 3" xfId="29816"/>
    <cellStyle name="Normal 10 3 3 6 2 4" xfId="41854"/>
    <cellStyle name="Normal 10 3 3 6 3" xfId="13079"/>
    <cellStyle name="Normal 10 3 3 6 3 2" xfId="23307"/>
    <cellStyle name="Normal 10 3 3 6 3 2 2" xfId="54844"/>
    <cellStyle name="Normal 10 3 3 6 3 3" xfId="33144"/>
    <cellStyle name="Normal 10 3 3 6 3 4" xfId="44626"/>
    <cellStyle name="Normal 10 3 3 6 4" xfId="16083"/>
    <cellStyle name="Normal 10 3 3 6 4 2" xfId="47622"/>
    <cellStyle name="Normal 10 3 3 6 5" xfId="26484"/>
    <cellStyle name="Normal 10 3 3 6 6" xfId="37418"/>
    <cellStyle name="Normal 10 3 3 7" xfId="6516"/>
    <cellStyle name="Normal 10 3 3 7 2" xfId="16982"/>
    <cellStyle name="Normal 10 3 3 7 2 2" xfId="48520"/>
    <cellStyle name="Normal 10 3 3 7 3" xfId="28150"/>
    <cellStyle name="Normal 10 3 3 7 4" xfId="38312"/>
    <cellStyle name="Normal 10 3 3 8" xfId="8451"/>
    <cellStyle name="Normal 10 3 3 8 2" xfId="18687"/>
    <cellStyle name="Normal 10 3 3 8 2 2" xfId="50224"/>
    <cellStyle name="Normal 10 3 3 8 3" xfId="31480"/>
    <cellStyle name="Normal 10 3 3 8 4" xfId="40006"/>
    <cellStyle name="Normal 10 3 3 9" xfId="11231"/>
    <cellStyle name="Normal 10 3 3 9 2" xfId="21459"/>
    <cellStyle name="Normal 10 3 3 9 2 2" xfId="52996"/>
    <cellStyle name="Normal 10 3 3 9 3" xfId="42778"/>
    <cellStyle name="Normal 10 3 4" xfId="1287"/>
    <cellStyle name="Normal 10 3 4 10" xfId="24821"/>
    <cellStyle name="Normal 10 3 4 11" xfId="35574"/>
    <cellStyle name="Normal 10 3 4 2" xfId="1288"/>
    <cellStyle name="Normal 10 3 4 2 10" xfId="35575"/>
    <cellStyle name="Normal 10 3 4 2 2" xfId="4067"/>
    <cellStyle name="Normal 10 3 4 2 2 2" xfId="5133"/>
    <cellStyle name="Normal 10 3 4 2 2 2 2" xfId="8213"/>
    <cellStyle name="Normal 10 3 4 2 2 2 2 2" xfId="18451"/>
    <cellStyle name="Normal 10 3 4 2 2 2 2 2 2" xfId="31274"/>
    <cellStyle name="Normal 10 3 4 2 2 2 2 2 3" xfId="49988"/>
    <cellStyle name="Normal 10 3 4 2 2 2 2 3" xfId="24306"/>
    <cellStyle name="Normal 10 3 4 2 2 2 2 3 2" xfId="34602"/>
    <cellStyle name="Normal 10 3 4 2 2 2 2 3 3" xfId="55839"/>
    <cellStyle name="Normal 10 3 4 2 2 2 2 4" xfId="27942"/>
    <cellStyle name="Normal 10 3 4 2 2 2 2 5" xfId="39770"/>
    <cellStyle name="Normal 10 3 4 2 2 2 3" xfId="9845"/>
    <cellStyle name="Normal 10 3 4 2 2 2 3 2" xfId="20078"/>
    <cellStyle name="Normal 10 3 4 2 2 2 3 2 2" xfId="51615"/>
    <cellStyle name="Normal 10 3 4 2 2 2 3 3" xfId="29610"/>
    <cellStyle name="Normal 10 3 4 2 2 2 3 4" xfId="41397"/>
    <cellStyle name="Normal 10 3 4 2 2 2 4" xfId="12622"/>
    <cellStyle name="Normal 10 3 4 2 2 2 4 2" xfId="22850"/>
    <cellStyle name="Normal 10 3 4 2 2 2 4 2 2" xfId="54387"/>
    <cellStyle name="Normal 10 3 4 2 2 2 4 3" xfId="32938"/>
    <cellStyle name="Normal 10 3 4 2 2 2 4 4" xfId="44169"/>
    <cellStyle name="Normal 10 3 4 2 2 2 5" xfId="15626"/>
    <cellStyle name="Normal 10 3 4 2 2 2 5 2" xfId="47165"/>
    <cellStyle name="Normal 10 3 4 2 2 2 6" xfId="26278"/>
    <cellStyle name="Normal 10 3 4 2 2 2 7" xfId="36961"/>
    <cellStyle name="Normal 10 3 4 2 2 3" xfId="6061"/>
    <cellStyle name="Normal 10 3 4 2 2 3 2" xfId="10769"/>
    <cellStyle name="Normal 10 3 4 2 2 3 2 2" xfId="21002"/>
    <cellStyle name="Normal 10 3 4 2 2 3 2 2 2" xfId="52539"/>
    <cellStyle name="Normal 10 3 4 2 2 3 2 3" xfId="30442"/>
    <cellStyle name="Normal 10 3 4 2 2 3 2 4" xfId="42321"/>
    <cellStyle name="Normal 10 3 4 2 2 3 3" xfId="13546"/>
    <cellStyle name="Normal 10 3 4 2 2 3 3 2" xfId="23774"/>
    <cellStyle name="Normal 10 3 4 2 2 3 3 2 2" xfId="55311"/>
    <cellStyle name="Normal 10 3 4 2 2 3 3 3" xfId="33770"/>
    <cellStyle name="Normal 10 3 4 2 2 3 3 4" xfId="45093"/>
    <cellStyle name="Normal 10 3 4 2 2 3 4" xfId="16550"/>
    <cellStyle name="Normal 10 3 4 2 2 3 4 2" xfId="48089"/>
    <cellStyle name="Normal 10 3 4 2 2 3 5" xfId="27110"/>
    <cellStyle name="Normal 10 3 4 2 2 3 6" xfId="37885"/>
    <cellStyle name="Normal 10 3 4 2 2 4" xfId="7374"/>
    <cellStyle name="Normal 10 3 4 2 2 4 2" xfId="17619"/>
    <cellStyle name="Normal 10 3 4 2 2 4 2 2" xfId="49156"/>
    <cellStyle name="Normal 10 3 4 2 2 4 3" xfId="28778"/>
    <cellStyle name="Normal 10 3 4 2 2 4 4" xfId="38938"/>
    <cellStyle name="Normal 10 3 4 2 2 5" xfId="8921"/>
    <cellStyle name="Normal 10 3 4 2 2 5 2" xfId="19154"/>
    <cellStyle name="Normal 10 3 4 2 2 5 2 2" xfId="50691"/>
    <cellStyle name="Normal 10 3 4 2 2 5 3" xfId="32106"/>
    <cellStyle name="Normal 10 3 4 2 2 5 4" xfId="40473"/>
    <cellStyle name="Normal 10 3 4 2 2 6" xfId="11698"/>
    <cellStyle name="Normal 10 3 4 2 2 6 2" xfId="21926"/>
    <cellStyle name="Normal 10 3 4 2 2 6 2 2" xfId="53463"/>
    <cellStyle name="Normal 10 3 4 2 2 6 3" xfId="43245"/>
    <cellStyle name="Normal 10 3 4 2 2 7" xfId="14691"/>
    <cellStyle name="Normal 10 3 4 2 2 7 2" xfId="46230"/>
    <cellStyle name="Normal 10 3 4 2 2 8" xfId="25446"/>
    <cellStyle name="Normal 10 3 4 2 2 9" xfId="36037"/>
    <cellStyle name="Normal 10 3 4 2 3" xfId="4669"/>
    <cellStyle name="Normal 10 3 4 2 3 2" xfId="7797"/>
    <cellStyle name="Normal 10 3 4 2 3 2 2" xfId="18035"/>
    <cellStyle name="Normal 10 3 4 2 3 2 2 2" xfId="30858"/>
    <cellStyle name="Normal 10 3 4 2 3 2 2 3" xfId="49572"/>
    <cellStyle name="Normal 10 3 4 2 3 2 3" xfId="24553"/>
    <cellStyle name="Normal 10 3 4 2 3 2 3 2" xfId="34186"/>
    <cellStyle name="Normal 10 3 4 2 3 2 3 3" xfId="56082"/>
    <cellStyle name="Normal 10 3 4 2 3 2 4" xfId="27526"/>
    <cellStyle name="Normal 10 3 4 2 3 2 5" xfId="39354"/>
    <cellStyle name="Normal 10 3 4 2 3 3" xfId="9383"/>
    <cellStyle name="Normal 10 3 4 2 3 3 2" xfId="19616"/>
    <cellStyle name="Normal 10 3 4 2 3 3 2 2" xfId="51153"/>
    <cellStyle name="Normal 10 3 4 2 3 3 3" xfId="29194"/>
    <cellStyle name="Normal 10 3 4 2 3 3 4" xfId="40935"/>
    <cellStyle name="Normal 10 3 4 2 3 4" xfId="12160"/>
    <cellStyle name="Normal 10 3 4 2 3 4 2" xfId="22388"/>
    <cellStyle name="Normal 10 3 4 2 3 4 2 2" xfId="53925"/>
    <cellStyle name="Normal 10 3 4 2 3 4 3" xfId="32522"/>
    <cellStyle name="Normal 10 3 4 2 3 4 4" xfId="43707"/>
    <cellStyle name="Normal 10 3 4 2 3 5" xfId="15163"/>
    <cellStyle name="Normal 10 3 4 2 3 5 2" xfId="46702"/>
    <cellStyle name="Normal 10 3 4 2 3 6" xfId="25862"/>
    <cellStyle name="Normal 10 3 4 2 3 7" xfId="36499"/>
    <cellStyle name="Normal 10 3 4 2 4" xfId="5597"/>
    <cellStyle name="Normal 10 3 4 2 4 2" xfId="10307"/>
    <cellStyle name="Normal 10 3 4 2 4 2 2" xfId="20540"/>
    <cellStyle name="Normal 10 3 4 2 4 2 2 2" xfId="52077"/>
    <cellStyle name="Normal 10 3 4 2 4 2 3" xfId="30026"/>
    <cellStyle name="Normal 10 3 4 2 4 2 4" xfId="41859"/>
    <cellStyle name="Normal 10 3 4 2 4 3" xfId="13084"/>
    <cellStyle name="Normal 10 3 4 2 4 3 2" xfId="23312"/>
    <cellStyle name="Normal 10 3 4 2 4 3 2 2" xfId="54849"/>
    <cellStyle name="Normal 10 3 4 2 4 3 3" xfId="33354"/>
    <cellStyle name="Normal 10 3 4 2 4 3 4" xfId="44631"/>
    <cellStyle name="Normal 10 3 4 2 4 4" xfId="16088"/>
    <cellStyle name="Normal 10 3 4 2 4 4 2" xfId="47627"/>
    <cellStyle name="Normal 10 3 4 2 4 5" xfId="26694"/>
    <cellStyle name="Normal 10 3 4 2 4 6" xfId="37423"/>
    <cellStyle name="Normal 10 3 4 2 5" xfId="6838"/>
    <cellStyle name="Normal 10 3 4 2 5 2" xfId="17197"/>
    <cellStyle name="Normal 10 3 4 2 5 2 2" xfId="48734"/>
    <cellStyle name="Normal 10 3 4 2 5 3" xfId="28360"/>
    <cellStyle name="Normal 10 3 4 2 5 4" xfId="38522"/>
    <cellStyle name="Normal 10 3 4 2 6" xfId="8456"/>
    <cellStyle name="Normal 10 3 4 2 6 2" xfId="18692"/>
    <cellStyle name="Normal 10 3 4 2 6 2 2" xfId="50229"/>
    <cellStyle name="Normal 10 3 4 2 6 3" xfId="31690"/>
    <cellStyle name="Normal 10 3 4 2 6 4" xfId="40011"/>
    <cellStyle name="Normal 10 3 4 2 7" xfId="11236"/>
    <cellStyle name="Normal 10 3 4 2 7 2" xfId="21464"/>
    <cellStyle name="Normal 10 3 4 2 7 2 2" xfId="53001"/>
    <cellStyle name="Normal 10 3 4 2 7 3" xfId="42783"/>
    <cellStyle name="Normal 10 3 4 2 8" xfId="14096"/>
    <cellStyle name="Normal 10 3 4 2 8 2" xfId="45640"/>
    <cellStyle name="Normal 10 3 4 2 9" xfId="25030"/>
    <cellStyle name="Normal 10 3 4 3" xfId="4066"/>
    <cellStyle name="Normal 10 3 4 3 2" xfId="5132"/>
    <cellStyle name="Normal 10 3 4 3 2 2" xfId="8005"/>
    <cellStyle name="Normal 10 3 4 3 2 2 2" xfId="18243"/>
    <cellStyle name="Normal 10 3 4 3 2 2 2 2" xfId="31066"/>
    <cellStyle name="Normal 10 3 4 3 2 2 2 3" xfId="49780"/>
    <cellStyle name="Normal 10 3 4 3 2 2 3" xfId="24255"/>
    <cellStyle name="Normal 10 3 4 3 2 2 3 2" xfId="34394"/>
    <cellStyle name="Normal 10 3 4 3 2 2 3 3" xfId="55791"/>
    <cellStyle name="Normal 10 3 4 3 2 2 4" xfId="27734"/>
    <cellStyle name="Normal 10 3 4 3 2 2 5" xfId="39562"/>
    <cellStyle name="Normal 10 3 4 3 2 3" xfId="9844"/>
    <cellStyle name="Normal 10 3 4 3 2 3 2" xfId="20077"/>
    <cellStyle name="Normal 10 3 4 3 2 3 2 2" xfId="51614"/>
    <cellStyle name="Normal 10 3 4 3 2 3 3" xfId="29402"/>
    <cellStyle name="Normal 10 3 4 3 2 3 4" xfId="41396"/>
    <cellStyle name="Normal 10 3 4 3 2 4" xfId="12621"/>
    <cellStyle name="Normal 10 3 4 3 2 4 2" xfId="22849"/>
    <cellStyle name="Normal 10 3 4 3 2 4 2 2" xfId="54386"/>
    <cellStyle name="Normal 10 3 4 3 2 4 3" xfId="32730"/>
    <cellStyle name="Normal 10 3 4 3 2 4 4" xfId="44168"/>
    <cellStyle name="Normal 10 3 4 3 2 5" xfId="15625"/>
    <cellStyle name="Normal 10 3 4 3 2 5 2" xfId="47164"/>
    <cellStyle name="Normal 10 3 4 3 2 6" xfId="26070"/>
    <cellStyle name="Normal 10 3 4 3 2 7" xfId="36960"/>
    <cellStyle name="Normal 10 3 4 3 3" xfId="6060"/>
    <cellStyle name="Normal 10 3 4 3 3 2" xfId="10768"/>
    <cellStyle name="Normal 10 3 4 3 3 2 2" xfId="21001"/>
    <cellStyle name="Normal 10 3 4 3 3 2 2 2" xfId="52538"/>
    <cellStyle name="Normal 10 3 4 3 3 2 3" xfId="30234"/>
    <cellStyle name="Normal 10 3 4 3 3 2 4" xfId="42320"/>
    <cellStyle name="Normal 10 3 4 3 3 3" xfId="13545"/>
    <cellStyle name="Normal 10 3 4 3 3 3 2" xfId="23773"/>
    <cellStyle name="Normal 10 3 4 3 3 3 2 2" xfId="55310"/>
    <cellStyle name="Normal 10 3 4 3 3 3 3" xfId="33562"/>
    <cellStyle name="Normal 10 3 4 3 3 3 4" xfId="45092"/>
    <cellStyle name="Normal 10 3 4 3 3 4" xfId="16549"/>
    <cellStyle name="Normal 10 3 4 3 3 4 2" xfId="48088"/>
    <cellStyle name="Normal 10 3 4 3 3 5" xfId="26902"/>
    <cellStyle name="Normal 10 3 4 3 3 6" xfId="37884"/>
    <cellStyle name="Normal 10 3 4 3 4" xfId="7153"/>
    <cellStyle name="Normal 10 3 4 3 4 2" xfId="17410"/>
    <cellStyle name="Normal 10 3 4 3 4 2 2" xfId="48947"/>
    <cellStyle name="Normal 10 3 4 3 4 3" xfId="28570"/>
    <cellStyle name="Normal 10 3 4 3 4 4" xfId="38730"/>
    <cellStyle name="Normal 10 3 4 3 5" xfId="8920"/>
    <cellStyle name="Normal 10 3 4 3 5 2" xfId="19153"/>
    <cellStyle name="Normal 10 3 4 3 5 2 2" xfId="50690"/>
    <cellStyle name="Normal 10 3 4 3 5 3" xfId="31898"/>
    <cellStyle name="Normal 10 3 4 3 5 4" xfId="40472"/>
    <cellStyle name="Normal 10 3 4 3 6" xfId="11697"/>
    <cellStyle name="Normal 10 3 4 3 6 2" xfId="21925"/>
    <cellStyle name="Normal 10 3 4 3 6 2 2" xfId="53462"/>
    <cellStyle name="Normal 10 3 4 3 6 3" xfId="43244"/>
    <cellStyle name="Normal 10 3 4 3 7" xfId="14690"/>
    <cellStyle name="Normal 10 3 4 3 7 2" xfId="46229"/>
    <cellStyle name="Normal 10 3 4 3 8" xfId="25238"/>
    <cellStyle name="Normal 10 3 4 3 9" xfId="36036"/>
    <cellStyle name="Normal 10 3 4 4" xfId="4668"/>
    <cellStyle name="Normal 10 3 4 4 2" xfId="7587"/>
    <cellStyle name="Normal 10 3 4 4 2 2" xfId="17827"/>
    <cellStyle name="Normal 10 3 4 4 2 2 2" xfId="30650"/>
    <cellStyle name="Normal 10 3 4 4 2 2 3" xfId="49364"/>
    <cellStyle name="Normal 10 3 4 4 2 3" xfId="13968"/>
    <cellStyle name="Normal 10 3 4 4 2 3 2" xfId="33978"/>
    <cellStyle name="Normal 10 3 4 4 2 3 3" xfId="45514"/>
    <cellStyle name="Normal 10 3 4 4 2 4" xfId="27318"/>
    <cellStyle name="Normal 10 3 4 4 2 5" xfId="39146"/>
    <cellStyle name="Normal 10 3 4 4 3" xfId="9382"/>
    <cellStyle name="Normal 10 3 4 4 3 2" xfId="19615"/>
    <cellStyle name="Normal 10 3 4 4 3 2 2" xfId="51152"/>
    <cellStyle name="Normal 10 3 4 4 3 3" xfId="28986"/>
    <cellStyle name="Normal 10 3 4 4 3 4" xfId="40934"/>
    <cellStyle name="Normal 10 3 4 4 4" xfId="12159"/>
    <cellStyle name="Normal 10 3 4 4 4 2" xfId="22387"/>
    <cellStyle name="Normal 10 3 4 4 4 2 2" xfId="53924"/>
    <cellStyle name="Normal 10 3 4 4 4 3" xfId="32314"/>
    <cellStyle name="Normal 10 3 4 4 4 4" xfId="43706"/>
    <cellStyle name="Normal 10 3 4 4 5" xfId="15162"/>
    <cellStyle name="Normal 10 3 4 4 5 2" xfId="46701"/>
    <cellStyle name="Normal 10 3 4 4 6" xfId="25654"/>
    <cellStyle name="Normal 10 3 4 4 7" xfId="36498"/>
    <cellStyle name="Normal 10 3 4 5" xfId="5596"/>
    <cellStyle name="Normal 10 3 4 5 2" xfId="10306"/>
    <cellStyle name="Normal 10 3 4 5 2 2" xfId="20539"/>
    <cellStyle name="Normal 10 3 4 5 2 2 2" xfId="52076"/>
    <cellStyle name="Normal 10 3 4 5 2 3" xfId="29818"/>
    <cellStyle name="Normal 10 3 4 5 2 4" xfId="41858"/>
    <cellStyle name="Normal 10 3 4 5 3" xfId="13083"/>
    <cellStyle name="Normal 10 3 4 5 3 2" xfId="23311"/>
    <cellStyle name="Normal 10 3 4 5 3 2 2" xfId="54848"/>
    <cellStyle name="Normal 10 3 4 5 3 3" xfId="33146"/>
    <cellStyle name="Normal 10 3 4 5 3 4" xfId="44630"/>
    <cellStyle name="Normal 10 3 4 5 4" xfId="16087"/>
    <cellStyle name="Normal 10 3 4 5 4 2" xfId="47626"/>
    <cellStyle name="Normal 10 3 4 5 5" xfId="26486"/>
    <cellStyle name="Normal 10 3 4 5 6" xfId="37422"/>
    <cellStyle name="Normal 10 3 4 6" xfId="6518"/>
    <cellStyle name="Normal 10 3 4 6 2" xfId="16984"/>
    <cellStyle name="Normal 10 3 4 6 2 2" xfId="48522"/>
    <cellStyle name="Normal 10 3 4 6 3" xfId="28152"/>
    <cellStyle name="Normal 10 3 4 6 4" xfId="38314"/>
    <cellStyle name="Normal 10 3 4 7" xfId="8455"/>
    <cellStyle name="Normal 10 3 4 7 2" xfId="18691"/>
    <cellStyle name="Normal 10 3 4 7 2 2" xfId="50228"/>
    <cellStyle name="Normal 10 3 4 7 3" xfId="31482"/>
    <cellStyle name="Normal 10 3 4 7 4" xfId="40010"/>
    <cellStyle name="Normal 10 3 4 8" xfId="11235"/>
    <cellStyle name="Normal 10 3 4 8 2" xfId="21463"/>
    <cellStyle name="Normal 10 3 4 8 2 2" xfId="53000"/>
    <cellStyle name="Normal 10 3 4 8 3" xfId="42782"/>
    <cellStyle name="Normal 10 3 4 9" xfId="14095"/>
    <cellStyle name="Normal 10 3 4 9 2" xfId="45639"/>
    <cellStyle name="Normal 10 3 5" xfId="1289"/>
    <cellStyle name="Normal 10 3 5 10" xfId="35576"/>
    <cellStyle name="Normal 10 3 5 2" xfId="4068"/>
    <cellStyle name="Normal 10 3 5 2 2" xfId="5134"/>
    <cellStyle name="Normal 10 3 5 2 2 2" xfId="8206"/>
    <cellStyle name="Normal 10 3 5 2 2 2 2" xfId="18444"/>
    <cellStyle name="Normal 10 3 5 2 2 2 2 2" xfId="31267"/>
    <cellStyle name="Normal 10 3 5 2 2 2 2 3" xfId="49981"/>
    <cellStyle name="Normal 10 3 5 2 2 2 3" xfId="24648"/>
    <cellStyle name="Normal 10 3 5 2 2 2 3 2" xfId="34595"/>
    <cellStyle name="Normal 10 3 5 2 2 2 3 3" xfId="56175"/>
    <cellStyle name="Normal 10 3 5 2 2 2 4" xfId="27935"/>
    <cellStyle name="Normal 10 3 5 2 2 2 5" xfId="39763"/>
    <cellStyle name="Normal 10 3 5 2 2 3" xfId="9846"/>
    <cellStyle name="Normal 10 3 5 2 2 3 2" xfId="20079"/>
    <cellStyle name="Normal 10 3 5 2 2 3 2 2" xfId="51616"/>
    <cellStyle name="Normal 10 3 5 2 2 3 3" xfId="29603"/>
    <cellStyle name="Normal 10 3 5 2 2 3 4" xfId="41398"/>
    <cellStyle name="Normal 10 3 5 2 2 4" xfId="12623"/>
    <cellStyle name="Normal 10 3 5 2 2 4 2" xfId="22851"/>
    <cellStyle name="Normal 10 3 5 2 2 4 2 2" xfId="54388"/>
    <cellStyle name="Normal 10 3 5 2 2 4 3" xfId="32931"/>
    <cellStyle name="Normal 10 3 5 2 2 4 4" xfId="44170"/>
    <cellStyle name="Normal 10 3 5 2 2 5" xfId="15627"/>
    <cellStyle name="Normal 10 3 5 2 2 5 2" xfId="47166"/>
    <cellStyle name="Normal 10 3 5 2 2 6" xfId="26271"/>
    <cellStyle name="Normal 10 3 5 2 2 7" xfId="36962"/>
    <cellStyle name="Normal 10 3 5 2 3" xfId="6062"/>
    <cellStyle name="Normal 10 3 5 2 3 2" xfId="10770"/>
    <cellStyle name="Normal 10 3 5 2 3 2 2" xfId="21003"/>
    <cellStyle name="Normal 10 3 5 2 3 2 2 2" xfId="52540"/>
    <cellStyle name="Normal 10 3 5 2 3 2 3" xfId="30435"/>
    <cellStyle name="Normal 10 3 5 2 3 2 4" xfId="42322"/>
    <cellStyle name="Normal 10 3 5 2 3 3" xfId="13547"/>
    <cellStyle name="Normal 10 3 5 2 3 3 2" xfId="23775"/>
    <cellStyle name="Normal 10 3 5 2 3 3 2 2" xfId="55312"/>
    <cellStyle name="Normal 10 3 5 2 3 3 3" xfId="33763"/>
    <cellStyle name="Normal 10 3 5 2 3 3 4" xfId="45094"/>
    <cellStyle name="Normal 10 3 5 2 3 4" xfId="16551"/>
    <cellStyle name="Normal 10 3 5 2 3 4 2" xfId="48090"/>
    <cellStyle name="Normal 10 3 5 2 3 5" xfId="27103"/>
    <cellStyle name="Normal 10 3 5 2 3 6" xfId="37886"/>
    <cellStyle name="Normal 10 3 5 2 4" xfId="7367"/>
    <cellStyle name="Normal 10 3 5 2 4 2" xfId="17612"/>
    <cellStyle name="Normal 10 3 5 2 4 2 2" xfId="49149"/>
    <cellStyle name="Normal 10 3 5 2 4 3" xfId="28771"/>
    <cellStyle name="Normal 10 3 5 2 4 4" xfId="38931"/>
    <cellStyle name="Normal 10 3 5 2 5" xfId="8922"/>
    <cellStyle name="Normal 10 3 5 2 5 2" xfId="19155"/>
    <cellStyle name="Normal 10 3 5 2 5 2 2" xfId="50692"/>
    <cellStyle name="Normal 10 3 5 2 5 3" xfId="32099"/>
    <cellStyle name="Normal 10 3 5 2 5 4" xfId="40474"/>
    <cellStyle name="Normal 10 3 5 2 6" xfId="11699"/>
    <cellStyle name="Normal 10 3 5 2 6 2" xfId="21927"/>
    <cellStyle name="Normal 10 3 5 2 6 2 2" xfId="53464"/>
    <cellStyle name="Normal 10 3 5 2 6 3" xfId="43246"/>
    <cellStyle name="Normal 10 3 5 2 7" xfId="14692"/>
    <cellStyle name="Normal 10 3 5 2 7 2" xfId="46231"/>
    <cellStyle name="Normal 10 3 5 2 8" xfId="25439"/>
    <cellStyle name="Normal 10 3 5 2 9" xfId="36038"/>
    <cellStyle name="Normal 10 3 5 3" xfId="4670"/>
    <cellStyle name="Normal 10 3 5 3 2" xfId="7790"/>
    <cellStyle name="Normal 10 3 5 3 2 2" xfId="18028"/>
    <cellStyle name="Normal 10 3 5 3 2 2 2" xfId="30851"/>
    <cellStyle name="Normal 10 3 5 3 2 2 3" xfId="49565"/>
    <cellStyle name="Normal 10 3 5 3 2 3" xfId="24333"/>
    <cellStyle name="Normal 10 3 5 3 2 3 2" xfId="34179"/>
    <cellStyle name="Normal 10 3 5 3 2 3 3" xfId="55865"/>
    <cellStyle name="Normal 10 3 5 3 2 4" xfId="27519"/>
    <cellStyle name="Normal 10 3 5 3 2 5" xfId="39347"/>
    <cellStyle name="Normal 10 3 5 3 3" xfId="9384"/>
    <cellStyle name="Normal 10 3 5 3 3 2" xfId="19617"/>
    <cellStyle name="Normal 10 3 5 3 3 2 2" xfId="51154"/>
    <cellStyle name="Normal 10 3 5 3 3 3" xfId="29187"/>
    <cellStyle name="Normal 10 3 5 3 3 4" xfId="40936"/>
    <cellStyle name="Normal 10 3 5 3 4" xfId="12161"/>
    <cellStyle name="Normal 10 3 5 3 4 2" xfId="22389"/>
    <cellStyle name="Normal 10 3 5 3 4 2 2" xfId="53926"/>
    <cellStyle name="Normal 10 3 5 3 4 3" xfId="32515"/>
    <cellStyle name="Normal 10 3 5 3 4 4" xfId="43708"/>
    <cellStyle name="Normal 10 3 5 3 5" xfId="15164"/>
    <cellStyle name="Normal 10 3 5 3 5 2" xfId="46703"/>
    <cellStyle name="Normal 10 3 5 3 6" xfId="25855"/>
    <cellStyle name="Normal 10 3 5 3 7" xfId="36500"/>
    <cellStyle name="Normal 10 3 5 4" xfId="5598"/>
    <cellStyle name="Normal 10 3 5 4 2" xfId="10308"/>
    <cellStyle name="Normal 10 3 5 4 2 2" xfId="20541"/>
    <cellStyle name="Normal 10 3 5 4 2 2 2" xfId="52078"/>
    <cellStyle name="Normal 10 3 5 4 2 3" xfId="30019"/>
    <cellStyle name="Normal 10 3 5 4 2 4" xfId="41860"/>
    <cellStyle name="Normal 10 3 5 4 3" xfId="13085"/>
    <cellStyle name="Normal 10 3 5 4 3 2" xfId="23313"/>
    <cellStyle name="Normal 10 3 5 4 3 2 2" xfId="54850"/>
    <cellStyle name="Normal 10 3 5 4 3 3" xfId="33347"/>
    <cellStyle name="Normal 10 3 5 4 3 4" xfId="44632"/>
    <cellStyle name="Normal 10 3 5 4 4" xfId="16089"/>
    <cellStyle name="Normal 10 3 5 4 4 2" xfId="47628"/>
    <cellStyle name="Normal 10 3 5 4 5" xfId="26687"/>
    <cellStyle name="Normal 10 3 5 4 6" xfId="37424"/>
    <cellStyle name="Normal 10 3 5 5" xfId="6831"/>
    <cellStyle name="Normal 10 3 5 5 2" xfId="17190"/>
    <cellStyle name="Normal 10 3 5 5 2 2" xfId="48727"/>
    <cellStyle name="Normal 10 3 5 5 3" xfId="28353"/>
    <cellStyle name="Normal 10 3 5 5 4" xfId="38515"/>
    <cellStyle name="Normal 10 3 5 6" xfId="8457"/>
    <cellStyle name="Normal 10 3 5 6 2" xfId="18693"/>
    <cellStyle name="Normal 10 3 5 6 2 2" xfId="50230"/>
    <cellStyle name="Normal 10 3 5 6 3" xfId="31683"/>
    <cellStyle name="Normal 10 3 5 6 4" xfId="40012"/>
    <cellStyle name="Normal 10 3 5 7" xfId="11237"/>
    <cellStyle name="Normal 10 3 5 7 2" xfId="21465"/>
    <cellStyle name="Normal 10 3 5 7 2 2" xfId="53002"/>
    <cellStyle name="Normal 10 3 5 7 3" xfId="42784"/>
    <cellStyle name="Normal 10 3 5 8" xfId="14097"/>
    <cellStyle name="Normal 10 3 5 8 2" xfId="45641"/>
    <cellStyle name="Normal 10 3 5 9" xfId="25023"/>
    <cellStyle name="Normal 10 3 6" xfId="1290"/>
    <cellStyle name="Normal 10 3 6 2" xfId="4069"/>
    <cellStyle name="Normal 10 3 6 2 2" xfId="7998"/>
    <cellStyle name="Normal 10 3 6 2 2 2" xfId="18236"/>
    <cellStyle name="Normal 10 3 6 2 2 2 2" xfId="31059"/>
    <cellStyle name="Normal 10 3 6 2 2 2 3" xfId="49773"/>
    <cellStyle name="Normal 10 3 6 2 2 3" xfId="24174"/>
    <cellStyle name="Normal 10 3 6 2 2 3 2" xfId="34387"/>
    <cellStyle name="Normal 10 3 6 2 2 3 3" xfId="55711"/>
    <cellStyle name="Normal 10 3 6 2 2 4" xfId="27727"/>
    <cellStyle name="Normal 10 3 6 2 2 5" xfId="39555"/>
    <cellStyle name="Normal 10 3 6 2 3" xfId="14486"/>
    <cellStyle name="Normal 10 3 6 2 3 2" xfId="29395"/>
    <cellStyle name="Normal 10 3 6 2 3 3" xfId="46027"/>
    <cellStyle name="Normal 10 3 6 2 4" xfId="24494"/>
    <cellStyle name="Normal 10 3 6 2 4 2" xfId="32723"/>
    <cellStyle name="Normal 10 3 6 2 4 3" xfId="56026"/>
    <cellStyle name="Normal 10 3 6 2 5" xfId="26063"/>
    <cellStyle name="Normal 10 3 6 3" xfId="7146"/>
    <cellStyle name="Normal 10 3 6 3 2" xfId="17403"/>
    <cellStyle name="Normal 10 3 6 3 2 2" xfId="30227"/>
    <cellStyle name="Normal 10 3 6 3 2 3" xfId="48940"/>
    <cellStyle name="Normal 10 3 6 3 3" xfId="24195"/>
    <cellStyle name="Normal 10 3 6 3 3 2" xfId="33555"/>
    <cellStyle name="Normal 10 3 6 3 3 3" xfId="55731"/>
    <cellStyle name="Normal 10 3 6 3 4" xfId="26895"/>
    <cellStyle name="Normal 10 3 6 3 5" xfId="38723"/>
    <cellStyle name="Normal 10 3 6 4" xfId="24449"/>
    <cellStyle name="Normal 10 3 6 4 2" xfId="28563"/>
    <cellStyle name="Normal 10 3 6 4 3" xfId="55981"/>
    <cellStyle name="Normal 10 3 6 5" xfId="14838"/>
    <cellStyle name="Normal 10 3 6 5 2" xfId="31891"/>
    <cellStyle name="Normal 10 3 6 5 3" xfId="46377"/>
    <cellStyle name="Normal 10 3 6 6" xfId="25231"/>
    <cellStyle name="Normal 10 3 7" xfId="3150"/>
    <cellStyle name="Normal 10 3 7 10" xfId="35928"/>
    <cellStyle name="Normal 10 3 7 2" xfId="4554"/>
    <cellStyle name="Normal 10 3 7 2 2" xfId="5486"/>
    <cellStyle name="Normal 10 3 7 2 2 2" xfId="10198"/>
    <cellStyle name="Normal 10 3 7 2 2 2 2" xfId="20431"/>
    <cellStyle name="Normal 10 3 7 2 2 2 2 2" xfId="51968"/>
    <cellStyle name="Normal 10 3 7 2 2 2 3" xfId="41750"/>
    <cellStyle name="Normal 10 3 7 2 2 3" xfId="12975"/>
    <cellStyle name="Normal 10 3 7 2 2 3 2" xfId="23203"/>
    <cellStyle name="Normal 10 3 7 2 2 3 2 2" xfId="54740"/>
    <cellStyle name="Normal 10 3 7 2 2 3 3" xfId="44522"/>
    <cellStyle name="Normal 10 3 7 2 2 4" xfId="15979"/>
    <cellStyle name="Normal 10 3 7 2 2 4 2" xfId="47518"/>
    <cellStyle name="Normal 10 3 7 2 2 5" xfId="30643"/>
    <cellStyle name="Normal 10 3 7 2 2 6" xfId="37314"/>
    <cellStyle name="Normal 10 3 7 2 3" xfId="6414"/>
    <cellStyle name="Normal 10 3 7 2 3 2" xfId="11122"/>
    <cellStyle name="Normal 10 3 7 2 3 2 2" xfId="21355"/>
    <cellStyle name="Normal 10 3 7 2 3 2 2 2" xfId="52892"/>
    <cellStyle name="Normal 10 3 7 2 3 2 3" xfId="42674"/>
    <cellStyle name="Normal 10 3 7 2 3 3" xfId="13899"/>
    <cellStyle name="Normal 10 3 7 2 3 3 2" xfId="24127"/>
    <cellStyle name="Normal 10 3 7 2 3 3 2 2" xfId="55664"/>
    <cellStyle name="Normal 10 3 7 2 3 3 3" xfId="45446"/>
    <cellStyle name="Normal 10 3 7 2 3 4" xfId="16903"/>
    <cellStyle name="Normal 10 3 7 2 3 4 2" xfId="48442"/>
    <cellStyle name="Normal 10 3 7 2 3 5" xfId="33971"/>
    <cellStyle name="Normal 10 3 7 2 3 6" xfId="38238"/>
    <cellStyle name="Normal 10 3 7 2 4" xfId="9274"/>
    <cellStyle name="Normal 10 3 7 2 4 2" xfId="19507"/>
    <cellStyle name="Normal 10 3 7 2 4 2 2" xfId="51044"/>
    <cellStyle name="Normal 10 3 7 2 4 3" xfId="40826"/>
    <cellStyle name="Normal 10 3 7 2 5" xfId="12051"/>
    <cellStyle name="Normal 10 3 7 2 5 2" xfId="22279"/>
    <cellStyle name="Normal 10 3 7 2 5 2 2" xfId="53816"/>
    <cellStyle name="Normal 10 3 7 2 5 3" xfId="43598"/>
    <cellStyle name="Normal 10 3 7 2 6" xfId="15053"/>
    <cellStyle name="Normal 10 3 7 2 6 2" xfId="46592"/>
    <cellStyle name="Normal 10 3 7 2 7" xfId="27311"/>
    <cellStyle name="Normal 10 3 7 2 8" xfId="36390"/>
    <cellStyle name="Normal 10 3 7 3" xfId="5023"/>
    <cellStyle name="Normal 10 3 7 3 2" xfId="9736"/>
    <cellStyle name="Normal 10 3 7 3 2 2" xfId="19969"/>
    <cellStyle name="Normal 10 3 7 3 2 2 2" xfId="51506"/>
    <cellStyle name="Normal 10 3 7 3 2 3" xfId="41288"/>
    <cellStyle name="Normal 10 3 7 3 3" xfId="12513"/>
    <cellStyle name="Normal 10 3 7 3 3 2" xfId="22741"/>
    <cellStyle name="Normal 10 3 7 3 3 2 2" xfId="54278"/>
    <cellStyle name="Normal 10 3 7 3 3 3" xfId="44060"/>
    <cellStyle name="Normal 10 3 7 3 4" xfId="15517"/>
    <cellStyle name="Normal 10 3 7 3 4 2" xfId="47056"/>
    <cellStyle name="Normal 10 3 7 3 5" xfId="28979"/>
    <cellStyle name="Normal 10 3 7 3 6" xfId="36852"/>
    <cellStyle name="Normal 10 3 7 4" xfId="5952"/>
    <cellStyle name="Normal 10 3 7 4 2" xfId="10660"/>
    <cellStyle name="Normal 10 3 7 4 2 2" xfId="20893"/>
    <cellStyle name="Normal 10 3 7 4 2 2 2" xfId="52430"/>
    <cellStyle name="Normal 10 3 7 4 2 3" xfId="42212"/>
    <cellStyle name="Normal 10 3 7 4 3" xfId="13437"/>
    <cellStyle name="Normal 10 3 7 4 3 2" xfId="23665"/>
    <cellStyle name="Normal 10 3 7 4 3 2 2" xfId="55202"/>
    <cellStyle name="Normal 10 3 7 4 3 3" xfId="44984"/>
    <cellStyle name="Normal 10 3 7 4 4" xfId="16441"/>
    <cellStyle name="Normal 10 3 7 4 4 2" xfId="47980"/>
    <cellStyle name="Normal 10 3 7 4 5" xfId="32307"/>
    <cellStyle name="Normal 10 3 7 4 6" xfId="37776"/>
    <cellStyle name="Normal 10 3 7 5" xfId="7580"/>
    <cellStyle name="Normal 10 3 7 5 2" xfId="17820"/>
    <cellStyle name="Normal 10 3 7 5 2 2" xfId="49357"/>
    <cellStyle name="Normal 10 3 7 5 3" xfId="39139"/>
    <cellStyle name="Normal 10 3 7 6" xfId="8810"/>
    <cellStyle name="Normal 10 3 7 6 2" xfId="19045"/>
    <cellStyle name="Normal 10 3 7 6 2 2" xfId="50582"/>
    <cellStyle name="Normal 10 3 7 6 3" xfId="40364"/>
    <cellStyle name="Normal 10 3 7 7" xfId="11589"/>
    <cellStyle name="Normal 10 3 7 7 2" xfId="21817"/>
    <cellStyle name="Normal 10 3 7 7 2 2" xfId="53354"/>
    <cellStyle name="Normal 10 3 7 7 3" xfId="43136"/>
    <cellStyle name="Normal 10 3 7 8" xfId="14541"/>
    <cellStyle name="Normal 10 3 7 8 2" xfId="46080"/>
    <cellStyle name="Normal 10 3 7 9" xfId="25647"/>
    <cellStyle name="Normal 10 3 8" xfId="4053"/>
    <cellStyle name="Normal 10 3 8 2" xfId="5119"/>
    <cellStyle name="Normal 10 3 8 2 2" xfId="9831"/>
    <cellStyle name="Normal 10 3 8 2 2 2" xfId="20064"/>
    <cellStyle name="Normal 10 3 8 2 2 2 2" xfId="51601"/>
    <cellStyle name="Normal 10 3 8 2 2 3" xfId="41383"/>
    <cellStyle name="Normal 10 3 8 2 3" xfId="12608"/>
    <cellStyle name="Normal 10 3 8 2 3 2" xfId="22836"/>
    <cellStyle name="Normal 10 3 8 2 3 2 2" xfId="54373"/>
    <cellStyle name="Normal 10 3 8 2 3 3" xfId="44155"/>
    <cellStyle name="Normal 10 3 8 2 4" xfId="15612"/>
    <cellStyle name="Normal 10 3 8 2 4 2" xfId="47151"/>
    <cellStyle name="Normal 10 3 8 2 5" xfId="29811"/>
    <cellStyle name="Normal 10 3 8 2 6" xfId="36947"/>
    <cellStyle name="Normal 10 3 8 3" xfId="6047"/>
    <cellStyle name="Normal 10 3 8 3 2" xfId="10755"/>
    <cellStyle name="Normal 10 3 8 3 2 2" xfId="20988"/>
    <cellStyle name="Normal 10 3 8 3 2 2 2" xfId="52525"/>
    <cellStyle name="Normal 10 3 8 3 2 3" xfId="42307"/>
    <cellStyle name="Normal 10 3 8 3 3" xfId="13532"/>
    <cellStyle name="Normal 10 3 8 3 3 2" xfId="23760"/>
    <cellStyle name="Normal 10 3 8 3 3 2 2" xfId="55297"/>
    <cellStyle name="Normal 10 3 8 3 3 3" xfId="45079"/>
    <cellStyle name="Normal 10 3 8 3 4" xfId="16536"/>
    <cellStyle name="Normal 10 3 8 3 4 2" xfId="48075"/>
    <cellStyle name="Normal 10 3 8 3 5" xfId="33139"/>
    <cellStyle name="Normal 10 3 8 3 6" xfId="37871"/>
    <cellStyle name="Normal 10 3 8 4" xfId="8907"/>
    <cellStyle name="Normal 10 3 8 4 2" xfId="19140"/>
    <cellStyle name="Normal 10 3 8 4 2 2" xfId="50677"/>
    <cellStyle name="Normal 10 3 8 4 3" xfId="40459"/>
    <cellStyle name="Normal 10 3 8 5" xfId="11684"/>
    <cellStyle name="Normal 10 3 8 5 2" xfId="21912"/>
    <cellStyle name="Normal 10 3 8 5 2 2" xfId="53449"/>
    <cellStyle name="Normal 10 3 8 5 3" xfId="43231"/>
    <cellStyle name="Normal 10 3 8 6" xfId="14677"/>
    <cellStyle name="Normal 10 3 8 6 2" xfId="46216"/>
    <cellStyle name="Normal 10 3 8 7" xfId="26479"/>
    <cellStyle name="Normal 10 3 8 8" xfId="36023"/>
    <cellStyle name="Normal 10 3 9" xfId="4655"/>
    <cellStyle name="Normal 10 3 9 2" xfId="9369"/>
    <cellStyle name="Normal 10 3 9 2 2" xfId="19602"/>
    <cellStyle name="Normal 10 3 9 2 2 2" xfId="51139"/>
    <cellStyle name="Normal 10 3 9 2 3" xfId="40921"/>
    <cellStyle name="Normal 10 3 9 3" xfId="12146"/>
    <cellStyle name="Normal 10 3 9 3 2" xfId="22374"/>
    <cellStyle name="Normal 10 3 9 3 2 2" xfId="53911"/>
    <cellStyle name="Normal 10 3 9 3 3" xfId="43693"/>
    <cellStyle name="Normal 10 3 9 4" xfId="15149"/>
    <cellStyle name="Normal 10 3 9 4 2" xfId="46688"/>
    <cellStyle name="Normal 10 3 9 5" xfId="28145"/>
    <cellStyle name="Normal 10 3 9 6" xfId="36485"/>
    <cellStyle name="Normal 10 4" xfId="1291"/>
    <cellStyle name="Normal 10 4 2" xfId="3152"/>
    <cellStyle name="Normal 10 5" xfId="1292"/>
    <cellStyle name="Normal 10 5 2" xfId="4070"/>
    <cellStyle name="Normal 10 6" xfId="3141"/>
    <cellStyle name="Normal 10 6 2" xfId="6804"/>
    <cellStyle name="Normal 10_Exhibits" xfId="1293"/>
    <cellStyle name="Normal 100" xfId="1294"/>
    <cellStyle name="Normal 101" xfId="1295"/>
    <cellStyle name="Normal 102" xfId="1296"/>
    <cellStyle name="Normal 103" xfId="1297"/>
    <cellStyle name="Normal 104" xfId="1298"/>
    <cellStyle name="Normal 105" xfId="1299"/>
    <cellStyle name="Normal 106" xfId="1300"/>
    <cellStyle name="Normal 107" xfId="1301"/>
    <cellStyle name="Normal 108" xfId="1302"/>
    <cellStyle name="Normal 109" xfId="1303"/>
    <cellStyle name="Normal 11" xfId="1304"/>
    <cellStyle name="Normal 11 2" xfId="1305"/>
    <cellStyle name="Normal 11 2 2" xfId="3153"/>
    <cellStyle name="Normal 11 3" xfId="1306"/>
    <cellStyle name="Normal 11 3 2" xfId="3154"/>
    <cellStyle name="Normal 11 4" xfId="1307"/>
    <cellStyle name="Normal 11 4 10" xfId="5599"/>
    <cellStyle name="Normal 11 4 10 2" xfId="10309"/>
    <cellStyle name="Normal 11 4 10 2 2" xfId="20542"/>
    <cellStyle name="Normal 11 4 10 2 2 2" xfId="52079"/>
    <cellStyle name="Normal 11 4 10 2 3" xfId="41861"/>
    <cellStyle name="Normal 11 4 10 3" xfId="13086"/>
    <cellStyle name="Normal 11 4 10 3 2" xfId="23314"/>
    <cellStyle name="Normal 11 4 10 3 2 2" xfId="54851"/>
    <cellStyle name="Normal 11 4 10 3 3" xfId="44633"/>
    <cellStyle name="Normal 11 4 10 4" xfId="16090"/>
    <cellStyle name="Normal 11 4 10 4 2" xfId="47629"/>
    <cellStyle name="Normal 11 4 10 5" xfId="28153"/>
    <cellStyle name="Normal 11 4 10 6" xfId="37425"/>
    <cellStyle name="Normal 11 4 11" xfId="6519"/>
    <cellStyle name="Normal 11 4 11 2" xfId="16985"/>
    <cellStyle name="Normal 11 4 11 2 2" xfId="48523"/>
    <cellStyle name="Normal 11 4 11 3" xfId="31483"/>
    <cellStyle name="Normal 11 4 11 4" xfId="38315"/>
    <cellStyle name="Normal 11 4 12" xfId="8458"/>
    <cellStyle name="Normal 11 4 12 2" xfId="18694"/>
    <cellStyle name="Normal 11 4 12 2 2" xfId="50231"/>
    <cellStyle name="Normal 11 4 12 3" xfId="40013"/>
    <cellStyle name="Normal 11 4 13" xfId="11238"/>
    <cellStyle name="Normal 11 4 13 2" xfId="21466"/>
    <cellStyle name="Normal 11 4 13 2 2" xfId="53003"/>
    <cellStyle name="Normal 11 4 13 3" xfId="42785"/>
    <cellStyle name="Normal 11 4 14" xfId="14099"/>
    <cellStyle name="Normal 11 4 14 2" xfId="45643"/>
    <cellStyle name="Normal 11 4 15" xfId="24822"/>
    <cellStyle name="Normal 11 4 16" xfId="35577"/>
    <cellStyle name="Normal 11 4 2" xfId="1308"/>
    <cellStyle name="Normal 11 4 2 10" xfId="6520"/>
    <cellStyle name="Normal 11 4 2 10 2" xfId="16986"/>
    <cellStyle name="Normal 11 4 2 10 2 2" xfId="48524"/>
    <cellStyle name="Normal 11 4 2 10 3" xfId="31484"/>
    <cellStyle name="Normal 11 4 2 10 4" xfId="38316"/>
    <cellStyle name="Normal 11 4 2 11" xfId="8459"/>
    <cellStyle name="Normal 11 4 2 11 2" xfId="18695"/>
    <cellStyle name="Normal 11 4 2 11 2 2" xfId="50232"/>
    <cellStyle name="Normal 11 4 2 11 3" xfId="40014"/>
    <cellStyle name="Normal 11 4 2 12" xfId="11239"/>
    <cellStyle name="Normal 11 4 2 12 2" xfId="21467"/>
    <cellStyle name="Normal 11 4 2 12 2 2" xfId="53004"/>
    <cellStyle name="Normal 11 4 2 12 3" xfId="42786"/>
    <cellStyle name="Normal 11 4 2 13" xfId="14100"/>
    <cellStyle name="Normal 11 4 2 13 2" xfId="45644"/>
    <cellStyle name="Normal 11 4 2 14" xfId="24823"/>
    <cellStyle name="Normal 11 4 2 15" xfId="35578"/>
    <cellStyle name="Normal 11 4 2 2" xfId="1309"/>
    <cellStyle name="Normal 11 4 2 2 10" xfId="8460"/>
    <cellStyle name="Normal 11 4 2 2 10 2" xfId="18696"/>
    <cellStyle name="Normal 11 4 2 2 10 2 2" xfId="50233"/>
    <cellStyle name="Normal 11 4 2 2 10 3" xfId="40015"/>
    <cellStyle name="Normal 11 4 2 2 11" xfId="11240"/>
    <cellStyle name="Normal 11 4 2 2 11 2" xfId="21468"/>
    <cellStyle name="Normal 11 4 2 2 11 2 2" xfId="53005"/>
    <cellStyle name="Normal 11 4 2 2 11 3" xfId="42787"/>
    <cellStyle name="Normal 11 4 2 2 12" xfId="14101"/>
    <cellStyle name="Normal 11 4 2 2 12 2" xfId="45645"/>
    <cellStyle name="Normal 11 4 2 2 13" xfId="24824"/>
    <cellStyle name="Normal 11 4 2 2 14" xfId="35579"/>
    <cellStyle name="Normal 11 4 2 2 2" xfId="1310"/>
    <cellStyle name="Normal 11 4 2 2 2 10" xfId="14102"/>
    <cellStyle name="Normal 11 4 2 2 2 10 2" xfId="45646"/>
    <cellStyle name="Normal 11 4 2 2 2 11" xfId="24825"/>
    <cellStyle name="Normal 11 4 2 2 2 12" xfId="35580"/>
    <cellStyle name="Normal 11 4 2 2 2 2" xfId="1311"/>
    <cellStyle name="Normal 11 4 2 2 2 2 10" xfId="24826"/>
    <cellStyle name="Normal 11 4 2 2 2 2 11" xfId="35581"/>
    <cellStyle name="Normal 11 4 2 2 2 2 2" xfId="1312"/>
    <cellStyle name="Normal 11 4 2 2 2 2 2 10" xfId="35582"/>
    <cellStyle name="Normal 11 4 2 2 2 2 2 2" xfId="4076"/>
    <cellStyle name="Normal 11 4 2 2 2 2 2 2 2" xfId="5140"/>
    <cellStyle name="Normal 11 4 2 2 2 2 2 2 2 2" xfId="8218"/>
    <cellStyle name="Normal 11 4 2 2 2 2 2 2 2 2 2" xfId="18456"/>
    <cellStyle name="Normal 11 4 2 2 2 2 2 2 2 2 2 2" xfId="31279"/>
    <cellStyle name="Normal 11 4 2 2 2 2 2 2 2 2 2 3" xfId="49993"/>
    <cellStyle name="Normal 11 4 2 2 2 2 2 2 2 2 3" xfId="24237"/>
    <cellStyle name="Normal 11 4 2 2 2 2 2 2 2 2 3 2" xfId="34607"/>
    <cellStyle name="Normal 11 4 2 2 2 2 2 2 2 2 3 3" xfId="55773"/>
    <cellStyle name="Normal 11 4 2 2 2 2 2 2 2 2 4" xfId="27947"/>
    <cellStyle name="Normal 11 4 2 2 2 2 2 2 2 2 5" xfId="39775"/>
    <cellStyle name="Normal 11 4 2 2 2 2 2 2 2 3" xfId="9852"/>
    <cellStyle name="Normal 11 4 2 2 2 2 2 2 2 3 2" xfId="20085"/>
    <cellStyle name="Normal 11 4 2 2 2 2 2 2 2 3 2 2" xfId="51622"/>
    <cellStyle name="Normal 11 4 2 2 2 2 2 2 2 3 3" xfId="29615"/>
    <cellStyle name="Normal 11 4 2 2 2 2 2 2 2 3 4" xfId="41404"/>
    <cellStyle name="Normal 11 4 2 2 2 2 2 2 2 4" xfId="12629"/>
    <cellStyle name="Normal 11 4 2 2 2 2 2 2 2 4 2" xfId="22857"/>
    <cellStyle name="Normal 11 4 2 2 2 2 2 2 2 4 2 2" xfId="54394"/>
    <cellStyle name="Normal 11 4 2 2 2 2 2 2 2 4 3" xfId="32943"/>
    <cellStyle name="Normal 11 4 2 2 2 2 2 2 2 4 4" xfId="44176"/>
    <cellStyle name="Normal 11 4 2 2 2 2 2 2 2 5" xfId="15633"/>
    <cellStyle name="Normal 11 4 2 2 2 2 2 2 2 5 2" xfId="47172"/>
    <cellStyle name="Normal 11 4 2 2 2 2 2 2 2 6" xfId="26283"/>
    <cellStyle name="Normal 11 4 2 2 2 2 2 2 2 7" xfId="36968"/>
    <cellStyle name="Normal 11 4 2 2 2 2 2 2 3" xfId="6068"/>
    <cellStyle name="Normal 11 4 2 2 2 2 2 2 3 2" xfId="10776"/>
    <cellStyle name="Normal 11 4 2 2 2 2 2 2 3 2 2" xfId="21009"/>
    <cellStyle name="Normal 11 4 2 2 2 2 2 2 3 2 2 2" xfId="52546"/>
    <cellStyle name="Normal 11 4 2 2 2 2 2 2 3 2 3" xfId="30447"/>
    <cellStyle name="Normal 11 4 2 2 2 2 2 2 3 2 4" xfId="42328"/>
    <cellStyle name="Normal 11 4 2 2 2 2 2 2 3 3" xfId="13553"/>
    <cellStyle name="Normal 11 4 2 2 2 2 2 2 3 3 2" xfId="23781"/>
    <cellStyle name="Normal 11 4 2 2 2 2 2 2 3 3 2 2" xfId="55318"/>
    <cellStyle name="Normal 11 4 2 2 2 2 2 2 3 3 3" xfId="33775"/>
    <cellStyle name="Normal 11 4 2 2 2 2 2 2 3 3 4" xfId="45100"/>
    <cellStyle name="Normal 11 4 2 2 2 2 2 2 3 4" xfId="16557"/>
    <cellStyle name="Normal 11 4 2 2 2 2 2 2 3 4 2" xfId="48096"/>
    <cellStyle name="Normal 11 4 2 2 2 2 2 2 3 5" xfId="27115"/>
    <cellStyle name="Normal 11 4 2 2 2 2 2 2 3 6" xfId="37892"/>
    <cellStyle name="Normal 11 4 2 2 2 2 2 2 4" xfId="7379"/>
    <cellStyle name="Normal 11 4 2 2 2 2 2 2 4 2" xfId="17624"/>
    <cellStyle name="Normal 11 4 2 2 2 2 2 2 4 2 2" xfId="49161"/>
    <cellStyle name="Normal 11 4 2 2 2 2 2 2 4 3" xfId="28783"/>
    <cellStyle name="Normal 11 4 2 2 2 2 2 2 4 4" xfId="38943"/>
    <cellStyle name="Normal 11 4 2 2 2 2 2 2 5" xfId="8928"/>
    <cellStyle name="Normal 11 4 2 2 2 2 2 2 5 2" xfId="19161"/>
    <cellStyle name="Normal 11 4 2 2 2 2 2 2 5 2 2" xfId="50698"/>
    <cellStyle name="Normal 11 4 2 2 2 2 2 2 5 3" xfId="32111"/>
    <cellStyle name="Normal 11 4 2 2 2 2 2 2 5 4" xfId="40480"/>
    <cellStyle name="Normal 11 4 2 2 2 2 2 2 6" xfId="11705"/>
    <cellStyle name="Normal 11 4 2 2 2 2 2 2 6 2" xfId="21933"/>
    <cellStyle name="Normal 11 4 2 2 2 2 2 2 6 2 2" xfId="53470"/>
    <cellStyle name="Normal 11 4 2 2 2 2 2 2 6 3" xfId="43252"/>
    <cellStyle name="Normal 11 4 2 2 2 2 2 2 7" xfId="14698"/>
    <cellStyle name="Normal 11 4 2 2 2 2 2 2 7 2" xfId="46237"/>
    <cellStyle name="Normal 11 4 2 2 2 2 2 2 8" xfId="25451"/>
    <cellStyle name="Normal 11 4 2 2 2 2 2 2 9" xfId="36044"/>
    <cellStyle name="Normal 11 4 2 2 2 2 2 3" xfId="4676"/>
    <cellStyle name="Normal 11 4 2 2 2 2 2 3 2" xfId="7802"/>
    <cellStyle name="Normal 11 4 2 2 2 2 2 3 2 2" xfId="18040"/>
    <cellStyle name="Normal 11 4 2 2 2 2 2 3 2 2 2" xfId="30863"/>
    <cellStyle name="Normal 11 4 2 2 2 2 2 3 2 2 3" xfId="49577"/>
    <cellStyle name="Normal 11 4 2 2 2 2 2 3 2 3" xfId="24400"/>
    <cellStyle name="Normal 11 4 2 2 2 2 2 3 2 3 2" xfId="34191"/>
    <cellStyle name="Normal 11 4 2 2 2 2 2 3 2 3 3" xfId="55932"/>
    <cellStyle name="Normal 11 4 2 2 2 2 2 3 2 4" xfId="27531"/>
    <cellStyle name="Normal 11 4 2 2 2 2 2 3 2 5" xfId="39359"/>
    <cellStyle name="Normal 11 4 2 2 2 2 2 3 3" xfId="9390"/>
    <cellStyle name="Normal 11 4 2 2 2 2 2 3 3 2" xfId="19623"/>
    <cellStyle name="Normal 11 4 2 2 2 2 2 3 3 2 2" xfId="51160"/>
    <cellStyle name="Normal 11 4 2 2 2 2 2 3 3 3" xfId="29199"/>
    <cellStyle name="Normal 11 4 2 2 2 2 2 3 3 4" xfId="40942"/>
    <cellStyle name="Normal 11 4 2 2 2 2 2 3 4" xfId="12167"/>
    <cellStyle name="Normal 11 4 2 2 2 2 2 3 4 2" xfId="22395"/>
    <cellStyle name="Normal 11 4 2 2 2 2 2 3 4 2 2" xfId="53932"/>
    <cellStyle name="Normal 11 4 2 2 2 2 2 3 4 3" xfId="32527"/>
    <cellStyle name="Normal 11 4 2 2 2 2 2 3 4 4" xfId="43714"/>
    <cellStyle name="Normal 11 4 2 2 2 2 2 3 5" xfId="15170"/>
    <cellStyle name="Normal 11 4 2 2 2 2 2 3 5 2" xfId="46709"/>
    <cellStyle name="Normal 11 4 2 2 2 2 2 3 6" xfId="25867"/>
    <cellStyle name="Normal 11 4 2 2 2 2 2 3 7" xfId="36506"/>
    <cellStyle name="Normal 11 4 2 2 2 2 2 4" xfId="5604"/>
    <cellStyle name="Normal 11 4 2 2 2 2 2 4 2" xfId="10314"/>
    <cellStyle name="Normal 11 4 2 2 2 2 2 4 2 2" xfId="20547"/>
    <cellStyle name="Normal 11 4 2 2 2 2 2 4 2 2 2" xfId="52084"/>
    <cellStyle name="Normal 11 4 2 2 2 2 2 4 2 3" xfId="30031"/>
    <cellStyle name="Normal 11 4 2 2 2 2 2 4 2 4" xfId="41866"/>
    <cellStyle name="Normal 11 4 2 2 2 2 2 4 3" xfId="13091"/>
    <cellStyle name="Normal 11 4 2 2 2 2 2 4 3 2" xfId="23319"/>
    <cellStyle name="Normal 11 4 2 2 2 2 2 4 3 2 2" xfId="54856"/>
    <cellStyle name="Normal 11 4 2 2 2 2 2 4 3 3" xfId="33359"/>
    <cellStyle name="Normal 11 4 2 2 2 2 2 4 3 4" xfId="44638"/>
    <cellStyle name="Normal 11 4 2 2 2 2 2 4 4" xfId="16095"/>
    <cellStyle name="Normal 11 4 2 2 2 2 2 4 4 2" xfId="47634"/>
    <cellStyle name="Normal 11 4 2 2 2 2 2 4 5" xfId="26699"/>
    <cellStyle name="Normal 11 4 2 2 2 2 2 4 6" xfId="37430"/>
    <cellStyle name="Normal 11 4 2 2 2 2 2 5" xfId="6843"/>
    <cellStyle name="Normal 11 4 2 2 2 2 2 5 2" xfId="17202"/>
    <cellStyle name="Normal 11 4 2 2 2 2 2 5 2 2" xfId="48739"/>
    <cellStyle name="Normal 11 4 2 2 2 2 2 5 3" xfId="28365"/>
    <cellStyle name="Normal 11 4 2 2 2 2 2 5 4" xfId="38527"/>
    <cellStyle name="Normal 11 4 2 2 2 2 2 6" xfId="8463"/>
    <cellStyle name="Normal 11 4 2 2 2 2 2 6 2" xfId="18699"/>
    <cellStyle name="Normal 11 4 2 2 2 2 2 6 2 2" xfId="50236"/>
    <cellStyle name="Normal 11 4 2 2 2 2 2 6 3" xfId="31695"/>
    <cellStyle name="Normal 11 4 2 2 2 2 2 6 4" xfId="40018"/>
    <cellStyle name="Normal 11 4 2 2 2 2 2 7" xfId="11243"/>
    <cellStyle name="Normal 11 4 2 2 2 2 2 7 2" xfId="21471"/>
    <cellStyle name="Normal 11 4 2 2 2 2 2 7 2 2" xfId="53008"/>
    <cellStyle name="Normal 11 4 2 2 2 2 2 7 3" xfId="42790"/>
    <cellStyle name="Normal 11 4 2 2 2 2 2 8" xfId="14104"/>
    <cellStyle name="Normal 11 4 2 2 2 2 2 8 2" xfId="45648"/>
    <cellStyle name="Normal 11 4 2 2 2 2 2 9" xfId="25035"/>
    <cellStyle name="Normal 11 4 2 2 2 2 3" xfId="4075"/>
    <cellStyle name="Normal 11 4 2 2 2 2 3 2" xfId="5139"/>
    <cellStyle name="Normal 11 4 2 2 2 2 3 2 2" xfId="8010"/>
    <cellStyle name="Normal 11 4 2 2 2 2 3 2 2 2" xfId="18248"/>
    <cellStyle name="Normal 11 4 2 2 2 2 3 2 2 2 2" xfId="31071"/>
    <cellStyle name="Normal 11 4 2 2 2 2 3 2 2 2 3" xfId="49785"/>
    <cellStyle name="Normal 11 4 2 2 2 2 3 2 2 3" xfId="24339"/>
    <cellStyle name="Normal 11 4 2 2 2 2 3 2 2 3 2" xfId="34399"/>
    <cellStyle name="Normal 11 4 2 2 2 2 3 2 2 3 3" xfId="55871"/>
    <cellStyle name="Normal 11 4 2 2 2 2 3 2 2 4" xfId="27739"/>
    <cellStyle name="Normal 11 4 2 2 2 2 3 2 2 5" xfId="39567"/>
    <cellStyle name="Normal 11 4 2 2 2 2 3 2 3" xfId="9851"/>
    <cellStyle name="Normal 11 4 2 2 2 2 3 2 3 2" xfId="20084"/>
    <cellStyle name="Normal 11 4 2 2 2 2 3 2 3 2 2" xfId="51621"/>
    <cellStyle name="Normal 11 4 2 2 2 2 3 2 3 3" xfId="29407"/>
    <cellStyle name="Normal 11 4 2 2 2 2 3 2 3 4" xfId="41403"/>
    <cellStyle name="Normal 11 4 2 2 2 2 3 2 4" xfId="12628"/>
    <cellStyle name="Normal 11 4 2 2 2 2 3 2 4 2" xfId="22856"/>
    <cellStyle name="Normal 11 4 2 2 2 2 3 2 4 2 2" xfId="54393"/>
    <cellStyle name="Normal 11 4 2 2 2 2 3 2 4 3" xfId="32735"/>
    <cellStyle name="Normal 11 4 2 2 2 2 3 2 4 4" xfId="44175"/>
    <cellStyle name="Normal 11 4 2 2 2 2 3 2 5" xfId="15632"/>
    <cellStyle name="Normal 11 4 2 2 2 2 3 2 5 2" xfId="47171"/>
    <cellStyle name="Normal 11 4 2 2 2 2 3 2 6" xfId="26075"/>
    <cellStyle name="Normal 11 4 2 2 2 2 3 2 7" xfId="36967"/>
    <cellStyle name="Normal 11 4 2 2 2 2 3 3" xfId="6067"/>
    <cellStyle name="Normal 11 4 2 2 2 2 3 3 2" xfId="10775"/>
    <cellStyle name="Normal 11 4 2 2 2 2 3 3 2 2" xfId="21008"/>
    <cellStyle name="Normal 11 4 2 2 2 2 3 3 2 2 2" xfId="52545"/>
    <cellStyle name="Normal 11 4 2 2 2 2 3 3 2 3" xfId="30239"/>
    <cellStyle name="Normal 11 4 2 2 2 2 3 3 2 4" xfId="42327"/>
    <cellStyle name="Normal 11 4 2 2 2 2 3 3 3" xfId="13552"/>
    <cellStyle name="Normal 11 4 2 2 2 2 3 3 3 2" xfId="23780"/>
    <cellStyle name="Normal 11 4 2 2 2 2 3 3 3 2 2" xfId="55317"/>
    <cellStyle name="Normal 11 4 2 2 2 2 3 3 3 3" xfId="33567"/>
    <cellStyle name="Normal 11 4 2 2 2 2 3 3 3 4" xfId="45099"/>
    <cellStyle name="Normal 11 4 2 2 2 2 3 3 4" xfId="16556"/>
    <cellStyle name="Normal 11 4 2 2 2 2 3 3 4 2" xfId="48095"/>
    <cellStyle name="Normal 11 4 2 2 2 2 3 3 5" xfId="26907"/>
    <cellStyle name="Normal 11 4 2 2 2 2 3 3 6" xfId="37891"/>
    <cellStyle name="Normal 11 4 2 2 2 2 3 4" xfId="7158"/>
    <cellStyle name="Normal 11 4 2 2 2 2 3 4 2" xfId="17415"/>
    <cellStyle name="Normal 11 4 2 2 2 2 3 4 2 2" xfId="48952"/>
    <cellStyle name="Normal 11 4 2 2 2 2 3 4 3" xfId="28575"/>
    <cellStyle name="Normal 11 4 2 2 2 2 3 4 4" xfId="38735"/>
    <cellStyle name="Normal 11 4 2 2 2 2 3 5" xfId="8927"/>
    <cellStyle name="Normal 11 4 2 2 2 2 3 5 2" xfId="19160"/>
    <cellStyle name="Normal 11 4 2 2 2 2 3 5 2 2" xfId="50697"/>
    <cellStyle name="Normal 11 4 2 2 2 2 3 5 3" xfId="31903"/>
    <cellStyle name="Normal 11 4 2 2 2 2 3 5 4" xfId="40479"/>
    <cellStyle name="Normal 11 4 2 2 2 2 3 6" xfId="11704"/>
    <cellStyle name="Normal 11 4 2 2 2 2 3 6 2" xfId="21932"/>
    <cellStyle name="Normal 11 4 2 2 2 2 3 6 2 2" xfId="53469"/>
    <cellStyle name="Normal 11 4 2 2 2 2 3 6 3" xfId="43251"/>
    <cellStyle name="Normal 11 4 2 2 2 2 3 7" xfId="14697"/>
    <cellStyle name="Normal 11 4 2 2 2 2 3 7 2" xfId="46236"/>
    <cellStyle name="Normal 11 4 2 2 2 2 3 8" xfId="25243"/>
    <cellStyle name="Normal 11 4 2 2 2 2 3 9" xfId="36043"/>
    <cellStyle name="Normal 11 4 2 2 2 2 4" xfId="4675"/>
    <cellStyle name="Normal 11 4 2 2 2 2 4 2" xfId="7592"/>
    <cellStyle name="Normal 11 4 2 2 2 2 4 2 2" xfId="17832"/>
    <cellStyle name="Normal 11 4 2 2 2 2 4 2 2 2" xfId="30655"/>
    <cellStyle name="Normal 11 4 2 2 2 2 4 2 2 3" xfId="49369"/>
    <cellStyle name="Normal 11 4 2 2 2 2 4 2 3" xfId="14513"/>
    <cellStyle name="Normal 11 4 2 2 2 2 4 2 3 2" xfId="33983"/>
    <cellStyle name="Normal 11 4 2 2 2 2 4 2 3 3" xfId="46053"/>
    <cellStyle name="Normal 11 4 2 2 2 2 4 2 4" xfId="27323"/>
    <cellStyle name="Normal 11 4 2 2 2 2 4 2 5" xfId="39151"/>
    <cellStyle name="Normal 11 4 2 2 2 2 4 3" xfId="9389"/>
    <cellStyle name="Normal 11 4 2 2 2 2 4 3 2" xfId="19622"/>
    <cellStyle name="Normal 11 4 2 2 2 2 4 3 2 2" xfId="51159"/>
    <cellStyle name="Normal 11 4 2 2 2 2 4 3 3" xfId="28991"/>
    <cellStyle name="Normal 11 4 2 2 2 2 4 3 4" xfId="40941"/>
    <cellStyle name="Normal 11 4 2 2 2 2 4 4" xfId="12166"/>
    <cellStyle name="Normal 11 4 2 2 2 2 4 4 2" xfId="22394"/>
    <cellStyle name="Normal 11 4 2 2 2 2 4 4 2 2" xfId="53931"/>
    <cellStyle name="Normal 11 4 2 2 2 2 4 4 3" xfId="32319"/>
    <cellStyle name="Normal 11 4 2 2 2 2 4 4 4" xfId="43713"/>
    <cellStyle name="Normal 11 4 2 2 2 2 4 5" xfId="15169"/>
    <cellStyle name="Normal 11 4 2 2 2 2 4 5 2" xfId="46708"/>
    <cellStyle name="Normal 11 4 2 2 2 2 4 6" xfId="25659"/>
    <cellStyle name="Normal 11 4 2 2 2 2 4 7" xfId="36505"/>
    <cellStyle name="Normal 11 4 2 2 2 2 5" xfId="5603"/>
    <cellStyle name="Normal 11 4 2 2 2 2 5 2" xfId="10313"/>
    <cellStyle name="Normal 11 4 2 2 2 2 5 2 2" xfId="20546"/>
    <cellStyle name="Normal 11 4 2 2 2 2 5 2 2 2" xfId="52083"/>
    <cellStyle name="Normal 11 4 2 2 2 2 5 2 3" xfId="29823"/>
    <cellStyle name="Normal 11 4 2 2 2 2 5 2 4" xfId="41865"/>
    <cellStyle name="Normal 11 4 2 2 2 2 5 3" xfId="13090"/>
    <cellStyle name="Normal 11 4 2 2 2 2 5 3 2" xfId="23318"/>
    <cellStyle name="Normal 11 4 2 2 2 2 5 3 2 2" xfId="54855"/>
    <cellStyle name="Normal 11 4 2 2 2 2 5 3 3" xfId="33151"/>
    <cellStyle name="Normal 11 4 2 2 2 2 5 3 4" xfId="44637"/>
    <cellStyle name="Normal 11 4 2 2 2 2 5 4" xfId="16094"/>
    <cellStyle name="Normal 11 4 2 2 2 2 5 4 2" xfId="47633"/>
    <cellStyle name="Normal 11 4 2 2 2 2 5 5" xfId="26491"/>
    <cellStyle name="Normal 11 4 2 2 2 2 5 6" xfId="37429"/>
    <cellStyle name="Normal 11 4 2 2 2 2 6" xfId="6523"/>
    <cellStyle name="Normal 11 4 2 2 2 2 6 2" xfId="16989"/>
    <cellStyle name="Normal 11 4 2 2 2 2 6 2 2" xfId="48527"/>
    <cellStyle name="Normal 11 4 2 2 2 2 6 3" xfId="28157"/>
    <cellStyle name="Normal 11 4 2 2 2 2 6 4" xfId="38319"/>
    <cellStyle name="Normal 11 4 2 2 2 2 7" xfId="8462"/>
    <cellStyle name="Normal 11 4 2 2 2 2 7 2" xfId="18698"/>
    <cellStyle name="Normal 11 4 2 2 2 2 7 2 2" xfId="50235"/>
    <cellStyle name="Normal 11 4 2 2 2 2 7 3" xfId="31487"/>
    <cellStyle name="Normal 11 4 2 2 2 2 7 4" xfId="40017"/>
    <cellStyle name="Normal 11 4 2 2 2 2 8" xfId="11242"/>
    <cellStyle name="Normal 11 4 2 2 2 2 8 2" xfId="21470"/>
    <cellStyle name="Normal 11 4 2 2 2 2 8 2 2" xfId="53007"/>
    <cellStyle name="Normal 11 4 2 2 2 2 8 3" xfId="42789"/>
    <cellStyle name="Normal 11 4 2 2 2 2 9" xfId="14103"/>
    <cellStyle name="Normal 11 4 2 2 2 2 9 2" xfId="45647"/>
    <cellStyle name="Normal 11 4 2 2 2 3" xfId="1313"/>
    <cellStyle name="Normal 11 4 2 2 2 3 10" xfId="35583"/>
    <cellStyle name="Normal 11 4 2 2 2 3 2" xfId="4077"/>
    <cellStyle name="Normal 11 4 2 2 2 3 2 2" xfId="5141"/>
    <cellStyle name="Normal 11 4 2 2 2 3 2 2 2" xfId="8217"/>
    <cellStyle name="Normal 11 4 2 2 2 3 2 2 2 2" xfId="18455"/>
    <cellStyle name="Normal 11 4 2 2 2 3 2 2 2 2 2" xfId="31278"/>
    <cellStyle name="Normal 11 4 2 2 2 3 2 2 2 2 3" xfId="49992"/>
    <cellStyle name="Normal 11 4 2 2 2 3 2 2 2 3" xfId="24294"/>
    <cellStyle name="Normal 11 4 2 2 2 3 2 2 2 3 2" xfId="34606"/>
    <cellStyle name="Normal 11 4 2 2 2 3 2 2 2 3 3" xfId="55828"/>
    <cellStyle name="Normal 11 4 2 2 2 3 2 2 2 4" xfId="27946"/>
    <cellStyle name="Normal 11 4 2 2 2 3 2 2 2 5" xfId="39774"/>
    <cellStyle name="Normal 11 4 2 2 2 3 2 2 3" xfId="9853"/>
    <cellStyle name="Normal 11 4 2 2 2 3 2 2 3 2" xfId="20086"/>
    <cellStyle name="Normal 11 4 2 2 2 3 2 2 3 2 2" xfId="51623"/>
    <cellStyle name="Normal 11 4 2 2 2 3 2 2 3 3" xfId="29614"/>
    <cellStyle name="Normal 11 4 2 2 2 3 2 2 3 4" xfId="41405"/>
    <cellStyle name="Normal 11 4 2 2 2 3 2 2 4" xfId="12630"/>
    <cellStyle name="Normal 11 4 2 2 2 3 2 2 4 2" xfId="22858"/>
    <cellStyle name="Normal 11 4 2 2 2 3 2 2 4 2 2" xfId="54395"/>
    <cellStyle name="Normal 11 4 2 2 2 3 2 2 4 3" xfId="32942"/>
    <cellStyle name="Normal 11 4 2 2 2 3 2 2 4 4" xfId="44177"/>
    <cellStyle name="Normal 11 4 2 2 2 3 2 2 5" xfId="15634"/>
    <cellStyle name="Normal 11 4 2 2 2 3 2 2 5 2" xfId="47173"/>
    <cellStyle name="Normal 11 4 2 2 2 3 2 2 6" xfId="26282"/>
    <cellStyle name="Normal 11 4 2 2 2 3 2 2 7" xfId="36969"/>
    <cellStyle name="Normal 11 4 2 2 2 3 2 3" xfId="6069"/>
    <cellStyle name="Normal 11 4 2 2 2 3 2 3 2" xfId="10777"/>
    <cellStyle name="Normal 11 4 2 2 2 3 2 3 2 2" xfId="21010"/>
    <cellStyle name="Normal 11 4 2 2 2 3 2 3 2 2 2" xfId="52547"/>
    <cellStyle name="Normal 11 4 2 2 2 3 2 3 2 3" xfId="30446"/>
    <cellStyle name="Normal 11 4 2 2 2 3 2 3 2 4" xfId="42329"/>
    <cellStyle name="Normal 11 4 2 2 2 3 2 3 3" xfId="13554"/>
    <cellStyle name="Normal 11 4 2 2 2 3 2 3 3 2" xfId="23782"/>
    <cellStyle name="Normal 11 4 2 2 2 3 2 3 3 2 2" xfId="55319"/>
    <cellStyle name="Normal 11 4 2 2 2 3 2 3 3 3" xfId="33774"/>
    <cellStyle name="Normal 11 4 2 2 2 3 2 3 3 4" xfId="45101"/>
    <cellStyle name="Normal 11 4 2 2 2 3 2 3 4" xfId="16558"/>
    <cellStyle name="Normal 11 4 2 2 2 3 2 3 4 2" xfId="48097"/>
    <cellStyle name="Normal 11 4 2 2 2 3 2 3 5" xfId="27114"/>
    <cellStyle name="Normal 11 4 2 2 2 3 2 3 6" xfId="37893"/>
    <cellStyle name="Normal 11 4 2 2 2 3 2 4" xfId="7378"/>
    <cellStyle name="Normal 11 4 2 2 2 3 2 4 2" xfId="17623"/>
    <cellStyle name="Normal 11 4 2 2 2 3 2 4 2 2" xfId="49160"/>
    <cellStyle name="Normal 11 4 2 2 2 3 2 4 3" xfId="28782"/>
    <cellStyle name="Normal 11 4 2 2 2 3 2 4 4" xfId="38942"/>
    <cellStyle name="Normal 11 4 2 2 2 3 2 5" xfId="8929"/>
    <cellStyle name="Normal 11 4 2 2 2 3 2 5 2" xfId="19162"/>
    <cellStyle name="Normal 11 4 2 2 2 3 2 5 2 2" xfId="50699"/>
    <cellStyle name="Normal 11 4 2 2 2 3 2 5 3" xfId="32110"/>
    <cellStyle name="Normal 11 4 2 2 2 3 2 5 4" xfId="40481"/>
    <cellStyle name="Normal 11 4 2 2 2 3 2 6" xfId="11706"/>
    <cellStyle name="Normal 11 4 2 2 2 3 2 6 2" xfId="21934"/>
    <cellStyle name="Normal 11 4 2 2 2 3 2 6 2 2" xfId="53471"/>
    <cellStyle name="Normal 11 4 2 2 2 3 2 6 3" xfId="43253"/>
    <cellStyle name="Normal 11 4 2 2 2 3 2 7" xfId="14699"/>
    <cellStyle name="Normal 11 4 2 2 2 3 2 7 2" xfId="46238"/>
    <cellStyle name="Normal 11 4 2 2 2 3 2 8" xfId="25450"/>
    <cellStyle name="Normal 11 4 2 2 2 3 2 9" xfId="36045"/>
    <cellStyle name="Normal 11 4 2 2 2 3 3" xfId="4677"/>
    <cellStyle name="Normal 11 4 2 2 2 3 3 2" xfId="7801"/>
    <cellStyle name="Normal 11 4 2 2 2 3 3 2 2" xfId="18039"/>
    <cellStyle name="Normal 11 4 2 2 2 3 3 2 2 2" xfId="30862"/>
    <cellStyle name="Normal 11 4 2 2 2 3 3 2 2 3" xfId="49576"/>
    <cellStyle name="Normal 11 4 2 2 2 3 3 2 3" xfId="24651"/>
    <cellStyle name="Normal 11 4 2 2 2 3 3 2 3 2" xfId="34190"/>
    <cellStyle name="Normal 11 4 2 2 2 3 3 2 3 3" xfId="56178"/>
    <cellStyle name="Normal 11 4 2 2 2 3 3 2 4" xfId="27530"/>
    <cellStyle name="Normal 11 4 2 2 2 3 3 2 5" xfId="39358"/>
    <cellStyle name="Normal 11 4 2 2 2 3 3 3" xfId="9391"/>
    <cellStyle name="Normal 11 4 2 2 2 3 3 3 2" xfId="19624"/>
    <cellStyle name="Normal 11 4 2 2 2 3 3 3 2 2" xfId="51161"/>
    <cellStyle name="Normal 11 4 2 2 2 3 3 3 3" xfId="29198"/>
    <cellStyle name="Normal 11 4 2 2 2 3 3 3 4" xfId="40943"/>
    <cellStyle name="Normal 11 4 2 2 2 3 3 4" xfId="12168"/>
    <cellStyle name="Normal 11 4 2 2 2 3 3 4 2" xfId="22396"/>
    <cellStyle name="Normal 11 4 2 2 2 3 3 4 2 2" xfId="53933"/>
    <cellStyle name="Normal 11 4 2 2 2 3 3 4 3" xfId="32526"/>
    <cellStyle name="Normal 11 4 2 2 2 3 3 4 4" xfId="43715"/>
    <cellStyle name="Normal 11 4 2 2 2 3 3 5" xfId="15171"/>
    <cellStyle name="Normal 11 4 2 2 2 3 3 5 2" xfId="46710"/>
    <cellStyle name="Normal 11 4 2 2 2 3 3 6" xfId="25866"/>
    <cellStyle name="Normal 11 4 2 2 2 3 3 7" xfId="36507"/>
    <cellStyle name="Normal 11 4 2 2 2 3 4" xfId="5605"/>
    <cellStyle name="Normal 11 4 2 2 2 3 4 2" xfId="10315"/>
    <cellStyle name="Normal 11 4 2 2 2 3 4 2 2" xfId="20548"/>
    <cellStyle name="Normal 11 4 2 2 2 3 4 2 2 2" xfId="52085"/>
    <cellStyle name="Normal 11 4 2 2 2 3 4 2 3" xfId="30030"/>
    <cellStyle name="Normal 11 4 2 2 2 3 4 2 4" xfId="41867"/>
    <cellStyle name="Normal 11 4 2 2 2 3 4 3" xfId="13092"/>
    <cellStyle name="Normal 11 4 2 2 2 3 4 3 2" xfId="23320"/>
    <cellStyle name="Normal 11 4 2 2 2 3 4 3 2 2" xfId="54857"/>
    <cellStyle name="Normal 11 4 2 2 2 3 4 3 3" xfId="33358"/>
    <cellStyle name="Normal 11 4 2 2 2 3 4 3 4" xfId="44639"/>
    <cellStyle name="Normal 11 4 2 2 2 3 4 4" xfId="16096"/>
    <cellStyle name="Normal 11 4 2 2 2 3 4 4 2" xfId="47635"/>
    <cellStyle name="Normal 11 4 2 2 2 3 4 5" xfId="26698"/>
    <cellStyle name="Normal 11 4 2 2 2 3 4 6" xfId="37431"/>
    <cellStyle name="Normal 11 4 2 2 2 3 5" xfId="6842"/>
    <cellStyle name="Normal 11 4 2 2 2 3 5 2" xfId="17201"/>
    <cellStyle name="Normal 11 4 2 2 2 3 5 2 2" xfId="48738"/>
    <cellStyle name="Normal 11 4 2 2 2 3 5 3" xfId="28364"/>
    <cellStyle name="Normal 11 4 2 2 2 3 5 4" xfId="38526"/>
    <cellStyle name="Normal 11 4 2 2 2 3 6" xfId="8464"/>
    <cellStyle name="Normal 11 4 2 2 2 3 6 2" xfId="18700"/>
    <cellStyle name="Normal 11 4 2 2 2 3 6 2 2" xfId="50237"/>
    <cellStyle name="Normal 11 4 2 2 2 3 6 3" xfId="31694"/>
    <cellStyle name="Normal 11 4 2 2 2 3 6 4" xfId="40019"/>
    <cellStyle name="Normal 11 4 2 2 2 3 7" xfId="11244"/>
    <cellStyle name="Normal 11 4 2 2 2 3 7 2" xfId="21472"/>
    <cellStyle name="Normal 11 4 2 2 2 3 7 2 2" xfId="53009"/>
    <cellStyle name="Normal 11 4 2 2 2 3 7 3" xfId="42791"/>
    <cellStyle name="Normal 11 4 2 2 2 3 8" xfId="14105"/>
    <cellStyle name="Normal 11 4 2 2 2 3 8 2" xfId="45649"/>
    <cellStyle name="Normal 11 4 2 2 2 3 9" xfId="25034"/>
    <cellStyle name="Normal 11 4 2 2 2 4" xfId="4074"/>
    <cellStyle name="Normal 11 4 2 2 2 4 2" xfId="5138"/>
    <cellStyle name="Normal 11 4 2 2 2 4 2 2" xfId="8009"/>
    <cellStyle name="Normal 11 4 2 2 2 4 2 2 2" xfId="18247"/>
    <cellStyle name="Normal 11 4 2 2 2 4 2 2 2 2" xfId="31070"/>
    <cellStyle name="Normal 11 4 2 2 2 4 2 2 2 3" xfId="49784"/>
    <cellStyle name="Normal 11 4 2 2 2 4 2 2 3" xfId="24186"/>
    <cellStyle name="Normal 11 4 2 2 2 4 2 2 3 2" xfId="34398"/>
    <cellStyle name="Normal 11 4 2 2 2 4 2 2 3 3" xfId="55722"/>
    <cellStyle name="Normal 11 4 2 2 2 4 2 2 4" xfId="27738"/>
    <cellStyle name="Normal 11 4 2 2 2 4 2 2 5" xfId="39566"/>
    <cellStyle name="Normal 11 4 2 2 2 4 2 3" xfId="9850"/>
    <cellStyle name="Normal 11 4 2 2 2 4 2 3 2" xfId="20083"/>
    <cellStyle name="Normal 11 4 2 2 2 4 2 3 2 2" xfId="51620"/>
    <cellStyle name="Normal 11 4 2 2 2 4 2 3 3" xfId="29406"/>
    <cellStyle name="Normal 11 4 2 2 2 4 2 3 4" xfId="41402"/>
    <cellStyle name="Normal 11 4 2 2 2 4 2 4" xfId="12627"/>
    <cellStyle name="Normal 11 4 2 2 2 4 2 4 2" xfId="22855"/>
    <cellStyle name="Normal 11 4 2 2 2 4 2 4 2 2" xfId="54392"/>
    <cellStyle name="Normal 11 4 2 2 2 4 2 4 3" xfId="32734"/>
    <cellStyle name="Normal 11 4 2 2 2 4 2 4 4" xfId="44174"/>
    <cellStyle name="Normal 11 4 2 2 2 4 2 5" xfId="15631"/>
    <cellStyle name="Normal 11 4 2 2 2 4 2 5 2" xfId="47170"/>
    <cellStyle name="Normal 11 4 2 2 2 4 2 6" xfId="26074"/>
    <cellStyle name="Normal 11 4 2 2 2 4 2 7" xfId="36966"/>
    <cellStyle name="Normal 11 4 2 2 2 4 3" xfId="6066"/>
    <cellStyle name="Normal 11 4 2 2 2 4 3 2" xfId="10774"/>
    <cellStyle name="Normal 11 4 2 2 2 4 3 2 2" xfId="21007"/>
    <cellStyle name="Normal 11 4 2 2 2 4 3 2 2 2" xfId="52544"/>
    <cellStyle name="Normal 11 4 2 2 2 4 3 2 3" xfId="30238"/>
    <cellStyle name="Normal 11 4 2 2 2 4 3 2 4" xfId="42326"/>
    <cellStyle name="Normal 11 4 2 2 2 4 3 3" xfId="13551"/>
    <cellStyle name="Normal 11 4 2 2 2 4 3 3 2" xfId="23779"/>
    <cellStyle name="Normal 11 4 2 2 2 4 3 3 2 2" xfId="55316"/>
    <cellStyle name="Normal 11 4 2 2 2 4 3 3 3" xfId="33566"/>
    <cellStyle name="Normal 11 4 2 2 2 4 3 3 4" xfId="45098"/>
    <cellStyle name="Normal 11 4 2 2 2 4 3 4" xfId="16555"/>
    <cellStyle name="Normal 11 4 2 2 2 4 3 4 2" xfId="48094"/>
    <cellStyle name="Normal 11 4 2 2 2 4 3 5" xfId="26906"/>
    <cellStyle name="Normal 11 4 2 2 2 4 3 6" xfId="37890"/>
    <cellStyle name="Normal 11 4 2 2 2 4 4" xfId="7157"/>
    <cellStyle name="Normal 11 4 2 2 2 4 4 2" xfId="17414"/>
    <cellStyle name="Normal 11 4 2 2 2 4 4 2 2" xfId="48951"/>
    <cellStyle name="Normal 11 4 2 2 2 4 4 3" xfId="28574"/>
    <cellStyle name="Normal 11 4 2 2 2 4 4 4" xfId="38734"/>
    <cellStyle name="Normal 11 4 2 2 2 4 5" xfId="8926"/>
    <cellStyle name="Normal 11 4 2 2 2 4 5 2" xfId="19159"/>
    <cellStyle name="Normal 11 4 2 2 2 4 5 2 2" xfId="50696"/>
    <cellStyle name="Normal 11 4 2 2 2 4 5 3" xfId="31902"/>
    <cellStyle name="Normal 11 4 2 2 2 4 5 4" xfId="40478"/>
    <cellStyle name="Normal 11 4 2 2 2 4 6" xfId="11703"/>
    <cellStyle name="Normal 11 4 2 2 2 4 6 2" xfId="21931"/>
    <cellStyle name="Normal 11 4 2 2 2 4 6 2 2" xfId="53468"/>
    <cellStyle name="Normal 11 4 2 2 2 4 6 3" xfId="43250"/>
    <cellStyle name="Normal 11 4 2 2 2 4 7" xfId="14696"/>
    <cellStyle name="Normal 11 4 2 2 2 4 7 2" xfId="46235"/>
    <cellStyle name="Normal 11 4 2 2 2 4 8" xfId="25242"/>
    <cellStyle name="Normal 11 4 2 2 2 4 9" xfId="36042"/>
    <cellStyle name="Normal 11 4 2 2 2 5" xfId="4674"/>
    <cellStyle name="Normal 11 4 2 2 2 5 2" xfId="7591"/>
    <cellStyle name="Normal 11 4 2 2 2 5 2 2" xfId="17831"/>
    <cellStyle name="Normal 11 4 2 2 2 5 2 2 2" xfId="30654"/>
    <cellStyle name="Normal 11 4 2 2 2 5 2 2 3" xfId="49368"/>
    <cellStyle name="Normal 11 4 2 2 2 5 2 3" xfId="24323"/>
    <cellStyle name="Normal 11 4 2 2 2 5 2 3 2" xfId="33982"/>
    <cellStyle name="Normal 11 4 2 2 2 5 2 3 3" xfId="55856"/>
    <cellStyle name="Normal 11 4 2 2 2 5 2 4" xfId="27322"/>
    <cellStyle name="Normal 11 4 2 2 2 5 2 5" xfId="39150"/>
    <cellStyle name="Normal 11 4 2 2 2 5 3" xfId="9388"/>
    <cellStyle name="Normal 11 4 2 2 2 5 3 2" xfId="19621"/>
    <cellStyle name="Normal 11 4 2 2 2 5 3 2 2" xfId="51158"/>
    <cellStyle name="Normal 11 4 2 2 2 5 3 3" xfId="28990"/>
    <cellStyle name="Normal 11 4 2 2 2 5 3 4" xfId="40940"/>
    <cellStyle name="Normal 11 4 2 2 2 5 4" xfId="12165"/>
    <cellStyle name="Normal 11 4 2 2 2 5 4 2" xfId="22393"/>
    <cellStyle name="Normal 11 4 2 2 2 5 4 2 2" xfId="53930"/>
    <cellStyle name="Normal 11 4 2 2 2 5 4 3" xfId="32318"/>
    <cellStyle name="Normal 11 4 2 2 2 5 4 4" xfId="43712"/>
    <cellStyle name="Normal 11 4 2 2 2 5 5" xfId="15168"/>
    <cellStyle name="Normal 11 4 2 2 2 5 5 2" xfId="46707"/>
    <cellStyle name="Normal 11 4 2 2 2 5 6" xfId="25658"/>
    <cellStyle name="Normal 11 4 2 2 2 5 7" xfId="36504"/>
    <cellStyle name="Normal 11 4 2 2 2 6" xfId="5602"/>
    <cellStyle name="Normal 11 4 2 2 2 6 2" xfId="10312"/>
    <cellStyle name="Normal 11 4 2 2 2 6 2 2" xfId="20545"/>
    <cellStyle name="Normal 11 4 2 2 2 6 2 2 2" xfId="52082"/>
    <cellStyle name="Normal 11 4 2 2 2 6 2 3" xfId="29822"/>
    <cellStyle name="Normal 11 4 2 2 2 6 2 4" xfId="41864"/>
    <cellStyle name="Normal 11 4 2 2 2 6 3" xfId="13089"/>
    <cellStyle name="Normal 11 4 2 2 2 6 3 2" xfId="23317"/>
    <cellStyle name="Normal 11 4 2 2 2 6 3 2 2" xfId="54854"/>
    <cellStyle name="Normal 11 4 2 2 2 6 3 3" xfId="33150"/>
    <cellStyle name="Normal 11 4 2 2 2 6 3 4" xfId="44636"/>
    <cellStyle name="Normal 11 4 2 2 2 6 4" xfId="16093"/>
    <cellStyle name="Normal 11 4 2 2 2 6 4 2" xfId="47632"/>
    <cellStyle name="Normal 11 4 2 2 2 6 5" xfId="26490"/>
    <cellStyle name="Normal 11 4 2 2 2 6 6" xfId="37428"/>
    <cellStyle name="Normal 11 4 2 2 2 7" xfId="6522"/>
    <cellStyle name="Normal 11 4 2 2 2 7 2" xfId="16988"/>
    <cellStyle name="Normal 11 4 2 2 2 7 2 2" xfId="48526"/>
    <cellStyle name="Normal 11 4 2 2 2 7 3" xfId="28156"/>
    <cellStyle name="Normal 11 4 2 2 2 7 4" xfId="38318"/>
    <cellStyle name="Normal 11 4 2 2 2 8" xfId="8461"/>
    <cellStyle name="Normal 11 4 2 2 2 8 2" xfId="18697"/>
    <cellStyle name="Normal 11 4 2 2 2 8 2 2" xfId="50234"/>
    <cellStyle name="Normal 11 4 2 2 2 8 3" xfId="31486"/>
    <cellStyle name="Normal 11 4 2 2 2 8 4" xfId="40016"/>
    <cellStyle name="Normal 11 4 2 2 2 9" xfId="11241"/>
    <cellStyle name="Normal 11 4 2 2 2 9 2" xfId="21469"/>
    <cellStyle name="Normal 11 4 2 2 2 9 2 2" xfId="53006"/>
    <cellStyle name="Normal 11 4 2 2 2 9 3" xfId="42788"/>
    <cellStyle name="Normal 11 4 2 2 3" xfId="1314"/>
    <cellStyle name="Normal 11 4 2 2 3 10" xfId="24827"/>
    <cellStyle name="Normal 11 4 2 2 3 11" xfId="35584"/>
    <cellStyle name="Normal 11 4 2 2 3 2" xfId="1315"/>
    <cellStyle name="Normal 11 4 2 2 3 2 10" xfId="35585"/>
    <cellStyle name="Normal 11 4 2 2 3 2 2" xfId="4079"/>
    <cellStyle name="Normal 11 4 2 2 3 2 2 2" xfId="5143"/>
    <cellStyle name="Normal 11 4 2 2 3 2 2 2 2" xfId="8219"/>
    <cellStyle name="Normal 11 4 2 2 3 2 2 2 2 2" xfId="18457"/>
    <cellStyle name="Normal 11 4 2 2 3 2 2 2 2 2 2" xfId="31280"/>
    <cellStyle name="Normal 11 4 2 2 3 2 2 2 2 2 3" xfId="49994"/>
    <cellStyle name="Normal 11 4 2 2 3 2 2 2 2 3" xfId="24545"/>
    <cellStyle name="Normal 11 4 2 2 3 2 2 2 2 3 2" xfId="34608"/>
    <cellStyle name="Normal 11 4 2 2 3 2 2 2 2 3 3" xfId="56075"/>
    <cellStyle name="Normal 11 4 2 2 3 2 2 2 2 4" xfId="27948"/>
    <cellStyle name="Normal 11 4 2 2 3 2 2 2 2 5" xfId="39776"/>
    <cellStyle name="Normal 11 4 2 2 3 2 2 2 3" xfId="9855"/>
    <cellStyle name="Normal 11 4 2 2 3 2 2 2 3 2" xfId="20088"/>
    <cellStyle name="Normal 11 4 2 2 3 2 2 2 3 2 2" xfId="51625"/>
    <cellStyle name="Normal 11 4 2 2 3 2 2 2 3 3" xfId="29616"/>
    <cellStyle name="Normal 11 4 2 2 3 2 2 2 3 4" xfId="41407"/>
    <cellStyle name="Normal 11 4 2 2 3 2 2 2 4" xfId="12632"/>
    <cellStyle name="Normal 11 4 2 2 3 2 2 2 4 2" xfId="22860"/>
    <cellStyle name="Normal 11 4 2 2 3 2 2 2 4 2 2" xfId="54397"/>
    <cellStyle name="Normal 11 4 2 2 3 2 2 2 4 3" xfId="32944"/>
    <cellStyle name="Normal 11 4 2 2 3 2 2 2 4 4" xfId="44179"/>
    <cellStyle name="Normal 11 4 2 2 3 2 2 2 5" xfId="15636"/>
    <cellStyle name="Normal 11 4 2 2 3 2 2 2 5 2" xfId="47175"/>
    <cellStyle name="Normal 11 4 2 2 3 2 2 2 6" xfId="26284"/>
    <cellStyle name="Normal 11 4 2 2 3 2 2 2 7" xfId="36971"/>
    <cellStyle name="Normal 11 4 2 2 3 2 2 3" xfId="6071"/>
    <cellStyle name="Normal 11 4 2 2 3 2 2 3 2" xfId="10779"/>
    <cellStyle name="Normal 11 4 2 2 3 2 2 3 2 2" xfId="21012"/>
    <cellStyle name="Normal 11 4 2 2 3 2 2 3 2 2 2" xfId="52549"/>
    <cellStyle name="Normal 11 4 2 2 3 2 2 3 2 3" xfId="30448"/>
    <cellStyle name="Normal 11 4 2 2 3 2 2 3 2 4" xfId="42331"/>
    <cellStyle name="Normal 11 4 2 2 3 2 2 3 3" xfId="13556"/>
    <cellStyle name="Normal 11 4 2 2 3 2 2 3 3 2" xfId="23784"/>
    <cellStyle name="Normal 11 4 2 2 3 2 2 3 3 2 2" xfId="55321"/>
    <cellStyle name="Normal 11 4 2 2 3 2 2 3 3 3" xfId="33776"/>
    <cellStyle name="Normal 11 4 2 2 3 2 2 3 3 4" xfId="45103"/>
    <cellStyle name="Normal 11 4 2 2 3 2 2 3 4" xfId="16560"/>
    <cellStyle name="Normal 11 4 2 2 3 2 2 3 4 2" xfId="48099"/>
    <cellStyle name="Normal 11 4 2 2 3 2 2 3 5" xfId="27116"/>
    <cellStyle name="Normal 11 4 2 2 3 2 2 3 6" xfId="37895"/>
    <cellStyle name="Normal 11 4 2 2 3 2 2 4" xfId="7380"/>
    <cellStyle name="Normal 11 4 2 2 3 2 2 4 2" xfId="17625"/>
    <cellStyle name="Normal 11 4 2 2 3 2 2 4 2 2" xfId="49162"/>
    <cellStyle name="Normal 11 4 2 2 3 2 2 4 3" xfId="28784"/>
    <cellStyle name="Normal 11 4 2 2 3 2 2 4 4" xfId="38944"/>
    <cellStyle name="Normal 11 4 2 2 3 2 2 5" xfId="8931"/>
    <cellStyle name="Normal 11 4 2 2 3 2 2 5 2" xfId="19164"/>
    <cellStyle name="Normal 11 4 2 2 3 2 2 5 2 2" xfId="50701"/>
    <cellStyle name="Normal 11 4 2 2 3 2 2 5 3" xfId="32112"/>
    <cellStyle name="Normal 11 4 2 2 3 2 2 5 4" xfId="40483"/>
    <cellStyle name="Normal 11 4 2 2 3 2 2 6" xfId="11708"/>
    <cellStyle name="Normal 11 4 2 2 3 2 2 6 2" xfId="21936"/>
    <cellStyle name="Normal 11 4 2 2 3 2 2 6 2 2" xfId="53473"/>
    <cellStyle name="Normal 11 4 2 2 3 2 2 6 3" xfId="43255"/>
    <cellStyle name="Normal 11 4 2 2 3 2 2 7" xfId="14701"/>
    <cellStyle name="Normal 11 4 2 2 3 2 2 7 2" xfId="46240"/>
    <cellStyle name="Normal 11 4 2 2 3 2 2 8" xfId="25452"/>
    <cellStyle name="Normal 11 4 2 2 3 2 2 9" xfId="36047"/>
    <cellStyle name="Normal 11 4 2 2 3 2 3" xfId="4679"/>
    <cellStyle name="Normal 11 4 2 2 3 2 3 2" xfId="7803"/>
    <cellStyle name="Normal 11 4 2 2 3 2 3 2 2" xfId="18041"/>
    <cellStyle name="Normal 11 4 2 2 3 2 3 2 2 2" xfId="30864"/>
    <cellStyle name="Normal 11 4 2 2 3 2 3 2 2 3" xfId="49578"/>
    <cellStyle name="Normal 11 4 2 2 3 2 3 2 3" xfId="24280"/>
    <cellStyle name="Normal 11 4 2 2 3 2 3 2 3 2" xfId="34192"/>
    <cellStyle name="Normal 11 4 2 2 3 2 3 2 3 3" xfId="55815"/>
    <cellStyle name="Normal 11 4 2 2 3 2 3 2 4" xfId="27532"/>
    <cellStyle name="Normal 11 4 2 2 3 2 3 2 5" xfId="39360"/>
    <cellStyle name="Normal 11 4 2 2 3 2 3 3" xfId="9393"/>
    <cellStyle name="Normal 11 4 2 2 3 2 3 3 2" xfId="19626"/>
    <cellStyle name="Normal 11 4 2 2 3 2 3 3 2 2" xfId="51163"/>
    <cellStyle name="Normal 11 4 2 2 3 2 3 3 3" xfId="29200"/>
    <cellStyle name="Normal 11 4 2 2 3 2 3 3 4" xfId="40945"/>
    <cellStyle name="Normal 11 4 2 2 3 2 3 4" xfId="12170"/>
    <cellStyle name="Normal 11 4 2 2 3 2 3 4 2" xfId="22398"/>
    <cellStyle name="Normal 11 4 2 2 3 2 3 4 2 2" xfId="53935"/>
    <cellStyle name="Normal 11 4 2 2 3 2 3 4 3" xfId="32528"/>
    <cellStyle name="Normal 11 4 2 2 3 2 3 4 4" xfId="43717"/>
    <cellStyle name="Normal 11 4 2 2 3 2 3 5" xfId="15173"/>
    <cellStyle name="Normal 11 4 2 2 3 2 3 5 2" xfId="46712"/>
    <cellStyle name="Normal 11 4 2 2 3 2 3 6" xfId="25868"/>
    <cellStyle name="Normal 11 4 2 2 3 2 3 7" xfId="36509"/>
    <cellStyle name="Normal 11 4 2 2 3 2 4" xfId="5607"/>
    <cellStyle name="Normal 11 4 2 2 3 2 4 2" xfId="10317"/>
    <cellStyle name="Normal 11 4 2 2 3 2 4 2 2" xfId="20550"/>
    <cellStyle name="Normal 11 4 2 2 3 2 4 2 2 2" xfId="52087"/>
    <cellStyle name="Normal 11 4 2 2 3 2 4 2 3" xfId="30032"/>
    <cellStyle name="Normal 11 4 2 2 3 2 4 2 4" xfId="41869"/>
    <cellStyle name="Normal 11 4 2 2 3 2 4 3" xfId="13094"/>
    <cellStyle name="Normal 11 4 2 2 3 2 4 3 2" xfId="23322"/>
    <cellStyle name="Normal 11 4 2 2 3 2 4 3 2 2" xfId="54859"/>
    <cellStyle name="Normal 11 4 2 2 3 2 4 3 3" xfId="33360"/>
    <cellStyle name="Normal 11 4 2 2 3 2 4 3 4" xfId="44641"/>
    <cellStyle name="Normal 11 4 2 2 3 2 4 4" xfId="16098"/>
    <cellStyle name="Normal 11 4 2 2 3 2 4 4 2" xfId="47637"/>
    <cellStyle name="Normal 11 4 2 2 3 2 4 5" xfId="26700"/>
    <cellStyle name="Normal 11 4 2 2 3 2 4 6" xfId="37433"/>
    <cellStyle name="Normal 11 4 2 2 3 2 5" xfId="6844"/>
    <cellStyle name="Normal 11 4 2 2 3 2 5 2" xfId="17203"/>
    <cellStyle name="Normal 11 4 2 2 3 2 5 2 2" xfId="48740"/>
    <cellStyle name="Normal 11 4 2 2 3 2 5 3" xfId="28366"/>
    <cellStyle name="Normal 11 4 2 2 3 2 5 4" xfId="38528"/>
    <cellStyle name="Normal 11 4 2 2 3 2 6" xfId="8466"/>
    <cellStyle name="Normal 11 4 2 2 3 2 6 2" xfId="18702"/>
    <cellStyle name="Normal 11 4 2 2 3 2 6 2 2" xfId="50239"/>
    <cellStyle name="Normal 11 4 2 2 3 2 6 3" xfId="31696"/>
    <cellStyle name="Normal 11 4 2 2 3 2 6 4" xfId="40021"/>
    <cellStyle name="Normal 11 4 2 2 3 2 7" xfId="11246"/>
    <cellStyle name="Normal 11 4 2 2 3 2 7 2" xfId="21474"/>
    <cellStyle name="Normal 11 4 2 2 3 2 7 2 2" xfId="53011"/>
    <cellStyle name="Normal 11 4 2 2 3 2 7 3" xfId="42793"/>
    <cellStyle name="Normal 11 4 2 2 3 2 8" xfId="14107"/>
    <cellStyle name="Normal 11 4 2 2 3 2 8 2" xfId="45651"/>
    <cellStyle name="Normal 11 4 2 2 3 2 9" xfId="25036"/>
    <cellStyle name="Normal 11 4 2 2 3 3" xfId="4078"/>
    <cellStyle name="Normal 11 4 2 2 3 3 2" xfId="5142"/>
    <cellStyle name="Normal 11 4 2 2 3 3 2 2" xfId="8011"/>
    <cellStyle name="Normal 11 4 2 2 3 3 2 2 2" xfId="18249"/>
    <cellStyle name="Normal 11 4 2 2 3 3 2 2 2 2" xfId="31072"/>
    <cellStyle name="Normal 11 4 2 2 3 3 2 2 2 3" xfId="49786"/>
    <cellStyle name="Normal 11 4 2 2 3 3 2 2 3" xfId="14023"/>
    <cellStyle name="Normal 11 4 2 2 3 3 2 2 3 2" xfId="34400"/>
    <cellStyle name="Normal 11 4 2 2 3 3 2 2 3 3" xfId="45567"/>
    <cellStyle name="Normal 11 4 2 2 3 3 2 2 4" xfId="27740"/>
    <cellStyle name="Normal 11 4 2 2 3 3 2 2 5" xfId="39568"/>
    <cellStyle name="Normal 11 4 2 2 3 3 2 3" xfId="9854"/>
    <cellStyle name="Normal 11 4 2 2 3 3 2 3 2" xfId="20087"/>
    <cellStyle name="Normal 11 4 2 2 3 3 2 3 2 2" xfId="51624"/>
    <cellStyle name="Normal 11 4 2 2 3 3 2 3 3" xfId="29408"/>
    <cellStyle name="Normal 11 4 2 2 3 3 2 3 4" xfId="41406"/>
    <cellStyle name="Normal 11 4 2 2 3 3 2 4" xfId="12631"/>
    <cellStyle name="Normal 11 4 2 2 3 3 2 4 2" xfId="22859"/>
    <cellStyle name="Normal 11 4 2 2 3 3 2 4 2 2" xfId="54396"/>
    <cellStyle name="Normal 11 4 2 2 3 3 2 4 3" xfId="32736"/>
    <cellStyle name="Normal 11 4 2 2 3 3 2 4 4" xfId="44178"/>
    <cellStyle name="Normal 11 4 2 2 3 3 2 5" xfId="15635"/>
    <cellStyle name="Normal 11 4 2 2 3 3 2 5 2" xfId="47174"/>
    <cellStyle name="Normal 11 4 2 2 3 3 2 6" xfId="26076"/>
    <cellStyle name="Normal 11 4 2 2 3 3 2 7" xfId="36970"/>
    <cellStyle name="Normal 11 4 2 2 3 3 3" xfId="6070"/>
    <cellStyle name="Normal 11 4 2 2 3 3 3 2" xfId="10778"/>
    <cellStyle name="Normal 11 4 2 2 3 3 3 2 2" xfId="21011"/>
    <cellStyle name="Normal 11 4 2 2 3 3 3 2 2 2" xfId="52548"/>
    <cellStyle name="Normal 11 4 2 2 3 3 3 2 3" xfId="30240"/>
    <cellStyle name="Normal 11 4 2 2 3 3 3 2 4" xfId="42330"/>
    <cellStyle name="Normal 11 4 2 2 3 3 3 3" xfId="13555"/>
    <cellStyle name="Normal 11 4 2 2 3 3 3 3 2" xfId="23783"/>
    <cellStyle name="Normal 11 4 2 2 3 3 3 3 2 2" xfId="55320"/>
    <cellStyle name="Normal 11 4 2 2 3 3 3 3 3" xfId="33568"/>
    <cellStyle name="Normal 11 4 2 2 3 3 3 3 4" xfId="45102"/>
    <cellStyle name="Normal 11 4 2 2 3 3 3 4" xfId="16559"/>
    <cellStyle name="Normal 11 4 2 2 3 3 3 4 2" xfId="48098"/>
    <cellStyle name="Normal 11 4 2 2 3 3 3 5" xfId="26908"/>
    <cellStyle name="Normal 11 4 2 2 3 3 3 6" xfId="37894"/>
    <cellStyle name="Normal 11 4 2 2 3 3 4" xfId="7159"/>
    <cellStyle name="Normal 11 4 2 2 3 3 4 2" xfId="17416"/>
    <cellStyle name="Normal 11 4 2 2 3 3 4 2 2" xfId="48953"/>
    <cellStyle name="Normal 11 4 2 2 3 3 4 3" xfId="28576"/>
    <cellStyle name="Normal 11 4 2 2 3 3 4 4" xfId="38736"/>
    <cellStyle name="Normal 11 4 2 2 3 3 5" xfId="8930"/>
    <cellStyle name="Normal 11 4 2 2 3 3 5 2" xfId="19163"/>
    <cellStyle name="Normal 11 4 2 2 3 3 5 2 2" xfId="50700"/>
    <cellStyle name="Normal 11 4 2 2 3 3 5 3" xfId="31904"/>
    <cellStyle name="Normal 11 4 2 2 3 3 5 4" xfId="40482"/>
    <cellStyle name="Normal 11 4 2 2 3 3 6" xfId="11707"/>
    <cellStyle name="Normal 11 4 2 2 3 3 6 2" xfId="21935"/>
    <cellStyle name="Normal 11 4 2 2 3 3 6 2 2" xfId="53472"/>
    <cellStyle name="Normal 11 4 2 2 3 3 6 3" xfId="43254"/>
    <cellStyle name="Normal 11 4 2 2 3 3 7" xfId="14700"/>
    <cellStyle name="Normal 11 4 2 2 3 3 7 2" xfId="46239"/>
    <cellStyle name="Normal 11 4 2 2 3 3 8" xfId="25244"/>
    <cellStyle name="Normal 11 4 2 2 3 3 9" xfId="36046"/>
    <cellStyle name="Normal 11 4 2 2 3 4" xfId="4678"/>
    <cellStyle name="Normal 11 4 2 2 3 4 2" xfId="7593"/>
    <cellStyle name="Normal 11 4 2 2 3 4 2 2" xfId="17833"/>
    <cellStyle name="Normal 11 4 2 2 3 4 2 2 2" xfId="30656"/>
    <cellStyle name="Normal 11 4 2 2 3 4 2 2 3" xfId="49370"/>
    <cellStyle name="Normal 11 4 2 2 3 4 2 3" xfId="13981"/>
    <cellStyle name="Normal 11 4 2 2 3 4 2 3 2" xfId="33984"/>
    <cellStyle name="Normal 11 4 2 2 3 4 2 3 3" xfId="45526"/>
    <cellStyle name="Normal 11 4 2 2 3 4 2 4" xfId="27324"/>
    <cellStyle name="Normal 11 4 2 2 3 4 2 5" xfId="39152"/>
    <cellStyle name="Normal 11 4 2 2 3 4 3" xfId="9392"/>
    <cellStyle name="Normal 11 4 2 2 3 4 3 2" xfId="19625"/>
    <cellStyle name="Normal 11 4 2 2 3 4 3 2 2" xfId="51162"/>
    <cellStyle name="Normal 11 4 2 2 3 4 3 3" xfId="28992"/>
    <cellStyle name="Normal 11 4 2 2 3 4 3 4" xfId="40944"/>
    <cellStyle name="Normal 11 4 2 2 3 4 4" xfId="12169"/>
    <cellStyle name="Normal 11 4 2 2 3 4 4 2" xfId="22397"/>
    <cellStyle name="Normal 11 4 2 2 3 4 4 2 2" xfId="53934"/>
    <cellStyle name="Normal 11 4 2 2 3 4 4 3" xfId="32320"/>
    <cellStyle name="Normal 11 4 2 2 3 4 4 4" xfId="43716"/>
    <cellStyle name="Normal 11 4 2 2 3 4 5" xfId="15172"/>
    <cellStyle name="Normal 11 4 2 2 3 4 5 2" xfId="46711"/>
    <cellStyle name="Normal 11 4 2 2 3 4 6" xfId="25660"/>
    <cellStyle name="Normal 11 4 2 2 3 4 7" xfId="36508"/>
    <cellStyle name="Normal 11 4 2 2 3 5" xfId="5606"/>
    <cellStyle name="Normal 11 4 2 2 3 5 2" xfId="10316"/>
    <cellStyle name="Normal 11 4 2 2 3 5 2 2" xfId="20549"/>
    <cellStyle name="Normal 11 4 2 2 3 5 2 2 2" xfId="52086"/>
    <cellStyle name="Normal 11 4 2 2 3 5 2 3" xfId="29824"/>
    <cellStyle name="Normal 11 4 2 2 3 5 2 4" xfId="41868"/>
    <cellStyle name="Normal 11 4 2 2 3 5 3" xfId="13093"/>
    <cellStyle name="Normal 11 4 2 2 3 5 3 2" xfId="23321"/>
    <cellStyle name="Normal 11 4 2 2 3 5 3 2 2" xfId="54858"/>
    <cellStyle name="Normal 11 4 2 2 3 5 3 3" xfId="33152"/>
    <cellStyle name="Normal 11 4 2 2 3 5 3 4" xfId="44640"/>
    <cellStyle name="Normal 11 4 2 2 3 5 4" xfId="16097"/>
    <cellStyle name="Normal 11 4 2 2 3 5 4 2" xfId="47636"/>
    <cellStyle name="Normal 11 4 2 2 3 5 5" xfId="26492"/>
    <cellStyle name="Normal 11 4 2 2 3 5 6" xfId="37432"/>
    <cellStyle name="Normal 11 4 2 2 3 6" xfId="6524"/>
    <cellStyle name="Normal 11 4 2 2 3 6 2" xfId="16990"/>
    <cellStyle name="Normal 11 4 2 2 3 6 2 2" xfId="48528"/>
    <cellStyle name="Normal 11 4 2 2 3 6 3" xfId="28158"/>
    <cellStyle name="Normal 11 4 2 2 3 6 4" xfId="38320"/>
    <cellStyle name="Normal 11 4 2 2 3 7" xfId="8465"/>
    <cellStyle name="Normal 11 4 2 2 3 7 2" xfId="18701"/>
    <cellStyle name="Normal 11 4 2 2 3 7 2 2" xfId="50238"/>
    <cellStyle name="Normal 11 4 2 2 3 7 3" xfId="31488"/>
    <cellStyle name="Normal 11 4 2 2 3 7 4" xfId="40020"/>
    <cellStyle name="Normal 11 4 2 2 3 8" xfId="11245"/>
    <cellStyle name="Normal 11 4 2 2 3 8 2" xfId="21473"/>
    <cellStyle name="Normal 11 4 2 2 3 8 2 2" xfId="53010"/>
    <cellStyle name="Normal 11 4 2 2 3 8 3" xfId="42792"/>
    <cellStyle name="Normal 11 4 2 2 3 9" xfId="14106"/>
    <cellStyle name="Normal 11 4 2 2 3 9 2" xfId="45650"/>
    <cellStyle name="Normal 11 4 2 2 4" xfId="1316"/>
    <cellStyle name="Normal 11 4 2 2 4 10" xfId="35586"/>
    <cellStyle name="Normal 11 4 2 2 4 2" xfId="4080"/>
    <cellStyle name="Normal 11 4 2 2 4 2 2" xfId="5144"/>
    <cellStyle name="Normal 11 4 2 2 4 2 2 2" xfId="8216"/>
    <cellStyle name="Normal 11 4 2 2 4 2 2 2 2" xfId="18454"/>
    <cellStyle name="Normal 11 4 2 2 4 2 2 2 2 2" xfId="31277"/>
    <cellStyle name="Normal 11 4 2 2 4 2 2 2 2 3" xfId="49991"/>
    <cellStyle name="Normal 11 4 2 2 4 2 2 2 3" xfId="24401"/>
    <cellStyle name="Normal 11 4 2 2 4 2 2 2 3 2" xfId="34605"/>
    <cellStyle name="Normal 11 4 2 2 4 2 2 2 3 3" xfId="55933"/>
    <cellStyle name="Normal 11 4 2 2 4 2 2 2 4" xfId="27945"/>
    <cellStyle name="Normal 11 4 2 2 4 2 2 2 5" xfId="39773"/>
    <cellStyle name="Normal 11 4 2 2 4 2 2 3" xfId="9856"/>
    <cellStyle name="Normal 11 4 2 2 4 2 2 3 2" xfId="20089"/>
    <cellStyle name="Normal 11 4 2 2 4 2 2 3 2 2" xfId="51626"/>
    <cellStyle name="Normal 11 4 2 2 4 2 2 3 3" xfId="29613"/>
    <cellStyle name="Normal 11 4 2 2 4 2 2 3 4" xfId="41408"/>
    <cellStyle name="Normal 11 4 2 2 4 2 2 4" xfId="12633"/>
    <cellStyle name="Normal 11 4 2 2 4 2 2 4 2" xfId="22861"/>
    <cellStyle name="Normal 11 4 2 2 4 2 2 4 2 2" xfId="54398"/>
    <cellStyle name="Normal 11 4 2 2 4 2 2 4 3" xfId="32941"/>
    <cellStyle name="Normal 11 4 2 2 4 2 2 4 4" xfId="44180"/>
    <cellStyle name="Normal 11 4 2 2 4 2 2 5" xfId="15637"/>
    <cellStyle name="Normal 11 4 2 2 4 2 2 5 2" xfId="47176"/>
    <cellStyle name="Normal 11 4 2 2 4 2 2 6" xfId="26281"/>
    <cellStyle name="Normal 11 4 2 2 4 2 2 7" xfId="36972"/>
    <cellStyle name="Normal 11 4 2 2 4 2 3" xfId="6072"/>
    <cellStyle name="Normal 11 4 2 2 4 2 3 2" xfId="10780"/>
    <cellStyle name="Normal 11 4 2 2 4 2 3 2 2" xfId="21013"/>
    <cellStyle name="Normal 11 4 2 2 4 2 3 2 2 2" xfId="52550"/>
    <cellStyle name="Normal 11 4 2 2 4 2 3 2 3" xfId="30445"/>
    <cellStyle name="Normal 11 4 2 2 4 2 3 2 4" xfId="42332"/>
    <cellStyle name="Normal 11 4 2 2 4 2 3 3" xfId="13557"/>
    <cellStyle name="Normal 11 4 2 2 4 2 3 3 2" xfId="23785"/>
    <cellStyle name="Normal 11 4 2 2 4 2 3 3 2 2" xfId="55322"/>
    <cellStyle name="Normal 11 4 2 2 4 2 3 3 3" xfId="33773"/>
    <cellStyle name="Normal 11 4 2 2 4 2 3 3 4" xfId="45104"/>
    <cellStyle name="Normal 11 4 2 2 4 2 3 4" xfId="16561"/>
    <cellStyle name="Normal 11 4 2 2 4 2 3 4 2" xfId="48100"/>
    <cellStyle name="Normal 11 4 2 2 4 2 3 5" xfId="27113"/>
    <cellStyle name="Normal 11 4 2 2 4 2 3 6" xfId="37896"/>
    <cellStyle name="Normal 11 4 2 2 4 2 4" xfId="7377"/>
    <cellStyle name="Normal 11 4 2 2 4 2 4 2" xfId="17622"/>
    <cellStyle name="Normal 11 4 2 2 4 2 4 2 2" xfId="49159"/>
    <cellStyle name="Normal 11 4 2 2 4 2 4 3" xfId="28781"/>
    <cellStyle name="Normal 11 4 2 2 4 2 4 4" xfId="38941"/>
    <cellStyle name="Normal 11 4 2 2 4 2 5" xfId="8932"/>
    <cellStyle name="Normal 11 4 2 2 4 2 5 2" xfId="19165"/>
    <cellStyle name="Normal 11 4 2 2 4 2 5 2 2" xfId="50702"/>
    <cellStyle name="Normal 11 4 2 2 4 2 5 3" xfId="32109"/>
    <cellStyle name="Normal 11 4 2 2 4 2 5 4" xfId="40484"/>
    <cellStyle name="Normal 11 4 2 2 4 2 6" xfId="11709"/>
    <cellStyle name="Normal 11 4 2 2 4 2 6 2" xfId="21937"/>
    <cellStyle name="Normal 11 4 2 2 4 2 6 2 2" xfId="53474"/>
    <cellStyle name="Normal 11 4 2 2 4 2 6 3" xfId="43256"/>
    <cellStyle name="Normal 11 4 2 2 4 2 7" xfId="14702"/>
    <cellStyle name="Normal 11 4 2 2 4 2 7 2" xfId="46241"/>
    <cellStyle name="Normal 11 4 2 2 4 2 8" xfId="25449"/>
    <cellStyle name="Normal 11 4 2 2 4 2 9" xfId="36048"/>
    <cellStyle name="Normal 11 4 2 2 4 3" xfId="4680"/>
    <cellStyle name="Normal 11 4 2 2 4 3 2" xfId="7800"/>
    <cellStyle name="Normal 11 4 2 2 4 3 2 2" xfId="18038"/>
    <cellStyle name="Normal 11 4 2 2 4 3 2 2 2" xfId="30861"/>
    <cellStyle name="Normal 11 4 2 2 4 3 2 2 3" xfId="49575"/>
    <cellStyle name="Normal 11 4 2 2 4 3 2 3" xfId="24270"/>
    <cellStyle name="Normal 11 4 2 2 4 3 2 3 2" xfId="34189"/>
    <cellStyle name="Normal 11 4 2 2 4 3 2 3 3" xfId="55806"/>
    <cellStyle name="Normal 11 4 2 2 4 3 2 4" xfId="27529"/>
    <cellStyle name="Normal 11 4 2 2 4 3 2 5" xfId="39357"/>
    <cellStyle name="Normal 11 4 2 2 4 3 3" xfId="9394"/>
    <cellStyle name="Normal 11 4 2 2 4 3 3 2" xfId="19627"/>
    <cellStyle name="Normal 11 4 2 2 4 3 3 2 2" xfId="51164"/>
    <cellStyle name="Normal 11 4 2 2 4 3 3 3" xfId="29197"/>
    <cellStyle name="Normal 11 4 2 2 4 3 3 4" xfId="40946"/>
    <cellStyle name="Normal 11 4 2 2 4 3 4" xfId="12171"/>
    <cellStyle name="Normal 11 4 2 2 4 3 4 2" xfId="22399"/>
    <cellStyle name="Normal 11 4 2 2 4 3 4 2 2" xfId="53936"/>
    <cellStyle name="Normal 11 4 2 2 4 3 4 3" xfId="32525"/>
    <cellStyle name="Normal 11 4 2 2 4 3 4 4" xfId="43718"/>
    <cellStyle name="Normal 11 4 2 2 4 3 5" xfId="15174"/>
    <cellStyle name="Normal 11 4 2 2 4 3 5 2" xfId="46713"/>
    <cellStyle name="Normal 11 4 2 2 4 3 6" xfId="25865"/>
    <cellStyle name="Normal 11 4 2 2 4 3 7" xfId="36510"/>
    <cellStyle name="Normal 11 4 2 2 4 4" xfId="5608"/>
    <cellStyle name="Normal 11 4 2 2 4 4 2" xfId="10318"/>
    <cellStyle name="Normal 11 4 2 2 4 4 2 2" xfId="20551"/>
    <cellStyle name="Normal 11 4 2 2 4 4 2 2 2" xfId="52088"/>
    <cellStyle name="Normal 11 4 2 2 4 4 2 3" xfId="30029"/>
    <cellStyle name="Normal 11 4 2 2 4 4 2 4" xfId="41870"/>
    <cellStyle name="Normal 11 4 2 2 4 4 3" xfId="13095"/>
    <cellStyle name="Normal 11 4 2 2 4 4 3 2" xfId="23323"/>
    <cellStyle name="Normal 11 4 2 2 4 4 3 2 2" xfId="54860"/>
    <cellStyle name="Normal 11 4 2 2 4 4 3 3" xfId="33357"/>
    <cellStyle name="Normal 11 4 2 2 4 4 3 4" xfId="44642"/>
    <cellStyle name="Normal 11 4 2 2 4 4 4" xfId="16099"/>
    <cellStyle name="Normal 11 4 2 2 4 4 4 2" xfId="47638"/>
    <cellStyle name="Normal 11 4 2 2 4 4 5" xfId="26697"/>
    <cellStyle name="Normal 11 4 2 2 4 4 6" xfId="37434"/>
    <cellStyle name="Normal 11 4 2 2 4 5" xfId="6841"/>
    <cellStyle name="Normal 11 4 2 2 4 5 2" xfId="17200"/>
    <cellStyle name="Normal 11 4 2 2 4 5 2 2" xfId="48737"/>
    <cellStyle name="Normal 11 4 2 2 4 5 3" xfId="28363"/>
    <cellStyle name="Normal 11 4 2 2 4 5 4" xfId="38525"/>
    <cellStyle name="Normal 11 4 2 2 4 6" xfId="8467"/>
    <cellStyle name="Normal 11 4 2 2 4 6 2" xfId="18703"/>
    <cellStyle name="Normal 11 4 2 2 4 6 2 2" xfId="50240"/>
    <cellStyle name="Normal 11 4 2 2 4 6 3" xfId="31693"/>
    <cellStyle name="Normal 11 4 2 2 4 6 4" xfId="40022"/>
    <cellStyle name="Normal 11 4 2 2 4 7" xfId="11247"/>
    <cellStyle name="Normal 11 4 2 2 4 7 2" xfId="21475"/>
    <cellStyle name="Normal 11 4 2 2 4 7 2 2" xfId="53012"/>
    <cellStyle name="Normal 11 4 2 2 4 7 3" xfId="42794"/>
    <cellStyle name="Normal 11 4 2 2 4 8" xfId="14108"/>
    <cellStyle name="Normal 11 4 2 2 4 8 2" xfId="45652"/>
    <cellStyle name="Normal 11 4 2 2 4 9" xfId="25033"/>
    <cellStyle name="Normal 11 4 2 2 5" xfId="3157"/>
    <cellStyle name="Normal 11 4 2 2 5 10" xfId="35932"/>
    <cellStyle name="Normal 11 4 2 2 5 2" xfId="4558"/>
    <cellStyle name="Normal 11 4 2 2 5 2 2" xfId="5490"/>
    <cellStyle name="Normal 11 4 2 2 5 2 2 2" xfId="10202"/>
    <cellStyle name="Normal 11 4 2 2 5 2 2 2 2" xfId="20435"/>
    <cellStyle name="Normal 11 4 2 2 5 2 2 2 2 2" xfId="51972"/>
    <cellStyle name="Normal 11 4 2 2 5 2 2 2 3" xfId="31069"/>
    <cellStyle name="Normal 11 4 2 2 5 2 2 2 4" xfId="41754"/>
    <cellStyle name="Normal 11 4 2 2 5 2 2 3" xfId="12979"/>
    <cellStyle name="Normal 11 4 2 2 5 2 2 3 2" xfId="23207"/>
    <cellStyle name="Normal 11 4 2 2 5 2 2 3 2 2" xfId="54744"/>
    <cellStyle name="Normal 11 4 2 2 5 2 2 3 3" xfId="34397"/>
    <cellStyle name="Normal 11 4 2 2 5 2 2 3 4" xfId="44526"/>
    <cellStyle name="Normal 11 4 2 2 5 2 2 4" xfId="15983"/>
    <cellStyle name="Normal 11 4 2 2 5 2 2 4 2" xfId="47522"/>
    <cellStyle name="Normal 11 4 2 2 5 2 2 5" xfId="27737"/>
    <cellStyle name="Normal 11 4 2 2 5 2 2 6" xfId="37318"/>
    <cellStyle name="Normal 11 4 2 2 5 2 3" xfId="6418"/>
    <cellStyle name="Normal 11 4 2 2 5 2 3 2" xfId="11126"/>
    <cellStyle name="Normal 11 4 2 2 5 2 3 2 2" xfId="21359"/>
    <cellStyle name="Normal 11 4 2 2 5 2 3 2 2 2" xfId="52896"/>
    <cellStyle name="Normal 11 4 2 2 5 2 3 2 3" xfId="42678"/>
    <cellStyle name="Normal 11 4 2 2 5 2 3 3" xfId="13903"/>
    <cellStyle name="Normal 11 4 2 2 5 2 3 3 2" xfId="24131"/>
    <cellStyle name="Normal 11 4 2 2 5 2 3 3 2 2" xfId="55668"/>
    <cellStyle name="Normal 11 4 2 2 5 2 3 3 3" xfId="45450"/>
    <cellStyle name="Normal 11 4 2 2 5 2 3 4" xfId="16907"/>
    <cellStyle name="Normal 11 4 2 2 5 2 3 4 2" xfId="48446"/>
    <cellStyle name="Normal 11 4 2 2 5 2 3 5" xfId="29405"/>
    <cellStyle name="Normal 11 4 2 2 5 2 3 6" xfId="38242"/>
    <cellStyle name="Normal 11 4 2 2 5 2 4" xfId="8008"/>
    <cellStyle name="Normal 11 4 2 2 5 2 4 2" xfId="18246"/>
    <cellStyle name="Normal 11 4 2 2 5 2 4 2 2" xfId="49783"/>
    <cellStyle name="Normal 11 4 2 2 5 2 4 3" xfId="32733"/>
    <cellStyle name="Normal 11 4 2 2 5 2 4 4" xfId="39565"/>
    <cellStyle name="Normal 11 4 2 2 5 2 5" xfId="9278"/>
    <cellStyle name="Normal 11 4 2 2 5 2 5 2" xfId="19511"/>
    <cellStyle name="Normal 11 4 2 2 5 2 5 2 2" xfId="51048"/>
    <cellStyle name="Normal 11 4 2 2 5 2 5 3" xfId="40830"/>
    <cellStyle name="Normal 11 4 2 2 5 2 6" xfId="12055"/>
    <cellStyle name="Normal 11 4 2 2 5 2 6 2" xfId="22283"/>
    <cellStyle name="Normal 11 4 2 2 5 2 6 2 2" xfId="53820"/>
    <cellStyle name="Normal 11 4 2 2 5 2 6 3" xfId="43602"/>
    <cellStyle name="Normal 11 4 2 2 5 2 7" xfId="15057"/>
    <cellStyle name="Normal 11 4 2 2 5 2 7 2" xfId="46596"/>
    <cellStyle name="Normal 11 4 2 2 5 2 8" xfId="26073"/>
    <cellStyle name="Normal 11 4 2 2 5 2 9" xfId="36394"/>
    <cellStyle name="Normal 11 4 2 2 5 3" xfId="5027"/>
    <cellStyle name="Normal 11 4 2 2 5 3 2" xfId="9740"/>
    <cellStyle name="Normal 11 4 2 2 5 3 2 2" xfId="19973"/>
    <cellStyle name="Normal 11 4 2 2 5 3 2 2 2" xfId="51510"/>
    <cellStyle name="Normal 11 4 2 2 5 3 2 3" xfId="30237"/>
    <cellStyle name="Normal 11 4 2 2 5 3 2 4" xfId="41292"/>
    <cellStyle name="Normal 11 4 2 2 5 3 3" xfId="12517"/>
    <cellStyle name="Normal 11 4 2 2 5 3 3 2" xfId="22745"/>
    <cellStyle name="Normal 11 4 2 2 5 3 3 2 2" xfId="54282"/>
    <cellStyle name="Normal 11 4 2 2 5 3 3 3" xfId="33565"/>
    <cellStyle name="Normal 11 4 2 2 5 3 3 4" xfId="44064"/>
    <cellStyle name="Normal 11 4 2 2 5 3 4" xfId="15521"/>
    <cellStyle name="Normal 11 4 2 2 5 3 4 2" xfId="47060"/>
    <cellStyle name="Normal 11 4 2 2 5 3 5" xfId="26905"/>
    <cellStyle name="Normal 11 4 2 2 5 3 6" xfId="36856"/>
    <cellStyle name="Normal 11 4 2 2 5 4" xfId="5956"/>
    <cellStyle name="Normal 11 4 2 2 5 4 2" xfId="10664"/>
    <cellStyle name="Normal 11 4 2 2 5 4 2 2" xfId="20897"/>
    <cellStyle name="Normal 11 4 2 2 5 4 2 2 2" xfId="52434"/>
    <cellStyle name="Normal 11 4 2 2 5 4 2 3" xfId="42216"/>
    <cellStyle name="Normal 11 4 2 2 5 4 3" xfId="13441"/>
    <cellStyle name="Normal 11 4 2 2 5 4 3 2" xfId="23669"/>
    <cellStyle name="Normal 11 4 2 2 5 4 3 2 2" xfId="55206"/>
    <cellStyle name="Normal 11 4 2 2 5 4 3 3" xfId="44988"/>
    <cellStyle name="Normal 11 4 2 2 5 4 4" xfId="16445"/>
    <cellStyle name="Normal 11 4 2 2 5 4 4 2" xfId="47984"/>
    <cellStyle name="Normal 11 4 2 2 5 4 5" xfId="28573"/>
    <cellStyle name="Normal 11 4 2 2 5 4 6" xfId="37780"/>
    <cellStyle name="Normal 11 4 2 2 5 5" xfId="7156"/>
    <cellStyle name="Normal 11 4 2 2 5 5 2" xfId="17413"/>
    <cellStyle name="Normal 11 4 2 2 5 5 2 2" xfId="48950"/>
    <cellStyle name="Normal 11 4 2 2 5 5 3" xfId="31901"/>
    <cellStyle name="Normal 11 4 2 2 5 5 4" xfId="38733"/>
    <cellStyle name="Normal 11 4 2 2 5 6" xfId="8814"/>
    <cellStyle name="Normal 11 4 2 2 5 6 2" xfId="19049"/>
    <cellStyle name="Normal 11 4 2 2 5 6 2 2" xfId="50586"/>
    <cellStyle name="Normal 11 4 2 2 5 6 3" xfId="40368"/>
    <cellStyle name="Normal 11 4 2 2 5 7" xfId="11593"/>
    <cellStyle name="Normal 11 4 2 2 5 7 2" xfId="21821"/>
    <cellStyle name="Normal 11 4 2 2 5 7 2 2" xfId="53358"/>
    <cellStyle name="Normal 11 4 2 2 5 7 3" xfId="43140"/>
    <cellStyle name="Normal 11 4 2 2 5 8" xfId="14546"/>
    <cellStyle name="Normal 11 4 2 2 5 8 2" xfId="46085"/>
    <cellStyle name="Normal 11 4 2 2 5 9" xfId="25241"/>
    <cellStyle name="Normal 11 4 2 2 6" xfId="4073"/>
    <cellStyle name="Normal 11 4 2 2 6 2" xfId="5137"/>
    <cellStyle name="Normal 11 4 2 2 6 2 2" xfId="9849"/>
    <cellStyle name="Normal 11 4 2 2 6 2 2 2" xfId="20082"/>
    <cellStyle name="Normal 11 4 2 2 6 2 2 2 2" xfId="51619"/>
    <cellStyle name="Normal 11 4 2 2 6 2 2 3" xfId="30653"/>
    <cellStyle name="Normal 11 4 2 2 6 2 2 4" xfId="41401"/>
    <cellStyle name="Normal 11 4 2 2 6 2 3" xfId="12626"/>
    <cellStyle name="Normal 11 4 2 2 6 2 3 2" xfId="22854"/>
    <cellStyle name="Normal 11 4 2 2 6 2 3 2 2" xfId="54391"/>
    <cellStyle name="Normal 11 4 2 2 6 2 3 3" xfId="33981"/>
    <cellStyle name="Normal 11 4 2 2 6 2 3 4" xfId="44173"/>
    <cellStyle name="Normal 11 4 2 2 6 2 4" xfId="15630"/>
    <cellStyle name="Normal 11 4 2 2 6 2 4 2" xfId="47169"/>
    <cellStyle name="Normal 11 4 2 2 6 2 5" xfId="27321"/>
    <cellStyle name="Normal 11 4 2 2 6 2 6" xfId="36965"/>
    <cellStyle name="Normal 11 4 2 2 6 3" xfId="6065"/>
    <cellStyle name="Normal 11 4 2 2 6 3 2" xfId="10773"/>
    <cellStyle name="Normal 11 4 2 2 6 3 2 2" xfId="21006"/>
    <cellStyle name="Normal 11 4 2 2 6 3 2 2 2" xfId="52543"/>
    <cellStyle name="Normal 11 4 2 2 6 3 2 3" xfId="42325"/>
    <cellStyle name="Normal 11 4 2 2 6 3 3" xfId="13550"/>
    <cellStyle name="Normal 11 4 2 2 6 3 3 2" xfId="23778"/>
    <cellStyle name="Normal 11 4 2 2 6 3 3 2 2" xfId="55315"/>
    <cellStyle name="Normal 11 4 2 2 6 3 3 3" xfId="45097"/>
    <cellStyle name="Normal 11 4 2 2 6 3 4" xfId="16554"/>
    <cellStyle name="Normal 11 4 2 2 6 3 4 2" xfId="48093"/>
    <cellStyle name="Normal 11 4 2 2 6 3 5" xfId="28989"/>
    <cellStyle name="Normal 11 4 2 2 6 3 6" xfId="37889"/>
    <cellStyle name="Normal 11 4 2 2 6 4" xfId="7590"/>
    <cellStyle name="Normal 11 4 2 2 6 4 2" xfId="17830"/>
    <cellStyle name="Normal 11 4 2 2 6 4 2 2" xfId="49367"/>
    <cellStyle name="Normal 11 4 2 2 6 4 3" xfId="32317"/>
    <cellStyle name="Normal 11 4 2 2 6 4 4" xfId="39149"/>
    <cellStyle name="Normal 11 4 2 2 6 5" xfId="8925"/>
    <cellStyle name="Normal 11 4 2 2 6 5 2" xfId="19158"/>
    <cellStyle name="Normal 11 4 2 2 6 5 2 2" xfId="50695"/>
    <cellStyle name="Normal 11 4 2 2 6 5 3" xfId="40477"/>
    <cellStyle name="Normal 11 4 2 2 6 6" xfId="11702"/>
    <cellStyle name="Normal 11 4 2 2 6 6 2" xfId="21930"/>
    <cellStyle name="Normal 11 4 2 2 6 6 2 2" xfId="53467"/>
    <cellStyle name="Normal 11 4 2 2 6 6 3" xfId="43249"/>
    <cellStyle name="Normal 11 4 2 2 6 7" xfId="14695"/>
    <cellStyle name="Normal 11 4 2 2 6 7 2" xfId="46234"/>
    <cellStyle name="Normal 11 4 2 2 6 8" xfId="25657"/>
    <cellStyle name="Normal 11 4 2 2 6 9" xfId="36041"/>
    <cellStyle name="Normal 11 4 2 2 7" xfId="4673"/>
    <cellStyle name="Normal 11 4 2 2 7 2" xfId="9387"/>
    <cellStyle name="Normal 11 4 2 2 7 2 2" xfId="19620"/>
    <cellStyle name="Normal 11 4 2 2 7 2 2 2" xfId="51157"/>
    <cellStyle name="Normal 11 4 2 2 7 2 3" xfId="29821"/>
    <cellStyle name="Normal 11 4 2 2 7 2 4" xfId="40939"/>
    <cellStyle name="Normal 11 4 2 2 7 3" xfId="12164"/>
    <cellStyle name="Normal 11 4 2 2 7 3 2" xfId="22392"/>
    <cellStyle name="Normal 11 4 2 2 7 3 2 2" xfId="53929"/>
    <cellStyle name="Normal 11 4 2 2 7 3 3" xfId="33149"/>
    <cellStyle name="Normal 11 4 2 2 7 3 4" xfId="43711"/>
    <cellStyle name="Normal 11 4 2 2 7 4" xfId="15167"/>
    <cellStyle name="Normal 11 4 2 2 7 4 2" xfId="46706"/>
    <cellStyle name="Normal 11 4 2 2 7 5" xfId="26489"/>
    <cellStyle name="Normal 11 4 2 2 7 6" xfId="36503"/>
    <cellStyle name="Normal 11 4 2 2 8" xfId="5601"/>
    <cellStyle name="Normal 11 4 2 2 8 2" xfId="10311"/>
    <cellStyle name="Normal 11 4 2 2 8 2 2" xfId="20544"/>
    <cellStyle name="Normal 11 4 2 2 8 2 2 2" xfId="52081"/>
    <cellStyle name="Normal 11 4 2 2 8 2 3" xfId="41863"/>
    <cellStyle name="Normal 11 4 2 2 8 3" xfId="13088"/>
    <cellStyle name="Normal 11 4 2 2 8 3 2" xfId="23316"/>
    <cellStyle name="Normal 11 4 2 2 8 3 2 2" xfId="54853"/>
    <cellStyle name="Normal 11 4 2 2 8 3 3" xfId="44635"/>
    <cellStyle name="Normal 11 4 2 2 8 4" xfId="16092"/>
    <cellStyle name="Normal 11 4 2 2 8 4 2" xfId="47631"/>
    <cellStyle name="Normal 11 4 2 2 8 5" xfId="28155"/>
    <cellStyle name="Normal 11 4 2 2 8 6" xfId="37427"/>
    <cellStyle name="Normal 11 4 2 2 9" xfId="6521"/>
    <cellStyle name="Normal 11 4 2 2 9 2" xfId="16987"/>
    <cellStyle name="Normal 11 4 2 2 9 2 2" xfId="48525"/>
    <cellStyle name="Normal 11 4 2 2 9 3" xfId="31485"/>
    <cellStyle name="Normal 11 4 2 2 9 4" xfId="38317"/>
    <cellStyle name="Normal 11 4 2 3" xfId="1317"/>
    <cellStyle name="Normal 11 4 2 3 10" xfId="14109"/>
    <cellStyle name="Normal 11 4 2 3 10 2" xfId="45653"/>
    <cellStyle name="Normal 11 4 2 3 11" xfId="24828"/>
    <cellStyle name="Normal 11 4 2 3 12" xfId="35587"/>
    <cellStyle name="Normal 11 4 2 3 2" xfId="1318"/>
    <cellStyle name="Normal 11 4 2 3 2 10" xfId="24829"/>
    <cellStyle name="Normal 11 4 2 3 2 11" xfId="35588"/>
    <cellStyle name="Normal 11 4 2 3 2 2" xfId="1319"/>
    <cellStyle name="Normal 11 4 2 3 2 2 10" xfId="35589"/>
    <cellStyle name="Normal 11 4 2 3 2 2 2" xfId="4083"/>
    <cellStyle name="Normal 11 4 2 3 2 2 2 2" xfId="5147"/>
    <cellStyle name="Normal 11 4 2 3 2 2 2 2 2" xfId="8221"/>
    <cellStyle name="Normal 11 4 2 3 2 2 2 2 2 2" xfId="18459"/>
    <cellStyle name="Normal 11 4 2 3 2 2 2 2 2 2 2" xfId="31282"/>
    <cellStyle name="Normal 11 4 2 3 2 2 2 2 2 2 3" xfId="49996"/>
    <cellStyle name="Normal 11 4 2 3 2 2 2 2 2 3" xfId="24611"/>
    <cellStyle name="Normal 11 4 2 3 2 2 2 2 2 3 2" xfId="34610"/>
    <cellStyle name="Normal 11 4 2 3 2 2 2 2 2 3 3" xfId="56138"/>
    <cellStyle name="Normal 11 4 2 3 2 2 2 2 2 4" xfId="27950"/>
    <cellStyle name="Normal 11 4 2 3 2 2 2 2 2 5" xfId="39778"/>
    <cellStyle name="Normal 11 4 2 3 2 2 2 2 3" xfId="9859"/>
    <cellStyle name="Normal 11 4 2 3 2 2 2 2 3 2" xfId="20092"/>
    <cellStyle name="Normal 11 4 2 3 2 2 2 2 3 2 2" xfId="51629"/>
    <cellStyle name="Normal 11 4 2 3 2 2 2 2 3 3" xfId="29618"/>
    <cellStyle name="Normal 11 4 2 3 2 2 2 2 3 4" xfId="41411"/>
    <cellStyle name="Normal 11 4 2 3 2 2 2 2 4" xfId="12636"/>
    <cellStyle name="Normal 11 4 2 3 2 2 2 2 4 2" xfId="22864"/>
    <cellStyle name="Normal 11 4 2 3 2 2 2 2 4 2 2" xfId="54401"/>
    <cellStyle name="Normal 11 4 2 3 2 2 2 2 4 3" xfId="32946"/>
    <cellStyle name="Normal 11 4 2 3 2 2 2 2 4 4" xfId="44183"/>
    <cellStyle name="Normal 11 4 2 3 2 2 2 2 5" xfId="15640"/>
    <cellStyle name="Normal 11 4 2 3 2 2 2 2 5 2" xfId="47179"/>
    <cellStyle name="Normal 11 4 2 3 2 2 2 2 6" xfId="26286"/>
    <cellStyle name="Normal 11 4 2 3 2 2 2 2 7" xfId="36975"/>
    <cellStyle name="Normal 11 4 2 3 2 2 2 3" xfId="6075"/>
    <cellStyle name="Normal 11 4 2 3 2 2 2 3 2" xfId="10783"/>
    <cellStyle name="Normal 11 4 2 3 2 2 2 3 2 2" xfId="21016"/>
    <cellStyle name="Normal 11 4 2 3 2 2 2 3 2 2 2" xfId="52553"/>
    <cellStyle name="Normal 11 4 2 3 2 2 2 3 2 3" xfId="30450"/>
    <cellStyle name="Normal 11 4 2 3 2 2 2 3 2 4" xfId="42335"/>
    <cellStyle name="Normal 11 4 2 3 2 2 2 3 3" xfId="13560"/>
    <cellStyle name="Normal 11 4 2 3 2 2 2 3 3 2" xfId="23788"/>
    <cellStyle name="Normal 11 4 2 3 2 2 2 3 3 2 2" xfId="55325"/>
    <cellStyle name="Normal 11 4 2 3 2 2 2 3 3 3" xfId="33778"/>
    <cellStyle name="Normal 11 4 2 3 2 2 2 3 3 4" xfId="45107"/>
    <cellStyle name="Normal 11 4 2 3 2 2 2 3 4" xfId="16564"/>
    <cellStyle name="Normal 11 4 2 3 2 2 2 3 4 2" xfId="48103"/>
    <cellStyle name="Normal 11 4 2 3 2 2 2 3 5" xfId="27118"/>
    <cellStyle name="Normal 11 4 2 3 2 2 2 3 6" xfId="37899"/>
    <cellStyle name="Normal 11 4 2 3 2 2 2 4" xfId="7382"/>
    <cellStyle name="Normal 11 4 2 3 2 2 2 4 2" xfId="17627"/>
    <cellStyle name="Normal 11 4 2 3 2 2 2 4 2 2" xfId="49164"/>
    <cellStyle name="Normal 11 4 2 3 2 2 2 4 3" xfId="28786"/>
    <cellStyle name="Normal 11 4 2 3 2 2 2 4 4" xfId="38946"/>
    <cellStyle name="Normal 11 4 2 3 2 2 2 5" xfId="8935"/>
    <cellStyle name="Normal 11 4 2 3 2 2 2 5 2" xfId="19168"/>
    <cellStyle name="Normal 11 4 2 3 2 2 2 5 2 2" xfId="50705"/>
    <cellStyle name="Normal 11 4 2 3 2 2 2 5 3" xfId="32114"/>
    <cellStyle name="Normal 11 4 2 3 2 2 2 5 4" xfId="40487"/>
    <cellStyle name="Normal 11 4 2 3 2 2 2 6" xfId="11712"/>
    <cellStyle name="Normal 11 4 2 3 2 2 2 6 2" xfId="21940"/>
    <cellStyle name="Normal 11 4 2 3 2 2 2 6 2 2" xfId="53477"/>
    <cellStyle name="Normal 11 4 2 3 2 2 2 6 3" xfId="43259"/>
    <cellStyle name="Normal 11 4 2 3 2 2 2 7" xfId="14705"/>
    <cellStyle name="Normal 11 4 2 3 2 2 2 7 2" xfId="46244"/>
    <cellStyle name="Normal 11 4 2 3 2 2 2 8" xfId="25454"/>
    <cellStyle name="Normal 11 4 2 3 2 2 2 9" xfId="36051"/>
    <cellStyle name="Normal 11 4 2 3 2 2 3" xfId="4683"/>
    <cellStyle name="Normal 11 4 2 3 2 2 3 2" xfId="7805"/>
    <cellStyle name="Normal 11 4 2 3 2 2 3 2 2" xfId="18043"/>
    <cellStyle name="Normal 11 4 2 3 2 2 3 2 2 2" xfId="30866"/>
    <cellStyle name="Normal 11 4 2 3 2 2 3 2 2 3" xfId="49580"/>
    <cellStyle name="Normal 11 4 2 3 2 2 3 2 3" xfId="24420"/>
    <cellStyle name="Normal 11 4 2 3 2 2 3 2 3 2" xfId="34194"/>
    <cellStyle name="Normal 11 4 2 3 2 2 3 2 3 3" xfId="55952"/>
    <cellStyle name="Normal 11 4 2 3 2 2 3 2 4" xfId="27534"/>
    <cellStyle name="Normal 11 4 2 3 2 2 3 2 5" xfId="39362"/>
    <cellStyle name="Normal 11 4 2 3 2 2 3 3" xfId="9397"/>
    <cellStyle name="Normal 11 4 2 3 2 2 3 3 2" xfId="19630"/>
    <cellStyle name="Normal 11 4 2 3 2 2 3 3 2 2" xfId="51167"/>
    <cellStyle name="Normal 11 4 2 3 2 2 3 3 3" xfId="29202"/>
    <cellStyle name="Normal 11 4 2 3 2 2 3 3 4" xfId="40949"/>
    <cellStyle name="Normal 11 4 2 3 2 2 3 4" xfId="12174"/>
    <cellStyle name="Normal 11 4 2 3 2 2 3 4 2" xfId="22402"/>
    <cellStyle name="Normal 11 4 2 3 2 2 3 4 2 2" xfId="53939"/>
    <cellStyle name="Normal 11 4 2 3 2 2 3 4 3" xfId="32530"/>
    <cellStyle name="Normal 11 4 2 3 2 2 3 4 4" xfId="43721"/>
    <cellStyle name="Normal 11 4 2 3 2 2 3 5" xfId="15177"/>
    <cellStyle name="Normal 11 4 2 3 2 2 3 5 2" xfId="46716"/>
    <cellStyle name="Normal 11 4 2 3 2 2 3 6" xfId="25870"/>
    <cellStyle name="Normal 11 4 2 3 2 2 3 7" xfId="36513"/>
    <cellStyle name="Normal 11 4 2 3 2 2 4" xfId="5611"/>
    <cellStyle name="Normal 11 4 2 3 2 2 4 2" xfId="10321"/>
    <cellStyle name="Normal 11 4 2 3 2 2 4 2 2" xfId="20554"/>
    <cellStyle name="Normal 11 4 2 3 2 2 4 2 2 2" xfId="52091"/>
    <cellStyle name="Normal 11 4 2 3 2 2 4 2 3" xfId="30034"/>
    <cellStyle name="Normal 11 4 2 3 2 2 4 2 4" xfId="41873"/>
    <cellStyle name="Normal 11 4 2 3 2 2 4 3" xfId="13098"/>
    <cellStyle name="Normal 11 4 2 3 2 2 4 3 2" xfId="23326"/>
    <cellStyle name="Normal 11 4 2 3 2 2 4 3 2 2" xfId="54863"/>
    <cellStyle name="Normal 11 4 2 3 2 2 4 3 3" xfId="33362"/>
    <cellStyle name="Normal 11 4 2 3 2 2 4 3 4" xfId="44645"/>
    <cellStyle name="Normal 11 4 2 3 2 2 4 4" xfId="16102"/>
    <cellStyle name="Normal 11 4 2 3 2 2 4 4 2" xfId="47641"/>
    <cellStyle name="Normal 11 4 2 3 2 2 4 5" xfId="26702"/>
    <cellStyle name="Normal 11 4 2 3 2 2 4 6" xfId="37437"/>
    <cellStyle name="Normal 11 4 2 3 2 2 5" xfId="6846"/>
    <cellStyle name="Normal 11 4 2 3 2 2 5 2" xfId="17205"/>
    <cellStyle name="Normal 11 4 2 3 2 2 5 2 2" xfId="48742"/>
    <cellStyle name="Normal 11 4 2 3 2 2 5 3" xfId="28368"/>
    <cellStyle name="Normal 11 4 2 3 2 2 5 4" xfId="38530"/>
    <cellStyle name="Normal 11 4 2 3 2 2 6" xfId="8470"/>
    <cellStyle name="Normal 11 4 2 3 2 2 6 2" xfId="18706"/>
    <cellStyle name="Normal 11 4 2 3 2 2 6 2 2" xfId="50243"/>
    <cellStyle name="Normal 11 4 2 3 2 2 6 3" xfId="31698"/>
    <cellStyle name="Normal 11 4 2 3 2 2 6 4" xfId="40025"/>
    <cellStyle name="Normal 11 4 2 3 2 2 7" xfId="11250"/>
    <cellStyle name="Normal 11 4 2 3 2 2 7 2" xfId="21478"/>
    <cellStyle name="Normal 11 4 2 3 2 2 7 2 2" xfId="53015"/>
    <cellStyle name="Normal 11 4 2 3 2 2 7 3" xfId="42797"/>
    <cellStyle name="Normal 11 4 2 3 2 2 8" xfId="14111"/>
    <cellStyle name="Normal 11 4 2 3 2 2 8 2" xfId="45655"/>
    <cellStyle name="Normal 11 4 2 3 2 2 9" xfId="25038"/>
    <cellStyle name="Normal 11 4 2 3 2 3" xfId="4082"/>
    <cellStyle name="Normal 11 4 2 3 2 3 2" xfId="5146"/>
    <cellStyle name="Normal 11 4 2 3 2 3 2 2" xfId="8013"/>
    <cellStyle name="Normal 11 4 2 3 2 3 2 2 2" xfId="18251"/>
    <cellStyle name="Normal 11 4 2 3 2 3 2 2 2 2" xfId="31074"/>
    <cellStyle name="Normal 11 4 2 3 2 3 2 2 2 3" xfId="49788"/>
    <cellStyle name="Normal 11 4 2 3 2 3 2 2 3" xfId="24215"/>
    <cellStyle name="Normal 11 4 2 3 2 3 2 2 3 2" xfId="34402"/>
    <cellStyle name="Normal 11 4 2 3 2 3 2 2 3 3" xfId="55751"/>
    <cellStyle name="Normal 11 4 2 3 2 3 2 2 4" xfId="27742"/>
    <cellStyle name="Normal 11 4 2 3 2 3 2 2 5" xfId="39570"/>
    <cellStyle name="Normal 11 4 2 3 2 3 2 3" xfId="9858"/>
    <cellStyle name="Normal 11 4 2 3 2 3 2 3 2" xfId="20091"/>
    <cellStyle name="Normal 11 4 2 3 2 3 2 3 2 2" xfId="51628"/>
    <cellStyle name="Normal 11 4 2 3 2 3 2 3 3" xfId="29410"/>
    <cellStyle name="Normal 11 4 2 3 2 3 2 3 4" xfId="41410"/>
    <cellStyle name="Normal 11 4 2 3 2 3 2 4" xfId="12635"/>
    <cellStyle name="Normal 11 4 2 3 2 3 2 4 2" xfId="22863"/>
    <cellStyle name="Normal 11 4 2 3 2 3 2 4 2 2" xfId="54400"/>
    <cellStyle name="Normal 11 4 2 3 2 3 2 4 3" xfId="32738"/>
    <cellStyle name="Normal 11 4 2 3 2 3 2 4 4" xfId="44182"/>
    <cellStyle name="Normal 11 4 2 3 2 3 2 5" xfId="15639"/>
    <cellStyle name="Normal 11 4 2 3 2 3 2 5 2" xfId="47178"/>
    <cellStyle name="Normal 11 4 2 3 2 3 2 6" xfId="26078"/>
    <cellStyle name="Normal 11 4 2 3 2 3 2 7" xfId="36974"/>
    <cellStyle name="Normal 11 4 2 3 2 3 3" xfId="6074"/>
    <cellStyle name="Normal 11 4 2 3 2 3 3 2" xfId="10782"/>
    <cellStyle name="Normal 11 4 2 3 2 3 3 2 2" xfId="21015"/>
    <cellStyle name="Normal 11 4 2 3 2 3 3 2 2 2" xfId="52552"/>
    <cellStyle name="Normal 11 4 2 3 2 3 3 2 3" xfId="30242"/>
    <cellStyle name="Normal 11 4 2 3 2 3 3 2 4" xfId="42334"/>
    <cellStyle name="Normal 11 4 2 3 2 3 3 3" xfId="13559"/>
    <cellStyle name="Normal 11 4 2 3 2 3 3 3 2" xfId="23787"/>
    <cellStyle name="Normal 11 4 2 3 2 3 3 3 2 2" xfId="55324"/>
    <cellStyle name="Normal 11 4 2 3 2 3 3 3 3" xfId="33570"/>
    <cellStyle name="Normal 11 4 2 3 2 3 3 3 4" xfId="45106"/>
    <cellStyle name="Normal 11 4 2 3 2 3 3 4" xfId="16563"/>
    <cellStyle name="Normal 11 4 2 3 2 3 3 4 2" xfId="48102"/>
    <cellStyle name="Normal 11 4 2 3 2 3 3 5" xfId="26910"/>
    <cellStyle name="Normal 11 4 2 3 2 3 3 6" xfId="37898"/>
    <cellStyle name="Normal 11 4 2 3 2 3 4" xfId="7161"/>
    <cellStyle name="Normal 11 4 2 3 2 3 4 2" xfId="17418"/>
    <cellStyle name="Normal 11 4 2 3 2 3 4 2 2" xfId="48955"/>
    <cellStyle name="Normal 11 4 2 3 2 3 4 3" xfId="28578"/>
    <cellStyle name="Normal 11 4 2 3 2 3 4 4" xfId="38738"/>
    <cellStyle name="Normal 11 4 2 3 2 3 5" xfId="8934"/>
    <cellStyle name="Normal 11 4 2 3 2 3 5 2" xfId="19167"/>
    <cellStyle name="Normal 11 4 2 3 2 3 5 2 2" xfId="50704"/>
    <cellStyle name="Normal 11 4 2 3 2 3 5 3" xfId="31906"/>
    <cellStyle name="Normal 11 4 2 3 2 3 5 4" xfId="40486"/>
    <cellStyle name="Normal 11 4 2 3 2 3 6" xfId="11711"/>
    <cellStyle name="Normal 11 4 2 3 2 3 6 2" xfId="21939"/>
    <cellStyle name="Normal 11 4 2 3 2 3 6 2 2" xfId="53476"/>
    <cellStyle name="Normal 11 4 2 3 2 3 6 3" xfId="43258"/>
    <cellStyle name="Normal 11 4 2 3 2 3 7" xfId="14704"/>
    <cellStyle name="Normal 11 4 2 3 2 3 7 2" xfId="46243"/>
    <cellStyle name="Normal 11 4 2 3 2 3 8" xfId="25246"/>
    <cellStyle name="Normal 11 4 2 3 2 3 9" xfId="36050"/>
    <cellStyle name="Normal 11 4 2 3 2 4" xfId="4682"/>
    <cellStyle name="Normal 11 4 2 3 2 4 2" xfId="7595"/>
    <cellStyle name="Normal 11 4 2 3 2 4 2 2" xfId="17835"/>
    <cellStyle name="Normal 11 4 2 3 2 4 2 2 2" xfId="30658"/>
    <cellStyle name="Normal 11 4 2 3 2 4 2 2 3" xfId="49372"/>
    <cellStyle name="Normal 11 4 2 3 2 4 2 3" xfId="24623"/>
    <cellStyle name="Normal 11 4 2 3 2 4 2 3 2" xfId="33986"/>
    <cellStyle name="Normal 11 4 2 3 2 4 2 3 3" xfId="56150"/>
    <cellStyle name="Normal 11 4 2 3 2 4 2 4" xfId="27326"/>
    <cellStyle name="Normal 11 4 2 3 2 4 2 5" xfId="39154"/>
    <cellStyle name="Normal 11 4 2 3 2 4 3" xfId="9396"/>
    <cellStyle name="Normal 11 4 2 3 2 4 3 2" xfId="19629"/>
    <cellStyle name="Normal 11 4 2 3 2 4 3 2 2" xfId="51166"/>
    <cellStyle name="Normal 11 4 2 3 2 4 3 3" xfId="28994"/>
    <cellStyle name="Normal 11 4 2 3 2 4 3 4" xfId="40948"/>
    <cellStyle name="Normal 11 4 2 3 2 4 4" xfId="12173"/>
    <cellStyle name="Normal 11 4 2 3 2 4 4 2" xfId="22401"/>
    <cellStyle name="Normal 11 4 2 3 2 4 4 2 2" xfId="53938"/>
    <cellStyle name="Normal 11 4 2 3 2 4 4 3" xfId="32322"/>
    <cellStyle name="Normal 11 4 2 3 2 4 4 4" xfId="43720"/>
    <cellStyle name="Normal 11 4 2 3 2 4 5" xfId="15176"/>
    <cellStyle name="Normal 11 4 2 3 2 4 5 2" xfId="46715"/>
    <cellStyle name="Normal 11 4 2 3 2 4 6" xfId="25662"/>
    <cellStyle name="Normal 11 4 2 3 2 4 7" xfId="36512"/>
    <cellStyle name="Normal 11 4 2 3 2 5" xfId="5610"/>
    <cellStyle name="Normal 11 4 2 3 2 5 2" xfId="10320"/>
    <cellStyle name="Normal 11 4 2 3 2 5 2 2" xfId="20553"/>
    <cellStyle name="Normal 11 4 2 3 2 5 2 2 2" xfId="52090"/>
    <cellStyle name="Normal 11 4 2 3 2 5 2 3" xfId="29826"/>
    <cellStyle name="Normal 11 4 2 3 2 5 2 4" xfId="41872"/>
    <cellStyle name="Normal 11 4 2 3 2 5 3" xfId="13097"/>
    <cellStyle name="Normal 11 4 2 3 2 5 3 2" xfId="23325"/>
    <cellStyle name="Normal 11 4 2 3 2 5 3 2 2" xfId="54862"/>
    <cellStyle name="Normal 11 4 2 3 2 5 3 3" xfId="33154"/>
    <cellStyle name="Normal 11 4 2 3 2 5 3 4" xfId="44644"/>
    <cellStyle name="Normal 11 4 2 3 2 5 4" xfId="16101"/>
    <cellStyle name="Normal 11 4 2 3 2 5 4 2" xfId="47640"/>
    <cellStyle name="Normal 11 4 2 3 2 5 5" xfId="26494"/>
    <cellStyle name="Normal 11 4 2 3 2 5 6" xfId="37436"/>
    <cellStyle name="Normal 11 4 2 3 2 6" xfId="6526"/>
    <cellStyle name="Normal 11 4 2 3 2 6 2" xfId="16992"/>
    <cellStyle name="Normal 11 4 2 3 2 6 2 2" xfId="48530"/>
    <cellStyle name="Normal 11 4 2 3 2 6 3" xfId="28160"/>
    <cellStyle name="Normal 11 4 2 3 2 6 4" xfId="38322"/>
    <cellStyle name="Normal 11 4 2 3 2 7" xfId="8469"/>
    <cellStyle name="Normal 11 4 2 3 2 7 2" xfId="18705"/>
    <cellStyle name="Normal 11 4 2 3 2 7 2 2" xfId="50242"/>
    <cellStyle name="Normal 11 4 2 3 2 7 3" xfId="31490"/>
    <cellStyle name="Normal 11 4 2 3 2 7 4" xfId="40024"/>
    <cellStyle name="Normal 11 4 2 3 2 8" xfId="11249"/>
    <cellStyle name="Normal 11 4 2 3 2 8 2" xfId="21477"/>
    <cellStyle name="Normal 11 4 2 3 2 8 2 2" xfId="53014"/>
    <cellStyle name="Normal 11 4 2 3 2 8 3" xfId="42796"/>
    <cellStyle name="Normal 11 4 2 3 2 9" xfId="14110"/>
    <cellStyle name="Normal 11 4 2 3 2 9 2" xfId="45654"/>
    <cellStyle name="Normal 11 4 2 3 3" xfId="1320"/>
    <cellStyle name="Normal 11 4 2 3 3 10" xfId="35590"/>
    <cellStyle name="Normal 11 4 2 3 3 2" xfId="4084"/>
    <cellStyle name="Normal 11 4 2 3 3 2 2" xfId="5148"/>
    <cellStyle name="Normal 11 4 2 3 3 2 2 2" xfId="8220"/>
    <cellStyle name="Normal 11 4 2 3 3 2 2 2 2" xfId="18458"/>
    <cellStyle name="Normal 11 4 2 3 3 2 2 2 2 2" xfId="31281"/>
    <cellStyle name="Normal 11 4 2 3 3 2 2 2 2 3" xfId="49995"/>
    <cellStyle name="Normal 11 4 2 3 3 2 2 2 3" xfId="24724"/>
    <cellStyle name="Normal 11 4 2 3 3 2 2 2 3 2" xfId="34609"/>
    <cellStyle name="Normal 11 4 2 3 3 2 2 2 3 3" xfId="56251"/>
    <cellStyle name="Normal 11 4 2 3 3 2 2 2 4" xfId="27949"/>
    <cellStyle name="Normal 11 4 2 3 3 2 2 2 5" xfId="39777"/>
    <cellStyle name="Normal 11 4 2 3 3 2 2 3" xfId="9860"/>
    <cellStyle name="Normal 11 4 2 3 3 2 2 3 2" xfId="20093"/>
    <cellStyle name="Normal 11 4 2 3 3 2 2 3 2 2" xfId="51630"/>
    <cellStyle name="Normal 11 4 2 3 3 2 2 3 3" xfId="29617"/>
    <cellStyle name="Normal 11 4 2 3 3 2 2 3 4" xfId="41412"/>
    <cellStyle name="Normal 11 4 2 3 3 2 2 4" xfId="12637"/>
    <cellStyle name="Normal 11 4 2 3 3 2 2 4 2" xfId="22865"/>
    <cellStyle name="Normal 11 4 2 3 3 2 2 4 2 2" xfId="54402"/>
    <cellStyle name="Normal 11 4 2 3 3 2 2 4 3" xfId="32945"/>
    <cellStyle name="Normal 11 4 2 3 3 2 2 4 4" xfId="44184"/>
    <cellStyle name="Normal 11 4 2 3 3 2 2 5" xfId="15641"/>
    <cellStyle name="Normal 11 4 2 3 3 2 2 5 2" xfId="47180"/>
    <cellStyle name="Normal 11 4 2 3 3 2 2 6" xfId="26285"/>
    <cellStyle name="Normal 11 4 2 3 3 2 2 7" xfId="36976"/>
    <cellStyle name="Normal 11 4 2 3 3 2 3" xfId="6076"/>
    <cellStyle name="Normal 11 4 2 3 3 2 3 2" xfId="10784"/>
    <cellStyle name="Normal 11 4 2 3 3 2 3 2 2" xfId="21017"/>
    <cellStyle name="Normal 11 4 2 3 3 2 3 2 2 2" xfId="52554"/>
    <cellStyle name="Normal 11 4 2 3 3 2 3 2 3" xfId="30449"/>
    <cellStyle name="Normal 11 4 2 3 3 2 3 2 4" xfId="42336"/>
    <cellStyle name="Normal 11 4 2 3 3 2 3 3" xfId="13561"/>
    <cellStyle name="Normal 11 4 2 3 3 2 3 3 2" xfId="23789"/>
    <cellStyle name="Normal 11 4 2 3 3 2 3 3 2 2" xfId="55326"/>
    <cellStyle name="Normal 11 4 2 3 3 2 3 3 3" xfId="33777"/>
    <cellStyle name="Normal 11 4 2 3 3 2 3 3 4" xfId="45108"/>
    <cellStyle name="Normal 11 4 2 3 3 2 3 4" xfId="16565"/>
    <cellStyle name="Normal 11 4 2 3 3 2 3 4 2" xfId="48104"/>
    <cellStyle name="Normal 11 4 2 3 3 2 3 5" xfId="27117"/>
    <cellStyle name="Normal 11 4 2 3 3 2 3 6" xfId="37900"/>
    <cellStyle name="Normal 11 4 2 3 3 2 4" xfId="7381"/>
    <cellStyle name="Normal 11 4 2 3 3 2 4 2" xfId="17626"/>
    <cellStyle name="Normal 11 4 2 3 3 2 4 2 2" xfId="49163"/>
    <cellStyle name="Normal 11 4 2 3 3 2 4 3" xfId="28785"/>
    <cellStyle name="Normal 11 4 2 3 3 2 4 4" xfId="38945"/>
    <cellStyle name="Normal 11 4 2 3 3 2 5" xfId="8936"/>
    <cellStyle name="Normal 11 4 2 3 3 2 5 2" xfId="19169"/>
    <cellStyle name="Normal 11 4 2 3 3 2 5 2 2" xfId="50706"/>
    <cellStyle name="Normal 11 4 2 3 3 2 5 3" xfId="32113"/>
    <cellStyle name="Normal 11 4 2 3 3 2 5 4" xfId="40488"/>
    <cellStyle name="Normal 11 4 2 3 3 2 6" xfId="11713"/>
    <cellStyle name="Normal 11 4 2 3 3 2 6 2" xfId="21941"/>
    <cellStyle name="Normal 11 4 2 3 3 2 6 2 2" xfId="53478"/>
    <cellStyle name="Normal 11 4 2 3 3 2 6 3" xfId="43260"/>
    <cellStyle name="Normal 11 4 2 3 3 2 7" xfId="14706"/>
    <cellStyle name="Normal 11 4 2 3 3 2 7 2" xfId="46245"/>
    <cellStyle name="Normal 11 4 2 3 3 2 8" xfId="25453"/>
    <cellStyle name="Normal 11 4 2 3 3 2 9" xfId="36052"/>
    <cellStyle name="Normal 11 4 2 3 3 3" xfId="4684"/>
    <cellStyle name="Normal 11 4 2 3 3 3 2" xfId="7804"/>
    <cellStyle name="Normal 11 4 2 3 3 3 2 2" xfId="18042"/>
    <cellStyle name="Normal 11 4 2 3 3 3 2 2 2" xfId="30865"/>
    <cellStyle name="Normal 11 4 2 3 3 3 2 2 3" xfId="49579"/>
    <cellStyle name="Normal 11 4 2 3 3 3 2 3" xfId="24712"/>
    <cellStyle name="Normal 11 4 2 3 3 3 2 3 2" xfId="34193"/>
    <cellStyle name="Normal 11 4 2 3 3 3 2 3 3" xfId="56239"/>
    <cellStyle name="Normal 11 4 2 3 3 3 2 4" xfId="27533"/>
    <cellStyle name="Normal 11 4 2 3 3 3 2 5" xfId="39361"/>
    <cellStyle name="Normal 11 4 2 3 3 3 3" xfId="9398"/>
    <cellStyle name="Normal 11 4 2 3 3 3 3 2" xfId="19631"/>
    <cellStyle name="Normal 11 4 2 3 3 3 3 2 2" xfId="51168"/>
    <cellStyle name="Normal 11 4 2 3 3 3 3 3" xfId="29201"/>
    <cellStyle name="Normal 11 4 2 3 3 3 3 4" xfId="40950"/>
    <cellStyle name="Normal 11 4 2 3 3 3 4" xfId="12175"/>
    <cellStyle name="Normal 11 4 2 3 3 3 4 2" xfId="22403"/>
    <cellStyle name="Normal 11 4 2 3 3 3 4 2 2" xfId="53940"/>
    <cellStyle name="Normal 11 4 2 3 3 3 4 3" xfId="32529"/>
    <cellStyle name="Normal 11 4 2 3 3 3 4 4" xfId="43722"/>
    <cellStyle name="Normal 11 4 2 3 3 3 5" xfId="15178"/>
    <cellStyle name="Normal 11 4 2 3 3 3 5 2" xfId="46717"/>
    <cellStyle name="Normal 11 4 2 3 3 3 6" xfId="25869"/>
    <cellStyle name="Normal 11 4 2 3 3 3 7" xfId="36514"/>
    <cellStyle name="Normal 11 4 2 3 3 4" xfId="5612"/>
    <cellStyle name="Normal 11 4 2 3 3 4 2" xfId="10322"/>
    <cellStyle name="Normal 11 4 2 3 3 4 2 2" xfId="20555"/>
    <cellStyle name="Normal 11 4 2 3 3 4 2 2 2" xfId="52092"/>
    <cellStyle name="Normal 11 4 2 3 3 4 2 3" xfId="30033"/>
    <cellStyle name="Normal 11 4 2 3 3 4 2 4" xfId="41874"/>
    <cellStyle name="Normal 11 4 2 3 3 4 3" xfId="13099"/>
    <cellStyle name="Normal 11 4 2 3 3 4 3 2" xfId="23327"/>
    <cellStyle name="Normal 11 4 2 3 3 4 3 2 2" xfId="54864"/>
    <cellStyle name="Normal 11 4 2 3 3 4 3 3" xfId="33361"/>
    <cellStyle name="Normal 11 4 2 3 3 4 3 4" xfId="44646"/>
    <cellStyle name="Normal 11 4 2 3 3 4 4" xfId="16103"/>
    <cellStyle name="Normal 11 4 2 3 3 4 4 2" xfId="47642"/>
    <cellStyle name="Normal 11 4 2 3 3 4 5" xfId="26701"/>
    <cellStyle name="Normal 11 4 2 3 3 4 6" xfId="37438"/>
    <cellStyle name="Normal 11 4 2 3 3 5" xfId="6845"/>
    <cellStyle name="Normal 11 4 2 3 3 5 2" xfId="17204"/>
    <cellStyle name="Normal 11 4 2 3 3 5 2 2" xfId="48741"/>
    <cellStyle name="Normal 11 4 2 3 3 5 3" xfId="28367"/>
    <cellStyle name="Normal 11 4 2 3 3 5 4" xfId="38529"/>
    <cellStyle name="Normal 11 4 2 3 3 6" xfId="8471"/>
    <cellStyle name="Normal 11 4 2 3 3 6 2" xfId="18707"/>
    <cellStyle name="Normal 11 4 2 3 3 6 2 2" xfId="50244"/>
    <cellStyle name="Normal 11 4 2 3 3 6 3" xfId="31697"/>
    <cellStyle name="Normal 11 4 2 3 3 6 4" xfId="40026"/>
    <cellStyle name="Normal 11 4 2 3 3 7" xfId="11251"/>
    <cellStyle name="Normal 11 4 2 3 3 7 2" xfId="21479"/>
    <cellStyle name="Normal 11 4 2 3 3 7 2 2" xfId="53016"/>
    <cellStyle name="Normal 11 4 2 3 3 7 3" xfId="42798"/>
    <cellStyle name="Normal 11 4 2 3 3 8" xfId="14112"/>
    <cellStyle name="Normal 11 4 2 3 3 8 2" xfId="45656"/>
    <cellStyle name="Normal 11 4 2 3 3 9" xfId="25037"/>
    <cellStyle name="Normal 11 4 2 3 4" xfId="4081"/>
    <cellStyle name="Normal 11 4 2 3 4 2" xfId="5145"/>
    <cellStyle name="Normal 11 4 2 3 4 2 2" xfId="8012"/>
    <cellStyle name="Normal 11 4 2 3 4 2 2 2" xfId="18250"/>
    <cellStyle name="Normal 11 4 2 3 4 2 2 2 2" xfId="31073"/>
    <cellStyle name="Normal 11 4 2 3 4 2 2 2 3" xfId="49787"/>
    <cellStyle name="Normal 11 4 2 3 4 2 2 3" xfId="24732"/>
    <cellStyle name="Normal 11 4 2 3 4 2 2 3 2" xfId="34401"/>
    <cellStyle name="Normal 11 4 2 3 4 2 2 3 3" xfId="56258"/>
    <cellStyle name="Normal 11 4 2 3 4 2 2 4" xfId="27741"/>
    <cellStyle name="Normal 11 4 2 3 4 2 2 5" xfId="39569"/>
    <cellStyle name="Normal 11 4 2 3 4 2 3" xfId="9857"/>
    <cellStyle name="Normal 11 4 2 3 4 2 3 2" xfId="20090"/>
    <cellStyle name="Normal 11 4 2 3 4 2 3 2 2" xfId="51627"/>
    <cellStyle name="Normal 11 4 2 3 4 2 3 3" xfId="29409"/>
    <cellStyle name="Normal 11 4 2 3 4 2 3 4" xfId="41409"/>
    <cellStyle name="Normal 11 4 2 3 4 2 4" xfId="12634"/>
    <cellStyle name="Normal 11 4 2 3 4 2 4 2" xfId="22862"/>
    <cellStyle name="Normal 11 4 2 3 4 2 4 2 2" xfId="54399"/>
    <cellStyle name="Normal 11 4 2 3 4 2 4 3" xfId="32737"/>
    <cellStyle name="Normal 11 4 2 3 4 2 4 4" xfId="44181"/>
    <cellStyle name="Normal 11 4 2 3 4 2 5" xfId="15638"/>
    <cellStyle name="Normal 11 4 2 3 4 2 5 2" xfId="47177"/>
    <cellStyle name="Normal 11 4 2 3 4 2 6" xfId="26077"/>
    <cellStyle name="Normal 11 4 2 3 4 2 7" xfId="36973"/>
    <cellStyle name="Normal 11 4 2 3 4 3" xfId="6073"/>
    <cellStyle name="Normal 11 4 2 3 4 3 2" xfId="10781"/>
    <cellStyle name="Normal 11 4 2 3 4 3 2 2" xfId="21014"/>
    <cellStyle name="Normal 11 4 2 3 4 3 2 2 2" xfId="52551"/>
    <cellStyle name="Normal 11 4 2 3 4 3 2 3" xfId="30241"/>
    <cellStyle name="Normal 11 4 2 3 4 3 2 4" xfId="42333"/>
    <cellStyle name="Normal 11 4 2 3 4 3 3" xfId="13558"/>
    <cellStyle name="Normal 11 4 2 3 4 3 3 2" xfId="23786"/>
    <cellStyle name="Normal 11 4 2 3 4 3 3 2 2" xfId="55323"/>
    <cellStyle name="Normal 11 4 2 3 4 3 3 3" xfId="33569"/>
    <cellStyle name="Normal 11 4 2 3 4 3 3 4" xfId="45105"/>
    <cellStyle name="Normal 11 4 2 3 4 3 4" xfId="16562"/>
    <cellStyle name="Normal 11 4 2 3 4 3 4 2" xfId="48101"/>
    <cellStyle name="Normal 11 4 2 3 4 3 5" xfId="26909"/>
    <cellStyle name="Normal 11 4 2 3 4 3 6" xfId="37897"/>
    <cellStyle name="Normal 11 4 2 3 4 4" xfId="7160"/>
    <cellStyle name="Normal 11 4 2 3 4 4 2" xfId="17417"/>
    <cellStyle name="Normal 11 4 2 3 4 4 2 2" xfId="48954"/>
    <cellStyle name="Normal 11 4 2 3 4 4 3" xfId="28577"/>
    <cellStyle name="Normal 11 4 2 3 4 4 4" xfId="38737"/>
    <cellStyle name="Normal 11 4 2 3 4 5" xfId="8933"/>
    <cellStyle name="Normal 11 4 2 3 4 5 2" xfId="19166"/>
    <cellStyle name="Normal 11 4 2 3 4 5 2 2" xfId="50703"/>
    <cellStyle name="Normal 11 4 2 3 4 5 3" xfId="31905"/>
    <cellStyle name="Normal 11 4 2 3 4 5 4" xfId="40485"/>
    <cellStyle name="Normal 11 4 2 3 4 6" xfId="11710"/>
    <cellStyle name="Normal 11 4 2 3 4 6 2" xfId="21938"/>
    <cellStyle name="Normal 11 4 2 3 4 6 2 2" xfId="53475"/>
    <cellStyle name="Normal 11 4 2 3 4 6 3" xfId="43257"/>
    <cellStyle name="Normal 11 4 2 3 4 7" xfId="14703"/>
    <cellStyle name="Normal 11 4 2 3 4 7 2" xfId="46242"/>
    <cellStyle name="Normal 11 4 2 3 4 8" xfId="25245"/>
    <cellStyle name="Normal 11 4 2 3 4 9" xfId="36049"/>
    <cellStyle name="Normal 11 4 2 3 5" xfId="4681"/>
    <cellStyle name="Normal 11 4 2 3 5 2" xfId="7594"/>
    <cellStyle name="Normal 11 4 2 3 5 2 2" xfId="17834"/>
    <cellStyle name="Normal 11 4 2 3 5 2 2 2" xfId="30657"/>
    <cellStyle name="Normal 11 4 2 3 5 2 2 3" xfId="49371"/>
    <cellStyle name="Normal 11 4 2 3 5 2 3" xfId="13958"/>
    <cellStyle name="Normal 11 4 2 3 5 2 3 2" xfId="33985"/>
    <cellStyle name="Normal 11 4 2 3 5 2 3 3" xfId="45504"/>
    <cellStyle name="Normal 11 4 2 3 5 2 4" xfId="27325"/>
    <cellStyle name="Normal 11 4 2 3 5 2 5" xfId="39153"/>
    <cellStyle name="Normal 11 4 2 3 5 3" xfId="9395"/>
    <cellStyle name="Normal 11 4 2 3 5 3 2" xfId="19628"/>
    <cellStyle name="Normal 11 4 2 3 5 3 2 2" xfId="51165"/>
    <cellStyle name="Normal 11 4 2 3 5 3 3" xfId="28993"/>
    <cellStyle name="Normal 11 4 2 3 5 3 4" xfId="40947"/>
    <cellStyle name="Normal 11 4 2 3 5 4" xfId="12172"/>
    <cellStyle name="Normal 11 4 2 3 5 4 2" xfId="22400"/>
    <cellStyle name="Normal 11 4 2 3 5 4 2 2" xfId="53937"/>
    <cellStyle name="Normal 11 4 2 3 5 4 3" xfId="32321"/>
    <cellStyle name="Normal 11 4 2 3 5 4 4" xfId="43719"/>
    <cellStyle name="Normal 11 4 2 3 5 5" xfId="15175"/>
    <cellStyle name="Normal 11 4 2 3 5 5 2" xfId="46714"/>
    <cellStyle name="Normal 11 4 2 3 5 6" xfId="25661"/>
    <cellStyle name="Normal 11 4 2 3 5 7" xfId="36511"/>
    <cellStyle name="Normal 11 4 2 3 6" xfId="5609"/>
    <cellStyle name="Normal 11 4 2 3 6 2" xfId="10319"/>
    <cellStyle name="Normal 11 4 2 3 6 2 2" xfId="20552"/>
    <cellStyle name="Normal 11 4 2 3 6 2 2 2" xfId="52089"/>
    <cellStyle name="Normal 11 4 2 3 6 2 3" xfId="29825"/>
    <cellStyle name="Normal 11 4 2 3 6 2 4" xfId="41871"/>
    <cellStyle name="Normal 11 4 2 3 6 3" xfId="13096"/>
    <cellStyle name="Normal 11 4 2 3 6 3 2" xfId="23324"/>
    <cellStyle name="Normal 11 4 2 3 6 3 2 2" xfId="54861"/>
    <cellStyle name="Normal 11 4 2 3 6 3 3" xfId="33153"/>
    <cellStyle name="Normal 11 4 2 3 6 3 4" xfId="44643"/>
    <cellStyle name="Normal 11 4 2 3 6 4" xfId="16100"/>
    <cellStyle name="Normal 11 4 2 3 6 4 2" xfId="47639"/>
    <cellStyle name="Normal 11 4 2 3 6 5" xfId="26493"/>
    <cellStyle name="Normal 11 4 2 3 6 6" xfId="37435"/>
    <cellStyle name="Normal 11 4 2 3 7" xfId="6525"/>
    <cellStyle name="Normal 11 4 2 3 7 2" xfId="16991"/>
    <cellStyle name="Normal 11 4 2 3 7 2 2" xfId="48529"/>
    <cellStyle name="Normal 11 4 2 3 7 3" xfId="28159"/>
    <cellStyle name="Normal 11 4 2 3 7 4" xfId="38321"/>
    <cellStyle name="Normal 11 4 2 3 8" xfId="8468"/>
    <cellStyle name="Normal 11 4 2 3 8 2" xfId="18704"/>
    <cellStyle name="Normal 11 4 2 3 8 2 2" xfId="50241"/>
    <cellStyle name="Normal 11 4 2 3 8 3" xfId="31489"/>
    <cellStyle name="Normal 11 4 2 3 8 4" xfId="40023"/>
    <cellStyle name="Normal 11 4 2 3 9" xfId="11248"/>
    <cellStyle name="Normal 11 4 2 3 9 2" xfId="21476"/>
    <cellStyle name="Normal 11 4 2 3 9 2 2" xfId="53013"/>
    <cellStyle name="Normal 11 4 2 3 9 3" xfId="42795"/>
    <cellStyle name="Normal 11 4 2 4" xfId="1321"/>
    <cellStyle name="Normal 11 4 2 4 10" xfId="24830"/>
    <cellStyle name="Normal 11 4 2 4 11" xfId="35591"/>
    <cellStyle name="Normal 11 4 2 4 2" xfId="1322"/>
    <cellStyle name="Normal 11 4 2 4 2 10" xfId="35592"/>
    <cellStyle name="Normal 11 4 2 4 2 2" xfId="4086"/>
    <cellStyle name="Normal 11 4 2 4 2 2 2" xfId="5150"/>
    <cellStyle name="Normal 11 4 2 4 2 2 2 2" xfId="8222"/>
    <cellStyle name="Normal 11 4 2 4 2 2 2 2 2" xfId="18460"/>
    <cellStyle name="Normal 11 4 2 4 2 2 2 2 2 2" xfId="31283"/>
    <cellStyle name="Normal 11 4 2 4 2 2 2 2 2 3" xfId="49997"/>
    <cellStyle name="Normal 11 4 2 4 2 2 2 2 3" xfId="16948"/>
    <cellStyle name="Normal 11 4 2 4 2 2 2 2 3 2" xfId="34611"/>
    <cellStyle name="Normal 11 4 2 4 2 2 2 2 3 3" xfId="48487"/>
    <cellStyle name="Normal 11 4 2 4 2 2 2 2 4" xfId="27951"/>
    <cellStyle name="Normal 11 4 2 4 2 2 2 2 5" xfId="39779"/>
    <cellStyle name="Normal 11 4 2 4 2 2 2 3" xfId="9862"/>
    <cellStyle name="Normal 11 4 2 4 2 2 2 3 2" xfId="20095"/>
    <cellStyle name="Normal 11 4 2 4 2 2 2 3 2 2" xfId="51632"/>
    <cellStyle name="Normal 11 4 2 4 2 2 2 3 3" xfId="29619"/>
    <cellStyle name="Normal 11 4 2 4 2 2 2 3 4" xfId="41414"/>
    <cellStyle name="Normal 11 4 2 4 2 2 2 4" xfId="12639"/>
    <cellStyle name="Normal 11 4 2 4 2 2 2 4 2" xfId="22867"/>
    <cellStyle name="Normal 11 4 2 4 2 2 2 4 2 2" xfId="54404"/>
    <cellStyle name="Normal 11 4 2 4 2 2 2 4 3" xfId="32947"/>
    <cellStyle name="Normal 11 4 2 4 2 2 2 4 4" xfId="44186"/>
    <cellStyle name="Normal 11 4 2 4 2 2 2 5" xfId="15643"/>
    <cellStyle name="Normal 11 4 2 4 2 2 2 5 2" xfId="47182"/>
    <cellStyle name="Normal 11 4 2 4 2 2 2 6" xfId="26287"/>
    <cellStyle name="Normal 11 4 2 4 2 2 2 7" xfId="36978"/>
    <cellStyle name="Normal 11 4 2 4 2 2 3" xfId="6078"/>
    <cellStyle name="Normal 11 4 2 4 2 2 3 2" xfId="10786"/>
    <cellStyle name="Normal 11 4 2 4 2 2 3 2 2" xfId="21019"/>
    <cellStyle name="Normal 11 4 2 4 2 2 3 2 2 2" xfId="52556"/>
    <cellStyle name="Normal 11 4 2 4 2 2 3 2 3" xfId="30451"/>
    <cellStyle name="Normal 11 4 2 4 2 2 3 2 4" xfId="42338"/>
    <cellStyle name="Normal 11 4 2 4 2 2 3 3" xfId="13563"/>
    <cellStyle name="Normal 11 4 2 4 2 2 3 3 2" xfId="23791"/>
    <cellStyle name="Normal 11 4 2 4 2 2 3 3 2 2" xfId="55328"/>
    <cellStyle name="Normal 11 4 2 4 2 2 3 3 3" xfId="33779"/>
    <cellStyle name="Normal 11 4 2 4 2 2 3 3 4" xfId="45110"/>
    <cellStyle name="Normal 11 4 2 4 2 2 3 4" xfId="16567"/>
    <cellStyle name="Normal 11 4 2 4 2 2 3 4 2" xfId="48106"/>
    <cellStyle name="Normal 11 4 2 4 2 2 3 5" xfId="27119"/>
    <cellStyle name="Normal 11 4 2 4 2 2 3 6" xfId="37902"/>
    <cellStyle name="Normal 11 4 2 4 2 2 4" xfId="7383"/>
    <cellStyle name="Normal 11 4 2 4 2 2 4 2" xfId="17628"/>
    <cellStyle name="Normal 11 4 2 4 2 2 4 2 2" xfId="49165"/>
    <cellStyle name="Normal 11 4 2 4 2 2 4 3" xfId="28787"/>
    <cellStyle name="Normal 11 4 2 4 2 2 4 4" xfId="38947"/>
    <cellStyle name="Normal 11 4 2 4 2 2 5" xfId="8938"/>
    <cellStyle name="Normal 11 4 2 4 2 2 5 2" xfId="19171"/>
    <cellStyle name="Normal 11 4 2 4 2 2 5 2 2" xfId="50708"/>
    <cellStyle name="Normal 11 4 2 4 2 2 5 3" xfId="32115"/>
    <cellStyle name="Normal 11 4 2 4 2 2 5 4" xfId="40490"/>
    <cellStyle name="Normal 11 4 2 4 2 2 6" xfId="11715"/>
    <cellStyle name="Normal 11 4 2 4 2 2 6 2" xfId="21943"/>
    <cellStyle name="Normal 11 4 2 4 2 2 6 2 2" xfId="53480"/>
    <cellStyle name="Normal 11 4 2 4 2 2 6 3" xfId="43262"/>
    <cellStyle name="Normal 11 4 2 4 2 2 7" xfId="14708"/>
    <cellStyle name="Normal 11 4 2 4 2 2 7 2" xfId="46247"/>
    <cellStyle name="Normal 11 4 2 4 2 2 8" xfId="25455"/>
    <cellStyle name="Normal 11 4 2 4 2 2 9" xfId="36054"/>
    <cellStyle name="Normal 11 4 2 4 2 3" xfId="4686"/>
    <cellStyle name="Normal 11 4 2 4 2 3 2" xfId="7806"/>
    <cellStyle name="Normal 11 4 2 4 2 3 2 2" xfId="18044"/>
    <cellStyle name="Normal 11 4 2 4 2 3 2 2 2" xfId="30867"/>
    <cellStyle name="Normal 11 4 2 4 2 3 2 2 3" xfId="49581"/>
    <cellStyle name="Normal 11 4 2 4 2 3 2 3" xfId="24435"/>
    <cellStyle name="Normal 11 4 2 4 2 3 2 3 2" xfId="34195"/>
    <cellStyle name="Normal 11 4 2 4 2 3 2 3 3" xfId="55967"/>
    <cellStyle name="Normal 11 4 2 4 2 3 2 4" xfId="27535"/>
    <cellStyle name="Normal 11 4 2 4 2 3 2 5" xfId="39363"/>
    <cellStyle name="Normal 11 4 2 4 2 3 3" xfId="9400"/>
    <cellStyle name="Normal 11 4 2 4 2 3 3 2" xfId="19633"/>
    <cellStyle name="Normal 11 4 2 4 2 3 3 2 2" xfId="51170"/>
    <cellStyle name="Normal 11 4 2 4 2 3 3 3" xfId="29203"/>
    <cellStyle name="Normal 11 4 2 4 2 3 3 4" xfId="40952"/>
    <cellStyle name="Normal 11 4 2 4 2 3 4" xfId="12177"/>
    <cellStyle name="Normal 11 4 2 4 2 3 4 2" xfId="22405"/>
    <cellStyle name="Normal 11 4 2 4 2 3 4 2 2" xfId="53942"/>
    <cellStyle name="Normal 11 4 2 4 2 3 4 3" xfId="32531"/>
    <cellStyle name="Normal 11 4 2 4 2 3 4 4" xfId="43724"/>
    <cellStyle name="Normal 11 4 2 4 2 3 5" xfId="15180"/>
    <cellStyle name="Normal 11 4 2 4 2 3 5 2" xfId="46719"/>
    <cellStyle name="Normal 11 4 2 4 2 3 6" xfId="25871"/>
    <cellStyle name="Normal 11 4 2 4 2 3 7" xfId="36516"/>
    <cellStyle name="Normal 11 4 2 4 2 4" xfId="5614"/>
    <cellStyle name="Normal 11 4 2 4 2 4 2" xfId="10324"/>
    <cellStyle name="Normal 11 4 2 4 2 4 2 2" xfId="20557"/>
    <cellStyle name="Normal 11 4 2 4 2 4 2 2 2" xfId="52094"/>
    <cellStyle name="Normal 11 4 2 4 2 4 2 3" xfId="30035"/>
    <cellStyle name="Normal 11 4 2 4 2 4 2 4" xfId="41876"/>
    <cellStyle name="Normal 11 4 2 4 2 4 3" xfId="13101"/>
    <cellStyle name="Normal 11 4 2 4 2 4 3 2" xfId="23329"/>
    <cellStyle name="Normal 11 4 2 4 2 4 3 2 2" xfId="54866"/>
    <cellStyle name="Normal 11 4 2 4 2 4 3 3" xfId="33363"/>
    <cellStyle name="Normal 11 4 2 4 2 4 3 4" xfId="44648"/>
    <cellStyle name="Normal 11 4 2 4 2 4 4" xfId="16105"/>
    <cellStyle name="Normal 11 4 2 4 2 4 4 2" xfId="47644"/>
    <cellStyle name="Normal 11 4 2 4 2 4 5" xfId="26703"/>
    <cellStyle name="Normal 11 4 2 4 2 4 6" xfId="37440"/>
    <cellStyle name="Normal 11 4 2 4 2 5" xfId="6847"/>
    <cellStyle name="Normal 11 4 2 4 2 5 2" xfId="17206"/>
    <cellStyle name="Normal 11 4 2 4 2 5 2 2" xfId="48743"/>
    <cellStyle name="Normal 11 4 2 4 2 5 3" xfId="28369"/>
    <cellStyle name="Normal 11 4 2 4 2 5 4" xfId="38531"/>
    <cellStyle name="Normal 11 4 2 4 2 6" xfId="8473"/>
    <cellStyle name="Normal 11 4 2 4 2 6 2" xfId="18709"/>
    <cellStyle name="Normal 11 4 2 4 2 6 2 2" xfId="50246"/>
    <cellStyle name="Normal 11 4 2 4 2 6 3" xfId="31699"/>
    <cellStyle name="Normal 11 4 2 4 2 6 4" xfId="40028"/>
    <cellStyle name="Normal 11 4 2 4 2 7" xfId="11253"/>
    <cellStyle name="Normal 11 4 2 4 2 7 2" xfId="21481"/>
    <cellStyle name="Normal 11 4 2 4 2 7 2 2" xfId="53018"/>
    <cellStyle name="Normal 11 4 2 4 2 7 3" xfId="42800"/>
    <cellStyle name="Normal 11 4 2 4 2 8" xfId="14114"/>
    <cellStyle name="Normal 11 4 2 4 2 8 2" xfId="45658"/>
    <cellStyle name="Normal 11 4 2 4 2 9" xfId="25039"/>
    <cellStyle name="Normal 11 4 2 4 3" xfId="4085"/>
    <cellStyle name="Normal 11 4 2 4 3 2" xfId="5149"/>
    <cellStyle name="Normal 11 4 2 4 3 2 2" xfId="8014"/>
    <cellStyle name="Normal 11 4 2 4 3 2 2 2" xfId="18252"/>
    <cellStyle name="Normal 11 4 2 4 3 2 2 2 2" xfId="31075"/>
    <cellStyle name="Normal 11 4 2 4 3 2 2 2 3" xfId="49789"/>
    <cellStyle name="Normal 11 4 2 4 3 2 2 3" xfId="24541"/>
    <cellStyle name="Normal 11 4 2 4 3 2 2 3 2" xfId="34403"/>
    <cellStyle name="Normal 11 4 2 4 3 2 2 3 3" xfId="56071"/>
    <cellStyle name="Normal 11 4 2 4 3 2 2 4" xfId="27743"/>
    <cellStyle name="Normal 11 4 2 4 3 2 2 5" xfId="39571"/>
    <cellStyle name="Normal 11 4 2 4 3 2 3" xfId="9861"/>
    <cellStyle name="Normal 11 4 2 4 3 2 3 2" xfId="20094"/>
    <cellStyle name="Normal 11 4 2 4 3 2 3 2 2" xfId="51631"/>
    <cellStyle name="Normal 11 4 2 4 3 2 3 3" xfId="29411"/>
    <cellStyle name="Normal 11 4 2 4 3 2 3 4" xfId="41413"/>
    <cellStyle name="Normal 11 4 2 4 3 2 4" xfId="12638"/>
    <cellStyle name="Normal 11 4 2 4 3 2 4 2" xfId="22866"/>
    <cellStyle name="Normal 11 4 2 4 3 2 4 2 2" xfId="54403"/>
    <cellStyle name="Normal 11 4 2 4 3 2 4 3" xfId="32739"/>
    <cellStyle name="Normal 11 4 2 4 3 2 4 4" xfId="44185"/>
    <cellStyle name="Normal 11 4 2 4 3 2 5" xfId="15642"/>
    <cellStyle name="Normal 11 4 2 4 3 2 5 2" xfId="47181"/>
    <cellStyle name="Normal 11 4 2 4 3 2 6" xfId="26079"/>
    <cellStyle name="Normal 11 4 2 4 3 2 7" xfId="36977"/>
    <cellStyle name="Normal 11 4 2 4 3 3" xfId="6077"/>
    <cellStyle name="Normal 11 4 2 4 3 3 2" xfId="10785"/>
    <cellStyle name="Normal 11 4 2 4 3 3 2 2" xfId="21018"/>
    <cellStyle name="Normal 11 4 2 4 3 3 2 2 2" xfId="52555"/>
    <cellStyle name="Normal 11 4 2 4 3 3 2 3" xfId="30243"/>
    <cellStyle name="Normal 11 4 2 4 3 3 2 4" xfId="42337"/>
    <cellStyle name="Normal 11 4 2 4 3 3 3" xfId="13562"/>
    <cellStyle name="Normal 11 4 2 4 3 3 3 2" xfId="23790"/>
    <cellStyle name="Normal 11 4 2 4 3 3 3 2 2" xfId="55327"/>
    <cellStyle name="Normal 11 4 2 4 3 3 3 3" xfId="33571"/>
    <cellStyle name="Normal 11 4 2 4 3 3 3 4" xfId="45109"/>
    <cellStyle name="Normal 11 4 2 4 3 3 4" xfId="16566"/>
    <cellStyle name="Normal 11 4 2 4 3 3 4 2" xfId="48105"/>
    <cellStyle name="Normal 11 4 2 4 3 3 5" xfId="26911"/>
    <cellStyle name="Normal 11 4 2 4 3 3 6" xfId="37901"/>
    <cellStyle name="Normal 11 4 2 4 3 4" xfId="7162"/>
    <cellStyle name="Normal 11 4 2 4 3 4 2" xfId="17419"/>
    <cellStyle name="Normal 11 4 2 4 3 4 2 2" xfId="48956"/>
    <cellStyle name="Normal 11 4 2 4 3 4 3" xfId="28579"/>
    <cellStyle name="Normal 11 4 2 4 3 4 4" xfId="38739"/>
    <cellStyle name="Normal 11 4 2 4 3 5" xfId="8937"/>
    <cellStyle name="Normal 11 4 2 4 3 5 2" xfId="19170"/>
    <cellStyle name="Normal 11 4 2 4 3 5 2 2" xfId="50707"/>
    <cellStyle name="Normal 11 4 2 4 3 5 3" xfId="31907"/>
    <cellStyle name="Normal 11 4 2 4 3 5 4" xfId="40489"/>
    <cellStyle name="Normal 11 4 2 4 3 6" xfId="11714"/>
    <cellStyle name="Normal 11 4 2 4 3 6 2" xfId="21942"/>
    <cellStyle name="Normal 11 4 2 4 3 6 2 2" xfId="53479"/>
    <cellStyle name="Normal 11 4 2 4 3 6 3" xfId="43261"/>
    <cellStyle name="Normal 11 4 2 4 3 7" xfId="14707"/>
    <cellStyle name="Normal 11 4 2 4 3 7 2" xfId="46246"/>
    <cellStyle name="Normal 11 4 2 4 3 8" xfId="25247"/>
    <cellStyle name="Normal 11 4 2 4 3 9" xfId="36053"/>
    <cellStyle name="Normal 11 4 2 4 4" xfId="4685"/>
    <cellStyle name="Normal 11 4 2 4 4 2" xfId="7596"/>
    <cellStyle name="Normal 11 4 2 4 4 2 2" xfId="17836"/>
    <cellStyle name="Normal 11 4 2 4 4 2 2 2" xfId="30659"/>
    <cellStyle name="Normal 11 4 2 4 4 2 2 3" xfId="49373"/>
    <cellStyle name="Normal 11 4 2 4 4 2 3" xfId="24214"/>
    <cellStyle name="Normal 11 4 2 4 4 2 3 2" xfId="33987"/>
    <cellStyle name="Normal 11 4 2 4 4 2 3 3" xfId="55750"/>
    <cellStyle name="Normal 11 4 2 4 4 2 4" xfId="27327"/>
    <cellStyle name="Normal 11 4 2 4 4 2 5" xfId="39155"/>
    <cellStyle name="Normal 11 4 2 4 4 3" xfId="9399"/>
    <cellStyle name="Normal 11 4 2 4 4 3 2" xfId="19632"/>
    <cellStyle name="Normal 11 4 2 4 4 3 2 2" xfId="51169"/>
    <cellStyle name="Normal 11 4 2 4 4 3 3" xfId="28995"/>
    <cellStyle name="Normal 11 4 2 4 4 3 4" xfId="40951"/>
    <cellStyle name="Normal 11 4 2 4 4 4" xfId="12176"/>
    <cellStyle name="Normal 11 4 2 4 4 4 2" xfId="22404"/>
    <cellStyle name="Normal 11 4 2 4 4 4 2 2" xfId="53941"/>
    <cellStyle name="Normal 11 4 2 4 4 4 3" xfId="32323"/>
    <cellStyle name="Normal 11 4 2 4 4 4 4" xfId="43723"/>
    <cellStyle name="Normal 11 4 2 4 4 5" xfId="15179"/>
    <cellStyle name="Normal 11 4 2 4 4 5 2" xfId="46718"/>
    <cellStyle name="Normal 11 4 2 4 4 6" xfId="25663"/>
    <cellStyle name="Normal 11 4 2 4 4 7" xfId="36515"/>
    <cellStyle name="Normal 11 4 2 4 5" xfId="5613"/>
    <cellStyle name="Normal 11 4 2 4 5 2" xfId="10323"/>
    <cellStyle name="Normal 11 4 2 4 5 2 2" xfId="20556"/>
    <cellStyle name="Normal 11 4 2 4 5 2 2 2" xfId="52093"/>
    <cellStyle name="Normal 11 4 2 4 5 2 3" xfId="29827"/>
    <cellStyle name="Normal 11 4 2 4 5 2 4" xfId="41875"/>
    <cellStyle name="Normal 11 4 2 4 5 3" xfId="13100"/>
    <cellStyle name="Normal 11 4 2 4 5 3 2" xfId="23328"/>
    <cellStyle name="Normal 11 4 2 4 5 3 2 2" xfId="54865"/>
    <cellStyle name="Normal 11 4 2 4 5 3 3" xfId="33155"/>
    <cellStyle name="Normal 11 4 2 4 5 3 4" xfId="44647"/>
    <cellStyle name="Normal 11 4 2 4 5 4" xfId="16104"/>
    <cellStyle name="Normal 11 4 2 4 5 4 2" xfId="47643"/>
    <cellStyle name="Normal 11 4 2 4 5 5" xfId="26495"/>
    <cellStyle name="Normal 11 4 2 4 5 6" xfId="37439"/>
    <cellStyle name="Normal 11 4 2 4 6" xfId="6527"/>
    <cellStyle name="Normal 11 4 2 4 6 2" xfId="16993"/>
    <cellStyle name="Normal 11 4 2 4 6 2 2" xfId="48531"/>
    <cellStyle name="Normal 11 4 2 4 6 3" xfId="28161"/>
    <cellStyle name="Normal 11 4 2 4 6 4" xfId="38323"/>
    <cellStyle name="Normal 11 4 2 4 7" xfId="8472"/>
    <cellStyle name="Normal 11 4 2 4 7 2" xfId="18708"/>
    <cellStyle name="Normal 11 4 2 4 7 2 2" xfId="50245"/>
    <cellStyle name="Normal 11 4 2 4 7 3" xfId="31491"/>
    <cellStyle name="Normal 11 4 2 4 7 4" xfId="40027"/>
    <cellStyle name="Normal 11 4 2 4 8" xfId="11252"/>
    <cellStyle name="Normal 11 4 2 4 8 2" xfId="21480"/>
    <cellStyle name="Normal 11 4 2 4 8 2 2" xfId="53017"/>
    <cellStyle name="Normal 11 4 2 4 8 3" xfId="42799"/>
    <cellStyle name="Normal 11 4 2 4 9" xfId="14113"/>
    <cellStyle name="Normal 11 4 2 4 9 2" xfId="45657"/>
    <cellStyle name="Normal 11 4 2 5" xfId="1323"/>
    <cellStyle name="Normal 11 4 2 5 10" xfId="35593"/>
    <cellStyle name="Normal 11 4 2 5 2" xfId="4087"/>
    <cellStyle name="Normal 11 4 2 5 2 2" xfId="5151"/>
    <cellStyle name="Normal 11 4 2 5 2 2 2" xfId="8215"/>
    <cellStyle name="Normal 11 4 2 5 2 2 2 2" xfId="18453"/>
    <cellStyle name="Normal 11 4 2 5 2 2 2 2 2" xfId="31276"/>
    <cellStyle name="Normal 11 4 2 5 2 2 2 2 3" xfId="49990"/>
    <cellStyle name="Normal 11 4 2 5 2 2 2 3" xfId="24211"/>
    <cellStyle name="Normal 11 4 2 5 2 2 2 3 2" xfId="34604"/>
    <cellStyle name="Normal 11 4 2 5 2 2 2 3 3" xfId="55747"/>
    <cellStyle name="Normal 11 4 2 5 2 2 2 4" xfId="27944"/>
    <cellStyle name="Normal 11 4 2 5 2 2 2 5" xfId="39772"/>
    <cellStyle name="Normal 11 4 2 5 2 2 3" xfId="9863"/>
    <cellStyle name="Normal 11 4 2 5 2 2 3 2" xfId="20096"/>
    <cellStyle name="Normal 11 4 2 5 2 2 3 2 2" xfId="51633"/>
    <cellStyle name="Normal 11 4 2 5 2 2 3 3" xfId="29612"/>
    <cellStyle name="Normal 11 4 2 5 2 2 3 4" xfId="41415"/>
    <cellStyle name="Normal 11 4 2 5 2 2 4" xfId="12640"/>
    <cellStyle name="Normal 11 4 2 5 2 2 4 2" xfId="22868"/>
    <cellStyle name="Normal 11 4 2 5 2 2 4 2 2" xfId="54405"/>
    <cellStyle name="Normal 11 4 2 5 2 2 4 3" xfId="32940"/>
    <cellStyle name="Normal 11 4 2 5 2 2 4 4" xfId="44187"/>
    <cellStyle name="Normal 11 4 2 5 2 2 5" xfId="15644"/>
    <cellStyle name="Normal 11 4 2 5 2 2 5 2" xfId="47183"/>
    <cellStyle name="Normal 11 4 2 5 2 2 6" xfId="26280"/>
    <cellStyle name="Normal 11 4 2 5 2 2 7" xfId="36979"/>
    <cellStyle name="Normal 11 4 2 5 2 3" xfId="6079"/>
    <cellStyle name="Normal 11 4 2 5 2 3 2" xfId="10787"/>
    <cellStyle name="Normal 11 4 2 5 2 3 2 2" xfId="21020"/>
    <cellStyle name="Normal 11 4 2 5 2 3 2 2 2" xfId="52557"/>
    <cellStyle name="Normal 11 4 2 5 2 3 2 3" xfId="30444"/>
    <cellStyle name="Normal 11 4 2 5 2 3 2 4" xfId="42339"/>
    <cellStyle name="Normal 11 4 2 5 2 3 3" xfId="13564"/>
    <cellStyle name="Normal 11 4 2 5 2 3 3 2" xfId="23792"/>
    <cellStyle name="Normal 11 4 2 5 2 3 3 2 2" xfId="55329"/>
    <cellStyle name="Normal 11 4 2 5 2 3 3 3" xfId="33772"/>
    <cellStyle name="Normal 11 4 2 5 2 3 3 4" xfId="45111"/>
    <cellStyle name="Normal 11 4 2 5 2 3 4" xfId="16568"/>
    <cellStyle name="Normal 11 4 2 5 2 3 4 2" xfId="48107"/>
    <cellStyle name="Normal 11 4 2 5 2 3 5" xfId="27112"/>
    <cellStyle name="Normal 11 4 2 5 2 3 6" xfId="37903"/>
    <cellStyle name="Normal 11 4 2 5 2 4" xfId="7376"/>
    <cellStyle name="Normal 11 4 2 5 2 4 2" xfId="17621"/>
    <cellStyle name="Normal 11 4 2 5 2 4 2 2" xfId="49158"/>
    <cellStyle name="Normal 11 4 2 5 2 4 3" xfId="28780"/>
    <cellStyle name="Normal 11 4 2 5 2 4 4" xfId="38940"/>
    <cellStyle name="Normal 11 4 2 5 2 5" xfId="8939"/>
    <cellStyle name="Normal 11 4 2 5 2 5 2" xfId="19172"/>
    <cellStyle name="Normal 11 4 2 5 2 5 2 2" xfId="50709"/>
    <cellStyle name="Normal 11 4 2 5 2 5 3" xfId="32108"/>
    <cellStyle name="Normal 11 4 2 5 2 5 4" xfId="40491"/>
    <cellStyle name="Normal 11 4 2 5 2 6" xfId="11716"/>
    <cellStyle name="Normal 11 4 2 5 2 6 2" xfId="21944"/>
    <cellStyle name="Normal 11 4 2 5 2 6 2 2" xfId="53481"/>
    <cellStyle name="Normal 11 4 2 5 2 6 3" xfId="43263"/>
    <cellStyle name="Normal 11 4 2 5 2 7" xfId="14709"/>
    <cellStyle name="Normal 11 4 2 5 2 7 2" xfId="46248"/>
    <cellStyle name="Normal 11 4 2 5 2 8" xfId="25448"/>
    <cellStyle name="Normal 11 4 2 5 2 9" xfId="36055"/>
    <cellStyle name="Normal 11 4 2 5 3" xfId="4687"/>
    <cellStyle name="Normal 11 4 2 5 3 2" xfId="7799"/>
    <cellStyle name="Normal 11 4 2 5 3 2 2" xfId="18037"/>
    <cellStyle name="Normal 11 4 2 5 3 2 2 2" xfId="30860"/>
    <cellStyle name="Normal 11 4 2 5 3 2 2 3" xfId="49574"/>
    <cellStyle name="Normal 11 4 2 5 3 2 3" xfId="24739"/>
    <cellStyle name="Normal 11 4 2 5 3 2 3 2" xfId="34188"/>
    <cellStyle name="Normal 11 4 2 5 3 2 3 3" xfId="56265"/>
    <cellStyle name="Normal 11 4 2 5 3 2 4" xfId="27528"/>
    <cellStyle name="Normal 11 4 2 5 3 2 5" xfId="39356"/>
    <cellStyle name="Normal 11 4 2 5 3 3" xfId="9401"/>
    <cellStyle name="Normal 11 4 2 5 3 3 2" xfId="19634"/>
    <cellStyle name="Normal 11 4 2 5 3 3 2 2" xfId="51171"/>
    <cellStyle name="Normal 11 4 2 5 3 3 3" xfId="29196"/>
    <cellStyle name="Normal 11 4 2 5 3 3 4" xfId="40953"/>
    <cellStyle name="Normal 11 4 2 5 3 4" xfId="12178"/>
    <cellStyle name="Normal 11 4 2 5 3 4 2" xfId="22406"/>
    <cellStyle name="Normal 11 4 2 5 3 4 2 2" xfId="53943"/>
    <cellStyle name="Normal 11 4 2 5 3 4 3" xfId="32524"/>
    <cellStyle name="Normal 11 4 2 5 3 4 4" xfId="43725"/>
    <cellStyle name="Normal 11 4 2 5 3 5" xfId="15181"/>
    <cellStyle name="Normal 11 4 2 5 3 5 2" xfId="46720"/>
    <cellStyle name="Normal 11 4 2 5 3 6" xfId="25864"/>
    <cellStyle name="Normal 11 4 2 5 3 7" xfId="36517"/>
    <cellStyle name="Normal 11 4 2 5 4" xfId="5615"/>
    <cellStyle name="Normal 11 4 2 5 4 2" xfId="10325"/>
    <cellStyle name="Normal 11 4 2 5 4 2 2" xfId="20558"/>
    <cellStyle name="Normal 11 4 2 5 4 2 2 2" xfId="52095"/>
    <cellStyle name="Normal 11 4 2 5 4 2 3" xfId="30028"/>
    <cellStyle name="Normal 11 4 2 5 4 2 4" xfId="41877"/>
    <cellStyle name="Normal 11 4 2 5 4 3" xfId="13102"/>
    <cellStyle name="Normal 11 4 2 5 4 3 2" xfId="23330"/>
    <cellStyle name="Normal 11 4 2 5 4 3 2 2" xfId="54867"/>
    <cellStyle name="Normal 11 4 2 5 4 3 3" xfId="33356"/>
    <cellStyle name="Normal 11 4 2 5 4 3 4" xfId="44649"/>
    <cellStyle name="Normal 11 4 2 5 4 4" xfId="16106"/>
    <cellStyle name="Normal 11 4 2 5 4 4 2" xfId="47645"/>
    <cellStyle name="Normal 11 4 2 5 4 5" xfId="26696"/>
    <cellStyle name="Normal 11 4 2 5 4 6" xfId="37441"/>
    <cellStyle name="Normal 11 4 2 5 5" xfId="6840"/>
    <cellStyle name="Normal 11 4 2 5 5 2" xfId="17199"/>
    <cellStyle name="Normal 11 4 2 5 5 2 2" xfId="48736"/>
    <cellStyle name="Normal 11 4 2 5 5 3" xfId="28362"/>
    <cellStyle name="Normal 11 4 2 5 5 4" xfId="38524"/>
    <cellStyle name="Normal 11 4 2 5 6" xfId="8474"/>
    <cellStyle name="Normal 11 4 2 5 6 2" xfId="18710"/>
    <cellStyle name="Normal 11 4 2 5 6 2 2" xfId="50247"/>
    <cellStyle name="Normal 11 4 2 5 6 3" xfId="31692"/>
    <cellStyle name="Normal 11 4 2 5 6 4" xfId="40029"/>
    <cellStyle name="Normal 11 4 2 5 7" xfId="11254"/>
    <cellStyle name="Normal 11 4 2 5 7 2" xfId="21482"/>
    <cellStyle name="Normal 11 4 2 5 7 2 2" xfId="53019"/>
    <cellStyle name="Normal 11 4 2 5 7 3" xfId="42801"/>
    <cellStyle name="Normal 11 4 2 5 8" xfId="14115"/>
    <cellStyle name="Normal 11 4 2 5 8 2" xfId="45659"/>
    <cellStyle name="Normal 11 4 2 5 9" xfId="25032"/>
    <cellStyle name="Normal 11 4 2 6" xfId="3156"/>
    <cellStyle name="Normal 11 4 2 6 10" xfId="35931"/>
    <cellStyle name="Normal 11 4 2 6 2" xfId="4557"/>
    <cellStyle name="Normal 11 4 2 6 2 2" xfId="5489"/>
    <cellStyle name="Normal 11 4 2 6 2 2 2" xfId="10201"/>
    <cellStyle name="Normal 11 4 2 6 2 2 2 2" xfId="20434"/>
    <cellStyle name="Normal 11 4 2 6 2 2 2 2 2" xfId="51971"/>
    <cellStyle name="Normal 11 4 2 6 2 2 2 3" xfId="31068"/>
    <cellStyle name="Normal 11 4 2 6 2 2 2 4" xfId="41753"/>
    <cellStyle name="Normal 11 4 2 6 2 2 3" xfId="12978"/>
    <cellStyle name="Normal 11 4 2 6 2 2 3 2" xfId="23206"/>
    <cellStyle name="Normal 11 4 2 6 2 2 3 2 2" xfId="54743"/>
    <cellStyle name="Normal 11 4 2 6 2 2 3 3" xfId="34396"/>
    <cellStyle name="Normal 11 4 2 6 2 2 3 4" xfId="44525"/>
    <cellStyle name="Normal 11 4 2 6 2 2 4" xfId="15982"/>
    <cellStyle name="Normal 11 4 2 6 2 2 4 2" xfId="47521"/>
    <cellStyle name="Normal 11 4 2 6 2 2 5" xfId="27736"/>
    <cellStyle name="Normal 11 4 2 6 2 2 6" xfId="37317"/>
    <cellStyle name="Normal 11 4 2 6 2 3" xfId="6417"/>
    <cellStyle name="Normal 11 4 2 6 2 3 2" xfId="11125"/>
    <cellStyle name="Normal 11 4 2 6 2 3 2 2" xfId="21358"/>
    <cellStyle name="Normal 11 4 2 6 2 3 2 2 2" xfId="52895"/>
    <cellStyle name="Normal 11 4 2 6 2 3 2 3" xfId="42677"/>
    <cellStyle name="Normal 11 4 2 6 2 3 3" xfId="13902"/>
    <cellStyle name="Normal 11 4 2 6 2 3 3 2" xfId="24130"/>
    <cellStyle name="Normal 11 4 2 6 2 3 3 2 2" xfId="55667"/>
    <cellStyle name="Normal 11 4 2 6 2 3 3 3" xfId="45449"/>
    <cellStyle name="Normal 11 4 2 6 2 3 4" xfId="16906"/>
    <cellStyle name="Normal 11 4 2 6 2 3 4 2" xfId="48445"/>
    <cellStyle name="Normal 11 4 2 6 2 3 5" xfId="29404"/>
    <cellStyle name="Normal 11 4 2 6 2 3 6" xfId="38241"/>
    <cellStyle name="Normal 11 4 2 6 2 4" xfId="8007"/>
    <cellStyle name="Normal 11 4 2 6 2 4 2" xfId="18245"/>
    <cellStyle name="Normal 11 4 2 6 2 4 2 2" xfId="49782"/>
    <cellStyle name="Normal 11 4 2 6 2 4 3" xfId="32732"/>
    <cellStyle name="Normal 11 4 2 6 2 4 4" xfId="39564"/>
    <cellStyle name="Normal 11 4 2 6 2 5" xfId="9277"/>
    <cellStyle name="Normal 11 4 2 6 2 5 2" xfId="19510"/>
    <cellStyle name="Normal 11 4 2 6 2 5 2 2" xfId="51047"/>
    <cellStyle name="Normal 11 4 2 6 2 5 3" xfId="40829"/>
    <cellStyle name="Normal 11 4 2 6 2 6" xfId="12054"/>
    <cellStyle name="Normal 11 4 2 6 2 6 2" xfId="22282"/>
    <cellStyle name="Normal 11 4 2 6 2 6 2 2" xfId="53819"/>
    <cellStyle name="Normal 11 4 2 6 2 6 3" xfId="43601"/>
    <cellStyle name="Normal 11 4 2 6 2 7" xfId="15056"/>
    <cellStyle name="Normal 11 4 2 6 2 7 2" xfId="46595"/>
    <cellStyle name="Normal 11 4 2 6 2 8" xfId="26072"/>
    <cellStyle name="Normal 11 4 2 6 2 9" xfId="36393"/>
    <cellStyle name="Normal 11 4 2 6 3" xfId="5026"/>
    <cellStyle name="Normal 11 4 2 6 3 2" xfId="9739"/>
    <cellStyle name="Normal 11 4 2 6 3 2 2" xfId="19972"/>
    <cellStyle name="Normal 11 4 2 6 3 2 2 2" xfId="51509"/>
    <cellStyle name="Normal 11 4 2 6 3 2 3" xfId="30236"/>
    <cellStyle name="Normal 11 4 2 6 3 2 4" xfId="41291"/>
    <cellStyle name="Normal 11 4 2 6 3 3" xfId="12516"/>
    <cellStyle name="Normal 11 4 2 6 3 3 2" xfId="22744"/>
    <cellStyle name="Normal 11 4 2 6 3 3 2 2" xfId="54281"/>
    <cellStyle name="Normal 11 4 2 6 3 3 3" xfId="33564"/>
    <cellStyle name="Normal 11 4 2 6 3 3 4" xfId="44063"/>
    <cellStyle name="Normal 11 4 2 6 3 4" xfId="15520"/>
    <cellStyle name="Normal 11 4 2 6 3 4 2" xfId="47059"/>
    <cellStyle name="Normal 11 4 2 6 3 5" xfId="26904"/>
    <cellStyle name="Normal 11 4 2 6 3 6" xfId="36855"/>
    <cellStyle name="Normal 11 4 2 6 4" xfId="5955"/>
    <cellStyle name="Normal 11 4 2 6 4 2" xfId="10663"/>
    <cellStyle name="Normal 11 4 2 6 4 2 2" xfId="20896"/>
    <cellStyle name="Normal 11 4 2 6 4 2 2 2" xfId="52433"/>
    <cellStyle name="Normal 11 4 2 6 4 2 3" xfId="42215"/>
    <cellStyle name="Normal 11 4 2 6 4 3" xfId="13440"/>
    <cellStyle name="Normal 11 4 2 6 4 3 2" xfId="23668"/>
    <cellStyle name="Normal 11 4 2 6 4 3 2 2" xfId="55205"/>
    <cellStyle name="Normal 11 4 2 6 4 3 3" xfId="44987"/>
    <cellStyle name="Normal 11 4 2 6 4 4" xfId="16444"/>
    <cellStyle name="Normal 11 4 2 6 4 4 2" xfId="47983"/>
    <cellStyle name="Normal 11 4 2 6 4 5" xfId="28572"/>
    <cellStyle name="Normal 11 4 2 6 4 6" xfId="37779"/>
    <cellStyle name="Normal 11 4 2 6 5" xfId="7155"/>
    <cellStyle name="Normal 11 4 2 6 5 2" xfId="17412"/>
    <cellStyle name="Normal 11 4 2 6 5 2 2" xfId="48949"/>
    <cellStyle name="Normal 11 4 2 6 5 3" xfId="31900"/>
    <cellStyle name="Normal 11 4 2 6 5 4" xfId="38732"/>
    <cellStyle name="Normal 11 4 2 6 6" xfId="8813"/>
    <cellStyle name="Normal 11 4 2 6 6 2" xfId="19048"/>
    <cellStyle name="Normal 11 4 2 6 6 2 2" xfId="50585"/>
    <cellStyle name="Normal 11 4 2 6 6 3" xfId="40367"/>
    <cellStyle name="Normal 11 4 2 6 7" xfId="11592"/>
    <cellStyle name="Normal 11 4 2 6 7 2" xfId="21820"/>
    <cellStyle name="Normal 11 4 2 6 7 2 2" xfId="53357"/>
    <cellStyle name="Normal 11 4 2 6 7 3" xfId="43139"/>
    <cellStyle name="Normal 11 4 2 6 8" xfId="14545"/>
    <cellStyle name="Normal 11 4 2 6 8 2" xfId="46084"/>
    <cellStyle name="Normal 11 4 2 6 9" xfId="25240"/>
    <cellStyle name="Normal 11 4 2 7" xfId="4072"/>
    <cellStyle name="Normal 11 4 2 7 2" xfId="5136"/>
    <cellStyle name="Normal 11 4 2 7 2 2" xfId="9848"/>
    <cellStyle name="Normal 11 4 2 7 2 2 2" xfId="20081"/>
    <cellStyle name="Normal 11 4 2 7 2 2 2 2" xfId="51618"/>
    <cellStyle name="Normal 11 4 2 7 2 2 3" xfId="30652"/>
    <cellStyle name="Normal 11 4 2 7 2 2 4" xfId="41400"/>
    <cellStyle name="Normal 11 4 2 7 2 3" xfId="12625"/>
    <cellStyle name="Normal 11 4 2 7 2 3 2" xfId="22853"/>
    <cellStyle name="Normal 11 4 2 7 2 3 2 2" xfId="54390"/>
    <cellStyle name="Normal 11 4 2 7 2 3 3" xfId="33980"/>
    <cellStyle name="Normal 11 4 2 7 2 3 4" xfId="44172"/>
    <cellStyle name="Normal 11 4 2 7 2 4" xfId="15629"/>
    <cellStyle name="Normal 11 4 2 7 2 4 2" xfId="47168"/>
    <cellStyle name="Normal 11 4 2 7 2 5" xfId="27320"/>
    <cellStyle name="Normal 11 4 2 7 2 6" xfId="36964"/>
    <cellStyle name="Normal 11 4 2 7 3" xfId="6064"/>
    <cellStyle name="Normal 11 4 2 7 3 2" xfId="10772"/>
    <cellStyle name="Normal 11 4 2 7 3 2 2" xfId="21005"/>
    <cellStyle name="Normal 11 4 2 7 3 2 2 2" xfId="52542"/>
    <cellStyle name="Normal 11 4 2 7 3 2 3" xfId="42324"/>
    <cellStyle name="Normal 11 4 2 7 3 3" xfId="13549"/>
    <cellStyle name="Normal 11 4 2 7 3 3 2" xfId="23777"/>
    <cellStyle name="Normal 11 4 2 7 3 3 2 2" xfId="55314"/>
    <cellStyle name="Normal 11 4 2 7 3 3 3" xfId="45096"/>
    <cellStyle name="Normal 11 4 2 7 3 4" xfId="16553"/>
    <cellStyle name="Normal 11 4 2 7 3 4 2" xfId="48092"/>
    <cellStyle name="Normal 11 4 2 7 3 5" xfId="28988"/>
    <cellStyle name="Normal 11 4 2 7 3 6" xfId="37888"/>
    <cellStyle name="Normal 11 4 2 7 4" xfId="7589"/>
    <cellStyle name="Normal 11 4 2 7 4 2" xfId="17829"/>
    <cellStyle name="Normal 11 4 2 7 4 2 2" xfId="49366"/>
    <cellStyle name="Normal 11 4 2 7 4 3" xfId="32316"/>
    <cellStyle name="Normal 11 4 2 7 4 4" xfId="39148"/>
    <cellStyle name="Normal 11 4 2 7 5" xfId="8924"/>
    <cellStyle name="Normal 11 4 2 7 5 2" xfId="19157"/>
    <cellStyle name="Normal 11 4 2 7 5 2 2" xfId="50694"/>
    <cellStyle name="Normal 11 4 2 7 5 3" xfId="40476"/>
    <cellStyle name="Normal 11 4 2 7 6" xfId="11701"/>
    <cellStyle name="Normal 11 4 2 7 6 2" xfId="21929"/>
    <cellStyle name="Normal 11 4 2 7 6 2 2" xfId="53466"/>
    <cellStyle name="Normal 11 4 2 7 6 3" xfId="43248"/>
    <cellStyle name="Normal 11 4 2 7 7" xfId="14694"/>
    <cellStyle name="Normal 11 4 2 7 7 2" xfId="46233"/>
    <cellStyle name="Normal 11 4 2 7 8" xfId="25656"/>
    <cellStyle name="Normal 11 4 2 7 9" xfId="36040"/>
    <cellStyle name="Normal 11 4 2 8" xfId="4672"/>
    <cellStyle name="Normal 11 4 2 8 2" xfId="9386"/>
    <cellStyle name="Normal 11 4 2 8 2 2" xfId="19619"/>
    <cellStyle name="Normal 11 4 2 8 2 2 2" xfId="51156"/>
    <cellStyle name="Normal 11 4 2 8 2 3" xfId="29820"/>
    <cellStyle name="Normal 11 4 2 8 2 4" xfId="40938"/>
    <cellStyle name="Normal 11 4 2 8 3" xfId="12163"/>
    <cellStyle name="Normal 11 4 2 8 3 2" xfId="22391"/>
    <cellStyle name="Normal 11 4 2 8 3 2 2" xfId="53928"/>
    <cellStyle name="Normal 11 4 2 8 3 3" xfId="33148"/>
    <cellStyle name="Normal 11 4 2 8 3 4" xfId="43710"/>
    <cellStyle name="Normal 11 4 2 8 4" xfId="15166"/>
    <cellStyle name="Normal 11 4 2 8 4 2" xfId="46705"/>
    <cellStyle name="Normal 11 4 2 8 5" xfId="26488"/>
    <cellStyle name="Normal 11 4 2 8 6" xfId="36502"/>
    <cellStyle name="Normal 11 4 2 9" xfId="5600"/>
    <cellStyle name="Normal 11 4 2 9 2" xfId="10310"/>
    <cellStyle name="Normal 11 4 2 9 2 2" xfId="20543"/>
    <cellStyle name="Normal 11 4 2 9 2 2 2" xfId="52080"/>
    <cellStyle name="Normal 11 4 2 9 2 3" xfId="41862"/>
    <cellStyle name="Normal 11 4 2 9 3" xfId="13087"/>
    <cellStyle name="Normal 11 4 2 9 3 2" xfId="23315"/>
    <cellStyle name="Normal 11 4 2 9 3 2 2" xfId="54852"/>
    <cellStyle name="Normal 11 4 2 9 3 3" xfId="44634"/>
    <cellStyle name="Normal 11 4 2 9 4" xfId="16091"/>
    <cellStyle name="Normal 11 4 2 9 4 2" xfId="47630"/>
    <cellStyle name="Normal 11 4 2 9 5" xfId="28154"/>
    <cellStyle name="Normal 11 4 2 9 6" xfId="37426"/>
    <cellStyle name="Normal 11 4 3" xfId="1324"/>
    <cellStyle name="Normal 11 4 3 10" xfId="8475"/>
    <cellStyle name="Normal 11 4 3 10 2" xfId="18711"/>
    <cellStyle name="Normal 11 4 3 10 2 2" xfId="50248"/>
    <cellStyle name="Normal 11 4 3 10 3" xfId="40030"/>
    <cellStyle name="Normal 11 4 3 11" xfId="11255"/>
    <cellStyle name="Normal 11 4 3 11 2" xfId="21483"/>
    <cellStyle name="Normal 11 4 3 11 2 2" xfId="53020"/>
    <cellStyle name="Normal 11 4 3 11 3" xfId="42802"/>
    <cellStyle name="Normal 11 4 3 12" xfId="14116"/>
    <cellStyle name="Normal 11 4 3 12 2" xfId="45660"/>
    <cellStyle name="Normal 11 4 3 13" xfId="24831"/>
    <cellStyle name="Normal 11 4 3 14" xfId="35594"/>
    <cellStyle name="Normal 11 4 3 2" xfId="1325"/>
    <cellStyle name="Normal 11 4 3 2 10" xfId="14117"/>
    <cellStyle name="Normal 11 4 3 2 10 2" xfId="45661"/>
    <cellStyle name="Normal 11 4 3 2 11" xfId="24832"/>
    <cellStyle name="Normal 11 4 3 2 12" xfId="35595"/>
    <cellStyle name="Normal 11 4 3 2 2" xfId="1326"/>
    <cellStyle name="Normal 11 4 3 2 2 10" xfId="24833"/>
    <cellStyle name="Normal 11 4 3 2 2 11" xfId="35596"/>
    <cellStyle name="Normal 11 4 3 2 2 2" xfId="1327"/>
    <cellStyle name="Normal 11 4 3 2 2 2 10" xfId="35597"/>
    <cellStyle name="Normal 11 4 3 2 2 2 2" xfId="4091"/>
    <cellStyle name="Normal 11 4 3 2 2 2 2 2" xfId="5155"/>
    <cellStyle name="Normal 11 4 3 2 2 2 2 2 2" xfId="8225"/>
    <cellStyle name="Normal 11 4 3 2 2 2 2 2 2 2" xfId="18463"/>
    <cellStyle name="Normal 11 4 3 2 2 2 2 2 2 2 2" xfId="31286"/>
    <cellStyle name="Normal 11 4 3 2 2 2 2 2 2 2 3" xfId="50000"/>
    <cellStyle name="Normal 11 4 3 2 2 2 2 2 2 3" xfId="24567"/>
    <cellStyle name="Normal 11 4 3 2 2 2 2 2 2 3 2" xfId="34614"/>
    <cellStyle name="Normal 11 4 3 2 2 2 2 2 2 3 3" xfId="56096"/>
    <cellStyle name="Normal 11 4 3 2 2 2 2 2 2 4" xfId="27954"/>
    <cellStyle name="Normal 11 4 3 2 2 2 2 2 2 5" xfId="39782"/>
    <cellStyle name="Normal 11 4 3 2 2 2 2 2 3" xfId="9867"/>
    <cellStyle name="Normal 11 4 3 2 2 2 2 2 3 2" xfId="20100"/>
    <cellStyle name="Normal 11 4 3 2 2 2 2 2 3 2 2" xfId="51637"/>
    <cellStyle name="Normal 11 4 3 2 2 2 2 2 3 3" xfId="29622"/>
    <cellStyle name="Normal 11 4 3 2 2 2 2 2 3 4" xfId="41419"/>
    <cellStyle name="Normal 11 4 3 2 2 2 2 2 4" xfId="12644"/>
    <cellStyle name="Normal 11 4 3 2 2 2 2 2 4 2" xfId="22872"/>
    <cellStyle name="Normal 11 4 3 2 2 2 2 2 4 2 2" xfId="54409"/>
    <cellStyle name="Normal 11 4 3 2 2 2 2 2 4 3" xfId="32950"/>
    <cellStyle name="Normal 11 4 3 2 2 2 2 2 4 4" xfId="44191"/>
    <cellStyle name="Normal 11 4 3 2 2 2 2 2 5" xfId="15648"/>
    <cellStyle name="Normal 11 4 3 2 2 2 2 2 5 2" xfId="47187"/>
    <cellStyle name="Normal 11 4 3 2 2 2 2 2 6" xfId="26290"/>
    <cellStyle name="Normal 11 4 3 2 2 2 2 2 7" xfId="36983"/>
    <cellStyle name="Normal 11 4 3 2 2 2 2 3" xfId="6083"/>
    <cellStyle name="Normal 11 4 3 2 2 2 2 3 2" xfId="10791"/>
    <cellStyle name="Normal 11 4 3 2 2 2 2 3 2 2" xfId="21024"/>
    <cellStyle name="Normal 11 4 3 2 2 2 2 3 2 2 2" xfId="52561"/>
    <cellStyle name="Normal 11 4 3 2 2 2 2 3 2 3" xfId="30454"/>
    <cellStyle name="Normal 11 4 3 2 2 2 2 3 2 4" xfId="42343"/>
    <cellStyle name="Normal 11 4 3 2 2 2 2 3 3" xfId="13568"/>
    <cellStyle name="Normal 11 4 3 2 2 2 2 3 3 2" xfId="23796"/>
    <cellStyle name="Normal 11 4 3 2 2 2 2 3 3 2 2" xfId="55333"/>
    <cellStyle name="Normal 11 4 3 2 2 2 2 3 3 3" xfId="33782"/>
    <cellStyle name="Normal 11 4 3 2 2 2 2 3 3 4" xfId="45115"/>
    <cellStyle name="Normal 11 4 3 2 2 2 2 3 4" xfId="16572"/>
    <cellStyle name="Normal 11 4 3 2 2 2 2 3 4 2" xfId="48111"/>
    <cellStyle name="Normal 11 4 3 2 2 2 2 3 5" xfId="27122"/>
    <cellStyle name="Normal 11 4 3 2 2 2 2 3 6" xfId="37907"/>
    <cellStyle name="Normal 11 4 3 2 2 2 2 4" xfId="7386"/>
    <cellStyle name="Normal 11 4 3 2 2 2 2 4 2" xfId="17631"/>
    <cellStyle name="Normal 11 4 3 2 2 2 2 4 2 2" xfId="49168"/>
    <cellStyle name="Normal 11 4 3 2 2 2 2 4 3" xfId="28790"/>
    <cellStyle name="Normal 11 4 3 2 2 2 2 4 4" xfId="38950"/>
    <cellStyle name="Normal 11 4 3 2 2 2 2 5" xfId="8943"/>
    <cellStyle name="Normal 11 4 3 2 2 2 2 5 2" xfId="19176"/>
    <cellStyle name="Normal 11 4 3 2 2 2 2 5 2 2" xfId="50713"/>
    <cellStyle name="Normal 11 4 3 2 2 2 2 5 3" xfId="32118"/>
    <cellStyle name="Normal 11 4 3 2 2 2 2 5 4" xfId="40495"/>
    <cellStyle name="Normal 11 4 3 2 2 2 2 6" xfId="11720"/>
    <cellStyle name="Normal 11 4 3 2 2 2 2 6 2" xfId="21948"/>
    <cellStyle name="Normal 11 4 3 2 2 2 2 6 2 2" xfId="53485"/>
    <cellStyle name="Normal 11 4 3 2 2 2 2 6 3" xfId="43267"/>
    <cellStyle name="Normal 11 4 3 2 2 2 2 7" xfId="14713"/>
    <cellStyle name="Normal 11 4 3 2 2 2 2 7 2" xfId="46252"/>
    <cellStyle name="Normal 11 4 3 2 2 2 2 8" xfId="25458"/>
    <cellStyle name="Normal 11 4 3 2 2 2 2 9" xfId="36059"/>
    <cellStyle name="Normal 11 4 3 2 2 2 3" xfId="4691"/>
    <cellStyle name="Normal 11 4 3 2 2 2 3 2" xfId="7809"/>
    <cellStyle name="Normal 11 4 3 2 2 2 3 2 2" xfId="18047"/>
    <cellStyle name="Normal 11 4 3 2 2 2 3 2 2 2" xfId="30870"/>
    <cellStyle name="Normal 11 4 3 2 2 2 3 2 2 3" xfId="49584"/>
    <cellStyle name="Normal 11 4 3 2 2 2 3 2 3" xfId="16947"/>
    <cellStyle name="Normal 11 4 3 2 2 2 3 2 3 2" xfId="34198"/>
    <cellStyle name="Normal 11 4 3 2 2 2 3 2 3 3" xfId="48486"/>
    <cellStyle name="Normal 11 4 3 2 2 2 3 2 4" xfId="27538"/>
    <cellStyle name="Normal 11 4 3 2 2 2 3 2 5" xfId="39366"/>
    <cellStyle name="Normal 11 4 3 2 2 2 3 3" xfId="9405"/>
    <cellStyle name="Normal 11 4 3 2 2 2 3 3 2" xfId="19638"/>
    <cellStyle name="Normal 11 4 3 2 2 2 3 3 2 2" xfId="51175"/>
    <cellStyle name="Normal 11 4 3 2 2 2 3 3 3" xfId="29206"/>
    <cellStyle name="Normal 11 4 3 2 2 2 3 3 4" xfId="40957"/>
    <cellStyle name="Normal 11 4 3 2 2 2 3 4" xfId="12182"/>
    <cellStyle name="Normal 11 4 3 2 2 2 3 4 2" xfId="22410"/>
    <cellStyle name="Normal 11 4 3 2 2 2 3 4 2 2" xfId="53947"/>
    <cellStyle name="Normal 11 4 3 2 2 2 3 4 3" xfId="32534"/>
    <cellStyle name="Normal 11 4 3 2 2 2 3 4 4" xfId="43729"/>
    <cellStyle name="Normal 11 4 3 2 2 2 3 5" xfId="15185"/>
    <cellStyle name="Normal 11 4 3 2 2 2 3 5 2" xfId="46724"/>
    <cellStyle name="Normal 11 4 3 2 2 2 3 6" xfId="25874"/>
    <cellStyle name="Normal 11 4 3 2 2 2 3 7" xfId="36521"/>
    <cellStyle name="Normal 11 4 3 2 2 2 4" xfId="5619"/>
    <cellStyle name="Normal 11 4 3 2 2 2 4 2" xfId="10329"/>
    <cellStyle name="Normal 11 4 3 2 2 2 4 2 2" xfId="20562"/>
    <cellStyle name="Normal 11 4 3 2 2 2 4 2 2 2" xfId="52099"/>
    <cellStyle name="Normal 11 4 3 2 2 2 4 2 3" xfId="30038"/>
    <cellStyle name="Normal 11 4 3 2 2 2 4 2 4" xfId="41881"/>
    <cellStyle name="Normal 11 4 3 2 2 2 4 3" xfId="13106"/>
    <cellStyle name="Normal 11 4 3 2 2 2 4 3 2" xfId="23334"/>
    <cellStyle name="Normal 11 4 3 2 2 2 4 3 2 2" xfId="54871"/>
    <cellStyle name="Normal 11 4 3 2 2 2 4 3 3" xfId="33366"/>
    <cellStyle name="Normal 11 4 3 2 2 2 4 3 4" xfId="44653"/>
    <cellStyle name="Normal 11 4 3 2 2 2 4 4" xfId="16110"/>
    <cellStyle name="Normal 11 4 3 2 2 2 4 4 2" xfId="47649"/>
    <cellStyle name="Normal 11 4 3 2 2 2 4 5" xfId="26706"/>
    <cellStyle name="Normal 11 4 3 2 2 2 4 6" xfId="37445"/>
    <cellStyle name="Normal 11 4 3 2 2 2 5" xfId="6850"/>
    <cellStyle name="Normal 11 4 3 2 2 2 5 2" xfId="17209"/>
    <cellStyle name="Normal 11 4 3 2 2 2 5 2 2" xfId="48746"/>
    <cellStyle name="Normal 11 4 3 2 2 2 5 3" xfId="28372"/>
    <cellStyle name="Normal 11 4 3 2 2 2 5 4" xfId="38534"/>
    <cellStyle name="Normal 11 4 3 2 2 2 6" xfId="8478"/>
    <cellStyle name="Normal 11 4 3 2 2 2 6 2" xfId="18714"/>
    <cellStyle name="Normal 11 4 3 2 2 2 6 2 2" xfId="50251"/>
    <cellStyle name="Normal 11 4 3 2 2 2 6 3" xfId="31702"/>
    <cellStyle name="Normal 11 4 3 2 2 2 6 4" xfId="40033"/>
    <cellStyle name="Normal 11 4 3 2 2 2 7" xfId="11258"/>
    <cellStyle name="Normal 11 4 3 2 2 2 7 2" xfId="21486"/>
    <cellStyle name="Normal 11 4 3 2 2 2 7 2 2" xfId="53023"/>
    <cellStyle name="Normal 11 4 3 2 2 2 7 3" xfId="42805"/>
    <cellStyle name="Normal 11 4 3 2 2 2 8" xfId="14119"/>
    <cellStyle name="Normal 11 4 3 2 2 2 8 2" xfId="45663"/>
    <cellStyle name="Normal 11 4 3 2 2 2 9" xfId="25042"/>
    <cellStyle name="Normal 11 4 3 2 2 3" xfId="4090"/>
    <cellStyle name="Normal 11 4 3 2 2 3 2" xfId="5154"/>
    <cellStyle name="Normal 11 4 3 2 2 3 2 2" xfId="8017"/>
    <cellStyle name="Normal 11 4 3 2 2 3 2 2 2" xfId="18255"/>
    <cellStyle name="Normal 11 4 3 2 2 3 2 2 2 2" xfId="31078"/>
    <cellStyle name="Normal 11 4 3 2 2 3 2 2 2 3" xfId="49792"/>
    <cellStyle name="Normal 11 4 3 2 2 3 2 2 3" xfId="24666"/>
    <cellStyle name="Normal 11 4 3 2 2 3 2 2 3 2" xfId="34406"/>
    <cellStyle name="Normal 11 4 3 2 2 3 2 2 3 3" xfId="56193"/>
    <cellStyle name="Normal 11 4 3 2 2 3 2 2 4" xfId="27746"/>
    <cellStyle name="Normal 11 4 3 2 2 3 2 2 5" xfId="39574"/>
    <cellStyle name="Normal 11 4 3 2 2 3 2 3" xfId="9866"/>
    <cellStyle name="Normal 11 4 3 2 2 3 2 3 2" xfId="20099"/>
    <cellStyle name="Normal 11 4 3 2 2 3 2 3 2 2" xfId="51636"/>
    <cellStyle name="Normal 11 4 3 2 2 3 2 3 3" xfId="29414"/>
    <cellStyle name="Normal 11 4 3 2 2 3 2 3 4" xfId="41418"/>
    <cellStyle name="Normal 11 4 3 2 2 3 2 4" xfId="12643"/>
    <cellStyle name="Normal 11 4 3 2 2 3 2 4 2" xfId="22871"/>
    <cellStyle name="Normal 11 4 3 2 2 3 2 4 2 2" xfId="54408"/>
    <cellStyle name="Normal 11 4 3 2 2 3 2 4 3" xfId="32742"/>
    <cellStyle name="Normal 11 4 3 2 2 3 2 4 4" xfId="44190"/>
    <cellStyle name="Normal 11 4 3 2 2 3 2 5" xfId="15647"/>
    <cellStyle name="Normal 11 4 3 2 2 3 2 5 2" xfId="47186"/>
    <cellStyle name="Normal 11 4 3 2 2 3 2 6" xfId="26082"/>
    <cellStyle name="Normal 11 4 3 2 2 3 2 7" xfId="36982"/>
    <cellStyle name="Normal 11 4 3 2 2 3 3" xfId="6082"/>
    <cellStyle name="Normal 11 4 3 2 2 3 3 2" xfId="10790"/>
    <cellStyle name="Normal 11 4 3 2 2 3 3 2 2" xfId="21023"/>
    <cellStyle name="Normal 11 4 3 2 2 3 3 2 2 2" xfId="52560"/>
    <cellStyle name="Normal 11 4 3 2 2 3 3 2 3" xfId="30246"/>
    <cellStyle name="Normal 11 4 3 2 2 3 3 2 4" xfId="42342"/>
    <cellStyle name="Normal 11 4 3 2 2 3 3 3" xfId="13567"/>
    <cellStyle name="Normal 11 4 3 2 2 3 3 3 2" xfId="23795"/>
    <cellStyle name="Normal 11 4 3 2 2 3 3 3 2 2" xfId="55332"/>
    <cellStyle name="Normal 11 4 3 2 2 3 3 3 3" xfId="33574"/>
    <cellStyle name="Normal 11 4 3 2 2 3 3 3 4" xfId="45114"/>
    <cellStyle name="Normal 11 4 3 2 2 3 3 4" xfId="16571"/>
    <cellStyle name="Normal 11 4 3 2 2 3 3 4 2" xfId="48110"/>
    <cellStyle name="Normal 11 4 3 2 2 3 3 5" xfId="26914"/>
    <cellStyle name="Normal 11 4 3 2 2 3 3 6" xfId="37906"/>
    <cellStyle name="Normal 11 4 3 2 2 3 4" xfId="7165"/>
    <cellStyle name="Normal 11 4 3 2 2 3 4 2" xfId="17422"/>
    <cellStyle name="Normal 11 4 3 2 2 3 4 2 2" xfId="48959"/>
    <cellStyle name="Normal 11 4 3 2 2 3 4 3" xfId="28582"/>
    <cellStyle name="Normal 11 4 3 2 2 3 4 4" xfId="38742"/>
    <cellStyle name="Normal 11 4 3 2 2 3 5" xfId="8942"/>
    <cellStyle name="Normal 11 4 3 2 2 3 5 2" xfId="19175"/>
    <cellStyle name="Normal 11 4 3 2 2 3 5 2 2" xfId="50712"/>
    <cellStyle name="Normal 11 4 3 2 2 3 5 3" xfId="31910"/>
    <cellStyle name="Normal 11 4 3 2 2 3 5 4" xfId="40494"/>
    <cellStyle name="Normal 11 4 3 2 2 3 6" xfId="11719"/>
    <cellStyle name="Normal 11 4 3 2 2 3 6 2" xfId="21947"/>
    <cellStyle name="Normal 11 4 3 2 2 3 6 2 2" xfId="53484"/>
    <cellStyle name="Normal 11 4 3 2 2 3 6 3" xfId="43266"/>
    <cellStyle name="Normal 11 4 3 2 2 3 7" xfId="14712"/>
    <cellStyle name="Normal 11 4 3 2 2 3 7 2" xfId="46251"/>
    <cellStyle name="Normal 11 4 3 2 2 3 8" xfId="25250"/>
    <cellStyle name="Normal 11 4 3 2 2 3 9" xfId="36058"/>
    <cellStyle name="Normal 11 4 3 2 2 4" xfId="4690"/>
    <cellStyle name="Normal 11 4 3 2 2 4 2" xfId="7599"/>
    <cellStyle name="Normal 11 4 3 2 2 4 2 2" xfId="17839"/>
    <cellStyle name="Normal 11 4 3 2 2 4 2 2 2" xfId="30662"/>
    <cellStyle name="Normal 11 4 3 2 2 4 2 2 3" xfId="49376"/>
    <cellStyle name="Normal 11 4 3 2 2 4 2 3" xfId="17375"/>
    <cellStyle name="Normal 11 4 3 2 2 4 2 3 2" xfId="33990"/>
    <cellStyle name="Normal 11 4 3 2 2 4 2 3 3" xfId="48912"/>
    <cellStyle name="Normal 11 4 3 2 2 4 2 4" xfId="27330"/>
    <cellStyle name="Normal 11 4 3 2 2 4 2 5" xfId="39158"/>
    <cellStyle name="Normal 11 4 3 2 2 4 3" xfId="9404"/>
    <cellStyle name="Normal 11 4 3 2 2 4 3 2" xfId="19637"/>
    <cellStyle name="Normal 11 4 3 2 2 4 3 2 2" xfId="51174"/>
    <cellStyle name="Normal 11 4 3 2 2 4 3 3" xfId="28998"/>
    <cellStyle name="Normal 11 4 3 2 2 4 3 4" xfId="40956"/>
    <cellStyle name="Normal 11 4 3 2 2 4 4" xfId="12181"/>
    <cellStyle name="Normal 11 4 3 2 2 4 4 2" xfId="22409"/>
    <cellStyle name="Normal 11 4 3 2 2 4 4 2 2" xfId="53946"/>
    <cellStyle name="Normal 11 4 3 2 2 4 4 3" xfId="32326"/>
    <cellStyle name="Normal 11 4 3 2 2 4 4 4" xfId="43728"/>
    <cellStyle name="Normal 11 4 3 2 2 4 5" xfId="15184"/>
    <cellStyle name="Normal 11 4 3 2 2 4 5 2" xfId="46723"/>
    <cellStyle name="Normal 11 4 3 2 2 4 6" xfId="25666"/>
    <cellStyle name="Normal 11 4 3 2 2 4 7" xfId="36520"/>
    <cellStyle name="Normal 11 4 3 2 2 5" xfId="5618"/>
    <cellStyle name="Normal 11 4 3 2 2 5 2" xfId="10328"/>
    <cellStyle name="Normal 11 4 3 2 2 5 2 2" xfId="20561"/>
    <cellStyle name="Normal 11 4 3 2 2 5 2 2 2" xfId="52098"/>
    <cellStyle name="Normal 11 4 3 2 2 5 2 3" xfId="29830"/>
    <cellStyle name="Normal 11 4 3 2 2 5 2 4" xfId="41880"/>
    <cellStyle name="Normal 11 4 3 2 2 5 3" xfId="13105"/>
    <cellStyle name="Normal 11 4 3 2 2 5 3 2" xfId="23333"/>
    <cellStyle name="Normal 11 4 3 2 2 5 3 2 2" xfId="54870"/>
    <cellStyle name="Normal 11 4 3 2 2 5 3 3" xfId="33158"/>
    <cellStyle name="Normal 11 4 3 2 2 5 3 4" xfId="44652"/>
    <cellStyle name="Normal 11 4 3 2 2 5 4" xfId="16109"/>
    <cellStyle name="Normal 11 4 3 2 2 5 4 2" xfId="47648"/>
    <cellStyle name="Normal 11 4 3 2 2 5 5" xfId="26498"/>
    <cellStyle name="Normal 11 4 3 2 2 5 6" xfId="37444"/>
    <cellStyle name="Normal 11 4 3 2 2 6" xfId="6530"/>
    <cellStyle name="Normal 11 4 3 2 2 6 2" xfId="16996"/>
    <cellStyle name="Normal 11 4 3 2 2 6 2 2" xfId="48534"/>
    <cellStyle name="Normal 11 4 3 2 2 6 3" xfId="28164"/>
    <cellStyle name="Normal 11 4 3 2 2 6 4" xfId="38326"/>
    <cellStyle name="Normal 11 4 3 2 2 7" xfId="8477"/>
    <cellStyle name="Normal 11 4 3 2 2 7 2" xfId="18713"/>
    <cellStyle name="Normal 11 4 3 2 2 7 2 2" xfId="50250"/>
    <cellStyle name="Normal 11 4 3 2 2 7 3" xfId="31494"/>
    <cellStyle name="Normal 11 4 3 2 2 7 4" xfId="40032"/>
    <cellStyle name="Normal 11 4 3 2 2 8" xfId="11257"/>
    <cellStyle name="Normal 11 4 3 2 2 8 2" xfId="21485"/>
    <cellStyle name="Normal 11 4 3 2 2 8 2 2" xfId="53022"/>
    <cellStyle name="Normal 11 4 3 2 2 8 3" xfId="42804"/>
    <cellStyle name="Normal 11 4 3 2 2 9" xfId="14118"/>
    <cellStyle name="Normal 11 4 3 2 2 9 2" xfId="45662"/>
    <cellStyle name="Normal 11 4 3 2 3" xfId="1328"/>
    <cellStyle name="Normal 11 4 3 2 3 10" xfId="35598"/>
    <cellStyle name="Normal 11 4 3 2 3 2" xfId="4092"/>
    <cellStyle name="Normal 11 4 3 2 3 2 2" xfId="5156"/>
    <cellStyle name="Normal 11 4 3 2 3 2 2 2" xfId="8224"/>
    <cellStyle name="Normal 11 4 3 2 3 2 2 2 2" xfId="18462"/>
    <cellStyle name="Normal 11 4 3 2 3 2 2 2 2 2" xfId="31285"/>
    <cellStyle name="Normal 11 4 3 2 3 2 2 2 2 3" xfId="49999"/>
    <cellStyle name="Normal 11 4 3 2 3 2 2 2 3" xfId="24227"/>
    <cellStyle name="Normal 11 4 3 2 3 2 2 2 3 2" xfId="34613"/>
    <cellStyle name="Normal 11 4 3 2 3 2 2 2 3 3" xfId="55763"/>
    <cellStyle name="Normal 11 4 3 2 3 2 2 2 4" xfId="27953"/>
    <cellStyle name="Normal 11 4 3 2 3 2 2 2 5" xfId="39781"/>
    <cellStyle name="Normal 11 4 3 2 3 2 2 3" xfId="9868"/>
    <cellStyle name="Normal 11 4 3 2 3 2 2 3 2" xfId="20101"/>
    <cellStyle name="Normal 11 4 3 2 3 2 2 3 2 2" xfId="51638"/>
    <cellStyle name="Normal 11 4 3 2 3 2 2 3 3" xfId="29621"/>
    <cellStyle name="Normal 11 4 3 2 3 2 2 3 4" xfId="41420"/>
    <cellStyle name="Normal 11 4 3 2 3 2 2 4" xfId="12645"/>
    <cellStyle name="Normal 11 4 3 2 3 2 2 4 2" xfId="22873"/>
    <cellStyle name="Normal 11 4 3 2 3 2 2 4 2 2" xfId="54410"/>
    <cellStyle name="Normal 11 4 3 2 3 2 2 4 3" xfId="32949"/>
    <cellStyle name="Normal 11 4 3 2 3 2 2 4 4" xfId="44192"/>
    <cellStyle name="Normal 11 4 3 2 3 2 2 5" xfId="15649"/>
    <cellStyle name="Normal 11 4 3 2 3 2 2 5 2" xfId="47188"/>
    <cellStyle name="Normal 11 4 3 2 3 2 2 6" xfId="26289"/>
    <cellStyle name="Normal 11 4 3 2 3 2 2 7" xfId="36984"/>
    <cellStyle name="Normal 11 4 3 2 3 2 3" xfId="6084"/>
    <cellStyle name="Normal 11 4 3 2 3 2 3 2" xfId="10792"/>
    <cellStyle name="Normal 11 4 3 2 3 2 3 2 2" xfId="21025"/>
    <cellStyle name="Normal 11 4 3 2 3 2 3 2 2 2" xfId="52562"/>
    <cellStyle name="Normal 11 4 3 2 3 2 3 2 3" xfId="30453"/>
    <cellStyle name="Normal 11 4 3 2 3 2 3 2 4" xfId="42344"/>
    <cellStyle name="Normal 11 4 3 2 3 2 3 3" xfId="13569"/>
    <cellStyle name="Normal 11 4 3 2 3 2 3 3 2" xfId="23797"/>
    <cellStyle name="Normal 11 4 3 2 3 2 3 3 2 2" xfId="55334"/>
    <cellStyle name="Normal 11 4 3 2 3 2 3 3 3" xfId="33781"/>
    <cellStyle name="Normal 11 4 3 2 3 2 3 3 4" xfId="45116"/>
    <cellStyle name="Normal 11 4 3 2 3 2 3 4" xfId="16573"/>
    <cellStyle name="Normal 11 4 3 2 3 2 3 4 2" xfId="48112"/>
    <cellStyle name="Normal 11 4 3 2 3 2 3 5" xfId="27121"/>
    <cellStyle name="Normal 11 4 3 2 3 2 3 6" xfId="37908"/>
    <cellStyle name="Normal 11 4 3 2 3 2 4" xfId="7385"/>
    <cellStyle name="Normal 11 4 3 2 3 2 4 2" xfId="17630"/>
    <cellStyle name="Normal 11 4 3 2 3 2 4 2 2" xfId="49167"/>
    <cellStyle name="Normal 11 4 3 2 3 2 4 3" xfId="28789"/>
    <cellStyle name="Normal 11 4 3 2 3 2 4 4" xfId="38949"/>
    <cellStyle name="Normal 11 4 3 2 3 2 5" xfId="8944"/>
    <cellStyle name="Normal 11 4 3 2 3 2 5 2" xfId="19177"/>
    <cellStyle name="Normal 11 4 3 2 3 2 5 2 2" xfId="50714"/>
    <cellStyle name="Normal 11 4 3 2 3 2 5 3" xfId="32117"/>
    <cellStyle name="Normal 11 4 3 2 3 2 5 4" xfId="40496"/>
    <cellStyle name="Normal 11 4 3 2 3 2 6" xfId="11721"/>
    <cellStyle name="Normal 11 4 3 2 3 2 6 2" xfId="21949"/>
    <cellStyle name="Normal 11 4 3 2 3 2 6 2 2" xfId="53486"/>
    <cellStyle name="Normal 11 4 3 2 3 2 6 3" xfId="43268"/>
    <cellStyle name="Normal 11 4 3 2 3 2 7" xfId="14714"/>
    <cellStyle name="Normal 11 4 3 2 3 2 7 2" xfId="46253"/>
    <cellStyle name="Normal 11 4 3 2 3 2 8" xfId="25457"/>
    <cellStyle name="Normal 11 4 3 2 3 2 9" xfId="36060"/>
    <cellStyle name="Normal 11 4 3 2 3 3" xfId="4692"/>
    <cellStyle name="Normal 11 4 3 2 3 3 2" xfId="7808"/>
    <cellStyle name="Normal 11 4 3 2 3 3 2 2" xfId="18046"/>
    <cellStyle name="Normal 11 4 3 2 3 3 2 2 2" xfId="30869"/>
    <cellStyle name="Normal 11 4 3 2 3 3 2 2 3" xfId="49583"/>
    <cellStyle name="Normal 11 4 3 2 3 3 2 3" xfId="24582"/>
    <cellStyle name="Normal 11 4 3 2 3 3 2 3 2" xfId="34197"/>
    <cellStyle name="Normal 11 4 3 2 3 3 2 3 3" xfId="56111"/>
    <cellStyle name="Normal 11 4 3 2 3 3 2 4" xfId="27537"/>
    <cellStyle name="Normal 11 4 3 2 3 3 2 5" xfId="39365"/>
    <cellStyle name="Normal 11 4 3 2 3 3 3" xfId="9406"/>
    <cellStyle name="Normal 11 4 3 2 3 3 3 2" xfId="19639"/>
    <cellStyle name="Normal 11 4 3 2 3 3 3 2 2" xfId="51176"/>
    <cellStyle name="Normal 11 4 3 2 3 3 3 3" xfId="29205"/>
    <cellStyle name="Normal 11 4 3 2 3 3 3 4" xfId="40958"/>
    <cellStyle name="Normal 11 4 3 2 3 3 4" xfId="12183"/>
    <cellStyle name="Normal 11 4 3 2 3 3 4 2" xfId="22411"/>
    <cellStyle name="Normal 11 4 3 2 3 3 4 2 2" xfId="53948"/>
    <cellStyle name="Normal 11 4 3 2 3 3 4 3" xfId="32533"/>
    <cellStyle name="Normal 11 4 3 2 3 3 4 4" xfId="43730"/>
    <cellStyle name="Normal 11 4 3 2 3 3 5" xfId="15186"/>
    <cellStyle name="Normal 11 4 3 2 3 3 5 2" xfId="46725"/>
    <cellStyle name="Normal 11 4 3 2 3 3 6" xfId="25873"/>
    <cellStyle name="Normal 11 4 3 2 3 3 7" xfId="36522"/>
    <cellStyle name="Normal 11 4 3 2 3 4" xfId="5620"/>
    <cellStyle name="Normal 11 4 3 2 3 4 2" xfId="10330"/>
    <cellStyle name="Normal 11 4 3 2 3 4 2 2" xfId="20563"/>
    <cellStyle name="Normal 11 4 3 2 3 4 2 2 2" xfId="52100"/>
    <cellStyle name="Normal 11 4 3 2 3 4 2 3" xfId="30037"/>
    <cellStyle name="Normal 11 4 3 2 3 4 2 4" xfId="41882"/>
    <cellStyle name="Normal 11 4 3 2 3 4 3" xfId="13107"/>
    <cellStyle name="Normal 11 4 3 2 3 4 3 2" xfId="23335"/>
    <cellStyle name="Normal 11 4 3 2 3 4 3 2 2" xfId="54872"/>
    <cellStyle name="Normal 11 4 3 2 3 4 3 3" xfId="33365"/>
    <cellStyle name="Normal 11 4 3 2 3 4 3 4" xfId="44654"/>
    <cellStyle name="Normal 11 4 3 2 3 4 4" xfId="16111"/>
    <cellStyle name="Normal 11 4 3 2 3 4 4 2" xfId="47650"/>
    <cellStyle name="Normal 11 4 3 2 3 4 5" xfId="26705"/>
    <cellStyle name="Normal 11 4 3 2 3 4 6" xfId="37446"/>
    <cellStyle name="Normal 11 4 3 2 3 5" xfId="6849"/>
    <cellStyle name="Normal 11 4 3 2 3 5 2" xfId="17208"/>
    <cellStyle name="Normal 11 4 3 2 3 5 2 2" xfId="48745"/>
    <cellStyle name="Normal 11 4 3 2 3 5 3" xfId="28371"/>
    <cellStyle name="Normal 11 4 3 2 3 5 4" xfId="38533"/>
    <cellStyle name="Normal 11 4 3 2 3 6" xfId="8479"/>
    <cellStyle name="Normal 11 4 3 2 3 6 2" xfId="18715"/>
    <cellStyle name="Normal 11 4 3 2 3 6 2 2" xfId="50252"/>
    <cellStyle name="Normal 11 4 3 2 3 6 3" xfId="31701"/>
    <cellStyle name="Normal 11 4 3 2 3 6 4" xfId="40034"/>
    <cellStyle name="Normal 11 4 3 2 3 7" xfId="11259"/>
    <cellStyle name="Normal 11 4 3 2 3 7 2" xfId="21487"/>
    <cellStyle name="Normal 11 4 3 2 3 7 2 2" xfId="53024"/>
    <cellStyle name="Normal 11 4 3 2 3 7 3" xfId="42806"/>
    <cellStyle name="Normal 11 4 3 2 3 8" xfId="14120"/>
    <cellStyle name="Normal 11 4 3 2 3 8 2" xfId="45664"/>
    <cellStyle name="Normal 11 4 3 2 3 9" xfId="25041"/>
    <cellStyle name="Normal 11 4 3 2 4" xfId="4089"/>
    <cellStyle name="Normal 11 4 3 2 4 2" xfId="5153"/>
    <cellStyle name="Normal 11 4 3 2 4 2 2" xfId="8016"/>
    <cellStyle name="Normal 11 4 3 2 4 2 2 2" xfId="18254"/>
    <cellStyle name="Normal 11 4 3 2 4 2 2 2 2" xfId="31077"/>
    <cellStyle name="Normal 11 4 3 2 4 2 2 2 3" xfId="49791"/>
    <cellStyle name="Normal 11 4 3 2 4 2 2 3" xfId="24288"/>
    <cellStyle name="Normal 11 4 3 2 4 2 2 3 2" xfId="34405"/>
    <cellStyle name="Normal 11 4 3 2 4 2 2 3 3" xfId="55822"/>
    <cellStyle name="Normal 11 4 3 2 4 2 2 4" xfId="27745"/>
    <cellStyle name="Normal 11 4 3 2 4 2 2 5" xfId="39573"/>
    <cellStyle name="Normal 11 4 3 2 4 2 3" xfId="9865"/>
    <cellStyle name="Normal 11 4 3 2 4 2 3 2" xfId="20098"/>
    <cellStyle name="Normal 11 4 3 2 4 2 3 2 2" xfId="51635"/>
    <cellStyle name="Normal 11 4 3 2 4 2 3 3" xfId="29413"/>
    <cellStyle name="Normal 11 4 3 2 4 2 3 4" xfId="41417"/>
    <cellStyle name="Normal 11 4 3 2 4 2 4" xfId="12642"/>
    <cellStyle name="Normal 11 4 3 2 4 2 4 2" xfId="22870"/>
    <cellStyle name="Normal 11 4 3 2 4 2 4 2 2" xfId="54407"/>
    <cellStyle name="Normal 11 4 3 2 4 2 4 3" xfId="32741"/>
    <cellStyle name="Normal 11 4 3 2 4 2 4 4" xfId="44189"/>
    <cellStyle name="Normal 11 4 3 2 4 2 5" xfId="15646"/>
    <cellStyle name="Normal 11 4 3 2 4 2 5 2" xfId="47185"/>
    <cellStyle name="Normal 11 4 3 2 4 2 6" xfId="26081"/>
    <cellStyle name="Normal 11 4 3 2 4 2 7" xfId="36981"/>
    <cellStyle name="Normal 11 4 3 2 4 3" xfId="6081"/>
    <cellStyle name="Normal 11 4 3 2 4 3 2" xfId="10789"/>
    <cellStyle name="Normal 11 4 3 2 4 3 2 2" xfId="21022"/>
    <cellStyle name="Normal 11 4 3 2 4 3 2 2 2" xfId="52559"/>
    <cellStyle name="Normal 11 4 3 2 4 3 2 3" xfId="30245"/>
    <cellStyle name="Normal 11 4 3 2 4 3 2 4" xfId="42341"/>
    <cellStyle name="Normal 11 4 3 2 4 3 3" xfId="13566"/>
    <cellStyle name="Normal 11 4 3 2 4 3 3 2" xfId="23794"/>
    <cellStyle name="Normal 11 4 3 2 4 3 3 2 2" xfId="55331"/>
    <cellStyle name="Normal 11 4 3 2 4 3 3 3" xfId="33573"/>
    <cellStyle name="Normal 11 4 3 2 4 3 3 4" xfId="45113"/>
    <cellStyle name="Normal 11 4 3 2 4 3 4" xfId="16570"/>
    <cellStyle name="Normal 11 4 3 2 4 3 4 2" xfId="48109"/>
    <cellStyle name="Normal 11 4 3 2 4 3 5" xfId="26913"/>
    <cellStyle name="Normal 11 4 3 2 4 3 6" xfId="37905"/>
    <cellStyle name="Normal 11 4 3 2 4 4" xfId="7164"/>
    <cellStyle name="Normal 11 4 3 2 4 4 2" xfId="17421"/>
    <cellStyle name="Normal 11 4 3 2 4 4 2 2" xfId="48958"/>
    <cellStyle name="Normal 11 4 3 2 4 4 3" xfId="28581"/>
    <cellStyle name="Normal 11 4 3 2 4 4 4" xfId="38741"/>
    <cellStyle name="Normal 11 4 3 2 4 5" xfId="8941"/>
    <cellStyle name="Normal 11 4 3 2 4 5 2" xfId="19174"/>
    <cellStyle name="Normal 11 4 3 2 4 5 2 2" xfId="50711"/>
    <cellStyle name="Normal 11 4 3 2 4 5 3" xfId="31909"/>
    <cellStyle name="Normal 11 4 3 2 4 5 4" xfId="40493"/>
    <cellStyle name="Normal 11 4 3 2 4 6" xfId="11718"/>
    <cellStyle name="Normal 11 4 3 2 4 6 2" xfId="21946"/>
    <cellStyle name="Normal 11 4 3 2 4 6 2 2" xfId="53483"/>
    <cellStyle name="Normal 11 4 3 2 4 6 3" xfId="43265"/>
    <cellStyle name="Normal 11 4 3 2 4 7" xfId="14711"/>
    <cellStyle name="Normal 11 4 3 2 4 7 2" xfId="46250"/>
    <cellStyle name="Normal 11 4 3 2 4 8" xfId="25249"/>
    <cellStyle name="Normal 11 4 3 2 4 9" xfId="36057"/>
    <cellStyle name="Normal 11 4 3 2 5" xfId="4689"/>
    <cellStyle name="Normal 11 4 3 2 5 2" xfId="7598"/>
    <cellStyle name="Normal 11 4 3 2 5 2 2" xfId="17838"/>
    <cellStyle name="Normal 11 4 3 2 5 2 2 2" xfId="30661"/>
    <cellStyle name="Normal 11 4 3 2 5 2 2 3" xfId="49375"/>
    <cellStyle name="Normal 11 4 3 2 5 2 3" xfId="24248"/>
    <cellStyle name="Normal 11 4 3 2 5 2 3 2" xfId="33989"/>
    <cellStyle name="Normal 11 4 3 2 5 2 3 3" xfId="55784"/>
    <cellStyle name="Normal 11 4 3 2 5 2 4" xfId="27329"/>
    <cellStyle name="Normal 11 4 3 2 5 2 5" xfId="39157"/>
    <cellStyle name="Normal 11 4 3 2 5 3" xfId="9403"/>
    <cellStyle name="Normal 11 4 3 2 5 3 2" xfId="19636"/>
    <cellStyle name="Normal 11 4 3 2 5 3 2 2" xfId="51173"/>
    <cellStyle name="Normal 11 4 3 2 5 3 3" xfId="28997"/>
    <cellStyle name="Normal 11 4 3 2 5 3 4" xfId="40955"/>
    <cellStyle name="Normal 11 4 3 2 5 4" xfId="12180"/>
    <cellStyle name="Normal 11 4 3 2 5 4 2" xfId="22408"/>
    <cellStyle name="Normal 11 4 3 2 5 4 2 2" xfId="53945"/>
    <cellStyle name="Normal 11 4 3 2 5 4 3" xfId="32325"/>
    <cellStyle name="Normal 11 4 3 2 5 4 4" xfId="43727"/>
    <cellStyle name="Normal 11 4 3 2 5 5" xfId="15183"/>
    <cellStyle name="Normal 11 4 3 2 5 5 2" xfId="46722"/>
    <cellStyle name="Normal 11 4 3 2 5 6" xfId="25665"/>
    <cellStyle name="Normal 11 4 3 2 5 7" xfId="36519"/>
    <cellStyle name="Normal 11 4 3 2 6" xfId="5617"/>
    <cellStyle name="Normal 11 4 3 2 6 2" xfId="10327"/>
    <cellStyle name="Normal 11 4 3 2 6 2 2" xfId="20560"/>
    <cellStyle name="Normal 11 4 3 2 6 2 2 2" xfId="52097"/>
    <cellStyle name="Normal 11 4 3 2 6 2 3" xfId="29829"/>
    <cellStyle name="Normal 11 4 3 2 6 2 4" xfId="41879"/>
    <cellStyle name="Normal 11 4 3 2 6 3" xfId="13104"/>
    <cellStyle name="Normal 11 4 3 2 6 3 2" xfId="23332"/>
    <cellStyle name="Normal 11 4 3 2 6 3 2 2" xfId="54869"/>
    <cellStyle name="Normal 11 4 3 2 6 3 3" xfId="33157"/>
    <cellStyle name="Normal 11 4 3 2 6 3 4" xfId="44651"/>
    <cellStyle name="Normal 11 4 3 2 6 4" xfId="16108"/>
    <cellStyle name="Normal 11 4 3 2 6 4 2" xfId="47647"/>
    <cellStyle name="Normal 11 4 3 2 6 5" xfId="26497"/>
    <cellStyle name="Normal 11 4 3 2 6 6" xfId="37443"/>
    <cellStyle name="Normal 11 4 3 2 7" xfId="6529"/>
    <cellStyle name="Normal 11 4 3 2 7 2" xfId="16995"/>
    <cellStyle name="Normal 11 4 3 2 7 2 2" xfId="48533"/>
    <cellStyle name="Normal 11 4 3 2 7 3" xfId="28163"/>
    <cellStyle name="Normal 11 4 3 2 7 4" xfId="38325"/>
    <cellStyle name="Normal 11 4 3 2 8" xfId="8476"/>
    <cellStyle name="Normal 11 4 3 2 8 2" xfId="18712"/>
    <cellStyle name="Normal 11 4 3 2 8 2 2" xfId="50249"/>
    <cellStyle name="Normal 11 4 3 2 8 3" xfId="31493"/>
    <cellStyle name="Normal 11 4 3 2 8 4" xfId="40031"/>
    <cellStyle name="Normal 11 4 3 2 9" xfId="11256"/>
    <cellStyle name="Normal 11 4 3 2 9 2" xfId="21484"/>
    <cellStyle name="Normal 11 4 3 2 9 2 2" xfId="53021"/>
    <cellStyle name="Normal 11 4 3 2 9 3" xfId="42803"/>
    <cellStyle name="Normal 11 4 3 3" xfId="1329"/>
    <cellStyle name="Normal 11 4 3 3 10" xfId="24834"/>
    <cellStyle name="Normal 11 4 3 3 11" xfId="35599"/>
    <cellStyle name="Normal 11 4 3 3 2" xfId="1330"/>
    <cellStyle name="Normal 11 4 3 3 2 10" xfId="35600"/>
    <cellStyle name="Normal 11 4 3 3 2 2" xfId="4094"/>
    <cellStyle name="Normal 11 4 3 3 2 2 2" xfId="5158"/>
    <cellStyle name="Normal 11 4 3 3 2 2 2 2" xfId="8226"/>
    <cellStyle name="Normal 11 4 3 3 2 2 2 2 2" xfId="18464"/>
    <cellStyle name="Normal 11 4 3 3 2 2 2 2 2 2" xfId="31287"/>
    <cellStyle name="Normal 11 4 3 3 2 2 2 2 2 3" xfId="50001"/>
    <cellStyle name="Normal 11 4 3 3 2 2 2 2 3" xfId="14493"/>
    <cellStyle name="Normal 11 4 3 3 2 2 2 2 3 2" xfId="34615"/>
    <cellStyle name="Normal 11 4 3 3 2 2 2 2 3 3" xfId="46034"/>
    <cellStyle name="Normal 11 4 3 3 2 2 2 2 4" xfId="27955"/>
    <cellStyle name="Normal 11 4 3 3 2 2 2 2 5" xfId="39783"/>
    <cellStyle name="Normal 11 4 3 3 2 2 2 3" xfId="9870"/>
    <cellStyle name="Normal 11 4 3 3 2 2 2 3 2" xfId="20103"/>
    <cellStyle name="Normal 11 4 3 3 2 2 2 3 2 2" xfId="51640"/>
    <cellStyle name="Normal 11 4 3 3 2 2 2 3 3" xfId="29623"/>
    <cellStyle name="Normal 11 4 3 3 2 2 2 3 4" xfId="41422"/>
    <cellStyle name="Normal 11 4 3 3 2 2 2 4" xfId="12647"/>
    <cellStyle name="Normal 11 4 3 3 2 2 2 4 2" xfId="22875"/>
    <cellStyle name="Normal 11 4 3 3 2 2 2 4 2 2" xfId="54412"/>
    <cellStyle name="Normal 11 4 3 3 2 2 2 4 3" xfId="32951"/>
    <cellStyle name="Normal 11 4 3 3 2 2 2 4 4" xfId="44194"/>
    <cellStyle name="Normal 11 4 3 3 2 2 2 5" xfId="15651"/>
    <cellStyle name="Normal 11 4 3 3 2 2 2 5 2" xfId="47190"/>
    <cellStyle name="Normal 11 4 3 3 2 2 2 6" xfId="26291"/>
    <cellStyle name="Normal 11 4 3 3 2 2 2 7" xfId="36986"/>
    <cellStyle name="Normal 11 4 3 3 2 2 3" xfId="6086"/>
    <cellStyle name="Normal 11 4 3 3 2 2 3 2" xfId="10794"/>
    <cellStyle name="Normal 11 4 3 3 2 2 3 2 2" xfId="21027"/>
    <cellStyle name="Normal 11 4 3 3 2 2 3 2 2 2" xfId="52564"/>
    <cellStyle name="Normal 11 4 3 3 2 2 3 2 3" xfId="30455"/>
    <cellStyle name="Normal 11 4 3 3 2 2 3 2 4" xfId="42346"/>
    <cellStyle name="Normal 11 4 3 3 2 2 3 3" xfId="13571"/>
    <cellStyle name="Normal 11 4 3 3 2 2 3 3 2" xfId="23799"/>
    <cellStyle name="Normal 11 4 3 3 2 2 3 3 2 2" xfId="55336"/>
    <cellStyle name="Normal 11 4 3 3 2 2 3 3 3" xfId="33783"/>
    <cellStyle name="Normal 11 4 3 3 2 2 3 3 4" xfId="45118"/>
    <cellStyle name="Normal 11 4 3 3 2 2 3 4" xfId="16575"/>
    <cellStyle name="Normal 11 4 3 3 2 2 3 4 2" xfId="48114"/>
    <cellStyle name="Normal 11 4 3 3 2 2 3 5" xfId="27123"/>
    <cellStyle name="Normal 11 4 3 3 2 2 3 6" xfId="37910"/>
    <cellStyle name="Normal 11 4 3 3 2 2 4" xfId="7387"/>
    <cellStyle name="Normal 11 4 3 3 2 2 4 2" xfId="17632"/>
    <cellStyle name="Normal 11 4 3 3 2 2 4 2 2" xfId="49169"/>
    <cellStyle name="Normal 11 4 3 3 2 2 4 3" xfId="28791"/>
    <cellStyle name="Normal 11 4 3 3 2 2 4 4" xfId="38951"/>
    <cellStyle name="Normal 11 4 3 3 2 2 5" xfId="8946"/>
    <cellStyle name="Normal 11 4 3 3 2 2 5 2" xfId="19179"/>
    <cellStyle name="Normal 11 4 3 3 2 2 5 2 2" xfId="50716"/>
    <cellStyle name="Normal 11 4 3 3 2 2 5 3" xfId="32119"/>
    <cellStyle name="Normal 11 4 3 3 2 2 5 4" xfId="40498"/>
    <cellStyle name="Normal 11 4 3 3 2 2 6" xfId="11723"/>
    <cellStyle name="Normal 11 4 3 3 2 2 6 2" xfId="21951"/>
    <cellStyle name="Normal 11 4 3 3 2 2 6 2 2" xfId="53488"/>
    <cellStyle name="Normal 11 4 3 3 2 2 6 3" xfId="43270"/>
    <cellStyle name="Normal 11 4 3 3 2 2 7" xfId="14716"/>
    <cellStyle name="Normal 11 4 3 3 2 2 7 2" xfId="46255"/>
    <cellStyle name="Normal 11 4 3 3 2 2 8" xfId="25459"/>
    <cellStyle name="Normal 11 4 3 3 2 2 9" xfId="36062"/>
    <cellStyle name="Normal 11 4 3 3 2 3" xfId="4694"/>
    <cellStyle name="Normal 11 4 3 3 2 3 2" xfId="7810"/>
    <cellStyle name="Normal 11 4 3 3 2 3 2 2" xfId="18048"/>
    <cellStyle name="Normal 11 4 3 3 2 3 2 2 2" xfId="30871"/>
    <cellStyle name="Normal 11 4 3 3 2 3 2 2 3" xfId="49585"/>
    <cellStyle name="Normal 11 4 3 3 2 3 2 3" xfId="24501"/>
    <cellStyle name="Normal 11 4 3 3 2 3 2 3 2" xfId="34199"/>
    <cellStyle name="Normal 11 4 3 3 2 3 2 3 3" xfId="56033"/>
    <cellStyle name="Normal 11 4 3 3 2 3 2 4" xfId="27539"/>
    <cellStyle name="Normal 11 4 3 3 2 3 2 5" xfId="39367"/>
    <cellStyle name="Normal 11 4 3 3 2 3 3" xfId="9408"/>
    <cellStyle name="Normal 11 4 3 3 2 3 3 2" xfId="19641"/>
    <cellStyle name="Normal 11 4 3 3 2 3 3 2 2" xfId="51178"/>
    <cellStyle name="Normal 11 4 3 3 2 3 3 3" xfId="29207"/>
    <cellStyle name="Normal 11 4 3 3 2 3 3 4" xfId="40960"/>
    <cellStyle name="Normal 11 4 3 3 2 3 4" xfId="12185"/>
    <cellStyle name="Normal 11 4 3 3 2 3 4 2" xfId="22413"/>
    <cellStyle name="Normal 11 4 3 3 2 3 4 2 2" xfId="53950"/>
    <cellStyle name="Normal 11 4 3 3 2 3 4 3" xfId="32535"/>
    <cellStyle name="Normal 11 4 3 3 2 3 4 4" xfId="43732"/>
    <cellStyle name="Normal 11 4 3 3 2 3 5" xfId="15188"/>
    <cellStyle name="Normal 11 4 3 3 2 3 5 2" xfId="46727"/>
    <cellStyle name="Normal 11 4 3 3 2 3 6" xfId="25875"/>
    <cellStyle name="Normal 11 4 3 3 2 3 7" xfId="36524"/>
    <cellStyle name="Normal 11 4 3 3 2 4" xfId="5622"/>
    <cellStyle name="Normal 11 4 3 3 2 4 2" xfId="10332"/>
    <cellStyle name="Normal 11 4 3 3 2 4 2 2" xfId="20565"/>
    <cellStyle name="Normal 11 4 3 3 2 4 2 2 2" xfId="52102"/>
    <cellStyle name="Normal 11 4 3 3 2 4 2 3" xfId="30039"/>
    <cellStyle name="Normal 11 4 3 3 2 4 2 4" xfId="41884"/>
    <cellStyle name="Normal 11 4 3 3 2 4 3" xfId="13109"/>
    <cellStyle name="Normal 11 4 3 3 2 4 3 2" xfId="23337"/>
    <cellStyle name="Normal 11 4 3 3 2 4 3 2 2" xfId="54874"/>
    <cellStyle name="Normal 11 4 3 3 2 4 3 3" xfId="33367"/>
    <cellStyle name="Normal 11 4 3 3 2 4 3 4" xfId="44656"/>
    <cellStyle name="Normal 11 4 3 3 2 4 4" xfId="16113"/>
    <cellStyle name="Normal 11 4 3 3 2 4 4 2" xfId="47652"/>
    <cellStyle name="Normal 11 4 3 3 2 4 5" xfId="26707"/>
    <cellStyle name="Normal 11 4 3 3 2 4 6" xfId="37448"/>
    <cellStyle name="Normal 11 4 3 3 2 5" xfId="6851"/>
    <cellStyle name="Normal 11 4 3 3 2 5 2" xfId="17210"/>
    <cellStyle name="Normal 11 4 3 3 2 5 2 2" xfId="48747"/>
    <cellStyle name="Normal 11 4 3 3 2 5 3" xfId="28373"/>
    <cellStyle name="Normal 11 4 3 3 2 5 4" xfId="38535"/>
    <cellStyle name="Normal 11 4 3 3 2 6" xfId="8481"/>
    <cellStyle name="Normal 11 4 3 3 2 6 2" xfId="18717"/>
    <cellStyle name="Normal 11 4 3 3 2 6 2 2" xfId="50254"/>
    <cellStyle name="Normal 11 4 3 3 2 6 3" xfId="31703"/>
    <cellStyle name="Normal 11 4 3 3 2 6 4" xfId="40036"/>
    <cellStyle name="Normal 11 4 3 3 2 7" xfId="11261"/>
    <cellStyle name="Normal 11 4 3 3 2 7 2" xfId="21489"/>
    <cellStyle name="Normal 11 4 3 3 2 7 2 2" xfId="53026"/>
    <cellStyle name="Normal 11 4 3 3 2 7 3" xfId="42808"/>
    <cellStyle name="Normal 11 4 3 3 2 8" xfId="14122"/>
    <cellStyle name="Normal 11 4 3 3 2 8 2" xfId="45666"/>
    <cellStyle name="Normal 11 4 3 3 2 9" xfId="25043"/>
    <cellStyle name="Normal 11 4 3 3 3" xfId="4093"/>
    <cellStyle name="Normal 11 4 3 3 3 2" xfId="5157"/>
    <cellStyle name="Normal 11 4 3 3 3 2 2" xfId="8018"/>
    <cellStyle name="Normal 11 4 3 3 3 2 2 2" xfId="18256"/>
    <cellStyle name="Normal 11 4 3 3 3 2 2 2 2" xfId="31079"/>
    <cellStyle name="Normal 11 4 3 3 3 2 2 2 3" xfId="49793"/>
    <cellStyle name="Normal 11 4 3 3 3 2 2 3" xfId="14565"/>
    <cellStyle name="Normal 11 4 3 3 3 2 2 3 2" xfId="34407"/>
    <cellStyle name="Normal 11 4 3 3 3 2 2 3 3" xfId="46104"/>
    <cellStyle name="Normal 11 4 3 3 3 2 2 4" xfId="27747"/>
    <cellStyle name="Normal 11 4 3 3 3 2 2 5" xfId="39575"/>
    <cellStyle name="Normal 11 4 3 3 3 2 3" xfId="9869"/>
    <cellStyle name="Normal 11 4 3 3 3 2 3 2" xfId="20102"/>
    <cellStyle name="Normal 11 4 3 3 3 2 3 2 2" xfId="51639"/>
    <cellStyle name="Normal 11 4 3 3 3 2 3 3" xfId="29415"/>
    <cellStyle name="Normal 11 4 3 3 3 2 3 4" xfId="41421"/>
    <cellStyle name="Normal 11 4 3 3 3 2 4" xfId="12646"/>
    <cellStyle name="Normal 11 4 3 3 3 2 4 2" xfId="22874"/>
    <cellStyle name="Normal 11 4 3 3 3 2 4 2 2" xfId="54411"/>
    <cellStyle name="Normal 11 4 3 3 3 2 4 3" xfId="32743"/>
    <cellStyle name="Normal 11 4 3 3 3 2 4 4" xfId="44193"/>
    <cellStyle name="Normal 11 4 3 3 3 2 5" xfId="15650"/>
    <cellStyle name="Normal 11 4 3 3 3 2 5 2" xfId="47189"/>
    <cellStyle name="Normal 11 4 3 3 3 2 6" xfId="26083"/>
    <cellStyle name="Normal 11 4 3 3 3 2 7" xfId="36985"/>
    <cellStyle name="Normal 11 4 3 3 3 3" xfId="6085"/>
    <cellStyle name="Normal 11 4 3 3 3 3 2" xfId="10793"/>
    <cellStyle name="Normal 11 4 3 3 3 3 2 2" xfId="21026"/>
    <cellStyle name="Normal 11 4 3 3 3 3 2 2 2" xfId="52563"/>
    <cellStyle name="Normal 11 4 3 3 3 3 2 3" xfId="30247"/>
    <cellStyle name="Normal 11 4 3 3 3 3 2 4" xfId="42345"/>
    <cellStyle name="Normal 11 4 3 3 3 3 3" xfId="13570"/>
    <cellStyle name="Normal 11 4 3 3 3 3 3 2" xfId="23798"/>
    <cellStyle name="Normal 11 4 3 3 3 3 3 2 2" xfId="55335"/>
    <cellStyle name="Normal 11 4 3 3 3 3 3 3" xfId="33575"/>
    <cellStyle name="Normal 11 4 3 3 3 3 3 4" xfId="45117"/>
    <cellStyle name="Normal 11 4 3 3 3 3 4" xfId="16574"/>
    <cellStyle name="Normal 11 4 3 3 3 3 4 2" xfId="48113"/>
    <cellStyle name="Normal 11 4 3 3 3 3 5" xfId="26915"/>
    <cellStyle name="Normal 11 4 3 3 3 3 6" xfId="37909"/>
    <cellStyle name="Normal 11 4 3 3 3 4" xfId="7166"/>
    <cellStyle name="Normal 11 4 3 3 3 4 2" xfId="17423"/>
    <cellStyle name="Normal 11 4 3 3 3 4 2 2" xfId="48960"/>
    <cellStyle name="Normal 11 4 3 3 3 4 3" xfId="28583"/>
    <cellStyle name="Normal 11 4 3 3 3 4 4" xfId="38743"/>
    <cellStyle name="Normal 11 4 3 3 3 5" xfId="8945"/>
    <cellStyle name="Normal 11 4 3 3 3 5 2" xfId="19178"/>
    <cellStyle name="Normal 11 4 3 3 3 5 2 2" xfId="50715"/>
    <cellStyle name="Normal 11 4 3 3 3 5 3" xfId="31911"/>
    <cellStyle name="Normal 11 4 3 3 3 5 4" xfId="40497"/>
    <cellStyle name="Normal 11 4 3 3 3 6" xfId="11722"/>
    <cellStyle name="Normal 11 4 3 3 3 6 2" xfId="21950"/>
    <cellStyle name="Normal 11 4 3 3 3 6 2 2" xfId="53487"/>
    <cellStyle name="Normal 11 4 3 3 3 6 3" xfId="43269"/>
    <cellStyle name="Normal 11 4 3 3 3 7" xfId="14715"/>
    <cellStyle name="Normal 11 4 3 3 3 7 2" xfId="46254"/>
    <cellStyle name="Normal 11 4 3 3 3 8" xfId="25251"/>
    <cellStyle name="Normal 11 4 3 3 3 9" xfId="36061"/>
    <cellStyle name="Normal 11 4 3 3 4" xfId="4693"/>
    <cellStyle name="Normal 11 4 3 3 4 2" xfId="7600"/>
    <cellStyle name="Normal 11 4 3 3 4 2 2" xfId="17840"/>
    <cellStyle name="Normal 11 4 3 3 4 2 2 2" xfId="30663"/>
    <cellStyle name="Normal 11 4 3 3 4 2 2 3" xfId="49377"/>
    <cellStyle name="Normal 11 4 3 3 4 2 3" xfId="24576"/>
    <cellStyle name="Normal 11 4 3 3 4 2 3 2" xfId="33991"/>
    <cellStyle name="Normal 11 4 3 3 4 2 3 3" xfId="56105"/>
    <cellStyle name="Normal 11 4 3 3 4 2 4" xfId="27331"/>
    <cellStyle name="Normal 11 4 3 3 4 2 5" xfId="39159"/>
    <cellStyle name="Normal 11 4 3 3 4 3" xfId="9407"/>
    <cellStyle name="Normal 11 4 3 3 4 3 2" xfId="19640"/>
    <cellStyle name="Normal 11 4 3 3 4 3 2 2" xfId="51177"/>
    <cellStyle name="Normal 11 4 3 3 4 3 3" xfId="28999"/>
    <cellStyle name="Normal 11 4 3 3 4 3 4" xfId="40959"/>
    <cellStyle name="Normal 11 4 3 3 4 4" xfId="12184"/>
    <cellStyle name="Normal 11 4 3 3 4 4 2" xfId="22412"/>
    <cellStyle name="Normal 11 4 3 3 4 4 2 2" xfId="53949"/>
    <cellStyle name="Normal 11 4 3 3 4 4 3" xfId="32327"/>
    <cellStyle name="Normal 11 4 3 3 4 4 4" xfId="43731"/>
    <cellStyle name="Normal 11 4 3 3 4 5" xfId="15187"/>
    <cellStyle name="Normal 11 4 3 3 4 5 2" xfId="46726"/>
    <cellStyle name="Normal 11 4 3 3 4 6" xfId="25667"/>
    <cellStyle name="Normal 11 4 3 3 4 7" xfId="36523"/>
    <cellStyle name="Normal 11 4 3 3 5" xfId="5621"/>
    <cellStyle name="Normal 11 4 3 3 5 2" xfId="10331"/>
    <cellStyle name="Normal 11 4 3 3 5 2 2" xfId="20564"/>
    <cellStyle name="Normal 11 4 3 3 5 2 2 2" xfId="52101"/>
    <cellStyle name="Normal 11 4 3 3 5 2 3" xfId="29831"/>
    <cellStyle name="Normal 11 4 3 3 5 2 4" xfId="41883"/>
    <cellStyle name="Normal 11 4 3 3 5 3" xfId="13108"/>
    <cellStyle name="Normal 11 4 3 3 5 3 2" xfId="23336"/>
    <cellStyle name="Normal 11 4 3 3 5 3 2 2" xfId="54873"/>
    <cellStyle name="Normal 11 4 3 3 5 3 3" xfId="33159"/>
    <cellStyle name="Normal 11 4 3 3 5 3 4" xfId="44655"/>
    <cellStyle name="Normal 11 4 3 3 5 4" xfId="16112"/>
    <cellStyle name="Normal 11 4 3 3 5 4 2" xfId="47651"/>
    <cellStyle name="Normal 11 4 3 3 5 5" xfId="26499"/>
    <cellStyle name="Normal 11 4 3 3 5 6" xfId="37447"/>
    <cellStyle name="Normal 11 4 3 3 6" xfId="6531"/>
    <cellStyle name="Normal 11 4 3 3 6 2" xfId="16997"/>
    <cellStyle name="Normal 11 4 3 3 6 2 2" xfId="48535"/>
    <cellStyle name="Normal 11 4 3 3 6 3" xfId="28165"/>
    <cellStyle name="Normal 11 4 3 3 6 4" xfId="38327"/>
    <cellStyle name="Normal 11 4 3 3 7" xfId="8480"/>
    <cellStyle name="Normal 11 4 3 3 7 2" xfId="18716"/>
    <cellStyle name="Normal 11 4 3 3 7 2 2" xfId="50253"/>
    <cellStyle name="Normal 11 4 3 3 7 3" xfId="31495"/>
    <cellStyle name="Normal 11 4 3 3 7 4" xfId="40035"/>
    <cellStyle name="Normal 11 4 3 3 8" xfId="11260"/>
    <cellStyle name="Normal 11 4 3 3 8 2" xfId="21488"/>
    <cellStyle name="Normal 11 4 3 3 8 2 2" xfId="53025"/>
    <cellStyle name="Normal 11 4 3 3 8 3" xfId="42807"/>
    <cellStyle name="Normal 11 4 3 3 9" xfId="14121"/>
    <cellStyle name="Normal 11 4 3 3 9 2" xfId="45665"/>
    <cellStyle name="Normal 11 4 3 4" xfId="1331"/>
    <cellStyle name="Normal 11 4 3 4 10" xfId="35601"/>
    <cellStyle name="Normal 11 4 3 4 2" xfId="4095"/>
    <cellStyle name="Normal 11 4 3 4 2 2" xfId="5159"/>
    <cellStyle name="Normal 11 4 3 4 2 2 2" xfId="8223"/>
    <cellStyle name="Normal 11 4 3 4 2 2 2 2" xfId="18461"/>
    <cellStyle name="Normal 11 4 3 4 2 2 2 2 2" xfId="31284"/>
    <cellStyle name="Normal 11 4 3 4 2 2 2 2 3" xfId="49998"/>
    <cellStyle name="Normal 11 4 3 4 2 2 2 3" xfId="24295"/>
    <cellStyle name="Normal 11 4 3 4 2 2 2 3 2" xfId="34612"/>
    <cellStyle name="Normal 11 4 3 4 2 2 2 3 3" xfId="55829"/>
    <cellStyle name="Normal 11 4 3 4 2 2 2 4" xfId="27952"/>
    <cellStyle name="Normal 11 4 3 4 2 2 2 5" xfId="39780"/>
    <cellStyle name="Normal 11 4 3 4 2 2 3" xfId="9871"/>
    <cellStyle name="Normal 11 4 3 4 2 2 3 2" xfId="20104"/>
    <cellStyle name="Normal 11 4 3 4 2 2 3 2 2" xfId="51641"/>
    <cellStyle name="Normal 11 4 3 4 2 2 3 3" xfId="29620"/>
    <cellStyle name="Normal 11 4 3 4 2 2 3 4" xfId="41423"/>
    <cellStyle name="Normal 11 4 3 4 2 2 4" xfId="12648"/>
    <cellStyle name="Normal 11 4 3 4 2 2 4 2" xfId="22876"/>
    <cellStyle name="Normal 11 4 3 4 2 2 4 2 2" xfId="54413"/>
    <cellStyle name="Normal 11 4 3 4 2 2 4 3" xfId="32948"/>
    <cellStyle name="Normal 11 4 3 4 2 2 4 4" xfId="44195"/>
    <cellStyle name="Normal 11 4 3 4 2 2 5" xfId="15652"/>
    <cellStyle name="Normal 11 4 3 4 2 2 5 2" xfId="47191"/>
    <cellStyle name="Normal 11 4 3 4 2 2 6" xfId="26288"/>
    <cellStyle name="Normal 11 4 3 4 2 2 7" xfId="36987"/>
    <cellStyle name="Normal 11 4 3 4 2 3" xfId="6087"/>
    <cellStyle name="Normal 11 4 3 4 2 3 2" xfId="10795"/>
    <cellStyle name="Normal 11 4 3 4 2 3 2 2" xfId="21028"/>
    <cellStyle name="Normal 11 4 3 4 2 3 2 2 2" xfId="52565"/>
    <cellStyle name="Normal 11 4 3 4 2 3 2 3" xfId="30452"/>
    <cellStyle name="Normal 11 4 3 4 2 3 2 4" xfId="42347"/>
    <cellStyle name="Normal 11 4 3 4 2 3 3" xfId="13572"/>
    <cellStyle name="Normal 11 4 3 4 2 3 3 2" xfId="23800"/>
    <cellStyle name="Normal 11 4 3 4 2 3 3 2 2" xfId="55337"/>
    <cellStyle name="Normal 11 4 3 4 2 3 3 3" xfId="33780"/>
    <cellStyle name="Normal 11 4 3 4 2 3 3 4" xfId="45119"/>
    <cellStyle name="Normal 11 4 3 4 2 3 4" xfId="16576"/>
    <cellStyle name="Normal 11 4 3 4 2 3 4 2" xfId="48115"/>
    <cellStyle name="Normal 11 4 3 4 2 3 5" xfId="27120"/>
    <cellStyle name="Normal 11 4 3 4 2 3 6" xfId="37911"/>
    <cellStyle name="Normal 11 4 3 4 2 4" xfId="7384"/>
    <cellStyle name="Normal 11 4 3 4 2 4 2" xfId="17629"/>
    <cellStyle name="Normal 11 4 3 4 2 4 2 2" xfId="49166"/>
    <cellStyle name="Normal 11 4 3 4 2 4 3" xfId="28788"/>
    <cellStyle name="Normal 11 4 3 4 2 4 4" xfId="38948"/>
    <cellStyle name="Normal 11 4 3 4 2 5" xfId="8947"/>
    <cellStyle name="Normal 11 4 3 4 2 5 2" xfId="19180"/>
    <cellStyle name="Normal 11 4 3 4 2 5 2 2" xfId="50717"/>
    <cellStyle name="Normal 11 4 3 4 2 5 3" xfId="32116"/>
    <cellStyle name="Normal 11 4 3 4 2 5 4" xfId="40499"/>
    <cellStyle name="Normal 11 4 3 4 2 6" xfId="11724"/>
    <cellStyle name="Normal 11 4 3 4 2 6 2" xfId="21952"/>
    <cellStyle name="Normal 11 4 3 4 2 6 2 2" xfId="53489"/>
    <cellStyle name="Normal 11 4 3 4 2 6 3" xfId="43271"/>
    <cellStyle name="Normal 11 4 3 4 2 7" xfId="14717"/>
    <cellStyle name="Normal 11 4 3 4 2 7 2" xfId="46256"/>
    <cellStyle name="Normal 11 4 3 4 2 8" xfId="25456"/>
    <cellStyle name="Normal 11 4 3 4 2 9" xfId="36063"/>
    <cellStyle name="Normal 11 4 3 4 3" xfId="4695"/>
    <cellStyle name="Normal 11 4 3 4 3 2" xfId="7807"/>
    <cellStyle name="Normal 11 4 3 4 3 2 2" xfId="18045"/>
    <cellStyle name="Normal 11 4 3 4 3 2 2 2" xfId="30868"/>
    <cellStyle name="Normal 11 4 3 4 3 2 2 3" xfId="49582"/>
    <cellStyle name="Normal 11 4 3 4 3 2 3" xfId="14516"/>
    <cellStyle name="Normal 11 4 3 4 3 2 3 2" xfId="34196"/>
    <cellStyle name="Normal 11 4 3 4 3 2 3 3" xfId="46056"/>
    <cellStyle name="Normal 11 4 3 4 3 2 4" xfId="27536"/>
    <cellStyle name="Normal 11 4 3 4 3 2 5" xfId="39364"/>
    <cellStyle name="Normal 11 4 3 4 3 3" xfId="9409"/>
    <cellStyle name="Normal 11 4 3 4 3 3 2" xfId="19642"/>
    <cellStyle name="Normal 11 4 3 4 3 3 2 2" xfId="51179"/>
    <cellStyle name="Normal 11 4 3 4 3 3 3" xfId="29204"/>
    <cellStyle name="Normal 11 4 3 4 3 3 4" xfId="40961"/>
    <cellStyle name="Normal 11 4 3 4 3 4" xfId="12186"/>
    <cellStyle name="Normal 11 4 3 4 3 4 2" xfId="22414"/>
    <cellStyle name="Normal 11 4 3 4 3 4 2 2" xfId="53951"/>
    <cellStyle name="Normal 11 4 3 4 3 4 3" xfId="32532"/>
    <cellStyle name="Normal 11 4 3 4 3 4 4" xfId="43733"/>
    <cellStyle name="Normal 11 4 3 4 3 5" xfId="15189"/>
    <cellStyle name="Normal 11 4 3 4 3 5 2" xfId="46728"/>
    <cellStyle name="Normal 11 4 3 4 3 6" xfId="25872"/>
    <cellStyle name="Normal 11 4 3 4 3 7" xfId="36525"/>
    <cellStyle name="Normal 11 4 3 4 4" xfId="5623"/>
    <cellStyle name="Normal 11 4 3 4 4 2" xfId="10333"/>
    <cellStyle name="Normal 11 4 3 4 4 2 2" xfId="20566"/>
    <cellStyle name="Normal 11 4 3 4 4 2 2 2" xfId="52103"/>
    <cellStyle name="Normal 11 4 3 4 4 2 3" xfId="30036"/>
    <cellStyle name="Normal 11 4 3 4 4 2 4" xfId="41885"/>
    <cellStyle name="Normal 11 4 3 4 4 3" xfId="13110"/>
    <cellStyle name="Normal 11 4 3 4 4 3 2" xfId="23338"/>
    <cellStyle name="Normal 11 4 3 4 4 3 2 2" xfId="54875"/>
    <cellStyle name="Normal 11 4 3 4 4 3 3" xfId="33364"/>
    <cellStyle name="Normal 11 4 3 4 4 3 4" xfId="44657"/>
    <cellStyle name="Normal 11 4 3 4 4 4" xfId="16114"/>
    <cellStyle name="Normal 11 4 3 4 4 4 2" xfId="47653"/>
    <cellStyle name="Normal 11 4 3 4 4 5" xfId="26704"/>
    <cellStyle name="Normal 11 4 3 4 4 6" xfId="37449"/>
    <cellStyle name="Normal 11 4 3 4 5" xfId="6848"/>
    <cellStyle name="Normal 11 4 3 4 5 2" xfId="17207"/>
    <cellStyle name="Normal 11 4 3 4 5 2 2" xfId="48744"/>
    <cellStyle name="Normal 11 4 3 4 5 3" xfId="28370"/>
    <cellStyle name="Normal 11 4 3 4 5 4" xfId="38532"/>
    <cellStyle name="Normal 11 4 3 4 6" xfId="8482"/>
    <cellStyle name="Normal 11 4 3 4 6 2" xfId="18718"/>
    <cellStyle name="Normal 11 4 3 4 6 2 2" xfId="50255"/>
    <cellStyle name="Normal 11 4 3 4 6 3" xfId="31700"/>
    <cellStyle name="Normal 11 4 3 4 6 4" xfId="40037"/>
    <cellStyle name="Normal 11 4 3 4 7" xfId="11262"/>
    <cellStyle name="Normal 11 4 3 4 7 2" xfId="21490"/>
    <cellStyle name="Normal 11 4 3 4 7 2 2" xfId="53027"/>
    <cellStyle name="Normal 11 4 3 4 7 3" xfId="42809"/>
    <cellStyle name="Normal 11 4 3 4 8" xfId="14123"/>
    <cellStyle name="Normal 11 4 3 4 8 2" xfId="45667"/>
    <cellStyle name="Normal 11 4 3 4 9" xfId="25040"/>
    <cellStyle name="Normal 11 4 3 5" xfId="3158"/>
    <cellStyle name="Normal 11 4 3 5 10" xfId="35933"/>
    <cellStyle name="Normal 11 4 3 5 2" xfId="4559"/>
    <cellStyle name="Normal 11 4 3 5 2 2" xfId="5491"/>
    <cellStyle name="Normal 11 4 3 5 2 2 2" xfId="10203"/>
    <cellStyle name="Normal 11 4 3 5 2 2 2 2" xfId="20436"/>
    <cellStyle name="Normal 11 4 3 5 2 2 2 2 2" xfId="51973"/>
    <cellStyle name="Normal 11 4 3 5 2 2 2 3" xfId="31076"/>
    <cellStyle name="Normal 11 4 3 5 2 2 2 4" xfId="41755"/>
    <cellStyle name="Normal 11 4 3 5 2 2 3" xfId="12980"/>
    <cellStyle name="Normal 11 4 3 5 2 2 3 2" xfId="23208"/>
    <cellStyle name="Normal 11 4 3 5 2 2 3 2 2" xfId="54745"/>
    <cellStyle name="Normal 11 4 3 5 2 2 3 3" xfId="34404"/>
    <cellStyle name="Normal 11 4 3 5 2 2 3 4" xfId="44527"/>
    <cellStyle name="Normal 11 4 3 5 2 2 4" xfId="15984"/>
    <cellStyle name="Normal 11 4 3 5 2 2 4 2" xfId="47523"/>
    <cellStyle name="Normal 11 4 3 5 2 2 5" xfId="27744"/>
    <cellStyle name="Normal 11 4 3 5 2 2 6" xfId="37319"/>
    <cellStyle name="Normal 11 4 3 5 2 3" xfId="6419"/>
    <cellStyle name="Normal 11 4 3 5 2 3 2" xfId="11127"/>
    <cellStyle name="Normal 11 4 3 5 2 3 2 2" xfId="21360"/>
    <cellStyle name="Normal 11 4 3 5 2 3 2 2 2" xfId="52897"/>
    <cellStyle name="Normal 11 4 3 5 2 3 2 3" xfId="42679"/>
    <cellStyle name="Normal 11 4 3 5 2 3 3" xfId="13904"/>
    <cellStyle name="Normal 11 4 3 5 2 3 3 2" xfId="24132"/>
    <cellStyle name="Normal 11 4 3 5 2 3 3 2 2" xfId="55669"/>
    <cellStyle name="Normal 11 4 3 5 2 3 3 3" xfId="45451"/>
    <cellStyle name="Normal 11 4 3 5 2 3 4" xfId="16908"/>
    <cellStyle name="Normal 11 4 3 5 2 3 4 2" xfId="48447"/>
    <cellStyle name="Normal 11 4 3 5 2 3 5" xfId="29412"/>
    <cellStyle name="Normal 11 4 3 5 2 3 6" xfId="38243"/>
    <cellStyle name="Normal 11 4 3 5 2 4" xfId="8015"/>
    <cellStyle name="Normal 11 4 3 5 2 4 2" xfId="18253"/>
    <cellStyle name="Normal 11 4 3 5 2 4 2 2" xfId="49790"/>
    <cellStyle name="Normal 11 4 3 5 2 4 3" xfId="32740"/>
    <cellStyle name="Normal 11 4 3 5 2 4 4" xfId="39572"/>
    <cellStyle name="Normal 11 4 3 5 2 5" xfId="9279"/>
    <cellStyle name="Normal 11 4 3 5 2 5 2" xfId="19512"/>
    <cellStyle name="Normal 11 4 3 5 2 5 2 2" xfId="51049"/>
    <cellStyle name="Normal 11 4 3 5 2 5 3" xfId="40831"/>
    <cellStyle name="Normal 11 4 3 5 2 6" xfId="12056"/>
    <cellStyle name="Normal 11 4 3 5 2 6 2" xfId="22284"/>
    <cellStyle name="Normal 11 4 3 5 2 6 2 2" xfId="53821"/>
    <cellStyle name="Normal 11 4 3 5 2 6 3" xfId="43603"/>
    <cellStyle name="Normal 11 4 3 5 2 7" xfId="15058"/>
    <cellStyle name="Normal 11 4 3 5 2 7 2" xfId="46597"/>
    <cellStyle name="Normal 11 4 3 5 2 8" xfId="26080"/>
    <cellStyle name="Normal 11 4 3 5 2 9" xfId="36395"/>
    <cellStyle name="Normal 11 4 3 5 3" xfId="5028"/>
    <cellStyle name="Normal 11 4 3 5 3 2" xfId="9741"/>
    <cellStyle name="Normal 11 4 3 5 3 2 2" xfId="19974"/>
    <cellStyle name="Normal 11 4 3 5 3 2 2 2" xfId="51511"/>
    <cellStyle name="Normal 11 4 3 5 3 2 3" xfId="30244"/>
    <cellStyle name="Normal 11 4 3 5 3 2 4" xfId="41293"/>
    <cellStyle name="Normal 11 4 3 5 3 3" xfId="12518"/>
    <cellStyle name="Normal 11 4 3 5 3 3 2" xfId="22746"/>
    <cellStyle name="Normal 11 4 3 5 3 3 2 2" xfId="54283"/>
    <cellStyle name="Normal 11 4 3 5 3 3 3" xfId="33572"/>
    <cellStyle name="Normal 11 4 3 5 3 3 4" xfId="44065"/>
    <cellStyle name="Normal 11 4 3 5 3 4" xfId="15522"/>
    <cellStyle name="Normal 11 4 3 5 3 4 2" xfId="47061"/>
    <cellStyle name="Normal 11 4 3 5 3 5" xfId="26912"/>
    <cellStyle name="Normal 11 4 3 5 3 6" xfId="36857"/>
    <cellStyle name="Normal 11 4 3 5 4" xfId="5957"/>
    <cellStyle name="Normal 11 4 3 5 4 2" xfId="10665"/>
    <cellStyle name="Normal 11 4 3 5 4 2 2" xfId="20898"/>
    <cellStyle name="Normal 11 4 3 5 4 2 2 2" xfId="52435"/>
    <cellStyle name="Normal 11 4 3 5 4 2 3" xfId="42217"/>
    <cellStyle name="Normal 11 4 3 5 4 3" xfId="13442"/>
    <cellStyle name="Normal 11 4 3 5 4 3 2" xfId="23670"/>
    <cellStyle name="Normal 11 4 3 5 4 3 2 2" xfId="55207"/>
    <cellStyle name="Normal 11 4 3 5 4 3 3" xfId="44989"/>
    <cellStyle name="Normal 11 4 3 5 4 4" xfId="16446"/>
    <cellStyle name="Normal 11 4 3 5 4 4 2" xfId="47985"/>
    <cellStyle name="Normal 11 4 3 5 4 5" xfId="28580"/>
    <cellStyle name="Normal 11 4 3 5 4 6" xfId="37781"/>
    <cellStyle name="Normal 11 4 3 5 5" xfId="7163"/>
    <cellStyle name="Normal 11 4 3 5 5 2" xfId="17420"/>
    <cellStyle name="Normal 11 4 3 5 5 2 2" xfId="48957"/>
    <cellStyle name="Normal 11 4 3 5 5 3" xfId="31908"/>
    <cellStyle name="Normal 11 4 3 5 5 4" xfId="38740"/>
    <cellStyle name="Normal 11 4 3 5 6" xfId="8815"/>
    <cellStyle name="Normal 11 4 3 5 6 2" xfId="19050"/>
    <cellStyle name="Normal 11 4 3 5 6 2 2" xfId="50587"/>
    <cellStyle name="Normal 11 4 3 5 6 3" xfId="40369"/>
    <cellStyle name="Normal 11 4 3 5 7" xfId="11594"/>
    <cellStyle name="Normal 11 4 3 5 7 2" xfId="21822"/>
    <cellStyle name="Normal 11 4 3 5 7 2 2" xfId="53359"/>
    <cellStyle name="Normal 11 4 3 5 7 3" xfId="43141"/>
    <cellStyle name="Normal 11 4 3 5 8" xfId="14547"/>
    <cellStyle name="Normal 11 4 3 5 8 2" xfId="46086"/>
    <cellStyle name="Normal 11 4 3 5 9" xfId="25248"/>
    <cellStyle name="Normal 11 4 3 6" xfId="4088"/>
    <cellStyle name="Normal 11 4 3 6 2" xfId="5152"/>
    <cellStyle name="Normal 11 4 3 6 2 2" xfId="9864"/>
    <cellStyle name="Normal 11 4 3 6 2 2 2" xfId="20097"/>
    <cellStyle name="Normal 11 4 3 6 2 2 2 2" xfId="51634"/>
    <cellStyle name="Normal 11 4 3 6 2 2 3" xfId="30660"/>
    <cellStyle name="Normal 11 4 3 6 2 2 4" xfId="41416"/>
    <cellStyle name="Normal 11 4 3 6 2 3" xfId="12641"/>
    <cellStyle name="Normal 11 4 3 6 2 3 2" xfId="22869"/>
    <cellStyle name="Normal 11 4 3 6 2 3 2 2" xfId="54406"/>
    <cellStyle name="Normal 11 4 3 6 2 3 3" xfId="33988"/>
    <cellStyle name="Normal 11 4 3 6 2 3 4" xfId="44188"/>
    <cellStyle name="Normal 11 4 3 6 2 4" xfId="15645"/>
    <cellStyle name="Normal 11 4 3 6 2 4 2" xfId="47184"/>
    <cellStyle name="Normal 11 4 3 6 2 5" xfId="27328"/>
    <cellStyle name="Normal 11 4 3 6 2 6" xfId="36980"/>
    <cellStyle name="Normal 11 4 3 6 3" xfId="6080"/>
    <cellStyle name="Normal 11 4 3 6 3 2" xfId="10788"/>
    <cellStyle name="Normal 11 4 3 6 3 2 2" xfId="21021"/>
    <cellStyle name="Normal 11 4 3 6 3 2 2 2" xfId="52558"/>
    <cellStyle name="Normal 11 4 3 6 3 2 3" xfId="42340"/>
    <cellStyle name="Normal 11 4 3 6 3 3" xfId="13565"/>
    <cellStyle name="Normal 11 4 3 6 3 3 2" xfId="23793"/>
    <cellStyle name="Normal 11 4 3 6 3 3 2 2" xfId="55330"/>
    <cellStyle name="Normal 11 4 3 6 3 3 3" xfId="45112"/>
    <cellStyle name="Normal 11 4 3 6 3 4" xfId="16569"/>
    <cellStyle name="Normal 11 4 3 6 3 4 2" xfId="48108"/>
    <cellStyle name="Normal 11 4 3 6 3 5" xfId="28996"/>
    <cellStyle name="Normal 11 4 3 6 3 6" xfId="37904"/>
    <cellStyle name="Normal 11 4 3 6 4" xfId="7597"/>
    <cellStyle name="Normal 11 4 3 6 4 2" xfId="17837"/>
    <cellStyle name="Normal 11 4 3 6 4 2 2" xfId="49374"/>
    <cellStyle name="Normal 11 4 3 6 4 3" xfId="32324"/>
    <cellStyle name="Normal 11 4 3 6 4 4" xfId="39156"/>
    <cellStyle name="Normal 11 4 3 6 5" xfId="8940"/>
    <cellStyle name="Normal 11 4 3 6 5 2" xfId="19173"/>
    <cellStyle name="Normal 11 4 3 6 5 2 2" xfId="50710"/>
    <cellStyle name="Normal 11 4 3 6 5 3" xfId="40492"/>
    <cellStyle name="Normal 11 4 3 6 6" xfId="11717"/>
    <cellStyle name="Normal 11 4 3 6 6 2" xfId="21945"/>
    <cellStyle name="Normal 11 4 3 6 6 2 2" xfId="53482"/>
    <cellStyle name="Normal 11 4 3 6 6 3" xfId="43264"/>
    <cellStyle name="Normal 11 4 3 6 7" xfId="14710"/>
    <cellStyle name="Normal 11 4 3 6 7 2" xfId="46249"/>
    <cellStyle name="Normal 11 4 3 6 8" xfId="25664"/>
    <cellStyle name="Normal 11 4 3 6 9" xfId="36056"/>
    <cellStyle name="Normal 11 4 3 7" xfId="4688"/>
    <cellStyle name="Normal 11 4 3 7 2" xfId="9402"/>
    <cellStyle name="Normal 11 4 3 7 2 2" xfId="19635"/>
    <cellStyle name="Normal 11 4 3 7 2 2 2" xfId="51172"/>
    <cellStyle name="Normal 11 4 3 7 2 3" xfId="29828"/>
    <cellStyle name="Normal 11 4 3 7 2 4" xfId="40954"/>
    <cellStyle name="Normal 11 4 3 7 3" xfId="12179"/>
    <cellStyle name="Normal 11 4 3 7 3 2" xfId="22407"/>
    <cellStyle name="Normal 11 4 3 7 3 2 2" xfId="53944"/>
    <cellStyle name="Normal 11 4 3 7 3 3" xfId="33156"/>
    <cellStyle name="Normal 11 4 3 7 3 4" xfId="43726"/>
    <cellStyle name="Normal 11 4 3 7 4" xfId="15182"/>
    <cellStyle name="Normal 11 4 3 7 4 2" xfId="46721"/>
    <cellStyle name="Normal 11 4 3 7 5" xfId="26496"/>
    <cellStyle name="Normal 11 4 3 7 6" xfId="36518"/>
    <cellStyle name="Normal 11 4 3 8" xfId="5616"/>
    <cellStyle name="Normal 11 4 3 8 2" xfId="10326"/>
    <cellStyle name="Normal 11 4 3 8 2 2" xfId="20559"/>
    <cellStyle name="Normal 11 4 3 8 2 2 2" xfId="52096"/>
    <cellStyle name="Normal 11 4 3 8 2 3" xfId="41878"/>
    <cellStyle name="Normal 11 4 3 8 3" xfId="13103"/>
    <cellStyle name="Normal 11 4 3 8 3 2" xfId="23331"/>
    <cellStyle name="Normal 11 4 3 8 3 2 2" xfId="54868"/>
    <cellStyle name="Normal 11 4 3 8 3 3" xfId="44650"/>
    <cellStyle name="Normal 11 4 3 8 4" xfId="16107"/>
    <cellStyle name="Normal 11 4 3 8 4 2" xfId="47646"/>
    <cellStyle name="Normal 11 4 3 8 5" xfId="28162"/>
    <cellStyle name="Normal 11 4 3 8 6" xfId="37442"/>
    <cellStyle name="Normal 11 4 3 9" xfId="6528"/>
    <cellStyle name="Normal 11 4 3 9 2" xfId="16994"/>
    <cellStyle name="Normal 11 4 3 9 2 2" xfId="48532"/>
    <cellStyle name="Normal 11 4 3 9 3" xfId="31492"/>
    <cellStyle name="Normal 11 4 3 9 4" xfId="38324"/>
    <cellStyle name="Normal 11 4 4" xfId="1332"/>
    <cellStyle name="Normal 11 4 4 10" xfId="14124"/>
    <cellStyle name="Normal 11 4 4 10 2" xfId="45668"/>
    <cellStyle name="Normal 11 4 4 11" xfId="24835"/>
    <cellStyle name="Normal 11 4 4 12" xfId="35602"/>
    <cellStyle name="Normal 11 4 4 2" xfId="1333"/>
    <cellStyle name="Normal 11 4 4 2 10" xfId="24836"/>
    <cellStyle name="Normal 11 4 4 2 11" xfId="35603"/>
    <cellStyle name="Normal 11 4 4 2 2" xfId="1334"/>
    <cellStyle name="Normal 11 4 4 2 2 10" xfId="35604"/>
    <cellStyle name="Normal 11 4 4 2 2 2" xfId="4098"/>
    <cellStyle name="Normal 11 4 4 2 2 2 2" xfId="5162"/>
    <cellStyle name="Normal 11 4 4 2 2 2 2 2" xfId="8228"/>
    <cellStyle name="Normal 11 4 4 2 2 2 2 2 2" xfId="18466"/>
    <cellStyle name="Normal 11 4 4 2 2 2 2 2 2 2" xfId="31289"/>
    <cellStyle name="Normal 11 4 4 2 2 2 2 2 2 3" xfId="50003"/>
    <cellStyle name="Normal 11 4 4 2 2 2 2 2 3" xfId="14477"/>
    <cellStyle name="Normal 11 4 4 2 2 2 2 2 3 2" xfId="34617"/>
    <cellStyle name="Normal 11 4 4 2 2 2 2 2 3 3" xfId="46020"/>
    <cellStyle name="Normal 11 4 4 2 2 2 2 2 4" xfId="27957"/>
    <cellStyle name="Normal 11 4 4 2 2 2 2 2 5" xfId="39785"/>
    <cellStyle name="Normal 11 4 4 2 2 2 2 3" xfId="9874"/>
    <cellStyle name="Normal 11 4 4 2 2 2 2 3 2" xfId="20107"/>
    <cellStyle name="Normal 11 4 4 2 2 2 2 3 2 2" xfId="51644"/>
    <cellStyle name="Normal 11 4 4 2 2 2 2 3 3" xfId="29625"/>
    <cellStyle name="Normal 11 4 4 2 2 2 2 3 4" xfId="41426"/>
    <cellStyle name="Normal 11 4 4 2 2 2 2 4" xfId="12651"/>
    <cellStyle name="Normal 11 4 4 2 2 2 2 4 2" xfId="22879"/>
    <cellStyle name="Normal 11 4 4 2 2 2 2 4 2 2" xfId="54416"/>
    <cellStyle name="Normal 11 4 4 2 2 2 2 4 3" xfId="32953"/>
    <cellStyle name="Normal 11 4 4 2 2 2 2 4 4" xfId="44198"/>
    <cellStyle name="Normal 11 4 4 2 2 2 2 5" xfId="15655"/>
    <cellStyle name="Normal 11 4 4 2 2 2 2 5 2" xfId="47194"/>
    <cellStyle name="Normal 11 4 4 2 2 2 2 6" xfId="26293"/>
    <cellStyle name="Normal 11 4 4 2 2 2 2 7" xfId="36990"/>
    <cellStyle name="Normal 11 4 4 2 2 2 3" xfId="6090"/>
    <cellStyle name="Normal 11 4 4 2 2 2 3 2" xfId="10798"/>
    <cellStyle name="Normal 11 4 4 2 2 2 3 2 2" xfId="21031"/>
    <cellStyle name="Normal 11 4 4 2 2 2 3 2 2 2" xfId="52568"/>
    <cellStyle name="Normal 11 4 4 2 2 2 3 2 3" xfId="30457"/>
    <cellStyle name="Normal 11 4 4 2 2 2 3 2 4" xfId="42350"/>
    <cellStyle name="Normal 11 4 4 2 2 2 3 3" xfId="13575"/>
    <cellStyle name="Normal 11 4 4 2 2 2 3 3 2" xfId="23803"/>
    <cellStyle name="Normal 11 4 4 2 2 2 3 3 2 2" xfId="55340"/>
    <cellStyle name="Normal 11 4 4 2 2 2 3 3 3" xfId="33785"/>
    <cellStyle name="Normal 11 4 4 2 2 2 3 3 4" xfId="45122"/>
    <cellStyle name="Normal 11 4 4 2 2 2 3 4" xfId="16579"/>
    <cellStyle name="Normal 11 4 4 2 2 2 3 4 2" xfId="48118"/>
    <cellStyle name="Normal 11 4 4 2 2 2 3 5" xfId="27125"/>
    <cellStyle name="Normal 11 4 4 2 2 2 3 6" xfId="37914"/>
    <cellStyle name="Normal 11 4 4 2 2 2 4" xfId="7389"/>
    <cellStyle name="Normal 11 4 4 2 2 2 4 2" xfId="17634"/>
    <cellStyle name="Normal 11 4 4 2 2 2 4 2 2" xfId="49171"/>
    <cellStyle name="Normal 11 4 4 2 2 2 4 3" xfId="28793"/>
    <cellStyle name="Normal 11 4 4 2 2 2 4 4" xfId="38953"/>
    <cellStyle name="Normal 11 4 4 2 2 2 5" xfId="8950"/>
    <cellStyle name="Normal 11 4 4 2 2 2 5 2" xfId="19183"/>
    <cellStyle name="Normal 11 4 4 2 2 2 5 2 2" xfId="50720"/>
    <cellStyle name="Normal 11 4 4 2 2 2 5 3" xfId="32121"/>
    <cellStyle name="Normal 11 4 4 2 2 2 5 4" xfId="40502"/>
    <cellStyle name="Normal 11 4 4 2 2 2 6" xfId="11727"/>
    <cellStyle name="Normal 11 4 4 2 2 2 6 2" xfId="21955"/>
    <cellStyle name="Normal 11 4 4 2 2 2 6 2 2" xfId="53492"/>
    <cellStyle name="Normal 11 4 4 2 2 2 6 3" xfId="43274"/>
    <cellStyle name="Normal 11 4 4 2 2 2 7" xfId="14720"/>
    <cellStyle name="Normal 11 4 4 2 2 2 7 2" xfId="46259"/>
    <cellStyle name="Normal 11 4 4 2 2 2 8" xfId="25461"/>
    <cellStyle name="Normal 11 4 4 2 2 2 9" xfId="36066"/>
    <cellStyle name="Normal 11 4 4 2 2 3" xfId="4698"/>
    <cellStyle name="Normal 11 4 4 2 2 3 2" xfId="7812"/>
    <cellStyle name="Normal 11 4 4 2 2 3 2 2" xfId="18050"/>
    <cellStyle name="Normal 11 4 4 2 2 3 2 2 2" xfId="30873"/>
    <cellStyle name="Normal 11 4 4 2 2 3 2 2 3" xfId="49587"/>
    <cellStyle name="Normal 11 4 4 2 2 3 2 3" xfId="14526"/>
    <cellStyle name="Normal 11 4 4 2 2 3 2 3 2" xfId="34201"/>
    <cellStyle name="Normal 11 4 4 2 2 3 2 3 3" xfId="46065"/>
    <cellStyle name="Normal 11 4 4 2 2 3 2 4" xfId="27541"/>
    <cellStyle name="Normal 11 4 4 2 2 3 2 5" xfId="39369"/>
    <cellStyle name="Normal 11 4 4 2 2 3 3" xfId="9412"/>
    <cellStyle name="Normal 11 4 4 2 2 3 3 2" xfId="19645"/>
    <cellStyle name="Normal 11 4 4 2 2 3 3 2 2" xfId="51182"/>
    <cellStyle name="Normal 11 4 4 2 2 3 3 3" xfId="29209"/>
    <cellStyle name="Normal 11 4 4 2 2 3 3 4" xfId="40964"/>
    <cellStyle name="Normal 11 4 4 2 2 3 4" xfId="12189"/>
    <cellStyle name="Normal 11 4 4 2 2 3 4 2" xfId="22417"/>
    <cellStyle name="Normal 11 4 4 2 2 3 4 2 2" xfId="53954"/>
    <cellStyle name="Normal 11 4 4 2 2 3 4 3" xfId="32537"/>
    <cellStyle name="Normal 11 4 4 2 2 3 4 4" xfId="43736"/>
    <cellStyle name="Normal 11 4 4 2 2 3 5" xfId="15192"/>
    <cellStyle name="Normal 11 4 4 2 2 3 5 2" xfId="46731"/>
    <cellStyle name="Normal 11 4 4 2 2 3 6" xfId="25877"/>
    <cellStyle name="Normal 11 4 4 2 2 3 7" xfId="36528"/>
    <cellStyle name="Normal 11 4 4 2 2 4" xfId="5626"/>
    <cellStyle name="Normal 11 4 4 2 2 4 2" xfId="10336"/>
    <cellStyle name="Normal 11 4 4 2 2 4 2 2" xfId="20569"/>
    <cellStyle name="Normal 11 4 4 2 2 4 2 2 2" xfId="52106"/>
    <cellStyle name="Normal 11 4 4 2 2 4 2 3" xfId="30041"/>
    <cellStyle name="Normal 11 4 4 2 2 4 2 4" xfId="41888"/>
    <cellStyle name="Normal 11 4 4 2 2 4 3" xfId="13113"/>
    <cellStyle name="Normal 11 4 4 2 2 4 3 2" xfId="23341"/>
    <cellStyle name="Normal 11 4 4 2 2 4 3 2 2" xfId="54878"/>
    <cellStyle name="Normal 11 4 4 2 2 4 3 3" xfId="33369"/>
    <cellStyle name="Normal 11 4 4 2 2 4 3 4" xfId="44660"/>
    <cellStyle name="Normal 11 4 4 2 2 4 4" xfId="16117"/>
    <cellStyle name="Normal 11 4 4 2 2 4 4 2" xfId="47656"/>
    <cellStyle name="Normal 11 4 4 2 2 4 5" xfId="26709"/>
    <cellStyle name="Normal 11 4 4 2 2 4 6" xfId="37452"/>
    <cellStyle name="Normal 11 4 4 2 2 5" xfId="6853"/>
    <cellStyle name="Normal 11 4 4 2 2 5 2" xfId="17212"/>
    <cellStyle name="Normal 11 4 4 2 2 5 2 2" xfId="48749"/>
    <cellStyle name="Normal 11 4 4 2 2 5 3" xfId="28375"/>
    <cellStyle name="Normal 11 4 4 2 2 5 4" xfId="38537"/>
    <cellStyle name="Normal 11 4 4 2 2 6" xfId="8485"/>
    <cellStyle name="Normal 11 4 4 2 2 6 2" xfId="18721"/>
    <cellStyle name="Normal 11 4 4 2 2 6 2 2" xfId="50258"/>
    <cellStyle name="Normal 11 4 4 2 2 6 3" xfId="31705"/>
    <cellStyle name="Normal 11 4 4 2 2 6 4" xfId="40040"/>
    <cellStyle name="Normal 11 4 4 2 2 7" xfId="11265"/>
    <cellStyle name="Normal 11 4 4 2 2 7 2" xfId="21493"/>
    <cellStyle name="Normal 11 4 4 2 2 7 2 2" xfId="53030"/>
    <cellStyle name="Normal 11 4 4 2 2 7 3" xfId="42812"/>
    <cellStyle name="Normal 11 4 4 2 2 8" xfId="14126"/>
    <cellStyle name="Normal 11 4 4 2 2 8 2" xfId="45670"/>
    <cellStyle name="Normal 11 4 4 2 2 9" xfId="25045"/>
    <cellStyle name="Normal 11 4 4 2 3" xfId="4097"/>
    <cellStyle name="Normal 11 4 4 2 3 2" xfId="5161"/>
    <cellStyle name="Normal 11 4 4 2 3 2 2" xfId="8020"/>
    <cellStyle name="Normal 11 4 4 2 3 2 2 2" xfId="18258"/>
    <cellStyle name="Normal 11 4 4 2 3 2 2 2 2" xfId="31081"/>
    <cellStyle name="Normal 11 4 4 2 3 2 2 2 3" xfId="49795"/>
    <cellStyle name="Normal 11 4 4 2 3 2 2 3" xfId="14595"/>
    <cellStyle name="Normal 11 4 4 2 3 2 2 3 2" xfId="34409"/>
    <cellStyle name="Normal 11 4 4 2 3 2 2 3 3" xfId="46134"/>
    <cellStyle name="Normal 11 4 4 2 3 2 2 4" xfId="27749"/>
    <cellStyle name="Normal 11 4 4 2 3 2 2 5" xfId="39577"/>
    <cellStyle name="Normal 11 4 4 2 3 2 3" xfId="9873"/>
    <cellStyle name="Normal 11 4 4 2 3 2 3 2" xfId="20106"/>
    <cellStyle name="Normal 11 4 4 2 3 2 3 2 2" xfId="51643"/>
    <cellStyle name="Normal 11 4 4 2 3 2 3 3" xfId="29417"/>
    <cellStyle name="Normal 11 4 4 2 3 2 3 4" xfId="41425"/>
    <cellStyle name="Normal 11 4 4 2 3 2 4" xfId="12650"/>
    <cellStyle name="Normal 11 4 4 2 3 2 4 2" xfId="22878"/>
    <cellStyle name="Normal 11 4 4 2 3 2 4 2 2" xfId="54415"/>
    <cellStyle name="Normal 11 4 4 2 3 2 4 3" xfId="32745"/>
    <cellStyle name="Normal 11 4 4 2 3 2 4 4" xfId="44197"/>
    <cellStyle name="Normal 11 4 4 2 3 2 5" xfId="15654"/>
    <cellStyle name="Normal 11 4 4 2 3 2 5 2" xfId="47193"/>
    <cellStyle name="Normal 11 4 4 2 3 2 6" xfId="26085"/>
    <cellStyle name="Normal 11 4 4 2 3 2 7" xfId="36989"/>
    <cellStyle name="Normal 11 4 4 2 3 3" xfId="6089"/>
    <cellStyle name="Normal 11 4 4 2 3 3 2" xfId="10797"/>
    <cellStyle name="Normal 11 4 4 2 3 3 2 2" xfId="21030"/>
    <cellStyle name="Normal 11 4 4 2 3 3 2 2 2" xfId="52567"/>
    <cellStyle name="Normal 11 4 4 2 3 3 2 3" xfId="30249"/>
    <cellStyle name="Normal 11 4 4 2 3 3 2 4" xfId="42349"/>
    <cellStyle name="Normal 11 4 4 2 3 3 3" xfId="13574"/>
    <cellStyle name="Normal 11 4 4 2 3 3 3 2" xfId="23802"/>
    <cellStyle name="Normal 11 4 4 2 3 3 3 2 2" xfId="55339"/>
    <cellStyle name="Normal 11 4 4 2 3 3 3 3" xfId="33577"/>
    <cellStyle name="Normal 11 4 4 2 3 3 3 4" xfId="45121"/>
    <cellStyle name="Normal 11 4 4 2 3 3 4" xfId="16578"/>
    <cellStyle name="Normal 11 4 4 2 3 3 4 2" xfId="48117"/>
    <cellStyle name="Normal 11 4 4 2 3 3 5" xfId="26917"/>
    <cellStyle name="Normal 11 4 4 2 3 3 6" xfId="37913"/>
    <cellStyle name="Normal 11 4 4 2 3 4" xfId="7168"/>
    <cellStyle name="Normal 11 4 4 2 3 4 2" xfId="17425"/>
    <cellStyle name="Normal 11 4 4 2 3 4 2 2" xfId="48962"/>
    <cellStyle name="Normal 11 4 4 2 3 4 3" xfId="28585"/>
    <cellStyle name="Normal 11 4 4 2 3 4 4" xfId="38745"/>
    <cellStyle name="Normal 11 4 4 2 3 5" xfId="8949"/>
    <cellStyle name="Normal 11 4 4 2 3 5 2" xfId="19182"/>
    <cellStyle name="Normal 11 4 4 2 3 5 2 2" xfId="50719"/>
    <cellStyle name="Normal 11 4 4 2 3 5 3" xfId="31913"/>
    <cellStyle name="Normal 11 4 4 2 3 5 4" xfId="40501"/>
    <cellStyle name="Normal 11 4 4 2 3 6" xfId="11726"/>
    <cellStyle name="Normal 11 4 4 2 3 6 2" xfId="21954"/>
    <cellStyle name="Normal 11 4 4 2 3 6 2 2" xfId="53491"/>
    <cellStyle name="Normal 11 4 4 2 3 6 3" xfId="43273"/>
    <cellStyle name="Normal 11 4 4 2 3 7" xfId="14719"/>
    <cellStyle name="Normal 11 4 4 2 3 7 2" xfId="46258"/>
    <cellStyle name="Normal 11 4 4 2 3 8" xfId="25253"/>
    <cellStyle name="Normal 11 4 4 2 3 9" xfId="36065"/>
    <cellStyle name="Normal 11 4 4 2 4" xfId="4697"/>
    <cellStyle name="Normal 11 4 4 2 4 2" xfId="7602"/>
    <cellStyle name="Normal 11 4 4 2 4 2 2" xfId="17842"/>
    <cellStyle name="Normal 11 4 4 2 4 2 2 2" xfId="30665"/>
    <cellStyle name="Normal 11 4 4 2 4 2 2 3" xfId="49379"/>
    <cellStyle name="Normal 11 4 4 2 4 2 3" xfId="24767"/>
    <cellStyle name="Normal 11 4 4 2 4 2 3 2" xfId="33993"/>
    <cellStyle name="Normal 11 4 4 2 4 2 3 3" xfId="56291"/>
    <cellStyle name="Normal 11 4 4 2 4 2 4" xfId="27333"/>
    <cellStyle name="Normal 11 4 4 2 4 2 5" xfId="39161"/>
    <cellStyle name="Normal 11 4 4 2 4 3" xfId="9411"/>
    <cellStyle name="Normal 11 4 4 2 4 3 2" xfId="19644"/>
    <cellStyle name="Normal 11 4 4 2 4 3 2 2" xfId="51181"/>
    <cellStyle name="Normal 11 4 4 2 4 3 3" xfId="29001"/>
    <cellStyle name="Normal 11 4 4 2 4 3 4" xfId="40963"/>
    <cellStyle name="Normal 11 4 4 2 4 4" xfId="12188"/>
    <cellStyle name="Normal 11 4 4 2 4 4 2" xfId="22416"/>
    <cellStyle name="Normal 11 4 4 2 4 4 2 2" xfId="53953"/>
    <cellStyle name="Normal 11 4 4 2 4 4 3" xfId="32329"/>
    <cellStyle name="Normal 11 4 4 2 4 4 4" xfId="43735"/>
    <cellStyle name="Normal 11 4 4 2 4 5" xfId="15191"/>
    <cellStyle name="Normal 11 4 4 2 4 5 2" xfId="46730"/>
    <cellStyle name="Normal 11 4 4 2 4 6" xfId="25669"/>
    <cellStyle name="Normal 11 4 4 2 4 7" xfId="36527"/>
    <cellStyle name="Normal 11 4 4 2 5" xfId="5625"/>
    <cellStyle name="Normal 11 4 4 2 5 2" xfId="10335"/>
    <cellStyle name="Normal 11 4 4 2 5 2 2" xfId="20568"/>
    <cellStyle name="Normal 11 4 4 2 5 2 2 2" xfId="52105"/>
    <cellStyle name="Normal 11 4 4 2 5 2 3" xfId="29833"/>
    <cellStyle name="Normal 11 4 4 2 5 2 4" xfId="41887"/>
    <cellStyle name="Normal 11 4 4 2 5 3" xfId="13112"/>
    <cellStyle name="Normal 11 4 4 2 5 3 2" xfId="23340"/>
    <cellStyle name="Normal 11 4 4 2 5 3 2 2" xfId="54877"/>
    <cellStyle name="Normal 11 4 4 2 5 3 3" xfId="33161"/>
    <cellStyle name="Normal 11 4 4 2 5 3 4" xfId="44659"/>
    <cellStyle name="Normal 11 4 4 2 5 4" xfId="16116"/>
    <cellStyle name="Normal 11 4 4 2 5 4 2" xfId="47655"/>
    <cellStyle name="Normal 11 4 4 2 5 5" xfId="26501"/>
    <cellStyle name="Normal 11 4 4 2 5 6" xfId="37451"/>
    <cellStyle name="Normal 11 4 4 2 6" xfId="6533"/>
    <cellStyle name="Normal 11 4 4 2 6 2" xfId="16999"/>
    <cellStyle name="Normal 11 4 4 2 6 2 2" xfId="48537"/>
    <cellStyle name="Normal 11 4 4 2 6 3" xfId="28167"/>
    <cellStyle name="Normal 11 4 4 2 6 4" xfId="38329"/>
    <cellStyle name="Normal 11 4 4 2 7" xfId="8484"/>
    <cellStyle name="Normal 11 4 4 2 7 2" xfId="18720"/>
    <cellStyle name="Normal 11 4 4 2 7 2 2" xfId="50257"/>
    <cellStyle name="Normal 11 4 4 2 7 3" xfId="31497"/>
    <cellStyle name="Normal 11 4 4 2 7 4" xfId="40039"/>
    <cellStyle name="Normal 11 4 4 2 8" xfId="11264"/>
    <cellStyle name="Normal 11 4 4 2 8 2" xfId="21492"/>
    <cellStyle name="Normal 11 4 4 2 8 2 2" xfId="53029"/>
    <cellStyle name="Normal 11 4 4 2 8 3" xfId="42811"/>
    <cellStyle name="Normal 11 4 4 2 9" xfId="14125"/>
    <cellStyle name="Normal 11 4 4 2 9 2" xfId="45669"/>
    <cellStyle name="Normal 11 4 4 3" xfId="1335"/>
    <cellStyle name="Normal 11 4 4 3 10" xfId="35605"/>
    <cellStyle name="Normal 11 4 4 3 2" xfId="4099"/>
    <cellStyle name="Normal 11 4 4 3 2 2" xfId="5163"/>
    <cellStyle name="Normal 11 4 4 3 2 2 2" xfId="8227"/>
    <cellStyle name="Normal 11 4 4 3 2 2 2 2" xfId="18465"/>
    <cellStyle name="Normal 11 4 4 3 2 2 2 2 2" xfId="31288"/>
    <cellStyle name="Normal 11 4 4 3 2 2 2 2 3" xfId="50002"/>
    <cellStyle name="Normal 11 4 4 3 2 2 2 3" xfId="14533"/>
    <cellStyle name="Normal 11 4 4 3 2 2 2 3 2" xfId="34616"/>
    <cellStyle name="Normal 11 4 4 3 2 2 2 3 3" xfId="46072"/>
    <cellStyle name="Normal 11 4 4 3 2 2 2 4" xfId="27956"/>
    <cellStyle name="Normal 11 4 4 3 2 2 2 5" xfId="39784"/>
    <cellStyle name="Normal 11 4 4 3 2 2 3" xfId="9875"/>
    <cellStyle name="Normal 11 4 4 3 2 2 3 2" xfId="20108"/>
    <cellStyle name="Normal 11 4 4 3 2 2 3 2 2" xfId="51645"/>
    <cellStyle name="Normal 11 4 4 3 2 2 3 3" xfId="29624"/>
    <cellStyle name="Normal 11 4 4 3 2 2 3 4" xfId="41427"/>
    <cellStyle name="Normal 11 4 4 3 2 2 4" xfId="12652"/>
    <cellStyle name="Normal 11 4 4 3 2 2 4 2" xfId="22880"/>
    <cellStyle name="Normal 11 4 4 3 2 2 4 2 2" xfId="54417"/>
    <cellStyle name="Normal 11 4 4 3 2 2 4 3" xfId="32952"/>
    <cellStyle name="Normal 11 4 4 3 2 2 4 4" xfId="44199"/>
    <cellStyle name="Normal 11 4 4 3 2 2 5" xfId="15656"/>
    <cellStyle name="Normal 11 4 4 3 2 2 5 2" xfId="47195"/>
    <cellStyle name="Normal 11 4 4 3 2 2 6" xfId="26292"/>
    <cellStyle name="Normal 11 4 4 3 2 2 7" xfId="36991"/>
    <cellStyle name="Normal 11 4 4 3 2 3" xfId="6091"/>
    <cellStyle name="Normal 11 4 4 3 2 3 2" xfId="10799"/>
    <cellStyle name="Normal 11 4 4 3 2 3 2 2" xfId="21032"/>
    <cellStyle name="Normal 11 4 4 3 2 3 2 2 2" xfId="52569"/>
    <cellStyle name="Normal 11 4 4 3 2 3 2 3" xfId="30456"/>
    <cellStyle name="Normal 11 4 4 3 2 3 2 4" xfId="42351"/>
    <cellStyle name="Normal 11 4 4 3 2 3 3" xfId="13576"/>
    <cellStyle name="Normal 11 4 4 3 2 3 3 2" xfId="23804"/>
    <cellStyle name="Normal 11 4 4 3 2 3 3 2 2" xfId="55341"/>
    <cellStyle name="Normal 11 4 4 3 2 3 3 3" xfId="33784"/>
    <cellStyle name="Normal 11 4 4 3 2 3 3 4" xfId="45123"/>
    <cellStyle name="Normal 11 4 4 3 2 3 4" xfId="16580"/>
    <cellStyle name="Normal 11 4 4 3 2 3 4 2" xfId="48119"/>
    <cellStyle name="Normal 11 4 4 3 2 3 5" xfId="27124"/>
    <cellStyle name="Normal 11 4 4 3 2 3 6" xfId="37915"/>
    <cellStyle name="Normal 11 4 4 3 2 4" xfId="7388"/>
    <cellStyle name="Normal 11 4 4 3 2 4 2" xfId="17633"/>
    <cellStyle name="Normal 11 4 4 3 2 4 2 2" xfId="49170"/>
    <cellStyle name="Normal 11 4 4 3 2 4 3" xfId="28792"/>
    <cellStyle name="Normal 11 4 4 3 2 4 4" xfId="38952"/>
    <cellStyle name="Normal 11 4 4 3 2 5" xfId="8951"/>
    <cellStyle name="Normal 11 4 4 3 2 5 2" xfId="19184"/>
    <cellStyle name="Normal 11 4 4 3 2 5 2 2" xfId="50721"/>
    <cellStyle name="Normal 11 4 4 3 2 5 3" xfId="32120"/>
    <cellStyle name="Normal 11 4 4 3 2 5 4" xfId="40503"/>
    <cellStyle name="Normal 11 4 4 3 2 6" xfId="11728"/>
    <cellStyle name="Normal 11 4 4 3 2 6 2" xfId="21956"/>
    <cellStyle name="Normal 11 4 4 3 2 6 2 2" xfId="53493"/>
    <cellStyle name="Normal 11 4 4 3 2 6 3" xfId="43275"/>
    <cellStyle name="Normal 11 4 4 3 2 7" xfId="14721"/>
    <cellStyle name="Normal 11 4 4 3 2 7 2" xfId="46260"/>
    <cellStyle name="Normal 11 4 4 3 2 8" xfId="25460"/>
    <cellStyle name="Normal 11 4 4 3 2 9" xfId="36067"/>
    <cellStyle name="Normal 11 4 4 3 3" xfId="4699"/>
    <cellStyle name="Normal 11 4 4 3 3 2" xfId="7811"/>
    <cellStyle name="Normal 11 4 4 3 3 2 2" xfId="18049"/>
    <cellStyle name="Normal 11 4 4 3 3 2 2 2" xfId="30872"/>
    <cellStyle name="Normal 11 4 4 3 3 2 2 3" xfId="49586"/>
    <cellStyle name="Normal 11 4 4 3 3 2 3" xfId="24402"/>
    <cellStyle name="Normal 11 4 4 3 3 2 3 2" xfId="34200"/>
    <cellStyle name="Normal 11 4 4 3 3 2 3 3" xfId="55934"/>
    <cellStyle name="Normal 11 4 4 3 3 2 4" xfId="27540"/>
    <cellStyle name="Normal 11 4 4 3 3 2 5" xfId="39368"/>
    <cellStyle name="Normal 11 4 4 3 3 3" xfId="9413"/>
    <cellStyle name="Normal 11 4 4 3 3 3 2" xfId="19646"/>
    <cellStyle name="Normal 11 4 4 3 3 3 2 2" xfId="51183"/>
    <cellStyle name="Normal 11 4 4 3 3 3 3" xfId="29208"/>
    <cellStyle name="Normal 11 4 4 3 3 3 4" xfId="40965"/>
    <cellStyle name="Normal 11 4 4 3 3 4" xfId="12190"/>
    <cellStyle name="Normal 11 4 4 3 3 4 2" xfId="22418"/>
    <cellStyle name="Normal 11 4 4 3 3 4 2 2" xfId="53955"/>
    <cellStyle name="Normal 11 4 4 3 3 4 3" xfId="32536"/>
    <cellStyle name="Normal 11 4 4 3 3 4 4" xfId="43737"/>
    <cellStyle name="Normal 11 4 4 3 3 5" xfId="15193"/>
    <cellStyle name="Normal 11 4 4 3 3 5 2" xfId="46732"/>
    <cellStyle name="Normal 11 4 4 3 3 6" xfId="25876"/>
    <cellStyle name="Normal 11 4 4 3 3 7" xfId="36529"/>
    <cellStyle name="Normal 11 4 4 3 4" xfId="5627"/>
    <cellStyle name="Normal 11 4 4 3 4 2" xfId="10337"/>
    <cellStyle name="Normal 11 4 4 3 4 2 2" xfId="20570"/>
    <cellStyle name="Normal 11 4 4 3 4 2 2 2" xfId="52107"/>
    <cellStyle name="Normal 11 4 4 3 4 2 3" xfId="30040"/>
    <cellStyle name="Normal 11 4 4 3 4 2 4" xfId="41889"/>
    <cellStyle name="Normal 11 4 4 3 4 3" xfId="13114"/>
    <cellStyle name="Normal 11 4 4 3 4 3 2" xfId="23342"/>
    <cellStyle name="Normal 11 4 4 3 4 3 2 2" xfId="54879"/>
    <cellStyle name="Normal 11 4 4 3 4 3 3" xfId="33368"/>
    <cellStyle name="Normal 11 4 4 3 4 3 4" xfId="44661"/>
    <cellStyle name="Normal 11 4 4 3 4 4" xfId="16118"/>
    <cellStyle name="Normal 11 4 4 3 4 4 2" xfId="47657"/>
    <cellStyle name="Normal 11 4 4 3 4 5" xfId="26708"/>
    <cellStyle name="Normal 11 4 4 3 4 6" xfId="37453"/>
    <cellStyle name="Normal 11 4 4 3 5" xfId="6852"/>
    <cellStyle name="Normal 11 4 4 3 5 2" xfId="17211"/>
    <cellStyle name="Normal 11 4 4 3 5 2 2" xfId="48748"/>
    <cellStyle name="Normal 11 4 4 3 5 3" xfId="28374"/>
    <cellStyle name="Normal 11 4 4 3 5 4" xfId="38536"/>
    <cellStyle name="Normal 11 4 4 3 6" xfId="8486"/>
    <cellStyle name="Normal 11 4 4 3 6 2" xfId="18722"/>
    <cellStyle name="Normal 11 4 4 3 6 2 2" xfId="50259"/>
    <cellStyle name="Normal 11 4 4 3 6 3" xfId="31704"/>
    <cellStyle name="Normal 11 4 4 3 6 4" xfId="40041"/>
    <cellStyle name="Normal 11 4 4 3 7" xfId="11266"/>
    <cellStyle name="Normal 11 4 4 3 7 2" xfId="21494"/>
    <cellStyle name="Normal 11 4 4 3 7 2 2" xfId="53031"/>
    <cellStyle name="Normal 11 4 4 3 7 3" xfId="42813"/>
    <cellStyle name="Normal 11 4 4 3 8" xfId="14127"/>
    <cellStyle name="Normal 11 4 4 3 8 2" xfId="45671"/>
    <cellStyle name="Normal 11 4 4 3 9" xfId="25044"/>
    <cellStyle name="Normal 11 4 4 4" xfId="4096"/>
    <cellStyle name="Normal 11 4 4 4 2" xfId="5160"/>
    <cellStyle name="Normal 11 4 4 4 2 2" xfId="8019"/>
    <cellStyle name="Normal 11 4 4 4 2 2 2" xfId="18257"/>
    <cellStyle name="Normal 11 4 4 4 2 2 2 2" xfId="31080"/>
    <cellStyle name="Normal 11 4 4 4 2 2 2 3" xfId="49794"/>
    <cellStyle name="Normal 11 4 4 4 2 2 3" xfId="13998"/>
    <cellStyle name="Normal 11 4 4 4 2 2 3 2" xfId="34408"/>
    <cellStyle name="Normal 11 4 4 4 2 2 3 3" xfId="45542"/>
    <cellStyle name="Normal 11 4 4 4 2 2 4" xfId="27748"/>
    <cellStyle name="Normal 11 4 4 4 2 2 5" xfId="39576"/>
    <cellStyle name="Normal 11 4 4 4 2 3" xfId="9872"/>
    <cellStyle name="Normal 11 4 4 4 2 3 2" xfId="20105"/>
    <cellStyle name="Normal 11 4 4 4 2 3 2 2" xfId="51642"/>
    <cellStyle name="Normal 11 4 4 4 2 3 3" xfId="29416"/>
    <cellStyle name="Normal 11 4 4 4 2 3 4" xfId="41424"/>
    <cellStyle name="Normal 11 4 4 4 2 4" xfId="12649"/>
    <cellStyle name="Normal 11 4 4 4 2 4 2" xfId="22877"/>
    <cellStyle name="Normal 11 4 4 4 2 4 2 2" xfId="54414"/>
    <cellStyle name="Normal 11 4 4 4 2 4 3" xfId="32744"/>
    <cellStyle name="Normal 11 4 4 4 2 4 4" xfId="44196"/>
    <cellStyle name="Normal 11 4 4 4 2 5" xfId="15653"/>
    <cellStyle name="Normal 11 4 4 4 2 5 2" xfId="47192"/>
    <cellStyle name="Normal 11 4 4 4 2 6" xfId="26084"/>
    <cellStyle name="Normal 11 4 4 4 2 7" xfId="36988"/>
    <cellStyle name="Normal 11 4 4 4 3" xfId="6088"/>
    <cellStyle name="Normal 11 4 4 4 3 2" xfId="10796"/>
    <cellStyle name="Normal 11 4 4 4 3 2 2" xfId="21029"/>
    <cellStyle name="Normal 11 4 4 4 3 2 2 2" xfId="52566"/>
    <cellStyle name="Normal 11 4 4 4 3 2 3" xfId="30248"/>
    <cellStyle name="Normal 11 4 4 4 3 2 4" xfId="42348"/>
    <cellStyle name="Normal 11 4 4 4 3 3" xfId="13573"/>
    <cellStyle name="Normal 11 4 4 4 3 3 2" xfId="23801"/>
    <cellStyle name="Normal 11 4 4 4 3 3 2 2" xfId="55338"/>
    <cellStyle name="Normal 11 4 4 4 3 3 3" xfId="33576"/>
    <cellStyle name="Normal 11 4 4 4 3 3 4" xfId="45120"/>
    <cellStyle name="Normal 11 4 4 4 3 4" xfId="16577"/>
    <cellStyle name="Normal 11 4 4 4 3 4 2" xfId="48116"/>
    <cellStyle name="Normal 11 4 4 4 3 5" xfId="26916"/>
    <cellStyle name="Normal 11 4 4 4 3 6" xfId="37912"/>
    <cellStyle name="Normal 11 4 4 4 4" xfId="7167"/>
    <cellStyle name="Normal 11 4 4 4 4 2" xfId="17424"/>
    <cellStyle name="Normal 11 4 4 4 4 2 2" xfId="48961"/>
    <cellStyle name="Normal 11 4 4 4 4 3" xfId="28584"/>
    <cellStyle name="Normal 11 4 4 4 4 4" xfId="38744"/>
    <cellStyle name="Normal 11 4 4 4 5" xfId="8948"/>
    <cellStyle name="Normal 11 4 4 4 5 2" xfId="19181"/>
    <cellStyle name="Normal 11 4 4 4 5 2 2" xfId="50718"/>
    <cellStyle name="Normal 11 4 4 4 5 3" xfId="31912"/>
    <cellStyle name="Normal 11 4 4 4 5 4" xfId="40500"/>
    <cellStyle name="Normal 11 4 4 4 6" xfId="11725"/>
    <cellStyle name="Normal 11 4 4 4 6 2" xfId="21953"/>
    <cellStyle name="Normal 11 4 4 4 6 2 2" xfId="53490"/>
    <cellStyle name="Normal 11 4 4 4 6 3" xfId="43272"/>
    <cellStyle name="Normal 11 4 4 4 7" xfId="14718"/>
    <cellStyle name="Normal 11 4 4 4 7 2" xfId="46257"/>
    <cellStyle name="Normal 11 4 4 4 8" xfId="25252"/>
    <cellStyle name="Normal 11 4 4 4 9" xfId="36064"/>
    <cellStyle name="Normal 11 4 4 5" xfId="4696"/>
    <cellStyle name="Normal 11 4 4 5 2" xfId="7601"/>
    <cellStyle name="Normal 11 4 4 5 2 2" xfId="17841"/>
    <cellStyle name="Normal 11 4 4 5 2 2 2" xfId="30664"/>
    <cellStyle name="Normal 11 4 4 5 2 2 3" xfId="49378"/>
    <cellStyle name="Normal 11 4 4 5 2 3" xfId="14004"/>
    <cellStyle name="Normal 11 4 4 5 2 3 2" xfId="33992"/>
    <cellStyle name="Normal 11 4 4 5 2 3 3" xfId="45548"/>
    <cellStyle name="Normal 11 4 4 5 2 4" xfId="27332"/>
    <cellStyle name="Normal 11 4 4 5 2 5" xfId="39160"/>
    <cellStyle name="Normal 11 4 4 5 3" xfId="9410"/>
    <cellStyle name="Normal 11 4 4 5 3 2" xfId="19643"/>
    <cellStyle name="Normal 11 4 4 5 3 2 2" xfId="51180"/>
    <cellStyle name="Normal 11 4 4 5 3 3" xfId="29000"/>
    <cellStyle name="Normal 11 4 4 5 3 4" xfId="40962"/>
    <cellStyle name="Normal 11 4 4 5 4" xfId="12187"/>
    <cellStyle name="Normal 11 4 4 5 4 2" xfId="22415"/>
    <cellStyle name="Normal 11 4 4 5 4 2 2" xfId="53952"/>
    <cellStyle name="Normal 11 4 4 5 4 3" xfId="32328"/>
    <cellStyle name="Normal 11 4 4 5 4 4" xfId="43734"/>
    <cellStyle name="Normal 11 4 4 5 5" xfId="15190"/>
    <cellStyle name="Normal 11 4 4 5 5 2" xfId="46729"/>
    <cellStyle name="Normal 11 4 4 5 6" xfId="25668"/>
    <cellStyle name="Normal 11 4 4 5 7" xfId="36526"/>
    <cellStyle name="Normal 11 4 4 6" xfId="5624"/>
    <cellStyle name="Normal 11 4 4 6 2" xfId="10334"/>
    <cellStyle name="Normal 11 4 4 6 2 2" xfId="20567"/>
    <cellStyle name="Normal 11 4 4 6 2 2 2" xfId="52104"/>
    <cellStyle name="Normal 11 4 4 6 2 3" xfId="29832"/>
    <cellStyle name="Normal 11 4 4 6 2 4" xfId="41886"/>
    <cellStyle name="Normal 11 4 4 6 3" xfId="13111"/>
    <cellStyle name="Normal 11 4 4 6 3 2" xfId="23339"/>
    <cellStyle name="Normal 11 4 4 6 3 2 2" xfId="54876"/>
    <cellStyle name="Normal 11 4 4 6 3 3" xfId="33160"/>
    <cellStyle name="Normal 11 4 4 6 3 4" xfId="44658"/>
    <cellStyle name="Normal 11 4 4 6 4" xfId="16115"/>
    <cellStyle name="Normal 11 4 4 6 4 2" xfId="47654"/>
    <cellStyle name="Normal 11 4 4 6 5" xfId="26500"/>
    <cellStyle name="Normal 11 4 4 6 6" xfId="37450"/>
    <cellStyle name="Normal 11 4 4 7" xfId="6532"/>
    <cellStyle name="Normal 11 4 4 7 2" xfId="16998"/>
    <cellStyle name="Normal 11 4 4 7 2 2" xfId="48536"/>
    <cellStyle name="Normal 11 4 4 7 3" xfId="28166"/>
    <cellStyle name="Normal 11 4 4 7 4" xfId="38328"/>
    <cellStyle name="Normal 11 4 4 8" xfId="8483"/>
    <cellStyle name="Normal 11 4 4 8 2" xfId="18719"/>
    <cellStyle name="Normal 11 4 4 8 2 2" xfId="50256"/>
    <cellStyle name="Normal 11 4 4 8 3" xfId="31496"/>
    <cellStyle name="Normal 11 4 4 8 4" xfId="40038"/>
    <cellStyle name="Normal 11 4 4 9" xfId="11263"/>
    <cellStyle name="Normal 11 4 4 9 2" xfId="21491"/>
    <cellStyle name="Normal 11 4 4 9 2 2" xfId="53028"/>
    <cellStyle name="Normal 11 4 4 9 3" xfId="42810"/>
    <cellStyle name="Normal 11 4 5" xfId="1336"/>
    <cellStyle name="Normal 11 4 5 10" xfId="24837"/>
    <cellStyle name="Normal 11 4 5 11" xfId="35606"/>
    <cellStyle name="Normal 11 4 5 2" xfId="1337"/>
    <cellStyle name="Normal 11 4 5 2 10" xfId="35607"/>
    <cellStyle name="Normal 11 4 5 2 2" xfId="4101"/>
    <cellStyle name="Normal 11 4 5 2 2 2" xfId="5165"/>
    <cellStyle name="Normal 11 4 5 2 2 2 2" xfId="8229"/>
    <cellStyle name="Normal 11 4 5 2 2 2 2 2" xfId="18467"/>
    <cellStyle name="Normal 11 4 5 2 2 2 2 2 2" xfId="31290"/>
    <cellStyle name="Normal 11 4 5 2 2 2 2 2 3" xfId="50004"/>
    <cellStyle name="Normal 11 4 5 2 2 2 2 3" xfId="24755"/>
    <cellStyle name="Normal 11 4 5 2 2 2 2 3 2" xfId="34618"/>
    <cellStyle name="Normal 11 4 5 2 2 2 2 3 3" xfId="56280"/>
    <cellStyle name="Normal 11 4 5 2 2 2 2 4" xfId="27958"/>
    <cellStyle name="Normal 11 4 5 2 2 2 2 5" xfId="39786"/>
    <cellStyle name="Normal 11 4 5 2 2 2 3" xfId="9877"/>
    <cellStyle name="Normal 11 4 5 2 2 2 3 2" xfId="20110"/>
    <cellStyle name="Normal 11 4 5 2 2 2 3 2 2" xfId="51647"/>
    <cellStyle name="Normal 11 4 5 2 2 2 3 3" xfId="29626"/>
    <cellStyle name="Normal 11 4 5 2 2 2 3 4" xfId="41429"/>
    <cellStyle name="Normal 11 4 5 2 2 2 4" xfId="12654"/>
    <cellStyle name="Normal 11 4 5 2 2 2 4 2" xfId="22882"/>
    <cellStyle name="Normal 11 4 5 2 2 2 4 2 2" xfId="54419"/>
    <cellStyle name="Normal 11 4 5 2 2 2 4 3" xfId="32954"/>
    <cellStyle name="Normal 11 4 5 2 2 2 4 4" xfId="44201"/>
    <cellStyle name="Normal 11 4 5 2 2 2 5" xfId="15658"/>
    <cellStyle name="Normal 11 4 5 2 2 2 5 2" xfId="47197"/>
    <cellStyle name="Normal 11 4 5 2 2 2 6" xfId="26294"/>
    <cellStyle name="Normal 11 4 5 2 2 2 7" xfId="36993"/>
    <cellStyle name="Normal 11 4 5 2 2 3" xfId="6093"/>
    <cellStyle name="Normal 11 4 5 2 2 3 2" xfId="10801"/>
    <cellStyle name="Normal 11 4 5 2 2 3 2 2" xfId="21034"/>
    <cellStyle name="Normal 11 4 5 2 2 3 2 2 2" xfId="52571"/>
    <cellStyle name="Normal 11 4 5 2 2 3 2 3" xfId="30458"/>
    <cellStyle name="Normal 11 4 5 2 2 3 2 4" xfId="42353"/>
    <cellStyle name="Normal 11 4 5 2 2 3 3" xfId="13578"/>
    <cellStyle name="Normal 11 4 5 2 2 3 3 2" xfId="23806"/>
    <cellStyle name="Normal 11 4 5 2 2 3 3 2 2" xfId="55343"/>
    <cellStyle name="Normal 11 4 5 2 2 3 3 3" xfId="33786"/>
    <cellStyle name="Normal 11 4 5 2 2 3 3 4" xfId="45125"/>
    <cellStyle name="Normal 11 4 5 2 2 3 4" xfId="16582"/>
    <cellStyle name="Normal 11 4 5 2 2 3 4 2" xfId="48121"/>
    <cellStyle name="Normal 11 4 5 2 2 3 5" xfId="27126"/>
    <cellStyle name="Normal 11 4 5 2 2 3 6" xfId="37917"/>
    <cellStyle name="Normal 11 4 5 2 2 4" xfId="7390"/>
    <cellStyle name="Normal 11 4 5 2 2 4 2" xfId="17635"/>
    <cellStyle name="Normal 11 4 5 2 2 4 2 2" xfId="49172"/>
    <cellStyle name="Normal 11 4 5 2 2 4 3" xfId="28794"/>
    <cellStyle name="Normal 11 4 5 2 2 4 4" xfId="38954"/>
    <cellStyle name="Normal 11 4 5 2 2 5" xfId="8953"/>
    <cellStyle name="Normal 11 4 5 2 2 5 2" xfId="19186"/>
    <cellStyle name="Normal 11 4 5 2 2 5 2 2" xfId="50723"/>
    <cellStyle name="Normal 11 4 5 2 2 5 3" xfId="32122"/>
    <cellStyle name="Normal 11 4 5 2 2 5 4" xfId="40505"/>
    <cellStyle name="Normal 11 4 5 2 2 6" xfId="11730"/>
    <cellStyle name="Normal 11 4 5 2 2 6 2" xfId="21958"/>
    <cellStyle name="Normal 11 4 5 2 2 6 2 2" xfId="53495"/>
    <cellStyle name="Normal 11 4 5 2 2 6 3" xfId="43277"/>
    <cellStyle name="Normal 11 4 5 2 2 7" xfId="14723"/>
    <cellStyle name="Normal 11 4 5 2 2 7 2" xfId="46262"/>
    <cellStyle name="Normal 11 4 5 2 2 8" xfId="25462"/>
    <cellStyle name="Normal 11 4 5 2 2 9" xfId="36069"/>
    <cellStyle name="Normal 11 4 5 2 3" xfId="4701"/>
    <cellStyle name="Normal 11 4 5 2 3 2" xfId="7813"/>
    <cellStyle name="Normal 11 4 5 2 3 2 2" xfId="18051"/>
    <cellStyle name="Normal 11 4 5 2 3 2 2 2" xfId="30874"/>
    <cellStyle name="Normal 11 4 5 2 3 2 2 3" xfId="49588"/>
    <cellStyle name="Normal 11 4 5 2 3 2 3" xfId="14523"/>
    <cellStyle name="Normal 11 4 5 2 3 2 3 2" xfId="34202"/>
    <cellStyle name="Normal 11 4 5 2 3 2 3 3" xfId="46062"/>
    <cellStyle name="Normal 11 4 5 2 3 2 4" xfId="27542"/>
    <cellStyle name="Normal 11 4 5 2 3 2 5" xfId="39370"/>
    <cellStyle name="Normal 11 4 5 2 3 3" xfId="9415"/>
    <cellStyle name="Normal 11 4 5 2 3 3 2" xfId="19648"/>
    <cellStyle name="Normal 11 4 5 2 3 3 2 2" xfId="51185"/>
    <cellStyle name="Normal 11 4 5 2 3 3 3" xfId="29210"/>
    <cellStyle name="Normal 11 4 5 2 3 3 4" xfId="40967"/>
    <cellStyle name="Normal 11 4 5 2 3 4" xfId="12192"/>
    <cellStyle name="Normal 11 4 5 2 3 4 2" xfId="22420"/>
    <cellStyle name="Normal 11 4 5 2 3 4 2 2" xfId="53957"/>
    <cellStyle name="Normal 11 4 5 2 3 4 3" xfId="32538"/>
    <cellStyle name="Normal 11 4 5 2 3 4 4" xfId="43739"/>
    <cellStyle name="Normal 11 4 5 2 3 5" xfId="15195"/>
    <cellStyle name="Normal 11 4 5 2 3 5 2" xfId="46734"/>
    <cellStyle name="Normal 11 4 5 2 3 6" xfId="25878"/>
    <cellStyle name="Normal 11 4 5 2 3 7" xfId="36531"/>
    <cellStyle name="Normal 11 4 5 2 4" xfId="5629"/>
    <cellStyle name="Normal 11 4 5 2 4 2" xfId="10339"/>
    <cellStyle name="Normal 11 4 5 2 4 2 2" xfId="20572"/>
    <cellStyle name="Normal 11 4 5 2 4 2 2 2" xfId="52109"/>
    <cellStyle name="Normal 11 4 5 2 4 2 3" xfId="30042"/>
    <cellStyle name="Normal 11 4 5 2 4 2 4" xfId="41891"/>
    <cellStyle name="Normal 11 4 5 2 4 3" xfId="13116"/>
    <cellStyle name="Normal 11 4 5 2 4 3 2" xfId="23344"/>
    <cellStyle name="Normal 11 4 5 2 4 3 2 2" xfId="54881"/>
    <cellStyle name="Normal 11 4 5 2 4 3 3" xfId="33370"/>
    <cellStyle name="Normal 11 4 5 2 4 3 4" xfId="44663"/>
    <cellStyle name="Normal 11 4 5 2 4 4" xfId="16120"/>
    <cellStyle name="Normal 11 4 5 2 4 4 2" xfId="47659"/>
    <cellStyle name="Normal 11 4 5 2 4 5" xfId="26710"/>
    <cellStyle name="Normal 11 4 5 2 4 6" xfId="37455"/>
    <cellStyle name="Normal 11 4 5 2 5" xfId="6854"/>
    <cellStyle name="Normal 11 4 5 2 5 2" xfId="17213"/>
    <cellStyle name="Normal 11 4 5 2 5 2 2" xfId="48750"/>
    <cellStyle name="Normal 11 4 5 2 5 3" xfId="28376"/>
    <cellStyle name="Normal 11 4 5 2 5 4" xfId="38538"/>
    <cellStyle name="Normal 11 4 5 2 6" xfId="8488"/>
    <cellStyle name="Normal 11 4 5 2 6 2" xfId="18724"/>
    <cellStyle name="Normal 11 4 5 2 6 2 2" xfId="50261"/>
    <cellStyle name="Normal 11 4 5 2 6 3" xfId="31706"/>
    <cellStyle name="Normal 11 4 5 2 6 4" xfId="40043"/>
    <cellStyle name="Normal 11 4 5 2 7" xfId="11268"/>
    <cellStyle name="Normal 11 4 5 2 7 2" xfId="21496"/>
    <cellStyle name="Normal 11 4 5 2 7 2 2" xfId="53033"/>
    <cellStyle name="Normal 11 4 5 2 7 3" xfId="42815"/>
    <cellStyle name="Normal 11 4 5 2 8" xfId="14129"/>
    <cellStyle name="Normal 11 4 5 2 8 2" xfId="45673"/>
    <cellStyle name="Normal 11 4 5 2 9" xfId="25046"/>
    <cellStyle name="Normal 11 4 5 3" xfId="4100"/>
    <cellStyle name="Normal 11 4 5 3 2" xfId="5164"/>
    <cellStyle name="Normal 11 4 5 3 2 2" xfId="8021"/>
    <cellStyle name="Normal 11 4 5 3 2 2 2" xfId="18259"/>
    <cellStyle name="Normal 11 4 5 3 2 2 2 2" xfId="31082"/>
    <cellStyle name="Normal 11 4 5 3 2 2 2 3" xfId="49796"/>
    <cellStyle name="Normal 11 4 5 3 2 2 3" xfId="13988"/>
    <cellStyle name="Normal 11 4 5 3 2 2 3 2" xfId="34410"/>
    <cellStyle name="Normal 11 4 5 3 2 2 3 3" xfId="45533"/>
    <cellStyle name="Normal 11 4 5 3 2 2 4" xfId="27750"/>
    <cellStyle name="Normal 11 4 5 3 2 2 5" xfId="39578"/>
    <cellStyle name="Normal 11 4 5 3 2 3" xfId="9876"/>
    <cellStyle name="Normal 11 4 5 3 2 3 2" xfId="20109"/>
    <cellStyle name="Normal 11 4 5 3 2 3 2 2" xfId="51646"/>
    <cellStyle name="Normal 11 4 5 3 2 3 3" xfId="29418"/>
    <cellStyle name="Normal 11 4 5 3 2 3 4" xfId="41428"/>
    <cellStyle name="Normal 11 4 5 3 2 4" xfId="12653"/>
    <cellStyle name="Normal 11 4 5 3 2 4 2" xfId="22881"/>
    <cellStyle name="Normal 11 4 5 3 2 4 2 2" xfId="54418"/>
    <cellStyle name="Normal 11 4 5 3 2 4 3" xfId="32746"/>
    <cellStyle name="Normal 11 4 5 3 2 4 4" xfId="44200"/>
    <cellStyle name="Normal 11 4 5 3 2 5" xfId="15657"/>
    <cellStyle name="Normal 11 4 5 3 2 5 2" xfId="47196"/>
    <cellStyle name="Normal 11 4 5 3 2 6" xfId="26086"/>
    <cellStyle name="Normal 11 4 5 3 2 7" xfId="36992"/>
    <cellStyle name="Normal 11 4 5 3 3" xfId="6092"/>
    <cellStyle name="Normal 11 4 5 3 3 2" xfId="10800"/>
    <cellStyle name="Normal 11 4 5 3 3 2 2" xfId="21033"/>
    <cellStyle name="Normal 11 4 5 3 3 2 2 2" xfId="52570"/>
    <cellStyle name="Normal 11 4 5 3 3 2 3" xfId="30250"/>
    <cellStyle name="Normal 11 4 5 3 3 2 4" xfId="42352"/>
    <cellStyle name="Normal 11 4 5 3 3 3" xfId="13577"/>
    <cellStyle name="Normal 11 4 5 3 3 3 2" xfId="23805"/>
    <cellStyle name="Normal 11 4 5 3 3 3 2 2" xfId="55342"/>
    <cellStyle name="Normal 11 4 5 3 3 3 3" xfId="33578"/>
    <cellStyle name="Normal 11 4 5 3 3 3 4" xfId="45124"/>
    <cellStyle name="Normal 11 4 5 3 3 4" xfId="16581"/>
    <cellStyle name="Normal 11 4 5 3 3 4 2" xfId="48120"/>
    <cellStyle name="Normal 11 4 5 3 3 5" xfId="26918"/>
    <cellStyle name="Normal 11 4 5 3 3 6" xfId="37916"/>
    <cellStyle name="Normal 11 4 5 3 4" xfId="7169"/>
    <cellStyle name="Normal 11 4 5 3 4 2" xfId="17426"/>
    <cellStyle name="Normal 11 4 5 3 4 2 2" xfId="48963"/>
    <cellStyle name="Normal 11 4 5 3 4 3" xfId="28586"/>
    <cellStyle name="Normal 11 4 5 3 4 4" xfId="38746"/>
    <cellStyle name="Normal 11 4 5 3 5" xfId="8952"/>
    <cellStyle name="Normal 11 4 5 3 5 2" xfId="19185"/>
    <cellStyle name="Normal 11 4 5 3 5 2 2" xfId="50722"/>
    <cellStyle name="Normal 11 4 5 3 5 3" xfId="31914"/>
    <cellStyle name="Normal 11 4 5 3 5 4" xfId="40504"/>
    <cellStyle name="Normal 11 4 5 3 6" xfId="11729"/>
    <cellStyle name="Normal 11 4 5 3 6 2" xfId="21957"/>
    <cellStyle name="Normal 11 4 5 3 6 2 2" xfId="53494"/>
    <cellStyle name="Normal 11 4 5 3 6 3" xfId="43276"/>
    <cellStyle name="Normal 11 4 5 3 7" xfId="14722"/>
    <cellStyle name="Normal 11 4 5 3 7 2" xfId="46261"/>
    <cellStyle name="Normal 11 4 5 3 8" xfId="25254"/>
    <cellStyle name="Normal 11 4 5 3 9" xfId="36068"/>
    <cellStyle name="Normal 11 4 5 4" xfId="4700"/>
    <cellStyle name="Normal 11 4 5 4 2" xfId="7603"/>
    <cellStyle name="Normal 11 4 5 4 2 2" xfId="17843"/>
    <cellStyle name="Normal 11 4 5 4 2 2 2" xfId="30666"/>
    <cellStyle name="Normal 11 4 5 4 2 2 3" xfId="49380"/>
    <cellStyle name="Normal 11 4 5 4 2 3" xfId="13989"/>
    <cellStyle name="Normal 11 4 5 4 2 3 2" xfId="33994"/>
    <cellStyle name="Normal 11 4 5 4 2 3 3" xfId="45534"/>
    <cellStyle name="Normal 11 4 5 4 2 4" xfId="27334"/>
    <cellStyle name="Normal 11 4 5 4 2 5" xfId="39162"/>
    <cellStyle name="Normal 11 4 5 4 3" xfId="9414"/>
    <cellStyle name="Normal 11 4 5 4 3 2" xfId="19647"/>
    <cellStyle name="Normal 11 4 5 4 3 2 2" xfId="51184"/>
    <cellStyle name="Normal 11 4 5 4 3 3" xfId="29002"/>
    <cellStyle name="Normal 11 4 5 4 3 4" xfId="40966"/>
    <cellStyle name="Normal 11 4 5 4 4" xfId="12191"/>
    <cellStyle name="Normal 11 4 5 4 4 2" xfId="22419"/>
    <cellStyle name="Normal 11 4 5 4 4 2 2" xfId="53956"/>
    <cellStyle name="Normal 11 4 5 4 4 3" xfId="32330"/>
    <cellStyle name="Normal 11 4 5 4 4 4" xfId="43738"/>
    <cellStyle name="Normal 11 4 5 4 5" xfId="15194"/>
    <cellStyle name="Normal 11 4 5 4 5 2" xfId="46733"/>
    <cellStyle name="Normal 11 4 5 4 6" xfId="25670"/>
    <cellStyle name="Normal 11 4 5 4 7" xfId="36530"/>
    <cellStyle name="Normal 11 4 5 5" xfId="5628"/>
    <cellStyle name="Normal 11 4 5 5 2" xfId="10338"/>
    <cellStyle name="Normal 11 4 5 5 2 2" xfId="20571"/>
    <cellStyle name="Normal 11 4 5 5 2 2 2" xfId="52108"/>
    <cellStyle name="Normal 11 4 5 5 2 3" xfId="29834"/>
    <cellStyle name="Normal 11 4 5 5 2 4" xfId="41890"/>
    <cellStyle name="Normal 11 4 5 5 3" xfId="13115"/>
    <cellStyle name="Normal 11 4 5 5 3 2" xfId="23343"/>
    <cellStyle name="Normal 11 4 5 5 3 2 2" xfId="54880"/>
    <cellStyle name="Normal 11 4 5 5 3 3" xfId="33162"/>
    <cellStyle name="Normal 11 4 5 5 3 4" xfId="44662"/>
    <cellStyle name="Normal 11 4 5 5 4" xfId="16119"/>
    <cellStyle name="Normal 11 4 5 5 4 2" xfId="47658"/>
    <cellStyle name="Normal 11 4 5 5 5" xfId="26502"/>
    <cellStyle name="Normal 11 4 5 5 6" xfId="37454"/>
    <cellStyle name="Normal 11 4 5 6" xfId="6534"/>
    <cellStyle name="Normal 11 4 5 6 2" xfId="17000"/>
    <cellStyle name="Normal 11 4 5 6 2 2" xfId="48538"/>
    <cellStyle name="Normal 11 4 5 6 3" xfId="28168"/>
    <cellStyle name="Normal 11 4 5 6 4" xfId="38330"/>
    <cellStyle name="Normal 11 4 5 7" xfId="8487"/>
    <cellStyle name="Normal 11 4 5 7 2" xfId="18723"/>
    <cellStyle name="Normal 11 4 5 7 2 2" xfId="50260"/>
    <cellStyle name="Normal 11 4 5 7 3" xfId="31498"/>
    <cellStyle name="Normal 11 4 5 7 4" xfId="40042"/>
    <cellStyle name="Normal 11 4 5 8" xfId="11267"/>
    <cellStyle name="Normal 11 4 5 8 2" xfId="21495"/>
    <cellStyle name="Normal 11 4 5 8 2 2" xfId="53032"/>
    <cellStyle name="Normal 11 4 5 8 3" xfId="42814"/>
    <cellStyle name="Normal 11 4 5 9" xfId="14128"/>
    <cellStyle name="Normal 11 4 5 9 2" xfId="45672"/>
    <cellStyle name="Normal 11 4 6" xfId="1338"/>
    <cellStyle name="Normal 11 4 6 10" xfId="35608"/>
    <cellStyle name="Normal 11 4 6 2" xfId="4102"/>
    <cellStyle name="Normal 11 4 6 2 2" xfId="5166"/>
    <cellStyle name="Normal 11 4 6 2 2 2" xfId="8214"/>
    <cellStyle name="Normal 11 4 6 2 2 2 2" xfId="18452"/>
    <cellStyle name="Normal 11 4 6 2 2 2 2 2" xfId="31275"/>
    <cellStyle name="Normal 11 4 6 2 2 2 2 3" xfId="49989"/>
    <cellStyle name="Normal 11 4 6 2 2 2 3" xfId="24768"/>
    <cellStyle name="Normal 11 4 6 2 2 2 3 2" xfId="34603"/>
    <cellStyle name="Normal 11 4 6 2 2 2 3 3" xfId="56292"/>
    <cellStyle name="Normal 11 4 6 2 2 2 4" xfId="27943"/>
    <cellStyle name="Normal 11 4 6 2 2 2 5" xfId="39771"/>
    <cellStyle name="Normal 11 4 6 2 2 3" xfId="9878"/>
    <cellStyle name="Normal 11 4 6 2 2 3 2" xfId="20111"/>
    <cellStyle name="Normal 11 4 6 2 2 3 2 2" xfId="51648"/>
    <cellStyle name="Normal 11 4 6 2 2 3 3" xfId="29611"/>
    <cellStyle name="Normal 11 4 6 2 2 3 4" xfId="41430"/>
    <cellStyle name="Normal 11 4 6 2 2 4" xfId="12655"/>
    <cellStyle name="Normal 11 4 6 2 2 4 2" xfId="22883"/>
    <cellStyle name="Normal 11 4 6 2 2 4 2 2" xfId="54420"/>
    <cellStyle name="Normal 11 4 6 2 2 4 3" xfId="32939"/>
    <cellStyle name="Normal 11 4 6 2 2 4 4" xfId="44202"/>
    <cellStyle name="Normal 11 4 6 2 2 5" xfId="15659"/>
    <cellStyle name="Normal 11 4 6 2 2 5 2" xfId="47198"/>
    <cellStyle name="Normal 11 4 6 2 2 6" xfId="26279"/>
    <cellStyle name="Normal 11 4 6 2 2 7" xfId="36994"/>
    <cellStyle name="Normal 11 4 6 2 3" xfId="6094"/>
    <cellStyle name="Normal 11 4 6 2 3 2" xfId="10802"/>
    <cellStyle name="Normal 11 4 6 2 3 2 2" xfId="21035"/>
    <cellStyle name="Normal 11 4 6 2 3 2 2 2" xfId="52572"/>
    <cellStyle name="Normal 11 4 6 2 3 2 3" xfId="30443"/>
    <cellStyle name="Normal 11 4 6 2 3 2 4" xfId="42354"/>
    <cellStyle name="Normal 11 4 6 2 3 3" xfId="13579"/>
    <cellStyle name="Normal 11 4 6 2 3 3 2" xfId="23807"/>
    <cellStyle name="Normal 11 4 6 2 3 3 2 2" xfId="55344"/>
    <cellStyle name="Normal 11 4 6 2 3 3 3" xfId="33771"/>
    <cellStyle name="Normal 11 4 6 2 3 3 4" xfId="45126"/>
    <cellStyle name="Normal 11 4 6 2 3 4" xfId="16583"/>
    <cellStyle name="Normal 11 4 6 2 3 4 2" xfId="48122"/>
    <cellStyle name="Normal 11 4 6 2 3 5" xfId="27111"/>
    <cellStyle name="Normal 11 4 6 2 3 6" xfId="37918"/>
    <cellStyle name="Normal 11 4 6 2 4" xfId="7375"/>
    <cellStyle name="Normal 11 4 6 2 4 2" xfId="17620"/>
    <cellStyle name="Normal 11 4 6 2 4 2 2" xfId="49157"/>
    <cellStyle name="Normal 11 4 6 2 4 3" xfId="28779"/>
    <cellStyle name="Normal 11 4 6 2 4 4" xfId="38939"/>
    <cellStyle name="Normal 11 4 6 2 5" xfId="8954"/>
    <cellStyle name="Normal 11 4 6 2 5 2" xfId="19187"/>
    <cellStyle name="Normal 11 4 6 2 5 2 2" xfId="50724"/>
    <cellStyle name="Normal 11 4 6 2 5 3" xfId="32107"/>
    <cellStyle name="Normal 11 4 6 2 5 4" xfId="40506"/>
    <cellStyle name="Normal 11 4 6 2 6" xfId="11731"/>
    <cellStyle name="Normal 11 4 6 2 6 2" xfId="21959"/>
    <cellStyle name="Normal 11 4 6 2 6 2 2" xfId="53496"/>
    <cellStyle name="Normal 11 4 6 2 6 3" xfId="43278"/>
    <cellStyle name="Normal 11 4 6 2 7" xfId="14724"/>
    <cellStyle name="Normal 11 4 6 2 7 2" xfId="46263"/>
    <cellStyle name="Normal 11 4 6 2 8" xfId="25447"/>
    <cellStyle name="Normal 11 4 6 2 9" xfId="36070"/>
    <cellStyle name="Normal 11 4 6 3" xfId="4702"/>
    <cellStyle name="Normal 11 4 6 3 2" xfId="7798"/>
    <cellStyle name="Normal 11 4 6 3 2 2" xfId="18036"/>
    <cellStyle name="Normal 11 4 6 3 2 2 2" xfId="30859"/>
    <cellStyle name="Normal 11 4 6 3 2 2 3" xfId="49573"/>
    <cellStyle name="Normal 11 4 6 3 2 3" xfId="24696"/>
    <cellStyle name="Normal 11 4 6 3 2 3 2" xfId="34187"/>
    <cellStyle name="Normal 11 4 6 3 2 3 3" xfId="56223"/>
    <cellStyle name="Normal 11 4 6 3 2 4" xfId="27527"/>
    <cellStyle name="Normal 11 4 6 3 2 5" xfId="39355"/>
    <cellStyle name="Normal 11 4 6 3 3" xfId="9416"/>
    <cellStyle name="Normal 11 4 6 3 3 2" xfId="19649"/>
    <cellStyle name="Normal 11 4 6 3 3 2 2" xfId="51186"/>
    <cellStyle name="Normal 11 4 6 3 3 3" xfId="29195"/>
    <cellStyle name="Normal 11 4 6 3 3 4" xfId="40968"/>
    <cellStyle name="Normal 11 4 6 3 4" xfId="12193"/>
    <cellStyle name="Normal 11 4 6 3 4 2" xfId="22421"/>
    <cellStyle name="Normal 11 4 6 3 4 2 2" xfId="53958"/>
    <cellStyle name="Normal 11 4 6 3 4 3" xfId="32523"/>
    <cellStyle name="Normal 11 4 6 3 4 4" xfId="43740"/>
    <cellStyle name="Normal 11 4 6 3 5" xfId="15196"/>
    <cellStyle name="Normal 11 4 6 3 5 2" xfId="46735"/>
    <cellStyle name="Normal 11 4 6 3 6" xfId="25863"/>
    <cellStyle name="Normal 11 4 6 3 7" xfId="36532"/>
    <cellStyle name="Normal 11 4 6 4" xfId="5630"/>
    <cellStyle name="Normal 11 4 6 4 2" xfId="10340"/>
    <cellStyle name="Normal 11 4 6 4 2 2" xfId="20573"/>
    <cellStyle name="Normal 11 4 6 4 2 2 2" xfId="52110"/>
    <cellStyle name="Normal 11 4 6 4 2 3" xfId="30027"/>
    <cellStyle name="Normal 11 4 6 4 2 4" xfId="41892"/>
    <cellStyle name="Normal 11 4 6 4 3" xfId="13117"/>
    <cellStyle name="Normal 11 4 6 4 3 2" xfId="23345"/>
    <cellStyle name="Normal 11 4 6 4 3 2 2" xfId="54882"/>
    <cellStyle name="Normal 11 4 6 4 3 3" xfId="33355"/>
    <cellStyle name="Normal 11 4 6 4 3 4" xfId="44664"/>
    <cellStyle name="Normal 11 4 6 4 4" xfId="16121"/>
    <cellStyle name="Normal 11 4 6 4 4 2" xfId="47660"/>
    <cellStyle name="Normal 11 4 6 4 5" xfId="26695"/>
    <cellStyle name="Normal 11 4 6 4 6" xfId="37456"/>
    <cellStyle name="Normal 11 4 6 5" xfId="6839"/>
    <cellStyle name="Normal 11 4 6 5 2" xfId="17198"/>
    <cellStyle name="Normal 11 4 6 5 2 2" xfId="48735"/>
    <cellStyle name="Normal 11 4 6 5 3" xfId="28361"/>
    <cellStyle name="Normal 11 4 6 5 4" xfId="38523"/>
    <cellStyle name="Normal 11 4 6 6" xfId="8489"/>
    <cellStyle name="Normal 11 4 6 6 2" xfId="18725"/>
    <cellStyle name="Normal 11 4 6 6 2 2" xfId="50262"/>
    <cellStyle name="Normal 11 4 6 6 3" xfId="31691"/>
    <cellStyle name="Normal 11 4 6 6 4" xfId="40044"/>
    <cellStyle name="Normal 11 4 6 7" xfId="11269"/>
    <cellStyle name="Normal 11 4 6 7 2" xfId="21497"/>
    <cellStyle name="Normal 11 4 6 7 2 2" xfId="53034"/>
    <cellStyle name="Normal 11 4 6 7 3" xfId="42816"/>
    <cellStyle name="Normal 11 4 6 8" xfId="14130"/>
    <cellStyle name="Normal 11 4 6 8 2" xfId="45674"/>
    <cellStyle name="Normal 11 4 6 9" xfId="25031"/>
    <cellStyle name="Normal 11 4 7" xfId="3155"/>
    <cellStyle name="Normal 11 4 7 10" xfId="35930"/>
    <cellStyle name="Normal 11 4 7 2" xfId="4556"/>
    <cellStyle name="Normal 11 4 7 2 2" xfId="5488"/>
    <cellStyle name="Normal 11 4 7 2 2 2" xfId="10200"/>
    <cellStyle name="Normal 11 4 7 2 2 2 2" xfId="20433"/>
    <cellStyle name="Normal 11 4 7 2 2 2 2 2" xfId="51970"/>
    <cellStyle name="Normal 11 4 7 2 2 2 3" xfId="31067"/>
    <cellStyle name="Normal 11 4 7 2 2 2 4" xfId="41752"/>
    <cellStyle name="Normal 11 4 7 2 2 3" xfId="12977"/>
    <cellStyle name="Normal 11 4 7 2 2 3 2" xfId="23205"/>
    <cellStyle name="Normal 11 4 7 2 2 3 2 2" xfId="54742"/>
    <cellStyle name="Normal 11 4 7 2 2 3 3" xfId="34395"/>
    <cellStyle name="Normal 11 4 7 2 2 3 4" xfId="44524"/>
    <cellStyle name="Normal 11 4 7 2 2 4" xfId="15981"/>
    <cellStyle name="Normal 11 4 7 2 2 4 2" xfId="47520"/>
    <cellStyle name="Normal 11 4 7 2 2 5" xfId="27735"/>
    <cellStyle name="Normal 11 4 7 2 2 6" xfId="37316"/>
    <cellStyle name="Normal 11 4 7 2 3" xfId="6416"/>
    <cellStyle name="Normal 11 4 7 2 3 2" xfId="11124"/>
    <cellStyle name="Normal 11 4 7 2 3 2 2" xfId="21357"/>
    <cellStyle name="Normal 11 4 7 2 3 2 2 2" xfId="52894"/>
    <cellStyle name="Normal 11 4 7 2 3 2 3" xfId="42676"/>
    <cellStyle name="Normal 11 4 7 2 3 3" xfId="13901"/>
    <cellStyle name="Normal 11 4 7 2 3 3 2" xfId="24129"/>
    <cellStyle name="Normal 11 4 7 2 3 3 2 2" xfId="55666"/>
    <cellStyle name="Normal 11 4 7 2 3 3 3" xfId="45448"/>
    <cellStyle name="Normal 11 4 7 2 3 4" xfId="16905"/>
    <cellStyle name="Normal 11 4 7 2 3 4 2" xfId="48444"/>
    <cellStyle name="Normal 11 4 7 2 3 5" xfId="29403"/>
    <cellStyle name="Normal 11 4 7 2 3 6" xfId="38240"/>
    <cellStyle name="Normal 11 4 7 2 4" xfId="8006"/>
    <cellStyle name="Normal 11 4 7 2 4 2" xfId="18244"/>
    <cellStyle name="Normal 11 4 7 2 4 2 2" xfId="49781"/>
    <cellStyle name="Normal 11 4 7 2 4 3" xfId="32731"/>
    <cellStyle name="Normal 11 4 7 2 4 4" xfId="39563"/>
    <cellStyle name="Normal 11 4 7 2 5" xfId="9276"/>
    <cellStyle name="Normal 11 4 7 2 5 2" xfId="19509"/>
    <cellStyle name="Normal 11 4 7 2 5 2 2" xfId="51046"/>
    <cellStyle name="Normal 11 4 7 2 5 3" xfId="40828"/>
    <cellStyle name="Normal 11 4 7 2 6" xfId="12053"/>
    <cellStyle name="Normal 11 4 7 2 6 2" xfId="22281"/>
    <cellStyle name="Normal 11 4 7 2 6 2 2" xfId="53818"/>
    <cellStyle name="Normal 11 4 7 2 6 3" xfId="43600"/>
    <cellStyle name="Normal 11 4 7 2 7" xfId="15055"/>
    <cellStyle name="Normal 11 4 7 2 7 2" xfId="46594"/>
    <cellStyle name="Normal 11 4 7 2 8" xfId="26071"/>
    <cellStyle name="Normal 11 4 7 2 9" xfId="36392"/>
    <cellStyle name="Normal 11 4 7 3" xfId="5025"/>
    <cellStyle name="Normal 11 4 7 3 2" xfId="9738"/>
    <cellStyle name="Normal 11 4 7 3 2 2" xfId="19971"/>
    <cellStyle name="Normal 11 4 7 3 2 2 2" xfId="51508"/>
    <cellStyle name="Normal 11 4 7 3 2 3" xfId="30235"/>
    <cellStyle name="Normal 11 4 7 3 2 4" xfId="41290"/>
    <cellStyle name="Normal 11 4 7 3 3" xfId="12515"/>
    <cellStyle name="Normal 11 4 7 3 3 2" xfId="22743"/>
    <cellStyle name="Normal 11 4 7 3 3 2 2" xfId="54280"/>
    <cellStyle name="Normal 11 4 7 3 3 3" xfId="33563"/>
    <cellStyle name="Normal 11 4 7 3 3 4" xfId="44062"/>
    <cellStyle name="Normal 11 4 7 3 4" xfId="15519"/>
    <cellStyle name="Normal 11 4 7 3 4 2" xfId="47058"/>
    <cellStyle name="Normal 11 4 7 3 5" xfId="26903"/>
    <cellStyle name="Normal 11 4 7 3 6" xfId="36854"/>
    <cellStyle name="Normal 11 4 7 4" xfId="5954"/>
    <cellStyle name="Normal 11 4 7 4 2" xfId="10662"/>
    <cellStyle name="Normal 11 4 7 4 2 2" xfId="20895"/>
    <cellStyle name="Normal 11 4 7 4 2 2 2" xfId="52432"/>
    <cellStyle name="Normal 11 4 7 4 2 3" xfId="42214"/>
    <cellStyle name="Normal 11 4 7 4 3" xfId="13439"/>
    <cellStyle name="Normal 11 4 7 4 3 2" xfId="23667"/>
    <cellStyle name="Normal 11 4 7 4 3 2 2" xfId="55204"/>
    <cellStyle name="Normal 11 4 7 4 3 3" xfId="44986"/>
    <cellStyle name="Normal 11 4 7 4 4" xfId="16443"/>
    <cellStyle name="Normal 11 4 7 4 4 2" xfId="47982"/>
    <cellStyle name="Normal 11 4 7 4 5" xfId="28571"/>
    <cellStyle name="Normal 11 4 7 4 6" xfId="37778"/>
    <cellStyle name="Normal 11 4 7 5" xfId="7154"/>
    <cellStyle name="Normal 11 4 7 5 2" xfId="17411"/>
    <cellStyle name="Normal 11 4 7 5 2 2" xfId="48948"/>
    <cellStyle name="Normal 11 4 7 5 3" xfId="31899"/>
    <cellStyle name="Normal 11 4 7 5 4" xfId="38731"/>
    <cellStyle name="Normal 11 4 7 6" xfId="8812"/>
    <cellStyle name="Normal 11 4 7 6 2" xfId="19047"/>
    <cellStyle name="Normal 11 4 7 6 2 2" xfId="50584"/>
    <cellStyle name="Normal 11 4 7 6 3" xfId="40366"/>
    <cellStyle name="Normal 11 4 7 7" xfId="11591"/>
    <cellStyle name="Normal 11 4 7 7 2" xfId="21819"/>
    <cellStyle name="Normal 11 4 7 7 2 2" xfId="53356"/>
    <cellStyle name="Normal 11 4 7 7 3" xfId="43138"/>
    <cellStyle name="Normal 11 4 7 8" xfId="14544"/>
    <cellStyle name="Normal 11 4 7 8 2" xfId="46083"/>
    <cellStyle name="Normal 11 4 7 9" xfId="25239"/>
    <cellStyle name="Normal 11 4 8" xfId="4071"/>
    <cellStyle name="Normal 11 4 8 2" xfId="5135"/>
    <cellStyle name="Normal 11 4 8 2 2" xfId="9847"/>
    <cellStyle name="Normal 11 4 8 2 2 2" xfId="20080"/>
    <cellStyle name="Normal 11 4 8 2 2 2 2" xfId="51617"/>
    <cellStyle name="Normal 11 4 8 2 2 3" xfId="30651"/>
    <cellStyle name="Normal 11 4 8 2 2 4" xfId="41399"/>
    <cellStyle name="Normal 11 4 8 2 3" xfId="12624"/>
    <cellStyle name="Normal 11 4 8 2 3 2" xfId="22852"/>
    <cellStyle name="Normal 11 4 8 2 3 2 2" xfId="54389"/>
    <cellStyle name="Normal 11 4 8 2 3 3" xfId="33979"/>
    <cellStyle name="Normal 11 4 8 2 3 4" xfId="44171"/>
    <cellStyle name="Normal 11 4 8 2 4" xfId="15628"/>
    <cellStyle name="Normal 11 4 8 2 4 2" xfId="47167"/>
    <cellStyle name="Normal 11 4 8 2 5" xfId="27319"/>
    <cellStyle name="Normal 11 4 8 2 6" xfId="36963"/>
    <cellStyle name="Normal 11 4 8 3" xfId="6063"/>
    <cellStyle name="Normal 11 4 8 3 2" xfId="10771"/>
    <cellStyle name="Normal 11 4 8 3 2 2" xfId="21004"/>
    <cellStyle name="Normal 11 4 8 3 2 2 2" xfId="52541"/>
    <cellStyle name="Normal 11 4 8 3 2 3" xfId="42323"/>
    <cellStyle name="Normal 11 4 8 3 3" xfId="13548"/>
    <cellStyle name="Normal 11 4 8 3 3 2" xfId="23776"/>
    <cellStyle name="Normal 11 4 8 3 3 2 2" xfId="55313"/>
    <cellStyle name="Normal 11 4 8 3 3 3" xfId="45095"/>
    <cellStyle name="Normal 11 4 8 3 4" xfId="16552"/>
    <cellStyle name="Normal 11 4 8 3 4 2" xfId="48091"/>
    <cellStyle name="Normal 11 4 8 3 5" xfId="28987"/>
    <cellStyle name="Normal 11 4 8 3 6" xfId="37887"/>
    <cellStyle name="Normal 11 4 8 4" xfId="7588"/>
    <cellStyle name="Normal 11 4 8 4 2" xfId="17828"/>
    <cellStyle name="Normal 11 4 8 4 2 2" xfId="49365"/>
    <cellStyle name="Normal 11 4 8 4 3" xfId="32315"/>
    <cellStyle name="Normal 11 4 8 4 4" xfId="39147"/>
    <cellStyle name="Normal 11 4 8 5" xfId="8923"/>
    <cellStyle name="Normal 11 4 8 5 2" xfId="19156"/>
    <cellStyle name="Normal 11 4 8 5 2 2" xfId="50693"/>
    <cellStyle name="Normal 11 4 8 5 3" xfId="40475"/>
    <cellStyle name="Normal 11 4 8 6" xfId="11700"/>
    <cellStyle name="Normal 11 4 8 6 2" xfId="21928"/>
    <cellStyle name="Normal 11 4 8 6 2 2" xfId="53465"/>
    <cellStyle name="Normal 11 4 8 6 3" xfId="43247"/>
    <cellStyle name="Normal 11 4 8 7" xfId="14693"/>
    <cellStyle name="Normal 11 4 8 7 2" xfId="46232"/>
    <cellStyle name="Normal 11 4 8 8" xfId="25655"/>
    <cellStyle name="Normal 11 4 8 9" xfId="36039"/>
    <cellStyle name="Normal 11 4 9" xfId="4671"/>
    <cellStyle name="Normal 11 4 9 2" xfId="9385"/>
    <cellStyle name="Normal 11 4 9 2 2" xfId="19618"/>
    <cellStyle name="Normal 11 4 9 2 2 2" xfId="51155"/>
    <cellStyle name="Normal 11 4 9 2 3" xfId="29819"/>
    <cellStyle name="Normal 11 4 9 2 4" xfId="40937"/>
    <cellStyle name="Normal 11 4 9 3" xfId="12162"/>
    <cellStyle name="Normal 11 4 9 3 2" xfId="22390"/>
    <cellStyle name="Normal 11 4 9 3 2 2" xfId="53927"/>
    <cellStyle name="Normal 11 4 9 3 3" xfId="33147"/>
    <cellStyle name="Normal 11 4 9 3 4" xfId="43709"/>
    <cellStyle name="Normal 11 4 9 4" xfId="15165"/>
    <cellStyle name="Normal 11 4 9 4 2" xfId="46704"/>
    <cellStyle name="Normal 11 4 9 5" xfId="26487"/>
    <cellStyle name="Normal 11 4 9 6" xfId="36501"/>
    <cellStyle name="Normal 11 5" xfId="1339"/>
    <cellStyle name="Normal 11 5 10" xfId="6535"/>
    <cellStyle name="Normal 11 5 10 2" xfId="17001"/>
    <cellStyle name="Normal 11 5 10 2 2" xfId="48539"/>
    <cellStyle name="Normal 11 5 10 3" xfId="31499"/>
    <cellStyle name="Normal 11 5 10 4" xfId="38331"/>
    <cellStyle name="Normal 11 5 11" xfId="8490"/>
    <cellStyle name="Normal 11 5 11 2" xfId="18726"/>
    <cellStyle name="Normal 11 5 11 2 2" xfId="50263"/>
    <cellStyle name="Normal 11 5 11 3" xfId="40045"/>
    <cellStyle name="Normal 11 5 12" xfId="11270"/>
    <cellStyle name="Normal 11 5 12 2" xfId="21498"/>
    <cellStyle name="Normal 11 5 12 2 2" xfId="53035"/>
    <cellStyle name="Normal 11 5 12 3" xfId="42817"/>
    <cellStyle name="Normal 11 5 13" xfId="14131"/>
    <cellStyle name="Normal 11 5 13 2" xfId="45675"/>
    <cellStyle name="Normal 11 5 14" xfId="24838"/>
    <cellStyle name="Normal 11 5 15" xfId="35609"/>
    <cellStyle name="Normal 11 5 2" xfId="1340"/>
    <cellStyle name="Normal 11 5 2 10" xfId="8491"/>
    <cellStyle name="Normal 11 5 2 10 2" xfId="18727"/>
    <cellStyle name="Normal 11 5 2 10 2 2" xfId="50264"/>
    <cellStyle name="Normal 11 5 2 10 3" xfId="40046"/>
    <cellStyle name="Normal 11 5 2 11" xfId="11271"/>
    <cellStyle name="Normal 11 5 2 11 2" xfId="21499"/>
    <cellStyle name="Normal 11 5 2 11 2 2" xfId="53036"/>
    <cellStyle name="Normal 11 5 2 11 3" xfId="42818"/>
    <cellStyle name="Normal 11 5 2 12" xfId="14132"/>
    <cellStyle name="Normal 11 5 2 12 2" xfId="45676"/>
    <cellStyle name="Normal 11 5 2 13" xfId="24839"/>
    <cellStyle name="Normal 11 5 2 14" xfId="35610"/>
    <cellStyle name="Normal 11 5 2 2" xfId="1341"/>
    <cellStyle name="Normal 11 5 2 2 10" xfId="14133"/>
    <cellStyle name="Normal 11 5 2 2 10 2" xfId="45677"/>
    <cellStyle name="Normal 11 5 2 2 11" xfId="24840"/>
    <cellStyle name="Normal 11 5 2 2 12" xfId="35611"/>
    <cellStyle name="Normal 11 5 2 2 2" xfId="1342"/>
    <cellStyle name="Normal 11 5 2 2 2 10" xfId="24841"/>
    <cellStyle name="Normal 11 5 2 2 2 11" xfId="35612"/>
    <cellStyle name="Normal 11 5 2 2 2 2" xfId="1343"/>
    <cellStyle name="Normal 11 5 2 2 2 2 10" xfId="35613"/>
    <cellStyle name="Normal 11 5 2 2 2 2 2" xfId="4107"/>
    <cellStyle name="Normal 11 5 2 2 2 2 2 2" xfId="5171"/>
    <cellStyle name="Normal 11 5 2 2 2 2 2 2 2" xfId="8233"/>
    <cellStyle name="Normal 11 5 2 2 2 2 2 2 2 2" xfId="18471"/>
    <cellStyle name="Normal 11 5 2 2 2 2 2 2 2 2 2" xfId="31294"/>
    <cellStyle name="Normal 11 5 2 2 2 2 2 2 2 2 3" xfId="50008"/>
    <cellStyle name="Normal 11 5 2 2 2 2 2 2 2 3" xfId="14478"/>
    <cellStyle name="Normal 11 5 2 2 2 2 2 2 2 3 2" xfId="34622"/>
    <cellStyle name="Normal 11 5 2 2 2 2 2 2 2 3 3" xfId="46021"/>
    <cellStyle name="Normal 11 5 2 2 2 2 2 2 2 4" xfId="27962"/>
    <cellStyle name="Normal 11 5 2 2 2 2 2 2 2 5" xfId="39790"/>
    <cellStyle name="Normal 11 5 2 2 2 2 2 2 3" xfId="9883"/>
    <cellStyle name="Normal 11 5 2 2 2 2 2 2 3 2" xfId="20116"/>
    <cellStyle name="Normal 11 5 2 2 2 2 2 2 3 2 2" xfId="51653"/>
    <cellStyle name="Normal 11 5 2 2 2 2 2 2 3 3" xfId="29630"/>
    <cellStyle name="Normal 11 5 2 2 2 2 2 2 3 4" xfId="41435"/>
    <cellStyle name="Normal 11 5 2 2 2 2 2 2 4" xfId="12660"/>
    <cellStyle name="Normal 11 5 2 2 2 2 2 2 4 2" xfId="22888"/>
    <cellStyle name="Normal 11 5 2 2 2 2 2 2 4 2 2" xfId="54425"/>
    <cellStyle name="Normal 11 5 2 2 2 2 2 2 4 3" xfId="32958"/>
    <cellStyle name="Normal 11 5 2 2 2 2 2 2 4 4" xfId="44207"/>
    <cellStyle name="Normal 11 5 2 2 2 2 2 2 5" xfId="15664"/>
    <cellStyle name="Normal 11 5 2 2 2 2 2 2 5 2" xfId="47203"/>
    <cellStyle name="Normal 11 5 2 2 2 2 2 2 6" xfId="26298"/>
    <cellStyle name="Normal 11 5 2 2 2 2 2 2 7" xfId="36999"/>
    <cellStyle name="Normal 11 5 2 2 2 2 2 3" xfId="6099"/>
    <cellStyle name="Normal 11 5 2 2 2 2 2 3 2" xfId="10807"/>
    <cellStyle name="Normal 11 5 2 2 2 2 2 3 2 2" xfId="21040"/>
    <cellStyle name="Normal 11 5 2 2 2 2 2 3 2 2 2" xfId="52577"/>
    <cellStyle name="Normal 11 5 2 2 2 2 2 3 2 3" xfId="30462"/>
    <cellStyle name="Normal 11 5 2 2 2 2 2 3 2 4" xfId="42359"/>
    <cellStyle name="Normal 11 5 2 2 2 2 2 3 3" xfId="13584"/>
    <cellStyle name="Normal 11 5 2 2 2 2 2 3 3 2" xfId="23812"/>
    <cellStyle name="Normal 11 5 2 2 2 2 2 3 3 2 2" xfId="55349"/>
    <cellStyle name="Normal 11 5 2 2 2 2 2 3 3 3" xfId="33790"/>
    <cellStyle name="Normal 11 5 2 2 2 2 2 3 3 4" xfId="45131"/>
    <cellStyle name="Normal 11 5 2 2 2 2 2 3 4" xfId="16588"/>
    <cellStyle name="Normal 11 5 2 2 2 2 2 3 4 2" xfId="48127"/>
    <cellStyle name="Normal 11 5 2 2 2 2 2 3 5" xfId="27130"/>
    <cellStyle name="Normal 11 5 2 2 2 2 2 3 6" xfId="37923"/>
    <cellStyle name="Normal 11 5 2 2 2 2 2 4" xfId="7394"/>
    <cellStyle name="Normal 11 5 2 2 2 2 2 4 2" xfId="17639"/>
    <cellStyle name="Normal 11 5 2 2 2 2 2 4 2 2" xfId="49176"/>
    <cellStyle name="Normal 11 5 2 2 2 2 2 4 3" xfId="28798"/>
    <cellStyle name="Normal 11 5 2 2 2 2 2 4 4" xfId="38958"/>
    <cellStyle name="Normal 11 5 2 2 2 2 2 5" xfId="8959"/>
    <cellStyle name="Normal 11 5 2 2 2 2 2 5 2" xfId="19192"/>
    <cellStyle name="Normal 11 5 2 2 2 2 2 5 2 2" xfId="50729"/>
    <cellStyle name="Normal 11 5 2 2 2 2 2 5 3" xfId="32126"/>
    <cellStyle name="Normal 11 5 2 2 2 2 2 5 4" xfId="40511"/>
    <cellStyle name="Normal 11 5 2 2 2 2 2 6" xfId="11736"/>
    <cellStyle name="Normal 11 5 2 2 2 2 2 6 2" xfId="21964"/>
    <cellStyle name="Normal 11 5 2 2 2 2 2 6 2 2" xfId="53501"/>
    <cellStyle name="Normal 11 5 2 2 2 2 2 6 3" xfId="43283"/>
    <cellStyle name="Normal 11 5 2 2 2 2 2 7" xfId="14729"/>
    <cellStyle name="Normal 11 5 2 2 2 2 2 7 2" xfId="46268"/>
    <cellStyle name="Normal 11 5 2 2 2 2 2 8" xfId="25466"/>
    <cellStyle name="Normal 11 5 2 2 2 2 2 9" xfId="36075"/>
    <cellStyle name="Normal 11 5 2 2 2 2 3" xfId="4707"/>
    <cellStyle name="Normal 11 5 2 2 2 2 3 2" xfId="7817"/>
    <cellStyle name="Normal 11 5 2 2 2 2 3 2 2" xfId="18055"/>
    <cellStyle name="Normal 11 5 2 2 2 2 3 2 2 2" xfId="30878"/>
    <cellStyle name="Normal 11 5 2 2 2 2 3 2 2 3" xfId="49592"/>
    <cellStyle name="Normal 11 5 2 2 2 2 3 2 3" xfId="24485"/>
    <cellStyle name="Normal 11 5 2 2 2 2 3 2 3 2" xfId="34206"/>
    <cellStyle name="Normal 11 5 2 2 2 2 3 2 3 3" xfId="56017"/>
    <cellStyle name="Normal 11 5 2 2 2 2 3 2 4" xfId="27546"/>
    <cellStyle name="Normal 11 5 2 2 2 2 3 2 5" xfId="39374"/>
    <cellStyle name="Normal 11 5 2 2 2 2 3 3" xfId="9421"/>
    <cellStyle name="Normal 11 5 2 2 2 2 3 3 2" xfId="19654"/>
    <cellStyle name="Normal 11 5 2 2 2 2 3 3 2 2" xfId="51191"/>
    <cellStyle name="Normal 11 5 2 2 2 2 3 3 3" xfId="29214"/>
    <cellStyle name="Normal 11 5 2 2 2 2 3 3 4" xfId="40973"/>
    <cellStyle name="Normal 11 5 2 2 2 2 3 4" xfId="12198"/>
    <cellStyle name="Normal 11 5 2 2 2 2 3 4 2" xfId="22426"/>
    <cellStyle name="Normal 11 5 2 2 2 2 3 4 2 2" xfId="53963"/>
    <cellStyle name="Normal 11 5 2 2 2 2 3 4 3" xfId="32542"/>
    <cellStyle name="Normal 11 5 2 2 2 2 3 4 4" xfId="43745"/>
    <cellStyle name="Normal 11 5 2 2 2 2 3 5" xfId="15201"/>
    <cellStyle name="Normal 11 5 2 2 2 2 3 5 2" xfId="46740"/>
    <cellStyle name="Normal 11 5 2 2 2 2 3 6" xfId="25882"/>
    <cellStyle name="Normal 11 5 2 2 2 2 3 7" xfId="36537"/>
    <cellStyle name="Normal 11 5 2 2 2 2 4" xfId="5635"/>
    <cellStyle name="Normal 11 5 2 2 2 2 4 2" xfId="10345"/>
    <cellStyle name="Normal 11 5 2 2 2 2 4 2 2" xfId="20578"/>
    <cellStyle name="Normal 11 5 2 2 2 2 4 2 2 2" xfId="52115"/>
    <cellStyle name="Normal 11 5 2 2 2 2 4 2 3" xfId="30046"/>
    <cellStyle name="Normal 11 5 2 2 2 2 4 2 4" xfId="41897"/>
    <cellStyle name="Normal 11 5 2 2 2 2 4 3" xfId="13122"/>
    <cellStyle name="Normal 11 5 2 2 2 2 4 3 2" xfId="23350"/>
    <cellStyle name="Normal 11 5 2 2 2 2 4 3 2 2" xfId="54887"/>
    <cellStyle name="Normal 11 5 2 2 2 2 4 3 3" xfId="33374"/>
    <cellStyle name="Normal 11 5 2 2 2 2 4 3 4" xfId="44669"/>
    <cellStyle name="Normal 11 5 2 2 2 2 4 4" xfId="16126"/>
    <cellStyle name="Normal 11 5 2 2 2 2 4 4 2" xfId="47665"/>
    <cellStyle name="Normal 11 5 2 2 2 2 4 5" xfId="26714"/>
    <cellStyle name="Normal 11 5 2 2 2 2 4 6" xfId="37461"/>
    <cellStyle name="Normal 11 5 2 2 2 2 5" xfId="6858"/>
    <cellStyle name="Normal 11 5 2 2 2 2 5 2" xfId="17217"/>
    <cellStyle name="Normal 11 5 2 2 2 2 5 2 2" xfId="48754"/>
    <cellStyle name="Normal 11 5 2 2 2 2 5 3" xfId="28380"/>
    <cellStyle name="Normal 11 5 2 2 2 2 5 4" xfId="38542"/>
    <cellStyle name="Normal 11 5 2 2 2 2 6" xfId="8494"/>
    <cellStyle name="Normal 11 5 2 2 2 2 6 2" xfId="18730"/>
    <cellStyle name="Normal 11 5 2 2 2 2 6 2 2" xfId="50267"/>
    <cellStyle name="Normal 11 5 2 2 2 2 6 3" xfId="31710"/>
    <cellStyle name="Normal 11 5 2 2 2 2 6 4" xfId="40049"/>
    <cellStyle name="Normal 11 5 2 2 2 2 7" xfId="11274"/>
    <cellStyle name="Normal 11 5 2 2 2 2 7 2" xfId="21502"/>
    <cellStyle name="Normal 11 5 2 2 2 2 7 2 2" xfId="53039"/>
    <cellStyle name="Normal 11 5 2 2 2 2 7 3" xfId="42821"/>
    <cellStyle name="Normal 11 5 2 2 2 2 8" xfId="14135"/>
    <cellStyle name="Normal 11 5 2 2 2 2 8 2" xfId="45679"/>
    <cellStyle name="Normal 11 5 2 2 2 2 9" xfId="25050"/>
    <cellStyle name="Normal 11 5 2 2 2 3" xfId="4106"/>
    <cellStyle name="Normal 11 5 2 2 2 3 2" xfId="5170"/>
    <cellStyle name="Normal 11 5 2 2 2 3 2 2" xfId="8025"/>
    <cellStyle name="Normal 11 5 2 2 2 3 2 2 2" xfId="18263"/>
    <cellStyle name="Normal 11 5 2 2 2 3 2 2 2 2" xfId="31086"/>
    <cellStyle name="Normal 11 5 2 2 2 3 2 2 2 3" xfId="49800"/>
    <cellStyle name="Normal 11 5 2 2 2 3 2 2 3" xfId="24430"/>
    <cellStyle name="Normal 11 5 2 2 2 3 2 2 3 2" xfId="34414"/>
    <cellStyle name="Normal 11 5 2 2 2 3 2 2 3 3" xfId="55962"/>
    <cellStyle name="Normal 11 5 2 2 2 3 2 2 4" xfId="27754"/>
    <cellStyle name="Normal 11 5 2 2 2 3 2 2 5" xfId="39582"/>
    <cellStyle name="Normal 11 5 2 2 2 3 2 3" xfId="9882"/>
    <cellStyle name="Normal 11 5 2 2 2 3 2 3 2" xfId="20115"/>
    <cellStyle name="Normal 11 5 2 2 2 3 2 3 2 2" xfId="51652"/>
    <cellStyle name="Normal 11 5 2 2 2 3 2 3 3" xfId="29422"/>
    <cellStyle name="Normal 11 5 2 2 2 3 2 3 4" xfId="41434"/>
    <cellStyle name="Normal 11 5 2 2 2 3 2 4" xfId="12659"/>
    <cellStyle name="Normal 11 5 2 2 2 3 2 4 2" xfId="22887"/>
    <cellStyle name="Normal 11 5 2 2 2 3 2 4 2 2" xfId="54424"/>
    <cellStyle name="Normal 11 5 2 2 2 3 2 4 3" xfId="32750"/>
    <cellStyle name="Normal 11 5 2 2 2 3 2 4 4" xfId="44206"/>
    <cellStyle name="Normal 11 5 2 2 2 3 2 5" xfId="15663"/>
    <cellStyle name="Normal 11 5 2 2 2 3 2 5 2" xfId="47202"/>
    <cellStyle name="Normal 11 5 2 2 2 3 2 6" xfId="26090"/>
    <cellStyle name="Normal 11 5 2 2 2 3 2 7" xfId="36998"/>
    <cellStyle name="Normal 11 5 2 2 2 3 3" xfId="6098"/>
    <cellStyle name="Normal 11 5 2 2 2 3 3 2" xfId="10806"/>
    <cellStyle name="Normal 11 5 2 2 2 3 3 2 2" xfId="21039"/>
    <cellStyle name="Normal 11 5 2 2 2 3 3 2 2 2" xfId="52576"/>
    <cellStyle name="Normal 11 5 2 2 2 3 3 2 3" xfId="30254"/>
    <cellStyle name="Normal 11 5 2 2 2 3 3 2 4" xfId="42358"/>
    <cellStyle name="Normal 11 5 2 2 2 3 3 3" xfId="13583"/>
    <cellStyle name="Normal 11 5 2 2 2 3 3 3 2" xfId="23811"/>
    <cellStyle name="Normal 11 5 2 2 2 3 3 3 2 2" xfId="55348"/>
    <cellStyle name="Normal 11 5 2 2 2 3 3 3 3" xfId="33582"/>
    <cellStyle name="Normal 11 5 2 2 2 3 3 3 4" xfId="45130"/>
    <cellStyle name="Normal 11 5 2 2 2 3 3 4" xfId="16587"/>
    <cellStyle name="Normal 11 5 2 2 2 3 3 4 2" xfId="48126"/>
    <cellStyle name="Normal 11 5 2 2 2 3 3 5" xfId="26922"/>
    <cellStyle name="Normal 11 5 2 2 2 3 3 6" xfId="37922"/>
    <cellStyle name="Normal 11 5 2 2 2 3 4" xfId="7173"/>
    <cellStyle name="Normal 11 5 2 2 2 3 4 2" xfId="17430"/>
    <cellStyle name="Normal 11 5 2 2 2 3 4 2 2" xfId="48967"/>
    <cellStyle name="Normal 11 5 2 2 2 3 4 3" xfId="28590"/>
    <cellStyle name="Normal 11 5 2 2 2 3 4 4" xfId="38750"/>
    <cellStyle name="Normal 11 5 2 2 2 3 5" xfId="8958"/>
    <cellStyle name="Normal 11 5 2 2 2 3 5 2" xfId="19191"/>
    <cellStyle name="Normal 11 5 2 2 2 3 5 2 2" xfId="50728"/>
    <cellStyle name="Normal 11 5 2 2 2 3 5 3" xfId="31918"/>
    <cellStyle name="Normal 11 5 2 2 2 3 5 4" xfId="40510"/>
    <cellStyle name="Normal 11 5 2 2 2 3 6" xfId="11735"/>
    <cellStyle name="Normal 11 5 2 2 2 3 6 2" xfId="21963"/>
    <cellStyle name="Normal 11 5 2 2 2 3 6 2 2" xfId="53500"/>
    <cellStyle name="Normal 11 5 2 2 2 3 6 3" xfId="43282"/>
    <cellStyle name="Normal 11 5 2 2 2 3 7" xfId="14728"/>
    <cellStyle name="Normal 11 5 2 2 2 3 7 2" xfId="46267"/>
    <cellStyle name="Normal 11 5 2 2 2 3 8" xfId="25258"/>
    <cellStyle name="Normal 11 5 2 2 2 3 9" xfId="36074"/>
    <cellStyle name="Normal 11 5 2 2 2 4" xfId="4706"/>
    <cellStyle name="Normal 11 5 2 2 2 4 2" xfId="7607"/>
    <cellStyle name="Normal 11 5 2 2 2 4 2 2" xfId="17847"/>
    <cellStyle name="Normal 11 5 2 2 2 4 2 2 2" xfId="30670"/>
    <cellStyle name="Normal 11 5 2 2 2 4 2 2 3" xfId="49384"/>
    <cellStyle name="Normal 11 5 2 2 2 4 2 3" xfId="24364"/>
    <cellStyle name="Normal 11 5 2 2 2 4 2 3 2" xfId="33998"/>
    <cellStyle name="Normal 11 5 2 2 2 4 2 3 3" xfId="55896"/>
    <cellStyle name="Normal 11 5 2 2 2 4 2 4" xfId="27338"/>
    <cellStyle name="Normal 11 5 2 2 2 4 2 5" xfId="39166"/>
    <cellStyle name="Normal 11 5 2 2 2 4 3" xfId="9420"/>
    <cellStyle name="Normal 11 5 2 2 2 4 3 2" xfId="19653"/>
    <cellStyle name="Normal 11 5 2 2 2 4 3 2 2" xfId="51190"/>
    <cellStyle name="Normal 11 5 2 2 2 4 3 3" xfId="29006"/>
    <cellStyle name="Normal 11 5 2 2 2 4 3 4" xfId="40972"/>
    <cellStyle name="Normal 11 5 2 2 2 4 4" xfId="12197"/>
    <cellStyle name="Normal 11 5 2 2 2 4 4 2" xfId="22425"/>
    <cellStyle name="Normal 11 5 2 2 2 4 4 2 2" xfId="53962"/>
    <cellStyle name="Normal 11 5 2 2 2 4 4 3" xfId="32334"/>
    <cellStyle name="Normal 11 5 2 2 2 4 4 4" xfId="43744"/>
    <cellStyle name="Normal 11 5 2 2 2 4 5" xfId="15200"/>
    <cellStyle name="Normal 11 5 2 2 2 4 5 2" xfId="46739"/>
    <cellStyle name="Normal 11 5 2 2 2 4 6" xfId="25674"/>
    <cellStyle name="Normal 11 5 2 2 2 4 7" xfId="36536"/>
    <cellStyle name="Normal 11 5 2 2 2 5" xfId="5634"/>
    <cellStyle name="Normal 11 5 2 2 2 5 2" xfId="10344"/>
    <cellStyle name="Normal 11 5 2 2 2 5 2 2" xfId="20577"/>
    <cellStyle name="Normal 11 5 2 2 2 5 2 2 2" xfId="52114"/>
    <cellStyle name="Normal 11 5 2 2 2 5 2 3" xfId="29838"/>
    <cellStyle name="Normal 11 5 2 2 2 5 2 4" xfId="41896"/>
    <cellStyle name="Normal 11 5 2 2 2 5 3" xfId="13121"/>
    <cellStyle name="Normal 11 5 2 2 2 5 3 2" xfId="23349"/>
    <cellStyle name="Normal 11 5 2 2 2 5 3 2 2" xfId="54886"/>
    <cellStyle name="Normal 11 5 2 2 2 5 3 3" xfId="33166"/>
    <cellStyle name="Normal 11 5 2 2 2 5 3 4" xfId="44668"/>
    <cellStyle name="Normal 11 5 2 2 2 5 4" xfId="16125"/>
    <cellStyle name="Normal 11 5 2 2 2 5 4 2" xfId="47664"/>
    <cellStyle name="Normal 11 5 2 2 2 5 5" xfId="26506"/>
    <cellStyle name="Normal 11 5 2 2 2 5 6" xfId="37460"/>
    <cellStyle name="Normal 11 5 2 2 2 6" xfId="6538"/>
    <cellStyle name="Normal 11 5 2 2 2 6 2" xfId="17004"/>
    <cellStyle name="Normal 11 5 2 2 2 6 2 2" xfId="48542"/>
    <cellStyle name="Normal 11 5 2 2 2 6 3" xfId="28172"/>
    <cellStyle name="Normal 11 5 2 2 2 6 4" xfId="38334"/>
    <cellStyle name="Normal 11 5 2 2 2 7" xfId="8493"/>
    <cellStyle name="Normal 11 5 2 2 2 7 2" xfId="18729"/>
    <cellStyle name="Normal 11 5 2 2 2 7 2 2" xfId="50266"/>
    <cellStyle name="Normal 11 5 2 2 2 7 3" xfId="31502"/>
    <cellStyle name="Normal 11 5 2 2 2 7 4" xfId="40048"/>
    <cellStyle name="Normal 11 5 2 2 2 8" xfId="11273"/>
    <cellStyle name="Normal 11 5 2 2 2 8 2" xfId="21501"/>
    <cellStyle name="Normal 11 5 2 2 2 8 2 2" xfId="53038"/>
    <cellStyle name="Normal 11 5 2 2 2 8 3" xfId="42820"/>
    <cellStyle name="Normal 11 5 2 2 2 9" xfId="14134"/>
    <cellStyle name="Normal 11 5 2 2 2 9 2" xfId="45678"/>
    <cellStyle name="Normal 11 5 2 2 3" xfId="1344"/>
    <cellStyle name="Normal 11 5 2 2 3 10" xfId="35614"/>
    <cellStyle name="Normal 11 5 2 2 3 2" xfId="4108"/>
    <cellStyle name="Normal 11 5 2 2 3 2 2" xfId="5172"/>
    <cellStyle name="Normal 11 5 2 2 3 2 2 2" xfId="8232"/>
    <cellStyle name="Normal 11 5 2 2 3 2 2 2 2" xfId="18470"/>
    <cellStyle name="Normal 11 5 2 2 3 2 2 2 2 2" xfId="31293"/>
    <cellStyle name="Normal 11 5 2 2 3 2 2 2 2 3" xfId="50007"/>
    <cellStyle name="Normal 11 5 2 2 3 2 2 2 3" xfId="24412"/>
    <cellStyle name="Normal 11 5 2 2 3 2 2 2 3 2" xfId="34621"/>
    <cellStyle name="Normal 11 5 2 2 3 2 2 2 3 3" xfId="55944"/>
    <cellStyle name="Normal 11 5 2 2 3 2 2 2 4" xfId="27961"/>
    <cellStyle name="Normal 11 5 2 2 3 2 2 2 5" xfId="39789"/>
    <cellStyle name="Normal 11 5 2 2 3 2 2 3" xfId="9884"/>
    <cellStyle name="Normal 11 5 2 2 3 2 2 3 2" xfId="20117"/>
    <cellStyle name="Normal 11 5 2 2 3 2 2 3 2 2" xfId="51654"/>
    <cellStyle name="Normal 11 5 2 2 3 2 2 3 3" xfId="29629"/>
    <cellStyle name="Normal 11 5 2 2 3 2 2 3 4" xfId="41436"/>
    <cellStyle name="Normal 11 5 2 2 3 2 2 4" xfId="12661"/>
    <cellStyle name="Normal 11 5 2 2 3 2 2 4 2" xfId="22889"/>
    <cellStyle name="Normal 11 5 2 2 3 2 2 4 2 2" xfId="54426"/>
    <cellStyle name="Normal 11 5 2 2 3 2 2 4 3" xfId="32957"/>
    <cellStyle name="Normal 11 5 2 2 3 2 2 4 4" xfId="44208"/>
    <cellStyle name="Normal 11 5 2 2 3 2 2 5" xfId="15665"/>
    <cellStyle name="Normal 11 5 2 2 3 2 2 5 2" xfId="47204"/>
    <cellStyle name="Normal 11 5 2 2 3 2 2 6" xfId="26297"/>
    <cellStyle name="Normal 11 5 2 2 3 2 2 7" xfId="37000"/>
    <cellStyle name="Normal 11 5 2 2 3 2 3" xfId="6100"/>
    <cellStyle name="Normal 11 5 2 2 3 2 3 2" xfId="10808"/>
    <cellStyle name="Normal 11 5 2 2 3 2 3 2 2" xfId="21041"/>
    <cellStyle name="Normal 11 5 2 2 3 2 3 2 2 2" xfId="52578"/>
    <cellStyle name="Normal 11 5 2 2 3 2 3 2 3" xfId="30461"/>
    <cellStyle name="Normal 11 5 2 2 3 2 3 2 4" xfId="42360"/>
    <cellStyle name="Normal 11 5 2 2 3 2 3 3" xfId="13585"/>
    <cellStyle name="Normal 11 5 2 2 3 2 3 3 2" xfId="23813"/>
    <cellStyle name="Normal 11 5 2 2 3 2 3 3 2 2" xfId="55350"/>
    <cellStyle name="Normal 11 5 2 2 3 2 3 3 3" xfId="33789"/>
    <cellStyle name="Normal 11 5 2 2 3 2 3 3 4" xfId="45132"/>
    <cellStyle name="Normal 11 5 2 2 3 2 3 4" xfId="16589"/>
    <cellStyle name="Normal 11 5 2 2 3 2 3 4 2" xfId="48128"/>
    <cellStyle name="Normal 11 5 2 2 3 2 3 5" xfId="27129"/>
    <cellStyle name="Normal 11 5 2 2 3 2 3 6" xfId="37924"/>
    <cellStyle name="Normal 11 5 2 2 3 2 4" xfId="7393"/>
    <cellStyle name="Normal 11 5 2 2 3 2 4 2" xfId="17638"/>
    <cellStyle name="Normal 11 5 2 2 3 2 4 2 2" xfId="49175"/>
    <cellStyle name="Normal 11 5 2 2 3 2 4 3" xfId="28797"/>
    <cellStyle name="Normal 11 5 2 2 3 2 4 4" xfId="38957"/>
    <cellStyle name="Normal 11 5 2 2 3 2 5" xfId="8960"/>
    <cellStyle name="Normal 11 5 2 2 3 2 5 2" xfId="19193"/>
    <cellStyle name="Normal 11 5 2 2 3 2 5 2 2" xfId="50730"/>
    <cellStyle name="Normal 11 5 2 2 3 2 5 3" xfId="32125"/>
    <cellStyle name="Normal 11 5 2 2 3 2 5 4" xfId="40512"/>
    <cellStyle name="Normal 11 5 2 2 3 2 6" xfId="11737"/>
    <cellStyle name="Normal 11 5 2 2 3 2 6 2" xfId="21965"/>
    <cellStyle name="Normal 11 5 2 2 3 2 6 2 2" xfId="53502"/>
    <cellStyle name="Normal 11 5 2 2 3 2 6 3" xfId="43284"/>
    <cellStyle name="Normal 11 5 2 2 3 2 7" xfId="14730"/>
    <cellStyle name="Normal 11 5 2 2 3 2 7 2" xfId="46269"/>
    <cellStyle name="Normal 11 5 2 2 3 2 8" xfId="25465"/>
    <cellStyle name="Normal 11 5 2 2 3 2 9" xfId="36076"/>
    <cellStyle name="Normal 11 5 2 2 3 3" xfId="4708"/>
    <cellStyle name="Normal 11 5 2 2 3 3 2" xfId="7816"/>
    <cellStyle name="Normal 11 5 2 2 3 3 2 2" xfId="18054"/>
    <cellStyle name="Normal 11 5 2 2 3 3 2 2 2" xfId="30877"/>
    <cellStyle name="Normal 11 5 2 2 3 3 2 2 3" xfId="49591"/>
    <cellStyle name="Normal 11 5 2 2 3 3 2 3" xfId="24417"/>
    <cellStyle name="Normal 11 5 2 2 3 3 2 3 2" xfId="34205"/>
    <cellStyle name="Normal 11 5 2 2 3 3 2 3 3" xfId="55949"/>
    <cellStyle name="Normal 11 5 2 2 3 3 2 4" xfId="27545"/>
    <cellStyle name="Normal 11 5 2 2 3 3 2 5" xfId="39373"/>
    <cellStyle name="Normal 11 5 2 2 3 3 3" xfId="9422"/>
    <cellStyle name="Normal 11 5 2 2 3 3 3 2" xfId="19655"/>
    <cellStyle name="Normal 11 5 2 2 3 3 3 2 2" xfId="51192"/>
    <cellStyle name="Normal 11 5 2 2 3 3 3 3" xfId="29213"/>
    <cellStyle name="Normal 11 5 2 2 3 3 3 4" xfId="40974"/>
    <cellStyle name="Normal 11 5 2 2 3 3 4" xfId="12199"/>
    <cellStyle name="Normal 11 5 2 2 3 3 4 2" xfId="22427"/>
    <cellStyle name="Normal 11 5 2 2 3 3 4 2 2" xfId="53964"/>
    <cellStyle name="Normal 11 5 2 2 3 3 4 3" xfId="32541"/>
    <cellStyle name="Normal 11 5 2 2 3 3 4 4" xfId="43746"/>
    <cellStyle name="Normal 11 5 2 2 3 3 5" xfId="15202"/>
    <cellStyle name="Normal 11 5 2 2 3 3 5 2" xfId="46741"/>
    <cellStyle name="Normal 11 5 2 2 3 3 6" xfId="25881"/>
    <cellStyle name="Normal 11 5 2 2 3 3 7" xfId="36538"/>
    <cellStyle name="Normal 11 5 2 2 3 4" xfId="5636"/>
    <cellStyle name="Normal 11 5 2 2 3 4 2" xfId="10346"/>
    <cellStyle name="Normal 11 5 2 2 3 4 2 2" xfId="20579"/>
    <cellStyle name="Normal 11 5 2 2 3 4 2 2 2" xfId="52116"/>
    <cellStyle name="Normal 11 5 2 2 3 4 2 3" xfId="30045"/>
    <cellStyle name="Normal 11 5 2 2 3 4 2 4" xfId="41898"/>
    <cellStyle name="Normal 11 5 2 2 3 4 3" xfId="13123"/>
    <cellStyle name="Normal 11 5 2 2 3 4 3 2" xfId="23351"/>
    <cellStyle name="Normal 11 5 2 2 3 4 3 2 2" xfId="54888"/>
    <cellStyle name="Normal 11 5 2 2 3 4 3 3" xfId="33373"/>
    <cellStyle name="Normal 11 5 2 2 3 4 3 4" xfId="44670"/>
    <cellStyle name="Normal 11 5 2 2 3 4 4" xfId="16127"/>
    <cellStyle name="Normal 11 5 2 2 3 4 4 2" xfId="47666"/>
    <cellStyle name="Normal 11 5 2 2 3 4 5" xfId="26713"/>
    <cellStyle name="Normal 11 5 2 2 3 4 6" xfId="37462"/>
    <cellStyle name="Normal 11 5 2 2 3 5" xfId="6857"/>
    <cellStyle name="Normal 11 5 2 2 3 5 2" xfId="17216"/>
    <cellStyle name="Normal 11 5 2 2 3 5 2 2" xfId="48753"/>
    <cellStyle name="Normal 11 5 2 2 3 5 3" xfId="28379"/>
    <cellStyle name="Normal 11 5 2 2 3 5 4" xfId="38541"/>
    <cellStyle name="Normal 11 5 2 2 3 6" xfId="8495"/>
    <cellStyle name="Normal 11 5 2 2 3 6 2" xfId="18731"/>
    <cellStyle name="Normal 11 5 2 2 3 6 2 2" xfId="50268"/>
    <cellStyle name="Normal 11 5 2 2 3 6 3" xfId="31709"/>
    <cellStyle name="Normal 11 5 2 2 3 6 4" xfId="40050"/>
    <cellStyle name="Normal 11 5 2 2 3 7" xfId="11275"/>
    <cellStyle name="Normal 11 5 2 2 3 7 2" xfId="21503"/>
    <cellStyle name="Normal 11 5 2 2 3 7 2 2" xfId="53040"/>
    <cellStyle name="Normal 11 5 2 2 3 7 3" xfId="42822"/>
    <cellStyle name="Normal 11 5 2 2 3 8" xfId="14136"/>
    <cellStyle name="Normal 11 5 2 2 3 8 2" xfId="45680"/>
    <cellStyle name="Normal 11 5 2 2 3 9" xfId="25049"/>
    <cellStyle name="Normal 11 5 2 2 4" xfId="4105"/>
    <cellStyle name="Normal 11 5 2 2 4 2" xfId="5169"/>
    <cellStyle name="Normal 11 5 2 2 4 2 2" xfId="8024"/>
    <cellStyle name="Normal 11 5 2 2 4 2 2 2" xfId="18262"/>
    <cellStyle name="Normal 11 5 2 2 4 2 2 2 2" xfId="31085"/>
    <cellStyle name="Normal 11 5 2 2 4 2 2 2 3" xfId="49799"/>
    <cellStyle name="Normal 11 5 2 2 4 2 2 3" xfId="24432"/>
    <cellStyle name="Normal 11 5 2 2 4 2 2 3 2" xfId="34413"/>
    <cellStyle name="Normal 11 5 2 2 4 2 2 3 3" xfId="55964"/>
    <cellStyle name="Normal 11 5 2 2 4 2 2 4" xfId="27753"/>
    <cellStyle name="Normal 11 5 2 2 4 2 2 5" xfId="39581"/>
    <cellStyle name="Normal 11 5 2 2 4 2 3" xfId="9881"/>
    <cellStyle name="Normal 11 5 2 2 4 2 3 2" xfId="20114"/>
    <cellStyle name="Normal 11 5 2 2 4 2 3 2 2" xfId="51651"/>
    <cellStyle name="Normal 11 5 2 2 4 2 3 3" xfId="29421"/>
    <cellStyle name="Normal 11 5 2 2 4 2 3 4" xfId="41433"/>
    <cellStyle name="Normal 11 5 2 2 4 2 4" xfId="12658"/>
    <cellStyle name="Normal 11 5 2 2 4 2 4 2" xfId="22886"/>
    <cellStyle name="Normal 11 5 2 2 4 2 4 2 2" xfId="54423"/>
    <cellStyle name="Normal 11 5 2 2 4 2 4 3" xfId="32749"/>
    <cellStyle name="Normal 11 5 2 2 4 2 4 4" xfId="44205"/>
    <cellStyle name="Normal 11 5 2 2 4 2 5" xfId="15662"/>
    <cellStyle name="Normal 11 5 2 2 4 2 5 2" xfId="47201"/>
    <cellStyle name="Normal 11 5 2 2 4 2 6" xfId="26089"/>
    <cellStyle name="Normal 11 5 2 2 4 2 7" xfId="36997"/>
    <cellStyle name="Normal 11 5 2 2 4 3" xfId="6097"/>
    <cellStyle name="Normal 11 5 2 2 4 3 2" xfId="10805"/>
    <cellStyle name="Normal 11 5 2 2 4 3 2 2" xfId="21038"/>
    <cellStyle name="Normal 11 5 2 2 4 3 2 2 2" xfId="52575"/>
    <cellStyle name="Normal 11 5 2 2 4 3 2 3" xfId="30253"/>
    <cellStyle name="Normal 11 5 2 2 4 3 2 4" xfId="42357"/>
    <cellStyle name="Normal 11 5 2 2 4 3 3" xfId="13582"/>
    <cellStyle name="Normal 11 5 2 2 4 3 3 2" xfId="23810"/>
    <cellStyle name="Normal 11 5 2 2 4 3 3 2 2" xfId="55347"/>
    <cellStyle name="Normal 11 5 2 2 4 3 3 3" xfId="33581"/>
    <cellStyle name="Normal 11 5 2 2 4 3 3 4" xfId="45129"/>
    <cellStyle name="Normal 11 5 2 2 4 3 4" xfId="16586"/>
    <cellStyle name="Normal 11 5 2 2 4 3 4 2" xfId="48125"/>
    <cellStyle name="Normal 11 5 2 2 4 3 5" xfId="26921"/>
    <cellStyle name="Normal 11 5 2 2 4 3 6" xfId="37921"/>
    <cellStyle name="Normal 11 5 2 2 4 4" xfId="7172"/>
    <cellStyle name="Normal 11 5 2 2 4 4 2" xfId="17429"/>
    <cellStyle name="Normal 11 5 2 2 4 4 2 2" xfId="48966"/>
    <cellStyle name="Normal 11 5 2 2 4 4 3" xfId="28589"/>
    <cellStyle name="Normal 11 5 2 2 4 4 4" xfId="38749"/>
    <cellStyle name="Normal 11 5 2 2 4 5" xfId="8957"/>
    <cellStyle name="Normal 11 5 2 2 4 5 2" xfId="19190"/>
    <cellStyle name="Normal 11 5 2 2 4 5 2 2" xfId="50727"/>
    <cellStyle name="Normal 11 5 2 2 4 5 3" xfId="31917"/>
    <cellStyle name="Normal 11 5 2 2 4 5 4" xfId="40509"/>
    <cellStyle name="Normal 11 5 2 2 4 6" xfId="11734"/>
    <cellStyle name="Normal 11 5 2 2 4 6 2" xfId="21962"/>
    <cellStyle name="Normal 11 5 2 2 4 6 2 2" xfId="53499"/>
    <cellStyle name="Normal 11 5 2 2 4 6 3" xfId="43281"/>
    <cellStyle name="Normal 11 5 2 2 4 7" xfId="14727"/>
    <cellStyle name="Normal 11 5 2 2 4 7 2" xfId="46266"/>
    <cellStyle name="Normal 11 5 2 2 4 8" xfId="25257"/>
    <cellStyle name="Normal 11 5 2 2 4 9" xfId="36073"/>
    <cellStyle name="Normal 11 5 2 2 5" xfId="4705"/>
    <cellStyle name="Normal 11 5 2 2 5 2" xfId="7606"/>
    <cellStyle name="Normal 11 5 2 2 5 2 2" xfId="17846"/>
    <cellStyle name="Normal 11 5 2 2 5 2 2 2" xfId="30669"/>
    <cellStyle name="Normal 11 5 2 2 5 2 2 3" xfId="49383"/>
    <cellStyle name="Normal 11 5 2 2 5 2 3" xfId="24775"/>
    <cellStyle name="Normal 11 5 2 2 5 2 3 2" xfId="33997"/>
    <cellStyle name="Normal 11 5 2 2 5 2 3 3" xfId="56299"/>
    <cellStyle name="Normal 11 5 2 2 5 2 4" xfId="27337"/>
    <cellStyle name="Normal 11 5 2 2 5 2 5" xfId="39165"/>
    <cellStyle name="Normal 11 5 2 2 5 3" xfId="9419"/>
    <cellStyle name="Normal 11 5 2 2 5 3 2" xfId="19652"/>
    <cellStyle name="Normal 11 5 2 2 5 3 2 2" xfId="51189"/>
    <cellStyle name="Normal 11 5 2 2 5 3 3" xfId="29005"/>
    <cellStyle name="Normal 11 5 2 2 5 3 4" xfId="40971"/>
    <cellStyle name="Normal 11 5 2 2 5 4" xfId="12196"/>
    <cellStyle name="Normal 11 5 2 2 5 4 2" xfId="22424"/>
    <cellStyle name="Normal 11 5 2 2 5 4 2 2" xfId="53961"/>
    <cellStyle name="Normal 11 5 2 2 5 4 3" xfId="32333"/>
    <cellStyle name="Normal 11 5 2 2 5 4 4" xfId="43743"/>
    <cellStyle name="Normal 11 5 2 2 5 5" xfId="15199"/>
    <cellStyle name="Normal 11 5 2 2 5 5 2" xfId="46738"/>
    <cellStyle name="Normal 11 5 2 2 5 6" xfId="25673"/>
    <cellStyle name="Normal 11 5 2 2 5 7" xfId="36535"/>
    <cellStyle name="Normal 11 5 2 2 6" xfId="5633"/>
    <cellStyle name="Normal 11 5 2 2 6 2" xfId="10343"/>
    <cellStyle name="Normal 11 5 2 2 6 2 2" xfId="20576"/>
    <cellStyle name="Normal 11 5 2 2 6 2 2 2" xfId="52113"/>
    <cellStyle name="Normal 11 5 2 2 6 2 3" xfId="29837"/>
    <cellStyle name="Normal 11 5 2 2 6 2 4" xfId="41895"/>
    <cellStyle name="Normal 11 5 2 2 6 3" xfId="13120"/>
    <cellStyle name="Normal 11 5 2 2 6 3 2" xfId="23348"/>
    <cellStyle name="Normal 11 5 2 2 6 3 2 2" xfId="54885"/>
    <cellStyle name="Normal 11 5 2 2 6 3 3" xfId="33165"/>
    <cellStyle name="Normal 11 5 2 2 6 3 4" xfId="44667"/>
    <cellStyle name="Normal 11 5 2 2 6 4" xfId="16124"/>
    <cellStyle name="Normal 11 5 2 2 6 4 2" xfId="47663"/>
    <cellStyle name="Normal 11 5 2 2 6 5" xfId="26505"/>
    <cellStyle name="Normal 11 5 2 2 6 6" xfId="37459"/>
    <cellStyle name="Normal 11 5 2 2 7" xfId="6537"/>
    <cellStyle name="Normal 11 5 2 2 7 2" xfId="17003"/>
    <cellStyle name="Normal 11 5 2 2 7 2 2" xfId="48541"/>
    <cellStyle name="Normal 11 5 2 2 7 3" xfId="28171"/>
    <cellStyle name="Normal 11 5 2 2 7 4" xfId="38333"/>
    <cellStyle name="Normal 11 5 2 2 8" xfId="8492"/>
    <cellStyle name="Normal 11 5 2 2 8 2" xfId="18728"/>
    <cellStyle name="Normal 11 5 2 2 8 2 2" xfId="50265"/>
    <cellStyle name="Normal 11 5 2 2 8 3" xfId="31501"/>
    <cellStyle name="Normal 11 5 2 2 8 4" xfId="40047"/>
    <cellStyle name="Normal 11 5 2 2 9" xfId="11272"/>
    <cellStyle name="Normal 11 5 2 2 9 2" xfId="21500"/>
    <cellStyle name="Normal 11 5 2 2 9 2 2" xfId="53037"/>
    <cellStyle name="Normal 11 5 2 2 9 3" xfId="42819"/>
    <cellStyle name="Normal 11 5 2 3" xfId="1345"/>
    <cellStyle name="Normal 11 5 2 3 10" xfId="24842"/>
    <cellStyle name="Normal 11 5 2 3 11" xfId="35615"/>
    <cellStyle name="Normal 11 5 2 3 2" xfId="1346"/>
    <cellStyle name="Normal 11 5 2 3 2 10" xfId="35616"/>
    <cellStyle name="Normal 11 5 2 3 2 2" xfId="4110"/>
    <cellStyle name="Normal 11 5 2 3 2 2 2" xfId="5174"/>
    <cellStyle name="Normal 11 5 2 3 2 2 2 2" xfId="8234"/>
    <cellStyle name="Normal 11 5 2 3 2 2 2 2 2" xfId="18472"/>
    <cellStyle name="Normal 11 5 2 3 2 2 2 2 2 2" xfId="31295"/>
    <cellStyle name="Normal 11 5 2 3 2 2 2 2 2 3" xfId="50009"/>
    <cellStyle name="Normal 11 5 2 3 2 2 2 2 3" xfId="17475"/>
    <cellStyle name="Normal 11 5 2 3 2 2 2 2 3 2" xfId="34623"/>
    <cellStyle name="Normal 11 5 2 3 2 2 2 2 3 3" xfId="49012"/>
    <cellStyle name="Normal 11 5 2 3 2 2 2 2 4" xfId="27963"/>
    <cellStyle name="Normal 11 5 2 3 2 2 2 2 5" xfId="39791"/>
    <cellStyle name="Normal 11 5 2 3 2 2 2 3" xfId="9886"/>
    <cellStyle name="Normal 11 5 2 3 2 2 2 3 2" xfId="20119"/>
    <cellStyle name="Normal 11 5 2 3 2 2 2 3 2 2" xfId="51656"/>
    <cellStyle name="Normal 11 5 2 3 2 2 2 3 3" xfId="29631"/>
    <cellStyle name="Normal 11 5 2 3 2 2 2 3 4" xfId="41438"/>
    <cellStyle name="Normal 11 5 2 3 2 2 2 4" xfId="12663"/>
    <cellStyle name="Normal 11 5 2 3 2 2 2 4 2" xfId="22891"/>
    <cellStyle name="Normal 11 5 2 3 2 2 2 4 2 2" xfId="54428"/>
    <cellStyle name="Normal 11 5 2 3 2 2 2 4 3" xfId="32959"/>
    <cellStyle name="Normal 11 5 2 3 2 2 2 4 4" xfId="44210"/>
    <cellStyle name="Normal 11 5 2 3 2 2 2 5" xfId="15667"/>
    <cellStyle name="Normal 11 5 2 3 2 2 2 5 2" xfId="47206"/>
    <cellStyle name="Normal 11 5 2 3 2 2 2 6" xfId="26299"/>
    <cellStyle name="Normal 11 5 2 3 2 2 2 7" xfId="37002"/>
    <cellStyle name="Normal 11 5 2 3 2 2 3" xfId="6102"/>
    <cellStyle name="Normal 11 5 2 3 2 2 3 2" xfId="10810"/>
    <cellStyle name="Normal 11 5 2 3 2 2 3 2 2" xfId="21043"/>
    <cellStyle name="Normal 11 5 2 3 2 2 3 2 2 2" xfId="52580"/>
    <cellStyle name="Normal 11 5 2 3 2 2 3 2 3" xfId="30463"/>
    <cellStyle name="Normal 11 5 2 3 2 2 3 2 4" xfId="42362"/>
    <cellStyle name="Normal 11 5 2 3 2 2 3 3" xfId="13587"/>
    <cellStyle name="Normal 11 5 2 3 2 2 3 3 2" xfId="23815"/>
    <cellStyle name="Normal 11 5 2 3 2 2 3 3 2 2" xfId="55352"/>
    <cellStyle name="Normal 11 5 2 3 2 2 3 3 3" xfId="33791"/>
    <cellStyle name="Normal 11 5 2 3 2 2 3 3 4" xfId="45134"/>
    <cellStyle name="Normal 11 5 2 3 2 2 3 4" xfId="16591"/>
    <cellStyle name="Normal 11 5 2 3 2 2 3 4 2" xfId="48130"/>
    <cellStyle name="Normal 11 5 2 3 2 2 3 5" xfId="27131"/>
    <cellStyle name="Normal 11 5 2 3 2 2 3 6" xfId="37926"/>
    <cellStyle name="Normal 11 5 2 3 2 2 4" xfId="7395"/>
    <cellStyle name="Normal 11 5 2 3 2 2 4 2" xfId="17640"/>
    <cellStyle name="Normal 11 5 2 3 2 2 4 2 2" xfId="49177"/>
    <cellStyle name="Normal 11 5 2 3 2 2 4 3" xfId="28799"/>
    <cellStyle name="Normal 11 5 2 3 2 2 4 4" xfId="38959"/>
    <cellStyle name="Normal 11 5 2 3 2 2 5" xfId="8962"/>
    <cellStyle name="Normal 11 5 2 3 2 2 5 2" xfId="19195"/>
    <cellStyle name="Normal 11 5 2 3 2 2 5 2 2" xfId="50732"/>
    <cellStyle name="Normal 11 5 2 3 2 2 5 3" xfId="32127"/>
    <cellStyle name="Normal 11 5 2 3 2 2 5 4" xfId="40514"/>
    <cellStyle name="Normal 11 5 2 3 2 2 6" xfId="11739"/>
    <cellStyle name="Normal 11 5 2 3 2 2 6 2" xfId="21967"/>
    <cellStyle name="Normal 11 5 2 3 2 2 6 2 2" xfId="53504"/>
    <cellStyle name="Normal 11 5 2 3 2 2 6 3" xfId="43286"/>
    <cellStyle name="Normal 11 5 2 3 2 2 7" xfId="14732"/>
    <cellStyle name="Normal 11 5 2 3 2 2 7 2" xfId="46271"/>
    <cellStyle name="Normal 11 5 2 3 2 2 8" xfId="25467"/>
    <cellStyle name="Normal 11 5 2 3 2 2 9" xfId="36078"/>
    <cellStyle name="Normal 11 5 2 3 2 3" xfId="4710"/>
    <cellStyle name="Normal 11 5 2 3 2 3 2" xfId="7818"/>
    <cellStyle name="Normal 11 5 2 3 2 3 2 2" xfId="18056"/>
    <cellStyle name="Normal 11 5 2 3 2 3 2 2 2" xfId="30879"/>
    <cellStyle name="Normal 11 5 2 3 2 3 2 2 3" xfId="49593"/>
    <cellStyle name="Normal 11 5 2 3 2 3 2 3" xfId="14491"/>
    <cellStyle name="Normal 11 5 2 3 2 3 2 3 2" xfId="34207"/>
    <cellStyle name="Normal 11 5 2 3 2 3 2 3 3" xfId="46032"/>
    <cellStyle name="Normal 11 5 2 3 2 3 2 4" xfId="27547"/>
    <cellStyle name="Normal 11 5 2 3 2 3 2 5" xfId="39375"/>
    <cellStyle name="Normal 11 5 2 3 2 3 3" xfId="9424"/>
    <cellStyle name="Normal 11 5 2 3 2 3 3 2" xfId="19657"/>
    <cellStyle name="Normal 11 5 2 3 2 3 3 2 2" xfId="51194"/>
    <cellStyle name="Normal 11 5 2 3 2 3 3 3" xfId="29215"/>
    <cellStyle name="Normal 11 5 2 3 2 3 3 4" xfId="40976"/>
    <cellStyle name="Normal 11 5 2 3 2 3 4" xfId="12201"/>
    <cellStyle name="Normal 11 5 2 3 2 3 4 2" xfId="22429"/>
    <cellStyle name="Normal 11 5 2 3 2 3 4 2 2" xfId="53966"/>
    <cellStyle name="Normal 11 5 2 3 2 3 4 3" xfId="32543"/>
    <cellStyle name="Normal 11 5 2 3 2 3 4 4" xfId="43748"/>
    <cellStyle name="Normal 11 5 2 3 2 3 5" xfId="15204"/>
    <cellStyle name="Normal 11 5 2 3 2 3 5 2" xfId="46743"/>
    <cellStyle name="Normal 11 5 2 3 2 3 6" xfId="25883"/>
    <cellStyle name="Normal 11 5 2 3 2 3 7" xfId="36540"/>
    <cellStyle name="Normal 11 5 2 3 2 4" xfId="5638"/>
    <cellStyle name="Normal 11 5 2 3 2 4 2" xfId="10348"/>
    <cellStyle name="Normal 11 5 2 3 2 4 2 2" xfId="20581"/>
    <cellStyle name="Normal 11 5 2 3 2 4 2 2 2" xfId="52118"/>
    <cellStyle name="Normal 11 5 2 3 2 4 2 3" xfId="30047"/>
    <cellStyle name="Normal 11 5 2 3 2 4 2 4" xfId="41900"/>
    <cellStyle name="Normal 11 5 2 3 2 4 3" xfId="13125"/>
    <cellStyle name="Normal 11 5 2 3 2 4 3 2" xfId="23353"/>
    <cellStyle name="Normal 11 5 2 3 2 4 3 2 2" xfId="54890"/>
    <cellStyle name="Normal 11 5 2 3 2 4 3 3" xfId="33375"/>
    <cellStyle name="Normal 11 5 2 3 2 4 3 4" xfId="44672"/>
    <cellStyle name="Normal 11 5 2 3 2 4 4" xfId="16129"/>
    <cellStyle name="Normal 11 5 2 3 2 4 4 2" xfId="47668"/>
    <cellStyle name="Normal 11 5 2 3 2 4 5" xfId="26715"/>
    <cellStyle name="Normal 11 5 2 3 2 4 6" xfId="37464"/>
    <cellStyle name="Normal 11 5 2 3 2 5" xfId="6859"/>
    <cellStyle name="Normal 11 5 2 3 2 5 2" xfId="17218"/>
    <cellStyle name="Normal 11 5 2 3 2 5 2 2" xfId="48755"/>
    <cellStyle name="Normal 11 5 2 3 2 5 3" xfId="28381"/>
    <cellStyle name="Normal 11 5 2 3 2 5 4" xfId="38543"/>
    <cellStyle name="Normal 11 5 2 3 2 6" xfId="8497"/>
    <cellStyle name="Normal 11 5 2 3 2 6 2" xfId="18733"/>
    <cellStyle name="Normal 11 5 2 3 2 6 2 2" xfId="50270"/>
    <cellStyle name="Normal 11 5 2 3 2 6 3" xfId="31711"/>
    <cellStyle name="Normal 11 5 2 3 2 6 4" xfId="40052"/>
    <cellStyle name="Normal 11 5 2 3 2 7" xfId="11277"/>
    <cellStyle name="Normal 11 5 2 3 2 7 2" xfId="21505"/>
    <cellStyle name="Normal 11 5 2 3 2 7 2 2" xfId="53042"/>
    <cellStyle name="Normal 11 5 2 3 2 7 3" xfId="42824"/>
    <cellStyle name="Normal 11 5 2 3 2 8" xfId="14138"/>
    <cellStyle name="Normal 11 5 2 3 2 8 2" xfId="45682"/>
    <cellStyle name="Normal 11 5 2 3 2 9" xfId="25051"/>
    <cellStyle name="Normal 11 5 2 3 3" xfId="4109"/>
    <cellStyle name="Normal 11 5 2 3 3 2" xfId="5173"/>
    <cellStyle name="Normal 11 5 2 3 3 2 2" xfId="8026"/>
    <cellStyle name="Normal 11 5 2 3 3 2 2 2" xfId="18264"/>
    <cellStyle name="Normal 11 5 2 3 3 2 2 2 2" xfId="31087"/>
    <cellStyle name="Normal 11 5 2 3 3 2 2 2 3" xfId="49801"/>
    <cellStyle name="Normal 11 5 2 3 3 2 2 3" xfId="24568"/>
    <cellStyle name="Normal 11 5 2 3 3 2 2 3 2" xfId="34415"/>
    <cellStyle name="Normal 11 5 2 3 3 2 2 3 3" xfId="56097"/>
    <cellStyle name="Normal 11 5 2 3 3 2 2 4" xfId="27755"/>
    <cellStyle name="Normal 11 5 2 3 3 2 2 5" xfId="39583"/>
    <cellStyle name="Normal 11 5 2 3 3 2 3" xfId="9885"/>
    <cellStyle name="Normal 11 5 2 3 3 2 3 2" xfId="20118"/>
    <cellStyle name="Normal 11 5 2 3 3 2 3 2 2" xfId="51655"/>
    <cellStyle name="Normal 11 5 2 3 3 2 3 3" xfId="29423"/>
    <cellStyle name="Normal 11 5 2 3 3 2 3 4" xfId="41437"/>
    <cellStyle name="Normal 11 5 2 3 3 2 4" xfId="12662"/>
    <cellStyle name="Normal 11 5 2 3 3 2 4 2" xfId="22890"/>
    <cellStyle name="Normal 11 5 2 3 3 2 4 2 2" xfId="54427"/>
    <cellStyle name="Normal 11 5 2 3 3 2 4 3" xfId="32751"/>
    <cellStyle name="Normal 11 5 2 3 3 2 4 4" xfId="44209"/>
    <cellStyle name="Normal 11 5 2 3 3 2 5" xfId="15666"/>
    <cellStyle name="Normal 11 5 2 3 3 2 5 2" xfId="47205"/>
    <cellStyle name="Normal 11 5 2 3 3 2 6" xfId="26091"/>
    <cellStyle name="Normal 11 5 2 3 3 2 7" xfId="37001"/>
    <cellStyle name="Normal 11 5 2 3 3 3" xfId="6101"/>
    <cellStyle name="Normal 11 5 2 3 3 3 2" xfId="10809"/>
    <cellStyle name="Normal 11 5 2 3 3 3 2 2" xfId="21042"/>
    <cellStyle name="Normal 11 5 2 3 3 3 2 2 2" xfId="52579"/>
    <cellStyle name="Normal 11 5 2 3 3 3 2 3" xfId="30255"/>
    <cellStyle name="Normal 11 5 2 3 3 3 2 4" xfId="42361"/>
    <cellStyle name="Normal 11 5 2 3 3 3 3" xfId="13586"/>
    <cellStyle name="Normal 11 5 2 3 3 3 3 2" xfId="23814"/>
    <cellStyle name="Normal 11 5 2 3 3 3 3 2 2" xfId="55351"/>
    <cellStyle name="Normal 11 5 2 3 3 3 3 3" xfId="33583"/>
    <cellStyle name="Normal 11 5 2 3 3 3 3 4" xfId="45133"/>
    <cellStyle name="Normal 11 5 2 3 3 3 4" xfId="16590"/>
    <cellStyle name="Normal 11 5 2 3 3 3 4 2" xfId="48129"/>
    <cellStyle name="Normal 11 5 2 3 3 3 5" xfId="26923"/>
    <cellStyle name="Normal 11 5 2 3 3 3 6" xfId="37925"/>
    <cellStyle name="Normal 11 5 2 3 3 4" xfId="7174"/>
    <cellStyle name="Normal 11 5 2 3 3 4 2" xfId="17431"/>
    <cellStyle name="Normal 11 5 2 3 3 4 2 2" xfId="48968"/>
    <cellStyle name="Normal 11 5 2 3 3 4 3" xfId="28591"/>
    <cellStyle name="Normal 11 5 2 3 3 4 4" xfId="38751"/>
    <cellStyle name="Normal 11 5 2 3 3 5" xfId="8961"/>
    <cellStyle name="Normal 11 5 2 3 3 5 2" xfId="19194"/>
    <cellStyle name="Normal 11 5 2 3 3 5 2 2" xfId="50731"/>
    <cellStyle name="Normal 11 5 2 3 3 5 3" xfId="31919"/>
    <cellStyle name="Normal 11 5 2 3 3 5 4" xfId="40513"/>
    <cellStyle name="Normal 11 5 2 3 3 6" xfId="11738"/>
    <cellStyle name="Normal 11 5 2 3 3 6 2" xfId="21966"/>
    <cellStyle name="Normal 11 5 2 3 3 6 2 2" xfId="53503"/>
    <cellStyle name="Normal 11 5 2 3 3 6 3" xfId="43285"/>
    <cellStyle name="Normal 11 5 2 3 3 7" xfId="14731"/>
    <cellStyle name="Normal 11 5 2 3 3 7 2" xfId="46270"/>
    <cellStyle name="Normal 11 5 2 3 3 8" xfId="25259"/>
    <cellStyle name="Normal 11 5 2 3 3 9" xfId="36077"/>
    <cellStyle name="Normal 11 5 2 3 4" xfId="4709"/>
    <cellStyle name="Normal 11 5 2 3 4 2" xfId="7608"/>
    <cellStyle name="Normal 11 5 2 3 4 2 2" xfId="17848"/>
    <cellStyle name="Normal 11 5 2 3 4 2 2 2" xfId="30671"/>
    <cellStyle name="Normal 11 5 2 3 4 2 2 3" xfId="49385"/>
    <cellStyle name="Normal 11 5 2 3 4 2 3" xfId="24273"/>
    <cellStyle name="Normal 11 5 2 3 4 2 3 2" xfId="33999"/>
    <cellStyle name="Normal 11 5 2 3 4 2 3 3" xfId="55809"/>
    <cellStyle name="Normal 11 5 2 3 4 2 4" xfId="27339"/>
    <cellStyle name="Normal 11 5 2 3 4 2 5" xfId="39167"/>
    <cellStyle name="Normal 11 5 2 3 4 3" xfId="9423"/>
    <cellStyle name="Normal 11 5 2 3 4 3 2" xfId="19656"/>
    <cellStyle name="Normal 11 5 2 3 4 3 2 2" xfId="51193"/>
    <cellStyle name="Normal 11 5 2 3 4 3 3" xfId="29007"/>
    <cellStyle name="Normal 11 5 2 3 4 3 4" xfId="40975"/>
    <cellStyle name="Normal 11 5 2 3 4 4" xfId="12200"/>
    <cellStyle name="Normal 11 5 2 3 4 4 2" xfId="22428"/>
    <cellStyle name="Normal 11 5 2 3 4 4 2 2" xfId="53965"/>
    <cellStyle name="Normal 11 5 2 3 4 4 3" xfId="32335"/>
    <cellStyle name="Normal 11 5 2 3 4 4 4" xfId="43747"/>
    <cellStyle name="Normal 11 5 2 3 4 5" xfId="15203"/>
    <cellStyle name="Normal 11 5 2 3 4 5 2" xfId="46742"/>
    <cellStyle name="Normal 11 5 2 3 4 6" xfId="25675"/>
    <cellStyle name="Normal 11 5 2 3 4 7" xfId="36539"/>
    <cellStyle name="Normal 11 5 2 3 5" xfId="5637"/>
    <cellStyle name="Normal 11 5 2 3 5 2" xfId="10347"/>
    <cellStyle name="Normal 11 5 2 3 5 2 2" xfId="20580"/>
    <cellStyle name="Normal 11 5 2 3 5 2 2 2" xfId="52117"/>
    <cellStyle name="Normal 11 5 2 3 5 2 3" xfId="29839"/>
    <cellStyle name="Normal 11 5 2 3 5 2 4" xfId="41899"/>
    <cellStyle name="Normal 11 5 2 3 5 3" xfId="13124"/>
    <cellStyle name="Normal 11 5 2 3 5 3 2" xfId="23352"/>
    <cellStyle name="Normal 11 5 2 3 5 3 2 2" xfId="54889"/>
    <cellStyle name="Normal 11 5 2 3 5 3 3" xfId="33167"/>
    <cellStyle name="Normal 11 5 2 3 5 3 4" xfId="44671"/>
    <cellStyle name="Normal 11 5 2 3 5 4" xfId="16128"/>
    <cellStyle name="Normal 11 5 2 3 5 4 2" xfId="47667"/>
    <cellStyle name="Normal 11 5 2 3 5 5" xfId="26507"/>
    <cellStyle name="Normal 11 5 2 3 5 6" xfId="37463"/>
    <cellStyle name="Normal 11 5 2 3 6" xfId="6539"/>
    <cellStyle name="Normal 11 5 2 3 6 2" xfId="17005"/>
    <cellStyle name="Normal 11 5 2 3 6 2 2" xfId="48543"/>
    <cellStyle name="Normal 11 5 2 3 6 3" xfId="28173"/>
    <cellStyle name="Normal 11 5 2 3 6 4" xfId="38335"/>
    <cellStyle name="Normal 11 5 2 3 7" xfId="8496"/>
    <cellStyle name="Normal 11 5 2 3 7 2" xfId="18732"/>
    <cellStyle name="Normal 11 5 2 3 7 2 2" xfId="50269"/>
    <cellStyle name="Normal 11 5 2 3 7 3" xfId="31503"/>
    <cellStyle name="Normal 11 5 2 3 7 4" xfId="40051"/>
    <cellStyle name="Normal 11 5 2 3 8" xfId="11276"/>
    <cellStyle name="Normal 11 5 2 3 8 2" xfId="21504"/>
    <cellStyle name="Normal 11 5 2 3 8 2 2" xfId="53041"/>
    <cellStyle name="Normal 11 5 2 3 8 3" xfId="42823"/>
    <cellStyle name="Normal 11 5 2 3 9" xfId="14137"/>
    <cellStyle name="Normal 11 5 2 3 9 2" xfId="45681"/>
    <cellStyle name="Normal 11 5 2 4" xfId="1347"/>
    <cellStyle name="Normal 11 5 2 4 10" xfId="35617"/>
    <cellStyle name="Normal 11 5 2 4 2" xfId="4111"/>
    <cellStyle name="Normal 11 5 2 4 2 2" xfId="5175"/>
    <cellStyle name="Normal 11 5 2 4 2 2 2" xfId="8231"/>
    <cellStyle name="Normal 11 5 2 4 2 2 2 2" xfId="18469"/>
    <cellStyle name="Normal 11 5 2 4 2 2 2 2 2" xfId="31292"/>
    <cellStyle name="Normal 11 5 2 4 2 2 2 2 3" xfId="50006"/>
    <cellStyle name="Normal 11 5 2 4 2 2 2 3" xfId="24709"/>
    <cellStyle name="Normal 11 5 2 4 2 2 2 3 2" xfId="34620"/>
    <cellStyle name="Normal 11 5 2 4 2 2 2 3 3" xfId="56236"/>
    <cellStyle name="Normal 11 5 2 4 2 2 2 4" xfId="27960"/>
    <cellStyle name="Normal 11 5 2 4 2 2 2 5" xfId="39788"/>
    <cellStyle name="Normal 11 5 2 4 2 2 3" xfId="9887"/>
    <cellStyle name="Normal 11 5 2 4 2 2 3 2" xfId="20120"/>
    <cellStyle name="Normal 11 5 2 4 2 2 3 2 2" xfId="51657"/>
    <cellStyle name="Normal 11 5 2 4 2 2 3 3" xfId="29628"/>
    <cellStyle name="Normal 11 5 2 4 2 2 3 4" xfId="41439"/>
    <cellStyle name="Normal 11 5 2 4 2 2 4" xfId="12664"/>
    <cellStyle name="Normal 11 5 2 4 2 2 4 2" xfId="22892"/>
    <cellStyle name="Normal 11 5 2 4 2 2 4 2 2" xfId="54429"/>
    <cellStyle name="Normal 11 5 2 4 2 2 4 3" xfId="32956"/>
    <cellStyle name="Normal 11 5 2 4 2 2 4 4" xfId="44211"/>
    <cellStyle name="Normal 11 5 2 4 2 2 5" xfId="15668"/>
    <cellStyle name="Normal 11 5 2 4 2 2 5 2" xfId="47207"/>
    <cellStyle name="Normal 11 5 2 4 2 2 6" xfId="26296"/>
    <cellStyle name="Normal 11 5 2 4 2 2 7" xfId="37003"/>
    <cellStyle name="Normal 11 5 2 4 2 3" xfId="6103"/>
    <cellStyle name="Normal 11 5 2 4 2 3 2" xfId="10811"/>
    <cellStyle name="Normal 11 5 2 4 2 3 2 2" xfId="21044"/>
    <cellStyle name="Normal 11 5 2 4 2 3 2 2 2" xfId="52581"/>
    <cellStyle name="Normal 11 5 2 4 2 3 2 3" xfId="30460"/>
    <cellStyle name="Normal 11 5 2 4 2 3 2 4" xfId="42363"/>
    <cellStyle name="Normal 11 5 2 4 2 3 3" xfId="13588"/>
    <cellStyle name="Normal 11 5 2 4 2 3 3 2" xfId="23816"/>
    <cellStyle name="Normal 11 5 2 4 2 3 3 2 2" xfId="55353"/>
    <cellStyle name="Normal 11 5 2 4 2 3 3 3" xfId="33788"/>
    <cellStyle name="Normal 11 5 2 4 2 3 3 4" xfId="45135"/>
    <cellStyle name="Normal 11 5 2 4 2 3 4" xfId="16592"/>
    <cellStyle name="Normal 11 5 2 4 2 3 4 2" xfId="48131"/>
    <cellStyle name="Normal 11 5 2 4 2 3 5" xfId="27128"/>
    <cellStyle name="Normal 11 5 2 4 2 3 6" xfId="37927"/>
    <cellStyle name="Normal 11 5 2 4 2 4" xfId="7392"/>
    <cellStyle name="Normal 11 5 2 4 2 4 2" xfId="17637"/>
    <cellStyle name="Normal 11 5 2 4 2 4 2 2" xfId="49174"/>
    <cellStyle name="Normal 11 5 2 4 2 4 3" xfId="28796"/>
    <cellStyle name="Normal 11 5 2 4 2 4 4" xfId="38956"/>
    <cellStyle name="Normal 11 5 2 4 2 5" xfId="8963"/>
    <cellStyle name="Normal 11 5 2 4 2 5 2" xfId="19196"/>
    <cellStyle name="Normal 11 5 2 4 2 5 2 2" xfId="50733"/>
    <cellStyle name="Normal 11 5 2 4 2 5 3" xfId="32124"/>
    <cellStyle name="Normal 11 5 2 4 2 5 4" xfId="40515"/>
    <cellStyle name="Normal 11 5 2 4 2 6" xfId="11740"/>
    <cellStyle name="Normal 11 5 2 4 2 6 2" xfId="21968"/>
    <cellStyle name="Normal 11 5 2 4 2 6 2 2" xfId="53505"/>
    <cellStyle name="Normal 11 5 2 4 2 6 3" xfId="43287"/>
    <cellStyle name="Normal 11 5 2 4 2 7" xfId="14733"/>
    <cellStyle name="Normal 11 5 2 4 2 7 2" xfId="46272"/>
    <cellStyle name="Normal 11 5 2 4 2 8" xfId="25464"/>
    <cellStyle name="Normal 11 5 2 4 2 9" xfId="36079"/>
    <cellStyle name="Normal 11 5 2 4 3" xfId="4711"/>
    <cellStyle name="Normal 11 5 2 4 3 2" xfId="7815"/>
    <cellStyle name="Normal 11 5 2 4 3 2 2" xfId="18053"/>
    <cellStyle name="Normal 11 5 2 4 3 2 2 2" xfId="30876"/>
    <cellStyle name="Normal 11 5 2 4 3 2 2 3" xfId="49590"/>
    <cellStyle name="Normal 11 5 2 4 3 2 3" xfId="24387"/>
    <cellStyle name="Normal 11 5 2 4 3 2 3 2" xfId="34204"/>
    <cellStyle name="Normal 11 5 2 4 3 2 3 3" xfId="55919"/>
    <cellStyle name="Normal 11 5 2 4 3 2 4" xfId="27544"/>
    <cellStyle name="Normal 11 5 2 4 3 2 5" xfId="39372"/>
    <cellStyle name="Normal 11 5 2 4 3 3" xfId="9425"/>
    <cellStyle name="Normal 11 5 2 4 3 3 2" xfId="19658"/>
    <cellStyle name="Normal 11 5 2 4 3 3 2 2" xfId="51195"/>
    <cellStyle name="Normal 11 5 2 4 3 3 3" xfId="29212"/>
    <cellStyle name="Normal 11 5 2 4 3 3 4" xfId="40977"/>
    <cellStyle name="Normal 11 5 2 4 3 4" xfId="12202"/>
    <cellStyle name="Normal 11 5 2 4 3 4 2" xfId="22430"/>
    <cellStyle name="Normal 11 5 2 4 3 4 2 2" xfId="53967"/>
    <cellStyle name="Normal 11 5 2 4 3 4 3" xfId="32540"/>
    <cellStyle name="Normal 11 5 2 4 3 4 4" xfId="43749"/>
    <cellStyle name="Normal 11 5 2 4 3 5" xfId="15205"/>
    <cellStyle name="Normal 11 5 2 4 3 5 2" xfId="46744"/>
    <cellStyle name="Normal 11 5 2 4 3 6" xfId="25880"/>
    <cellStyle name="Normal 11 5 2 4 3 7" xfId="36541"/>
    <cellStyle name="Normal 11 5 2 4 4" xfId="5639"/>
    <cellStyle name="Normal 11 5 2 4 4 2" xfId="10349"/>
    <cellStyle name="Normal 11 5 2 4 4 2 2" xfId="20582"/>
    <cellStyle name="Normal 11 5 2 4 4 2 2 2" xfId="52119"/>
    <cellStyle name="Normal 11 5 2 4 4 2 3" xfId="30044"/>
    <cellStyle name="Normal 11 5 2 4 4 2 4" xfId="41901"/>
    <cellStyle name="Normal 11 5 2 4 4 3" xfId="13126"/>
    <cellStyle name="Normal 11 5 2 4 4 3 2" xfId="23354"/>
    <cellStyle name="Normal 11 5 2 4 4 3 2 2" xfId="54891"/>
    <cellStyle name="Normal 11 5 2 4 4 3 3" xfId="33372"/>
    <cellStyle name="Normal 11 5 2 4 4 3 4" xfId="44673"/>
    <cellStyle name="Normal 11 5 2 4 4 4" xfId="16130"/>
    <cellStyle name="Normal 11 5 2 4 4 4 2" xfId="47669"/>
    <cellStyle name="Normal 11 5 2 4 4 5" xfId="26712"/>
    <cellStyle name="Normal 11 5 2 4 4 6" xfId="37465"/>
    <cellStyle name="Normal 11 5 2 4 5" xfId="6856"/>
    <cellStyle name="Normal 11 5 2 4 5 2" xfId="17215"/>
    <cellStyle name="Normal 11 5 2 4 5 2 2" xfId="48752"/>
    <cellStyle name="Normal 11 5 2 4 5 3" xfId="28378"/>
    <cellStyle name="Normal 11 5 2 4 5 4" xfId="38540"/>
    <cellStyle name="Normal 11 5 2 4 6" xfId="8498"/>
    <cellStyle name="Normal 11 5 2 4 6 2" xfId="18734"/>
    <cellStyle name="Normal 11 5 2 4 6 2 2" xfId="50271"/>
    <cellStyle name="Normal 11 5 2 4 6 3" xfId="31708"/>
    <cellStyle name="Normal 11 5 2 4 6 4" xfId="40053"/>
    <cellStyle name="Normal 11 5 2 4 7" xfId="11278"/>
    <cellStyle name="Normal 11 5 2 4 7 2" xfId="21506"/>
    <cellStyle name="Normal 11 5 2 4 7 2 2" xfId="53043"/>
    <cellStyle name="Normal 11 5 2 4 7 3" xfId="42825"/>
    <cellStyle name="Normal 11 5 2 4 8" xfId="14139"/>
    <cellStyle name="Normal 11 5 2 4 8 2" xfId="45683"/>
    <cellStyle name="Normal 11 5 2 4 9" xfId="25048"/>
    <cellStyle name="Normal 11 5 2 5" xfId="3160"/>
    <cellStyle name="Normal 11 5 2 5 10" xfId="35935"/>
    <cellStyle name="Normal 11 5 2 5 2" xfId="4561"/>
    <cellStyle name="Normal 11 5 2 5 2 2" xfId="5493"/>
    <cellStyle name="Normal 11 5 2 5 2 2 2" xfId="10205"/>
    <cellStyle name="Normal 11 5 2 5 2 2 2 2" xfId="20438"/>
    <cellStyle name="Normal 11 5 2 5 2 2 2 2 2" xfId="51975"/>
    <cellStyle name="Normal 11 5 2 5 2 2 2 3" xfId="31084"/>
    <cellStyle name="Normal 11 5 2 5 2 2 2 4" xfId="41757"/>
    <cellStyle name="Normal 11 5 2 5 2 2 3" xfId="12982"/>
    <cellStyle name="Normal 11 5 2 5 2 2 3 2" xfId="23210"/>
    <cellStyle name="Normal 11 5 2 5 2 2 3 2 2" xfId="54747"/>
    <cellStyle name="Normal 11 5 2 5 2 2 3 3" xfId="34412"/>
    <cellStyle name="Normal 11 5 2 5 2 2 3 4" xfId="44529"/>
    <cellStyle name="Normal 11 5 2 5 2 2 4" xfId="15986"/>
    <cellStyle name="Normal 11 5 2 5 2 2 4 2" xfId="47525"/>
    <cellStyle name="Normal 11 5 2 5 2 2 5" xfId="27752"/>
    <cellStyle name="Normal 11 5 2 5 2 2 6" xfId="37321"/>
    <cellStyle name="Normal 11 5 2 5 2 3" xfId="6421"/>
    <cellStyle name="Normal 11 5 2 5 2 3 2" xfId="11129"/>
    <cellStyle name="Normal 11 5 2 5 2 3 2 2" xfId="21362"/>
    <cellStyle name="Normal 11 5 2 5 2 3 2 2 2" xfId="52899"/>
    <cellStyle name="Normal 11 5 2 5 2 3 2 3" xfId="42681"/>
    <cellStyle name="Normal 11 5 2 5 2 3 3" xfId="13906"/>
    <cellStyle name="Normal 11 5 2 5 2 3 3 2" xfId="24134"/>
    <cellStyle name="Normal 11 5 2 5 2 3 3 2 2" xfId="55671"/>
    <cellStyle name="Normal 11 5 2 5 2 3 3 3" xfId="45453"/>
    <cellStyle name="Normal 11 5 2 5 2 3 4" xfId="16910"/>
    <cellStyle name="Normal 11 5 2 5 2 3 4 2" xfId="48449"/>
    <cellStyle name="Normal 11 5 2 5 2 3 5" xfId="29420"/>
    <cellStyle name="Normal 11 5 2 5 2 3 6" xfId="38245"/>
    <cellStyle name="Normal 11 5 2 5 2 4" xfId="8023"/>
    <cellStyle name="Normal 11 5 2 5 2 4 2" xfId="18261"/>
    <cellStyle name="Normal 11 5 2 5 2 4 2 2" xfId="49798"/>
    <cellStyle name="Normal 11 5 2 5 2 4 3" xfId="32748"/>
    <cellStyle name="Normal 11 5 2 5 2 4 4" xfId="39580"/>
    <cellStyle name="Normal 11 5 2 5 2 5" xfId="9281"/>
    <cellStyle name="Normal 11 5 2 5 2 5 2" xfId="19514"/>
    <cellStyle name="Normal 11 5 2 5 2 5 2 2" xfId="51051"/>
    <cellStyle name="Normal 11 5 2 5 2 5 3" xfId="40833"/>
    <cellStyle name="Normal 11 5 2 5 2 6" xfId="12058"/>
    <cellStyle name="Normal 11 5 2 5 2 6 2" xfId="22286"/>
    <cellStyle name="Normal 11 5 2 5 2 6 2 2" xfId="53823"/>
    <cellStyle name="Normal 11 5 2 5 2 6 3" xfId="43605"/>
    <cellStyle name="Normal 11 5 2 5 2 7" xfId="15060"/>
    <cellStyle name="Normal 11 5 2 5 2 7 2" xfId="46599"/>
    <cellStyle name="Normal 11 5 2 5 2 8" xfId="26088"/>
    <cellStyle name="Normal 11 5 2 5 2 9" xfId="36397"/>
    <cellStyle name="Normal 11 5 2 5 3" xfId="5030"/>
    <cellStyle name="Normal 11 5 2 5 3 2" xfId="9743"/>
    <cellStyle name="Normal 11 5 2 5 3 2 2" xfId="19976"/>
    <cellStyle name="Normal 11 5 2 5 3 2 2 2" xfId="51513"/>
    <cellStyle name="Normal 11 5 2 5 3 2 3" xfId="30252"/>
    <cellStyle name="Normal 11 5 2 5 3 2 4" xfId="41295"/>
    <cellStyle name="Normal 11 5 2 5 3 3" xfId="12520"/>
    <cellStyle name="Normal 11 5 2 5 3 3 2" xfId="22748"/>
    <cellStyle name="Normal 11 5 2 5 3 3 2 2" xfId="54285"/>
    <cellStyle name="Normal 11 5 2 5 3 3 3" xfId="33580"/>
    <cellStyle name="Normal 11 5 2 5 3 3 4" xfId="44067"/>
    <cellStyle name="Normal 11 5 2 5 3 4" xfId="15524"/>
    <cellStyle name="Normal 11 5 2 5 3 4 2" xfId="47063"/>
    <cellStyle name="Normal 11 5 2 5 3 5" xfId="26920"/>
    <cellStyle name="Normal 11 5 2 5 3 6" xfId="36859"/>
    <cellStyle name="Normal 11 5 2 5 4" xfId="5959"/>
    <cellStyle name="Normal 11 5 2 5 4 2" xfId="10667"/>
    <cellStyle name="Normal 11 5 2 5 4 2 2" xfId="20900"/>
    <cellStyle name="Normal 11 5 2 5 4 2 2 2" xfId="52437"/>
    <cellStyle name="Normal 11 5 2 5 4 2 3" xfId="42219"/>
    <cellStyle name="Normal 11 5 2 5 4 3" xfId="13444"/>
    <cellStyle name="Normal 11 5 2 5 4 3 2" xfId="23672"/>
    <cellStyle name="Normal 11 5 2 5 4 3 2 2" xfId="55209"/>
    <cellStyle name="Normal 11 5 2 5 4 3 3" xfId="44991"/>
    <cellStyle name="Normal 11 5 2 5 4 4" xfId="16448"/>
    <cellStyle name="Normal 11 5 2 5 4 4 2" xfId="47987"/>
    <cellStyle name="Normal 11 5 2 5 4 5" xfId="28588"/>
    <cellStyle name="Normal 11 5 2 5 4 6" xfId="37783"/>
    <cellStyle name="Normal 11 5 2 5 5" xfId="7171"/>
    <cellStyle name="Normal 11 5 2 5 5 2" xfId="17428"/>
    <cellStyle name="Normal 11 5 2 5 5 2 2" xfId="48965"/>
    <cellStyle name="Normal 11 5 2 5 5 3" xfId="31916"/>
    <cellStyle name="Normal 11 5 2 5 5 4" xfId="38748"/>
    <cellStyle name="Normal 11 5 2 5 6" xfId="8817"/>
    <cellStyle name="Normal 11 5 2 5 6 2" xfId="19052"/>
    <cellStyle name="Normal 11 5 2 5 6 2 2" xfId="50589"/>
    <cellStyle name="Normal 11 5 2 5 6 3" xfId="40371"/>
    <cellStyle name="Normal 11 5 2 5 7" xfId="11596"/>
    <cellStyle name="Normal 11 5 2 5 7 2" xfId="21824"/>
    <cellStyle name="Normal 11 5 2 5 7 2 2" xfId="53361"/>
    <cellStyle name="Normal 11 5 2 5 7 3" xfId="43143"/>
    <cellStyle name="Normal 11 5 2 5 8" xfId="14549"/>
    <cellStyle name="Normal 11 5 2 5 8 2" xfId="46088"/>
    <cellStyle name="Normal 11 5 2 5 9" xfId="25256"/>
    <cellStyle name="Normal 11 5 2 6" xfId="4104"/>
    <cellStyle name="Normal 11 5 2 6 2" xfId="5168"/>
    <cellStyle name="Normal 11 5 2 6 2 2" xfId="9880"/>
    <cellStyle name="Normal 11 5 2 6 2 2 2" xfId="20113"/>
    <cellStyle name="Normal 11 5 2 6 2 2 2 2" xfId="51650"/>
    <cellStyle name="Normal 11 5 2 6 2 2 3" xfId="30668"/>
    <cellStyle name="Normal 11 5 2 6 2 2 4" xfId="41432"/>
    <cellStyle name="Normal 11 5 2 6 2 3" xfId="12657"/>
    <cellStyle name="Normal 11 5 2 6 2 3 2" xfId="22885"/>
    <cellStyle name="Normal 11 5 2 6 2 3 2 2" xfId="54422"/>
    <cellStyle name="Normal 11 5 2 6 2 3 3" xfId="33996"/>
    <cellStyle name="Normal 11 5 2 6 2 3 4" xfId="44204"/>
    <cellStyle name="Normal 11 5 2 6 2 4" xfId="15661"/>
    <cellStyle name="Normal 11 5 2 6 2 4 2" xfId="47200"/>
    <cellStyle name="Normal 11 5 2 6 2 5" xfId="27336"/>
    <cellStyle name="Normal 11 5 2 6 2 6" xfId="36996"/>
    <cellStyle name="Normal 11 5 2 6 3" xfId="6096"/>
    <cellStyle name="Normal 11 5 2 6 3 2" xfId="10804"/>
    <cellStyle name="Normal 11 5 2 6 3 2 2" xfId="21037"/>
    <cellStyle name="Normal 11 5 2 6 3 2 2 2" xfId="52574"/>
    <cellStyle name="Normal 11 5 2 6 3 2 3" xfId="42356"/>
    <cellStyle name="Normal 11 5 2 6 3 3" xfId="13581"/>
    <cellStyle name="Normal 11 5 2 6 3 3 2" xfId="23809"/>
    <cellStyle name="Normal 11 5 2 6 3 3 2 2" xfId="55346"/>
    <cellStyle name="Normal 11 5 2 6 3 3 3" xfId="45128"/>
    <cellStyle name="Normal 11 5 2 6 3 4" xfId="16585"/>
    <cellStyle name="Normal 11 5 2 6 3 4 2" xfId="48124"/>
    <cellStyle name="Normal 11 5 2 6 3 5" xfId="29004"/>
    <cellStyle name="Normal 11 5 2 6 3 6" xfId="37920"/>
    <cellStyle name="Normal 11 5 2 6 4" xfId="7605"/>
    <cellStyle name="Normal 11 5 2 6 4 2" xfId="17845"/>
    <cellStyle name="Normal 11 5 2 6 4 2 2" xfId="49382"/>
    <cellStyle name="Normal 11 5 2 6 4 3" xfId="32332"/>
    <cellStyle name="Normal 11 5 2 6 4 4" xfId="39164"/>
    <cellStyle name="Normal 11 5 2 6 5" xfId="8956"/>
    <cellStyle name="Normal 11 5 2 6 5 2" xfId="19189"/>
    <cellStyle name="Normal 11 5 2 6 5 2 2" xfId="50726"/>
    <cellStyle name="Normal 11 5 2 6 5 3" xfId="40508"/>
    <cellStyle name="Normal 11 5 2 6 6" xfId="11733"/>
    <cellStyle name="Normal 11 5 2 6 6 2" xfId="21961"/>
    <cellStyle name="Normal 11 5 2 6 6 2 2" xfId="53498"/>
    <cellStyle name="Normal 11 5 2 6 6 3" xfId="43280"/>
    <cellStyle name="Normal 11 5 2 6 7" xfId="14726"/>
    <cellStyle name="Normal 11 5 2 6 7 2" xfId="46265"/>
    <cellStyle name="Normal 11 5 2 6 8" xfId="25672"/>
    <cellStyle name="Normal 11 5 2 6 9" xfId="36072"/>
    <cellStyle name="Normal 11 5 2 7" xfId="4704"/>
    <cellStyle name="Normal 11 5 2 7 2" xfId="9418"/>
    <cellStyle name="Normal 11 5 2 7 2 2" xfId="19651"/>
    <cellStyle name="Normal 11 5 2 7 2 2 2" xfId="51188"/>
    <cellStyle name="Normal 11 5 2 7 2 3" xfId="29836"/>
    <cellStyle name="Normal 11 5 2 7 2 4" xfId="40970"/>
    <cellStyle name="Normal 11 5 2 7 3" xfId="12195"/>
    <cellStyle name="Normal 11 5 2 7 3 2" xfId="22423"/>
    <cellStyle name="Normal 11 5 2 7 3 2 2" xfId="53960"/>
    <cellStyle name="Normal 11 5 2 7 3 3" xfId="33164"/>
    <cellStyle name="Normal 11 5 2 7 3 4" xfId="43742"/>
    <cellStyle name="Normal 11 5 2 7 4" xfId="15198"/>
    <cellStyle name="Normal 11 5 2 7 4 2" xfId="46737"/>
    <cellStyle name="Normal 11 5 2 7 5" xfId="26504"/>
    <cellStyle name="Normal 11 5 2 7 6" xfId="36534"/>
    <cellStyle name="Normal 11 5 2 8" xfId="5632"/>
    <cellStyle name="Normal 11 5 2 8 2" xfId="10342"/>
    <cellStyle name="Normal 11 5 2 8 2 2" xfId="20575"/>
    <cellStyle name="Normal 11 5 2 8 2 2 2" xfId="52112"/>
    <cellStyle name="Normal 11 5 2 8 2 3" xfId="41894"/>
    <cellStyle name="Normal 11 5 2 8 3" xfId="13119"/>
    <cellStyle name="Normal 11 5 2 8 3 2" xfId="23347"/>
    <cellStyle name="Normal 11 5 2 8 3 2 2" xfId="54884"/>
    <cellStyle name="Normal 11 5 2 8 3 3" xfId="44666"/>
    <cellStyle name="Normal 11 5 2 8 4" xfId="16123"/>
    <cellStyle name="Normal 11 5 2 8 4 2" xfId="47662"/>
    <cellStyle name="Normal 11 5 2 8 5" xfId="28170"/>
    <cellStyle name="Normal 11 5 2 8 6" xfId="37458"/>
    <cellStyle name="Normal 11 5 2 9" xfId="6536"/>
    <cellStyle name="Normal 11 5 2 9 2" xfId="17002"/>
    <cellStyle name="Normal 11 5 2 9 2 2" xfId="48540"/>
    <cellStyle name="Normal 11 5 2 9 3" xfId="31500"/>
    <cellStyle name="Normal 11 5 2 9 4" xfId="38332"/>
    <cellStyle name="Normal 11 5 3" xfId="1348"/>
    <cellStyle name="Normal 11 5 3 10" xfId="14140"/>
    <cellStyle name="Normal 11 5 3 10 2" xfId="45684"/>
    <cellStyle name="Normal 11 5 3 11" xfId="24843"/>
    <cellStyle name="Normal 11 5 3 12" xfId="35618"/>
    <cellStyle name="Normal 11 5 3 2" xfId="1349"/>
    <cellStyle name="Normal 11 5 3 2 10" xfId="24844"/>
    <cellStyle name="Normal 11 5 3 2 11" xfId="35619"/>
    <cellStyle name="Normal 11 5 3 2 2" xfId="1350"/>
    <cellStyle name="Normal 11 5 3 2 2 10" xfId="35620"/>
    <cellStyle name="Normal 11 5 3 2 2 2" xfId="4114"/>
    <cellStyle name="Normal 11 5 3 2 2 2 2" xfId="5178"/>
    <cellStyle name="Normal 11 5 3 2 2 2 2 2" xfId="8236"/>
    <cellStyle name="Normal 11 5 3 2 2 2 2 2 2" xfId="18474"/>
    <cellStyle name="Normal 11 5 3 2 2 2 2 2 2 2" xfId="31297"/>
    <cellStyle name="Normal 11 5 3 2 2 2 2 2 2 3" xfId="50011"/>
    <cellStyle name="Normal 11 5 3 2 2 2 2 2 3" xfId="24607"/>
    <cellStyle name="Normal 11 5 3 2 2 2 2 2 3 2" xfId="34625"/>
    <cellStyle name="Normal 11 5 3 2 2 2 2 2 3 3" xfId="56134"/>
    <cellStyle name="Normal 11 5 3 2 2 2 2 2 4" xfId="27965"/>
    <cellStyle name="Normal 11 5 3 2 2 2 2 2 5" xfId="39793"/>
    <cellStyle name="Normal 11 5 3 2 2 2 2 3" xfId="9890"/>
    <cellStyle name="Normal 11 5 3 2 2 2 2 3 2" xfId="20123"/>
    <cellStyle name="Normal 11 5 3 2 2 2 2 3 2 2" xfId="51660"/>
    <cellStyle name="Normal 11 5 3 2 2 2 2 3 3" xfId="29633"/>
    <cellStyle name="Normal 11 5 3 2 2 2 2 3 4" xfId="41442"/>
    <cellStyle name="Normal 11 5 3 2 2 2 2 4" xfId="12667"/>
    <cellStyle name="Normal 11 5 3 2 2 2 2 4 2" xfId="22895"/>
    <cellStyle name="Normal 11 5 3 2 2 2 2 4 2 2" xfId="54432"/>
    <cellStyle name="Normal 11 5 3 2 2 2 2 4 3" xfId="32961"/>
    <cellStyle name="Normal 11 5 3 2 2 2 2 4 4" xfId="44214"/>
    <cellStyle name="Normal 11 5 3 2 2 2 2 5" xfId="15671"/>
    <cellStyle name="Normal 11 5 3 2 2 2 2 5 2" xfId="47210"/>
    <cellStyle name="Normal 11 5 3 2 2 2 2 6" xfId="26301"/>
    <cellStyle name="Normal 11 5 3 2 2 2 2 7" xfId="37006"/>
    <cellStyle name="Normal 11 5 3 2 2 2 3" xfId="6106"/>
    <cellStyle name="Normal 11 5 3 2 2 2 3 2" xfId="10814"/>
    <cellStyle name="Normal 11 5 3 2 2 2 3 2 2" xfId="21047"/>
    <cellStyle name="Normal 11 5 3 2 2 2 3 2 2 2" xfId="52584"/>
    <cellStyle name="Normal 11 5 3 2 2 2 3 2 3" xfId="30465"/>
    <cellStyle name="Normal 11 5 3 2 2 2 3 2 4" xfId="42366"/>
    <cellStyle name="Normal 11 5 3 2 2 2 3 3" xfId="13591"/>
    <cellStyle name="Normal 11 5 3 2 2 2 3 3 2" xfId="23819"/>
    <cellStyle name="Normal 11 5 3 2 2 2 3 3 2 2" xfId="55356"/>
    <cellStyle name="Normal 11 5 3 2 2 2 3 3 3" xfId="33793"/>
    <cellStyle name="Normal 11 5 3 2 2 2 3 3 4" xfId="45138"/>
    <cellStyle name="Normal 11 5 3 2 2 2 3 4" xfId="16595"/>
    <cellStyle name="Normal 11 5 3 2 2 2 3 4 2" xfId="48134"/>
    <cellStyle name="Normal 11 5 3 2 2 2 3 5" xfId="27133"/>
    <cellStyle name="Normal 11 5 3 2 2 2 3 6" xfId="37930"/>
    <cellStyle name="Normal 11 5 3 2 2 2 4" xfId="7397"/>
    <cellStyle name="Normal 11 5 3 2 2 2 4 2" xfId="17642"/>
    <cellStyle name="Normal 11 5 3 2 2 2 4 2 2" xfId="49179"/>
    <cellStyle name="Normal 11 5 3 2 2 2 4 3" xfId="28801"/>
    <cellStyle name="Normal 11 5 3 2 2 2 4 4" xfId="38961"/>
    <cellStyle name="Normal 11 5 3 2 2 2 5" xfId="8966"/>
    <cellStyle name="Normal 11 5 3 2 2 2 5 2" xfId="19199"/>
    <cellStyle name="Normal 11 5 3 2 2 2 5 2 2" xfId="50736"/>
    <cellStyle name="Normal 11 5 3 2 2 2 5 3" xfId="32129"/>
    <cellStyle name="Normal 11 5 3 2 2 2 5 4" xfId="40518"/>
    <cellStyle name="Normal 11 5 3 2 2 2 6" xfId="11743"/>
    <cellStyle name="Normal 11 5 3 2 2 2 6 2" xfId="21971"/>
    <cellStyle name="Normal 11 5 3 2 2 2 6 2 2" xfId="53508"/>
    <cellStyle name="Normal 11 5 3 2 2 2 6 3" xfId="43290"/>
    <cellStyle name="Normal 11 5 3 2 2 2 7" xfId="14736"/>
    <cellStyle name="Normal 11 5 3 2 2 2 7 2" xfId="46275"/>
    <cellStyle name="Normal 11 5 3 2 2 2 8" xfId="25469"/>
    <cellStyle name="Normal 11 5 3 2 2 2 9" xfId="36082"/>
    <cellStyle name="Normal 11 5 3 2 2 3" xfId="4714"/>
    <cellStyle name="Normal 11 5 3 2 2 3 2" xfId="7820"/>
    <cellStyle name="Normal 11 5 3 2 2 3 2 2" xfId="18058"/>
    <cellStyle name="Normal 11 5 3 2 2 3 2 2 2" xfId="30881"/>
    <cellStyle name="Normal 11 5 3 2 2 3 2 2 3" xfId="49595"/>
    <cellStyle name="Normal 11 5 3 2 2 3 2 3" xfId="24726"/>
    <cellStyle name="Normal 11 5 3 2 2 3 2 3 2" xfId="34209"/>
    <cellStyle name="Normal 11 5 3 2 2 3 2 3 3" xfId="56253"/>
    <cellStyle name="Normal 11 5 3 2 2 3 2 4" xfId="27549"/>
    <cellStyle name="Normal 11 5 3 2 2 3 2 5" xfId="39377"/>
    <cellStyle name="Normal 11 5 3 2 2 3 3" xfId="9428"/>
    <cellStyle name="Normal 11 5 3 2 2 3 3 2" xfId="19661"/>
    <cellStyle name="Normal 11 5 3 2 2 3 3 2 2" xfId="51198"/>
    <cellStyle name="Normal 11 5 3 2 2 3 3 3" xfId="29217"/>
    <cellStyle name="Normal 11 5 3 2 2 3 3 4" xfId="40980"/>
    <cellStyle name="Normal 11 5 3 2 2 3 4" xfId="12205"/>
    <cellStyle name="Normal 11 5 3 2 2 3 4 2" xfId="22433"/>
    <cellStyle name="Normal 11 5 3 2 2 3 4 2 2" xfId="53970"/>
    <cellStyle name="Normal 11 5 3 2 2 3 4 3" xfId="32545"/>
    <cellStyle name="Normal 11 5 3 2 2 3 4 4" xfId="43752"/>
    <cellStyle name="Normal 11 5 3 2 2 3 5" xfId="15208"/>
    <cellStyle name="Normal 11 5 3 2 2 3 5 2" xfId="46747"/>
    <cellStyle name="Normal 11 5 3 2 2 3 6" xfId="25885"/>
    <cellStyle name="Normal 11 5 3 2 2 3 7" xfId="36544"/>
    <cellStyle name="Normal 11 5 3 2 2 4" xfId="5642"/>
    <cellStyle name="Normal 11 5 3 2 2 4 2" xfId="10352"/>
    <cellStyle name="Normal 11 5 3 2 2 4 2 2" xfId="20585"/>
    <cellStyle name="Normal 11 5 3 2 2 4 2 2 2" xfId="52122"/>
    <cellStyle name="Normal 11 5 3 2 2 4 2 3" xfId="30049"/>
    <cellStyle name="Normal 11 5 3 2 2 4 2 4" xfId="41904"/>
    <cellStyle name="Normal 11 5 3 2 2 4 3" xfId="13129"/>
    <cellStyle name="Normal 11 5 3 2 2 4 3 2" xfId="23357"/>
    <cellStyle name="Normal 11 5 3 2 2 4 3 2 2" xfId="54894"/>
    <cellStyle name="Normal 11 5 3 2 2 4 3 3" xfId="33377"/>
    <cellStyle name="Normal 11 5 3 2 2 4 3 4" xfId="44676"/>
    <cellStyle name="Normal 11 5 3 2 2 4 4" xfId="16133"/>
    <cellStyle name="Normal 11 5 3 2 2 4 4 2" xfId="47672"/>
    <cellStyle name="Normal 11 5 3 2 2 4 5" xfId="26717"/>
    <cellStyle name="Normal 11 5 3 2 2 4 6" xfId="37468"/>
    <cellStyle name="Normal 11 5 3 2 2 5" xfId="6861"/>
    <cellStyle name="Normal 11 5 3 2 2 5 2" xfId="17220"/>
    <cellStyle name="Normal 11 5 3 2 2 5 2 2" xfId="48757"/>
    <cellStyle name="Normal 11 5 3 2 2 5 3" xfId="28383"/>
    <cellStyle name="Normal 11 5 3 2 2 5 4" xfId="38545"/>
    <cellStyle name="Normal 11 5 3 2 2 6" xfId="8501"/>
    <cellStyle name="Normal 11 5 3 2 2 6 2" xfId="18737"/>
    <cellStyle name="Normal 11 5 3 2 2 6 2 2" xfId="50274"/>
    <cellStyle name="Normal 11 5 3 2 2 6 3" xfId="31713"/>
    <cellStyle name="Normal 11 5 3 2 2 6 4" xfId="40056"/>
    <cellStyle name="Normal 11 5 3 2 2 7" xfId="11281"/>
    <cellStyle name="Normal 11 5 3 2 2 7 2" xfId="21509"/>
    <cellStyle name="Normal 11 5 3 2 2 7 2 2" xfId="53046"/>
    <cellStyle name="Normal 11 5 3 2 2 7 3" xfId="42828"/>
    <cellStyle name="Normal 11 5 3 2 2 8" xfId="14142"/>
    <cellStyle name="Normal 11 5 3 2 2 8 2" xfId="45686"/>
    <cellStyle name="Normal 11 5 3 2 2 9" xfId="25053"/>
    <cellStyle name="Normal 11 5 3 2 3" xfId="4113"/>
    <cellStyle name="Normal 11 5 3 2 3 2" xfId="5177"/>
    <cellStyle name="Normal 11 5 3 2 3 2 2" xfId="8028"/>
    <cellStyle name="Normal 11 5 3 2 3 2 2 2" xfId="18266"/>
    <cellStyle name="Normal 11 5 3 2 3 2 2 2 2" xfId="31089"/>
    <cellStyle name="Normal 11 5 3 2 3 2 2 2 3" xfId="49803"/>
    <cellStyle name="Normal 11 5 3 2 3 2 2 3" xfId="24738"/>
    <cellStyle name="Normal 11 5 3 2 3 2 2 3 2" xfId="34417"/>
    <cellStyle name="Normal 11 5 3 2 3 2 2 3 3" xfId="56264"/>
    <cellStyle name="Normal 11 5 3 2 3 2 2 4" xfId="27757"/>
    <cellStyle name="Normal 11 5 3 2 3 2 2 5" xfId="39585"/>
    <cellStyle name="Normal 11 5 3 2 3 2 3" xfId="9889"/>
    <cellStyle name="Normal 11 5 3 2 3 2 3 2" xfId="20122"/>
    <cellStyle name="Normal 11 5 3 2 3 2 3 2 2" xfId="51659"/>
    <cellStyle name="Normal 11 5 3 2 3 2 3 3" xfId="29425"/>
    <cellStyle name="Normal 11 5 3 2 3 2 3 4" xfId="41441"/>
    <cellStyle name="Normal 11 5 3 2 3 2 4" xfId="12666"/>
    <cellStyle name="Normal 11 5 3 2 3 2 4 2" xfId="22894"/>
    <cellStyle name="Normal 11 5 3 2 3 2 4 2 2" xfId="54431"/>
    <cellStyle name="Normal 11 5 3 2 3 2 4 3" xfId="32753"/>
    <cellStyle name="Normal 11 5 3 2 3 2 4 4" xfId="44213"/>
    <cellStyle name="Normal 11 5 3 2 3 2 5" xfId="15670"/>
    <cellStyle name="Normal 11 5 3 2 3 2 5 2" xfId="47209"/>
    <cellStyle name="Normal 11 5 3 2 3 2 6" xfId="26093"/>
    <cellStyle name="Normal 11 5 3 2 3 2 7" xfId="37005"/>
    <cellStyle name="Normal 11 5 3 2 3 3" xfId="6105"/>
    <cellStyle name="Normal 11 5 3 2 3 3 2" xfId="10813"/>
    <cellStyle name="Normal 11 5 3 2 3 3 2 2" xfId="21046"/>
    <cellStyle name="Normal 11 5 3 2 3 3 2 2 2" xfId="52583"/>
    <cellStyle name="Normal 11 5 3 2 3 3 2 3" xfId="30257"/>
    <cellStyle name="Normal 11 5 3 2 3 3 2 4" xfId="42365"/>
    <cellStyle name="Normal 11 5 3 2 3 3 3" xfId="13590"/>
    <cellStyle name="Normal 11 5 3 2 3 3 3 2" xfId="23818"/>
    <cellStyle name="Normal 11 5 3 2 3 3 3 2 2" xfId="55355"/>
    <cellStyle name="Normal 11 5 3 2 3 3 3 3" xfId="33585"/>
    <cellStyle name="Normal 11 5 3 2 3 3 3 4" xfId="45137"/>
    <cellStyle name="Normal 11 5 3 2 3 3 4" xfId="16594"/>
    <cellStyle name="Normal 11 5 3 2 3 3 4 2" xfId="48133"/>
    <cellStyle name="Normal 11 5 3 2 3 3 5" xfId="26925"/>
    <cellStyle name="Normal 11 5 3 2 3 3 6" xfId="37929"/>
    <cellStyle name="Normal 11 5 3 2 3 4" xfId="7176"/>
    <cellStyle name="Normal 11 5 3 2 3 4 2" xfId="17433"/>
    <cellStyle name="Normal 11 5 3 2 3 4 2 2" xfId="48970"/>
    <cellStyle name="Normal 11 5 3 2 3 4 3" xfId="28593"/>
    <cellStyle name="Normal 11 5 3 2 3 4 4" xfId="38753"/>
    <cellStyle name="Normal 11 5 3 2 3 5" xfId="8965"/>
    <cellStyle name="Normal 11 5 3 2 3 5 2" xfId="19198"/>
    <cellStyle name="Normal 11 5 3 2 3 5 2 2" xfId="50735"/>
    <cellStyle name="Normal 11 5 3 2 3 5 3" xfId="31921"/>
    <cellStyle name="Normal 11 5 3 2 3 5 4" xfId="40517"/>
    <cellStyle name="Normal 11 5 3 2 3 6" xfId="11742"/>
    <cellStyle name="Normal 11 5 3 2 3 6 2" xfId="21970"/>
    <cellStyle name="Normal 11 5 3 2 3 6 2 2" xfId="53507"/>
    <cellStyle name="Normal 11 5 3 2 3 6 3" xfId="43289"/>
    <cellStyle name="Normal 11 5 3 2 3 7" xfId="14735"/>
    <cellStyle name="Normal 11 5 3 2 3 7 2" xfId="46274"/>
    <cellStyle name="Normal 11 5 3 2 3 8" xfId="25261"/>
    <cellStyle name="Normal 11 5 3 2 3 9" xfId="36081"/>
    <cellStyle name="Normal 11 5 3 2 4" xfId="4713"/>
    <cellStyle name="Normal 11 5 3 2 4 2" xfId="7610"/>
    <cellStyle name="Normal 11 5 3 2 4 2 2" xfId="17850"/>
    <cellStyle name="Normal 11 5 3 2 4 2 2 2" xfId="30673"/>
    <cellStyle name="Normal 11 5 3 2 4 2 2 3" xfId="49387"/>
    <cellStyle name="Normal 11 5 3 2 4 2 3" xfId="24578"/>
    <cellStyle name="Normal 11 5 3 2 4 2 3 2" xfId="34001"/>
    <cellStyle name="Normal 11 5 3 2 4 2 3 3" xfId="56107"/>
    <cellStyle name="Normal 11 5 3 2 4 2 4" xfId="27341"/>
    <cellStyle name="Normal 11 5 3 2 4 2 5" xfId="39169"/>
    <cellStyle name="Normal 11 5 3 2 4 3" xfId="9427"/>
    <cellStyle name="Normal 11 5 3 2 4 3 2" xfId="19660"/>
    <cellStyle name="Normal 11 5 3 2 4 3 2 2" xfId="51197"/>
    <cellStyle name="Normal 11 5 3 2 4 3 3" xfId="29009"/>
    <cellStyle name="Normal 11 5 3 2 4 3 4" xfId="40979"/>
    <cellStyle name="Normal 11 5 3 2 4 4" xfId="12204"/>
    <cellStyle name="Normal 11 5 3 2 4 4 2" xfId="22432"/>
    <cellStyle name="Normal 11 5 3 2 4 4 2 2" xfId="53969"/>
    <cellStyle name="Normal 11 5 3 2 4 4 3" xfId="32337"/>
    <cellStyle name="Normal 11 5 3 2 4 4 4" xfId="43751"/>
    <cellStyle name="Normal 11 5 3 2 4 5" xfId="15207"/>
    <cellStyle name="Normal 11 5 3 2 4 5 2" xfId="46746"/>
    <cellStyle name="Normal 11 5 3 2 4 6" xfId="25677"/>
    <cellStyle name="Normal 11 5 3 2 4 7" xfId="36543"/>
    <cellStyle name="Normal 11 5 3 2 5" xfId="5641"/>
    <cellStyle name="Normal 11 5 3 2 5 2" xfId="10351"/>
    <cellStyle name="Normal 11 5 3 2 5 2 2" xfId="20584"/>
    <cellStyle name="Normal 11 5 3 2 5 2 2 2" xfId="52121"/>
    <cellStyle name="Normal 11 5 3 2 5 2 3" xfId="29841"/>
    <cellStyle name="Normal 11 5 3 2 5 2 4" xfId="41903"/>
    <cellStyle name="Normal 11 5 3 2 5 3" xfId="13128"/>
    <cellStyle name="Normal 11 5 3 2 5 3 2" xfId="23356"/>
    <cellStyle name="Normal 11 5 3 2 5 3 2 2" xfId="54893"/>
    <cellStyle name="Normal 11 5 3 2 5 3 3" xfId="33169"/>
    <cellStyle name="Normal 11 5 3 2 5 3 4" xfId="44675"/>
    <cellStyle name="Normal 11 5 3 2 5 4" xfId="16132"/>
    <cellStyle name="Normal 11 5 3 2 5 4 2" xfId="47671"/>
    <cellStyle name="Normal 11 5 3 2 5 5" xfId="26509"/>
    <cellStyle name="Normal 11 5 3 2 5 6" xfId="37467"/>
    <cellStyle name="Normal 11 5 3 2 6" xfId="6541"/>
    <cellStyle name="Normal 11 5 3 2 6 2" xfId="17007"/>
    <cellStyle name="Normal 11 5 3 2 6 2 2" xfId="48545"/>
    <cellStyle name="Normal 11 5 3 2 6 3" xfId="28175"/>
    <cellStyle name="Normal 11 5 3 2 6 4" xfId="38337"/>
    <cellStyle name="Normal 11 5 3 2 7" xfId="8500"/>
    <cellStyle name="Normal 11 5 3 2 7 2" xfId="18736"/>
    <cellStyle name="Normal 11 5 3 2 7 2 2" xfId="50273"/>
    <cellStyle name="Normal 11 5 3 2 7 3" xfId="31505"/>
    <cellStyle name="Normal 11 5 3 2 7 4" xfId="40055"/>
    <cellStyle name="Normal 11 5 3 2 8" xfId="11280"/>
    <cellStyle name="Normal 11 5 3 2 8 2" xfId="21508"/>
    <cellStyle name="Normal 11 5 3 2 8 2 2" xfId="53045"/>
    <cellStyle name="Normal 11 5 3 2 8 3" xfId="42827"/>
    <cellStyle name="Normal 11 5 3 2 9" xfId="14141"/>
    <cellStyle name="Normal 11 5 3 2 9 2" xfId="45685"/>
    <cellStyle name="Normal 11 5 3 3" xfId="1351"/>
    <cellStyle name="Normal 11 5 3 3 10" xfId="35621"/>
    <cellStyle name="Normal 11 5 3 3 2" xfId="4115"/>
    <cellStyle name="Normal 11 5 3 3 2 2" xfId="5179"/>
    <cellStyle name="Normal 11 5 3 3 2 2 2" xfId="8235"/>
    <cellStyle name="Normal 11 5 3 3 2 2 2 2" xfId="18473"/>
    <cellStyle name="Normal 11 5 3 3 2 2 2 2 2" xfId="31296"/>
    <cellStyle name="Normal 11 5 3 3 2 2 2 2 3" xfId="50010"/>
    <cellStyle name="Normal 11 5 3 3 2 2 2 3" xfId="24396"/>
    <cellStyle name="Normal 11 5 3 3 2 2 2 3 2" xfId="34624"/>
    <cellStyle name="Normal 11 5 3 3 2 2 2 3 3" xfId="55928"/>
    <cellStyle name="Normal 11 5 3 3 2 2 2 4" xfId="27964"/>
    <cellStyle name="Normal 11 5 3 3 2 2 2 5" xfId="39792"/>
    <cellStyle name="Normal 11 5 3 3 2 2 3" xfId="9891"/>
    <cellStyle name="Normal 11 5 3 3 2 2 3 2" xfId="20124"/>
    <cellStyle name="Normal 11 5 3 3 2 2 3 2 2" xfId="51661"/>
    <cellStyle name="Normal 11 5 3 3 2 2 3 3" xfId="29632"/>
    <cellStyle name="Normal 11 5 3 3 2 2 3 4" xfId="41443"/>
    <cellStyle name="Normal 11 5 3 3 2 2 4" xfId="12668"/>
    <cellStyle name="Normal 11 5 3 3 2 2 4 2" xfId="22896"/>
    <cellStyle name="Normal 11 5 3 3 2 2 4 2 2" xfId="54433"/>
    <cellStyle name="Normal 11 5 3 3 2 2 4 3" xfId="32960"/>
    <cellStyle name="Normal 11 5 3 3 2 2 4 4" xfId="44215"/>
    <cellStyle name="Normal 11 5 3 3 2 2 5" xfId="15672"/>
    <cellStyle name="Normal 11 5 3 3 2 2 5 2" xfId="47211"/>
    <cellStyle name="Normal 11 5 3 3 2 2 6" xfId="26300"/>
    <cellStyle name="Normal 11 5 3 3 2 2 7" xfId="37007"/>
    <cellStyle name="Normal 11 5 3 3 2 3" xfId="6107"/>
    <cellStyle name="Normal 11 5 3 3 2 3 2" xfId="10815"/>
    <cellStyle name="Normal 11 5 3 3 2 3 2 2" xfId="21048"/>
    <cellStyle name="Normal 11 5 3 3 2 3 2 2 2" xfId="52585"/>
    <cellStyle name="Normal 11 5 3 3 2 3 2 3" xfId="30464"/>
    <cellStyle name="Normal 11 5 3 3 2 3 2 4" xfId="42367"/>
    <cellStyle name="Normal 11 5 3 3 2 3 3" xfId="13592"/>
    <cellStyle name="Normal 11 5 3 3 2 3 3 2" xfId="23820"/>
    <cellStyle name="Normal 11 5 3 3 2 3 3 2 2" xfId="55357"/>
    <cellStyle name="Normal 11 5 3 3 2 3 3 3" xfId="33792"/>
    <cellStyle name="Normal 11 5 3 3 2 3 3 4" xfId="45139"/>
    <cellStyle name="Normal 11 5 3 3 2 3 4" xfId="16596"/>
    <cellStyle name="Normal 11 5 3 3 2 3 4 2" xfId="48135"/>
    <cellStyle name="Normal 11 5 3 3 2 3 5" xfId="27132"/>
    <cellStyle name="Normal 11 5 3 3 2 3 6" xfId="37931"/>
    <cellStyle name="Normal 11 5 3 3 2 4" xfId="7396"/>
    <cellStyle name="Normal 11 5 3 3 2 4 2" xfId="17641"/>
    <cellStyle name="Normal 11 5 3 3 2 4 2 2" xfId="49178"/>
    <cellStyle name="Normal 11 5 3 3 2 4 3" xfId="28800"/>
    <cellStyle name="Normal 11 5 3 3 2 4 4" xfId="38960"/>
    <cellStyle name="Normal 11 5 3 3 2 5" xfId="8967"/>
    <cellStyle name="Normal 11 5 3 3 2 5 2" xfId="19200"/>
    <cellStyle name="Normal 11 5 3 3 2 5 2 2" xfId="50737"/>
    <cellStyle name="Normal 11 5 3 3 2 5 3" xfId="32128"/>
    <cellStyle name="Normal 11 5 3 3 2 5 4" xfId="40519"/>
    <cellStyle name="Normal 11 5 3 3 2 6" xfId="11744"/>
    <cellStyle name="Normal 11 5 3 3 2 6 2" xfId="21972"/>
    <cellStyle name="Normal 11 5 3 3 2 6 2 2" xfId="53509"/>
    <cellStyle name="Normal 11 5 3 3 2 6 3" xfId="43291"/>
    <cellStyle name="Normal 11 5 3 3 2 7" xfId="14737"/>
    <cellStyle name="Normal 11 5 3 3 2 7 2" xfId="46276"/>
    <cellStyle name="Normal 11 5 3 3 2 8" xfId="25468"/>
    <cellStyle name="Normal 11 5 3 3 2 9" xfId="36083"/>
    <cellStyle name="Normal 11 5 3 3 3" xfId="4715"/>
    <cellStyle name="Normal 11 5 3 3 3 2" xfId="7819"/>
    <cellStyle name="Normal 11 5 3 3 3 2 2" xfId="18057"/>
    <cellStyle name="Normal 11 5 3 3 3 2 2 2" xfId="30880"/>
    <cellStyle name="Normal 11 5 3 3 3 2 2 3" xfId="49594"/>
    <cellStyle name="Normal 11 5 3 3 3 2 3" xfId="14528"/>
    <cellStyle name="Normal 11 5 3 3 3 2 3 2" xfId="34208"/>
    <cellStyle name="Normal 11 5 3 3 3 2 3 3" xfId="46067"/>
    <cellStyle name="Normal 11 5 3 3 3 2 4" xfId="27548"/>
    <cellStyle name="Normal 11 5 3 3 3 2 5" xfId="39376"/>
    <cellStyle name="Normal 11 5 3 3 3 3" xfId="9429"/>
    <cellStyle name="Normal 11 5 3 3 3 3 2" xfId="19662"/>
    <cellStyle name="Normal 11 5 3 3 3 3 2 2" xfId="51199"/>
    <cellStyle name="Normal 11 5 3 3 3 3 3" xfId="29216"/>
    <cellStyle name="Normal 11 5 3 3 3 3 4" xfId="40981"/>
    <cellStyle name="Normal 11 5 3 3 3 4" xfId="12206"/>
    <cellStyle name="Normal 11 5 3 3 3 4 2" xfId="22434"/>
    <cellStyle name="Normal 11 5 3 3 3 4 2 2" xfId="53971"/>
    <cellStyle name="Normal 11 5 3 3 3 4 3" xfId="32544"/>
    <cellStyle name="Normal 11 5 3 3 3 4 4" xfId="43753"/>
    <cellStyle name="Normal 11 5 3 3 3 5" xfId="15209"/>
    <cellStyle name="Normal 11 5 3 3 3 5 2" xfId="46748"/>
    <cellStyle name="Normal 11 5 3 3 3 6" xfId="25884"/>
    <cellStyle name="Normal 11 5 3 3 3 7" xfId="36545"/>
    <cellStyle name="Normal 11 5 3 3 4" xfId="5643"/>
    <cellStyle name="Normal 11 5 3 3 4 2" xfId="10353"/>
    <cellStyle name="Normal 11 5 3 3 4 2 2" xfId="20586"/>
    <cellStyle name="Normal 11 5 3 3 4 2 2 2" xfId="52123"/>
    <cellStyle name="Normal 11 5 3 3 4 2 3" xfId="30048"/>
    <cellStyle name="Normal 11 5 3 3 4 2 4" xfId="41905"/>
    <cellStyle name="Normal 11 5 3 3 4 3" xfId="13130"/>
    <cellStyle name="Normal 11 5 3 3 4 3 2" xfId="23358"/>
    <cellStyle name="Normal 11 5 3 3 4 3 2 2" xfId="54895"/>
    <cellStyle name="Normal 11 5 3 3 4 3 3" xfId="33376"/>
    <cellStyle name="Normal 11 5 3 3 4 3 4" xfId="44677"/>
    <cellStyle name="Normal 11 5 3 3 4 4" xfId="16134"/>
    <cellStyle name="Normal 11 5 3 3 4 4 2" xfId="47673"/>
    <cellStyle name="Normal 11 5 3 3 4 5" xfId="26716"/>
    <cellStyle name="Normal 11 5 3 3 4 6" xfId="37469"/>
    <cellStyle name="Normal 11 5 3 3 5" xfId="6860"/>
    <cellStyle name="Normal 11 5 3 3 5 2" xfId="17219"/>
    <cellStyle name="Normal 11 5 3 3 5 2 2" xfId="48756"/>
    <cellStyle name="Normal 11 5 3 3 5 3" xfId="28382"/>
    <cellStyle name="Normal 11 5 3 3 5 4" xfId="38544"/>
    <cellStyle name="Normal 11 5 3 3 6" xfId="8502"/>
    <cellStyle name="Normal 11 5 3 3 6 2" xfId="18738"/>
    <cellStyle name="Normal 11 5 3 3 6 2 2" xfId="50275"/>
    <cellStyle name="Normal 11 5 3 3 6 3" xfId="31712"/>
    <cellStyle name="Normal 11 5 3 3 6 4" xfId="40057"/>
    <cellStyle name="Normal 11 5 3 3 7" xfId="11282"/>
    <cellStyle name="Normal 11 5 3 3 7 2" xfId="21510"/>
    <cellStyle name="Normal 11 5 3 3 7 2 2" xfId="53047"/>
    <cellStyle name="Normal 11 5 3 3 7 3" xfId="42829"/>
    <cellStyle name="Normal 11 5 3 3 8" xfId="14143"/>
    <cellStyle name="Normal 11 5 3 3 8 2" xfId="45687"/>
    <cellStyle name="Normal 11 5 3 3 9" xfId="25052"/>
    <cellStyle name="Normal 11 5 3 4" xfId="4112"/>
    <cellStyle name="Normal 11 5 3 4 2" xfId="5176"/>
    <cellStyle name="Normal 11 5 3 4 2 2" xfId="8027"/>
    <cellStyle name="Normal 11 5 3 4 2 2 2" xfId="18265"/>
    <cellStyle name="Normal 11 5 3 4 2 2 2 2" xfId="31088"/>
    <cellStyle name="Normal 11 5 3 4 2 2 2 3" xfId="49802"/>
    <cellStyle name="Normal 11 5 3 4 2 2 3" xfId="14011"/>
    <cellStyle name="Normal 11 5 3 4 2 2 3 2" xfId="34416"/>
    <cellStyle name="Normal 11 5 3 4 2 2 3 3" xfId="45555"/>
    <cellStyle name="Normal 11 5 3 4 2 2 4" xfId="27756"/>
    <cellStyle name="Normal 11 5 3 4 2 2 5" xfId="39584"/>
    <cellStyle name="Normal 11 5 3 4 2 3" xfId="9888"/>
    <cellStyle name="Normal 11 5 3 4 2 3 2" xfId="20121"/>
    <cellStyle name="Normal 11 5 3 4 2 3 2 2" xfId="51658"/>
    <cellStyle name="Normal 11 5 3 4 2 3 3" xfId="29424"/>
    <cellStyle name="Normal 11 5 3 4 2 3 4" xfId="41440"/>
    <cellStyle name="Normal 11 5 3 4 2 4" xfId="12665"/>
    <cellStyle name="Normal 11 5 3 4 2 4 2" xfId="22893"/>
    <cellStyle name="Normal 11 5 3 4 2 4 2 2" xfId="54430"/>
    <cellStyle name="Normal 11 5 3 4 2 4 3" xfId="32752"/>
    <cellStyle name="Normal 11 5 3 4 2 4 4" xfId="44212"/>
    <cellStyle name="Normal 11 5 3 4 2 5" xfId="15669"/>
    <cellStyle name="Normal 11 5 3 4 2 5 2" xfId="47208"/>
    <cellStyle name="Normal 11 5 3 4 2 6" xfId="26092"/>
    <cellStyle name="Normal 11 5 3 4 2 7" xfId="37004"/>
    <cellStyle name="Normal 11 5 3 4 3" xfId="6104"/>
    <cellStyle name="Normal 11 5 3 4 3 2" xfId="10812"/>
    <cellStyle name="Normal 11 5 3 4 3 2 2" xfId="21045"/>
    <cellStyle name="Normal 11 5 3 4 3 2 2 2" xfId="52582"/>
    <cellStyle name="Normal 11 5 3 4 3 2 3" xfId="30256"/>
    <cellStyle name="Normal 11 5 3 4 3 2 4" xfId="42364"/>
    <cellStyle name="Normal 11 5 3 4 3 3" xfId="13589"/>
    <cellStyle name="Normal 11 5 3 4 3 3 2" xfId="23817"/>
    <cellStyle name="Normal 11 5 3 4 3 3 2 2" xfId="55354"/>
    <cellStyle name="Normal 11 5 3 4 3 3 3" xfId="33584"/>
    <cellStyle name="Normal 11 5 3 4 3 3 4" xfId="45136"/>
    <cellStyle name="Normal 11 5 3 4 3 4" xfId="16593"/>
    <cellStyle name="Normal 11 5 3 4 3 4 2" xfId="48132"/>
    <cellStyle name="Normal 11 5 3 4 3 5" xfId="26924"/>
    <cellStyle name="Normal 11 5 3 4 3 6" xfId="37928"/>
    <cellStyle name="Normal 11 5 3 4 4" xfId="7175"/>
    <cellStyle name="Normal 11 5 3 4 4 2" xfId="17432"/>
    <cellStyle name="Normal 11 5 3 4 4 2 2" xfId="48969"/>
    <cellStyle name="Normal 11 5 3 4 4 3" xfId="28592"/>
    <cellStyle name="Normal 11 5 3 4 4 4" xfId="38752"/>
    <cellStyle name="Normal 11 5 3 4 5" xfId="8964"/>
    <cellStyle name="Normal 11 5 3 4 5 2" xfId="19197"/>
    <cellStyle name="Normal 11 5 3 4 5 2 2" xfId="50734"/>
    <cellStyle name="Normal 11 5 3 4 5 3" xfId="31920"/>
    <cellStyle name="Normal 11 5 3 4 5 4" xfId="40516"/>
    <cellStyle name="Normal 11 5 3 4 6" xfId="11741"/>
    <cellStyle name="Normal 11 5 3 4 6 2" xfId="21969"/>
    <cellStyle name="Normal 11 5 3 4 6 2 2" xfId="53506"/>
    <cellStyle name="Normal 11 5 3 4 6 3" xfId="43288"/>
    <cellStyle name="Normal 11 5 3 4 7" xfId="14734"/>
    <cellStyle name="Normal 11 5 3 4 7 2" xfId="46273"/>
    <cellStyle name="Normal 11 5 3 4 8" xfId="25260"/>
    <cellStyle name="Normal 11 5 3 4 9" xfId="36080"/>
    <cellStyle name="Normal 11 5 3 5" xfId="4712"/>
    <cellStyle name="Normal 11 5 3 5 2" xfId="7609"/>
    <cellStyle name="Normal 11 5 3 5 2 2" xfId="17849"/>
    <cellStyle name="Normal 11 5 3 5 2 2 2" xfId="30672"/>
    <cellStyle name="Normal 11 5 3 5 2 2 3" xfId="49386"/>
    <cellStyle name="Normal 11 5 3 5 2 3" xfId="24330"/>
    <cellStyle name="Normal 11 5 3 5 2 3 2" xfId="34000"/>
    <cellStyle name="Normal 11 5 3 5 2 3 3" xfId="55862"/>
    <cellStyle name="Normal 11 5 3 5 2 4" xfId="27340"/>
    <cellStyle name="Normal 11 5 3 5 2 5" xfId="39168"/>
    <cellStyle name="Normal 11 5 3 5 3" xfId="9426"/>
    <cellStyle name="Normal 11 5 3 5 3 2" xfId="19659"/>
    <cellStyle name="Normal 11 5 3 5 3 2 2" xfId="51196"/>
    <cellStyle name="Normal 11 5 3 5 3 3" xfId="29008"/>
    <cellStyle name="Normal 11 5 3 5 3 4" xfId="40978"/>
    <cellStyle name="Normal 11 5 3 5 4" xfId="12203"/>
    <cellStyle name="Normal 11 5 3 5 4 2" xfId="22431"/>
    <cellStyle name="Normal 11 5 3 5 4 2 2" xfId="53968"/>
    <cellStyle name="Normal 11 5 3 5 4 3" xfId="32336"/>
    <cellStyle name="Normal 11 5 3 5 4 4" xfId="43750"/>
    <cellStyle name="Normal 11 5 3 5 5" xfId="15206"/>
    <cellStyle name="Normal 11 5 3 5 5 2" xfId="46745"/>
    <cellStyle name="Normal 11 5 3 5 6" xfId="25676"/>
    <cellStyle name="Normal 11 5 3 5 7" xfId="36542"/>
    <cellStyle name="Normal 11 5 3 6" xfId="5640"/>
    <cellStyle name="Normal 11 5 3 6 2" xfId="10350"/>
    <cellStyle name="Normal 11 5 3 6 2 2" xfId="20583"/>
    <cellStyle name="Normal 11 5 3 6 2 2 2" xfId="52120"/>
    <cellStyle name="Normal 11 5 3 6 2 3" xfId="29840"/>
    <cellStyle name="Normal 11 5 3 6 2 4" xfId="41902"/>
    <cellStyle name="Normal 11 5 3 6 3" xfId="13127"/>
    <cellStyle name="Normal 11 5 3 6 3 2" xfId="23355"/>
    <cellStyle name="Normal 11 5 3 6 3 2 2" xfId="54892"/>
    <cellStyle name="Normal 11 5 3 6 3 3" xfId="33168"/>
    <cellStyle name="Normal 11 5 3 6 3 4" xfId="44674"/>
    <cellStyle name="Normal 11 5 3 6 4" xfId="16131"/>
    <cellStyle name="Normal 11 5 3 6 4 2" xfId="47670"/>
    <cellStyle name="Normal 11 5 3 6 5" xfId="26508"/>
    <cellStyle name="Normal 11 5 3 6 6" xfId="37466"/>
    <cellStyle name="Normal 11 5 3 7" xfId="6540"/>
    <cellStyle name="Normal 11 5 3 7 2" xfId="17006"/>
    <cellStyle name="Normal 11 5 3 7 2 2" xfId="48544"/>
    <cellStyle name="Normal 11 5 3 7 3" xfId="28174"/>
    <cellStyle name="Normal 11 5 3 7 4" xfId="38336"/>
    <cellStyle name="Normal 11 5 3 8" xfId="8499"/>
    <cellStyle name="Normal 11 5 3 8 2" xfId="18735"/>
    <cellStyle name="Normal 11 5 3 8 2 2" xfId="50272"/>
    <cellStyle name="Normal 11 5 3 8 3" xfId="31504"/>
    <cellStyle name="Normal 11 5 3 8 4" xfId="40054"/>
    <cellStyle name="Normal 11 5 3 9" xfId="11279"/>
    <cellStyle name="Normal 11 5 3 9 2" xfId="21507"/>
    <cellStyle name="Normal 11 5 3 9 2 2" xfId="53044"/>
    <cellStyle name="Normal 11 5 3 9 3" xfId="42826"/>
    <cellStyle name="Normal 11 5 4" xfId="1352"/>
    <cellStyle name="Normal 11 5 4 10" xfId="24845"/>
    <cellStyle name="Normal 11 5 4 11" xfId="35622"/>
    <cellStyle name="Normal 11 5 4 2" xfId="1353"/>
    <cellStyle name="Normal 11 5 4 2 10" xfId="35623"/>
    <cellStyle name="Normal 11 5 4 2 2" xfId="4117"/>
    <cellStyle name="Normal 11 5 4 2 2 2" xfId="5181"/>
    <cellStyle name="Normal 11 5 4 2 2 2 2" xfId="8237"/>
    <cellStyle name="Normal 11 5 4 2 2 2 2 2" xfId="18475"/>
    <cellStyle name="Normal 11 5 4 2 2 2 2 2 2" xfId="31298"/>
    <cellStyle name="Normal 11 5 4 2 2 2 2 2 3" xfId="50012"/>
    <cellStyle name="Normal 11 5 4 2 2 2 2 3" xfId="24263"/>
    <cellStyle name="Normal 11 5 4 2 2 2 2 3 2" xfId="34626"/>
    <cellStyle name="Normal 11 5 4 2 2 2 2 3 3" xfId="55799"/>
    <cellStyle name="Normal 11 5 4 2 2 2 2 4" xfId="27966"/>
    <cellStyle name="Normal 11 5 4 2 2 2 2 5" xfId="39794"/>
    <cellStyle name="Normal 11 5 4 2 2 2 3" xfId="9893"/>
    <cellStyle name="Normal 11 5 4 2 2 2 3 2" xfId="20126"/>
    <cellStyle name="Normal 11 5 4 2 2 2 3 2 2" xfId="51663"/>
    <cellStyle name="Normal 11 5 4 2 2 2 3 3" xfId="29634"/>
    <cellStyle name="Normal 11 5 4 2 2 2 3 4" xfId="41445"/>
    <cellStyle name="Normal 11 5 4 2 2 2 4" xfId="12670"/>
    <cellStyle name="Normal 11 5 4 2 2 2 4 2" xfId="22898"/>
    <cellStyle name="Normal 11 5 4 2 2 2 4 2 2" xfId="54435"/>
    <cellStyle name="Normal 11 5 4 2 2 2 4 3" xfId="32962"/>
    <cellStyle name="Normal 11 5 4 2 2 2 4 4" xfId="44217"/>
    <cellStyle name="Normal 11 5 4 2 2 2 5" xfId="15674"/>
    <cellStyle name="Normal 11 5 4 2 2 2 5 2" xfId="47213"/>
    <cellStyle name="Normal 11 5 4 2 2 2 6" xfId="26302"/>
    <cellStyle name="Normal 11 5 4 2 2 2 7" xfId="37009"/>
    <cellStyle name="Normal 11 5 4 2 2 3" xfId="6109"/>
    <cellStyle name="Normal 11 5 4 2 2 3 2" xfId="10817"/>
    <cellStyle name="Normal 11 5 4 2 2 3 2 2" xfId="21050"/>
    <cellStyle name="Normal 11 5 4 2 2 3 2 2 2" xfId="52587"/>
    <cellStyle name="Normal 11 5 4 2 2 3 2 3" xfId="30466"/>
    <cellStyle name="Normal 11 5 4 2 2 3 2 4" xfId="42369"/>
    <cellStyle name="Normal 11 5 4 2 2 3 3" xfId="13594"/>
    <cellStyle name="Normal 11 5 4 2 2 3 3 2" xfId="23822"/>
    <cellStyle name="Normal 11 5 4 2 2 3 3 2 2" xfId="55359"/>
    <cellStyle name="Normal 11 5 4 2 2 3 3 3" xfId="33794"/>
    <cellStyle name="Normal 11 5 4 2 2 3 3 4" xfId="45141"/>
    <cellStyle name="Normal 11 5 4 2 2 3 4" xfId="16598"/>
    <cellStyle name="Normal 11 5 4 2 2 3 4 2" xfId="48137"/>
    <cellStyle name="Normal 11 5 4 2 2 3 5" xfId="27134"/>
    <cellStyle name="Normal 11 5 4 2 2 3 6" xfId="37933"/>
    <cellStyle name="Normal 11 5 4 2 2 4" xfId="7398"/>
    <cellStyle name="Normal 11 5 4 2 2 4 2" xfId="17643"/>
    <cellStyle name="Normal 11 5 4 2 2 4 2 2" xfId="49180"/>
    <cellStyle name="Normal 11 5 4 2 2 4 3" xfId="28802"/>
    <cellStyle name="Normal 11 5 4 2 2 4 4" xfId="38962"/>
    <cellStyle name="Normal 11 5 4 2 2 5" xfId="8969"/>
    <cellStyle name="Normal 11 5 4 2 2 5 2" xfId="19202"/>
    <cellStyle name="Normal 11 5 4 2 2 5 2 2" xfId="50739"/>
    <cellStyle name="Normal 11 5 4 2 2 5 3" xfId="32130"/>
    <cellStyle name="Normal 11 5 4 2 2 5 4" xfId="40521"/>
    <cellStyle name="Normal 11 5 4 2 2 6" xfId="11746"/>
    <cellStyle name="Normal 11 5 4 2 2 6 2" xfId="21974"/>
    <cellStyle name="Normal 11 5 4 2 2 6 2 2" xfId="53511"/>
    <cellStyle name="Normal 11 5 4 2 2 6 3" xfId="43293"/>
    <cellStyle name="Normal 11 5 4 2 2 7" xfId="14739"/>
    <cellStyle name="Normal 11 5 4 2 2 7 2" xfId="46278"/>
    <cellStyle name="Normal 11 5 4 2 2 8" xfId="25470"/>
    <cellStyle name="Normal 11 5 4 2 2 9" xfId="36085"/>
    <cellStyle name="Normal 11 5 4 2 3" xfId="4717"/>
    <cellStyle name="Normal 11 5 4 2 3 2" xfId="7821"/>
    <cellStyle name="Normal 11 5 4 2 3 2 2" xfId="18059"/>
    <cellStyle name="Normal 11 5 4 2 3 2 2 2" xfId="30882"/>
    <cellStyle name="Normal 11 5 4 2 3 2 2 3" xfId="49596"/>
    <cellStyle name="Normal 11 5 4 2 3 2 3" xfId="24614"/>
    <cellStyle name="Normal 11 5 4 2 3 2 3 2" xfId="34210"/>
    <cellStyle name="Normal 11 5 4 2 3 2 3 3" xfId="56141"/>
    <cellStyle name="Normal 11 5 4 2 3 2 4" xfId="27550"/>
    <cellStyle name="Normal 11 5 4 2 3 2 5" xfId="39378"/>
    <cellStyle name="Normal 11 5 4 2 3 3" xfId="9431"/>
    <cellStyle name="Normal 11 5 4 2 3 3 2" xfId="19664"/>
    <cellStyle name="Normal 11 5 4 2 3 3 2 2" xfId="51201"/>
    <cellStyle name="Normal 11 5 4 2 3 3 3" xfId="29218"/>
    <cellStyle name="Normal 11 5 4 2 3 3 4" xfId="40983"/>
    <cellStyle name="Normal 11 5 4 2 3 4" xfId="12208"/>
    <cellStyle name="Normal 11 5 4 2 3 4 2" xfId="22436"/>
    <cellStyle name="Normal 11 5 4 2 3 4 2 2" xfId="53973"/>
    <cellStyle name="Normal 11 5 4 2 3 4 3" xfId="32546"/>
    <cellStyle name="Normal 11 5 4 2 3 4 4" xfId="43755"/>
    <cellStyle name="Normal 11 5 4 2 3 5" xfId="15211"/>
    <cellStyle name="Normal 11 5 4 2 3 5 2" xfId="46750"/>
    <cellStyle name="Normal 11 5 4 2 3 6" xfId="25886"/>
    <cellStyle name="Normal 11 5 4 2 3 7" xfId="36547"/>
    <cellStyle name="Normal 11 5 4 2 4" xfId="5645"/>
    <cellStyle name="Normal 11 5 4 2 4 2" xfId="10355"/>
    <cellStyle name="Normal 11 5 4 2 4 2 2" xfId="20588"/>
    <cellStyle name="Normal 11 5 4 2 4 2 2 2" xfId="52125"/>
    <cellStyle name="Normal 11 5 4 2 4 2 3" xfId="30050"/>
    <cellStyle name="Normal 11 5 4 2 4 2 4" xfId="41907"/>
    <cellStyle name="Normal 11 5 4 2 4 3" xfId="13132"/>
    <cellStyle name="Normal 11 5 4 2 4 3 2" xfId="23360"/>
    <cellStyle name="Normal 11 5 4 2 4 3 2 2" xfId="54897"/>
    <cellStyle name="Normal 11 5 4 2 4 3 3" xfId="33378"/>
    <cellStyle name="Normal 11 5 4 2 4 3 4" xfId="44679"/>
    <cellStyle name="Normal 11 5 4 2 4 4" xfId="16136"/>
    <cellStyle name="Normal 11 5 4 2 4 4 2" xfId="47675"/>
    <cellStyle name="Normal 11 5 4 2 4 5" xfId="26718"/>
    <cellStyle name="Normal 11 5 4 2 4 6" xfId="37471"/>
    <cellStyle name="Normal 11 5 4 2 5" xfId="6862"/>
    <cellStyle name="Normal 11 5 4 2 5 2" xfId="17221"/>
    <cellStyle name="Normal 11 5 4 2 5 2 2" xfId="48758"/>
    <cellStyle name="Normal 11 5 4 2 5 3" xfId="28384"/>
    <cellStyle name="Normal 11 5 4 2 5 4" xfId="38546"/>
    <cellStyle name="Normal 11 5 4 2 6" xfId="8504"/>
    <cellStyle name="Normal 11 5 4 2 6 2" xfId="18740"/>
    <cellStyle name="Normal 11 5 4 2 6 2 2" xfId="50277"/>
    <cellStyle name="Normal 11 5 4 2 6 3" xfId="31714"/>
    <cellStyle name="Normal 11 5 4 2 6 4" xfId="40059"/>
    <cellStyle name="Normal 11 5 4 2 7" xfId="11284"/>
    <cellStyle name="Normal 11 5 4 2 7 2" xfId="21512"/>
    <cellStyle name="Normal 11 5 4 2 7 2 2" xfId="53049"/>
    <cellStyle name="Normal 11 5 4 2 7 3" xfId="42831"/>
    <cellStyle name="Normal 11 5 4 2 8" xfId="14145"/>
    <cellStyle name="Normal 11 5 4 2 8 2" xfId="45689"/>
    <cellStyle name="Normal 11 5 4 2 9" xfId="25054"/>
    <cellStyle name="Normal 11 5 4 3" xfId="4116"/>
    <cellStyle name="Normal 11 5 4 3 2" xfId="5180"/>
    <cellStyle name="Normal 11 5 4 3 2 2" xfId="8029"/>
    <cellStyle name="Normal 11 5 4 3 2 2 2" xfId="18267"/>
    <cellStyle name="Normal 11 5 4 3 2 2 2 2" xfId="31090"/>
    <cellStyle name="Normal 11 5 4 3 2 2 2 3" xfId="49804"/>
    <cellStyle name="Normal 11 5 4 3 2 2 3" xfId="14621"/>
    <cellStyle name="Normal 11 5 4 3 2 2 3 2" xfId="34418"/>
    <cellStyle name="Normal 11 5 4 3 2 2 3 3" xfId="46160"/>
    <cellStyle name="Normal 11 5 4 3 2 2 4" xfId="27758"/>
    <cellStyle name="Normal 11 5 4 3 2 2 5" xfId="39586"/>
    <cellStyle name="Normal 11 5 4 3 2 3" xfId="9892"/>
    <cellStyle name="Normal 11 5 4 3 2 3 2" xfId="20125"/>
    <cellStyle name="Normal 11 5 4 3 2 3 2 2" xfId="51662"/>
    <cellStyle name="Normal 11 5 4 3 2 3 3" xfId="29426"/>
    <cellStyle name="Normal 11 5 4 3 2 3 4" xfId="41444"/>
    <cellStyle name="Normal 11 5 4 3 2 4" xfId="12669"/>
    <cellStyle name="Normal 11 5 4 3 2 4 2" xfId="22897"/>
    <cellStyle name="Normal 11 5 4 3 2 4 2 2" xfId="54434"/>
    <cellStyle name="Normal 11 5 4 3 2 4 3" xfId="32754"/>
    <cellStyle name="Normal 11 5 4 3 2 4 4" xfId="44216"/>
    <cellStyle name="Normal 11 5 4 3 2 5" xfId="15673"/>
    <cellStyle name="Normal 11 5 4 3 2 5 2" xfId="47212"/>
    <cellStyle name="Normal 11 5 4 3 2 6" xfId="26094"/>
    <cellStyle name="Normal 11 5 4 3 2 7" xfId="37008"/>
    <cellStyle name="Normal 11 5 4 3 3" xfId="6108"/>
    <cellStyle name="Normal 11 5 4 3 3 2" xfId="10816"/>
    <cellStyle name="Normal 11 5 4 3 3 2 2" xfId="21049"/>
    <cellStyle name="Normal 11 5 4 3 3 2 2 2" xfId="52586"/>
    <cellStyle name="Normal 11 5 4 3 3 2 3" xfId="30258"/>
    <cellStyle name="Normal 11 5 4 3 3 2 4" xfId="42368"/>
    <cellStyle name="Normal 11 5 4 3 3 3" xfId="13593"/>
    <cellStyle name="Normal 11 5 4 3 3 3 2" xfId="23821"/>
    <cellStyle name="Normal 11 5 4 3 3 3 2 2" xfId="55358"/>
    <cellStyle name="Normal 11 5 4 3 3 3 3" xfId="33586"/>
    <cellStyle name="Normal 11 5 4 3 3 3 4" xfId="45140"/>
    <cellStyle name="Normal 11 5 4 3 3 4" xfId="16597"/>
    <cellStyle name="Normal 11 5 4 3 3 4 2" xfId="48136"/>
    <cellStyle name="Normal 11 5 4 3 3 5" xfId="26926"/>
    <cellStyle name="Normal 11 5 4 3 3 6" xfId="37932"/>
    <cellStyle name="Normal 11 5 4 3 4" xfId="7177"/>
    <cellStyle name="Normal 11 5 4 3 4 2" xfId="17434"/>
    <cellStyle name="Normal 11 5 4 3 4 2 2" xfId="48971"/>
    <cellStyle name="Normal 11 5 4 3 4 3" xfId="28594"/>
    <cellStyle name="Normal 11 5 4 3 4 4" xfId="38754"/>
    <cellStyle name="Normal 11 5 4 3 5" xfId="8968"/>
    <cellStyle name="Normal 11 5 4 3 5 2" xfId="19201"/>
    <cellStyle name="Normal 11 5 4 3 5 2 2" xfId="50738"/>
    <cellStyle name="Normal 11 5 4 3 5 3" xfId="31922"/>
    <cellStyle name="Normal 11 5 4 3 5 4" xfId="40520"/>
    <cellStyle name="Normal 11 5 4 3 6" xfId="11745"/>
    <cellStyle name="Normal 11 5 4 3 6 2" xfId="21973"/>
    <cellStyle name="Normal 11 5 4 3 6 2 2" xfId="53510"/>
    <cellStyle name="Normal 11 5 4 3 6 3" xfId="43292"/>
    <cellStyle name="Normal 11 5 4 3 7" xfId="14738"/>
    <cellStyle name="Normal 11 5 4 3 7 2" xfId="46277"/>
    <cellStyle name="Normal 11 5 4 3 8" xfId="25262"/>
    <cellStyle name="Normal 11 5 4 3 9" xfId="36084"/>
    <cellStyle name="Normal 11 5 4 4" xfId="4716"/>
    <cellStyle name="Normal 11 5 4 4 2" xfId="7611"/>
    <cellStyle name="Normal 11 5 4 4 2 2" xfId="17851"/>
    <cellStyle name="Normal 11 5 4 4 2 2 2" xfId="30674"/>
    <cellStyle name="Normal 11 5 4 4 2 2 3" xfId="49388"/>
    <cellStyle name="Normal 11 5 4 4 2 3" xfId="24413"/>
    <cellStyle name="Normal 11 5 4 4 2 3 2" xfId="34002"/>
    <cellStyle name="Normal 11 5 4 4 2 3 3" xfId="55945"/>
    <cellStyle name="Normal 11 5 4 4 2 4" xfId="27342"/>
    <cellStyle name="Normal 11 5 4 4 2 5" xfId="39170"/>
    <cellStyle name="Normal 11 5 4 4 3" xfId="9430"/>
    <cellStyle name="Normal 11 5 4 4 3 2" xfId="19663"/>
    <cellStyle name="Normal 11 5 4 4 3 2 2" xfId="51200"/>
    <cellStyle name="Normal 11 5 4 4 3 3" xfId="29010"/>
    <cellStyle name="Normal 11 5 4 4 3 4" xfId="40982"/>
    <cellStyle name="Normal 11 5 4 4 4" xfId="12207"/>
    <cellStyle name="Normal 11 5 4 4 4 2" xfId="22435"/>
    <cellStyle name="Normal 11 5 4 4 4 2 2" xfId="53972"/>
    <cellStyle name="Normal 11 5 4 4 4 3" xfId="32338"/>
    <cellStyle name="Normal 11 5 4 4 4 4" xfId="43754"/>
    <cellStyle name="Normal 11 5 4 4 5" xfId="15210"/>
    <cellStyle name="Normal 11 5 4 4 5 2" xfId="46749"/>
    <cellStyle name="Normal 11 5 4 4 6" xfId="25678"/>
    <cellStyle name="Normal 11 5 4 4 7" xfId="36546"/>
    <cellStyle name="Normal 11 5 4 5" xfId="5644"/>
    <cellStyle name="Normal 11 5 4 5 2" xfId="10354"/>
    <cellStyle name="Normal 11 5 4 5 2 2" xfId="20587"/>
    <cellStyle name="Normal 11 5 4 5 2 2 2" xfId="52124"/>
    <cellStyle name="Normal 11 5 4 5 2 3" xfId="29842"/>
    <cellStyle name="Normal 11 5 4 5 2 4" xfId="41906"/>
    <cellStyle name="Normal 11 5 4 5 3" xfId="13131"/>
    <cellStyle name="Normal 11 5 4 5 3 2" xfId="23359"/>
    <cellStyle name="Normal 11 5 4 5 3 2 2" xfId="54896"/>
    <cellStyle name="Normal 11 5 4 5 3 3" xfId="33170"/>
    <cellStyle name="Normal 11 5 4 5 3 4" xfId="44678"/>
    <cellStyle name="Normal 11 5 4 5 4" xfId="16135"/>
    <cellStyle name="Normal 11 5 4 5 4 2" xfId="47674"/>
    <cellStyle name="Normal 11 5 4 5 5" xfId="26510"/>
    <cellStyle name="Normal 11 5 4 5 6" xfId="37470"/>
    <cellStyle name="Normal 11 5 4 6" xfId="6542"/>
    <cellStyle name="Normal 11 5 4 6 2" xfId="17008"/>
    <cellStyle name="Normal 11 5 4 6 2 2" xfId="48546"/>
    <cellStyle name="Normal 11 5 4 6 3" xfId="28176"/>
    <cellStyle name="Normal 11 5 4 6 4" xfId="38338"/>
    <cellStyle name="Normal 11 5 4 7" xfId="8503"/>
    <cellStyle name="Normal 11 5 4 7 2" xfId="18739"/>
    <cellStyle name="Normal 11 5 4 7 2 2" xfId="50276"/>
    <cellStyle name="Normal 11 5 4 7 3" xfId="31506"/>
    <cellStyle name="Normal 11 5 4 7 4" xfId="40058"/>
    <cellStyle name="Normal 11 5 4 8" xfId="11283"/>
    <cellStyle name="Normal 11 5 4 8 2" xfId="21511"/>
    <cellStyle name="Normal 11 5 4 8 2 2" xfId="53048"/>
    <cellStyle name="Normal 11 5 4 8 3" xfId="42830"/>
    <cellStyle name="Normal 11 5 4 9" xfId="14144"/>
    <cellStyle name="Normal 11 5 4 9 2" xfId="45688"/>
    <cellStyle name="Normal 11 5 5" xfId="1354"/>
    <cellStyle name="Normal 11 5 5 10" xfId="35624"/>
    <cellStyle name="Normal 11 5 5 2" xfId="4118"/>
    <cellStyle name="Normal 11 5 5 2 2" xfId="5182"/>
    <cellStyle name="Normal 11 5 5 2 2 2" xfId="8230"/>
    <cellStyle name="Normal 11 5 5 2 2 2 2" xfId="18468"/>
    <cellStyle name="Normal 11 5 5 2 2 2 2 2" xfId="31291"/>
    <cellStyle name="Normal 11 5 5 2 2 2 2 3" xfId="50005"/>
    <cellStyle name="Normal 11 5 5 2 2 2 3" xfId="24334"/>
    <cellStyle name="Normal 11 5 5 2 2 2 3 2" xfId="34619"/>
    <cellStyle name="Normal 11 5 5 2 2 2 3 3" xfId="55866"/>
    <cellStyle name="Normal 11 5 5 2 2 2 4" xfId="27959"/>
    <cellStyle name="Normal 11 5 5 2 2 2 5" xfId="39787"/>
    <cellStyle name="Normal 11 5 5 2 2 3" xfId="9894"/>
    <cellStyle name="Normal 11 5 5 2 2 3 2" xfId="20127"/>
    <cellStyle name="Normal 11 5 5 2 2 3 2 2" xfId="51664"/>
    <cellStyle name="Normal 11 5 5 2 2 3 3" xfId="29627"/>
    <cellStyle name="Normal 11 5 5 2 2 3 4" xfId="41446"/>
    <cellStyle name="Normal 11 5 5 2 2 4" xfId="12671"/>
    <cellStyle name="Normal 11 5 5 2 2 4 2" xfId="22899"/>
    <cellStyle name="Normal 11 5 5 2 2 4 2 2" xfId="54436"/>
    <cellStyle name="Normal 11 5 5 2 2 4 3" xfId="32955"/>
    <cellStyle name="Normal 11 5 5 2 2 4 4" xfId="44218"/>
    <cellStyle name="Normal 11 5 5 2 2 5" xfId="15675"/>
    <cellStyle name="Normal 11 5 5 2 2 5 2" xfId="47214"/>
    <cellStyle name="Normal 11 5 5 2 2 6" xfId="26295"/>
    <cellStyle name="Normal 11 5 5 2 2 7" xfId="37010"/>
    <cellStyle name="Normal 11 5 5 2 3" xfId="6110"/>
    <cellStyle name="Normal 11 5 5 2 3 2" xfId="10818"/>
    <cellStyle name="Normal 11 5 5 2 3 2 2" xfId="21051"/>
    <cellStyle name="Normal 11 5 5 2 3 2 2 2" xfId="52588"/>
    <cellStyle name="Normal 11 5 5 2 3 2 3" xfId="30459"/>
    <cellStyle name="Normal 11 5 5 2 3 2 4" xfId="42370"/>
    <cellStyle name="Normal 11 5 5 2 3 3" xfId="13595"/>
    <cellStyle name="Normal 11 5 5 2 3 3 2" xfId="23823"/>
    <cellStyle name="Normal 11 5 5 2 3 3 2 2" xfId="55360"/>
    <cellStyle name="Normal 11 5 5 2 3 3 3" xfId="33787"/>
    <cellStyle name="Normal 11 5 5 2 3 3 4" xfId="45142"/>
    <cellStyle name="Normal 11 5 5 2 3 4" xfId="16599"/>
    <cellStyle name="Normal 11 5 5 2 3 4 2" xfId="48138"/>
    <cellStyle name="Normal 11 5 5 2 3 5" xfId="27127"/>
    <cellStyle name="Normal 11 5 5 2 3 6" xfId="37934"/>
    <cellStyle name="Normal 11 5 5 2 4" xfId="7391"/>
    <cellStyle name="Normal 11 5 5 2 4 2" xfId="17636"/>
    <cellStyle name="Normal 11 5 5 2 4 2 2" xfId="49173"/>
    <cellStyle name="Normal 11 5 5 2 4 3" xfId="28795"/>
    <cellStyle name="Normal 11 5 5 2 4 4" xfId="38955"/>
    <cellStyle name="Normal 11 5 5 2 5" xfId="8970"/>
    <cellStyle name="Normal 11 5 5 2 5 2" xfId="19203"/>
    <cellStyle name="Normal 11 5 5 2 5 2 2" xfId="50740"/>
    <cellStyle name="Normal 11 5 5 2 5 3" xfId="32123"/>
    <cellStyle name="Normal 11 5 5 2 5 4" xfId="40522"/>
    <cellStyle name="Normal 11 5 5 2 6" xfId="11747"/>
    <cellStyle name="Normal 11 5 5 2 6 2" xfId="21975"/>
    <cellStyle name="Normal 11 5 5 2 6 2 2" xfId="53512"/>
    <cellStyle name="Normal 11 5 5 2 6 3" xfId="43294"/>
    <cellStyle name="Normal 11 5 5 2 7" xfId="14740"/>
    <cellStyle name="Normal 11 5 5 2 7 2" xfId="46279"/>
    <cellStyle name="Normal 11 5 5 2 8" xfId="25463"/>
    <cellStyle name="Normal 11 5 5 2 9" xfId="36086"/>
    <cellStyle name="Normal 11 5 5 3" xfId="4718"/>
    <cellStyle name="Normal 11 5 5 3 2" xfId="7814"/>
    <cellStyle name="Normal 11 5 5 3 2 2" xfId="18052"/>
    <cellStyle name="Normal 11 5 5 3 2 2 2" xfId="30875"/>
    <cellStyle name="Normal 11 5 5 3 2 2 3" xfId="49589"/>
    <cellStyle name="Normal 11 5 5 3 2 3" xfId="24757"/>
    <cellStyle name="Normal 11 5 5 3 2 3 2" xfId="34203"/>
    <cellStyle name="Normal 11 5 5 3 2 3 3" xfId="56282"/>
    <cellStyle name="Normal 11 5 5 3 2 4" xfId="27543"/>
    <cellStyle name="Normal 11 5 5 3 2 5" xfId="39371"/>
    <cellStyle name="Normal 11 5 5 3 3" xfId="9432"/>
    <cellStyle name="Normal 11 5 5 3 3 2" xfId="19665"/>
    <cellStyle name="Normal 11 5 5 3 3 2 2" xfId="51202"/>
    <cellStyle name="Normal 11 5 5 3 3 3" xfId="29211"/>
    <cellStyle name="Normal 11 5 5 3 3 4" xfId="40984"/>
    <cellStyle name="Normal 11 5 5 3 4" xfId="12209"/>
    <cellStyle name="Normal 11 5 5 3 4 2" xfId="22437"/>
    <cellStyle name="Normal 11 5 5 3 4 2 2" xfId="53974"/>
    <cellStyle name="Normal 11 5 5 3 4 3" xfId="32539"/>
    <cellStyle name="Normal 11 5 5 3 4 4" xfId="43756"/>
    <cellStyle name="Normal 11 5 5 3 5" xfId="15212"/>
    <cellStyle name="Normal 11 5 5 3 5 2" xfId="46751"/>
    <cellStyle name="Normal 11 5 5 3 6" xfId="25879"/>
    <cellStyle name="Normal 11 5 5 3 7" xfId="36548"/>
    <cellStyle name="Normal 11 5 5 4" xfId="5646"/>
    <cellStyle name="Normal 11 5 5 4 2" xfId="10356"/>
    <cellStyle name="Normal 11 5 5 4 2 2" xfId="20589"/>
    <cellStyle name="Normal 11 5 5 4 2 2 2" xfId="52126"/>
    <cellStyle name="Normal 11 5 5 4 2 3" xfId="30043"/>
    <cellStyle name="Normal 11 5 5 4 2 4" xfId="41908"/>
    <cellStyle name="Normal 11 5 5 4 3" xfId="13133"/>
    <cellStyle name="Normal 11 5 5 4 3 2" xfId="23361"/>
    <cellStyle name="Normal 11 5 5 4 3 2 2" xfId="54898"/>
    <cellStyle name="Normal 11 5 5 4 3 3" xfId="33371"/>
    <cellStyle name="Normal 11 5 5 4 3 4" xfId="44680"/>
    <cellStyle name="Normal 11 5 5 4 4" xfId="16137"/>
    <cellStyle name="Normal 11 5 5 4 4 2" xfId="47676"/>
    <cellStyle name="Normal 11 5 5 4 5" xfId="26711"/>
    <cellStyle name="Normal 11 5 5 4 6" xfId="37472"/>
    <cellStyle name="Normal 11 5 5 5" xfId="6855"/>
    <cellStyle name="Normal 11 5 5 5 2" xfId="17214"/>
    <cellStyle name="Normal 11 5 5 5 2 2" xfId="48751"/>
    <cellStyle name="Normal 11 5 5 5 3" xfId="28377"/>
    <cellStyle name="Normal 11 5 5 5 4" xfId="38539"/>
    <cellStyle name="Normal 11 5 5 6" xfId="8505"/>
    <cellStyle name="Normal 11 5 5 6 2" xfId="18741"/>
    <cellStyle name="Normal 11 5 5 6 2 2" xfId="50278"/>
    <cellStyle name="Normal 11 5 5 6 3" xfId="31707"/>
    <cellStyle name="Normal 11 5 5 6 4" xfId="40060"/>
    <cellStyle name="Normal 11 5 5 7" xfId="11285"/>
    <cellStyle name="Normal 11 5 5 7 2" xfId="21513"/>
    <cellStyle name="Normal 11 5 5 7 2 2" xfId="53050"/>
    <cellStyle name="Normal 11 5 5 7 3" xfId="42832"/>
    <cellStyle name="Normal 11 5 5 8" xfId="14146"/>
    <cellStyle name="Normal 11 5 5 8 2" xfId="45690"/>
    <cellStyle name="Normal 11 5 5 9" xfId="25047"/>
    <cellStyle name="Normal 11 5 6" xfId="3159"/>
    <cellStyle name="Normal 11 5 6 10" xfId="35934"/>
    <cellStyle name="Normal 11 5 6 2" xfId="4560"/>
    <cellStyle name="Normal 11 5 6 2 2" xfId="5492"/>
    <cellStyle name="Normal 11 5 6 2 2 2" xfId="10204"/>
    <cellStyle name="Normal 11 5 6 2 2 2 2" xfId="20437"/>
    <cellStyle name="Normal 11 5 6 2 2 2 2 2" xfId="51974"/>
    <cellStyle name="Normal 11 5 6 2 2 2 3" xfId="31083"/>
    <cellStyle name="Normal 11 5 6 2 2 2 4" xfId="41756"/>
    <cellStyle name="Normal 11 5 6 2 2 3" xfId="12981"/>
    <cellStyle name="Normal 11 5 6 2 2 3 2" xfId="23209"/>
    <cellStyle name="Normal 11 5 6 2 2 3 2 2" xfId="54746"/>
    <cellStyle name="Normal 11 5 6 2 2 3 3" xfId="34411"/>
    <cellStyle name="Normal 11 5 6 2 2 3 4" xfId="44528"/>
    <cellStyle name="Normal 11 5 6 2 2 4" xfId="15985"/>
    <cellStyle name="Normal 11 5 6 2 2 4 2" xfId="47524"/>
    <cellStyle name="Normal 11 5 6 2 2 5" xfId="27751"/>
    <cellStyle name="Normal 11 5 6 2 2 6" xfId="37320"/>
    <cellStyle name="Normal 11 5 6 2 3" xfId="6420"/>
    <cellStyle name="Normal 11 5 6 2 3 2" xfId="11128"/>
    <cellStyle name="Normal 11 5 6 2 3 2 2" xfId="21361"/>
    <cellStyle name="Normal 11 5 6 2 3 2 2 2" xfId="52898"/>
    <cellStyle name="Normal 11 5 6 2 3 2 3" xfId="42680"/>
    <cellStyle name="Normal 11 5 6 2 3 3" xfId="13905"/>
    <cellStyle name="Normal 11 5 6 2 3 3 2" xfId="24133"/>
    <cellStyle name="Normal 11 5 6 2 3 3 2 2" xfId="55670"/>
    <cellStyle name="Normal 11 5 6 2 3 3 3" xfId="45452"/>
    <cellStyle name="Normal 11 5 6 2 3 4" xfId="16909"/>
    <cellStyle name="Normal 11 5 6 2 3 4 2" xfId="48448"/>
    <cellStyle name="Normal 11 5 6 2 3 5" xfId="29419"/>
    <cellStyle name="Normal 11 5 6 2 3 6" xfId="38244"/>
    <cellStyle name="Normal 11 5 6 2 4" xfId="8022"/>
    <cellStyle name="Normal 11 5 6 2 4 2" xfId="18260"/>
    <cellStyle name="Normal 11 5 6 2 4 2 2" xfId="49797"/>
    <cellStyle name="Normal 11 5 6 2 4 3" xfId="32747"/>
    <cellStyle name="Normal 11 5 6 2 4 4" xfId="39579"/>
    <cellStyle name="Normal 11 5 6 2 5" xfId="9280"/>
    <cellStyle name="Normal 11 5 6 2 5 2" xfId="19513"/>
    <cellStyle name="Normal 11 5 6 2 5 2 2" xfId="51050"/>
    <cellStyle name="Normal 11 5 6 2 5 3" xfId="40832"/>
    <cellStyle name="Normal 11 5 6 2 6" xfId="12057"/>
    <cellStyle name="Normal 11 5 6 2 6 2" xfId="22285"/>
    <cellStyle name="Normal 11 5 6 2 6 2 2" xfId="53822"/>
    <cellStyle name="Normal 11 5 6 2 6 3" xfId="43604"/>
    <cellStyle name="Normal 11 5 6 2 7" xfId="15059"/>
    <cellStyle name="Normal 11 5 6 2 7 2" xfId="46598"/>
    <cellStyle name="Normal 11 5 6 2 8" xfId="26087"/>
    <cellStyle name="Normal 11 5 6 2 9" xfId="36396"/>
    <cellStyle name="Normal 11 5 6 3" xfId="5029"/>
    <cellStyle name="Normal 11 5 6 3 2" xfId="9742"/>
    <cellStyle name="Normal 11 5 6 3 2 2" xfId="19975"/>
    <cellStyle name="Normal 11 5 6 3 2 2 2" xfId="51512"/>
    <cellStyle name="Normal 11 5 6 3 2 3" xfId="30251"/>
    <cellStyle name="Normal 11 5 6 3 2 4" xfId="41294"/>
    <cellStyle name="Normal 11 5 6 3 3" xfId="12519"/>
    <cellStyle name="Normal 11 5 6 3 3 2" xfId="22747"/>
    <cellStyle name="Normal 11 5 6 3 3 2 2" xfId="54284"/>
    <cellStyle name="Normal 11 5 6 3 3 3" xfId="33579"/>
    <cellStyle name="Normal 11 5 6 3 3 4" xfId="44066"/>
    <cellStyle name="Normal 11 5 6 3 4" xfId="15523"/>
    <cellStyle name="Normal 11 5 6 3 4 2" xfId="47062"/>
    <cellStyle name="Normal 11 5 6 3 5" xfId="26919"/>
    <cellStyle name="Normal 11 5 6 3 6" xfId="36858"/>
    <cellStyle name="Normal 11 5 6 4" xfId="5958"/>
    <cellStyle name="Normal 11 5 6 4 2" xfId="10666"/>
    <cellStyle name="Normal 11 5 6 4 2 2" xfId="20899"/>
    <cellStyle name="Normal 11 5 6 4 2 2 2" xfId="52436"/>
    <cellStyle name="Normal 11 5 6 4 2 3" xfId="42218"/>
    <cellStyle name="Normal 11 5 6 4 3" xfId="13443"/>
    <cellStyle name="Normal 11 5 6 4 3 2" xfId="23671"/>
    <cellStyle name="Normal 11 5 6 4 3 2 2" xfId="55208"/>
    <cellStyle name="Normal 11 5 6 4 3 3" xfId="44990"/>
    <cellStyle name="Normal 11 5 6 4 4" xfId="16447"/>
    <cellStyle name="Normal 11 5 6 4 4 2" xfId="47986"/>
    <cellStyle name="Normal 11 5 6 4 5" xfId="28587"/>
    <cellStyle name="Normal 11 5 6 4 6" xfId="37782"/>
    <cellStyle name="Normal 11 5 6 5" xfId="7170"/>
    <cellStyle name="Normal 11 5 6 5 2" xfId="17427"/>
    <cellStyle name="Normal 11 5 6 5 2 2" xfId="48964"/>
    <cellStyle name="Normal 11 5 6 5 3" xfId="31915"/>
    <cellStyle name="Normal 11 5 6 5 4" xfId="38747"/>
    <cellStyle name="Normal 11 5 6 6" xfId="8816"/>
    <cellStyle name="Normal 11 5 6 6 2" xfId="19051"/>
    <cellStyle name="Normal 11 5 6 6 2 2" xfId="50588"/>
    <cellStyle name="Normal 11 5 6 6 3" xfId="40370"/>
    <cellStyle name="Normal 11 5 6 7" xfId="11595"/>
    <cellStyle name="Normal 11 5 6 7 2" xfId="21823"/>
    <cellStyle name="Normal 11 5 6 7 2 2" xfId="53360"/>
    <cellStyle name="Normal 11 5 6 7 3" xfId="43142"/>
    <cellStyle name="Normal 11 5 6 8" xfId="14548"/>
    <cellStyle name="Normal 11 5 6 8 2" xfId="46087"/>
    <cellStyle name="Normal 11 5 6 9" xfId="25255"/>
    <cellStyle name="Normal 11 5 7" xfId="4103"/>
    <cellStyle name="Normal 11 5 7 2" xfId="5167"/>
    <cellStyle name="Normal 11 5 7 2 2" xfId="9879"/>
    <cellStyle name="Normal 11 5 7 2 2 2" xfId="20112"/>
    <cellStyle name="Normal 11 5 7 2 2 2 2" xfId="51649"/>
    <cellStyle name="Normal 11 5 7 2 2 3" xfId="30667"/>
    <cellStyle name="Normal 11 5 7 2 2 4" xfId="41431"/>
    <cellStyle name="Normal 11 5 7 2 3" xfId="12656"/>
    <cellStyle name="Normal 11 5 7 2 3 2" xfId="22884"/>
    <cellStyle name="Normal 11 5 7 2 3 2 2" xfId="54421"/>
    <cellStyle name="Normal 11 5 7 2 3 3" xfId="33995"/>
    <cellStyle name="Normal 11 5 7 2 3 4" xfId="44203"/>
    <cellStyle name="Normal 11 5 7 2 4" xfId="15660"/>
    <cellStyle name="Normal 11 5 7 2 4 2" xfId="47199"/>
    <cellStyle name="Normal 11 5 7 2 5" xfId="27335"/>
    <cellStyle name="Normal 11 5 7 2 6" xfId="36995"/>
    <cellStyle name="Normal 11 5 7 3" xfId="6095"/>
    <cellStyle name="Normal 11 5 7 3 2" xfId="10803"/>
    <cellStyle name="Normal 11 5 7 3 2 2" xfId="21036"/>
    <cellStyle name="Normal 11 5 7 3 2 2 2" xfId="52573"/>
    <cellStyle name="Normal 11 5 7 3 2 3" xfId="42355"/>
    <cellStyle name="Normal 11 5 7 3 3" xfId="13580"/>
    <cellStyle name="Normal 11 5 7 3 3 2" xfId="23808"/>
    <cellStyle name="Normal 11 5 7 3 3 2 2" xfId="55345"/>
    <cellStyle name="Normal 11 5 7 3 3 3" xfId="45127"/>
    <cellStyle name="Normal 11 5 7 3 4" xfId="16584"/>
    <cellStyle name="Normal 11 5 7 3 4 2" xfId="48123"/>
    <cellStyle name="Normal 11 5 7 3 5" xfId="29003"/>
    <cellStyle name="Normal 11 5 7 3 6" xfId="37919"/>
    <cellStyle name="Normal 11 5 7 4" xfId="7604"/>
    <cellStyle name="Normal 11 5 7 4 2" xfId="17844"/>
    <cellStyle name="Normal 11 5 7 4 2 2" xfId="49381"/>
    <cellStyle name="Normal 11 5 7 4 3" xfId="32331"/>
    <cellStyle name="Normal 11 5 7 4 4" xfId="39163"/>
    <cellStyle name="Normal 11 5 7 5" xfId="8955"/>
    <cellStyle name="Normal 11 5 7 5 2" xfId="19188"/>
    <cellStyle name="Normal 11 5 7 5 2 2" xfId="50725"/>
    <cellStyle name="Normal 11 5 7 5 3" xfId="40507"/>
    <cellStyle name="Normal 11 5 7 6" xfId="11732"/>
    <cellStyle name="Normal 11 5 7 6 2" xfId="21960"/>
    <cellStyle name="Normal 11 5 7 6 2 2" xfId="53497"/>
    <cellStyle name="Normal 11 5 7 6 3" xfId="43279"/>
    <cellStyle name="Normal 11 5 7 7" xfId="14725"/>
    <cellStyle name="Normal 11 5 7 7 2" xfId="46264"/>
    <cellStyle name="Normal 11 5 7 8" xfId="25671"/>
    <cellStyle name="Normal 11 5 7 9" xfId="36071"/>
    <cellStyle name="Normal 11 5 8" xfId="4703"/>
    <cellStyle name="Normal 11 5 8 2" xfId="9417"/>
    <cellStyle name="Normal 11 5 8 2 2" xfId="19650"/>
    <cellStyle name="Normal 11 5 8 2 2 2" xfId="51187"/>
    <cellStyle name="Normal 11 5 8 2 3" xfId="29835"/>
    <cellStyle name="Normal 11 5 8 2 4" xfId="40969"/>
    <cellStyle name="Normal 11 5 8 3" xfId="12194"/>
    <cellStyle name="Normal 11 5 8 3 2" xfId="22422"/>
    <cellStyle name="Normal 11 5 8 3 2 2" xfId="53959"/>
    <cellStyle name="Normal 11 5 8 3 3" xfId="33163"/>
    <cellStyle name="Normal 11 5 8 3 4" xfId="43741"/>
    <cellStyle name="Normal 11 5 8 4" xfId="15197"/>
    <cellStyle name="Normal 11 5 8 4 2" xfId="46736"/>
    <cellStyle name="Normal 11 5 8 5" xfId="26503"/>
    <cellStyle name="Normal 11 5 8 6" xfId="36533"/>
    <cellStyle name="Normal 11 5 9" xfId="5631"/>
    <cellStyle name="Normal 11 5 9 2" xfId="10341"/>
    <cellStyle name="Normal 11 5 9 2 2" xfId="20574"/>
    <cellStyle name="Normal 11 5 9 2 2 2" xfId="52111"/>
    <cellStyle name="Normal 11 5 9 2 3" xfId="41893"/>
    <cellStyle name="Normal 11 5 9 3" xfId="13118"/>
    <cellStyle name="Normal 11 5 9 3 2" xfId="23346"/>
    <cellStyle name="Normal 11 5 9 3 2 2" xfId="54883"/>
    <cellStyle name="Normal 11 5 9 3 3" xfId="44665"/>
    <cellStyle name="Normal 11 5 9 4" xfId="16122"/>
    <cellStyle name="Normal 11 5 9 4 2" xfId="47661"/>
    <cellStyle name="Normal 11 5 9 5" xfId="28169"/>
    <cellStyle name="Normal 11 5 9 6" xfId="37457"/>
    <cellStyle name="Normal 11 6" xfId="1355"/>
    <cellStyle name="Normal 11 6 10" xfId="6543"/>
    <cellStyle name="Normal 11 6 10 2" xfId="17009"/>
    <cellStyle name="Normal 11 6 10 2 2" xfId="48547"/>
    <cellStyle name="Normal 11 6 10 3" xfId="31507"/>
    <cellStyle name="Normal 11 6 10 4" xfId="38339"/>
    <cellStyle name="Normal 11 6 11" xfId="8506"/>
    <cellStyle name="Normal 11 6 11 2" xfId="18742"/>
    <cellStyle name="Normal 11 6 11 2 2" xfId="50279"/>
    <cellStyle name="Normal 11 6 11 3" xfId="40061"/>
    <cellStyle name="Normal 11 6 12" xfId="11286"/>
    <cellStyle name="Normal 11 6 12 2" xfId="21514"/>
    <cellStyle name="Normal 11 6 12 2 2" xfId="53051"/>
    <cellStyle name="Normal 11 6 12 3" xfId="42833"/>
    <cellStyle name="Normal 11 6 13" xfId="14147"/>
    <cellStyle name="Normal 11 6 13 2" xfId="45691"/>
    <cellStyle name="Normal 11 6 14" xfId="24846"/>
    <cellStyle name="Normal 11 6 15" xfId="35625"/>
    <cellStyle name="Normal 11 6 2" xfId="1356"/>
    <cellStyle name="Normal 11 6 2 10" xfId="8507"/>
    <cellStyle name="Normal 11 6 2 10 2" xfId="18743"/>
    <cellStyle name="Normal 11 6 2 10 2 2" xfId="50280"/>
    <cellStyle name="Normal 11 6 2 10 3" xfId="40062"/>
    <cellStyle name="Normal 11 6 2 11" xfId="11287"/>
    <cellStyle name="Normal 11 6 2 11 2" xfId="21515"/>
    <cellStyle name="Normal 11 6 2 11 2 2" xfId="53052"/>
    <cellStyle name="Normal 11 6 2 11 3" xfId="42834"/>
    <cellStyle name="Normal 11 6 2 12" xfId="14148"/>
    <cellStyle name="Normal 11 6 2 12 2" xfId="45692"/>
    <cellStyle name="Normal 11 6 2 13" xfId="24847"/>
    <cellStyle name="Normal 11 6 2 14" xfId="35626"/>
    <cellStyle name="Normal 11 6 2 2" xfId="1357"/>
    <cellStyle name="Normal 11 6 2 2 10" xfId="14149"/>
    <cellStyle name="Normal 11 6 2 2 10 2" xfId="45693"/>
    <cellStyle name="Normal 11 6 2 2 11" xfId="24848"/>
    <cellStyle name="Normal 11 6 2 2 12" xfId="35627"/>
    <cellStyle name="Normal 11 6 2 2 2" xfId="1358"/>
    <cellStyle name="Normal 11 6 2 2 2 10" xfId="24849"/>
    <cellStyle name="Normal 11 6 2 2 2 11" xfId="35628"/>
    <cellStyle name="Normal 11 6 2 2 2 2" xfId="1359"/>
    <cellStyle name="Normal 11 6 2 2 2 2 10" xfId="35629"/>
    <cellStyle name="Normal 11 6 2 2 2 2 2" xfId="4123"/>
    <cellStyle name="Normal 11 6 2 2 2 2 2 2" xfId="5187"/>
    <cellStyle name="Normal 11 6 2 2 2 2 2 2 2" xfId="8241"/>
    <cellStyle name="Normal 11 6 2 2 2 2 2 2 2 2" xfId="18479"/>
    <cellStyle name="Normal 11 6 2 2 2 2 2 2 2 2 2" xfId="31302"/>
    <cellStyle name="Normal 11 6 2 2 2 2 2 2 2 2 3" xfId="50016"/>
    <cellStyle name="Normal 11 6 2 2 2 2 2 2 2 3" xfId="24377"/>
    <cellStyle name="Normal 11 6 2 2 2 2 2 2 2 3 2" xfId="34630"/>
    <cellStyle name="Normal 11 6 2 2 2 2 2 2 2 3 3" xfId="55909"/>
    <cellStyle name="Normal 11 6 2 2 2 2 2 2 2 4" xfId="27970"/>
    <cellStyle name="Normal 11 6 2 2 2 2 2 2 2 5" xfId="39798"/>
    <cellStyle name="Normal 11 6 2 2 2 2 2 2 3" xfId="9899"/>
    <cellStyle name="Normal 11 6 2 2 2 2 2 2 3 2" xfId="20132"/>
    <cellStyle name="Normal 11 6 2 2 2 2 2 2 3 2 2" xfId="51669"/>
    <cellStyle name="Normal 11 6 2 2 2 2 2 2 3 3" xfId="29638"/>
    <cellStyle name="Normal 11 6 2 2 2 2 2 2 3 4" xfId="41451"/>
    <cellStyle name="Normal 11 6 2 2 2 2 2 2 4" xfId="12676"/>
    <cellStyle name="Normal 11 6 2 2 2 2 2 2 4 2" xfId="22904"/>
    <cellStyle name="Normal 11 6 2 2 2 2 2 2 4 2 2" xfId="54441"/>
    <cellStyle name="Normal 11 6 2 2 2 2 2 2 4 3" xfId="32966"/>
    <cellStyle name="Normal 11 6 2 2 2 2 2 2 4 4" xfId="44223"/>
    <cellStyle name="Normal 11 6 2 2 2 2 2 2 5" xfId="15680"/>
    <cellStyle name="Normal 11 6 2 2 2 2 2 2 5 2" xfId="47219"/>
    <cellStyle name="Normal 11 6 2 2 2 2 2 2 6" xfId="26306"/>
    <cellStyle name="Normal 11 6 2 2 2 2 2 2 7" xfId="37015"/>
    <cellStyle name="Normal 11 6 2 2 2 2 2 3" xfId="6115"/>
    <cellStyle name="Normal 11 6 2 2 2 2 2 3 2" xfId="10823"/>
    <cellStyle name="Normal 11 6 2 2 2 2 2 3 2 2" xfId="21056"/>
    <cellStyle name="Normal 11 6 2 2 2 2 2 3 2 2 2" xfId="52593"/>
    <cellStyle name="Normal 11 6 2 2 2 2 2 3 2 3" xfId="30470"/>
    <cellStyle name="Normal 11 6 2 2 2 2 2 3 2 4" xfId="42375"/>
    <cellStyle name="Normal 11 6 2 2 2 2 2 3 3" xfId="13600"/>
    <cellStyle name="Normal 11 6 2 2 2 2 2 3 3 2" xfId="23828"/>
    <cellStyle name="Normal 11 6 2 2 2 2 2 3 3 2 2" xfId="55365"/>
    <cellStyle name="Normal 11 6 2 2 2 2 2 3 3 3" xfId="33798"/>
    <cellStyle name="Normal 11 6 2 2 2 2 2 3 3 4" xfId="45147"/>
    <cellStyle name="Normal 11 6 2 2 2 2 2 3 4" xfId="16604"/>
    <cellStyle name="Normal 11 6 2 2 2 2 2 3 4 2" xfId="48143"/>
    <cellStyle name="Normal 11 6 2 2 2 2 2 3 5" xfId="27138"/>
    <cellStyle name="Normal 11 6 2 2 2 2 2 3 6" xfId="37939"/>
    <cellStyle name="Normal 11 6 2 2 2 2 2 4" xfId="7402"/>
    <cellStyle name="Normal 11 6 2 2 2 2 2 4 2" xfId="17647"/>
    <cellStyle name="Normal 11 6 2 2 2 2 2 4 2 2" xfId="49184"/>
    <cellStyle name="Normal 11 6 2 2 2 2 2 4 3" xfId="28806"/>
    <cellStyle name="Normal 11 6 2 2 2 2 2 4 4" xfId="38966"/>
    <cellStyle name="Normal 11 6 2 2 2 2 2 5" xfId="8975"/>
    <cellStyle name="Normal 11 6 2 2 2 2 2 5 2" xfId="19208"/>
    <cellStyle name="Normal 11 6 2 2 2 2 2 5 2 2" xfId="50745"/>
    <cellStyle name="Normal 11 6 2 2 2 2 2 5 3" xfId="32134"/>
    <cellStyle name="Normal 11 6 2 2 2 2 2 5 4" xfId="40527"/>
    <cellStyle name="Normal 11 6 2 2 2 2 2 6" xfId="11752"/>
    <cellStyle name="Normal 11 6 2 2 2 2 2 6 2" xfId="21980"/>
    <cellStyle name="Normal 11 6 2 2 2 2 2 6 2 2" xfId="53517"/>
    <cellStyle name="Normal 11 6 2 2 2 2 2 6 3" xfId="43299"/>
    <cellStyle name="Normal 11 6 2 2 2 2 2 7" xfId="14745"/>
    <cellStyle name="Normal 11 6 2 2 2 2 2 7 2" xfId="46284"/>
    <cellStyle name="Normal 11 6 2 2 2 2 2 8" xfId="25474"/>
    <cellStyle name="Normal 11 6 2 2 2 2 2 9" xfId="36091"/>
    <cellStyle name="Normal 11 6 2 2 2 2 3" xfId="4723"/>
    <cellStyle name="Normal 11 6 2 2 2 2 3 2" xfId="7825"/>
    <cellStyle name="Normal 11 6 2 2 2 2 3 2 2" xfId="18063"/>
    <cellStyle name="Normal 11 6 2 2 2 2 3 2 2 2" xfId="30886"/>
    <cellStyle name="Normal 11 6 2 2 2 2 3 2 2 3" xfId="49600"/>
    <cellStyle name="Normal 11 6 2 2 2 2 3 2 3" xfId="24317"/>
    <cellStyle name="Normal 11 6 2 2 2 2 3 2 3 2" xfId="34214"/>
    <cellStyle name="Normal 11 6 2 2 2 2 3 2 3 3" xfId="55850"/>
    <cellStyle name="Normal 11 6 2 2 2 2 3 2 4" xfId="27554"/>
    <cellStyle name="Normal 11 6 2 2 2 2 3 2 5" xfId="39382"/>
    <cellStyle name="Normal 11 6 2 2 2 2 3 3" xfId="9437"/>
    <cellStyle name="Normal 11 6 2 2 2 2 3 3 2" xfId="19670"/>
    <cellStyle name="Normal 11 6 2 2 2 2 3 3 2 2" xfId="51207"/>
    <cellStyle name="Normal 11 6 2 2 2 2 3 3 3" xfId="29222"/>
    <cellStyle name="Normal 11 6 2 2 2 2 3 3 4" xfId="40989"/>
    <cellStyle name="Normal 11 6 2 2 2 2 3 4" xfId="12214"/>
    <cellStyle name="Normal 11 6 2 2 2 2 3 4 2" xfId="22442"/>
    <cellStyle name="Normal 11 6 2 2 2 2 3 4 2 2" xfId="53979"/>
    <cellStyle name="Normal 11 6 2 2 2 2 3 4 3" xfId="32550"/>
    <cellStyle name="Normal 11 6 2 2 2 2 3 4 4" xfId="43761"/>
    <cellStyle name="Normal 11 6 2 2 2 2 3 5" xfId="15217"/>
    <cellStyle name="Normal 11 6 2 2 2 2 3 5 2" xfId="46756"/>
    <cellStyle name="Normal 11 6 2 2 2 2 3 6" xfId="25890"/>
    <cellStyle name="Normal 11 6 2 2 2 2 3 7" xfId="36553"/>
    <cellStyle name="Normal 11 6 2 2 2 2 4" xfId="5651"/>
    <cellStyle name="Normal 11 6 2 2 2 2 4 2" xfId="10361"/>
    <cellStyle name="Normal 11 6 2 2 2 2 4 2 2" xfId="20594"/>
    <cellStyle name="Normal 11 6 2 2 2 2 4 2 2 2" xfId="52131"/>
    <cellStyle name="Normal 11 6 2 2 2 2 4 2 3" xfId="30054"/>
    <cellStyle name="Normal 11 6 2 2 2 2 4 2 4" xfId="41913"/>
    <cellStyle name="Normal 11 6 2 2 2 2 4 3" xfId="13138"/>
    <cellStyle name="Normal 11 6 2 2 2 2 4 3 2" xfId="23366"/>
    <cellStyle name="Normal 11 6 2 2 2 2 4 3 2 2" xfId="54903"/>
    <cellStyle name="Normal 11 6 2 2 2 2 4 3 3" xfId="33382"/>
    <cellStyle name="Normal 11 6 2 2 2 2 4 3 4" xfId="44685"/>
    <cellStyle name="Normal 11 6 2 2 2 2 4 4" xfId="16142"/>
    <cellStyle name="Normal 11 6 2 2 2 2 4 4 2" xfId="47681"/>
    <cellStyle name="Normal 11 6 2 2 2 2 4 5" xfId="26722"/>
    <cellStyle name="Normal 11 6 2 2 2 2 4 6" xfId="37477"/>
    <cellStyle name="Normal 11 6 2 2 2 2 5" xfId="6866"/>
    <cellStyle name="Normal 11 6 2 2 2 2 5 2" xfId="17225"/>
    <cellStyle name="Normal 11 6 2 2 2 2 5 2 2" xfId="48762"/>
    <cellStyle name="Normal 11 6 2 2 2 2 5 3" xfId="28388"/>
    <cellStyle name="Normal 11 6 2 2 2 2 5 4" xfId="38550"/>
    <cellStyle name="Normal 11 6 2 2 2 2 6" xfId="8510"/>
    <cellStyle name="Normal 11 6 2 2 2 2 6 2" xfId="18746"/>
    <cellStyle name="Normal 11 6 2 2 2 2 6 2 2" xfId="50283"/>
    <cellStyle name="Normal 11 6 2 2 2 2 6 3" xfId="31718"/>
    <cellStyle name="Normal 11 6 2 2 2 2 6 4" xfId="40065"/>
    <cellStyle name="Normal 11 6 2 2 2 2 7" xfId="11290"/>
    <cellStyle name="Normal 11 6 2 2 2 2 7 2" xfId="21518"/>
    <cellStyle name="Normal 11 6 2 2 2 2 7 2 2" xfId="53055"/>
    <cellStyle name="Normal 11 6 2 2 2 2 7 3" xfId="42837"/>
    <cellStyle name="Normal 11 6 2 2 2 2 8" xfId="14151"/>
    <cellStyle name="Normal 11 6 2 2 2 2 8 2" xfId="45695"/>
    <cellStyle name="Normal 11 6 2 2 2 2 9" xfId="25058"/>
    <cellStyle name="Normal 11 6 2 2 2 3" xfId="4122"/>
    <cellStyle name="Normal 11 6 2 2 2 3 2" xfId="5186"/>
    <cellStyle name="Normal 11 6 2 2 2 3 2 2" xfId="8033"/>
    <cellStyle name="Normal 11 6 2 2 2 3 2 2 2" xfId="18271"/>
    <cellStyle name="Normal 11 6 2 2 2 3 2 2 2 2" xfId="31094"/>
    <cellStyle name="Normal 11 6 2 2 2 3 2 2 2 3" xfId="49808"/>
    <cellStyle name="Normal 11 6 2 2 2 3 2 2 3" xfId="24239"/>
    <cellStyle name="Normal 11 6 2 2 2 3 2 2 3 2" xfId="34422"/>
    <cellStyle name="Normal 11 6 2 2 2 3 2 2 3 3" xfId="55775"/>
    <cellStyle name="Normal 11 6 2 2 2 3 2 2 4" xfId="27762"/>
    <cellStyle name="Normal 11 6 2 2 2 3 2 2 5" xfId="39590"/>
    <cellStyle name="Normal 11 6 2 2 2 3 2 3" xfId="9898"/>
    <cellStyle name="Normal 11 6 2 2 2 3 2 3 2" xfId="20131"/>
    <cellStyle name="Normal 11 6 2 2 2 3 2 3 2 2" xfId="51668"/>
    <cellStyle name="Normal 11 6 2 2 2 3 2 3 3" xfId="29430"/>
    <cellStyle name="Normal 11 6 2 2 2 3 2 3 4" xfId="41450"/>
    <cellStyle name="Normal 11 6 2 2 2 3 2 4" xfId="12675"/>
    <cellStyle name="Normal 11 6 2 2 2 3 2 4 2" xfId="22903"/>
    <cellStyle name="Normal 11 6 2 2 2 3 2 4 2 2" xfId="54440"/>
    <cellStyle name="Normal 11 6 2 2 2 3 2 4 3" xfId="32758"/>
    <cellStyle name="Normal 11 6 2 2 2 3 2 4 4" xfId="44222"/>
    <cellStyle name="Normal 11 6 2 2 2 3 2 5" xfId="15679"/>
    <cellStyle name="Normal 11 6 2 2 2 3 2 5 2" xfId="47218"/>
    <cellStyle name="Normal 11 6 2 2 2 3 2 6" xfId="26098"/>
    <cellStyle name="Normal 11 6 2 2 2 3 2 7" xfId="37014"/>
    <cellStyle name="Normal 11 6 2 2 2 3 3" xfId="6114"/>
    <cellStyle name="Normal 11 6 2 2 2 3 3 2" xfId="10822"/>
    <cellStyle name="Normal 11 6 2 2 2 3 3 2 2" xfId="21055"/>
    <cellStyle name="Normal 11 6 2 2 2 3 3 2 2 2" xfId="52592"/>
    <cellStyle name="Normal 11 6 2 2 2 3 3 2 3" xfId="30262"/>
    <cellStyle name="Normal 11 6 2 2 2 3 3 2 4" xfId="42374"/>
    <cellStyle name="Normal 11 6 2 2 2 3 3 3" xfId="13599"/>
    <cellStyle name="Normal 11 6 2 2 2 3 3 3 2" xfId="23827"/>
    <cellStyle name="Normal 11 6 2 2 2 3 3 3 2 2" xfId="55364"/>
    <cellStyle name="Normal 11 6 2 2 2 3 3 3 3" xfId="33590"/>
    <cellStyle name="Normal 11 6 2 2 2 3 3 3 4" xfId="45146"/>
    <cellStyle name="Normal 11 6 2 2 2 3 3 4" xfId="16603"/>
    <cellStyle name="Normal 11 6 2 2 2 3 3 4 2" xfId="48142"/>
    <cellStyle name="Normal 11 6 2 2 2 3 3 5" xfId="26930"/>
    <cellStyle name="Normal 11 6 2 2 2 3 3 6" xfId="37938"/>
    <cellStyle name="Normal 11 6 2 2 2 3 4" xfId="7181"/>
    <cellStyle name="Normal 11 6 2 2 2 3 4 2" xfId="17438"/>
    <cellStyle name="Normal 11 6 2 2 2 3 4 2 2" xfId="48975"/>
    <cellStyle name="Normal 11 6 2 2 2 3 4 3" xfId="28598"/>
    <cellStyle name="Normal 11 6 2 2 2 3 4 4" xfId="38758"/>
    <cellStyle name="Normal 11 6 2 2 2 3 5" xfId="8974"/>
    <cellStyle name="Normal 11 6 2 2 2 3 5 2" xfId="19207"/>
    <cellStyle name="Normal 11 6 2 2 2 3 5 2 2" xfId="50744"/>
    <cellStyle name="Normal 11 6 2 2 2 3 5 3" xfId="31926"/>
    <cellStyle name="Normal 11 6 2 2 2 3 5 4" xfId="40526"/>
    <cellStyle name="Normal 11 6 2 2 2 3 6" xfId="11751"/>
    <cellStyle name="Normal 11 6 2 2 2 3 6 2" xfId="21979"/>
    <cellStyle name="Normal 11 6 2 2 2 3 6 2 2" xfId="53516"/>
    <cellStyle name="Normal 11 6 2 2 2 3 6 3" xfId="43298"/>
    <cellStyle name="Normal 11 6 2 2 2 3 7" xfId="14744"/>
    <cellStyle name="Normal 11 6 2 2 2 3 7 2" xfId="46283"/>
    <cellStyle name="Normal 11 6 2 2 2 3 8" xfId="25266"/>
    <cellStyle name="Normal 11 6 2 2 2 3 9" xfId="36090"/>
    <cellStyle name="Normal 11 6 2 2 2 4" xfId="4722"/>
    <cellStyle name="Normal 11 6 2 2 2 4 2" xfId="7615"/>
    <cellStyle name="Normal 11 6 2 2 2 4 2 2" xfId="17855"/>
    <cellStyle name="Normal 11 6 2 2 2 4 2 2 2" xfId="30678"/>
    <cellStyle name="Normal 11 6 2 2 2 4 2 2 3" xfId="49392"/>
    <cellStyle name="Normal 11 6 2 2 2 4 2 3" xfId="24218"/>
    <cellStyle name="Normal 11 6 2 2 2 4 2 3 2" xfId="34006"/>
    <cellStyle name="Normal 11 6 2 2 2 4 2 3 3" xfId="55754"/>
    <cellStyle name="Normal 11 6 2 2 2 4 2 4" xfId="27346"/>
    <cellStyle name="Normal 11 6 2 2 2 4 2 5" xfId="39174"/>
    <cellStyle name="Normal 11 6 2 2 2 4 3" xfId="9436"/>
    <cellStyle name="Normal 11 6 2 2 2 4 3 2" xfId="19669"/>
    <cellStyle name="Normal 11 6 2 2 2 4 3 2 2" xfId="51206"/>
    <cellStyle name="Normal 11 6 2 2 2 4 3 3" xfId="29014"/>
    <cellStyle name="Normal 11 6 2 2 2 4 3 4" xfId="40988"/>
    <cellStyle name="Normal 11 6 2 2 2 4 4" xfId="12213"/>
    <cellStyle name="Normal 11 6 2 2 2 4 4 2" xfId="22441"/>
    <cellStyle name="Normal 11 6 2 2 2 4 4 2 2" xfId="53978"/>
    <cellStyle name="Normal 11 6 2 2 2 4 4 3" xfId="32342"/>
    <cellStyle name="Normal 11 6 2 2 2 4 4 4" xfId="43760"/>
    <cellStyle name="Normal 11 6 2 2 2 4 5" xfId="15216"/>
    <cellStyle name="Normal 11 6 2 2 2 4 5 2" xfId="46755"/>
    <cellStyle name="Normal 11 6 2 2 2 4 6" xfId="25682"/>
    <cellStyle name="Normal 11 6 2 2 2 4 7" xfId="36552"/>
    <cellStyle name="Normal 11 6 2 2 2 5" xfId="5650"/>
    <cellStyle name="Normal 11 6 2 2 2 5 2" xfId="10360"/>
    <cellStyle name="Normal 11 6 2 2 2 5 2 2" xfId="20593"/>
    <cellStyle name="Normal 11 6 2 2 2 5 2 2 2" xfId="52130"/>
    <cellStyle name="Normal 11 6 2 2 2 5 2 3" xfId="29846"/>
    <cellStyle name="Normal 11 6 2 2 2 5 2 4" xfId="41912"/>
    <cellStyle name="Normal 11 6 2 2 2 5 3" xfId="13137"/>
    <cellStyle name="Normal 11 6 2 2 2 5 3 2" xfId="23365"/>
    <cellStyle name="Normal 11 6 2 2 2 5 3 2 2" xfId="54902"/>
    <cellStyle name="Normal 11 6 2 2 2 5 3 3" xfId="33174"/>
    <cellStyle name="Normal 11 6 2 2 2 5 3 4" xfId="44684"/>
    <cellStyle name="Normal 11 6 2 2 2 5 4" xfId="16141"/>
    <cellStyle name="Normal 11 6 2 2 2 5 4 2" xfId="47680"/>
    <cellStyle name="Normal 11 6 2 2 2 5 5" xfId="26514"/>
    <cellStyle name="Normal 11 6 2 2 2 5 6" xfId="37476"/>
    <cellStyle name="Normal 11 6 2 2 2 6" xfId="6546"/>
    <cellStyle name="Normal 11 6 2 2 2 6 2" xfId="17012"/>
    <cellStyle name="Normal 11 6 2 2 2 6 2 2" xfId="48550"/>
    <cellStyle name="Normal 11 6 2 2 2 6 3" xfId="28180"/>
    <cellStyle name="Normal 11 6 2 2 2 6 4" xfId="38342"/>
    <cellStyle name="Normal 11 6 2 2 2 7" xfId="8509"/>
    <cellStyle name="Normal 11 6 2 2 2 7 2" xfId="18745"/>
    <cellStyle name="Normal 11 6 2 2 2 7 2 2" xfId="50282"/>
    <cellStyle name="Normal 11 6 2 2 2 7 3" xfId="31510"/>
    <cellStyle name="Normal 11 6 2 2 2 7 4" xfId="40064"/>
    <cellStyle name="Normal 11 6 2 2 2 8" xfId="11289"/>
    <cellStyle name="Normal 11 6 2 2 2 8 2" xfId="21517"/>
    <cellStyle name="Normal 11 6 2 2 2 8 2 2" xfId="53054"/>
    <cellStyle name="Normal 11 6 2 2 2 8 3" xfId="42836"/>
    <cellStyle name="Normal 11 6 2 2 2 9" xfId="14150"/>
    <cellStyle name="Normal 11 6 2 2 2 9 2" xfId="45694"/>
    <cellStyle name="Normal 11 6 2 2 3" xfId="1360"/>
    <cellStyle name="Normal 11 6 2 2 3 10" xfId="35630"/>
    <cellStyle name="Normal 11 6 2 2 3 2" xfId="4124"/>
    <cellStyle name="Normal 11 6 2 2 3 2 2" xfId="5188"/>
    <cellStyle name="Normal 11 6 2 2 3 2 2 2" xfId="8240"/>
    <cellStyle name="Normal 11 6 2 2 3 2 2 2 2" xfId="18478"/>
    <cellStyle name="Normal 11 6 2 2 3 2 2 2 2 2" xfId="31301"/>
    <cellStyle name="Normal 11 6 2 2 3 2 2 2 2 3" xfId="50015"/>
    <cellStyle name="Normal 11 6 2 2 3 2 2 2 3" xfId="24171"/>
    <cellStyle name="Normal 11 6 2 2 3 2 2 2 3 2" xfId="34629"/>
    <cellStyle name="Normal 11 6 2 2 3 2 2 2 3 3" xfId="55708"/>
    <cellStyle name="Normal 11 6 2 2 3 2 2 2 4" xfId="27969"/>
    <cellStyle name="Normal 11 6 2 2 3 2 2 2 5" xfId="39797"/>
    <cellStyle name="Normal 11 6 2 2 3 2 2 3" xfId="9900"/>
    <cellStyle name="Normal 11 6 2 2 3 2 2 3 2" xfId="20133"/>
    <cellStyle name="Normal 11 6 2 2 3 2 2 3 2 2" xfId="51670"/>
    <cellStyle name="Normal 11 6 2 2 3 2 2 3 3" xfId="29637"/>
    <cellStyle name="Normal 11 6 2 2 3 2 2 3 4" xfId="41452"/>
    <cellStyle name="Normal 11 6 2 2 3 2 2 4" xfId="12677"/>
    <cellStyle name="Normal 11 6 2 2 3 2 2 4 2" xfId="22905"/>
    <cellStyle name="Normal 11 6 2 2 3 2 2 4 2 2" xfId="54442"/>
    <cellStyle name="Normal 11 6 2 2 3 2 2 4 3" xfId="32965"/>
    <cellStyle name="Normal 11 6 2 2 3 2 2 4 4" xfId="44224"/>
    <cellStyle name="Normal 11 6 2 2 3 2 2 5" xfId="15681"/>
    <cellStyle name="Normal 11 6 2 2 3 2 2 5 2" xfId="47220"/>
    <cellStyle name="Normal 11 6 2 2 3 2 2 6" xfId="26305"/>
    <cellStyle name="Normal 11 6 2 2 3 2 2 7" xfId="37016"/>
    <cellStyle name="Normal 11 6 2 2 3 2 3" xfId="6116"/>
    <cellStyle name="Normal 11 6 2 2 3 2 3 2" xfId="10824"/>
    <cellStyle name="Normal 11 6 2 2 3 2 3 2 2" xfId="21057"/>
    <cellStyle name="Normal 11 6 2 2 3 2 3 2 2 2" xfId="52594"/>
    <cellStyle name="Normal 11 6 2 2 3 2 3 2 3" xfId="30469"/>
    <cellStyle name="Normal 11 6 2 2 3 2 3 2 4" xfId="42376"/>
    <cellStyle name="Normal 11 6 2 2 3 2 3 3" xfId="13601"/>
    <cellStyle name="Normal 11 6 2 2 3 2 3 3 2" xfId="23829"/>
    <cellStyle name="Normal 11 6 2 2 3 2 3 3 2 2" xfId="55366"/>
    <cellStyle name="Normal 11 6 2 2 3 2 3 3 3" xfId="33797"/>
    <cellStyle name="Normal 11 6 2 2 3 2 3 3 4" xfId="45148"/>
    <cellStyle name="Normal 11 6 2 2 3 2 3 4" xfId="16605"/>
    <cellStyle name="Normal 11 6 2 2 3 2 3 4 2" xfId="48144"/>
    <cellStyle name="Normal 11 6 2 2 3 2 3 5" xfId="27137"/>
    <cellStyle name="Normal 11 6 2 2 3 2 3 6" xfId="37940"/>
    <cellStyle name="Normal 11 6 2 2 3 2 4" xfId="7401"/>
    <cellStyle name="Normal 11 6 2 2 3 2 4 2" xfId="17646"/>
    <cellStyle name="Normal 11 6 2 2 3 2 4 2 2" xfId="49183"/>
    <cellStyle name="Normal 11 6 2 2 3 2 4 3" xfId="28805"/>
    <cellStyle name="Normal 11 6 2 2 3 2 4 4" xfId="38965"/>
    <cellStyle name="Normal 11 6 2 2 3 2 5" xfId="8976"/>
    <cellStyle name="Normal 11 6 2 2 3 2 5 2" xfId="19209"/>
    <cellStyle name="Normal 11 6 2 2 3 2 5 2 2" xfId="50746"/>
    <cellStyle name="Normal 11 6 2 2 3 2 5 3" xfId="32133"/>
    <cellStyle name="Normal 11 6 2 2 3 2 5 4" xfId="40528"/>
    <cellStyle name="Normal 11 6 2 2 3 2 6" xfId="11753"/>
    <cellStyle name="Normal 11 6 2 2 3 2 6 2" xfId="21981"/>
    <cellStyle name="Normal 11 6 2 2 3 2 6 2 2" xfId="53518"/>
    <cellStyle name="Normal 11 6 2 2 3 2 6 3" xfId="43300"/>
    <cellStyle name="Normal 11 6 2 2 3 2 7" xfId="14746"/>
    <cellStyle name="Normal 11 6 2 2 3 2 7 2" xfId="46285"/>
    <cellStyle name="Normal 11 6 2 2 3 2 8" xfId="25473"/>
    <cellStyle name="Normal 11 6 2 2 3 2 9" xfId="36092"/>
    <cellStyle name="Normal 11 6 2 2 3 3" xfId="4724"/>
    <cellStyle name="Normal 11 6 2 2 3 3 2" xfId="7824"/>
    <cellStyle name="Normal 11 6 2 2 3 3 2 2" xfId="18062"/>
    <cellStyle name="Normal 11 6 2 2 3 3 2 2 2" xfId="30885"/>
    <cellStyle name="Normal 11 6 2 2 3 3 2 2 3" xfId="49599"/>
    <cellStyle name="Normal 11 6 2 2 3 3 2 3" xfId="24359"/>
    <cellStyle name="Normal 11 6 2 2 3 3 2 3 2" xfId="34213"/>
    <cellStyle name="Normal 11 6 2 2 3 3 2 3 3" xfId="55891"/>
    <cellStyle name="Normal 11 6 2 2 3 3 2 4" xfId="27553"/>
    <cellStyle name="Normal 11 6 2 2 3 3 2 5" xfId="39381"/>
    <cellStyle name="Normal 11 6 2 2 3 3 3" xfId="9438"/>
    <cellStyle name="Normal 11 6 2 2 3 3 3 2" xfId="19671"/>
    <cellStyle name="Normal 11 6 2 2 3 3 3 2 2" xfId="51208"/>
    <cellStyle name="Normal 11 6 2 2 3 3 3 3" xfId="29221"/>
    <cellStyle name="Normal 11 6 2 2 3 3 3 4" xfId="40990"/>
    <cellStyle name="Normal 11 6 2 2 3 3 4" xfId="12215"/>
    <cellStyle name="Normal 11 6 2 2 3 3 4 2" xfId="22443"/>
    <cellStyle name="Normal 11 6 2 2 3 3 4 2 2" xfId="53980"/>
    <cellStyle name="Normal 11 6 2 2 3 3 4 3" xfId="32549"/>
    <cellStyle name="Normal 11 6 2 2 3 3 4 4" xfId="43762"/>
    <cellStyle name="Normal 11 6 2 2 3 3 5" xfId="15218"/>
    <cellStyle name="Normal 11 6 2 2 3 3 5 2" xfId="46757"/>
    <cellStyle name="Normal 11 6 2 2 3 3 6" xfId="25889"/>
    <cellStyle name="Normal 11 6 2 2 3 3 7" xfId="36554"/>
    <cellStyle name="Normal 11 6 2 2 3 4" xfId="5652"/>
    <cellStyle name="Normal 11 6 2 2 3 4 2" xfId="10362"/>
    <cellStyle name="Normal 11 6 2 2 3 4 2 2" xfId="20595"/>
    <cellStyle name="Normal 11 6 2 2 3 4 2 2 2" xfId="52132"/>
    <cellStyle name="Normal 11 6 2 2 3 4 2 3" xfId="30053"/>
    <cellStyle name="Normal 11 6 2 2 3 4 2 4" xfId="41914"/>
    <cellStyle name="Normal 11 6 2 2 3 4 3" xfId="13139"/>
    <cellStyle name="Normal 11 6 2 2 3 4 3 2" xfId="23367"/>
    <cellStyle name="Normal 11 6 2 2 3 4 3 2 2" xfId="54904"/>
    <cellStyle name="Normal 11 6 2 2 3 4 3 3" xfId="33381"/>
    <cellStyle name="Normal 11 6 2 2 3 4 3 4" xfId="44686"/>
    <cellStyle name="Normal 11 6 2 2 3 4 4" xfId="16143"/>
    <cellStyle name="Normal 11 6 2 2 3 4 4 2" xfId="47682"/>
    <cellStyle name="Normal 11 6 2 2 3 4 5" xfId="26721"/>
    <cellStyle name="Normal 11 6 2 2 3 4 6" xfId="37478"/>
    <cellStyle name="Normal 11 6 2 2 3 5" xfId="6865"/>
    <cellStyle name="Normal 11 6 2 2 3 5 2" xfId="17224"/>
    <cellStyle name="Normal 11 6 2 2 3 5 2 2" xfId="48761"/>
    <cellStyle name="Normal 11 6 2 2 3 5 3" xfId="28387"/>
    <cellStyle name="Normal 11 6 2 2 3 5 4" xfId="38549"/>
    <cellStyle name="Normal 11 6 2 2 3 6" xfId="8511"/>
    <cellStyle name="Normal 11 6 2 2 3 6 2" xfId="18747"/>
    <cellStyle name="Normal 11 6 2 2 3 6 2 2" xfId="50284"/>
    <cellStyle name="Normal 11 6 2 2 3 6 3" xfId="31717"/>
    <cellStyle name="Normal 11 6 2 2 3 6 4" xfId="40066"/>
    <cellStyle name="Normal 11 6 2 2 3 7" xfId="11291"/>
    <cellStyle name="Normal 11 6 2 2 3 7 2" xfId="21519"/>
    <cellStyle name="Normal 11 6 2 2 3 7 2 2" xfId="53056"/>
    <cellStyle name="Normal 11 6 2 2 3 7 3" xfId="42838"/>
    <cellStyle name="Normal 11 6 2 2 3 8" xfId="14152"/>
    <cellStyle name="Normal 11 6 2 2 3 8 2" xfId="45696"/>
    <cellStyle name="Normal 11 6 2 2 3 9" xfId="25057"/>
    <cellStyle name="Normal 11 6 2 2 4" xfId="4121"/>
    <cellStyle name="Normal 11 6 2 2 4 2" xfId="5185"/>
    <cellStyle name="Normal 11 6 2 2 4 2 2" xfId="8032"/>
    <cellStyle name="Normal 11 6 2 2 4 2 2 2" xfId="18270"/>
    <cellStyle name="Normal 11 6 2 2 4 2 2 2 2" xfId="31093"/>
    <cellStyle name="Normal 11 6 2 2 4 2 2 2 3" xfId="49807"/>
    <cellStyle name="Normal 11 6 2 2 4 2 2 3" xfId="24547"/>
    <cellStyle name="Normal 11 6 2 2 4 2 2 3 2" xfId="34421"/>
    <cellStyle name="Normal 11 6 2 2 4 2 2 3 3" xfId="56077"/>
    <cellStyle name="Normal 11 6 2 2 4 2 2 4" xfId="27761"/>
    <cellStyle name="Normal 11 6 2 2 4 2 2 5" xfId="39589"/>
    <cellStyle name="Normal 11 6 2 2 4 2 3" xfId="9897"/>
    <cellStyle name="Normal 11 6 2 2 4 2 3 2" xfId="20130"/>
    <cellStyle name="Normal 11 6 2 2 4 2 3 2 2" xfId="51667"/>
    <cellStyle name="Normal 11 6 2 2 4 2 3 3" xfId="29429"/>
    <cellStyle name="Normal 11 6 2 2 4 2 3 4" xfId="41449"/>
    <cellStyle name="Normal 11 6 2 2 4 2 4" xfId="12674"/>
    <cellStyle name="Normal 11 6 2 2 4 2 4 2" xfId="22902"/>
    <cellStyle name="Normal 11 6 2 2 4 2 4 2 2" xfId="54439"/>
    <cellStyle name="Normal 11 6 2 2 4 2 4 3" xfId="32757"/>
    <cellStyle name="Normal 11 6 2 2 4 2 4 4" xfId="44221"/>
    <cellStyle name="Normal 11 6 2 2 4 2 5" xfId="15678"/>
    <cellStyle name="Normal 11 6 2 2 4 2 5 2" xfId="47217"/>
    <cellStyle name="Normal 11 6 2 2 4 2 6" xfId="26097"/>
    <cellStyle name="Normal 11 6 2 2 4 2 7" xfId="37013"/>
    <cellStyle name="Normal 11 6 2 2 4 3" xfId="6113"/>
    <cellStyle name="Normal 11 6 2 2 4 3 2" xfId="10821"/>
    <cellStyle name="Normal 11 6 2 2 4 3 2 2" xfId="21054"/>
    <cellStyle name="Normal 11 6 2 2 4 3 2 2 2" xfId="52591"/>
    <cellStyle name="Normal 11 6 2 2 4 3 2 3" xfId="30261"/>
    <cellStyle name="Normal 11 6 2 2 4 3 2 4" xfId="42373"/>
    <cellStyle name="Normal 11 6 2 2 4 3 3" xfId="13598"/>
    <cellStyle name="Normal 11 6 2 2 4 3 3 2" xfId="23826"/>
    <cellStyle name="Normal 11 6 2 2 4 3 3 2 2" xfId="55363"/>
    <cellStyle name="Normal 11 6 2 2 4 3 3 3" xfId="33589"/>
    <cellStyle name="Normal 11 6 2 2 4 3 3 4" xfId="45145"/>
    <cellStyle name="Normal 11 6 2 2 4 3 4" xfId="16602"/>
    <cellStyle name="Normal 11 6 2 2 4 3 4 2" xfId="48141"/>
    <cellStyle name="Normal 11 6 2 2 4 3 5" xfId="26929"/>
    <cellStyle name="Normal 11 6 2 2 4 3 6" xfId="37937"/>
    <cellStyle name="Normal 11 6 2 2 4 4" xfId="7180"/>
    <cellStyle name="Normal 11 6 2 2 4 4 2" xfId="17437"/>
    <cellStyle name="Normal 11 6 2 2 4 4 2 2" xfId="48974"/>
    <cellStyle name="Normal 11 6 2 2 4 4 3" xfId="28597"/>
    <cellStyle name="Normal 11 6 2 2 4 4 4" xfId="38757"/>
    <cellStyle name="Normal 11 6 2 2 4 5" xfId="8973"/>
    <cellStyle name="Normal 11 6 2 2 4 5 2" xfId="19206"/>
    <cellStyle name="Normal 11 6 2 2 4 5 2 2" xfId="50743"/>
    <cellStyle name="Normal 11 6 2 2 4 5 3" xfId="31925"/>
    <cellStyle name="Normal 11 6 2 2 4 5 4" xfId="40525"/>
    <cellStyle name="Normal 11 6 2 2 4 6" xfId="11750"/>
    <cellStyle name="Normal 11 6 2 2 4 6 2" xfId="21978"/>
    <cellStyle name="Normal 11 6 2 2 4 6 2 2" xfId="53515"/>
    <cellStyle name="Normal 11 6 2 2 4 6 3" xfId="43297"/>
    <cellStyle name="Normal 11 6 2 2 4 7" xfId="14743"/>
    <cellStyle name="Normal 11 6 2 2 4 7 2" xfId="46282"/>
    <cellStyle name="Normal 11 6 2 2 4 8" xfId="25265"/>
    <cellStyle name="Normal 11 6 2 2 4 9" xfId="36089"/>
    <cellStyle name="Normal 11 6 2 2 5" xfId="4721"/>
    <cellStyle name="Normal 11 6 2 2 5 2" xfId="7614"/>
    <cellStyle name="Normal 11 6 2 2 5 2 2" xfId="17854"/>
    <cellStyle name="Normal 11 6 2 2 5 2 2 2" xfId="30677"/>
    <cellStyle name="Normal 11 6 2 2 5 2 2 3" xfId="49391"/>
    <cellStyle name="Normal 11 6 2 2 5 2 3" xfId="24265"/>
    <cellStyle name="Normal 11 6 2 2 5 2 3 2" xfId="34005"/>
    <cellStyle name="Normal 11 6 2 2 5 2 3 3" xfId="55801"/>
    <cellStyle name="Normal 11 6 2 2 5 2 4" xfId="27345"/>
    <cellStyle name="Normal 11 6 2 2 5 2 5" xfId="39173"/>
    <cellStyle name="Normal 11 6 2 2 5 3" xfId="9435"/>
    <cellStyle name="Normal 11 6 2 2 5 3 2" xfId="19668"/>
    <cellStyle name="Normal 11 6 2 2 5 3 2 2" xfId="51205"/>
    <cellStyle name="Normal 11 6 2 2 5 3 3" xfId="29013"/>
    <cellStyle name="Normal 11 6 2 2 5 3 4" xfId="40987"/>
    <cellStyle name="Normal 11 6 2 2 5 4" xfId="12212"/>
    <cellStyle name="Normal 11 6 2 2 5 4 2" xfId="22440"/>
    <cellStyle name="Normal 11 6 2 2 5 4 2 2" xfId="53977"/>
    <cellStyle name="Normal 11 6 2 2 5 4 3" xfId="32341"/>
    <cellStyle name="Normal 11 6 2 2 5 4 4" xfId="43759"/>
    <cellStyle name="Normal 11 6 2 2 5 5" xfId="15215"/>
    <cellStyle name="Normal 11 6 2 2 5 5 2" xfId="46754"/>
    <cellStyle name="Normal 11 6 2 2 5 6" xfId="25681"/>
    <cellStyle name="Normal 11 6 2 2 5 7" xfId="36551"/>
    <cellStyle name="Normal 11 6 2 2 6" xfId="5649"/>
    <cellStyle name="Normal 11 6 2 2 6 2" xfId="10359"/>
    <cellStyle name="Normal 11 6 2 2 6 2 2" xfId="20592"/>
    <cellStyle name="Normal 11 6 2 2 6 2 2 2" xfId="52129"/>
    <cellStyle name="Normal 11 6 2 2 6 2 3" xfId="29845"/>
    <cellStyle name="Normal 11 6 2 2 6 2 4" xfId="41911"/>
    <cellStyle name="Normal 11 6 2 2 6 3" xfId="13136"/>
    <cellStyle name="Normal 11 6 2 2 6 3 2" xfId="23364"/>
    <cellStyle name="Normal 11 6 2 2 6 3 2 2" xfId="54901"/>
    <cellStyle name="Normal 11 6 2 2 6 3 3" xfId="33173"/>
    <cellStyle name="Normal 11 6 2 2 6 3 4" xfId="44683"/>
    <cellStyle name="Normal 11 6 2 2 6 4" xfId="16140"/>
    <cellStyle name="Normal 11 6 2 2 6 4 2" xfId="47679"/>
    <cellStyle name="Normal 11 6 2 2 6 5" xfId="26513"/>
    <cellStyle name="Normal 11 6 2 2 6 6" xfId="37475"/>
    <cellStyle name="Normal 11 6 2 2 7" xfId="6545"/>
    <cellStyle name="Normal 11 6 2 2 7 2" xfId="17011"/>
    <cellStyle name="Normal 11 6 2 2 7 2 2" xfId="48549"/>
    <cellStyle name="Normal 11 6 2 2 7 3" xfId="28179"/>
    <cellStyle name="Normal 11 6 2 2 7 4" xfId="38341"/>
    <cellStyle name="Normal 11 6 2 2 8" xfId="8508"/>
    <cellStyle name="Normal 11 6 2 2 8 2" xfId="18744"/>
    <cellStyle name="Normal 11 6 2 2 8 2 2" xfId="50281"/>
    <cellStyle name="Normal 11 6 2 2 8 3" xfId="31509"/>
    <cellStyle name="Normal 11 6 2 2 8 4" xfId="40063"/>
    <cellStyle name="Normal 11 6 2 2 9" xfId="11288"/>
    <cellStyle name="Normal 11 6 2 2 9 2" xfId="21516"/>
    <cellStyle name="Normal 11 6 2 2 9 2 2" xfId="53053"/>
    <cellStyle name="Normal 11 6 2 2 9 3" xfId="42835"/>
    <cellStyle name="Normal 11 6 2 3" xfId="1361"/>
    <cellStyle name="Normal 11 6 2 3 10" xfId="24850"/>
    <cellStyle name="Normal 11 6 2 3 11" xfId="35631"/>
    <cellStyle name="Normal 11 6 2 3 2" xfId="1362"/>
    <cellStyle name="Normal 11 6 2 3 2 10" xfId="35632"/>
    <cellStyle name="Normal 11 6 2 3 2 2" xfId="4126"/>
    <cellStyle name="Normal 11 6 2 3 2 2 2" xfId="5190"/>
    <cellStyle name="Normal 11 6 2 3 2 2 2 2" xfId="8242"/>
    <cellStyle name="Normal 11 6 2 3 2 2 2 2 2" xfId="18480"/>
    <cellStyle name="Normal 11 6 2 3 2 2 2 2 2 2" xfId="31303"/>
    <cellStyle name="Normal 11 6 2 3 2 2 2 2 2 3" xfId="50017"/>
    <cellStyle name="Normal 11 6 2 3 2 2 2 2 3" xfId="24559"/>
    <cellStyle name="Normal 11 6 2 3 2 2 2 2 3 2" xfId="34631"/>
    <cellStyle name="Normal 11 6 2 3 2 2 2 2 3 3" xfId="56088"/>
    <cellStyle name="Normal 11 6 2 3 2 2 2 2 4" xfId="27971"/>
    <cellStyle name="Normal 11 6 2 3 2 2 2 2 5" xfId="39799"/>
    <cellStyle name="Normal 11 6 2 3 2 2 2 3" xfId="9902"/>
    <cellStyle name="Normal 11 6 2 3 2 2 2 3 2" xfId="20135"/>
    <cellStyle name="Normal 11 6 2 3 2 2 2 3 2 2" xfId="51672"/>
    <cellStyle name="Normal 11 6 2 3 2 2 2 3 3" xfId="29639"/>
    <cellStyle name="Normal 11 6 2 3 2 2 2 3 4" xfId="41454"/>
    <cellStyle name="Normal 11 6 2 3 2 2 2 4" xfId="12679"/>
    <cellStyle name="Normal 11 6 2 3 2 2 2 4 2" xfId="22907"/>
    <cellStyle name="Normal 11 6 2 3 2 2 2 4 2 2" xfId="54444"/>
    <cellStyle name="Normal 11 6 2 3 2 2 2 4 3" xfId="32967"/>
    <cellStyle name="Normal 11 6 2 3 2 2 2 4 4" xfId="44226"/>
    <cellStyle name="Normal 11 6 2 3 2 2 2 5" xfId="15683"/>
    <cellStyle name="Normal 11 6 2 3 2 2 2 5 2" xfId="47222"/>
    <cellStyle name="Normal 11 6 2 3 2 2 2 6" xfId="26307"/>
    <cellStyle name="Normal 11 6 2 3 2 2 2 7" xfId="37018"/>
    <cellStyle name="Normal 11 6 2 3 2 2 3" xfId="6118"/>
    <cellStyle name="Normal 11 6 2 3 2 2 3 2" xfId="10826"/>
    <cellStyle name="Normal 11 6 2 3 2 2 3 2 2" xfId="21059"/>
    <cellStyle name="Normal 11 6 2 3 2 2 3 2 2 2" xfId="52596"/>
    <cellStyle name="Normal 11 6 2 3 2 2 3 2 3" xfId="30471"/>
    <cellStyle name="Normal 11 6 2 3 2 2 3 2 4" xfId="42378"/>
    <cellStyle name="Normal 11 6 2 3 2 2 3 3" xfId="13603"/>
    <cellStyle name="Normal 11 6 2 3 2 2 3 3 2" xfId="23831"/>
    <cellStyle name="Normal 11 6 2 3 2 2 3 3 2 2" xfId="55368"/>
    <cellStyle name="Normal 11 6 2 3 2 2 3 3 3" xfId="33799"/>
    <cellStyle name="Normal 11 6 2 3 2 2 3 3 4" xfId="45150"/>
    <cellStyle name="Normal 11 6 2 3 2 2 3 4" xfId="16607"/>
    <cellStyle name="Normal 11 6 2 3 2 2 3 4 2" xfId="48146"/>
    <cellStyle name="Normal 11 6 2 3 2 2 3 5" xfId="27139"/>
    <cellStyle name="Normal 11 6 2 3 2 2 3 6" xfId="37942"/>
    <cellStyle name="Normal 11 6 2 3 2 2 4" xfId="7403"/>
    <cellStyle name="Normal 11 6 2 3 2 2 4 2" xfId="17648"/>
    <cellStyle name="Normal 11 6 2 3 2 2 4 2 2" xfId="49185"/>
    <cellStyle name="Normal 11 6 2 3 2 2 4 3" xfId="28807"/>
    <cellStyle name="Normal 11 6 2 3 2 2 4 4" xfId="38967"/>
    <cellStyle name="Normal 11 6 2 3 2 2 5" xfId="8978"/>
    <cellStyle name="Normal 11 6 2 3 2 2 5 2" xfId="19211"/>
    <cellStyle name="Normal 11 6 2 3 2 2 5 2 2" xfId="50748"/>
    <cellStyle name="Normal 11 6 2 3 2 2 5 3" xfId="32135"/>
    <cellStyle name="Normal 11 6 2 3 2 2 5 4" xfId="40530"/>
    <cellStyle name="Normal 11 6 2 3 2 2 6" xfId="11755"/>
    <cellStyle name="Normal 11 6 2 3 2 2 6 2" xfId="21983"/>
    <cellStyle name="Normal 11 6 2 3 2 2 6 2 2" xfId="53520"/>
    <cellStyle name="Normal 11 6 2 3 2 2 6 3" xfId="43302"/>
    <cellStyle name="Normal 11 6 2 3 2 2 7" xfId="14748"/>
    <cellStyle name="Normal 11 6 2 3 2 2 7 2" xfId="46287"/>
    <cellStyle name="Normal 11 6 2 3 2 2 8" xfId="25475"/>
    <cellStyle name="Normal 11 6 2 3 2 2 9" xfId="36094"/>
    <cellStyle name="Normal 11 6 2 3 2 3" xfId="4726"/>
    <cellStyle name="Normal 11 6 2 3 2 3 2" xfId="7826"/>
    <cellStyle name="Normal 11 6 2 3 2 3 2 2" xfId="18064"/>
    <cellStyle name="Normal 11 6 2 3 2 3 2 2 2" xfId="30887"/>
    <cellStyle name="Normal 11 6 2 3 2 3 2 2 3" xfId="49601"/>
    <cellStyle name="Normal 11 6 2 3 2 3 2 3" xfId="24315"/>
    <cellStyle name="Normal 11 6 2 3 2 3 2 3 2" xfId="34215"/>
    <cellStyle name="Normal 11 6 2 3 2 3 2 3 3" xfId="55848"/>
    <cellStyle name="Normal 11 6 2 3 2 3 2 4" xfId="27555"/>
    <cellStyle name="Normal 11 6 2 3 2 3 2 5" xfId="39383"/>
    <cellStyle name="Normal 11 6 2 3 2 3 3" xfId="9440"/>
    <cellStyle name="Normal 11 6 2 3 2 3 3 2" xfId="19673"/>
    <cellStyle name="Normal 11 6 2 3 2 3 3 2 2" xfId="51210"/>
    <cellStyle name="Normal 11 6 2 3 2 3 3 3" xfId="29223"/>
    <cellStyle name="Normal 11 6 2 3 2 3 3 4" xfId="40992"/>
    <cellStyle name="Normal 11 6 2 3 2 3 4" xfId="12217"/>
    <cellStyle name="Normal 11 6 2 3 2 3 4 2" xfId="22445"/>
    <cellStyle name="Normal 11 6 2 3 2 3 4 2 2" xfId="53982"/>
    <cellStyle name="Normal 11 6 2 3 2 3 4 3" xfId="32551"/>
    <cellStyle name="Normal 11 6 2 3 2 3 4 4" xfId="43764"/>
    <cellStyle name="Normal 11 6 2 3 2 3 5" xfId="15220"/>
    <cellStyle name="Normal 11 6 2 3 2 3 5 2" xfId="46759"/>
    <cellStyle name="Normal 11 6 2 3 2 3 6" xfId="25891"/>
    <cellStyle name="Normal 11 6 2 3 2 3 7" xfId="36556"/>
    <cellStyle name="Normal 11 6 2 3 2 4" xfId="5654"/>
    <cellStyle name="Normal 11 6 2 3 2 4 2" xfId="10364"/>
    <cellStyle name="Normal 11 6 2 3 2 4 2 2" xfId="20597"/>
    <cellStyle name="Normal 11 6 2 3 2 4 2 2 2" xfId="52134"/>
    <cellStyle name="Normal 11 6 2 3 2 4 2 3" xfId="30055"/>
    <cellStyle name="Normal 11 6 2 3 2 4 2 4" xfId="41916"/>
    <cellStyle name="Normal 11 6 2 3 2 4 3" xfId="13141"/>
    <cellStyle name="Normal 11 6 2 3 2 4 3 2" xfId="23369"/>
    <cellStyle name="Normal 11 6 2 3 2 4 3 2 2" xfId="54906"/>
    <cellStyle name="Normal 11 6 2 3 2 4 3 3" xfId="33383"/>
    <cellStyle name="Normal 11 6 2 3 2 4 3 4" xfId="44688"/>
    <cellStyle name="Normal 11 6 2 3 2 4 4" xfId="16145"/>
    <cellStyle name="Normal 11 6 2 3 2 4 4 2" xfId="47684"/>
    <cellStyle name="Normal 11 6 2 3 2 4 5" xfId="26723"/>
    <cellStyle name="Normal 11 6 2 3 2 4 6" xfId="37480"/>
    <cellStyle name="Normal 11 6 2 3 2 5" xfId="6867"/>
    <cellStyle name="Normal 11 6 2 3 2 5 2" xfId="17226"/>
    <cellStyle name="Normal 11 6 2 3 2 5 2 2" xfId="48763"/>
    <cellStyle name="Normal 11 6 2 3 2 5 3" xfId="28389"/>
    <cellStyle name="Normal 11 6 2 3 2 5 4" xfId="38551"/>
    <cellStyle name="Normal 11 6 2 3 2 6" xfId="8513"/>
    <cellStyle name="Normal 11 6 2 3 2 6 2" xfId="18749"/>
    <cellStyle name="Normal 11 6 2 3 2 6 2 2" xfId="50286"/>
    <cellStyle name="Normal 11 6 2 3 2 6 3" xfId="31719"/>
    <cellStyle name="Normal 11 6 2 3 2 6 4" xfId="40068"/>
    <cellStyle name="Normal 11 6 2 3 2 7" xfId="11293"/>
    <cellStyle name="Normal 11 6 2 3 2 7 2" xfId="21521"/>
    <cellStyle name="Normal 11 6 2 3 2 7 2 2" xfId="53058"/>
    <cellStyle name="Normal 11 6 2 3 2 7 3" xfId="42840"/>
    <cellStyle name="Normal 11 6 2 3 2 8" xfId="14154"/>
    <cellStyle name="Normal 11 6 2 3 2 8 2" xfId="45698"/>
    <cellStyle name="Normal 11 6 2 3 2 9" xfId="25059"/>
    <cellStyle name="Normal 11 6 2 3 3" xfId="4125"/>
    <cellStyle name="Normal 11 6 2 3 3 2" xfId="5189"/>
    <cellStyle name="Normal 11 6 2 3 3 2 2" xfId="8034"/>
    <cellStyle name="Normal 11 6 2 3 3 2 2 2" xfId="18272"/>
    <cellStyle name="Normal 11 6 2 3 3 2 2 2 2" xfId="31095"/>
    <cellStyle name="Normal 11 6 2 3 3 2 2 2 3" xfId="49809"/>
    <cellStyle name="Normal 11 6 2 3 3 2 2 3" xfId="24424"/>
    <cellStyle name="Normal 11 6 2 3 3 2 2 3 2" xfId="34423"/>
    <cellStyle name="Normal 11 6 2 3 3 2 2 3 3" xfId="55956"/>
    <cellStyle name="Normal 11 6 2 3 3 2 2 4" xfId="27763"/>
    <cellStyle name="Normal 11 6 2 3 3 2 2 5" xfId="39591"/>
    <cellStyle name="Normal 11 6 2 3 3 2 3" xfId="9901"/>
    <cellStyle name="Normal 11 6 2 3 3 2 3 2" xfId="20134"/>
    <cellStyle name="Normal 11 6 2 3 3 2 3 2 2" xfId="51671"/>
    <cellStyle name="Normal 11 6 2 3 3 2 3 3" xfId="29431"/>
    <cellStyle name="Normal 11 6 2 3 3 2 3 4" xfId="41453"/>
    <cellStyle name="Normal 11 6 2 3 3 2 4" xfId="12678"/>
    <cellStyle name="Normal 11 6 2 3 3 2 4 2" xfId="22906"/>
    <cellStyle name="Normal 11 6 2 3 3 2 4 2 2" xfId="54443"/>
    <cellStyle name="Normal 11 6 2 3 3 2 4 3" xfId="32759"/>
    <cellStyle name="Normal 11 6 2 3 3 2 4 4" xfId="44225"/>
    <cellStyle name="Normal 11 6 2 3 3 2 5" xfId="15682"/>
    <cellStyle name="Normal 11 6 2 3 3 2 5 2" xfId="47221"/>
    <cellStyle name="Normal 11 6 2 3 3 2 6" xfId="26099"/>
    <cellStyle name="Normal 11 6 2 3 3 2 7" xfId="37017"/>
    <cellStyle name="Normal 11 6 2 3 3 3" xfId="6117"/>
    <cellStyle name="Normal 11 6 2 3 3 3 2" xfId="10825"/>
    <cellStyle name="Normal 11 6 2 3 3 3 2 2" xfId="21058"/>
    <cellStyle name="Normal 11 6 2 3 3 3 2 2 2" xfId="52595"/>
    <cellStyle name="Normal 11 6 2 3 3 3 2 3" xfId="30263"/>
    <cellStyle name="Normal 11 6 2 3 3 3 2 4" xfId="42377"/>
    <cellStyle name="Normal 11 6 2 3 3 3 3" xfId="13602"/>
    <cellStyle name="Normal 11 6 2 3 3 3 3 2" xfId="23830"/>
    <cellStyle name="Normal 11 6 2 3 3 3 3 2 2" xfId="55367"/>
    <cellStyle name="Normal 11 6 2 3 3 3 3 3" xfId="33591"/>
    <cellStyle name="Normal 11 6 2 3 3 3 3 4" xfId="45149"/>
    <cellStyle name="Normal 11 6 2 3 3 3 4" xfId="16606"/>
    <cellStyle name="Normal 11 6 2 3 3 3 4 2" xfId="48145"/>
    <cellStyle name="Normal 11 6 2 3 3 3 5" xfId="26931"/>
    <cellStyle name="Normal 11 6 2 3 3 3 6" xfId="37941"/>
    <cellStyle name="Normal 11 6 2 3 3 4" xfId="7182"/>
    <cellStyle name="Normal 11 6 2 3 3 4 2" xfId="17439"/>
    <cellStyle name="Normal 11 6 2 3 3 4 2 2" xfId="48976"/>
    <cellStyle name="Normal 11 6 2 3 3 4 3" xfId="28599"/>
    <cellStyle name="Normal 11 6 2 3 3 4 4" xfId="38759"/>
    <cellStyle name="Normal 11 6 2 3 3 5" xfId="8977"/>
    <cellStyle name="Normal 11 6 2 3 3 5 2" xfId="19210"/>
    <cellStyle name="Normal 11 6 2 3 3 5 2 2" xfId="50747"/>
    <cellStyle name="Normal 11 6 2 3 3 5 3" xfId="31927"/>
    <cellStyle name="Normal 11 6 2 3 3 5 4" xfId="40529"/>
    <cellStyle name="Normal 11 6 2 3 3 6" xfId="11754"/>
    <cellStyle name="Normal 11 6 2 3 3 6 2" xfId="21982"/>
    <cellStyle name="Normal 11 6 2 3 3 6 2 2" xfId="53519"/>
    <cellStyle name="Normal 11 6 2 3 3 6 3" xfId="43301"/>
    <cellStyle name="Normal 11 6 2 3 3 7" xfId="14747"/>
    <cellStyle name="Normal 11 6 2 3 3 7 2" xfId="46286"/>
    <cellStyle name="Normal 11 6 2 3 3 8" xfId="25267"/>
    <cellStyle name="Normal 11 6 2 3 3 9" xfId="36093"/>
    <cellStyle name="Normal 11 6 2 3 4" xfId="4725"/>
    <cellStyle name="Normal 11 6 2 3 4 2" xfId="7616"/>
    <cellStyle name="Normal 11 6 2 3 4 2 2" xfId="17856"/>
    <cellStyle name="Normal 11 6 2 3 4 2 2 2" xfId="30679"/>
    <cellStyle name="Normal 11 6 2 3 4 2 2 3" xfId="49393"/>
    <cellStyle name="Normal 11 6 2 3 4 2 3" xfId="24566"/>
    <cellStyle name="Normal 11 6 2 3 4 2 3 2" xfId="34007"/>
    <cellStyle name="Normal 11 6 2 3 4 2 3 3" xfId="56095"/>
    <cellStyle name="Normal 11 6 2 3 4 2 4" xfId="27347"/>
    <cellStyle name="Normal 11 6 2 3 4 2 5" xfId="39175"/>
    <cellStyle name="Normal 11 6 2 3 4 3" xfId="9439"/>
    <cellStyle name="Normal 11 6 2 3 4 3 2" xfId="19672"/>
    <cellStyle name="Normal 11 6 2 3 4 3 2 2" xfId="51209"/>
    <cellStyle name="Normal 11 6 2 3 4 3 3" xfId="29015"/>
    <cellStyle name="Normal 11 6 2 3 4 3 4" xfId="40991"/>
    <cellStyle name="Normal 11 6 2 3 4 4" xfId="12216"/>
    <cellStyle name="Normal 11 6 2 3 4 4 2" xfId="22444"/>
    <cellStyle name="Normal 11 6 2 3 4 4 2 2" xfId="53981"/>
    <cellStyle name="Normal 11 6 2 3 4 4 3" xfId="32343"/>
    <cellStyle name="Normal 11 6 2 3 4 4 4" xfId="43763"/>
    <cellStyle name="Normal 11 6 2 3 4 5" xfId="15219"/>
    <cellStyle name="Normal 11 6 2 3 4 5 2" xfId="46758"/>
    <cellStyle name="Normal 11 6 2 3 4 6" xfId="25683"/>
    <cellStyle name="Normal 11 6 2 3 4 7" xfId="36555"/>
    <cellStyle name="Normal 11 6 2 3 5" xfId="5653"/>
    <cellStyle name="Normal 11 6 2 3 5 2" xfId="10363"/>
    <cellStyle name="Normal 11 6 2 3 5 2 2" xfId="20596"/>
    <cellStyle name="Normal 11 6 2 3 5 2 2 2" xfId="52133"/>
    <cellStyle name="Normal 11 6 2 3 5 2 3" xfId="29847"/>
    <cellStyle name="Normal 11 6 2 3 5 2 4" xfId="41915"/>
    <cellStyle name="Normal 11 6 2 3 5 3" xfId="13140"/>
    <cellStyle name="Normal 11 6 2 3 5 3 2" xfId="23368"/>
    <cellStyle name="Normal 11 6 2 3 5 3 2 2" xfId="54905"/>
    <cellStyle name="Normal 11 6 2 3 5 3 3" xfId="33175"/>
    <cellStyle name="Normal 11 6 2 3 5 3 4" xfId="44687"/>
    <cellStyle name="Normal 11 6 2 3 5 4" xfId="16144"/>
    <cellStyle name="Normal 11 6 2 3 5 4 2" xfId="47683"/>
    <cellStyle name="Normal 11 6 2 3 5 5" xfId="26515"/>
    <cellStyle name="Normal 11 6 2 3 5 6" xfId="37479"/>
    <cellStyle name="Normal 11 6 2 3 6" xfId="6547"/>
    <cellStyle name="Normal 11 6 2 3 6 2" xfId="17013"/>
    <cellStyle name="Normal 11 6 2 3 6 2 2" xfId="48551"/>
    <cellStyle name="Normal 11 6 2 3 6 3" xfId="28181"/>
    <cellStyle name="Normal 11 6 2 3 6 4" xfId="38343"/>
    <cellStyle name="Normal 11 6 2 3 7" xfId="8512"/>
    <cellStyle name="Normal 11 6 2 3 7 2" xfId="18748"/>
    <cellStyle name="Normal 11 6 2 3 7 2 2" xfId="50285"/>
    <cellStyle name="Normal 11 6 2 3 7 3" xfId="31511"/>
    <cellStyle name="Normal 11 6 2 3 7 4" xfId="40067"/>
    <cellStyle name="Normal 11 6 2 3 8" xfId="11292"/>
    <cellStyle name="Normal 11 6 2 3 8 2" xfId="21520"/>
    <cellStyle name="Normal 11 6 2 3 8 2 2" xfId="53057"/>
    <cellStyle name="Normal 11 6 2 3 8 3" xfId="42839"/>
    <cellStyle name="Normal 11 6 2 3 9" xfId="14153"/>
    <cellStyle name="Normal 11 6 2 3 9 2" xfId="45697"/>
    <cellStyle name="Normal 11 6 2 4" xfId="1363"/>
    <cellStyle name="Normal 11 6 2 4 10" xfId="35633"/>
    <cellStyle name="Normal 11 6 2 4 2" xfId="4127"/>
    <cellStyle name="Normal 11 6 2 4 2 2" xfId="5191"/>
    <cellStyle name="Normal 11 6 2 4 2 2 2" xfId="8239"/>
    <cellStyle name="Normal 11 6 2 4 2 2 2 2" xfId="18477"/>
    <cellStyle name="Normal 11 6 2 4 2 2 2 2 2" xfId="31300"/>
    <cellStyle name="Normal 11 6 2 4 2 2 2 2 3" xfId="50014"/>
    <cellStyle name="Normal 11 6 2 4 2 2 2 3" xfId="24241"/>
    <cellStyle name="Normal 11 6 2 4 2 2 2 3 2" xfId="34628"/>
    <cellStyle name="Normal 11 6 2 4 2 2 2 3 3" xfId="55777"/>
    <cellStyle name="Normal 11 6 2 4 2 2 2 4" xfId="27968"/>
    <cellStyle name="Normal 11 6 2 4 2 2 2 5" xfId="39796"/>
    <cellStyle name="Normal 11 6 2 4 2 2 3" xfId="9903"/>
    <cellStyle name="Normal 11 6 2 4 2 2 3 2" xfId="20136"/>
    <cellStyle name="Normal 11 6 2 4 2 2 3 2 2" xfId="51673"/>
    <cellStyle name="Normal 11 6 2 4 2 2 3 3" xfId="29636"/>
    <cellStyle name="Normal 11 6 2 4 2 2 3 4" xfId="41455"/>
    <cellStyle name="Normal 11 6 2 4 2 2 4" xfId="12680"/>
    <cellStyle name="Normal 11 6 2 4 2 2 4 2" xfId="22908"/>
    <cellStyle name="Normal 11 6 2 4 2 2 4 2 2" xfId="54445"/>
    <cellStyle name="Normal 11 6 2 4 2 2 4 3" xfId="32964"/>
    <cellStyle name="Normal 11 6 2 4 2 2 4 4" xfId="44227"/>
    <cellStyle name="Normal 11 6 2 4 2 2 5" xfId="15684"/>
    <cellStyle name="Normal 11 6 2 4 2 2 5 2" xfId="47223"/>
    <cellStyle name="Normal 11 6 2 4 2 2 6" xfId="26304"/>
    <cellStyle name="Normal 11 6 2 4 2 2 7" xfId="37019"/>
    <cellStyle name="Normal 11 6 2 4 2 3" xfId="6119"/>
    <cellStyle name="Normal 11 6 2 4 2 3 2" xfId="10827"/>
    <cellStyle name="Normal 11 6 2 4 2 3 2 2" xfId="21060"/>
    <cellStyle name="Normal 11 6 2 4 2 3 2 2 2" xfId="52597"/>
    <cellStyle name="Normal 11 6 2 4 2 3 2 3" xfId="30468"/>
    <cellStyle name="Normal 11 6 2 4 2 3 2 4" xfId="42379"/>
    <cellStyle name="Normal 11 6 2 4 2 3 3" xfId="13604"/>
    <cellStyle name="Normal 11 6 2 4 2 3 3 2" xfId="23832"/>
    <cellStyle name="Normal 11 6 2 4 2 3 3 2 2" xfId="55369"/>
    <cellStyle name="Normal 11 6 2 4 2 3 3 3" xfId="33796"/>
    <cellStyle name="Normal 11 6 2 4 2 3 3 4" xfId="45151"/>
    <cellStyle name="Normal 11 6 2 4 2 3 4" xfId="16608"/>
    <cellStyle name="Normal 11 6 2 4 2 3 4 2" xfId="48147"/>
    <cellStyle name="Normal 11 6 2 4 2 3 5" xfId="27136"/>
    <cellStyle name="Normal 11 6 2 4 2 3 6" xfId="37943"/>
    <cellStyle name="Normal 11 6 2 4 2 4" xfId="7400"/>
    <cellStyle name="Normal 11 6 2 4 2 4 2" xfId="17645"/>
    <cellStyle name="Normal 11 6 2 4 2 4 2 2" xfId="49182"/>
    <cellStyle name="Normal 11 6 2 4 2 4 3" xfId="28804"/>
    <cellStyle name="Normal 11 6 2 4 2 4 4" xfId="38964"/>
    <cellStyle name="Normal 11 6 2 4 2 5" xfId="8979"/>
    <cellStyle name="Normal 11 6 2 4 2 5 2" xfId="19212"/>
    <cellStyle name="Normal 11 6 2 4 2 5 2 2" xfId="50749"/>
    <cellStyle name="Normal 11 6 2 4 2 5 3" xfId="32132"/>
    <cellStyle name="Normal 11 6 2 4 2 5 4" xfId="40531"/>
    <cellStyle name="Normal 11 6 2 4 2 6" xfId="11756"/>
    <cellStyle name="Normal 11 6 2 4 2 6 2" xfId="21984"/>
    <cellStyle name="Normal 11 6 2 4 2 6 2 2" xfId="53521"/>
    <cellStyle name="Normal 11 6 2 4 2 6 3" xfId="43303"/>
    <cellStyle name="Normal 11 6 2 4 2 7" xfId="14749"/>
    <cellStyle name="Normal 11 6 2 4 2 7 2" xfId="46288"/>
    <cellStyle name="Normal 11 6 2 4 2 8" xfId="25472"/>
    <cellStyle name="Normal 11 6 2 4 2 9" xfId="36095"/>
    <cellStyle name="Normal 11 6 2 4 3" xfId="4727"/>
    <cellStyle name="Normal 11 6 2 4 3 2" xfId="7823"/>
    <cellStyle name="Normal 11 6 2 4 3 2 2" xfId="18061"/>
    <cellStyle name="Normal 11 6 2 4 3 2 2 2" xfId="30884"/>
    <cellStyle name="Normal 11 6 2 4 3 2 2 3" xfId="49598"/>
    <cellStyle name="Normal 11 6 2 4 3 2 3" xfId="24483"/>
    <cellStyle name="Normal 11 6 2 4 3 2 3 2" xfId="34212"/>
    <cellStyle name="Normal 11 6 2 4 3 2 3 3" xfId="56015"/>
    <cellStyle name="Normal 11 6 2 4 3 2 4" xfId="27552"/>
    <cellStyle name="Normal 11 6 2 4 3 2 5" xfId="39380"/>
    <cellStyle name="Normal 11 6 2 4 3 3" xfId="9441"/>
    <cellStyle name="Normal 11 6 2 4 3 3 2" xfId="19674"/>
    <cellStyle name="Normal 11 6 2 4 3 3 2 2" xfId="51211"/>
    <cellStyle name="Normal 11 6 2 4 3 3 3" xfId="29220"/>
    <cellStyle name="Normal 11 6 2 4 3 3 4" xfId="40993"/>
    <cellStyle name="Normal 11 6 2 4 3 4" xfId="12218"/>
    <cellStyle name="Normal 11 6 2 4 3 4 2" xfId="22446"/>
    <cellStyle name="Normal 11 6 2 4 3 4 2 2" xfId="53983"/>
    <cellStyle name="Normal 11 6 2 4 3 4 3" xfId="32548"/>
    <cellStyle name="Normal 11 6 2 4 3 4 4" xfId="43765"/>
    <cellStyle name="Normal 11 6 2 4 3 5" xfId="15221"/>
    <cellStyle name="Normal 11 6 2 4 3 5 2" xfId="46760"/>
    <cellStyle name="Normal 11 6 2 4 3 6" xfId="25888"/>
    <cellStyle name="Normal 11 6 2 4 3 7" xfId="36557"/>
    <cellStyle name="Normal 11 6 2 4 4" xfId="5655"/>
    <cellStyle name="Normal 11 6 2 4 4 2" xfId="10365"/>
    <cellStyle name="Normal 11 6 2 4 4 2 2" xfId="20598"/>
    <cellStyle name="Normal 11 6 2 4 4 2 2 2" xfId="52135"/>
    <cellStyle name="Normal 11 6 2 4 4 2 3" xfId="30052"/>
    <cellStyle name="Normal 11 6 2 4 4 2 4" xfId="41917"/>
    <cellStyle name="Normal 11 6 2 4 4 3" xfId="13142"/>
    <cellStyle name="Normal 11 6 2 4 4 3 2" xfId="23370"/>
    <cellStyle name="Normal 11 6 2 4 4 3 2 2" xfId="54907"/>
    <cellStyle name="Normal 11 6 2 4 4 3 3" xfId="33380"/>
    <cellStyle name="Normal 11 6 2 4 4 3 4" xfId="44689"/>
    <cellStyle name="Normal 11 6 2 4 4 4" xfId="16146"/>
    <cellStyle name="Normal 11 6 2 4 4 4 2" xfId="47685"/>
    <cellStyle name="Normal 11 6 2 4 4 5" xfId="26720"/>
    <cellStyle name="Normal 11 6 2 4 4 6" xfId="37481"/>
    <cellStyle name="Normal 11 6 2 4 5" xfId="6864"/>
    <cellStyle name="Normal 11 6 2 4 5 2" xfId="17223"/>
    <cellStyle name="Normal 11 6 2 4 5 2 2" xfId="48760"/>
    <cellStyle name="Normal 11 6 2 4 5 3" xfId="28386"/>
    <cellStyle name="Normal 11 6 2 4 5 4" xfId="38548"/>
    <cellStyle name="Normal 11 6 2 4 6" xfId="8514"/>
    <cellStyle name="Normal 11 6 2 4 6 2" xfId="18750"/>
    <cellStyle name="Normal 11 6 2 4 6 2 2" xfId="50287"/>
    <cellStyle name="Normal 11 6 2 4 6 3" xfId="31716"/>
    <cellStyle name="Normal 11 6 2 4 6 4" xfId="40069"/>
    <cellStyle name="Normal 11 6 2 4 7" xfId="11294"/>
    <cellStyle name="Normal 11 6 2 4 7 2" xfId="21522"/>
    <cellStyle name="Normal 11 6 2 4 7 2 2" xfId="53059"/>
    <cellStyle name="Normal 11 6 2 4 7 3" xfId="42841"/>
    <cellStyle name="Normal 11 6 2 4 8" xfId="14155"/>
    <cellStyle name="Normal 11 6 2 4 8 2" xfId="45699"/>
    <cellStyle name="Normal 11 6 2 4 9" xfId="25056"/>
    <cellStyle name="Normal 11 6 2 5" xfId="3162"/>
    <cellStyle name="Normal 11 6 2 5 10" xfId="35937"/>
    <cellStyle name="Normal 11 6 2 5 2" xfId="4563"/>
    <cellStyle name="Normal 11 6 2 5 2 2" xfId="5495"/>
    <cellStyle name="Normal 11 6 2 5 2 2 2" xfId="10207"/>
    <cellStyle name="Normal 11 6 2 5 2 2 2 2" xfId="20440"/>
    <cellStyle name="Normal 11 6 2 5 2 2 2 2 2" xfId="51977"/>
    <cellStyle name="Normal 11 6 2 5 2 2 2 3" xfId="31092"/>
    <cellStyle name="Normal 11 6 2 5 2 2 2 4" xfId="41759"/>
    <cellStyle name="Normal 11 6 2 5 2 2 3" xfId="12984"/>
    <cellStyle name="Normal 11 6 2 5 2 2 3 2" xfId="23212"/>
    <cellStyle name="Normal 11 6 2 5 2 2 3 2 2" xfId="54749"/>
    <cellStyle name="Normal 11 6 2 5 2 2 3 3" xfId="34420"/>
    <cellStyle name="Normal 11 6 2 5 2 2 3 4" xfId="44531"/>
    <cellStyle name="Normal 11 6 2 5 2 2 4" xfId="15988"/>
    <cellStyle name="Normal 11 6 2 5 2 2 4 2" xfId="47527"/>
    <cellStyle name="Normal 11 6 2 5 2 2 5" xfId="27760"/>
    <cellStyle name="Normal 11 6 2 5 2 2 6" xfId="37323"/>
    <cellStyle name="Normal 11 6 2 5 2 3" xfId="6423"/>
    <cellStyle name="Normal 11 6 2 5 2 3 2" xfId="11131"/>
    <cellStyle name="Normal 11 6 2 5 2 3 2 2" xfId="21364"/>
    <cellStyle name="Normal 11 6 2 5 2 3 2 2 2" xfId="52901"/>
    <cellStyle name="Normal 11 6 2 5 2 3 2 3" xfId="42683"/>
    <cellStyle name="Normal 11 6 2 5 2 3 3" xfId="13908"/>
    <cellStyle name="Normal 11 6 2 5 2 3 3 2" xfId="24136"/>
    <cellStyle name="Normal 11 6 2 5 2 3 3 2 2" xfId="55673"/>
    <cellStyle name="Normal 11 6 2 5 2 3 3 3" xfId="45455"/>
    <cellStyle name="Normal 11 6 2 5 2 3 4" xfId="16912"/>
    <cellStyle name="Normal 11 6 2 5 2 3 4 2" xfId="48451"/>
    <cellStyle name="Normal 11 6 2 5 2 3 5" xfId="29428"/>
    <cellStyle name="Normal 11 6 2 5 2 3 6" xfId="38247"/>
    <cellStyle name="Normal 11 6 2 5 2 4" xfId="8031"/>
    <cellStyle name="Normal 11 6 2 5 2 4 2" xfId="18269"/>
    <cellStyle name="Normal 11 6 2 5 2 4 2 2" xfId="49806"/>
    <cellStyle name="Normal 11 6 2 5 2 4 3" xfId="32756"/>
    <cellStyle name="Normal 11 6 2 5 2 4 4" xfId="39588"/>
    <cellStyle name="Normal 11 6 2 5 2 5" xfId="9283"/>
    <cellStyle name="Normal 11 6 2 5 2 5 2" xfId="19516"/>
    <cellStyle name="Normal 11 6 2 5 2 5 2 2" xfId="51053"/>
    <cellStyle name="Normal 11 6 2 5 2 5 3" xfId="40835"/>
    <cellStyle name="Normal 11 6 2 5 2 6" xfId="12060"/>
    <cellStyle name="Normal 11 6 2 5 2 6 2" xfId="22288"/>
    <cellStyle name="Normal 11 6 2 5 2 6 2 2" xfId="53825"/>
    <cellStyle name="Normal 11 6 2 5 2 6 3" xfId="43607"/>
    <cellStyle name="Normal 11 6 2 5 2 7" xfId="15062"/>
    <cellStyle name="Normal 11 6 2 5 2 7 2" xfId="46601"/>
    <cellStyle name="Normal 11 6 2 5 2 8" xfId="26096"/>
    <cellStyle name="Normal 11 6 2 5 2 9" xfId="36399"/>
    <cellStyle name="Normal 11 6 2 5 3" xfId="5032"/>
    <cellStyle name="Normal 11 6 2 5 3 2" xfId="9745"/>
    <cellStyle name="Normal 11 6 2 5 3 2 2" xfId="19978"/>
    <cellStyle name="Normal 11 6 2 5 3 2 2 2" xfId="51515"/>
    <cellStyle name="Normal 11 6 2 5 3 2 3" xfId="30260"/>
    <cellStyle name="Normal 11 6 2 5 3 2 4" xfId="41297"/>
    <cellStyle name="Normal 11 6 2 5 3 3" xfId="12522"/>
    <cellStyle name="Normal 11 6 2 5 3 3 2" xfId="22750"/>
    <cellStyle name="Normal 11 6 2 5 3 3 2 2" xfId="54287"/>
    <cellStyle name="Normal 11 6 2 5 3 3 3" xfId="33588"/>
    <cellStyle name="Normal 11 6 2 5 3 3 4" xfId="44069"/>
    <cellStyle name="Normal 11 6 2 5 3 4" xfId="15526"/>
    <cellStyle name="Normal 11 6 2 5 3 4 2" xfId="47065"/>
    <cellStyle name="Normal 11 6 2 5 3 5" xfId="26928"/>
    <cellStyle name="Normal 11 6 2 5 3 6" xfId="36861"/>
    <cellStyle name="Normal 11 6 2 5 4" xfId="5961"/>
    <cellStyle name="Normal 11 6 2 5 4 2" xfId="10669"/>
    <cellStyle name="Normal 11 6 2 5 4 2 2" xfId="20902"/>
    <cellStyle name="Normal 11 6 2 5 4 2 2 2" xfId="52439"/>
    <cellStyle name="Normal 11 6 2 5 4 2 3" xfId="42221"/>
    <cellStyle name="Normal 11 6 2 5 4 3" xfId="13446"/>
    <cellStyle name="Normal 11 6 2 5 4 3 2" xfId="23674"/>
    <cellStyle name="Normal 11 6 2 5 4 3 2 2" xfId="55211"/>
    <cellStyle name="Normal 11 6 2 5 4 3 3" xfId="44993"/>
    <cellStyle name="Normal 11 6 2 5 4 4" xfId="16450"/>
    <cellStyle name="Normal 11 6 2 5 4 4 2" xfId="47989"/>
    <cellStyle name="Normal 11 6 2 5 4 5" xfId="28596"/>
    <cellStyle name="Normal 11 6 2 5 4 6" xfId="37785"/>
    <cellStyle name="Normal 11 6 2 5 5" xfId="7179"/>
    <cellStyle name="Normal 11 6 2 5 5 2" xfId="17436"/>
    <cellStyle name="Normal 11 6 2 5 5 2 2" xfId="48973"/>
    <cellStyle name="Normal 11 6 2 5 5 3" xfId="31924"/>
    <cellStyle name="Normal 11 6 2 5 5 4" xfId="38756"/>
    <cellStyle name="Normal 11 6 2 5 6" xfId="8819"/>
    <cellStyle name="Normal 11 6 2 5 6 2" xfId="19054"/>
    <cellStyle name="Normal 11 6 2 5 6 2 2" xfId="50591"/>
    <cellStyle name="Normal 11 6 2 5 6 3" xfId="40373"/>
    <cellStyle name="Normal 11 6 2 5 7" xfId="11598"/>
    <cellStyle name="Normal 11 6 2 5 7 2" xfId="21826"/>
    <cellStyle name="Normal 11 6 2 5 7 2 2" xfId="53363"/>
    <cellStyle name="Normal 11 6 2 5 7 3" xfId="43145"/>
    <cellStyle name="Normal 11 6 2 5 8" xfId="14551"/>
    <cellStyle name="Normal 11 6 2 5 8 2" xfId="46090"/>
    <cellStyle name="Normal 11 6 2 5 9" xfId="25264"/>
    <cellStyle name="Normal 11 6 2 6" xfId="4120"/>
    <cellStyle name="Normal 11 6 2 6 2" xfId="5184"/>
    <cellStyle name="Normal 11 6 2 6 2 2" xfId="9896"/>
    <cellStyle name="Normal 11 6 2 6 2 2 2" xfId="20129"/>
    <cellStyle name="Normal 11 6 2 6 2 2 2 2" xfId="51666"/>
    <cellStyle name="Normal 11 6 2 6 2 2 3" xfId="30676"/>
    <cellStyle name="Normal 11 6 2 6 2 2 4" xfId="41448"/>
    <cellStyle name="Normal 11 6 2 6 2 3" xfId="12673"/>
    <cellStyle name="Normal 11 6 2 6 2 3 2" xfId="22901"/>
    <cellStyle name="Normal 11 6 2 6 2 3 2 2" xfId="54438"/>
    <cellStyle name="Normal 11 6 2 6 2 3 3" xfId="34004"/>
    <cellStyle name="Normal 11 6 2 6 2 3 4" xfId="44220"/>
    <cellStyle name="Normal 11 6 2 6 2 4" xfId="15677"/>
    <cellStyle name="Normal 11 6 2 6 2 4 2" xfId="47216"/>
    <cellStyle name="Normal 11 6 2 6 2 5" xfId="27344"/>
    <cellStyle name="Normal 11 6 2 6 2 6" xfId="37012"/>
    <cellStyle name="Normal 11 6 2 6 3" xfId="6112"/>
    <cellStyle name="Normal 11 6 2 6 3 2" xfId="10820"/>
    <cellStyle name="Normal 11 6 2 6 3 2 2" xfId="21053"/>
    <cellStyle name="Normal 11 6 2 6 3 2 2 2" xfId="52590"/>
    <cellStyle name="Normal 11 6 2 6 3 2 3" xfId="42372"/>
    <cellStyle name="Normal 11 6 2 6 3 3" xfId="13597"/>
    <cellStyle name="Normal 11 6 2 6 3 3 2" xfId="23825"/>
    <cellStyle name="Normal 11 6 2 6 3 3 2 2" xfId="55362"/>
    <cellStyle name="Normal 11 6 2 6 3 3 3" xfId="45144"/>
    <cellStyle name="Normal 11 6 2 6 3 4" xfId="16601"/>
    <cellStyle name="Normal 11 6 2 6 3 4 2" xfId="48140"/>
    <cellStyle name="Normal 11 6 2 6 3 5" xfId="29012"/>
    <cellStyle name="Normal 11 6 2 6 3 6" xfId="37936"/>
    <cellStyle name="Normal 11 6 2 6 4" xfId="7613"/>
    <cellStyle name="Normal 11 6 2 6 4 2" xfId="17853"/>
    <cellStyle name="Normal 11 6 2 6 4 2 2" xfId="49390"/>
    <cellStyle name="Normal 11 6 2 6 4 3" xfId="32340"/>
    <cellStyle name="Normal 11 6 2 6 4 4" xfId="39172"/>
    <cellStyle name="Normal 11 6 2 6 5" xfId="8972"/>
    <cellStyle name="Normal 11 6 2 6 5 2" xfId="19205"/>
    <cellStyle name="Normal 11 6 2 6 5 2 2" xfId="50742"/>
    <cellStyle name="Normal 11 6 2 6 5 3" xfId="40524"/>
    <cellStyle name="Normal 11 6 2 6 6" xfId="11749"/>
    <cellStyle name="Normal 11 6 2 6 6 2" xfId="21977"/>
    <cellStyle name="Normal 11 6 2 6 6 2 2" xfId="53514"/>
    <cellStyle name="Normal 11 6 2 6 6 3" xfId="43296"/>
    <cellStyle name="Normal 11 6 2 6 7" xfId="14742"/>
    <cellStyle name="Normal 11 6 2 6 7 2" xfId="46281"/>
    <cellStyle name="Normal 11 6 2 6 8" xfId="25680"/>
    <cellStyle name="Normal 11 6 2 6 9" xfId="36088"/>
    <cellStyle name="Normal 11 6 2 7" xfId="4720"/>
    <cellStyle name="Normal 11 6 2 7 2" xfId="9434"/>
    <cellStyle name="Normal 11 6 2 7 2 2" xfId="19667"/>
    <cellStyle name="Normal 11 6 2 7 2 2 2" xfId="51204"/>
    <cellStyle name="Normal 11 6 2 7 2 3" xfId="29844"/>
    <cellStyle name="Normal 11 6 2 7 2 4" xfId="40986"/>
    <cellStyle name="Normal 11 6 2 7 3" xfId="12211"/>
    <cellStyle name="Normal 11 6 2 7 3 2" xfId="22439"/>
    <cellStyle name="Normal 11 6 2 7 3 2 2" xfId="53976"/>
    <cellStyle name="Normal 11 6 2 7 3 3" xfId="33172"/>
    <cellStyle name="Normal 11 6 2 7 3 4" xfId="43758"/>
    <cellStyle name="Normal 11 6 2 7 4" xfId="15214"/>
    <cellStyle name="Normal 11 6 2 7 4 2" xfId="46753"/>
    <cellStyle name="Normal 11 6 2 7 5" xfId="26512"/>
    <cellStyle name="Normal 11 6 2 7 6" xfId="36550"/>
    <cellStyle name="Normal 11 6 2 8" xfId="5648"/>
    <cellStyle name="Normal 11 6 2 8 2" xfId="10358"/>
    <cellStyle name="Normal 11 6 2 8 2 2" xfId="20591"/>
    <cellStyle name="Normal 11 6 2 8 2 2 2" xfId="52128"/>
    <cellStyle name="Normal 11 6 2 8 2 3" xfId="41910"/>
    <cellStyle name="Normal 11 6 2 8 3" xfId="13135"/>
    <cellStyle name="Normal 11 6 2 8 3 2" xfId="23363"/>
    <cellStyle name="Normal 11 6 2 8 3 2 2" xfId="54900"/>
    <cellStyle name="Normal 11 6 2 8 3 3" xfId="44682"/>
    <cellStyle name="Normal 11 6 2 8 4" xfId="16139"/>
    <cellStyle name="Normal 11 6 2 8 4 2" xfId="47678"/>
    <cellStyle name="Normal 11 6 2 8 5" xfId="28178"/>
    <cellStyle name="Normal 11 6 2 8 6" xfId="37474"/>
    <cellStyle name="Normal 11 6 2 9" xfId="6544"/>
    <cellStyle name="Normal 11 6 2 9 2" xfId="17010"/>
    <cellStyle name="Normal 11 6 2 9 2 2" xfId="48548"/>
    <cellStyle name="Normal 11 6 2 9 3" xfId="31508"/>
    <cellStyle name="Normal 11 6 2 9 4" xfId="38340"/>
    <cellStyle name="Normal 11 6 3" xfId="1364"/>
    <cellStyle name="Normal 11 6 3 10" xfId="14156"/>
    <cellStyle name="Normal 11 6 3 10 2" xfId="45700"/>
    <cellStyle name="Normal 11 6 3 11" xfId="24851"/>
    <cellStyle name="Normal 11 6 3 12" xfId="35634"/>
    <cellStyle name="Normal 11 6 3 2" xfId="1365"/>
    <cellStyle name="Normal 11 6 3 2 10" xfId="24852"/>
    <cellStyle name="Normal 11 6 3 2 11" xfId="35635"/>
    <cellStyle name="Normal 11 6 3 2 2" xfId="1366"/>
    <cellStyle name="Normal 11 6 3 2 2 10" xfId="35636"/>
    <cellStyle name="Normal 11 6 3 2 2 2" xfId="4130"/>
    <cellStyle name="Normal 11 6 3 2 2 2 2" xfId="5194"/>
    <cellStyle name="Normal 11 6 3 2 2 2 2 2" xfId="8244"/>
    <cellStyle name="Normal 11 6 3 2 2 2 2 2 2" xfId="18482"/>
    <cellStyle name="Normal 11 6 3 2 2 2 2 2 2 2" xfId="31305"/>
    <cellStyle name="Normal 11 6 3 2 2 2 2 2 2 3" xfId="50019"/>
    <cellStyle name="Normal 11 6 3 2 2 2 2 2 3" xfId="24445"/>
    <cellStyle name="Normal 11 6 3 2 2 2 2 2 3 2" xfId="34633"/>
    <cellStyle name="Normal 11 6 3 2 2 2 2 2 3 3" xfId="55977"/>
    <cellStyle name="Normal 11 6 3 2 2 2 2 2 4" xfId="27973"/>
    <cellStyle name="Normal 11 6 3 2 2 2 2 2 5" xfId="39801"/>
    <cellStyle name="Normal 11 6 3 2 2 2 2 3" xfId="9906"/>
    <cellStyle name="Normal 11 6 3 2 2 2 2 3 2" xfId="20139"/>
    <cellStyle name="Normal 11 6 3 2 2 2 2 3 2 2" xfId="51676"/>
    <cellStyle name="Normal 11 6 3 2 2 2 2 3 3" xfId="29641"/>
    <cellStyle name="Normal 11 6 3 2 2 2 2 3 4" xfId="41458"/>
    <cellStyle name="Normal 11 6 3 2 2 2 2 4" xfId="12683"/>
    <cellStyle name="Normal 11 6 3 2 2 2 2 4 2" xfId="22911"/>
    <cellStyle name="Normal 11 6 3 2 2 2 2 4 2 2" xfId="54448"/>
    <cellStyle name="Normal 11 6 3 2 2 2 2 4 3" xfId="32969"/>
    <cellStyle name="Normal 11 6 3 2 2 2 2 4 4" xfId="44230"/>
    <cellStyle name="Normal 11 6 3 2 2 2 2 5" xfId="15687"/>
    <cellStyle name="Normal 11 6 3 2 2 2 2 5 2" xfId="47226"/>
    <cellStyle name="Normal 11 6 3 2 2 2 2 6" xfId="26309"/>
    <cellStyle name="Normal 11 6 3 2 2 2 2 7" xfId="37022"/>
    <cellStyle name="Normal 11 6 3 2 2 2 3" xfId="6122"/>
    <cellStyle name="Normal 11 6 3 2 2 2 3 2" xfId="10830"/>
    <cellStyle name="Normal 11 6 3 2 2 2 3 2 2" xfId="21063"/>
    <cellStyle name="Normal 11 6 3 2 2 2 3 2 2 2" xfId="52600"/>
    <cellStyle name="Normal 11 6 3 2 2 2 3 2 3" xfId="30473"/>
    <cellStyle name="Normal 11 6 3 2 2 2 3 2 4" xfId="42382"/>
    <cellStyle name="Normal 11 6 3 2 2 2 3 3" xfId="13607"/>
    <cellStyle name="Normal 11 6 3 2 2 2 3 3 2" xfId="23835"/>
    <cellStyle name="Normal 11 6 3 2 2 2 3 3 2 2" xfId="55372"/>
    <cellStyle name="Normal 11 6 3 2 2 2 3 3 3" xfId="33801"/>
    <cellStyle name="Normal 11 6 3 2 2 2 3 3 4" xfId="45154"/>
    <cellStyle name="Normal 11 6 3 2 2 2 3 4" xfId="16611"/>
    <cellStyle name="Normal 11 6 3 2 2 2 3 4 2" xfId="48150"/>
    <cellStyle name="Normal 11 6 3 2 2 2 3 5" xfId="27141"/>
    <cellStyle name="Normal 11 6 3 2 2 2 3 6" xfId="37946"/>
    <cellStyle name="Normal 11 6 3 2 2 2 4" xfId="7405"/>
    <cellStyle name="Normal 11 6 3 2 2 2 4 2" xfId="17650"/>
    <cellStyle name="Normal 11 6 3 2 2 2 4 2 2" xfId="49187"/>
    <cellStyle name="Normal 11 6 3 2 2 2 4 3" xfId="28809"/>
    <cellStyle name="Normal 11 6 3 2 2 2 4 4" xfId="38969"/>
    <cellStyle name="Normal 11 6 3 2 2 2 5" xfId="8982"/>
    <cellStyle name="Normal 11 6 3 2 2 2 5 2" xfId="19215"/>
    <cellStyle name="Normal 11 6 3 2 2 2 5 2 2" xfId="50752"/>
    <cellStyle name="Normal 11 6 3 2 2 2 5 3" xfId="32137"/>
    <cellStyle name="Normal 11 6 3 2 2 2 5 4" xfId="40534"/>
    <cellStyle name="Normal 11 6 3 2 2 2 6" xfId="11759"/>
    <cellStyle name="Normal 11 6 3 2 2 2 6 2" xfId="21987"/>
    <cellStyle name="Normal 11 6 3 2 2 2 6 2 2" xfId="53524"/>
    <cellStyle name="Normal 11 6 3 2 2 2 6 3" xfId="43306"/>
    <cellStyle name="Normal 11 6 3 2 2 2 7" xfId="14752"/>
    <cellStyle name="Normal 11 6 3 2 2 2 7 2" xfId="46291"/>
    <cellStyle name="Normal 11 6 3 2 2 2 8" xfId="25477"/>
    <cellStyle name="Normal 11 6 3 2 2 2 9" xfId="36098"/>
    <cellStyle name="Normal 11 6 3 2 2 3" xfId="4730"/>
    <cellStyle name="Normal 11 6 3 2 2 3 2" xfId="7828"/>
    <cellStyle name="Normal 11 6 3 2 2 3 2 2" xfId="18066"/>
    <cellStyle name="Normal 11 6 3 2 2 3 2 2 2" xfId="30889"/>
    <cellStyle name="Normal 11 6 3 2 2 3 2 2 3" xfId="49603"/>
    <cellStyle name="Normal 11 6 3 2 2 3 2 3" xfId="24232"/>
    <cellStyle name="Normal 11 6 3 2 2 3 2 3 2" xfId="34217"/>
    <cellStyle name="Normal 11 6 3 2 2 3 2 3 3" xfId="55768"/>
    <cellStyle name="Normal 11 6 3 2 2 3 2 4" xfId="27557"/>
    <cellStyle name="Normal 11 6 3 2 2 3 2 5" xfId="39385"/>
    <cellStyle name="Normal 11 6 3 2 2 3 3" xfId="9444"/>
    <cellStyle name="Normal 11 6 3 2 2 3 3 2" xfId="19677"/>
    <cellStyle name="Normal 11 6 3 2 2 3 3 2 2" xfId="51214"/>
    <cellStyle name="Normal 11 6 3 2 2 3 3 3" xfId="29225"/>
    <cellStyle name="Normal 11 6 3 2 2 3 3 4" xfId="40996"/>
    <cellStyle name="Normal 11 6 3 2 2 3 4" xfId="12221"/>
    <cellStyle name="Normal 11 6 3 2 2 3 4 2" xfId="22449"/>
    <cellStyle name="Normal 11 6 3 2 2 3 4 2 2" xfId="53986"/>
    <cellStyle name="Normal 11 6 3 2 2 3 4 3" xfId="32553"/>
    <cellStyle name="Normal 11 6 3 2 2 3 4 4" xfId="43768"/>
    <cellStyle name="Normal 11 6 3 2 2 3 5" xfId="15224"/>
    <cellStyle name="Normal 11 6 3 2 2 3 5 2" xfId="46763"/>
    <cellStyle name="Normal 11 6 3 2 2 3 6" xfId="25893"/>
    <cellStyle name="Normal 11 6 3 2 2 3 7" xfId="36560"/>
    <cellStyle name="Normal 11 6 3 2 2 4" xfId="5658"/>
    <cellStyle name="Normal 11 6 3 2 2 4 2" xfId="10368"/>
    <cellStyle name="Normal 11 6 3 2 2 4 2 2" xfId="20601"/>
    <cellStyle name="Normal 11 6 3 2 2 4 2 2 2" xfId="52138"/>
    <cellStyle name="Normal 11 6 3 2 2 4 2 3" xfId="30057"/>
    <cellStyle name="Normal 11 6 3 2 2 4 2 4" xfId="41920"/>
    <cellStyle name="Normal 11 6 3 2 2 4 3" xfId="13145"/>
    <cellStyle name="Normal 11 6 3 2 2 4 3 2" xfId="23373"/>
    <cellStyle name="Normal 11 6 3 2 2 4 3 2 2" xfId="54910"/>
    <cellStyle name="Normal 11 6 3 2 2 4 3 3" xfId="33385"/>
    <cellStyle name="Normal 11 6 3 2 2 4 3 4" xfId="44692"/>
    <cellStyle name="Normal 11 6 3 2 2 4 4" xfId="16149"/>
    <cellStyle name="Normal 11 6 3 2 2 4 4 2" xfId="47688"/>
    <cellStyle name="Normal 11 6 3 2 2 4 5" xfId="26725"/>
    <cellStyle name="Normal 11 6 3 2 2 4 6" xfId="37484"/>
    <cellStyle name="Normal 11 6 3 2 2 5" xfId="6869"/>
    <cellStyle name="Normal 11 6 3 2 2 5 2" xfId="17228"/>
    <cellStyle name="Normal 11 6 3 2 2 5 2 2" xfId="48765"/>
    <cellStyle name="Normal 11 6 3 2 2 5 3" xfId="28391"/>
    <cellStyle name="Normal 11 6 3 2 2 5 4" xfId="38553"/>
    <cellStyle name="Normal 11 6 3 2 2 6" xfId="8517"/>
    <cellStyle name="Normal 11 6 3 2 2 6 2" xfId="18753"/>
    <cellStyle name="Normal 11 6 3 2 2 6 2 2" xfId="50290"/>
    <cellStyle name="Normal 11 6 3 2 2 6 3" xfId="31721"/>
    <cellStyle name="Normal 11 6 3 2 2 6 4" xfId="40072"/>
    <cellStyle name="Normal 11 6 3 2 2 7" xfId="11297"/>
    <cellStyle name="Normal 11 6 3 2 2 7 2" xfId="21525"/>
    <cellStyle name="Normal 11 6 3 2 2 7 2 2" xfId="53062"/>
    <cellStyle name="Normal 11 6 3 2 2 7 3" xfId="42844"/>
    <cellStyle name="Normal 11 6 3 2 2 8" xfId="14158"/>
    <cellStyle name="Normal 11 6 3 2 2 8 2" xfId="45702"/>
    <cellStyle name="Normal 11 6 3 2 2 9" xfId="25061"/>
    <cellStyle name="Normal 11 6 3 2 3" xfId="4129"/>
    <cellStyle name="Normal 11 6 3 2 3 2" xfId="5193"/>
    <cellStyle name="Normal 11 6 3 2 3 2 2" xfId="8036"/>
    <cellStyle name="Normal 11 6 3 2 3 2 2 2" xfId="18274"/>
    <cellStyle name="Normal 11 6 3 2 3 2 2 2 2" xfId="31097"/>
    <cellStyle name="Normal 11 6 3 2 3 2 2 2 3" xfId="49811"/>
    <cellStyle name="Normal 11 6 3 2 3 2 2 3" xfId="24399"/>
    <cellStyle name="Normal 11 6 3 2 3 2 2 3 2" xfId="34425"/>
    <cellStyle name="Normal 11 6 3 2 3 2 2 3 3" xfId="55931"/>
    <cellStyle name="Normal 11 6 3 2 3 2 2 4" xfId="27765"/>
    <cellStyle name="Normal 11 6 3 2 3 2 2 5" xfId="39593"/>
    <cellStyle name="Normal 11 6 3 2 3 2 3" xfId="9905"/>
    <cellStyle name="Normal 11 6 3 2 3 2 3 2" xfId="20138"/>
    <cellStyle name="Normal 11 6 3 2 3 2 3 2 2" xfId="51675"/>
    <cellStyle name="Normal 11 6 3 2 3 2 3 3" xfId="29433"/>
    <cellStyle name="Normal 11 6 3 2 3 2 3 4" xfId="41457"/>
    <cellStyle name="Normal 11 6 3 2 3 2 4" xfId="12682"/>
    <cellStyle name="Normal 11 6 3 2 3 2 4 2" xfId="22910"/>
    <cellStyle name="Normal 11 6 3 2 3 2 4 2 2" xfId="54447"/>
    <cellStyle name="Normal 11 6 3 2 3 2 4 3" xfId="32761"/>
    <cellStyle name="Normal 11 6 3 2 3 2 4 4" xfId="44229"/>
    <cellStyle name="Normal 11 6 3 2 3 2 5" xfId="15686"/>
    <cellStyle name="Normal 11 6 3 2 3 2 5 2" xfId="47225"/>
    <cellStyle name="Normal 11 6 3 2 3 2 6" xfId="26101"/>
    <cellStyle name="Normal 11 6 3 2 3 2 7" xfId="37021"/>
    <cellStyle name="Normal 11 6 3 2 3 3" xfId="6121"/>
    <cellStyle name="Normal 11 6 3 2 3 3 2" xfId="10829"/>
    <cellStyle name="Normal 11 6 3 2 3 3 2 2" xfId="21062"/>
    <cellStyle name="Normal 11 6 3 2 3 3 2 2 2" xfId="52599"/>
    <cellStyle name="Normal 11 6 3 2 3 3 2 3" xfId="30265"/>
    <cellStyle name="Normal 11 6 3 2 3 3 2 4" xfId="42381"/>
    <cellStyle name="Normal 11 6 3 2 3 3 3" xfId="13606"/>
    <cellStyle name="Normal 11 6 3 2 3 3 3 2" xfId="23834"/>
    <cellStyle name="Normal 11 6 3 2 3 3 3 2 2" xfId="55371"/>
    <cellStyle name="Normal 11 6 3 2 3 3 3 3" xfId="33593"/>
    <cellStyle name="Normal 11 6 3 2 3 3 3 4" xfId="45153"/>
    <cellStyle name="Normal 11 6 3 2 3 3 4" xfId="16610"/>
    <cellStyle name="Normal 11 6 3 2 3 3 4 2" xfId="48149"/>
    <cellStyle name="Normal 11 6 3 2 3 3 5" xfId="26933"/>
    <cellStyle name="Normal 11 6 3 2 3 3 6" xfId="37945"/>
    <cellStyle name="Normal 11 6 3 2 3 4" xfId="7184"/>
    <cellStyle name="Normal 11 6 3 2 3 4 2" xfId="17441"/>
    <cellStyle name="Normal 11 6 3 2 3 4 2 2" xfId="48978"/>
    <cellStyle name="Normal 11 6 3 2 3 4 3" xfId="28601"/>
    <cellStyle name="Normal 11 6 3 2 3 4 4" xfId="38761"/>
    <cellStyle name="Normal 11 6 3 2 3 5" xfId="8981"/>
    <cellStyle name="Normal 11 6 3 2 3 5 2" xfId="19214"/>
    <cellStyle name="Normal 11 6 3 2 3 5 2 2" xfId="50751"/>
    <cellStyle name="Normal 11 6 3 2 3 5 3" xfId="31929"/>
    <cellStyle name="Normal 11 6 3 2 3 5 4" xfId="40533"/>
    <cellStyle name="Normal 11 6 3 2 3 6" xfId="11758"/>
    <cellStyle name="Normal 11 6 3 2 3 6 2" xfId="21986"/>
    <cellStyle name="Normal 11 6 3 2 3 6 2 2" xfId="53523"/>
    <cellStyle name="Normal 11 6 3 2 3 6 3" xfId="43305"/>
    <cellStyle name="Normal 11 6 3 2 3 7" xfId="14751"/>
    <cellStyle name="Normal 11 6 3 2 3 7 2" xfId="46290"/>
    <cellStyle name="Normal 11 6 3 2 3 8" xfId="25269"/>
    <cellStyle name="Normal 11 6 3 2 3 9" xfId="36097"/>
    <cellStyle name="Normal 11 6 3 2 4" xfId="4729"/>
    <cellStyle name="Normal 11 6 3 2 4 2" xfId="7618"/>
    <cellStyle name="Normal 11 6 3 2 4 2 2" xfId="17858"/>
    <cellStyle name="Normal 11 6 3 2 4 2 2 2" xfId="30681"/>
    <cellStyle name="Normal 11 6 3 2 4 2 2 3" xfId="49395"/>
    <cellStyle name="Normal 11 6 3 2 4 2 3" xfId="24504"/>
    <cellStyle name="Normal 11 6 3 2 4 2 3 2" xfId="34009"/>
    <cellStyle name="Normal 11 6 3 2 4 2 3 3" xfId="56036"/>
    <cellStyle name="Normal 11 6 3 2 4 2 4" xfId="27349"/>
    <cellStyle name="Normal 11 6 3 2 4 2 5" xfId="39177"/>
    <cellStyle name="Normal 11 6 3 2 4 3" xfId="9443"/>
    <cellStyle name="Normal 11 6 3 2 4 3 2" xfId="19676"/>
    <cellStyle name="Normal 11 6 3 2 4 3 2 2" xfId="51213"/>
    <cellStyle name="Normal 11 6 3 2 4 3 3" xfId="29017"/>
    <cellStyle name="Normal 11 6 3 2 4 3 4" xfId="40995"/>
    <cellStyle name="Normal 11 6 3 2 4 4" xfId="12220"/>
    <cellStyle name="Normal 11 6 3 2 4 4 2" xfId="22448"/>
    <cellStyle name="Normal 11 6 3 2 4 4 2 2" xfId="53985"/>
    <cellStyle name="Normal 11 6 3 2 4 4 3" xfId="32345"/>
    <cellStyle name="Normal 11 6 3 2 4 4 4" xfId="43767"/>
    <cellStyle name="Normal 11 6 3 2 4 5" xfId="15223"/>
    <cellStyle name="Normal 11 6 3 2 4 5 2" xfId="46762"/>
    <cellStyle name="Normal 11 6 3 2 4 6" xfId="25685"/>
    <cellStyle name="Normal 11 6 3 2 4 7" xfId="36559"/>
    <cellStyle name="Normal 11 6 3 2 5" xfId="5657"/>
    <cellStyle name="Normal 11 6 3 2 5 2" xfId="10367"/>
    <cellStyle name="Normal 11 6 3 2 5 2 2" xfId="20600"/>
    <cellStyle name="Normal 11 6 3 2 5 2 2 2" xfId="52137"/>
    <cellStyle name="Normal 11 6 3 2 5 2 3" xfId="29849"/>
    <cellStyle name="Normal 11 6 3 2 5 2 4" xfId="41919"/>
    <cellStyle name="Normal 11 6 3 2 5 3" xfId="13144"/>
    <cellStyle name="Normal 11 6 3 2 5 3 2" xfId="23372"/>
    <cellStyle name="Normal 11 6 3 2 5 3 2 2" xfId="54909"/>
    <cellStyle name="Normal 11 6 3 2 5 3 3" xfId="33177"/>
    <cellStyle name="Normal 11 6 3 2 5 3 4" xfId="44691"/>
    <cellStyle name="Normal 11 6 3 2 5 4" xfId="16148"/>
    <cellStyle name="Normal 11 6 3 2 5 4 2" xfId="47687"/>
    <cellStyle name="Normal 11 6 3 2 5 5" xfId="26517"/>
    <cellStyle name="Normal 11 6 3 2 5 6" xfId="37483"/>
    <cellStyle name="Normal 11 6 3 2 6" xfId="6549"/>
    <cellStyle name="Normal 11 6 3 2 6 2" xfId="17015"/>
    <cellStyle name="Normal 11 6 3 2 6 2 2" xfId="48553"/>
    <cellStyle name="Normal 11 6 3 2 6 3" xfId="28183"/>
    <cellStyle name="Normal 11 6 3 2 6 4" xfId="38345"/>
    <cellStyle name="Normal 11 6 3 2 7" xfId="8516"/>
    <cellStyle name="Normal 11 6 3 2 7 2" xfId="18752"/>
    <cellStyle name="Normal 11 6 3 2 7 2 2" xfId="50289"/>
    <cellStyle name="Normal 11 6 3 2 7 3" xfId="31513"/>
    <cellStyle name="Normal 11 6 3 2 7 4" xfId="40071"/>
    <cellStyle name="Normal 11 6 3 2 8" xfId="11296"/>
    <cellStyle name="Normal 11 6 3 2 8 2" xfId="21524"/>
    <cellStyle name="Normal 11 6 3 2 8 2 2" xfId="53061"/>
    <cellStyle name="Normal 11 6 3 2 8 3" xfId="42843"/>
    <cellStyle name="Normal 11 6 3 2 9" xfId="14157"/>
    <cellStyle name="Normal 11 6 3 2 9 2" xfId="45701"/>
    <cellStyle name="Normal 11 6 3 3" xfId="1367"/>
    <cellStyle name="Normal 11 6 3 3 10" xfId="35637"/>
    <cellStyle name="Normal 11 6 3 3 2" xfId="4131"/>
    <cellStyle name="Normal 11 6 3 3 2 2" xfId="5195"/>
    <cellStyle name="Normal 11 6 3 3 2 2 2" xfId="8243"/>
    <cellStyle name="Normal 11 6 3 3 2 2 2 2" xfId="18481"/>
    <cellStyle name="Normal 11 6 3 3 2 2 2 2 2" xfId="31304"/>
    <cellStyle name="Normal 11 6 3 3 2 2 2 2 3" xfId="50018"/>
    <cellStyle name="Normal 11 6 3 3 2 2 2 3" xfId="14622"/>
    <cellStyle name="Normal 11 6 3 3 2 2 2 3 2" xfId="34632"/>
    <cellStyle name="Normal 11 6 3 3 2 2 2 3 3" xfId="46161"/>
    <cellStyle name="Normal 11 6 3 3 2 2 2 4" xfId="27972"/>
    <cellStyle name="Normal 11 6 3 3 2 2 2 5" xfId="39800"/>
    <cellStyle name="Normal 11 6 3 3 2 2 3" xfId="9907"/>
    <cellStyle name="Normal 11 6 3 3 2 2 3 2" xfId="20140"/>
    <cellStyle name="Normal 11 6 3 3 2 2 3 2 2" xfId="51677"/>
    <cellStyle name="Normal 11 6 3 3 2 2 3 3" xfId="29640"/>
    <cellStyle name="Normal 11 6 3 3 2 2 3 4" xfId="41459"/>
    <cellStyle name="Normal 11 6 3 3 2 2 4" xfId="12684"/>
    <cellStyle name="Normal 11 6 3 3 2 2 4 2" xfId="22912"/>
    <cellStyle name="Normal 11 6 3 3 2 2 4 2 2" xfId="54449"/>
    <cellStyle name="Normal 11 6 3 3 2 2 4 3" xfId="32968"/>
    <cellStyle name="Normal 11 6 3 3 2 2 4 4" xfId="44231"/>
    <cellStyle name="Normal 11 6 3 3 2 2 5" xfId="15688"/>
    <cellStyle name="Normal 11 6 3 3 2 2 5 2" xfId="47227"/>
    <cellStyle name="Normal 11 6 3 3 2 2 6" xfId="26308"/>
    <cellStyle name="Normal 11 6 3 3 2 2 7" xfId="37023"/>
    <cellStyle name="Normal 11 6 3 3 2 3" xfId="6123"/>
    <cellStyle name="Normal 11 6 3 3 2 3 2" xfId="10831"/>
    <cellStyle name="Normal 11 6 3 3 2 3 2 2" xfId="21064"/>
    <cellStyle name="Normal 11 6 3 3 2 3 2 2 2" xfId="52601"/>
    <cellStyle name="Normal 11 6 3 3 2 3 2 3" xfId="30472"/>
    <cellStyle name="Normal 11 6 3 3 2 3 2 4" xfId="42383"/>
    <cellStyle name="Normal 11 6 3 3 2 3 3" xfId="13608"/>
    <cellStyle name="Normal 11 6 3 3 2 3 3 2" xfId="23836"/>
    <cellStyle name="Normal 11 6 3 3 2 3 3 2 2" xfId="55373"/>
    <cellStyle name="Normal 11 6 3 3 2 3 3 3" xfId="33800"/>
    <cellStyle name="Normal 11 6 3 3 2 3 3 4" xfId="45155"/>
    <cellStyle name="Normal 11 6 3 3 2 3 4" xfId="16612"/>
    <cellStyle name="Normal 11 6 3 3 2 3 4 2" xfId="48151"/>
    <cellStyle name="Normal 11 6 3 3 2 3 5" xfId="27140"/>
    <cellStyle name="Normal 11 6 3 3 2 3 6" xfId="37947"/>
    <cellStyle name="Normal 11 6 3 3 2 4" xfId="7404"/>
    <cellStyle name="Normal 11 6 3 3 2 4 2" xfId="17649"/>
    <cellStyle name="Normal 11 6 3 3 2 4 2 2" xfId="49186"/>
    <cellStyle name="Normal 11 6 3 3 2 4 3" xfId="28808"/>
    <cellStyle name="Normal 11 6 3 3 2 4 4" xfId="38968"/>
    <cellStyle name="Normal 11 6 3 3 2 5" xfId="8983"/>
    <cellStyle name="Normal 11 6 3 3 2 5 2" xfId="19216"/>
    <cellStyle name="Normal 11 6 3 3 2 5 2 2" xfId="50753"/>
    <cellStyle name="Normal 11 6 3 3 2 5 3" xfId="32136"/>
    <cellStyle name="Normal 11 6 3 3 2 5 4" xfId="40535"/>
    <cellStyle name="Normal 11 6 3 3 2 6" xfId="11760"/>
    <cellStyle name="Normal 11 6 3 3 2 6 2" xfId="21988"/>
    <cellStyle name="Normal 11 6 3 3 2 6 2 2" xfId="53525"/>
    <cellStyle name="Normal 11 6 3 3 2 6 3" xfId="43307"/>
    <cellStyle name="Normal 11 6 3 3 2 7" xfId="14753"/>
    <cellStyle name="Normal 11 6 3 3 2 7 2" xfId="46292"/>
    <cellStyle name="Normal 11 6 3 3 2 8" xfId="25476"/>
    <cellStyle name="Normal 11 6 3 3 2 9" xfId="36099"/>
    <cellStyle name="Normal 11 6 3 3 3" xfId="4731"/>
    <cellStyle name="Normal 11 6 3 3 3 2" xfId="7827"/>
    <cellStyle name="Normal 11 6 3 3 3 2 2" xfId="18065"/>
    <cellStyle name="Normal 11 6 3 3 3 2 2 2" xfId="30888"/>
    <cellStyle name="Normal 11 6 3 3 3 2 2 3" xfId="49602"/>
    <cellStyle name="Normal 11 6 3 3 3 2 3" xfId="24514"/>
    <cellStyle name="Normal 11 6 3 3 3 2 3 2" xfId="34216"/>
    <cellStyle name="Normal 11 6 3 3 3 2 3 3" xfId="56046"/>
    <cellStyle name="Normal 11 6 3 3 3 2 4" xfId="27556"/>
    <cellStyle name="Normal 11 6 3 3 3 2 5" xfId="39384"/>
    <cellStyle name="Normal 11 6 3 3 3 3" xfId="9445"/>
    <cellStyle name="Normal 11 6 3 3 3 3 2" xfId="19678"/>
    <cellStyle name="Normal 11 6 3 3 3 3 2 2" xfId="51215"/>
    <cellStyle name="Normal 11 6 3 3 3 3 3" xfId="29224"/>
    <cellStyle name="Normal 11 6 3 3 3 3 4" xfId="40997"/>
    <cellStyle name="Normal 11 6 3 3 3 4" xfId="12222"/>
    <cellStyle name="Normal 11 6 3 3 3 4 2" xfId="22450"/>
    <cellStyle name="Normal 11 6 3 3 3 4 2 2" xfId="53987"/>
    <cellStyle name="Normal 11 6 3 3 3 4 3" xfId="32552"/>
    <cellStyle name="Normal 11 6 3 3 3 4 4" xfId="43769"/>
    <cellStyle name="Normal 11 6 3 3 3 5" xfId="15225"/>
    <cellStyle name="Normal 11 6 3 3 3 5 2" xfId="46764"/>
    <cellStyle name="Normal 11 6 3 3 3 6" xfId="25892"/>
    <cellStyle name="Normal 11 6 3 3 3 7" xfId="36561"/>
    <cellStyle name="Normal 11 6 3 3 4" xfId="5659"/>
    <cellStyle name="Normal 11 6 3 3 4 2" xfId="10369"/>
    <cellStyle name="Normal 11 6 3 3 4 2 2" xfId="20602"/>
    <cellStyle name="Normal 11 6 3 3 4 2 2 2" xfId="52139"/>
    <cellStyle name="Normal 11 6 3 3 4 2 3" xfId="30056"/>
    <cellStyle name="Normal 11 6 3 3 4 2 4" xfId="41921"/>
    <cellStyle name="Normal 11 6 3 3 4 3" xfId="13146"/>
    <cellStyle name="Normal 11 6 3 3 4 3 2" xfId="23374"/>
    <cellStyle name="Normal 11 6 3 3 4 3 2 2" xfId="54911"/>
    <cellStyle name="Normal 11 6 3 3 4 3 3" xfId="33384"/>
    <cellStyle name="Normal 11 6 3 3 4 3 4" xfId="44693"/>
    <cellStyle name="Normal 11 6 3 3 4 4" xfId="16150"/>
    <cellStyle name="Normal 11 6 3 3 4 4 2" xfId="47689"/>
    <cellStyle name="Normal 11 6 3 3 4 5" xfId="26724"/>
    <cellStyle name="Normal 11 6 3 3 4 6" xfId="37485"/>
    <cellStyle name="Normal 11 6 3 3 5" xfId="6868"/>
    <cellStyle name="Normal 11 6 3 3 5 2" xfId="17227"/>
    <cellStyle name="Normal 11 6 3 3 5 2 2" xfId="48764"/>
    <cellStyle name="Normal 11 6 3 3 5 3" xfId="28390"/>
    <cellStyle name="Normal 11 6 3 3 5 4" xfId="38552"/>
    <cellStyle name="Normal 11 6 3 3 6" xfId="8518"/>
    <cellStyle name="Normal 11 6 3 3 6 2" xfId="18754"/>
    <cellStyle name="Normal 11 6 3 3 6 2 2" xfId="50291"/>
    <cellStyle name="Normal 11 6 3 3 6 3" xfId="31720"/>
    <cellStyle name="Normal 11 6 3 3 6 4" xfId="40073"/>
    <cellStyle name="Normal 11 6 3 3 7" xfId="11298"/>
    <cellStyle name="Normal 11 6 3 3 7 2" xfId="21526"/>
    <cellStyle name="Normal 11 6 3 3 7 2 2" xfId="53063"/>
    <cellStyle name="Normal 11 6 3 3 7 3" xfId="42845"/>
    <cellStyle name="Normal 11 6 3 3 8" xfId="14159"/>
    <cellStyle name="Normal 11 6 3 3 8 2" xfId="45703"/>
    <cellStyle name="Normal 11 6 3 3 9" xfId="25060"/>
    <cellStyle name="Normal 11 6 3 4" xfId="4128"/>
    <cellStyle name="Normal 11 6 3 4 2" xfId="5192"/>
    <cellStyle name="Normal 11 6 3 4 2 2" xfId="8035"/>
    <cellStyle name="Normal 11 6 3 4 2 2 2" xfId="18273"/>
    <cellStyle name="Normal 11 6 3 4 2 2 2 2" xfId="31096"/>
    <cellStyle name="Normal 11 6 3 4 2 2 2 3" xfId="49810"/>
    <cellStyle name="Normal 11 6 3 4 2 2 3" xfId="14005"/>
    <cellStyle name="Normal 11 6 3 4 2 2 3 2" xfId="34424"/>
    <cellStyle name="Normal 11 6 3 4 2 2 3 3" xfId="45549"/>
    <cellStyle name="Normal 11 6 3 4 2 2 4" xfId="27764"/>
    <cellStyle name="Normal 11 6 3 4 2 2 5" xfId="39592"/>
    <cellStyle name="Normal 11 6 3 4 2 3" xfId="9904"/>
    <cellStyle name="Normal 11 6 3 4 2 3 2" xfId="20137"/>
    <cellStyle name="Normal 11 6 3 4 2 3 2 2" xfId="51674"/>
    <cellStyle name="Normal 11 6 3 4 2 3 3" xfId="29432"/>
    <cellStyle name="Normal 11 6 3 4 2 3 4" xfId="41456"/>
    <cellStyle name="Normal 11 6 3 4 2 4" xfId="12681"/>
    <cellStyle name="Normal 11 6 3 4 2 4 2" xfId="22909"/>
    <cellStyle name="Normal 11 6 3 4 2 4 2 2" xfId="54446"/>
    <cellStyle name="Normal 11 6 3 4 2 4 3" xfId="32760"/>
    <cellStyle name="Normal 11 6 3 4 2 4 4" xfId="44228"/>
    <cellStyle name="Normal 11 6 3 4 2 5" xfId="15685"/>
    <cellStyle name="Normal 11 6 3 4 2 5 2" xfId="47224"/>
    <cellStyle name="Normal 11 6 3 4 2 6" xfId="26100"/>
    <cellStyle name="Normal 11 6 3 4 2 7" xfId="37020"/>
    <cellStyle name="Normal 11 6 3 4 3" xfId="6120"/>
    <cellStyle name="Normal 11 6 3 4 3 2" xfId="10828"/>
    <cellStyle name="Normal 11 6 3 4 3 2 2" xfId="21061"/>
    <cellStyle name="Normal 11 6 3 4 3 2 2 2" xfId="52598"/>
    <cellStyle name="Normal 11 6 3 4 3 2 3" xfId="30264"/>
    <cellStyle name="Normal 11 6 3 4 3 2 4" xfId="42380"/>
    <cellStyle name="Normal 11 6 3 4 3 3" xfId="13605"/>
    <cellStyle name="Normal 11 6 3 4 3 3 2" xfId="23833"/>
    <cellStyle name="Normal 11 6 3 4 3 3 2 2" xfId="55370"/>
    <cellStyle name="Normal 11 6 3 4 3 3 3" xfId="33592"/>
    <cellStyle name="Normal 11 6 3 4 3 3 4" xfId="45152"/>
    <cellStyle name="Normal 11 6 3 4 3 4" xfId="16609"/>
    <cellStyle name="Normal 11 6 3 4 3 4 2" xfId="48148"/>
    <cellStyle name="Normal 11 6 3 4 3 5" xfId="26932"/>
    <cellStyle name="Normal 11 6 3 4 3 6" xfId="37944"/>
    <cellStyle name="Normal 11 6 3 4 4" xfId="7183"/>
    <cellStyle name="Normal 11 6 3 4 4 2" xfId="17440"/>
    <cellStyle name="Normal 11 6 3 4 4 2 2" xfId="48977"/>
    <cellStyle name="Normal 11 6 3 4 4 3" xfId="28600"/>
    <cellStyle name="Normal 11 6 3 4 4 4" xfId="38760"/>
    <cellStyle name="Normal 11 6 3 4 5" xfId="8980"/>
    <cellStyle name="Normal 11 6 3 4 5 2" xfId="19213"/>
    <cellStyle name="Normal 11 6 3 4 5 2 2" xfId="50750"/>
    <cellStyle name="Normal 11 6 3 4 5 3" xfId="31928"/>
    <cellStyle name="Normal 11 6 3 4 5 4" xfId="40532"/>
    <cellStyle name="Normal 11 6 3 4 6" xfId="11757"/>
    <cellStyle name="Normal 11 6 3 4 6 2" xfId="21985"/>
    <cellStyle name="Normal 11 6 3 4 6 2 2" xfId="53522"/>
    <cellStyle name="Normal 11 6 3 4 6 3" xfId="43304"/>
    <cellStyle name="Normal 11 6 3 4 7" xfId="14750"/>
    <cellStyle name="Normal 11 6 3 4 7 2" xfId="46289"/>
    <cellStyle name="Normal 11 6 3 4 8" xfId="25268"/>
    <cellStyle name="Normal 11 6 3 4 9" xfId="36096"/>
    <cellStyle name="Normal 11 6 3 5" xfId="4728"/>
    <cellStyle name="Normal 11 6 3 5 2" xfId="7617"/>
    <cellStyle name="Normal 11 6 3 5 2 2" xfId="17857"/>
    <cellStyle name="Normal 11 6 3 5 2 2 2" xfId="30680"/>
    <cellStyle name="Normal 11 6 3 5 2 2 3" xfId="49394"/>
    <cellStyle name="Normal 11 6 3 5 2 3" xfId="14018"/>
    <cellStyle name="Normal 11 6 3 5 2 3 2" xfId="34008"/>
    <cellStyle name="Normal 11 6 3 5 2 3 3" xfId="45562"/>
    <cellStyle name="Normal 11 6 3 5 2 4" xfId="27348"/>
    <cellStyle name="Normal 11 6 3 5 2 5" xfId="39176"/>
    <cellStyle name="Normal 11 6 3 5 3" xfId="9442"/>
    <cellStyle name="Normal 11 6 3 5 3 2" xfId="19675"/>
    <cellStyle name="Normal 11 6 3 5 3 2 2" xfId="51212"/>
    <cellStyle name="Normal 11 6 3 5 3 3" xfId="29016"/>
    <cellStyle name="Normal 11 6 3 5 3 4" xfId="40994"/>
    <cellStyle name="Normal 11 6 3 5 4" xfId="12219"/>
    <cellStyle name="Normal 11 6 3 5 4 2" xfId="22447"/>
    <cellStyle name="Normal 11 6 3 5 4 2 2" xfId="53984"/>
    <cellStyle name="Normal 11 6 3 5 4 3" xfId="32344"/>
    <cellStyle name="Normal 11 6 3 5 4 4" xfId="43766"/>
    <cellStyle name="Normal 11 6 3 5 5" xfId="15222"/>
    <cellStyle name="Normal 11 6 3 5 5 2" xfId="46761"/>
    <cellStyle name="Normal 11 6 3 5 6" xfId="25684"/>
    <cellStyle name="Normal 11 6 3 5 7" xfId="36558"/>
    <cellStyle name="Normal 11 6 3 6" xfId="5656"/>
    <cellStyle name="Normal 11 6 3 6 2" xfId="10366"/>
    <cellStyle name="Normal 11 6 3 6 2 2" xfId="20599"/>
    <cellStyle name="Normal 11 6 3 6 2 2 2" xfId="52136"/>
    <cellStyle name="Normal 11 6 3 6 2 3" xfId="29848"/>
    <cellStyle name="Normal 11 6 3 6 2 4" xfId="41918"/>
    <cellStyle name="Normal 11 6 3 6 3" xfId="13143"/>
    <cellStyle name="Normal 11 6 3 6 3 2" xfId="23371"/>
    <cellStyle name="Normal 11 6 3 6 3 2 2" xfId="54908"/>
    <cellStyle name="Normal 11 6 3 6 3 3" xfId="33176"/>
    <cellStyle name="Normal 11 6 3 6 3 4" xfId="44690"/>
    <cellStyle name="Normal 11 6 3 6 4" xfId="16147"/>
    <cellStyle name="Normal 11 6 3 6 4 2" xfId="47686"/>
    <cellStyle name="Normal 11 6 3 6 5" xfId="26516"/>
    <cellStyle name="Normal 11 6 3 6 6" xfId="37482"/>
    <cellStyle name="Normal 11 6 3 7" xfId="6548"/>
    <cellStyle name="Normal 11 6 3 7 2" xfId="17014"/>
    <cellStyle name="Normal 11 6 3 7 2 2" xfId="48552"/>
    <cellStyle name="Normal 11 6 3 7 3" xfId="28182"/>
    <cellStyle name="Normal 11 6 3 7 4" xfId="38344"/>
    <cellStyle name="Normal 11 6 3 8" xfId="8515"/>
    <cellStyle name="Normal 11 6 3 8 2" xfId="18751"/>
    <cellStyle name="Normal 11 6 3 8 2 2" xfId="50288"/>
    <cellStyle name="Normal 11 6 3 8 3" xfId="31512"/>
    <cellStyle name="Normal 11 6 3 8 4" xfId="40070"/>
    <cellStyle name="Normal 11 6 3 9" xfId="11295"/>
    <cellStyle name="Normal 11 6 3 9 2" xfId="21523"/>
    <cellStyle name="Normal 11 6 3 9 2 2" xfId="53060"/>
    <cellStyle name="Normal 11 6 3 9 3" xfId="42842"/>
    <cellStyle name="Normal 11 6 4" xfId="1368"/>
    <cellStyle name="Normal 11 6 4 10" xfId="24853"/>
    <cellStyle name="Normal 11 6 4 11" xfId="35638"/>
    <cellStyle name="Normal 11 6 4 2" xfId="1369"/>
    <cellStyle name="Normal 11 6 4 2 10" xfId="35639"/>
    <cellStyle name="Normal 11 6 4 2 2" xfId="4133"/>
    <cellStyle name="Normal 11 6 4 2 2 2" xfId="5197"/>
    <cellStyle name="Normal 11 6 4 2 2 2 2" xfId="8245"/>
    <cellStyle name="Normal 11 6 4 2 2 2 2 2" xfId="18483"/>
    <cellStyle name="Normal 11 6 4 2 2 2 2 2 2" xfId="31306"/>
    <cellStyle name="Normal 11 6 4 2 2 2 2 2 3" xfId="50020"/>
    <cellStyle name="Normal 11 6 4 2 2 2 2 3" xfId="14589"/>
    <cellStyle name="Normal 11 6 4 2 2 2 2 3 2" xfId="34634"/>
    <cellStyle name="Normal 11 6 4 2 2 2 2 3 3" xfId="46128"/>
    <cellStyle name="Normal 11 6 4 2 2 2 2 4" xfId="27974"/>
    <cellStyle name="Normal 11 6 4 2 2 2 2 5" xfId="39802"/>
    <cellStyle name="Normal 11 6 4 2 2 2 3" xfId="9909"/>
    <cellStyle name="Normal 11 6 4 2 2 2 3 2" xfId="20142"/>
    <cellStyle name="Normal 11 6 4 2 2 2 3 2 2" xfId="51679"/>
    <cellStyle name="Normal 11 6 4 2 2 2 3 3" xfId="29642"/>
    <cellStyle name="Normal 11 6 4 2 2 2 3 4" xfId="41461"/>
    <cellStyle name="Normal 11 6 4 2 2 2 4" xfId="12686"/>
    <cellStyle name="Normal 11 6 4 2 2 2 4 2" xfId="22914"/>
    <cellStyle name="Normal 11 6 4 2 2 2 4 2 2" xfId="54451"/>
    <cellStyle name="Normal 11 6 4 2 2 2 4 3" xfId="32970"/>
    <cellStyle name="Normal 11 6 4 2 2 2 4 4" xfId="44233"/>
    <cellStyle name="Normal 11 6 4 2 2 2 5" xfId="15690"/>
    <cellStyle name="Normal 11 6 4 2 2 2 5 2" xfId="47229"/>
    <cellStyle name="Normal 11 6 4 2 2 2 6" xfId="26310"/>
    <cellStyle name="Normal 11 6 4 2 2 2 7" xfId="37025"/>
    <cellStyle name="Normal 11 6 4 2 2 3" xfId="6125"/>
    <cellStyle name="Normal 11 6 4 2 2 3 2" xfId="10833"/>
    <cellStyle name="Normal 11 6 4 2 2 3 2 2" xfId="21066"/>
    <cellStyle name="Normal 11 6 4 2 2 3 2 2 2" xfId="52603"/>
    <cellStyle name="Normal 11 6 4 2 2 3 2 3" xfId="30474"/>
    <cellStyle name="Normal 11 6 4 2 2 3 2 4" xfId="42385"/>
    <cellStyle name="Normal 11 6 4 2 2 3 3" xfId="13610"/>
    <cellStyle name="Normal 11 6 4 2 2 3 3 2" xfId="23838"/>
    <cellStyle name="Normal 11 6 4 2 2 3 3 2 2" xfId="55375"/>
    <cellStyle name="Normal 11 6 4 2 2 3 3 3" xfId="33802"/>
    <cellStyle name="Normal 11 6 4 2 2 3 3 4" xfId="45157"/>
    <cellStyle name="Normal 11 6 4 2 2 3 4" xfId="16614"/>
    <cellStyle name="Normal 11 6 4 2 2 3 4 2" xfId="48153"/>
    <cellStyle name="Normal 11 6 4 2 2 3 5" xfId="27142"/>
    <cellStyle name="Normal 11 6 4 2 2 3 6" xfId="37949"/>
    <cellStyle name="Normal 11 6 4 2 2 4" xfId="7406"/>
    <cellStyle name="Normal 11 6 4 2 2 4 2" xfId="17651"/>
    <cellStyle name="Normal 11 6 4 2 2 4 2 2" xfId="49188"/>
    <cellStyle name="Normal 11 6 4 2 2 4 3" xfId="28810"/>
    <cellStyle name="Normal 11 6 4 2 2 4 4" xfId="38970"/>
    <cellStyle name="Normal 11 6 4 2 2 5" xfId="8985"/>
    <cellStyle name="Normal 11 6 4 2 2 5 2" xfId="19218"/>
    <cellStyle name="Normal 11 6 4 2 2 5 2 2" xfId="50755"/>
    <cellStyle name="Normal 11 6 4 2 2 5 3" xfId="32138"/>
    <cellStyle name="Normal 11 6 4 2 2 5 4" xfId="40537"/>
    <cellStyle name="Normal 11 6 4 2 2 6" xfId="11762"/>
    <cellStyle name="Normal 11 6 4 2 2 6 2" xfId="21990"/>
    <cellStyle name="Normal 11 6 4 2 2 6 2 2" xfId="53527"/>
    <cellStyle name="Normal 11 6 4 2 2 6 3" xfId="43309"/>
    <cellStyle name="Normal 11 6 4 2 2 7" xfId="14755"/>
    <cellStyle name="Normal 11 6 4 2 2 7 2" xfId="46294"/>
    <cellStyle name="Normal 11 6 4 2 2 8" xfId="25478"/>
    <cellStyle name="Normal 11 6 4 2 2 9" xfId="36101"/>
    <cellStyle name="Normal 11 6 4 2 3" xfId="4733"/>
    <cellStyle name="Normal 11 6 4 2 3 2" xfId="7829"/>
    <cellStyle name="Normal 11 6 4 2 3 2 2" xfId="18067"/>
    <cellStyle name="Normal 11 6 4 2 3 2 2 2" xfId="30890"/>
    <cellStyle name="Normal 11 6 4 2 3 2 2 3" xfId="49604"/>
    <cellStyle name="Normal 11 6 4 2 3 2 3" xfId="24624"/>
    <cellStyle name="Normal 11 6 4 2 3 2 3 2" xfId="34218"/>
    <cellStyle name="Normal 11 6 4 2 3 2 3 3" xfId="56151"/>
    <cellStyle name="Normal 11 6 4 2 3 2 4" xfId="27558"/>
    <cellStyle name="Normal 11 6 4 2 3 2 5" xfId="39386"/>
    <cellStyle name="Normal 11 6 4 2 3 3" xfId="9447"/>
    <cellStyle name="Normal 11 6 4 2 3 3 2" xfId="19680"/>
    <cellStyle name="Normal 11 6 4 2 3 3 2 2" xfId="51217"/>
    <cellStyle name="Normal 11 6 4 2 3 3 3" xfId="29226"/>
    <cellStyle name="Normal 11 6 4 2 3 3 4" xfId="40999"/>
    <cellStyle name="Normal 11 6 4 2 3 4" xfId="12224"/>
    <cellStyle name="Normal 11 6 4 2 3 4 2" xfId="22452"/>
    <cellStyle name="Normal 11 6 4 2 3 4 2 2" xfId="53989"/>
    <cellStyle name="Normal 11 6 4 2 3 4 3" xfId="32554"/>
    <cellStyle name="Normal 11 6 4 2 3 4 4" xfId="43771"/>
    <cellStyle name="Normal 11 6 4 2 3 5" xfId="15227"/>
    <cellStyle name="Normal 11 6 4 2 3 5 2" xfId="46766"/>
    <cellStyle name="Normal 11 6 4 2 3 6" xfId="25894"/>
    <cellStyle name="Normal 11 6 4 2 3 7" xfId="36563"/>
    <cellStyle name="Normal 11 6 4 2 4" xfId="5661"/>
    <cellStyle name="Normal 11 6 4 2 4 2" xfId="10371"/>
    <cellStyle name="Normal 11 6 4 2 4 2 2" xfId="20604"/>
    <cellStyle name="Normal 11 6 4 2 4 2 2 2" xfId="52141"/>
    <cellStyle name="Normal 11 6 4 2 4 2 3" xfId="30058"/>
    <cellStyle name="Normal 11 6 4 2 4 2 4" xfId="41923"/>
    <cellStyle name="Normal 11 6 4 2 4 3" xfId="13148"/>
    <cellStyle name="Normal 11 6 4 2 4 3 2" xfId="23376"/>
    <cellStyle name="Normal 11 6 4 2 4 3 2 2" xfId="54913"/>
    <cellStyle name="Normal 11 6 4 2 4 3 3" xfId="33386"/>
    <cellStyle name="Normal 11 6 4 2 4 3 4" xfId="44695"/>
    <cellStyle name="Normal 11 6 4 2 4 4" xfId="16152"/>
    <cellStyle name="Normal 11 6 4 2 4 4 2" xfId="47691"/>
    <cellStyle name="Normal 11 6 4 2 4 5" xfId="26726"/>
    <cellStyle name="Normal 11 6 4 2 4 6" xfId="37487"/>
    <cellStyle name="Normal 11 6 4 2 5" xfId="6870"/>
    <cellStyle name="Normal 11 6 4 2 5 2" xfId="17229"/>
    <cellStyle name="Normal 11 6 4 2 5 2 2" xfId="48766"/>
    <cellStyle name="Normal 11 6 4 2 5 3" xfId="28392"/>
    <cellStyle name="Normal 11 6 4 2 5 4" xfId="38554"/>
    <cellStyle name="Normal 11 6 4 2 6" xfId="8520"/>
    <cellStyle name="Normal 11 6 4 2 6 2" xfId="18756"/>
    <cellStyle name="Normal 11 6 4 2 6 2 2" xfId="50293"/>
    <cellStyle name="Normal 11 6 4 2 6 3" xfId="31722"/>
    <cellStyle name="Normal 11 6 4 2 6 4" xfId="40075"/>
    <cellStyle name="Normal 11 6 4 2 7" xfId="11300"/>
    <cellStyle name="Normal 11 6 4 2 7 2" xfId="21528"/>
    <cellStyle name="Normal 11 6 4 2 7 2 2" xfId="53065"/>
    <cellStyle name="Normal 11 6 4 2 7 3" xfId="42847"/>
    <cellStyle name="Normal 11 6 4 2 8" xfId="14161"/>
    <cellStyle name="Normal 11 6 4 2 8 2" xfId="45705"/>
    <cellStyle name="Normal 11 6 4 2 9" xfId="25062"/>
    <cellStyle name="Normal 11 6 4 3" xfId="4132"/>
    <cellStyle name="Normal 11 6 4 3 2" xfId="5196"/>
    <cellStyle name="Normal 11 6 4 3 2 2" xfId="8037"/>
    <cellStyle name="Normal 11 6 4 3 2 2 2" xfId="18275"/>
    <cellStyle name="Normal 11 6 4 3 2 2 2 2" xfId="31098"/>
    <cellStyle name="Normal 11 6 4 3 2 2 2 3" xfId="49812"/>
    <cellStyle name="Normal 11 6 4 3 2 2 3" xfId="24698"/>
    <cellStyle name="Normal 11 6 4 3 2 2 3 2" xfId="34426"/>
    <cellStyle name="Normal 11 6 4 3 2 2 3 3" xfId="56225"/>
    <cellStyle name="Normal 11 6 4 3 2 2 4" xfId="27766"/>
    <cellStyle name="Normal 11 6 4 3 2 2 5" xfId="39594"/>
    <cellStyle name="Normal 11 6 4 3 2 3" xfId="9908"/>
    <cellStyle name="Normal 11 6 4 3 2 3 2" xfId="20141"/>
    <cellStyle name="Normal 11 6 4 3 2 3 2 2" xfId="51678"/>
    <cellStyle name="Normal 11 6 4 3 2 3 3" xfId="29434"/>
    <cellStyle name="Normal 11 6 4 3 2 3 4" xfId="41460"/>
    <cellStyle name="Normal 11 6 4 3 2 4" xfId="12685"/>
    <cellStyle name="Normal 11 6 4 3 2 4 2" xfId="22913"/>
    <cellStyle name="Normal 11 6 4 3 2 4 2 2" xfId="54450"/>
    <cellStyle name="Normal 11 6 4 3 2 4 3" xfId="32762"/>
    <cellStyle name="Normal 11 6 4 3 2 4 4" xfId="44232"/>
    <cellStyle name="Normal 11 6 4 3 2 5" xfId="15689"/>
    <cellStyle name="Normal 11 6 4 3 2 5 2" xfId="47228"/>
    <cellStyle name="Normal 11 6 4 3 2 6" xfId="26102"/>
    <cellStyle name="Normal 11 6 4 3 2 7" xfId="37024"/>
    <cellStyle name="Normal 11 6 4 3 3" xfId="6124"/>
    <cellStyle name="Normal 11 6 4 3 3 2" xfId="10832"/>
    <cellStyle name="Normal 11 6 4 3 3 2 2" xfId="21065"/>
    <cellStyle name="Normal 11 6 4 3 3 2 2 2" xfId="52602"/>
    <cellStyle name="Normal 11 6 4 3 3 2 3" xfId="30266"/>
    <cellStyle name="Normal 11 6 4 3 3 2 4" xfId="42384"/>
    <cellStyle name="Normal 11 6 4 3 3 3" xfId="13609"/>
    <cellStyle name="Normal 11 6 4 3 3 3 2" xfId="23837"/>
    <cellStyle name="Normal 11 6 4 3 3 3 2 2" xfId="55374"/>
    <cellStyle name="Normal 11 6 4 3 3 3 3" xfId="33594"/>
    <cellStyle name="Normal 11 6 4 3 3 3 4" xfId="45156"/>
    <cellStyle name="Normal 11 6 4 3 3 4" xfId="16613"/>
    <cellStyle name="Normal 11 6 4 3 3 4 2" xfId="48152"/>
    <cellStyle name="Normal 11 6 4 3 3 5" xfId="26934"/>
    <cellStyle name="Normal 11 6 4 3 3 6" xfId="37948"/>
    <cellStyle name="Normal 11 6 4 3 4" xfId="7185"/>
    <cellStyle name="Normal 11 6 4 3 4 2" xfId="17442"/>
    <cellStyle name="Normal 11 6 4 3 4 2 2" xfId="48979"/>
    <cellStyle name="Normal 11 6 4 3 4 3" xfId="28602"/>
    <cellStyle name="Normal 11 6 4 3 4 4" xfId="38762"/>
    <cellStyle name="Normal 11 6 4 3 5" xfId="8984"/>
    <cellStyle name="Normal 11 6 4 3 5 2" xfId="19217"/>
    <cellStyle name="Normal 11 6 4 3 5 2 2" xfId="50754"/>
    <cellStyle name="Normal 11 6 4 3 5 3" xfId="31930"/>
    <cellStyle name="Normal 11 6 4 3 5 4" xfId="40536"/>
    <cellStyle name="Normal 11 6 4 3 6" xfId="11761"/>
    <cellStyle name="Normal 11 6 4 3 6 2" xfId="21989"/>
    <cellStyle name="Normal 11 6 4 3 6 2 2" xfId="53526"/>
    <cellStyle name="Normal 11 6 4 3 6 3" xfId="43308"/>
    <cellStyle name="Normal 11 6 4 3 7" xfId="14754"/>
    <cellStyle name="Normal 11 6 4 3 7 2" xfId="46293"/>
    <cellStyle name="Normal 11 6 4 3 8" xfId="25270"/>
    <cellStyle name="Normal 11 6 4 3 9" xfId="36100"/>
    <cellStyle name="Normal 11 6 4 4" xfId="4732"/>
    <cellStyle name="Normal 11 6 4 4 2" xfId="7619"/>
    <cellStyle name="Normal 11 6 4 4 2 2" xfId="17859"/>
    <cellStyle name="Normal 11 6 4 4 2 2 2" xfId="30682"/>
    <cellStyle name="Normal 11 6 4 4 2 2 3" xfId="49396"/>
    <cellStyle name="Normal 11 6 4 4 2 3" xfId="24274"/>
    <cellStyle name="Normal 11 6 4 4 2 3 2" xfId="34010"/>
    <cellStyle name="Normal 11 6 4 4 2 3 3" xfId="55810"/>
    <cellStyle name="Normal 11 6 4 4 2 4" xfId="27350"/>
    <cellStyle name="Normal 11 6 4 4 2 5" xfId="39178"/>
    <cellStyle name="Normal 11 6 4 4 3" xfId="9446"/>
    <cellStyle name="Normal 11 6 4 4 3 2" xfId="19679"/>
    <cellStyle name="Normal 11 6 4 4 3 2 2" xfId="51216"/>
    <cellStyle name="Normal 11 6 4 4 3 3" xfId="29018"/>
    <cellStyle name="Normal 11 6 4 4 3 4" xfId="40998"/>
    <cellStyle name="Normal 11 6 4 4 4" xfId="12223"/>
    <cellStyle name="Normal 11 6 4 4 4 2" xfId="22451"/>
    <cellStyle name="Normal 11 6 4 4 4 2 2" xfId="53988"/>
    <cellStyle name="Normal 11 6 4 4 4 3" xfId="32346"/>
    <cellStyle name="Normal 11 6 4 4 4 4" xfId="43770"/>
    <cellStyle name="Normal 11 6 4 4 5" xfId="15226"/>
    <cellStyle name="Normal 11 6 4 4 5 2" xfId="46765"/>
    <cellStyle name="Normal 11 6 4 4 6" xfId="25686"/>
    <cellStyle name="Normal 11 6 4 4 7" xfId="36562"/>
    <cellStyle name="Normal 11 6 4 5" xfId="5660"/>
    <cellStyle name="Normal 11 6 4 5 2" xfId="10370"/>
    <cellStyle name="Normal 11 6 4 5 2 2" xfId="20603"/>
    <cellStyle name="Normal 11 6 4 5 2 2 2" xfId="52140"/>
    <cellStyle name="Normal 11 6 4 5 2 3" xfId="29850"/>
    <cellStyle name="Normal 11 6 4 5 2 4" xfId="41922"/>
    <cellStyle name="Normal 11 6 4 5 3" xfId="13147"/>
    <cellStyle name="Normal 11 6 4 5 3 2" xfId="23375"/>
    <cellStyle name="Normal 11 6 4 5 3 2 2" xfId="54912"/>
    <cellStyle name="Normal 11 6 4 5 3 3" xfId="33178"/>
    <cellStyle name="Normal 11 6 4 5 3 4" xfId="44694"/>
    <cellStyle name="Normal 11 6 4 5 4" xfId="16151"/>
    <cellStyle name="Normal 11 6 4 5 4 2" xfId="47690"/>
    <cellStyle name="Normal 11 6 4 5 5" xfId="26518"/>
    <cellStyle name="Normal 11 6 4 5 6" xfId="37486"/>
    <cellStyle name="Normal 11 6 4 6" xfId="6550"/>
    <cellStyle name="Normal 11 6 4 6 2" xfId="17016"/>
    <cellStyle name="Normal 11 6 4 6 2 2" xfId="48554"/>
    <cellStyle name="Normal 11 6 4 6 3" xfId="28184"/>
    <cellStyle name="Normal 11 6 4 6 4" xfId="38346"/>
    <cellStyle name="Normal 11 6 4 7" xfId="8519"/>
    <cellStyle name="Normal 11 6 4 7 2" xfId="18755"/>
    <cellStyle name="Normal 11 6 4 7 2 2" xfId="50292"/>
    <cellStyle name="Normal 11 6 4 7 3" xfId="31514"/>
    <cellStyle name="Normal 11 6 4 7 4" xfId="40074"/>
    <cellStyle name="Normal 11 6 4 8" xfId="11299"/>
    <cellStyle name="Normal 11 6 4 8 2" xfId="21527"/>
    <cellStyle name="Normal 11 6 4 8 2 2" xfId="53064"/>
    <cellStyle name="Normal 11 6 4 8 3" xfId="42846"/>
    <cellStyle name="Normal 11 6 4 9" xfId="14160"/>
    <cellStyle name="Normal 11 6 4 9 2" xfId="45704"/>
    <cellStyle name="Normal 11 6 5" xfId="1370"/>
    <cellStyle name="Normal 11 6 5 10" xfId="35640"/>
    <cellStyle name="Normal 11 6 5 2" xfId="4134"/>
    <cellStyle name="Normal 11 6 5 2 2" xfId="5198"/>
    <cellStyle name="Normal 11 6 5 2 2 2" xfId="8238"/>
    <cellStyle name="Normal 11 6 5 2 2 2 2" xfId="18476"/>
    <cellStyle name="Normal 11 6 5 2 2 2 2 2" xfId="31299"/>
    <cellStyle name="Normal 11 6 5 2 2 2 2 3" xfId="50013"/>
    <cellStyle name="Normal 11 6 5 2 2 2 3" xfId="24272"/>
    <cellStyle name="Normal 11 6 5 2 2 2 3 2" xfId="34627"/>
    <cellStyle name="Normal 11 6 5 2 2 2 3 3" xfId="55808"/>
    <cellStyle name="Normal 11 6 5 2 2 2 4" xfId="27967"/>
    <cellStyle name="Normal 11 6 5 2 2 2 5" xfId="39795"/>
    <cellStyle name="Normal 11 6 5 2 2 3" xfId="9910"/>
    <cellStyle name="Normal 11 6 5 2 2 3 2" xfId="20143"/>
    <cellStyle name="Normal 11 6 5 2 2 3 2 2" xfId="51680"/>
    <cellStyle name="Normal 11 6 5 2 2 3 3" xfId="29635"/>
    <cellStyle name="Normal 11 6 5 2 2 3 4" xfId="41462"/>
    <cellStyle name="Normal 11 6 5 2 2 4" xfId="12687"/>
    <cellStyle name="Normal 11 6 5 2 2 4 2" xfId="22915"/>
    <cellStyle name="Normal 11 6 5 2 2 4 2 2" xfId="54452"/>
    <cellStyle name="Normal 11 6 5 2 2 4 3" xfId="32963"/>
    <cellStyle name="Normal 11 6 5 2 2 4 4" xfId="44234"/>
    <cellStyle name="Normal 11 6 5 2 2 5" xfId="15691"/>
    <cellStyle name="Normal 11 6 5 2 2 5 2" xfId="47230"/>
    <cellStyle name="Normal 11 6 5 2 2 6" xfId="26303"/>
    <cellStyle name="Normal 11 6 5 2 2 7" xfId="37026"/>
    <cellStyle name="Normal 11 6 5 2 3" xfId="6126"/>
    <cellStyle name="Normal 11 6 5 2 3 2" xfId="10834"/>
    <cellStyle name="Normal 11 6 5 2 3 2 2" xfId="21067"/>
    <cellStyle name="Normal 11 6 5 2 3 2 2 2" xfId="52604"/>
    <cellStyle name="Normal 11 6 5 2 3 2 3" xfId="30467"/>
    <cellStyle name="Normal 11 6 5 2 3 2 4" xfId="42386"/>
    <cellStyle name="Normal 11 6 5 2 3 3" xfId="13611"/>
    <cellStyle name="Normal 11 6 5 2 3 3 2" xfId="23839"/>
    <cellStyle name="Normal 11 6 5 2 3 3 2 2" xfId="55376"/>
    <cellStyle name="Normal 11 6 5 2 3 3 3" xfId="33795"/>
    <cellStyle name="Normal 11 6 5 2 3 3 4" xfId="45158"/>
    <cellStyle name="Normal 11 6 5 2 3 4" xfId="16615"/>
    <cellStyle name="Normal 11 6 5 2 3 4 2" xfId="48154"/>
    <cellStyle name="Normal 11 6 5 2 3 5" xfId="27135"/>
    <cellStyle name="Normal 11 6 5 2 3 6" xfId="37950"/>
    <cellStyle name="Normal 11 6 5 2 4" xfId="7399"/>
    <cellStyle name="Normal 11 6 5 2 4 2" xfId="17644"/>
    <cellStyle name="Normal 11 6 5 2 4 2 2" xfId="49181"/>
    <cellStyle name="Normal 11 6 5 2 4 3" xfId="28803"/>
    <cellStyle name="Normal 11 6 5 2 4 4" xfId="38963"/>
    <cellStyle name="Normal 11 6 5 2 5" xfId="8986"/>
    <cellStyle name="Normal 11 6 5 2 5 2" xfId="19219"/>
    <cellStyle name="Normal 11 6 5 2 5 2 2" xfId="50756"/>
    <cellStyle name="Normal 11 6 5 2 5 3" xfId="32131"/>
    <cellStyle name="Normal 11 6 5 2 5 4" xfId="40538"/>
    <cellStyle name="Normal 11 6 5 2 6" xfId="11763"/>
    <cellStyle name="Normal 11 6 5 2 6 2" xfId="21991"/>
    <cellStyle name="Normal 11 6 5 2 6 2 2" xfId="53528"/>
    <cellStyle name="Normal 11 6 5 2 6 3" xfId="43310"/>
    <cellStyle name="Normal 11 6 5 2 7" xfId="14756"/>
    <cellStyle name="Normal 11 6 5 2 7 2" xfId="46295"/>
    <cellStyle name="Normal 11 6 5 2 8" xfId="25471"/>
    <cellStyle name="Normal 11 6 5 2 9" xfId="36102"/>
    <cellStyle name="Normal 11 6 5 3" xfId="4734"/>
    <cellStyle name="Normal 11 6 5 3 2" xfId="7822"/>
    <cellStyle name="Normal 11 6 5 3 2 2" xfId="18060"/>
    <cellStyle name="Normal 11 6 5 3 2 2 2" xfId="30883"/>
    <cellStyle name="Normal 11 6 5 3 2 2 3" xfId="49597"/>
    <cellStyle name="Normal 11 6 5 3 2 3" xfId="24428"/>
    <cellStyle name="Normal 11 6 5 3 2 3 2" xfId="34211"/>
    <cellStyle name="Normal 11 6 5 3 2 3 3" xfId="55960"/>
    <cellStyle name="Normal 11 6 5 3 2 4" xfId="27551"/>
    <cellStyle name="Normal 11 6 5 3 2 5" xfId="39379"/>
    <cellStyle name="Normal 11 6 5 3 3" xfId="9448"/>
    <cellStyle name="Normal 11 6 5 3 3 2" xfId="19681"/>
    <cellStyle name="Normal 11 6 5 3 3 2 2" xfId="51218"/>
    <cellStyle name="Normal 11 6 5 3 3 3" xfId="29219"/>
    <cellStyle name="Normal 11 6 5 3 3 4" xfId="41000"/>
    <cellStyle name="Normal 11 6 5 3 4" xfId="12225"/>
    <cellStyle name="Normal 11 6 5 3 4 2" xfId="22453"/>
    <cellStyle name="Normal 11 6 5 3 4 2 2" xfId="53990"/>
    <cellStyle name="Normal 11 6 5 3 4 3" xfId="32547"/>
    <cellStyle name="Normal 11 6 5 3 4 4" xfId="43772"/>
    <cellStyle name="Normal 11 6 5 3 5" xfId="15228"/>
    <cellStyle name="Normal 11 6 5 3 5 2" xfId="46767"/>
    <cellStyle name="Normal 11 6 5 3 6" xfId="25887"/>
    <cellStyle name="Normal 11 6 5 3 7" xfId="36564"/>
    <cellStyle name="Normal 11 6 5 4" xfId="5662"/>
    <cellStyle name="Normal 11 6 5 4 2" xfId="10372"/>
    <cellStyle name="Normal 11 6 5 4 2 2" xfId="20605"/>
    <cellStyle name="Normal 11 6 5 4 2 2 2" xfId="52142"/>
    <cellStyle name="Normal 11 6 5 4 2 3" xfId="30051"/>
    <cellStyle name="Normal 11 6 5 4 2 4" xfId="41924"/>
    <cellStyle name="Normal 11 6 5 4 3" xfId="13149"/>
    <cellStyle name="Normal 11 6 5 4 3 2" xfId="23377"/>
    <cellStyle name="Normal 11 6 5 4 3 2 2" xfId="54914"/>
    <cellStyle name="Normal 11 6 5 4 3 3" xfId="33379"/>
    <cellStyle name="Normal 11 6 5 4 3 4" xfId="44696"/>
    <cellStyle name="Normal 11 6 5 4 4" xfId="16153"/>
    <cellStyle name="Normal 11 6 5 4 4 2" xfId="47692"/>
    <cellStyle name="Normal 11 6 5 4 5" xfId="26719"/>
    <cellStyle name="Normal 11 6 5 4 6" xfId="37488"/>
    <cellStyle name="Normal 11 6 5 5" xfId="6863"/>
    <cellStyle name="Normal 11 6 5 5 2" xfId="17222"/>
    <cellStyle name="Normal 11 6 5 5 2 2" xfId="48759"/>
    <cellStyle name="Normal 11 6 5 5 3" xfId="28385"/>
    <cellStyle name="Normal 11 6 5 5 4" xfId="38547"/>
    <cellStyle name="Normal 11 6 5 6" xfId="8521"/>
    <cellStyle name="Normal 11 6 5 6 2" xfId="18757"/>
    <cellStyle name="Normal 11 6 5 6 2 2" xfId="50294"/>
    <cellStyle name="Normal 11 6 5 6 3" xfId="31715"/>
    <cellStyle name="Normal 11 6 5 6 4" xfId="40076"/>
    <cellStyle name="Normal 11 6 5 7" xfId="11301"/>
    <cellStyle name="Normal 11 6 5 7 2" xfId="21529"/>
    <cellStyle name="Normal 11 6 5 7 2 2" xfId="53066"/>
    <cellStyle name="Normal 11 6 5 7 3" xfId="42848"/>
    <cellStyle name="Normal 11 6 5 8" xfId="14162"/>
    <cellStyle name="Normal 11 6 5 8 2" xfId="45706"/>
    <cellStyle name="Normal 11 6 5 9" xfId="25055"/>
    <cellStyle name="Normal 11 6 6" xfId="3161"/>
    <cellStyle name="Normal 11 6 6 10" xfId="35936"/>
    <cellStyle name="Normal 11 6 6 2" xfId="4562"/>
    <cellStyle name="Normal 11 6 6 2 2" xfId="5494"/>
    <cellStyle name="Normal 11 6 6 2 2 2" xfId="10206"/>
    <cellStyle name="Normal 11 6 6 2 2 2 2" xfId="20439"/>
    <cellStyle name="Normal 11 6 6 2 2 2 2 2" xfId="51976"/>
    <cellStyle name="Normal 11 6 6 2 2 2 3" xfId="31091"/>
    <cellStyle name="Normal 11 6 6 2 2 2 4" xfId="41758"/>
    <cellStyle name="Normal 11 6 6 2 2 3" xfId="12983"/>
    <cellStyle name="Normal 11 6 6 2 2 3 2" xfId="23211"/>
    <cellStyle name="Normal 11 6 6 2 2 3 2 2" xfId="54748"/>
    <cellStyle name="Normal 11 6 6 2 2 3 3" xfId="34419"/>
    <cellStyle name="Normal 11 6 6 2 2 3 4" xfId="44530"/>
    <cellStyle name="Normal 11 6 6 2 2 4" xfId="15987"/>
    <cellStyle name="Normal 11 6 6 2 2 4 2" xfId="47526"/>
    <cellStyle name="Normal 11 6 6 2 2 5" xfId="27759"/>
    <cellStyle name="Normal 11 6 6 2 2 6" xfId="37322"/>
    <cellStyle name="Normal 11 6 6 2 3" xfId="6422"/>
    <cellStyle name="Normal 11 6 6 2 3 2" xfId="11130"/>
    <cellStyle name="Normal 11 6 6 2 3 2 2" xfId="21363"/>
    <cellStyle name="Normal 11 6 6 2 3 2 2 2" xfId="52900"/>
    <cellStyle name="Normal 11 6 6 2 3 2 3" xfId="42682"/>
    <cellStyle name="Normal 11 6 6 2 3 3" xfId="13907"/>
    <cellStyle name="Normal 11 6 6 2 3 3 2" xfId="24135"/>
    <cellStyle name="Normal 11 6 6 2 3 3 2 2" xfId="55672"/>
    <cellStyle name="Normal 11 6 6 2 3 3 3" xfId="45454"/>
    <cellStyle name="Normal 11 6 6 2 3 4" xfId="16911"/>
    <cellStyle name="Normal 11 6 6 2 3 4 2" xfId="48450"/>
    <cellStyle name="Normal 11 6 6 2 3 5" xfId="29427"/>
    <cellStyle name="Normal 11 6 6 2 3 6" xfId="38246"/>
    <cellStyle name="Normal 11 6 6 2 4" xfId="8030"/>
    <cellStyle name="Normal 11 6 6 2 4 2" xfId="18268"/>
    <cellStyle name="Normal 11 6 6 2 4 2 2" xfId="49805"/>
    <cellStyle name="Normal 11 6 6 2 4 3" xfId="32755"/>
    <cellStyle name="Normal 11 6 6 2 4 4" xfId="39587"/>
    <cellStyle name="Normal 11 6 6 2 5" xfId="9282"/>
    <cellStyle name="Normal 11 6 6 2 5 2" xfId="19515"/>
    <cellStyle name="Normal 11 6 6 2 5 2 2" xfId="51052"/>
    <cellStyle name="Normal 11 6 6 2 5 3" xfId="40834"/>
    <cellStyle name="Normal 11 6 6 2 6" xfId="12059"/>
    <cellStyle name="Normal 11 6 6 2 6 2" xfId="22287"/>
    <cellStyle name="Normal 11 6 6 2 6 2 2" xfId="53824"/>
    <cellStyle name="Normal 11 6 6 2 6 3" xfId="43606"/>
    <cellStyle name="Normal 11 6 6 2 7" xfId="15061"/>
    <cellStyle name="Normal 11 6 6 2 7 2" xfId="46600"/>
    <cellStyle name="Normal 11 6 6 2 8" xfId="26095"/>
    <cellStyle name="Normal 11 6 6 2 9" xfId="36398"/>
    <cellStyle name="Normal 11 6 6 3" xfId="5031"/>
    <cellStyle name="Normal 11 6 6 3 2" xfId="9744"/>
    <cellStyle name="Normal 11 6 6 3 2 2" xfId="19977"/>
    <cellStyle name="Normal 11 6 6 3 2 2 2" xfId="51514"/>
    <cellStyle name="Normal 11 6 6 3 2 3" xfId="30259"/>
    <cellStyle name="Normal 11 6 6 3 2 4" xfId="41296"/>
    <cellStyle name="Normal 11 6 6 3 3" xfId="12521"/>
    <cellStyle name="Normal 11 6 6 3 3 2" xfId="22749"/>
    <cellStyle name="Normal 11 6 6 3 3 2 2" xfId="54286"/>
    <cellStyle name="Normal 11 6 6 3 3 3" xfId="33587"/>
    <cellStyle name="Normal 11 6 6 3 3 4" xfId="44068"/>
    <cellStyle name="Normal 11 6 6 3 4" xfId="15525"/>
    <cellStyle name="Normal 11 6 6 3 4 2" xfId="47064"/>
    <cellStyle name="Normal 11 6 6 3 5" xfId="26927"/>
    <cellStyle name="Normal 11 6 6 3 6" xfId="36860"/>
    <cellStyle name="Normal 11 6 6 4" xfId="5960"/>
    <cellStyle name="Normal 11 6 6 4 2" xfId="10668"/>
    <cellStyle name="Normal 11 6 6 4 2 2" xfId="20901"/>
    <cellStyle name="Normal 11 6 6 4 2 2 2" xfId="52438"/>
    <cellStyle name="Normal 11 6 6 4 2 3" xfId="42220"/>
    <cellStyle name="Normal 11 6 6 4 3" xfId="13445"/>
    <cellStyle name="Normal 11 6 6 4 3 2" xfId="23673"/>
    <cellStyle name="Normal 11 6 6 4 3 2 2" xfId="55210"/>
    <cellStyle name="Normal 11 6 6 4 3 3" xfId="44992"/>
    <cellStyle name="Normal 11 6 6 4 4" xfId="16449"/>
    <cellStyle name="Normal 11 6 6 4 4 2" xfId="47988"/>
    <cellStyle name="Normal 11 6 6 4 5" xfId="28595"/>
    <cellStyle name="Normal 11 6 6 4 6" xfId="37784"/>
    <cellStyle name="Normal 11 6 6 5" xfId="7178"/>
    <cellStyle name="Normal 11 6 6 5 2" xfId="17435"/>
    <cellStyle name="Normal 11 6 6 5 2 2" xfId="48972"/>
    <cellStyle name="Normal 11 6 6 5 3" xfId="31923"/>
    <cellStyle name="Normal 11 6 6 5 4" xfId="38755"/>
    <cellStyle name="Normal 11 6 6 6" xfId="8818"/>
    <cellStyle name="Normal 11 6 6 6 2" xfId="19053"/>
    <cellStyle name="Normal 11 6 6 6 2 2" xfId="50590"/>
    <cellStyle name="Normal 11 6 6 6 3" xfId="40372"/>
    <cellStyle name="Normal 11 6 6 7" xfId="11597"/>
    <cellStyle name="Normal 11 6 6 7 2" xfId="21825"/>
    <cellStyle name="Normal 11 6 6 7 2 2" xfId="53362"/>
    <cellStyle name="Normal 11 6 6 7 3" xfId="43144"/>
    <cellStyle name="Normal 11 6 6 8" xfId="14550"/>
    <cellStyle name="Normal 11 6 6 8 2" xfId="46089"/>
    <cellStyle name="Normal 11 6 6 9" xfId="25263"/>
    <cellStyle name="Normal 11 6 7" xfId="4119"/>
    <cellStyle name="Normal 11 6 7 2" xfId="5183"/>
    <cellStyle name="Normal 11 6 7 2 2" xfId="9895"/>
    <cellStyle name="Normal 11 6 7 2 2 2" xfId="20128"/>
    <cellStyle name="Normal 11 6 7 2 2 2 2" xfId="51665"/>
    <cellStyle name="Normal 11 6 7 2 2 3" xfId="30675"/>
    <cellStyle name="Normal 11 6 7 2 2 4" xfId="41447"/>
    <cellStyle name="Normal 11 6 7 2 3" xfId="12672"/>
    <cellStyle name="Normal 11 6 7 2 3 2" xfId="22900"/>
    <cellStyle name="Normal 11 6 7 2 3 2 2" xfId="54437"/>
    <cellStyle name="Normal 11 6 7 2 3 3" xfId="34003"/>
    <cellStyle name="Normal 11 6 7 2 3 4" xfId="44219"/>
    <cellStyle name="Normal 11 6 7 2 4" xfId="15676"/>
    <cellStyle name="Normal 11 6 7 2 4 2" xfId="47215"/>
    <cellStyle name="Normal 11 6 7 2 5" xfId="27343"/>
    <cellStyle name="Normal 11 6 7 2 6" xfId="37011"/>
    <cellStyle name="Normal 11 6 7 3" xfId="6111"/>
    <cellStyle name="Normal 11 6 7 3 2" xfId="10819"/>
    <cellStyle name="Normal 11 6 7 3 2 2" xfId="21052"/>
    <cellStyle name="Normal 11 6 7 3 2 2 2" xfId="52589"/>
    <cellStyle name="Normal 11 6 7 3 2 3" xfId="42371"/>
    <cellStyle name="Normal 11 6 7 3 3" xfId="13596"/>
    <cellStyle name="Normal 11 6 7 3 3 2" xfId="23824"/>
    <cellStyle name="Normal 11 6 7 3 3 2 2" xfId="55361"/>
    <cellStyle name="Normal 11 6 7 3 3 3" xfId="45143"/>
    <cellStyle name="Normal 11 6 7 3 4" xfId="16600"/>
    <cellStyle name="Normal 11 6 7 3 4 2" xfId="48139"/>
    <cellStyle name="Normal 11 6 7 3 5" xfId="29011"/>
    <cellStyle name="Normal 11 6 7 3 6" xfId="37935"/>
    <cellStyle name="Normal 11 6 7 4" xfId="7612"/>
    <cellStyle name="Normal 11 6 7 4 2" xfId="17852"/>
    <cellStyle name="Normal 11 6 7 4 2 2" xfId="49389"/>
    <cellStyle name="Normal 11 6 7 4 3" xfId="32339"/>
    <cellStyle name="Normal 11 6 7 4 4" xfId="39171"/>
    <cellStyle name="Normal 11 6 7 5" xfId="8971"/>
    <cellStyle name="Normal 11 6 7 5 2" xfId="19204"/>
    <cellStyle name="Normal 11 6 7 5 2 2" xfId="50741"/>
    <cellStyle name="Normal 11 6 7 5 3" xfId="40523"/>
    <cellStyle name="Normal 11 6 7 6" xfId="11748"/>
    <cellStyle name="Normal 11 6 7 6 2" xfId="21976"/>
    <cellStyle name="Normal 11 6 7 6 2 2" xfId="53513"/>
    <cellStyle name="Normal 11 6 7 6 3" xfId="43295"/>
    <cellStyle name="Normal 11 6 7 7" xfId="14741"/>
    <cellStyle name="Normal 11 6 7 7 2" xfId="46280"/>
    <cellStyle name="Normal 11 6 7 8" xfId="25679"/>
    <cellStyle name="Normal 11 6 7 9" xfId="36087"/>
    <cellStyle name="Normal 11 6 8" xfId="4719"/>
    <cellStyle name="Normal 11 6 8 2" xfId="9433"/>
    <cellStyle name="Normal 11 6 8 2 2" xfId="19666"/>
    <cellStyle name="Normal 11 6 8 2 2 2" xfId="51203"/>
    <cellStyle name="Normal 11 6 8 2 3" xfId="29843"/>
    <cellStyle name="Normal 11 6 8 2 4" xfId="40985"/>
    <cellStyle name="Normal 11 6 8 3" xfId="12210"/>
    <cellStyle name="Normal 11 6 8 3 2" xfId="22438"/>
    <cellStyle name="Normal 11 6 8 3 2 2" xfId="53975"/>
    <cellStyle name="Normal 11 6 8 3 3" xfId="33171"/>
    <cellStyle name="Normal 11 6 8 3 4" xfId="43757"/>
    <cellStyle name="Normal 11 6 8 4" xfId="15213"/>
    <cellStyle name="Normal 11 6 8 4 2" xfId="46752"/>
    <cellStyle name="Normal 11 6 8 5" xfId="26511"/>
    <cellStyle name="Normal 11 6 8 6" xfId="36549"/>
    <cellStyle name="Normal 11 6 9" xfId="5647"/>
    <cellStyle name="Normal 11 6 9 2" xfId="10357"/>
    <cellStyle name="Normal 11 6 9 2 2" xfId="20590"/>
    <cellStyle name="Normal 11 6 9 2 2 2" xfId="52127"/>
    <cellStyle name="Normal 11 6 9 2 3" xfId="41909"/>
    <cellStyle name="Normal 11 6 9 3" xfId="13134"/>
    <cellStyle name="Normal 11 6 9 3 2" xfId="23362"/>
    <cellStyle name="Normal 11 6 9 3 2 2" xfId="54899"/>
    <cellStyle name="Normal 11 6 9 3 3" xfId="44681"/>
    <cellStyle name="Normal 11 6 9 4" xfId="16138"/>
    <cellStyle name="Normal 11 6 9 4 2" xfId="47677"/>
    <cellStyle name="Normal 11 6 9 5" xfId="28177"/>
    <cellStyle name="Normal 11 6 9 6" xfId="37473"/>
    <cellStyle name="Normal 11 7" xfId="1371"/>
    <cellStyle name="Normal 11 7 2" xfId="1372"/>
    <cellStyle name="Normal 11 7 2 2" xfId="4135"/>
    <cellStyle name="Normal 11 7 3" xfId="1373"/>
    <cellStyle name="Normal 11 7 3 10" xfId="24854"/>
    <cellStyle name="Normal 11 7 3 11" xfId="35641"/>
    <cellStyle name="Normal 11 7 3 2" xfId="1374"/>
    <cellStyle name="Normal 11 7 3 2 10" xfId="35642"/>
    <cellStyle name="Normal 11 7 3 2 2" xfId="4137"/>
    <cellStyle name="Normal 11 7 3 2 2 2" xfId="5200"/>
    <cellStyle name="Normal 11 7 3 2 2 2 2" xfId="8246"/>
    <cellStyle name="Normal 11 7 3 2 2 2 2 2" xfId="18484"/>
    <cellStyle name="Normal 11 7 3 2 2 2 2 2 2" xfId="31307"/>
    <cellStyle name="Normal 11 7 3 2 2 2 2 2 3" xfId="50021"/>
    <cellStyle name="Normal 11 7 3 2 2 2 2 3" xfId="24496"/>
    <cellStyle name="Normal 11 7 3 2 2 2 2 3 2" xfId="34635"/>
    <cellStyle name="Normal 11 7 3 2 2 2 2 3 3" xfId="56028"/>
    <cellStyle name="Normal 11 7 3 2 2 2 2 4" xfId="27975"/>
    <cellStyle name="Normal 11 7 3 2 2 2 2 5" xfId="39803"/>
    <cellStyle name="Normal 11 7 3 2 2 2 3" xfId="9912"/>
    <cellStyle name="Normal 11 7 3 2 2 2 3 2" xfId="20145"/>
    <cellStyle name="Normal 11 7 3 2 2 2 3 2 2" xfId="51682"/>
    <cellStyle name="Normal 11 7 3 2 2 2 3 3" xfId="29643"/>
    <cellStyle name="Normal 11 7 3 2 2 2 3 4" xfId="41464"/>
    <cellStyle name="Normal 11 7 3 2 2 2 4" xfId="12689"/>
    <cellStyle name="Normal 11 7 3 2 2 2 4 2" xfId="22917"/>
    <cellStyle name="Normal 11 7 3 2 2 2 4 2 2" xfId="54454"/>
    <cellStyle name="Normal 11 7 3 2 2 2 4 3" xfId="32971"/>
    <cellStyle name="Normal 11 7 3 2 2 2 4 4" xfId="44236"/>
    <cellStyle name="Normal 11 7 3 2 2 2 5" xfId="15693"/>
    <cellStyle name="Normal 11 7 3 2 2 2 5 2" xfId="47232"/>
    <cellStyle name="Normal 11 7 3 2 2 2 6" xfId="26311"/>
    <cellStyle name="Normal 11 7 3 2 2 2 7" xfId="37028"/>
    <cellStyle name="Normal 11 7 3 2 2 3" xfId="6128"/>
    <cellStyle name="Normal 11 7 3 2 2 3 2" xfId="10836"/>
    <cellStyle name="Normal 11 7 3 2 2 3 2 2" xfId="21069"/>
    <cellStyle name="Normal 11 7 3 2 2 3 2 2 2" xfId="52606"/>
    <cellStyle name="Normal 11 7 3 2 2 3 2 3" xfId="30475"/>
    <cellStyle name="Normal 11 7 3 2 2 3 2 4" xfId="42388"/>
    <cellStyle name="Normal 11 7 3 2 2 3 3" xfId="13613"/>
    <cellStyle name="Normal 11 7 3 2 2 3 3 2" xfId="23841"/>
    <cellStyle name="Normal 11 7 3 2 2 3 3 2 2" xfId="55378"/>
    <cellStyle name="Normal 11 7 3 2 2 3 3 3" xfId="33803"/>
    <cellStyle name="Normal 11 7 3 2 2 3 3 4" xfId="45160"/>
    <cellStyle name="Normal 11 7 3 2 2 3 4" xfId="16617"/>
    <cellStyle name="Normal 11 7 3 2 2 3 4 2" xfId="48156"/>
    <cellStyle name="Normal 11 7 3 2 2 3 5" xfId="27143"/>
    <cellStyle name="Normal 11 7 3 2 2 3 6" xfId="37952"/>
    <cellStyle name="Normal 11 7 3 2 2 4" xfId="7407"/>
    <cellStyle name="Normal 11 7 3 2 2 4 2" xfId="17652"/>
    <cellStyle name="Normal 11 7 3 2 2 4 2 2" xfId="49189"/>
    <cellStyle name="Normal 11 7 3 2 2 4 3" xfId="28811"/>
    <cellStyle name="Normal 11 7 3 2 2 4 4" xfId="38971"/>
    <cellStyle name="Normal 11 7 3 2 2 5" xfId="8988"/>
    <cellStyle name="Normal 11 7 3 2 2 5 2" xfId="19221"/>
    <cellStyle name="Normal 11 7 3 2 2 5 2 2" xfId="50758"/>
    <cellStyle name="Normal 11 7 3 2 2 5 3" xfId="32139"/>
    <cellStyle name="Normal 11 7 3 2 2 5 4" xfId="40540"/>
    <cellStyle name="Normal 11 7 3 2 2 6" xfId="11765"/>
    <cellStyle name="Normal 11 7 3 2 2 6 2" xfId="21993"/>
    <cellStyle name="Normal 11 7 3 2 2 6 2 2" xfId="53530"/>
    <cellStyle name="Normal 11 7 3 2 2 6 3" xfId="43312"/>
    <cellStyle name="Normal 11 7 3 2 2 7" xfId="14758"/>
    <cellStyle name="Normal 11 7 3 2 2 7 2" xfId="46297"/>
    <cellStyle name="Normal 11 7 3 2 2 8" xfId="25479"/>
    <cellStyle name="Normal 11 7 3 2 2 9" xfId="36104"/>
    <cellStyle name="Normal 11 7 3 2 3" xfId="4736"/>
    <cellStyle name="Normal 11 7 3 2 3 2" xfId="7830"/>
    <cellStyle name="Normal 11 7 3 2 3 2 2" xfId="18068"/>
    <cellStyle name="Normal 11 7 3 2 3 2 2 2" xfId="30891"/>
    <cellStyle name="Normal 11 7 3 2 3 2 2 3" xfId="49605"/>
    <cellStyle name="Normal 11 7 3 2 3 2 3" xfId="24361"/>
    <cellStyle name="Normal 11 7 3 2 3 2 3 2" xfId="34219"/>
    <cellStyle name="Normal 11 7 3 2 3 2 3 3" xfId="55893"/>
    <cellStyle name="Normal 11 7 3 2 3 2 4" xfId="27559"/>
    <cellStyle name="Normal 11 7 3 2 3 2 5" xfId="39387"/>
    <cellStyle name="Normal 11 7 3 2 3 3" xfId="9450"/>
    <cellStyle name="Normal 11 7 3 2 3 3 2" xfId="19683"/>
    <cellStyle name="Normal 11 7 3 2 3 3 2 2" xfId="51220"/>
    <cellStyle name="Normal 11 7 3 2 3 3 3" xfId="29227"/>
    <cellStyle name="Normal 11 7 3 2 3 3 4" xfId="41002"/>
    <cellStyle name="Normal 11 7 3 2 3 4" xfId="12227"/>
    <cellStyle name="Normal 11 7 3 2 3 4 2" xfId="22455"/>
    <cellStyle name="Normal 11 7 3 2 3 4 2 2" xfId="53992"/>
    <cellStyle name="Normal 11 7 3 2 3 4 3" xfId="32555"/>
    <cellStyle name="Normal 11 7 3 2 3 4 4" xfId="43774"/>
    <cellStyle name="Normal 11 7 3 2 3 5" xfId="15230"/>
    <cellStyle name="Normal 11 7 3 2 3 5 2" xfId="46769"/>
    <cellStyle name="Normal 11 7 3 2 3 6" xfId="25895"/>
    <cellStyle name="Normal 11 7 3 2 3 7" xfId="36566"/>
    <cellStyle name="Normal 11 7 3 2 4" xfId="5664"/>
    <cellStyle name="Normal 11 7 3 2 4 2" xfId="10374"/>
    <cellStyle name="Normal 11 7 3 2 4 2 2" xfId="20607"/>
    <cellStyle name="Normal 11 7 3 2 4 2 2 2" xfId="52144"/>
    <cellStyle name="Normal 11 7 3 2 4 2 3" xfId="30059"/>
    <cellStyle name="Normal 11 7 3 2 4 2 4" xfId="41926"/>
    <cellStyle name="Normal 11 7 3 2 4 3" xfId="13151"/>
    <cellStyle name="Normal 11 7 3 2 4 3 2" xfId="23379"/>
    <cellStyle name="Normal 11 7 3 2 4 3 2 2" xfId="54916"/>
    <cellStyle name="Normal 11 7 3 2 4 3 3" xfId="33387"/>
    <cellStyle name="Normal 11 7 3 2 4 3 4" xfId="44698"/>
    <cellStyle name="Normal 11 7 3 2 4 4" xfId="16155"/>
    <cellStyle name="Normal 11 7 3 2 4 4 2" xfId="47694"/>
    <cellStyle name="Normal 11 7 3 2 4 5" xfId="26727"/>
    <cellStyle name="Normal 11 7 3 2 4 6" xfId="37490"/>
    <cellStyle name="Normal 11 7 3 2 5" xfId="6872"/>
    <cellStyle name="Normal 11 7 3 2 5 2" xfId="17230"/>
    <cellStyle name="Normal 11 7 3 2 5 2 2" xfId="48767"/>
    <cellStyle name="Normal 11 7 3 2 5 3" xfId="28393"/>
    <cellStyle name="Normal 11 7 3 2 5 4" xfId="38555"/>
    <cellStyle name="Normal 11 7 3 2 6" xfId="8523"/>
    <cellStyle name="Normal 11 7 3 2 6 2" xfId="18759"/>
    <cellStyle name="Normal 11 7 3 2 6 2 2" xfId="50296"/>
    <cellStyle name="Normal 11 7 3 2 6 3" xfId="31723"/>
    <cellStyle name="Normal 11 7 3 2 6 4" xfId="40078"/>
    <cellStyle name="Normal 11 7 3 2 7" xfId="11303"/>
    <cellStyle name="Normal 11 7 3 2 7 2" xfId="21531"/>
    <cellStyle name="Normal 11 7 3 2 7 2 2" xfId="53068"/>
    <cellStyle name="Normal 11 7 3 2 7 3" xfId="42850"/>
    <cellStyle name="Normal 11 7 3 2 8" xfId="14164"/>
    <cellStyle name="Normal 11 7 3 2 8 2" xfId="45708"/>
    <cellStyle name="Normal 11 7 3 2 9" xfId="25063"/>
    <cellStyle name="Normal 11 7 3 3" xfId="4136"/>
    <cellStyle name="Normal 11 7 3 3 2" xfId="5199"/>
    <cellStyle name="Normal 11 7 3 3 2 2" xfId="8038"/>
    <cellStyle name="Normal 11 7 3 3 2 2 2" xfId="18276"/>
    <cellStyle name="Normal 11 7 3 3 2 2 2 2" xfId="31099"/>
    <cellStyle name="Normal 11 7 3 3 2 2 2 3" xfId="49813"/>
    <cellStyle name="Normal 11 7 3 3 2 2 3" xfId="24640"/>
    <cellStyle name="Normal 11 7 3 3 2 2 3 2" xfId="34427"/>
    <cellStyle name="Normal 11 7 3 3 2 2 3 3" xfId="56167"/>
    <cellStyle name="Normal 11 7 3 3 2 2 4" xfId="27767"/>
    <cellStyle name="Normal 11 7 3 3 2 2 5" xfId="39595"/>
    <cellStyle name="Normal 11 7 3 3 2 3" xfId="9911"/>
    <cellStyle name="Normal 11 7 3 3 2 3 2" xfId="20144"/>
    <cellStyle name="Normal 11 7 3 3 2 3 2 2" xfId="51681"/>
    <cellStyle name="Normal 11 7 3 3 2 3 3" xfId="29435"/>
    <cellStyle name="Normal 11 7 3 3 2 3 4" xfId="41463"/>
    <cellStyle name="Normal 11 7 3 3 2 4" xfId="12688"/>
    <cellStyle name="Normal 11 7 3 3 2 4 2" xfId="22916"/>
    <cellStyle name="Normal 11 7 3 3 2 4 2 2" xfId="54453"/>
    <cellStyle name="Normal 11 7 3 3 2 4 3" xfId="32763"/>
    <cellStyle name="Normal 11 7 3 3 2 4 4" xfId="44235"/>
    <cellStyle name="Normal 11 7 3 3 2 5" xfId="15692"/>
    <cellStyle name="Normal 11 7 3 3 2 5 2" xfId="47231"/>
    <cellStyle name="Normal 11 7 3 3 2 6" xfId="26103"/>
    <cellStyle name="Normal 11 7 3 3 2 7" xfId="37027"/>
    <cellStyle name="Normal 11 7 3 3 3" xfId="6127"/>
    <cellStyle name="Normal 11 7 3 3 3 2" xfId="10835"/>
    <cellStyle name="Normal 11 7 3 3 3 2 2" xfId="21068"/>
    <cellStyle name="Normal 11 7 3 3 3 2 2 2" xfId="52605"/>
    <cellStyle name="Normal 11 7 3 3 3 2 3" xfId="30267"/>
    <cellStyle name="Normal 11 7 3 3 3 2 4" xfId="42387"/>
    <cellStyle name="Normal 11 7 3 3 3 3" xfId="13612"/>
    <cellStyle name="Normal 11 7 3 3 3 3 2" xfId="23840"/>
    <cellStyle name="Normal 11 7 3 3 3 3 2 2" xfId="55377"/>
    <cellStyle name="Normal 11 7 3 3 3 3 3" xfId="33595"/>
    <cellStyle name="Normal 11 7 3 3 3 3 4" xfId="45159"/>
    <cellStyle name="Normal 11 7 3 3 3 4" xfId="16616"/>
    <cellStyle name="Normal 11 7 3 3 3 4 2" xfId="48155"/>
    <cellStyle name="Normal 11 7 3 3 3 5" xfId="26935"/>
    <cellStyle name="Normal 11 7 3 3 3 6" xfId="37951"/>
    <cellStyle name="Normal 11 7 3 3 4" xfId="7186"/>
    <cellStyle name="Normal 11 7 3 3 4 2" xfId="17443"/>
    <cellStyle name="Normal 11 7 3 3 4 2 2" xfId="48980"/>
    <cellStyle name="Normal 11 7 3 3 4 3" xfId="28603"/>
    <cellStyle name="Normal 11 7 3 3 4 4" xfId="38763"/>
    <cellStyle name="Normal 11 7 3 3 5" xfId="8987"/>
    <cellStyle name="Normal 11 7 3 3 5 2" xfId="19220"/>
    <cellStyle name="Normal 11 7 3 3 5 2 2" xfId="50757"/>
    <cellStyle name="Normal 11 7 3 3 5 3" xfId="31931"/>
    <cellStyle name="Normal 11 7 3 3 5 4" xfId="40539"/>
    <cellStyle name="Normal 11 7 3 3 6" xfId="11764"/>
    <cellStyle name="Normal 11 7 3 3 6 2" xfId="21992"/>
    <cellStyle name="Normal 11 7 3 3 6 2 2" xfId="53529"/>
    <cellStyle name="Normal 11 7 3 3 6 3" xfId="43311"/>
    <cellStyle name="Normal 11 7 3 3 7" xfId="14757"/>
    <cellStyle name="Normal 11 7 3 3 7 2" xfId="46296"/>
    <cellStyle name="Normal 11 7 3 3 8" xfId="25271"/>
    <cellStyle name="Normal 11 7 3 3 9" xfId="36103"/>
    <cellStyle name="Normal 11 7 3 4" xfId="4735"/>
    <cellStyle name="Normal 11 7 3 4 2" xfId="7620"/>
    <cellStyle name="Normal 11 7 3 4 2 2" xfId="17860"/>
    <cellStyle name="Normal 11 7 3 4 2 2 2" xfId="30683"/>
    <cellStyle name="Normal 11 7 3 4 2 2 3" xfId="49397"/>
    <cellStyle name="Normal 11 7 3 4 2 3" xfId="24222"/>
    <cellStyle name="Normal 11 7 3 4 2 3 2" xfId="34011"/>
    <cellStyle name="Normal 11 7 3 4 2 3 3" xfId="55758"/>
    <cellStyle name="Normal 11 7 3 4 2 4" xfId="27351"/>
    <cellStyle name="Normal 11 7 3 4 2 5" xfId="39179"/>
    <cellStyle name="Normal 11 7 3 4 3" xfId="9449"/>
    <cellStyle name="Normal 11 7 3 4 3 2" xfId="19682"/>
    <cellStyle name="Normal 11 7 3 4 3 2 2" xfId="51219"/>
    <cellStyle name="Normal 11 7 3 4 3 3" xfId="29019"/>
    <cellStyle name="Normal 11 7 3 4 3 4" xfId="41001"/>
    <cellStyle name="Normal 11 7 3 4 4" xfId="12226"/>
    <cellStyle name="Normal 11 7 3 4 4 2" xfId="22454"/>
    <cellStyle name="Normal 11 7 3 4 4 2 2" xfId="53991"/>
    <cellStyle name="Normal 11 7 3 4 4 3" xfId="32347"/>
    <cellStyle name="Normal 11 7 3 4 4 4" xfId="43773"/>
    <cellStyle name="Normal 11 7 3 4 5" xfId="15229"/>
    <cellStyle name="Normal 11 7 3 4 5 2" xfId="46768"/>
    <cellStyle name="Normal 11 7 3 4 6" xfId="25687"/>
    <cellStyle name="Normal 11 7 3 4 7" xfId="36565"/>
    <cellStyle name="Normal 11 7 3 5" xfId="5663"/>
    <cellStyle name="Normal 11 7 3 5 2" xfId="10373"/>
    <cellStyle name="Normal 11 7 3 5 2 2" xfId="20606"/>
    <cellStyle name="Normal 11 7 3 5 2 2 2" xfId="52143"/>
    <cellStyle name="Normal 11 7 3 5 2 3" xfId="29851"/>
    <cellStyle name="Normal 11 7 3 5 2 4" xfId="41925"/>
    <cellStyle name="Normal 11 7 3 5 3" xfId="13150"/>
    <cellStyle name="Normal 11 7 3 5 3 2" xfId="23378"/>
    <cellStyle name="Normal 11 7 3 5 3 2 2" xfId="54915"/>
    <cellStyle name="Normal 11 7 3 5 3 3" xfId="33179"/>
    <cellStyle name="Normal 11 7 3 5 3 4" xfId="44697"/>
    <cellStyle name="Normal 11 7 3 5 4" xfId="16154"/>
    <cellStyle name="Normal 11 7 3 5 4 2" xfId="47693"/>
    <cellStyle name="Normal 11 7 3 5 5" xfId="26519"/>
    <cellStyle name="Normal 11 7 3 5 6" xfId="37489"/>
    <cellStyle name="Normal 11 7 3 6" xfId="6551"/>
    <cellStyle name="Normal 11 7 3 6 2" xfId="17017"/>
    <cellStyle name="Normal 11 7 3 6 2 2" xfId="48555"/>
    <cellStyle name="Normal 11 7 3 6 3" xfId="28185"/>
    <cellStyle name="Normal 11 7 3 6 4" xfId="38347"/>
    <cellStyle name="Normal 11 7 3 7" xfId="8522"/>
    <cellStyle name="Normal 11 7 3 7 2" xfId="18758"/>
    <cellStyle name="Normal 11 7 3 7 2 2" xfId="50295"/>
    <cellStyle name="Normal 11 7 3 7 3" xfId="31515"/>
    <cellStyle name="Normal 11 7 3 7 4" xfId="40077"/>
    <cellStyle name="Normal 11 7 3 8" xfId="11302"/>
    <cellStyle name="Normal 11 7 3 8 2" xfId="21530"/>
    <cellStyle name="Normal 11 7 3 8 2 2" xfId="53067"/>
    <cellStyle name="Normal 11 7 3 8 3" xfId="42849"/>
    <cellStyle name="Normal 11 7 3 9" xfId="14163"/>
    <cellStyle name="Normal 11 7 3 9 2" xfId="45707"/>
    <cellStyle name="Normal 11 7 4" xfId="1375"/>
    <cellStyle name="Normal 11 7 4 10" xfId="35643"/>
    <cellStyle name="Normal 11 7 4 2" xfId="4138"/>
    <cellStyle name="Normal 11 7 4 2 2" xfId="5201"/>
    <cellStyle name="Normal 11 7 4 2 2 2" xfId="8247"/>
    <cellStyle name="Normal 11 7 4 2 2 2 2" xfId="18485"/>
    <cellStyle name="Normal 11 7 4 2 2 2 2 2" xfId="14218"/>
    <cellStyle name="Normal 11 7 4 2 2 2 2 2 2" xfId="31308"/>
    <cellStyle name="Normal 11 7 4 2 2 2 2 2 3" xfId="45762"/>
    <cellStyle name="Normal 11 7 4 2 2 2 2 3" xfId="24264"/>
    <cellStyle name="Normal 11 7 4 2 2 2 2 3 2" xfId="34636"/>
    <cellStyle name="Normal 11 7 4 2 2 2 2 3 3" xfId="55800"/>
    <cellStyle name="Normal 11 7 4 2 2 2 2 4" xfId="27976"/>
    <cellStyle name="Normal 11 7 4 2 2 2 2 5" xfId="50022"/>
    <cellStyle name="Normal 11 7 4 2 2 2 3" xfId="14464"/>
    <cellStyle name="Normal 11 7 4 2 2 2 3 2" xfId="29644"/>
    <cellStyle name="Normal 11 7 4 2 2 2 3 3" xfId="46007"/>
    <cellStyle name="Normal 11 7 4 2 2 2 4" xfId="13960"/>
    <cellStyle name="Normal 11 7 4 2 2 2 4 2" xfId="32972"/>
    <cellStyle name="Normal 11 7 4 2 2 2 4 3" xfId="45506"/>
    <cellStyle name="Normal 11 7 4 2 2 2 5" xfId="26312"/>
    <cellStyle name="Normal 11 7 4 2 2 2 6" xfId="39804"/>
    <cellStyle name="Normal 11 7 4 2 2 3" xfId="7408"/>
    <cellStyle name="Normal 11 7 4 2 2 3 2" xfId="17653"/>
    <cellStyle name="Normal 11 7 4 2 2 3 2 2" xfId="30476"/>
    <cellStyle name="Normal 11 7 4 2 2 3 2 3" xfId="49190"/>
    <cellStyle name="Normal 11 7 4 2 2 3 3" xfId="24668"/>
    <cellStyle name="Normal 11 7 4 2 2 3 3 2" xfId="33804"/>
    <cellStyle name="Normal 11 7 4 2 2 3 3 3" xfId="56195"/>
    <cellStyle name="Normal 11 7 4 2 2 3 4" xfId="27144"/>
    <cellStyle name="Normal 11 7 4 2 2 3 5" xfId="38972"/>
    <cellStyle name="Normal 11 7 4 2 2 4" xfId="9913"/>
    <cellStyle name="Normal 11 7 4 2 2 4 2" xfId="20146"/>
    <cellStyle name="Normal 11 7 4 2 2 4 2 2" xfId="51683"/>
    <cellStyle name="Normal 11 7 4 2 2 4 3" xfId="28812"/>
    <cellStyle name="Normal 11 7 4 2 2 4 4" xfId="41465"/>
    <cellStyle name="Normal 11 7 4 2 2 5" xfId="12690"/>
    <cellStyle name="Normal 11 7 4 2 2 5 2" xfId="22918"/>
    <cellStyle name="Normal 11 7 4 2 2 5 2 2" xfId="54455"/>
    <cellStyle name="Normal 11 7 4 2 2 5 3" xfId="32140"/>
    <cellStyle name="Normal 11 7 4 2 2 5 4" xfId="44237"/>
    <cellStyle name="Normal 11 7 4 2 2 6" xfId="15694"/>
    <cellStyle name="Normal 11 7 4 2 2 6 2" xfId="47233"/>
    <cellStyle name="Normal 11 7 4 2 2 7" xfId="25480"/>
    <cellStyle name="Normal 11 7 4 2 2 8" xfId="37029"/>
    <cellStyle name="Normal 11 7 4 2 3" xfId="6129"/>
    <cellStyle name="Normal 11 7 4 2 3 2" xfId="7831"/>
    <cellStyle name="Normal 11 7 4 2 3 2 2" xfId="18069"/>
    <cellStyle name="Normal 11 7 4 2 3 2 2 2" xfId="30892"/>
    <cellStyle name="Normal 11 7 4 2 3 2 2 3" xfId="49606"/>
    <cellStyle name="Normal 11 7 4 2 3 2 3" xfId="24747"/>
    <cellStyle name="Normal 11 7 4 2 3 2 3 2" xfId="34220"/>
    <cellStyle name="Normal 11 7 4 2 3 2 3 3" xfId="56273"/>
    <cellStyle name="Normal 11 7 4 2 3 2 4" xfId="27560"/>
    <cellStyle name="Normal 11 7 4 2 3 2 5" xfId="39388"/>
    <cellStyle name="Normal 11 7 4 2 3 3" xfId="10837"/>
    <cellStyle name="Normal 11 7 4 2 3 3 2" xfId="21070"/>
    <cellStyle name="Normal 11 7 4 2 3 3 2 2" xfId="52607"/>
    <cellStyle name="Normal 11 7 4 2 3 3 3" xfId="29228"/>
    <cellStyle name="Normal 11 7 4 2 3 3 4" xfId="42389"/>
    <cellStyle name="Normal 11 7 4 2 3 4" xfId="13614"/>
    <cellStyle name="Normal 11 7 4 2 3 4 2" xfId="23842"/>
    <cellStyle name="Normal 11 7 4 2 3 4 2 2" xfId="55379"/>
    <cellStyle name="Normal 11 7 4 2 3 4 3" xfId="32556"/>
    <cellStyle name="Normal 11 7 4 2 3 4 4" xfId="45161"/>
    <cellStyle name="Normal 11 7 4 2 3 5" xfId="16618"/>
    <cellStyle name="Normal 11 7 4 2 3 5 2" xfId="48157"/>
    <cellStyle name="Normal 11 7 4 2 3 6" xfId="25896"/>
    <cellStyle name="Normal 11 7 4 2 3 7" xfId="37953"/>
    <cellStyle name="Normal 11 7 4 2 4" xfId="6873"/>
    <cellStyle name="Normal 11 7 4 2 4 2" xfId="17231"/>
    <cellStyle name="Normal 11 7 4 2 4 2 2" xfId="30060"/>
    <cellStyle name="Normal 11 7 4 2 4 2 3" xfId="48768"/>
    <cellStyle name="Normal 11 7 4 2 4 3" xfId="24652"/>
    <cellStyle name="Normal 11 7 4 2 4 3 2" xfId="33388"/>
    <cellStyle name="Normal 11 7 4 2 4 3 3" xfId="56179"/>
    <cellStyle name="Normal 11 7 4 2 4 4" xfId="26728"/>
    <cellStyle name="Normal 11 7 4 2 4 5" xfId="38556"/>
    <cellStyle name="Normal 11 7 4 2 5" xfId="8989"/>
    <cellStyle name="Normal 11 7 4 2 5 2" xfId="19222"/>
    <cellStyle name="Normal 11 7 4 2 5 2 2" xfId="50759"/>
    <cellStyle name="Normal 11 7 4 2 5 3" xfId="28394"/>
    <cellStyle name="Normal 11 7 4 2 5 4" xfId="40541"/>
    <cellStyle name="Normal 11 7 4 2 6" xfId="11766"/>
    <cellStyle name="Normal 11 7 4 2 6 2" xfId="21994"/>
    <cellStyle name="Normal 11 7 4 2 6 2 2" xfId="53531"/>
    <cellStyle name="Normal 11 7 4 2 6 3" xfId="31724"/>
    <cellStyle name="Normal 11 7 4 2 6 4" xfId="43313"/>
    <cellStyle name="Normal 11 7 4 2 7" xfId="14759"/>
    <cellStyle name="Normal 11 7 4 2 7 2" xfId="46298"/>
    <cellStyle name="Normal 11 7 4 2 8" xfId="25064"/>
    <cellStyle name="Normal 11 7 4 2 9" xfId="36105"/>
    <cellStyle name="Normal 11 7 4 3" xfId="4737"/>
    <cellStyle name="Normal 11 7 4 3 2" xfId="8039"/>
    <cellStyle name="Normal 11 7 4 3 2 2" xfId="18277"/>
    <cellStyle name="Normal 11 7 4 3 2 2 2" xfId="24240"/>
    <cellStyle name="Normal 11 7 4 3 2 2 2 2" xfId="31100"/>
    <cellStyle name="Normal 11 7 4 3 2 2 2 3" xfId="55776"/>
    <cellStyle name="Normal 11 7 4 3 2 2 3" xfId="24595"/>
    <cellStyle name="Normal 11 7 4 3 2 2 3 2" xfId="34428"/>
    <cellStyle name="Normal 11 7 4 3 2 2 3 3" xfId="56122"/>
    <cellStyle name="Normal 11 7 4 3 2 2 4" xfId="27768"/>
    <cellStyle name="Normal 11 7 4 3 2 2 5" xfId="49814"/>
    <cellStyle name="Normal 11 7 4 3 2 3" xfId="24441"/>
    <cellStyle name="Normal 11 7 4 3 2 3 2" xfId="29436"/>
    <cellStyle name="Normal 11 7 4 3 2 3 3" xfId="55973"/>
    <cellStyle name="Normal 11 7 4 3 2 4" xfId="24322"/>
    <cellStyle name="Normal 11 7 4 3 2 4 2" xfId="32764"/>
    <cellStyle name="Normal 11 7 4 3 2 4 3" xfId="55855"/>
    <cellStyle name="Normal 11 7 4 3 2 5" xfId="26104"/>
    <cellStyle name="Normal 11 7 4 3 2 6" xfId="39596"/>
    <cellStyle name="Normal 11 7 4 3 3" xfId="7187"/>
    <cellStyle name="Normal 11 7 4 3 3 2" xfId="17444"/>
    <cellStyle name="Normal 11 7 4 3 3 2 2" xfId="30268"/>
    <cellStyle name="Normal 11 7 4 3 3 2 3" xfId="48981"/>
    <cellStyle name="Normal 11 7 4 3 3 3" xfId="24670"/>
    <cellStyle name="Normal 11 7 4 3 3 3 2" xfId="33596"/>
    <cellStyle name="Normal 11 7 4 3 3 3 3" xfId="56197"/>
    <cellStyle name="Normal 11 7 4 3 3 4" xfId="26936"/>
    <cellStyle name="Normal 11 7 4 3 3 5" xfId="38764"/>
    <cellStyle name="Normal 11 7 4 3 4" xfId="9451"/>
    <cellStyle name="Normal 11 7 4 3 4 2" xfId="19684"/>
    <cellStyle name="Normal 11 7 4 3 4 2 2" xfId="51221"/>
    <cellStyle name="Normal 11 7 4 3 4 3" xfId="28604"/>
    <cellStyle name="Normal 11 7 4 3 4 4" xfId="41003"/>
    <cellStyle name="Normal 11 7 4 3 5" xfId="12228"/>
    <cellStyle name="Normal 11 7 4 3 5 2" xfId="22456"/>
    <cellStyle name="Normal 11 7 4 3 5 2 2" xfId="53993"/>
    <cellStyle name="Normal 11 7 4 3 5 3" xfId="31932"/>
    <cellStyle name="Normal 11 7 4 3 5 4" xfId="43775"/>
    <cellStyle name="Normal 11 7 4 3 6" xfId="15231"/>
    <cellStyle name="Normal 11 7 4 3 6 2" xfId="46770"/>
    <cellStyle name="Normal 11 7 4 3 7" xfId="25272"/>
    <cellStyle name="Normal 11 7 4 3 8" xfId="36567"/>
    <cellStyle name="Normal 11 7 4 4" xfId="5665"/>
    <cellStyle name="Normal 11 7 4 4 2" xfId="7621"/>
    <cellStyle name="Normal 11 7 4 4 2 2" xfId="17861"/>
    <cellStyle name="Normal 11 7 4 4 2 2 2" xfId="30684"/>
    <cellStyle name="Normal 11 7 4 4 2 2 3" xfId="49398"/>
    <cellStyle name="Normal 11 7 4 4 2 3" xfId="24327"/>
    <cellStyle name="Normal 11 7 4 4 2 3 2" xfId="34012"/>
    <cellStyle name="Normal 11 7 4 4 2 3 3" xfId="55859"/>
    <cellStyle name="Normal 11 7 4 4 2 4" xfId="27352"/>
    <cellStyle name="Normal 11 7 4 4 2 5" xfId="39180"/>
    <cellStyle name="Normal 11 7 4 4 3" xfId="10375"/>
    <cellStyle name="Normal 11 7 4 4 3 2" xfId="20608"/>
    <cellStyle name="Normal 11 7 4 4 3 2 2" xfId="52145"/>
    <cellStyle name="Normal 11 7 4 4 3 3" xfId="29020"/>
    <cellStyle name="Normal 11 7 4 4 3 4" xfId="41927"/>
    <cellStyle name="Normal 11 7 4 4 4" xfId="13152"/>
    <cellStyle name="Normal 11 7 4 4 4 2" xfId="23380"/>
    <cellStyle name="Normal 11 7 4 4 4 2 2" xfId="54917"/>
    <cellStyle name="Normal 11 7 4 4 4 3" xfId="32348"/>
    <cellStyle name="Normal 11 7 4 4 4 4" xfId="44699"/>
    <cellStyle name="Normal 11 7 4 4 5" xfId="16156"/>
    <cellStyle name="Normal 11 7 4 4 5 2" xfId="47695"/>
    <cellStyle name="Normal 11 7 4 4 6" xfId="25688"/>
    <cellStyle name="Normal 11 7 4 4 7" xfId="37491"/>
    <cellStyle name="Normal 11 7 4 5" xfId="6552"/>
    <cellStyle name="Normal 11 7 4 5 2" xfId="17018"/>
    <cellStyle name="Normal 11 7 4 5 2 2" xfId="29852"/>
    <cellStyle name="Normal 11 7 4 5 2 3" xfId="48556"/>
    <cellStyle name="Normal 11 7 4 5 3" xfId="24645"/>
    <cellStyle name="Normal 11 7 4 5 3 2" xfId="33180"/>
    <cellStyle name="Normal 11 7 4 5 3 3" xfId="56172"/>
    <cellStyle name="Normal 11 7 4 5 4" xfId="26520"/>
    <cellStyle name="Normal 11 7 4 5 5" xfId="38348"/>
    <cellStyle name="Normal 11 7 4 6" xfId="8524"/>
    <cellStyle name="Normal 11 7 4 6 2" xfId="18760"/>
    <cellStyle name="Normal 11 7 4 6 2 2" xfId="50297"/>
    <cellStyle name="Normal 11 7 4 6 3" xfId="28186"/>
    <cellStyle name="Normal 11 7 4 6 4" xfId="40079"/>
    <cellStyle name="Normal 11 7 4 7" xfId="11304"/>
    <cellStyle name="Normal 11 7 4 7 2" xfId="21532"/>
    <cellStyle name="Normal 11 7 4 7 2 2" xfId="53069"/>
    <cellStyle name="Normal 11 7 4 7 3" xfId="31516"/>
    <cellStyle name="Normal 11 7 4 7 4" xfId="42851"/>
    <cellStyle name="Normal 11 7 4 8" xfId="14165"/>
    <cellStyle name="Normal 11 7 4 8 2" xfId="45709"/>
    <cellStyle name="Normal 11 7 4 9" xfId="24855"/>
    <cellStyle name="Normal 11 7 5" xfId="1376"/>
    <cellStyle name="Normal 11 7 5 2" xfId="4139"/>
    <cellStyle name="Normal 11 7 5 2 2" xfId="5202"/>
    <cellStyle name="Normal 11 7 5 2 2 2" xfId="9914"/>
    <cellStyle name="Normal 11 7 5 2 2 2 2" xfId="20147"/>
    <cellStyle name="Normal 11 7 5 2 2 2 2 2" xfId="51684"/>
    <cellStyle name="Normal 11 7 5 2 2 2 3" xfId="41466"/>
    <cellStyle name="Normal 11 7 5 2 2 3" xfId="12691"/>
    <cellStyle name="Normal 11 7 5 2 2 3 2" xfId="22919"/>
    <cellStyle name="Normal 11 7 5 2 2 3 2 2" xfId="54456"/>
    <cellStyle name="Normal 11 7 5 2 2 3 3" xfId="44238"/>
    <cellStyle name="Normal 11 7 5 2 2 4" xfId="15695"/>
    <cellStyle name="Normal 11 7 5 2 2 4 2" xfId="47234"/>
    <cellStyle name="Normal 11 7 5 2 2 5" xfId="37030"/>
    <cellStyle name="Normal 11 7 5 2 3" xfId="6130"/>
    <cellStyle name="Normal 11 7 5 2 3 2" xfId="10838"/>
    <cellStyle name="Normal 11 7 5 2 3 2 2" xfId="21071"/>
    <cellStyle name="Normal 11 7 5 2 3 2 2 2" xfId="52608"/>
    <cellStyle name="Normal 11 7 5 2 3 2 3" xfId="42390"/>
    <cellStyle name="Normal 11 7 5 2 3 3" xfId="13615"/>
    <cellStyle name="Normal 11 7 5 2 3 3 2" xfId="23843"/>
    <cellStyle name="Normal 11 7 5 2 3 3 2 2" xfId="55380"/>
    <cellStyle name="Normal 11 7 5 2 3 3 3" xfId="45162"/>
    <cellStyle name="Normal 11 7 5 2 3 4" xfId="16619"/>
    <cellStyle name="Normal 11 7 5 2 3 4 2" xfId="48158"/>
    <cellStyle name="Normal 11 7 5 2 3 5" xfId="37954"/>
    <cellStyle name="Normal 11 7 5 2 4" xfId="8990"/>
    <cellStyle name="Normal 11 7 5 2 4 2" xfId="19223"/>
    <cellStyle name="Normal 11 7 5 2 4 2 2" xfId="50760"/>
    <cellStyle name="Normal 11 7 5 2 4 3" xfId="40542"/>
    <cellStyle name="Normal 11 7 5 2 5" xfId="11767"/>
    <cellStyle name="Normal 11 7 5 2 5 2" xfId="21995"/>
    <cellStyle name="Normal 11 7 5 2 5 2 2" xfId="53532"/>
    <cellStyle name="Normal 11 7 5 2 5 3" xfId="43314"/>
    <cellStyle name="Normal 11 7 5 2 6" xfId="14760"/>
    <cellStyle name="Normal 11 7 5 2 6 2" xfId="46299"/>
    <cellStyle name="Normal 11 7 5 2 7" xfId="36106"/>
    <cellStyle name="Normal 11 7 5 3" xfId="4738"/>
    <cellStyle name="Normal 11 7 5 3 2" xfId="9452"/>
    <cellStyle name="Normal 11 7 5 3 2 2" xfId="19685"/>
    <cellStyle name="Normal 11 7 5 3 2 2 2" xfId="51222"/>
    <cellStyle name="Normal 11 7 5 3 2 3" xfId="41004"/>
    <cellStyle name="Normal 11 7 5 3 3" xfId="12229"/>
    <cellStyle name="Normal 11 7 5 3 3 2" xfId="22457"/>
    <cellStyle name="Normal 11 7 5 3 3 2 2" xfId="53994"/>
    <cellStyle name="Normal 11 7 5 3 3 3" xfId="43776"/>
    <cellStyle name="Normal 11 7 5 3 4" xfId="15232"/>
    <cellStyle name="Normal 11 7 5 3 4 2" xfId="46771"/>
    <cellStyle name="Normal 11 7 5 3 5" xfId="36568"/>
    <cellStyle name="Normal 11 7 5 4" xfId="5666"/>
    <cellStyle name="Normal 11 7 5 4 2" xfId="10376"/>
    <cellStyle name="Normal 11 7 5 4 2 2" xfId="20609"/>
    <cellStyle name="Normal 11 7 5 4 2 2 2" xfId="52146"/>
    <cellStyle name="Normal 11 7 5 4 2 3" xfId="41928"/>
    <cellStyle name="Normal 11 7 5 4 3" xfId="13153"/>
    <cellStyle name="Normal 11 7 5 4 3 2" xfId="23381"/>
    <cellStyle name="Normal 11 7 5 4 3 2 2" xfId="54918"/>
    <cellStyle name="Normal 11 7 5 4 3 3" xfId="44700"/>
    <cellStyle name="Normal 11 7 5 4 4" xfId="16157"/>
    <cellStyle name="Normal 11 7 5 4 4 2" xfId="47696"/>
    <cellStyle name="Normal 11 7 5 4 5" xfId="37492"/>
    <cellStyle name="Normal 11 7 5 5" xfId="6871"/>
    <cellStyle name="Normal 11 7 5 6" xfId="8525"/>
    <cellStyle name="Normal 11 7 5 6 2" xfId="18761"/>
    <cellStyle name="Normal 11 7 5 6 2 2" xfId="50298"/>
    <cellStyle name="Normal 11 7 5 6 3" xfId="40080"/>
    <cellStyle name="Normal 11 7 5 7" xfId="11305"/>
    <cellStyle name="Normal 11 7 5 7 2" xfId="21533"/>
    <cellStyle name="Normal 11 7 5 7 2 2" xfId="53070"/>
    <cellStyle name="Normal 11 7 5 7 3" xfId="42852"/>
    <cellStyle name="Normal 11 7 5 8" xfId="14166"/>
    <cellStyle name="Normal 11 7 5 8 2" xfId="45710"/>
    <cellStyle name="Normal 11 7 5 9" xfId="35644"/>
    <cellStyle name="Normal 11 7 6" xfId="3163"/>
    <cellStyle name="Normal 11 8" xfId="1377"/>
    <cellStyle name="Normal 110" xfId="1378"/>
    <cellStyle name="Normal 111" xfId="1379"/>
    <cellStyle name="Normal 112" xfId="1380"/>
    <cellStyle name="Normal 113" xfId="1381"/>
    <cellStyle name="Normal 114" xfId="1382"/>
    <cellStyle name="Normal 115" xfId="1383"/>
    <cellStyle name="Normal 116" xfId="1384"/>
    <cellStyle name="Normal 117" xfId="1385"/>
    <cellStyle name="Normal 118" xfId="1386"/>
    <cellStyle name="Normal 118 2" xfId="3164"/>
    <cellStyle name="Normal 119" xfId="1387"/>
    <cellStyle name="Normal 119 2" xfId="3165"/>
    <cellStyle name="Normal 12" xfId="1388"/>
    <cellStyle name="Normal 12 2" xfId="1389"/>
    <cellStyle name="Normal 12 2 2" xfId="1390"/>
    <cellStyle name="Normal 12 2 2 2" xfId="3168"/>
    <cellStyle name="Normal 12 2 3" xfId="1391"/>
    <cellStyle name="Normal 12 2 3 2" xfId="3169"/>
    <cellStyle name="Normal 12 2 4" xfId="3167"/>
    <cellStyle name="Normal 12 3" xfId="1392"/>
    <cellStyle name="Normal 12 3 2" xfId="3170"/>
    <cellStyle name="Normal 12 4" xfId="1393"/>
    <cellStyle name="Normal 12 4 2" xfId="3171"/>
    <cellStyle name="Normal 12 5" xfId="1394"/>
    <cellStyle name="Normal 12 5 2" xfId="3172"/>
    <cellStyle name="Normal 12 6" xfId="3166"/>
    <cellStyle name="Normal 120" xfId="1395"/>
    <cellStyle name="Normal 120 2" xfId="3173"/>
    <cellStyle name="Normal 121" xfId="1396"/>
    <cellStyle name="Normal 121 2" xfId="3174"/>
    <cellStyle name="Normal 122" xfId="1397"/>
    <cellStyle name="Normal 122 2" xfId="3175"/>
    <cellStyle name="Normal 123" xfId="1398"/>
    <cellStyle name="Normal 123 2" xfId="3176"/>
    <cellStyle name="Normal 124" xfId="1399"/>
    <cellStyle name="Normal 124 2" xfId="3177"/>
    <cellStyle name="Normal 125" xfId="1400"/>
    <cellStyle name="Normal 125 2" xfId="3178"/>
    <cellStyle name="Normal 126" xfId="1401"/>
    <cellStyle name="Normal 126 2" xfId="3179"/>
    <cellStyle name="Normal 127" xfId="1402"/>
    <cellStyle name="Normal 127 2" xfId="3180"/>
    <cellStyle name="Normal 128" xfId="1403"/>
    <cellStyle name="Normal 128 2" xfId="3181"/>
    <cellStyle name="Normal 129" xfId="1404"/>
    <cellStyle name="Normal 129 10" xfId="6553"/>
    <cellStyle name="Normal 129 10 2" xfId="17019"/>
    <cellStyle name="Normal 129 10 2 2" xfId="48557"/>
    <cellStyle name="Normal 129 10 3" xfId="31517"/>
    <cellStyle name="Normal 129 10 4" xfId="38349"/>
    <cellStyle name="Normal 129 11" xfId="8526"/>
    <cellStyle name="Normal 129 11 2" xfId="18762"/>
    <cellStyle name="Normal 129 11 2 2" xfId="50299"/>
    <cellStyle name="Normal 129 11 3" xfId="40081"/>
    <cellStyle name="Normal 129 12" xfId="11306"/>
    <cellStyle name="Normal 129 12 2" xfId="21534"/>
    <cellStyle name="Normal 129 12 2 2" xfId="53071"/>
    <cellStyle name="Normal 129 12 3" xfId="42853"/>
    <cellStyle name="Normal 129 13" xfId="14170"/>
    <cellStyle name="Normal 129 13 2" xfId="45714"/>
    <cellStyle name="Normal 129 14" xfId="24856"/>
    <cellStyle name="Normal 129 15" xfId="35645"/>
    <cellStyle name="Normal 129 2" xfId="1405"/>
    <cellStyle name="Normal 129 2 10" xfId="8527"/>
    <cellStyle name="Normal 129 2 10 2" xfId="18763"/>
    <cellStyle name="Normal 129 2 10 2 2" xfId="50300"/>
    <cellStyle name="Normal 129 2 10 3" xfId="40082"/>
    <cellStyle name="Normal 129 2 11" xfId="11307"/>
    <cellStyle name="Normal 129 2 11 2" xfId="21535"/>
    <cellStyle name="Normal 129 2 11 2 2" xfId="53072"/>
    <cellStyle name="Normal 129 2 11 3" xfId="42854"/>
    <cellStyle name="Normal 129 2 12" xfId="14171"/>
    <cellStyle name="Normal 129 2 12 2" xfId="45715"/>
    <cellStyle name="Normal 129 2 13" xfId="24857"/>
    <cellStyle name="Normal 129 2 14" xfId="35646"/>
    <cellStyle name="Normal 129 2 2" xfId="1406"/>
    <cellStyle name="Normal 129 2 2 10" xfId="14172"/>
    <cellStyle name="Normal 129 2 2 10 2" xfId="45716"/>
    <cellStyle name="Normal 129 2 2 11" xfId="24858"/>
    <cellStyle name="Normal 129 2 2 12" xfId="35647"/>
    <cellStyle name="Normal 129 2 2 2" xfId="1407"/>
    <cellStyle name="Normal 129 2 2 2 10" xfId="24859"/>
    <cellStyle name="Normal 129 2 2 2 11" xfId="35648"/>
    <cellStyle name="Normal 129 2 2 2 2" xfId="1408"/>
    <cellStyle name="Normal 129 2 2 2 2 10" xfId="35649"/>
    <cellStyle name="Normal 129 2 2 2 2 2" xfId="4144"/>
    <cellStyle name="Normal 129 2 2 2 2 2 2" xfId="5207"/>
    <cellStyle name="Normal 129 2 2 2 2 2 2 2" xfId="8251"/>
    <cellStyle name="Normal 129 2 2 2 2 2 2 2 2" xfId="18489"/>
    <cellStyle name="Normal 129 2 2 2 2 2 2 2 2 2" xfId="31312"/>
    <cellStyle name="Normal 129 2 2 2 2 2 2 2 2 3" xfId="50026"/>
    <cellStyle name="Normal 129 2 2 2 2 2 2 2 3" xfId="24532"/>
    <cellStyle name="Normal 129 2 2 2 2 2 2 2 3 2" xfId="34640"/>
    <cellStyle name="Normal 129 2 2 2 2 2 2 2 3 3" xfId="56062"/>
    <cellStyle name="Normal 129 2 2 2 2 2 2 2 4" xfId="27980"/>
    <cellStyle name="Normal 129 2 2 2 2 2 2 2 5" xfId="39808"/>
    <cellStyle name="Normal 129 2 2 2 2 2 2 3" xfId="9919"/>
    <cellStyle name="Normal 129 2 2 2 2 2 2 3 2" xfId="20152"/>
    <cellStyle name="Normal 129 2 2 2 2 2 2 3 2 2" xfId="51689"/>
    <cellStyle name="Normal 129 2 2 2 2 2 2 3 3" xfId="29648"/>
    <cellStyle name="Normal 129 2 2 2 2 2 2 3 4" xfId="41471"/>
    <cellStyle name="Normal 129 2 2 2 2 2 2 4" xfId="12696"/>
    <cellStyle name="Normal 129 2 2 2 2 2 2 4 2" xfId="22924"/>
    <cellStyle name="Normal 129 2 2 2 2 2 2 4 2 2" xfId="54461"/>
    <cellStyle name="Normal 129 2 2 2 2 2 2 4 3" xfId="32976"/>
    <cellStyle name="Normal 129 2 2 2 2 2 2 4 4" xfId="44243"/>
    <cellStyle name="Normal 129 2 2 2 2 2 2 5" xfId="15700"/>
    <cellStyle name="Normal 129 2 2 2 2 2 2 5 2" xfId="47239"/>
    <cellStyle name="Normal 129 2 2 2 2 2 2 6" xfId="26316"/>
    <cellStyle name="Normal 129 2 2 2 2 2 2 7" xfId="37035"/>
    <cellStyle name="Normal 129 2 2 2 2 2 3" xfId="6135"/>
    <cellStyle name="Normal 129 2 2 2 2 2 3 2" xfId="10843"/>
    <cellStyle name="Normal 129 2 2 2 2 2 3 2 2" xfId="21076"/>
    <cellStyle name="Normal 129 2 2 2 2 2 3 2 2 2" xfId="52613"/>
    <cellStyle name="Normal 129 2 2 2 2 2 3 2 3" xfId="30480"/>
    <cellStyle name="Normal 129 2 2 2 2 2 3 2 4" xfId="42395"/>
    <cellStyle name="Normal 129 2 2 2 2 2 3 3" xfId="13620"/>
    <cellStyle name="Normal 129 2 2 2 2 2 3 3 2" xfId="23848"/>
    <cellStyle name="Normal 129 2 2 2 2 2 3 3 2 2" xfId="55385"/>
    <cellStyle name="Normal 129 2 2 2 2 2 3 3 3" xfId="33808"/>
    <cellStyle name="Normal 129 2 2 2 2 2 3 3 4" xfId="45167"/>
    <cellStyle name="Normal 129 2 2 2 2 2 3 4" xfId="16624"/>
    <cellStyle name="Normal 129 2 2 2 2 2 3 4 2" xfId="48163"/>
    <cellStyle name="Normal 129 2 2 2 2 2 3 5" xfId="27148"/>
    <cellStyle name="Normal 129 2 2 2 2 2 3 6" xfId="37959"/>
    <cellStyle name="Normal 129 2 2 2 2 2 4" xfId="7412"/>
    <cellStyle name="Normal 129 2 2 2 2 2 4 2" xfId="17657"/>
    <cellStyle name="Normal 129 2 2 2 2 2 4 2 2" xfId="49194"/>
    <cellStyle name="Normal 129 2 2 2 2 2 4 3" xfId="28816"/>
    <cellStyle name="Normal 129 2 2 2 2 2 4 4" xfId="38976"/>
    <cellStyle name="Normal 129 2 2 2 2 2 5" xfId="8995"/>
    <cellStyle name="Normal 129 2 2 2 2 2 5 2" xfId="19228"/>
    <cellStyle name="Normal 129 2 2 2 2 2 5 2 2" xfId="50765"/>
    <cellStyle name="Normal 129 2 2 2 2 2 5 3" xfId="32144"/>
    <cellStyle name="Normal 129 2 2 2 2 2 5 4" xfId="40547"/>
    <cellStyle name="Normal 129 2 2 2 2 2 6" xfId="11772"/>
    <cellStyle name="Normal 129 2 2 2 2 2 6 2" xfId="22000"/>
    <cellStyle name="Normal 129 2 2 2 2 2 6 2 2" xfId="53537"/>
    <cellStyle name="Normal 129 2 2 2 2 2 6 3" xfId="43319"/>
    <cellStyle name="Normal 129 2 2 2 2 2 7" xfId="14765"/>
    <cellStyle name="Normal 129 2 2 2 2 2 7 2" xfId="46304"/>
    <cellStyle name="Normal 129 2 2 2 2 2 8" xfId="25484"/>
    <cellStyle name="Normal 129 2 2 2 2 2 9" xfId="36111"/>
    <cellStyle name="Normal 129 2 2 2 2 3" xfId="4743"/>
    <cellStyle name="Normal 129 2 2 2 2 3 2" xfId="7835"/>
    <cellStyle name="Normal 129 2 2 2 2 3 2 2" xfId="18073"/>
    <cellStyle name="Normal 129 2 2 2 2 3 2 2 2" xfId="30896"/>
    <cellStyle name="Normal 129 2 2 2 2 3 2 2 3" xfId="49610"/>
    <cellStyle name="Normal 129 2 2 2 2 3 2 3" xfId="24667"/>
    <cellStyle name="Normal 129 2 2 2 2 3 2 3 2" xfId="34224"/>
    <cellStyle name="Normal 129 2 2 2 2 3 2 3 3" xfId="56194"/>
    <cellStyle name="Normal 129 2 2 2 2 3 2 4" xfId="27564"/>
    <cellStyle name="Normal 129 2 2 2 2 3 2 5" xfId="39392"/>
    <cellStyle name="Normal 129 2 2 2 2 3 3" xfId="9457"/>
    <cellStyle name="Normal 129 2 2 2 2 3 3 2" xfId="19690"/>
    <cellStyle name="Normal 129 2 2 2 2 3 3 2 2" xfId="51227"/>
    <cellStyle name="Normal 129 2 2 2 2 3 3 3" xfId="29232"/>
    <cellStyle name="Normal 129 2 2 2 2 3 3 4" xfId="41009"/>
    <cellStyle name="Normal 129 2 2 2 2 3 4" xfId="12234"/>
    <cellStyle name="Normal 129 2 2 2 2 3 4 2" xfId="22462"/>
    <cellStyle name="Normal 129 2 2 2 2 3 4 2 2" xfId="53999"/>
    <cellStyle name="Normal 129 2 2 2 2 3 4 3" xfId="32560"/>
    <cellStyle name="Normal 129 2 2 2 2 3 4 4" xfId="43781"/>
    <cellStyle name="Normal 129 2 2 2 2 3 5" xfId="15237"/>
    <cellStyle name="Normal 129 2 2 2 2 3 5 2" xfId="46776"/>
    <cellStyle name="Normal 129 2 2 2 2 3 6" xfId="25900"/>
    <cellStyle name="Normal 129 2 2 2 2 3 7" xfId="36573"/>
    <cellStyle name="Normal 129 2 2 2 2 4" xfId="5671"/>
    <cellStyle name="Normal 129 2 2 2 2 4 2" xfId="10381"/>
    <cellStyle name="Normal 129 2 2 2 2 4 2 2" xfId="20614"/>
    <cellStyle name="Normal 129 2 2 2 2 4 2 2 2" xfId="52151"/>
    <cellStyle name="Normal 129 2 2 2 2 4 2 3" xfId="30064"/>
    <cellStyle name="Normal 129 2 2 2 2 4 2 4" xfId="41933"/>
    <cellStyle name="Normal 129 2 2 2 2 4 3" xfId="13158"/>
    <cellStyle name="Normal 129 2 2 2 2 4 3 2" xfId="23386"/>
    <cellStyle name="Normal 129 2 2 2 2 4 3 2 2" xfId="54923"/>
    <cellStyle name="Normal 129 2 2 2 2 4 3 3" xfId="33392"/>
    <cellStyle name="Normal 129 2 2 2 2 4 3 4" xfId="44705"/>
    <cellStyle name="Normal 129 2 2 2 2 4 4" xfId="16162"/>
    <cellStyle name="Normal 129 2 2 2 2 4 4 2" xfId="47701"/>
    <cellStyle name="Normal 129 2 2 2 2 4 5" xfId="26732"/>
    <cellStyle name="Normal 129 2 2 2 2 4 6" xfId="37497"/>
    <cellStyle name="Normal 129 2 2 2 2 5" xfId="6877"/>
    <cellStyle name="Normal 129 2 2 2 2 5 2" xfId="17235"/>
    <cellStyle name="Normal 129 2 2 2 2 5 2 2" xfId="48772"/>
    <cellStyle name="Normal 129 2 2 2 2 5 3" xfId="28398"/>
    <cellStyle name="Normal 129 2 2 2 2 5 4" xfId="38560"/>
    <cellStyle name="Normal 129 2 2 2 2 6" xfId="8530"/>
    <cellStyle name="Normal 129 2 2 2 2 6 2" xfId="18766"/>
    <cellStyle name="Normal 129 2 2 2 2 6 2 2" xfId="50303"/>
    <cellStyle name="Normal 129 2 2 2 2 6 3" xfId="31728"/>
    <cellStyle name="Normal 129 2 2 2 2 6 4" xfId="40085"/>
    <cellStyle name="Normal 129 2 2 2 2 7" xfId="11310"/>
    <cellStyle name="Normal 129 2 2 2 2 7 2" xfId="21538"/>
    <cellStyle name="Normal 129 2 2 2 2 7 2 2" xfId="53075"/>
    <cellStyle name="Normal 129 2 2 2 2 7 3" xfId="42857"/>
    <cellStyle name="Normal 129 2 2 2 2 8" xfId="14174"/>
    <cellStyle name="Normal 129 2 2 2 2 8 2" xfId="45718"/>
    <cellStyle name="Normal 129 2 2 2 2 9" xfId="25068"/>
    <cellStyle name="Normal 129 2 2 2 3" xfId="4143"/>
    <cellStyle name="Normal 129 2 2 2 3 2" xfId="5206"/>
    <cellStyle name="Normal 129 2 2 2 3 2 2" xfId="8043"/>
    <cellStyle name="Normal 129 2 2 2 3 2 2 2" xfId="18281"/>
    <cellStyle name="Normal 129 2 2 2 3 2 2 2 2" xfId="31104"/>
    <cellStyle name="Normal 129 2 2 2 3 2 2 2 3" xfId="49818"/>
    <cellStyle name="Normal 129 2 2 2 3 2 2 3" xfId="24454"/>
    <cellStyle name="Normal 129 2 2 2 3 2 2 3 2" xfId="34432"/>
    <cellStyle name="Normal 129 2 2 2 3 2 2 3 3" xfId="55986"/>
    <cellStyle name="Normal 129 2 2 2 3 2 2 4" xfId="27772"/>
    <cellStyle name="Normal 129 2 2 2 3 2 2 5" xfId="39600"/>
    <cellStyle name="Normal 129 2 2 2 3 2 3" xfId="9918"/>
    <cellStyle name="Normal 129 2 2 2 3 2 3 2" xfId="20151"/>
    <cellStyle name="Normal 129 2 2 2 3 2 3 2 2" xfId="51688"/>
    <cellStyle name="Normal 129 2 2 2 3 2 3 3" xfId="29440"/>
    <cellStyle name="Normal 129 2 2 2 3 2 3 4" xfId="41470"/>
    <cellStyle name="Normal 129 2 2 2 3 2 4" xfId="12695"/>
    <cellStyle name="Normal 129 2 2 2 3 2 4 2" xfId="22923"/>
    <cellStyle name="Normal 129 2 2 2 3 2 4 2 2" xfId="54460"/>
    <cellStyle name="Normal 129 2 2 2 3 2 4 3" xfId="32768"/>
    <cellStyle name="Normal 129 2 2 2 3 2 4 4" xfId="44242"/>
    <cellStyle name="Normal 129 2 2 2 3 2 5" xfId="15699"/>
    <cellStyle name="Normal 129 2 2 2 3 2 5 2" xfId="47238"/>
    <cellStyle name="Normal 129 2 2 2 3 2 6" xfId="26108"/>
    <cellStyle name="Normal 129 2 2 2 3 2 7" xfId="37034"/>
    <cellStyle name="Normal 129 2 2 2 3 3" xfId="6134"/>
    <cellStyle name="Normal 129 2 2 2 3 3 2" xfId="10842"/>
    <cellStyle name="Normal 129 2 2 2 3 3 2 2" xfId="21075"/>
    <cellStyle name="Normal 129 2 2 2 3 3 2 2 2" xfId="52612"/>
    <cellStyle name="Normal 129 2 2 2 3 3 2 3" xfId="30272"/>
    <cellStyle name="Normal 129 2 2 2 3 3 2 4" xfId="42394"/>
    <cellStyle name="Normal 129 2 2 2 3 3 3" xfId="13619"/>
    <cellStyle name="Normal 129 2 2 2 3 3 3 2" xfId="23847"/>
    <cellStyle name="Normal 129 2 2 2 3 3 3 2 2" xfId="55384"/>
    <cellStyle name="Normal 129 2 2 2 3 3 3 3" xfId="33600"/>
    <cellStyle name="Normal 129 2 2 2 3 3 3 4" xfId="45166"/>
    <cellStyle name="Normal 129 2 2 2 3 3 4" xfId="16623"/>
    <cellStyle name="Normal 129 2 2 2 3 3 4 2" xfId="48162"/>
    <cellStyle name="Normal 129 2 2 2 3 3 5" xfId="26940"/>
    <cellStyle name="Normal 129 2 2 2 3 3 6" xfId="37958"/>
    <cellStyle name="Normal 129 2 2 2 3 4" xfId="7191"/>
    <cellStyle name="Normal 129 2 2 2 3 4 2" xfId="17448"/>
    <cellStyle name="Normal 129 2 2 2 3 4 2 2" xfId="48985"/>
    <cellStyle name="Normal 129 2 2 2 3 4 3" xfId="28608"/>
    <cellStyle name="Normal 129 2 2 2 3 4 4" xfId="38768"/>
    <cellStyle name="Normal 129 2 2 2 3 5" xfId="8994"/>
    <cellStyle name="Normal 129 2 2 2 3 5 2" xfId="19227"/>
    <cellStyle name="Normal 129 2 2 2 3 5 2 2" xfId="50764"/>
    <cellStyle name="Normal 129 2 2 2 3 5 3" xfId="31936"/>
    <cellStyle name="Normal 129 2 2 2 3 5 4" xfId="40546"/>
    <cellStyle name="Normal 129 2 2 2 3 6" xfId="11771"/>
    <cellStyle name="Normal 129 2 2 2 3 6 2" xfId="21999"/>
    <cellStyle name="Normal 129 2 2 2 3 6 2 2" xfId="53536"/>
    <cellStyle name="Normal 129 2 2 2 3 6 3" xfId="43318"/>
    <cellStyle name="Normal 129 2 2 2 3 7" xfId="14764"/>
    <cellStyle name="Normal 129 2 2 2 3 7 2" xfId="46303"/>
    <cellStyle name="Normal 129 2 2 2 3 8" xfId="25276"/>
    <cellStyle name="Normal 129 2 2 2 3 9" xfId="36110"/>
    <cellStyle name="Normal 129 2 2 2 4" xfId="4742"/>
    <cellStyle name="Normal 129 2 2 2 4 2" xfId="7625"/>
    <cellStyle name="Normal 129 2 2 2 4 2 2" xfId="17865"/>
    <cellStyle name="Normal 129 2 2 2 4 2 2 2" xfId="30688"/>
    <cellStyle name="Normal 129 2 2 2 4 2 2 3" xfId="49402"/>
    <cellStyle name="Normal 129 2 2 2 4 2 3" xfId="24554"/>
    <cellStyle name="Normal 129 2 2 2 4 2 3 2" xfId="34016"/>
    <cellStyle name="Normal 129 2 2 2 4 2 3 3" xfId="56083"/>
    <cellStyle name="Normal 129 2 2 2 4 2 4" xfId="27356"/>
    <cellStyle name="Normal 129 2 2 2 4 2 5" xfId="39184"/>
    <cellStyle name="Normal 129 2 2 2 4 3" xfId="9456"/>
    <cellStyle name="Normal 129 2 2 2 4 3 2" xfId="19689"/>
    <cellStyle name="Normal 129 2 2 2 4 3 2 2" xfId="51226"/>
    <cellStyle name="Normal 129 2 2 2 4 3 3" xfId="29024"/>
    <cellStyle name="Normal 129 2 2 2 4 3 4" xfId="41008"/>
    <cellStyle name="Normal 129 2 2 2 4 4" xfId="12233"/>
    <cellStyle name="Normal 129 2 2 2 4 4 2" xfId="22461"/>
    <cellStyle name="Normal 129 2 2 2 4 4 2 2" xfId="53998"/>
    <cellStyle name="Normal 129 2 2 2 4 4 3" xfId="32352"/>
    <cellStyle name="Normal 129 2 2 2 4 4 4" xfId="43780"/>
    <cellStyle name="Normal 129 2 2 2 4 5" xfId="15236"/>
    <cellStyle name="Normal 129 2 2 2 4 5 2" xfId="46775"/>
    <cellStyle name="Normal 129 2 2 2 4 6" xfId="25692"/>
    <cellStyle name="Normal 129 2 2 2 4 7" xfId="36572"/>
    <cellStyle name="Normal 129 2 2 2 5" xfId="5670"/>
    <cellStyle name="Normal 129 2 2 2 5 2" xfId="10380"/>
    <cellStyle name="Normal 129 2 2 2 5 2 2" xfId="20613"/>
    <cellStyle name="Normal 129 2 2 2 5 2 2 2" xfId="52150"/>
    <cellStyle name="Normal 129 2 2 2 5 2 3" xfId="29856"/>
    <cellStyle name="Normal 129 2 2 2 5 2 4" xfId="41932"/>
    <cellStyle name="Normal 129 2 2 2 5 3" xfId="13157"/>
    <cellStyle name="Normal 129 2 2 2 5 3 2" xfId="23385"/>
    <cellStyle name="Normal 129 2 2 2 5 3 2 2" xfId="54922"/>
    <cellStyle name="Normal 129 2 2 2 5 3 3" xfId="33184"/>
    <cellStyle name="Normal 129 2 2 2 5 3 4" xfId="44704"/>
    <cellStyle name="Normal 129 2 2 2 5 4" xfId="16161"/>
    <cellStyle name="Normal 129 2 2 2 5 4 2" xfId="47700"/>
    <cellStyle name="Normal 129 2 2 2 5 5" xfId="26524"/>
    <cellStyle name="Normal 129 2 2 2 5 6" xfId="37496"/>
    <cellStyle name="Normal 129 2 2 2 6" xfId="6556"/>
    <cellStyle name="Normal 129 2 2 2 6 2" xfId="17022"/>
    <cellStyle name="Normal 129 2 2 2 6 2 2" xfId="48560"/>
    <cellStyle name="Normal 129 2 2 2 6 3" xfId="28190"/>
    <cellStyle name="Normal 129 2 2 2 6 4" xfId="38352"/>
    <cellStyle name="Normal 129 2 2 2 7" xfId="8529"/>
    <cellStyle name="Normal 129 2 2 2 7 2" xfId="18765"/>
    <cellStyle name="Normal 129 2 2 2 7 2 2" xfId="50302"/>
    <cellStyle name="Normal 129 2 2 2 7 3" xfId="31520"/>
    <cellStyle name="Normal 129 2 2 2 7 4" xfId="40084"/>
    <cellStyle name="Normal 129 2 2 2 8" xfId="11309"/>
    <cellStyle name="Normal 129 2 2 2 8 2" xfId="21537"/>
    <cellStyle name="Normal 129 2 2 2 8 2 2" xfId="53074"/>
    <cellStyle name="Normal 129 2 2 2 8 3" xfId="42856"/>
    <cellStyle name="Normal 129 2 2 2 9" xfId="14173"/>
    <cellStyle name="Normal 129 2 2 2 9 2" xfId="45717"/>
    <cellStyle name="Normal 129 2 2 3" xfId="1409"/>
    <cellStyle name="Normal 129 2 2 3 10" xfId="35650"/>
    <cellStyle name="Normal 129 2 2 3 2" xfId="4145"/>
    <cellStyle name="Normal 129 2 2 3 2 2" xfId="5208"/>
    <cellStyle name="Normal 129 2 2 3 2 2 2" xfId="8250"/>
    <cellStyle name="Normal 129 2 2 3 2 2 2 2" xfId="18488"/>
    <cellStyle name="Normal 129 2 2 3 2 2 2 2 2" xfId="31311"/>
    <cellStyle name="Normal 129 2 2 3 2 2 2 2 3" xfId="50025"/>
    <cellStyle name="Normal 129 2 2 3 2 2 2 3" xfId="24419"/>
    <cellStyle name="Normal 129 2 2 3 2 2 2 3 2" xfId="34639"/>
    <cellStyle name="Normal 129 2 2 3 2 2 2 3 3" xfId="55951"/>
    <cellStyle name="Normal 129 2 2 3 2 2 2 4" xfId="27979"/>
    <cellStyle name="Normal 129 2 2 3 2 2 2 5" xfId="39807"/>
    <cellStyle name="Normal 129 2 2 3 2 2 3" xfId="9920"/>
    <cellStyle name="Normal 129 2 2 3 2 2 3 2" xfId="20153"/>
    <cellStyle name="Normal 129 2 2 3 2 2 3 2 2" xfId="51690"/>
    <cellStyle name="Normal 129 2 2 3 2 2 3 3" xfId="29647"/>
    <cellStyle name="Normal 129 2 2 3 2 2 3 4" xfId="41472"/>
    <cellStyle name="Normal 129 2 2 3 2 2 4" xfId="12697"/>
    <cellStyle name="Normal 129 2 2 3 2 2 4 2" xfId="22925"/>
    <cellStyle name="Normal 129 2 2 3 2 2 4 2 2" xfId="54462"/>
    <cellStyle name="Normal 129 2 2 3 2 2 4 3" xfId="32975"/>
    <cellStyle name="Normal 129 2 2 3 2 2 4 4" xfId="44244"/>
    <cellStyle name="Normal 129 2 2 3 2 2 5" xfId="15701"/>
    <cellStyle name="Normal 129 2 2 3 2 2 5 2" xfId="47240"/>
    <cellStyle name="Normal 129 2 2 3 2 2 6" xfId="26315"/>
    <cellStyle name="Normal 129 2 2 3 2 2 7" xfId="37036"/>
    <cellStyle name="Normal 129 2 2 3 2 3" xfId="6136"/>
    <cellStyle name="Normal 129 2 2 3 2 3 2" xfId="10844"/>
    <cellStyle name="Normal 129 2 2 3 2 3 2 2" xfId="21077"/>
    <cellStyle name="Normal 129 2 2 3 2 3 2 2 2" xfId="52614"/>
    <cellStyle name="Normal 129 2 2 3 2 3 2 3" xfId="30479"/>
    <cellStyle name="Normal 129 2 2 3 2 3 2 4" xfId="42396"/>
    <cellStyle name="Normal 129 2 2 3 2 3 3" xfId="13621"/>
    <cellStyle name="Normal 129 2 2 3 2 3 3 2" xfId="23849"/>
    <cellStyle name="Normal 129 2 2 3 2 3 3 2 2" xfId="55386"/>
    <cellStyle name="Normal 129 2 2 3 2 3 3 3" xfId="33807"/>
    <cellStyle name="Normal 129 2 2 3 2 3 3 4" xfId="45168"/>
    <cellStyle name="Normal 129 2 2 3 2 3 4" xfId="16625"/>
    <cellStyle name="Normal 129 2 2 3 2 3 4 2" xfId="48164"/>
    <cellStyle name="Normal 129 2 2 3 2 3 5" xfId="27147"/>
    <cellStyle name="Normal 129 2 2 3 2 3 6" xfId="37960"/>
    <cellStyle name="Normal 129 2 2 3 2 4" xfId="7411"/>
    <cellStyle name="Normal 129 2 2 3 2 4 2" xfId="17656"/>
    <cellStyle name="Normal 129 2 2 3 2 4 2 2" xfId="49193"/>
    <cellStyle name="Normal 129 2 2 3 2 4 3" xfId="28815"/>
    <cellStyle name="Normal 129 2 2 3 2 4 4" xfId="38975"/>
    <cellStyle name="Normal 129 2 2 3 2 5" xfId="8996"/>
    <cellStyle name="Normal 129 2 2 3 2 5 2" xfId="19229"/>
    <cellStyle name="Normal 129 2 2 3 2 5 2 2" xfId="50766"/>
    <cellStyle name="Normal 129 2 2 3 2 5 3" xfId="32143"/>
    <cellStyle name="Normal 129 2 2 3 2 5 4" xfId="40548"/>
    <cellStyle name="Normal 129 2 2 3 2 6" xfId="11773"/>
    <cellStyle name="Normal 129 2 2 3 2 6 2" xfId="22001"/>
    <cellStyle name="Normal 129 2 2 3 2 6 2 2" xfId="53538"/>
    <cellStyle name="Normal 129 2 2 3 2 6 3" xfId="43320"/>
    <cellStyle name="Normal 129 2 2 3 2 7" xfId="14766"/>
    <cellStyle name="Normal 129 2 2 3 2 7 2" xfId="46305"/>
    <cellStyle name="Normal 129 2 2 3 2 8" xfId="25483"/>
    <cellStyle name="Normal 129 2 2 3 2 9" xfId="36112"/>
    <cellStyle name="Normal 129 2 2 3 3" xfId="4744"/>
    <cellStyle name="Normal 129 2 2 3 3 2" xfId="7834"/>
    <cellStyle name="Normal 129 2 2 3 3 2 2" xfId="18072"/>
    <cellStyle name="Normal 129 2 2 3 3 2 2 2" xfId="30895"/>
    <cellStyle name="Normal 129 2 2 3 3 2 2 3" xfId="49609"/>
    <cellStyle name="Normal 129 2 2 3 3 2 3" xfId="24487"/>
    <cellStyle name="Normal 129 2 2 3 3 2 3 2" xfId="34223"/>
    <cellStyle name="Normal 129 2 2 3 3 2 3 3" xfId="56019"/>
    <cellStyle name="Normal 129 2 2 3 3 2 4" xfId="27563"/>
    <cellStyle name="Normal 129 2 2 3 3 2 5" xfId="39391"/>
    <cellStyle name="Normal 129 2 2 3 3 3" xfId="9458"/>
    <cellStyle name="Normal 129 2 2 3 3 3 2" xfId="19691"/>
    <cellStyle name="Normal 129 2 2 3 3 3 2 2" xfId="51228"/>
    <cellStyle name="Normal 129 2 2 3 3 3 3" xfId="29231"/>
    <cellStyle name="Normal 129 2 2 3 3 3 4" xfId="41010"/>
    <cellStyle name="Normal 129 2 2 3 3 4" xfId="12235"/>
    <cellStyle name="Normal 129 2 2 3 3 4 2" xfId="22463"/>
    <cellStyle name="Normal 129 2 2 3 3 4 2 2" xfId="54000"/>
    <cellStyle name="Normal 129 2 2 3 3 4 3" xfId="32559"/>
    <cellStyle name="Normal 129 2 2 3 3 4 4" xfId="43782"/>
    <cellStyle name="Normal 129 2 2 3 3 5" xfId="15238"/>
    <cellStyle name="Normal 129 2 2 3 3 5 2" xfId="46777"/>
    <cellStyle name="Normal 129 2 2 3 3 6" xfId="25899"/>
    <cellStyle name="Normal 129 2 2 3 3 7" xfId="36574"/>
    <cellStyle name="Normal 129 2 2 3 4" xfId="5672"/>
    <cellStyle name="Normal 129 2 2 3 4 2" xfId="10382"/>
    <cellStyle name="Normal 129 2 2 3 4 2 2" xfId="20615"/>
    <cellStyle name="Normal 129 2 2 3 4 2 2 2" xfId="52152"/>
    <cellStyle name="Normal 129 2 2 3 4 2 3" xfId="30063"/>
    <cellStyle name="Normal 129 2 2 3 4 2 4" xfId="41934"/>
    <cellStyle name="Normal 129 2 2 3 4 3" xfId="13159"/>
    <cellStyle name="Normal 129 2 2 3 4 3 2" xfId="23387"/>
    <cellStyle name="Normal 129 2 2 3 4 3 2 2" xfId="54924"/>
    <cellStyle name="Normal 129 2 2 3 4 3 3" xfId="33391"/>
    <cellStyle name="Normal 129 2 2 3 4 3 4" xfId="44706"/>
    <cellStyle name="Normal 129 2 2 3 4 4" xfId="16163"/>
    <cellStyle name="Normal 129 2 2 3 4 4 2" xfId="47702"/>
    <cellStyle name="Normal 129 2 2 3 4 5" xfId="26731"/>
    <cellStyle name="Normal 129 2 2 3 4 6" xfId="37498"/>
    <cellStyle name="Normal 129 2 2 3 5" xfId="6876"/>
    <cellStyle name="Normal 129 2 2 3 5 2" xfId="17234"/>
    <cellStyle name="Normal 129 2 2 3 5 2 2" xfId="48771"/>
    <cellStyle name="Normal 129 2 2 3 5 3" xfId="28397"/>
    <cellStyle name="Normal 129 2 2 3 5 4" xfId="38559"/>
    <cellStyle name="Normal 129 2 2 3 6" xfId="8531"/>
    <cellStyle name="Normal 129 2 2 3 6 2" xfId="18767"/>
    <cellStyle name="Normal 129 2 2 3 6 2 2" xfId="50304"/>
    <cellStyle name="Normal 129 2 2 3 6 3" xfId="31727"/>
    <cellStyle name="Normal 129 2 2 3 6 4" xfId="40086"/>
    <cellStyle name="Normal 129 2 2 3 7" xfId="11311"/>
    <cellStyle name="Normal 129 2 2 3 7 2" xfId="21539"/>
    <cellStyle name="Normal 129 2 2 3 7 2 2" xfId="53076"/>
    <cellStyle name="Normal 129 2 2 3 7 3" xfId="42858"/>
    <cellStyle name="Normal 129 2 2 3 8" xfId="14175"/>
    <cellStyle name="Normal 129 2 2 3 8 2" xfId="45719"/>
    <cellStyle name="Normal 129 2 2 3 9" xfId="25067"/>
    <cellStyle name="Normal 129 2 2 4" xfId="4142"/>
    <cellStyle name="Normal 129 2 2 4 2" xfId="5205"/>
    <cellStyle name="Normal 129 2 2 4 2 2" xfId="8042"/>
    <cellStyle name="Normal 129 2 2 4 2 2 2" xfId="18280"/>
    <cellStyle name="Normal 129 2 2 4 2 2 2 2" xfId="31103"/>
    <cellStyle name="Normal 129 2 2 4 2 2 2 3" xfId="49817"/>
    <cellStyle name="Normal 129 2 2 4 2 2 3" xfId="24460"/>
    <cellStyle name="Normal 129 2 2 4 2 2 3 2" xfId="34431"/>
    <cellStyle name="Normal 129 2 2 4 2 2 3 3" xfId="55992"/>
    <cellStyle name="Normal 129 2 2 4 2 2 4" xfId="27771"/>
    <cellStyle name="Normal 129 2 2 4 2 2 5" xfId="39599"/>
    <cellStyle name="Normal 129 2 2 4 2 3" xfId="9917"/>
    <cellStyle name="Normal 129 2 2 4 2 3 2" xfId="20150"/>
    <cellStyle name="Normal 129 2 2 4 2 3 2 2" xfId="51687"/>
    <cellStyle name="Normal 129 2 2 4 2 3 3" xfId="29439"/>
    <cellStyle name="Normal 129 2 2 4 2 3 4" xfId="41469"/>
    <cellStyle name="Normal 129 2 2 4 2 4" xfId="12694"/>
    <cellStyle name="Normal 129 2 2 4 2 4 2" xfId="22922"/>
    <cellStyle name="Normal 129 2 2 4 2 4 2 2" xfId="54459"/>
    <cellStyle name="Normal 129 2 2 4 2 4 3" xfId="32767"/>
    <cellStyle name="Normal 129 2 2 4 2 4 4" xfId="44241"/>
    <cellStyle name="Normal 129 2 2 4 2 5" xfId="15698"/>
    <cellStyle name="Normal 129 2 2 4 2 5 2" xfId="47237"/>
    <cellStyle name="Normal 129 2 2 4 2 6" xfId="26107"/>
    <cellStyle name="Normal 129 2 2 4 2 7" xfId="37033"/>
    <cellStyle name="Normal 129 2 2 4 3" xfId="6133"/>
    <cellStyle name="Normal 129 2 2 4 3 2" xfId="10841"/>
    <cellStyle name="Normal 129 2 2 4 3 2 2" xfId="21074"/>
    <cellStyle name="Normal 129 2 2 4 3 2 2 2" xfId="52611"/>
    <cellStyle name="Normal 129 2 2 4 3 2 3" xfId="30271"/>
    <cellStyle name="Normal 129 2 2 4 3 2 4" xfId="42393"/>
    <cellStyle name="Normal 129 2 2 4 3 3" xfId="13618"/>
    <cellStyle name="Normal 129 2 2 4 3 3 2" xfId="23846"/>
    <cellStyle name="Normal 129 2 2 4 3 3 2 2" xfId="55383"/>
    <cellStyle name="Normal 129 2 2 4 3 3 3" xfId="33599"/>
    <cellStyle name="Normal 129 2 2 4 3 3 4" xfId="45165"/>
    <cellStyle name="Normal 129 2 2 4 3 4" xfId="16622"/>
    <cellStyle name="Normal 129 2 2 4 3 4 2" xfId="48161"/>
    <cellStyle name="Normal 129 2 2 4 3 5" xfId="26939"/>
    <cellStyle name="Normal 129 2 2 4 3 6" xfId="37957"/>
    <cellStyle name="Normal 129 2 2 4 4" xfId="7190"/>
    <cellStyle name="Normal 129 2 2 4 4 2" xfId="17447"/>
    <cellStyle name="Normal 129 2 2 4 4 2 2" xfId="48984"/>
    <cellStyle name="Normal 129 2 2 4 4 3" xfId="28607"/>
    <cellStyle name="Normal 129 2 2 4 4 4" xfId="38767"/>
    <cellStyle name="Normal 129 2 2 4 5" xfId="8993"/>
    <cellStyle name="Normal 129 2 2 4 5 2" xfId="19226"/>
    <cellStyle name="Normal 129 2 2 4 5 2 2" xfId="50763"/>
    <cellStyle name="Normal 129 2 2 4 5 3" xfId="31935"/>
    <cellStyle name="Normal 129 2 2 4 5 4" xfId="40545"/>
    <cellStyle name="Normal 129 2 2 4 6" xfId="11770"/>
    <cellStyle name="Normal 129 2 2 4 6 2" xfId="21998"/>
    <cellStyle name="Normal 129 2 2 4 6 2 2" xfId="53535"/>
    <cellStyle name="Normal 129 2 2 4 6 3" xfId="43317"/>
    <cellStyle name="Normal 129 2 2 4 7" xfId="14763"/>
    <cellStyle name="Normal 129 2 2 4 7 2" xfId="46302"/>
    <cellStyle name="Normal 129 2 2 4 8" xfId="25275"/>
    <cellStyle name="Normal 129 2 2 4 9" xfId="36109"/>
    <cellStyle name="Normal 129 2 2 5" xfId="4741"/>
    <cellStyle name="Normal 129 2 2 5 2" xfId="7624"/>
    <cellStyle name="Normal 129 2 2 5 2 2" xfId="17864"/>
    <cellStyle name="Normal 129 2 2 5 2 2 2" xfId="30687"/>
    <cellStyle name="Normal 129 2 2 5 2 2 3" xfId="49401"/>
    <cellStyle name="Normal 129 2 2 5 2 3" xfId="24281"/>
    <cellStyle name="Normal 129 2 2 5 2 3 2" xfId="34015"/>
    <cellStyle name="Normal 129 2 2 5 2 3 3" xfId="55816"/>
    <cellStyle name="Normal 129 2 2 5 2 4" xfId="27355"/>
    <cellStyle name="Normal 129 2 2 5 2 5" xfId="39183"/>
    <cellStyle name="Normal 129 2 2 5 3" xfId="9455"/>
    <cellStyle name="Normal 129 2 2 5 3 2" xfId="19688"/>
    <cellStyle name="Normal 129 2 2 5 3 2 2" xfId="51225"/>
    <cellStyle name="Normal 129 2 2 5 3 3" xfId="29023"/>
    <cellStyle name="Normal 129 2 2 5 3 4" xfId="41007"/>
    <cellStyle name="Normal 129 2 2 5 4" xfId="12232"/>
    <cellStyle name="Normal 129 2 2 5 4 2" xfId="22460"/>
    <cellStyle name="Normal 129 2 2 5 4 2 2" xfId="53997"/>
    <cellStyle name="Normal 129 2 2 5 4 3" xfId="32351"/>
    <cellStyle name="Normal 129 2 2 5 4 4" xfId="43779"/>
    <cellStyle name="Normal 129 2 2 5 5" xfId="15235"/>
    <cellStyle name="Normal 129 2 2 5 5 2" xfId="46774"/>
    <cellStyle name="Normal 129 2 2 5 6" xfId="25691"/>
    <cellStyle name="Normal 129 2 2 5 7" xfId="36571"/>
    <cellStyle name="Normal 129 2 2 6" xfId="5669"/>
    <cellStyle name="Normal 129 2 2 6 2" xfId="10379"/>
    <cellStyle name="Normal 129 2 2 6 2 2" xfId="20612"/>
    <cellStyle name="Normal 129 2 2 6 2 2 2" xfId="52149"/>
    <cellStyle name="Normal 129 2 2 6 2 3" xfId="29855"/>
    <cellStyle name="Normal 129 2 2 6 2 4" xfId="41931"/>
    <cellStyle name="Normal 129 2 2 6 3" xfId="13156"/>
    <cellStyle name="Normal 129 2 2 6 3 2" xfId="23384"/>
    <cellStyle name="Normal 129 2 2 6 3 2 2" xfId="54921"/>
    <cellStyle name="Normal 129 2 2 6 3 3" xfId="33183"/>
    <cellStyle name="Normal 129 2 2 6 3 4" xfId="44703"/>
    <cellStyle name="Normal 129 2 2 6 4" xfId="16160"/>
    <cellStyle name="Normal 129 2 2 6 4 2" xfId="47699"/>
    <cellStyle name="Normal 129 2 2 6 5" xfId="26523"/>
    <cellStyle name="Normal 129 2 2 6 6" xfId="37495"/>
    <cellStyle name="Normal 129 2 2 7" xfId="6555"/>
    <cellStyle name="Normal 129 2 2 7 2" xfId="17021"/>
    <cellStyle name="Normal 129 2 2 7 2 2" xfId="48559"/>
    <cellStyle name="Normal 129 2 2 7 3" xfId="28189"/>
    <cellStyle name="Normal 129 2 2 7 4" xfId="38351"/>
    <cellStyle name="Normal 129 2 2 8" xfId="8528"/>
    <cellStyle name="Normal 129 2 2 8 2" xfId="18764"/>
    <cellStyle name="Normal 129 2 2 8 2 2" xfId="50301"/>
    <cellStyle name="Normal 129 2 2 8 3" xfId="31519"/>
    <cellStyle name="Normal 129 2 2 8 4" xfId="40083"/>
    <cellStyle name="Normal 129 2 2 9" xfId="11308"/>
    <cellStyle name="Normal 129 2 2 9 2" xfId="21536"/>
    <cellStyle name="Normal 129 2 2 9 2 2" xfId="53073"/>
    <cellStyle name="Normal 129 2 2 9 3" xfId="42855"/>
    <cellStyle name="Normal 129 2 3" xfId="1410"/>
    <cellStyle name="Normal 129 2 3 10" xfId="24860"/>
    <cellStyle name="Normal 129 2 3 11" xfId="35651"/>
    <cellStyle name="Normal 129 2 3 2" xfId="1411"/>
    <cellStyle name="Normal 129 2 3 2 10" xfId="35652"/>
    <cellStyle name="Normal 129 2 3 2 2" xfId="4147"/>
    <cellStyle name="Normal 129 2 3 2 2 2" xfId="5210"/>
    <cellStyle name="Normal 129 2 3 2 2 2 2" xfId="8252"/>
    <cellStyle name="Normal 129 2 3 2 2 2 2 2" xfId="18490"/>
    <cellStyle name="Normal 129 2 3 2 2 2 2 2 2" xfId="31313"/>
    <cellStyle name="Normal 129 2 3 2 2 2 2 2 3" xfId="50027"/>
    <cellStyle name="Normal 129 2 3 2 2 2 2 3" xfId="24754"/>
    <cellStyle name="Normal 129 2 3 2 2 2 2 3 2" xfId="34641"/>
    <cellStyle name="Normal 129 2 3 2 2 2 2 3 3" xfId="56279"/>
    <cellStyle name="Normal 129 2 3 2 2 2 2 4" xfId="27981"/>
    <cellStyle name="Normal 129 2 3 2 2 2 2 5" xfId="39809"/>
    <cellStyle name="Normal 129 2 3 2 2 2 3" xfId="9922"/>
    <cellStyle name="Normal 129 2 3 2 2 2 3 2" xfId="20155"/>
    <cellStyle name="Normal 129 2 3 2 2 2 3 2 2" xfId="51692"/>
    <cellStyle name="Normal 129 2 3 2 2 2 3 3" xfId="29649"/>
    <cellStyle name="Normal 129 2 3 2 2 2 3 4" xfId="41474"/>
    <cellStyle name="Normal 129 2 3 2 2 2 4" xfId="12699"/>
    <cellStyle name="Normal 129 2 3 2 2 2 4 2" xfId="22927"/>
    <cellStyle name="Normal 129 2 3 2 2 2 4 2 2" xfId="54464"/>
    <cellStyle name="Normal 129 2 3 2 2 2 4 3" xfId="32977"/>
    <cellStyle name="Normal 129 2 3 2 2 2 4 4" xfId="44246"/>
    <cellStyle name="Normal 129 2 3 2 2 2 5" xfId="15703"/>
    <cellStyle name="Normal 129 2 3 2 2 2 5 2" xfId="47242"/>
    <cellStyle name="Normal 129 2 3 2 2 2 6" xfId="26317"/>
    <cellStyle name="Normal 129 2 3 2 2 2 7" xfId="37038"/>
    <cellStyle name="Normal 129 2 3 2 2 3" xfId="6138"/>
    <cellStyle name="Normal 129 2 3 2 2 3 2" xfId="10846"/>
    <cellStyle name="Normal 129 2 3 2 2 3 2 2" xfId="21079"/>
    <cellStyle name="Normal 129 2 3 2 2 3 2 2 2" xfId="52616"/>
    <cellStyle name="Normal 129 2 3 2 2 3 2 3" xfId="30481"/>
    <cellStyle name="Normal 129 2 3 2 2 3 2 4" xfId="42398"/>
    <cellStyle name="Normal 129 2 3 2 2 3 3" xfId="13623"/>
    <cellStyle name="Normal 129 2 3 2 2 3 3 2" xfId="23851"/>
    <cellStyle name="Normal 129 2 3 2 2 3 3 2 2" xfId="55388"/>
    <cellStyle name="Normal 129 2 3 2 2 3 3 3" xfId="33809"/>
    <cellStyle name="Normal 129 2 3 2 2 3 3 4" xfId="45170"/>
    <cellStyle name="Normal 129 2 3 2 2 3 4" xfId="16627"/>
    <cellStyle name="Normal 129 2 3 2 2 3 4 2" xfId="48166"/>
    <cellStyle name="Normal 129 2 3 2 2 3 5" xfId="27149"/>
    <cellStyle name="Normal 129 2 3 2 2 3 6" xfId="37962"/>
    <cellStyle name="Normal 129 2 3 2 2 4" xfId="7413"/>
    <cellStyle name="Normal 129 2 3 2 2 4 2" xfId="17658"/>
    <cellStyle name="Normal 129 2 3 2 2 4 2 2" xfId="49195"/>
    <cellStyle name="Normal 129 2 3 2 2 4 3" xfId="28817"/>
    <cellStyle name="Normal 129 2 3 2 2 4 4" xfId="38977"/>
    <cellStyle name="Normal 129 2 3 2 2 5" xfId="8998"/>
    <cellStyle name="Normal 129 2 3 2 2 5 2" xfId="19231"/>
    <cellStyle name="Normal 129 2 3 2 2 5 2 2" xfId="50768"/>
    <cellStyle name="Normal 129 2 3 2 2 5 3" xfId="32145"/>
    <cellStyle name="Normal 129 2 3 2 2 5 4" xfId="40550"/>
    <cellStyle name="Normal 129 2 3 2 2 6" xfId="11775"/>
    <cellStyle name="Normal 129 2 3 2 2 6 2" xfId="22003"/>
    <cellStyle name="Normal 129 2 3 2 2 6 2 2" xfId="53540"/>
    <cellStyle name="Normal 129 2 3 2 2 6 3" xfId="43322"/>
    <cellStyle name="Normal 129 2 3 2 2 7" xfId="14768"/>
    <cellStyle name="Normal 129 2 3 2 2 7 2" xfId="46307"/>
    <cellStyle name="Normal 129 2 3 2 2 8" xfId="25485"/>
    <cellStyle name="Normal 129 2 3 2 2 9" xfId="36114"/>
    <cellStyle name="Normal 129 2 3 2 3" xfId="4746"/>
    <cellStyle name="Normal 129 2 3 2 3 2" xfId="7836"/>
    <cellStyle name="Normal 129 2 3 2 3 2 2" xfId="18074"/>
    <cellStyle name="Normal 129 2 3 2 3 2 2 2" xfId="30897"/>
    <cellStyle name="Normal 129 2 3 2 3 2 2 3" xfId="49611"/>
    <cellStyle name="Normal 129 2 3 2 3 2 3" xfId="24497"/>
    <cellStyle name="Normal 129 2 3 2 3 2 3 2" xfId="34225"/>
    <cellStyle name="Normal 129 2 3 2 3 2 3 3" xfId="56029"/>
    <cellStyle name="Normal 129 2 3 2 3 2 4" xfId="27565"/>
    <cellStyle name="Normal 129 2 3 2 3 2 5" xfId="39393"/>
    <cellStyle name="Normal 129 2 3 2 3 3" xfId="9460"/>
    <cellStyle name="Normal 129 2 3 2 3 3 2" xfId="19693"/>
    <cellStyle name="Normal 129 2 3 2 3 3 2 2" xfId="51230"/>
    <cellStyle name="Normal 129 2 3 2 3 3 3" xfId="29233"/>
    <cellStyle name="Normal 129 2 3 2 3 3 4" xfId="41012"/>
    <cellStyle name="Normal 129 2 3 2 3 4" xfId="12237"/>
    <cellStyle name="Normal 129 2 3 2 3 4 2" xfId="22465"/>
    <cellStyle name="Normal 129 2 3 2 3 4 2 2" xfId="54002"/>
    <cellStyle name="Normal 129 2 3 2 3 4 3" xfId="32561"/>
    <cellStyle name="Normal 129 2 3 2 3 4 4" xfId="43784"/>
    <cellStyle name="Normal 129 2 3 2 3 5" xfId="15240"/>
    <cellStyle name="Normal 129 2 3 2 3 5 2" xfId="46779"/>
    <cellStyle name="Normal 129 2 3 2 3 6" xfId="25901"/>
    <cellStyle name="Normal 129 2 3 2 3 7" xfId="36576"/>
    <cellStyle name="Normal 129 2 3 2 4" xfId="5674"/>
    <cellStyle name="Normal 129 2 3 2 4 2" xfId="10384"/>
    <cellStyle name="Normal 129 2 3 2 4 2 2" xfId="20617"/>
    <cellStyle name="Normal 129 2 3 2 4 2 2 2" xfId="52154"/>
    <cellStyle name="Normal 129 2 3 2 4 2 3" xfId="30065"/>
    <cellStyle name="Normal 129 2 3 2 4 2 4" xfId="41936"/>
    <cellStyle name="Normal 129 2 3 2 4 3" xfId="13161"/>
    <cellStyle name="Normal 129 2 3 2 4 3 2" xfId="23389"/>
    <cellStyle name="Normal 129 2 3 2 4 3 2 2" xfId="54926"/>
    <cellStyle name="Normal 129 2 3 2 4 3 3" xfId="33393"/>
    <cellStyle name="Normal 129 2 3 2 4 3 4" xfId="44708"/>
    <cellStyle name="Normal 129 2 3 2 4 4" xfId="16165"/>
    <cellStyle name="Normal 129 2 3 2 4 4 2" xfId="47704"/>
    <cellStyle name="Normal 129 2 3 2 4 5" xfId="26733"/>
    <cellStyle name="Normal 129 2 3 2 4 6" xfId="37500"/>
    <cellStyle name="Normal 129 2 3 2 5" xfId="6878"/>
    <cellStyle name="Normal 129 2 3 2 5 2" xfId="17236"/>
    <cellStyle name="Normal 129 2 3 2 5 2 2" xfId="48773"/>
    <cellStyle name="Normal 129 2 3 2 5 3" xfId="28399"/>
    <cellStyle name="Normal 129 2 3 2 5 4" xfId="38561"/>
    <cellStyle name="Normal 129 2 3 2 6" xfId="8533"/>
    <cellStyle name="Normal 129 2 3 2 6 2" xfId="18769"/>
    <cellStyle name="Normal 129 2 3 2 6 2 2" xfId="50306"/>
    <cellStyle name="Normal 129 2 3 2 6 3" xfId="31729"/>
    <cellStyle name="Normal 129 2 3 2 6 4" xfId="40088"/>
    <cellStyle name="Normal 129 2 3 2 7" xfId="11313"/>
    <cellStyle name="Normal 129 2 3 2 7 2" xfId="21541"/>
    <cellStyle name="Normal 129 2 3 2 7 2 2" xfId="53078"/>
    <cellStyle name="Normal 129 2 3 2 7 3" xfId="42860"/>
    <cellStyle name="Normal 129 2 3 2 8" xfId="14177"/>
    <cellStyle name="Normal 129 2 3 2 8 2" xfId="45721"/>
    <cellStyle name="Normal 129 2 3 2 9" xfId="25069"/>
    <cellStyle name="Normal 129 2 3 3" xfId="4146"/>
    <cellStyle name="Normal 129 2 3 3 2" xfId="5209"/>
    <cellStyle name="Normal 129 2 3 3 2 2" xfId="8044"/>
    <cellStyle name="Normal 129 2 3 3 2 2 2" xfId="18282"/>
    <cellStyle name="Normal 129 2 3 3 2 2 2 2" xfId="31105"/>
    <cellStyle name="Normal 129 2 3 3 2 2 2 3" xfId="49819"/>
    <cellStyle name="Normal 129 2 3 3 2 2 3" xfId="24742"/>
    <cellStyle name="Normal 129 2 3 3 2 2 3 2" xfId="34433"/>
    <cellStyle name="Normal 129 2 3 3 2 2 3 3" xfId="56268"/>
    <cellStyle name="Normal 129 2 3 3 2 2 4" xfId="27773"/>
    <cellStyle name="Normal 129 2 3 3 2 2 5" xfId="39601"/>
    <cellStyle name="Normal 129 2 3 3 2 3" xfId="9921"/>
    <cellStyle name="Normal 129 2 3 3 2 3 2" xfId="20154"/>
    <cellStyle name="Normal 129 2 3 3 2 3 2 2" xfId="51691"/>
    <cellStyle name="Normal 129 2 3 3 2 3 3" xfId="29441"/>
    <cellStyle name="Normal 129 2 3 3 2 3 4" xfId="41473"/>
    <cellStyle name="Normal 129 2 3 3 2 4" xfId="12698"/>
    <cellStyle name="Normal 129 2 3 3 2 4 2" xfId="22926"/>
    <cellStyle name="Normal 129 2 3 3 2 4 2 2" xfId="54463"/>
    <cellStyle name="Normal 129 2 3 3 2 4 3" xfId="32769"/>
    <cellStyle name="Normal 129 2 3 3 2 4 4" xfId="44245"/>
    <cellStyle name="Normal 129 2 3 3 2 5" xfId="15702"/>
    <cellStyle name="Normal 129 2 3 3 2 5 2" xfId="47241"/>
    <cellStyle name="Normal 129 2 3 3 2 6" xfId="26109"/>
    <cellStyle name="Normal 129 2 3 3 2 7" xfId="37037"/>
    <cellStyle name="Normal 129 2 3 3 3" xfId="6137"/>
    <cellStyle name="Normal 129 2 3 3 3 2" xfId="10845"/>
    <cellStyle name="Normal 129 2 3 3 3 2 2" xfId="21078"/>
    <cellStyle name="Normal 129 2 3 3 3 2 2 2" xfId="52615"/>
    <cellStyle name="Normal 129 2 3 3 3 2 3" xfId="30273"/>
    <cellStyle name="Normal 129 2 3 3 3 2 4" xfId="42397"/>
    <cellStyle name="Normal 129 2 3 3 3 3" xfId="13622"/>
    <cellStyle name="Normal 129 2 3 3 3 3 2" xfId="23850"/>
    <cellStyle name="Normal 129 2 3 3 3 3 2 2" xfId="55387"/>
    <cellStyle name="Normal 129 2 3 3 3 3 3" xfId="33601"/>
    <cellStyle name="Normal 129 2 3 3 3 3 4" xfId="45169"/>
    <cellStyle name="Normal 129 2 3 3 3 4" xfId="16626"/>
    <cellStyle name="Normal 129 2 3 3 3 4 2" xfId="48165"/>
    <cellStyle name="Normal 129 2 3 3 3 5" xfId="26941"/>
    <cellStyle name="Normal 129 2 3 3 3 6" xfId="37961"/>
    <cellStyle name="Normal 129 2 3 3 4" xfId="7192"/>
    <cellStyle name="Normal 129 2 3 3 4 2" xfId="17449"/>
    <cellStyle name="Normal 129 2 3 3 4 2 2" xfId="48986"/>
    <cellStyle name="Normal 129 2 3 3 4 3" xfId="28609"/>
    <cellStyle name="Normal 129 2 3 3 4 4" xfId="38769"/>
    <cellStyle name="Normal 129 2 3 3 5" xfId="8997"/>
    <cellStyle name="Normal 129 2 3 3 5 2" xfId="19230"/>
    <cellStyle name="Normal 129 2 3 3 5 2 2" xfId="50767"/>
    <cellStyle name="Normal 129 2 3 3 5 3" xfId="31937"/>
    <cellStyle name="Normal 129 2 3 3 5 4" xfId="40549"/>
    <cellStyle name="Normal 129 2 3 3 6" xfId="11774"/>
    <cellStyle name="Normal 129 2 3 3 6 2" xfId="22002"/>
    <cellStyle name="Normal 129 2 3 3 6 2 2" xfId="53539"/>
    <cellStyle name="Normal 129 2 3 3 6 3" xfId="43321"/>
    <cellStyle name="Normal 129 2 3 3 7" xfId="14767"/>
    <cellStyle name="Normal 129 2 3 3 7 2" xfId="46306"/>
    <cellStyle name="Normal 129 2 3 3 8" xfId="25277"/>
    <cellStyle name="Normal 129 2 3 3 9" xfId="36113"/>
    <cellStyle name="Normal 129 2 3 4" xfId="4745"/>
    <cellStyle name="Normal 129 2 3 4 2" xfId="7626"/>
    <cellStyle name="Normal 129 2 3 4 2 2" xfId="17866"/>
    <cellStyle name="Normal 129 2 3 4 2 2 2" xfId="30689"/>
    <cellStyle name="Normal 129 2 3 4 2 2 3" xfId="49403"/>
    <cellStyle name="Normal 129 2 3 4 2 3" xfId="14501"/>
    <cellStyle name="Normal 129 2 3 4 2 3 2" xfId="34017"/>
    <cellStyle name="Normal 129 2 3 4 2 3 3" xfId="46042"/>
    <cellStyle name="Normal 129 2 3 4 2 4" xfId="27357"/>
    <cellStyle name="Normal 129 2 3 4 2 5" xfId="39185"/>
    <cellStyle name="Normal 129 2 3 4 3" xfId="9459"/>
    <cellStyle name="Normal 129 2 3 4 3 2" xfId="19692"/>
    <cellStyle name="Normal 129 2 3 4 3 2 2" xfId="51229"/>
    <cellStyle name="Normal 129 2 3 4 3 3" xfId="29025"/>
    <cellStyle name="Normal 129 2 3 4 3 4" xfId="41011"/>
    <cellStyle name="Normal 129 2 3 4 4" xfId="12236"/>
    <cellStyle name="Normal 129 2 3 4 4 2" xfId="22464"/>
    <cellStyle name="Normal 129 2 3 4 4 2 2" xfId="54001"/>
    <cellStyle name="Normal 129 2 3 4 4 3" xfId="32353"/>
    <cellStyle name="Normal 129 2 3 4 4 4" xfId="43783"/>
    <cellStyle name="Normal 129 2 3 4 5" xfId="15239"/>
    <cellStyle name="Normal 129 2 3 4 5 2" xfId="46778"/>
    <cellStyle name="Normal 129 2 3 4 6" xfId="25693"/>
    <cellStyle name="Normal 129 2 3 4 7" xfId="36575"/>
    <cellStyle name="Normal 129 2 3 5" xfId="5673"/>
    <cellStyle name="Normal 129 2 3 5 2" xfId="10383"/>
    <cellStyle name="Normal 129 2 3 5 2 2" xfId="20616"/>
    <cellStyle name="Normal 129 2 3 5 2 2 2" xfId="52153"/>
    <cellStyle name="Normal 129 2 3 5 2 3" xfId="29857"/>
    <cellStyle name="Normal 129 2 3 5 2 4" xfId="41935"/>
    <cellStyle name="Normal 129 2 3 5 3" xfId="13160"/>
    <cellStyle name="Normal 129 2 3 5 3 2" xfId="23388"/>
    <cellStyle name="Normal 129 2 3 5 3 2 2" xfId="54925"/>
    <cellStyle name="Normal 129 2 3 5 3 3" xfId="33185"/>
    <cellStyle name="Normal 129 2 3 5 3 4" xfId="44707"/>
    <cellStyle name="Normal 129 2 3 5 4" xfId="16164"/>
    <cellStyle name="Normal 129 2 3 5 4 2" xfId="47703"/>
    <cellStyle name="Normal 129 2 3 5 5" xfId="26525"/>
    <cellStyle name="Normal 129 2 3 5 6" xfId="37499"/>
    <cellStyle name="Normal 129 2 3 6" xfId="6557"/>
    <cellStyle name="Normal 129 2 3 6 2" xfId="17023"/>
    <cellStyle name="Normal 129 2 3 6 2 2" xfId="48561"/>
    <cellStyle name="Normal 129 2 3 6 3" xfId="28191"/>
    <cellStyle name="Normal 129 2 3 6 4" xfId="38353"/>
    <cellStyle name="Normal 129 2 3 7" xfId="8532"/>
    <cellStyle name="Normal 129 2 3 7 2" xfId="18768"/>
    <cellStyle name="Normal 129 2 3 7 2 2" xfId="50305"/>
    <cellStyle name="Normal 129 2 3 7 3" xfId="31521"/>
    <cellStyle name="Normal 129 2 3 7 4" xfId="40087"/>
    <cellStyle name="Normal 129 2 3 8" xfId="11312"/>
    <cellStyle name="Normal 129 2 3 8 2" xfId="21540"/>
    <cellStyle name="Normal 129 2 3 8 2 2" xfId="53077"/>
    <cellStyle name="Normal 129 2 3 8 3" xfId="42859"/>
    <cellStyle name="Normal 129 2 3 9" xfId="14176"/>
    <cellStyle name="Normal 129 2 3 9 2" xfId="45720"/>
    <cellStyle name="Normal 129 2 4" xfId="1412"/>
    <cellStyle name="Normal 129 2 4 10" xfId="35653"/>
    <cellStyle name="Normal 129 2 4 2" xfId="4148"/>
    <cellStyle name="Normal 129 2 4 2 2" xfId="5211"/>
    <cellStyle name="Normal 129 2 4 2 2 2" xfId="8249"/>
    <cellStyle name="Normal 129 2 4 2 2 2 2" xfId="18487"/>
    <cellStyle name="Normal 129 2 4 2 2 2 2 2" xfId="31310"/>
    <cellStyle name="Normal 129 2 4 2 2 2 2 3" xfId="50024"/>
    <cellStyle name="Normal 129 2 4 2 2 2 3" xfId="24681"/>
    <cellStyle name="Normal 129 2 4 2 2 2 3 2" xfId="34638"/>
    <cellStyle name="Normal 129 2 4 2 2 2 3 3" xfId="56208"/>
    <cellStyle name="Normal 129 2 4 2 2 2 4" xfId="27978"/>
    <cellStyle name="Normal 129 2 4 2 2 2 5" xfId="39806"/>
    <cellStyle name="Normal 129 2 4 2 2 3" xfId="9923"/>
    <cellStyle name="Normal 129 2 4 2 2 3 2" xfId="20156"/>
    <cellStyle name="Normal 129 2 4 2 2 3 2 2" xfId="51693"/>
    <cellStyle name="Normal 129 2 4 2 2 3 3" xfId="29646"/>
    <cellStyle name="Normal 129 2 4 2 2 3 4" xfId="41475"/>
    <cellStyle name="Normal 129 2 4 2 2 4" xfId="12700"/>
    <cellStyle name="Normal 129 2 4 2 2 4 2" xfId="22928"/>
    <cellStyle name="Normal 129 2 4 2 2 4 2 2" xfId="54465"/>
    <cellStyle name="Normal 129 2 4 2 2 4 3" xfId="32974"/>
    <cellStyle name="Normal 129 2 4 2 2 4 4" xfId="44247"/>
    <cellStyle name="Normal 129 2 4 2 2 5" xfId="15704"/>
    <cellStyle name="Normal 129 2 4 2 2 5 2" xfId="47243"/>
    <cellStyle name="Normal 129 2 4 2 2 6" xfId="26314"/>
    <cellStyle name="Normal 129 2 4 2 2 7" xfId="37039"/>
    <cellStyle name="Normal 129 2 4 2 3" xfId="6139"/>
    <cellStyle name="Normal 129 2 4 2 3 2" xfId="10847"/>
    <cellStyle name="Normal 129 2 4 2 3 2 2" xfId="21080"/>
    <cellStyle name="Normal 129 2 4 2 3 2 2 2" xfId="52617"/>
    <cellStyle name="Normal 129 2 4 2 3 2 3" xfId="30478"/>
    <cellStyle name="Normal 129 2 4 2 3 2 4" xfId="42399"/>
    <cellStyle name="Normal 129 2 4 2 3 3" xfId="13624"/>
    <cellStyle name="Normal 129 2 4 2 3 3 2" xfId="23852"/>
    <cellStyle name="Normal 129 2 4 2 3 3 2 2" xfId="55389"/>
    <cellStyle name="Normal 129 2 4 2 3 3 3" xfId="33806"/>
    <cellStyle name="Normal 129 2 4 2 3 3 4" xfId="45171"/>
    <cellStyle name="Normal 129 2 4 2 3 4" xfId="16628"/>
    <cellStyle name="Normal 129 2 4 2 3 4 2" xfId="48167"/>
    <cellStyle name="Normal 129 2 4 2 3 5" xfId="27146"/>
    <cellStyle name="Normal 129 2 4 2 3 6" xfId="37963"/>
    <cellStyle name="Normal 129 2 4 2 4" xfId="7410"/>
    <cellStyle name="Normal 129 2 4 2 4 2" xfId="17655"/>
    <cellStyle name="Normal 129 2 4 2 4 2 2" xfId="49192"/>
    <cellStyle name="Normal 129 2 4 2 4 3" xfId="28814"/>
    <cellStyle name="Normal 129 2 4 2 4 4" xfId="38974"/>
    <cellStyle name="Normal 129 2 4 2 5" xfId="8999"/>
    <cellStyle name="Normal 129 2 4 2 5 2" xfId="19232"/>
    <cellStyle name="Normal 129 2 4 2 5 2 2" xfId="50769"/>
    <cellStyle name="Normal 129 2 4 2 5 3" xfId="32142"/>
    <cellStyle name="Normal 129 2 4 2 5 4" xfId="40551"/>
    <cellStyle name="Normal 129 2 4 2 6" xfId="11776"/>
    <cellStyle name="Normal 129 2 4 2 6 2" xfId="22004"/>
    <cellStyle name="Normal 129 2 4 2 6 2 2" xfId="53541"/>
    <cellStyle name="Normal 129 2 4 2 6 3" xfId="43323"/>
    <cellStyle name="Normal 129 2 4 2 7" xfId="14769"/>
    <cellStyle name="Normal 129 2 4 2 7 2" xfId="46308"/>
    <cellStyle name="Normal 129 2 4 2 8" xfId="25482"/>
    <cellStyle name="Normal 129 2 4 2 9" xfId="36115"/>
    <cellStyle name="Normal 129 2 4 3" xfId="4747"/>
    <cellStyle name="Normal 129 2 4 3 2" xfId="7833"/>
    <cellStyle name="Normal 129 2 4 3 2 2" xfId="18071"/>
    <cellStyle name="Normal 129 2 4 3 2 2 2" xfId="30894"/>
    <cellStyle name="Normal 129 2 4 3 2 2 3" xfId="49608"/>
    <cellStyle name="Normal 129 2 4 3 2 3" xfId="24252"/>
    <cellStyle name="Normal 129 2 4 3 2 3 2" xfId="34222"/>
    <cellStyle name="Normal 129 2 4 3 2 3 3" xfId="55788"/>
    <cellStyle name="Normal 129 2 4 3 2 4" xfId="27562"/>
    <cellStyle name="Normal 129 2 4 3 2 5" xfId="39390"/>
    <cellStyle name="Normal 129 2 4 3 3" xfId="9461"/>
    <cellStyle name="Normal 129 2 4 3 3 2" xfId="19694"/>
    <cellStyle name="Normal 129 2 4 3 3 2 2" xfId="51231"/>
    <cellStyle name="Normal 129 2 4 3 3 3" xfId="29230"/>
    <cellStyle name="Normal 129 2 4 3 3 4" xfId="41013"/>
    <cellStyle name="Normal 129 2 4 3 4" xfId="12238"/>
    <cellStyle name="Normal 129 2 4 3 4 2" xfId="22466"/>
    <cellStyle name="Normal 129 2 4 3 4 2 2" xfId="54003"/>
    <cellStyle name="Normal 129 2 4 3 4 3" xfId="32558"/>
    <cellStyle name="Normal 129 2 4 3 4 4" xfId="43785"/>
    <cellStyle name="Normal 129 2 4 3 5" xfId="15241"/>
    <cellStyle name="Normal 129 2 4 3 5 2" xfId="46780"/>
    <cellStyle name="Normal 129 2 4 3 6" xfId="25898"/>
    <cellStyle name="Normal 129 2 4 3 7" xfId="36577"/>
    <cellStyle name="Normal 129 2 4 4" xfId="5675"/>
    <cellStyle name="Normal 129 2 4 4 2" xfId="10385"/>
    <cellStyle name="Normal 129 2 4 4 2 2" xfId="20618"/>
    <cellStyle name="Normal 129 2 4 4 2 2 2" xfId="52155"/>
    <cellStyle name="Normal 129 2 4 4 2 3" xfId="30062"/>
    <cellStyle name="Normal 129 2 4 4 2 4" xfId="41937"/>
    <cellStyle name="Normal 129 2 4 4 3" xfId="13162"/>
    <cellStyle name="Normal 129 2 4 4 3 2" xfId="23390"/>
    <cellStyle name="Normal 129 2 4 4 3 2 2" xfId="54927"/>
    <cellStyle name="Normal 129 2 4 4 3 3" xfId="33390"/>
    <cellStyle name="Normal 129 2 4 4 3 4" xfId="44709"/>
    <cellStyle name="Normal 129 2 4 4 4" xfId="16166"/>
    <cellStyle name="Normal 129 2 4 4 4 2" xfId="47705"/>
    <cellStyle name="Normal 129 2 4 4 5" xfId="26730"/>
    <cellStyle name="Normal 129 2 4 4 6" xfId="37501"/>
    <cellStyle name="Normal 129 2 4 5" xfId="6875"/>
    <cellStyle name="Normal 129 2 4 5 2" xfId="17233"/>
    <cellStyle name="Normal 129 2 4 5 2 2" xfId="48770"/>
    <cellStyle name="Normal 129 2 4 5 3" xfId="28396"/>
    <cellStyle name="Normal 129 2 4 5 4" xfId="38558"/>
    <cellStyle name="Normal 129 2 4 6" xfId="8534"/>
    <cellStyle name="Normal 129 2 4 6 2" xfId="18770"/>
    <cellStyle name="Normal 129 2 4 6 2 2" xfId="50307"/>
    <cellStyle name="Normal 129 2 4 6 3" xfId="31726"/>
    <cellStyle name="Normal 129 2 4 6 4" xfId="40089"/>
    <cellStyle name="Normal 129 2 4 7" xfId="11314"/>
    <cellStyle name="Normal 129 2 4 7 2" xfId="21542"/>
    <cellStyle name="Normal 129 2 4 7 2 2" xfId="53079"/>
    <cellStyle name="Normal 129 2 4 7 3" xfId="42861"/>
    <cellStyle name="Normal 129 2 4 8" xfId="14178"/>
    <cellStyle name="Normal 129 2 4 8 2" xfId="45722"/>
    <cellStyle name="Normal 129 2 4 9" xfId="25066"/>
    <cellStyle name="Normal 129 2 5" xfId="3183"/>
    <cellStyle name="Normal 129 2 5 10" xfId="35939"/>
    <cellStyle name="Normal 129 2 5 2" xfId="4565"/>
    <cellStyle name="Normal 129 2 5 2 2" xfId="5497"/>
    <cellStyle name="Normal 129 2 5 2 2 2" xfId="10209"/>
    <cellStyle name="Normal 129 2 5 2 2 2 2" xfId="20442"/>
    <cellStyle name="Normal 129 2 5 2 2 2 2 2" xfId="51979"/>
    <cellStyle name="Normal 129 2 5 2 2 2 3" xfId="31102"/>
    <cellStyle name="Normal 129 2 5 2 2 2 4" xfId="41761"/>
    <cellStyle name="Normal 129 2 5 2 2 3" xfId="12986"/>
    <cellStyle name="Normal 129 2 5 2 2 3 2" xfId="23214"/>
    <cellStyle name="Normal 129 2 5 2 2 3 2 2" xfId="54751"/>
    <cellStyle name="Normal 129 2 5 2 2 3 3" xfId="34430"/>
    <cellStyle name="Normal 129 2 5 2 2 3 4" xfId="44533"/>
    <cellStyle name="Normal 129 2 5 2 2 4" xfId="15990"/>
    <cellStyle name="Normal 129 2 5 2 2 4 2" xfId="47529"/>
    <cellStyle name="Normal 129 2 5 2 2 5" xfId="27770"/>
    <cellStyle name="Normal 129 2 5 2 2 6" xfId="37325"/>
    <cellStyle name="Normal 129 2 5 2 3" xfId="6425"/>
    <cellStyle name="Normal 129 2 5 2 3 2" xfId="11133"/>
    <cellStyle name="Normal 129 2 5 2 3 2 2" xfId="21366"/>
    <cellStyle name="Normal 129 2 5 2 3 2 2 2" xfId="52903"/>
    <cellStyle name="Normal 129 2 5 2 3 2 3" xfId="42685"/>
    <cellStyle name="Normal 129 2 5 2 3 3" xfId="13910"/>
    <cellStyle name="Normal 129 2 5 2 3 3 2" xfId="24138"/>
    <cellStyle name="Normal 129 2 5 2 3 3 2 2" xfId="55675"/>
    <cellStyle name="Normal 129 2 5 2 3 3 3" xfId="45457"/>
    <cellStyle name="Normal 129 2 5 2 3 4" xfId="16914"/>
    <cellStyle name="Normal 129 2 5 2 3 4 2" xfId="48453"/>
    <cellStyle name="Normal 129 2 5 2 3 5" xfId="29438"/>
    <cellStyle name="Normal 129 2 5 2 3 6" xfId="38249"/>
    <cellStyle name="Normal 129 2 5 2 4" xfId="8041"/>
    <cellStyle name="Normal 129 2 5 2 4 2" xfId="18279"/>
    <cellStyle name="Normal 129 2 5 2 4 2 2" xfId="49816"/>
    <cellStyle name="Normal 129 2 5 2 4 3" xfId="32766"/>
    <cellStyle name="Normal 129 2 5 2 4 4" xfId="39598"/>
    <cellStyle name="Normal 129 2 5 2 5" xfId="9285"/>
    <cellStyle name="Normal 129 2 5 2 5 2" xfId="19518"/>
    <cellStyle name="Normal 129 2 5 2 5 2 2" xfId="51055"/>
    <cellStyle name="Normal 129 2 5 2 5 3" xfId="40837"/>
    <cellStyle name="Normal 129 2 5 2 6" xfId="12062"/>
    <cellStyle name="Normal 129 2 5 2 6 2" xfId="22290"/>
    <cellStyle name="Normal 129 2 5 2 6 2 2" xfId="53827"/>
    <cellStyle name="Normal 129 2 5 2 6 3" xfId="43609"/>
    <cellStyle name="Normal 129 2 5 2 7" xfId="15064"/>
    <cellStyle name="Normal 129 2 5 2 7 2" xfId="46603"/>
    <cellStyle name="Normal 129 2 5 2 8" xfId="26106"/>
    <cellStyle name="Normal 129 2 5 2 9" xfId="36401"/>
    <cellStyle name="Normal 129 2 5 3" xfId="5034"/>
    <cellStyle name="Normal 129 2 5 3 2" xfId="9747"/>
    <cellStyle name="Normal 129 2 5 3 2 2" xfId="19980"/>
    <cellStyle name="Normal 129 2 5 3 2 2 2" xfId="51517"/>
    <cellStyle name="Normal 129 2 5 3 2 3" xfId="30270"/>
    <cellStyle name="Normal 129 2 5 3 2 4" xfId="41299"/>
    <cellStyle name="Normal 129 2 5 3 3" xfId="12524"/>
    <cellStyle name="Normal 129 2 5 3 3 2" xfId="22752"/>
    <cellStyle name="Normal 129 2 5 3 3 2 2" xfId="54289"/>
    <cellStyle name="Normal 129 2 5 3 3 3" xfId="33598"/>
    <cellStyle name="Normal 129 2 5 3 3 4" xfId="44071"/>
    <cellStyle name="Normal 129 2 5 3 4" xfId="15528"/>
    <cellStyle name="Normal 129 2 5 3 4 2" xfId="47067"/>
    <cellStyle name="Normal 129 2 5 3 5" xfId="26938"/>
    <cellStyle name="Normal 129 2 5 3 6" xfId="36863"/>
    <cellStyle name="Normal 129 2 5 4" xfId="5963"/>
    <cellStyle name="Normal 129 2 5 4 2" xfId="10671"/>
    <cellStyle name="Normal 129 2 5 4 2 2" xfId="20904"/>
    <cellStyle name="Normal 129 2 5 4 2 2 2" xfId="52441"/>
    <cellStyle name="Normal 129 2 5 4 2 3" xfId="42223"/>
    <cellStyle name="Normal 129 2 5 4 3" xfId="13448"/>
    <cellStyle name="Normal 129 2 5 4 3 2" xfId="23676"/>
    <cellStyle name="Normal 129 2 5 4 3 2 2" xfId="55213"/>
    <cellStyle name="Normal 129 2 5 4 3 3" xfId="44995"/>
    <cellStyle name="Normal 129 2 5 4 4" xfId="16452"/>
    <cellStyle name="Normal 129 2 5 4 4 2" xfId="47991"/>
    <cellStyle name="Normal 129 2 5 4 5" xfId="28606"/>
    <cellStyle name="Normal 129 2 5 4 6" xfId="37787"/>
    <cellStyle name="Normal 129 2 5 5" xfId="7189"/>
    <cellStyle name="Normal 129 2 5 5 2" xfId="17446"/>
    <cellStyle name="Normal 129 2 5 5 2 2" xfId="48983"/>
    <cellStyle name="Normal 129 2 5 5 3" xfId="31934"/>
    <cellStyle name="Normal 129 2 5 5 4" xfId="38766"/>
    <cellStyle name="Normal 129 2 5 6" xfId="8821"/>
    <cellStyle name="Normal 129 2 5 6 2" xfId="19056"/>
    <cellStyle name="Normal 129 2 5 6 2 2" xfId="50593"/>
    <cellStyle name="Normal 129 2 5 6 3" xfId="40375"/>
    <cellStyle name="Normal 129 2 5 7" xfId="11600"/>
    <cellStyle name="Normal 129 2 5 7 2" xfId="21828"/>
    <cellStyle name="Normal 129 2 5 7 2 2" xfId="53365"/>
    <cellStyle name="Normal 129 2 5 7 3" xfId="43147"/>
    <cellStyle name="Normal 129 2 5 8" xfId="14555"/>
    <cellStyle name="Normal 129 2 5 8 2" xfId="46094"/>
    <cellStyle name="Normal 129 2 5 9" xfId="25274"/>
    <cellStyle name="Normal 129 2 6" xfId="4141"/>
    <cellStyle name="Normal 129 2 6 2" xfId="5204"/>
    <cellStyle name="Normal 129 2 6 2 2" xfId="9916"/>
    <cellStyle name="Normal 129 2 6 2 2 2" xfId="20149"/>
    <cellStyle name="Normal 129 2 6 2 2 2 2" xfId="51686"/>
    <cellStyle name="Normal 129 2 6 2 2 3" xfId="30686"/>
    <cellStyle name="Normal 129 2 6 2 2 4" xfId="41468"/>
    <cellStyle name="Normal 129 2 6 2 3" xfId="12693"/>
    <cellStyle name="Normal 129 2 6 2 3 2" xfId="22921"/>
    <cellStyle name="Normal 129 2 6 2 3 2 2" xfId="54458"/>
    <cellStyle name="Normal 129 2 6 2 3 3" xfId="34014"/>
    <cellStyle name="Normal 129 2 6 2 3 4" xfId="44240"/>
    <cellStyle name="Normal 129 2 6 2 4" xfId="15697"/>
    <cellStyle name="Normal 129 2 6 2 4 2" xfId="47236"/>
    <cellStyle name="Normal 129 2 6 2 5" xfId="27354"/>
    <cellStyle name="Normal 129 2 6 2 6" xfId="37032"/>
    <cellStyle name="Normal 129 2 6 3" xfId="6132"/>
    <cellStyle name="Normal 129 2 6 3 2" xfId="10840"/>
    <cellStyle name="Normal 129 2 6 3 2 2" xfId="21073"/>
    <cellStyle name="Normal 129 2 6 3 2 2 2" xfId="52610"/>
    <cellStyle name="Normal 129 2 6 3 2 3" xfId="42392"/>
    <cellStyle name="Normal 129 2 6 3 3" xfId="13617"/>
    <cellStyle name="Normal 129 2 6 3 3 2" xfId="23845"/>
    <cellStyle name="Normal 129 2 6 3 3 2 2" xfId="55382"/>
    <cellStyle name="Normal 129 2 6 3 3 3" xfId="45164"/>
    <cellStyle name="Normal 129 2 6 3 4" xfId="16621"/>
    <cellStyle name="Normal 129 2 6 3 4 2" xfId="48160"/>
    <cellStyle name="Normal 129 2 6 3 5" xfId="29022"/>
    <cellStyle name="Normal 129 2 6 3 6" xfId="37956"/>
    <cellStyle name="Normal 129 2 6 4" xfId="7623"/>
    <cellStyle name="Normal 129 2 6 4 2" xfId="17863"/>
    <cellStyle name="Normal 129 2 6 4 2 2" xfId="49400"/>
    <cellStyle name="Normal 129 2 6 4 3" xfId="32350"/>
    <cellStyle name="Normal 129 2 6 4 4" xfId="39182"/>
    <cellStyle name="Normal 129 2 6 5" xfId="8992"/>
    <cellStyle name="Normal 129 2 6 5 2" xfId="19225"/>
    <cellStyle name="Normal 129 2 6 5 2 2" xfId="50762"/>
    <cellStyle name="Normal 129 2 6 5 3" xfId="40544"/>
    <cellStyle name="Normal 129 2 6 6" xfId="11769"/>
    <cellStyle name="Normal 129 2 6 6 2" xfId="21997"/>
    <cellStyle name="Normal 129 2 6 6 2 2" xfId="53534"/>
    <cellStyle name="Normal 129 2 6 6 3" xfId="43316"/>
    <cellStyle name="Normal 129 2 6 7" xfId="14762"/>
    <cellStyle name="Normal 129 2 6 7 2" xfId="46301"/>
    <cellStyle name="Normal 129 2 6 8" xfId="25690"/>
    <cellStyle name="Normal 129 2 6 9" xfId="36108"/>
    <cellStyle name="Normal 129 2 7" xfId="4740"/>
    <cellStyle name="Normal 129 2 7 2" xfId="9454"/>
    <cellStyle name="Normal 129 2 7 2 2" xfId="19687"/>
    <cellStyle name="Normal 129 2 7 2 2 2" xfId="51224"/>
    <cellStyle name="Normal 129 2 7 2 3" xfId="29854"/>
    <cellStyle name="Normal 129 2 7 2 4" xfId="41006"/>
    <cellStyle name="Normal 129 2 7 3" xfId="12231"/>
    <cellStyle name="Normal 129 2 7 3 2" xfId="22459"/>
    <cellStyle name="Normal 129 2 7 3 2 2" xfId="53996"/>
    <cellStyle name="Normal 129 2 7 3 3" xfId="33182"/>
    <cellStyle name="Normal 129 2 7 3 4" xfId="43778"/>
    <cellStyle name="Normal 129 2 7 4" xfId="15234"/>
    <cellStyle name="Normal 129 2 7 4 2" xfId="46773"/>
    <cellStyle name="Normal 129 2 7 5" xfId="26522"/>
    <cellStyle name="Normal 129 2 7 6" xfId="36570"/>
    <cellStyle name="Normal 129 2 8" xfId="5668"/>
    <cellStyle name="Normal 129 2 8 2" xfId="10378"/>
    <cellStyle name="Normal 129 2 8 2 2" xfId="20611"/>
    <cellStyle name="Normal 129 2 8 2 2 2" xfId="52148"/>
    <cellStyle name="Normal 129 2 8 2 3" xfId="41930"/>
    <cellStyle name="Normal 129 2 8 3" xfId="13155"/>
    <cellStyle name="Normal 129 2 8 3 2" xfId="23383"/>
    <cellStyle name="Normal 129 2 8 3 2 2" xfId="54920"/>
    <cellStyle name="Normal 129 2 8 3 3" xfId="44702"/>
    <cellStyle name="Normal 129 2 8 4" xfId="16159"/>
    <cellStyle name="Normal 129 2 8 4 2" xfId="47698"/>
    <cellStyle name="Normal 129 2 8 5" xfId="28188"/>
    <cellStyle name="Normal 129 2 8 6" xfId="37494"/>
    <cellStyle name="Normal 129 2 9" xfId="6554"/>
    <cellStyle name="Normal 129 2 9 2" xfId="17020"/>
    <cellStyle name="Normal 129 2 9 2 2" xfId="48558"/>
    <cellStyle name="Normal 129 2 9 3" xfId="31518"/>
    <cellStyle name="Normal 129 2 9 4" xfId="38350"/>
    <cellStyle name="Normal 129 3" xfId="1413"/>
    <cellStyle name="Normal 129 3 10" xfId="14179"/>
    <cellStyle name="Normal 129 3 10 2" xfId="45723"/>
    <cellStyle name="Normal 129 3 11" xfId="24861"/>
    <cellStyle name="Normal 129 3 12" xfId="35654"/>
    <cellStyle name="Normal 129 3 2" xfId="1414"/>
    <cellStyle name="Normal 129 3 2 10" xfId="24862"/>
    <cellStyle name="Normal 129 3 2 11" xfId="35655"/>
    <cellStyle name="Normal 129 3 2 2" xfId="1415"/>
    <cellStyle name="Normal 129 3 2 2 10" xfId="35656"/>
    <cellStyle name="Normal 129 3 2 2 2" xfId="4151"/>
    <cellStyle name="Normal 129 3 2 2 2 2" xfId="5214"/>
    <cellStyle name="Normal 129 3 2 2 2 2 2" xfId="8254"/>
    <cellStyle name="Normal 129 3 2 2 2 2 2 2" xfId="18492"/>
    <cellStyle name="Normal 129 3 2 2 2 2 2 2 2" xfId="31315"/>
    <cellStyle name="Normal 129 3 2 2 2 2 2 2 3" xfId="50029"/>
    <cellStyle name="Normal 129 3 2 2 2 2 2 3" xfId="14021"/>
    <cellStyle name="Normal 129 3 2 2 2 2 2 3 2" xfId="34643"/>
    <cellStyle name="Normal 129 3 2 2 2 2 2 3 3" xfId="45565"/>
    <cellStyle name="Normal 129 3 2 2 2 2 2 4" xfId="27983"/>
    <cellStyle name="Normal 129 3 2 2 2 2 2 5" xfId="39811"/>
    <cellStyle name="Normal 129 3 2 2 2 2 3" xfId="9926"/>
    <cellStyle name="Normal 129 3 2 2 2 2 3 2" xfId="20159"/>
    <cellStyle name="Normal 129 3 2 2 2 2 3 2 2" xfId="51696"/>
    <cellStyle name="Normal 129 3 2 2 2 2 3 3" xfId="29651"/>
    <cellStyle name="Normal 129 3 2 2 2 2 3 4" xfId="41478"/>
    <cellStyle name="Normal 129 3 2 2 2 2 4" xfId="12703"/>
    <cellStyle name="Normal 129 3 2 2 2 2 4 2" xfId="22931"/>
    <cellStyle name="Normal 129 3 2 2 2 2 4 2 2" xfId="54468"/>
    <cellStyle name="Normal 129 3 2 2 2 2 4 3" xfId="32979"/>
    <cellStyle name="Normal 129 3 2 2 2 2 4 4" xfId="44250"/>
    <cellStyle name="Normal 129 3 2 2 2 2 5" xfId="15707"/>
    <cellStyle name="Normal 129 3 2 2 2 2 5 2" xfId="47246"/>
    <cellStyle name="Normal 129 3 2 2 2 2 6" xfId="26319"/>
    <cellStyle name="Normal 129 3 2 2 2 2 7" xfId="37042"/>
    <cellStyle name="Normal 129 3 2 2 2 3" xfId="6142"/>
    <cellStyle name="Normal 129 3 2 2 2 3 2" xfId="10850"/>
    <cellStyle name="Normal 129 3 2 2 2 3 2 2" xfId="21083"/>
    <cellStyle name="Normal 129 3 2 2 2 3 2 2 2" xfId="52620"/>
    <cellStyle name="Normal 129 3 2 2 2 3 2 3" xfId="30483"/>
    <cellStyle name="Normal 129 3 2 2 2 3 2 4" xfId="42402"/>
    <cellStyle name="Normal 129 3 2 2 2 3 3" xfId="13627"/>
    <cellStyle name="Normal 129 3 2 2 2 3 3 2" xfId="23855"/>
    <cellStyle name="Normal 129 3 2 2 2 3 3 2 2" xfId="55392"/>
    <cellStyle name="Normal 129 3 2 2 2 3 3 3" xfId="33811"/>
    <cellStyle name="Normal 129 3 2 2 2 3 3 4" xfId="45174"/>
    <cellStyle name="Normal 129 3 2 2 2 3 4" xfId="16631"/>
    <cellStyle name="Normal 129 3 2 2 2 3 4 2" xfId="48170"/>
    <cellStyle name="Normal 129 3 2 2 2 3 5" xfId="27151"/>
    <cellStyle name="Normal 129 3 2 2 2 3 6" xfId="37966"/>
    <cellStyle name="Normal 129 3 2 2 2 4" xfId="7415"/>
    <cellStyle name="Normal 129 3 2 2 2 4 2" xfId="17660"/>
    <cellStyle name="Normal 129 3 2 2 2 4 2 2" xfId="49197"/>
    <cellStyle name="Normal 129 3 2 2 2 4 3" xfId="28819"/>
    <cellStyle name="Normal 129 3 2 2 2 4 4" xfId="38979"/>
    <cellStyle name="Normal 129 3 2 2 2 5" xfId="9002"/>
    <cellStyle name="Normal 129 3 2 2 2 5 2" xfId="19235"/>
    <cellStyle name="Normal 129 3 2 2 2 5 2 2" xfId="50772"/>
    <cellStyle name="Normal 129 3 2 2 2 5 3" xfId="32147"/>
    <cellStyle name="Normal 129 3 2 2 2 5 4" xfId="40554"/>
    <cellStyle name="Normal 129 3 2 2 2 6" xfId="11779"/>
    <cellStyle name="Normal 129 3 2 2 2 6 2" xfId="22007"/>
    <cellStyle name="Normal 129 3 2 2 2 6 2 2" xfId="53544"/>
    <cellStyle name="Normal 129 3 2 2 2 6 3" xfId="43326"/>
    <cellStyle name="Normal 129 3 2 2 2 7" xfId="14772"/>
    <cellStyle name="Normal 129 3 2 2 2 7 2" xfId="46311"/>
    <cellStyle name="Normal 129 3 2 2 2 8" xfId="25487"/>
    <cellStyle name="Normal 129 3 2 2 2 9" xfId="36118"/>
    <cellStyle name="Normal 129 3 2 2 3" xfId="4750"/>
    <cellStyle name="Normal 129 3 2 2 3 2" xfId="7838"/>
    <cellStyle name="Normal 129 3 2 2 3 2 2" xfId="18076"/>
    <cellStyle name="Normal 129 3 2 2 3 2 2 2" xfId="30899"/>
    <cellStyle name="Normal 129 3 2 2 3 2 2 3" xfId="49613"/>
    <cellStyle name="Normal 129 3 2 2 3 2 3" xfId="24365"/>
    <cellStyle name="Normal 129 3 2 2 3 2 3 2" xfId="34227"/>
    <cellStyle name="Normal 129 3 2 2 3 2 3 3" xfId="55897"/>
    <cellStyle name="Normal 129 3 2 2 3 2 4" xfId="27567"/>
    <cellStyle name="Normal 129 3 2 2 3 2 5" xfId="39395"/>
    <cellStyle name="Normal 129 3 2 2 3 3" xfId="9464"/>
    <cellStyle name="Normal 129 3 2 2 3 3 2" xfId="19697"/>
    <cellStyle name="Normal 129 3 2 2 3 3 2 2" xfId="51234"/>
    <cellStyle name="Normal 129 3 2 2 3 3 3" xfId="29235"/>
    <cellStyle name="Normal 129 3 2 2 3 3 4" xfId="41016"/>
    <cellStyle name="Normal 129 3 2 2 3 4" xfId="12241"/>
    <cellStyle name="Normal 129 3 2 2 3 4 2" xfId="22469"/>
    <cellStyle name="Normal 129 3 2 2 3 4 2 2" xfId="54006"/>
    <cellStyle name="Normal 129 3 2 2 3 4 3" xfId="32563"/>
    <cellStyle name="Normal 129 3 2 2 3 4 4" xfId="43788"/>
    <cellStyle name="Normal 129 3 2 2 3 5" xfId="15244"/>
    <cellStyle name="Normal 129 3 2 2 3 5 2" xfId="46783"/>
    <cellStyle name="Normal 129 3 2 2 3 6" xfId="25903"/>
    <cellStyle name="Normal 129 3 2 2 3 7" xfId="36580"/>
    <cellStyle name="Normal 129 3 2 2 4" xfId="5678"/>
    <cellStyle name="Normal 129 3 2 2 4 2" xfId="10388"/>
    <cellStyle name="Normal 129 3 2 2 4 2 2" xfId="20621"/>
    <cellStyle name="Normal 129 3 2 2 4 2 2 2" xfId="52158"/>
    <cellStyle name="Normal 129 3 2 2 4 2 3" xfId="30067"/>
    <cellStyle name="Normal 129 3 2 2 4 2 4" xfId="41940"/>
    <cellStyle name="Normal 129 3 2 2 4 3" xfId="13165"/>
    <cellStyle name="Normal 129 3 2 2 4 3 2" xfId="23393"/>
    <cellStyle name="Normal 129 3 2 2 4 3 2 2" xfId="54930"/>
    <cellStyle name="Normal 129 3 2 2 4 3 3" xfId="33395"/>
    <cellStyle name="Normal 129 3 2 2 4 3 4" xfId="44712"/>
    <cellStyle name="Normal 129 3 2 2 4 4" xfId="16169"/>
    <cellStyle name="Normal 129 3 2 2 4 4 2" xfId="47708"/>
    <cellStyle name="Normal 129 3 2 2 4 5" xfId="26735"/>
    <cellStyle name="Normal 129 3 2 2 4 6" xfId="37504"/>
    <cellStyle name="Normal 129 3 2 2 5" xfId="6880"/>
    <cellStyle name="Normal 129 3 2 2 5 2" xfId="17238"/>
    <cellStyle name="Normal 129 3 2 2 5 2 2" xfId="48775"/>
    <cellStyle name="Normal 129 3 2 2 5 3" xfId="28401"/>
    <cellStyle name="Normal 129 3 2 2 5 4" xfId="38563"/>
    <cellStyle name="Normal 129 3 2 2 6" xfId="8537"/>
    <cellStyle name="Normal 129 3 2 2 6 2" xfId="18773"/>
    <cellStyle name="Normal 129 3 2 2 6 2 2" xfId="50310"/>
    <cellStyle name="Normal 129 3 2 2 6 3" xfId="31731"/>
    <cellStyle name="Normal 129 3 2 2 6 4" xfId="40092"/>
    <cellStyle name="Normal 129 3 2 2 7" xfId="11317"/>
    <cellStyle name="Normal 129 3 2 2 7 2" xfId="21545"/>
    <cellStyle name="Normal 129 3 2 2 7 2 2" xfId="53082"/>
    <cellStyle name="Normal 129 3 2 2 7 3" xfId="42864"/>
    <cellStyle name="Normal 129 3 2 2 8" xfId="14181"/>
    <cellStyle name="Normal 129 3 2 2 8 2" xfId="45725"/>
    <cellStyle name="Normal 129 3 2 2 9" xfId="25071"/>
    <cellStyle name="Normal 129 3 2 3" xfId="4150"/>
    <cellStyle name="Normal 129 3 2 3 2" xfId="5213"/>
    <cellStyle name="Normal 129 3 2 3 2 2" xfId="8046"/>
    <cellStyle name="Normal 129 3 2 3 2 2 2" xfId="18284"/>
    <cellStyle name="Normal 129 3 2 3 2 2 2 2" xfId="31107"/>
    <cellStyle name="Normal 129 3 2 3 2 2 2 3" xfId="49821"/>
    <cellStyle name="Normal 129 3 2 3 2 2 3" xfId="24302"/>
    <cellStyle name="Normal 129 3 2 3 2 2 3 2" xfId="34435"/>
    <cellStyle name="Normal 129 3 2 3 2 2 3 3" xfId="55836"/>
    <cellStyle name="Normal 129 3 2 3 2 2 4" xfId="27775"/>
    <cellStyle name="Normal 129 3 2 3 2 2 5" xfId="39603"/>
    <cellStyle name="Normal 129 3 2 3 2 3" xfId="9925"/>
    <cellStyle name="Normal 129 3 2 3 2 3 2" xfId="20158"/>
    <cellStyle name="Normal 129 3 2 3 2 3 2 2" xfId="51695"/>
    <cellStyle name="Normal 129 3 2 3 2 3 3" xfId="29443"/>
    <cellStyle name="Normal 129 3 2 3 2 3 4" xfId="41477"/>
    <cellStyle name="Normal 129 3 2 3 2 4" xfId="12702"/>
    <cellStyle name="Normal 129 3 2 3 2 4 2" xfId="22930"/>
    <cellStyle name="Normal 129 3 2 3 2 4 2 2" xfId="54467"/>
    <cellStyle name="Normal 129 3 2 3 2 4 3" xfId="32771"/>
    <cellStyle name="Normal 129 3 2 3 2 4 4" xfId="44249"/>
    <cellStyle name="Normal 129 3 2 3 2 5" xfId="15706"/>
    <cellStyle name="Normal 129 3 2 3 2 5 2" xfId="47245"/>
    <cellStyle name="Normal 129 3 2 3 2 6" xfId="26111"/>
    <cellStyle name="Normal 129 3 2 3 2 7" xfId="37041"/>
    <cellStyle name="Normal 129 3 2 3 3" xfId="6141"/>
    <cellStyle name="Normal 129 3 2 3 3 2" xfId="10849"/>
    <cellStyle name="Normal 129 3 2 3 3 2 2" xfId="21082"/>
    <cellStyle name="Normal 129 3 2 3 3 2 2 2" xfId="52619"/>
    <cellStyle name="Normal 129 3 2 3 3 2 3" xfId="30275"/>
    <cellStyle name="Normal 129 3 2 3 3 2 4" xfId="42401"/>
    <cellStyle name="Normal 129 3 2 3 3 3" xfId="13626"/>
    <cellStyle name="Normal 129 3 2 3 3 3 2" xfId="23854"/>
    <cellStyle name="Normal 129 3 2 3 3 3 2 2" xfId="55391"/>
    <cellStyle name="Normal 129 3 2 3 3 3 3" xfId="33603"/>
    <cellStyle name="Normal 129 3 2 3 3 3 4" xfId="45173"/>
    <cellStyle name="Normal 129 3 2 3 3 4" xfId="16630"/>
    <cellStyle name="Normal 129 3 2 3 3 4 2" xfId="48169"/>
    <cellStyle name="Normal 129 3 2 3 3 5" xfId="26943"/>
    <cellStyle name="Normal 129 3 2 3 3 6" xfId="37965"/>
    <cellStyle name="Normal 129 3 2 3 4" xfId="7194"/>
    <cellStyle name="Normal 129 3 2 3 4 2" xfId="17451"/>
    <cellStyle name="Normal 129 3 2 3 4 2 2" xfId="48988"/>
    <cellStyle name="Normal 129 3 2 3 4 3" xfId="28611"/>
    <cellStyle name="Normal 129 3 2 3 4 4" xfId="38771"/>
    <cellStyle name="Normal 129 3 2 3 5" xfId="9001"/>
    <cellStyle name="Normal 129 3 2 3 5 2" xfId="19234"/>
    <cellStyle name="Normal 129 3 2 3 5 2 2" xfId="50771"/>
    <cellStyle name="Normal 129 3 2 3 5 3" xfId="31939"/>
    <cellStyle name="Normal 129 3 2 3 5 4" xfId="40553"/>
    <cellStyle name="Normal 129 3 2 3 6" xfId="11778"/>
    <cellStyle name="Normal 129 3 2 3 6 2" xfId="22006"/>
    <cellStyle name="Normal 129 3 2 3 6 2 2" xfId="53543"/>
    <cellStyle name="Normal 129 3 2 3 6 3" xfId="43325"/>
    <cellStyle name="Normal 129 3 2 3 7" xfId="14771"/>
    <cellStyle name="Normal 129 3 2 3 7 2" xfId="46310"/>
    <cellStyle name="Normal 129 3 2 3 8" xfId="25279"/>
    <cellStyle name="Normal 129 3 2 3 9" xfId="36117"/>
    <cellStyle name="Normal 129 3 2 4" xfId="4749"/>
    <cellStyle name="Normal 129 3 2 4 2" xfId="7628"/>
    <cellStyle name="Normal 129 3 2 4 2 2" xfId="17868"/>
    <cellStyle name="Normal 129 3 2 4 2 2 2" xfId="30691"/>
    <cellStyle name="Normal 129 3 2 4 2 2 3" xfId="49405"/>
    <cellStyle name="Normal 129 3 2 4 2 3" xfId="24277"/>
    <cellStyle name="Normal 129 3 2 4 2 3 2" xfId="34019"/>
    <cellStyle name="Normal 129 3 2 4 2 3 3" xfId="55812"/>
    <cellStyle name="Normal 129 3 2 4 2 4" xfId="27359"/>
    <cellStyle name="Normal 129 3 2 4 2 5" xfId="39187"/>
    <cellStyle name="Normal 129 3 2 4 3" xfId="9463"/>
    <cellStyle name="Normal 129 3 2 4 3 2" xfId="19696"/>
    <cellStyle name="Normal 129 3 2 4 3 2 2" xfId="51233"/>
    <cellStyle name="Normal 129 3 2 4 3 3" xfId="29027"/>
    <cellStyle name="Normal 129 3 2 4 3 4" xfId="41015"/>
    <cellStyle name="Normal 129 3 2 4 4" xfId="12240"/>
    <cellStyle name="Normal 129 3 2 4 4 2" xfId="22468"/>
    <cellStyle name="Normal 129 3 2 4 4 2 2" xfId="54005"/>
    <cellStyle name="Normal 129 3 2 4 4 3" xfId="32355"/>
    <cellStyle name="Normal 129 3 2 4 4 4" xfId="43787"/>
    <cellStyle name="Normal 129 3 2 4 5" xfId="15243"/>
    <cellStyle name="Normal 129 3 2 4 5 2" xfId="46782"/>
    <cellStyle name="Normal 129 3 2 4 6" xfId="25695"/>
    <cellStyle name="Normal 129 3 2 4 7" xfId="36579"/>
    <cellStyle name="Normal 129 3 2 5" xfId="5677"/>
    <cellStyle name="Normal 129 3 2 5 2" xfId="10387"/>
    <cellStyle name="Normal 129 3 2 5 2 2" xfId="20620"/>
    <cellStyle name="Normal 129 3 2 5 2 2 2" xfId="52157"/>
    <cellStyle name="Normal 129 3 2 5 2 3" xfId="29859"/>
    <cellStyle name="Normal 129 3 2 5 2 4" xfId="41939"/>
    <cellStyle name="Normal 129 3 2 5 3" xfId="13164"/>
    <cellStyle name="Normal 129 3 2 5 3 2" xfId="23392"/>
    <cellStyle name="Normal 129 3 2 5 3 2 2" xfId="54929"/>
    <cellStyle name="Normal 129 3 2 5 3 3" xfId="33187"/>
    <cellStyle name="Normal 129 3 2 5 3 4" xfId="44711"/>
    <cellStyle name="Normal 129 3 2 5 4" xfId="16168"/>
    <cellStyle name="Normal 129 3 2 5 4 2" xfId="47707"/>
    <cellStyle name="Normal 129 3 2 5 5" xfId="26527"/>
    <cellStyle name="Normal 129 3 2 5 6" xfId="37503"/>
    <cellStyle name="Normal 129 3 2 6" xfId="6559"/>
    <cellStyle name="Normal 129 3 2 6 2" xfId="17025"/>
    <cellStyle name="Normal 129 3 2 6 2 2" xfId="48563"/>
    <cellStyle name="Normal 129 3 2 6 3" xfId="28193"/>
    <cellStyle name="Normal 129 3 2 6 4" xfId="38355"/>
    <cellStyle name="Normal 129 3 2 7" xfId="8536"/>
    <cellStyle name="Normal 129 3 2 7 2" xfId="18772"/>
    <cellStyle name="Normal 129 3 2 7 2 2" xfId="50309"/>
    <cellStyle name="Normal 129 3 2 7 3" xfId="31523"/>
    <cellStyle name="Normal 129 3 2 7 4" xfId="40091"/>
    <cellStyle name="Normal 129 3 2 8" xfId="11316"/>
    <cellStyle name="Normal 129 3 2 8 2" xfId="21544"/>
    <cellStyle name="Normal 129 3 2 8 2 2" xfId="53081"/>
    <cellStyle name="Normal 129 3 2 8 3" xfId="42863"/>
    <cellStyle name="Normal 129 3 2 9" xfId="14180"/>
    <cellStyle name="Normal 129 3 2 9 2" xfId="45724"/>
    <cellStyle name="Normal 129 3 3" xfId="1416"/>
    <cellStyle name="Normal 129 3 3 10" xfId="35657"/>
    <cellStyle name="Normal 129 3 3 2" xfId="4152"/>
    <cellStyle name="Normal 129 3 3 2 2" xfId="5215"/>
    <cellStyle name="Normal 129 3 3 2 2 2" xfId="8253"/>
    <cellStyle name="Normal 129 3 3 2 2 2 2" xfId="18491"/>
    <cellStyle name="Normal 129 3 3 2 2 2 2 2" xfId="31314"/>
    <cellStyle name="Normal 129 3 3 2 2 2 2 3" xfId="50028"/>
    <cellStyle name="Normal 129 3 3 2 2 2 3" xfId="17376"/>
    <cellStyle name="Normal 129 3 3 2 2 2 3 2" xfId="34642"/>
    <cellStyle name="Normal 129 3 3 2 2 2 3 3" xfId="48913"/>
    <cellStyle name="Normal 129 3 3 2 2 2 4" xfId="27982"/>
    <cellStyle name="Normal 129 3 3 2 2 2 5" xfId="39810"/>
    <cellStyle name="Normal 129 3 3 2 2 3" xfId="9927"/>
    <cellStyle name="Normal 129 3 3 2 2 3 2" xfId="20160"/>
    <cellStyle name="Normal 129 3 3 2 2 3 2 2" xfId="51697"/>
    <cellStyle name="Normal 129 3 3 2 2 3 3" xfId="29650"/>
    <cellStyle name="Normal 129 3 3 2 2 3 4" xfId="41479"/>
    <cellStyle name="Normal 129 3 3 2 2 4" xfId="12704"/>
    <cellStyle name="Normal 129 3 3 2 2 4 2" xfId="22932"/>
    <cellStyle name="Normal 129 3 3 2 2 4 2 2" xfId="54469"/>
    <cellStyle name="Normal 129 3 3 2 2 4 3" xfId="32978"/>
    <cellStyle name="Normal 129 3 3 2 2 4 4" xfId="44251"/>
    <cellStyle name="Normal 129 3 3 2 2 5" xfId="15708"/>
    <cellStyle name="Normal 129 3 3 2 2 5 2" xfId="47247"/>
    <cellStyle name="Normal 129 3 3 2 2 6" xfId="26318"/>
    <cellStyle name="Normal 129 3 3 2 2 7" xfId="37043"/>
    <cellStyle name="Normal 129 3 3 2 3" xfId="6143"/>
    <cellStyle name="Normal 129 3 3 2 3 2" xfId="10851"/>
    <cellStyle name="Normal 129 3 3 2 3 2 2" xfId="21084"/>
    <cellStyle name="Normal 129 3 3 2 3 2 2 2" xfId="52621"/>
    <cellStyle name="Normal 129 3 3 2 3 2 3" xfId="30482"/>
    <cellStyle name="Normal 129 3 3 2 3 2 4" xfId="42403"/>
    <cellStyle name="Normal 129 3 3 2 3 3" xfId="13628"/>
    <cellStyle name="Normal 129 3 3 2 3 3 2" xfId="23856"/>
    <cellStyle name="Normal 129 3 3 2 3 3 2 2" xfId="55393"/>
    <cellStyle name="Normal 129 3 3 2 3 3 3" xfId="33810"/>
    <cellStyle name="Normal 129 3 3 2 3 3 4" xfId="45175"/>
    <cellStyle name="Normal 129 3 3 2 3 4" xfId="16632"/>
    <cellStyle name="Normal 129 3 3 2 3 4 2" xfId="48171"/>
    <cellStyle name="Normal 129 3 3 2 3 5" xfId="27150"/>
    <cellStyle name="Normal 129 3 3 2 3 6" xfId="37967"/>
    <cellStyle name="Normal 129 3 3 2 4" xfId="7414"/>
    <cellStyle name="Normal 129 3 3 2 4 2" xfId="17659"/>
    <cellStyle name="Normal 129 3 3 2 4 2 2" xfId="49196"/>
    <cellStyle name="Normal 129 3 3 2 4 3" xfId="28818"/>
    <cellStyle name="Normal 129 3 3 2 4 4" xfId="38978"/>
    <cellStyle name="Normal 129 3 3 2 5" xfId="9003"/>
    <cellStyle name="Normal 129 3 3 2 5 2" xfId="19236"/>
    <cellStyle name="Normal 129 3 3 2 5 2 2" xfId="50773"/>
    <cellStyle name="Normal 129 3 3 2 5 3" xfId="32146"/>
    <cellStyle name="Normal 129 3 3 2 5 4" xfId="40555"/>
    <cellStyle name="Normal 129 3 3 2 6" xfId="11780"/>
    <cellStyle name="Normal 129 3 3 2 6 2" xfId="22008"/>
    <cellStyle name="Normal 129 3 3 2 6 2 2" xfId="53545"/>
    <cellStyle name="Normal 129 3 3 2 6 3" xfId="43327"/>
    <cellStyle name="Normal 129 3 3 2 7" xfId="14773"/>
    <cellStyle name="Normal 129 3 3 2 7 2" xfId="46312"/>
    <cellStyle name="Normal 129 3 3 2 8" xfId="25486"/>
    <cellStyle name="Normal 129 3 3 2 9" xfId="36119"/>
    <cellStyle name="Normal 129 3 3 3" xfId="4751"/>
    <cellStyle name="Normal 129 3 3 3 2" xfId="7837"/>
    <cellStyle name="Normal 129 3 3 3 2 2" xfId="18075"/>
    <cellStyle name="Normal 129 3 3 3 2 2 2" xfId="30898"/>
    <cellStyle name="Normal 129 3 3 3 2 2 3" xfId="49612"/>
    <cellStyle name="Normal 129 3 3 3 2 3" xfId="24421"/>
    <cellStyle name="Normal 129 3 3 3 2 3 2" xfId="34226"/>
    <cellStyle name="Normal 129 3 3 3 2 3 3" xfId="55953"/>
    <cellStyle name="Normal 129 3 3 3 2 4" xfId="27566"/>
    <cellStyle name="Normal 129 3 3 3 2 5" xfId="39394"/>
    <cellStyle name="Normal 129 3 3 3 3" xfId="9465"/>
    <cellStyle name="Normal 129 3 3 3 3 2" xfId="19698"/>
    <cellStyle name="Normal 129 3 3 3 3 2 2" xfId="51235"/>
    <cellStyle name="Normal 129 3 3 3 3 3" xfId="29234"/>
    <cellStyle name="Normal 129 3 3 3 3 4" xfId="41017"/>
    <cellStyle name="Normal 129 3 3 3 4" xfId="12242"/>
    <cellStyle name="Normal 129 3 3 3 4 2" xfId="22470"/>
    <cellStyle name="Normal 129 3 3 3 4 2 2" xfId="54007"/>
    <cellStyle name="Normal 129 3 3 3 4 3" xfId="32562"/>
    <cellStyle name="Normal 129 3 3 3 4 4" xfId="43789"/>
    <cellStyle name="Normal 129 3 3 3 5" xfId="15245"/>
    <cellStyle name="Normal 129 3 3 3 5 2" xfId="46784"/>
    <cellStyle name="Normal 129 3 3 3 6" xfId="25902"/>
    <cellStyle name="Normal 129 3 3 3 7" xfId="36581"/>
    <cellStyle name="Normal 129 3 3 4" xfId="5679"/>
    <cellStyle name="Normal 129 3 3 4 2" xfId="10389"/>
    <cellStyle name="Normal 129 3 3 4 2 2" xfId="20622"/>
    <cellStyle name="Normal 129 3 3 4 2 2 2" xfId="52159"/>
    <cellStyle name="Normal 129 3 3 4 2 3" xfId="30066"/>
    <cellStyle name="Normal 129 3 3 4 2 4" xfId="41941"/>
    <cellStyle name="Normal 129 3 3 4 3" xfId="13166"/>
    <cellStyle name="Normal 129 3 3 4 3 2" xfId="23394"/>
    <cellStyle name="Normal 129 3 3 4 3 2 2" xfId="54931"/>
    <cellStyle name="Normal 129 3 3 4 3 3" xfId="33394"/>
    <cellStyle name="Normal 129 3 3 4 3 4" xfId="44713"/>
    <cellStyle name="Normal 129 3 3 4 4" xfId="16170"/>
    <cellStyle name="Normal 129 3 3 4 4 2" xfId="47709"/>
    <cellStyle name="Normal 129 3 3 4 5" xfId="26734"/>
    <cellStyle name="Normal 129 3 3 4 6" xfId="37505"/>
    <cellStyle name="Normal 129 3 3 5" xfId="6879"/>
    <cellStyle name="Normal 129 3 3 5 2" xfId="17237"/>
    <cellStyle name="Normal 129 3 3 5 2 2" xfId="48774"/>
    <cellStyle name="Normal 129 3 3 5 3" xfId="28400"/>
    <cellStyle name="Normal 129 3 3 5 4" xfId="38562"/>
    <cellStyle name="Normal 129 3 3 6" xfId="8538"/>
    <cellStyle name="Normal 129 3 3 6 2" xfId="18774"/>
    <cellStyle name="Normal 129 3 3 6 2 2" xfId="50311"/>
    <cellStyle name="Normal 129 3 3 6 3" xfId="31730"/>
    <cellStyle name="Normal 129 3 3 6 4" xfId="40093"/>
    <cellStyle name="Normal 129 3 3 7" xfId="11318"/>
    <cellStyle name="Normal 129 3 3 7 2" xfId="21546"/>
    <cellStyle name="Normal 129 3 3 7 2 2" xfId="53083"/>
    <cellStyle name="Normal 129 3 3 7 3" xfId="42865"/>
    <cellStyle name="Normal 129 3 3 8" xfId="14182"/>
    <cellStyle name="Normal 129 3 3 8 2" xfId="45726"/>
    <cellStyle name="Normal 129 3 3 9" xfId="25070"/>
    <cellStyle name="Normal 129 3 4" xfId="4149"/>
    <cellStyle name="Normal 129 3 4 2" xfId="5212"/>
    <cellStyle name="Normal 129 3 4 2 2" xfId="8045"/>
    <cellStyle name="Normal 129 3 4 2 2 2" xfId="18283"/>
    <cellStyle name="Normal 129 3 4 2 2 2 2" xfId="31106"/>
    <cellStyle name="Normal 129 3 4 2 2 2 3" xfId="49820"/>
    <cellStyle name="Normal 129 3 4 2 2 3" xfId="24655"/>
    <cellStyle name="Normal 129 3 4 2 2 3 2" xfId="34434"/>
    <cellStyle name="Normal 129 3 4 2 2 3 3" xfId="56182"/>
    <cellStyle name="Normal 129 3 4 2 2 4" xfId="27774"/>
    <cellStyle name="Normal 129 3 4 2 2 5" xfId="39602"/>
    <cellStyle name="Normal 129 3 4 2 3" xfId="9924"/>
    <cellStyle name="Normal 129 3 4 2 3 2" xfId="20157"/>
    <cellStyle name="Normal 129 3 4 2 3 2 2" xfId="51694"/>
    <cellStyle name="Normal 129 3 4 2 3 3" xfId="29442"/>
    <cellStyle name="Normal 129 3 4 2 3 4" xfId="41476"/>
    <cellStyle name="Normal 129 3 4 2 4" xfId="12701"/>
    <cellStyle name="Normal 129 3 4 2 4 2" xfId="22929"/>
    <cellStyle name="Normal 129 3 4 2 4 2 2" xfId="54466"/>
    <cellStyle name="Normal 129 3 4 2 4 3" xfId="32770"/>
    <cellStyle name="Normal 129 3 4 2 4 4" xfId="44248"/>
    <cellStyle name="Normal 129 3 4 2 5" xfId="15705"/>
    <cellStyle name="Normal 129 3 4 2 5 2" xfId="47244"/>
    <cellStyle name="Normal 129 3 4 2 6" xfId="26110"/>
    <cellStyle name="Normal 129 3 4 2 7" xfId="37040"/>
    <cellStyle name="Normal 129 3 4 3" xfId="6140"/>
    <cellStyle name="Normal 129 3 4 3 2" xfId="10848"/>
    <cellStyle name="Normal 129 3 4 3 2 2" xfId="21081"/>
    <cellStyle name="Normal 129 3 4 3 2 2 2" xfId="52618"/>
    <cellStyle name="Normal 129 3 4 3 2 3" xfId="30274"/>
    <cellStyle name="Normal 129 3 4 3 2 4" xfId="42400"/>
    <cellStyle name="Normal 129 3 4 3 3" xfId="13625"/>
    <cellStyle name="Normal 129 3 4 3 3 2" xfId="23853"/>
    <cellStyle name="Normal 129 3 4 3 3 2 2" xfId="55390"/>
    <cellStyle name="Normal 129 3 4 3 3 3" xfId="33602"/>
    <cellStyle name="Normal 129 3 4 3 3 4" xfId="45172"/>
    <cellStyle name="Normal 129 3 4 3 4" xfId="16629"/>
    <cellStyle name="Normal 129 3 4 3 4 2" xfId="48168"/>
    <cellStyle name="Normal 129 3 4 3 5" xfId="26942"/>
    <cellStyle name="Normal 129 3 4 3 6" xfId="37964"/>
    <cellStyle name="Normal 129 3 4 4" xfId="7193"/>
    <cellStyle name="Normal 129 3 4 4 2" xfId="17450"/>
    <cellStyle name="Normal 129 3 4 4 2 2" xfId="48987"/>
    <cellStyle name="Normal 129 3 4 4 3" xfId="28610"/>
    <cellStyle name="Normal 129 3 4 4 4" xfId="38770"/>
    <cellStyle name="Normal 129 3 4 5" xfId="9000"/>
    <cellStyle name="Normal 129 3 4 5 2" xfId="19233"/>
    <cellStyle name="Normal 129 3 4 5 2 2" xfId="50770"/>
    <cellStyle name="Normal 129 3 4 5 3" xfId="31938"/>
    <cellStyle name="Normal 129 3 4 5 4" xfId="40552"/>
    <cellStyle name="Normal 129 3 4 6" xfId="11777"/>
    <cellStyle name="Normal 129 3 4 6 2" xfId="22005"/>
    <cellStyle name="Normal 129 3 4 6 2 2" xfId="53542"/>
    <cellStyle name="Normal 129 3 4 6 3" xfId="43324"/>
    <cellStyle name="Normal 129 3 4 7" xfId="14770"/>
    <cellStyle name="Normal 129 3 4 7 2" xfId="46309"/>
    <cellStyle name="Normal 129 3 4 8" xfId="25278"/>
    <cellStyle name="Normal 129 3 4 9" xfId="36116"/>
    <cellStyle name="Normal 129 3 5" xfId="4748"/>
    <cellStyle name="Normal 129 3 5 2" xfId="7627"/>
    <cellStyle name="Normal 129 3 5 2 2" xfId="17867"/>
    <cellStyle name="Normal 129 3 5 2 2 2" xfId="30690"/>
    <cellStyle name="Normal 129 3 5 2 2 3" xfId="49404"/>
    <cellStyle name="Normal 129 3 5 2 3" xfId="24686"/>
    <cellStyle name="Normal 129 3 5 2 3 2" xfId="34018"/>
    <cellStyle name="Normal 129 3 5 2 3 3" xfId="56213"/>
    <cellStyle name="Normal 129 3 5 2 4" xfId="27358"/>
    <cellStyle name="Normal 129 3 5 2 5" xfId="39186"/>
    <cellStyle name="Normal 129 3 5 3" xfId="9462"/>
    <cellStyle name="Normal 129 3 5 3 2" xfId="19695"/>
    <cellStyle name="Normal 129 3 5 3 2 2" xfId="51232"/>
    <cellStyle name="Normal 129 3 5 3 3" xfId="29026"/>
    <cellStyle name="Normal 129 3 5 3 4" xfId="41014"/>
    <cellStyle name="Normal 129 3 5 4" xfId="12239"/>
    <cellStyle name="Normal 129 3 5 4 2" xfId="22467"/>
    <cellStyle name="Normal 129 3 5 4 2 2" xfId="54004"/>
    <cellStyle name="Normal 129 3 5 4 3" xfId="32354"/>
    <cellStyle name="Normal 129 3 5 4 4" xfId="43786"/>
    <cellStyle name="Normal 129 3 5 5" xfId="15242"/>
    <cellStyle name="Normal 129 3 5 5 2" xfId="46781"/>
    <cellStyle name="Normal 129 3 5 6" xfId="25694"/>
    <cellStyle name="Normal 129 3 5 7" xfId="36578"/>
    <cellStyle name="Normal 129 3 6" xfId="5676"/>
    <cellStyle name="Normal 129 3 6 2" xfId="10386"/>
    <cellStyle name="Normal 129 3 6 2 2" xfId="20619"/>
    <cellStyle name="Normal 129 3 6 2 2 2" xfId="52156"/>
    <cellStyle name="Normal 129 3 6 2 3" xfId="29858"/>
    <cellStyle name="Normal 129 3 6 2 4" xfId="41938"/>
    <cellStyle name="Normal 129 3 6 3" xfId="13163"/>
    <cellStyle name="Normal 129 3 6 3 2" xfId="23391"/>
    <cellStyle name="Normal 129 3 6 3 2 2" xfId="54928"/>
    <cellStyle name="Normal 129 3 6 3 3" xfId="33186"/>
    <cellStyle name="Normal 129 3 6 3 4" xfId="44710"/>
    <cellStyle name="Normal 129 3 6 4" xfId="16167"/>
    <cellStyle name="Normal 129 3 6 4 2" xfId="47706"/>
    <cellStyle name="Normal 129 3 6 5" xfId="26526"/>
    <cellStyle name="Normal 129 3 6 6" xfId="37502"/>
    <cellStyle name="Normal 129 3 7" xfId="6558"/>
    <cellStyle name="Normal 129 3 7 2" xfId="17024"/>
    <cellStyle name="Normal 129 3 7 2 2" xfId="48562"/>
    <cellStyle name="Normal 129 3 7 3" xfId="28192"/>
    <cellStyle name="Normal 129 3 7 4" xfId="38354"/>
    <cellStyle name="Normal 129 3 8" xfId="8535"/>
    <cellStyle name="Normal 129 3 8 2" xfId="18771"/>
    <cellStyle name="Normal 129 3 8 2 2" xfId="50308"/>
    <cellStyle name="Normal 129 3 8 3" xfId="31522"/>
    <cellStyle name="Normal 129 3 8 4" xfId="40090"/>
    <cellStyle name="Normal 129 3 9" xfId="11315"/>
    <cellStyle name="Normal 129 3 9 2" xfId="21543"/>
    <cellStyle name="Normal 129 3 9 2 2" xfId="53080"/>
    <cellStyle name="Normal 129 3 9 3" xfId="42862"/>
    <cellStyle name="Normal 129 4" xfId="1417"/>
    <cellStyle name="Normal 129 4 10" xfId="24863"/>
    <cellStyle name="Normal 129 4 11" xfId="35658"/>
    <cellStyle name="Normal 129 4 2" xfId="1418"/>
    <cellStyle name="Normal 129 4 2 10" xfId="35659"/>
    <cellStyle name="Normal 129 4 2 2" xfId="4154"/>
    <cellStyle name="Normal 129 4 2 2 2" xfId="5217"/>
    <cellStyle name="Normal 129 4 2 2 2 2" xfId="8255"/>
    <cellStyle name="Normal 129 4 2 2 2 2 2" xfId="18493"/>
    <cellStyle name="Normal 129 4 2 2 2 2 2 2" xfId="31316"/>
    <cellStyle name="Normal 129 4 2 2 2 2 2 3" xfId="50030"/>
    <cellStyle name="Normal 129 4 2 2 2 2 3" xfId="14461"/>
    <cellStyle name="Normal 129 4 2 2 2 2 3 2" xfId="34644"/>
    <cellStyle name="Normal 129 4 2 2 2 2 3 3" xfId="46004"/>
    <cellStyle name="Normal 129 4 2 2 2 2 4" xfId="27984"/>
    <cellStyle name="Normal 129 4 2 2 2 2 5" xfId="39812"/>
    <cellStyle name="Normal 129 4 2 2 2 3" xfId="9929"/>
    <cellStyle name="Normal 129 4 2 2 2 3 2" xfId="20162"/>
    <cellStyle name="Normal 129 4 2 2 2 3 2 2" xfId="51699"/>
    <cellStyle name="Normal 129 4 2 2 2 3 3" xfId="29652"/>
    <cellStyle name="Normal 129 4 2 2 2 3 4" xfId="41481"/>
    <cellStyle name="Normal 129 4 2 2 2 4" xfId="12706"/>
    <cellStyle name="Normal 129 4 2 2 2 4 2" xfId="22934"/>
    <cellStyle name="Normal 129 4 2 2 2 4 2 2" xfId="54471"/>
    <cellStyle name="Normal 129 4 2 2 2 4 3" xfId="32980"/>
    <cellStyle name="Normal 129 4 2 2 2 4 4" xfId="44253"/>
    <cellStyle name="Normal 129 4 2 2 2 5" xfId="15710"/>
    <cellStyle name="Normal 129 4 2 2 2 5 2" xfId="47249"/>
    <cellStyle name="Normal 129 4 2 2 2 6" xfId="26320"/>
    <cellStyle name="Normal 129 4 2 2 2 7" xfId="37045"/>
    <cellStyle name="Normal 129 4 2 2 3" xfId="6145"/>
    <cellStyle name="Normal 129 4 2 2 3 2" xfId="10853"/>
    <cellStyle name="Normal 129 4 2 2 3 2 2" xfId="21086"/>
    <cellStyle name="Normal 129 4 2 2 3 2 2 2" xfId="52623"/>
    <cellStyle name="Normal 129 4 2 2 3 2 3" xfId="30484"/>
    <cellStyle name="Normal 129 4 2 2 3 2 4" xfId="42405"/>
    <cellStyle name="Normal 129 4 2 2 3 3" xfId="13630"/>
    <cellStyle name="Normal 129 4 2 2 3 3 2" xfId="23858"/>
    <cellStyle name="Normal 129 4 2 2 3 3 2 2" xfId="55395"/>
    <cellStyle name="Normal 129 4 2 2 3 3 3" xfId="33812"/>
    <cellStyle name="Normal 129 4 2 2 3 3 4" xfId="45177"/>
    <cellStyle name="Normal 129 4 2 2 3 4" xfId="16634"/>
    <cellStyle name="Normal 129 4 2 2 3 4 2" xfId="48173"/>
    <cellStyle name="Normal 129 4 2 2 3 5" xfId="27152"/>
    <cellStyle name="Normal 129 4 2 2 3 6" xfId="37969"/>
    <cellStyle name="Normal 129 4 2 2 4" xfId="7416"/>
    <cellStyle name="Normal 129 4 2 2 4 2" xfId="17661"/>
    <cellStyle name="Normal 129 4 2 2 4 2 2" xfId="49198"/>
    <cellStyle name="Normal 129 4 2 2 4 3" xfId="28820"/>
    <cellStyle name="Normal 129 4 2 2 4 4" xfId="38980"/>
    <cellStyle name="Normal 129 4 2 2 5" xfId="9005"/>
    <cellStyle name="Normal 129 4 2 2 5 2" xfId="19238"/>
    <cellStyle name="Normal 129 4 2 2 5 2 2" xfId="50775"/>
    <cellStyle name="Normal 129 4 2 2 5 3" xfId="32148"/>
    <cellStyle name="Normal 129 4 2 2 5 4" xfId="40557"/>
    <cellStyle name="Normal 129 4 2 2 6" xfId="11782"/>
    <cellStyle name="Normal 129 4 2 2 6 2" xfId="22010"/>
    <cellStyle name="Normal 129 4 2 2 6 2 2" xfId="53547"/>
    <cellStyle name="Normal 129 4 2 2 6 3" xfId="43329"/>
    <cellStyle name="Normal 129 4 2 2 7" xfId="14775"/>
    <cellStyle name="Normal 129 4 2 2 7 2" xfId="46314"/>
    <cellStyle name="Normal 129 4 2 2 8" xfId="25488"/>
    <cellStyle name="Normal 129 4 2 2 9" xfId="36121"/>
    <cellStyle name="Normal 129 4 2 3" xfId="4753"/>
    <cellStyle name="Normal 129 4 2 3 2" xfId="7839"/>
    <cellStyle name="Normal 129 4 2 3 2 2" xfId="18077"/>
    <cellStyle name="Normal 129 4 2 3 2 2 2" xfId="30900"/>
    <cellStyle name="Normal 129 4 2 3 2 2 3" xfId="49614"/>
    <cellStyle name="Normal 129 4 2 3 2 3" xfId="24603"/>
    <cellStyle name="Normal 129 4 2 3 2 3 2" xfId="34228"/>
    <cellStyle name="Normal 129 4 2 3 2 3 3" xfId="56130"/>
    <cellStyle name="Normal 129 4 2 3 2 4" xfId="27568"/>
    <cellStyle name="Normal 129 4 2 3 2 5" xfId="39396"/>
    <cellStyle name="Normal 129 4 2 3 3" xfId="9467"/>
    <cellStyle name="Normal 129 4 2 3 3 2" xfId="19700"/>
    <cellStyle name="Normal 129 4 2 3 3 2 2" xfId="51237"/>
    <cellStyle name="Normal 129 4 2 3 3 3" xfId="29236"/>
    <cellStyle name="Normal 129 4 2 3 3 4" xfId="41019"/>
    <cellStyle name="Normal 129 4 2 3 4" xfId="12244"/>
    <cellStyle name="Normal 129 4 2 3 4 2" xfId="22472"/>
    <cellStyle name="Normal 129 4 2 3 4 2 2" xfId="54009"/>
    <cellStyle name="Normal 129 4 2 3 4 3" xfId="32564"/>
    <cellStyle name="Normal 129 4 2 3 4 4" xfId="43791"/>
    <cellStyle name="Normal 129 4 2 3 5" xfId="15247"/>
    <cellStyle name="Normal 129 4 2 3 5 2" xfId="46786"/>
    <cellStyle name="Normal 129 4 2 3 6" xfId="25904"/>
    <cellStyle name="Normal 129 4 2 3 7" xfId="36583"/>
    <cellStyle name="Normal 129 4 2 4" xfId="5681"/>
    <cellStyle name="Normal 129 4 2 4 2" xfId="10391"/>
    <cellStyle name="Normal 129 4 2 4 2 2" xfId="20624"/>
    <cellStyle name="Normal 129 4 2 4 2 2 2" xfId="52161"/>
    <cellStyle name="Normal 129 4 2 4 2 3" xfId="30068"/>
    <cellStyle name="Normal 129 4 2 4 2 4" xfId="41943"/>
    <cellStyle name="Normal 129 4 2 4 3" xfId="13168"/>
    <cellStyle name="Normal 129 4 2 4 3 2" xfId="23396"/>
    <cellStyle name="Normal 129 4 2 4 3 2 2" xfId="54933"/>
    <cellStyle name="Normal 129 4 2 4 3 3" xfId="33396"/>
    <cellStyle name="Normal 129 4 2 4 3 4" xfId="44715"/>
    <cellStyle name="Normal 129 4 2 4 4" xfId="16172"/>
    <cellStyle name="Normal 129 4 2 4 4 2" xfId="47711"/>
    <cellStyle name="Normal 129 4 2 4 5" xfId="26736"/>
    <cellStyle name="Normal 129 4 2 4 6" xfId="37507"/>
    <cellStyle name="Normal 129 4 2 5" xfId="6881"/>
    <cellStyle name="Normal 129 4 2 5 2" xfId="17239"/>
    <cellStyle name="Normal 129 4 2 5 2 2" xfId="48776"/>
    <cellStyle name="Normal 129 4 2 5 3" xfId="28402"/>
    <cellStyle name="Normal 129 4 2 5 4" xfId="38564"/>
    <cellStyle name="Normal 129 4 2 6" xfId="8540"/>
    <cellStyle name="Normal 129 4 2 6 2" xfId="18776"/>
    <cellStyle name="Normal 129 4 2 6 2 2" xfId="50313"/>
    <cellStyle name="Normal 129 4 2 6 3" xfId="31732"/>
    <cellStyle name="Normal 129 4 2 6 4" xfId="40095"/>
    <cellStyle name="Normal 129 4 2 7" xfId="11320"/>
    <cellStyle name="Normal 129 4 2 7 2" xfId="21548"/>
    <cellStyle name="Normal 129 4 2 7 2 2" xfId="53085"/>
    <cellStyle name="Normal 129 4 2 7 3" xfId="42867"/>
    <cellStyle name="Normal 129 4 2 8" xfId="14184"/>
    <cellStyle name="Normal 129 4 2 8 2" xfId="45728"/>
    <cellStyle name="Normal 129 4 2 9" xfId="25072"/>
    <cellStyle name="Normal 129 4 3" xfId="4153"/>
    <cellStyle name="Normal 129 4 3 2" xfId="5216"/>
    <cellStyle name="Normal 129 4 3 2 2" xfId="8047"/>
    <cellStyle name="Normal 129 4 3 2 2 2" xfId="18285"/>
    <cellStyle name="Normal 129 4 3 2 2 2 2" xfId="31108"/>
    <cellStyle name="Normal 129 4 3 2 2 2 3" xfId="49822"/>
    <cellStyle name="Normal 129 4 3 2 2 3" xfId="17374"/>
    <cellStyle name="Normal 129 4 3 2 2 3 2" xfId="34436"/>
    <cellStyle name="Normal 129 4 3 2 2 3 3" xfId="48911"/>
    <cellStyle name="Normal 129 4 3 2 2 4" xfId="27776"/>
    <cellStyle name="Normal 129 4 3 2 2 5" xfId="39604"/>
    <cellStyle name="Normal 129 4 3 2 3" xfId="9928"/>
    <cellStyle name="Normal 129 4 3 2 3 2" xfId="20161"/>
    <cellStyle name="Normal 129 4 3 2 3 2 2" xfId="51698"/>
    <cellStyle name="Normal 129 4 3 2 3 3" xfId="29444"/>
    <cellStyle name="Normal 129 4 3 2 3 4" xfId="41480"/>
    <cellStyle name="Normal 129 4 3 2 4" xfId="12705"/>
    <cellStyle name="Normal 129 4 3 2 4 2" xfId="22933"/>
    <cellStyle name="Normal 129 4 3 2 4 2 2" xfId="54470"/>
    <cellStyle name="Normal 129 4 3 2 4 3" xfId="32772"/>
    <cellStyle name="Normal 129 4 3 2 4 4" xfId="44252"/>
    <cellStyle name="Normal 129 4 3 2 5" xfId="15709"/>
    <cellStyle name="Normal 129 4 3 2 5 2" xfId="47248"/>
    <cellStyle name="Normal 129 4 3 2 6" xfId="26112"/>
    <cellStyle name="Normal 129 4 3 2 7" xfId="37044"/>
    <cellStyle name="Normal 129 4 3 3" xfId="6144"/>
    <cellStyle name="Normal 129 4 3 3 2" xfId="10852"/>
    <cellStyle name="Normal 129 4 3 3 2 2" xfId="21085"/>
    <cellStyle name="Normal 129 4 3 3 2 2 2" xfId="52622"/>
    <cellStyle name="Normal 129 4 3 3 2 3" xfId="30276"/>
    <cellStyle name="Normal 129 4 3 3 2 4" xfId="42404"/>
    <cellStyle name="Normal 129 4 3 3 3" xfId="13629"/>
    <cellStyle name="Normal 129 4 3 3 3 2" xfId="23857"/>
    <cellStyle name="Normal 129 4 3 3 3 2 2" xfId="55394"/>
    <cellStyle name="Normal 129 4 3 3 3 3" xfId="33604"/>
    <cellStyle name="Normal 129 4 3 3 3 4" xfId="45176"/>
    <cellStyle name="Normal 129 4 3 3 4" xfId="16633"/>
    <cellStyle name="Normal 129 4 3 3 4 2" xfId="48172"/>
    <cellStyle name="Normal 129 4 3 3 5" xfId="26944"/>
    <cellStyle name="Normal 129 4 3 3 6" xfId="37968"/>
    <cellStyle name="Normal 129 4 3 4" xfId="7195"/>
    <cellStyle name="Normal 129 4 3 4 2" xfId="17452"/>
    <cellStyle name="Normal 129 4 3 4 2 2" xfId="48989"/>
    <cellStyle name="Normal 129 4 3 4 3" xfId="28612"/>
    <cellStyle name="Normal 129 4 3 4 4" xfId="38772"/>
    <cellStyle name="Normal 129 4 3 5" xfId="9004"/>
    <cellStyle name="Normal 129 4 3 5 2" xfId="19237"/>
    <cellStyle name="Normal 129 4 3 5 2 2" xfId="50774"/>
    <cellStyle name="Normal 129 4 3 5 3" xfId="31940"/>
    <cellStyle name="Normal 129 4 3 5 4" xfId="40556"/>
    <cellStyle name="Normal 129 4 3 6" xfId="11781"/>
    <cellStyle name="Normal 129 4 3 6 2" xfId="22009"/>
    <cellStyle name="Normal 129 4 3 6 2 2" xfId="53546"/>
    <cellStyle name="Normal 129 4 3 6 3" xfId="43328"/>
    <cellStyle name="Normal 129 4 3 7" xfId="14774"/>
    <cellStyle name="Normal 129 4 3 7 2" xfId="46313"/>
    <cellStyle name="Normal 129 4 3 8" xfId="25280"/>
    <cellStyle name="Normal 129 4 3 9" xfId="36120"/>
    <cellStyle name="Normal 129 4 4" xfId="4752"/>
    <cellStyle name="Normal 129 4 4 2" xfId="7629"/>
    <cellStyle name="Normal 129 4 4 2 2" xfId="17869"/>
    <cellStyle name="Normal 129 4 4 2 2 2" xfId="30692"/>
    <cellStyle name="Normal 129 4 4 2 2 3" xfId="49406"/>
    <cellStyle name="Normal 129 4 4 2 3" xfId="24188"/>
    <cellStyle name="Normal 129 4 4 2 3 2" xfId="34020"/>
    <cellStyle name="Normal 129 4 4 2 3 3" xfId="55724"/>
    <cellStyle name="Normal 129 4 4 2 4" xfId="27360"/>
    <cellStyle name="Normal 129 4 4 2 5" xfId="39188"/>
    <cellStyle name="Normal 129 4 4 3" xfId="9466"/>
    <cellStyle name="Normal 129 4 4 3 2" xfId="19699"/>
    <cellStyle name="Normal 129 4 4 3 2 2" xfId="51236"/>
    <cellStyle name="Normal 129 4 4 3 3" xfId="29028"/>
    <cellStyle name="Normal 129 4 4 3 4" xfId="41018"/>
    <cellStyle name="Normal 129 4 4 4" xfId="12243"/>
    <cellStyle name="Normal 129 4 4 4 2" xfId="22471"/>
    <cellStyle name="Normal 129 4 4 4 2 2" xfId="54008"/>
    <cellStyle name="Normal 129 4 4 4 3" xfId="32356"/>
    <cellStyle name="Normal 129 4 4 4 4" xfId="43790"/>
    <cellStyle name="Normal 129 4 4 5" xfId="15246"/>
    <cellStyle name="Normal 129 4 4 5 2" xfId="46785"/>
    <cellStyle name="Normal 129 4 4 6" xfId="25696"/>
    <cellStyle name="Normal 129 4 4 7" xfId="36582"/>
    <cellStyle name="Normal 129 4 5" xfId="5680"/>
    <cellStyle name="Normal 129 4 5 2" xfId="10390"/>
    <cellStyle name="Normal 129 4 5 2 2" xfId="20623"/>
    <cellStyle name="Normal 129 4 5 2 2 2" xfId="52160"/>
    <cellStyle name="Normal 129 4 5 2 3" xfId="29860"/>
    <cellStyle name="Normal 129 4 5 2 4" xfId="41942"/>
    <cellStyle name="Normal 129 4 5 3" xfId="13167"/>
    <cellStyle name="Normal 129 4 5 3 2" xfId="23395"/>
    <cellStyle name="Normal 129 4 5 3 2 2" xfId="54932"/>
    <cellStyle name="Normal 129 4 5 3 3" xfId="33188"/>
    <cellStyle name="Normal 129 4 5 3 4" xfId="44714"/>
    <cellStyle name="Normal 129 4 5 4" xfId="16171"/>
    <cellStyle name="Normal 129 4 5 4 2" xfId="47710"/>
    <cellStyle name="Normal 129 4 5 5" xfId="26528"/>
    <cellStyle name="Normal 129 4 5 6" xfId="37506"/>
    <cellStyle name="Normal 129 4 6" xfId="6560"/>
    <cellStyle name="Normal 129 4 6 2" xfId="17026"/>
    <cellStyle name="Normal 129 4 6 2 2" xfId="48564"/>
    <cellStyle name="Normal 129 4 6 3" xfId="28194"/>
    <cellStyle name="Normal 129 4 6 4" xfId="38356"/>
    <cellStyle name="Normal 129 4 7" xfId="8539"/>
    <cellStyle name="Normal 129 4 7 2" xfId="18775"/>
    <cellStyle name="Normal 129 4 7 2 2" xfId="50312"/>
    <cellStyle name="Normal 129 4 7 3" xfId="31524"/>
    <cellStyle name="Normal 129 4 7 4" xfId="40094"/>
    <cellStyle name="Normal 129 4 8" xfId="11319"/>
    <cellStyle name="Normal 129 4 8 2" xfId="21547"/>
    <cellStyle name="Normal 129 4 8 2 2" xfId="53084"/>
    <cellStyle name="Normal 129 4 8 3" xfId="42866"/>
    <cellStyle name="Normal 129 4 9" xfId="14183"/>
    <cellStyle name="Normal 129 4 9 2" xfId="45727"/>
    <cellStyle name="Normal 129 5" xfId="1419"/>
    <cellStyle name="Normal 129 5 10" xfId="35660"/>
    <cellStyle name="Normal 129 5 2" xfId="4155"/>
    <cellStyle name="Normal 129 5 2 2" xfId="5218"/>
    <cellStyle name="Normal 129 5 2 2 2" xfId="8248"/>
    <cellStyle name="Normal 129 5 2 2 2 2" xfId="18486"/>
    <cellStyle name="Normal 129 5 2 2 2 2 2" xfId="31309"/>
    <cellStyle name="Normal 129 5 2 2 2 2 3" xfId="50023"/>
    <cellStyle name="Normal 129 5 2 2 2 3" xfId="24552"/>
    <cellStyle name="Normal 129 5 2 2 2 3 2" xfId="34637"/>
    <cellStyle name="Normal 129 5 2 2 2 3 3" xfId="56081"/>
    <cellStyle name="Normal 129 5 2 2 2 4" xfId="27977"/>
    <cellStyle name="Normal 129 5 2 2 2 5" xfId="39805"/>
    <cellStyle name="Normal 129 5 2 2 3" xfId="9930"/>
    <cellStyle name="Normal 129 5 2 2 3 2" xfId="20163"/>
    <cellStyle name="Normal 129 5 2 2 3 2 2" xfId="51700"/>
    <cellStyle name="Normal 129 5 2 2 3 3" xfId="29645"/>
    <cellStyle name="Normal 129 5 2 2 3 4" xfId="41482"/>
    <cellStyle name="Normal 129 5 2 2 4" xfId="12707"/>
    <cellStyle name="Normal 129 5 2 2 4 2" xfId="22935"/>
    <cellStyle name="Normal 129 5 2 2 4 2 2" xfId="54472"/>
    <cellStyle name="Normal 129 5 2 2 4 3" xfId="32973"/>
    <cellStyle name="Normal 129 5 2 2 4 4" xfId="44254"/>
    <cellStyle name="Normal 129 5 2 2 5" xfId="15711"/>
    <cellStyle name="Normal 129 5 2 2 5 2" xfId="47250"/>
    <cellStyle name="Normal 129 5 2 2 6" xfId="26313"/>
    <cellStyle name="Normal 129 5 2 2 7" xfId="37046"/>
    <cellStyle name="Normal 129 5 2 3" xfId="6146"/>
    <cellStyle name="Normal 129 5 2 3 2" xfId="10854"/>
    <cellStyle name="Normal 129 5 2 3 2 2" xfId="21087"/>
    <cellStyle name="Normal 129 5 2 3 2 2 2" xfId="52624"/>
    <cellStyle name="Normal 129 5 2 3 2 3" xfId="30477"/>
    <cellStyle name="Normal 129 5 2 3 2 4" xfId="42406"/>
    <cellStyle name="Normal 129 5 2 3 3" xfId="13631"/>
    <cellStyle name="Normal 129 5 2 3 3 2" xfId="23859"/>
    <cellStyle name="Normal 129 5 2 3 3 2 2" xfId="55396"/>
    <cellStyle name="Normal 129 5 2 3 3 3" xfId="33805"/>
    <cellStyle name="Normal 129 5 2 3 3 4" xfId="45178"/>
    <cellStyle name="Normal 129 5 2 3 4" xfId="16635"/>
    <cellStyle name="Normal 129 5 2 3 4 2" xfId="48174"/>
    <cellStyle name="Normal 129 5 2 3 5" xfId="27145"/>
    <cellStyle name="Normal 129 5 2 3 6" xfId="37970"/>
    <cellStyle name="Normal 129 5 2 4" xfId="7409"/>
    <cellStyle name="Normal 129 5 2 4 2" xfId="17654"/>
    <cellStyle name="Normal 129 5 2 4 2 2" xfId="49191"/>
    <cellStyle name="Normal 129 5 2 4 3" xfId="28813"/>
    <cellStyle name="Normal 129 5 2 4 4" xfId="38973"/>
    <cellStyle name="Normal 129 5 2 5" xfId="9006"/>
    <cellStyle name="Normal 129 5 2 5 2" xfId="19239"/>
    <cellStyle name="Normal 129 5 2 5 2 2" xfId="50776"/>
    <cellStyle name="Normal 129 5 2 5 3" xfId="32141"/>
    <cellStyle name="Normal 129 5 2 5 4" xfId="40558"/>
    <cellStyle name="Normal 129 5 2 6" xfId="11783"/>
    <cellStyle name="Normal 129 5 2 6 2" xfId="22011"/>
    <cellStyle name="Normal 129 5 2 6 2 2" xfId="53548"/>
    <cellStyle name="Normal 129 5 2 6 3" xfId="43330"/>
    <cellStyle name="Normal 129 5 2 7" xfId="14776"/>
    <cellStyle name="Normal 129 5 2 7 2" xfId="46315"/>
    <cellStyle name="Normal 129 5 2 8" xfId="25481"/>
    <cellStyle name="Normal 129 5 2 9" xfId="36122"/>
    <cellStyle name="Normal 129 5 3" xfId="4754"/>
    <cellStyle name="Normal 129 5 3 2" xfId="7832"/>
    <cellStyle name="Normal 129 5 3 2 2" xfId="18070"/>
    <cellStyle name="Normal 129 5 3 2 2 2" xfId="30893"/>
    <cellStyle name="Normal 129 5 3 2 2 3" xfId="49607"/>
    <cellStyle name="Normal 129 5 3 2 3" xfId="24447"/>
    <cellStyle name="Normal 129 5 3 2 3 2" xfId="34221"/>
    <cellStyle name="Normal 129 5 3 2 3 3" xfId="55979"/>
    <cellStyle name="Normal 129 5 3 2 4" xfId="27561"/>
    <cellStyle name="Normal 129 5 3 2 5" xfId="39389"/>
    <cellStyle name="Normal 129 5 3 3" xfId="9468"/>
    <cellStyle name="Normal 129 5 3 3 2" xfId="19701"/>
    <cellStyle name="Normal 129 5 3 3 2 2" xfId="51238"/>
    <cellStyle name="Normal 129 5 3 3 3" xfId="29229"/>
    <cellStyle name="Normal 129 5 3 3 4" xfId="41020"/>
    <cellStyle name="Normal 129 5 3 4" xfId="12245"/>
    <cellStyle name="Normal 129 5 3 4 2" xfId="22473"/>
    <cellStyle name="Normal 129 5 3 4 2 2" xfId="54010"/>
    <cellStyle name="Normal 129 5 3 4 3" xfId="32557"/>
    <cellStyle name="Normal 129 5 3 4 4" xfId="43792"/>
    <cellStyle name="Normal 129 5 3 5" xfId="15248"/>
    <cellStyle name="Normal 129 5 3 5 2" xfId="46787"/>
    <cellStyle name="Normal 129 5 3 6" xfId="25897"/>
    <cellStyle name="Normal 129 5 3 7" xfId="36584"/>
    <cellStyle name="Normal 129 5 4" xfId="5682"/>
    <cellStyle name="Normal 129 5 4 2" xfId="10392"/>
    <cellStyle name="Normal 129 5 4 2 2" xfId="20625"/>
    <cellStyle name="Normal 129 5 4 2 2 2" xfId="52162"/>
    <cellStyle name="Normal 129 5 4 2 3" xfId="30061"/>
    <cellStyle name="Normal 129 5 4 2 4" xfId="41944"/>
    <cellStyle name="Normal 129 5 4 3" xfId="13169"/>
    <cellStyle name="Normal 129 5 4 3 2" xfId="23397"/>
    <cellStyle name="Normal 129 5 4 3 2 2" xfId="54934"/>
    <cellStyle name="Normal 129 5 4 3 3" xfId="33389"/>
    <cellStyle name="Normal 129 5 4 3 4" xfId="44716"/>
    <cellStyle name="Normal 129 5 4 4" xfId="16173"/>
    <cellStyle name="Normal 129 5 4 4 2" xfId="47712"/>
    <cellStyle name="Normal 129 5 4 5" xfId="26729"/>
    <cellStyle name="Normal 129 5 4 6" xfId="37508"/>
    <cellStyle name="Normal 129 5 5" xfId="6874"/>
    <cellStyle name="Normal 129 5 5 2" xfId="17232"/>
    <cellStyle name="Normal 129 5 5 2 2" xfId="48769"/>
    <cellStyle name="Normal 129 5 5 3" xfId="28395"/>
    <cellStyle name="Normal 129 5 5 4" xfId="38557"/>
    <cellStyle name="Normal 129 5 6" xfId="8541"/>
    <cellStyle name="Normal 129 5 6 2" xfId="18777"/>
    <cellStyle name="Normal 129 5 6 2 2" xfId="50314"/>
    <cellStyle name="Normal 129 5 6 3" xfId="31725"/>
    <cellStyle name="Normal 129 5 6 4" xfId="40096"/>
    <cellStyle name="Normal 129 5 7" xfId="11321"/>
    <cellStyle name="Normal 129 5 7 2" xfId="21549"/>
    <cellStyle name="Normal 129 5 7 2 2" xfId="53086"/>
    <cellStyle name="Normal 129 5 7 3" xfId="42868"/>
    <cellStyle name="Normal 129 5 8" xfId="14185"/>
    <cellStyle name="Normal 129 5 8 2" xfId="45729"/>
    <cellStyle name="Normal 129 5 9" xfId="25065"/>
    <cellStyle name="Normal 129 6" xfId="3182"/>
    <cellStyle name="Normal 129 6 10" xfId="35938"/>
    <cellStyle name="Normal 129 6 2" xfId="4564"/>
    <cellStyle name="Normal 129 6 2 2" xfId="5496"/>
    <cellStyle name="Normal 129 6 2 2 2" xfId="10208"/>
    <cellStyle name="Normal 129 6 2 2 2 2" xfId="20441"/>
    <cellStyle name="Normal 129 6 2 2 2 2 2" xfId="51978"/>
    <cellStyle name="Normal 129 6 2 2 2 3" xfId="31101"/>
    <cellStyle name="Normal 129 6 2 2 2 4" xfId="41760"/>
    <cellStyle name="Normal 129 6 2 2 3" xfId="12985"/>
    <cellStyle name="Normal 129 6 2 2 3 2" xfId="23213"/>
    <cellStyle name="Normal 129 6 2 2 3 2 2" xfId="54750"/>
    <cellStyle name="Normal 129 6 2 2 3 3" xfId="34429"/>
    <cellStyle name="Normal 129 6 2 2 3 4" xfId="44532"/>
    <cellStyle name="Normal 129 6 2 2 4" xfId="15989"/>
    <cellStyle name="Normal 129 6 2 2 4 2" xfId="47528"/>
    <cellStyle name="Normal 129 6 2 2 5" xfId="27769"/>
    <cellStyle name="Normal 129 6 2 2 6" xfId="37324"/>
    <cellStyle name="Normal 129 6 2 3" xfId="6424"/>
    <cellStyle name="Normal 129 6 2 3 2" xfId="11132"/>
    <cellStyle name="Normal 129 6 2 3 2 2" xfId="21365"/>
    <cellStyle name="Normal 129 6 2 3 2 2 2" xfId="52902"/>
    <cellStyle name="Normal 129 6 2 3 2 3" xfId="42684"/>
    <cellStyle name="Normal 129 6 2 3 3" xfId="13909"/>
    <cellStyle name="Normal 129 6 2 3 3 2" xfId="24137"/>
    <cellStyle name="Normal 129 6 2 3 3 2 2" xfId="55674"/>
    <cellStyle name="Normal 129 6 2 3 3 3" xfId="45456"/>
    <cellStyle name="Normal 129 6 2 3 4" xfId="16913"/>
    <cellStyle name="Normal 129 6 2 3 4 2" xfId="48452"/>
    <cellStyle name="Normal 129 6 2 3 5" xfId="29437"/>
    <cellStyle name="Normal 129 6 2 3 6" xfId="38248"/>
    <cellStyle name="Normal 129 6 2 4" xfId="8040"/>
    <cellStyle name="Normal 129 6 2 4 2" xfId="18278"/>
    <cellStyle name="Normal 129 6 2 4 2 2" xfId="49815"/>
    <cellStyle name="Normal 129 6 2 4 3" xfId="32765"/>
    <cellStyle name="Normal 129 6 2 4 4" xfId="39597"/>
    <cellStyle name="Normal 129 6 2 5" xfId="9284"/>
    <cellStyle name="Normal 129 6 2 5 2" xfId="19517"/>
    <cellStyle name="Normal 129 6 2 5 2 2" xfId="51054"/>
    <cellStyle name="Normal 129 6 2 5 3" xfId="40836"/>
    <cellStyle name="Normal 129 6 2 6" xfId="12061"/>
    <cellStyle name="Normal 129 6 2 6 2" xfId="22289"/>
    <cellStyle name="Normal 129 6 2 6 2 2" xfId="53826"/>
    <cellStyle name="Normal 129 6 2 6 3" xfId="43608"/>
    <cellStyle name="Normal 129 6 2 7" xfId="15063"/>
    <cellStyle name="Normal 129 6 2 7 2" xfId="46602"/>
    <cellStyle name="Normal 129 6 2 8" xfId="26105"/>
    <cellStyle name="Normal 129 6 2 9" xfId="36400"/>
    <cellStyle name="Normal 129 6 3" xfId="5033"/>
    <cellStyle name="Normal 129 6 3 2" xfId="9746"/>
    <cellStyle name="Normal 129 6 3 2 2" xfId="19979"/>
    <cellStyle name="Normal 129 6 3 2 2 2" xfId="51516"/>
    <cellStyle name="Normal 129 6 3 2 3" xfId="30269"/>
    <cellStyle name="Normal 129 6 3 2 4" xfId="41298"/>
    <cellStyle name="Normal 129 6 3 3" xfId="12523"/>
    <cellStyle name="Normal 129 6 3 3 2" xfId="22751"/>
    <cellStyle name="Normal 129 6 3 3 2 2" xfId="54288"/>
    <cellStyle name="Normal 129 6 3 3 3" xfId="33597"/>
    <cellStyle name="Normal 129 6 3 3 4" xfId="44070"/>
    <cellStyle name="Normal 129 6 3 4" xfId="15527"/>
    <cellStyle name="Normal 129 6 3 4 2" xfId="47066"/>
    <cellStyle name="Normal 129 6 3 5" xfId="26937"/>
    <cellStyle name="Normal 129 6 3 6" xfId="36862"/>
    <cellStyle name="Normal 129 6 4" xfId="5962"/>
    <cellStyle name="Normal 129 6 4 2" xfId="10670"/>
    <cellStyle name="Normal 129 6 4 2 2" xfId="20903"/>
    <cellStyle name="Normal 129 6 4 2 2 2" xfId="52440"/>
    <cellStyle name="Normal 129 6 4 2 3" xfId="42222"/>
    <cellStyle name="Normal 129 6 4 3" xfId="13447"/>
    <cellStyle name="Normal 129 6 4 3 2" xfId="23675"/>
    <cellStyle name="Normal 129 6 4 3 2 2" xfId="55212"/>
    <cellStyle name="Normal 129 6 4 3 3" xfId="44994"/>
    <cellStyle name="Normal 129 6 4 4" xfId="16451"/>
    <cellStyle name="Normal 129 6 4 4 2" xfId="47990"/>
    <cellStyle name="Normal 129 6 4 5" xfId="28605"/>
    <cellStyle name="Normal 129 6 4 6" xfId="37786"/>
    <cellStyle name="Normal 129 6 5" xfId="7188"/>
    <cellStyle name="Normal 129 6 5 2" xfId="17445"/>
    <cellStyle name="Normal 129 6 5 2 2" xfId="48982"/>
    <cellStyle name="Normal 129 6 5 3" xfId="31933"/>
    <cellStyle name="Normal 129 6 5 4" xfId="38765"/>
    <cellStyle name="Normal 129 6 6" xfId="8820"/>
    <cellStyle name="Normal 129 6 6 2" xfId="19055"/>
    <cellStyle name="Normal 129 6 6 2 2" xfId="50592"/>
    <cellStyle name="Normal 129 6 6 3" xfId="40374"/>
    <cellStyle name="Normal 129 6 7" xfId="11599"/>
    <cellStyle name="Normal 129 6 7 2" xfId="21827"/>
    <cellStyle name="Normal 129 6 7 2 2" xfId="53364"/>
    <cellStyle name="Normal 129 6 7 3" xfId="43146"/>
    <cellStyle name="Normal 129 6 8" xfId="14554"/>
    <cellStyle name="Normal 129 6 8 2" xfId="46093"/>
    <cellStyle name="Normal 129 6 9" xfId="25273"/>
    <cellStyle name="Normal 129 7" xfId="4140"/>
    <cellStyle name="Normal 129 7 2" xfId="5203"/>
    <cellStyle name="Normal 129 7 2 2" xfId="9915"/>
    <cellStyle name="Normal 129 7 2 2 2" xfId="20148"/>
    <cellStyle name="Normal 129 7 2 2 2 2" xfId="51685"/>
    <cellStyle name="Normal 129 7 2 2 3" xfId="30685"/>
    <cellStyle name="Normal 129 7 2 2 4" xfId="41467"/>
    <cellStyle name="Normal 129 7 2 3" xfId="12692"/>
    <cellStyle name="Normal 129 7 2 3 2" xfId="22920"/>
    <cellStyle name="Normal 129 7 2 3 2 2" xfId="54457"/>
    <cellStyle name="Normal 129 7 2 3 3" xfId="34013"/>
    <cellStyle name="Normal 129 7 2 3 4" xfId="44239"/>
    <cellStyle name="Normal 129 7 2 4" xfId="15696"/>
    <cellStyle name="Normal 129 7 2 4 2" xfId="47235"/>
    <cellStyle name="Normal 129 7 2 5" xfId="27353"/>
    <cellStyle name="Normal 129 7 2 6" xfId="37031"/>
    <cellStyle name="Normal 129 7 3" xfId="6131"/>
    <cellStyle name="Normal 129 7 3 2" xfId="10839"/>
    <cellStyle name="Normal 129 7 3 2 2" xfId="21072"/>
    <cellStyle name="Normal 129 7 3 2 2 2" xfId="52609"/>
    <cellStyle name="Normal 129 7 3 2 3" xfId="42391"/>
    <cellStyle name="Normal 129 7 3 3" xfId="13616"/>
    <cellStyle name="Normal 129 7 3 3 2" xfId="23844"/>
    <cellStyle name="Normal 129 7 3 3 2 2" xfId="55381"/>
    <cellStyle name="Normal 129 7 3 3 3" xfId="45163"/>
    <cellStyle name="Normal 129 7 3 4" xfId="16620"/>
    <cellStyle name="Normal 129 7 3 4 2" xfId="48159"/>
    <cellStyle name="Normal 129 7 3 5" xfId="29021"/>
    <cellStyle name="Normal 129 7 3 6" xfId="37955"/>
    <cellStyle name="Normal 129 7 4" xfId="7622"/>
    <cellStyle name="Normal 129 7 4 2" xfId="17862"/>
    <cellStyle name="Normal 129 7 4 2 2" xfId="49399"/>
    <cellStyle name="Normal 129 7 4 3" xfId="32349"/>
    <cellStyle name="Normal 129 7 4 4" xfId="39181"/>
    <cellStyle name="Normal 129 7 5" xfId="8991"/>
    <cellStyle name="Normal 129 7 5 2" xfId="19224"/>
    <cellStyle name="Normal 129 7 5 2 2" xfId="50761"/>
    <cellStyle name="Normal 129 7 5 3" xfId="40543"/>
    <cellStyle name="Normal 129 7 6" xfId="11768"/>
    <cellStyle name="Normal 129 7 6 2" xfId="21996"/>
    <cellStyle name="Normal 129 7 6 2 2" xfId="53533"/>
    <cellStyle name="Normal 129 7 6 3" xfId="43315"/>
    <cellStyle name="Normal 129 7 7" xfId="14761"/>
    <cellStyle name="Normal 129 7 7 2" xfId="46300"/>
    <cellStyle name="Normal 129 7 8" xfId="25689"/>
    <cellStyle name="Normal 129 7 9" xfId="36107"/>
    <cellStyle name="Normal 129 8" xfId="4739"/>
    <cellStyle name="Normal 129 8 2" xfId="9453"/>
    <cellStyle name="Normal 129 8 2 2" xfId="19686"/>
    <cellStyle name="Normal 129 8 2 2 2" xfId="51223"/>
    <cellStyle name="Normal 129 8 2 3" xfId="29853"/>
    <cellStyle name="Normal 129 8 2 4" xfId="41005"/>
    <cellStyle name="Normal 129 8 3" xfId="12230"/>
    <cellStyle name="Normal 129 8 3 2" xfId="22458"/>
    <cellStyle name="Normal 129 8 3 2 2" xfId="53995"/>
    <cellStyle name="Normal 129 8 3 3" xfId="33181"/>
    <cellStyle name="Normal 129 8 3 4" xfId="43777"/>
    <cellStyle name="Normal 129 8 4" xfId="15233"/>
    <cellStyle name="Normal 129 8 4 2" xfId="46772"/>
    <cellStyle name="Normal 129 8 5" xfId="26521"/>
    <cellStyle name="Normal 129 8 6" xfId="36569"/>
    <cellStyle name="Normal 129 9" xfId="5667"/>
    <cellStyle name="Normal 129 9 2" xfId="10377"/>
    <cellStyle name="Normal 129 9 2 2" xfId="20610"/>
    <cellStyle name="Normal 129 9 2 2 2" xfId="52147"/>
    <cellStyle name="Normal 129 9 2 3" xfId="41929"/>
    <cellStyle name="Normal 129 9 3" xfId="13154"/>
    <cellStyle name="Normal 129 9 3 2" xfId="23382"/>
    <cellStyle name="Normal 129 9 3 2 2" xfId="54919"/>
    <cellStyle name="Normal 129 9 3 3" xfId="44701"/>
    <cellStyle name="Normal 129 9 4" xfId="16158"/>
    <cellStyle name="Normal 129 9 4 2" xfId="47697"/>
    <cellStyle name="Normal 129 9 5" xfId="28187"/>
    <cellStyle name="Normal 129 9 6" xfId="37493"/>
    <cellStyle name="Normal 13" xfId="1420"/>
    <cellStyle name="Normal 13 2" xfId="1421"/>
    <cellStyle name="Normal 13 2 2" xfId="1422"/>
    <cellStyle name="Normal 13 2 2 2" xfId="3186"/>
    <cellStyle name="Normal 13 2 3" xfId="1423"/>
    <cellStyle name="Normal 13 2 4" xfId="1424"/>
    <cellStyle name="Normal 13 2 4 2" xfId="4156"/>
    <cellStyle name="Normal 13 2 4 3" xfId="6882"/>
    <cellStyle name="Normal 13 2 5" xfId="3185"/>
    <cellStyle name="Normal 13 3" xfId="1425"/>
    <cellStyle name="Normal 13 3 2" xfId="3187"/>
    <cellStyle name="Normal 13 4" xfId="1426"/>
    <cellStyle name="Normal 13 4 2" xfId="3188"/>
    <cellStyle name="Normal 13 5" xfId="3184"/>
    <cellStyle name="Normal 130" xfId="1427"/>
    <cellStyle name="Normal 130 10" xfId="6561"/>
    <cellStyle name="Normal 130 10 2" xfId="17027"/>
    <cellStyle name="Normal 130 10 2 2" xfId="48565"/>
    <cellStyle name="Normal 130 10 3" xfId="31525"/>
    <cellStyle name="Normal 130 10 4" xfId="38357"/>
    <cellStyle name="Normal 130 11" xfId="8542"/>
    <cellStyle name="Normal 130 11 2" xfId="18778"/>
    <cellStyle name="Normal 130 11 2 2" xfId="50315"/>
    <cellStyle name="Normal 130 11 3" xfId="40097"/>
    <cellStyle name="Normal 130 12" xfId="11322"/>
    <cellStyle name="Normal 130 12 2" xfId="21550"/>
    <cellStyle name="Normal 130 12 2 2" xfId="53087"/>
    <cellStyle name="Normal 130 12 3" xfId="42869"/>
    <cellStyle name="Normal 130 13" xfId="14186"/>
    <cellStyle name="Normal 130 13 2" xfId="45730"/>
    <cellStyle name="Normal 130 14" xfId="24864"/>
    <cellStyle name="Normal 130 15" xfId="35661"/>
    <cellStyle name="Normal 130 2" xfId="1428"/>
    <cellStyle name="Normal 130 2 10" xfId="8543"/>
    <cellStyle name="Normal 130 2 10 2" xfId="18779"/>
    <cellStyle name="Normal 130 2 10 2 2" xfId="50316"/>
    <cellStyle name="Normal 130 2 10 3" xfId="40098"/>
    <cellStyle name="Normal 130 2 11" xfId="11323"/>
    <cellStyle name="Normal 130 2 11 2" xfId="21551"/>
    <cellStyle name="Normal 130 2 11 2 2" xfId="53088"/>
    <cellStyle name="Normal 130 2 11 3" xfId="42870"/>
    <cellStyle name="Normal 130 2 12" xfId="14187"/>
    <cellStyle name="Normal 130 2 12 2" xfId="45731"/>
    <cellStyle name="Normal 130 2 13" xfId="24865"/>
    <cellStyle name="Normal 130 2 14" xfId="35662"/>
    <cellStyle name="Normal 130 2 2" xfId="1429"/>
    <cellStyle name="Normal 130 2 2 10" xfId="14188"/>
    <cellStyle name="Normal 130 2 2 10 2" xfId="45732"/>
    <cellStyle name="Normal 130 2 2 11" xfId="24866"/>
    <cellStyle name="Normal 130 2 2 12" xfId="35663"/>
    <cellStyle name="Normal 130 2 2 2" xfId="1430"/>
    <cellStyle name="Normal 130 2 2 2 10" xfId="24867"/>
    <cellStyle name="Normal 130 2 2 2 11" xfId="35664"/>
    <cellStyle name="Normal 130 2 2 2 2" xfId="1431"/>
    <cellStyle name="Normal 130 2 2 2 2 10" xfId="35665"/>
    <cellStyle name="Normal 130 2 2 2 2 2" xfId="4161"/>
    <cellStyle name="Normal 130 2 2 2 2 2 2" xfId="5223"/>
    <cellStyle name="Normal 130 2 2 2 2 2 2 2" xfId="8259"/>
    <cellStyle name="Normal 130 2 2 2 2 2 2 2 2" xfId="18497"/>
    <cellStyle name="Normal 130 2 2 2 2 2 2 2 2 2" xfId="31320"/>
    <cellStyle name="Normal 130 2 2 2 2 2 2 2 2 3" xfId="50034"/>
    <cellStyle name="Normal 130 2 2 2 2 2 2 2 3" xfId="24751"/>
    <cellStyle name="Normal 130 2 2 2 2 2 2 2 3 2" xfId="34648"/>
    <cellStyle name="Normal 130 2 2 2 2 2 2 2 3 3" xfId="56276"/>
    <cellStyle name="Normal 130 2 2 2 2 2 2 2 4" xfId="27988"/>
    <cellStyle name="Normal 130 2 2 2 2 2 2 2 5" xfId="39816"/>
    <cellStyle name="Normal 130 2 2 2 2 2 2 3" xfId="9935"/>
    <cellStyle name="Normal 130 2 2 2 2 2 2 3 2" xfId="20168"/>
    <cellStyle name="Normal 130 2 2 2 2 2 2 3 2 2" xfId="51705"/>
    <cellStyle name="Normal 130 2 2 2 2 2 2 3 3" xfId="29656"/>
    <cellStyle name="Normal 130 2 2 2 2 2 2 3 4" xfId="41487"/>
    <cellStyle name="Normal 130 2 2 2 2 2 2 4" xfId="12712"/>
    <cellStyle name="Normal 130 2 2 2 2 2 2 4 2" xfId="22940"/>
    <cellStyle name="Normal 130 2 2 2 2 2 2 4 2 2" xfId="54477"/>
    <cellStyle name="Normal 130 2 2 2 2 2 2 4 3" xfId="32984"/>
    <cellStyle name="Normal 130 2 2 2 2 2 2 4 4" xfId="44259"/>
    <cellStyle name="Normal 130 2 2 2 2 2 2 5" xfId="15716"/>
    <cellStyle name="Normal 130 2 2 2 2 2 2 5 2" xfId="47255"/>
    <cellStyle name="Normal 130 2 2 2 2 2 2 6" xfId="26324"/>
    <cellStyle name="Normal 130 2 2 2 2 2 2 7" xfId="37051"/>
    <cellStyle name="Normal 130 2 2 2 2 2 3" xfId="6151"/>
    <cellStyle name="Normal 130 2 2 2 2 2 3 2" xfId="10859"/>
    <cellStyle name="Normal 130 2 2 2 2 2 3 2 2" xfId="21092"/>
    <cellStyle name="Normal 130 2 2 2 2 2 3 2 2 2" xfId="52629"/>
    <cellStyle name="Normal 130 2 2 2 2 2 3 2 3" xfId="30488"/>
    <cellStyle name="Normal 130 2 2 2 2 2 3 2 4" xfId="42411"/>
    <cellStyle name="Normal 130 2 2 2 2 2 3 3" xfId="13636"/>
    <cellStyle name="Normal 130 2 2 2 2 2 3 3 2" xfId="23864"/>
    <cellStyle name="Normal 130 2 2 2 2 2 3 3 2 2" xfId="55401"/>
    <cellStyle name="Normal 130 2 2 2 2 2 3 3 3" xfId="33816"/>
    <cellStyle name="Normal 130 2 2 2 2 2 3 3 4" xfId="45183"/>
    <cellStyle name="Normal 130 2 2 2 2 2 3 4" xfId="16640"/>
    <cellStyle name="Normal 130 2 2 2 2 2 3 4 2" xfId="48179"/>
    <cellStyle name="Normal 130 2 2 2 2 2 3 5" xfId="27156"/>
    <cellStyle name="Normal 130 2 2 2 2 2 3 6" xfId="37975"/>
    <cellStyle name="Normal 130 2 2 2 2 2 4" xfId="7420"/>
    <cellStyle name="Normal 130 2 2 2 2 2 4 2" xfId="17665"/>
    <cellStyle name="Normal 130 2 2 2 2 2 4 2 2" xfId="49202"/>
    <cellStyle name="Normal 130 2 2 2 2 2 4 3" xfId="28824"/>
    <cellStyle name="Normal 130 2 2 2 2 2 4 4" xfId="38984"/>
    <cellStyle name="Normal 130 2 2 2 2 2 5" xfId="9011"/>
    <cellStyle name="Normal 130 2 2 2 2 2 5 2" xfId="19244"/>
    <cellStyle name="Normal 130 2 2 2 2 2 5 2 2" xfId="50781"/>
    <cellStyle name="Normal 130 2 2 2 2 2 5 3" xfId="32152"/>
    <cellStyle name="Normal 130 2 2 2 2 2 5 4" xfId="40563"/>
    <cellStyle name="Normal 130 2 2 2 2 2 6" xfId="11788"/>
    <cellStyle name="Normal 130 2 2 2 2 2 6 2" xfId="22016"/>
    <cellStyle name="Normal 130 2 2 2 2 2 6 2 2" xfId="53553"/>
    <cellStyle name="Normal 130 2 2 2 2 2 6 3" xfId="43335"/>
    <cellStyle name="Normal 130 2 2 2 2 2 7" xfId="14781"/>
    <cellStyle name="Normal 130 2 2 2 2 2 7 2" xfId="46320"/>
    <cellStyle name="Normal 130 2 2 2 2 2 8" xfId="25492"/>
    <cellStyle name="Normal 130 2 2 2 2 2 9" xfId="36127"/>
    <cellStyle name="Normal 130 2 2 2 2 3" xfId="4759"/>
    <cellStyle name="Normal 130 2 2 2 2 3 2" xfId="7843"/>
    <cellStyle name="Normal 130 2 2 2 2 3 2 2" xfId="18081"/>
    <cellStyle name="Normal 130 2 2 2 2 3 2 2 2" xfId="30904"/>
    <cellStyle name="Normal 130 2 2 2 2 3 2 2 3" xfId="49618"/>
    <cellStyle name="Normal 130 2 2 2 2 3 2 3" xfId="24383"/>
    <cellStyle name="Normal 130 2 2 2 2 3 2 3 2" xfId="34232"/>
    <cellStyle name="Normal 130 2 2 2 2 3 2 3 3" xfId="55915"/>
    <cellStyle name="Normal 130 2 2 2 2 3 2 4" xfId="27572"/>
    <cellStyle name="Normal 130 2 2 2 2 3 2 5" xfId="39400"/>
    <cellStyle name="Normal 130 2 2 2 2 3 3" xfId="9473"/>
    <cellStyle name="Normal 130 2 2 2 2 3 3 2" xfId="19706"/>
    <cellStyle name="Normal 130 2 2 2 2 3 3 2 2" xfId="51243"/>
    <cellStyle name="Normal 130 2 2 2 2 3 3 3" xfId="29240"/>
    <cellStyle name="Normal 130 2 2 2 2 3 3 4" xfId="41025"/>
    <cellStyle name="Normal 130 2 2 2 2 3 4" xfId="12250"/>
    <cellStyle name="Normal 130 2 2 2 2 3 4 2" xfId="22478"/>
    <cellStyle name="Normal 130 2 2 2 2 3 4 2 2" xfId="54015"/>
    <cellStyle name="Normal 130 2 2 2 2 3 4 3" xfId="32568"/>
    <cellStyle name="Normal 130 2 2 2 2 3 4 4" xfId="43797"/>
    <cellStyle name="Normal 130 2 2 2 2 3 5" xfId="15253"/>
    <cellStyle name="Normal 130 2 2 2 2 3 5 2" xfId="46792"/>
    <cellStyle name="Normal 130 2 2 2 2 3 6" xfId="25908"/>
    <cellStyle name="Normal 130 2 2 2 2 3 7" xfId="36589"/>
    <cellStyle name="Normal 130 2 2 2 2 4" xfId="5687"/>
    <cellStyle name="Normal 130 2 2 2 2 4 2" xfId="10397"/>
    <cellStyle name="Normal 130 2 2 2 2 4 2 2" xfId="20630"/>
    <cellStyle name="Normal 130 2 2 2 2 4 2 2 2" xfId="52167"/>
    <cellStyle name="Normal 130 2 2 2 2 4 2 3" xfId="30072"/>
    <cellStyle name="Normal 130 2 2 2 2 4 2 4" xfId="41949"/>
    <cellStyle name="Normal 130 2 2 2 2 4 3" xfId="13174"/>
    <cellStyle name="Normal 130 2 2 2 2 4 3 2" xfId="23402"/>
    <cellStyle name="Normal 130 2 2 2 2 4 3 2 2" xfId="54939"/>
    <cellStyle name="Normal 130 2 2 2 2 4 3 3" xfId="33400"/>
    <cellStyle name="Normal 130 2 2 2 2 4 3 4" xfId="44721"/>
    <cellStyle name="Normal 130 2 2 2 2 4 4" xfId="16178"/>
    <cellStyle name="Normal 130 2 2 2 2 4 4 2" xfId="47717"/>
    <cellStyle name="Normal 130 2 2 2 2 4 5" xfId="26740"/>
    <cellStyle name="Normal 130 2 2 2 2 4 6" xfId="37513"/>
    <cellStyle name="Normal 130 2 2 2 2 5" xfId="6886"/>
    <cellStyle name="Normal 130 2 2 2 2 5 2" xfId="17243"/>
    <cellStyle name="Normal 130 2 2 2 2 5 2 2" xfId="48780"/>
    <cellStyle name="Normal 130 2 2 2 2 5 3" xfId="28406"/>
    <cellStyle name="Normal 130 2 2 2 2 5 4" xfId="38568"/>
    <cellStyle name="Normal 130 2 2 2 2 6" xfId="8546"/>
    <cellStyle name="Normal 130 2 2 2 2 6 2" xfId="18782"/>
    <cellStyle name="Normal 130 2 2 2 2 6 2 2" xfId="50319"/>
    <cellStyle name="Normal 130 2 2 2 2 6 3" xfId="31736"/>
    <cellStyle name="Normal 130 2 2 2 2 6 4" xfId="40101"/>
    <cellStyle name="Normal 130 2 2 2 2 7" xfId="11326"/>
    <cellStyle name="Normal 130 2 2 2 2 7 2" xfId="21554"/>
    <cellStyle name="Normal 130 2 2 2 2 7 2 2" xfId="53091"/>
    <cellStyle name="Normal 130 2 2 2 2 7 3" xfId="42873"/>
    <cellStyle name="Normal 130 2 2 2 2 8" xfId="14190"/>
    <cellStyle name="Normal 130 2 2 2 2 8 2" xfId="45734"/>
    <cellStyle name="Normal 130 2 2 2 2 9" xfId="25076"/>
    <cellStyle name="Normal 130 2 2 2 3" xfId="4160"/>
    <cellStyle name="Normal 130 2 2 2 3 2" xfId="5222"/>
    <cellStyle name="Normal 130 2 2 2 3 2 2" xfId="8051"/>
    <cellStyle name="Normal 130 2 2 2 3 2 2 2" xfId="18289"/>
    <cellStyle name="Normal 130 2 2 2 3 2 2 2 2" xfId="31112"/>
    <cellStyle name="Normal 130 2 2 2 3 2 2 2 3" xfId="49826"/>
    <cellStyle name="Normal 130 2 2 2 3 2 2 3" xfId="13986"/>
    <cellStyle name="Normal 130 2 2 2 3 2 2 3 2" xfId="34440"/>
    <cellStyle name="Normal 130 2 2 2 3 2 2 3 3" xfId="45531"/>
    <cellStyle name="Normal 130 2 2 2 3 2 2 4" xfId="27780"/>
    <cellStyle name="Normal 130 2 2 2 3 2 2 5" xfId="39608"/>
    <cellStyle name="Normal 130 2 2 2 3 2 3" xfId="9934"/>
    <cellStyle name="Normal 130 2 2 2 3 2 3 2" xfId="20167"/>
    <cellStyle name="Normal 130 2 2 2 3 2 3 2 2" xfId="51704"/>
    <cellStyle name="Normal 130 2 2 2 3 2 3 3" xfId="29448"/>
    <cellStyle name="Normal 130 2 2 2 3 2 3 4" xfId="41486"/>
    <cellStyle name="Normal 130 2 2 2 3 2 4" xfId="12711"/>
    <cellStyle name="Normal 130 2 2 2 3 2 4 2" xfId="22939"/>
    <cellStyle name="Normal 130 2 2 2 3 2 4 2 2" xfId="54476"/>
    <cellStyle name="Normal 130 2 2 2 3 2 4 3" xfId="32776"/>
    <cellStyle name="Normal 130 2 2 2 3 2 4 4" xfId="44258"/>
    <cellStyle name="Normal 130 2 2 2 3 2 5" xfId="15715"/>
    <cellStyle name="Normal 130 2 2 2 3 2 5 2" xfId="47254"/>
    <cellStyle name="Normal 130 2 2 2 3 2 6" xfId="26116"/>
    <cellStyle name="Normal 130 2 2 2 3 2 7" xfId="37050"/>
    <cellStyle name="Normal 130 2 2 2 3 3" xfId="6150"/>
    <cellStyle name="Normal 130 2 2 2 3 3 2" xfId="10858"/>
    <cellStyle name="Normal 130 2 2 2 3 3 2 2" xfId="21091"/>
    <cellStyle name="Normal 130 2 2 2 3 3 2 2 2" xfId="52628"/>
    <cellStyle name="Normal 130 2 2 2 3 3 2 3" xfId="30280"/>
    <cellStyle name="Normal 130 2 2 2 3 3 2 4" xfId="42410"/>
    <cellStyle name="Normal 130 2 2 2 3 3 3" xfId="13635"/>
    <cellStyle name="Normal 130 2 2 2 3 3 3 2" xfId="23863"/>
    <cellStyle name="Normal 130 2 2 2 3 3 3 2 2" xfId="55400"/>
    <cellStyle name="Normal 130 2 2 2 3 3 3 3" xfId="33608"/>
    <cellStyle name="Normal 130 2 2 2 3 3 3 4" xfId="45182"/>
    <cellStyle name="Normal 130 2 2 2 3 3 4" xfId="16639"/>
    <cellStyle name="Normal 130 2 2 2 3 3 4 2" xfId="48178"/>
    <cellStyle name="Normal 130 2 2 2 3 3 5" xfId="26948"/>
    <cellStyle name="Normal 130 2 2 2 3 3 6" xfId="37974"/>
    <cellStyle name="Normal 130 2 2 2 3 4" xfId="7199"/>
    <cellStyle name="Normal 130 2 2 2 3 4 2" xfId="17456"/>
    <cellStyle name="Normal 130 2 2 2 3 4 2 2" xfId="48993"/>
    <cellStyle name="Normal 130 2 2 2 3 4 3" xfId="28616"/>
    <cellStyle name="Normal 130 2 2 2 3 4 4" xfId="38776"/>
    <cellStyle name="Normal 130 2 2 2 3 5" xfId="9010"/>
    <cellStyle name="Normal 130 2 2 2 3 5 2" xfId="19243"/>
    <cellStyle name="Normal 130 2 2 2 3 5 2 2" xfId="50780"/>
    <cellStyle name="Normal 130 2 2 2 3 5 3" xfId="31944"/>
    <cellStyle name="Normal 130 2 2 2 3 5 4" xfId="40562"/>
    <cellStyle name="Normal 130 2 2 2 3 6" xfId="11787"/>
    <cellStyle name="Normal 130 2 2 2 3 6 2" xfId="22015"/>
    <cellStyle name="Normal 130 2 2 2 3 6 2 2" xfId="53552"/>
    <cellStyle name="Normal 130 2 2 2 3 6 3" xfId="43334"/>
    <cellStyle name="Normal 130 2 2 2 3 7" xfId="14780"/>
    <cellStyle name="Normal 130 2 2 2 3 7 2" xfId="46319"/>
    <cellStyle name="Normal 130 2 2 2 3 8" xfId="25284"/>
    <cellStyle name="Normal 130 2 2 2 3 9" xfId="36126"/>
    <cellStyle name="Normal 130 2 2 2 4" xfId="4758"/>
    <cellStyle name="Normal 130 2 2 2 4 2" xfId="7633"/>
    <cellStyle name="Normal 130 2 2 2 4 2 2" xfId="17873"/>
    <cellStyle name="Normal 130 2 2 2 4 2 2 2" xfId="30696"/>
    <cellStyle name="Normal 130 2 2 2 4 2 2 3" xfId="49410"/>
    <cellStyle name="Normal 130 2 2 2 4 2 3" xfId="24519"/>
    <cellStyle name="Normal 130 2 2 2 4 2 3 2" xfId="34024"/>
    <cellStyle name="Normal 130 2 2 2 4 2 3 3" xfId="56051"/>
    <cellStyle name="Normal 130 2 2 2 4 2 4" xfId="27364"/>
    <cellStyle name="Normal 130 2 2 2 4 2 5" xfId="39192"/>
    <cellStyle name="Normal 130 2 2 2 4 3" xfId="9472"/>
    <cellStyle name="Normal 130 2 2 2 4 3 2" xfId="19705"/>
    <cellStyle name="Normal 130 2 2 2 4 3 2 2" xfId="51242"/>
    <cellStyle name="Normal 130 2 2 2 4 3 3" xfId="29032"/>
    <cellStyle name="Normal 130 2 2 2 4 3 4" xfId="41024"/>
    <cellStyle name="Normal 130 2 2 2 4 4" xfId="12249"/>
    <cellStyle name="Normal 130 2 2 2 4 4 2" xfId="22477"/>
    <cellStyle name="Normal 130 2 2 2 4 4 2 2" xfId="54014"/>
    <cellStyle name="Normal 130 2 2 2 4 4 3" xfId="32360"/>
    <cellStyle name="Normal 130 2 2 2 4 4 4" xfId="43796"/>
    <cellStyle name="Normal 130 2 2 2 4 5" xfId="15252"/>
    <cellStyle name="Normal 130 2 2 2 4 5 2" xfId="46791"/>
    <cellStyle name="Normal 130 2 2 2 4 6" xfId="25700"/>
    <cellStyle name="Normal 130 2 2 2 4 7" xfId="36588"/>
    <cellStyle name="Normal 130 2 2 2 5" xfId="5686"/>
    <cellStyle name="Normal 130 2 2 2 5 2" xfId="10396"/>
    <cellStyle name="Normal 130 2 2 2 5 2 2" xfId="20629"/>
    <cellStyle name="Normal 130 2 2 2 5 2 2 2" xfId="52166"/>
    <cellStyle name="Normal 130 2 2 2 5 2 3" xfId="29864"/>
    <cellStyle name="Normal 130 2 2 2 5 2 4" xfId="41948"/>
    <cellStyle name="Normal 130 2 2 2 5 3" xfId="13173"/>
    <cellStyle name="Normal 130 2 2 2 5 3 2" xfId="23401"/>
    <cellStyle name="Normal 130 2 2 2 5 3 2 2" xfId="54938"/>
    <cellStyle name="Normal 130 2 2 2 5 3 3" xfId="33192"/>
    <cellStyle name="Normal 130 2 2 2 5 3 4" xfId="44720"/>
    <cellStyle name="Normal 130 2 2 2 5 4" xfId="16177"/>
    <cellStyle name="Normal 130 2 2 2 5 4 2" xfId="47716"/>
    <cellStyle name="Normal 130 2 2 2 5 5" xfId="26532"/>
    <cellStyle name="Normal 130 2 2 2 5 6" xfId="37512"/>
    <cellStyle name="Normal 130 2 2 2 6" xfId="6564"/>
    <cellStyle name="Normal 130 2 2 2 6 2" xfId="17030"/>
    <cellStyle name="Normal 130 2 2 2 6 2 2" xfId="48568"/>
    <cellStyle name="Normal 130 2 2 2 6 3" xfId="28198"/>
    <cellStyle name="Normal 130 2 2 2 6 4" xfId="38360"/>
    <cellStyle name="Normal 130 2 2 2 7" xfId="8545"/>
    <cellStyle name="Normal 130 2 2 2 7 2" xfId="18781"/>
    <cellStyle name="Normal 130 2 2 2 7 2 2" xfId="50318"/>
    <cellStyle name="Normal 130 2 2 2 7 3" xfId="31528"/>
    <cellStyle name="Normal 130 2 2 2 7 4" xfId="40100"/>
    <cellStyle name="Normal 130 2 2 2 8" xfId="11325"/>
    <cellStyle name="Normal 130 2 2 2 8 2" xfId="21553"/>
    <cellStyle name="Normal 130 2 2 2 8 2 2" xfId="53090"/>
    <cellStyle name="Normal 130 2 2 2 8 3" xfId="42872"/>
    <cellStyle name="Normal 130 2 2 2 9" xfId="14189"/>
    <cellStyle name="Normal 130 2 2 2 9 2" xfId="45733"/>
    <cellStyle name="Normal 130 2 2 3" xfId="1432"/>
    <cellStyle name="Normal 130 2 2 3 10" xfId="35666"/>
    <cellStyle name="Normal 130 2 2 3 2" xfId="4162"/>
    <cellStyle name="Normal 130 2 2 3 2 2" xfId="5224"/>
    <cellStyle name="Normal 130 2 2 3 2 2 2" xfId="8258"/>
    <cellStyle name="Normal 130 2 2 3 2 2 2 2" xfId="18496"/>
    <cellStyle name="Normal 130 2 2 3 2 2 2 2 2" xfId="31319"/>
    <cellStyle name="Normal 130 2 2 3 2 2 2 2 3" xfId="50033"/>
    <cellStyle name="Normal 130 2 2 3 2 2 2 3" xfId="24687"/>
    <cellStyle name="Normal 130 2 2 3 2 2 2 3 2" xfId="34647"/>
    <cellStyle name="Normal 130 2 2 3 2 2 2 3 3" xfId="56214"/>
    <cellStyle name="Normal 130 2 2 3 2 2 2 4" xfId="27987"/>
    <cellStyle name="Normal 130 2 2 3 2 2 2 5" xfId="39815"/>
    <cellStyle name="Normal 130 2 2 3 2 2 3" xfId="9936"/>
    <cellStyle name="Normal 130 2 2 3 2 2 3 2" xfId="20169"/>
    <cellStyle name="Normal 130 2 2 3 2 2 3 2 2" xfId="51706"/>
    <cellStyle name="Normal 130 2 2 3 2 2 3 3" xfId="29655"/>
    <cellStyle name="Normal 130 2 2 3 2 2 3 4" xfId="41488"/>
    <cellStyle name="Normal 130 2 2 3 2 2 4" xfId="12713"/>
    <cellStyle name="Normal 130 2 2 3 2 2 4 2" xfId="22941"/>
    <cellStyle name="Normal 130 2 2 3 2 2 4 2 2" xfId="54478"/>
    <cellStyle name="Normal 130 2 2 3 2 2 4 3" xfId="32983"/>
    <cellStyle name="Normal 130 2 2 3 2 2 4 4" xfId="44260"/>
    <cellStyle name="Normal 130 2 2 3 2 2 5" xfId="15717"/>
    <cellStyle name="Normal 130 2 2 3 2 2 5 2" xfId="47256"/>
    <cellStyle name="Normal 130 2 2 3 2 2 6" xfId="26323"/>
    <cellStyle name="Normal 130 2 2 3 2 2 7" xfId="37052"/>
    <cellStyle name="Normal 130 2 2 3 2 3" xfId="6152"/>
    <cellStyle name="Normal 130 2 2 3 2 3 2" xfId="10860"/>
    <cellStyle name="Normal 130 2 2 3 2 3 2 2" xfId="21093"/>
    <cellStyle name="Normal 130 2 2 3 2 3 2 2 2" xfId="52630"/>
    <cellStyle name="Normal 130 2 2 3 2 3 2 3" xfId="30487"/>
    <cellStyle name="Normal 130 2 2 3 2 3 2 4" xfId="42412"/>
    <cellStyle name="Normal 130 2 2 3 2 3 3" xfId="13637"/>
    <cellStyle name="Normal 130 2 2 3 2 3 3 2" xfId="23865"/>
    <cellStyle name="Normal 130 2 2 3 2 3 3 2 2" xfId="55402"/>
    <cellStyle name="Normal 130 2 2 3 2 3 3 3" xfId="33815"/>
    <cellStyle name="Normal 130 2 2 3 2 3 3 4" xfId="45184"/>
    <cellStyle name="Normal 130 2 2 3 2 3 4" xfId="16641"/>
    <cellStyle name="Normal 130 2 2 3 2 3 4 2" xfId="48180"/>
    <cellStyle name="Normal 130 2 2 3 2 3 5" xfId="27155"/>
    <cellStyle name="Normal 130 2 2 3 2 3 6" xfId="37976"/>
    <cellStyle name="Normal 130 2 2 3 2 4" xfId="7419"/>
    <cellStyle name="Normal 130 2 2 3 2 4 2" xfId="17664"/>
    <cellStyle name="Normal 130 2 2 3 2 4 2 2" xfId="49201"/>
    <cellStyle name="Normal 130 2 2 3 2 4 3" xfId="28823"/>
    <cellStyle name="Normal 130 2 2 3 2 4 4" xfId="38983"/>
    <cellStyle name="Normal 130 2 2 3 2 5" xfId="9012"/>
    <cellStyle name="Normal 130 2 2 3 2 5 2" xfId="19245"/>
    <cellStyle name="Normal 130 2 2 3 2 5 2 2" xfId="50782"/>
    <cellStyle name="Normal 130 2 2 3 2 5 3" xfId="32151"/>
    <cellStyle name="Normal 130 2 2 3 2 5 4" xfId="40564"/>
    <cellStyle name="Normal 130 2 2 3 2 6" xfId="11789"/>
    <cellStyle name="Normal 130 2 2 3 2 6 2" xfId="22017"/>
    <cellStyle name="Normal 130 2 2 3 2 6 2 2" xfId="53554"/>
    <cellStyle name="Normal 130 2 2 3 2 6 3" xfId="43336"/>
    <cellStyle name="Normal 130 2 2 3 2 7" xfId="14782"/>
    <cellStyle name="Normal 130 2 2 3 2 7 2" xfId="46321"/>
    <cellStyle name="Normal 130 2 2 3 2 8" xfId="25491"/>
    <cellStyle name="Normal 130 2 2 3 2 9" xfId="36128"/>
    <cellStyle name="Normal 130 2 2 3 3" xfId="4760"/>
    <cellStyle name="Normal 130 2 2 3 3 2" xfId="7842"/>
    <cellStyle name="Normal 130 2 2 3 3 2 2" xfId="18080"/>
    <cellStyle name="Normal 130 2 2 3 3 2 2 2" xfId="30903"/>
    <cellStyle name="Normal 130 2 2 3 3 2 2 3" xfId="49617"/>
    <cellStyle name="Normal 130 2 2 3 3 2 3" xfId="24242"/>
    <cellStyle name="Normal 130 2 2 3 3 2 3 2" xfId="34231"/>
    <cellStyle name="Normal 130 2 2 3 3 2 3 3" xfId="55778"/>
    <cellStyle name="Normal 130 2 2 3 3 2 4" xfId="27571"/>
    <cellStyle name="Normal 130 2 2 3 3 2 5" xfId="39399"/>
    <cellStyle name="Normal 130 2 2 3 3 3" xfId="9474"/>
    <cellStyle name="Normal 130 2 2 3 3 3 2" xfId="19707"/>
    <cellStyle name="Normal 130 2 2 3 3 3 2 2" xfId="51244"/>
    <cellStyle name="Normal 130 2 2 3 3 3 3" xfId="29239"/>
    <cellStyle name="Normal 130 2 2 3 3 3 4" xfId="41026"/>
    <cellStyle name="Normal 130 2 2 3 3 4" xfId="12251"/>
    <cellStyle name="Normal 130 2 2 3 3 4 2" xfId="22479"/>
    <cellStyle name="Normal 130 2 2 3 3 4 2 2" xfId="54016"/>
    <cellStyle name="Normal 130 2 2 3 3 4 3" xfId="32567"/>
    <cellStyle name="Normal 130 2 2 3 3 4 4" xfId="43798"/>
    <cellStyle name="Normal 130 2 2 3 3 5" xfId="15254"/>
    <cellStyle name="Normal 130 2 2 3 3 5 2" xfId="46793"/>
    <cellStyle name="Normal 130 2 2 3 3 6" xfId="25907"/>
    <cellStyle name="Normal 130 2 2 3 3 7" xfId="36590"/>
    <cellStyle name="Normal 130 2 2 3 4" xfId="5688"/>
    <cellStyle name="Normal 130 2 2 3 4 2" xfId="10398"/>
    <cellStyle name="Normal 130 2 2 3 4 2 2" xfId="20631"/>
    <cellStyle name="Normal 130 2 2 3 4 2 2 2" xfId="52168"/>
    <cellStyle name="Normal 130 2 2 3 4 2 3" xfId="30071"/>
    <cellStyle name="Normal 130 2 2 3 4 2 4" xfId="41950"/>
    <cellStyle name="Normal 130 2 2 3 4 3" xfId="13175"/>
    <cellStyle name="Normal 130 2 2 3 4 3 2" xfId="23403"/>
    <cellStyle name="Normal 130 2 2 3 4 3 2 2" xfId="54940"/>
    <cellStyle name="Normal 130 2 2 3 4 3 3" xfId="33399"/>
    <cellStyle name="Normal 130 2 2 3 4 3 4" xfId="44722"/>
    <cellStyle name="Normal 130 2 2 3 4 4" xfId="16179"/>
    <cellStyle name="Normal 130 2 2 3 4 4 2" xfId="47718"/>
    <cellStyle name="Normal 130 2 2 3 4 5" xfId="26739"/>
    <cellStyle name="Normal 130 2 2 3 4 6" xfId="37514"/>
    <cellStyle name="Normal 130 2 2 3 5" xfId="6885"/>
    <cellStyle name="Normal 130 2 2 3 5 2" xfId="17242"/>
    <cellStyle name="Normal 130 2 2 3 5 2 2" xfId="48779"/>
    <cellStyle name="Normal 130 2 2 3 5 3" xfId="28405"/>
    <cellStyle name="Normal 130 2 2 3 5 4" xfId="38567"/>
    <cellStyle name="Normal 130 2 2 3 6" xfId="8547"/>
    <cellStyle name="Normal 130 2 2 3 6 2" xfId="18783"/>
    <cellStyle name="Normal 130 2 2 3 6 2 2" xfId="50320"/>
    <cellStyle name="Normal 130 2 2 3 6 3" xfId="31735"/>
    <cellStyle name="Normal 130 2 2 3 6 4" xfId="40102"/>
    <cellStyle name="Normal 130 2 2 3 7" xfId="11327"/>
    <cellStyle name="Normal 130 2 2 3 7 2" xfId="21555"/>
    <cellStyle name="Normal 130 2 2 3 7 2 2" xfId="53092"/>
    <cellStyle name="Normal 130 2 2 3 7 3" xfId="42874"/>
    <cellStyle name="Normal 130 2 2 3 8" xfId="14191"/>
    <cellStyle name="Normal 130 2 2 3 8 2" xfId="45735"/>
    <cellStyle name="Normal 130 2 2 3 9" xfId="25075"/>
    <cellStyle name="Normal 130 2 2 4" xfId="4159"/>
    <cellStyle name="Normal 130 2 2 4 2" xfId="5221"/>
    <cellStyle name="Normal 130 2 2 4 2 2" xfId="8050"/>
    <cellStyle name="Normal 130 2 2 4 2 2 2" xfId="18288"/>
    <cellStyle name="Normal 130 2 2 4 2 2 2 2" xfId="31111"/>
    <cellStyle name="Normal 130 2 2 4 2 2 2 3" xfId="49825"/>
    <cellStyle name="Normal 130 2 2 4 2 2 3" xfId="24703"/>
    <cellStyle name="Normal 130 2 2 4 2 2 3 2" xfId="34439"/>
    <cellStyle name="Normal 130 2 2 4 2 2 3 3" xfId="56230"/>
    <cellStyle name="Normal 130 2 2 4 2 2 4" xfId="27779"/>
    <cellStyle name="Normal 130 2 2 4 2 2 5" xfId="39607"/>
    <cellStyle name="Normal 130 2 2 4 2 3" xfId="9933"/>
    <cellStyle name="Normal 130 2 2 4 2 3 2" xfId="20166"/>
    <cellStyle name="Normal 130 2 2 4 2 3 2 2" xfId="51703"/>
    <cellStyle name="Normal 130 2 2 4 2 3 3" xfId="29447"/>
    <cellStyle name="Normal 130 2 2 4 2 3 4" xfId="41485"/>
    <cellStyle name="Normal 130 2 2 4 2 4" xfId="12710"/>
    <cellStyle name="Normal 130 2 2 4 2 4 2" xfId="22938"/>
    <cellStyle name="Normal 130 2 2 4 2 4 2 2" xfId="54475"/>
    <cellStyle name="Normal 130 2 2 4 2 4 3" xfId="32775"/>
    <cellStyle name="Normal 130 2 2 4 2 4 4" xfId="44257"/>
    <cellStyle name="Normal 130 2 2 4 2 5" xfId="15714"/>
    <cellStyle name="Normal 130 2 2 4 2 5 2" xfId="47253"/>
    <cellStyle name="Normal 130 2 2 4 2 6" xfId="26115"/>
    <cellStyle name="Normal 130 2 2 4 2 7" xfId="37049"/>
    <cellStyle name="Normal 130 2 2 4 3" xfId="6149"/>
    <cellStyle name="Normal 130 2 2 4 3 2" xfId="10857"/>
    <cellStyle name="Normal 130 2 2 4 3 2 2" xfId="21090"/>
    <cellStyle name="Normal 130 2 2 4 3 2 2 2" xfId="52627"/>
    <cellStyle name="Normal 130 2 2 4 3 2 3" xfId="30279"/>
    <cellStyle name="Normal 130 2 2 4 3 2 4" xfId="42409"/>
    <cellStyle name="Normal 130 2 2 4 3 3" xfId="13634"/>
    <cellStyle name="Normal 130 2 2 4 3 3 2" xfId="23862"/>
    <cellStyle name="Normal 130 2 2 4 3 3 2 2" xfId="55399"/>
    <cellStyle name="Normal 130 2 2 4 3 3 3" xfId="33607"/>
    <cellStyle name="Normal 130 2 2 4 3 3 4" xfId="45181"/>
    <cellStyle name="Normal 130 2 2 4 3 4" xfId="16638"/>
    <cellStyle name="Normal 130 2 2 4 3 4 2" xfId="48177"/>
    <cellStyle name="Normal 130 2 2 4 3 5" xfId="26947"/>
    <cellStyle name="Normal 130 2 2 4 3 6" xfId="37973"/>
    <cellStyle name="Normal 130 2 2 4 4" xfId="7198"/>
    <cellStyle name="Normal 130 2 2 4 4 2" xfId="17455"/>
    <cellStyle name="Normal 130 2 2 4 4 2 2" xfId="48992"/>
    <cellStyle name="Normal 130 2 2 4 4 3" xfId="28615"/>
    <cellStyle name="Normal 130 2 2 4 4 4" xfId="38775"/>
    <cellStyle name="Normal 130 2 2 4 5" xfId="9009"/>
    <cellStyle name="Normal 130 2 2 4 5 2" xfId="19242"/>
    <cellStyle name="Normal 130 2 2 4 5 2 2" xfId="50779"/>
    <cellStyle name="Normal 130 2 2 4 5 3" xfId="31943"/>
    <cellStyle name="Normal 130 2 2 4 5 4" xfId="40561"/>
    <cellStyle name="Normal 130 2 2 4 6" xfId="11786"/>
    <cellStyle name="Normal 130 2 2 4 6 2" xfId="22014"/>
    <cellStyle name="Normal 130 2 2 4 6 2 2" xfId="53551"/>
    <cellStyle name="Normal 130 2 2 4 6 3" xfId="43333"/>
    <cellStyle name="Normal 130 2 2 4 7" xfId="14779"/>
    <cellStyle name="Normal 130 2 2 4 7 2" xfId="46318"/>
    <cellStyle name="Normal 130 2 2 4 8" xfId="25283"/>
    <cellStyle name="Normal 130 2 2 4 9" xfId="36125"/>
    <cellStyle name="Normal 130 2 2 5" xfId="4757"/>
    <cellStyle name="Normal 130 2 2 5 2" xfId="7632"/>
    <cellStyle name="Normal 130 2 2 5 2 2" xfId="17872"/>
    <cellStyle name="Normal 130 2 2 5 2 2 2" xfId="30695"/>
    <cellStyle name="Normal 130 2 2 5 2 2 3" xfId="49409"/>
    <cellStyle name="Normal 130 2 2 5 2 3" xfId="24675"/>
    <cellStyle name="Normal 130 2 2 5 2 3 2" xfId="34023"/>
    <cellStyle name="Normal 130 2 2 5 2 3 3" xfId="56202"/>
    <cellStyle name="Normal 130 2 2 5 2 4" xfId="27363"/>
    <cellStyle name="Normal 130 2 2 5 2 5" xfId="39191"/>
    <cellStyle name="Normal 130 2 2 5 3" xfId="9471"/>
    <cellStyle name="Normal 130 2 2 5 3 2" xfId="19704"/>
    <cellStyle name="Normal 130 2 2 5 3 2 2" xfId="51241"/>
    <cellStyle name="Normal 130 2 2 5 3 3" xfId="29031"/>
    <cellStyle name="Normal 130 2 2 5 3 4" xfId="41023"/>
    <cellStyle name="Normal 130 2 2 5 4" xfId="12248"/>
    <cellStyle name="Normal 130 2 2 5 4 2" xfId="22476"/>
    <cellStyle name="Normal 130 2 2 5 4 2 2" xfId="54013"/>
    <cellStyle name="Normal 130 2 2 5 4 3" xfId="32359"/>
    <cellStyle name="Normal 130 2 2 5 4 4" xfId="43795"/>
    <cellStyle name="Normal 130 2 2 5 5" xfId="15251"/>
    <cellStyle name="Normal 130 2 2 5 5 2" xfId="46790"/>
    <cellStyle name="Normal 130 2 2 5 6" xfId="25699"/>
    <cellStyle name="Normal 130 2 2 5 7" xfId="36587"/>
    <cellStyle name="Normal 130 2 2 6" xfId="5685"/>
    <cellStyle name="Normal 130 2 2 6 2" xfId="10395"/>
    <cellStyle name="Normal 130 2 2 6 2 2" xfId="20628"/>
    <cellStyle name="Normal 130 2 2 6 2 2 2" xfId="52165"/>
    <cellStyle name="Normal 130 2 2 6 2 3" xfId="29863"/>
    <cellStyle name="Normal 130 2 2 6 2 4" xfId="41947"/>
    <cellStyle name="Normal 130 2 2 6 3" xfId="13172"/>
    <cellStyle name="Normal 130 2 2 6 3 2" xfId="23400"/>
    <cellStyle name="Normal 130 2 2 6 3 2 2" xfId="54937"/>
    <cellStyle name="Normal 130 2 2 6 3 3" xfId="33191"/>
    <cellStyle name="Normal 130 2 2 6 3 4" xfId="44719"/>
    <cellStyle name="Normal 130 2 2 6 4" xfId="16176"/>
    <cellStyle name="Normal 130 2 2 6 4 2" xfId="47715"/>
    <cellStyle name="Normal 130 2 2 6 5" xfId="26531"/>
    <cellStyle name="Normal 130 2 2 6 6" xfId="37511"/>
    <cellStyle name="Normal 130 2 2 7" xfId="6563"/>
    <cellStyle name="Normal 130 2 2 7 2" xfId="17029"/>
    <cellStyle name="Normal 130 2 2 7 2 2" xfId="48567"/>
    <cellStyle name="Normal 130 2 2 7 3" xfId="28197"/>
    <cellStyle name="Normal 130 2 2 7 4" xfId="38359"/>
    <cellStyle name="Normal 130 2 2 8" xfId="8544"/>
    <cellStyle name="Normal 130 2 2 8 2" xfId="18780"/>
    <cellStyle name="Normal 130 2 2 8 2 2" xfId="50317"/>
    <cellStyle name="Normal 130 2 2 8 3" xfId="31527"/>
    <cellStyle name="Normal 130 2 2 8 4" xfId="40099"/>
    <cellStyle name="Normal 130 2 2 9" xfId="11324"/>
    <cellStyle name="Normal 130 2 2 9 2" xfId="21552"/>
    <cellStyle name="Normal 130 2 2 9 2 2" xfId="53089"/>
    <cellStyle name="Normal 130 2 2 9 3" xfId="42871"/>
    <cellStyle name="Normal 130 2 3" xfId="1433"/>
    <cellStyle name="Normal 130 2 3 10" xfId="24868"/>
    <cellStyle name="Normal 130 2 3 11" xfId="35667"/>
    <cellStyle name="Normal 130 2 3 2" xfId="1434"/>
    <cellStyle name="Normal 130 2 3 2 10" xfId="35668"/>
    <cellStyle name="Normal 130 2 3 2 2" xfId="4164"/>
    <cellStyle name="Normal 130 2 3 2 2 2" xfId="5226"/>
    <cellStyle name="Normal 130 2 3 2 2 2 2" xfId="8260"/>
    <cellStyle name="Normal 130 2 3 2 2 2 2 2" xfId="18498"/>
    <cellStyle name="Normal 130 2 3 2 2 2 2 2 2" xfId="31321"/>
    <cellStyle name="Normal 130 2 3 2 2 2 2 2 3" xfId="50035"/>
    <cellStyle name="Normal 130 2 3 2 2 2 2 3" xfId="24367"/>
    <cellStyle name="Normal 130 2 3 2 2 2 2 3 2" xfId="34649"/>
    <cellStyle name="Normal 130 2 3 2 2 2 2 3 3" xfId="55899"/>
    <cellStyle name="Normal 130 2 3 2 2 2 2 4" xfId="27989"/>
    <cellStyle name="Normal 130 2 3 2 2 2 2 5" xfId="39817"/>
    <cellStyle name="Normal 130 2 3 2 2 2 3" xfId="9938"/>
    <cellStyle name="Normal 130 2 3 2 2 2 3 2" xfId="20171"/>
    <cellStyle name="Normal 130 2 3 2 2 2 3 2 2" xfId="51708"/>
    <cellStyle name="Normal 130 2 3 2 2 2 3 3" xfId="29657"/>
    <cellStyle name="Normal 130 2 3 2 2 2 3 4" xfId="41490"/>
    <cellStyle name="Normal 130 2 3 2 2 2 4" xfId="12715"/>
    <cellStyle name="Normal 130 2 3 2 2 2 4 2" xfId="22943"/>
    <cellStyle name="Normal 130 2 3 2 2 2 4 2 2" xfId="54480"/>
    <cellStyle name="Normal 130 2 3 2 2 2 4 3" xfId="32985"/>
    <cellStyle name="Normal 130 2 3 2 2 2 4 4" xfId="44262"/>
    <cellStyle name="Normal 130 2 3 2 2 2 5" xfId="15719"/>
    <cellStyle name="Normal 130 2 3 2 2 2 5 2" xfId="47258"/>
    <cellStyle name="Normal 130 2 3 2 2 2 6" xfId="26325"/>
    <cellStyle name="Normal 130 2 3 2 2 2 7" xfId="37054"/>
    <cellStyle name="Normal 130 2 3 2 2 3" xfId="6154"/>
    <cellStyle name="Normal 130 2 3 2 2 3 2" xfId="10862"/>
    <cellStyle name="Normal 130 2 3 2 2 3 2 2" xfId="21095"/>
    <cellStyle name="Normal 130 2 3 2 2 3 2 2 2" xfId="52632"/>
    <cellStyle name="Normal 130 2 3 2 2 3 2 3" xfId="30489"/>
    <cellStyle name="Normal 130 2 3 2 2 3 2 4" xfId="42414"/>
    <cellStyle name="Normal 130 2 3 2 2 3 3" xfId="13639"/>
    <cellStyle name="Normal 130 2 3 2 2 3 3 2" xfId="23867"/>
    <cellStyle name="Normal 130 2 3 2 2 3 3 2 2" xfId="55404"/>
    <cellStyle name="Normal 130 2 3 2 2 3 3 3" xfId="33817"/>
    <cellStyle name="Normal 130 2 3 2 2 3 3 4" xfId="45186"/>
    <cellStyle name="Normal 130 2 3 2 2 3 4" xfId="16643"/>
    <cellStyle name="Normal 130 2 3 2 2 3 4 2" xfId="48182"/>
    <cellStyle name="Normal 130 2 3 2 2 3 5" xfId="27157"/>
    <cellStyle name="Normal 130 2 3 2 2 3 6" xfId="37978"/>
    <cellStyle name="Normal 130 2 3 2 2 4" xfId="7421"/>
    <cellStyle name="Normal 130 2 3 2 2 4 2" xfId="17666"/>
    <cellStyle name="Normal 130 2 3 2 2 4 2 2" xfId="49203"/>
    <cellStyle name="Normal 130 2 3 2 2 4 3" xfId="28825"/>
    <cellStyle name="Normal 130 2 3 2 2 4 4" xfId="38985"/>
    <cellStyle name="Normal 130 2 3 2 2 5" xfId="9014"/>
    <cellStyle name="Normal 130 2 3 2 2 5 2" xfId="19247"/>
    <cellStyle name="Normal 130 2 3 2 2 5 2 2" xfId="50784"/>
    <cellStyle name="Normal 130 2 3 2 2 5 3" xfId="32153"/>
    <cellStyle name="Normal 130 2 3 2 2 5 4" xfId="40566"/>
    <cellStyle name="Normal 130 2 3 2 2 6" xfId="11791"/>
    <cellStyle name="Normal 130 2 3 2 2 6 2" xfId="22019"/>
    <cellStyle name="Normal 130 2 3 2 2 6 2 2" xfId="53556"/>
    <cellStyle name="Normal 130 2 3 2 2 6 3" xfId="43338"/>
    <cellStyle name="Normal 130 2 3 2 2 7" xfId="14784"/>
    <cellStyle name="Normal 130 2 3 2 2 7 2" xfId="46323"/>
    <cellStyle name="Normal 130 2 3 2 2 8" xfId="25493"/>
    <cellStyle name="Normal 130 2 3 2 2 9" xfId="36130"/>
    <cellStyle name="Normal 130 2 3 2 3" xfId="4762"/>
    <cellStyle name="Normal 130 2 3 2 3 2" xfId="7844"/>
    <cellStyle name="Normal 130 2 3 2 3 2 2" xfId="18082"/>
    <cellStyle name="Normal 130 2 3 2 3 2 2 2" xfId="30905"/>
    <cellStyle name="Normal 130 2 3 2 3 2 2 3" xfId="49619"/>
    <cellStyle name="Normal 130 2 3 2 3 2 3" xfId="24609"/>
    <cellStyle name="Normal 130 2 3 2 3 2 3 2" xfId="34233"/>
    <cellStyle name="Normal 130 2 3 2 3 2 3 3" xfId="56136"/>
    <cellStyle name="Normal 130 2 3 2 3 2 4" xfId="27573"/>
    <cellStyle name="Normal 130 2 3 2 3 2 5" xfId="39401"/>
    <cellStyle name="Normal 130 2 3 2 3 3" xfId="9476"/>
    <cellStyle name="Normal 130 2 3 2 3 3 2" xfId="19709"/>
    <cellStyle name="Normal 130 2 3 2 3 3 2 2" xfId="51246"/>
    <cellStyle name="Normal 130 2 3 2 3 3 3" xfId="29241"/>
    <cellStyle name="Normal 130 2 3 2 3 3 4" xfId="41028"/>
    <cellStyle name="Normal 130 2 3 2 3 4" xfId="12253"/>
    <cellStyle name="Normal 130 2 3 2 3 4 2" xfId="22481"/>
    <cellStyle name="Normal 130 2 3 2 3 4 2 2" xfId="54018"/>
    <cellStyle name="Normal 130 2 3 2 3 4 3" xfId="32569"/>
    <cellStyle name="Normal 130 2 3 2 3 4 4" xfId="43800"/>
    <cellStyle name="Normal 130 2 3 2 3 5" xfId="15256"/>
    <cellStyle name="Normal 130 2 3 2 3 5 2" xfId="46795"/>
    <cellStyle name="Normal 130 2 3 2 3 6" xfId="25909"/>
    <cellStyle name="Normal 130 2 3 2 3 7" xfId="36592"/>
    <cellStyle name="Normal 130 2 3 2 4" xfId="5690"/>
    <cellStyle name="Normal 130 2 3 2 4 2" xfId="10400"/>
    <cellStyle name="Normal 130 2 3 2 4 2 2" xfId="20633"/>
    <cellStyle name="Normal 130 2 3 2 4 2 2 2" xfId="52170"/>
    <cellStyle name="Normal 130 2 3 2 4 2 3" xfId="30073"/>
    <cellStyle name="Normal 130 2 3 2 4 2 4" xfId="41952"/>
    <cellStyle name="Normal 130 2 3 2 4 3" xfId="13177"/>
    <cellStyle name="Normal 130 2 3 2 4 3 2" xfId="23405"/>
    <cellStyle name="Normal 130 2 3 2 4 3 2 2" xfId="54942"/>
    <cellStyle name="Normal 130 2 3 2 4 3 3" xfId="33401"/>
    <cellStyle name="Normal 130 2 3 2 4 3 4" xfId="44724"/>
    <cellStyle name="Normal 130 2 3 2 4 4" xfId="16181"/>
    <cellStyle name="Normal 130 2 3 2 4 4 2" xfId="47720"/>
    <cellStyle name="Normal 130 2 3 2 4 5" xfId="26741"/>
    <cellStyle name="Normal 130 2 3 2 4 6" xfId="37516"/>
    <cellStyle name="Normal 130 2 3 2 5" xfId="6887"/>
    <cellStyle name="Normal 130 2 3 2 5 2" xfId="17244"/>
    <cellStyle name="Normal 130 2 3 2 5 2 2" xfId="48781"/>
    <cellStyle name="Normal 130 2 3 2 5 3" xfId="28407"/>
    <cellStyle name="Normal 130 2 3 2 5 4" xfId="38569"/>
    <cellStyle name="Normal 130 2 3 2 6" xfId="8549"/>
    <cellStyle name="Normal 130 2 3 2 6 2" xfId="18785"/>
    <cellStyle name="Normal 130 2 3 2 6 2 2" xfId="50322"/>
    <cellStyle name="Normal 130 2 3 2 6 3" xfId="31737"/>
    <cellStyle name="Normal 130 2 3 2 6 4" xfId="40104"/>
    <cellStyle name="Normal 130 2 3 2 7" xfId="11329"/>
    <cellStyle name="Normal 130 2 3 2 7 2" xfId="21557"/>
    <cellStyle name="Normal 130 2 3 2 7 2 2" xfId="53094"/>
    <cellStyle name="Normal 130 2 3 2 7 3" xfId="42876"/>
    <cellStyle name="Normal 130 2 3 2 8" xfId="14193"/>
    <cellStyle name="Normal 130 2 3 2 8 2" xfId="45737"/>
    <cellStyle name="Normal 130 2 3 2 9" xfId="25077"/>
    <cellStyle name="Normal 130 2 3 3" xfId="4163"/>
    <cellStyle name="Normal 130 2 3 3 2" xfId="5225"/>
    <cellStyle name="Normal 130 2 3 3 2 2" xfId="8052"/>
    <cellStyle name="Normal 130 2 3 3 2 2 2" xfId="18290"/>
    <cellStyle name="Normal 130 2 3 3 2 2 2 2" xfId="31113"/>
    <cellStyle name="Normal 130 2 3 3 2 2 2 3" xfId="49827"/>
    <cellStyle name="Normal 130 2 3 3 2 2 3" xfId="24279"/>
    <cellStyle name="Normal 130 2 3 3 2 2 3 2" xfId="34441"/>
    <cellStyle name="Normal 130 2 3 3 2 2 3 3" xfId="55814"/>
    <cellStyle name="Normal 130 2 3 3 2 2 4" xfId="27781"/>
    <cellStyle name="Normal 130 2 3 3 2 2 5" xfId="39609"/>
    <cellStyle name="Normal 130 2 3 3 2 3" xfId="9937"/>
    <cellStyle name="Normal 130 2 3 3 2 3 2" xfId="20170"/>
    <cellStyle name="Normal 130 2 3 3 2 3 2 2" xfId="51707"/>
    <cellStyle name="Normal 130 2 3 3 2 3 3" xfId="29449"/>
    <cellStyle name="Normal 130 2 3 3 2 3 4" xfId="41489"/>
    <cellStyle name="Normal 130 2 3 3 2 4" xfId="12714"/>
    <cellStyle name="Normal 130 2 3 3 2 4 2" xfId="22942"/>
    <cellStyle name="Normal 130 2 3 3 2 4 2 2" xfId="54479"/>
    <cellStyle name="Normal 130 2 3 3 2 4 3" xfId="32777"/>
    <cellStyle name="Normal 130 2 3 3 2 4 4" xfId="44261"/>
    <cellStyle name="Normal 130 2 3 3 2 5" xfId="15718"/>
    <cellStyle name="Normal 130 2 3 3 2 5 2" xfId="47257"/>
    <cellStyle name="Normal 130 2 3 3 2 6" xfId="26117"/>
    <cellStyle name="Normal 130 2 3 3 2 7" xfId="37053"/>
    <cellStyle name="Normal 130 2 3 3 3" xfId="6153"/>
    <cellStyle name="Normal 130 2 3 3 3 2" xfId="10861"/>
    <cellStyle name="Normal 130 2 3 3 3 2 2" xfId="21094"/>
    <cellStyle name="Normal 130 2 3 3 3 2 2 2" xfId="52631"/>
    <cellStyle name="Normal 130 2 3 3 3 2 3" xfId="30281"/>
    <cellStyle name="Normal 130 2 3 3 3 2 4" xfId="42413"/>
    <cellStyle name="Normal 130 2 3 3 3 3" xfId="13638"/>
    <cellStyle name="Normal 130 2 3 3 3 3 2" xfId="23866"/>
    <cellStyle name="Normal 130 2 3 3 3 3 2 2" xfId="55403"/>
    <cellStyle name="Normal 130 2 3 3 3 3 3" xfId="33609"/>
    <cellStyle name="Normal 130 2 3 3 3 3 4" xfId="45185"/>
    <cellStyle name="Normal 130 2 3 3 3 4" xfId="16642"/>
    <cellStyle name="Normal 130 2 3 3 3 4 2" xfId="48181"/>
    <cellStyle name="Normal 130 2 3 3 3 5" xfId="26949"/>
    <cellStyle name="Normal 130 2 3 3 3 6" xfId="37977"/>
    <cellStyle name="Normal 130 2 3 3 4" xfId="7200"/>
    <cellStyle name="Normal 130 2 3 3 4 2" xfId="17457"/>
    <cellStyle name="Normal 130 2 3 3 4 2 2" xfId="48994"/>
    <cellStyle name="Normal 130 2 3 3 4 3" xfId="28617"/>
    <cellStyle name="Normal 130 2 3 3 4 4" xfId="38777"/>
    <cellStyle name="Normal 130 2 3 3 5" xfId="9013"/>
    <cellStyle name="Normal 130 2 3 3 5 2" xfId="19246"/>
    <cellStyle name="Normal 130 2 3 3 5 2 2" xfId="50783"/>
    <cellStyle name="Normal 130 2 3 3 5 3" xfId="31945"/>
    <cellStyle name="Normal 130 2 3 3 5 4" xfId="40565"/>
    <cellStyle name="Normal 130 2 3 3 6" xfId="11790"/>
    <cellStyle name="Normal 130 2 3 3 6 2" xfId="22018"/>
    <cellStyle name="Normal 130 2 3 3 6 2 2" xfId="53555"/>
    <cellStyle name="Normal 130 2 3 3 6 3" xfId="43337"/>
    <cellStyle name="Normal 130 2 3 3 7" xfId="14783"/>
    <cellStyle name="Normal 130 2 3 3 7 2" xfId="46322"/>
    <cellStyle name="Normal 130 2 3 3 8" xfId="25285"/>
    <cellStyle name="Normal 130 2 3 3 9" xfId="36129"/>
    <cellStyle name="Normal 130 2 3 4" xfId="4761"/>
    <cellStyle name="Normal 130 2 3 4 2" xfId="7634"/>
    <cellStyle name="Normal 130 2 3 4 2 2" xfId="17874"/>
    <cellStyle name="Normal 130 2 3 4 2 2 2" xfId="30697"/>
    <cellStyle name="Normal 130 2 3 4 2 2 3" xfId="49411"/>
    <cellStyle name="Normal 130 2 3 4 2 3" xfId="24774"/>
    <cellStyle name="Normal 130 2 3 4 2 3 2" xfId="34025"/>
    <cellStyle name="Normal 130 2 3 4 2 3 3" xfId="56298"/>
    <cellStyle name="Normal 130 2 3 4 2 4" xfId="27365"/>
    <cellStyle name="Normal 130 2 3 4 2 5" xfId="39193"/>
    <cellStyle name="Normal 130 2 3 4 3" xfId="9475"/>
    <cellStyle name="Normal 130 2 3 4 3 2" xfId="19708"/>
    <cellStyle name="Normal 130 2 3 4 3 2 2" xfId="51245"/>
    <cellStyle name="Normal 130 2 3 4 3 3" xfId="29033"/>
    <cellStyle name="Normal 130 2 3 4 3 4" xfId="41027"/>
    <cellStyle name="Normal 130 2 3 4 4" xfId="12252"/>
    <cellStyle name="Normal 130 2 3 4 4 2" xfId="22480"/>
    <cellStyle name="Normal 130 2 3 4 4 2 2" xfId="54017"/>
    <cellStyle name="Normal 130 2 3 4 4 3" xfId="32361"/>
    <cellStyle name="Normal 130 2 3 4 4 4" xfId="43799"/>
    <cellStyle name="Normal 130 2 3 4 5" xfId="15255"/>
    <cellStyle name="Normal 130 2 3 4 5 2" xfId="46794"/>
    <cellStyle name="Normal 130 2 3 4 6" xfId="25701"/>
    <cellStyle name="Normal 130 2 3 4 7" xfId="36591"/>
    <cellStyle name="Normal 130 2 3 5" xfId="5689"/>
    <cellStyle name="Normal 130 2 3 5 2" xfId="10399"/>
    <cellStyle name="Normal 130 2 3 5 2 2" xfId="20632"/>
    <cellStyle name="Normal 130 2 3 5 2 2 2" xfId="52169"/>
    <cellStyle name="Normal 130 2 3 5 2 3" xfId="29865"/>
    <cellStyle name="Normal 130 2 3 5 2 4" xfId="41951"/>
    <cellStyle name="Normal 130 2 3 5 3" xfId="13176"/>
    <cellStyle name="Normal 130 2 3 5 3 2" xfId="23404"/>
    <cellStyle name="Normal 130 2 3 5 3 2 2" xfId="54941"/>
    <cellStyle name="Normal 130 2 3 5 3 3" xfId="33193"/>
    <cellStyle name="Normal 130 2 3 5 3 4" xfId="44723"/>
    <cellStyle name="Normal 130 2 3 5 4" xfId="16180"/>
    <cellStyle name="Normal 130 2 3 5 4 2" xfId="47719"/>
    <cellStyle name="Normal 130 2 3 5 5" xfId="26533"/>
    <cellStyle name="Normal 130 2 3 5 6" xfId="37515"/>
    <cellStyle name="Normal 130 2 3 6" xfId="6565"/>
    <cellStyle name="Normal 130 2 3 6 2" xfId="17031"/>
    <cellStyle name="Normal 130 2 3 6 2 2" xfId="48569"/>
    <cellStyle name="Normal 130 2 3 6 3" xfId="28199"/>
    <cellStyle name="Normal 130 2 3 6 4" xfId="38361"/>
    <cellStyle name="Normal 130 2 3 7" xfId="8548"/>
    <cellStyle name="Normal 130 2 3 7 2" xfId="18784"/>
    <cellStyle name="Normal 130 2 3 7 2 2" xfId="50321"/>
    <cellStyle name="Normal 130 2 3 7 3" xfId="31529"/>
    <cellStyle name="Normal 130 2 3 7 4" xfId="40103"/>
    <cellStyle name="Normal 130 2 3 8" xfId="11328"/>
    <cellStyle name="Normal 130 2 3 8 2" xfId="21556"/>
    <cellStyle name="Normal 130 2 3 8 2 2" xfId="53093"/>
    <cellStyle name="Normal 130 2 3 8 3" xfId="42875"/>
    <cellStyle name="Normal 130 2 3 9" xfId="14192"/>
    <cellStyle name="Normal 130 2 3 9 2" xfId="45736"/>
    <cellStyle name="Normal 130 2 4" xfId="1435"/>
    <cellStyle name="Normal 130 2 4 10" xfId="35669"/>
    <cellStyle name="Normal 130 2 4 2" xfId="4165"/>
    <cellStyle name="Normal 130 2 4 2 2" xfId="5227"/>
    <cellStyle name="Normal 130 2 4 2 2 2" xfId="8257"/>
    <cellStyle name="Normal 130 2 4 2 2 2 2" xfId="18495"/>
    <cellStyle name="Normal 130 2 4 2 2 2 2 2" xfId="31318"/>
    <cellStyle name="Normal 130 2 4 2 2 2 2 3" xfId="50032"/>
    <cellStyle name="Normal 130 2 4 2 2 2 3" xfId="14505"/>
    <cellStyle name="Normal 130 2 4 2 2 2 3 2" xfId="34646"/>
    <cellStyle name="Normal 130 2 4 2 2 2 3 3" xfId="46046"/>
    <cellStyle name="Normal 130 2 4 2 2 2 4" xfId="27986"/>
    <cellStyle name="Normal 130 2 4 2 2 2 5" xfId="39814"/>
    <cellStyle name="Normal 130 2 4 2 2 3" xfId="9939"/>
    <cellStyle name="Normal 130 2 4 2 2 3 2" xfId="20172"/>
    <cellStyle name="Normal 130 2 4 2 2 3 2 2" xfId="51709"/>
    <cellStyle name="Normal 130 2 4 2 2 3 3" xfId="29654"/>
    <cellStyle name="Normal 130 2 4 2 2 3 4" xfId="41491"/>
    <cellStyle name="Normal 130 2 4 2 2 4" xfId="12716"/>
    <cellStyle name="Normal 130 2 4 2 2 4 2" xfId="22944"/>
    <cellStyle name="Normal 130 2 4 2 2 4 2 2" xfId="54481"/>
    <cellStyle name="Normal 130 2 4 2 2 4 3" xfId="32982"/>
    <cellStyle name="Normal 130 2 4 2 2 4 4" xfId="44263"/>
    <cellStyle name="Normal 130 2 4 2 2 5" xfId="15720"/>
    <cellStyle name="Normal 130 2 4 2 2 5 2" xfId="47259"/>
    <cellStyle name="Normal 130 2 4 2 2 6" xfId="26322"/>
    <cellStyle name="Normal 130 2 4 2 2 7" xfId="37055"/>
    <cellStyle name="Normal 130 2 4 2 3" xfId="6155"/>
    <cellStyle name="Normal 130 2 4 2 3 2" xfId="10863"/>
    <cellStyle name="Normal 130 2 4 2 3 2 2" xfId="21096"/>
    <cellStyle name="Normal 130 2 4 2 3 2 2 2" xfId="52633"/>
    <cellStyle name="Normal 130 2 4 2 3 2 3" xfId="30486"/>
    <cellStyle name="Normal 130 2 4 2 3 2 4" xfId="42415"/>
    <cellStyle name="Normal 130 2 4 2 3 3" xfId="13640"/>
    <cellStyle name="Normal 130 2 4 2 3 3 2" xfId="23868"/>
    <cellStyle name="Normal 130 2 4 2 3 3 2 2" xfId="55405"/>
    <cellStyle name="Normal 130 2 4 2 3 3 3" xfId="33814"/>
    <cellStyle name="Normal 130 2 4 2 3 3 4" xfId="45187"/>
    <cellStyle name="Normal 130 2 4 2 3 4" xfId="16644"/>
    <cellStyle name="Normal 130 2 4 2 3 4 2" xfId="48183"/>
    <cellStyle name="Normal 130 2 4 2 3 5" xfId="27154"/>
    <cellStyle name="Normal 130 2 4 2 3 6" xfId="37979"/>
    <cellStyle name="Normal 130 2 4 2 4" xfId="7418"/>
    <cellStyle name="Normal 130 2 4 2 4 2" xfId="17663"/>
    <cellStyle name="Normal 130 2 4 2 4 2 2" xfId="49200"/>
    <cellStyle name="Normal 130 2 4 2 4 3" xfId="28822"/>
    <cellStyle name="Normal 130 2 4 2 4 4" xfId="38982"/>
    <cellStyle name="Normal 130 2 4 2 5" xfId="9015"/>
    <cellStyle name="Normal 130 2 4 2 5 2" xfId="19248"/>
    <cellStyle name="Normal 130 2 4 2 5 2 2" xfId="50785"/>
    <cellStyle name="Normal 130 2 4 2 5 3" xfId="32150"/>
    <cellStyle name="Normal 130 2 4 2 5 4" xfId="40567"/>
    <cellStyle name="Normal 130 2 4 2 6" xfId="11792"/>
    <cellStyle name="Normal 130 2 4 2 6 2" xfId="22020"/>
    <cellStyle name="Normal 130 2 4 2 6 2 2" xfId="53557"/>
    <cellStyle name="Normal 130 2 4 2 6 3" xfId="43339"/>
    <cellStyle name="Normal 130 2 4 2 7" xfId="14785"/>
    <cellStyle name="Normal 130 2 4 2 7 2" xfId="46324"/>
    <cellStyle name="Normal 130 2 4 2 8" xfId="25490"/>
    <cellStyle name="Normal 130 2 4 2 9" xfId="36131"/>
    <cellStyle name="Normal 130 2 4 3" xfId="4763"/>
    <cellStyle name="Normal 130 2 4 3 2" xfId="7841"/>
    <cellStyle name="Normal 130 2 4 3 2 2" xfId="18079"/>
    <cellStyle name="Normal 130 2 4 3 2 2 2" xfId="30902"/>
    <cellStyle name="Normal 130 2 4 3 2 2 3" xfId="49616"/>
    <cellStyle name="Normal 130 2 4 3 2 3" xfId="14169"/>
    <cellStyle name="Normal 130 2 4 3 2 3 2" xfId="34230"/>
    <cellStyle name="Normal 130 2 4 3 2 3 3" xfId="45713"/>
    <cellStyle name="Normal 130 2 4 3 2 4" xfId="27570"/>
    <cellStyle name="Normal 130 2 4 3 2 5" xfId="39398"/>
    <cellStyle name="Normal 130 2 4 3 3" xfId="9477"/>
    <cellStyle name="Normal 130 2 4 3 3 2" xfId="19710"/>
    <cellStyle name="Normal 130 2 4 3 3 2 2" xfId="51247"/>
    <cellStyle name="Normal 130 2 4 3 3 3" xfId="29238"/>
    <cellStyle name="Normal 130 2 4 3 3 4" xfId="41029"/>
    <cellStyle name="Normal 130 2 4 3 4" xfId="12254"/>
    <cellStyle name="Normal 130 2 4 3 4 2" xfId="22482"/>
    <cellStyle name="Normal 130 2 4 3 4 2 2" xfId="54019"/>
    <cellStyle name="Normal 130 2 4 3 4 3" xfId="32566"/>
    <cellStyle name="Normal 130 2 4 3 4 4" xfId="43801"/>
    <cellStyle name="Normal 130 2 4 3 5" xfId="15257"/>
    <cellStyle name="Normal 130 2 4 3 5 2" xfId="46796"/>
    <cellStyle name="Normal 130 2 4 3 6" xfId="25906"/>
    <cellStyle name="Normal 130 2 4 3 7" xfId="36593"/>
    <cellStyle name="Normal 130 2 4 4" xfId="5691"/>
    <cellStyle name="Normal 130 2 4 4 2" xfId="10401"/>
    <cellStyle name="Normal 130 2 4 4 2 2" xfId="20634"/>
    <cellStyle name="Normal 130 2 4 4 2 2 2" xfId="52171"/>
    <cellStyle name="Normal 130 2 4 4 2 3" xfId="30070"/>
    <cellStyle name="Normal 130 2 4 4 2 4" xfId="41953"/>
    <cellStyle name="Normal 130 2 4 4 3" xfId="13178"/>
    <cellStyle name="Normal 130 2 4 4 3 2" xfId="23406"/>
    <cellStyle name="Normal 130 2 4 4 3 2 2" xfId="54943"/>
    <cellStyle name="Normal 130 2 4 4 3 3" xfId="33398"/>
    <cellStyle name="Normal 130 2 4 4 3 4" xfId="44725"/>
    <cellStyle name="Normal 130 2 4 4 4" xfId="16182"/>
    <cellStyle name="Normal 130 2 4 4 4 2" xfId="47721"/>
    <cellStyle name="Normal 130 2 4 4 5" xfId="26738"/>
    <cellStyle name="Normal 130 2 4 4 6" xfId="37517"/>
    <cellStyle name="Normal 130 2 4 5" xfId="6884"/>
    <cellStyle name="Normal 130 2 4 5 2" xfId="17241"/>
    <cellStyle name="Normal 130 2 4 5 2 2" xfId="48778"/>
    <cellStyle name="Normal 130 2 4 5 3" xfId="28404"/>
    <cellStyle name="Normal 130 2 4 5 4" xfId="38566"/>
    <cellStyle name="Normal 130 2 4 6" xfId="8550"/>
    <cellStyle name="Normal 130 2 4 6 2" xfId="18786"/>
    <cellStyle name="Normal 130 2 4 6 2 2" xfId="50323"/>
    <cellStyle name="Normal 130 2 4 6 3" xfId="31734"/>
    <cellStyle name="Normal 130 2 4 6 4" xfId="40105"/>
    <cellStyle name="Normal 130 2 4 7" xfId="11330"/>
    <cellStyle name="Normal 130 2 4 7 2" xfId="21558"/>
    <cellStyle name="Normal 130 2 4 7 2 2" xfId="53095"/>
    <cellStyle name="Normal 130 2 4 7 3" xfId="42877"/>
    <cellStyle name="Normal 130 2 4 8" xfId="14194"/>
    <cellStyle name="Normal 130 2 4 8 2" xfId="45738"/>
    <cellStyle name="Normal 130 2 4 9" xfId="25074"/>
    <cellStyle name="Normal 130 2 5" xfId="3190"/>
    <cellStyle name="Normal 130 2 5 10" xfId="35941"/>
    <cellStyle name="Normal 130 2 5 2" xfId="4567"/>
    <cellStyle name="Normal 130 2 5 2 2" xfId="5499"/>
    <cellStyle name="Normal 130 2 5 2 2 2" xfId="10211"/>
    <cellStyle name="Normal 130 2 5 2 2 2 2" xfId="20444"/>
    <cellStyle name="Normal 130 2 5 2 2 2 2 2" xfId="51981"/>
    <cellStyle name="Normal 130 2 5 2 2 2 3" xfId="31110"/>
    <cellStyle name="Normal 130 2 5 2 2 2 4" xfId="41763"/>
    <cellStyle name="Normal 130 2 5 2 2 3" xfId="12988"/>
    <cellStyle name="Normal 130 2 5 2 2 3 2" xfId="23216"/>
    <cellStyle name="Normal 130 2 5 2 2 3 2 2" xfId="54753"/>
    <cellStyle name="Normal 130 2 5 2 2 3 3" xfId="34438"/>
    <cellStyle name="Normal 130 2 5 2 2 3 4" xfId="44535"/>
    <cellStyle name="Normal 130 2 5 2 2 4" xfId="15992"/>
    <cellStyle name="Normal 130 2 5 2 2 4 2" xfId="47531"/>
    <cellStyle name="Normal 130 2 5 2 2 5" xfId="27778"/>
    <cellStyle name="Normal 130 2 5 2 2 6" xfId="37327"/>
    <cellStyle name="Normal 130 2 5 2 3" xfId="6427"/>
    <cellStyle name="Normal 130 2 5 2 3 2" xfId="11135"/>
    <cellStyle name="Normal 130 2 5 2 3 2 2" xfId="21368"/>
    <cellStyle name="Normal 130 2 5 2 3 2 2 2" xfId="52905"/>
    <cellStyle name="Normal 130 2 5 2 3 2 3" xfId="42687"/>
    <cellStyle name="Normal 130 2 5 2 3 3" xfId="13912"/>
    <cellStyle name="Normal 130 2 5 2 3 3 2" xfId="24140"/>
    <cellStyle name="Normal 130 2 5 2 3 3 2 2" xfId="55677"/>
    <cellStyle name="Normal 130 2 5 2 3 3 3" xfId="45459"/>
    <cellStyle name="Normal 130 2 5 2 3 4" xfId="16916"/>
    <cellStyle name="Normal 130 2 5 2 3 4 2" xfId="48455"/>
    <cellStyle name="Normal 130 2 5 2 3 5" xfId="29446"/>
    <cellStyle name="Normal 130 2 5 2 3 6" xfId="38251"/>
    <cellStyle name="Normal 130 2 5 2 4" xfId="8049"/>
    <cellStyle name="Normal 130 2 5 2 4 2" xfId="18287"/>
    <cellStyle name="Normal 130 2 5 2 4 2 2" xfId="49824"/>
    <cellStyle name="Normal 130 2 5 2 4 3" xfId="32774"/>
    <cellStyle name="Normal 130 2 5 2 4 4" xfId="39606"/>
    <cellStyle name="Normal 130 2 5 2 5" xfId="9287"/>
    <cellStyle name="Normal 130 2 5 2 5 2" xfId="19520"/>
    <cellStyle name="Normal 130 2 5 2 5 2 2" xfId="51057"/>
    <cellStyle name="Normal 130 2 5 2 5 3" xfId="40839"/>
    <cellStyle name="Normal 130 2 5 2 6" xfId="12064"/>
    <cellStyle name="Normal 130 2 5 2 6 2" xfId="22292"/>
    <cellStyle name="Normal 130 2 5 2 6 2 2" xfId="53829"/>
    <cellStyle name="Normal 130 2 5 2 6 3" xfId="43611"/>
    <cellStyle name="Normal 130 2 5 2 7" xfId="15066"/>
    <cellStyle name="Normal 130 2 5 2 7 2" xfId="46605"/>
    <cellStyle name="Normal 130 2 5 2 8" xfId="26114"/>
    <cellStyle name="Normal 130 2 5 2 9" xfId="36403"/>
    <cellStyle name="Normal 130 2 5 3" xfId="5036"/>
    <cellStyle name="Normal 130 2 5 3 2" xfId="9749"/>
    <cellStyle name="Normal 130 2 5 3 2 2" xfId="19982"/>
    <cellStyle name="Normal 130 2 5 3 2 2 2" xfId="51519"/>
    <cellStyle name="Normal 130 2 5 3 2 3" xfId="30278"/>
    <cellStyle name="Normal 130 2 5 3 2 4" xfId="41301"/>
    <cellStyle name="Normal 130 2 5 3 3" xfId="12526"/>
    <cellStyle name="Normal 130 2 5 3 3 2" xfId="22754"/>
    <cellStyle name="Normal 130 2 5 3 3 2 2" xfId="54291"/>
    <cellStyle name="Normal 130 2 5 3 3 3" xfId="33606"/>
    <cellStyle name="Normal 130 2 5 3 3 4" xfId="44073"/>
    <cellStyle name="Normal 130 2 5 3 4" xfId="15530"/>
    <cellStyle name="Normal 130 2 5 3 4 2" xfId="47069"/>
    <cellStyle name="Normal 130 2 5 3 5" xfId="26946"/>
    <cellStyle name="Normal 130 2 5 3 6" xfId="36865"/>
    <cellStyle name="Normal 130 2 5 4" xfId="5965"/>
    <cellStyle name="Normal 130 2 5 4 2" xfId="10673"/>
    <cellStyle name="Normal 130 2 5 4 2 2" xfId="20906"/>
    <cellStyle name="Normal 130 2 5 4 2 2 2" xfId="52443"/>
    <cellStyle name="Normal 130 2 5 4 2 3" xfId="42225"/>
    <cellStyle name="Normal 130 2 5 4 3" xfId="13450"/>
    <cellStyle name="Normal 130 2 5 4 3 2" xfId="23678"/>
    <cellStyle name="Normal 130 2 5 4 3 2 2" xfId="55215"/>
    <cellStyle name="Normal 130 2 5 4 3 3" xfId="44997"/>
    <cellStyle name="Normal 130 2 5 4 4" xfId="16454"/>
    <cellStyle name="Normal 130 2 5 4 4 2" xfId="47993"/>
    <cellStyle name="Normal 130 2 5 4 5" xfId="28614"/>
    <cellStyle name="Normal 130 2 5 4 6" xfId="37789"/>
    <cellStyle name="Normal 130 2 5 5" xfId="7197"/>
    <cellStyle name="Normal 130 2 5 5 2" xfId="17454"/>
    <cellStyle name="Normal 130 2 5 5 2 2" xfId="48991"/>
    <cellStyle name="Normal 130 2 5 5 3" xfId="31942"/>
    <cellStyle name="Normal 130 2 5 5 4" xfId="38774"/>
    <cellStyle name="Normal 130 2 5 6" xfId="8823"/>
    <cellStyle name="Normal 130 2 5 6 2" xfId="19058"/>
    <cellStyle name="Normal 130 2 5 6 2 2" xfId="50595"/>
    <cellStyle name="Normal 130 2 5 6 3" xfId="40377"/>
    <cellStyle name="Normal 130 2 5 7" xfId="11602"/>
    <cellStyle name="Normal 130 2 5 7 2" xfId="21830"/>
    <cellStyle name="Normal 130 2 5 7 2 2" xfId="53367"/>
    <cellStyle name="Normal 130 2 5 7 3" xfId="43149"/>
    <cellStyle name="Normal 130 2 5 8" xfId="14557"/>
    <cellStyle name="Normal 130 2 5 8 2" xfId="46096"/>
    <cellStyle name="Normal 130 2 5 9" xfId="25282"/>
    <cellStyle name="Normal 130 2 6" xfId="4158"/>
    <cellStyle name="Normal 130 2 6 2" xfId="5220"/>
    <cellStyle name="Normal 130 2 6 2 2" xfId="9932"/>
    <cellStyle name="Normal 130 2 6 2 2 2" xfId="20165"/>
    <cellStyle name="Normal 130 2 6 2 2 2 2" xfId="51702"/>
    <cellStyle name="Normal 130 2 6 2 2 3" xfId="30694"/>
    <cellStyle name="Normal 130 2 6 2 2 4" xfId="41484"/>
    <cellStyle name="Normal 130 2 6 2 3" xfId="12709"/>
    <cellStyle name="Normal 130 2 6 2 3 2" xfId="22937"/>
    <cellStyle name="Normal 130 2 6 2 3 2 2" xfId="54474"/>
    <cellStyle name="Normal 130 2 6 2 3 3" xfId="34022"/>
    <cellStyle name="Normal 130 2 6 2 3 4" xfId="44256"/>
    <cellStyle name="Normal 130 2 6 2 4" xfId="15713"/>
    <cellStyle name="Normal 130 2 6 2 4 2" xfId="47252"/>
    <cellStyle name="Normal 130 2 6 2 5" xfId="27362"/>
    <cellStyle name="Normal 130 2 6 2 6" xfId="37048"/>
    <cellStyle name="Normal 130 2 6 3" xfId="6148"/>
    <cellStyle name="Normal 130 2 6 3 2" xfId="10856"/>
    <cellStyle name="Normal 130 2 6 3 2 2" xfId="21089"/>
    <cellStyle name="Normal 130 2 6 3 2 2 2" xfId="52626"/>
    <cellStyle name="Normal 130 2 6 3 2 3" xfId="42408"/>
    <cellStyle name="Normal 130 2 6 3 3" xfId="13633"/>
    <cellStyle name="Normal 130 2 6 3 3 2" xfId="23861"/>
    <cellStyle name="Normal 130 2 6 3 3 2 2" xfId="55398"/>
    <cellStyle name="Normal 130 2 6 3 3 3" xfId="45180"/>
    <cellStyle name="Normal 130 2 6 3 4" xfId="16637"/>
    <cellStyle name="Normal 130 2 6 3 4 2" xfId="48176"/>
    <cellStyle name="Normal 130 2 6 3 5" xfId="29030"/>
    <cellStyle name="Normal 130 2 6 3 6" xfId="37972"/>
    <cellStyle name="Normal 130 2 6 4" xfId="7631"/>
    <cellStyle name="Normal 130 2 6 4 2" xfId="17871"/>
    <cellStyle name="Normal 130 2 6 4 2 2" xfId="49408"/>
    <cellStyle name="Normal 130 2 6 4 3" xfId="32358"/>
    <cellStyle name="Normal 130 2 6 4 4" xfId="39190"/>
    <cellStyle name="Normal 130 2 6 5" xfId="9008"/>
    <cellStyle name="Normal 130 2 6 5 2" xfId="19241"/>
    <cellStyle name="Normal 130 2 6 5 2 2" xfId="50778"/>
    <cellStyle name="Normal 130 2 6 5 3" xfId="40560"/>
    <cellStyle name="Normal 130 2 6 6" xfId="11785"/>
    <cellStyle name="Normal 130 2 6 6 2" xfId="22013"/>
    <cellStyle name="Normal 130 2 6 6 2 2" xfId="53550"/>
    <cellStyle name="Normal 130 2 6 6 3" xfId="43332"/>
    <cellStyle name="Normal 130 2 6 7" xfId="14778"/>
    <cellStyle name="Normal 130 2 6 7 2" xfId="46317"/>
    <cellStyle name="Normal 130 2 6 8" xfId="25698"/>
    <cellStyle name="Normal 130 2 6 9" xfId="36124"/>
    <cellStyle name="Normal 130 2 7" xfId="4756"/>
    <cellStyle name="Normal 130 2 7 2" xfId="9470"/>
    <cellStyle name="Normal 130 2 7 2 2" xfId="19703"/>
    <cellStyle name="Normal 130 2 7 2 2 2" xfId="51240"/>
    <cellStyle name="Normal 130 2 7 2 3" xfId="29862"/>
    <cellStyle name="Normal 130 2 7 2 4" xfId="41022"/>
    <cellStyle name="Normal 130 2 7 3" xfId="12247"/>
    <cellStyle name="Normal 130 2 7 3 2" xfId="22475"/>
    <cellStyle name="Normal 130 2 7 3 2 2" xfId="54012"/>
    <cellStyle name="Normal 130 2 7 3 3" xfId="33190"/>
    <cellStyle name="Normal 130 2 7 3 4" xfId="43794"/>
    <cellStyle name="Normal 130 2 7 4" xfId="15250"/>
    <cellStyle name="Normal 130 2 7 4 2" xfId="46789"/>
    <cellStyle name="Normal 130 2 7 5" xfId="26530"/>
    <cellStyle name="Normal 130 2 7 6" xfId="36586"/>
    <cellStyle name="Normal 130 2 8" xfId="5684"/>
    <cellStyle name="Normal 130 2 8 2" xfId="10394"/>
    <cellStyle name="Normal 130 2 8 2 2" xfId="20627"/>
    <cellStyle name="Normal 130 2 8 2 2 2" xfId="52164"/>
    <cellStyle name="Normal 130 2 8 2 3" xfId="41946"/>
    <cellStyle name="Normal 130 2 8 3" xfId="13171"/>
    <cellStyle name="Normal 130 2 8 3 2" xfId="23399"/>
    <cellStyle name="Normal 130 2 8 3 2 2" xfId="54936"/>
    <cellStyle name="Normal 130 2 8 3 3" xfId="44718"/>
    <cellStyle name="Normal 130 2 8 4" xfId="16175"/>
    <cellStyle name="Normal 130 2 8 4 2" xfId="47714"/>
    <cellStyle name="Normal 130 2 8 5" xfId="28196"/>
    <cellStyle name="Normal 130 2 8 6" xfId="37510"/>
    <cellStyle name="Normal 130 2 9" xfId="6562"/>
    <cellStyle name="Normal 130 2 9 2" xfId="17028"/>
    <cellStyle name="Normal 130 2 9 2 2" xfId="48566"/>
    <cellStyle name="Normal 130 2 9 3" xfId="31526"/>
    <cellStyle name="Normal 130 2 9 4" xfId="38358"/>
    <cellStyle name="Normal 130 3" xfId="1436"/>
    <cellStyle name="Normal 130 3 10" xfId="14195"/>
    <cellStyle name="Normal 130 3 10 2" xfId="45739"/>
    <cellStyle name="Normal 130 3 11" xfId="24869"/>
    <cellStyle name="Normal 130 3 12" xfId="35670"/>
    <cellStyle name="Normal 130 3 2" xfId="1437"/>
    <cellStyle name="Normal 130 3 2 10" xfId="24870"/>
    <cellStyle name="Normal 130 3 2 11" xfId="35671"/>
    <cellStyle name="Normal 130 3 2 2" xfId="1438"/>
    <cellStyle name="Normal 130 3 2 2 10" xfId="35672"/>
    <cellStyle name="Normal 130 3 2 2 2" xfId="4168"/>
    <cellStyle name="Normal 130 3 2 2 2 2" xfId="5230"/>
    <cellStyle name="Normal 130 3 2 2 2 2 2" xfId="8262"/>
    <cellStyle name="Normal 130 3 2 2 2 2 2 2" xfId="18500"/>
    <cellStyle name="Normal 130 3 2 2 2 2 2 2 2" xfId="31323"/>
    <cellStyle name="Normal 130 3 2 2 2 2 2 2 3" xfId="50037"/>
    <cellStyle name="Normal 130 3 2 2 2 2 2 3" xfId="13982"/>
    <cellStyle name="Normal 130 3 2 2 2 2 2 3 2" xfId="34651"/>
    <cellStyle name="Normal 130 3 2 2 2 2 2 3 3" xfId="45527"/>
    <cellStyle name="Normal 130 3 2 2 2 2 2 4" xfId="27991"/>
    <cellStyle name="Normal 130 3 2 2 2 2 2 5" xfId="39819"/>
    <cellStyle name="Normal 130 3 2 2 2 2 3" xfId="9942"/>
    <cellStyle name="Normal 130 3 2 2 2 2 3 2" xfId="20175"/>
    <cellStyle name="Normal 130 3 2 2 2 2 3 2 2" xfId="51712"/>
    <cellStyle name="Normal 130 3 2 2 2 2 3 3" xfId="29659"/>
    <cellStyle name="Normal 130 3 2 2 2 2 3 4" xfId="41494"/>
    <cellStyle name="Normal 130 3 2 2 2 2 4" xfId="12719"/>
    <cellStyle name="Normal 130 3 2 2 2 2 4 2" xfId="22947"/>
    <cellStyle name="Normal 130 3 2 2 2 2 4 2 2" xfId="54484"/>
    <cellStyle name="Normal 130 3 2 2 2 2 4 3" xfId="32987"/>
    <cellStyle name="Normal 130 3 2 2 2 2 4 4" xfId="44266"/>
    <cellStyle name="Normal 130 3 2 2 2 2 5" xfId="15723"/>
    <cellStyle name="Normal 130 3 2 2 2 2 5 2" xfId="47262"/>
    <cellStyle name="Normal 130 3 2 2 2 2 6" xfId="26327"/>
    <cellStyle name="Normal 130 3 2 2 2 2 7" xfId="37058"/>
    <cellStyle name="Normal 130 3 2 2 2 3" xfId="6158"/>
    <cellStyle name="Normal 130 3 2 2 2 3 2" xfId="10866"/>
    <cellStyle name="Normal 130 3 2 2 2 3 2 2" xfId="21099"/>
    <cellStyle name="Normal 130 3 2 2 2 3 2 2 2" xfId="52636"/>
    <cellStyle name="Normal 130 3 2 2 2 3 2 3" xfId="30491"/>
    <cellStyle name="Normal 130 3 2 2 2 3 2 4" xfId="42418"/>
    <cellStyle name="Normal 130 3 2 2 2 3 3" xfId="13643"/>
    <cellStyle name="Normal 130 3 2 2 2 3 3 2" xfId="23871"/>
    <cellStyle name="Normal 130 3 2 2 2 3 3 2 2" xfId="55408"/>
    <cellStyle name="Normal 130 3 2 2 2 3 3 3" xfId="33819"/>
    <cellStyle name="Normal 130 3 2 2 2 3 3 4" xfId="45190"/>
    <cellStyle name="Normal 130 3 2 2 2 3 4" xfId="16647"/>
    <cellStyle name="Normal 130 3 2 2 2 3 4 2" xfId="48186"/>
    <cellStyle name="Normal 130 3 2 2 2 3 5" xfId="27159"/>
    <cellStyle name="Normal 130 3 2 2 2 3 6" xfId="37982"/>
    <cellStyle name="Normal 130 3 2 2 2 4" xfId="7423"/>
    <cellStyle name="Normal 130 3 2 2 2 4 2" xfId="17668"/>
    <cellStyle name="Normal 130 3 2 2 2 4 2 2" xfId="49205"/>
    <cellStyle name="Normal 130 3 2 2 2 4 3" xfId="28827"/>
    <cellStyle name="Normal 130 3 2 2 2 4 4" xfId="38987"/>
    <cellStyle name="Normal 130 3 2 2 2 5" xfId="9018"/>
    <cellStyle name="Normal 130 3 2 2 2 5 2" xfId="19251"/>
    <cellStyle name="Normal 130 3 2 2 2 5 2 2" xfId="50788"/>
    <cellStyle name="Normal 130 3 2 2 2 5 3" xfId="32155"/>
    <cellStyle name="Normal 130 3 2 2 2 5 4" xfId="40570"/>
    <cellStyle name="Normal 130 3 2 2 2 6" xfId="11795"/>
    <cellStyle name="Normal 130 3 2 2 2 6 2" xfId="22023"/>
    <cellStyle name="Normal 130 3 2 2 2 6 2 2" xfId="53560"/>
    <cellStyle name="Normal 130 3 2 2 2 6 3" xfId="43342"/>
    <cellStyle name="Normal 130 3 2 2 2 7" xfId="14788"/>
    <cellStyle name="Normal 130 3 2 2 2 7 2" xfId="46327"/>
    <cellStyle name="Normal 130 3 2 2 2 8" xfId="25495"/>
    <cellStyle name="Normal 130 3 2 2 2 9" xfId="36134"/>
    <cellStyle name="Normal 130 3 2 2 3" xfId="4766"/>
    <cellStyle name="Normal 130 3 2 2 3 2" xfId="7846"/>
    <cellStyle name="Normal 130 3 2 2 3 2 2" xfId="18084"/>
    <cellStyle name="Normal 130 3 2 2 3 2 2 2" xfId="30907"/>
    <cellStyle name="Normal 130 3 2 2 3 2 2 3" xfId="49621"/>
    <cellStyle name="Normal 130 3 2 2 3 2 3" xfId="24259"/>
    <cellStyle name="Normal 130 3 2 2 3 2 3 2" xfId="34235"/>
    <cellStyle name="Normal 130 3 2 2 3 2 3 3" xfId="55795"/>
    <cellStyle name="Normal 130 3 2 2 3 2 4" xfId="27575"/>
    <cellStyle name="Normal 130 3 2 2 3 2 5" xfId="39403"/>
    <cellStyle name="Normal 130 3 2 2 3 3" xfId="9480"/>
    <cellStyle name="Normal 130 3 2 2 3 3 2" xfId="19713"/>
    <cellStyle name="Normal 130 3 2 2 3 3 2 2" xfId="51250"/>
    <cellStyle name="Normal 130 3 2 2 3 3 3" xfId="29243"/>
    <cellStyle name="Normal 130 3 2 2 3 3 4" xfId="41032"/>
    <cellStyle name="Normal 130 3 2 2 3 4" xfId="12257"/>
    <cellStyle name="Normal 130 3 2 2 3 4 2" xfId="22485"/>
    <cellStyle name="Normal 130 3 2 2 3 4 2 2" xfId="54022"/>
    <cellStyle name="Normal 130 3 2 2 3 4 3" xfId="32571"/>
    <cellStyle name="Normal 130 3 2 2 3 4 4" xfId="43804"/>
    <cellStyle name="Normal 130 3 2 2 3 5" xfId="15260"/>
    <cellStyle name="Normal 130 3 2 2 3 5 2" xfId="46799"/>
    <cellStyle name="Normal 130 3 2 2 3 6" xfId="25911"/>
    <cellStyle name="Normal 130 3 2 2 3 7" xfId="36596"/>
    <cellStyle name="Normal 130 3 2 2 4" xfId="5694"/>
    <cellStyle name="Normal 130 3 2 2 4 2" xfId="10404"/>
    <cellStyle name="Normal 130 3 2 2 4 2 2" xfId="20637"/>
    <cellStyle name="Normal 130 3 2 2 4 2 2 2" xfId="52174"/>
    <cellStyle name="Normal 130 3 2 2 4 2 3" xfId="30075"/>
    <cellStyle name="Normal 130 3 2 2 4 2 4" xfId="41956"/>
    <cellStyle name="Normal 130 3 2 2 4 3" xfId="13181"/>
    <cellStyle name="Normal 130 3 2 2 4 3 2" xfId="23409"/>
    <cellStyle name="Normal 130 3 2 2 4 3 2 2" xfId="54946"/>
    <cellStyle name="Normal 130 3 2 2 4 3 3" xfId="33403"/>
    <cellStyle name="Normal 130 3 2 2 4 3 4" xfId="44728"/>
    <cellStyle name="Normal 130 3 2 2 4 4" xfId="16185"/>
    <cellStyle name="Normal 130 3 2 2 4 4 2" xfId="47724"/>
    <cellStyle name="Normal 130 3 2 2 4 5" xfId="26743"/>
    <cellStyle name="Normal 130 3 2 2 4 6" xfId="37520"/>
    <cellStyle name="Normal 130 3 2 2 5" xfId="6889"/>
    <cellStyle name="Normal 130 3 2 2 5 2" xfId="17246"/>
    <cellStyle name="Normal 130 3 2 2 5 2 2" xfId="48783"/>
    <cellStyle name="Normal 130 3 2 2 5 3" xfId="28409"/>
    <cellStyle name="Normal 130 3 2 2 5 4" xfId="38571"/>
    <cellStyle name="Normal 130 3 2 2 6" xfId="8553"/>
    <cellStyle name="Normal 130 3 2 2 6 2" xfId="18789"/>
    <cellStyle name="Normal 130 3 2 2 6 2 2" xfId="50326"/>
    <cellStyle name="Normal 130 3 2 2 6 3" xfId="31739"/>
    <cellStyle name="Normal 130 3 2 2 6 4" xfId="40108"/>
    <cellStyle name="Normal 130 3 2 2 7" xfId="11333"/>
    <cellStyle name="Normal 130 3 2 2 7 2" xfId="21561"/>
    <cellStyle name="Normal 130 3 2 2 7 2 2" xfId="53098"/>
    <cellStyle name="Normal 130 3 2 2 7 3" xfId="42880"/>
    <cellStyle name="Normal 130 3 2 2 8" xfId="14197"/>
    <cellStyle name="Normal 130 3 2 2 8 2" xfId="45741"/>
    <cellStyle name="Normal 130 3 2 2 9" xfId="25079"/>
    <cellStyle name="Normal 130 3 2 3" xfId="4167"/>
    <cellStyle name="Normal 130 3 2 3 2" xfId="5229"/>
    <cellStyle name="Normal 130 3 2 3 2 2" xfId="8054"/>
    <cellStyle name="Normal 130 3 2 3 2 2 2" xfId="18292"/>
    <cellStyle name="Normal 130 3 2 3 2 2 2 2" xfId="31115"/>
    <cellStyle name="Normal 130 3 2 3 2 2 2 3" xfId="49829"/>
    <cellStyle name="Normal 130 3 2 3 2 2 3" xfId="14498"/>
    <cellStyle name="Normal 130 3 2 3 2 2 3 2" xfId="34443"/>
    <cellStyle name="Normal 130 3 2 3 2 2 3 3" xfId="46039"/>
    <cellStyle name="Normal 130 3 2 3 2 2 4" xfId="27783"/>
    <cellStyle name="Normal 130 3 2 3 2 2 5" xfId="39611"/>
    <cellStyle name="Normal 130 3 2 3 2 3" xfId="9941"/>
    <cellStyle name="Normal 130 3 2 3 2 3 2" xfId="20174"/>
    <cellStyle name="Normal 130 3 2 3 2 3 2 2" xfId="51711"/>
    <cellStyle name="Normal 130 3 2 3 2 3 3" xfId="29451"/>
    <cellStyle name="Normal 130 3 2 3 2 3 4" xfId="41493"/>
    <cellStyle name="Normal 130 3 2 3 2 4" xfId="12718"/>
    <cellStyle name="Normal 130 3 2 3 2 4 2" xfId="22946"/>
    <cellStyle name="Normal 130 3 2 3 2 4 2 2" xfId="54483"/>
    <cellStyle name="Normal 130 3 2 3 2 4 3" xfId="32779"/>
    <cellStyle name="Normal 130 3 2 3 2 4 4" xfId="44265"/>
    <cellStyle name="Normal 130 3 2 3 2 5" xfId="15722"/>
    <cellStyle name="Normal 130 3 2 3 2 5 2" xfId="47261"/>
    <cellStyle name="Normal 130 3 2 3 2 6" xfId="26119"/>
    <cellStyle name="Normal 130 3 2 3 2 7" xfId="37057"/>
    <cellStyle name="Normal 130 3 2 3 3" xfId="6157"/>
    <cellStyle name="Normal 130 3 2 3 3 2" xfId="10865"/>
    <cellStyle name="Normal 130 3 2 3 3 2 2" xfId="21098"/>
    <cellStyle name="Normal 130 3 2 3 3 2 2 2" xfId="52635"/>
    <cellStyle name="Normal 130 3 2 3 3 2 3" xfId="30283"/>
    <cellStyle name="Normal 130 3 2 3 3 2 4" xfId="42417"/>
    <cellStyle name="Normal 130 3 2 3 3 3" xfId="13642"/>
    <cellStyle name="Normal 130 3 2 3 3 3 2" xfId="23870"/>
    <cellStyle name="Normal 130 3 2 3 3 3 2 2" xfId="55407"/>
    <cellStyle name="Normal 130 3 2 3 3 3 3" xfId="33611"/>
    <cellStyle name="Normal 130 3 2 3 3 3 4" xfId="45189"/>
    <cellStyle name="Normal 130 3 2 3 3 4" xfId="16646"/>
    <cellStyle name="Normal 130 3 2 3 3 4 2" xfId="48185"/>
    <cellStyle name="Normal 130 3 2 3 3 5" xfId="26951"/>
    <cellStyle name="Normal 130 3 2 3 3 6" xfId="37981"/>
    <cellStyle name="Normal 130 3 2 3 4" xfId="7202"/>
    <cellStyle name="Normal 130 3 2 3 4 2" xfId="17459"/>
    <cellStyle name="Normal 130 3 2 3 4 2 2" xfId="48996"/>
    <cellStyle name="Normal 130 3 2 3 4 3" xfId="28619"/>
    <cellStyle name="Normal 130 3 2 3 4 4" xfId="38779"/>
    <cellStyle name="Normal 130 3 2 3 5" xfId="9017"/>
    <cellStyle name="Normal 130 3 2 3 5 2" xfId="19250"/>
    <cellStyle name="Normal 130 3 2 3 5 2 2" xfId="50787"/>
    <cellStyle name="Normal 130 3 2 3 5 3" xfId="31947"/>
    <cellStyle name="Normal 130 3 2 3 5 4" xfId="40569"/>
    <cellStyle name="Normal 130 3 2 3 6" xfId="11794"/>
    <cellStyle name="Normal 130 3 2 3 6 2" xfId="22022"/>
    <cellStyle name="Normal 130 3 2 3 6 2 2" xfId="53559"/>
    <cellStyle name="Normal 130 3 2 3 6 3" xfId="43341"/>
    <cellStyle name="Normal 130 3 2 3 7" xfId="14787"/>
    <cellStyle name="Normal 130 3 2 3 7 2" xfId="46326"/>
    <cellStyle name="Normal 130 3 2 3 8" xfId="25287"/>
    <cellStyle name="Normal 130 3 2 3 9" xfId="36133"/>
    <cellStyle name="Normal 130 3 2 4" xfId="4765"/>
    <cellStyle name="Normal 130 3 2 4 2" xfId="7636"/>
    <cellStyle name="Normal 130 3 2 4 2 2" xfId="17876"/>
    <cellStyle name="Normal 130 3 2 4 2 2 2" xfId="30699"/>
    <cellStyle name="Normal 130 3 2 4 2 2 3" xfId="49413"/>
    <cellStyle name="Normal 130 3 2 4 2 3" xfId="24314"/>
    <cellStyle name="Normal 130 3 2 4 2 3 2" xfId="34027"/>
    <cellStyle name="Normal 130 3 2 4 2 3 3" xfId="55847"/>
    <cellStyle name="Normal 130 3 2 4 2 4" xfId="27367"/>
    <cellStyle name="Normal 130 3 2 4 2 5" xfId="39195"/>
    <cellStyle name="Normal 130 3 2 4 3" xfId="9479"/>
    <cellStyle name="Normal 130 3 2 4 3 2" xfId="19712"/>
    <cellStyle name="Normal 130 3 2 4 3 2 2" xfId="51249"/>
    <cellStyle name="Normal 130 3 2 4 3 3" xfId="29035"/>
    <cellStyle name="Normal 130 3 2 4 3 4" xfId="41031"/>
    <cellStyle name="Normal 130 3 2 4 4" xfId="12256"/>
    <cellStyle name="Normal 130 3 2 4 4 2" xfId="22484"/>
    <cellStyle name="Normal 130 3 2 4 4 2 2" xfId="54021"/>
    <cellStyle name="Normal 130 3 2 4 4 3" xfId="32363"/>
    <cellStyle name="Normal 130 3 2 4 4 4" xfId="43803"/>
    <cellStyle name="Normal 130 3 2 4 5" xfId="15259"/>
    <cellStyle name="Normal 130 3 2 4 5 2" xfId="46798"/>
    <cellStyle name="Normal 130 3 2 4 6" xfId="25703"/>
    <cellStyle name="Normal 130 3 2 4 7" xfId="36595"/>
    <cellStyle name="Normal 130 3 2 5" xfId="5693"/>
    <cellStyle name="Normal 130 3 2 5 2" xfId="10403"/>
    <cellStyle name="Normal 130 3 2 5 2 2" xfId="20636"/>
    <cellStyle name="Normal 130 3 2 5 2 2 2" xfId="52173"/>
    <cellStyle name="Normal 130 3 2 5 2 3" xfId="29867"/>
    <cellStyle name="Normal 130 3 2 5 2 4" xfId="41955"/>
    <cellStyle name="Normal 130 3 2 5 3" xfId="13180"/>
    <cellStyle name="Normal 130 3 2 5 3 2" xfId="23408"/>
    <cellStyle name="Normal 130 3 2 5 3 2 2" xfId="54945"/>
    <cellStyle name="Normal 130 3 2 5 3 3" xfId="33195"/>
    <cellStyle name="Normal 130 3 2 5 3 4" xfId="44727"/>
    <cellStyle name="Normal 130 3 2 5 4" xfId="16184"/>
    <cellStyle name="Normal 130 3 2 5 4 2" xfId="47723"/>
    <cellStyle name="Normal 130 3 2 5 5" xfId="26535"/>
    <cellStyle name="Normal 130 3 2 5 6" xfId="37519"/>
    <cellStyle name="Normal 130 3 2 6" xfId="6567"/>
    <cellStyle name="Normal 130 3 2 6 2" xfId="17033"/>
    <cellStyle name="Normal 130 3 2 6 2 2" xfId="48571"/>
    <cellStyle name="Normal 130 3 2 6 3" xfId="28201"/>
    <cellStyle name="Normal 130 3 2 6 4" xfId="38363"/>
    <cellStyle name="Normal 130 3 2 7" xfId="8552"/>
    <cellStyle name="Normal 130 3 2 7 2" xfId="18788"/>
    <cellStyle name="Normal 130 3 2 7 2 2" xfId="50325"/>
    <cellStyle name="Normal 130 3 2 7 3" xfId="31531"/>
    <cellStyle name="Normal 130 3 2 7 4" xfId="40107"/>
    <cellStyle name="Normal 130 3 2 8" xfId="11332"/>
    <cellStyle name="Normal 130 3 2 8 2" xfId="21560"/>
    <cellStyle name="Normal 130 3 2 8 2 2" xfId="53097"/>
    <cellStyle name="Normal 130 3 2 8 3" xfId="42879"/>
    <cellStyle name="Normal 130 3 2 9" xfId="14196"/>
    <cellStyle name="Normal 130 3 2 9 2" xfId="45740"/>
    <cellStyle name="Normal 130 3 3" xfId="1439"/>
    <cellStyle name="Normal 130 3 3 10" xfId="35673"/>
    <cellStyle name="Normal 130 3 3 2" xfId="4169"/>
    <cellStyle name="Normal 130 3 3 2 2" xfId="5231"/>
    <cellStyle name="Normal 130 3 3 2 2 2" xfId="8261"/>
    <cellStyle name="Normal 130 3 3 2 2 2 2" xfId="18499"/>
    <cellStyle name="Normal 130 3 3 2 2 2 2 2" xfId="31322"/>
    <cellStyle name="Normal 130 3 3 2 2 2 2 3" xfId="50036"/>
    <cellStyle name="Normal 130 3 3 2 2 2 3" xfId="24453"/>
    <cellStyle name="Normal 130 3 3 2 2 2 3 2" xfId="34650"/>
    <cellStyle name="Normal 130 3 3 2 2 2 3 3" xfId="55985"/>
    <cellStyle name="Normal 130 3 3 2 2 2 4" xfId="27990"/>
    <cellStyle name="Normal 130 3 3 2 2 2 5" xfId="39818"/>
    <cellStyle name="Normal 130 3 3 2 2 3" xfId="9943"/>
    <cellStyle name="Normal 130 3 3 2 2 3 2" xfId="20176"/>
    <cellStyle name="Normal 130 3 3 2 2 3 2 2" xfId="51713"/>
    <cellStyle name="Normal 130 3 3 2 2 3 3" xfId="29658"/>
    <cellStyle name="Normal 130 3 3 2 2 3 4" xfId="41495"/>
    <cellStyle name="Normal 130 3 3 2 2 4" xfId="12720"/>
    <cellStyle name="Normal 130 3 3 2 2 4 2" xfId="22948"/>
    <cellStyle name="Normal 130 3 3 2 2 4 2 2" xfId="54485"/>
    <cellStyle name="Normal 130 3 3 2 2 4 3" xfId="32986"/>
    <cellStyle name="Normal 130 3 3 2 2 4 4" xfId="44267"/>
    <cellStyle name="Normal 130 3 3 2 2 5" xfId="15724"/>
    <cellStyle name="Normal 130 3 3 2 2 5 2" xfId="47263"/>
    <cellStyle name="Normal 130 3 3 2 2 6" xfId="26326"/>
    <cellStyle name="Normal 130 3 3 2 2 7" xfId="37059"/>
    <cellStyle name="Normal 130 3 3 2 3" xfId="6159"/>
    <cellStyle name="Normal 130 3 3 2 3 2" xfId="10867"/>
    <cellStyle name="Normal 130 3 3 2 3 2 2" xfId="21100"/>
    <cellStyle name="Normal 130 3 3 2 3 2 2 2" xfId="52637"/>
    <cellStyle name="Normal 130 3 3 2 3 2 3" xfId="30490"/>
    <cellStyle name="Normal 130 3 3 2 3 2 4" xfId="42419"/>
    <cellStyle name="Normal 130 3 3 2 3 3" xfId="13644"/>
    <cellStyle name="Normal 130 3 3 2 3 3 2" xfId="23872"/>
    <cellStyle name="Normal 130 3 3 2 3 3 2 2" xfId="55409"/>
    <cellStyle name="Normal 130 3 3 2 3 3 3" xfId="33818"/>
    <cellStyle name="Normal 130 3 3 2 3 3 4" xfId="45191"/>
    <cellStyle name="Normal 130 3 3 2 3 4" xfId="16648"/>
    <cellStyle name="Normal 130 3 3 2 3 4 2" xfId="48187"/>
    <cellStyle name="Normal 130 3 3 2 3 5" xfId="27158"/>
    <cellStyle name="Normal 130 3 3 2 3 6" xfId="37983"/>
    <cellStyle name="Normal 130 3 3 2 4" xfId="7422"/>
    <cellStyle name="Normal 130 3 3 2 4 2" xfId="17667"/>
    <cellStyle name="Normal 130 3 3 2 4 2 2" xfId="49204"/>
    <cellStyle name="Normal 130 3 3 2 4 3" xfId="28826"/>
    <cellStyle name="Normal 130 3 3 2 4 4" xfId="38986"/>
    <cellStyle name="Normal 130 3 3 2 5" xfId="9019"/>
    <cellStyle name="Normal 130 3 3 2 5 2" xfId="19252"/>
    <cellStyle name="Normal 130 3 3 2 5 2 2" xfId="50789"/>
    <cellStyle name="Normal 130 3 3 2 5 3" xfId="32154"/>
    <cellStyle name="Normal 130 3 3 2 5 4" xfId="40571"/>
    <cellStyle name="Normal 130 3 3 2 6" xfId="11796"/>
    <cellStyle name="Normal 130 3 3 2 6 2" xfId="22024"/>
    <cellStyle name="Normal 130 3 3 2 6 2 2" xfId="53561"/>
    <cellStyle name="Normal 130 3 3 2 6 3" xfId="43343"/>
    <cellStyle name="Normal 130 3 3 2 7" xfId="14789"/>
    <cellStyle name="Normal 130 3 3 2 7 2" xfId="46328"/>
    <cellStyle name="Normal 130 3 3 2 8" xfId="25494"/>
    <cellStyle name="Normal 130 3 3 2 9" xfId="36135"/>
    <cellStyle name="Normal 130 3 3 3" xfId="4767"/>
    <cellStyle name="Normal 130 3 3 3 2" xfId="7845"/>
    <cellStyle name="Normal 130 3 3 3 2 2" xfId="18083"/>
    <cellStyle name="Normal 130 3 3 3 2 2 2" xfId="30906"/>
    <cellStyle name="Normal 130 3 3 3 2 2 3" xfId="49620"/>
    <cellStyle name="Normal 130 3 3 3 2 3" xfId="14479"/>
    <cellStyle name="Normal 130 3 3 3 2 3 2" xfId="34234"/>
    <cellStyle name="Normal 130 3 3 3 2 3 3" xfId="46022"/>
    <cellStyle name="Normal 130 3 3 3 2 4" xfId="27574"/>
    <cellStyle name="Normal 130 3 3 3 2 5" xfId="39402"/>
    <cellStyle name="Normal 130 3 3 3 3" xfId="9481"/>
    <cellStyle name="Normal 130 3 3 3 3 2" xfId="19714"/>
    <cellStyle name="Normal 130 3 3 3 3 2 2" xfId="51251"/>
    <cellStyle name="Normal 130 3 3 3 3 3" xfId="29242"/>
    <cellStyle name="Normal 130 3 3 3 3 4" xfId="41033"/>
    <cellStyle name="Normal 130 3 3 3 4" xfId="12258"/>
    <cellStyle name="Normal 130 3 3 3 4 2" xfId="22486"/>
    <cellStyle name="Normal 130 3 3 3 4 2 2" xfId="54023"/>
    <cellStyle name="Normal 130 3 3 3 4 3" xfId="32570"/>
    <cellStyle name="Normal 130 3 3 3 4 4" xfId="43805"/>
    <cellStyle name="Normal 130 3 3 3 5" xfId="15261"/>
    <cellStyle name="Normal 130 3 3 3 5 2" xfId="46800"/>
    <cellStyle name="Normal 130 3 3 3 6" xfId="25910"/>
    <cellStyle name="Normal 130 3 3 3 7" xfId="36597"/>
    <cellStyle name="Normal 130 3 3 4" xfId="5695"/>
    <cellStyle name="Normal 130 3 3 4 2" xfId="10405"/>
    <cellStyle name="Normal 130 3 3 4 2 2" xfId="20638"/>
    <cellStyle name="Normal 130 3 3 4 2 2 2" xfId="52175"/>
    <cellStyle name="Normal 130 3 3 4 2 3" xfId="30074"/>
    <cellStyle name="Normal 130 3 3 4 2 4" xfId="41957"/>
    <cellStyle name="Normal 130 3 3 4 3" xfId="13182"/>
    <cellStyle name="Normal 130 3 3 4 3 2" xfId="23410"/>
    <cellStyle name="Normal 130 3 3 4 3 2 2" xfId="54947"/>
    <cellStyle name="Normal 130 3 3 4 3 3" xfId="33402"/>
    <cellStyle name="Normal 130 3 3 4 3 4" xfId="44729"/>
    <cellStyle name="Normal 130 3 3 4 4" xfId="16186"/>
    <cellStyle name="Normal 130 3 3 4 4 2" xfId="47725"/>
    <cellStyle name="Normal 130 3 3 4 5" xfId="26742"/>
    <cellStyle name="Normal 130 3 3 4 6" xfId="37521"/>
    <cellStyle name="Normal 130 3 3 5" xfId="6888"/>
    <cellStyle name="Normal 130 3 3 5 2" xfId="17245"/>
    <cellStyle name="Normal 130 3 3 5 2 2" xfId="48782"/>
    <cellStyle name="Normal 130 3 3 5 3" xfId="28408"/>
    <cellStyle name="Normal 130 3 3 5 4" xfId="38570"/>
    <cellStyle name="Normal 130 3 3 6" xfId="8554"/>
    <cellStyle name="Normal 130 3 3 6 2" xfId="18790"/>
    <cellStyle name="Normal 130 3 3 6 2 2" xfId="50327"/>
    <cellStyle name="Normal 130 3 3 6 3" xfId="31738"/>
    <cellStyle name="Normal 130 3 3 6 4" xfId="40109"/>
    <cellStyle name="Normal 130 3 3 7" xfId="11334"/>
    <cellStyle name="Normal 130 3 3 7 2" xfId="21562"/>
    <cellStyle name="Normal 130 3 3 7 2 2" xfId="53099"/>
    <cellStyle name="Normal 130 3 3 7 3" xfId="42881"/>
    <cellStyle name="Normal 130 3 3 8" xfId="14198"/>
    <cellStyle name="Normal 130 3 3 8 2" xfId="45742"/>
    <cellStyle name="Normal 130 3 3 9" xfId="25078"/>
    <cellStyle name="Normal 130 3 4" xfId="4166"/>
    <cellStyle name="Normal 130 3 4 2" xfId="5228"/>
    <cellStyle name="Normal 130 3 4 2 2" xfId="8053"/>
    <cellStyle name="Normal 130 3 4 2 2 2" xfId="18291"/>
    <cellStyle name="Normal 130 3 4 2 2 2 2" xfId="31114"/>
    <cellStyle name="Normal 130 3 4 2 2 2 3" xfId="49828"/>
    <cellStyle name="Normal 130 3 4 2 2 3" xfId="24216"/>
    <cellStyle name="Normal 130 3 4 2 2 3 2" xfId="34442"/>
    <cellStyle name="Normal 130 3 4 2 2 3 3" xfId="55752"/>
    <cellStyle name="Normal 130 3 4 2 2 4" xfId="27782"/>
    <cellStyle name="Normal 130 3 4 2 2 5" xfId="39610"/>
    <cellStyle name="Normal 130 3 4 2 3" xfId="9940"/>
    <cellStyle name="Normal 130 3 4 2 3 2" xfId="20173"/>
    <cellStyle name="Normal 130 3 4 2 3 2 2" xfId="51710"/>
    <cellStyle name="Normal 130 3 4 2 3 3" xfId="29450"/>
    <cellStyle name="Normal 130 3 4 2 3 4" xfId="41492"/>
    <cellStyle name="Normal 130 3 4 2 4" xfId="12717"/>
    <cellStyle name="Normal 130 3 4 2 4 2" xfId="22945"/>
    <cellStyle name="Normal 130 3 4 2 4 2 2" xfId="54482"/>
    <cellStyle name="Normal 130 3 4 2 4 3" xfId="32778"/>
    <cellStyle name="Normal 130 3 4 2 4 4" xfId="44264"/>
    <cellStyle name="Normal 130 3 4 2 5" xfId="15721"/>
    <cellStyle name="Normal 130 3 4 2 5 2" xfId="47260"/>
    <cellStyle name="Normal 130 3 4 2 6" xfId="26118"/>
    <cellStyle name="Normal 130 3 4 2 7" xfId="37056"/>
    <cellStyle name="Normal 130 3 4 3" xfId="6156"/>
    <cellStyle name="Normal 130 3 4 3 2" xfId="10864"/>
    <cellStyle name="Normal 130 3 4 3 2 2" xfId="21097"/>
    <cellStyle name="Normal 130 3 4 3 2 2 2" xfId="52634"/>
    <cellStyle name="Normal 130 3 4 3 2 3" xfId="30282"/>
    <cellStyle name="Normal 130 3 4 3 2 4" xfId="42416"/>
    <cellStyle name="Normal 130 3 4 3 3" xfId="13641"/>
    <cellStyle name="Normal 130 3 4 3 3 2" xfId="23869"/>
    <cellStyle name="Normal 130 3 4 3 3 2 2" xfId="55406"/>
    <cellStyle name="Normal 130 3 4 3 3 3" xfId="33610"/>
    <cellStyle name="Normal 130 3 4 3 3 4" xfId="45188"/>
    <cellStyle name="Normal 130 3 4 3 4" xfId="16645"/>
    <cellStyle name="Normal 130 3 4 3 4 2" xfId="48184"/>
    <cellStyle name="Normal 130 3 4 3 5" xfId="26950"/>
    <cellStyle name="Normal 130 3 4 3 6" xfId="37980"/>
    <cellStyle name="Normal 130 3 4 4" xfId="7201"/>
    <cellStyle name="Normal 130 3 4 4 2" xfId="17458"/>
    <cellStyle name="Normal 130 3 4 4 2 2" xfId="48995"/>
    <cellStyle name="Normal 130 3 4 4 3" xfId="28618"/>
    <cellStyle name="Normal 130 3 4 4 4" xfId="38778"/>
    <cellStyle name="Normal 130 3 4 5" xfId="9016"/>
    <cellStyle name="Normal 130 3 4 5 2" xfId="19249"/>
    <cellStyle name="Normal 130 3 4 5 2 2" xfId="50786"/>
    <cellStyle name="Normal 130 3 4 5 3" xfId="31946"/>
    <cellStyle name="Normal 130 3 4 5 4" xfId="40568"/>
    <cellStyle name="Normal 130 3 4 6" xfId="11793"/>
    <cellStyle name="Normal 130 3 4 6 2" xfId="22021"/>
    <cellStyle name="Normal 130 3 4 6 2 2" xfId="53558"/>
    <cellStyle name="Normal 130 3 4 6 3" xfId="43340"/>
    <cellStyle name="Normal 130 3 4 7" xfId="14786"/>
    <cellStyle name="Normal 130 3 4 7 2" xfId="46325"/>
    <cellStyle name="Normal 130 3 4 8" xfId="25286"/>
    <cellStyle name="Normal 130 3 4 9" xfId="36132"/>
    <cellStyle name="Normal 130 3 5" xfId="4764"/>
    <cellStyle name="Normal 130 3 5 2" xfId="7635"/>
    <cellStyle name="Normal 130 3 5 2 2" xfId="17875"/>
    <cellStyle name="Normal 130 3 5 2 2 2" xfId="30698"/>
    <cellStyle name="Normal 130 3 5 2 2 3" xfId="49412"/>
    <cellStyle name="Normal 130 3 5 2 3" xfId="24565"/>
    <cellStyle name="Normal 130 3 5 2 3 2" xfId="34026"/>
    <cellStyle name="Normal 130 3 5 2 3 3" xfId="56094"/>
    <cellStyle name="Normal 130 3 5 2 4" xfId="27366"/>
    <cellStyle name="Normal 130 3 5 2 5" xfId="39194"/>
    <cellStyle name="Normal 130 3 5 3" xfId="9478"/>
    <cellStyle name="Normal 130 3 5 3 2" xfId="19711"/>
    <cellStyle name="Normal 130 3 5 3 2 2" xfId="51248"/>
    <cellStyle name="Normal 130 3 5 3 3" xfId="29034"/>
    <cellStyle name="Normal 130 3 5 3 4" xfId="41030"/>
    <cellStyle name="Normal 130 3 5 4" xfId="12255"/>
    <cellStyle name="Normal 130 3 5 4 2" xfId="22483"/>
    <cellStyle name="Normal 130 3 5 4 2 2" xfId="54020"/>
    <cellStyle name="Normal 130 3 5 4 3" xfId="32362"/>
    <cellStyle name="Normal 130 3 5 4 4" xfId="43802"/>
    <cellStyle name="Normal 130 3 5 5" xfId="15258"/>
    <cellStyle name="Normal 130 3 5 5 2" xfId="46797"/>
    <cellStyle name="Normal 130 3 5 6" xfId="25702"/>
    <cellStyle name="Normal 130 3 5 7" xfId="36594"/>
    <cellStyle name="Normal 130 3 6" xfId="5692"/>
    <cellStyle name="Normal 130 3 6 2" xfId="10402"/>
    <cellStyle name="Normal 130 3 6 2 2" xfId="20635"/>
    <cellStyle name="Normal 130 3 6 2 2 2" xfId="52172"/>
    <cellStyle name="Normal 130 3 6 2 3" xfId="29866"/>
    <cellStyle name="Normal 130 3 6 2 4" xfId="41954"/>
    <cellStyle name="Normal 130 3 6 3" xfId="13179"/>
    <cellStyle name="Normal 130 3 6 3 2" xfId="23407"/>
    <cellStyle name="Normal 130 3 6 3 2 2" xfId="54944"/>
    <cellStyle name="Normal 130 3 6 3 3" xfId="33194"/>
    <cellStyle name="Normal 130 3 6 3 4" xfId="44726"/>
    <cellStyle name="Normal 130 3 6 4" xfId="16183"/>
    <cellStyle name="Normal 130 3 6 4 2" xfId="47722"/>
    <cellStyle name="Normal 130 3 6 5" xfId="26534"/>
    <cellStyle name="Normal 130 3 6 6" xfId="37518"/>
    <cellStyle name="Normal 130 3 7" xfId="6566"/>
    <cellStyle name="Normal 130 3 7 2" xfId="17032"/>
    <cellStyle name="Normal 130 3 7 2 2" xfId="48570"/>
    <cellStyle name="Normal 130 3 7 3" xfId="28200"/>
    <cellStyle name="Normal 130 3 7 4" xfId="38362"/>
    <cellStyle name="Normal 130 3 8" xfId="8551"/>
    <cellStyle name="Normal 130 3 8 2" xfId="18787"/>
    <cellStyle name="Normal 130 3 8 2 2" xfId="50324"/>
    <cellStyle name="Normal 130 3 8 3" xfId="31530"/>
    <cellStyle name="Normal 130 3 8 4" xfId="40106"/>
    <cellStyle name="Normal 130 3 9" xfId="11331"/>
    <cellStyle name="Normal 130 3 9 2" xfId="21559"/>
    <cellStyle name="Normal 130 3 9 2 2" xfId="53096"/>
    <cellStyle name="Normal 130 3 9 3" xfId="42878"/>
    <cellStyle name="Normal 130 4" xfId="1440"/>
    <cellStyle name="Normal 130 4 10" xfId="24871"/>
    <cellStyle name="Normal 130 4 11" xfId="35674"/>
    <cellStyle name="Normal 130 4 2" xfId="1441"/>
    <cellStyle name="Normal 130 4 2 10" xfId="35675"/>
    <cellStyle name="Normal 130 4 2 2" xfId="4171"/>
    <cellStyle name="Normal 130 4 2 2 2" xfId="5233"/>
    <cellStyle name="Normal 130 4 2 2 2 2" xfId="8263"/>
    <cellStyle name="Normal 130 4 2 2 2 2 2" xfId="18501"/>
    <cellStyle name="Normal 130 4 2 2 2 2 2 2" xfId="31324"/>
    <cellStyle name="Normal 130 4 2 2 2 2 2 3" xfId="50038"/>
    <cellStyle name="Normal 130 4 2 2 2 2 3" xfId="14561"/>
    <cellStyle name="Normal 130 4 2 2 2 2 3 2" xfId="34652"/>
    <cellStyle name="Normal 130 4 2 2 2 2 3 3" xfId="46100"/>
    <cellStyle name="Normal 130 4 2 2 2 2 4" xfId="27992"/>
    <cellStyle name="Normal 130 4 2 2 2 2 5" xfId="39820"/>
    <cellStyle name="Normal 130 4 2 2 2 3" xfId="9945"/>
    <cellStyle name="Normal 130 4 2 2 2 3 2" xfId="20178"/>
    <cellStyle name="Normal 130 4 2 2 2 3 2 2" xfId="51715"/>
    <cellStyle name="Normal 130 4 2 2 2 3 3" xfId="29660"/>
    <cellStyle name="Normal 130 4 2 2 2 3 4" xfId="41497"/>
    <cellStyle name="Normal 130 4 2 2 2 4" xfId="12722"/>
    <cellStyle name="Normal 130 4 2 2 2 4 2" xfId="22950"/>
    <cellStyle name="Normal 130 4 2 2 2 4 2 2" xfId="54487"/>
    <cellStyle name="Normal 130 4 2 2 2 4 3" xfId="32988"/>
    <cellStyle name="Normal 130 4 2 2 2 4 4" xfId="44269"/>
    <cellStyle name="Normal 130 4 2 2 2 5" xfId="15726"/>
    <cellStyle name="Normal 130 4 2 2 2 5 2" xfId="47265"/>
    <cellStyle name="Normal 130 4 2 2 2 6" xfId="26328"/>
    <cellStyle name="Normal 130 4 2 2 2 7" xfId="37061"/>
    <cellStyle name="Normal 130 4 2 2 3" xfId="6161"/>
    <cellStyle name="Normal 130 4 2 2 3 2" xfId="10869"/>
    <cellStyle name="Normal 130 4 2 2 3 2 2" xfId="21102"/>
    <cellStyle name="Normal 130 4 2 2 3 2 2 2" xfId="52639"/>
    <cellStyle name="Normal 130 4 2 2 3 2 3" xfId="30492"/>
    <cellStyle name="Normal 130 4 2 2 3 2 4" xfId="42421"/>
    <cellStyle name="Normal 130 4 2 2 3 3" xfId="13646"/>
    <cellStyle name="Normal 130 4 2 2 3 3 2" xfId="23874"/>
    <cellStyle name="Normal 130 4 2 2 3 3 2 2" xfId="55411"/>
    <cellStyle name="Normal 130 4 2 2 3 3 3" xfId="33820"/>
    <cellStyle name="Normal 130 4 2 2 3 3 4" xfId="45193"/>
    <cellStyle name="Normal 130 4 2 2 3 4" xfId="16650"/>
    <cellStyle name="Normal 130 4 2 2 3 4 2" xfId="48189"/>
    <cellStyle name="Normal 130 4 2 2 3 5" xfId="27160"/>
    <cellStyle name="Normal 130 4 2 2 3 6" xfId="37985"/>
    <cellStyle name="Normal 130 4 2 2 4" xfId="7424"/>
    <cellStyle name="Normal 130 4 2 2 4 2" xfId="17669"/>
    <cellStyle name="Normal 130 4 2 2 4 2 2" xfId="49206"/>
    <cellStyle name="Normal 130 4 2 2 4 3" xfId="28828"/>
    <cellStyle name="Normal 130 4 2 2 4 4" xfId="38988"/>
    <cellStyle name="Normal 130 4 2 2 5" xfId="9021"/>
    <cellStyle name="Normal 130 4 2 2 5 2" xfId="19254"/>
    <cellStyle name="Normal 130 4 2 2 5 2 2" xfId="50791"/>
    <cellStyle name="Normal 130 4 2 2 5 3" xfId="32156"/>
    <cellStyle name="Normal 130 4 2 2 5 4" xfId="40573"/>
    <cellStyle name="Normal 130 4 2 2 6" xfId="11798"/>
    <cellStyle name="Normal 130 4 2 2 6 2" xfId="22026"/>
    <cellStyle name="Normal 130 4 2 2 6 2 2" xfId="53563"/>
    <cellStyle name="Normal 130 4 2 2 6 3" xfId="43345"/>
    <cellStyle name="Normal 130 4 2 2 7" xfId="14791"/>
    <cellStyle name="Normal 130 4 2 2 7 2" xfId="46330"/>
    <cellStyle name="Normal 130 4 2 2 8" xfId="25496"/>
    <cellStyle name="Normal 130 4 2 2 9" xfId="36137"/>
    <cellStyle name="Normal 130 4 2 3" xfId="4769"/>
    <cellStyle name="Normal 130 4 2 3 2" xfId="7847"/>
    <cellStyle name="Normal 130 4 2 3 2 2" xfId="18085"/>
    <cellStyle name="Normal 130 4 2 3 2 2 2" xfId="30908"/>
    <cellStyle name="Normal 130 4 2 3 2 2 3" xfId="49622"/>
    <cellStyle name="Normal 130 4 2 3 2 3" xfId="24574"/>
    <cellStyle name="Normal 130 4 2 3 2 3 2" xfId="34236"/>
    <cellStyle name="Normal 130 4 2 3 2 3 3" xfId="56103"/>
    <cellStyle name="Normal 130 4 2 3 2 4" xfId="27576"/>
    <cellStyle name="Normal 130 4 2 3 2 5" xfId="39404"/>
    <cellStyle name="Normal 130 4 2 3 3" xfId="9483"/>
    <cellStyle name="Normal 130 4 2 3 3 2" xfId="19716"/>
    <cellStyle name="Normal 130 4 2 3 3 2 2" xfId="51253"/>
    <cellStyle name="Normal 130 4 2 3 3 3" xfId="29244"/>
    <cellStyle name="Normal 130 4 2 3 3 4" xfId="41035"/>
    <cellStyle name="Normal 130 4 2 3 4" xfId="12260"/>
    <cellStyle name="Normal 130 4 2 3 4 2" xfId="22488"/>
    <cellStyle name="Normal 130 4 2 3 4 2 2" xfId="54025"/>
    <cellStyle name="Normal 130 4 2 3 4 3" xfId="32572"/>
    <cellStyle name="Normal 130 4 2 3 4 4" xfId="43807"/>
    <cellStyle name="Normal 130 4 2 3 5" xfId="15263"/>
    <cellStyle name="Normal 130 4 2 3 5 2" xfId="46802"/>
    <cellStyle name="Normal 130 4 2 3 6" xfId="25912"/>
    <cellStyle name="Normal 130 4 2 3 7" xfId="36599"/>
    <cellStyle name="Normal 130 4 2 4" xfId="5697"/>
    <cellStyle name="Normal 130 4 2 4 2" xfId="10407"/>
    <cellStyle name="Normal 130 4 2 4 2 2" xfId="20640"/>
    <cellStyle name="Normal 130 4 2 4 2 2 2" xfId="52177"/>
    <cellStyle name="Normal 130 4 2 4 2 3" xfId="30076"/>
    <cellStyle name="Normal 130 4 2 4 2 4" xfId="41959"/>
    <cellStyle name="Normal 130 4 2 4 3" xfId="13184"/>
    <cellStyle name="Normal 130 4 2 4 3 2" xfId="23412"/>
    <cellStyle name="Normal 130 4 2 4 3 2 2" xfId="54949"/>
    <cellStyle name="Normal 130 4 2 4 3 3" xfId="33404"/>
    <cellStyle name="Normal 130 4 2 4 3 4" xfId="44731"/>
    <cellStyle name="Normal 130 4 2 4 4" xfId="16188"/>
    <cellStyle name="Normal 130 4 2 4 4 2" xfId="47727"/>
    <cellStyle name="Normal 130 4 2 4 5" xfId="26744"/>
    <cellStyle name="Normal 130 4 2 4 6" xfId="37523"/>
    <cellStyle name="Normal 130 4 2 5" xfId="6890"/>
    <cellStyle name="Normal 130 4 2 5 2" xfId="17247"/>
    <cellStyle name="Normal 130 4 2 5 2 2" xfId="48784"/>
    <cellStyle name="Normal 130 4 2 5 3" xfId="28410"/>
    <cellStyle name="Normal 130 4 2 5 4" xfId="38572"/>
    <cellStyle name="Normal 130 4 2 6" xfId="8556"/>
    <cellStyle name="Normal 130 4 2 6 2" xfId="18792"/>
    <cellStyle name="Normal 130 4 2 6 2 2" xfId="50329"/>
    <cellStyle name="Normal 130 4 2 6 3" xfId="31740"/>
    <cellStyle name="Normal 130 4 2 6 4" xfId="40111"/>
    <cellStyle name="Normal 130 4 2 7" xfId="11336"/>
    <cellStyle name="Normal 130 4 2 7 2" xfId="21564"/>
    <cellStyle name="Normal 130 4 2 7 2 2" xfId="53101"/>
    <cellStyle name="Normal 130 4 2 7 3" xfId="42883"/>
    <cellStyle name="Normal 130 4 2 8" xfId="14200"/>
    <cellStyle name="Normal 130 4 2 8 2" xfId="45744"/>
    <cellStyle name="Normal 130 4 2 9" xfId="25080"/>
    <cellStyle name="Normal 130 4 3" xfId="4170"/>
    <cellStyle name="Normal 130 4 3 2" xfId="5232"/>
    <cellStyle name="Normal 130 4 3 2 2" xfId="8055"/>
    <cellStyle name="Normal 130 4 3 2 2 2" xfId="18293"/>
    <cellStyle name="Normal 130 4 3 2 2 2 2" xfId="31116"/>
    <cellStyle name="Normal 130 4 3 2 2 2 3" xfId="49830"/>
    <cellStyle name="Normal 130 4 3 2 2 3" xfId="14618"/>
    <cellStyle name="Normal 130 4 3 2 2 3 2" xfId="34444"/>
    <cellStyle name="Normal 130 4 3 2 2 3 3" xfId="46157"/>
    <cellStyle name="Normal 130 4 3 2 2 4" xfId="27784"/>
    <cellStyle name="Normal 130 4 3 2 2 5" xfId="39612"/>
    <cellStyle name="Normal 130 4 3 2 3" xfId="9944"/>
    <cellStyle name="Normal 130 4 3 2 3 2" xfId="20177"/>
    <cellStyle name="Normal 130 4 3 2 3 2 2" xfId="51714"/>
    <cellStyle name="Normal 130 4 3 2 3 3" xfId="29452"/>
    <cellStyle name="Normal 130 4 3 2 3 4" xfId="41496"/>
    <cellStyle name="Normal 130 4 3 2 4" xfId="12721"/>
    <cellStyle name="Normal 130 4 3 2 4 2" xfId="22949"/>
    <cellStyle name="Normal 130 4 3 2 4 2 2" xfId="54486"/>
    <cellStyle name="Normal 130 4 3 2 4 3" xfId="32780"/>
    <cellStyle name="Normal 130 4 3 2 4 4" xfId="44268"/>
    <cellStyle name="Normal 130 4 3 2 5" xfId="15725"/>
    <cellStyle name="Normal 130 4 3 2 5 2" xfId="47264"/>
    <cellStyle name="Normal 130 4 3 2 6" xfId="26120"/>
    <cellStyle name="Normal 130 4 3 2 7" xfId="37060"/>
    <cellStyle name="Normal 130 4 3 3" xfId="6160"/>
    <cellStyle name="Normal 130 4 3 3 2" xfId="10868"/>
    <cellStyle name="Normal 130 4 3 3 2 2" xfId="21101"/>
    <cellStyle name="Normal 130 4 3 3 2 2 2" xfId="52638"/>
    <cellStyle name="Normal 130 4 3 3 2 3" xfId="30284"/>
    <cellStyle name="Normal 130 4 3 3 2 4" xfId="42420"/>
    <cellStyle name="Normal 130 4 3 3 3" xfId="13645"/>
    <cellStyle name="Normal 130 4 3 3 3 2" xfId="23873"/>
    <cellStyle name="Normal 130 4 3 3 3 2 2" xfId="55410"/>
    <cellStyle name="Normal 130 4 3 3 3 3" xfId="33612"/>
    <cellStyle name="Normal 130 4 3 3 3 4" xfId="45192"/>
    <cellStyle name="Normal 130 4 3 3 4" xfId="16649"/>
    <cellStyle name="Normal 130 4 3 3 4 2" xfId="48188"/>
    <cellStyle name="Normal 130 4 3 3 5" xfId="26952"/>
    <cellStyle name="Normal 130 4 3 3 6" xfId="37984"/>
    <cellStyle name="Normal 130 4 3 4" xfId="7203"/>
    <cellStyle name="Normal 130 4 3 4 2" xfId="17460"/>
    <cellStyle name="Normal 130 4 3 4 2 2" xfId="48997"/>
    <cellStyle name="Normal 130 4 3 4 3" xfId="28620"/>
    <cellStyle name="Normal 130 4 3 4 4" xfId="38780"/>
    <cellStyle name="Normal 130 4 3 5" xfId="9020"/>
    <cellStyle name="Normal 130 4 3 5 2" xfId="19253"/>
    <cellStyle name="Normal 130 4 3 5 2 2" xfId="50790"/>
    <cellStyle name="Normal 130 4 3 5 3" xfId="31948"/>
    <cellStyle name="Normal 130 4 3 5 4" xfId="40572"/>
    <cellStyle name="Normal 130 4 3 6" xfId="11797"/>
    <cellStyle name="Normal 130 4 3 6 2" xfId="22025"/>
    <cellStyle name="Normal 130 4 3 6 2 2" xfId="53562"/>
    <cellStyle name="Normal 130 4 3 6 3" xfId="43344"/>
    <cellStyle name="Normal 130 4 3 7" xfId="14790"/>
    <cellStyle name="Normal 130 4 3 7 2" xfId="46329"/>
    <cellStyle name="Normal 130 4 3 8" xfId="25288"/>
    <cellStyle name="Normal 130 4 3 9" xfId="36136"/>
    <cellStyle name="Normal 130 4 4" xfId="4768"/>
    <cellStyle name="Normal 130 4 4 2" xfId="7637"/>
    <cellStyle name="Normal 130 4 4 2 2" xfId="17877"/>
    <cellStyle name="Normal 130 4 4 2 2 2" xfId="30700"/>
    <cellStyle name="Normal 130 4 4 2 2 3" xfId="49414"/>
    <cellStyle name="Normal 130 4 4 2 3" xfId="24618"/>
    <cellStyle name="Normal 130 4 4 2 3 2" xfId="34028"/>
    <cellStyle name="Normal 130 4 4 2 3 3" xfId="56145"/>
    <cellStyle name="Normal 130 4 4 2 4" xfId="27368"/>
    <cellStyle name="Normal 130 4 4 2 5" xfId="39196"/>
    <cellStyle name="Normal 130 4 4 3" xfId="9482"/>
    <cellStyle name="Normal 130 4 4 3 2" xfId="19715"/>
    <cellStyle name="Normal 130 4 4 3 2 2" xfId="51252"/>
    <cellStyle name="Normal 130 4 4 3 3" xfId="29036"/>
    <cellStyle name="Normal 130 4 4 3 4" xfId="41034"/>
    <cellStyle name="Normal 130 4 4 4" xfId="12259"/>
    <cellStyle name="Normal 130 4 4 4 2" xfId="22487"/>
    <cellStyle name="Normal 130 4 4 4 2 2" xfId="54024"/>
    <cellStyle name="Normal 130 4 4 4 3" xfId="32364"/>
    <cellStyle name="Normal 130 4 4 4 4" xfId="43806"/>
    <cellStyle name="Normal 130 4 4 5" xfId="15262"/>
    <cellStyle name="Normal 130 4 4 5 2" xfId="46801"/>
    <cellStyle name="Normal 130 4 4 6" xfId="25704"/>
    <cellStyle name="Normal 130 4 4 7" xfId="36598"/>
    <cellStyle name="Normal 130 4 5" xfId="5696"/>
    <cellStyle name="Normal 130 4 5 2" xfId="10406"/>
    <cellStyle name="Normal 130 4 5 2 2" xfId="20639"/>
    <cellStyle name="Normal 130 4 5 2 2 2" xfId="52176"/>
    <cellStyle name="Normal 130 4 5 2 3" xfId="29868"/>
    <cellStyle name="Normal 130 4 5 2 4" xfId="41958"/>
    <cellStyle name="Normal 130 4 5 3" xfId="13183"/>
    <cellStyle name="Normal 130 4 5 3 2" xfId="23411"/>
    <cellStyle name="Normal 130 4 5 3 2 2" xfId="54948"/>
    <cellStyle name="Normal 130 4 5 3 3" xfId="33196"/>
    <cellStyle name="Normal 130 4 5 3 4" xfId="44730"/>
    <cellStyle name="Normal 130 4 5 4" xfId="16187"/>
    <cellStyle name="Normal 130 4 5 4 2" xfId="47726"/>
    <cellStyle name="Normal 130 4 5 5" xfId="26536"/>
    <cellStyle name="Normal 130 4 5 6" xfId="37522"/>
    <cellStyle name="Normal 130 4 6" xfId="6568"/>
    <cellStyle name="Normal 130 4 6 2" xfId="17034"/>
    <cellStyle name="Normal 130 4 6 2 2" xfId="48572"/>
    <cellStyle name="Normal 130 4 6 3" xfId="28202"/>
    <cellStyle name="Normal 130 4 6 4" xfId="38364"/>
    <cellStyle name="Normal 130 4 7" xfId="8555"/>
    <cellStyle name="Normal 130 4 7 2" xfId="18791"/>
    <cellStyle name="Normal 130 4 7 2 2" xfId="50328"/>
    <cellStyle name="Normal 130 4 7 3" xfId="31532"/>
    <cellStyle name="Normal 130 4 7 4" xfId="40110"/>
    <cellStyle name="Normal 130 4 8" xfId="11335"/>
    <cellStyle name="Normal 130 4 8 2" xfId="21563"/>
    <cellStyle name="Normal 130 4 8 2 2" xfId="53100"/>
    <cellStyle name="Normal 130 4 8 3" xfId="42882"/>
    <cellStyle name="Normal 130 4 9" xfId="14199"/>
    <cellStyle name="Normal 130 4 9 2" xfId="45743"/>
    <cellStyle name="Normal 130 5" xfId="1442"/>
    <cellStyle name="Normal 130 5 10" xfId="35676"/>
    <cellStyle name="Normal 130 5 2" xfId="4172"/>
    <cellStyle name="Normal 130 5 2 2" xfId="5234"/>
    <cellStyle name="Normal 130 5 2 2 2" xfId="8256"/>
    <cellStyle name="Normal 130 5 2 2 2 2" xfId="18494"/>
    <cellStyle name="Normal 130 5 2 2 2 2 2" xfId="31317"/>
    <cellStyle name="Normal 130 5 2 2 2 2 3" xfId="50031"/>
    <cellStyle name="Normal 130 5 2 2 2 3" xfId="24300"/>
    <cellStyle name="Normal 130 5 2 2 2 3 2" xfId="34645"/>
    <cellStyle name="Normal 130 5 2 2 2 3 3" xfId="55834"/>
    <cellStyle name="Normal 130 5 2 2 2 4" xfId="27985"/>
    <cellStyle name="Normal 130 5 2 2 2 5" xfId="39813"/>
    <cellStyle name="Normal 130 5 2 2 3" xfId="9946"/>
    <cellStyle name="Normal 130 5 2 2 3 2" xfId="20179"/>
    <cellStyle name="Normal 130 5 2 2 3 2 2" xfId="51716"/>
    <cellStyle name="Normal 130 5 2 2 3 3" xfId="29653"/>
    <cellStyle name="Normal 130 5 2 2 3 4" xfId="41498"/>
    <cellStyle name="Normal 130 5 2 2 4" xfId="12723"/>
    <cellStyle name="Normal 130 5 2 2 4 2" xfId="22951"/>
    <cellStyle name="Normal 130 5 2 2 4 2 2" xfId="54488"/>
    <cellStyle name="Normal 130 5 2 2 4 3" xfId="32981"/>
    <cellStyle name="Normal 130 5 2 2 4 4" xfId="44270"/>
    <cellStyle name="Normal 130 5 2 2 5" xfId="15727"/>
    <cellStyle name="Normal 130 5 2 2 5 2" xfId="47266"/>
    <cellStyle name="Normal 130 5 2 2 6" xfId="26321"/>
    <cellStyle name="Normal 130 5 2 2 7" xfId="37062"/>
    <cellStyle name="Normal 130 5 2 3" xfId="6162"/>
    <cellStyle name="Normal 130 5 2 3 2" xfId="10870"/>
    <cellStyle name="Normal 130 5 2 3 2 2" xfId="21103"/>
    <cellStyle name="Normal 130 5 2 3 2 2 2" xfId="52640"/>
    <cellStyle name="Normal 130 5 2 3 2 3" xfId="30485"/>
    <cellStyle name="Normal 130 5 2 3 2 4" xfId="42422"/>
    <cellStyle name="Normal 130 5 2 3 3" xfId="13647"/>
    <cellStyle name="Normal 130 5 2 3 3 2" xfId="23875"/>
    <cellStyle name="Normal 130 5 2 3 3 2 2" xfId="55412"/>
    <cellStyle name="Normal 130 5 2 3 3 3" xfId="33813"/>
    <cellStyle name="Normal 130 5 2 3 3 4" xfId="45194"/>
    <cellStyle name="Normal 130 5 2 3 4" xfId="16651"/>
    <cellStyle name="Normal 130 5 2 3 4 2" xfId="48190"/>
    <cellStyle name="Normal 130 5 2 3 5" xfId="27153"/>
    <cellStyle name="Normal 130 5 2 3 6" xfId="37986"/>
    <cellStyle name="Normal 130 5 2 4" xfId="7417"/>
    <cellStyle name="Normal 130 5 2 4 2" xfId="17662"/>
    <cellStyle name="Normal 130 5 2 4 2 2" xfId="49199"/>
    <cellStyle name="Normal 130 5 2 4 3" xfId="28821"/>
    <cellStyle name="Normal 130 5 2 4 4" xfId="38981"/>
    <cellStyle name="Normal 130 5 2 5" xfId="9022"/>
    <cellStyle name="Normal 130 5 2 5 2" xfId="19255"/>
    <cellStyle name="Normal 130 5 2 5 2 2" xfId="50792"/>
    <cellStyle name="Normal 130 5 2 5 3" xfId="32149"/>
    <cellStyle name="Normal 130 5 2 5 4" xfId="40574"/>
    <cellStyle name="Normal 130 5 2 6" xfId="11799"/>
    <cellStyle name="Normal 130 5 2 6 2" xfId="22027"/>
    <cellStyle name="Normal 130 5 2 6 2 2" xfId="53564"/>
    <cellStyle name="Normal 130 5 2 6 3" xfId="43346"/>
    <cellStyle name="Normal 130 5 2 7" xfId="14792"/>
    <cellStyle name="Normal 130 5 2 7 2" xfId="46331"/>
    <cellStyle name="Normal 130 5 2 8" xfId="25489"/>
    <cellStyle name="Normal 130 5 2 9" xfId="36138"/>
    <cellStyle name="Normal 130 5 3" xfId="4770"/>
    <cellStyle name="Normal 130 5 3 2" xfId="7840"/>
    <cellStyle name="Normal 130 5 3 2 2" xfId="18078"/>
    <cellStyle name="Normal 130 5 3 2 2 2" xfId="30901"/>
    <cellStyle name="Normal 130 5 3 2 2 3" xfId="49615"/>
    <cellStyle name="Normal 130 5 3 2 3" xfId="24713"/>
    <cellStyle name="Normal 130 5 3 2 3 2" xfId="34229"/>
    <cellStyle name="Normal 130 5 3 2 3 3" xfId="56240"/>
    <cellStyle name="Normal 130 5 3 2 4" xfId="27569"/>
    <cellStyle name="Normal 130 5 3 2 5" xfId="39397"/>
    <cellStyle name="Normal 130 5 3 3" xfId="9484"/>
    <cellStyle name="Normal 130 5 3 3 2" xfId="19717"/>
    <cellStyle name="Normal 130 5 3 3 2 2" xfId="51254"/>
    <cellStyle name="Normal 130 5 3 3 3" xfId="29237"/>
    <cellStyle name="Normal 130 5 3 3 4" xfId="41036"/>
    <cellStyle name="Normal 130 5 3 4" xfId="12261"/>
    <cellStyle name="Normal 130 5 3 4 2" xfId="22489"/>
    <cellStyle name="Normal 130 5 3 4 2 2" xfId="54026"/>
    <cellStyle name="Normal 130 5 3 4 3" xfId="32565"/>
    <cellStyle name="Normal 130 5 3 4 4" xfId="43808"/>
    <cellStyle name="Normal 130 5 3 5" xfId="15264"/>
    <cellStyle name="Normal 130 5 3 5 2" xfId="46803"/>
    <cellStyle name="Normal 130 5 3 6" xfId="25905"/>
    <cellStyle name="Normal 130 5 3 7" xfId="36600"/>
    <cellStyle name="Normal 130 5 4" xfId="5698"/>
    <cellStyle name="Normal 130 5 4 2" xfId="10408"/>
    <cellStyle name="Normal 130 5 4 2 2" xfId="20641"/>
    <cellStyle name="Normal 130 5 4 2 2 2" xfId="52178"/>
    <cellStyle name="Normal 130 5 4 2 3" xfId="30069"/>
    <cellStyle name="Normal 130 5 4 2 4" xfId="41960"/>
    <cellStyle name="Normal 130 5 4 3" xfId="13185"/>
    <cellStyle name="Normal 130 5 4 3 2" xfId="23413"/>
    <cellStyle name="Normal 130 5 4 3 2 2" xfId="54950"/>
    <cellStyle name="Normal 130 5 4 3 3" xfId="33397"/>
    <cellStyle name="Normal 130 5 4 3 4" xfId="44732"/>
    <cellStyle name="Normal 130 5 4 4" xfId="16189"/>
    <cellStyle name="Normal 130 5 4 4 2" xfId="47728"/>
    <cellStyle name="Normal 130 5 4 5" xfId="26737"/>
    <cellStyle name="Normal 130 5 4 6" xfId="37524"/>
    <cellStyle name="Normal 130 5 5" xfId="6883"/>
    <cellStyle name="Normal 130 5 5 2" xfId="17240"/>
    <cellStyle name="Normal 130 5 5 2 2" xfId="48777"/>
    <cellStyle name="Normal 130 5 5 3" xfId="28403"/>
    <cellStyle name="Normal 130 5 5 4" xfId="38565"/>
    <cellStyle name="Normal 130 5 6" xfId="8557"/>
    <cellStyle name="Normal 130 5 6 2" xfId="18793"/>
    <cellStyle name="Normal 130 5 6 2 2" xfId="50330"/>
    <cellStyle name="Normal 130 5 6 3" xfId="31733"/>
    <cellStyle name="Normal 130 5 6 4" xfId="40112"/>
    <cellStyle name="Normal 130 5 7" xfId="11337"/>
    <cellStyle name="Normal 130 5 7 2" xfId="21565"/>
    <cellStyle name="Normal 130 5 7 2 2" xfId="53102"/>
    <cellStyle name="Normal 130 5 7 3" xfId="42884"/>
    <cellStyle name="Normal 130 5 8" xfId="14201"/>
    <cellStyle name="Normal 130 5 8 2" xfId="45745"/>
    <cellStyle name="Normal 130 5 9" xfId="25073"/>
    <cellStyle name="Normal 130 6" xfId="3189"/>
    <cellStyle name="Normal 130 6 10" xfId="35940"/>
    <cellStyle name="Normal 130 6 2" xfId="4566"/>
    <cellStyle name="Normal 130 6 2 2" xfId="5498"/>
    <cellStyle name="Normal 130 6 2 2 2" xfId="10210"/>
    <cellStyle name="Normal 130 6 2 2 2 2" xfId="20443"/>
    <cellStyle name="Normal 130 6 2 2 2 2 2" xfId="51980"/>
    <cellStyle name="Normal 130 6 2 2 2 3" xfId="31109"/>
    <cellStyle name="Normal 130 6 2 2 2 4" xfId="41762"/>
    <cellStyle name="Normal 130 6 2 2 3" xfId="12987"/>
    <cellStyle name="Normal 130 6 2 2 3 2" xfId="23215"/>
    <cellStyle name="Normal 130 6 2 2 3 2 2" xfId="54752"/>
    <cellStyle name="Normal 130 6 2 2 3 3" xfId="34437"/>
    <cellStyle name="Normal 130 6 2 2 3 4" xfId="44534"/>
    <cellStyle name="Normal 130 6 2 2 4" xfId="15991"/>
    <cellStyle name="Normal 130 6 2 2 4 2" xfId="47530"/>
    <cellStyle name="Normal 130 6 2 2 5" xfId="27777"/>
    <cellStyle name="Normal 130 6 2 2 6" xfId="37326"/>
    <cellStyle name="Normal 130 6 2 3" xfId="6426"/>
    <cellStyle name="Normal 130 6 2 3 2" xfId="11134"/>
    <cellStyle name="Normal 130 6 2 3 2 2" xfId="21367"/>
    <cellStyle name="Normal 130 6 2 3 2 2 2" xfId="52904"/>
    <cellStyle name="Normal 130 6 2 3 2 3" xfId="42686"/>
    <cellStyle name="Normal 130 6 2 3 3" xfId="13911"/>
    <cellStyle name="Normal 130 6 2 3 3 2" xfId="24139"/>
    <cellStyle name="Normal 130 6 2 3 3 2 2" xfId="55676"/>
    <cellStyle name="Normal 130 6 2 3 3 3" xfId="45458"/>
    <cellStyle name="Normal 130 6 2 3 4" xfId="16915"/>
    <cellStyle name="Normal 130 6 2 3 4 2" xfId="48454"/>
    <cellStyle name="Normal 130 6 2 3 5" xfId="29445"/>
    <cellStyle name="Normal 130 6 2 3 6" xfId="38250"/>
    <cellStyle name="Normal 130 6 2 4" xfId="8048"/>
    <cellStyle name="Normal 130 6 2 4 2" xfId="18286"/>
    <cellStyle name="Normal 130 6 2 4 2 2" xfId="49823"/>
    <cellStyle name="Normal 130 6 2 4 3" xfId="32773"/>
    <cellStyle name="Normal 130 6 2 4 4" xfId="39605"/>
    <cellStyle name="Normal 130 6 2 5" xfId="9286"/>
    <cellStyle name="Normal 130 6 2 5 2" xfId="19519"/>
    <cellStyle name="Normal 130 6 2 5 2 2" xfId="51056"/>
    <cellStyle name="Normal 130 6 2 5 3" xfId="40838"/>
    <cellStyle name="Normal 130 6 2 6" xfId="12063"/>
    <cellStyle name="Normal 130 6 2 6 2" xfId="22291"/>
    <cellStyle name="Normal 130 6 2 6 2 2" xfId="53828"/>
    <cellStyle name="Normal 130 6 2 6 3" xfId="43610"/>
    <cellStyle name="Normal 130 6 2 7" xfId="15065"/>
    <cellStyle name="Normal 130 6 2 7 2" xfId="46604"/>
    <cellStyle name="Normal 130 6 2 8" xfId="26113"/>
    <cellStyle name="Normal 130 6 2 9" xfId="36402"/>
    <cellStyle name="Normal 130 6 3" xfId="5035"/>
    <cellStyle name="Normal 130 6 3 2" xfId="9748"/>
    <cellStyle name="Normal 130 6 3 2 2" xfId="19981"/>
    <cellStyle name="Normal 130 6 3 2 2 2" xfId="51518"/>
    <cellStyle name="Normal 130 6 3 2 3" xfId="30277"/>
    <cellStyle name="Normal 130 6 3 2 4" xfId="41300"/>
    <cellStyle name="Normal 130 6 3 3" xfId="12525"/>
    <cellStyle name="Normal 130 6 3 3 2" xfId="22753"/>
    <cellStyle name="Normal 130 6 3 3 2 2" xfId="54290"/>
    <cellStyle name="Normal 130 6 3 3 3" xfId="33605"/>
    <cellStyle name="Normal 130 6 3 3 4" xfId="44072"/>
    <cellStyle name="Normal 130 6 3 4" xfId="15529"/>
    <cellStyle name="Normal 130 6 3 4 2" xfId="47068"/>
    <cellStyle name="Normal 130 6 3 5" xfId="26945"/>
    <cellStyle name="Normal 130 6 3 6" xfId="36864"/>
    <cellStyle name="Normal 130 6 4" xfId="5964"/>
    <cellStyle name="Normal 130 6 4 2" xfId="10672"/>
    <cellStyle name="Normal 130 6 4 2 2" xfId="20905"/>
    <cellStyle name="Normal 130 6 4 2 2 2" xfId="52442"/>
    <cellStyle name="Normal 130 6 4 2 3" xfId="42224"/>
    <cellStyle name="Normal 130 6 4 3" xfId="13449"/>
    <cellStyle name="Normal 130 6 4 3 2" xfId="23677"/>
    <cellStyle name="Normal 130 6 4 3 2 2" xfId="55214"/>
    <cellStyle name="Normal 130 6 4 3 3" xfId="44996"/>
    <cellStyle name="Normal 130 6 4 4" xfId="16453"/>
    <cellStyle name="Normal 130 6 4 4 2" xfId="47992"/>
    <cellStyle name="Normal 130 6 4 5" xfId="28613"/>
    <cellStyle name="Normal 130 6 4 6" xfId="37788"/>
    <cellStyle name="Normal 130 6 5" xfId="7196"/>
    <cellStyle name="Normal 130 6 5 2" xfId="17453"/>
    <cellStyle name="Normal 130 6 5 2 2" xfId="48990"/>
    <cellStyle name="Normal 130 6 5 3" xfId="31941"/>
    <cellStyle name="Normal 130 6 5 4" xfId="38773"/>
    <cellStyle name="Normal 130 6 6" xfId="8822"/>
    <cellStyle name="Normal 130 6 6 2" xfId="19057"/>
    <cellStyle name="Normal 130 6 6 2 2" xfId="50594"/>
    <cellStyle name="Normal 130 6 6 3" xfId="40376"/>
    <cellStyle name="Normal 130 6 7" xfId="11601"/>
    <cellStyle name="Normal 130 6 7 2" xfId="21829"/>
    <cellStyle name="Normal 130 6 7 2 2" xfId="53366"/>
    <cellStyle name="Normal 130 6 7 3" xfId="43148"/>
    <cellStyle name="Normal 130 6 8" xfId="14556"/>
    <cellStyle name="Normal 130 6 8 2" xfId="46095"/>
    <cellStyle name="Normal 130 6 9" xfId="25281"/>
    <cellStyle name="Normal 130 7" xfId="4157"/>
    <cellStyle name="Normal 130 7 2" xfId="5219"/>
    <cellStyle name="Normal 130 7 2 2" xfId="9931"/>
    <cellStyle name="Normal 130 7 2 2 2" xfId="20164"/>
    <cellStyle name="Normal 130 7 2 2 2 2" xfId="51701"/>
    <cellStyle name="Normal 130 7 2 2 3" xfId="30693"/>
    <cellStyle name="Normal 130 7 2 2 4" xfId="41483"/>
    <cellStyle name="Normal 130 7 2 3" xfId="12708"/>
    <cellStyle name="Normal 130 7 2 3 2" xfId="22936"/>
    <cellStyle name="Normal 130 7 2 3 2 2" xfId="54473"/>
    <cellStyle name="Normal 130 7 2 3 3" xfId="34021"/>
    <cellStyle name="Normal 130 7 2 3 4" xfId="44255"/>
    <cellStyle name="Normal 130 7 2 4" xfId="15712"/>
    <cellStyle name="Normal 130 7 2 4 2" xfId="47251"/>
    <cellStyle name="Normal 130 7 2 5" xfId="27361"/>
    <cellStyle name="Normal 130 7 2 6" xfId="37047"/>
    <cellStyle name="Normal 130 7 3" xfId="6147"/>
    <cellStyle name="Normal 130 7 3 2" xfId="10855"/>
    <cellStyle name="Normal 130 7 3 2 2" xfId="21088"/>
    <cellStyle name="Normal 130 7 3 2 2 2" xfId="52625"/>
    <cellStyle name="Normal 130 7 3 2 3" xfId="42407"/>
    <cellStyle name="Normal 130 7 3 3" xfId="13632"/>
    <cellStyle name="Normal 130 7 3 3 2" xfId="23860"/>
    <cellStyle name="Normal 130 7 3 3 2 2" xfId="55397"/>
    <cellStyle name="Normal 130 7 3 3 3" xfId="45179"/>
    <cellStyle name="Normal 130 7 3 4" xfId="16636"/>
    <cellStyle name="Normal 130 7 3 4 2" xfId="48175"/>
    <cellStyle name="Normal 130 7 3 5" xfId="29029"/>
    <cellStyle name="Normal 130 7 3 6" xfId="37971"/>
    <cellStyle name="Normal 130 7 4" xfId="7630"/>
    <cellStyle name="Normal 130 7 4 2" xfId="17870"/>
    <cellStyle name="Normal 130 7 4 2 2" xfId="49407"/>
    <cellStyle name="Normal 130 7 4 3" xfId="32357"/>
    <cellStyle name="Normal 130 7 4 4" xfId="39189"/>
    <cellStyle name="Normal 130 7 5" xfId="9007"/>
    <cellStyle name="Normal 130 7 5 2" xfId="19240"/>
    <cellStyle name="Normal 130 7 5 2 2" xfId="50777"/>
    <cellStyle name="Normal 130 7 5 3" xfId="40559"/>
    <cellStyle name="Normal 130 7 6" xfId="11784"/>
    <cellStyle name="Normal 130 7 6 2" xfId="22012"/>
    <cellStyle name="Normal 130 7 6 2 2" xfId="53549"/>
    <cellStyle name="Normal 130 7 6 3" xfId="43331"/>
    <cellStyle name="Normal 130 7 7" xfId="14777"/>
    <cellStyle name="Normal 130 7 7 2" xfId="46316"/>
    <cellStyle name="Normal 130 7 8" xfId="25697"/>
    <cellStyle name="Normal 130 7 9" xfId="36123"/>
    <cellStyle name="Normal 130 8" xfId="4755"/>
    <cellStyle name="Normal 130 8 2" xfId="9469"/>
    <cellStyle name="Normal 130 8 2 2" xfId="19702"/>
    <cellStyle name="Normal 130 8 2 2 2" xfId="51239"/>
    <cellStyle name="Normal 130 8 2 3" xfId="29861"/>
    <cellStyle name="Normal 130 8 2 4" xfId="41021"/>
    <cellStyle name="Normal 130 8 3" xfId="12246"/>
    <cellStyle name="Normal 130 8 3 2" xfId="22474"/>
    <cellStyle name="Normal 130 8 3 2 2" xfId="54011"/>
    <cellStyle name="Normal 130 8 3 3" xfId="33189"/>
    <cellStyle name="Normal 130 8 3 4" xfId="43793"/>
    <cellStyle name="Normal 130 8 4" xfId="15249"/>
    <cellStyle name="Normal 130 8 4 2" xfId="46788"/>
    <cellStyle name="Normal 130 8 5" xfId="26529"/>
    <cellStyle name="Normal 130 8 6" xfId="36585"/>
    <cellStyle name="Normal 130 9" xfId="5683"/>
    <cellStyle name="Normal 130 9 2" xfId="10393"/>
    <cellStyle name="Normal 130 9 2 2" xfId="20626"/>
    <cellStyle name="Normal 130 9 2 2 2" xfId="52163"/>
    <cellStyle name="Normal 130 9 2 3" xfId="41945"/>
    <cellStyle name="Normal 130 9 3" xfId="13170"/>
    <cellStyle name="Normal 130 9 3 2" xfId="23398"/>
    <cellStyle name="Normal 130 9 3 2 2" xfId="54935"/>
    <cellStyle name="Normal 130 9 3 3" xfId="44717"/>
    <cellStyle name="Normal 130 9 4" xfId="16174"/>
    <cellStyle name="Normal 130 9 4 2" xfId="47713"/>
    <cellStyle name="Normal 130 9 5" xfId="28195"/>
    <cellStyle name="Normal 130 9 6" xfId="37509"/>
    <cellStyle name="Normal 131" xfId="1443"/>
    <cellStyle name="Normal 131 2" xfId="3191"/>
    <cellStyle name="Normal 132" xfId="1444"/>
    <cellStyle name="Normal 132 2" xfId="3192"/>
    <cellStyle name="Normal 133" xfId="1445"/>
    <cellStyle name="Normal 133 10" xfId="6569"/>
    <cellStyle name="Normal 133 10 2" xfId="17035"/>
    <cellStyle name="Normal 133 10 2 2" xfId="48573"/>
    <cellStyle name="Normal 133 10 3" xfId="31533"/>
    <cellStyle name="Normal 133 10 4" xfId="38365"/>
    <cellStyle name="Normal 133 11" xfId="8558"/>
    <cellStyle name="Normal 133 11 2" xfId="18794"/>
    <cellStyle name="Normal 133 11 2 2" xfId="50331"/>
    <cellStyle name="Normal 133 11 3" xfId="40113"/>
    <cellStyle name="Normal 133 12" xfId="11338"/>
    <cellStyle name="Normal 133 12 2" xfId="21566"/>
    <cellStyle name="Normal 133 12 2 2" xfId="53103"/>
    <cellStyle name="Normal 133 12 3" xfId="42885"/>
    <cellStyle name="Normal 133 13" xfId="14202"/>
    <cellStyle name="Normal 133 13 2" xfId="45746"/>
    <cellStyle name="Normal 133 14" xfId="24872"/>
    <cellStyle name="Normal 133 15" xfId="35677"/>
    <cellStyle name="Normal 133 2" xfId="1446"/>
    <cellStyle name="Normal 133 2 10" xfId="8559"/>
    <cellStyle name="Normal 133 2 10 2" xfId="18795"/>
    <cellStyle name="Normal 133 2 10 2 2" xfId="50332"/>
    <cellStyle name="Normal 133 2 10 3" xfId="40114"/>
    <cellStyle name="Normal 133 2 11" xfId="11339"/>
    <cellStyle name="Normal 133 2 11 2" xfId="21567"/>
    <cellStyle name="Normal 133 2 11 2 2" xfId="53104"/>
    <cellStyle name="Normal 133 2 11 3" xfId="42886"/>
    <cellStyle name="Normal 133 2 12" xfId="14203"/>
    <cellStyle name="Normal 133 2 12 2" xfId="45747"/>
    <cellStyle name="Normal 133 2 13" xfId="24873"/>
    <cellStyle name="Normal 133 2 14" xfId="35678"/>
    <cellStyle name="Normal 133 2 2" xfId="1447"/>
    <cellStyle name="Normal 133 2 2 10" xfId="14204"/>
    <cellStyle name="Normal 133 2 2 10 2" xfId="45748"/>
    <cellStyle name="Normal 133 2 2 11" xfId="24874"/>
    <cellStyle name="Normal 133 2 2 12" xfId="35679"/>
    <cellStyle name="Normal 133 2 2 2" xfId="1448"/>
    <cellStyle name="Normal 133 2 2 2 10" xfId="24875"/>
    <cellStyle name="Normal 133 2 2 2 11" xfId="35680"/>
    <cellStyle name="Normal 133 2 2 2 2" xfId="1449"/>
    <cellStyle name="Normal 133 2 2 2 2 10" xfId="35681"/>
    <cellStyle name="Normal 133 2 2 2 2 2" xfId="4177"/>
    <cellStyle name="Normal 133 2 2 2 2 2 2" xfId="5239"/>
    <cellStyle name="Normal 133 2 2 2 2 2 2 2" xfId="8267"/>
    <cellStyle name="Normal 133 2 2 2 2 2 2 2 2" xfId="18505"/>
    <cellStyle name="Normal 133 2 2 2 2 2 2 2 2 2" xfId="31328"/>
    <cellStyle name="Normal 133 2 2 2 2 2 2 2 2 3" xfId="50042"/>
    <cellStyle name="Normal 133 2 2 2 2 2 2 2 3" xfId="24773"/>
    <cellStyle name="Normal 133 2 2 2 2 2 2 2 3 2" xfId="34656"/>
    <cellStyle name="Normal 133 2 2 2 2 2 2 2 3 3" xfId="56297"/>
    <cellStyle name="Normal 133 2 2 2 2 2 2 2 4" xfId="27996"/>
    <cellStyle name="Normal 133 2 2 2 2 2 2 2 5" xfId="39824"/>
    <cellStyle name="Normal 133 2 2 2 2 2 2 3" xfId="9951"/>
    <cellStyle name="Normal 133 2 2 2 2 2 2 3 2" xfId="20184"/>
    <cellStyle name="Normal 133 2 2 2 2 2 2 3 2 2" xfId="51721"/>
    <cellStyle name="Normal 133 2 2 2 2 2 2 3 3" xfId="29664"/>
    <cellStyle name="Normal 133 2 2 2 2 2 2 3 4" xfId="41503"/>
    <cellStyle name="Normal 133 2 2 2 2 2 2 4" xfId="12728"/>
    <cellStyle name="Normal 133 2 2 2 2 2 2 4 2" xfId="22956"/>
    <cellStyle name="Normal 133 2 2 2 2 2 2 4 2 2" xfId="54493"/>
    <cellStyle name="Normal 133 2 2 2 2 2 2 4 3" xfId="32992"/>
    <cellStyle name="Normal 133 2 2 2 2 2 2 4 4" xfId="44275"/>
    <cellStyle name="Normal 133 2 2 2 2 2 2 5" xfId="15732"/>
    <cellStyle name="Normal 133 2 2 2 2 2 2 5 2" xfId="47271"/>
    <cellStyle name="Normal 133 2 2 2 2 2 2 6" xfId="26332"/>
    <cellStyle name="Normal 133 2 2 2 2 2 2 7" xfId="37067"/>
    <cellStyle name="Normal 133 2 2 2 2 2 3" xfId="6167"/>
    <cellStyle name="Normal 133 2 2 2 2 2 3 2" xfId="10875"/>
    <cellStyle name="Normal 133 2 2 2 2 2 3 2 2" xfId="21108"/>
    <cellStyle name="Normal 133 2 2 2 2 2 3 2 2 2" xfId="52645"/>
    <cellStyle name="Normal 133 2 2 2 2 2 3 2 3" xfId="30496"/>
    <cellStyle name="Normal 133 2 2 2 2 2 3 2 4" xfId="42427"/>
    <cellStyle name="Normal 133 2 2 2 2 2 3 3" xfId="13652"/>
    <cellStyle name="Normal 133 2 2 2 2 2 3 3 2" xfId="23880"/>
    <cellStyle name="Normal 133 2 2 2 2 2 3 3 2 2" xfId="55417"/>
    <cellStyle name="Normal 133 2 2 2 2 2 3 3 3" xfId="33824"/>
    <cellStyle name="Normal 133 2 2 2 2 2 3 3 4" xfId="45199"/>
    <cellStyle name="Normal 133 2 2 2 2 2 3 4" xfId="16656"/>
    <cellStyle name="Normal 133 2 2 2 2 2 3 4 2" xfId="48195"/>
    <cellStyle name="Normal 133 2 2 2 2 2 3 5" xfId="27164"/>
    <cellStyle name="Normal 133 2 2 2 2 2 3 6" xfId="37991"/>
    <cellStyle name="Normal 133 2 2 2 2 2 4" xfId="7428"/>
    <cellStyle name="Normal 133 2 2 2 2 2 4 2" xfId="17673"/>
    <cellStyle name="Normal 133 2 2 2 2 2 4 2 2" xfId="49210"/>
    <cellStyle name="Normal 133 2 2 2 2 2 4 3" xfId="28832"/>
    <cellStyle name="Normal 133 2 2 2 2 2 4 4" xfId="38992"/>
    <cellStyle name="Normal 133 2 2 2 2 2 5" xfId="9027"/>
    <cellStyle name="Normal 133 2 2 2 2 2 5 2" xfId="19260"/>
    <cellStyle name="Normal 133 2 2 2 2 2 5 2 2" xfId="50797"/>
    <cellStyle name="Normal 133 2 2 2 2 2 5 3" xfId="32160"/>
    <cellStyle name="Normal 133 2 2 2 2 2 5 4" xfId="40579"/>
    <cellStyle name="Normal 133 2 2 2 2 2 6" xfId="11804"/>
    <cellStyle name="Normal 133 2 2 2 2 2 6 2" xfId="22032"/>
    <cellStyle name="Normal 133 2 2 2 2 2 6 2 2" xfId="53569"/>
    <cellStyle name="Normal 133 2 2 2 2 2 6 3" xfId="43351"/>
    <cellStyle name="Normal 133 2 2 2 2 2 7" xfId="14797"/>
    <cellStyle name="Normal 133 2 2 2 2 2 7 2" xfId="46336"/>
    <cellStyle name="Normal 133 2 2 2 2 2 8" xfId="25500"/>
    <cellStyle name="Normal 133 2 2 2 2 2 9" xfId="36143"/>
    <cellStyle name="Normal 133 2 2 2 2 3" xfId="4775"/>
    <cellStyle name="Normal 133 2 2 2 2 3 2" xfId="7851"/>
    <cellStyle name="Normal 133 2 2 2 2 3 2 2" xfId="18089"/>
    <cellStyle name="Normal 133 2 2 2 2 3 2 2 2" xfId="30912"/>
    <cellStyle name="Normal 133 2 2 2 2 3 2 2 3" xfId="49626"/>
    <cellStyle name="Normal 133 2 2 2 2 3 2 3" xfId="24204"/>
    <cellStyle name="Normal 133 2 2 2 2 3 2 3 2" xfId="34240"/>
    <cellStyle name="Normal 133 2 2 2 2 3 2 3 3" xfId="55740"/>
    <cellStyle name="Normal 133 2 2 2 2 3 2 4" xfId="27580"/>
    <cellStyle name="Normal 133 2 2 2 2 3 2 5" xfId="39408"/>
    <cellStyle name="Normal 133 2 2 2 2 3 3" xfId="9489"/>
    <cellStyle name="Normal 133 2 2 2 2 3 3 2" xfId="19722"/>
    <cellStyle name="Normal 133 2 2 2 2 3 3 2 2" xfId="51259"/>
    <cellStyle name="Normal 133 2 2 2 2 3 3 3" xfId="29248"/>
    <cellStyle name="Normal 133 2 2 2 2 3 3 4" xfId="41041"/>
    <cellStyle name="Normal 133 2 2 2 2 3 4" xfId="12266"/>
    <cellStyle name="Normal 133 2 2 2 2 3 4 2" xfId="22494"/>
    <cellStyle name="Normal 133 2 2 2 2 3 4 2 2" xfId="54031"/>
    <cellStyle name="Normal 133 2 2 2 2 3 4 3" xfId="32576"/>
    <cellStyle name="Normal 133 2 2 2 2 3 4 4" xfId="43813"/>
    <cellStyle name="Normal 133 2 2 2 2 3 5" xfId="15269"/>
    <cellStyle name="Normal 133 2 2 2 2 3 5 2" xfId="46808"/>
    <cellStyle name="Normal 133 2 2 2 2 3 6" xfId="25916"/>
    <cellStyle name="Normal 133 2 2 2 2 3 7" xfId="36605"/>
    <cellStyle name="Normal 133 2 2 2 2 4" xfId="5703"/>
    <cellStyle name="Normal 133 2 2 2 2 4 2" xfId="10413"/>
    <cellStyle name="Normal 133 2 2 2 2 4 2 2" xfId="20646"/>
    <cellStyle name="Normal 133 2 2 2 2 4 2 2 2" xfId="52183"/>
    <cellStyle name="Normal 133 2 2 2 2 4 2 3" xfId="30080"/>
    <cellStyle name="Normal 133 2 2 2 2 4 2 4" xfId="41965"/>
    <cellStyle name="Normal 133 2 2 2 2 4 3" xfId="13190"/>
    <cellStyle name="Normal 133 2 2 2 2 4 3 2" xfId="23418"/>
    <cellStyle name="Normal 133 2 2 2 2 4 3 2 2" xfId="54955"/>
    <cellStyle name="Normal 133 2 2 2 2 4 3 3" xfId="33408"/>
    <cellStyle name="Normal 133 2 2 2 2 4 3 4" xfId="44737"/>
    <cellStyle name="Normal 133 2 2 2 2 4 4" xfId="16194"/>
    <cellStyle name="Normal 133 2 2 2 2 4 4 2" xfId="47733"/>
    <cellStyle name="Normal 133 2 2 2 2 4 5" xfId="26748"/>
    <cellStyle name="Normal 133 2 2 2 2 4 6" xfId="37529"/>
    <cellStyle name="Normal 133 2 2 2 2 5" xfId="6894"/>
    <cellStyle name="Normal 133 2 2 2 2 5 2" xfId="17251"/>
    <cellStyle name="Normal 133 2 2 2 2 5 2 2" xfId="48788"/>
    <cellStyle name="Normal 133 2 2 2 2 5 3" xfId="28414"/>
    <cellStyle name="Normal 133 2 2 2 2 5 4" xfId="38576"/>
    <cellStyle name="Normal 133 2 2 2 2 6" xfId="8562"/>
    <cellStyle name="Normal 133 2 2 2 2 6 2" xfId="18798"/>
    <cellStyle name="Normal 133 2 2 2 2 6 2 2" xfId="50335"/>
    <cellStyle name="Normal 133 2 2 2 2 6 3" xfId="31744"/>
    <cellStyle name="Normal 133 2 2 2 2 6 4" xfId="40117"/>
    <cellStyle name="Normal 133 2 2 2 2 7" xfId="11342"/>
    <cellStyle name="Normal 133 2 2 2 2 7 2" xfId="21570"/>
    <cellStyle name="Normal 133 2 2 2 2 7 2 2" xfId="53107"/>
    <cellStyle name="Normal 133 2 2 2 2 7 3" xfId="42889"/>
    <cellStyle name="Normal 133 2 2 2 2 8" xfId="14206"/>
    <cellStyle name="Normal 133 2 2 2 2 8 2" xfId="45750"/>
    <cellStyle name="Normal 133 2 2 2 2 9" xfId="25084"/>
    <cellStyle name="Normal 133 2 2 2 3" xfId="4176"/>
    <cellStyle name="Normal 133 2 2 2 3 2" xfId="5238"/>
    <cellStyle name="Normal 133 2 2 2 3 2 2" xfId="8059"/>
    <cellStyle name="Normal 133 2 2 2 3 2 2 2" xfId="18297"/>
    <cellStyle name="Normal 133 2 2 2 3 2 2 2 2" xfId="31120"/>
    <cellStyle name="Normal 133 2 2 2 3 2 2 2 3" xfId="49834"/>
    <cellStyle name="Normal 133 2 2 2 3 2 2 3" xfId="14524"/>
    <cellStyle name="Normal 133 2 2 2 3 2 2 3 2" xfId="34448"/>
    <cellStyle name="Normal 133 2 2 2 3 2 2 3 3" xfId="46063"/>
    <cellStyle name="Normal 133 2 2 2 3 2 2 4" xfId="27788"/>
    <cellStyle name="Normal 133 2 2 2 3 2 2 5" xfId="39616"/>
    <cellStyle name="Normal 133 2 2 2 3 2 3" xfId="9950"/>
    <cellStyle name="Normal 133 2 2 2 3 2 3 2" xfId="20183"/>
    <cellStyle name="Normal 133 2 2 2 3 2 3 2 2" xfId="51720"/>
    <cellStyle name="Normal 133 2 2 2 3 2 3 3" xfId="29456"/>
    <cellStyle name="Normal 133 2 2 2 3 2 3 4" xfId="41502"/>
    <cellStyle name="Normal 133 2 2 2 3 2 4" xfId="12727"/>
    <cellStyle name="Normal 133 2 2 2 3 2 4 2" xfId="22955"/>
    <cellStyle name="Normal 133 2 2 2 3 2 4 2 2" xfId="54492"/>
    <cellStyle name="Normal 133 2 2 2 3 2 4 3" xfId="32784"/>
    <cellStyle name="Normal 133 2 2 2 3 2 4 4" xfId="44274"/>
    <cellStyle name="Normal 133 2 2 2 3 2 5" xfId="15731"/>
    <cellStyle name="Normal 133 2 2 2 3 2 5 2" xfId="47270"/>
    <cellStyle name="Normal 133 2 2 2 3 2 6" xfId="26124"/>
    <cellStyle name="Normal 133 2 2 2 3 2 7" xfId="37066"/>
    <cellStyle name="Normal 133 2 2 2 3 3" xfId="6166"/>
    <cellStyle name="Normal 133 2 2 2 3 3 2" xfId="10874"/>
    <cellStyle name="Normal 133 2 2 2 3 3 2 2" xfId="21107"/>
    <cellStyle name="Normal 133 2 2 2 3 3 2 2 2" xfId="52644"/>
    <cellStyle name="Normal 133 2 2 2 3 3 2 3" xfId="30288"/>
    <cellStyle name="Normal 133 2 2 2 3 3 2 4" xfId="42426"/>
    <cellStyle name="Normal 133 2 2 2 3 3 3" xfId="13651"/>
    <cellStyle name="Normal 133 2 2 2 3 3 3 2" xfId="23879"/>
    <cellStyle name="Normal 133 2 2 2 3 3 3 2 2" xfId="55416"/>
    <cellStyle name="Normal 133 2 2 2 3 3 3 3" xfId="33616"/>
    <cellStyle name="Normal 133 2 2 2 3 3 3 4" xfId="45198"/>
    <cellStyle name="Normal 133 2 2 2 3 3 4" xfId="16655"/>
    <cellStyle name="Normal 133 2 2 2 3 3 4 2" xfId="48194"/>
    <cellStyle name="Normal 133 2 2 2 3 3 5" xfId="26956"/>
    <cellStyle name="Normal 133 2 2 2 3 3 6" xfId="37990"/>
    <cellStyle name="Normal 133 2 2 2 3 4" xfId="7207"/>
    <cellStyle name="Normal 133 2 2 2 3 4 2" xfId="17464"/>
    <cellStyle name="Normal 133 2 2 2 3 4 2 2" xfId="49001"/>
    <cellStyle name="Normal 133 2 2 2 3 4 3" xfId="28624"/>
    <cellStyle name="Normal 133 2 2 2 3 4 4" xfId="38784"/>
    <cellStyle name="Normal 133 2 2 2 3 5" xfId="9026"/>
    <cellStyle name="Normal 133 2 2 2 3 5 2" xfId="19259"/>
    <cellStyle name="Normal 133 2 2 2 3 5 2 2" xfId="50796"/>
    <cellStyle name="Normal 133 2 2 2 3 5 3" xfId="31952"/>
    <cellStyle name="Normal 133 2 2 2 3 5 4" xfId="40578"/>
    <cellStyle name="Normal 133 2 2 2 3 6" xfId="11803"/>
    <cellStyle name="Normal 133 2 2 2 3 6 2" xfId="22031"/>
    <cellStyle name="Normal 133 2 2 2 3 6 2 2" xfId="53568"/>
    <cellStyle name="Normal 133 2 2 2 3 6 3" xfId="43350"/>
    <cellStyle name="Normal 133 2 2 2 3 7" xfId="14796"/>
    <cellStyle name="Normal 133 2 2 2 3 7 2" xfId="46335"/>
    <cellStyle name="Normal 133 2 2 2 3 8" xfId="25292"/>
    <cellStyle name="Normal 133 2 2 2 3 9" xfId="36142"/>
    <cellStyle name="Normal 133 2 2 2 4" xfId="4774"/>
    <cellStyle name="Normal 133 2 2 2 4 2" xfId="7641"/>
    <cellStyle name="Normal 133 2 2 2 4 2 2" xfId="17881"/>
    <cellStyle name="Normal 133 2 2 2 4 2 2 2" xfId="30704"/>
    <cellStyle name="Normal 133 2 2 2 4 2 2 3" xfId="49418"/>
    <cellStyle name="Normal 133 2 2 2 4 2 3" xfId="24468"/>
    <cellStyle name="Normal 133 2 2 2 4 2 3 2" xfId="34032"/>
    <cellStyle name="Normal 133 2 2 2 4 2 3 3" xfId="56000"/>
    <cellStyle name="Normal 133 2 2 2 4 2 4" xfId="27372"/>
    <cellStyle name="Normal 133 2 2 2 4 2 5" xfId="39200"/>
    <cellStyle name="Normal 133 2 2 2 4 3" xfId="9488"/>
    <cellStyle name="Normal 133 2 2 2 4 3 2" xfId="19721"/>
    <cellStyle name="Normal 133 2 2 2 4 3 2 2" xfId="51258"/>
    <cellStyle name="Normal 133 2 2 2 4 3 3" xfId="29040"/>
    <cellStyle name="Normal 133 2 2 2 4 3 4" xfId="41040"/>
    <cellStyle name="Normal 133 2 2 2 4 4" xfId="12265"/>
    <cellStyle name="Normal 133 2 2 2 4 4 2" xfId="22493"/>
    <cellStyle name="Normal 133 2 2 2 4 4 2 2" xfId="54030"/>
    <cellStyle name="Normal 133 2 2 2 4 4 3" xfId="32368"/>
    <cellStyle name="Normal 133 2 2 2 4 4 4" xfId="43812"/>
    <cellStyle name="Normal 133 2 2 2 4 5" xfId="15268"/>
    <cellStyle name="Normal 133 2 2 2 4 5 2" xfId="46807"/>
    <cellStyle name="Normal 133 2 2 2 4 6" xfId="25708"/>
    <cellStyle name="Normal 133 2 2 2 4 7" xfId="36604"/>
    <cellStyle name="Normal 133 2 2 2 5" xfId="5702"/>
    <cellStyle name="Normal 133 2 2 2 5 2" xfId="10412"/>
    <cellStyle name="Normal 133 2 2 2 5 2 2" xfId="20645"/>
    <cellStyle name="Normal 133 2 2 2 5 2 2 2" xfId="52182"/>
    <cellStyle name="Normal 133 2 2 2 5 2 3" xfId="29872"/>
    <cellStyle name="Normal 133 2 2 2 5 2 4" xfId="41964"/>
    <cellStyle name="Normal 133 2 2 2 5 3" xfId="13189"/>
    <cellStyle name="Normal 133 2 2 2 5 3 2" xfId="23417"/>
    <cellStyle name="Normal 133 2 2 2 5 3 2 2" xfId="54954"/>
    <cellStyle name="Normal 133 2 2 2 5 3 3" xfId="33200"/>
    <cellStyle name="Normal 133 2 2 2 5 3 4" xfId="44736"/>
    <cellStyle name="Normal 133 2 2 2 5 4" xfId="16193"/>
    <cellStyle name="Normal 133 2 2 2 5 4 2" xfId="47732"/>
    <cellStyle name="Normal 133 2 2 2 5 5" xfId="26540"/>
    <cellStyle name="Normal 133 2 2 2 5 6" xfId="37528"/>
    <cellStyle name="Normal 133 2 2 2 6" xfId="6572"/>
    <cellStyle name="Normal 133 2 2 2 6 2" xfId="17038"/>
    <cellStyle name="Normal 133 2 2 2 6 2 2" xfId="48576"/>
    <cellStyle name="Normal 133 2 2 2 6 3" xfId="28206"/>
    <cellStyle name="Normal 133 2 2 2 6 4" xfId="38368"/>
    <cellStyle name="Normal 133 2 2 2 7" xfId="8561"/>
    <cellStyle name="Normal 133 2 2 2 7 2" xfId="18797"/>
    <cellStyle name="Normal 133 2 2 2 7 2 2" xfId="50334"/>
    <cellStyle name="Normal 133 2 2 2 7 3" xfId="31536"/>
    <cellStyle name="Normal 133 2 2 2 7 4" xfId="40116"/>
    <cellStyle name="Normal 133 2 2 2 8" xfId="11341"/>
    <cellStyle name="Normal 133 2 2 2 8 2" xfId="21569"/>
    <cellStyle name="Normal 133 2 2 2 8 2 2" xfId="53106"/>
    <cellStyle name="Normal 133 2 2 2 8 3" xfId="42888"/>
    <cellStyle name="Normal 133 2 2 2 9" xfId="14205"/>
    <cellStyle name="Normal 133 2 2 2 9 2" xfId="45749"/>
    <cellStyle name="Normal 133 2 2 3" xfId="1450"/>
    <cellStyle name="Normal 133 2 2 3 10" xfId="35682"/>
    <cellStyle name="Normal 133 2 2 3 2" xfId="4178"/>
    <cellStyle name="Normal 133 2 2 3 2 2" xfId="5240"/>
    <cellStyle name="Normal 133 2 2 3 2 2 2" xfId="8266"/>
    <cellStyle name="Normal 133 2 2 3 2 2 2 2" xfId="18504"/>
    <cellStyle name="Normal 133 2 2 3 2 2 2 2 2" xfId="31327"/>
    <cellStyle name="Normal 133 2 2 3 2 2 2 2 3" xfId="50041"/>
    <cellStyle name="Normal 133 2 2 3 2 2 2 3" xfId="24722"/>
    <cellStyle name="Normal 133 2 2 3 2 2 2 3 2" xfId="34655"/>
    <cellStyle name="Normal 133 2 2 3 2 2 2 3 3" xfId="56249"/>
    <cellStyle name="Normal 133 2 2 3 2 2 2 4" xfId="27995"/>
    <cellStyle name="Normal 133 2 2 3 2 2 2 5" xfId="39823"/>
    <cellStyle name="Normal 133 2 2 3 2 2 3" xfId="9952"/>
    <cellStyle name="Normal 133 2 2 3 2 2 3 2" xfId="20185"/>
    <cellStyle name="Normal 133 2 2 3 2 2 3 2 2" xfId="51722"/>
    <cellStyle name="Normal 133 2 2 3 2 2 3 3" xfId="29663"/>
    <cellStyle name="Normal 133 2 2 3 2 2 3 4" xfId="41504"/>
    <cellStyle name="Normal 133 2 2 3 2 2 4" xfId="12729"/>
    <cellStyle name="Normal 133 2 2 3 2 2 4 2" xfId="22957"/>
    <cellStyle name="Normal 133 2 2 3 2 2 4 2 2" xfId="54494"/>
    <cellStyle name="Normal 133 2 2 3 2 2 4 3" xfId="32991"/>
    <cellStyle name="Normal 133 2 2 3 2 2 4 4" xfId="44276"/>
    <cellStyle name="Normal 133 2 2 3 2 2 5" xfId="15733"/>
    <cellStyle name="Normal 133 2 2 3 2 2 5 2" xfId="47272"/>
    <cellStyle name="Normal 133 2 2 3 2 2 6" xfId="26331"/>
    <cellStyle name="Normal 133 2 2 3 2 2 7" xfId="37068"/>
    <cellStyle name="Normal 133 2 2 3 2 3" xfId="6168"/>
    <cellStyle name="Normal 133 2 2 3 2 3 2" xfId="10876"/>
    <cellStyle name="Normal 133 2 2 3 2 3 2 2" xfId="21109"/>
    <cellStyle name="Normal 133 2 2 3 2 3 2 2 2" xfId="52646"/>
    <cellStyle name="Normal 133 2 2 3 2 3 2 3" xfId="30495"/>
    <cellStyle name="Normal 133 2 2 3 2 3 2 4" xfId="42428"/>
    <cellStyle name="Normal 133 2 2 3 2 3 3" xfId="13653"/>
    <cellStyle name="Normal 133 2 2 3 2 3 3 2" xfId="23881"/>
    <cellStyle name="Normal 133 2 2 3 2 3 3 2 2" xfId="55418"/>
    <cellStyle name="Normal 133 2 2 3 2 3 3 3" xfId="33823"/>
    <cellStyle name="Normal 133 2 2 3 2 3 3 4" xfId="45200"/>
    <cellStyle name="Normal 133 2 2 3 2 3 4" xfId="16657"/>
    <cellStyle name="Normal 133 2 2 3 2 3 4 2" xfId="48196"/>
    <cellStyle name="Normal 133 2 2 3 2 3 5" xfId="27163"/>
    <cellStyle name="Normal 133 2 2 3 2 3 6" xfId="37992"/>
    <cellStyle name="Normal 133 2 2 3 2 4" xfId="7427"/>
    <cellStyle name="Normal 133 2 2 3 2 4 2" xfId="17672"/>
    <cellStyle name="Normal 133 2 2 3 2 4 2 2" xfId="49209"/>
    <cellStyle name="Normal 133 2 2 3 2 4 3" xfId="28831"/>
    <cellStyle name="Normal 133 2 2 3 2 4 4" xfId="38991"/>
    <cellStyle name="Normal 133 2 2 3 2 5" xfId="9028"/>
    <cellStyle name="Normal 133 2 2 3 2 5 2" xfId="19261"/>
    <cellStyle name="Normal 133 2 2 3 2 5 2 2" xfId="50798"/>
    <cellStyle name="Normal 133 2 2 3 2 5 3" xfId="32159"/>
    <cellStyle name="Normal 133 2 2 3 2 5 4" xfId="40580"/>
    <cellStyle name="Normal 133 2 2 3 2 6" xfId="11805"/>
    <cellStyle name="Normal 133 2 2 3 2 6 2" xfId="22033"/>
    <cellStyle name="Normal 133 2 2 3 2 6 2 2" xfId="53570"/>
    <cellStyle name="Normal 133 2 2 3 2 6 3" xfId="43352"/>
    <cellStyle name="Normal 133 2 2 3 2 7" xfId="14798"/>
    <cellStyle name="Normal 133 2 2 3 2 7 2" xfId="46337"/>
    <cellStyle name="Normal 133 2 2 3 2 8" xfId="25499"/>
    <cellStyle name="Normal 133 2 2 3 2 9" xfId="36144"/>
    <cellStyle name="Normal 133 2 2 3 3" xfId="4776"/>
    <cellStyle name="Normal 133 2 2 3 3 2" xfId="7850"/>
    <cellStyle name="Normal 133 2 2 3 3 2 2" xfId="18088"/>
    <cellStyle name="Normal 133 2 2 3 3 2 2 2" xfId="30911"/>
    <cellStyle name="Normal 133 2 2 3 3 2 2 3" xfId="49625"/>
    <cellStyle name="Normal 133 2 2 3 3 2 3" xfId="24228"/>
    <cellStyle name="Normal 133 2 2 3 3 2 3 2" xfId="34239"/>
    <cellStyle name="Normal 133 2 2 3 3 2 3 3" xfId="55764"/>
    <cellStyle name="Normal 133 2 2 3 3 2 4" xfId="27579"/>
    <cellStyle name="Normal 133 2 2 3 3 2 5" xfId="39407"/>
    <cellStyle name="Normal 133 2 2 3 3 3" xfId="9490"/>
    <cellStyle name="Normal 133 2 2 3 3 3 2" xfId="19723"/>
    <cellStyle name="Normal 133 2 2 3 3 3 2 2" xfId="51260"/>
    <cellStyle name="Normal 133 2 2 3 3 3 3" xfId="29247"/>
    <cellStyle name="Normal 133 2 2 3 3 3 4" xfId="41042"/>
    <cellStyle name="Normal 133 2 2 3 3 4" xfId="12267"/>
    <cellStyle name="Normal 133 2 2 3 3 4 2" xfId="22495"/>
    <cellStyle name="Normal 133 2 2 3 3 4 2 2" xfId="54032"/>
    <cellStyle name="Normal 133 2 2 3 3 4 3" xfId="32575"/>
    <cellStyle name="Normal 133 2 2 3 3 4 4" xfId="43814"/>
    <cellStyle name="Normal 133 2 2 3 3 5" xfId="15270"/>
    <cellStyle name="Normal 133 2 2 3 3 5 2" xfId="46809"/>
    <cellStyle name="Normal 133 2 2 3 3 6" xfId="25915"/>
    <cellStyle name="Normal 133 2 2 3 3 7" xfId="36606"/>
    <cellStyle name="Normal 133 2 2 3 4" xfId="5704"/>
    <cellStyle name="Normal 133 2 2 3 4 2" xfId="10414"/>
    <cellStyle name="Normal 133 2 2 3 4 2 2" xfId="20647"/>
    <cellStyle name="Normal 133 2 2 3 4 2 2 2" xfId="52184"/>
    <cellStyle name="Normal 133 2 2 3 4 2 3" xfId="30079"/>
    <cellStyle name="Normal 133 2 2 3 4 2 4" xfId="41966"/>
    <cellStyle name="Normal 133 2 2 3 4 3" xfId="13191"/>
    <cellStyle name="Normal 133 2 2 3 4 3 2" xfId="23419"/>
    <cellStyle name="Normal 133 2 2 3 4 3 2 2" xfId="54956"/>
    <cellStyle name="Normal 133 2 2 3 4 3 3" xfId="33407"/>
    <cellStyle name="Normal 133 2 2 3 4 3 4" xfId="44738"/>
    <cellStyle name="Normal 133 2 2 3 4 4" xfId="16195"/>
    <cellStyle name="Normal 133 2 2 3 4 4 2" xfId="47734"/>
    <cellStyle name="Normal 133 2 2 3 4 5" xfId="26747"/>
    <cellStyle name="Normal 133 2 2 3 4 6" xfId="37530"/>
    <cellStyle name="Normal 133 2 2 3 5" xfId="6893"/>
    <cellStyle name="Normal 133 2 2 3 5 2" xfId="17250"/>
    <cellStyle name="Normal 133 2 2 3 5 2 2" xfId="48787"/>
    <cellStyle name="Normal 133 2 2 3 5 3" xfId="28413"/>
    <cellStyle name="Normal 133 2 2 3 5 4" xfId="38575"/>
    <cellStyle name="Normal 133 2 2 3 6" xfId="8563"/>
    <cellStyle name="Normal 133 2 2 3 6 2" xfId="18799"/>
    <cellStyle name="Normal 133 2 2 3 6 2 2" xfId="50336"/>
    <cellStyle name="Normal 133 2 2 3 6 3" xfId="31743"/>
    <cellStyle name="Normal 133 2 2 3 6 4" xfId="40118"/>
    <cellStyle name="Normal 133 2 2 3 7" xfId="11343"/>
    <cellStyle name="Normal 133 2 2 3 7 2" xfId="21571"/>
    <cellStyle name="Normal 133 2 2 3 7 2 2" xfId="53108"/>
    <cellStyle name="Normal 133 2 2 3 7 3" xfId="42890"/>
    <cellStyle name="Normal 133 2 2 3 8" xfId="14207"/>
    <cellStyle name="Normal 133 2 2 3 8 2" xfId="45751"/>
    <cellStyle name="Normal 133 2 2 3 9" xfId="25083"/>
    <cellStyle name="Normal 133 2 2 4" xfId="4175"/>
    <cellStyle name="Normal 133 2 2 4 2" xfId="5237"/>
    <cellStyle name="Normal 133 2 2 4 2 2" xfId="8058"/>
    <cellStyle name="Normal 133 2 2 4 2 2 2" xfId="18296"/>
    <cellStyle name="Normal 133 2 2 4 2 2 2 2" xfId="31119"/>
    <cellStyle name="Normal 133 2 2 4 2 2 2 3" xfId="49833"/>
    <cellStyle name="Normal 133 2 2 4 2 2 3" xfId="24665"/>
    <cellStyle name="Normal 133 2 2 4 2 2 3 2" xfId="34447"/>
    <cellStyle name="Normal 133 2 2 4 2 2 3 3" xfId="56192"/>
    <cellStyle name="Normal 133 2 2 4 2 2 4" xfId="27787"/>
    <cellStyle name="Normal 133 2 2 4 2 2 5" xfId="39615"/>
    <cellStyle name="Normal 133 2 2 4 2 3" xfId="9949"/>
    <cellStyle name="Normal 133 2 2 4 2 3 2" xfId="20182"/>
    <cellStyle name="Normal 133 2 2 4 2 3 2 2" xfId="51719"/>
    <cellStyle name="Normal 133 2 2 4 2 3 3" xfId="29455"/>
    <cellStyle name="Normal 133 2 2 4 2 3 4" xfId="41501"/>
    <cellStyle name="Normal 133 2 2 4 2 4" xfId="12726"/>
    <cellStyle name="Normal 133 2 2 4 2 4 2" xfId="22954"/>
    <cellStyle name="Normal 133 2 2 4 2 4 2 2" xfId="54491"/>
    <cellStyle name="Normal 133 2 2 4 2 4 3" xfId="32783"/>
    <cellStyle name="Normal 133 2 2 4 2 4 4" xfId="44273"/>
    <cellStyle name="Normal 133 2 2 4 2 5" xfId="15730"/>
    <cellStyle name="Normal 133 2 2 4 2 5 2" xfId="47269"/>
    <cellStyle name="Normal 133 2 2 4 2 6" xfId="26123"/>
    <cellStyle name="Normal 133 2 2 4 2 7" xfId="37065"/>
    <cellStyle name="Normal 133 2 2 4 3" xfId="6165"/>
    <cellStyle name="Normal 133 2 2 4 3 2" xfId="10873"/>
    <cellStyle name="Normal 133 2 2 4 3 2 2" xfId="21106"/>
    <cellStyle name="Normal 133 2 2 4 3 2 2 2" xfId="52643"/>
    <cellStyle name="Normal 133 2 2 4 3 2 3" xfId="30287"/>
    <cellStyle name="Normal 133 2 2 4 3 2 4" xfId="42425"/>
    <cellStyle name="Normal 133 2 2 4 3 3" xfId="13650"/>
    <cellStyle name="Normal 133 2 2 4 3 3 2" xfId="23878"/>
    <cellStyle name="Normal 133 2 2 4 3 3 2 2" xfId="55415"/>
    <cellStyle name="Normal 133 2 2 4 3 3 3" xfId="33615"/>
    <cellStyle name="Normal 133 2 2 4 3 3 4" xfId="45197"/>
    <cellStyle name="Normal 133 2 2 4 3 4" xfId="16654"/>
    <cellStyle name="Normal 133 2 2 4 3 4 2" xfId="48193"/>
    <cellStyle name="Normal 133 2 2 4 3 5" xfId="26955"/>
    <cellStyle name="Normal 133 2 2 4 3 6" xfId="37989"/>
    <cellStyle name="Normal 133 2 2 4 4" xfId="7206"/>
    <cellStyle name="Normal 133 2 2 4 4 2" xfId="17463"/>
    <cellStyle name="Normal 133 2 2 4 4 2 2" xfId="49000"/>
    <cellStyle name="Normal 133 2 2 4 4 3" xfId="28623"/>
    <cellStyle name="Normal 133 2 2 4 4 4" xfId="38783"/>
    <cellStyle name="Normal 133 2 2 4 5" xfId="9025"/>
    <cellStyle name="Normal 133 2 2 4 5 2" xfId="19258"/>
    <cellStyle name="Normal 133 2 2 4 5 2 2" xfId="50795"/>
    <cellStyle name="Normal 133 2 2 4 5 3" xfId="31951"/>
    <cellStyle name="Normal 133 2 2 4 5 4" xfId="40577"/>
    <cellStyle name="Normal 133 2 2 4 6" xfId="11802"/>
    <cellStyle name="Normal 133 2 2 4 6 2" xfId="22030"/>
    <cellStyle name="Normal 133 2 2 4 6 2 2" xfId="53567"/>
    <cellStyle name="Normal 133 2 2 4 6 3" xfId="43349"/>
    <cellStyle name="Normal 133 2 2 4 7" xfId="14795"/>
    <cellStyle name="Normal 133 2 2 4 7 2" xfId="46334"/>
    <cellStyle name="Normal 133 2 2 4 8" xfId="25291"/>
    <cellStyle name="Normal 133 2 2 4 9" xfId="36141"/>
    <cellStyle name="Normal 133 2 2 5" xfId="4773"/>
    <cellStyle name="Normal 133 2 2 5 2" xfId="7640"/>
    <cellStyle name="Normal 133 2 2 5 2 2" xfId="17880"/>
    <cellStyle name="Normal 133 2 2 5 2 2 2" xfId="30703"/>
    <cellStyle name="Normal 133 2 2 5 2 2 3" xfId="49417"/>
    <cellStyle name="Normal 133 2 2 5 2 3" xfId="24282"/>
    <cellStyle name="Normal 133 2 2 5 2 3 2" xfId="34031"/>
    <cellStyle name="Normal 133 2 2 5 2 3 3" xfId="55817"/>
    <cellStyle name="Normal 133 2 2 5 2 4" xfId="27371"/>
    <cellStyle name="Normal 133 2 2 5 2 5" xfId="39199"/>
    <cellStyle name="Normal 133 2 2 5 3" xfId="9487"/>
    <cellStyle name="Normal 133 2 2 5 3 2" xfId="19720"/>
    <cellStyle name="Normal 133 2 2 5 3 2 2" xfId="51257"/>
    <cellStyle name="Normal 133 2 2 5 3 3" xfId="29039"/>
    <cellStyle name="Normal 133 2 2 5 3 4" xfId="41039"/>
    <cellStyle name="Normal 133 2 2 5 4" xfId="12264"/>
    <cellStyle name="Normal 133 2 2 5 4 2" xfId="22492"/>
    <cellStyle name="Normal 133 2 2 5 4 2 2" xfId="54029"/>
    <cellStyle name="Normal 133 2 2 5 4 3" xfId="32367"/>
    <cellStyle name="Normal 133 2 2 5 4 4" xfId="43811"/>
    <cellStyle name="Normal 133 2 2 5 5" xfId="15267"/>
    <cellStyle name="Normal 133 2 2 5 5 2" xfId="46806"/>
    <cellStyle name="Normal 133 2 2 5 6" xfId="25707"/>
    <cellStyle name="Normal 133 2 2 5 7" xfId="36603"/>
    <cellStyle name="Normal 133 2 2 6" xfId="5701"/>
    <cellStyle name="Normal 133 2 2 6 2" xfId="10411"/>
    <cellStyle name="Normal 133 2 2 6 2 2" xfId="20644"/>
    <cellStyle name="Normal 133 2 2 6 2 2 2" xfId="52181"/>
    <cellStyle name="Normal 133 2 2 6 2 3" xfId="29871"/>
    <cellStyle name="Normal 133 2 2 6 2 4" xfId="41963"/>
    <cellStyle name="Normal 133 2 2 6 3" xfId="13188"/>
    <cellStyle name="Normal 133 2 2 6 3 2" xfId="23416"/>
    <cellStyle name="Normal 133 2 2 6 3 2 2" xfId="54953"/>
    <cellStyle name="Normal 133 2 2 6 3 3" xfId="33199"/>
    <cellStyle name="Normal 133 2 2 6 3 4" xfId="44735"/>
    <cellStyle name="Normal 133 2 2 6 4" xfId="16192"/>
    <cellStyle name="Normal 133 2 2 6 4 2" xfId="47731"/>
    <cellStyle name="Normal 133 2 2 6 5" xfId="26539"/>
    <cellStyle name="Normal 133 2 2 6 6" xfId="37527"/>
    <cellStyle name="Normal 133 2 2 7" xfId="6571"/>
    <cellStyle name="Normal 133 2 2 7 2" xfId="17037"/>
    <cellStyle name="Normal 133 2 2 7 2 2" xfId="48575"/>
    <cellStyle name="Normal 133 2 2 7 3" xfId="28205"/>
    <cellStyle name="Normal 133 2 2 7 4" xfId="38367"/>
    <cellStyle name="Normal 133 2 2 8" xfId="8560"/>
    <cellStyle name="Normal 133 2 2 8 2" xfId="18796"/>
    <cellStyle name="Normal 133 2 2 8 2 2" xfId="50333"/>
    <cellStyle name="Normal 133 2 2 8 3" xfId="31535"/>
    <cellStyle name="Normal 133 2 2 8 4" xfId="40115"/>
    <cellStyle name="Normal 133 2 2 9" xfId="11340"/>
    <cellStyle name="Normal 133 2 2 9 2" xfId="21568"/>
    <cellStyle name="Normal 133 2 2 9 2 2" xfId="53105"/>
    <cellStyle name="Normal 133 2 2 9 3" xfId="42887"/>
    <cellStyle name="Normal 133 2 3" xfId="1451"/>
    <cellStyle name="Normal 133 2 3 10" xfId="24876"/>
    <cellStyle name="Normal 133 2 3 11" xfId="35683"/>
    <cellStyle name="Normal 133 2 3 2" xfId="1452"/>
    <cellStyle name="Normal 133 2 3 2 10" xfId="35684"/>
    <cellStyle name="Normal 133 2 3 2 2" xfId="4180"/>
    <cellStyle name="Normal 133 2 3 2 2 2" xfId="5242"/>
    <cellStyle name="Normal 133 2 3 2 2 2 2" xfId="8268"/>
    <cellStyle name="Normal 133 2 3 2 2 2 2 2" xfId="18506"/>
    <cellStyle name="Normal 133 2 3 2 2 2 2 2 2" xfId="31329"/>
    <cellStyle name="Normal 133 2 3 2 2 2 2 2 3" xfId="50043"/>
    <cellStyle name="Normal 133 2 3 2 2 2 2 3" xfId="24516"/>
    <cellStyle name="Normal 133 2 3 2 2 2 2 3 2" xfId="34657"/>
    <cellStyle name="Normal 133 2 3 2 2 2 2 3 3" xfId="56048"/>
    <cellStyle name="Normal 133 2 3 2 2 2 2 4" xfId="27997"/>
    <cellStyle name="Normal 133 2 3 2 2 2 2 5" xfId="39825"/>
    <cellStyle name="Normal 133 2 3 2 2 2 3" xfId="9954"/>
    <cellStyle name="Normal 133 2 3 2 2 2 3 2" xfId="20187"/>
    <cellStyle name="Normal 133 2 3 2 2 2 3 2 2" xfId="51724"/>
    <cellStyle name="Normal 133 2 3 2 2 2 3 3" xfId="29665"/>
    <cellStyle name="Normal 133 2 3 2 2 2 3 4" xfId="41506"/>
    <cellStyle name="Normal 133 2 3 2 2 2 4" xfId="12731"/>
    <cellStyle name="Normal 133 2 3 2 2 2 4 2" xfId="22959"/>
    <cellStyle name="Normal 133 2 3 2 2 2 4 2 2" xfId="54496"/>
    <cellStyle name="Normal 133 2 3 2 2 2 4 3" xfId="32993"/>
    <cellStyle name="Normal 133 2 3 2 2 2 4 4" xfId="44278"/>
    <cellStyle name="Normal 133 2 3 2 2 2 5" xfId="15735"/>
    <cellStyle name="Normal 133 2 3 2 2 2 5 2" xfId="47274"/>
    <cellStyle name="Normal 133 2 3 2 2 2 6" xfId="26333"/>
    <cellStyle name="Normal 133 2 3 2 2 2 7" xfId="37070"/>
    <cellStyle name="Normal 133 2 3 2 2 3" xfId="6170"/>
    <cellStyle name="Normal 133 2 3 2 2 3 2" xfId="10878"/>
    <cellStyle name="Normal 133 2 3 2 2 3 2 2" xfId="21111"/>
    <cellStyle name="Normal 133 2 3 2 2 3 2 2 2" xfId="52648"/>
    <cellStyle name="Normal 133 2 3 2 2 3 2 3" xfId="30497"/>
    <cellStyle name="Normal 133 2 3 2 2 3 2 4" xfId="42430"/>
    <cellStyle name="Normal 133 2 3 2 2 3 3" xfId="13655"/>
    <cellStyle name="Normal 133 2 3 2 2 3 3 2" xfId="23883"/>
    <cellStyle name="Normal 133 2 3 2 2 3 3 2 2" xfId="55420"/>
    <cellStyle name="Normal 133 2 3 2 2 3 3 3" xfId="33825"/>
    <cellStyle name="Normal 133 2 3 2 2 3 3 4" xfId="45202"/>
    <cellStyle name="Normal 133 2 3 2 2 3 4" xfId="16659"/>
    <cellStyle name="Normal 133 2 3 2 2 3 4 2" xfId="48198"/>
    <cellStyle name="Normal 133 2 3 2 2 3 5" xfId="27165"/>
    <cellStyle name="Normal 133 2 3 2 2 3 6" xfId="37994"/>
    <cellStyle name="Normal 133 2 3 2 2 4" xfId="7429"/>
    <cellStyle name="Normal 133 2 3 2 2 4 2" xfId="17674"/>
    <cellStyle name="Normal 133 2 3 2 2 4 2 2" xfId="49211"/>
    <cellStyle name="Normal 133 2 3 2 2 4 3" xfId="28833"/>
    <cellStyle name="Normal 133 2 3 2 2 4 4" xfId="38993"/>
    <cellStyle name="Normal 133 2 3 2 2 5" xfId="9030"/>
    <cellStyle name="Normal 133 2 3 2 2 5 2" xfId="19263"/>
    <cellStyle name="Normal 133 2 3 2 2 5 2 2" xfId="50800"/>
    <cellStyle name="Normal 133 2 3 2 2 5 3" xfId="32161"/>
    <cellStyle name="Normal 133 2 3 2 2 5 4" xfId="40582"/>
    <cellStyle name="Normal 133 2 3 2 2 6" xfId="11807"/>
    <cellStyle name="Normal 133 2 3 2 2 6 2" xfId="22035"/>
    <cellStyle name="Normal 133 2 3 2 2 6 2 2" xfId="53572"/>
    <cellStyle name="Normal 133 2 3 2 2 6 3" xfId="43354"/>
    <cellStyle name="Normal 133 2 3 2 2 7" xfId="14800"/>
    <cellStyle name="Normal 133 2 3 2 2 7 2" xfId="46339"/>
    <cellStyle name="Normal 133 2 3 2 2 8" xfId="25501"/>
    <cellStyle name="Normal 133 2 3 2 2 9" xfId="36146"/>
    <cellStyle name="Normal 133 2 3 2 3" xfId="4778"/>
    <cellStyle name="Normal 133 2 3 2 3 2" xfId="7852"/>
    <cellStyle name="Normal 133 2 3 2 3 2 2" xfId="18090"/>
    <cellStyle name="Normal 133 2 3 2 3 2 2 2" xfId="30913"/>
    <cellStyle name="Normal 133 2 3 2 3 2 2 3" xfId="49627"/>
    <cellStyle name="Normal 133 2 3 2 3 2 3" xfId="24173"/>
    <cellStyle name="Normal 133 2 3 2 3 2 3 2" xfId="34241"/>
    <cellStyle name="Normal 133 2 3 2 3 2 3 3" xfId="55710"/>
    <cellStyle name="Normal 133 2 3 2 3 2 4" xfId="27581"/>
    <cellStyle name="Normal 133 2 3 2 3 2 5" xfId="39409"/>
    <cellStyle name="Normal 133 2 3 2 3 3" xfId="9492"/>
    <cellStyle name="Normal 133 2 3 2 3 3 2" xfId="19725"/>
    <cellStyle name="Normal 133 2 3 2 3 3 2 2" xfId="51262"/>
    <cellStyle name="Normal 133 2 3 2 3 3 3" xfId="29249"/>
    <cellStyle name="Normal 133 2 3 2 3 3 4" xfId="41044"/>
    <cellStyle name="Normal 133 2 3 2 3 4" xfId="12269"/>
    <cellStyle name="Normal 133 2 3 2 3 4 2" xfId="22497"/>
    <cellStyle name="Normal 133 2 3 2 3 4 2 2" xfId="54034"/>
    <cellStyle name="Normal 133 2 3 2 3 4 3" xfId="32577"/>
    <cellStyle name="Normal 133 2 3 2 3 4 4" xfId="43816"/>
    <cellStyle name="Normal 133 2 3 2 3 5" xfId="15272"/>
    <cellStyle name="Normal 133 2 3 2 3 5 2" xfId="46811"/>
    <cellStyle name="Normal 133 2 3 2 3 6" xfId="25917"/>
    <cellStyle name="Normal 133 2 3 2 3 7" xfId="36608"/>
    <cellStyle name="Normal 133 2 3 2 4" xfId="5706"/>
    <cellStyle name="Normal 133 2 3 2 4 2" xfId="10416"/>
    <cellStyle name="Normal 133 2 3 2 4 2 2" xfId="20649"/>
    <cellStyle name="Normal 133 2 3 2 4 2 2 2" xfId="52186"/>
    <cellStyle name="Normal 133 2 3 2 4 2 3" xfId="30081"/>
    <cellStyle name="Normal 133 2 3 2 4 2 4" xfId="41968"/>
    <cellStyle name="Normal 133 2 3 2 4 3" xfId="13193"/>
    <cellStyle name="Normal 133 2 3 2 4 3 2" xfId="23421"/>
    <cellStyle name="Normal 133 2 3 2 4 3 2 2" xfId="54958"/>
    <cellStyle name="Normal 133 2 3 2 4 3 3" xfId="33409"/>
    <cellStyle name="Normal 133 2 3 2 4 3 4" xfId="44740"/>
    <cellStyle name="Normal 133 2 3 2 4 4" xfId="16197"/>
    <cellStyle name="Normal 133 2 3 2 4 4 2" xfId="47736"/>
    <cellStyle name="Normal 133 2 3 2 4 5" xfId="26749"/>
    <cellStyle name="Normal 133 2 3 2 4 6" xfId="37532"/>
    <cellStyle name="Normal 133 2 3 2 5" xfId="6895"/>
    <cellStyle name="Normal 133 2 3 2 5 2" xfId="17252"/>
    <cellStyle name="Normal 133 2 3 2 5 2 2" xfId="48789"/>
    <cellStyle name="Normal 133 2 3 2 5 3" xfId="28415"/>
    <cellStyle name="Normal 133 2 3 2 5 4" xfId="38577"/>
    <cellStyle name="Normal 133 2 3 2 6" xfId="8565"/>
    <cellStyle name="Normal 133 2 3 2 6 2" xfId="18801"/>
    <cellStyle name="Normal 133 2 3 2 6 2 2" xfId="50338"/>
    <cellStyle name="Normal 133 2 3 2 6 3" xfId="31745"/>
    <cellStyle name="Normal 133 2 3 2 6 4" xfId="40120"/>
    <cellStyle name="Normal 133 2 3 2 7" xfId="11345"/>
    <cellStyle name="Normal 133 2 3 2 7 2" xfId="21573"/>
    <cellStyle name="Normal 133 2 3 2 7 2 2" xfId="53110"/>
    <cellStyle name="Normal 133 2 3 2 7 3" xfId="42892"/>
    <cellStyle name="Normal 133 2 3 2 8" xfId="14209"/>
    <cellStyle name="Normal 133 2 3 2 8 2" xfId="45753"/>
    <cellStyle name="Normal 133 2 3 2 9" xfId="25085"/>
    <cellStyle name="Normal 133 2 3 3" xfId="4179"/>
    <cellStyle name="Normal 133 2 3 3 2" xfId="5241"/>
    <cellStyle name="Normal 133 2 3 3 2 2" xfId="8060"/>
    <cellStyle name="Normal 133 2 3 3 2 2 2" xfId="18298"/>
    <cellStyle name="Normal 133 2 3 3 2 2 2 2" xfId="31121"/>
    <cellStyle name="Normal 133 2 3 3 2 2 2 3" xfId="49835"/>
    <cellStyle name="Normal 133 2 3 3 2 2 3" xfId="14623"/>
    <cellStyle name="Normal 133 2 3 3 2 2 3 2" xfId="34449"/>
    <cellStyle name="Normal 133 2 3 3 2 2 3 3" xfId="46162"/>
    <cellStyle name="Normal 133 2 3 3 2 2 4" xfId="27789"/>
    <cellStyle name="Normal 133 2 3 3 2 2 5" xfId="39617"/>
    <cellStyle name="Normal 133 2 3 3 2 3" xfId="9953"/>
    <cellStyle name="Normal 133 2 3 3 2 3 2" xfId="20186"/>
    <cellStyle name="Normal 133 2 3 3 2 3 2 2" xfId="51723"/>
    <cellStyle name="Normal 133 2 3 3 2 3 3" xfId="29457"/>
    <cellStyle name="Normal 133 2 3 3 2 3 4" xfId="41505"/>
    <cellStyle name="Normal 133 2 3 3 2 4" xfId="12730"/>
    <cellStyle name="Normal 133 2 3 3 2 4 2" xfId="22958"/>
    <cellStyle name="Normal 133 2 3 3 2 4 2 2" xfId="54495"/>
    <cellStyle name="Normal 133 2 3 3 2 4 3" xfId="32785"/>
    <cellStyle name="Normal 133 2 3 3 2 4 4" xfId="44277"/>
    <cellStyle name="Normal 133 2 3 3 2 5" xfId="15734"/>
    <cellStyle name="Normal 133 2 3 3 2 5 2" xfId="47273"/>
    <cellStyle name="Normal 133 2 3 3 2 6" xfId="26125"/>
    <cellStyle name="Normal 133 2 3 3 2 7" xfId="37069"/>
    <cellStyle name="Normal 133 2 3 3 3" xfId="6169"/>
    <cellStyle name="Normal 133 2 3 3 3 2" xfId="10877"/>
    <cellStyle name="Normal 133 2 3 3 3 2 2" xfId="21110"/>
    <cellStyle name="Normal 133 2 3 3 3 2 2 2" xfId="52647"/>
    <cellStyle name="Normal 133 2 3 3 3 2 3" xfId="30289"/>
    <cellStyle name="Normal 133 2 3 3 3 2 4" xfId="42429"/>
    <cellStyle name="Normal 133 2 3 3 3 3" xfId="13654"/>
    <cellStyle name="Normal 133 2 3 3 3 3 2" xfId="23882"/>
    <cellStyle name="Normal 133 2 3 3 3 3 2 2" xfId="55419"/>
    <cellStyle name="Normal 133 2 3 3 3 3 3" xfId="33617"/>
    <cellStyle name="Normal 133 2 3 3 3 3 4" xfId="45201"/>
    <cellStyle name="Normal 133 2 3 3 3 4" xfId="16658"/>
    <cellStyle name="Normal 133 2 3 3 3 4 2" xfId="48197"/>
    <cellStyle name="Normal 133 2 3 3 3 5" xfId="26957"/>
    <cellStyle name="Normal 133 2 3 3 3 6" xfId="37993"/>
    <cellStyle name="Normal 133 2 3 3 4" xfId="7208"/>
    <cellStyle name="Normal 133 2 3 3 4 2" xfId="17465"/>
    <cellStyle name="Normal 133 2 3 3 4 2 2" xfId="49002"/>
    <cellStyle name="Normal 133 2 3 3 4 3" xfId="28625"/>
    <cellStyle name="Normal 133 2 3 3 4 4" xfId="38785"/>
    <cellStyle name="Normal 133 2 3 3 5" xfId="9029"/>
    <cellStyle name="Normal 133 2 3 3 5 2" xfId="19262"/>
    <cellStyle name="Normal 133 2 3 3 5 2 2" xfId="50799"/>
    <cellStyle name="Normal 133 2 3 3 5 3" xfId="31953"/>
    <cellStyle name="Normal 133 2 3 3 5 4" xfId="40581"/>
    <cellStyle name="Normal 133 2 3 3 6" xfId="11806"/>
    <cellStyle name="Normal 133 2 3 3 6 2" xfId="22034"/>
    <cellStyle name="Normal 133 2 3 3 6 2 2" xfId="53571"/>
    <cellStyle name="Normal 133 2 3 3 6 3" xfId="43353"/>
    <cellStyle name="Normal 133 2 3 3 7" xfId="14799"/>
    <cellStyle name="Normal 133 2 3 3 7 2" xfId="46338"/>
    <cellStyle name="Normal 133 2 3 3 8" xfId="25293"/>
    <cellStyle name="Normal 133 2 3 3 9" xfId="36145"/>
    <cellStyle name="Normal 133 2 3 4" xfId="4777"/>
    <cellStyle name="Normal 133 2 3 4 2" xfId="7642"/>
    <cellStyle name="Normal 133 2 3 4 2 2" xfId="17882"/>
    <cellStyle name="Normal 133 2 3 4 2 2 2" xfId="30705"/>
    <cellStyle name="Normal 133 2 3 4 2 2 3" xfId="49419"/>
    <cellStyle name="Normal 133 2 3 4 2 3" xfId="24450"/>
    <cellStyle name="Normal 133 2 3 4 2 3 2" xfId="34033"/>
    <cellStyle name="Normal 133 2 3 4 2 3 3" xfId="55982"/>
    <cellStyle name="Normal 133 2 3 4 2 4" xfId="27373"/>
    <cellStyle name="Normal 133 2 3 4 2 5" xfId="39201"/>
    <cellStyle name="Normal 133 2 3 4 3" xfId="9491"/>
    <cellStyle name="Normal 133 2 3 4 3 2" xfId="19724"/>
    <cellStyle name="Normal 133 2 3 4 3 2 2" xfId="51261"/>
    <cellStyle name="Normal 133 2 3 4 3 3" xfId="29041"/>
    <cellStyle name="Normal 133 2 3 4 3 4" xfId="41043"/>
    <cellStyle name="Normal 133 2 3 4 4" xfId="12268"/>
    <cellStyle name="Normal 133 2 3 4 4 2" xfId="22496"/>
    <cellStyle name="Normal 133 2 3 4 4 2 2" xfId="54033"/>
    <cellStyle name="Normal 133 2 3 4 4 3" xfId="32369"/>
    <cellStyle name="Normal 133 2 3 4 4 4" xfId="43815"/>
    <cellStyle name="Normal 133 2 3 4 5" xfId="15271"/>
    <cellStyle name="Normal 133 2 3 4 5 2" xfId="46810"/>
    <cellStyle name="Normal 133 2 3 4 6" xfId="25709"/>
    <cellStyle name="Normal 133 2 3 4 7" xfId="36607"/>
    <cellStyle name="Normal 133 2 3 5" xfId="5705"/>
    <cellStyle name="Normal 133 2 3 5 2" xfId="10415"/>
    <cellStyle name="Normal 133 2 3 5 2 2" xfId="20648"/>
    <cellStyle name="Normal 133 2 3 5 2 2 2" xfId="52185"/>
    <cellStyle name="Normal 133 2 3 5 2 3" xfId="29873"/>
    <cellStyle name="Normal 133 2 3 5 2 4" xfId="41967"/>
    <cellStyle name="Normal 133 2 3 5 3" xfId="13192"/>
    <cellStyle name="Normal 133 2 3 5 3 2" xfId="23420"/>
    <cellStyle name="Normal 133 2 3 5 3 2 2" xfId="54957"/>
    <cellStyle name="Normal 133 2 3 5 3 3" xfId="33201"/>
    <cellStyle name="Normal 133 2 3 5 3 4" xfId="44739"/>
    <cellStyle name="Normal 133 2 3 5 4" xfId="16196"/>
    <cellStyle name="Normal 133 2 3 5 4 2" xfId="47735"/>
    <cellStyle name="Normal 133 2 3 5 5" xfId="26541"/>
    <cellStyle name="Normal 133 2 3 5 6" xfId="37531"/>
    <cellStyle name="Normal 133 2 3 6" xfId="6573"/>
    <cellStyle name="Normal 133 2 3 6 2" xfId="17039"/>
    <cellStyle name="Normal 133 2 3 6 2 2" xfId="48577"/>
    <cellStyle name="Normal 133 2 3 6 3" xfId="28207"/>
    <cellStyle name="Normal 133 2 3 6 4" xfId="38369"/>
    <cellStyle name="Normal 133 2 3 7" xfId="8564"/>
    <cellStyle name="Normal 133 2 3 7 2" xfId="18800"/>
    <cellStyle name="Normal 133 2 3 7 2 2" xfId="50337"/>
    <cellStyle name="Normal 133 2 3 7 3" xfId="31537"/>
    <cellStyle name="Normal 133 2 3 7 4" xfId="40119"/>
    <cellStyle name="Normal 133 2 3 8" xfId="11344"/>
    <cellStyle name="Normal 133 2 3 8 2" xfId="21572"/>
    <cellStyle name="Normal 133 2 3 8 2 2" xfId="53109"/>
    <cellStyle name="Normal 133 2 3 8 3" xfId="42891"/>
    <cellStyle name="Normal 133 2 3 9" xfId="14208"/>
    <cellStyle name="Normal 133 2 3 9 2" xfId="45752"/>
    <cellStyle name="Normal 133 2 4" xfId="1453"/>
    <cellStyle name="Normal 133 2 4 10" xfId="35685"/>
    <cellStyle name="Normal 133 2 4 2" xfId="4181"/>
    <cellStyle name="Normal 133 2 4 2 2" xfId="5243"/>
    <cellStyle name="Normal 133 2 4 2 2 2" xfId="8265"/>
    <cellStyle name="Normal 133 2 4 2 2 2 2" xfId="18503"/>
    <cellStyle name="Normal 133 2 4 2 2 2 2 2" xfId="31326"/>
    <cellStyle name="Normal 133 2 4 2 2 2 2 3" xfId="50040"/>
    <cellStyle name="Normal 133 2 4 2 2 2 3" xfId="24782"/>
    <cellStyle name="Normal 133 2 4 2 2 2 3 2" xfId="34654"/>
    <cellStyle name="Normal 133 2 4 2 2 2 3 3" xfId="56306"/>
    <cellStyle name="Normal 133 2 4 2 2 2 4" xfId="27994"/>
    <cellStyle name="Normal 133 2 4 2 2 2 5" xfId="39822"/>
    <cellStyle name="Normal 133 2 4 2 2 3" xfId="9955"/>
    <cellStyle name="Normal 133 2 4 2 2 3 2" xfId="20188"/>
    <cellStyle name="Normal 133 2 4 2 2 3 2 2" xfId="51725"/>
    <cellStyle name="Normal 133 2 4 2 2 3 3" xfId="29662"/>
    <cellStyle name="Normal 133 2 4 2 2 3 4" xfId="41507"/>
    <cellStyle name="Normal 133 2 4 2 2 4" xfId="12732"/>
    <cellStyle name="Normal 133 2 4 2 2 4 2" xfId="22960"/>
    <cellStyle name="Normal 133 2 4 2 2 4 2 2" xfId="54497"/>
    <cellStyle name="Normal 133 2 4 2 2 4 3" xfId="32990"/>
    <cellStyle name="Normal 133 2 4 2 2 4 4" xfId="44279"/>
    <cellStyle name="Normal 133 2 4 2 2 5" xfId="15736"/>
    <cellStyle name="Normal 133 2 4 2 2 5 2" xfId="47275"/>
    <cellStyle name="Normal 133 2 4 2 2 6" xfId="26330"/>
    <cellStyle name="Normal 133 2 4 2 2 7" xfId="37071"/>
    <cellStyle name="Normal 133 2 4 2 3" xfId="6171"/>
    <cellStyle name="Normal 133 2 4 2 3 2" xfId="10879"/>
    <cellStyle name="Normal 133 2 4 2 3 2 2" xfId="21112"/>
    <cellStyle name="Normal 133 2 4 2 3 2 2 2" xfId="52649"/>
    <cellStyle name="Normal 133 2 4 2 3 2 3" xfId="30494"/>
    <cellStyle name="Normal 133 2 4 2 3 2 4" xfId="42431"/>
    <cellStyle name="Normal 133 2 4 2 3 3" xfId="13656"/>
    <cellStyle name="Normal 133 2 4 2 3 3 2" xfId="23884"/>
    <cellStyle name="Normal 133 2 4 2 3 3 2 2" xfId="55421"/>
    <cellStyle name="Normal 133 2 4 2 3 3 3" xfId="33822"/>
    <cellStyle name="Normal 133 2 4 2 3 3 4" xfId="45203"/>
    <cellStyle name="Normal 133 2 4 2 3 4" xfId="16660"/>
    <cellStyle name="Normal 133 2 4 2 3 4 2" xfId="48199"/>
    <cellStyle name="Normal 133 2 4 2 3 5" xfId="27162"/>
    <cellStyle name="Normal 133 2 4 2 3 6" xfId="37995"/>
    <cellStyle name="Normal 133 2 4 2 4" xfId="7426"/>
    <cellStyle name="Normal 133 2 4 2 4 2" xfId="17671"/>
    <cellStyle name="Normal 133 2 4 2 4 2 2" xfId="49208"/>
    <cellStyle name="Normal 133 2 4 2 4 3" xfId="28830"/>
    <cellStyle name="Normal 133 2 4 2 4 4" xfId="38990"/>
    <cellStyle name="Normal 133 2 4 2 5" xfId="9031"/>
    <cellStyle name="Normal 133 2 4 2 5 2" xfId="19264"/>
    <cellStyle name="Normal 133 2 4 2 5 2 2" xfId="50801"/>
    <cellStyle name="Normal 133 2 4 2 5 3" xfId="32158"/>
    <cellStyle name="Normal 133 2 4 2 5 4" xfId="40583"/>
    <cellStyle name="Normal 133 2 4 2 6" xfId="11808"/>
    <cellStyle name="Normal 133 2 4 2 6 2" xfId="22036"/>
    <cellStyle name="Normal 133 2 4 2 6 2 2" xfId="53573"/>
    <cellStyle name="Normal 133 2 4 2 6 3" xfId="43355"/>
    <cellStyle name="Normal 133 2 4 2 7" xfId="14801"/>
    <cellStyle name="Normal 133 2 4 2 7 2" xfId="46340"/>
    <cellStyle name="Normal 133 2 4 2 8" xfId="25498"/>
    <cellStyle name="Normal 133 2 4 2 9" xfId="36147"/>
    <cellStyle name="Normal 133 2 4 3" xfId="4779"/>
    <cellStyle name="Normal 133 2 4 3 2" xfId="7849"/>
    <cellStyle name="Normal 133 2 4 3 2 2" xfId="18087"/>
    <cellStyle name="Normal 133 2 4 3 2 2 2" xfId="30910"/>
    <cellStyle name="Normal 133 2 4 3 2 2 3" xfId="49624"/>
    <cellStyle name="Normal 133 2 4 3 2 3" xfId="24493"/>
    <cellStyle name="Normal 133 2 4 3 2 3 2" xfId="34238"/>
    <cellStyle name="Normal 133 2 4 3 2 3 3" xfId="56025"/>
    <cellStyle name="Normal 133 2 4 3 2 4" xfId="27578"/>
    <cellStyle name="Normal 133 2 4 3 2 5" xfId="39406"/>
    <cellStyle name="Normal 133 2 4 3 3" xfId="9493"/>
    <cellStyle name="Normal 133 2 4 3 3 2" xfId="19726"/>
    <cellStyle name="Normal 133 2 4 3 3 2 2" xfId="51263"/>
    <cellStyle name="Normal 133 2 4 3 3 3" xfId="29246"/>
    <cellStyle name="Normal 133 2 4 3 3 4" xfId="41045"/>
    <cellStyle name="Normal 133 2 4 3 4" xfId="12270"/>
    <cellStyle name="Normal 133 2 4 3 4 2" xfId="22498"/>
    <cellStyle name="Normal 133 2 4 3 4 2 2" xfId="54035"/>
    <cellStyle name="Normal 133 2 4 3 4 3" xfId="32574"/>
    <cellStyle name="Normal 133 2 4 3 4 4" xfId="43817"/>
    <cellStyle name="Normal 133 2 4 3 5" xfId="15273"/>
    <cellStyle name="Normal 133 2 4 3 5 2" xfId="46812"/>
    <cellStyle name="Normal 133 2 4 3 6" xfId="25914"/>
    <cellStyle name="Normal 133 2 4 3 7" xfId="36609"/>
    <cellStyle name="Normal 133 2 4 4" xfId="5707"/>
    <cellStyle name="Normal 133 2 4 4 2" xfId="10417"/>
    <cellStyle name="Normal 133 2 4 4 2 2" xfId="20650"/>
    <cellStyle name="Normal 133 2 4 4 2 2 2" xfId="52187"/>
    <cellStyle name="Normal 133 2 4 4 2 3" xfId="30078"/>
    <cellStyle name="Normal 133 2 4 4 2 4" xfId="41969"/>
    <cellStyle name="Normal 133 2 4 4 3" xfId="13194"/>
    <cellStyle name="Normal 133 2 4 4 3 2" xfId="23422"/>
    <cellStyle name="Normal 133 2 4 4 3 2 2" xfId="54959"/>
    <cellStyle name="Normal 133 2 4 4 3 3" xfId="33406"/>
    <cellStyle name="Normal 133 2 4 4 3 4" xfId="44741"/>
    <cellStyle name="Normal 133 2 4 4 4" xfId="16198"/>
    <cellStyle name="Normal 133 2 4 4 4 2" xfId="47737"/>
    <cellStyle name="Normal 133 2 4 4 5" xfId="26746"/>
    <cellStyle name="Normal 133 2 4 4 6" xfId="37533"/>
    <cellStyle name="Normal 133 2 4 5" xfId="6892"/>
    <cellStyle name="Normal 133 2 4 5 2" xfId="17249"/>
    <cellStyle name="Normal 133 2 4 5 2 2" xfId="48786"/>
    <cellStyle name="Normal 133 2 4 5 3" xfId="28412"/>
    <cellStyle name="Normal 133 2 4 5 4" xfId="38574"/>
    <cellStyle name="Normal 133 2 4 6" xfId="8566"/>
    <cellStyle name="Normal 133 2 4 6 2" xfId="18802"/>
    <cellStyle name="Normal 133 2 4 6 2 2" xfId="50339"/>
    <cellStyle name="Normal 133 2 4 6 3" xfId="31742"/>
    <cellStyle name="Normal 133 2 4 6 4" xfId="40121"/>
    <cellStyle name="Normal 133 2 4 7" xfId="11346"/>
    <cellStyle name="Normal 133 2 4 7 2" xfId="21574"/>
    <cellStyle name="Normal 133 2 4 7 2 2" xfId="53111"/>
    <cellStyle name="Normal 133 2 4 7 3" xfId="42893"/>
    <cellStyle name="Normal 133 2 4 8" xfId="14210"/>
    <cellStyle name="Normal 133 2 4 8 2" xfId="45754"/>
    <cellStyle name="Normal 133 2 4 9" xfId="25082"/>
    <cellStyle name="Normal 133 2 5" xfId="3194"/>
    <cellStyle name="Normal 133 2 5 10" xfId="35943"/>
    <cellStyle name="Normal 133 2 5 2" xfId="4569"/>
    <cellStyle name="Normal 133 2 5 2 2" xfId="5501"/>
    <cellStyle name="Normal 133 2 5 2 2 2" xfId="10213"/>
    <cellStyle name="Normal 133 2 5 2 2 2 2" xfId="20446"/>
    <cellStyle name="Normal 133 2 5 2 2 2 2 2" xfId="51983"/>
    <cellStyle name="Normal 133 2 5 2 2 2 3" xfId="31118"/>
    <cellStyle name="Normal 133 2 5 2 2 2 4" xfId="41765"/>
    <cellStyle name="Normal 133 2 5 2 2 3" xfId="12990"/>
    <cellStyle name="Normal 133 2 5 2 2 3 2" xfId="23218"/>
    <cellStyle name="Normal 133 2 5 2 2 3 2 2" xfId="54755"/>
    <cellStyle name="Normal 133 2 5 2 2 3 3" xfId="34446"/>
    <cellStyle name="Normal 133 2 5 2 2 3 4" xfId="44537"/>
    <cellStyle name="Normal 133 2 5 2 2 4" xfId="15994"/>
    <cellStyle name="Normal 133 2 5 2 2 4 2" xfId="47533"/>
    <cellStyle name="Normal 133 2 5 2 2 5" xfId="27786"/>
    <cellStyle name="Normal 133 2 5 2 2 6" xfId="37329"/>
    <cellStyle name="Normal 133 2 5 2 3" xfId="6429"/>
    <cellStyle name="Normal 133 2 5 2 3 2" xfId="11137"/>
    <cellStyle name="Normal 133 2 5 2 3 2 2" xfId="21370"/>
    <cellStyle name="Normal 133 2 5 2 3 2 2 2" xfId="52907"/>
    <cellStyle name="Normal 133 2 5 2 3 2 3" xfId="42689"/>
    <cellStyle name="Normal 133 2 5 2 3 3" xfId="13914"/>
    <cellStyle name="Normal 133 2 5 2 3 3 2" xfId="24142"/>
    <cellStyle name="Normal 133 2 5 2 3 3 2 2" xfId="55679"/>
    <cellStyle name="Normal 133 2 5 2 3 3 3" xfId="45461"/>
    <cellStyle name="Normal 133 2 5 2 3 4" xfId="16918"/>
    <cellStyle name="Normal 133 2 5 2 3 4 2" xfId="48457"/>
    <cellStyle name="Normal 133 2 5 2 3 5" xfId="29454"/>
    <cellStyle name="Normal 133 2 5 2 3 6" xfId="38253"/>
    <cellStyle name="Normal 133 2 5 2 4" xfId="8057"/>
    <cellStyle name="Normal 133 2 5 2 4 2" xfId="18295"/>
    <cellStyle name="Normal 133 2 5 2 4 2 2" xfId="49832"/>
    <cellStyle name="Normal 133 2 5 2 4 3" xfId="32782"/>
    <cellStyle name="Normal 133 2 5 2 4 4" xfId="39614"/>
    <cellStyle name="Normal 133 2 5 2 5" xfId="9289"/>
    <cellStyle name="Normal 133 2 5 2 5 2" xfId="19522"/>
    <cellStyle name="Normal 133 2 5 2 5 2 2" xfId="51059"/>
    <cellStyle name="Normal 133 2 5 2 5 3" xfId="40841"/>
    <cellStyle name="Normal 133 2 5 2 6" xfId="12066"/>
    <cellStyle name="Normal 133 2 5 2 6 2" xfId="22294"/>
    <cellStyle name="Normal 133 2 5 2 6 2 2" xfId="53831"/>
    <cellStyle name="Normal 133 2 5 2 6 3" xfId="43613"/>
    <cellStyle name="Normal 133 2 5 2 7" xfId="15068"/>
    <cellStyle name="Normal 133 2 5 2 7 2" xfId="46607"/>
    <cellStyle name="Normal 133 2 5 2 8" xfId="26122"/>
    <cellStyle name="Normal 133 2 5 2 9" xfId="36405"/>
    <cellStyle name="Normal 133 2 5 3" xfId="5038"/>
    <cellStyle name="Normal 133 2 5 3 2" xfId="9751"/>
    <cellStyle name="Normal 133 2 5 3 2 2" xfId="19984"/>
    <cellStyle name="Normal 133 2 5 3 2 2 2" xfId="51521"/>
    <cellStyle name="Normal 133 2 5 3 2 3" xfId="30286"/>
    <cellStyle name="Normal 133 2 5 3 2 4" xfId="41303"/>
    <cellStyle name="Normal 133 2 5 3 3" xfId="12528"/>
    <cellStyle name="Normal 133 2 5 3 3 2" xfId="22756"/>
    <cellStyle name="Normal 133 2 5 3 3 2 2" xfId="54293"/>
    <cellStyle name="Normal 133 2 5 3 3 3" xfId="33614"/>
    <cellStyle name="Normal 133 2 5 3 3 4" xfId="44075"/>
    <cellStyle name="Normal 133 2 5 3 4" xfId="15532"/>
    <cellStyle name="Normal 133 2 5 3 4 2" xfId="47071"/>
    <cellStyle name="Normal 133 2 5 3 5" xfId="26954"/>
    <cellStyle name="Normal 133 2 5 3 6" xfId="36867"/>
    <cellStyle name="Normal 133 2 5 4" xfId="5967"/>
    <cellStyle name="Normal 133 2 5 4 2" xfId="10675"/>
    <cellStyle name="Normal 133 2 5 4 2 2" xfId="20908"/>
    <cellStyle name="Normal 133 2 5 4 2 2 2" xfId="52445"/>
    <cellStyle name="Normal 133 2 5 4 2 3" xfId="42227"/>
    <cellStyle name="Normal 133 2 5 4 3" xfId="13452"/>
    <cellStyle name="Normal 133 2 5 4 3 2" xfId="23680"/>
    <cellStyle name="Normal 133 2 5 4 3 2 2" xfId="55217"/>
    <cellStyle name="Normal 133 2 5 4 3 3" xfId="44999"/>
    <cellStyle name="Normal 133 2 5 4 4" xfId="16456"/>
    <cellStyle name="Normal 133 2 5 4 4 2" xfId="47995"/>
    <cellStyle name="Normal 133 2 5 4 5" xfId="28622"/>
    <cellStyle name="Normal 133 2 5 4 6" xfId="37791"/>
    <cellStyle name="Normal 133 2 5 5" xfId="7205"/>
    <cellStyle name="Normal 133 2 5 5 2" xfId="17462"/>
    <cellStyle name="Normal 133 2 5 5 2 2" xfId="48999"/>
    <cellStyle name="Normal 133 2 5 5 3" xfId="31950"/>
    <cellStyle name="Normal 133 2 5 5 4" xfId="38782"/>
    <cellStyle name="Normal 133 2 5 6" xfId="8825"/>
    <cellStyle name="Normal 133 2 5 6 2" xfId="19060"/>
    <cellStyle name="Normal 133 2 5 6 2 2" xfId="50597"/>
    <cellStyle name="Normal 133 2 5 6 3" xfId="40379"/>
    <cellStyle name="Normal 133 2 5 7" xfId="11604"/>
    <cellStyle name="Normal 133 2 5 7 2" xfId="21832"/>
    <cellStyle name="Normal 133 2 5 7 2 2" xfId="53369"/>
    <cellStyle name="Normal 133 2 5 7 3" xfId="43151"/>
    <cellStyle name="Normal 133 2 5 8" xfId="14559"/>
    <cellStyle name="Normal 133 2 5 8 2" xfId="46098"/>
    <cellStyle name="Normal 133 2 5 9" xfId="25290"/>
    <cellStyle name="Normal 133 2 6" xfId="4174"/>
    <cellStyle name="Normal 133 2 6 2" xfId="5236"/>
    <cellStyle name="Normal 133 2 6 2 2" xfId="9948"/>
    <cellStyle name="Normal 133 2 6 2 2 2" xfId="20181"/>
    <cellStyle name="Normal 133 2 6 2 2 2 2" xfId="51718"/>
    <cellStyle name="Normal 133 2 6 2 2 3" xfId="30702"/>
    <cellStyle name="Normal 133 2 6 2 2 4" xfId="41500"/>
    <cellStyle name="Normal 133 2 6 2 3" xfId="12725"/>
    <cellStyle name="Normal 133 2 6 2 3 2" xfId="22953"/>
    <cellStyle name="Normal 133 2 6 2 3 2 2" xfId="54490"/>
    <cellStyle name="Normal 133 2 6 2 3 3" xfId="34030"/>
    <cellStyle name="Normal 133 2 6 2 3 4" xfId="44272"/>
    <cellStyle name="Normal 133 2 6 2 4" xfId="15729"/>
    <cellStyle name="Normal 133 2 6 2 4 2" xfId="47268"/>
    <cellStyle name="Normal 133 2 6 2 5" xfId="27370"/>
    <cellStyle name="Normal 133 2 6 2 6" xfId="37064"/>
    <cellStyle name="Normal 133 2 6 3" xfId="6164"/>
    <cellStyle name="Normal 133 2 6 3 2" xfId="10872"/>
    <cellStyle name="Normal 133 2 6 3 2 2" xfId="21105"/>
    <cellStyle name="Normal 133 2 6 3 2 2 2" xfId="52642"/>
    <cellStyle name="Normal 133 2 6 3 2 3" xfId="42424"/>
    <cellStyle name="Normal 133 2 6 3 3" xfId="13649"/>
    <cellStyle name="Normal 133 2 6 3 3 2" xfId="23877"/>
    <cellStyle name="Normal 133 2 6 3 3 2 2" xfId="55414"/>
    <cellStyle name="Normal 133 2 6 3 3 3" xfId="45196"/>
    <cellStyle name="Normal 133 2 6 3 4" xfId="16653"/>
    <cellStyle name="Normal 133 2 6 3 4 2" xfId="48192"/>
    <cellStyle name="Normal 133 2 6 3 5" xfId="29038"/>
    <cellStyle name="Normal 133 2 6 3 6" xfId="37988"/>
    <cellStyle name="Normal 133 2 6 4" xfId="7639"/>
    <cellStyle name="Normal 133 2 6 4 2" xfId="17879"/>
    <cellStyle name="Normal 133 2 6 4 2 2" xfId="49416"/>
    <cellStyle name="Normal 133 2 6 4 3" xfId="32366"/>
    <cellStyle name="Normal 133 2 6 4 4" xfId="39198"/>
    <cellStyle name="Normal 133 2 6 5" xfId="9024"/>
    <cellStyle name="Normal 133 2 6 5 2" xfId="19257"/>
    <cellStyle name="Normal 133 2 6 5 2 2" xfId="50794"/>
    <cellStyle name="Normal 133 2 6 5 3" xfId="40576"/>
    <cellStyle name="Normal 133 2 6 6" xfId="11801"/>
    <cellStyle name="Normal 133 2 6 6 2" xfId="22029"/>
    <cellStyle name="Normal 133 2 6 6 2 2" xfId="53566"/>
    <cellStyle name="Normal 133 2 6 6 3" xfId="43348"/>
    <cellStyle name="Normal 133 2 6 7" xfId="14794"/>
    <cellStyle name="Normal 133 2 6 7 2" xfId="46333"/>
    <cellStyle name="Normal 133 2 6 8" xfId="25706"/>
    <cellStyle name="Normal 133 2 6 9" xfId="36140"/>
    <cellStyle name="Normal 133 2 7" xfId="4772"/>
    <cellStyle name="Normal 133 2 7 2" xfId="9486"/>
    <cellStyle name="Normal 133 2 7 2 2" xfId="19719"/>
    <cellStyle name="Normal 133 2 7 2 2 2" xfId="51256"/>
    <cellStyle name="Normal 133 2 7 2 3" xfId="29870"/>
    <cellStyle name="Normal 133 2 7 2 4" xfId="41038"/>
    <cellStyle name="Normal 133 2 7 3" xfId="12263"/>
    <cellStyle name="Normal 133 2 7 3 2" xfId="22491"/>
    <cellStyle name="Normal 133 2 7 3 2 2" xfId="54028"/>
    <cellStyle name="Normal 133 2 7 3 3" xfId="33198"/>
    <cellStyle name="Normal 133 2 7 3 4" xfId="43810"/>
    <cellStyle name="Normal 133 2 7 4" xfId="15266"/>
    <cellStyle name="Normal 133 2 7 4 2" xfId="46805"/>
    <cellStyle name="Normal 133 2 7 5" xfId="26538"/>
    <cellStyle name="Normal 133 2 7 6" xfId="36602"/>
    <cellStyle name="Normal 133 2 8" xfId="5700"/>
    <cellStyle name="Normal 133 2 8 2" xfId="10410"/>
    <cellStyle name="Normal 133 2 8 2 2" xfId="20643"/>
    <cellStyle name="Normal 133 2 8 2 2 2" xfId="52180"/>
    <cellStyle name="Normal 133 2 8 2 3" xfId="41962"/>
    <cellStyle name="Normal 133 2 8 3" xfId="13187"/>
    <cellStyle name="Normal 133 2 8 3 2" xfId="23415"/>
    <cellStyle name="Normal 133 2 8 3 2 2" xfId="54952"/>
    <cellStyle name="Normal 133 2 8 3 3" xfId="44734"/>
    <cellStyle name="Normal 133 2 8 4" xfId="16191"/>
    <cellStyle name="Normal 133 2 8 4 2" xfId="47730"/>
    <cellStyle name="Normal 133 2 8 5" xfId="28204"/>
    <cellStyle name="Normal 133 2 8 6" xfId="37526"/>
    <cellStyle name="Normal 133 2 9" xfId="6570"/>
    <cellStyle name="Normal 133 2 9 2" xfId="17036"/>
    <cellStyle name="Normal 133 2 9 2 2" xfId="48574"/>
    <cellStyle name="Normal 133 2 9 3" xfId="31534"/>
    <cellStyle name="Normal 133 2 9 4" xfId="38366"/>
    <cellStyle name="Normal 133 3" xfId="1454"/>
    <cellStyle name="Normal 133 3 10" xfId="14211"/>
    <cellStyle name="Normal 133 3 10 2" xfId="45755"/>
    <cellStyle name="Normal 133 3 11" xfId="24877"/>
    <cellStyle name="Normal 133 3 12" xfId="35686"/>
    <cellStyle name="Normal 133 3 2" xfId="1455"/>
    <cellStyle name="Normal 133 3 2 10" xfId="24878"/>
    <cellStyle name="Normal 133 3 2 11" xfId="35687"/>
    <cellStyle name="Normal 133 3 2 2" xfId="1456"/>
    <cellStyle name="Normal 133 3 2 2 10" xfId="35688"/>
    <cellStyle name="Normal 133 3 2 2 2" xfId="4184"/>
    <cellStyle name="Normal 133 3 2 2 2 2" xfId="5246"/>
    <cellStyle name="Normal 133 3 2 2 2 2 2" xfId="8270"/>
    <cellStyle name="Normal 133 3 2 2 2 2 2 2" xfId="18508"/>
    <cellStyle name="Normal 133 3 2 2 2 2 2 2 2" xfId="31331"/>
    <cellStyle name="Normal 133 3 2 2 2 2 2 2 3" xfId="50045"/>
    <cellStyle name="Normal 133 3 2 2 2 2 2 3" xfId="13999"/>
    <cellStyle name="Normal 133 3 2 2 2 2 2 3 2" xfId="34659"/>
    <cellStyle name="Normal 133 3 2 2 2 2 2 3 3" xfId="45543"/>
    <cellStyle name="Normal 133 3 2 2 2 2 2 4" xfId="27999"/>
    <cellStyle name="Normal 133 3 2 2 2 2 2 5" xfId="39827"/>
    <cellStyle name="Normal 133 3 2 2 2 2 3" xfId="9958"/>
    <cellStyle name="Normal 133 3 2 2 2 2 3 2" xfId="20191"/>
    <cellStyle name="Normal 133 3 2 2 2 2 3 2 2" xfId="51728"/>
    <cellStyle name="Normal 133 3 2 2 2 2 3 3" xfId="29667"/>
    <cellStyle name="Normal 133 3 2 2 2 2 3 4" xfId="41510"/>
    <cellStyle name="Normal 133 3 2 2 2 2 4" xfId="12735"/>
    <cellStyle name="Normal 133 3 2 2 2 2 4 2" xfId="22963"/>
    <cellStyle name="Normal 133 3 2 2 2 2 4 2 2" xfId="54500"/>
    <cellStyle name="Normal 133 3 2 2 2 2 4 3" xfId="32995"/>
    <cellStyle name="Normal 133 3 2 2 2 2 4 4" xfId="44282"/>
    <cellStyle name="Normal 133 3 2 2 2 2 5" xfId="15739"/>
    <cellStyle name="Normal 133 3 2 2 2 2 5 2" xfId="47278"/>
    <cellStyle name="Normal 133 3 2 2 2 2 6" xfId="26335"/>
    <cellStyle name="Normal 133 3 2 2 2 2 7" xfId="37074"/>
    <cellStyle name="Normal 133 3 2 2 2 3" xfId="6174"/>
    <cellStyle name="Normal 133 3 2 2 2 3 2" xfId="10882"/>
    <cellStyle name="Normal 133 3 2 2 2 3 2 2" xfId="21115"/>
    <cellStyle name="Normal 133 3 2 2 2 3 2 2 2" xfId="52652"/>
    <cellStyle name="Normal 133 3 2 2 2 3 2 3" xfId="30499"/>
    <cellStyle name="Normal 133 3 2 2 2 3 2 4" xfId="42434"/>
    <cellStyle name="Normal 133 3 2 2 2 3 3" xfId="13659"/>
    <cellStyle name="Normal 133 3 2 2 2 3 3 2" xfId="23887"/>
    <cellStyle name="Normal 133 3 2 2 2 3 3 2 2" xfId="55424"/>
    <cellStyle name="Normal 133 3 2 2 2 3 3 3" xfId="33827"/>
    <cellStyle name="Normal 133 3 2 2 2 3 3 4" xfId="45206"/>
    <cellStyle name="Normal 133 3 2 2 2 3 4" xfId="16663"/>
    <cellStyle name="Normal 133 3 2 2 2 3 4 2" xfId="48202"/>
    <cellStyle name="Normal 133 3 2 2 2 3 5" xfId="27167"/>
    <cellStyle name="Normal 133 3 2 2 2 3 6" xfId="37998"/>
    <cellStyle name="Normal 133 3 2 2 2 4" xfId="7431"/>
    <cellStyle name="Normal 133 3 2 2 2 4 2" xfId="17676"/>
    <cellStyle name="Normal 133 3 2 2 2 4 2 2" xfId="49213"/>
    <cellStyle name="Normal 133 3 2 2 2 4 3" xfId="28835"/>
    <cellStyle name="Normal 133 3 2 2 2 4 4" xfId="38995"/>
    <cellStyle name="Normal 133 3 2 2 2 5" xfId="9034"/>
    <cellStyle name="Normal 133 3 2 2 2 5 2" xfId="19267"/>
    <cellStyle name="Normal 133 3 2 2 2 5 2 2" xfId="50804"/>
    <cellStyle name="Normal 133 3 2 2 2 5 3" xfId="32163"/>
    <cellStyle name="Normal 133 3 2 2 2 5 4" xfId="40586"/>
    <cellStyle name="Normal 133 3 2 2 2 6" xfId="11811"/>
    <cellStyle name="Normal 133 3 2 2 2 6 2" xfId="22039"/>
    <cellStyle name="Normal 133 3 2 2 2 6 2 2" xfId="53576"/>
    <cellStyle name="Normal 133 3 2 2 2 6 3" xfId="43358"/>
    <cellStyle name="Normal 133 3 2 2 2 7" xfId="14804"/>
    <cellStyle name="Normal 133 3 2 2 2 7 2" xfId="46343"/>
    <cellStyle name="Normal 133 3 2 2 2 8" xfId="25503"/>
    <cellStyle name="Normal 133 3 2 2 2 9" xfId="36150"/>
    <cellStyle name="Normal 133 3 2 2 3" xfId="4782"/>
    <cellStyle name="Normal 133 3 2 2 3 2" xfId="7854"/>
    <cellStyle name="Normal 133 3 2 2 3 2 2" xfId="18092"/>
    <cellStyle name="Normal 133 3 2 2 3 2 2 2" xfId="30915"/>
    <cellStyle name="Normal 133 3 2 2 3 2 2 3" xfId="49629"/>
    <cellStyle name="Normal 133 3 2 2 3 2 3" xfId="24381"/>
    <cellStyle name="Normal 133 3 2 2 3 2 3 2" xfId="34243"/>
    <cellStyle name="Normal 133 3 2 2 3 2 3 3" xfId="55913"/>
    <cellStyle name="Normal 133 3 2 2 3 2 4" xfId="27583"/>
    <cellStyle name="Normal 133 3 2 2 3 2 5" xfId="39411"/>
    <cellStyle name="Normal 133 3 2 2 3 3" xfId="9496"/>
    <cellStyle name="Normal 133 3 2 2 3 3 2" xfId="19729"/>
    <cellStyle name="Normal 133 3 2 2 3 3 2 2" xfId="51266"/>
    <cellStyle name="Normal 133 3 2 2 3 3 3" xfId="29251"/>
    <cellStyle name="Normal 133 3 2 2 3 3 4" xfId="41048"/>
    <cellStyle name="Normal 133 3 2 2 3 4" xfId="12273"/>
    <cellStyle name="Normal 133 3 2 2 3 4 2" xfId="22501"/>
    <cellStyle name="Normal 133 3 2 2 3 4 2 2" xfId="54038"/>
    <cellStyle name="Normal 133 3 2 2 3 4 3" xfId="32579"/>
    <cellStyle name="Normal 133 3 2 2 3 4 4" xfId="43820"/>
    <cellStyle name="Normal 133 3 2 2 3 5" xfId="15276"/>
    <cellStyle name="Normal 133 3 2 2 3 5 2" xfId="46815"/>
    <cellStyle name="Normal 133 3 2 2 3 6" xfId="25919"/>
    <cellStyle name="Normal 133 3 2 2 3 7" xfId="36612"/>
    <cellStyle name="Normal 133 3 2 2 4" xfId="5710"/>
    <cellStyle name="Normal 133 3 2 2 4 2" xfId="10420"/>
    <cellStyle name="Normal 133 3 2 2 4 2 2" xfId="20653"/>
    <cellStyle name="Normal 133 3 2 2 4 2 2 2" xfId="52190"/>
    <cellStyle name="Normal 133 3 2 2 4 2 3" xfId="30083"/>
    <cellStyle name="Normal 133 3 2 2 4 2 4" xfId="41972"/>
    <cellStyle name="Normal 133 3 2 2 4 3" xfId="13197"/>
    <cellStyle name="Normal 133 3 2 2 4 3 2" xfId="23425"/>
    <cellStyle name="Normal 133 3 2 2 4 3 2 2" xfId="54962"/>
    <cellStyle name="Normal 133 3 2 2 4 3 3" xfId="33411"/>
    <cellStyle name="Normal 133 3 2 2 4 3 4" xfId="44744"/>
    <cellStyle name="Normal 133 3 2 2 4 4" xfId="16201"/>
    <cellStyle name="Normal 133 3 2 2 4 4 2" xfId="47740"/>
    <cellStyle name="Normal 133 3 2 2 4 5" xfId="26751"/>
    <cellStyle name="Normal 133 3 2 2 4 6" xfId="37536"/>
    <cellStyle name="Normal 133 3 2 2 5" xfId="6897"/>
    <cellStyle name="Normal 133 3 2 2 5 2" xfId="17254"/>
    <cellStyle name="Normal 133 3 2 2 5 2 2" xfId="48791"/>
    <cellStyle name="Normal 133 3 2 2 5 3" xfId="28417"/>
    <cellStyle name="Normal 133 3 2 2 5 4" xfId="38579"/>
    <cellStyle name="Normal 133 3 2 2 6" xfId="8569"/>
    <cellStyle name="Normal 133 3 2 2 6 2" xfId="18805"/>
    <cellStyle name="Normal 133 3 2 2 6 2 2" xfId="50342"/>
    <cellStyle name="Normal 133 3 2 2 6 3" xfId="31747"/>
    <cellStyle name="Normal 133 3 2 2 6 4" xfId="40124"/>
    <cellStyle name="Normal 133 3 2 2 7" xfId="11349"/>
    <cellStyle name="Normal 133 3 2 2 7 2" xfId="21577"/>
    <cellStyle name="Normal 133 3 2 2 7 2 2" xfId="53114"/>
    <cellStyle name="Normal 133 3 2 2 7 3" xfId="42896"/>
    <cellStyle name="Normal 133 3 2 2 8" xfId="14213"/>
    <cellStyle name="Normal 133 3 2 2 8 2" xfId="45757"/>
    <cellStyle name="Normal 133 3 2 2 9" xfId="25087"/>
    <cellStyle name="Normal 133 3 2 3" xfId="4183"/>
    <cellStyle name="Normal 133 3 2 3 2" xfId="5245"/>
    <cellStyle name="Normal 133 3 2 3 2 2" xfId="8062"/>
    <cellStyle name="Normal 133 3 2 3 2 2 2" xfId="18300"/>
    <cellStyle name="Normal 133 3 2 3 2 2 2 2" xfId="31123"/>
    <cellStyle name="Normal 133 3 2 3 2 2 2 3" xfId="49837"/>
    <cellStyle name="Normal 133 3 2 3 2 2 3" xfId="24617"/>
    <cellStyle name="Normal 133 3 2 3 2 2 3 2" xfId="34451"/>
    <cellStyle name="Normal 133 3 2 3 2 2 3 3" xfId="56144"/>
    <cellStyle name="Normal 133 3 2 3 2 2 4" xfId="27791"/>
    <cellStyle name="Normal 133 3 2 3 2 2 5" xfId="39619"/>
    <cellStyle name="Normal 133 3 2 3 2 3" xfId="9957"/>
    <cellStyle name="Normal 133 3 2 3 2 3 2" xfId="20190"/>
    <cellStyle name="Normal 133 3 2 3 2 3 2 2" xfId="51727"/>
    <cellStyle name="Normal 133 3 2 3 2 3 3" xfId="29459"/>
    <cellStyle name="Normal 133 3 2 3 2 3 4" xfId="41509"/>
    <cellStyle name="Normal 133 3 2 3 2 4" xfId="12734"/>
    <cellStyle name="Normal 133 3 2 3 2 4 2" xfId="22962"/>
    <cellStyle name="Normal 133 3 2 3 2 4 2 2" xfId="54499"/>
    <cellStyle name="Normal 133 3 2 3 2 4 3" xfId="32787"/>
    <cellStyle name="Normal 133 3 2 3 2 4 4" xfId="44281"/>
    <cellStyle name="Normal 133 3 2 3 2 5" xfId="15738"/>
    <cellStyle name="Normal 133 3 2 3 2 5 2" xfId="47277"/>
    <cellStyle name="Normal 133 3 2 3 2 6" xfId="26127"/>
    <cellStyle name="Normal 133 3 2 3 2 7" xfId="37073"/>
    <cellStyle name="Normal 133 3 2 3 3" xfId="6173"/>
    <cellStyle name="Normal 133 3 2 3 3 2" xfId="10881"/>
    <cellStyle name="Normal 133 3 2 3 3 2 2" xfId="21114"/>
    <cellStyle name="Normal 133 3 2 3 3 2 2 2" xfId="52651"/>
    <cellStyle name="Normal 133 3 2 3 3 2 3" xfId="30291"/>
    <cellStyle name="Normal 133 3 2 3 3 2 4" xfId="42433"/>
    <cellStyle name="Normal 133 3 2 3 3 3" xfId="13658"/>
    <cellStyle name="Normal 133 3 2 3 3 3 2" xfId="23886"/>
    <cellStyle name="Normal 133 3 2 3 3 3 2 2" xfId="55423"/>
    <cellStyle name="Normal 133 3 2 3 3 3 3" xfId="33619"/>
    <cellStyle name="Normal 133 3 2 3 3 3 4" xfId="45205"/>
    <cellStyle name="Normal 133 3 2 3 3 4" xfId="16662"/>
    <cellStyle name="Normal 133 3 2 3 3 4 2" xfId="48201"/>
    <cellStyle name="Normal 133 3 2 3 3 5" xfId="26959"/>
    <cellStyle name="Normal 133 3 2 3 3 6" xfId="37997"/>
    <cellStyle name="Normal 133 3 2 3 4" xfId="7210"/>
    <cellStyle name="Normal 133 3 2 3 4 2" xfId="17467"/>
    <cellStyle name="Normal 133 3 2 3 4 2 2" xfId="49004"/>
    <cellStyle name="Normal 133 3 2 3 4 3" xfId="28627"/>
    <cellStyle name="Normal 133 3 2 3 4 4" xfId="38787"/>
    <cellStyle name="Normal 133 3 2 3 5" xfId="9033"/>
    <cellStyle name="Normal 133 3 2 3 5 2" xfId="19266"/>
    <cellStyle name="Normal 133 3 2 3 5 2 2" xfId="50803"/>
    <cellStyle name="Normal 133 3 2 3 5 3" xfId="31955"/>
    <cellStyle name="Normal 133 3 2 3 5 4" xfId="40585"/>
    <cellStyle name="Normal 133 3 2 3 6" xfId="11810"/>
    <cellStyle name="Normal 133 3 2 3 6 2" xfId="22038"/>
    <cellStyle name="Normal 133 3 2 3 6 2 2" xfId="53575"/>
    <cellStyle name="Normal 133 3 2 3 6 3" xfId="43357"/>
    <cellStyle name="Normal 133 3 2 3 7" xfId="14803"/>
    <cellStyle name="Normal 133 3 2 3 7 2" xfId="46342"/>
    <cellStyle name="Normal 133 3 2 3 8" xfId="25295"/>
    <cellStyle name="Normal 133 3 2 3 9" xfId="36149"/>
    <cellStyle name="Normal 133 3 2 4" xfId="4781"/>
    <cellStyle name="Normal 133 3 2 4 2" xfId="7644"/>
    <cellStyle name="Normal 133 3 2 4 2 2" xfId="17884"/>
    <cellStyle name="Normal 133 3 2 4 2 2 2" xfId="30707"/>
    <cellStyle name="Normal 133 3 2 4 2 2 3" xfId="49421"/>
    <cellStyle name="Normal 133 3 2 4 2 3" xfId="24197"/>
    <cellStyle name="Normal 133 3 2 4 2 3 2" xfId="34035"/>
    <cellStyle name="Normal 133 3 2 4 2 3 3" xfId="55733"/>
    <cellStyle name="Normal 133 3 2 4 2 4" xfId="27375"/>
    <cellStyle name="Normal 133 3 2 4 2 5" xfId="39203"/>
    <cellStyle name="Normal 133 3 2 4 3" xfId="9495"/>
    <cellStyle name="Normal 133 3 2 4 3 2" xfId="19728"/>
    <cellStyle name="Normal 133 3 2 4 3 2 2" xfId="51265"/>
    <cellStyle name="Normal 133 3 2 4 3 3" xfId="29043"/>
    <cellStyle name="Normal 133 3 2 4 3 4" xfId="41047"/>
    <cellStyle name="Normal 133 3 2 4 4" xfId="12272"/>
    <cellStyle name="Normal 133 3 2 4 4 2" xfId="22500"/>
    <cellStyle name="Normal 133 3 2 4 4 2 2" xfId="54037"/>
    <cellStyle name="Normal 133 3 2 4 4 3" xfId="32371"/>
    <cellStyle name="Normal 133 3 2 4 4 4" xfId="43819"/>
    <cellStyle name="Normal 133 3 2 4 5" xfId="15275"/>
    <cellStyle name="Normal 133 3 2 4 5 2" xfId="46814"/>
    <cellStyle name="Normal 133 3 2 4 6" xfId="25711"/>
    <cellStyle name="Normal 133 3 2 4 7" xfId="36611"/>
    <cellStyle name="Normal 133 3 2 5" xfId="5709"/>
    <cellStyle name="Normal 133 3 2 5 2" xfId="10419"/>
    <cellStyle name="Normal 133 3 2 5 2 2" xfId="20652"/>
    <cellStyle name="Normal 133 3 2 5 2 2 2" xfId="52189"/>
    <cellStyle name="Normal 133 3 2 5 2 3" xfId="29875"/>
    <cellStyle name="Normal 133 3 2 5 2 4" xfId="41971"/>
    <cellStyle name="Normal 133 3 2 5 3" xfId="13196"/>
    <cellStyle name="Normal 133 3 2 5 3 2" xfId="23424"/>
    <cellStyle name="Normal 133 3 2 5 3 2 2" xfId="54961"/>
    <cellStyle name="Normal 133 3 2 5 3 3" xfId="33203"/>
    <cellStyle name="Normal 133 3 2 5 3 4" xfId="44743"/>
    <cellStyle name="Normal 133 3 2 5 4" xfId="16200"/>
    <cellStyle name="Normal 133 3 2 5 4 2" xfId="47739"/>
    <cellStyle name="Normal 133 3 2 5 5" xfId="26543"/>
    <cellStyle name="Normal 133 3 2 5 6" xfId="37535"/>
    <cellStyle name="Normal 133 3 2 6" xfId="6575"/>
    <cellStyle name="Normal 133 3 2 6 2" xfId="17041"/>
    <cellStyle name="Normal 133 3 2 6 2 2" xfId="48579"/>
    <cellStyle name="Normal 133 3 2 6 3" xfId="28209"/>
    <cellStyle name="Normal 133 3 2 6 4" xfId="38371"/>
    <cellStyle name="Normal 133 3 2 7" xfId="8568"/>
    <cellStyle name="Normal 133 3 2 7 2" xfId="18804"/>
    <cellStyle name="Normal 133 3 2 7 2 2" xfId="50341"/>
    <cellStyle name="Normal 133 3 2 7 3" xfId="31539"/>
    <cellStyle name="Normal 133 3 2 7 4" xfId="40123"/>
    <cellStyle name="Normal 133 3 2 8" xfId="11348"/>
    <cellStyle name="Normal 133 3 2 8 2" xfId="21576"/>
    <cellStyle name="Normal 133 3 2 8 2 2" xfId="53113"/>
    <cellStyle name="Normal 133 3 2 8 3" xfId="42895"/>
    <cellStyle name="Normal 133 3 2 9" xfId="14212"/>
    <cellStyle name="Normal 133 3 2 9 2" xfId="45756"/>
    <cellStyle name="Normal 133 3 3" xfId="1457"/>
    <cellStyle name="Normal 133 3 3 10" xfId="35689"/>
    <cellStyle name="Normal 133 3 3 2" xfId="4185"/>
    <cellStyle name="Normal 133 3 3 2 2" xfId="5247"/>
    <cellStyle name="Normal 133 3 3 2 2 2" xfId="8269"/>
    <cellStyle name="Normal 133 3 3 2 2 2 2" xfId="18507"/>
    <cellStyle name="Normal 133 3 3 2 2 2 2 2" xfId="31330"/>
    <cellStyle name="Normal 133 3 3 2 2 2 2 3" xfId="50044"/>
    <cellStyle name="Normal 133 3 3 2 2 2 3" xfId="24378"/>
    <cellStyle name="Normal 133 3 3 2 2 2 3 2" xfId="34658"/>
    <cellStyle name="Normal 133 3 3 2 2 2 3 3" xfId="55910"/>
    <cellStyle name="Normal 133 3 3 2 2 2 4" xfId="27998"/>
    <cellStyle name="Normal 133 3 3 2 2 2 5" xfId="39826"/>
    <cellStyle name="Normal 133 3 3 2 2 3" xfId="9959"/>
    <cellStyle name="Normal 133 3 3 2 2 3 2" xfId="20192"/>
    <cellStyle name="Normal 133 3 3 2 2 3 2 2" xfId="51729"/>
    <cellStyle name="Normal 133 3 3 2 2 3 3" xfId="29666"/>
    <cellStyle name="Normal 133 3 3 2 2 3 4" xfId="41511"/>
    <cellStyle name="Normal 133 3 3 2 2 4" xfId="12736"/>
    <cellStyle name="Normal 133 3 3 2 2 4 2" xfId="22964"/>
    <cellStyle name="Normal 133 3 3 2 2 4 2 2" xfId="54501"/>
    <cellStyle name="Normal 133 3 3 2 2 4 3" xfId="32994"/>
    <cellStyle name="Normal 133 3 3 2 2 4 4" xfId="44283"/>
    <cellStyle name="Normal 133 3 3 2 2 5" xfId="15740"/>
    <cellStyle name="Normal 133 3 3 2 2 5 2" xfId="47279"/>
    <cellStyle name="Normal 133 3 3 2 2 6" xfId="26334"/>
    <cellStyle name="Normal 133 3 3 2 2 7" xfId="37075"/>
    <cellStyle name="Normal 133 3 3 2 3" xfId="6175"/>
    <cellStyle name="Normal 133 3 3 2 3 2" xfId="10883"/>
    <cellStyle name="Normal 133 3 3 2 3 2 2" xfId="21116"/>
    <cellStyle name="Normal 133 3 3 2 3 2 2 2" xfId="52653"/>
    <cellStyle name="Normal 133 3 3 2 3 2 3" xfId="30498"/>
    <cellStyle name="Normal 133 3 3 2 3 2 4" xfId="42435"/>
    <cellStyle name="Normal 133 3 3 2 3 3" xfId="13660"/>
    <cellStyle name="Normal 133 3 3 2 3 3 2" xfId="23888"/>
    <cellStyle name="Normal 133 3 3 2 3 3 2 2" xfId="55425"/>
    <cellStyle name="Normal 133 3 3 2 3 3 3" xfId="33826"/>
    <cellStyle name="Normal 133 3 3 2 3 3 4" xfId="45207"/>
    <cellStyle name="Normal 133 3 3 2 3 4" xfId="16664"/>
    <cellStyle name="Normal 133 3 3 2 3 4 2" xfId="48203"/>
    <cellStyle name="Normal 133 3 3 2 3 5" xfId="27166"/>
    <cellStyle name="Normal 133 3 3 2 3 6" xfId="37999"/>
    <cellStyle name="Normal 133 3 3 2 4" xfId="7430"/>
    <cellStyle name="Normal 133 3 3 2 4 2" xfId="17675"/>
    <cellStyle name="Normal 133 3 3 2 4 2 2" xfId="49212"/>
    <cellStyle name="Normal 133 3 3 2 4 3" xfId="28834"/>
    <cellStyle name="Normal 133 3 3 2 4 4" xfId="38994"/>
    <cellStyle name="Normal 133 3 3 2 5" xfId="9035"/>
    <cellStyle name="Normal 133 3 3 2 5 2" xfId="19268"/>
    <cellStyle name="Normal 133 3 3 2 5 2 2" xfId="50805"/>
    <cellStyle name="Normal 133 3 3 2 5 3" xfId="32162"/>
    <cellStyle name="Normal 133 3 3 2 5 4" xfId="40587"/>
    <cellStyle name="Normal 133 3 3 2 6" xfId="11812"/>
    <cellStyle name="Normal 133 3 3 2 6 2" xfId="22040"/>
    <cellStyle name="Normal 133 3 3 2 6 2 2" xfId="53577"/>
    <cellStyle name="Normal 133 3 3 2 6 3" xfId="43359"/>
    <cellStyle name="Normal 133 3 3 2 7" xfId="14805"/>
    <cellStyle name="Normal 133 3 3 2 7 2" xfId="46344"/>
    <cellStyle name="Normal 133 3 3 2 8" xfId="25502"/>
    <cellStyle name="Normal 133 3 3 2 9" xfId="36151"/>
    <cellStyle name="Normal 133 3 3 3" xfId="4783"/>
    <cellStyle name="Normal 133 3 3 3 2" xfId="7853"/>
    <cellStyle name="Normal 133 3 3 3 2 2" xfId="18091"/>
    <cellStyle name="Normal 133 3 3 3 2 2 2" xfId="30914"/>
    <cellStyle name="Normal 133 3 3 3 2 2 3" xfId="49628"/>
    <cellStyle name="Normal 133 3 3 3 2 3" xfId="24561"/>
    <cellStyle name="Normal 133 3 3 3 2 3 2" xfId="34242"/>
    <cellStyle name="Normal 133 3 3 3 2 3 3" xfId="56090"/>
    <cellStyle name="Normal 133 3 3 3 2 4" xfId="27582"/>
    <cellStyle name="Normal 133 3 3 3 2 5" xfId="39410"/>
    <cellStyle name="Normal 133 3 3 3 3" xfId="9497"/>
    <cellStyle name="Normal 133 3 3 3 3 2" xfId="19730"/>
    <cellStyle name="Normal 133 3 3 3 3 2 2" xfId="51267"/>
    <cellStyle name="Normal 133 3 3 3 3 3" xfId="29250"/>
    <cellStyle name="Normal 133 3 3 3 3 4" xfId="41049"/>
    <cellStyle name="Normal 133 3 3 3 4" xfId="12274"/>
    <cellStyle name="Normal 133 3 3 3 4 2" xfId="22502"/>
    <cellStyle name="Normal 133 3 3 3 4 2 2" xfId="54039"/>
    <cellStyle name="Normal 133 3 3 3 4 3" xfId="32578"/>
    <cellStyle name="Normal 133 3 3 3 4 4" xfId="43821"/>
    <cellStyle name="Normal 133 3 3 3 5" xfId="15277"/>
    <cellStyle name="Normal 133 3 3 3 5 2" xfId="46816"/>
    <cellStyle name="Normal 133 3 3 3 6" xfId="25918"/>
    <cellStyle name="Normal 133 3 3 3 7" xfId="36613"/>
    <cellStyle name="Normal 133 3 3 4" xfId="5711"/>
    <cellStyle name="Normal 133 3 3 4 2" xfId="10421"/>
    <cellStyle name="Normal 133 3 3 4 2 2" xfId="20654"/>
    <cellStyle name="Normal 133 3 3 4 2 2 2" xfId="52191"/>
    <cellStyle name="Normal 133 3 3 4 2 3" xfId="30082"/>
    <cellStyle name="Normal 133 3 3 4 2 4" xfId="41973"/>
    <cellStyle name="Normal 133 3 3 4 3" xfId="13198"/>
    <cellStyle name="Normal 133 3 3 4 3 2" xfId="23426"/>
    <cellStyle name="Normal 133 3 3 4 3 2 2" xfId="54963"/>
    <cellStyle name="Normal 133 3 3 4 3 3" xfId="33410"/>
    <cellStyle name="Normal 133 3 3 4 3 4" xfId="44745"/>
    <cellStyle name="Normal 133 3 3 4 4" xfId="16202"/>
    <cellStyle name="Normal 133 3 3 4 4 2" xfId="47741"/>
    <cellStyle name="Normal 133 3 3 4 5" xfId="26750"/>
    <cellStyle name="Normal 133 3 3 4 6" xfId="37537"/>
    <cellStyle name="Normal 133 3 3 5" xfId="6896"/>
    <cellStyle name="Normal 133 3 3 5 2" xfId="17253"/>
    <cellStyle name="Normal 133 3 3 5 2 2" xfId="48790"/>
    <cellStyle name="Normal 133 3 3 5 3" xfId="28416"/>
    <cellStyle name="Normal 133 3 3 5 4" xfId="38578"/>
    <cellStyle name="Normal 133 3 3 6" xfId="8570"/>
    <cellStyle name="Normal 133 3 3 6 2" xfId="18806"/>
    <cellStyle name="Normal 133 3 3 6 2 2" xfId="50343"/>
    <cellStyle name="Normal 133 3 3 6 3" xfId="31746"/>
    <cellStyle name="Normal 133 3 3 6 4" xfId="40125"/>
    <cellStyle name="Normal 133 3 3 7" xfId="11350"/>
    <cellStyle name="Normal 133 3 3 7 2" xfId="21578"/>
    <cellStyle name="Normal 133 3 3 7 2 2" xfId="53115"/>
    <cellStyle name="Normal 133 3 3 7 3" xfId="42897"/>
    <cellStyle name="Normal 133 3 3 8" xfId="14214"/>
    <cellStyle name="Normal 133 3 3 8 2" xfId="45758"/>
    <cellStyle name="Normal 133 3 3 9" xfId="25086"/>
    <cellStyle name="Normal 133 3 4" xfId="4182"/>
    <cellStyle name="Normal 133 3 4 2" xfId="5244"/>
    <cellStyle name="Normal 133 3 4 2 2" xfId="8061"/>
    <cellStyle name="Normal 133 3 4 2 2 2" xfId="18299"/>
    <cellStyle name="Normal 133 3 4 2 2 2 2" xfId="31122"/>
    <cellStyle name="Normal 133 3 4 2 2 2 3" xfId="49836"/>
    <cellStyle name="Normal 133 3 4 2 2 3" xfId="24455"/>
    <cellStyle name="Normal 133 3 4 2 2 3 2" xfId="34450"/>
    <cellStyle name="Normal 133 3 4 2 2 3 3" xfId="55987"/>
    <cellStyle name="Normal 133 3 4 2 2 4" xfId="27790"/>
    <cellStyle name="Normal 133 3 4 2 2 5" xfId="39618"/>
    <cellStyle name="Normal 133 3 4 2 3" xfId="9956"/>
    <cellStyle name="Normal 133 3 4 2 3 2" xfId="20189"/>
    <cellStyle name="Normal 133 3 4 2 3 2 2" xfId="51726"/>
    <cellStyle name="Normal 133 3 4 2 3 3" xfId="29458"/>
    <cellStyle name="Normal 133 3 4 2 3 4" xfId="41508"/>
    <cellStyle name="Normal 133 3 4 2 4" xfId="12733"/>
    <cellStyle name="Normal 133 3 4 2 4 2" xfId="22961"/>
    <cellStyle name="Normal 133 3 4 2 4 2 2" xfId="54498"/>
    <cellStyle name="Normal 133 3 4 2 4 3" xfId="32786"/>
    <cellStyle name="Normal 133 3 4 2 4 4" xfId="44280"/>
    <cellStyle name="Normal 133 3 4 2 5" xfId="15737"/>
    <cellStyle name="Normal 133 3 4 2 5 2" xfId="47276"/>
    <cellStyle name="Normal 133 3 4 2 6" xfId="26126"/>
    <cellStyle name="Normal 133 3 4 2 7" xfId="37072"/>
    <cellStyle name="Normal 133 3 4 3" xfId="6172"/>
    <cellStyle name="Normal 133 3 4 3 2" xfId="10880"/>
    <cellStyle name="Normal 133 3 4 3 2 2" xfId="21113"/>
    <cellStyle name="Normal 133 3 4 3 2 2 2" xfId="52650"/>
    <cellStyle name="Normal 133 3 4 3 2 3" xfId="30290"/>
    <cellStyle name="Normal 133 3 4 3 2 4" xfId="42432"/>
    <cellStyle name="Normal 133 3 4 3 3" xfId="13657"/>
    <cellStyle name="Normal 133 3 4 3 3 2" xfId="23885"/>
    <cellStyle name="Normal 133 3 4 3 3 2 2" xfId="55422"/>
    <cellStyle name="Normal 133 3 4 3 3 3" xfId="33618"/>
    <cellStyle name="Normal 133 3 4 3 3 4" xfId="45204"/>
    <cellStyle name="Normal 133 3 4 3 4" xfId="16661"/>
    <cellStyle name="Normal 133 3 4 3 4 2" xfId="48200"/>
    <cellStyle name="Normal 133 3 4 3 5" xfId="26958"/>
    <cellStyle name="Normal 133 3 4 3 6" xfId="37996"/>
    <cellStyle name="Normal 133 3 4 4" xfId="7209"/>
    <cellStyle name="Normal 133 3 4 4 2" xfId="17466"/>
    <cellStyle name="Normal 133 3 4 4 2 2" xfId="49003"/>
    <cellStyle name="Normal 133 3 4 4 3" xfId="28626"/>
    <cellStyle name="Normal 133 3 4 4 4" xfId="38786"/>
    <cellStyle name="Normal 133 3 4 5" xfId="9032"/>
    <cellStyle name="Normal 133 3 4 5 2" xfId="19265"/>
    <cellStyle name="Normal 133 3 4 5 2 2" xfId="50802"/>
    <cellStyle name="Normal 133 3 4 5 3" xfId="31954"/>
    <cellStyle name="Normal 133 3 4 5 4" xfId="40584"/>
    <cellStyle name="Normal 133 3 4 6" xfId="11809"/>
    <cellStyle name="Normal 133 3 4 6 2" xfId="22037"/>
    <cellStyle name="Normal 133 3 4 6 2 2" xfId="53574"/>
    <cellStyle name="Normal 133 3 4 6 3" xfId="43356"/>
    <cellStyle name="Normal 133 3 4 7" xfId="14802"/>
    <cellStyle name="Normal 133 3 4 7 2" xfId="46341"/>
    <cellStyle name="Normal 133 3 4 8" xfId="25294"/>
    <cellStyle name="Normal 133 3 4 9" xfId="36148"/>
    <cellStyle name="Normal 133 3 5" xfId="4780"/>
    <cellStyle name="Normal 133 3 5 2" xfId="7643"/>
    <cellStyle name="Normal 133 3 5 2 2" xfId="17883"/>
    <cellStyle name="Normal 133 3 5 2 2 2" xfId="30706"/>
    <cellStyle name="Normal 133 3 5 2 2 3" xfId="49420"/>
    <cellStyle name="Normal 133 3 5 2 3" xfId="24271"/>
    <cellStyle name="Normal 133 3 5 2 3 2" xfId="34034"/>
    <cellStyle name="Normal 133 3 5 2 3 3" xfId="55807"/>
    <cellStyle name="Normal 133 3 5 2 4" xfId="27374"/>
    <cellStyle name="Normal 133 3 5 2 5" xfId="39202"/>
    <cellStyle name="Normal 133 3 5 3" xfId="9494"/>
    <cellStyle name="Normal 133 3 5 3 2" xfId="19727"/>
    <cellStyle name="Normal 133 3 5 3 2 2" xfId="51264"/>
    <cellStyle name="Normal 133 3 5 3 3" xfId="29042"/>
    <cellStyle name="Normal 133 3 5 3 4" xfId="41046"/>
    <cellStyle name="Normal 133 3 5 4" xfId="12271"/>
    <cellStyle name="Normal 133 3 5 4 2" xfId="22499"/>
    <cellStyle name="Normal 133 3 5 4 2 2" xfId="54036"/>
    <cellStyle name="Normal 133 3 5 4 3" xfId="32370"/>
    <cellStyle name="Normal 133 3 5 4 4" xfId="43818"/>
    <cellStyle name="Normal 133 3 5 5" xfId="15274"/>
    <cellStyle name="Normal 133 3 5 5 2" xfId="46813"/>
    <cellStyle name="Normal 133 3 5 6" xfId="25710"/>
    <cellStyle name="Normal 133 3 5 7" xfId="36610"/>
    <cellStyle name="Normal 133 3 6" xfId="5708"/>
    <cellStyle name="Normal 133 3 6 2" xfId="10418"/>
    <cellStyle name="Normal 133 3 6 2 2" xfId="20651"/>
    <cellStyle name="Normal 133 3 6 2 2 2" xfId="52188"/>
    <cellStyle name="Normal 133 3 6 2 3" xfId="29874"/>
    <cellStyle name="Normal 133 3 6 2 4" xfId="41970"/>
    <cellStyle name="Normal 133 3 6 3" xfId="13195"/>
    <cellStyle name="Normal 133 3 6 3 2" xfId="23423"/>
    <cellStyle name="Normal 133 3 6 3 2 2" xfId="54960"/>
    <cellStyle name="Normal 133 3 6 3 3" xfId="33202"/>
    <cellStyle name="Normal 133 3 6 3 4" xfId="44742"/>
    <cellStyle name="Normal 133 3 6 4" xfId="16199"/>
    <cellStyle name="Normal 133 3 6 4 2" xfId="47738"/>
    <cellStyle name="Normal 133 3 6 5" xfId="26542"/>
    <cellStyle name="Normal 133 3 6 6" xfId="37534"/>
    <cellStyle name="Normal 133 3 7" xfId="6574"/>
    <cellStyle name="Normal 133 3 7 2" xfId="17040"/>
    <cellStyle name="Normal 133 3 7 2 2" xfId="48578"/>
    <cellStyle name="Normal 133 3 7 3" xfId="28208"/>
    <cellStyle name="Normal 133 3 7 4" xfId="38370"/>
    <cellStyle name="Normal 133 3 8" xfId="8567"/>
    <cellStyle name="Normal 133 3 8 2" xfId="18803"/>
    <cellStyle name="Normal 133 3 8 2 2" xfId="50340"/>
    <cellStyle name="Normal 133 3 8 3" xfId="31538"/>
    <cellStyle name="Normal 133 3 8 4" xfId="40122"/>
    <cellStyle name="Normal 133 3 9" xfId="11347"/>
    <cellStyle name="Normal 133 3 9 2" xfId="21575"/>
    <cellStyle name="Normal 133 3 9 2 2" xfId="53112"/>
    <cellStyle name="Normal 133 3 9 3" xfId="42894"/>
    <cellStyle name="Normal 133 4" xfId="1458"/>
    <cellStyle name="Normal 133 4 10" xfId="24879"/>
    <cellStyle name="Normal 133 4 11" xfId="35690"/>
    <cellStyle name="Normal 133 4 2" xfId="1459"/>
    <cellStyle name="Normal 133 4 2 10" xfId="35691"/>
    <cellStyle name="Normal 133 4 2 2" xfId="4187"/>
    <cellStyle name="Normal 133 4 2 2 2" xfId="5249"/>
    <cellStyle name="Normal 133 4 2 2 2 2" xfId="8271"/>
    <cellStyle name="Normal 133 4 2 2 2 2 2" xfId="18509"/>
    <cellStyle name="Normal 133 4 2 2 2 2 2 2" xfId="31332"/>
    <cellStyle name="Normal 133 4 2 2 2 2 2 3" xfId="50046"/>
    <cellStyle name="Normal 133 4 2 2 2 2 3" xfId="17161"/>
    <cellStyle name="Normal 133 4 2 2 2 2 3 2" xfId="34660"/>
    <cellStyle name="Normal 133 4 2 2 2 2 3 3" xfId="48698"/>
    <cellStyle name="Normal 133 4 2 2 2 2 4" xfId="28000"/>
    <cellStyle name="Normal 133 4 2 2 2 2 5" xfId="39828"/>
    <cellStyle name="Normal 133 4 2 2 2 3" xfId="9961"/>
    <cellStyle name="Normal 133 4 2 2 2 3 2" xfId="20194"/>
    <cellStyle name="Normal 133 4 2 2 2 3 2 2" xfId="51731"/>
    <cellStyle name="Normal 133 4 2 2 2 3 3" xfId="29668"/>
    <cellStyle name="Normal 133 4 2 2 2 3 4" xfId="41513"/>
    <cellStyle name="Normal 133 4 2 2 2 4" xfId="12738"/>
    <cellStyle name="Normal 133 4 2 2 2 4 2" xfId="22966"/>
    <cellStyle name="Normal 133 4 2 2 2 4 2 2" xfId="54503"/>
    <cellStyle name="Normal 133 4 2 2 2 4 3" xfId="32996"/>
    <cellStyle name="Normal 133 4 2 2 2 4 4" xfId="44285"/>
    <cellStyle name="Normal 133 4 2 2 2 5" xfId="15742"/>
    <cellStyle name="Normal 133 4 2 2 2 5 2" xfId="47281"/>
    <cellStyle name="Normal 133 4 2 2 2 6" xfId="26336"/>
    <cellStyle name="Normal 133 4 2 2 2 7" xfId="37077"/>
    <cellStyle name="Normal 133 4 2 2 3" xfId="6177"/>
    <cellStyle name="Normal 133 4 2 2 3 2" xfId="10885"/>
    <cellStyle name="Normal 133 4 2 2 3 2 2" xfId="21118"/>
    <cellStyle name="Normal 133 4 2 2 3 2 2 2" xfId="52655"/>
    <cellStyle name="Normal 133 4 2 2 3 2 3" xfId="30500"/>
    <cellStyle name="Normal 133 4 2 2 3 2 4" xfId="42437"/>
    <cellStyle name="Normal 133 4 2 2 3 3" xfId="13662"/>
    <cellStyle name="Normal 133 4 2 2 3 3 2" xfId="23890"/>
    <cellStyle name="Normal 133 4 2 2 3 3 2 2" xfId="55427"/>
    <cellStyle name="Normal 133 4 2 2 3 3 3" xfId="33828"/>
    <cellStyle name="Normal 133 4 2 2 3 3 4" xfId="45209"/>
    <cellStyle name="Normal 133 4 2 2 3 4" xfId="16666"/>
    <cellStyle name="Normal 133 4 2 2 3 4 2" xfId="48205"/>
    <cellStyle name="Normal 133 4 2 2 3 5" xfId="27168"/>
    <cellStyle name="Normal 133 4 2 2 3 6" xfId="38001"/>
    <cellStyle name="Normal 133 4 2 2 4" xfId="7432"/>
    <cellStyle name="Normal 133 4 2 2 4 2" xfId="17677"/>
    <cellStyle name="Normal 133 4 2 2 4 2 2" xfId="49214"/>
    <cellStyle name="Normal 133 4 2 2 4 3" xfId="28836"/>
    <cellStyle name="Normal 133 4 2 2 4 4" xfId="38996"/>
    <cellStyle name="Normal 133 4 2 2 5" xfId="9037"/>
    <cellStyle name="Normal 133 4 2 2 5 2" xfId="19270"/>
    <cellStyle name="Normal 133 4 2 2 5 2 2" xfId="50807"/>
    <cellStyle name="Normal 133 4 2 2 5 3" xfId="32164"/>
    <cellStyle name="Normal 133 4 2 2 5 4" xfId="40589"/>
    <cellStyle name="Normal 133 4 2 2 6" xfId="11814"/>
    <cellStyle name="Normal 133 4 2 2 6 2" xfId="22042"/>
    <cellStyle name="Normal 133 4 2 2 6 2 2" xfId="53579"/>
    <cellStyle name="Normal 133 4 2 2 6 3" xfId="43361"/>
    <cellStyle name="Normal 133 4 2 2 7" xfId="14807"/>
    <cellStyle name="Normal 133 4 2 2 7 2" xfId="46346"/>
    <cellStyle name="Normal 133 4 2 2 8" xfId="25504"/>
    <cellStyle name="Normal 133 4 2 2 9" xfId="36153"/>
    <cellStyle name="Normal 133 4 2 3" xfId="4785"/>
    <cellStyle name="Normal 133 4 2 3 2" xfId="7855"/>
    <cellStyle name="Normal 133 4 2 3 2 2" xfId="18093"/>
    <cellStyle name="Normal 133 4 2 3 2 2 2" xfId="30916"/>
    <cellStyle name="Normal 133 4 2 3 2 2 3" xfId="49630"/>
    <cellStyle name="Normal 133 4 2 3 2 3" xfId="24234"/>
    <cellStyle name="Normal 133 4 2 3 2 3 2" xfId="34244"/>
    <cellStyle name="Normal 133 4 2 3 2 3 3" xfId="55770"/>
    <cellStyle name="Normal 133 4 2 3 2 4" xfId="27584"/>
    <cellStyle name="Normal 133 4 2 3 2 5" xfId="39412"/>
    <cellStyle name="Normal 133 4 2 3 3" xfId="9499"/>
    <cellStyle name="Normal 133 4 2 3 3 2" xfId="19732"/>
    <cellStyle name="Normal 133 4 2 3 3 2 2" xfId="51269"/>
    <cellStyle name="Normal 133 4 2 3 3 3" xfId="29252"/>
    <cellStyle name="Normal 133 4 2 3 3 4" xfId="41051"/>
    <cellStyle name="Normal 133 4 2 3 4" xfId="12276"/>
    <cellStyle name="Normal 133 4 2 3 4 2" xfId="22504"/>
    <cellStyle name="Normal 133 4 2 3 4 2 2" xfId="54041"/>
    <cellStyle name="Normal 133 4 2 3 4 3" xfId="32580"/>
    <cellStyle name="Normal 133 4 2 3 4 4" xfId="43823"/>
    <cellStyle name="Normal 133 4 2 3 5" xfId="15279"/>
    <cellStyle name="Normal 133 4 2 3 5 2" xfId="46818"/>
    <cellStyle name="Normal 133 4 2 3 6" xfId="25920"/>
    <cellStyle name="Normal 133 4 2 3 7" xfId="36615"/>
    <cellStyle name="Normal 133 4 2 4" xfId="5713"/>
    <cellStyle name="Normal 133 4 2 4 2" xfId="10423"/>
    <cellStyle name="Normal 133 4 2 4 2 2" xfId="20656"/>
    <cellStyle name="Normal 133 4 2 4 2 2 2" xfId="52193"/>
    <cellStyle name="Normal 133 4 2 4 2 3" xfId="30084"/>
    <cellStyle name="Normal 133 4 2 4 2 4" xfId="41975"/>
    <cellStyle name="Normal 133 4 2 4 3" xfId="13200"/>
    <cellStyle name="Normal 133 4 2 4 3 2" xfId="23428"/>
    <cellStyle name="Normal 133 4 2 4 3 2 2" xfId="54965"/>
    <cellStyle name="Normal 133 4 2 4 3 3" xfId="33412"/>
    <cellStyle name="Normal 133 4 2 4 3 4" xfId="44747"/>
    <cellStyle name="Normal 133 4 2 4 4" xfId="16204"/>
    <cellStyle name="Normal 133 4 2 4 4 2" xfId="47743"/>
    <cellStyle name="Normal 133 4 2 4 5" xfId="26752"/>
    <cellStyle name="Normal 133 4 2 4 6" xfId="37539"/>
    <cellStyle name="Normal 133 4 2 5" xfId="6898"/>
    <cellStyle name="Normal 133 4 2 5 2" xfId="17255"/>
    <cellStyle name="Normal 133 4 2 5 2 2" xfId="48792"/>
    <cellStyle name="Normal 133 4 2 5 3" xfId="28418"/>
    <cellStyle name="Normal 133 4 2 5 4" xfId="38580"/>
    <cellStyle name="Normal 133 4 2 6" xfId="8572"/>
    <cellStyle name="Normal 133 4 2 6 2" xfId="18808"/>
    <cellStyle name="Normal 133 4 2 6 2 2" xfId="50345"/>
    <cellStyle name="Normal 133 4 2 6 3" xfId="31748"/>
    <cellStyle name="Normal 133 4 2 6 4" xfId="40127"/>
    <cellStyle name="Normal 133 4 2 7" xfId="11352"/>
    <cellStyle name="Normal 133 4 2 7 2" xfId="21580"/>
    <cellStyle name="Normal 133 4 2 7 2 2" xfId="53117"/>
    <cellStyle name="Normal 133 4 2 7 3" xfId="42899"/>
    <cellStyle name="Normal 133 4 2 8" xfId="14216"/>
    <cellStyle name="Normal 133 4 2 8 2" xfId="45760"/>
    <cellStyle name="Normal 133 4 2 9" xfId="25088"/>
    <cellStyle name="Normal 133 4 3" xfId="4186"/>
    <cellStyle name="Normal 133 4 3 2" xfId="5248"/>
    <cellStyle name="Normal 133 4 3 2 2" xfId="8063"/>
    <cellStyle name="Normal 133 4 3 2 2 2" xfId="18301"/>
    <cellStyle name="Normal 133 4 3 2 2 2 2" xfId="31124"/>
    <cellStyle name="Normal 133 4 3 2 2 2 3" xfId="49838"/>
    <cellStyle name="Normal 133 4 3 2 2 3" xfId="24262"/>
    <cellStyle name="Normal 133 4 3 2 2 3 2" xfId="34452"/>
    <cellStyle name="Normal 133 4 3 2 2 3 3" xfId="55798"/>
    <cellStyle name="Normal 133 4 3 2 2 4" xfId="27792"/>
    <cellStyle name="Normal 133 4 3 2 2 5" xfId="39620"/>
    <cellStyle name="Normal 133 4 3 2 3" xfId="9960"/>
    <cellStyle name="Normal 133 4 3 2 3 2" xfId="20193"/>
    <cellStyle name="Normal 133 4 3 2 3 2 2" xfId="51730"/>
    <cellStyle name="Normal 133 4 3 2 3 3" xfId="29460"/>
    <cellStyle name="Normal 133 4 3 2 3 4" xfId="41512"/>
    <cellStyle name="Normal 133 4 3 2 4" xfId="12737"/>
    <cellStyle name="Normal 133 4 3 2 4 2" xfId="22965"/>
    <cellStyle name="Normal 133 4 3 2 4 2 2" xfId="54502"/>
    <cellStyle name="Normal 133 4 3 2 4 3" xfId="32788"/>
    <cellStyle name="Normal 133 4 3 2 4 4" xfId="44284"/>
    <cellStyle name="Normal 133 4 3 2 5" xfId="15741"/>
    <cellStyle name="Normal 133 4 3 2 5 2" xfId="47280"/>
    <cellStyle name="Normal 133 4 3 2 6" xfId="26128"/>
    <cellStyle name="Normal 133 4 3 2 7" xfId="37076"/>
    <cellStyle name="Normal 133 4 3 3" xfId="6176"/>
    <cellStyle name="Normal 133 4 3 3 2" xfId="10884"/>
    <cellStyle name="Normal 133 4 3 3 2 2" xfId="21117"/>
    <cellStyle name="Normal 133 4 3 3 2 2 2" xfId="52654"/>
    <cellStyle name="Normal 133 4 3 3 2 3" xfId="30292"/>
    <cellStyle name="Normal 133 4 3 3 2 4" xfId="42436"/>
    <cellStyle name="Normal 133 4 3 3 3" xfId="13661"/>
    <cellStyle name="Normal 133 4 3 3 3 2" xfId="23889"/>
    <cellStyle name="Normal 133 4 3 3 3 2 2" xfId="55426"/>
    <cellStyle name="Normal 133 4 3 3 3 3" xfId="33620"/>
    <cellStyle name="Normal 133 4 3 3 3 4" xfId="45208"/>
    <cellStyle name="Normal 133 4 3 3 4" xfId="16665"/>
    <cellStyle name="Normal 133 4 3 3 4 2" xfId="48204"/>
    <cellStyle name="Normal 133 4 3 3 5" xfId="26960"/>
    <cellStyle name="Normal 133 4 3 3 6" xfId="38000"/>
    <cellStyle name="Normal 133 4 3 4" xfId="7211"/>
    <cellStyle name="Normal 133 4 3 4 2" xfId="17468"/>
    <cellStyle name="Normal 133 4 3 4 2 2" xfId="49005"/>
    <cellStyle name="Normal 133 4 3 4 3" xfId="28628"/>
    <cellStyle name="Normal 133 4 3 4 4" xfId="38788"/>
    <cellStyle name="Normal 133 4 3 5" xfId="9036"/>
    <cellStyle name="Normal 133 4 3 5 2" xfId="19269"/>
    <cellStyle name="Normal 133 4 3 5 2 2" xfId="50806"/>
    <cellStyle name="Normal 133 4 3 5 3" xfId="31956"/>
    <cellStyle name="Normal 133 4 3 5 4" xfId="40588"/>
    <cellStyle name="Normal 133 4 3 6" xfId="11813"/>
    <cellStyle name="Normal 133 4 3 6 2" xfId="22041"/>
    <cellStyle name="Normal 133 4 3 6 2 2" xfId="53578"/>
    <cellStyle name="Normal 133 4 3 6 3" xfId="43360"/>
    <cellStyle name="Normal 133 4 3 7" xfId="14806"/>
    <cellStyle name="Normal 133 4 3 7 2" xfId="46345"/>
    <cellStyle name="Normal 133 4 3 8" xfId="25296"/>
    <cellStyle name="Normal 133 4 3 9" xfId="36152"/>
    <cellStyle name="Normal 133 4 4" xfId="4784"/>
    <cellStyle name="Normal 133 4 4 2" xfId="7645"/>
    <cellStyle name="Normal 133 4 4 2 2" xfId="17885"/>
    <cellStyle name="Normal 133 4 4 2 2 2" xfId="30708"/>
    <cellStyle name="Normal 133 4 4 2 2 3" xfId="49422"/>
    <cellStyle name="Normal 133 4 4 2 3" xfId="14167"/>
    <cellStyle name="Normal 133 4 4 2 3 2" xfId="34036"/>
    <cellStyle name="Normal 133 4 4 2 3 3" xfId="45711"/>
    <cellStyle name="Normal 133 4 4 2 4" xfId="27376"/>
    <cellStyle name="Normal 133 4 4 2 5" xfId="39204"/>
    <cellStyle name="Normal 133 4 4 3" xfId="9498"/>
    <cellStyle name="Normal 133 4 4 3 2" xfId="19731"/>
    <cellStyle name="Normal 133 4 4 3 2 2" xfId="51268"/>
    <cellStyle name="Normal 133 4 4 3 3" xfId="29044"/>
    <cellStyle name="Normal 133 4 4 3 4" xfId="41050"/>
    <cellStyle name="Normal 133 4 4 4" xfId="12275"/>
    <cellStyle name="Normal 133 4 4 4 2" xfId="22503"/>
    <cellStyle name="Normal 133 4 4 4 2 2" xfId="54040"/>
    <cellStyle name="Normal 133 4 4 4 3" xfId="32372"/>
    <cellStyle name="Normal 133 4 4 4 4" xfId="43822"/>
    <cellStyle name="Normal 133 4 4 5" xfId="15278"/>
    <cellStyle name="Normal 133 4 4 5 2" xfId="46817"/>
    <cellStyle name="Normal 133 4 4 6" xfId="25712"/>
    <cellStyle name="Normal 133 4 4 7" xfId="36614"/>
    <cellStyle name="Normal 133 4 5" xfId="5712"/>
    <cellStyle name="Normal 133 4 5 2" xfId="10422"/>
    <cellStyle name="Normal 133 4 5 2 2" xfId="20655"/>
    <cellStyle name="Normal 133 4 5 2 2 2" xfId="52192"/>
    <cellStyle name="Normal 133 4 5 2 3" xfId="29876"/>
    <cellStyle name="Normal 133 4 5 2 4" xfId="41974"/>
    <cellStyle name="Normal 133 4 5 3" xfId="13199"/>
    <cellStyle name="Normal 133 4 5 3 2" xfId="23427"/>
    <cellStyle name="Normal 133 4 5 3 2 2" xfId="54964"/>
    <cellStyle name="Normal 133 4 5 3 3" xfId="33204"/>
    <cellStyle name="Normal 133 4 5 3 4" xfId="44746"/>
    <cellStyle name="Normal 133 4 5 4" xfId="16203"/>
    <cellStyle name="Normal 133 4 5 4 2" xfId="47742"/>
    <cellStyle name="Normal 133 4 5 5" xfId="26544"/>
    <cellStyle name="Normal 133 4 5 6" xfId="37538"/>
    <cellStyle name="Normal 133 4 6" xfId="6576"/>
    <cellStyle name="Normal 133 4 6 2" xfId="17042"/>
    <cellStyle name="Normal 133 4 6 2 2" xfId="48580"/>
    <cellStyle name="Normal 133 4 6 3" xfId="28210"/>
    <cellStyle name="Normal 133 4 6 4" xfId="38372"/>
    <cellStyle name="Normal 133 4 7" xfId="8571"/>
    <cellStyle name="Normal 133 4 7 2" xfId="18807"/>
    <cellStyle name="Normal 133 4 7 2 2" xfId="50344"/>
    <cellStyle name="Normal 133 4 7 3" xfId="31540"/>
    <cellStyle name="Normal 133 4 7 4" xfId="40126"/>
    <cellStyle name="Normal 133 4 8" xfId="11351"/>
    <cellStyle name="Normal 133 4 8 2" xfId="21579"/>
    <cellStyle name="Normal 133 4 8 2 2" xfId="53116"/>
    <cellStyle name="Normal 133 4 8 3" xfId="42898"/>
    <cellStyle name="Normal 133 4 9" xfId="14215"/>
    <cellStyle name="Normal 133 4 9 2" xfId="45759"/>
    <cellStyle name="Normal 133 5" xfId="1460"/>
    <cellStyle name="Normal 133 5 10" xfId="35692"/>
    <cellStyle name="Normal 133 5 2" xfId="4188"/>
    <cellStyle name="Normal 133 5 2 2" xfId="5250"/>
    <cellStyle name="Normal 133 5 2 2 2" xfId="8264"/>
    <cellStyle name="Normal 133 5 2 2 2 2" xfId="18502"/>
    <cellStyle name="Normal 133 5 2 2 2 2 2" xfId="31325"/>
    <cellStyle name="Normal 133 5 2 2 2 2 3" xfId="50039"/>
    <cellStyle name="Normal 133 5 2 2 2 3" xfId="24379"/>
    <cellStyle name="Normal 133 5 2 2 2 3 2" xfId="34653"/>
    <cellStyle name="Normal 133 5 2 2 2 3 3" xfId="55911"/>
    <cellStyle name="Normal 133 5 2 2 2 4" xfId="27993"/>
    <cellStyle name="Normal 133 5 2 2 2 5" xfId="39821"/>
    <cellStyle name="Normal 133 5 2 2 3" xfId="9962"/>
    <cellStyle name="Normal 133 5 2 2 3 2" xfId="20195"/>
    <cellStyle name="Normal 133 5 2 2 3 2 2" xfId="51732"/>
    <cellStyle name="Normal 133 5 2 2 3 3" xfId="29661"/>
    <cellStyle name="Normal 133 5 2 2 3 4" xfId="41514"/>
    <cellStyle name="Normal 133 5 2 2 4" xfId="12739"/>
    <cellStyle name="Normal 133 5 2 2 4 2" xfId="22967"/>
    <cellStyle name="Normal 133 5 2 2 4 2 2" xfId="54504"/>
    <cellStyle name="Normal 133 5 2 2 4 3" xfId="32989"/>
    <cellStyle name="Normal 133 5 2 2 4 4" xfId="44286"/>
    <cellStyle name="Normal 133 5 2 2 5" xfId="15743"/>
    <cellStyle name="Normal 133 5 2 2 5 2" xfId="47282"/>
    <cellStyle name="Normal 133 5 2 2 6" xfId="26329"/>
    <cellStyle name="Normal 133 5 2 2 7" xfId="37078"/>
    <cellStyle name="Normal 133 5 2 3" xfId="6178"/>
    <cellStyle name="Normal 133 5 2 3 2" xfId="10886"/>
    <cellStyle name="Normal 133 5 2 3 2 2" xfId="21119"/>
    <cellStyle name="Normal 133 5 2 3 2 2 2" xfId="52656"/>
    <cellStyle name="Normal 133 5 2 3 2 3" xfId="30493"/>
    <cellStyle name="Normal 133 5 2 3 2 4" xfId="42438"/>
    <cellStyle name="Normal 133 5 2 3 3" xfId="13663"/>
    <cellStyle name="Normal 133 5 2 3 3 2" xfId="23891"/>
    <cellStyle name="Normal 133 5 2 3 3 2 2" xfId="55428"/>
    <cellStyle name="Normal 133 5 2 3 3 3" xfId="33821"/>
    <cellStyle name="Normal 133 5 2 3 3 4" xfId="45210"/>
    <cellStyle name="Normal 133 5 2 3 4" xfId="16667"/>
    <cellStyle name="Normal 133 5 2 3 4 2" xfId="48206"/>
    <cellStyle name="Normal 133 5 2 3 5" xfId="27161"/>
    <cellStyle name="Normal 133 5 2 3 6" xfId="38002"/>
    <cellStyle name="Normal 133 5 2 4" xfId="7425"/>
    <cellStyle name="Normal 133 5 2 4 2" xfId="17670"/>
    <cellStyle name="Normal 133 5 2 4 2 2" xfId="49207"/>
    <cellStyle name="Normal 133 5 2 4 3" xfId="28829"/>
    <cellStyle name="Normal 133 5 2 4 4" xfId="38989"/>
    <cellStyle name="Normal 133 5 2 5" xfId="9038"/>
    <cellStyle name="Normal 133 5 2 5 2" xfId="19271"/>
    <cellStyle name="Normal 133 5 2 5 2 2" xfId="50808"/>
    <cellStyle name="Normal 133 5 2 5 3" xfId="32157"/>
    <cellStyle name="Normal 133 5 2 5 4" xfId="40590"/>
    <cellStyle name="Normal 133 5 2 6" xfId="11815"/>
    <cellStyle name="Normal 133 5 2 6 2" xfId="22043"/>
    <cellStyle name="Normal 133 5 2 6 2 2" xfId="53580"/>
    <cellStyle name="Normal 133 5 2 6 3" xfId="43362"/>
    <cellStyle name="Normal 133 5 2 7" xfId="14808"/>
    <cellStyle name="Normal 133 5 2 7 2" xfId="46347"/>
    <cellStyle name="Normal 133 5 2 8" xfId="25497"/>
    <cellStyle name="Normal 133 5 2 9" xfId="36154"/>
    <cellStyle name="Normal 133 5 3" xfId="4786"/>
    <cellStyle name="Normal 133 5 3 2" xfId="7848"/>
    <cellStyle name="Normal 133 5 3 2 2" xfId="18086"/>
    <cellStyle name="Normal 133 5 3 2 2 2" xfId="30909"/>
    <cellStyle name="Normal 133 5 3 2 2 3" xfId="49623"/>
    <cellStyle name="Normal 133 5 3 2 3" xfId="24225"/>
    <cellStyle name="Normal 133 5 3 2 3 2" xfId="34237"/>
    <cellStyle name="Normal 133 5 3 2 3 3" xfId="55761"/>
    <cellStyle name="Normal 133 5 3 2 4" xfId="27577"/>
    <cellStyle name="Normal 133 5 3 2 5" xfId="39405"/>
    <cellStyle name="Normal 133 5 3 3" xfId="9500"/>
    <cellStyle name="Normal 133 5 3 3 2" xfId="19733"/>
    <cellStyle name="Normal 133 5 3 3 2 2" xfId="51270"/>
    <cellStyle name="Normal 133 5 3 3 3" xfId="29245"/>
    <cellStyle name="Normal 133 5 3 3 4" xfId="41052"/>
    <cellStyle name="Normal 133 5 3 4" xfId="12277"/>
    <cellStyle name="Normal 133 5 3 4 2" xfId="22505"/>
    <cellStyle name="Normal 133 5 3 4 2 2" xfId="54042"/>
    <cellStyle name="Normal 133 5 3 4 3" xfId="32573"/>
    <cellStyle name="Normal 133 5 3 4 4" xfId="43824"/>
    <cellStyle name="Normal 133 5 3 5" xfId="15280"/>
    <cellStyle name="Normal 133 5 3 5 2" xfId="46819"/>
    <cellStyle name="Normal 133 5 3 6" xfId="25913"/>
    <cellStyle name="Normal 133 5 3 7" xfId="36616"/>
    <cellStyle name="Normal 133 5 4" xfId="5714"/>
    <cellStyle name="Normal 133 5 4 2" xfId="10424"/>
    <cellStyle name="Normal 133 5 4 2 2" xfId="20657"/>
    <cellStyle name="Normal 133 5 4 2 2 2" xfId="52194"/>
    <cellStyle name="Normal 133 5 4 2 3" xfId="30077"/>
    <cellStyle name="Normal 133 5 4 2 4" xfId="41976"/>
    <cellStyle name="Normal 133 5 4 3" xfId="13201"/>
    <cellStyle name="Normal 133 5 4 3 2" xfId="23429"/>
    <cellStyle name="Normal 133 5 4 3 2 2" xfId="54966"/>
    <cellStyle name="Normal 133 5 4 3 3" xfId="33405"/>
    <cellStyle name="Normal 133 5 4 3 4" xfId="44748"/>
    <cellStyle name="Normal 133 5 4 4" xfId="16205"/>
    <cellStyle name="Normal 133 5 4 4 2" xfId="47744"/>
    <cellStyle name="Normal 133 5 4 5" xfId="26745"/>
    <cellStyle name="Normal 133 5 4 6" xfId="37540"/>
    <cellStyle name="Normal 133 5 5" xfId="6891"/>
    <cellStyle name="Normal 133 5 5 2" xfId="17248"/>
    <cellStyle name="Normal 133 5 5 2 2" xfId="48785"/>
    <cellStyle name="Normal 133 5 5 3" xfId="28411"/>
    <cellStyle name="Normal 133 5 5 4" xfId="38573"/>
    <cellStyle name="Normal 133 5 6" xfId="8573"/>
    <cellStyle name="Normal 133 5 6 2" xfId="18809"/>
    <cellStyle name="Normal 133 5 6 2 2" xfId="50346"/>
    <cellStyle name="Normal 133 5 6 3" xfId="31741"/>
    <cellStyle name="Normal 133 5 6 4" xfId="40128"/>
    <cellStyle name="Normal 133 5 7" xfId="11353"/>
    <cellStyle name="Normal 133 5 7 2" xfId="21581"/>
    <cellStyle name="Normal 133 5 7 2 2" xfId="53118"/>
    <cellStyle name="Normal 133 5 7 3" xfId="42900"/>
    <cellStyle name="Normal 133 5 8" xfId="14217"/>
    <cellStyle name="Normal 133 5 8 2" xfId="45761"/>
    <cellStyle name="Normal 133 5 9" xfId="25081"/>
    <cellStyle name="Normal 133 6" xfId="3193"/>
    <cellStyle name="Normal 133 6 10" xfId="35942"/>
    <cellStyle name="Normal 133 6 2" xfId="4568"/>
    <cellStyle name="Normal 133 6 2 2" xfId="5500"/>
    <cellStyle name="Normal 133 6 2 2 2" xfId="10212"/>
    <cellStyle name="Normal 133 6 2 2 2 2" xfId="20445"/>
    <cellStyle name="Normal 133 6 2 2 2 2 2" xfId="51982"/>
    <cellStyle name="Normal 133 6 2 2 2 3" xfId="31117"/>
    <cellStyle name="Normal 133 6 2 2 2 4" xfId="41764"/>
    <cellStyle name="Normal 133 6 2 2 3" xfId="12989"/>
    <cellStyle name="Normal 133 6 2 2 3 2" xfId="23217"/>
    <cellStyle name="Normal 133 6 2 2 3 2 2" xfId="54754"/>
    <cellStyle name="Normal 133 6 2 2 3 3" xfId="34445"/>
    <cellStyle name="Normal 133 6 2 2 3 4" xfId="44536"/>
    <cellStyle name="Normal 133 6 2 2 4" xfId="15993"/>
    <cellStyle name="Normal 133 6 2 2 4 2" xfId="47532"/>
    <cellStyle name="Normal 133 6 2 2 5" xfId="27785"/>
    <cellStyle name="Normal 133 6 2 2 6" xfId="37328"/>
    <cellStyle name="Normal 133 6 2 3" xfId="6428"/>
    <cellStyle name="Normal 133 6 2 3 2" xfId="11136"/>
    <cellStyle name="Normal 133 6 2 3 2 2" xfId="21369"/>
    <cellStyle name="Normal 133 6 2 3 2 2 2" xfId="52906"/>
    <cellStyle name="Normal 133 6 2 3 2 3" xfId="42688"/>
    <cellStyle name="Normal 133 6 2 3 3" xfId="13913"/>
    <cellStyle name="Normal 133 6 2 3 3 2" xfId="24141"/>
    <cellStyle name="Normal 133 6 2 3 3 2 2" xfId="55678"/>
    <cellStyle name="Normal 133 6 2 3 3 3" xfId="45460"/>
    <cellStyle name="Normal 133 6 2 3 4" xfId="16917"/>
    <cellStyle name="Normal 133 6 2 3 4 2" xfId="48456"/>
    <cellStyle name="Normal 133 6 2 3 5" xfId="29453"/>
    <cellStyle name="Normal 133 6 2 3 6" xfId="38252"/>
    <cellStyle name="Normal 133 6 2 4" xfId="8056"/>
    <cellStyle name="Normal 133 6 2 4 2" xfId="18294"/>
    <cellStyle name="Normal 133 6 2 4 2 2" xfId="49831"/>
    <cellStyle name="Normal 133 6 2 4 3" xfId="32781"/>
    <cellStyle name="Normal 133 6 2 4 4" xfId="39613"/>
    <cellStyle name="Normal 133 6 2 5" xfId="9288"/>
    <cellStyle name="Normal 133 6 2 5 2" xfId="19521"/>
    <cellStyle name="Normal 133 6 2 5 2 2" xfId="51058"/>
    <cellStyle name="Normal 133 6 2 5 3" xfId="40840"/>
    <cellStyle name="Normal 133 6 2 6" xfId="12065"/>
    <cellStyle name="Normal 133 6 2 6 2" xfId="22293"/>
    <cellStyle name="Normal 133 6 2 6 2 2" xfId="53830"/>
    <cellStyle name="Normal 133 6 2 6 3" xfId="43612"/>
    <cellStyle name="Normal 133 6 2 7" xfId="15067"/>
    <cellStyle name="Normal 133 6 2 7 2" xfId="46606"/>
    <cellStyle name="Normal 133 6 2 8" xfId="26121"/>
    <cellStyle name="Normal 133 6 2 9" xfId="36404"/>
    <cellStyle name="Normal 133 6 3" xfId="5037"/>
    <cellStyle name="Normal 133 6 3 2" xfId="9750"/>
    <cellStyle name="Normal 133 6 3 2 2" xfId="19983"/>
    <cellStyle name="Normal 133 6 3 2 2 2" xfId="51520"/>
    <cellStyle name="Normal 133 6 3 2 3" xfId="30285"/>
    <cellStyle name="Normal 133 6 3 2 4" xfId="41302"/>
    <cellStyle name="Normal 133 6 3 3" xfId="12527"/>
    <cellStyle name="Normal 133 6 3 3 2" xfId="22755"/>
    <cellStyle name="Normal 133 6 3 3 2 2" xfId="54292"/>
    <cellStyle name="Normal 133 6 3 3 3" xfId="33613"/>
    <cellStyle name="Normal 133 6 3 3 4" xfId="44074"/>
    <cellStyle name="Normal 133 6 3 4" xfId="15531"/>
    <cellStyle name="Normal 133 6 3 4 2" xfId="47070"/>
    <cellStyle name="Normal 133 6 3 5" xfId="26953"/>
    <cellStyle name="Normal 133 6 3 6" xfId="36866"/>
    <cellStyle name="Normal 133 6 4" xfId="5966"/>
    <cellStyle name="Normal 133 6 4 2" xfId="10674"/>
    <cellStyle name="Normal 133 6 4 2 2" xfId="20907"/>
    <cellStyle name="Normal 133 6 4 2 2 2" xfId="52444"/>
    <cellStyle name="Normal 133 6 4 2 3" xfId="42226"/>
    <cellStyle name="Normal 133 6 4 3" xfId="13451"/>
    <cellStyle name="Normal 133 6 4 3 2" xfId="23679"/>
    <cellStyle name="Normal 133 6 4 3 2 2" xfId="55216"/>
    <cellStyle name="Normal 133 6 4 3 3" xfId="44998"/>
    <cellStyle name="Normal 133 6 4 4" xfId="16455"/>
    <cellStyle name="Normal 133 6 4 4 2" xfId="47994"/>
    <cellStyle name="Normal 133 6 4 5" xfId="28621"/>
    <cellStyle name="Normal 133 6 4 6" xfId="37790"/>
    <cellStyle name="Normal 133 6 5" xfId="7204"/>
    <cellStyle name="Normal 133 6 5 2" xfId="17461"/>
    <cellStyle name="Normal 133 6 5 2 2" xfId="48998"/>
    <cellStyle name="Normal 133 6 5 3" xfId="31949"/>
    <cellStyle name="Normal 133 6 5 4" xfId="38781"/>
    <cellStyle name="Normal 133 6 6" xfId="8824"/>
    <cellStyle name="Normal 133 6 6 2" xfId="19059"/>
    <cellStyle name="Normal 133 6 6 2 2" xfId="50596"/>
    <cellStyle name="Normal 133 6 6 3" xfId="40378"/>
    <cellStyle name="Normal 133 6 7" xfId="11603"/>
    <cellStyle name="Normal 133 6 7 2" xfId="21831"/>
    <cellStyle name="Normal 133 6 7 2 2" xfId="53368"/>
    <cellStyle name="Normal 133 6 7 3" xfId="43150"/>
    <cellStyle name="Normal 133 6 8" xfId="14558"/>
    <cellStyle name="Normal 133 6 8 2" xfId="46097"/>
    <cellStyle name="Normal 133 6 9" xfId="25289"/>
    <cellStyle name="Normal 133 7" xfId="4173"/>
    <cellStyle name="Normal 133 7 2" xfId="5235"/>
    <cellStyle name="Normal 133 7 2 2" xfId="9947"/>
    <cellStyle name="Normal 133 7 2 2 2" xfId="20180"/>
    <cellStyle name="Normal 133 7 2 2 2 2" xfId="51717"/>
    <cellStyle name="Normal 133 7 2 2 3" xfId="30701"/>
    <cellStyle name="Normal 133 7 2 2 4" xfId="41499"/>
    <cellStyle name="Normal 133 7 2 3" xfId="12724"/>
    <cellStyle name="Normal 133 7 2 3 2" xfId="22952"/>
    <cellStyle name="Normal 133 7 2 3 2 2" xfId="54489"/>
    <cellStyle name="Normal 133 7 2 3 3" xfId="34029"/>
    <cellStyle name="Normal 133 7 2 3 4" xfId="44271"/>
    <cellStyle name="Normal 133 7 2 4" xfId="15728"/>
    <cellStyle name="Normal 133 7 2 4 2" xfId="47267"/>
    <cellStyle name="Normal 133 7 2 5" xfId="27369"/>
    <cellStyle name="Normal 133 7 2 6" xfId="37063"/>
    <cellStyle name="Normal 133 7 3" xfId="6163"/>
    <cellStyle name="Normal 133 7 3 2" xfId="10871"/>
    <cellStyle name="Normal 133 7 3 2 2" xfId="21104"/>
    <cellStyle name="Normal 133 7 3 2 2 2" xfId="52641"/>
    <cellStyle name="Normal 133 7 3 2 3" xfId="42423"/>
    <cellStyle name="Normal 133 7 3 3" xfId="13648"/>
    <cellStyle name="Normal 133 7 3 3 2" xfId="23876"/>
    <cellStyle name="Normal 133 7 3 3 2 2" xfId="55413"/>
    <cellStyle name="Normal 133 7 3 3 3" xfId="45195"/>
    <cellStyle name="Normal 133 7 3 4" xfId="16652"/>
    <cellStyle name="Normal 133 7 3 4 2" xfId="48191"/>
    <cellStyle name="Normal 133 7 3 5" xfId="29037"/>
    <cellStyle name="Normal 133 7 3 6" xfId="37987"/>
    <cellStyle name="Normal 133 7 4" xfId="7638"/>
    <cellStyle name="Normal 133 7 4 2" xfId="17878"/>
    <cellStyle name="Normal 133 7 4 2 2" xfId="49415"/>
    <cellStyle name="Normal 133 7 4 3" xfId="32365"/>
    <cellStyle name="Normal 133 7 4 4" xfId="39197"/>
    <cellStyle name="Normal 133 7 5" xfId="9023"/>
    <cellStyle name="Normal 133 7 5 2" xfId="19256"/>
    <cellStyle name="Normal 133 7 5 2 2" xfId="50793"/>
    <cellStyle name="Normal 133 7 5 3" xfId="40575"/>
    <cellStyle name="Normal 133 7 6" xfId="11800"/>
    <cellStyle name="Normal 133 7 6 2" xfId="22028"/>
    <cellStyle name="Normal 133 7 6 2 2" xfId="53565"/>
    <cellStyle name="Normal 133 7 6 3" xfId="43347"/>
    <cellStyle name="Normal 133 7 7" xfId="14793"/>
    <cellStyle name="Normal 133 7 7 2" xfId="46332"/>
    <cellStyle name="Normal 133 7 8" xfId="25705"/>
    <cellStyle name="Normal 133 7 9" xfId="36139"/>
    <cellStyle name="Normal 133 8" xfId="4771"/>
    <cellStyle name="Normal 133 8 2" xfId="9485"/>
    <cellStyle name="Normal 133 8 2 2" xfId="19718"/>
    <cellStyle name="Normal 133 8 2 2 2" xfId="51255"/>
    <cellStyle name="Normal 133 8 2 3" xfId="29869"/>
    <cellStyle name="Normal 133 8 2 4" xfId="41037"/>
    <cellStyle name="Normal 133 8 3" xfId="12262"/>
    <cellStyle name="Normal 133 8 3 2" xfId="22490"/>
    <cellStyle name="Normal 133 8 3 2 2" xfId="54027"/>
    <cellStyle name="Normal 133 8 3 3" xfId="33197"/>
    <cellStyle name="Normal 133 8 3 4" xfId="43809"/>
    <cellStyle name="Normal 133 8 4" xfId="15265"/>
    <cellStyle name="Normal 133 8 4 2" xfId="46804"/>
    <cellStyle name="Normal 133 8 5" xfId="26537"/>
    <cellStyle name="Normal 133 8 6" xfId="36601"/>
    <cellStyle name="Normal 133 9" xfId="5699"/>
    <cellStyle name="Normal 133 9 2" xfId="10409"/>
    <cellStyle name="Normal 133 9 2 2" xfId="20642"/>
    <cellStyle name="Normal 133 9 2 2 2" xfId="52179"/>
    <cellStyle name="Normal 133 9 2 3" xfId="41961"/>
    <cellStyle name="Normal 133 9 3" xfId="13186"/>
    <cellStyle name="Normal 133 9 3 2" xfId="23414"/>
    <cellStyle name="Normal 133 9 3 2 2" xfId="54951"/>
    <cellStyle name="Normal 133 9 3 3" xfId="44733"/>
    <cellStyle name="Normal 133 9 4" xfId="16190"/>
    <cellStyle name="Normal 133 9 4 2" xfId="47729"/>
    <cellStyle name="Normal 133 9 5" xfId="28203"/>
    <cellStyle name="Normal 133 9 6" xfId="37525"/>
    <cellStyle name="Normal 134" xfId="1461"/>
    <cellStyle name="Normal 134 2" xfId="3195"/>
    <cellStyle name="Normal 135" xfId="1462"/>
    <cellStyle name="Normal 135 2" xfId="3196"/>
    <cellStyle name="Normal 136" xfId="1463"/>
    <cellStyle name="Normal 136 2" xfId="3197"/>
    <cellStyle name="Normal 137" xfId="1464"/>
    <cellStyle name="Normal 137 2" xfId="3198"/>
    <cellStyle name="Normal 138" xfId="1465"/>
    <cellStyle name="Normal 138 2" xfId="3199"/>
    <cellStyle name="Normal 139" xfId="1466"/>
    <cellStyle name="Normal 139 2" xfId="3200"/>
    <cellStyle name="Normal 14" xfId="1467"/>
    <cellStyle name="Normal 14 2" xfId="1468"/>
    <cellStyle name="Normal 14 2 2" xfId="3202"/>
    <cellStyle name="Normal 14 3" xfId="1469"/>
    <cellStyle name="Normal 14 3 2" xfId="3203"/>
    <cellStyle name="Normal 14 4" xfId="1470"/>
    <cellStyle name="Normal 14 4 2" xfId="3204"/>
    <cellStyle name="Normal 14 5" xfId="3201"/>
    <cellStyle name="Normal 140" xfId="1471"/>
    <cellStyle name="Normal 140 2" xfId="3205"/>
    <cellStyle name="Normal 141" xfId="1472"/>
    <cellStyle name="Normal 141 2" xfId="3206"/>
    <cellStyle name="Normal 142" xfId="1473"/>
    <cellStyle name="Normal 142 2" xfId="1474"/>
    <cellStyle name="Normal 142 2 2" xfId="4189"/>
    <cellStyle name="Normal 142 3" xfId="1475"/>
    <cellStyle name="Normal 142 3 10" xfId="24880"/>
    <cellStyle name="Normal 142 3 11" xfId="35693"/>
    <cellStyle name="Normal 142 3 2" xfId="1476"/>
    <cellStyle name="Normal 142 3 2 10" xfId="35694"/>
    <cellStyle name="Normal 142 3 2 2" xfId="4191"/>
    <cellStyle name="Normal 142 3 2 2 2" xfId="5252"/>
    <cellStyle name="Normal 142 3 2 2 2 2" xfId="8272"/>
    <cellStyle name="Normal 142 3 2 2 2 2 2" xfId="18510"/>
    <cellStyle name="Normal 142 3 2 2 2 2 2 2" xfId="31333"/>
    <cellStyle name="Normal 142 3 2 2 2 2 2 3" xfId="50047"/>
    <cellStyle name="Normal 142 3 2 2 2 2 3" xfId="24179"/>
    <cellStyle name="Normal 142 3 2 2 2 2 3 2" xfId="34661"/>
    <cellStyle name="Normal 142 3 2 2 2 2 3 3" xfId="55715"/>
    <cellStyle name="Normal 142 3 2 2 2 2 4" xfId="28001"/>
    <cellStyle name="Normal 142 3 2 2 2 2 5" xfId="39829"/>
    <cellStyle name="Normal 142 3 2 2 2 3" xfId="9964"/>
    <cellStyle name="Normal 142 3 2 2 2 3 2" xfId="20197"/>
    <cellStyle name="Normal 142 3 2 2 2 3 2 2" xfId="51734"/>
    <cellStyle name="Normal 142 3 2 2 2 3 3" xfId="29669"/>
    <cellStyle name="Normal 142 3 2 2 2 3 4" xfId="41516"/>
    <cellStyle name="Normal 142 3 2 2 2 4" xfId="12741"/>
    <cellStyle name="Normal 142 3 2 2 2 4 2" xfId="22969"/>
    <cellStyle name="Normal 142 3 2 2 2 4 2 2" xfId="54506"/>
    <cellStyle name="Normal 142 3 2 2 2 4 3" xfId="32997"/>
    <cellStyle name="Normal 142 3 2 2 2 4 4" xfId="44288"/>
    <cellStyle name="Normal 142 3 2 2 2 5" xfId="15745"/>
    <cellStyle name="Normal 142 3 2 2 2 5 2" xfId="47284"/>
    <cellStyle name="Normal 142 3 2 2 2 6" xfId="26337"/>
    <cellStyle name="Normal 142 3 2 2 2 7" xfId="37080"/>
    <cellStyle name="Normal 142 3 2 2 3" xfId="6180"/>
    <cellStyle name="Normal 142 3 2 2 3 2" xfId="10888"/>
    <cellStyle name="Normal 142 3 2 2 3 2 2" xfId="21121"/>
    <cellStyle name="Normal 142 3 2 2 3 2 2 2" xfId="52658"/>
    <cellStyle name="Normal 142 3 2 2 3 2 3" xfId="30501"/>
    <cellStyle name="Normal 142 3 2 2 3 2 4" xfId="42440"/>
    <cellStyle name="Normal 142 3 2 2 3 3" xfId="13665"/>
    <cellStyle name="Normal 142 3 2 2 3 3 2" xfId="23893"/>
    <cellStyle name="Normal 142 3 2 2 3 3 2 2" xfId="55430"/>
    <cellStyle name="Normal 142 3 2 2 3 3 3" xfId="33829"/>
    <cellStyle name="Normal 142 3 2 2 3 3 4" xfId="45212"/>
    <cellStyle name="Normal 142 3 2 2 3 4" xfId="16669"/>
    <cellStyle name="Normal 142 3 2 2 3 4 2" xfId="48208"/>
    <cellStyle name="Normal 142 3 2 2 3 5" xfId="27169"/>
    <cellStyle name="Normal 142 3 2 2 3 6" xfId="38004"/>
    <cellStyle name="Normal 142 3 2 2 4" xfId="7433"/>
    <cellStyle name="Normal 142 3 2 2 4 2" xfId="17678"/>
    <cellStyle name="Normal 142 3 2 2 4 2 2" xfId="49215"/>
    <cellStyle name="Normal 142 3 2 2 4 3" xfId="28837"/>
    <cellStyle name="Normal 142 3 2 2 4 4" xfId="38997"/>
    <cellStyle name="Normal 142 3 2 2 5" xfId="9040"/>
    <cellStyle name="Normal 142 3 2 2 5 2" xfId="19273"/>
    <cellStyle name="Normal 142 3 2 2 5 2 2" xfId="50810"/>
    <cellStyle name="Normal 142 3 2 2 5 3" xfId="32165"/>
    <cellStyle name="Normal 142 3 2 2 5 4" xfId="40592"/>
    <cellStyle name="Normal 142 3 2 2 6" xfId="11817"/>
    <cellStyle name="Normal 142 3 2 2 6 2" xfId="22045"/>
    <cellStyle name="Normal 142 3 2 2 6 2 2" xfId="53582"/>
    <cellStyle name="Normal 142 3 2 2 6 3" xfId="43364"/>
    <cellStyle name="Normal 142 3 2 2 7" xfId="14810"/>
    <cellStyle name="Normal 142 3 2 2 7 2" xfId="46349"/>
    <cellStyle name="Normal 142 3 2 2 8" xfId="25505"/>
    <cellStyle name="Normal 142 3 2 2 9" xfId="36156"/>
    <cellStyle name="Normal 142 3 2 3" xfId="4788"/>
    <cellStyle name="Normal 142 3 2 3 2" xfId="7856"/>
    <cellStyle name="Normal 142 3 2 3 2 2" xfId="18094"/>
    <cellStyle name="Normal 142 3 2 3 2 2 2" xfId="30917"/>
    <cellStyle name="Normal 142 3 2 3 2 2 3" xfId="49631"/>
    <cellStyle name="Normal 142 3 2 3 2 3" xfId="24716"/>
    <cellStyle name="Normal 142 3 2 3 2 3 2" xfId="34245"/>
    <cellStyle name="Normal 142 3 2 3 2 3 3" xfId="56243"/>
    <cellStyle name="Normal 142 3 2 3 2 4" xfId="27585"/>
    <cellStyle name="Normal 142 3 2 3 2 5" xfId="39413"/>
    <cellStyle name="Normal 142 3 2 3 3" xfId="9502"/>
    <cellStyle name="Normal 142 3 2 3 3 2" xfId="19735"/>
    <cellStyle name="Normal 142 3 2 3 3 2 2" xfId="51272"/>
    <cellStyle name="Normal 142 3 2 3 3 3" xfId="29253"/>
    <cellStyle name="Normal 142 3 2 3 3 4" xfId="41054"/>
    <cellStyle name="Normal 142 3 2 3 4" xfId="12279"/>
    <cellStyle name="Normal 142 3 2 3 4 2" xfId="22507"/>
    <cellStyle name="Normal 142 3 2 3 4 2 2" xfId="54044"/>
    <cellStyle name="Normal 142 3 2 3 4 3" xfId="32581"/>
    <cellStyle name="Normal 142 3 2 3 4 4" xfId="43826"/>
    <cellStyle name="Normal 142 3 2 3 5" xfId="15282"/>
    <cellStyle name="Normal 142 3 2 3 5 2" xfId="46821"/>
    <cellStyle name="Normal 142 3 2 3 6" xfId="25921"/>
    <cellStyle name="Normal 142 3 2 3 7" xfId="36618"/>
    <cellStyle name="Normal 142 3 2 4" xfId="5716"/>
    <cellStyle name="Normal 142 3 2 4 2" xfId="10426"/>
    <cellStyle name="Normal 142 3 2 4 2 2" xfId="20659"/>
    <cellStyle name="Normal 142 3 2 4 2 2 2" xfId="52196"/>
    <cellStyle name="Normal 142 3 2 4 2 3" xfId="30085"/>
    <cellStyle name="Normal 142 3 2 4 2 4" xfId="41978"/>
    <cellStyle name="Normal 142 3 2 4 3" xfId="13203"/>
    <cellStyle name="Normal 142 3 2 4 3 2" xfId="23431"/>
    <cellStyle name="Normal 142 3 2 4 3 2 2" xfId="54968"/>
    <cellStyle name="Normal 142 3 2 4 3 3" xfId="33413"/>
    <cellStyle name="Normal 142 3 2 4 3 4" xfId="44750"/>
    <cellStyle name="Normal 142 3 2 4 4" xfId="16207"/>
    <cellStyle name="Normal 142 3 2 4 4 2" xfId="47746"/>
    <cellStyle name="Normal 142 3 2 4 5" xfId="26753"/>
    <cellStyle name="Normal 142 3 2 4 6" xfId="37542"/>
    <cellStyle name="Normal 142 3 2 5" xfId="6900"/>
    <cellStyle name="Normal 142 3 2 5 2" xfId="17256"/>
    <cellStyle name="Normal 142 3 2 5 2 2" xfId="48793"/>
    <cellStyle name="Normal 142 3 2 5 3" xfId="28419"/>
    <cellStyle name="Normal 142 3 2 5 4" xfId="38581"/>
    <cellStyle name="Normal 142 3 2 6" xfId="8575"/>
    <cellStyle name="Normal 142 3 2 6 2" xfId="18811"/>
    <cellStyle name="Normal 142 3 2 6 2 2" xfId="50348"/>
    <cellStyle name="Normal 142 3 2 6 3" xfId="31749"/>
    <cellStyle name="Normal 142 3 2 6 4" xfId="40130"/>
    <cellStyle name="Normal 142 3 2 7" xfId="11355"/>
    <cellStyle name="Normal 142 3 2 7 2" xfId="21583"/>
    <cellStyle name="Normal 142 3 2 7 2 2" xfId="53120"/>
    <cellStyle name="Normal 142 3 2 7 3" xfId="42902"/>
    <cellStyle name="Normal 142 3 2 8" xfId="14221"/>
    <cellStyle name="Normal 142 3 2 8 2" xfId="45765"/>
    <cellStyle name="Normal 142 3 2 9" xfId="25089"/>
    <cellStyle name="Normal 142 3 3" xfId="4190"/>
    <cellStyle name="Normal 142 3 3 2" xfId="5251"/>
    <cellStyle name="Normal 142 3 3 2 2" xfId="8064"/>
    <cellStyle name="Normal 142 3 3 2 2 2" xfId="18302"/>
    <cellStyle name="Normal 142 3 3 2 2 2 2" xfId="31125"/>
    <cellStyle name="Normal 142 3 3 2 2 2 3" xfId="49839"/>
    <cellStyle name="Normal 142 3 3 2 2 3" xfId="14503"/>
    <cellStyle name="Normal 142 3 3 2 2 3 2" xfId="34453"/>
    <cellStyle name="Normal 142 3 3 2 2 3 3" xfId="46044"/>
    <cellStyle name="Normal 142 3 3 2 2 4" xfId="27793"/>
    <cellStyle name="Normal 142 3 3 2 2 5" xfId="39621"/>
    <cellStyle name="Normal 142 3 3 2 3" xfId="9963"/>
    <cellStyle name="Normal 142 3 3 2 3 2" xfId="20196"/>
    <cellStyle name="Normal 142 3 3 2 3 2 2" xfId="51733"/>
    <cellStyle name="Normal 142 3 3 2 3 3" xfId="29461"/>
    <cellStyle name="Normal 142 3 3 2 3 4" xfId="41515"/>
    <cellStyle name="Normal 142 3 3 2 4" xfId="12740"/>
    <cellStyle name="Normal 142 3 3 2 4 2" xfId="22968"/>
    <cellStyle name="Normal 142 3 3 2 4 2 2" xfId="54505"/>
    <cellStyle name="Normal 142 3 3 2 4 3" xfId="32789"/>
    <cellStyle name="Normal 142 3 3 2 4 4" xfId="44287"/>
    <cellStyle name="Normal 142 3 3 2 5" xfId="15744"/>
    <cellStyle name="Normal 142 3 3 2 5 2" xfId="47283"/>
    <cellStyle name="Normal 142 3 3 2 6" xfId="26129"/>
    <cellStyle name="Normal 142 3 3 2 7" xfId="37079"/>
    <cellStyle name="Normal 142 3 3 3" xfId="6179"/>
    <cellStyle name="Normal 142 3 3 3 2" xfId="10887"/>
    <cellStyle name="Normal 142 3 3 3 2 2" xfId="21120"/>
    <cellStyle name="Normal 142 3 3 3 2 2 2" xfId="52657"/>
    <cellStyle name="Normal 142 3 3 3 2 3" xfId="30293"/>
    <cellStyle name="Normal 142 3 3 3 2 4" xfId="42439"/>
    <cellStyle name="Normal 142 3 3 3 3" xfId="13664"/>
    <cellStyle name="Normal 142 3 3 3 3 2" xfId="23892"/>
    <cellStyle name="Normal 142 3 3 3 3 2 2" xfId="55429"/>
    <cellStyle name="Normal 142 3 3 3 3 3" xfId="33621"/>
    <cellStyle name="Normal 142 3 3 3 3 4" xfId="45211"/>
    <cellStyle name="Normal 142 3 3 3 4" xfId="16668"/>
    <cellStyle name="Normal 142 3 3 3 4 2" xfId="48207"/>
    <cellStyle name="Normal 142 3 3 3 5" xfId="26961"/>
    <cellStyle name="Normal 142 3 3 3 6" xfId="38003"/>
    <cellStyle name="Normal 142 3 3 4" xfId="7212"/>
    <cellStyle name="Normal 142 3 3 4 2" xfId="17469"/>
    <cellStyle name="Normal 142 3 3 4 2 2" xfId="49006"/>
    <cellStyle name="Normal 142 3 3 4 3" xfId="28629"/>
    <cellStyle name="Normal 142 3 3 4 4" xfId="38789"/>
    <cellStyle name="Normal 142 3 3 5" xfId="9039"/>
    <cellStyle name="Normal 142 3 3 5 2" xfId="19272"/>
    <cellStyle name="Normal 142 3 3 5 2 2" xfId="50809"/>
    <cellStyle name="Normal 142 3 3 5 3" xfId="31957"/>
    <cellStyle name="Normal 142 3 3 5 4" xfId="40591"/>
    <cellStyle name="Normal 142 3 3 6" xfId="11816"/>
    <cellStyle name="Normal 142 3 3 6 2" xfId="22044"/>
    <cellStyle name="Normal 142 3 3 6 2 2" xfId="53581"/>
    <cellStyle name="Normal 142 3 3 6 3" xfId="43363"/>
    <cellStyle name="Normal 142 3 3 7" xfId="14809"/>
    <cellStyle name="Normal 142 3 3 7 2" xfId="46348"/>
    <cellStyle name="Normal 142 3 3 8" xfId="25297"/>
    <cellStyle name="Normal 142 3 3 9" xfId="36155"/>
    <cellStyle name="Normal 142 3 4" xfId="4787"/>
    <cellStyle name="Normal 142 3 4 2" xfId="7646"/>
    <cellStyle name="Normal 142 3 4 2 2" xfId="17886"/>
    <cellStyle name="Normal 142 3 4 2 2 2" xfId="30709"/>
    <cellStyle name="Normal 142 3 4 2 2 3" xfId="49423"/>
    <cellStyle name="Normal 142 3 4 2 3" xfId="24602"/>
    <cellStyle name="Normal 142 3 4 2 3 2" xfId="34037"/>
    <cellStyle name="Normal 142 3 4 2 3 3" xfId="56129"/>
    <cellStyle name="Normal 142 3 4 2 4" xfId="27377"/>
    <cellStyle name="Normal 142 3 4 2 5" xfId="39205"/>
    <cellStyle name="Normal 142 3 4 3" xfId="9501"/>
    <cellStyle name="Normal 142 3 4 3 2" xfId="19734"/>
    <cellStyle name="Normal 142 3 4 3 2 2" xfId="51271"/>
    <cellStyle name="Normal 142 3 4 3 3" xfId="29045"/>
    <cellStyle name="Normal 142 3 4 3 4" xfId="41053"/>
    <cellStyle name="Normal 142 3 4 4" xfId="12278"/>
    <cellStyle name="Normal 142 3 4 4 2" xfId="22506"/>
    <cellStyle name="Normal 142 3 4 4 2 2" xfId="54043"/>
    <cellStyle name="Normal 142 3 4 4 3" xfId="32373"/>
    <cellStyle name="Normal 142 3 4 4 4" xfId="43825"/>
    <cellStyle name="Normal 142 3 4 5" xfId="15281"/>
    <cellStyle name="Normal 142 3 4 5 2" xfId="46820"/>
    <cellStyle name="Normal 142 3 4 6" xfId="25713"/>
    <cellStyle name="Normal 142 3 4 7" xfId="36617"/>
    <cellStyle name="Normal 142 3 5" xfId="5715"/>
    <cellStyle name="Normal 142 3 5 2" xfId="10425"/>
    <cellStyle name="Normal 142 3 5 2 2" xfId="20658"/>
    <cellStyle name="Normal 142 3 5 2 2 2" xfId="52195"/>
    <cellStyle name="Normal 142 3 5 2 3" xfId="29877"/>
    <cellStyle name="Normal 142 3 5 2 4" xfId="41977"/>
    <cellStyle name="Normal 142 3 5 3" xfId="13202"/>
    <cellStyle name="Normal 142 3 5 3 2" xfId="23430"/>
    <cellStyle name="Normal 142 3 5 3 2 2" xfId="54967"/>
    <cellStyle name="Normal 142 3 5 3 3" xfId="33205"/>
    <cellStyle name="Normal 142 3 5 3 4" xfId="44749"/>
    <cellStyle name="Normal 142 3 5 4" xfId="16206"/>
    <cellStyle name="Normal 142 3 5 4 2" xfId="47745"/>
    <cellStyle name="Normal 142 3 5 5" xfId="26545"/>
    <cellStyle name="Normal 142 3 5 6" xfId="37541"/>
    <cellStyle name="Normal 142 3 6" xfId="6577"/>
    <cellStyle name="Normal 142 3 6 2" xfId="17043"/>
    <cellStyle name="Normal 142 3 6 2 2" xfId="48581"/>
    <cellStyle name="Normal 142 3 6 3" xfId="28211"/>
    <cellStyle name="Normal 142 3 6 4" xfId="38373"/>
    <cellStyle name="Normal 142 3 7" xfId="8574"/>
    <cellStyle name="Normal 142 3 7 2" xfId="18810"/>
    <cellStyle name="Normal 142 3 7 2 2" xfId="50347"/>
    <cellStyle name="Normal 142 3 7 3" xfId="31541"/>
    <cellStyle name="Normal 142 3 7 4" xfId="40129"/>
    <cellStyle name="Normal 142 3 8" xfId="11354"/>
    <cellStyle name="Normal 142 3 8 2" xfId="21582"/>
    <cellStyle name="Normal 142 3 8 2 2" xfId="53119"/>
    <cellStyle name="Normal 142 3 8 3" xfId="42901"/>
    <cellStyle name="Normal 142 3 9" xfId="14220"/>
    <cellStyle name="Normal 142 3 9 2" xfId="45764"/>
    <cellStyle name="Normal 142 4" xfId="1477"/>
    <cellStyle name="Normal 142 4 10" xfId="35695"/>
    <cellStyle name="Normal 142 4 2" xfId="4192"/>
    <cellStyle name="Normal 142 4 2 2" xfId="5253"/>
    <cellStyle name="Normal 142 4 2 2 2" xfId="8273"/>
    <cellStyle name="Normal 142 4 2 2 2 2" xfId="18511"/>
    <cellStyle name="Normal 142 4 2 2 2 2 2" xfId="24682"/>
    <cellStyle name="Normal 142 4 2 2 2 2 2 2" xfId="31334"/>
    <cellStyle name="Normal 142 4 2 2 2 2 2 3" xfId="56209"/>
    <cellStyle name="Normal 142 4 2 2 2 2 3" xfId="14256"/>
    <cellStyle name="Normal 142 4 2 2 2 2 3 2" xfId="34662"/>
    <cellStyle name="Normal 142 4 2 2 2 2 3 3" xfId="45799"/>
    <cellStyle name="Normal 142 4 2 2 2 2 4" xfId="28002"/>
    <cellStyle name="Normal 142 4 2 2 2 2 5" xfId="50048"/>
    <cellStyle name="Normal 142 4 2 2 2 3" xfId="16946"/>
    <cellStyle name="Normal 142 4 2 2 2 3 2" xfId="29670"/>
    <cellStyle name="Normal 142 4 2 2 2 3 3" xfId="48485"/>
    <cellStyle name="Normal 142 4 2 2 2 4" xfId="14495"/>
    <cellStyle name="Normal 142 4 2 2 2 4 2" xfId="32998"/>
    <cellStyle name="Normal 142 4 2 2 2 4 3" xfId="46036"/>
    <cellStyle name="Normal 142 4 2 2 2 5" xfId="26338"/>
    <cellStyle name="Normal 142 4 2 2 2 6" xfId="39830"/>
    <cellStyle name="Normal 142 4 2 2 3" xfId="7434"/>
    <cellStyle name="Normal 142 4 2 2 3 2" xfId="17679"/>
    <cellStyle name="Normal 142 4 2 2 3 2 2" xfId="30502"/>
    <cellStyle name="Normal 142 4 2 2 3 2 3" xfId="49216"/>
    <cellStyle name="Normal 142 4 2 2 3 3" xfId="14530"/>
    <cellStyle name="Normal 142 4 2 2 3 3 2" xfId="33830"/>
    <cellStyle name="Normal 142 4 2 2 3 3 3" xfId="46069"/>
    <cellStyle name="Normal 142 4 2 2 3 4" xfId="27170"/>
    <cellStyle name="Normal 142 4 2 2 3 5" xfId="38998"/>
    <cellStyle name="Normal 142 4 2 2 4" xfId="9965"/>
    <cellStyle name="Normal 142 4 2 2 4 2" xfId="20198"/>
    <cellStyle name="Normal 142 4 2 2 4 2 2" xfId="51735"/>
    <cellStyle name="Normal 142 4 2 2 4 3" xfId="28838"/>
    <cellStyle name="Normal 142 4 2 2 4 4" xfId="41517"/>
    <cellStyle name="Normal 142 4 2 2 5" xfId="12742"/>
    <cellStyle name="Normal 142 4 2 2 5 2" xfId="22970"/>
    <cellStyle name="Normal 142 4 2 2 5 2 2" xfId="54507"/>
    <cellStyle name="Normal 142 4 2 2 5 3" xfId="32166"/>
    <cellStyle name="Normal 142 4 2 2 5 4" xfId="44289"/>
    <cellStyle name="Normal 142 4 2 2 6" xfId="15746"/>
    <cellStyle name="Normal 142 4 2 2 6 2" xfId="47285"/>
    <cellStyle name="Normal 142 4 2 2 7" xfId="25506"/>
    <cellStyle name="Normal 142 4 2 2 8" xfId="37081"/>
    <cellStyle name="Normal 142 4 2 3" xfId="6181"/>
    <cellStyle name="Normal 142 4 2 3 2" xfId="7857"/>
    <cellStyle name="Normal 142 4 2 3 2 2" xfId="18095"/>
    <cellStyle name="Normal 142 4 2 3 2 2 2" xfId="30918"/>
    <cellStyle name="Normal 142 4 2 3 2 2 3" xfId="49632"/>
    <cellStyle name="Normal 142 4 2 3 2 3" xfId="14512"/>
    <cellStyle name="Normal 142 4 2 3 2 3 2" xfId="34246"/>
    <cellStyle name="Normal 142 4 2 3 2 3 3" xfId="46052"/>
    <cellStyle name="Normal 142 4 2 3 2 4" xfId="27586"/>
    <cellStyle name="Normal 142 4 2 3 2 5" xfId="39414"/>
    <cellStyle name="Normal 142 4 2 3 3" xfId="10889"/>
    <cellStyle name="Normal 142 4 2 3 3 2" xfId="21122"/>
    <cellStyle name="Normal 142 4 2 3 3 2 2" xfId="52659"/>
    <cellStyle name="Normal 142 4 2 3 3 3" xfId="29254"/>
    <cellStyle name="Normal 142 4 2 3 3 4" xfId="42441"/>
    <cellStyle name="Normal 142 4 2 3 4" xfId="13666"/>
    <cellStyle name="Normal 142 4 2 3 4 2" xfId="23894"/>
    <cellStyle name="Normal 142 4 2 3 4 2 2" xfId="55431"/>
    <cellStyle name="Normal 142 4 2 3 4 3" xfId="32582"/>
    <cellStyle name="Normal 142 4 2 3 4 4" xfId="45213"/>
    <cellStyle name="Normal 142 4 2 3 5" xfId="16670"/>
    <cellStyle name="Normal 142 4 2 3 5 2" xfId="48209"/>
    <cellStyle name="Normal 142 4 2 3 6" xfId="25922"/>
    <cellStyle name="Normal 142 4 2 3 7" xfId="38005"/>
    <cellStyle name="Normal 142 4 2 4" xfId="6901"/>
    <cellStyle name="Normal 142 4 2 4 2" xfId="17257"/>
    <cellStyle name="Normal 142 4 2 4 2 2" xfId="30086"/>
    <cellStyle name="Normal 142 4 2 4 2 3" xfId="48794"/>
    <cellStyle name="Normal 142 4 2 4 3" xfId="24376"/>
    <cellStyle name="Normal 142 4 2 4 3 2" xfId="33414"/>
    <cellStyle name="Normal 142 4 2 4 3 3" xfId="55908"/>
    <cellStyle name="Normal 142 4 2 4 4" xfId="26754"/>
    <cellStyle name="Normal 142 4 2 4 5" xfId="38582"/>
    <cellStyle name="Normal 142 4 2 5" xfId="9041"/>
    <cellStyle name="Normal 142 4 2 5 2" xfId="19274"/>
    <cellStyle name="Normal 142 4 2 5 2 2" xfId="50811"/>
    <cellStyle name="Normal 142 4 2 5 3" xfId="28420"/>
    <cellStyle name="Normal 142 4 2 5 4" xfId="40593"/>
    <cellStyle name="Normal 142 4 2 6" xfId="11818"/>
    <cellStyle name="Normal 142 4 2 6 2" xfId="22046"/>
    <cellStyle name="Normal 142 4 2 6 2 2" xfId="53583"/>
    <cellStyle name="Normal 142 4 2 6 3" xfId="31750"/>
    <cellStyle name="Normal 142 4 2 6 4" xfId="43365"/>
    <cellStyle name="Normal 142 4 2 7" xfId="14811"/>
    <cellStyle name="Normal 142 4 2 7 2" xfId="46350"/>
    <cellStyle name="Normal 142 4 2 8" xfId="25090"/>
    <cellStyle name="Normal 142 4 2 9" xfId="36157"/>
    <cellStyle name="Normal 142 4 3" xfId="4789"/>
    <cellStyle name="Normal 142 4 3 2" xfId="8065"/>
    <cellStyle name="Normal 142 4 3 2 2" xfId="18303"/>
    <cellStyle name="Normal 142 4 3 2 2 2" xfId="14468"/>
    <cellStyle name="Normal 142 4 3 2 2 2 2" xfId="31126"/>
    <cellStyle name="Normal 142 4 3 2 2 2 3" xfId="46011"/>
    <cellStyle name="Normal 142 4 3 2 2 3" xfId="24178"/>
    <cellStyle name="Normal 142 4 3 2 2 3 2" xfId="34454"/>
    <cellStyle name="Normal 142 4 3 2 2 3 3" xfId="55714"/>
    <cellStyle name="Normal 142 4 3 2 2 4" xfId="27794"/>
    <cellStyle name="Normal 142 4 3 2 2 5" xfId="49840"/>
    <cellStyle name="Normal 142 4 3 2 3" xfId="24495"/>
    <cellStyle name="Normal 142 4 3 2 3 2" xfId="29462"/>
    <cellStyle name="Normal 142 4 3 2 3 3" xfId="56027"/>
    <cellStyle name="Normal 142 4 3 2 4" xfId="24695"/>
    <cellStyle name="Normal 142 4 3 2 4 2" xfId="32790"/>
    <cellStyle name="Normal 142 4 3 2 4 3" xfId="56222"/>
    <cellStyle name="Normal 142 4 3 2 5" xfId="26130"/>
    <cellStyle name="Normal 142 4 3 2 6" xfId="39622"/>
    <cellStyle name="Normal 142 4 3 3" xfId="7213"/>
    <cellStyle name="Normal 142 4 3 3 2" xfId="17470"/>
    <cellStyle name="Normal 142 4 3 3 2 2" xfId="30294"/>
    <cellStyle name="Normal 142 4 3 3 2 3" xfId="49007"/>
    <cellStyle name="Normal 142 4 3 3 3" xfId="24669"/>
    <cellStyle name="Normal 142 4 3 3 3 2" xfId="33622"/>
    <cellStyle name="Normal 142 4 3 3 3 3" xfId="56196"/>
    <cellStyle name="Normal 142 4 3 3 4" xfId="26962"/>
    <cellStyle name="Normal 142 4 3 3 5" xfId="38790"/>
    <cellStyle name="Normal 142 4 3 4" xfId="9503"/>
    <cellStyle name="Normal 142 4 3 4 2" xfId="19736"/>
    <cellStyle name="Normal 142 4 3 4 2 2" xfId="51273"/>
    <cellStyle name="Normal 142 4 3 4 3" xfId="28630"/>
    <cellStyle name="Normal 142 4 3 4 4" xfId="41055"/>
    <cellStyle name="Normal 142 4 3 5" xfId="12280"/>
    <cellStyle name="Normal 142 4 3 5 2" xfId="22508"/>
    <cellStyle name="Normal 142 4 3 5 2 2" xfId="54045"/>
    <cellStyle name="Normal 142 4 3 5 3" xfId="31958"/>
    <cellStyle name="Normal 142 4 3 5 4" xfId="43827"/>
    <cellStyle name="Normal 142 4 3 6" xfId="15283"/>
    <cellStyle name="Normal 142 4 3 6 2" xfId="46822"/>
    <cellStyle name="Normal 142 4 3 7" xfId="25298"/>
    <cellStyle name="Normal 142 4 3 8" xfId="36619"/>
    <cellStyle name="Normal 142 4 4" xfId="5717"/>
    <cellStyle name="Normal 142 4 4 2" xfId="7647"/>
    <cellStyle name="Normal 142 4 4 2 2" xfId="17887"/>
    <cellStyle name="Normal 142 4 4 2 2 2" xfId="30710"/>
    <cellStyle name="Normal 142 4 4 2 2 3" xfId="49424"/>
    <cellStyle name="Normal 142 4 4 2 3" xfId="14025"/>
    <cellStyle name="Normal 142 4 4 2 3 2" xfId="34038"/>
    <cellStyle name="Normal 142 4 4 2 3 3" xfId="45569"/>
    <cellStyle name="Normal 142 4 4 2 4" xfId="27378"/>
    <cellStyle name="Normal 142 4 4 2 5" xfId="39206"/>
    <cellStyle name="Normal 142 4 4 3" xfId="10427"/>
    <cellStyle name="Normal 142 4 4 3 2" xfId="20660"/>
    <cellStyle name="Normal 142 4 4 3 2 2" xfId="52197"/>
    <cellStyle name="Normal 142 4 4 3 3" xfId="29046"/>
    <cellStyle name="Normal 142 4 4 3 4" xfId="41979"/>
    <cellStyle name="Normal 142 4 4 4" xfId="13204"/>
    <cellStyle name="Normal 142 4 4 4 2" xfId="23432"/>
    <cellStyle name="Normal 142 4 4 4 2 2" xfId="54969"/>
    <cellStyle name="Normal 142 4 4 4 3" xfId="32374"/>
    <cellStyle name="Normal 142 4 4 4 4" xfId="44751"/>
    <cellStyle name="Normal 142 4 4 5" xfId="16208"/>
    <cellStyle name="Normal 142 4 4 5 2" xfId="47747"/>
    <cellStyle name="Normal 142 4 4 6" xfId="25714"/>
    <cellStyle name="Normal 142 4 4 7" xfId="37543"/>
    <cellStyle name="Normal 142 4 5" xfId="6578"/>
    <cellStyle name="Normal 142 4 5 2" xfId="17044"/>
    <cellStyle name="Normal 142 4 5 2 2" xfId="29878"/>
    <cellStyle name="Normal 142 4 5 2 3" xfId="48582"/>
    <cellStyle name="Normal 142 4 5 3" xfId="24182"/>
    <cellStyle name="Normal 142 4 5 3 2" xfId="33206"/>
    <cellStyle name="Normal 142 4 5 3 3" xfId="55718"/>
    <cellStyle name="Normal 142 4 5 4" xfId="26546"/>
    <cellStyle name="Normal 142 4 5 5" xfId="38374"/>
    <cellStyle name="Normal 142 4 6" xfId="8576"/>
    <cellStyle name="Normal 142 4 6 2" xfId="18812"/>
    <cellStyle name="Normal 142 4 6 2 2" xfId="50349"/>
    <cellStyle name="Normal 142 4 6 3" xfId="28212"/>
    <cellStyle name="Normal 142 4 6 4" xfId="40131"/>
    <cellStyle name="Normal 142 4 7" xfId="11356"/>
    <cellStyle name="Normal 142 4 7 2" xfId="21584"/>
    <cellStyle name="Normal 142 4 7 2 2" xfId="53121"/>
    <cellStyle name="Normal 142 4 7 3" xfId="31542"/>
    <cellStyle name="Normal 142 4 7 4" xfId="42903"/>
    <cellStyle name="Normal 142 4 8" xfId="14222"/>
    <cellStyle name="Normal 142 4 8 2" xfId="45766"/>
    <cellStyle name="Normal 142 4 9" xfId="24881"/>
    <cellStyle name="Normal 142 5" xfId="1478"/>
    <cellStyle name="Normal 142 5 2" xfId="4193"/>
    <cellStyle name="Normal 142 5 2 2" xfId="5254"/>
    <cellStyle name="Normal 142 5 2 2 2" xfId="9966"/>
    <cellStyle name="Normal 142 5 2 2 2 2" xfId="20199"/>
    <cellStyle name="Normal 142 5 2 2 2 2 2" xfId="51736"/>
    <cellStyle name="Normal 142 5 2 2 2 3" xfId="41518"/>
    <cellStyle name="Normal 142 5 2 2 3" xfId="12743"/>
    <cellStyle name="Normal 142 5 2 2 3 2" xfId="22971"/>
    <cellStyle name="Normal 142 5 2 2 3 2 2" xfId="54508"/>
    <cellStyle name="Normal 142 5 2 2 3 3" xfId="44290"/>
    <cellStyle name="Normal 142 5 2 2 4" xfId="15747"/>
    <cellStyle name="Normal 142 5 2 2 4 2" xfId="47286"/>
    <cellStyle name="Normal 142 5 2 2 5" xfId="37082"/>
    <cellStyle name="Normal 142 5 2 3" xfId="6182"/>
    <cellStyle name="Normal 142 5 2 3 2" xfId="10890"/>
    <cellStyle name="Normal 142 5 2 3 2 2" xfId="21123"/>
    <cellStyle name="Normal 142 5 2 3 2 2 2" xfId="52660"/>
    <cellStyle name="Normal 142 5 2 3 2 3" xfId="42442"/>
    <cellStyle name="Normal 142 5 2 3 3" xfId="13667"/>
    <cellStyle name="Normal 142 5 2 3 3 2" xfId="23895"/>
    <cellStyle name="Normal 142 5 2 3 3 2 2" xfId="55432"/>
    <cellStyle name="Normal 142 5 2 3 3 3" xfId="45214"/>
    <cellStyle name="Normal 142 5 2 3 4" xfId="16671"/>
    <cellStyle name="Normal 142 5 2 3 4 2" xfId="48210"/>
    <cellStyle name="Normal 142 5 2 3 5" xfId="38006"/>
    <cellStyle name="Normal 142 5 2 4" xfId="9042"/>
    <cellStyle name="Normal 142 5 2 4 2" xfId="19275"/>
    <cellStyle name="Normal 142 5 2 4 2 2" xfId="50812"/>
    <cellStyle name="Normal 142 5 2 4 3" xfId="40594"/>
    <cellStyle name="Normal 142 5 2 5" xfId="11819"/>
    <cellStyle name="Normal 142 5 2 5 2" xfId="22047"/>
    <cellStyle name="Normal 142 5 2 5 2 2" xfId="53584"/>
    <cellStyle name="Normal 142 5 2 5 3" xfId="43366"/>
    <cellStyle name="Normal 142 5 2 6" xfId="14812"/>
    <cellStyle name="Normal 142 5 2 6 2" xfId="46351"/>
    <cellStyle name="Normal 142 5 2 7" xfId="36158"/>
    <cellStyle name="Normal 142 5 3" xfId="4790"/>
    <cellStyle name="Normal 142 5 3 2" xfId="9504"/>
    <cellStyle name="Normal 142 5 3 2 2" xfId="19737"/>
    <cellStyle name="Normal 142 5 3 2 2 2" xfId="51274"/>
    <cellStyle name="Normal 142 5 3 2 3" xfId="41056"/>
    <cellStyle name="Normal 142 5 3 3" xfId="12281"/>
    <cellStyle name="Normal 142 5 3 3 2" xfId="22509"/>
    <cellStyle name="Normal 142 5 3 3 2 2" xfId="54046"/>
    <cellStyle name="Normal 142 5 3 3 3" xfId="43828"/>
    <cellStyle name="Normal 142 5 3 4" xfId="15284"/>
    <cellStyle name="Normal 142 5 3 4 2" xfId="46823"/>
    <cellStyle name="Normal 142 5 3 5" xfId="36620"/>
    <cellStyle name="Normal 142 5 4" xfId="5718"/>
    <cellStyle name="Normal 142 5 4 2" xfId="10428"/>
    <cellStyle name="Normal 142 5 4 2 2" xfId="20661"/>
    <cellStyle name="Normal 142 5 4 2 2 2" xfId="52198"/>
    <cellStyle name="Normal 142 5 4 2 3" xfId="41980"/>
    <cellStyle name="Normal 142 5 4 3" xfId="13205"/>
    <cellStyle name="Normal 142 5 4 3 2" xfId="23433"/>
    <cellStyle name="Normal 142 5 4 3 2 2" xfId="54970"/>
    <cellStyle name="Normal 142 5 4 3 3" xfId="44752"/>
    <cellStyle name="Normal 142 5 4 4" xfId="16209"/>
    <cellStyle name="Normal 142 5 4 4 2" xfId="47748"/>
    <cellStyle name="Normal 142 5 4 5" xfId="37544"/>
    <cellStyle name="Normal 142 5 5" xfId="6899"/>
    <cellStyle name="Normal 142 5 6" xfId="8577"/>
    <cellStyle name="Normal 142 5 6 2" xfId="18813"/>
    <cellStyle name="Normal 142 5 6 2 2" xfId="50350"/>
    <cellStyle name="Normal 142 5 6 3" xfId="40132"/>
    <cellStyle name="Normal 142 5 7" xfId="11357"/>
    <cellStyle name="Normal 142 5 7 2" xfId="21585"/>
    <cellStyle name="Normal 142 5 7 2 2" xfId="53122"/>
    <cellStyle name="Normal 142 5 7 3" xfId="42904"/>
    <cellStyle name="Normal 142 5 8" xfId="14223"/>
    <cellStyle name="Normal 142 5 8 2" xfId="45767"/>
    <cellStyle name="Normal 142 5 9" xfId="35696"/>
    <cellStyle name="Normal 142 6" xfId="3207"/>
    <cellStyle name="Normal 143" xfId="1479"/>
    <cellStyle name="Normal 143 2" xfId="3208"/>
    <cellStyle name="Normal 144" xfId="1480"/>
    <cellStyle name="Normal 144 2" xfId="3209"/>
    <cellStyle name="Normal 145" xfId="1481"/>
    <cellStyle name="Normal 145 2" xfId="3210"/>
    <cellStyle name="Normal 146" xfId="1482"/>
    <cellStyle name="Normal 146 2" xfId="3211"/>
    <cellStyle name="Normal 147" xfId="1483"/>
    <cellStyle name="Normal 147 2" xfId="1484"/>
    <cellStyle name="Normal 147 2 2" xfId="4194"/>
    <cellStyle name="Normal 147 2 2 2" xfId="6903"/>
    <cellStyle name="Normal 147 2 3" xfId="6902"/>
    <cellStyle name="Normal 147 3" xfId="3212"/>
    <cellStyle name="Normal 148" xfId="1485"/>
    <cellStyle name="Normal 148 2" xfId="1486"/>
    <cellStyle name="Normal 148 2 2" xfId="4195"/>
    <cellStyle name="Normal 148 3" xfId="1487"/>
    <cellStyle name="Normal 148 4" xfId="1488"/>
    <cellStyle name="Normal 148 4 2" xfId="4196"/>
    <cellStyle name="Normal 148 5" xfId="1489"/>
    <cellStyle name="Normal 148 5 2" xfId="4197"/>
    <cellStyle name="Normal 148 6" xfId="3213"/>
    <cellStyle name="Normal 149" xfId="1490"/>
    <cellStyle name="Normal 149 2" xfId="1491"/>
    <cellStyle name="Normal 149 2 2" xfId="4198"/>
    <cellStyle name="Normal 149 3" xfId="1492"/>
    <cellStyle name="Normal 149 4" xfId="3214"/>
    <cellStyle name="Normal 15" xfId="1493"/>
    <cellStyle name="Normal 15 2" xfId="1494"/>
    <cellStyle name="Normal 15 2 2" xfId="3216"/>
    <cellStyle name="Normal 15 3" xfId="3215"/>
    <cellStyle name="Normal 150" xfId="1495"/>
    <cellStyle name="Normal 150 2" xfId="1496"/>
    <cellStyle name="Normal 150 2 2" xfId="4199"/>
    <cellStyle name="Normal 150 3" xfId="1497"/>
    <cellStyle name="Normal 150 3 10" xfId="35697"/>
    <cellStyle name="Normal 150 3 2" xfId="4200"/>
    <cellStyle name="Normal 150 3 2 2" xfId="5255"/>
    <cellStyle name="Normal 150 3 2 2 2" xfId="8274"/>
    <cellStyle name="Normal 150 3 2 2 2 2" xfId="18512"/>
    <cellStyle name="Normal 150 3 2 2 2 2 2" xfId="31335"/>
    <cellStyle name="Normal 150 3 2 2 2 2 3" xfId="50049"/>
    <cellStyle name="Normal 150 3 2 2 2 3" xfId="24353"/>
    <cellStyle name="Normal 150 3 2 2 2 3 2" xfId="34663"/>
    <cellStyle name="Normal 150 3 2 2 2 3 3" xfId="55885"/>
    <cellStyle name="Normal 150 3 2 2 2 4" xfId="28003"/>
    <cellStyle name="Normal 150 3 2 2 2 5" xfId="39831"/>
    <cellStyle name="Normal 150 3 2 2 3" xfId="9967"/>
    <cellStyle name="Normal 150 3 2 2 3 2" xfId="20200"/>
    <cellStyle name="Normal 150 3 2 2 3 2 2" xfId="51737"/>
    <cellStyle name="Normal 150 3 2 2 3 3" xfId="29671"/>
    <cellStyle name="Normal 150 3 2 2 3 4" xfId="41519"/>
    <cellStyle name="Normal 150 3 2 2 4" xfId="12744"/>
    <cellStyle name="Normal 150 3 2 2 4 2" xfId="22972"/>
    <cellStyle name="Normal 150 3 2 2 4 2 2" xfId="54509"/>
    <cellStyle name="Normal 150 3 2 2 4 3" xfId="32999"/>
    <cellStyle name="Normal 150 3 2 2 4 4" xfId="44291"/>
    <cellStyle name="Normal 150 3 2 2 5" xfId="15748"/>
    <cellStyle name="Normal 150 3 2 2 5 2" xfId="47287"/>
    <cellStyle name="Normal 150 3 2 2 6" xfId="26339"/>
    <cellStyle name="Normal 150 3 2 2 7" xfId="37083"/>
    <cellStyle name="Normal 150 3 2 3" xfId="6183"/>
    <cellStyle name="Normal 150 3 2 3 2" xfId="10891"/>
    <cellStyle name="Normal 150 3 2 3 2 2" xfId="21124"/>
    <cellStyle name="Normal 150 3 2 3 2 2 2" xfId="52661"/>
    <cellStyle name="Normal 150 3 2 3 2 3" xfId="30503"/>
    <cellStyle name="Normal 150 3 2 3 2 4" xfId="42443"/>
    <cellStyle name="Normal 150 3 2 3 3" xfId="13668"/>
    <cellStyle name="Normal 150 3 2 3 3 2" xfId="23896"/>
    <cellStyle name="Normal 150 3 2 3 3 2 2" xfId="55433"/>
    <cellStyle name="Normal 150 3 2 3 3 3" xfId="33831"/>
    <cellStyle name="Normal 150 3 2 3 3 4" xfId="45215"/>
    <cellStyle name="Normal 150 3 2 3 4" xfId="16672"/>
    <cellStyle name="Normal 150 3 2 3 4 2" xfId="48211"/>
    <cellStyle name="Normal 150 3 2 3 5" xfId="27171"/>
    <cellStyle name="Normal 150 3 2 3 6" xfId="38007"/>
    <cellStyle name="Normal 150 3 2 4" xfId="7435"/>
    <cellStyle name="Normal 150 3 2 4 2" xfId="17680"/>
    <cellStyle name="Normal 150 3 2 4 2 2" xfId="49217"/>
    <cellStyle name="Normal 150 3 2 4 3" xfId="28839"/>
    <cellStyle name="Normal 150 3 2 4 4" xfId="38999"/>
    <cellStyle name="Normal 150 3 2 5" xfId="9043"/>
    <cellStyle name="Normal 150 3 2 5 2" xfId="19276"/>
    <cellStyle name="Normal 150 3 2 5 2 2" xfId="50813"/>
    <cellStyle name="Normal 150 3 2 5 3" xfId="32167"/>
    <cellStyle name="Normal 150 3 2 5 4" xfId="40595"/>
    <cellStyle name="Normal 150 3 2 6" xfId="11820"/>
    <cellStyle name="Normal 150 3 2 6 2" xfId="22048"/>
    <cellStyle name="Normal 150 3 2 6 2 2" xfId="53585"/>
    <cellStyle name="Normal 150 3 2 6 3" xfId="43367"/>
    <cellStyle name="Normal 150 3 2 7" xfId="14813"/>
    <cellStyle name="Normal 150 3 2 7 2" xfId="46352"/>
    <cellStyle name="Normal 150 3 2 8" xfId="25507"/>
    <cellStyle name="Normal 150 3 2 9" xfId="36159"/>
    <cellStyle name="Normal 150 3 3" xfId="4791"/>
    <cellStyle name="Normal 150 3 3 2" xfId="7858"/>
    <cellStyle name="Normal 150 3 3 2 2" xfId="18096"/>
    <cellStyle name="Normal 150 3 3 2 2 2" xfId="30919"/>
    <cellStyle name="Normal 150 3 3 2 2 3" xfId="49633"/>
    <cellStyle name="Normal 150 3 3 2 3" xfId="14532"/>
    <cellStyle name="Normal 150 3 3 2 3 2" xfId="34247"/>
    <cellStyle name="Normal 150 3 3 2 3 3" xfId="46071"/>
    <cellStyle name="Normal 150 3 3 2 4" xfId="27587"/>
    <cellStyle name="Normal 150 3 3 2 5" xfId="39415"/>
    <cellStyle name="Normal 150 3 3 3" xfId="9505"/>
    <cellStyle name="Normal 150 3 3 3 2" xfId="19738"/>
    <cellStyle name="Normal 150 3 3 3 2 2" xfId="51275"/>
    <cellStyle name="Normal 150 3 3 3 3" xfId="29255"/>
    <cellStyle name="Normal 150 3 3 3 4" xfId="41057"/>
    <cellStyle name="Normal 150 3 3 4" xfId="12282"/>
    <cellStyle name="Normal 150 3 3 4 2" xfId="22510"/>
    <cellStyle name="Normal 150 3 3 4 2 2" xfId="54047"/>
    <cellStyle name="Normal 150 3 3 4 3" xfId="32583"/>
    <cellStyle name="Normal 150 3 3 4 4" xfId="43829"/>
    <cellStyle name="Normal 150 3 3 5" xfId="15285"/>
    <cellStyle name="Normal 150 3 3 5 2" xfId="46824"/>
    <cellStyle name="Normal 150 3 3 6" xfId="25923"/>
    <cellStyle name="Normal 150 3 3 7" xfId="36621"/>
    <cellStyle name="Normal 150 3 4" xfId="5719"/>
    <cellStyle name="Normal 150 3 4 2" xfId="10429"/>
    <cellStyle name="Normal 150 3 4 2 2" xfId="20662"/>
    <cellStyle name="Normal 150 3 4 2 2 2" xfId="52199"/>
    <cellStyle name="Normal 150 3 4 2 3" xfId="30087"/>
    <cellStyle name="Normal 150 3 4 2 4" xfId="41981"/>
    <cellStyle name="Normal 150 3 4 3" xfId="13206"/>
    <cellStyle name="Normal 150 3 4 3 2" xfId="23434"/>
    <cellStyle name="Normal 150 3 4 3 2 2" xfId="54971"/>
    <cellStyle name="Normal 150 3 4 3 3" xfId="33415"/>
    <cellStyle name="Normal 150 3 4 3 4" xfId="44753"/>
    <cellStyle name="Normal 150 3 4 4" xfId="16210"/>
    <cellStyle name="Normal 150 3 4 4 2" xfId="47749"/>
    <cellStyle name="Normal 150 3 4 5" xfId="26755"/>
    <cellStyle name="Normal 150 3 4 6" xfId="37545"/>
    <cellStyle name="Normal 150 3 5" xfId="6904"/>
    <cellStyle name="Normal 150 3 5 2" xfId="17258"/>
    <cellStyle name="Normal 150 3 5 2 2" xfId="48795"/>
    <cellStyle name="Normal 150 3 5 3" xfId="28421"/>
    <cellStyle name="Normal 150 3 5 4" xfId="38583"/>
    <cellStyle name="Normal 150 3 6" xfId="8578"/>
    <cellStyle name="Normal 150 3 6 2" xfId="18814"/>
    <cellStyle name="Normal 150 3 6 2 2" xfId="50351"/>
    <cellStyle name="Normal 150 3 6 3" xfId="31751"/>
    <cellStyle name="Normal 150 3 6 4" xfId="40133"/>
    <cellStyle name="Normal 150 3 7" xfId="11358"/>
    <cellStyle name="Normal 150 3 7 2" xfId="21586"/>
    <cellStyle name="Normal 150 3 7 2 2" xfId="53123"/>
    <cellStyle name="Normal 150 3 7 3" xfId="42905"/>
    <cellStyle name="Normal 150 3 8" xfId="14224"/>
    <cellStyle name="Normal 150 3 8 2" xfId="45768"/>
    <cellStyle name="Normal 150 3 9" xfId="25091"/>
    <cellStyle name="Normal 150 4" xfId="3217"/>
    <cellStyle name="Normal 150 4 2" xfId="8066"/>
    <cellStyle name="Normal 150 4 2 2" xfId="18304"/>
    <cellStyle name="Normal 150 4 2 2 2" xfId="24427"/>
    <cellStyle name="Normal 150 4 2 2 2 2" xfId="31127"/>
    <cellStyle name="Normal 150 4 2 2 2 3" xfId="55959"/>
    <cellStyle name="Normal 150 4 2 2 3" xfId="24203"/>
    <cellStyle name="Normal 150 4 2 2 3 2" xfId="34455"/>
    <cellStyle name="Normal 150 4 2 2 3 3" xfId="55739"/>
    <cellStyle name="Normal 150 4 2 2 4" xfId="27795"/>
    <cellStyle name="Normal 150 4 2 2 5" xfId="49841"/>
    <cellStyle name="Normal 150 4 2 3" xfId="15043"/>
    <cellStyle name="Normal 150 4 2 3 2" xfId="29463"/>
    <cellStyle name="Normal 150 4 2 3 3" xfId="46582"/>
    <cellStyle name="Normal 150 4 2 4" xfId="24337"/>
    <cellStyle name="Normal 150 4 2 4 2" xfId="32791"/>
    <cellStyle name="Normal 150 4 2 4 3" xfId="55869"/>
    <cellStyle name="Normal 150 4 2 5" xfId="26131"/>
    <cellStyle name="Normal 150 4 2 6" xfId="39623"/>
    <cellStyle name="Normal 150 4 3" xfId="7214"/>
    <cellStyle name="Normal 150 4 3 2" xfId="17471"/>
    <cellStyle name="Normal 150 4 3 2 2" xfId="30295"/>
    <cellStyle name="Normal 150 4 3 2 3" xfId="49008"/>
    <cellStyle name="Normal 150 4 3 3" xfId="24544"/>
    <cellStyle name="Normal 150 4 3 3 2" xfId="33623"/>
    <cellStyle name="Normal 150 4 3 3 3" xfId="56074"/>
    <cellStyle name="Normal 150 4 3 4" xfId="26963"/>
    <cellStyle name="Normal 150 4 3 5" xfId="38791"/>
    <cellStyle name="Normal 150 4 4" xfId="24628"/>
    <cellStyle name="Normal 150 4 4 2" xfId="28631"/>
    <cellStyle name="Normal 150 4 4 3" xfId="56155"/>
    <cellStyle name="Normal 150 4 5" xfId="24743"/>
    <cellStyle name="Normal 150 4 5 2" xfId="31959"/>
    <cellStyle name="Normal 150 4 5 3" xfId="56269"/>
    <cellStyle name="Normal 150 4 6" xfId="25299"/>
    <cellStyle name="Normal 150 5" xfId="7648"/>
    <cellStyle name="Normal 150 5 2" xfId="17888"/>
    <cellStyle name="Normal 150 5 2 2" xfId="24479"/>
    <cellStyle name="Normal 150 5 2 2 2" xfId="30711"/>
    <cellStyle name="Normal 150 5 2 2 3" xfId="56011"/>
    <cellStyle name="Normal 150 5 2 3" xfId="24338"/>
    <cellStyle name="Normal 150 5 2 3 2" xfId="34039"/>
    <cellStyle name="Normal 150 5 2 3 3" xfId="55870"/>
    <cellStyle name="Normal 150 5 2 4" xfId="27379"/>
    <cellStyle name="Normal 150 5 2 5" xfId="49425"/>
    <cellStyle name="Normal 150 5 3" xfId="24619"/>
    <cellStyle name="Normal 150 5 3 2" xfId="29047"/>
    <cellStyle name="Normal 150 5 3 3" xfId="56146"/>
    <cellStyle name="Normal 150 5 4" xfId="24546"/>
    <cellStyle name="Normal 150 5 4 2" xfId="32375"/>
    <cellStyle name="Normal 150 5 4 3" xfId="56076"/>
    <cellStyle name="Normal 150 5 5" xfId="25715"/>
    <cellStyle name="Normal 150 5 6" xfId="39207"/>
    <cellStyle name="Normal 150 6" xfId="6579"/>
    <cellStyle name="Normal 150 6 2" xfId="17045"/>
    <cellStyle name="Normal 150 6 2 2" xfId="29879"/>
    <cellStyle name="Normal 150 6 2 3" xfId="48583"/>
    <cellStyle name="Normal 150 6 3" xfId="24416"/>
    <cellStyle name="Normal 150 6 3 2" xfId="33207"/>
    <cellStyle name="Normal 150 6 3 3" xfId="55948"/>
    <cellStyle name="Normal 150 6 4" xfId="26547"/>
    <cellStyle name="Normal 150 6 5" xfId="38375"/>
    <cellStyle name="Normal 150 7" xfId="24247"/>
    <cellStyle name="Normal 150 7 2" xfId="28213"/>
    <cellStyle name="Normal 150 7 3" xfId="55783"/>
    <cellStyle name="Normal 150 8" xfId="14520"/>
    <cellStyle name="Normal 150 8 2" xfId="31543"/>
    <cellStyle name="Normal 150 8 3" xfId="46060"/>
    <cellStyle name="Normal 150 9" xfId="24882"/>
    <cellStyle name="Normal 151" xfId="1498"/>
    <cellStyle name="Normal 151 2" xfId="1499"/>
    <cellStyle name="Normal 151 2 2" xfId="4201"/>
    <cellStyle name="Normal 151 3" xfId="1500"/>
    <cellStyle name="Normal 151 3 10" xfId="35698"/>
    <cellStyle name="Normal 151 3 2" xfId="4202"/>
    <cellStyle name="Normal 151 3 2 2" xfId="5256"/>
    <cellStyle name="Normal 151 3 2 2 2" xfId="8275"/>
    <cellStyle name="Normal 151 3 2 2 2 2" xfId="18513"/>
    <cellStyle name="Normal 151 3 2 2 2 2 2" xfId="31336"/>
    <cellStyle name="Normal 151 3 2 2 2 2 3" xfId="50050"/>
    <cellStyle name="Normal 151 3 2 2 2 3" xfId="24676"/>
    <cellStyle name="Normal 151 3 2 2 2 3 2" xfId="34664"/>
    <cellStyle name="Normal 151 3 2 2 2 3 3" xfId="56203"/>
    <cellStyle name="Normal 151 3 2 2 2 4" xfId="28004"/>
    <cellStyle name="Normal 151 3 2 2 2 5" xfId="39832"/>
    <cellStyle name="Normal 151 3 2 2 3" xfId="9968"/>
    <cellStyle name="Normal 151 3 2 2 3 2" xfId="20201"/>
    <cellStyle name="Normal 151 3 2 2 3 2 2" xfId="51738"/>
    <cellStyle name="Normal 151 3 2 2 3 3" xfId="29672"/>
    <cellStyle name="Normal 151 3 2 2 3 4" xfId="41520"/>
    <cellStyle name="Normal 151 3 2 2 4" xfId="12745"/>
    <cellStyle name="Normal 151 3 2 2 4 2" xfId="22973"/>
    <cellStyle name="Normal 151 3 2 2 4 2 2" xfId="54510"/>
    <cellStyle name="Normal 151 3 2 2 4 3" xfId="33000"/>
    <cellStyle name="Normal 151 3 2 2 4 4" xfId="44292"/>
    <cellStyle name="Normal 151 3 2 2 5" xfId="15749"/>
    <cellStyle name="Normal 151 3 2 2 5 2" xfId="47288"/>
    <cellStyle name="Normal 151 3 2 2 6" xfId="26340"/>
    <cellStyle name="Normal 151 3 2 2 7" xfId="37084"/>
    <cellStyle name="Normal 151 3 2 3" xfId="6184"/>
    <cellStyle name="Normal 151 3 2 3 2" xfId="10892"/>
    <cellStyle name="Normal 151 3 2 3 2 2" xfId="21125"/>
    <cellStyle name="Normal 151 3 2 3 2 2 2" xfId="52662"/>
    <cellStyle name="Normal 151 3 2 3 2 3" xfId="30504"/>
    <cellStyle name="Normal 151 3 2 3 2 4" xfId="42444"/>
    <cellStyle name="Normal 151 3 2 3 3" xfId="13669"/>
    <cellStyle name="Normal 151 3 2 3 3 2" xfId="23897"/>
    <cellStyle name="Normal 151 3 2 3 3 2 2" xfId="55434"/>
    <cellStyle name="Normal 151 3 2 3 3 3" xfId="33832"/>
    <cellStyle name="Normal 151 3 2 3 3 4" xfId="45216"/>
    <cellStyle name="Normal 151 3 2 3 4" xfId="16673"/>
    <cellStyle name="Normal 151 3 2 3 4 2" xfId="48212"/>
    <cellStyle name="Normal 151 3 2 3 5" xfId="27172"/>
    <cellStyle name="Normal 151 3 2 3 6" xfId="38008"/>
    <cellStyle name="Normal 151 3 2 4" xfId="7436"/>
    <cellStyle name="Normal 151 3 2 4 2" xfId="17681"/>
    <cellStyle name="Normal 151 3 2 4 2 2" xfId="49218"/>
    <cellStyle name="Normal 151 3 2 4 3" xfId="28840"/>
    <cellStyle name="Normal 151 3 2 4 4" xfId="39000"/>
    <cellStyle name="Normal 151 3 2 5" xfId="9044"/>
    <cellStyle name="Normal 151 3 2 5 2" xfId="19277"/>
    <cellStyle name="Normal 151 3 2 5 2 2" xfId="50814"/>
    <cellStyle name="Normal 151 3 2 5 3" xfId="32168"/>
    <cellStyle name="Normal 151 3 2 5 4" xfId="40596"/>
    <cellStyle name="Normal 151 3 2 6" xfId="11821"/>
    <cellStyle name="Normal 151 3 2 6 2" xfId="22049"/>
    <cellStyle name="Normal 151 3 2 6 2 2" xfId="53586"/>
    <cellStyle name="Normal 151 3 2 6 3" xfId="43368"/>
    <cellStyle name="Normal 151 3 2 7" xfId="14814"/>
    <cellStyle name="Normal 151 3 2 7 2" xfId="46353"/>
    <cellStyle name="Normal 151 3 2 8" xfId="25508"/>
    <cellStyle name="Normal 151 3 2 9" xfId="36160"/>
    <cellStyle name="Normal 151 3 3" xfId="4792"/>
    <cellStyle name="Normal 151 3 3 2" xfId="7859"/>
    <cellStyle name="Normal 151 3 3 2 2" xfId="18097"/>
    <cellStyle name="Normal 151 3 3 2 2 2" xfId="30920"/>
    <cellStyle name="Normal 151 3 3 2 2 3" xfId="49634"/>
    <cellStyle name="Normal 151 3 3 2 3" xfId="24758"/>
    <cellStyle name="Normal 151 3 3 2 3 2" xfId="34248"/>
    <cellStyle name="Normal 151 3 3 2 3 3" xfId="56283"/>
    <cellStyle name="Normal 151 3 3 2 4" xfId="27588"/>
    <cellStyle name="Normal 151 3 3 2 5" xfId="39416"/>
    <cellStyle name="Normal 151 3 3 3" xfId="9506"/>
    <cellStyle name="Normal 151 3 3 3 2" xfId="19739"/>
    <cellStyle name="Normal 151 3 3 3 2 2" xfId="51276"/>
    <cellStyle name="Normal 151 3 3 3 3" xfId="29256"/>
    <cellStyle name="Normal 151 3 3 3 4" xfId="41058"/>
    <cellStyle name="Normal 151 3 3 4" xfId="12283"/>
    <cellStyle name="Normal 151 3 3 4 2" xfId="22511"/>
    <cellStyle name="Normal 151 3 3 4 2 2" xfId="54048"/>
    <cellStyle name="Normal 151 3 3 4 3" xfId="32584"/>
    <cellStyle name="Normal 151 3 3 4 4" xfId="43830"/>
    <cellStyle name="Normal 151 3 3 5" xfId="15286"/>
    <cellStyle name="Normal 151 3 3 5 2" xfId="46825"/>
    <cellStyle name="Normal 151 3 3 6" xfId="25924"/>
    <cellStyle name="Normal 151 3 3 7" xfId="36622"/>
    <cellStyle name="Normal 151 3 4" xfId="5720"/>
    <cellStyle name="Normal 151 3 4 2" xfId="10430"/>
    <cellStyle name="Normal 151 3 4 2 2" xfId="20663"/>
    <cellStyle name="Normal 151 3 4 2 2 2" xfId="52200"/>
    <cellStyle name="Normal 151 3 4 2 3" xfId="30088"/>
    <cellStyle name="Normal 151 3 4 2 4" xfId="41982"/>
    <cellStyle name="Normal 151 3 4 3" xfId="13207"/>
    <cellStyle name="Normal 151 3 4 3 2" xfId="23435"/>
    <cellStyle name="Normal 151 3 4 3 2 2" xfId="54972"/>
    <cellStyle name="Normal 151 3 4 3 3" xfId="33416"/>
    <cellStyle name="Normal 151 3 4 3 4" xfId="44754"/>
    <cellStyle name="Normal 151 3 4 4" xfId="16211"/>
    <cellStyle name="Normal 151 3 4 4 2" xfId="47750"/>
    <cellStyle name="Normal 151 3 4 5" xfId="26756"/>
    <cellStyle name="Normal 151 3 4 6" xfId="37546"/>
    <cellStyle name="Normal 151 3 5" xfId="6905"/>
    <cellStyle name="Normal 151 3 5 2" xfId="17259"/>
    <cellStyle name="Normal 151 3 5 2 2" xfId="48796"/>
    <cellStyle name="Normal 151 3 5 3" xfId="28422"/>
    <cellStyle name="Normal 151 3 5 4" xfId="38584"/>
    <cellStyle name="Normal 151 3 6" xfId="8579"/>
    <cellStyle name="Normal 151 3 6 2" xfId="18815"/>
    <cellStyle name="Normal 151 3 6 2 2" xfId="50352"/>
    <cellStyle name="Normal 151 3 6 3" xfId="31752"/>
    <cellStyle name="Normal 151 3 6 4" xfId="40134"/>
    <cellStyle name="Normal 151 3 7" xfId="11359"/>
    <cellStyle name="Normal 151 3 7 2" xfId="21587"/>
    <cellStyle name="Normal 151 3 7 2 2" xfId="53124"/>
    <cellStyle name="Normal 151 3 7 3" xfId="42906"/>
    <cellStyle name="Normal 151 3 8" xfId="14225"/>
    <cellStyle name="Normal 151 3 8 2" xfId="45769"/>
    <cellStyle name="Normal 151 3 9" xfId="25092"/>
    <cellStyle name="Normal 151 4" xfId="3218"/>
    <cellStyle name="Normal 151 4 2" xfId="8067"/>
    <cellStyle name="Normal 151 4 2 2" xfId="18305"/>
    <cellStyle name="Normal 151 4 2 2 2" xfId="24779"/>
    <cellStyle name="Normal 151 4 2 2 2 2" xfId="31128"/>
    <cellStyle name="Normal 151 4 2 2 2 3" xfId="56303"/>
    <cellStyle name="Normal 151 4 2 2 3" xfId="24502"/>
    <cellStyle name="Normal 151 4 2 2 3 2" xfId="34456"/>
    <cellStyle name="Normal 151 4 2 2 3 3" xfId="56034"/>
    <cellStyle name="Normal 151 4 2 2 4" xfId="27796"/>
    <cellStyle name="Normal 151 4 2 2 5" xfId="49842"/>
    <cellStyle name="Normal 151 4 2 3" xfId="24245"/>
    <cellStyle name="Normal 151 4 2 3 2" xfId="29464"/>
    <cellStyle name="Normal 151 4 2 3 3" xfId="55781"/>
    <cellStyle name="Normal 151 4 2 4" xfId="13948"/>
    <cellStyle name="Normal 151 4 2 4 2" xfId="32792"/>
    <cellStyle name="Normal 151 4 2 4 3" xfId="45494"/>
    <cellStyle name="Normal 151 4 2 5" xfId="26132"/>
    <cellStyle name="Normal 151 4 2 6" xfId="39624"/>
    <cellStyle name="Normal 151 4 3" xfId="7215"/>
    <cellStyle name="Normal 151 4 3 2" xfId="17472"/>
    <cellStyle name="Normal 151 4 3 2 2" xfId="30296"/>
    <cellStyle name="Normal 151 4 3 2 3" xfId="49009"/>
    <cellStyle name="Normal 151 4 3 3" xfId="24518"/>
    <cellStyle name="Normal 151 4 3 3 2" xfId="33624"/>
    <cellStyle name="Normal 151 4 3 3 3" xfId="56050"/>
    <cellStyle name="Normal 151 4 3 4" xfId="26964"/>
    <cellStyle name="Normal 151 4 3 5" xfId="38792"/>
    <cellStyle name="Normal 151 4 4" xfId="13959"/>
    <cellStyle name="Normal 151 4 4 2" xfId="28632"/>
    <cellStyle name="Normal 151 4 4 3" xfId="45505"/>
    <cellStyle name="Normal 151 4 5" xfId="14590"/>
    <cellStyle name="Normal 151 4 5 2" xfId="31960"/>
    <cellStyle name="Normal 151 4 5 3" xfId="46129"/>
    <cellStyle name="Normal 151 4 6" xfId="25300"/>
    <cellStyle name="Normal 151 5" xfId="7649"/>
    <cellStyle name="Normal 151 5 2" xfId="17889"/>
    <cellStyle name="Normal 151 5 2 2" xfId="13983"/>
    <cellStyle name="Normal 151 5 2 2 2" xfId="30712"/>
    <cellStyle name="Normal 151 5 2 2 3" xfId="45528"/>
    <cellStyle name="Normal 151 5 2 3" xfId="24346"/>
    <cellStyle name="Normal 151 5 2 3 2" xfId="34040"/>
    <cellStyle name="Normal 151 5 2 3 3" xfId="55878"/>
    <cellStyle name="Normal 151 5 2 4" xfId="27380"/>
    <cellStyle name="Normal 151 5 2 5" xfId="49426"/>
    <cellStyle name="Normal 151 5 3" xfId="24208"/>
    <cellStyle name="Normal 151 5 3 2" xfId="29048"/>
    <cellStyle name="Normal 151 5 3 3" xfId="55744"/>
    <cellStyle name="Normal 151 5 4" xfId="24699"/>
    <cellStyle name="Normal 151 5 4 2" xfId="32376"/>
    <cellStyle name="Normal 151 5 4 3" xfId="56226"/>
    <cellStyle name="Normal 151 5 5" xfId="25716"/>
    <cellStyle name="Normal 151 5 6" xfId="39208"/>
    <cellStyle name="Normal 151 6" xfId="6580"/>
    <cellStyle name="Normal 151 6 2" xfId="17046"/>
    <cellStyle name="Normal 151 6 2 2" xfId="29880"/>
    <cellStyle name="Normal 151 6 2 3" xfId="48584"/>
    <cellStyle name="Normal 151 6 3" xfId="24562"/>
    <cellStyle name="Normal 151 6 3 2" xfId="33208"/>
    <cellStyle name="Normal 151 6 3 3" xfId="56091"/>
    <cellStyle name="Normal 151 6 4" xfId="26548"/>
    <cellStyle name="Normal 151 6 5" xfId="38376"/>
    <cellStyle name="Normal 151 7" xfId="24446"/>
    <cellStyle name="Normal 151 7 2" xfId="28214"/>
    <cellStyle name="Normal 151 7 3" xfId="55978"/>
    <cellStyle name="Normal 151 8" xfId="24507"/>
    <cellStyle name="Normal 151 8 2" xfId="31544"/>
    <cellStyle name="Normal 151 8 3" xfId="56039"/>
    <cellStyle name="Normal 151 9" xfId="24883"/>
    <cellStyle name="Normal 152" xfId="1501"/>
    <cellStyle name="Normal 152 2" xfId="1502"/>
    <cellStyle name="Normal 152 2 2" xfId="4203"/>
    <cellStyle name="Normal 152 3" xfId="1503"/>
    <cellStyle name="Normal 152 3 10" xfId="35699"/>
    <cellStyle name="Normal 152 3 2" xfId="4204"/>
    <cellStyle name="Normal 152 3 2 2" xfId="5257"/>
    <cellStyle name="Normal 152 3 2 2 2" xfId="8276"/>
    <cellStyle name="Normal 152 3 2 2 2 2" xfId="18514"/>
    <cellStyle name="Normal 152 3 2 2 2 2 2" xfId="31337"/>
    <cellStyle name="Normal 152 3 2 2 2 2 3" xfId="50051"/>
    <cellStyle name="Normal 152 3 2 2 2 3" xfId="14020"/>
    <cellStyle name="Normal 152 3 2 2 2 3 2" xfId="34665"/>
    <cellStyle name="Normal 152 3 2 2 2 3 3" xfId="45564"/>
    <cellStyle name="Normal 152 3 2 2 2 4" xfId="28005"/>
    <cellStyle name="Normal 152 3 2 2 2 5" xfId="39833"/>
    <cellStyle name="Normal 152 3 2 2 3" xfId="9969"/>
    <cellStyle name="Normal 152 3 2 2 3 2" xfId="20202"/>
    <cellStyle name="Normal 152 3 2 2 3 2 2" xfId="51739"/>
    <cellStyle name="Normal 152 3 2 2 3 3" xfId="29673"/>
    <cellStyle name="Normal 152 3 2 2 3 4" xfId="41521"/>
    <cellStyle name="Normal 152 3 2 2 4" xfId="12746"/>
    <cellStyle name="Normal 152 3 2 2 4 2" xfId="22974"/>
    <cellStyle name="Normal 152 3 2 2 4 2 2" xfId="54511"/>
    <cellStyle name="Normal 152 3 2 2 4 3" xfId="33001"/>
    <cellStyle name="Normal 152 3 2 2 4 4" xfId="44293"/>
    <cellStyle name="Normal 152 3 2 2 5" xfId="15750"/>
    <cellStyle name="Normal 152 3 2 2 5 2" xfId="47289"/>
    <cellStyle name="Normal 152 3 2 2 6" xfId="26341"/>
    <cellStyle name="Normal 152 3 2 2 7" xfId="37085"/>
    <cellStyle name="Normal 152 3 2 3" xfId="6185"/>
    <cellStyle name="Normal 152 3 2 3 2" xfId="10893"/>
    <cellStyle name="Normal 152 3 2 3 2 2" xfId="21126"/>
    <cellStyle name="Normal 152 3 2 3 2 2 2" xfId="52663"/>
    <cellStyle name="Normal 152 3 2 3 2 3" xfId="30505"/>
    <cellStyle name="Normal 152 3 2 3 2 4" xfId="42445"/>
    <cellStyle name="Normal 152 3 2 3 3" xfId="13670"/>
    <cellStyle name="Normal 152 3 2 3 3 2" xfId="23898"/>
    <cellStyle name="Normal 152 3 2 3 3 2 2" xfId="55435"/>
    <cellStyle name="Normal 152 3 2 3 3 3" xfId="33833"/>
    <cellStyle name="Normal 152 3 2 3 3 4" xfId="45217"/>
    <cellStyle name="Normal 152 3 2 3 4" xfId="16674"/>
    <cellStyle name="Normal 152 3 2 3 4 2" xfId="48213"/>
    <cellStyle name="Normal 152 3 2 3 5" xfId="27173"/>
    <cellStyle name="Normal 152 3 2 3 6" xfId="38009"/>
    <cellStyle name="Normal 152 3 2 4" xfId="7437"/>
    <cellStyle name="Normal 152 3 2 4 2" xfId="17682"/>
    <cellStyle name="Normal 152 3 2 4 2 2" xfId="49219"/>
    <cellStyle name="Normal 152 3 2 4 3" xfId="28841"/>
    <cellStyle name="Normal 152 3 2 4 4" xfId="39001"/>
    <cellStyle name="Normal 152 3 2 5" xfId="9045"/>
    <cellStyle name="Normal 152 3 2 5 2" xfId="19278"/>
    <cellStyle name="Normal 152 3 2 5 2 2" xfId="50815"/>
    <cellStyle name="Normal 152 3 2 5 3" xfId="32169"/>
    <cellStyle name="Normal 152 3 2 5 4" xfId="40597"/>
    <cellStyle name="Normal 152 3 2 6" xfId="11822"/>
    <cellStyle name="Normal 152 3 2 6 2" xfId="22050"/>
    <cellStyle name="Normal 152 3 2 6 2 2" xfId="53587"/>
    <cellStyle name="Normal 152 3 2 6 3" xfId="43369"/>
    <cellStyle name="Normal 152 3 2 7" xfId="14815"/>
    <cellStyle name="Normal 152 3 2 7 2" xfId="46354"/>
    <cellStyle name="Normal 152 3 2 8" xfId="25509"/>
    <cellStyle name="Normal 152 3 2 9" xfId="36161"/>
    <cellStyle name="Normal 152 3 3" xfId="4793"/>
    <cellStyle name="Normal 152 3 3 2" xfId="7860"/>
    <cellStyle name="Normal 152 3 3 2 2" xfId="18098"/>
    <cellStyle name="Normal 152 3 3 2 2 2" xfId="30921"/>
    <cellStyle name="Normal 152 3 3 2 2 3" xfId="49635"/>
    <cellStyle name="Normal 152 3 3 2 3" xfId="24635"/>
    <cellStyle name="Normal 152 3 3 2 3 2" xfId="34249"/>
    <cellStyle name="Normal 152 3 3 2 3 3" xfId="56162"/>
    <cellStyle name="Normal 152 3 3 2 4" xfId="27589"/>
    <cellStyle name="Normal 152 3 3 2 5" xfId="39417"/>
    <cellStyle name="Normal 152 3 3 3" xfId="9507"/>
    <cellStyle name="Normal 152 3 3 3 2" xfId="19740"/>
    <cellStyle name="Normal 152 3 3 3 2 2" xfId="51277"/>
    <cellStyle name="Normal 152 3 3 3 3" xfId="29257"/>
    <cellStyle name="Normal 152 3 3 3 4" xfId="41059"/>
    <cellStyle name="Normal 152 3 3 4" xfId="12284"/>
    <cellStyle name="Normal 152 3 3 4 2" xfId="22512"/>
    <cellStyle name="Normal 152 3 3 4 2 2" xfId="54049"/>
    <cellStyle name="Normal 152 3 3 4 3" xfId="32585"/>
    <cellStyle name="Normal 152 3 3 4 4" xfId="43831"/>
    <cellStyle name="Normal 152 3 3 5" xfId="15287"/>
    <cellStyle name="Normal 152 3 3 5 2" xfId="46826"/>
    <cellStyle name="Normal 152 3 3 6" xfId="25925"/>
    <cellStyle name="Normal 152 3 3 7" xfId="36623"/>
    <cellStyle name="Normal 152 3 4" xfId="5721"/>
    <cellStyle name="Normal 152 3 4 2" xfId="10431"/>
    <cellStyle name="Normal 152 3 4 2 2" xfId="20664"/>
    <cellStyle name="Normal 152 3 4 2 2 2" xfId="52201"/>
    <cellStyle name="Normal 152 3 4 2 3" xfId="30089"/>
    <cellStyle name="Normal 152 3 4 2 4" xfId="41983"/>
    <cellStyle name="Normal 152 3 4 3" xfId="13208"/>
    <cellStyle name="Normal 152 3 4 3 2" xfId="23436"/>
    <cellStyle name="Normal 152 3 4 3 2 2" xfId="54973"/>
    <cellStyle name="Normal 152 3 4 3 3" xfId="33417"/>
    <cellStyle name="Normal 152 3 4 3 4" xfId="44755"/>
    <cellStyle name="Normal 152 3 4 4" xfId="16212"/>
    <cellStyle name="Normal 152 3 4 4 2" xfId="47751"/>
    <cellStyle name="Normal 152 3 4 5" xfId="26757"/>
    <cellStyle name="Normal 152 3 4 6" xfId="37547"/>
    <cellStyle name="Normal 152 3 5" xfId="6906"/>
    <cellStyle name="Normal 152 3 5 2" xfId="17260"/>
    <cellStyle name="Normal 152 3 5 2 2" xfId="48797"/>
    <cellStyle name="Normal 152 3 5 3" xfId="28423"/>
    <cellStyle name="Normal 152 3 5 4" xfId="38585"/>
    <cellStyle name="Normal 152 3 6" xfId="8580"/>
    <cellStyle name="Normal 152 3 6 2" xfId="18816"/>
    <cellStyle name="Normal 152 3 6 2 2" xfId="50353"/>
    <cellStyle name="Normal 152 3 6 3" xfId="31753"/>
    <cellStyle name="Normal 152 3 6 4" xfId="40135"/>
    <cellStyle name="Normal 152 3 7" xfId="11360"/>
    <cellStyle name="Normal 152 3 7 2" xfId="21588"/>
    <cellStyle name="Normal 152 3 7 2 2" xfId="53125"/>
    <cellStyle name="Normal 152 3 7 3" xfId="42907"/>
    <cellStyle name="Normal 152 3 8" xfId="14226"/>
    <cellStyle name="Normal 152 3 8 2" xfId="45770"/>
    <cellStyle name="Normal 152 3 9" xfId="25093"/>
    <cellStyle name="Normal 152 4" xfId="3219"/>
    <cellStyle name="Normal 152 4 2" xfId="8068"/>
    <cellStyle name="Normal 152 4 2 2" xfId="18306"/>
    <cellStyle name="Normal 152 4 2 2 2" xfId="24563"/>
    <cellStyle name="Normal 152 4 2 2 2 2" xfId="31129"/>
    <cellStyle name="Normal 152 4 2 2 2 3" xfId="56092"/>
    <cellStyle name="Normal 152 4 2 2 3" xfId="14488"/>
    <cellStyle name="Normal 152 4 2 2 3 2" xfId="34457"/>
    <cellStyle name="Normal 152 4 2 2 3 3" xfId="46029"/>
    <cellStyle name="Normal 152 4 2 2 4" xfId="27797"/>
    <cellStyle name="Normal 152 4 2 2 5" xfId="49843"/>
    <cellStyle name="Normal 152 4 2 3" xfId="24778"/>
    <cellStyle name="Normal 152 4 2 3 2" xfId="29465"/>
    <cellStyle name="Normal 152 4 2 3 3" xfId="56302"/>
    <cellStyle name="Normal 152 4 2 4" xfId="14518"/>
    <cellStyle name="Normal 152 4 2 4 2" xfId="32793"/>
    <cellStyle name="Normal 152 4 2 4 3" xfId="46058"/>
    <cellStyle name="Normal 152 4 2 5" xfId="26133"/>
    <cellStyle name="Normal 152 4 2 6" xfId="39625"/>
    <cellStyle name="Normal 152 4 3" xfId="7216"/>
    <cellStyle name="Normal 152 4 3 2" xfId="17473"/>
    <cellStyle name="Normal 152 4 3 2 2" xfId="30297"/>
    <cellStyle name="Normal 152 4 3 2 3" xfId="49010"/>
    <cellStyle name="Normal 152 4 3 3" xfId="24526"/>
    <cellStyle name="Normal 152 4 3 3 2" xfId="33625"/>
    <cellStyle name="Normal 152 4 3 3 3" xfId="56057"/>
    <cellStyle name="Normal 152 4 3 4" xfId="26965"/>
    <cellStyle name="Normal 152 4 3 5" xfId="38793"/>
    <cellStyle name="Normal 152 4 4" xfId="24620"/>
    <cellStyle name="Normal 152 4 4 2" xfId="28633"/>
    <cellStyle name="Normal 152 4 4 3" xfId="56147"/>
    <cellStyle name="Normal 152 4 5" xfId="24727"/>
    <cellStyle name="Normal 152 4 5 2" xfId="31961"/>
    <cellStyle name="Normal 152 4 5 3" xfId="56254"/>
    <cellStyle name="Normal 152 4 6" xfId="25301"/>
    <cellStyle name="Normal 152 5" xfId="7650"/>
    <cellStyle name="Normal 152 5 2" xfId="17890"/>
    <cellStyle name="Normal 152 5 2 2" xfId="24318"/>
    <cellStyle name="Normal 152 5 2 2 2" xfId="30713"/>
    <cellStyle name="Normal 152 5 2 2 3" xfId="55851"/>
    <cellStyle name="Normal 152 5 2 3" xfId="24362"/>
    <cellStyle name="Normal 152 5 2 3 2" xfId="34041"/>
    <cellStyle name="Normal 152 5 2 3 3" xfId="55894"/>
    <cellStyle name="Normal 152 5 2 4" xfId="27381"/>
    <cellStyle name="Normal 152 5 2 5" xfId="49427"/>
    <cellStyle name="Normal 152 5 3" xfId="24286"/>
    <cellStyle name="Normal 152 5 3 2" xfId="29049"/>
    <cellStyle name="Normal 152 5 3 3" xfId="55820"/>
    <cellStyle name="Normal 152 5 4" xfId="24515"/>
    <cellStyle name="Normal 152 5 4 2" xfId="32377"/>
    <cellStyle name="Normal 152 5 4 3" xfId="56047"/>
    <cellStyle name="Normal 152 5 5" xfId="25717"/>
    <cellStyle name="Normal 152 5 6" xfId="39209"/>
    <cellStyle name="Normal 152 6" xfId="6581"/>
    <cellStyle name="Normal 152 6 2" xfId="17047"/>
    <cellStyle name="Normal 152 6 2 2" xfId="29881"/>
    <cellStyle name="Normal 152 6 2 3" xfId="48585"/>
    <cellStyle name="Normal 152 6 3" xfId="24780"/>
    <cellStyle name="Normal 152 6 3 2" xfId="33209"/>
    <cellStyle name="Normal 152 6 3 3" xfId="56304"/>
    <cellStyle name="Normal 152 6 4" xfId="26549"/>
    <cellStyle name="Normal 152 6 5" xfId="38377"/>
    <cellStyle name="Normal 152 7" xfId="14012"/>
    <cellStyle name="Normal 152 7 2" xfId="28215"/>
    <cellStyle name="Normal 152 7 3" xfId="45556"/>
    <cellStyle name="Normal 152 8" xfId="15046"/>
    <cellStyle name="Normal 152 8 2" xfId="31545"/>
    <cellStyle name="Normal 152 8 3" xfId="46585"/>
    <cellStyle name="Normal 152 9" xfId="24884"/>
    <cellStyle name="Normal 153" xfId="1504"/>
    <cellStyle name="Normal 153 2" xfId="1505"/>
    <cellStyle name="Normal 153 2 2" xfId="4206"/>
    <cellStyle name="Normal 153 3" xfId="1506"/>
    <cellStyle name="Normal 153 3 10" xfId="35700"/>
    <cellStyle name="Normal 153 3 2" xfId="4207"/>
    <cellStyle name="Normal 153 3 2 2" xfId="5258"/>
    <cellStyle name="Normal 153 3 2 2 2" xfId="8277"/>
    <cellStyle name="Normal 153 3 2 2 2 2" xfId="18515"/>
    <cellStyle name="Normal 153 3 2 2 2 2 2" xfId="31338"/>
    <cellStyle name="Normal 153 3 2 2 2 2 3" xfId="50052"/>
    <cellStyle name="Normal 153 3 2 2 2 3" xfId="24202"/>
    <cellStyle name="Normal 153 3 2 2 2 3 2" xfId="34666"/>
    <cellStyle name="Normal 153 3 2 2 2 3 3" xfId="55738"/>
    <cellStyle name="Normal 153 3 2 2 2 4" xfId="28006"/>
    <cellStyle name="Normal 153 3 2 2 2 5" xfId="39834"/>
    <cellStyle name="Normal 153 3 2 2 3" xfId="9970"/>
    <cellStyle name="Normal 153 3 2 2 3 2" xfId="20203"/>
    <cellStyle name="Normal 153 3 2 2 3 2 2" xfId="51740"/>
    <cellStyle name="Normal 153 3 2 2 3 3" xfId="29674"/>
    <cellStyle name="Normal 153 3 2 2 3 4" xfId="41522"/>
    <cellStyle name="Normal 153 3 2 2 4" xfId="12747"/>
    <cellStyle name="Normal 153 3 2 2 4 2" xfId="22975"/>
    <cellStyle name="Normal 153 3 2 2 4 2 2" xfId="54512"/>
    <cellStyle name="Normal 153 3 2 2 4 3" xfId="33002"/>
    <cellStyle name="Normal 153 3 2 2 4 4" xfId="44294"/>
    <cellStyle name="Normal 153 3 2 2 5" xfId="15751"/>
    <cellStyle name="Normal 153 3 2 2 5 2" xfId="47290"/>
    <cellStyle name="Normal 153 3 2 2 6" xfId="26342"/>
    <cellStyle name="Normal 153 3 2 2 7" xfId="37086"/>
    <cellStyle name="Normal 153 3 2 3" xfId="6186"/>
    <cellStyle name="Normal 153 3 2 3 2" xfId="10894"/>
    <cellStyle name="Normal 153 3 2 3 2 2" xfId="21127"/>
    <cellStyle name="Normal 153 3 2 3 2 2 2" xfId="52664"/>
    <cellStyle name="Normal 153 3 2 3 2 3" xfId="30506"/>
    <cellStyle name="Normal 153 3 2 3 2 4" xfId="42446"/>
    <cellStyle name="Normal 153 3 2 3 3" xfId="13671"/>
    <cellStyle name="Normal 153 3 2 3 3 2" xfId="23899"/>
    <cellStyle name="Normal 153 3 2 3 3 2 2" xfId="55436"/>
    <cellStyle name="Normal 153 3 2 3 3 3" xfId="33834"/>
    <cellStyle name="Normal 153 3 2 3 3 4" xfId="45218"/>
    <cellStyle name="Normal 153 3 2 3 4" xfId="16675"/>
    <cellStyle name="Normal 153 3 2 3 4 2" xfId="48214"/>
    <cellStyle name="Normal 153 3 2 3 5" xfId="27174"/>
    <cellStyle name="Normal 153 3 2 3 6" xfId="38010"/>
    <cellStyle name="Normal 153 3 2 4" xfId="7438"/>
    <cellStyle name="Normal 153 3 2 4 2" xfId="17683"/>
    <cellStyle name="Normal 153 3 2 4 2 2" xfId="49220"/>
    <cellStyle name="Normal 153 3 2 4 3" xfId="28842"/>
    <cellStyle name="Normal 153 3 2 4 4" xfId="39002"/>
    <cellStyle name="Normal 153 3 2 5" xfId="9046"/>
    <cellStyle name="Normal 153 3 2 5 2" xfId="19279"/>
    <cellStyle name="Normal 153 3 2 5 2 2" xfId="50816"/>
    <cellStyle name="Normal 153 3 2 5 3" xfId="32170"/>
    <cellStyle name="Normal 153 3 2 5 4" xfId="40598"/>
    <cellStyle name="Normal 153 3 2 6" xfId="11823"/>
    <cellStyle name="Normal 153 3 2 6 2" xfId="22051"/>
    <cellStyle name="Normal 153 3 2 6 2 2" xfId="53588"/>
    <cellStyle name="Normal 153 3 2 6 3" xfId="43370"/>
    <cellStyle name="Normal 153 3 2 7" xfId="14816"/>
    <cellStyle name="Normal 153 3 2 7 2" xfId="46355"/>
    <cellStyle name="Normal 153 3 2 8" xfId="25510"/>
    <cellStyle name="Normal 153 3 2 9" xfId="36162"/>
    <cellStyle name="Normal 153 3 3" xfId="4794"/>
    <cellStyle name="Normal 153 3 3 2" xfId="7861"/>
    <cellStyle name="Normal 153 3 3 2 2" xfId="18099"/>
    <cellStyle name="Normal 153 3 3 2 2 2" xfId="30922"/>
    <cellStyle name="Normal 153 3 3 2 2 3" xfId="49636"/>
    <cellStyle name="Normal 153 3 3 2 3" xfId="24524"/>
    <cellStyle name="Normal 153 3 3 2 3 2" xfId="34250"/>
    <cellStyle name="Normal 153 3 3 2 3 3" xfId="56055"/>
    <cellStyle name="Normal 153 3 3 2 4" xfId="27590"/>
    <cellStyle name="Normal 153 3 3 2 5" xfId="39418"/>
    <cellStyle name="Normal 153 3 3 3" xfId="9508"/>
    <cellStyle name="Normal 153 3 3 3 2" xfId="19741"/>
    <cellStyle name="Normal 153 3 3 3 2 2" xfId="51278"/>
    <cellStyle name="Normal 153 3 3 3 3" xfId="29258"/>
    <cellStyle name="Normal 153 3 3 3 4" xfId="41060"/>
    <cellStyle name="Normal 153 3 3 4" xfId="12285"/>
    <cellStyle name="Normal 153 3 3 4 2" xfId="22513"/>
    <cellStyle name="Normal 153 3 3 4 2 2" xfId="54050"/>
    <cellStyle name="Normal 153 3 3 4 3" xfId="32586"/>
    <cellStyle name="Normal 153 3 3 4 4" xfId="43832"/>
    <cellStyle name="Normal 153 3 3 5" xfId="15288"/>
    <cellStyle name="Normal 153 3 3 5 2" xfId="46827"/>
    <cellStyle name="Normal 153 3 3 6" xfId="25926"/>
    <cellStyle name="Normal 153 3 3 7" xfId="36624"/>
    <cellStyle name="Normal 153 3 4" xfId="5722"/>
    <cellStyle name="Normal 153 3 4 2" xfId="10432"/>
    <cellStyle name="Normal 153 3 4 2 2" xfId="20665"/>
    <cellStyle name="Normal 153 3 4 2 2 2" xfId="52202"/>
    <cellStyle name="Normal 153 3 4 2 3" xfId="30090"/>
    <cellStyle name="Normal 153 3 4 2 4" xfId="41984"/>
    <cellStyle name="Normal 153 3 4 3" xfId="13209"/>
    <cellStyle name="Normal 153 3 4 3 2" xfId="23437"/>
    <cellStyle name="Normal 153 3 4 3 2 2" xfId="54974"/>
    <cellStyle name="Normal 153 3 4 3 3" xfId="33418"/>
    <cellStyle name="Normal 153 3 4 3 4" xfId="44756"/>
    <cellStyle name="Normal 153 3 4 4" xfId="16213"/>
    <cellStyle name="Normal 153 3 4 4 2" xfId="47752"/>
    <cellStyle name="Normal 153 3 4 5" xfId="26758"/>
    <cellStyle name="Normal 153 3 4 6" xfId="37548"/>
    <cellStyle name="Normal 153 3 5" xfId="6907"/>
    <cellStyle name="Normal 153 3 5 2" xfId="17261"/>
    <cellStyle name="Normal 153 3 5 2 2" xfId="48798"/>
    <cellStyle name="Normal 153 3 5 3" xfId="28424"/>
    <cellStyle name="Normal 153 3 5 4" xfId="38586"/>
    <cellStyle name="Normal 153 3 6" xfId="8581"/>
    <cellStyle name="Normal 153 3 6 2" xfId="18817"/>
    <cellStyle name="Normal 153 3 6 2 2" xfId="50354"/>
    <cellStyle name="Normal 153 3 6 3" xfId="31754"/>
    <cellStyle name="Normal 153 3 6 4" xfId="40136"/>
    <cellStyle name="Normal 153 3 7" xfId="11361"/>
    <cellStyle name="Normal 153 3 7 2" xfId="21589"/>
    <cellStyle name="Normal 153 3 7 2 2" xfId="53126"/>
    <cellStyle name="Normal 153 3 7 3" xfId="42908"/>
    <cellStyle name="Normal 153 3 8" xfId="14227"/>
    <cellStyle name="Normal 153 3 8 2" xfId="45771"/>
    <cellStyle name="Normal 153 3 9" xfId="25094"/>
    <cellStyle name="Normal 153 4" xfId="4205"/>
    <cellStyle name="Normal 153 4 2" xfId="8069"/>
    <cellStyle name="Normal 153 4 2 2" xfId="18307"/>
    <cellStyle name="Normal 153 4 2 2 2" xfId="24465"/>
    <cellStyle name="Normal 153 4 2 2 2 2" xfId="31130"/>
    <cellStyle name="Normal 153 4 2 2 2 3" xfId="55997"/>
    <cellStyle name="Normal 153 4 2 2 3" xfId="15045"/>
    <cellStyle name="Normal 153 4 2 2 3 2" xfId="34458"/>
    <cellStyle name="Normal 153 4 2 2 3 3" xfId="46584"/>
    <cellStyle name="Normal 153 4 2 2 4" xfId="27798"/>
    <cellStyle name="Normal 153 4 2 2 5" xfId="49844"/>
    <cellStyle name="Normal 153 4 2 3" xfId="24414"/>
    <cellStyle name="Normal 153 4 2 3 2" xfId="29466"/>
    <cellStyle name="Normal 153 4 2 3 3" xfId="55946"/>
    <cellStyle name="Normal 153 4 2 4" xfId="24484"/>
    <cellStyle name="Normal 153 4 2 4 2" xfId="32794"/>
    <cellStyle name="Normal 153 4 2 4 3" xfId="56016"/>
    <cellStyle name="Normal 153 4 2 5" xfId="26134"/>
    <cellStyle name="Normal 153 4 2 6" xfId="39626"/>
    <cellStyle name="Normal 153 4 3" xfId="7217"/>
    <cellStyle name="Normal 153 4 3 2" xfId="17474"/>
    <cellStyle name="Normal 153 4 3 2 2" xfId="30298"/>
    <cellStyle name="Normal 153 4 3 2 3" xfId="49011"/>
    <cellStyle name="Normal 153 4 3 3" xfId="24674"/>
    <cellStyle name="Normal 153 4 3 3 2" xfId="33626"/>
    <cellStyle name="Normal 153 4 3 3 3" xfId="56201"/>
    <cellStyle name="Normal 153 4 3 4" xfId="26966"/>
    <cellStyle name="Normal 153 4 3 5" xfId="38794"/>
    <cellStyle name="Normal 153 4 4" xfId="24439"/>
    <cellStyle name="Normal 153 4 4 2" xfId="28634"/>
    <cellStyle name="Normal 153 4 4 3" xfId="55971"/>
    <cellStyle name="Normal 153 4 5" xfId="14614"/>
    <cellStyle name="Normal 153 4 5 2" xfId="31962"/>
    <cellStyle name="Normal 153 4 5 3" xfId="46153"/>
    <cellStyle name="Normal 153 4 6" xfId="25302"/>
    <cellStyle name="Normal 153 5" xfId="7651"/>
    <cellStyle name="Normal 153 5 2" xfId="17891"/>
    <cellStyle name="Normal 153 5 2 2" xfId="24297"/>
    <cellStyle name="Normal 153 5 2 2 2" xfId="30714"/>
    <cellStyle name="Normal 153 5 2 2 3" xfId="55831"/>
    <cellStyle name="Normal 153 5 2 3" xfId="24548"/>
    <cellStyle name="Normal 153 5 2 3 2" xfId="34042"/>
    <cellStyle name="Normal 153 5 2 3 3" xfId="56078"/>
    <cellStyle name="Normal 153 5 2 4" xfId="27382"/>
    <cellStyle name="Normal 153 5 2 5" xfId="49428"/>
    <cellStyle name="Normal 153 5 3" xfId="24542"/>
    <cellStyle name="Normal 153 5 3 2" xfId="29050"/>
    <cellStyle name="Normal 153 5 3 3" xfId="56072"/>
    <cellStyle name="Normal 153 5 4" xfId="24761"/>
    <cellStyle name="Normal 153 5 4 2" xfId="32378"/>
    <cellStyle name="Normal 153 5 4 3" xfId="56285"/>
    <cellStyle name="Normal 153 5 5" xfId="25718"/>
    <cellStyle name="Normal 153 5 6" xfId="39210"/>
    <cellStyle name="Normal 153 6" xfId="6582"/>
    <cellStyle name="Normal 153 6 2" xfId="17048"/>
    <cellStyle name="Normal 153 6 2 2" xfId="29882"/>
    <cellStyle name="Normal 153 6 2 3" xfId="48586"/>
    <cellStyle name="Normal 153 6 3" xfId="24683"/>
    <cellStyle name="Normal 153 6 3 2" xfId="33210"/>
    <cellStyle name="Normal 153 6 3 3" xfId="56210"/>
    <cellStyle name="Normal 153 6 4" xfId="26550"/>
    <cellStyle name="Normal 153 6 5" xfId="38378"/>
    <cellStyle name="Normal 153 7" xfId="14469"/>
    <cellStyle name="Normal 153 7 2" xfId="28216"/>
    <cellStyle name="Normal 153 7 3" xfId="46012"/>
    <cellStyle name="Normal 153 8" xfId="24680"/>
    <cellStyle name="Normal 153 8 2" xfId="31546"/>
    <cellStyle name="Normal 153 8 3" xfId="56207"/>
    <cellStyle name="Normal 153 9" xfId="24885"/>
    <cellStyle name="Normal 154" xfId="1507"/>
    <cellStyle name="Normal 154 2" xfId="1508"/>
    <cellStyle name="Normal 154 2 2" xfId="4209"/>
    <cellStyle name="Normal 154 3" xfId="4208"/>
    <cellStyle name="Normal 154 3 2" xfId="6908"/>
    <cellStyle name="Normal 155" xfId="1509"/>
    <cellStyle name="Normal 155 2" xfId="1510"/>
    <cellStyle name="Normal 155 2 2" xfId="4211"/>
    <cellStyle name="Normal 155 3" xfId="4210"/>
    <cellStyle name="Normal 155 3 2" xfId="6909"/>
    <cellStyle name="Normal 156" xfId="1511"/>
    <cellStyle name="Normal 156 2" xfId="1512"/>
    <cellStyle name="Normal 156 2 2" xfId="4213"/>
    <cellStyle name="Normal 156 3" xfId="4212"/>
    <cellStyle name="Normal 156 3 2" xfId="6910"/>
    <cellStyle name="Normal 157" xfId="1513"/>
    <cellStyle name="Normal 157 2" xfId="1514"/>
    <cellStyle name="Normal 157 2 2" xfId="4215"/>
    <cellStyle name="Normal 157 3" xfId="4214"/>
    <cellStyle name="Normal 157 3 2" xfId="6911"/>
    <cellStyle name="Normal 158" xfId="1515"/>
    <cellStyle name="Normal 158 2" xfId="4216"/>
    <cellStyle name="Normal 159" xfId="1516"/>
    <cellStyle name="Normal 159 2" xfId="4217"/>
    <cellStyle name="Normal 16" xfId="1517"/>
    <cellStyle name="Normal 16 2" xfId="1518"/>
    <cellStyle name="Normal 16 2 2" xfId="1519"/>
    <cellStyle name="Normal 16 2 2 2" xfId="3222"/>
    <cellStyle name="Normal 16 2 3" xfId="1520"/>
    <cellStyle name="Normal 16 2 3 2" xfId="3223"/>
    <cellStyle name="Normal 16 2 4" xfId="1521"/>
    <cellStyle name="Normal 16 2 4 2" xfId="3224"/>
    <cellStyle name="Normal 16 2 5" xfId="3221"/>
    <cellStyle name="Normal 16 3" xfId="1522"/>
    <cellStyle name="Normal 16 3 2" xfId="3225"/>
    <cellStyle name="Normal 16 4" xfId="1523"/>
    <cellStyle name="Normal 16 4 2" xfId="3226"/>
    <cellStyle name="Normal 16 5" xfId="1524"/>
    <cellStyle name="Normal 16 5 2" xfId="4218"/>
    <cellStyle name="Normal 16 5 2 2" xfId="5259"/>
    <cellStyle name="Normal 16 5 2 2 2" xfId="9971"/>
    <cellStyle name="Normal 16 5 2 2 2 2" xfId="20204"/>
    <cellStyle name="Normal 16 5 2 2 2 2 2" xfId="51741"/>
    <cellStyle name="Normal 16 5 2 2 2 3" xfId="41523"/>
    <cellStyle name="Normal 16 5 2 2 3" xfId="12748"/>
    <cellStyle name="Normal 16 5 2 2 3 2" xfId="22976"/>
    <cellStyle name="Normal 16 5 2 2 3 2 2" xfId="54513"/>
    <cellStyle name="Normal 16 5 2 2 3 3" xfId="44295"/>
    <cellStyle name="Normal 16 5 2 2 4" xfId="15752"/>
    <cellStyle name="Normal 16 5 2 2 4 2" xfId="47291"/>
    <cellStyle name="Normal 16 5 2 2 5" xfId="37087"/>
    <cellStyle name="Normal 16 5 2 3" xfId="6187"/>
    <cellStyle name="Normal 16 5 2 3 2" xfId="10895"/>
    <cellStyle name="Normal 16 5 2 3 2 2" xfId="21128"/>
    <cellStyle name="Normal 16 5 2 3 2 2 2" xfId="52665"/>
    <cellStyle name="Normal 16 5 2 3 2 3" xfId="42447"/>
    <cellStyle name="Normal 16 5 2 3 3" xfId="13672"/>
    <cellStyle name="Normal 16 5 2 3 3 2" xfId="23900"/>
    <cellStyle name="Normal 16 5 2 3 3 2 2" xfId="55437"/>
    <cellStyle name="Normal 16 5 2 3 3 3" xfId="45219"/>
    <cellStyle name="Normal 16 5 2 3 4" xfId="16676"/>
    <cellStyle name="Normal 16 5 2 3 4 2" xfId="48215"/>
    <cellStyle name="Normal 16 5 2 3 5" xfId="38011"/>
    <cellStyle name="Normal 16 5 2 4" xfId="9047"/>
    <cellStyle name="Normal 16 5 2 4 2" xfId="19280"/>
    <cellStyle name="Normal 16 5 2 4 2 2" xfId="50817"/>
    <cellStyle name="Normal 16 5 2 4 3" xfId="40599"/>
    <cellStyle name="Normal 16 5 2 5" xfId="11824"/>
    <cellStyle name="Normal 16 5 2 5 2" xfId="22052"/>
    <cellStyle name="Normal 16 5 2 5 2 2" xfId="53589"/>
    <cellStyle name="Normal 16 5 2 5 3" xfId="43371"/>
    <cellStyle name="Normal 16 5 2 6" xfId="14818"/>
    <cellStyle name="Normal 16 5 2 6 2" xfId="46357"/>
    <cellStyle name="Normal 16 5 2 7" xfId="36163"/>
    <cellStyle name="Normal 16 5 3" xfId="4795"/>
    <cellStyle name="Normal 16 5 3 2" xfId="9509"/>
    <cellStyle name="Normal 16 5 3 2 2" xfId="19742"/>
    <cellStyle name="Normal 16 5 3 2 2 2" xfId="51279"/>
    <cellStyle name="Normal 16 5 3 2 3" xfId="41061"/>
    <cellStyle name="Normal 16 5 3 3" xfId="12286"/>
    <cellStyle name="Normal 16 5 3 3 2" xfId="22514"/>
    <cellStyle name="Normal 16 5 3 3 2 2" xfId="54051"/>
    <cellStyle name="Normal 16 5 3 3 3" xfId="43833"/>
    <cellStyle name="Normal 16 5 3 4" xfId="15289"/>
    <cellStyle name="Normal 16 5 3 4 2" xfId="46828"/>
    <cellStyle name="Normal 16 5 3 5" xfId="36625"/>
    <cellStyle name="Normal 16 5 4" xfId="5723"/>
    <cellStyle name="Normal 16 5 4 2" xfId="10433"/>
    <cellStyle name="Normal 16 5 4 2 2" xfId="20666"/>
    <cellStyle name="Normal 16 5 4 2 2 2" xfId="52203"/>
    <cellStyle name="Normal 16 5 4 2 3" xfId="41985"/>
    <cellStyle name="Normal 16 5 4 3" xfId="13210"/>
    <cellStyle name="Normal 16 5 4 3 2" xfId="23438"/>
    <cellStyle name="Normal 16 5 4 3 2 2" xfId="54975"/>
    <cellStyle name="Normal 16 5 4 3 3" xfId="44757"/>
    <cellStyle name="Normal 16 5 4 4" xfId="16214"/>
    <cellStyle name="Normal 16 5 4 4 2" xfId="47753"/>
    <cellStyle name="Normal 16 5 4 5" xfId="37549"/>
    <cellStyle name="Normal 16 5 5" xfId="6912"/>
    <cellStyle name="Normal 16 5 6" xfId="8582"/>
    <cellStyle name="Normal 16 5 6 2" xfId="18818"/>
    <cellStyle name="Normal 16 5 6 2 2" xfId="50355"/>
    <cellStyle name="Normal 16 5 6 3" xfId="40137"/>
    <cellStyle name="Normal 16 5 7" xfId="11362"/>
    <cellStyle name="Normal 16 5 7 2" xfId="21590"/>
    <cellStyle name="Normal 16 5 7 2 2" xfId="53127"/>
    <cellStyle name="Normal 16 5 7 3" xfId="42909"/>
    <cellStyle name="Normal 16 5 8" xfId="14228"/>
    <cellStyle name="Normal 16 5 8 2" xfId="45772"/>
    <cellStyle name="Normal 16 5 9" xfId="35701"/>
    <cellStyle name="Normal 16 6" xfId="3220"/>
    <cellStyle name="Normal 160" xfId="1525"/>
    <cellStyle name="Normal 160 2" xfId="4219"/>
    <cellStyle name="Normal 161" xfId="1526"/>
    <cellStyle name="Normal 161 2" xfId="4220"/>
    <cellStyle name="Normal 161 2 2" xfId="6913"/>
    <cellStyle name="Normal 161 3" xfId="6583"/>
    <cellStyle name="Normal 162" xfId="1527"/>
    <cellStyle name="Normal 162 2" xfId="4221"/>
    <cellStyle name="Normal 162 2 2" xfId="6914"/>
    <cellStyle name="Normal 162 3" xfId="6584"/>
    <cellStyle name="Normal 163" xfId="1528"/>
    <cellStyle name="Normal 163 2" xfId="4222"/>
    <cellStyle name="Normal 163 2 2" xfId="6915"/>
    <cellStyle name="Normal 163 3" xfId="6585"/>
    <cellStyle name="Normal 164" xfId="1529"/>
    <cellStyle name="Normal 164 2" xfId="4223"/>
    <cellStyle name="Normal 165" xfId="1530"/>
    <cellStyle name="Normal 165 2" xfId="4224"/>
    <cellStyle name="Normal 166" xfId="1531"/>
    <cellStyle name="Normal 166 2" xfId="4225"/>
    <cellStyle name="Normal 167" xfId="1532"/>
    <cellStyle name="Normal 167 2" xfId="4226"/>
    <cellStyle name="Normal 168" xfId="1533"/>
    <cellStyle name="Normal 168 2" xfId="4227"/>
    <cellStyle name="Normal 169" xfId="1534"/>
    <cellStyle name="Normal 169 2" xfId="4228"/>
    <cellStyle name="Normal 169 2 2" xfId="7218"/>
    <cellStyle name="Normal 169 3" xfId="6586"/>
    <cellStyle name="Normal 17" xfId="1535"/>
    <cellStyle name="Normal 17 2" xfId="1536"/>
    <cellStyle name="Normal 17 2 2" xfId="3228"/>
    <cellStyle name="Normal 17 3" xfId="1537"/>
    <cellStyle name="Normal 17 3 2" xfId="4229"/>
    <cellStyle name="Normal 17 4" xfId="1538"/>
    <cellStyle name="Normal 17 5" xfId="3227"/>
    <cellStyle name="Normal 170" xfId="1539"/>
    <cellStyle name="Normal 170 2" xfId="4230"/>
    <cellStyle name="Normal 170 2 2" xfId="7219"/>
    <cellStyle name="Normal 170 3" xfId="6587"/>
    <cellStyle name="Normal 171" xfId="1540"/>
    <cellStyle name="Normal 171 2" xfId="4231"/>
    <cellStyle name="Normal 171 2 2" xfId="7220"/>
    <cellStyle name="Normal 171 3" xfId="6588"/>
    <cellStyle name="Normal 172" xfId="1541"/>
    <cellStyle name="Normal 172 2" xfId="4232"/>
    <cellStyle name="Normal 172 2 2" xfId="7221"/>
    <cellStyle name="Normal 172 3" xfId="6589"/>
    <cellStyle name="Normal 173" xfId="1542"/>
    <cellStyle name="Normal 173 2" xfId="4233"/>
    <cellStyle name="Normal 173 3" xfId="6724"/>
    <cellStyle name="Normal 174" xfId="1543"/>
    <cellStyle name="Normal 174 2" xfId="4234"/>
    <cellStyle name="Normal 174 3" xfId="7112"/>
    <cellStyle name="Normal 175" xfId="1544"/>
    <cellStyle name="Normal 175 2" xfId="4235"/>
    <cellStyle name="Normal 175 3" xfId="7113"/>
    <cellStyle name="Normal 176" xfId="1545"/>
    <cellStyle name="Normal 176 2" xfId="4236"/>
    <cellStyle name="Normal 176 3" xfId="7338"/>
    <cellStyle name="Normal 177" xfId="1546"/>
    <cellStyle name="Normal 177 2" xfId="4237"/>
    <cellStyle name="Normal 177 3" xfId="7339"/>
    <cellStyle name="Normal 178" xfId="1547"/>
    <cellStyle name="Normal 178 2" xfId="4238"/>
    <cellStyle name="Normal 179" xfId="1548"/>
    <cellStyle name="Normal 179 2" xfId="4239"/>
    <cellStyle name="Normal 18" xfId="1549"/>
    <cellStyle name="Normal 18 2" xfId="1550"/>
    <cellStyle name="Normal 18 2 2" xfId="1551"/>
    <cellStyle name="Normal 18 2 2 2" xfId="4240"/>
    <cellStyle name="Normal 18 2 3" xfId="1552"/>
    <cellStyle name="Normal 18 2 4" xfId="3230"/>
    <cellStyle name="Normal 18 3" xfId="1553"/>
    <cellStyle name="Normal 18 3 2" xfId="4241"/>
    <cellStyle name="Normal 18 4" xfId="1554"/>
    <cellStyle name="Normal 18 5" xfId="3229"/>
    <cellStyle name="Normal 180" xfId="1555"/>
    <cellStyle name="Normal 180 2" xfId="4242"/>
    <cellStyle name="Normal 181" xfId="2668"/>
    <cellStyle name="Normal 181 2" xfId="7340"/>
    <cellStyle name="Normal 182" xfId="3784"/>
    <cellStyle name="Normal 182 2" xfId="7549"/>
    <cellStyle name="Normal 183" xfId="3787"/>
    <cellStyle name="Normal 183 2" xfId="7762"/>
    <cellStyle name="Normal 184" xfId="3788"/>
    <cellStyle name="Normal 184 2" xfId="7553"/>
    <cellStyle name="Normal 185" xfId="3789"/>
    <cellStyle name="Normal 185 2" xfId="7550"/>
    <cellStyle name="Normal 186" xfId="3790"/>
    <cellStyle name="Normal 186 2" xfId="7552"/>
    <cellStyle name="Normal 187" xfId="3791"/>
    <cellStyle name="Normal 187 2" xfId="7551"/>
    <cellStyle name="Normal 188" xfId="3792"/>
    <cellStyle name="Normal 188 2" xfId="7763"/>
    <cellStyle name="Normal 189" xfId="3786"/>
    <cellStyle name="Normal 189 2" xfId="24760"/>
    <cellStyle name="Normal 19" xfId="1556"/>
    <cellStyle name="Normal 19 2" xfId="1557"/>
    <cellStyle name="Normal 19 2 2" xfId="1558"/>
    <cellStyle name="Normal 19 2 2 2" xfId="3233"/>
    <cellStyle name="Normal 19 2 3" xfId="1559"/>
    <cellStyle name="Normal 19 2 3 2" xfId="3234"/>
    <cellStyle name="Normal 19 2 4" xfId="3232"/>
    <cellStyle name="Normal 19 3" xfId="1560"/>
    <cellStyle name="Normal 19 3 2" xfId="3235"/>
    <cellStyle name="Normal 19 4" xfId="1561"/>
    <cellStyle name="Normal 19 4 2" xfId="3236"/>
    <cellStyle name="Normal 19 5" xfId="3231"/>
    <cellStyle name="Normal 19 5 2" xfId="6916"/>
    <cellStyle name="Normal 190" xfId="3793"/>
    <cellStyle name="Normal 190 2" xfId="14521"/>
    <cellStyle name="Normal 191" xfId="3785"/>
    <cellStyle name="Normal 191 2" xfId="24728"/>
    <cellStyle name="Normal 192" xfId="3794"/>
    <cellStyle name="Normal 192 2" xfId="14484"/>
    <cellStyle name="Normal 193" xfId="3795"/>
    <cellStyle name="Normal 193 2" xfId="24750"/>
    <cellStyle name="Normal 194" xfId="3796"/>
    <cellStyle name="Normal 194 2" xfId="24176"/>
    <cellStyle name="Normal 195" xfId="3797"/>
    <cellStyle name="Normal 195 2" xfId="24551"/>
    <cellStyle name="Normal 196" xfId="4544"/>
    <cellStyle name="Normal 196 2" xfId="28435"/>
    <cellStyle name="Normal 197" xfId="4545"/>
    <cellStyle name="Normal 197 2" xfId="28118"/>
    <cellStyle name="Normal 198" xfId="4492"/>
    <cellStyle name="Normal 198 2" xfId="28117"/>
    <cellStyle name="Normal 199" xfId="3955"/>
    <cellStyle name="Normal 199 2" xfId="34777"/>
    <cellStyle name="Normal 2" xfId="1562"/>
    <cellStyle name="Normal 2 10" xfId="1563"/>
    <cellStyle name="Normal 2 10 2" xfId="4243"/>
    <cellStyle name="Normal 2 11" xfId="3237"/>
    <cellStyle name="Normal 2 2" xfId="1564"/>
    <cellStyle name="Normal 2 2 10" xfId="6590"/>
    <cellStyle name="Normal 2 2 10 2" xfId="17049"/>
    <cellStyle name="Normal 2 2 10 2 2" xfId="48587"/>
    <cellStyle name="Normal 2 2 10 3" xfId="31547"/>
    <cellStyle name="Normal 2 2 10 4" xfId="38379"/>
    <cellStyle name="Normal 2 2 11" xfId="8583"/>
    <cellStyle name="Normal 2 2 11 2" xfId="18819"/>
    <cellStyle name="Normal 2 2 11 2 2" xfId="50356"/>
    <cellStyle name="Normal 2 2 11 3" xfId="40138"/>
    <cellStyle name="Normal 2 2 12" xfId="11363"/>
    <cellStyle name="Normal 2 2 12 2" xfId="21591"/>
    <cellStyle name="Normal 2 2 12 2 2" xfId="53128"/>
    <cellStyle name="Normal 2 2 12 3" xfId="42910"/>
    <cellStyle name="Normal 2 2 13" xfId="14233"/>
    <cellStyle name="Normal 2 2 13 2" xfId="45776"/>
    <cellStyle name="Normal 2 2 14" xfId="24886"/>
    <cellStyle name="Normal 2 2 15" xfId="35702"/>
    <cellStyle name="Normal 2 2 2" xfId="1565"/>
    <cellStyle name="Normal 2 2 2 2" xfId="3239"/>
    <cellStyle name="Normal 2 2 2 3" xfId="35367"/>
    <cellStyle name="Normal 2 2 3" xfId="1566"/>
    <cellStyle name="Normal 2 2 3 2" xfId="1567"/>
    <cellStyle name="Normal 2 2 3 2 2" xfId="3241"/>
    <cellStyle name="Normal 2 2 3 3" xfId="1568"/>
    <cellStyle name="Normal 2 2 3 3 2" xfId="4245"/>
    <cellStyle name="Normal 2 2 3 4" xfId="3240"/>
    <cellStyle name="Normal 2 2 4" xfId="1569"/>
    <cellStyle name="Normal 2 2 4 10" xfId="14234"/>
    <cellStyle name="Normal 2 2 4 10 2" xfId="45777"/>
    <cellStyle name="Normal 2 2 4 11" xfId="24887"/>
    <cellStyle name="Normal 2 2 4 12" xfId="35703"/>
    <cellStyle name="Normal 2 2 4 2" xfId="1570"/>
    <cellStyle name="Normal 2 2 4 2 10" xfId="24888"/>
    <cellStyle name="Normal 2 2 4 2 11" xfId="35704"/>
    <cellStyle name="Normal 2 2 4 2 2" xfId="1571"/>
    <cellStyle name="Normal 2 2 4 2 2 10" xfId="35705"/>
    <cellStyle name="Normal 2 2 4 2 2 2" xfId="4248"/>
    <cellStyle name="Normal 2 2 4 2 2 2 2" xfId="5263"/>
    <cellStyle name="Normal 2 2 4 2 2 2 2 2" xfId="8280"/>
    <cellStyle name="Normal 2 2 4 2 2 2 2 2 2" xfId="18518"/>
    <cellStyle name="Normal 2 2 4 2 2 2 2 2 2 2" xfId="31341"/>
    <cellStyle name="Normal 2 2 4 2 2 2 2 2 2 3" xfId="50055"/>
    <cellStyle name="Normal 2 2 4 2 2 2 2 2 3" xfId="24721"/>
    <cellStyle name="Normal 2 2 4 2 2 2 2 2 3 2" xfId="34669"/>
    <cellStyle name="Normal 2 2 4 2 2 2 2 2 3 3" xfId="56248"/>
    <cellStyle name="Normal 2 2 4 2 2 2 2 2 4" xfId="28009"/>
    <cellStyle name="Normal 2 2 4 2 2 2 2 2 5" xfId="39837"/>
    <cellStyle name="Normal 2 2 4 2 2 2 2 3" xfId="9975"/>
    <cellStyle name="Normal 2 2 4 2 2 2 2 3 2" xfId="20208"/>
    <cellStyle name="Normal 2 2 4 2 2 2 2 3 2 2" xfId="51745"/>
    <cellStyle name="Normal 2 2 4 2 2 2 2 3 3" xfId="29677"/>
    <cellStyle name="Normal 2 2 4 2 2 2 2 3 4" xfId="41527"/>
    <cellStyle name="Normal 2 2 4 2 2 2 2 4" xfId="12752"/>
    <cellStyle name="Normal 2 2 4 2 2 2 2 4 2" xfId="22980"/>
    <cellStyle name="Normal 2 2 4 2 2 2 2 4 2 2" xfId="54517"/>
    <cellStyle name="Normal 2 2 4 2 2 2 2 4 3" xfId="33005"/>
    <cellStyle name="Normal 2 2 4 2 2 2 2 4 4" xfId="44299"/>
    <cellStyle name="Normal 2 2 4 2 2 2 2 5" xfId="15756"/>
    <cellStyle name="Normal 2 2 4 2 2 2 2 5 2" xfId="47295"/>
    <cellStyle name="Normal 2 2 4 2 2 2 2 6" xfId="26345"/>
    <cellStyle name="Normal 2 2 4 2 2 2 2 7" xfId="37091"/>
    <cellStyle name="Normal 2 2 4 2 2 2 3" xfId="6191"/>
    <cellStyle name="Normal 2 2 4 2 2 2 3 2" xfId="10899"/>
    <cellStyle name="Normal 2 2 4 2 2 2 3 2 2" xfId="21132"/>
    <cellStyle name="Normal 2 2 4 2 2 2 3 2 2 2" xfId="52669"/>
    <cellStyle name="Normal 2 2 4 2 2 2 3 2 3" xfId="30509"/>
    <cellStyle name="Normal 2 2 4 2 2 2 3 2 4" xfId="42451"/>
    <cellStyle name="Normal 2 2 4 2 2 2 3 3" xfId="13676"/>
    <cellStyle name="Normal 2 2 4 2 2 2 3 3 2" xfId="23904"/>
    <cellStyle name="Normal 2 2 4 2 2 2 3 3 2 2" xfId="55441"/>
    <cellStyle name="Normal 2 2 4 2 2 2 3 3 3" xfId="33837"/>
    <cellStyle name="Normal 2 2 4 2 2 2 3 3 4" xfId="45223"/>
    <cellStyle name="Normal 2 2 4 2 2 2 3 4" xfId="16680"/>
    <cellStyle name="Normal 2 2 4 2 2 2 3 4 2" xfId="48219"/>
    <cellStyle name="Normal 2 2 4 2 2 2 3 5" xfId="27177"/>
    <cellStyle name="Normal 2 2 4 2 2 2 3 6" xfId="38015"/>
    <cellStyle name="Normal 2 2 4 2 2 2 4" xfId="7441"/>
    <cellStyle name="Normal 2 2 4 2 2 2 4 2" xfId="17686"/>
    <cellStyle name="Normal 2 2 4 2 2 2 4 2 2" xfId="49223"/>
    <cellStyle name="Normal 2 2 4 2 2 2 4 3" xfId="28845"/>
    <cellStyle name="Normal 2 2 4 2 2 2 4 4" xfId="39005"/>
    <cellStyle name="Normal 2 2 4 2 2 2 5" xfId="9051"/>
    <cellStyle name="Normal 2 2 4 2 2 2 5 2" xfId="19284"/>
    <cellStyle name="Normal 2 2 4 2 2 2 5 2 2" xfId="50821"/>
    <cellStyle name="Normal 2 2 4 2 2 2 5 3" xfId="32173"/>
    <cellStyle name="Normal 2 2 4 2 2 2 5 4" xfId="40603"/>
    <cellStyle name="Normal 2 2 4 2 2 2 6" xfId="11828"/>
    <cellStyle name="Normal 2 2 4 2 2 2 6 2" xfId="22056"/>
    <cellStyle name="Normal 2 2 4 2 2 2 6 2 2" xfId="53593"/>
    <cellStyle name="Normal 2 2 4 2 2 2 6 3" xfId="43375"/>
    <cellStyle name="Normal 2 2 4 2 2 2 7" xfId="14823"/>
    <cellStyle name="Normal 2 2 4 2 2 2 7 2" xfId="46362"/>
    <cellStyle name="Normal 2 2 4 2 2 2 8" xfId="25513"/>
    <cellStyle name="Normal 2 2 4 2 2 2 9" xfId="36167"/>
    <cellStyle name="Normal 2 2 4 2 2 3" xfId="4799"/>
    <cellStyle name="Normal 2 2 4 2 2 3 2" xfId="7864"/>
    <cellStyle name="Normal 2 2 4 2 2 3 2 2" xfId="18102"/>
    <cellStyle name="Normal 2 2 4 2 2 3 2 2 2" xfId="30925"/>
    <cellStyle name="Normal 2 2 4 2 2 3 2 2 3" xfId="49639"/>
    <cellStyle name="Normal 2 2 4 2 2 3 2 3" xfId="14527"/>
    <cellStyle name="Normal 2 2 4 2 2 3 2 3 2" xfId="34253"/>
    <cellStyle name="Normal 2 2 4 2 2 3 2 3 3" xfId="46066"/>
    <cellStyle name="Normal 2 2 4 2 2 3 2 4" xfId="27593"/>
    <cellStyle name="Normal 2 2 4 2 2 3 2 5" xfId="39421"/>
    <cellStyle name="Normal 2 2 4 2 2 3 3" xfId="9513"/>
    <cellStyle name="Normal 2 2 4 2 2 3 3 2" xfId="19746"/>
    <cellStyle name="Normal 2 2 4 2 2 3 3 2 2" xfId="51283"/>
    <cellStyle name="Normal 2 2 4 2 2 3 3 3" xfId="29261"/>
    <cellStyle name="Normal 2 2 4 2 2 3 3 4" xfId="41065"/>
    <cellStyle name="Normal 2 2 4 2 2 3 4" xfId="12290"/>
    <cellStyle name="Normal 2 2 4 2 2 3 4 2" xfId="22518"/>
    <cellStyle name="Normal 2 2 4 2 2 3 4 2 2" xfId="54055"/>
    <cellStyle name="Normal 2 2 4 2 2 3 4 3" xfId="32589"/>
    <cellStyle name="Normal 2 2 4 2 2 3 4 4" xfId="43837"/>
    <cellStyle name="Normal 2 2 4 2 2 3 5" xfId="15293"/>
    <cellStyle name="Normal 2 2 4 2 2 3 5 2" xfId="46832"/>
    <cellStyle name="Normal 2 2 4 2 2 3 6" xfId="25929"/>
    <cellStyle name="Normal 2 2 4 2 2 3 7" xfId="36629"/>
    <cellStyle name="Normal 2 2 4 2 2 4" xfId="5727"/>
    <cellStyle name="Normal 2 2 4 2 2 4 2" xfId="10437"/>
    <cellStyle name="Normal 2 2 4 2 2 4 2 2" xfId="20670"/>
    <cellStyle name="Normal 2 2 4 2 2 4 2 2 2" xfId="52207"/>
    <cellStyle name="Normal 2 2 4 2 2 4 2 3" xfId="30093"/>
    <cellStyle name="Normal 2 2 4 2 2 4 2 4" xfId="41989"/>
    <cellStyle name="Normal 2 2 4 2 2 4 3" xfId="13214"/>
    <cellStyle name="Normal 2 2 4 2 2 4 3 2" xfId="23442"/>
    <cellStyle name="Normal 2 2 4 2 2 4 3 2 2" xfId="54979"/>
    <cellStyle name="Normal 2 2 4 2 2 4 3 3" xfId="33421"/>
    <cellStyle name="Normal 2 2 4 2 2 4 3 4" xfId="44761"/>
    <cellStyle name="Normal 2 2 4 2 2 4 4" xfId="16218"/>
    <cellStyle name="Normal 2 2 4 2 2 4 4 2" xfId="47757"/>
    <cellStyle name="Normal 2 2 4 2 2 4 5" xfId="26761"/>
    <cellStyle name="Normal 2 2 4 2 2 4 6" xfId="37553"/>
    <cellStyle name="Normal 2 2 4 2 2 5" xfId="6919"/>
    <cellStyle name="Normal 2 2 4 2 2 5 2" xfId="17265"/>
    <cellStyle name="Normal 2 2 4 2 2 5 2 2" xfId="48802"/>
    <cellStyle name="Normal 2 2 4 2 2 5 3" xfId="28427"/>
    <cellStyle name="Normal 2 2 4 2 2 5 4" xfId="38589"/>
    <cellStyle name="Normal 2 2 4 2 2 6" xfId="8586"/>
    <cellStyle name="Normal 2 2 4 2 2 6 2" xfId="18822"/>
    <cellStyle name="Normal 2 2 4 2 2 6 2 2" xfId="50359"/>
    <cellStyle name="Normal 2 2 4 2 2 6 3" xfId="31757"/>
    <cellStyle name="Normal 2 2 4 2 2 6 4" xfId="40141"/>
    <cellStyle name="Normal 2 2 4 2 2 7" xfId="11366"/>
    <cellStyle name="Normal 2 2 4 2 2 7 2" xfId="21594"/>
    <cellStyle name="Normal 2 2 4 2 2 7 2 2" xfId="53131"/>
    <cellStyle name="Normal 2 2 4 2 2 7 3" xfId="42913"/>
    <cellStyle name="Normal 2 2 4 2 2 8" xfId="14236"/>
    <cellStyle name="Normal 2 2 4 2 2 8 2" xfId="45779"/>
    <cellStyle name="Normal 2 2 4 2 2 9" xfId="25097"/>
    <cellStyle name="Normal 2 2 4 2 3" xfId="4247"/>
    <cellStyle name="Normal 2 2 4 2 3 2" xfId="5262"/>
    <cellStyle name="Normal 2 2 4 2 3 2 2" xfId="8072"/>
    <cellStyle name="Normal 2 2 4 2 3 2 2 2" xfId="18310"/>
    <cellStyle name="Normal 2 2 4 2 3 2 2 2 2" xfId="31133"/>
    <cellStyle name="Normal 2 2 4 2 3 2 2 2 3" xfId="49847"/>
    <cellStyle name="Normal 2 2 4 2 3 2 2 3" xfId="15044"/>
    <cellStyle name="Normal 2 2 4 2 3 2 2 3 2" xfId="34461"/>
    <cellStyle name="Normal 2 2 4 2 3 2 2 3 3" xfId="46583"/>
    <cellStyle name="Normal 2 2 4 2 3 2 2 4" xfId="27801"/>
    <cellStyle name="Normal 2 2 4 2 3 2 2 5" xfId="39629"/>
    <cellStyle name="Normal 2 2 4 2 3 2 3" xfId="9974"/>
    <cellStyle name="Normal 2 2 4 2 3 2 3 2" xfId="20207"/>
    <cellStyle name="Normal 2 2 4 2 3 2 3 2 2" xfId="51744"/>
    <cellStyle name="Normal 2 2 4 2 3 2 3 3" xfId="29469"/>
    <cellStyle name="Normal 2 2 4 2 3 2 3 4" xfId="41526"/>
    <cellStyle name="Normal 2 2 4 2 3 2 4" xfId="12751"/>
    <cellStyle name="Normal 2 2 4 2 3 2 4 2" xfId="22979"/>
    <cellStyle name="Normal 2 2 4 2 3 2 4 2 2" xfId="54516"/>
    <cellStyle name="Normal 2 2 4 2 3 2 4 3" xfId="32797"/>
    <cellStyle name="Normal 2 2 4 2 3 2 4 4" xfId="44298"/>
    <cellStyle name="Normal 2 2 4 2 3 2 5" xfId="15755"/>
    <cellStyle name="Normal 2 2 4 2 3 2 5 2" xfId="47294"/>
    <cellStyle name="Normal 2 2 4 2 3 2 6" xfId="26137"/>
    <cellStyle name="Normal 2 2 4 2 3 2 7" xfId="37090"/>
    <cellStyle name="Normal 2 2 4 2 3 3" xfId="6190"/>
    <cellStyle name="Normal 2 2 4 2 3 3 2" xfId="10898"/>
    <cellStyle name="Normal 2 2 4 2 3 3 2 2" xfId="21131"/>
    <cellStyle name="Normal 2 2 4 2 3 3 2 2 2" xfId="52668"/>
    <cellStyle name="Normal 2 2 4 2 3 3 2 3" xfId="30301"/>
    <cellStyle name="Normal 2 2 4 2 3 3 2 4" xfId="42450"/>
    <cellStyle name="Normal 2 2 4 2 3 3 3" xfId="13675"/>
    <cellStyle name="Normal 2 2 4 2 3 3 3 2" xfId="23903"/>
    <cellStyle name="Normal 2 2 4 2 3 3 3 2 2" xfId="55440"/>
    <cellStyle name="Normal 2 2 4 2 3 3 3 3" xfId="33629"/>
    <cellStyle name="Normal 2 2 4 2 3 3 3 4" xfId="45222"/>
    <cellStyle name="Normal 2 2 4 2 3 3 4" xfId="16679"/>
    <cellStyle name="Normal 2 2 4 2 3 3 4 2" xfId="48218"/>
    <cellStyle name="Normal 2 2 4 2 3 3 5" xfId="26969"/>
    <cellStyle name="Normal 2 2 4 2 3 3 6" xfId="38014"/>
    <cellStyle name="Normal 2 2 4 2 3 4" xfId="7224"/>
    <cellStyle name="Normal 2 2 4 2 3 4 2" xfId="17478"/>
    <cellStyle name="Normal 2 2 4 2 3 4 2 2" xfId="49015"/>
    <cellStyle name="Normal 2 2 4 2 3 4 3" xfId="28637"/>
    <cellStyle name="Normal 2 2 4 2 3 4 4" xfId="38797"/>
    <cellStyle name="Normal 2 2 4 2 3 5" xfId="9050"/>
    <cellStyle name="Normal 2 2 4 2 3 5 2" xfId="19283"/>
    <cellStyle name="Normal 2 2 4 2 3 5 2 2" xfId="50820"/>
    <cellStyle name="Normal 2 2 4 2 3 5 3" xfId="31965"/>
    <cellStyle name="Normal 2 2 4 2 3 5 4" xfId="40602"/>
    <cellStyle name="Normal 2 2 4 2 3 6" xfId="11827"/>
    <cellStyle name="Normal 2 2 4 2 3 6 2" xfId="22055"/>
    <cellStyle name="Normal 2 2 4 2 3 6 2 2" xfId="53592"/>
    <cellStyle name="Normal 2 2 4 2 3 6 3" xfId="43374"/>
    <cellStyle name="Normal 2 2 4 2 3 7" xfId="14822"/>
    <cellStyle name="Normal 2 2 4 2 3 7 2" xfId="46361"/>
    <cellStyle name="Normal 2 2 4 2 3 8" xfId="25305"/>
    <cellStyle name="Normal 2 2 4 2 3 9" xfId="36166"/>
    <cellStyle name="Normal 2 2 4 2 4" xfId="4798"/>
    <cellStyle name="Normal 2 2 4 2 4 2" xfId="7654"/>
    <cellStyle name="Normal 2 2 4 2 4 2 2" xfId="17894"/>
    <cellStyle name="Normal 2 2 4 2 4 2 2 2" xfId="30717"/>
    <cellStyle name="Normal 2 2 4 2 4 2 2 3" xfId="49431"/>
    <cellStyle name="Normal 2 2 4 2 4 2 3" xfId="24486"/>
    <cellStyle name="Normal 2 2 4 2 4 2 3 2" xfId="34045"/>
    <cellStyle name="Normal 2 2 4 2 4 2 3 3" xfId="56018"/>
    <cellStyle name="Normal 2 2 4 2 4 2 4" xfId="27385"/>
    <cellStyle name="Normal 2 2 4 2 4 2 5" xfId="39213"/>
    <cellStyle name="Normal 2 2 4 2 4 3" xfId="9512"/>
    <cellStyle name="Normal 2 2 4 2 4 3 2" xfId="19745"/>
    <cellStyle name="Normal 2 2 4 2 4 3 2 2" xfId="51282"/>
    <cellStyle name="Normal 2 2 4 2 4 3 3" xfId="29053"/>
    <cellStyle name="Normal 2 2 4 2 4 3 4" xfId="41064"/>
    <cellStyle name="Normal 2 2 4 2 4 4" xfId="12289"/>
    <cellStyle name="Normal 2 2 4 2 4 4 2" xfId="22517"/>
    <cellStyle name="Normal 2 2 4 2 4 4 2 2" xfId="54054"/>
    <cellStyle name="Normal 2 2 4 2 4 4 3" xfId="32381"/>
    <cellStyle name="Normal 2 2 4 2 4 4 4" xfId="43836"/>
    <cellStyle name="Normal 2 2 4 2 4 5" xfId="15292"/>
    <cellStyle name="Normal 2 2 4 2 4 5 2" xfId="46831"/>
    <cellStyle name="Normal 2 2 4 2 4 6" xfId="25721"/>
    <cellStyle name="Normal 2 2 4 2 4 7" xfId="36628"/>
    <cellStyle name="Normal 2 2 4 2 5" xfId="5726"/>
    <cellStyle name="Normal 2 2 4 2 5 2" xfId="10436"/>
    <cellStyle name="Normal 2 2 4 2 5 2 2" xfId="20669"/>
    <cellStyle name="Normal 2 2 4 2 5 2 2 2" xfId="52206"/>
    <cellStyle name="Normal 2 2 4 2 5 2 3" xfId="29885"/>
    <cellStyle name="Normal 2 2 4 2 5 2 4" xfId="41988"/>
    <cellStyle name="Normal 2 2 4 2 5 3" xfId="13213"/>
    <cellStyle name="Normal 2 2 4 2 5 3 2" xfId="23441"/>
    <cellStyle name="Normal 2 2 4 2 5 3 2 2" xfId="54978"/>
    <cellStyle name="Normal 2 2 4 2 5 3 3" xfId="33213"/>
    <cellStyle name="Normal 2 2 4 2 5 3 4" xfId="44760"/>
    <cellStyle name="Normal 2 2 4 2 5 4" xfId="16217"/>
    <cellStyle name="Normal 2 2 4 2 5 4 2" xfId="47756"/>
    <cellStyle name="Normal 2 2 4 2 5 5" xfId="26553"/>
    <cellStyle name="Normal 2 2 4 2 5 6" xfId="37552"/>
    <cellStyle name="Normal 2 2 4 2 6" xfId="6592"/>
    <cellStyle name="Normal 2 2 4 2 6 2" xfId="17051"/>
    <cellStyle name="Normal 2 2 4 2 6 2 2" xfId="48589"/>
    <cellStyle name="Normal 2 2 4 2 6 3" xfId="28219"/>
    <cellStyle name="Normal 2 2 4 2 6 4" xfId="38381"/>
    <cellStyle name="Normal 2 2 4 2 7" xfId="8585"/>
    <cellStyle name="Normal 2 2 4 2 7 2" xfId="18821"/>
    <cellStyle name="Normal 2 2 4 2 7 2 2" xfId="50358"/>
    <cellStyle name="Normal 2 2 4 2 7 3" xfId="31549"/>
    <cellStyle name="Normal 2 2 4 2 7 4" xfId="40140"/>
    <cellStyle name="Normal 2 2 4 2 8" xfId="11365"/>
    <cellStyle name="Normal 2 2 4 2 8 2" xfId="21593"/>
    <cellStyle name="Normal 2 2 4 2 8 2 2" xfId="53130"/>
    <cellStyle name="Normal 2 2 4 2 8 3" xfId="42912"/>
    <cellStyle name="Normal 2 2 4 2 9" xfId="14235"/>
    <cellStyle name="Normal 2 2 4 2 9 2" xfId="45778"/>
    <cellStyle name="Normal 2 2 4 3" xfId="1572"/>
    <cellStyle name="Normal 2 2 4 3 10" xfId="35706"/>
    <cellStyle name="Normal 2 2 4 3 2" xfId="4249"/>
    <cellStyle name="Normal 2 2 4 3 2 2" xfId="5264"/>
    <cellStyle name="Normal 2 2 4 3 2 2 2" xfId="8279"/>
    <cellStyle name="Normal 2 2 4 3 2 2 2 2" xfId="18517"/>
    <cellStyle name="Normal 2 2 4 3 2 2 2 2 2" xfId="31340"/>
    <cellStyle name="Normal 2 2 4 3 2 2 2 2 3" xfId="50054"/>
    <cellStyle name="Normal 2 2 4 3 2 2 2 3" xfId="24260"/>
    <cellStyle name="Normal 2 2 4 3 2 2 2 3 2" xfId="34668"/>
    <cellStyle name="Normal 2 2 4 3 2 2 2 3 3" xfId="55796"/>
    <cellStyle name="Normal 2 2 4 3 2 2 2 4" xfId="28008"/>
    <cellStyle name="Normal 2 2 4 3 2 2 2 5" xfId="39836"/>
    <cellStyle name="Normal 2 2 4 3 2 2 3" xfId="9976"/>
    <cellStyle name="Normal 2 2 4 3 2 2 3 2" xfId="20209"/>
    <cellStyle name="Normal 2 2 4 3 2 2 3 2 2" xfId="51746"/>
    <cellStyle name="Normal 2 2 4 3 2 2 3 3" xfId="29676"/>
    <cellStyle name="Normal 2 2 4 3 2 2 3 4" xfId="41528"/>
    <cellStyle name="Normal 2 2 4 3 2 2 4" xfId="12753"/>
    <cellStyle name="Normal 2 2 4 3 2 2 4 2" xfId="22981"/>
    <cellStyle name="Normal 2 2 4 3 2 2 4 2 2" xfId="54518"/>
    <cellStyle name="Normal 2 2 4 3 2 2 4 3" xfId="33004"/>
    <cellStyle name="Normal 2 2 4 3 2 2 4 4" xfId="44300"/>
    <cellStyle name="Normal 2 2 4 3 2 2 5" xfId="15757"/>
    <cellStyle name="Normal 2 2 4 3 2 2 5 2" xfId="47296"/>
    <cellStyle name="Normal 2 2 4 3 2 2 6" xfId="26344"/>
    <cellStyle name="Normal 2 2 4 3 2 2 7" xfId="37092"/>
    <cellStyle name="Normal 2 2 4 3 2 3" xfId="6192"/>
    <cellStyle name="Normal 2 2 4 3 2 3 2" xfId="10900"/>
    <cellStyle name="Normal 2 2 4 3 2 3 2 2" xfId="21133"/>
    <cellStyle name="Normal 2 2 4 3 2 3 2 2 2" xfId="52670"/>
    <cellStyle name="Normal 2 2 4 3 2 3 2 3" xfId="30508"/>
    <cellStyle name="Normal 2 2 4 3 2 3 2 4" xfId="42452"/>
    <cellStyle name="Normal 2 2 4 3 2 3 3" xfId="13677"/>
    <cellStyle name="Normal 2 2 4 3 2 3 3 2" xfId="23905"/>
    <cellStyle name="Normal 2 2 4 3 2 3 3 2 2" xfId="55442"/>
    <cellStyle name="Normal 2 2 4 3 2 3 3 3" xfId="33836"/>
    <cellStyle name="Normal 2 2 4 3 2 3 3 4" xfId="45224"/>
    <cellStyle name="Normal 2 2 4 3 2 3 4" xfId="16681"/>
    <cellStyle name="Normal 2 2 4 3 2 3 4 2" xfId="48220"/>
    <cellStyle name="Normal 2 2 4 3 2 3 5" xfId="27176"/>
    <cellStyle name="Normal 2 2 4 3 2 3 6" xfId="38016"/>
    <cellStyle name="Normal 2 2 4 3 2 4" xfId="7440"/>
    <cellStyle name="Normal 2 2 4 3 2 4 2" xfId="17685"/>
    <cellStyle name="Normal 2 2 4 3 2 4 2 2" xfId="49222"/>
    <cellStyle name="Normal 2 2 4 3 2 4 3" xfId="28844"/>
    <cellStyle name="Normal 2 2 4 3 2 4 4" xfId="39004"/>
    <cellStyle name="Normal 2 2 4 3 2 5" xfId="9052"/>
    <cellStyle name="Normal 2 2 4 3 2 5 2" xfId="19285"/>
    <cellStyle name="Normal 2 2 4 3 2 5 2 2" xfId="50822"/>
    <cellStyle name="Normal 2 2 4 3 2 5 3" xfId="32172"/>
    <cellStyle name="Normal 2 2 4 3 2 5 4" xfId="40604"/>
    <cellStyle name="Normal 2 2 4 3 2 6" xfId="11829"/>
    <cellStyle name="Normal 2 2 4 3 2 6 2" xfId="22057"/>
    <cellStyle name="Normal 2 2 4 3 2 6 2 2" xfId="53594"/>
    <cellStyle name="Normal 2 2 4 3 2 6 3" xfId="43376"/>
    <cellStyle name="Normal 2 2 4 3 2 7" xfId="14824"/>
    <cellStyle name="Normal 2 2 4 3 2 7 2" xfId="46363"/>
    <cellStyle name="Normal 2 2 4 3 2 8" xfId="25512"/>
    <cellStyle name="Normal 2 2 4 3 2 9" xfId="36168"/>
    <cellStyle name="Normal 2 2 4 3 3" xfId="4800"/>
    <cellStyle name="Normal 2 2 4 3 3 2" xfId="7863"/>
    <cellStyle name="Normal 2 2 4 3 3 2 2" xfId="18101"/>
    <cellStyle name="Normal 2 2 4 3 3 2 2 2" xfId="30924"/>
    <cellStyle name="Normal 2 2 4 3 3 2 2 3" xfId="49638"/>
    <cellStyle name="Normal 2 2 4 3 3 2 3" xfId="24571"/>
    <cellStyle name="Normal 2 2 4 3 3 2 3 2" xfId="34252"/>
    <cellStyle name="Normal 2 2 4 3 3 2 3 3" xfId="56100"/>
    <cellStyle name="Normal 2 2 4 3 3 2 4" xfId="27592"/>
    <cellStyle name="Normal 2 2 4 3 3 2 5" xfId="39420"/>
    <cellStyle name="Normal 2 2 4 3 3 3" xfId="9514"/>
    <cellStyle name="Normal 2 2 4 3 3 3 2" xfId="19747"/>
    <cellStyle name="Normal 2 2 4 3 3 3 2 2" xfId="51284"/>
    <cellStyle name="Normal 2 2 4 3 3 3 3" xfId="29260"/>
    <cellStyle name="Normal 2 2 4 3 3 3 4" xfId="41066"/>
    <cellStyle name="Normal 2 2 4 3 3 4" xfId="12291"/>
    <cellStyle name="Normal 2 2 4 3 3 4 2" xfId="22519"/>
    <cellStyle name="Normal 2 2 4 3 3 4 2 2" xfId="54056"/>
    <cellStyle name="Normal 2 2 4 3 3 4 3" xfId="32588"/>
    <cellStyle name="Normal 2 2 4 3 3 4 4" xfId="43838"/>
    <cellStyle name="Normal 2 2 4 3 3 5" xfId="15294"/>
    <cellStyle name="Normal 2 2 4 3 3 5 2" xfId="46833"/>
    <cellStyle name="Normal 2 2 4 3 3 6" xfId="25928"/>
    <cellStyle name="Normal 2 2 4 3 3 7" xfId="36630"/>
    <cellStyle name="Normal 2 2 4 3 4" xfId="5728"/>
    <cellStyle name="Normal 2 2 4 3 4 2" xfId="10438"/>
    <cellStyle name="Normal 2 2 4 3 4 2 2" xfId="20671"/>
    <cellStyle name="Normal 2 2 4 3 4 2 2 2" xfId="52208"/>
    <cellStyle name="Normal 2 2 4 3 4 2 3" xfId="30092"/>
    <cellStyle name="Normal 2 2 4 3 4 2 4" xfId="41990"/>
    <cellStyle name="Normal 2 2 4 3 4 3" xfId="13215"/>
    <cellStyle name="Normal 2 2 4 3 4 3 2" xfId="23443"/>
    <cellStyle name="Normal 2 2 4 3 4 3 2 2" xfId="54980"/>
    <cellStyle name="Normal 2 2 4 3 4 3 3" xfId="33420"/>
    <cellStyle name="Normal 2 2 4 3 4 3 4" xfId="44762"/>
    <cellStyle name="Normal 2 2 4 3 4 4" xfId="16219"/>
    <cellStyle name="Normal 2 2 4 3 4 4 2" xfId="47758"/>
    <cellStyle name="Normal 2 2 4 3 4 5" xfId="26760"/>
    <cellStyle name="Normal 2 2 4 3 4 6" xfId="37554"/>
    <cellStyle name="Normal 2 2 4 3 5" xfId="6918"/>
    <cellStyle name="Normal 2 2 4 3 5 2" xfId="17264"/>
    <cellStyle name="Normal 2 2 4 3 5 2 2" xfId="48801"/>
    <cellStyle name="Normal 2 2 4 3 5 3" xfId="28426"/>
    <cellStyle name="Normal 2 2 4 3 5 4" xfId="38588"/>
    <cellStyle name="Normal 2 2 4 3 6" xfId="8587"/>
    <cellStyle name="Normal 2 2 4 3 6 2" xfId="18823"/>
    <cellStyle name="Normal 2 2 4 3 6 2 2" xfId="50360"/>
    <cellStyle name="Normal 2 2 4 3 6 3" xfId="31756"/>
    <cellStyle name="Normal 2 2 4 3 6 4" xfId="40142"/>
    <cellStyle name="Normal 2 2 4 3 7" xfId="11367"/>
    <cellStyle name="Normal 2 2 4 3 7 2" xfId="21595"/>
    <cellStyle name="Normal 2 2 4 3 7 2 2" xfId="53132"/>
    <cellStyle name="Normal 2 2 4 3 7 3" xfId="42914"/>
    <cellStyle name="Normal 2 2 4 3 8" xfId="14237"/>
    <cellStyle name="Normal 2 2 4 3 8 2" xfId="45780"/>
    <cellStyle name="Normal 2 2 4 3 9" xfId="25096"/>
    <cellStyle name="Normal 2 2 4 4" xfId="4246"/>
    <cellStyle name="Normal 2 2 4 4 2" xfId="5261"/>
    <cellStyle name="Normal 2 2 4 4 2 2" xfId="8071"/>
    <cellStyle name="Normal 2 2 4 4 2 2 2" xfId="18309"/>
    <cellStyle name="Normal 2 2 4 4 2 2 2 2" xfId="31132"/>
    <cellStyle name="Normal 2 2 4 4 2 2 2 3" xfId="49846"/>
    <cellStyle name="Normal 2 2 4 4 2 2 3" xfId="24644"/>
    <cellStyle name="Normal 2 2 4 4 2 2 3 2" xfId="34460"/>
    <cellStyle name="Normal 2 2 4 4 2 2 3 3" xfId="56171"/>
    <cellStyle name="Normal 2 2 4 4 2 2 4" xfId="27800"/>
    <cellStyle name="Normal 2 2 4 4 2 2 5" xfId="39628"/>
    <cellStyle name="Normal 2 2 4 4 2 3" xfId="9973"/>
    <cellStyle name="Normal 2 2 4 4 2 3 2" xfId="20206"/>
    <cellStyle name="Normal 2 2 4 4 2 3 2 2" xfId="51743"/>
    <cellStyle name="Normal 2 2 4 4 2 3 3" xfId="29468"/>
    <cellStyle name="Normal 2 2 4 4 2 3 4" xfId="41525"/>
    <cellStyle name="Normal 2 2 4 4 2 4" xfId="12750"/>
    <cellStyle name="Normal 2 2 4 4 2 4 2" xfId="22978"/>
    <cellStyle name="Normal 2 2 4 4 2 4 2 2" xfId="54515"/>
    <cellStyle name="Normal 2 2 4 4 2 4 3" xfId="32796"/>
    <cellStyle name="Normal 2 2 4 4 2 4 4" xfId="44297"/>
    <cellStyle name="Normal 2 2 4 4 2 5" xfId="15754"/>
    <cellStyle name="Normal 2 2 4 4 2 5 2" xfId="47293"/>
    <cellStyle name="Normal 2 2 4 4 2 6" xfId="26136"/>
    <cellStyle name="Normal 2 2 4 4 2 7" xfId="37089"/>
    <cellStyle name="Normal 2 2 4 4 3" xfId="6189"/>
    <cellStyle name="Normal 2 2 4 4 3 2" xfId="10897"/>
    <cellStyle name="Normal 2 2 4 4 3 2 2" xfId="21130"/>
    <cellStyle name="Normal 2 2 4 4 3 2 2 2" xfId="52667"/>
    <cellStyle name="Normal 2 2 4 4 3 2 3" xfId="30300"/>
    <cellStyle name="Normal 2 2 4 4 3 2 4" xfId="42449"/>
    <cellStyle name="Normal 2 2 4 4 3 3" xfId="13674"/>
    <cellStyle name="Normal 2 2 4 4 3 3 2" xfId="23902"/>
    <cellStyle name="Normal 2 2 4 4 3 3 2 2" xfId="55439"/>
    <cellStyle name="Normal 2 2 4 4 3 3 3" xfId="33628"/>
    <cellStyle name="Normal 2 2 4 4 3 3 4" xfId="45221"/>
    <cellStyle name="Normal 2 2 4 4 3 4" xfId="16678"/>
    <cellStyle name="Normal 2 2 4 4 3 4 2" xfId="48217"/>
    <cellStyle name="Normal 2 2 4 4 3 5" xfId="26968"/>
    <cellStyle name="Normal 2 2 4 4 3 6" xfId="38013"/>
    <cellStyle name="Normal 2 2 4 4 4" xfId="7223"/>
    <cellStyle name="Normal 2 2 4 4 4 2" xfId="17477"/>
    <cellStyle name="Normal 2 2 4 4 4 2 2" xfId="49014"/>
    <cellStyle name="Normal 2 2 4 4 4 3" xfId="28636"/>
    <cellStyle name="Normal 2 2 4 4 4 4" xfId="38796"/>
    <cellStyle name="Normal 2 2 4 4 5" xfId="9049"/>
    <cellStyle name="Normal 2 2 4 4 5 2" xfId="19282"/>
    <cellStyle name="Normal 2 2 4 4 5 2 2" xfId="50819"/>
    <cellStyle name="Normal 2 2 4 4 5 3" xfId="31964"/>
    <cellStyle name="Normal 2 2 4 4 5 4" xfId="40601"/>
    <cellStyle name="Normal 2 2 4 4 6" xfId="11826"/>
    <cellStyle name="Normal 2 2 4 4 6 2" xfId="22054"/>
    <cellStyle name="Normal 2 2 4 4 6 2 2" xfId="53591"/>
    <cellStyle name="Normal 2 2 4 4 6 3" xfId="43373"/>
    <cellStyle name="Normal 2 2 4 4 7" xfId="14821"/>
    <cellStyle name="Normal 2 2 4 4 7 2" xfId="46360"/>
    <cellStyle name="Normal 2 2 4 4 8" xfId="25304"/>
    <cellStyle name="Normal 2 2 4 4 9" xfId="36165"/>
    <cellStyle name="Normal 2 2 4 5" xfId="4797"/>
    <cellStyle name="Normal 2 2 4 5 2" xfId="7653"/>
    <cellStyle name="Normal 2 2 4 5 2 2" xfId="17893"/>
    <cellStyle name="Normal 2 2 4 5 2 2 2" xfId="30716"/>
    <cellStyle name="Normal 2 2 4 5 2 2 3" xfId="49430"/>
    <cellStyle name="Normal 2 2 4 5 2 3" xfId="24461"/>
    <cellStyle name="Normal 2 2 4 5 2 3 2" xfId="34044"/>
    <cellStyle name="Normal 2 2 4 5 2 3 3" xfId="55993"/>
    <cellStyle name="Normal 2 2 4 5 2 4" xfId="27384"/>
    <cellStyle name="Normal 2 2 4 5 2 5" xfId="39212"/>
    <cellStyle name="Normal 2 2 4 5 3" xfId="9511"/>
    <cellStyle name="Normal 2 2 4 5 3 2" xfId="19744"/>
    <cellStyle name="Normal 2 2 4 5 3 2 2" xfId="51281"/>
    <cellStyle name="Normal 2 2 4 5 3 3" xfId="29052"/>
    <cellStyle name="Normal 2 2 4 5 3 4" xfId="41063"/>
    <cellStyle name="Normal 2 2 4 5 4" xfId="12288"/>
    <cellStyle name="Normal 2 2 4 5 4 2" xfId="22516"/>
    <cellStyle name="Normal 2 2 4 5 4 2 2" xfId="54053"/>
    <cellStyle name="Normal 2 2 4 5 4 3" xfId="32380"/>
    <cellStyle name="Normal 2 2 4 5 4 4" xfId="43835"/>
    <cellStyle name="Normal 2 2 4 5 5" xfId="15291"/>
    <cellStyle name="Normal 2 2 4 5 5 2" xfId="46830"/>
    <cellStyle name="Normal 2 2 4 5 6" xfId="25720"/>
    <cellStyle name="Normal 2 2 4 5 7" xfId="36627"/>
    <cellStyle name="Normal 2 2 4 6" xfId="5725"/>
    <cellStyle name="Normal 2 2 4 6 2" xfId="10435"/>
    <cellStyle name="Normal 2 2 4 6 2 2" xfId="20668"/>
    <cellStyle name="Normal 2 2 4 6 2 2 2" xfId="52205"/>
    <cellStyle name="Normal 2 2 4 6 2 3" xfId="29884"/>
    <cellStyle name="Normal 2 2 4 6 2 4" xfId="41987"/>
    <cellStyle name="Normal 2 2 4 6 3" xfId="13212"/>
    <cellStyle name="Normal 2 2 4 6 3 2" xfId="23440"/>
    <cellStyle name="Normal 2 2 4 6 3 2 2" xfId="54977"/>
    <cellStyle name="Normal 2 2 4 6 3 3" xfId="33212"/>
    <cellStyle name="Normal 2 2 4 6 3 4" xfId="44759"/>
    <cellStyle name="Normal 2 2 4 6 4" xfId="16216"/>
    <cellStyle name="Normal 2 2 4 6 4 2" xfId="47755"/>
    <cellStyle name="Normal 2 2 4 6 5" xfId="26552"/>
    <cellStyle name="Normal 2 2 4 6 6" xfId="37551"/>
    <cellStyle name="Normal 2 2 4 7" xfId="6591"/>
    <cellStyle name="Normal 2 2 4 7 2" xfId="17050"/>
    <cellStyle name="Normal 2 2 4 7 2 2" xfId="48588"/>
    <cellStyle name="Normal 2 2 4 7 3" xfId="28218"/>
    <cellStyle name="Normal 2 2 4 7 4" xfId="38380"/>
    <cellStyle name="Normal 2 2 4 8" xfId="8584"/>
    <cellStyle name="Normal 2 2 4 8 2" xfId="18820"/>
    <cellStyle name="Normal 2 2 4 8 2 2" xfId="50357"/>
    <cellStyle name="Normal 2 2 4 8 3" xfId="31548"/>
    <cellStyle name="Normal 2 2 4 8 4" xfId="40139"/>
    <cellStyle name="Normal 2 2 4 9" xfId="11364"/>
    <cellStyle name="Normal 2 2 4 9 2" xfId="21592"/>
    <cellStyle name="Normal 2 2 4 9 2 2" xfId="53129"/>
    <cellStyle name="Normal 2 2 4 9 3" xfId="42911"/>
    <cellStyle name="Normal 2 2 5" xfId="1573"/>
    <cellStyle name="Normal 2 2 5 10" xfId="35707"/>
    <cellStyle name="Normal 2 2 5 2" xfId="4250"/>
    <cellStyle name="Normal 2 2 5 2 2" xfId="5265"/>
    <cellStyle name="Normal 2 2 5 2 2 2" xfId="8278"/>
    <cellStyle name="Normal 2 2 5 2 2 2 2" xfId="18516"/>
    <cellStyle name="Normal 2 2 5 2 2 2 2 2" xfId="31339"/>
    <cellStyle name="Normal 2 2 5 2 2 2 2 3" xfId="50053"/>
    <cellStyle name="Normal 2 2 5 2 2 2 3" xfId="14490"/>
    <cellStyle name="Normal 2 2 5 2 2 2 3 2" xfId="34667"/>
    <cellStyle name="Normal 2 2 5 2 2 2 3 3" xfId="46031"/>
    <cellStyle name="Normal 2 2 5 2 2 2 4" xfId="28007"/>
    <cellStyle name="Normal 2 2 5 2 2 2 5" xfId="39835"/>
    <cellStyle name="Normal 2 2 5 2 2 3" xfId="9977"/>
    <cellStyle name="Normal 2 2 5 2 2 3 2" xfId="20210"/>
    <cellStyle name="Normal 2 2 5 2 2 3 2 2" xfId="51747"/>
    <cellStyle name="Normal 2 2 5 2 2 3 3" xfId="29675"/>
    <cellStyle name="Normal 2 2 5 2 2 3 4" xfId="41529"/>
    <cellStyle name="Normal 2 2 5 2 2 4" xfId="12754"/>
    <cellStyle name="Normal 2 2 5 2 2 4 2" xfId="22982"/>
    <cellStyle name="Normal 2 2 5 2 2 4 2 2" xfId="54519"/>
    <cellStyle name="Normal 2 2 5 2 2 4 3" xfId="33003"/>
    <cellStyle name="Normal 2 2 5 2 2 4 4" xfId="44301"/>
    <cellStyle name="Normal 2 2 5 2 2 5" xfId="15758"/>
    <cellStyle name="Normal 2 2 5 2 2 5 2" xfId="47297"/>
    <cellStyle name="Normal 2 2 5 2 2 6" xfId="26343"/>
    <cellStyle name="Normal 2 2 5 2 2 7" xfId="37093"/>
    <cellStyle name="Normal 2 2 5 2 3" xfId="6193"/>
    <cellStyle name="Normal 2 2 5 2 3 2" xfId="10901"/>
    <cellStyle name="Normal 2 2 5 2 3 2 2" xfId="21134"/>
    <cellStyle name="Normal 2 2 5 2 3 2 2 2" xfId="52671"/>
    <cellStyle name="Normal 2 2 5 2 3 2 3" xfId="30507"/>
    <cellStyle name="Normal 2 2 5 2 3 2 4" xfId="42453"/>
    <cellStyle name="Normal 2 2 5 2 3 3" xfId="13678"/>
    <cellStyle name="Normal 2 2 5 2 3 3 2" xfId="23906"/>
    <cellStyle name="Normal 2 2 5 2 3 3 2 2" xfId="55443"/>
    <cellStyle name="Normal 2 2 5 2 3 3 3" xfId="33835"/>
    <cellStyle name="Normal 2 2 5 2 3 3 4" xfId="45225"/>
    <cellStyle name="Normal 2 2 5 2 3 4" xfId="16682"/>
    <cellStyle name="Normal 2 2 5 2 3 4 2" xfId="48221"/>
    <cellStyle name="Normal 2 2 5 2 3 5" xfId="27175"/>
    <cellStyle name="Normal 2 2 5 2 3 6" xfId="38017"/>
    <cellStyle name="Normal 2 2 5 2 4" xfId="7439"/>
    <cellStyle name="Normal 2 2 5 2 4 2" xfId="17684"/>
    <cellStyle name="Normal 2 2 5 2 4 2 2" xfId="49221"/>
    <cellStyle name="Normal 2 2 5 2 4 3" xfId="28843"/>
    <cellStyle name="Normal 2 2 5 2 4 4" xfId="39003"/>
    <cellStyle name="Normal 2 2 5 2 5" xfId="9053"/>
    <cellStyle name="Normal 2 2 5 2 5 2" xfId="19286"/>
    <cellStyle name="Normal 2 2 5 2 5 2 2" xfId="50823"/>
    <cellStyle name="Normal 2 2 5 2 5 3" xfId="32171"/>
    <cellStyle name="Normal 2 2 5 2 5 4" xfId="40605"/>
    <cellStyle name="Normal 2 2 5 2 6" xfId="11830"/>
    <cellStyle name="Normal 2 2 5 2 6 2" xfId="22058"/>
    <cellStyle name="Normal 2 2 5 2 6 2 2" xfId="53595"/>
    <cellStyle name="Normal 2 2 5 2 6 3" xfId="43377"/>
    <cellStyle name="Normal 2 2 5 2 7" xfId="14825"/>
    <cellStyle name="Normal 2 2 5 2 7 2" xfId="46364"/>
    <cellStyle name="Normal 2 2 5 2 8" xfId="25511"/>
    <cellStyle name="Normal 2 2 5 2 9" xfId="36169"/>
    <cellStyle name="Normal 2 2 5 3" xfId="4801"/>
    <cellStyle name="Normal 2 2 5 3 2" xfId="7862"/>
    <cellStyle name="Normal 2 2 5 3 2 2" xfId="18100"/>
    <cellStyle name="Normal 2 2 5 3 2 2 2" xfId="30923"/>
    <cellStyle name="Normal 2 2 5 3 2 2 3" xfId="49637"/>
    <cellStyle name="Normal 2 2 5 3 2 3" xfId="24573"/>
    <cellStyle name="Normal 2 2 5 3 2 3 2" xfId="34251"/>
    <cellStyle name="Normal 2 2 5 3 2 3 3" xfId="56102"/>
    <cellStyle name="Normal 2 2 5 3 2 4" xfId="27591"/>
    <cellStyle name="Normal 2 2 5 3 2 5" xfId="39419"/>
    <cellStyle name="Normal 2 2 5 3 3" xfId="9515"/>
    <cellStyle name="Normal 2 2 5 3 3 2" xfId="19748"/>
    <cellStyle name="Normal 2 2 5 3 3 2 2" xfId="51285"/>
    <cellStyle name="Normal 2 2 5 3 3 3" xfId="29259"/>
    <cellStyle name="Normal 2 2 5 3 3 4" xfId="41067"/>
    <cellStyle name="Normal 2 2 5 3 4" xfId="12292"/>
    <cellStyle name="Normal 2 2 5 3 4 2" xfId="22520"/>
    <cellStyle name="Normal 2 2 5 3 4 2 2" xfId="54057"/>
    <cellStyle name="Normal 2 2 5 3 4 3" xfId="32587"/>
    <cellStyle name="Normal 2 2 5 3 4 4" xfId="43839"/>
    <cellStyle name="Normal 2 2 5 3 5" xfId="15295"/>
    <cellStyle name="Normal 2 2 5 3 5 2" xfId="46834"/>
    <cellStyle name="Normal 2 2 5 3 6" xfId="25927"/>
    <cellStyle name="Normal 2 2 5 3 7" xfId="36631"/>
    <cellStyle name="Normal 2 2 5 4" xfId="5729"/>
    <cellStyle name="Normal 2 2 5 4 2" xfId="10439"/>
    <cellStyle name="Normal 2 2 5 4 2 2" xfId="20672"/>
    <cellStyle name="Normal 2 2 5 4 2 2 2" xfId="52209"/>
    <cellStyle name="Normal 2 2 5 4 2 3" xfId="30091"/>
    <cellStyle name="Normal 2 2 5 4 2 4" xfId="41991"/>
    <cellStyle name="Normal 2 2 5 4 3" xfId="13216"/>
    <cellStyle name="Normal 2 2 5 4 3 2" xfId="23444"/>
    <cellStyle name="Normal 2 2 5 4 3 2 2" xfId="54981"/>
    <cellStyle name="Normal 2 2 5 4 3 3" xfId="33419"/>
    <cellStyle name="Normal 2 2 5 4 3 4" xfId="44763"/>
    <cellStyle name="Normal 2 2 5 4 4" xfId="16220"/>
    <cellStyle name="Normal 2 2 5 4 4 2" xfId="47759"/>
    <cellStyle name="Normal 2 2 5 4 5" xfId="26759"/>
    <cellStyle name="Normal 2 2 5 4 6" xfId="37555"/>
    <cellStyle name="Normal 2 2 5 5" xfId="6917"/>
    <cellStyle name="Normal 2 2 5 5 2" xfId="17263"/>
    <cellStyle name="Normal 2 2 5 5 2 2" xfId="48800"/>
    <cellStyle name="Normal 2 2 5 5 3" xfId="28425"/>
    <cellStyle name="Normal 2 2 5 5 4" xfId="38587"/>
    <cellStyle name="Normal 2 2 5 6" xfId="8588"/>
    <cellStyle name="Normal 2 2 5 6 2" xfId="18824"/>
    <cellStyle name="Normal 2 2 5 6 2 2" xfId="50361"/>
    <cellStyle name="Normal 2 2 5 6 3" xfId="31755"/>
    <cellStyle name="Normal 2 2 5 6 4" xfId="40143"/>
    <cellStyle name="Normal 2 2 5 7" xfId="11368"/>
    <cellStyle name="Normal 2 2 5 7 2" xfId="21596"/>
    <cellStyle name="Normal 2 2 5 7 2 2" xfId="53133"/>
    <cellStyle name="Normal 2 2 5 7 3" xfId="42915"/>
    <cellStyle name="Normal 2 2 5 8" xfId="14238"/>
    <cellStyle name="Normal 2 2 5 8 2" xfId="45781"/>
    <cellStyle name="Normal 2 2 5 9" xfId="25095"/>
    <cellStyle name="Normal 2 2 6" xfId="3238"/>
    <cellStyle name="Normal 2 2 6 10" xfId="35944"/>
    <cellStyle name="Normal 2 2 6 2" xfId="4570"/>
    <cellStyle name="Normal 2 2 6 2 2" xfId="5502"/>
    <cellStyle name="Normal 2 2 6 2 2 2" xfId="10214"/>
    <cellStyle name="Normal 2 2 6 2 2 2 2" xfId="20447"/>
    <cellStyle name="Normal 2 2 6 2 2 2 2 2" xfId="51984"/>
    <cellStyle name="Normal 2 2 6 2 2 2 3" xfId="31131"/>
    <cellStyle name="Normal 2 2 6 2 2 2 4" xfId="41766"/>
    <cellStyle name="Normal 2 2 6 2 2 3" xfId="12991"/>
    <cellStyle name="Normal 2 2 6 2 2 3 2" xfId="23219"/>
    <cellStyle name="Normal 2 2 6 2 2 3 2 2" xfId="54756"/>
    <cellStyle name="Normal 2 2 6 2 2 3 3" xfId="34459"/>
    <cellStyle name="Normal 2 2 6 2 2 3 4" xfId="44538"/>
    <cellStyle name="Normal 2 2 6 2 2 4" xfId="15995"/>
    <cellStyle name="Normal 2 2 6 2 2 4 2" xfId="47534"/>
    <cellStyle name="Normal 2 2 6 2 2 5" xfId="27799"/>
    <cellStyle name="Normal 2 2 6 2 2 6" xfId="37330"/>
    <cellStyle name="Normal 2 2 6 2 3" xfId="6430"/>
    <cellStyle name="Normal 2 2 6 2 3 2" xfId="11138"/>
    <cellStyle name="Normal 2 2 6 2 3 2 2" xfId="21371"/>
    <cellStyle name="Normal 2 2 6 2 3 2 2 2" xfId="52908"/>
    <cellStyle name="Normal 2 2 6 2 3 2 3" xfId="42690"/>
    <cellStyle name="Normal 2 2 6 2 3 3" xfId="13915"/>
    <cellStyle name="Normal 2 2 6 2 3 3 2" xfId="24143"/>
    <cellStyle name="Normal 2 2 6 2 3 3 2 2" xfId="55680"/>
    <cellStyle name="Normal 2 2 6 2 3 3 3" xfId="45462"/>
    <cellStyle name="Normal 2 2 6 2 3 4" xfId="16919"/>
    <cellStyle name="Normal 2 2 6 2 3 4 2" xfId="48458"/>
    <cellStyle name="Normal 2 2 6 2 3 5" xfId="29467"/>
    <cellStyle name="Normal 2 2 6 2 3 6" xfId="38254"/>
    <cellStyle name="Normal 2 2 6 2 4" xfId="8070"/>
    <cellStyle name="Normal 2 2 6 2 4 2" xfId="18308"/>
    <cellStyle name="Normal 2 2 6 2 4 2 2" xfId="49845"/>
    <cellStyle name="Normal 2 2 6 2 4 3" xfId="32795"/>
    <cellStyle name="Normal 2 2 6 2 4 4" xfId="39627"/>
    <cellStyle name="Normal 2 2 6 2 5" xfId="9290"/>
    <cellStyle name="Normal 2 2 6 2 5 2" xfId="19523"/>
    <cellStyle name="Normal 2 2 6 2 5 2 2" xfId="51060"/>
    <cellStyle name="Normal 2 2 6 2 5 3" xfId="40842"/>
    <cellStyle name="Normal 2 2 6 2 6" xfId="12067"/>
    <cellStyle name="Normal 2 2 6 2 6 2" xfId="22295"/>
    <cellStyle name="Normal 2 2 6 2 6 2 2" xfId="53832"/>
    <cellStyle name="Normal 2 2 6 2 6 3" xfId="43614"/>
    <cellStyle name="Normal 2 2 6 2 7" xfId="15069"/>
    <cellStyle name="Normal 2 2 6 2 7 2" xfId="46608"/>
    <cellStyle name="Normal 2 2 6 2 8" xfId="26135"/>
    <cellStyle name="Normal 2 2 6 2 9" xfId="36406"/>
    <cellStyle name="Normal 2 2 6 3" xfId="5039"/>
    <cellStyle name="Normal 2 2 6 3 2" xfId="9752"/>
    <cellStyle name="Normal 2 2 6 3 2 2" xfId="19985"/>
    <cellStyle name="Normal 2 2 6 3 2 2 2" xfId="51522"/>
    <cellStyle name="Normal 2 2 6 3 2 3" xfId="30299"/>
    <cellStyle name="Normal 2 2 6 3 2 4" xfId="41304"/>
    <cellStyle name="Normal 2 2 6 3 3" xfId="12529"/>
    <cellStyle name="Normal 2 2 6 3 3 2" xfId="22757"/>
    <cellStyle name="Normal 2 2 6 3 3 2 2" xfId="54294"/>
    <cellStyle name="Normal 2 2 6 3 3 3" xfId="33627"/>
    <cellStyle name="Normal 2 2 6 3 3 4" xfId="44076"/>
    <cellStyle name="Normal 2 2 6 3 4" xfId="15533"/>
    <cellStyle name="Normal 2 2 6 3 4 2" xfId="47072"/>
    <cellStyle name="Normal 2 2 6 3 5" xfId="26967"/>
    <cellStyle name="Normal 2 2 6 3 6" xfId="36868"/>
    <cellStyle name="Normal 2 2 6 4" xfId="5968"/>
    <cellStyle name="Normal 2 2 6 4 2" xfId="10676"/>
    <cellStyle name="Normal 2 2 6 4 2 2" xfId="20909"/>
    <cellStyle name="Normal 2 2 6 4 2 2 2" xfId="52446"/>
    <cellStyle name="Normal 2 2 6 4 2 3" xfId="42228"/>
    <cellStyle name="Normal 2 2 6 4 3" xfId="13453"/>
    <cellStyle name="Normal 2 2 6 4 3 2" xfId="23681"/>
    <cellStyle name="Normal 2 2 6 4 3 2 2" xfId="55218"/>
    <cellStyle name="Normal 2 2 6 4 3 3" xfId="45000"/>
    <cellStyle name="Normal 2 2 6 4 4" xfId="16457"/>
    <cellStyle name="Normal 2 2 6 4 4 2" xfId="47996"/>
    <cellStyle name="Normal 2 2 6 4 5" xfId="28635"/>
    <cellStyle name="Normal 2 2 6 4 6" xfId="37792"/>
    <cellStyle name="Normal 2 2 6 5" xfId="7222"/>
    <cellStyle name="Normal 2 2 6 5 2" xfId="17476"/>
    <cellStyle name="Normal 2 2 6 5 2 2" xfId="49013"/>
    <cellStyle name="Normal 2 2 6 5 3" xfId="31963"/>
    <cellStyle name="Normal 2 2 6 5 4" xfId="38795"/>
    <cellStyle name="Normal 2 2 6 6" xfId="8827"/>
    <cellStyle name="Normal 2 2 6 6 2" xfId="19061"/>
    <cellStyle name="Normal 2 2 6 6 2 2" xfId="50598"/>
    <cellStyle name="Normal 2 2 6 6 3" xfId="40380"/>
    <cellStyle name="Normal 2 2 6 7" xfId="11605"/>
    <cellStyle name="Normal 2 2 6 7 2" xfId="21833"/>
    <cellStyle name="Normal 2 2 6 7 2 2" xfId="53370"/>
    <cellStyle name="Normal 2 2 6 7 3" xfId="43152"/>
    <cellStyle name="Normal 2 2 6 8" xfId="14562"/>
    <cellStyle name="Normal 2 2 6 8 2" xfId="46101"/>
    <cellStyle name="Normal 2 2 6 9" xfId="25303"/>
    <cellStyle name="Normal 2 2 7" xfId="4244"/>
    <cellStyle name="Normal 2 2 7 2" xfId="5260"/>
    <cellStyle name="Normal 2 2 7 2 2" xfId="9972"/>
    <cellStyle name="Normal 2 2 7 2 2 2" xfId="20205"/>
    <cellStyle name="Normal 2 2 7 2 2 2 2" xfId="51742"/>
    <cellStyle name="Normal 2 2 7 2 2 3" xfId="30715"/>
    <cellStyle name="Normal 2 2 7 2 2 4" xfId="41524"/>
    <cellStyle name="Normal 2 2 7 2 3" xfId="12749"/>
    <cellStyle name="Normal 2 2 7 2 3 2" xfId="22977"/>
    <cellStyle name="Normal 2 2 7 2 3 2 2" xfId="54514"/>
    <cellStyle name="Normal 2 2 7 2 3 3" xfId="34043"/>
    <cellStyle name="Normal 2 2 7 2 3 4" xfId="44296"/>
    <cellStyle name="Normal 2 2 7 2 4" xfId="15753"/>
    <cellStyle name="Normal 2 2 7 2 4 2" xfId="47292"/>
    <cellStyle name="Normal 2 2 7 2 5" xfId="27383"/>
    <cellStyle name="Normal 2 2 7 2 6" xfId="37088"/>
    <cellStyle name="Normal 2 2 7 3" xfId="6188"/>
    <cellStyle name="Normal 2 2 7 3 2" xfId="10896"/>
    <cellStyle name="Normal 2 2 7 3 2 2" xfId="21129"/>
    <cellStyle name="Normal 2 2 7 3 2 2 2" xfId="52666"/>
    <cellStyle name="Normal 2 2 7 3 2 3" xfId="42448"/>
    <cellStyle name="Normal 2 2 7 3 3" xfId="13673"/>
    <cellStyle name="Normal 2 2 7 3 3 2" xfId="23901"/>
    <cellStyle name="Normal 2 2 7 3 3 2 2" xfId="55438"/>
    <cellStyle name="Normal 2 2 7 3 3 3" xfId="45220"/>
    <cellStyle name="Normal 2 2 7 3 4" xfId="16677"/>
    <cellStyle name="Normal 2 2 7 3 4 2" xfId="48216"/>
    <cellStyle name="Normal 2 2 7 3 5" xfId="29051"/>
    <cellStyle name="Normal 2 2 7 3 6" xfId="38012"/>
    <cellStyle name="Normal 2 2 7 4" xfId="7652"/>
    <cellStyle name="Normal 2 2 7 4 2" xfId="17892"/>
    <cellStyle name="Normal 2 2 7 4 2 2" xfId="49429"/>
    <cellStyle name="Normal 2 2 7 4 3" xfId="32379"/>
    <cellStyle name="Normal 2 2 7 4 4" xfId="39211"/>
    <cellStyle name="Normal 2 2 7 5" xfId="9048"/>
    <cellStyle name="Normal 2 2 7 5 2" xfId="19281"/>
    <cellStyle name="Normal 2 2 7 5 2 2" xfId="50818"/>
    <cellStyle name="Normal 2 2 7 5 3" xfId="40600"/>
    <cellStyle name="Normal 2 2 7 6" xfId="11825"/>
    <cellStyle name="Normal 2 2 7 6 2" xfId="22053"/>
    <cellStyle name="Normal 2 2 7 6 2 2" xfId="53590"/>
    <cellStyle name="Normal 2 2 7 6 3" xfId="43372"/>
    <cellStyle name="Normal 2 2 7 7" xfId="14820"/>
    <cellStyle name="Normal 2 2 7 7 2" xfId="46359"/>
    <cellStyle name="Normal 2 2 7 8" xfId="25719"/>
    <cellStyle name="Normal 2 2 7 9" xfId="36164"/>
    <cellStyle name="Normal 2 2 8" xfId="4796"/>
    <cellStyle name="Normal 2 2 8 2" xfId="9510"/>
    <cellStyle name="Normal 2 2 8 2 2" xfId="19743"/>
    <cellStyle name="Normal 2 2 8 2 2 2" xfId="51280"/>
    <cellStyle name="Normal 2 2 8 2 3" xfId="29883"/>
    <cellStyle name="Normal 2 2 8 2 4" xfId="41062"/>
    <cellStyle name="Normal 2 2 8 3" xfId="12287"/>
    <cellStyle name="Normal 2 2 8 3 2" xfId="22515"/>
    <cellStyle name="Normal 2 2 8 3 2 2" xfId="54052"/>
    <cellStyle name="Normal 2 2 8 3 3" xfId="33211"/>
    <cellStyle name="Normal 2 2 8 3 4" xfId="43834"/>
    <cellStyle name="Normal 2 2 8 4" xfId="15290"/>
    <cellStyle name="Normal 2 2 8 4 2" xfId="46829"/>
    <cellStyle name="Normal 2 2 8 5" xfId="26551"/>
    <cellStyle name="Normal 2 2 8 6" xfId="36626"/>
    <cellStyle name="Normal 2 2 9" xfId="5724"/>
    <cellStyle name="Normal 2 2 9 2" xfId="10434"/>
    <cellStyle name="Normal 2 2 9 2 2" xfId="20667"/>
    <cellStyle name="Normal 2 2 9 2 2 2" xfId="52204"/>
    <cellStyle name="Normal 2 2 9 2 3" xfId="41986"/>
    <cellStyle name="Normal 2 2 9 3" xfId="13211"/>
    <cellStyle name="Normal 2 2 9 3 2" xfId="23439"/>
    <cellStyle name="Normal 2 2 9 3 2 2" xfId="54976"/>
    <cellStyle name="Normal 2 2 9 3 3" xfId="44758"/>
    <cellStyle name="Normal 2 2 9 4" xfId="16215"/>
    <cellStyle name="Normal 2 2 9 4 2" xfId="47754"/>
    <cellStyle name="Normal 2 2 9 5" xfId="28217"/>
    <cellStyle name="Normal 2 2 9 6" xfId="37550"/>
    <cellStyle name="Normal 2 2_Pivot Table Tips" xfId="1574"/>
    <cellStyle name="Normal 2 3" xfId="1575"/>
    <cellStyle name="Normal 2 3 2" xfId="1576"/>
    <cellStyle name="Normal 2 3 2 2" xfId="3243"/>
    <cellStyle name="Normal 2 3 3" xfId="1577"/>
    <cellStyle name="Normal 2 3 4" xfId="1578"/>
    <cellStyle name="Normal 2 3 4 2" xfId="3244"/>
    <cellStyle name="Normal 2 3 5" xfId="1579"/>
    <cellStyle name="Normal 2 3 5 2" xfId="4251"/>
    <cellStyle name="Normal 2 3 6" xfId="3242"/>
    <cellStyle name="Normal 2 3 7" xfId="35368"/>
    <cellStyle name="Normal 2 4" xfId="1580"/>
    <cellStyle name="Normal 2 4 2" xfId="1581"/>
    <cellStyle name="Normal 2 4 2 2" xfId="3245"/>
    <cellStyle name="Normal 2 4 3" xfId="1582"/>
    <cellStyle name="Normal 2 4 3 2" xfId="3246"/>
    <cellStyle name="Normal 2 4 4" xfId="1583"/>
    <cellStyle name="Normal 2 4 4 2" xfId="3247"/>
    <cellStyle name="Normal 2 4 5" xfId="1584"/>
    <cellStyle name="Normal 2 5" xfId="1585"/>
    <cellStyle name="Normal 2 5 2" xfId="1586"/>
    <cellStyle name="Normal 2 5 2 2" xfId="3249"/>
    <cellStyle name="Normal 2 5 3" xfId="1587"/>
    <cellStyle name="Normal 2 5 3 2" xfId="4252"/>
    <cellStyle name="Normal 2 5 4" xfId="3248"/>
    <cellStyle name="Normal 2 6" xfId="1588"/>
    <cellStyle name="Normal 2 6 2" xfId="1589"/>
    <cellStyle name="Normal 2 6 2 2" xfId="3251"/>
    <cellStyle name="Normal 2 6 3" xfId="1590"/>
    <cellStyle name="Normal 2 6 3 2" xfId="4253"/>
    <cellStyle name="Normal 2 6 4" xfId="3250"/>
    <cellStyle name="Normal 2 7" xfId="1591"/>
    <cellStyle name="Normal 2 7 2" xfId="1592"/>
    <cellStyle name="Normal 2 7 2 10" xfId="8589"/>
    <cellStyle name="Normal 2 7 2 10 2" xfId="18825"/>
    <cellStyle name="Normal 2 7 2 10 2 2" xfId="50362"/>
    <cellStyle name="Normal 2 7 2 10 3" xfId="40144"/>
    <cellStyle name="Normal 2 7 2 11" xfId="11369"/>
    <cellStyle name="Normal 2 7 2 11 2" xfId="21597"/>
    <cellStyle name="Normal 2 7 2 11 2 2" xfId="53134"/>
    <cellStyle name="Normal 2 7 2 11 3" xfId="42916"/>
    <cellStyle name="Normal 2 7 2 12" xfId="14240"/>
    <cellStyle name="Normal 2 7 2 12 2" xfId="45783"/>
    <cellStyle name="Normal 2 7 2 13" xfId="24889"/>
    <cellStyle name="Normal 2 7 2 14" xfId="35708"/>
    <cellStyle name="Normal 2 7 2 2" xfId="1593"/>
    <cellStyle name="Normal 2 7 2 2 10" xfId="14241"/>
    <cellStyle name="Normal 2 7 2 2 10 2" xfId="45784"/>
    <cellStyle name="Normal 2 7 2 2 11" xfId="24890"/>
    <cellStyle name="Normal 2 7 2 2 12" xfId="35709"/>
    <cellStyle name="Normal 2 7 2 2 2" xfId="1594"/>
    <cellStyle name="Normal 2 7 2 2 2 10" xfId="24891"/>
    <cellStyle name="Normal 2 7 2 2 2 11" xfId="35710"/>
    <cellStyle name="Normal 2 7 2 2 2 2" xfId="1595"/>
    <cellStyle name="Normal 2 7 2 2 2 2 10" xfId="35711"/>
    <cellStyle name="Normal 2 7 2 2 2 2 2" xfId="4257"/>
    <cellStyle name="Normal 2 7 2 2 2 2 2 2" xfId="5269"/>
    <cellStyle name="Normal 2 7 2 2 2 2 2 2 2" xfId="8283"/>
    <cellStyle name="Normal 2 7 2 2 2 2 2 2 2 2" xfId="18521"/>
    <cellStyle name="Normal 2 7 2 2 2 2 2 2 2 2 2" xfId="31344"/>
    <cellStyle name="Normal 2 7 2 2 2 2 2 2 2 2 3" xfId="50058"/>
    <cellStyle name="Normal 2 7 2 2 2 2 2 2 2 3" xfId="24296"/>
    <cellStyle name="Normal 2 7 2 2 2 2 2 2 2 3 2" xfId="34672"/>
    <cellStyle name="Normal 2 7 2 2 2 2 2 2 2 3 3" xfId="55830"/>
    <cellStyle name="Normal 2 7 2 2 2 2 2 2 2 4" xfId="28012"/>
    <cellStyle name="Normal 2 7 2 2 2 2 2 2 2 5" xfId="39840"/>
    <cellStyle name="Normal 2 7 2 2 2 2 2 2 3" xfId="9981"/>
    <cellStyle name="Normal 2 7 2 2 2 2 2 2 3 2" xfId="20214"/>
    <cellStyle name="Normal 2 7 2 2 2 2 2 2 3 2 2" xfId="51751"/>
    <cellStyle name="Normal 2 7 2 2 2 2 2 2 3 3" xfId="29680"/>
    <cellStyle name="Normal 2 7 2 2 2 2 2 2 3 4" xfId="41533"/>
    <cellStyle name="Normal 2 7 2 2 2 2 2 2 4" xfId="12758"/>
    <cellStyle name="Normal 2 7 2 2 2 2 2 2 4 2" xfId="22986"/>
    <cellStyle name="Normal 2 7 2 2 2 2 2 2 4 2 2" xfId="54523"/>
    <cellStyle name="Normal 2 7 2 2 2 2 2 2 4 3" xfId="33008"/>
    <cellStyle name="Normal 2 7 2 2 2 2 2 2 4 4" xfId="44305"/>
    <cellStyle name="Normal 2 7 2 2 2 2 2 2 5" xfId="15762"/>
    <cellStyle name="Normal 2 7 2 2 2 2 2 2 5 2" xfId="47301"/>
    <cellStyle name="Normal 2 7 2 2 2 2 2 2 6" xfId="26348"/>
    <cellStyle name="Normal 2 7 2 2 2 2 2 2 7" xfId="37097"/>
    <cellStyle name="Normal 2 7 2 2 2 2 2 3" xfId="6197"/>
    <cellStyle name="Normal 2 7 2 2 2 2 2 3 2" xfId="10905"/>
    <cellStyle name="Normal 2 7 2 2 2 2 2 3 2 2" xfId="21138"/>
    <cellStyle name="Normal 2 7 2 2 2 2 2 3 2 2 2" xfId="52675"/>
    <cellStyle name="Normal 2 7 2 2 2 2 2 3 2 3" xfId="30512"/>
    <cellStyle name="Normal 2 7 2 2 2 2 2 3 2 4" xfId="42457"/>
    <cellStyle name="Normal 2 7 2 2 2 2 2 3 3" xfId="13682"/>
    <cellStyle name="Normal 2 7 2 2 2 2 2 3 3 2" xfId="23910"/>
    <cellStyle name="Normal 2 7 2 2 2 2 2 3 3 2 2" xfId="55447"/>
    <cellStyle name="Normal 2 7 2 2 2 2 2 3 3 3" xfId="33840"/>
    <cellStyle name="Normal 2 7 2 2 2 2 2 3 3 4" xfId="45229"/>
    <cellStyle name="Normal 2 7 2 2 2 2 2 3 4" xfId="16686"/>
    <cellStyle name="Normal 2 7 2 2 2 2 2 3 4 2" xfId="48225"/>
    <cellStyle name="Normal 2 7 2 2 2 2 2 3 5" xfId="27180"/>
    <cellStyle name="Normal 2 7 2 2 2 2 2 3 6" xfId="38021"/>
    <cellStyle name="Normal 2 7 2 2 2 2 2 4" xfId="7444"/>
    <cellStyle name="Normal 2 7 2 2 2 2 2 4 2" xfId="17689"/>
    <cellStyle name="Normal 2 7 2 2 2 2 2 4 2 2" xfId="49226"/>
    <cellStyle name="Normal 2 7 2 2 2 2 2 4 3" xfId="28848"/>
    <cellStyle name="Normal 2 7 2 2 2 2 2 4 4" xfId="39008"/>
    <cellStyle name="Normal 2 7 2 2 2 2 2 5" xfId="9057"/>
    <cellStyle name="Normal 2 7 2 2 2 2 2 5 2" xfId="19290"/>
    <cellStyle name="Normal 2 7 2 2 2 2 2 5 2 2" xfId="50827"/>
    <cellStyle name="Normal 2 7 2 2 2 2 2 5 3" xfId="32176"/>
    <cellStyle name="Normal 2 7 2 2 2 2 2 5 4" xfId="40609"/>
    <cellStyle name="Normal 2 7 2 2 2 2 2 6" xfId="11834"/>
    <cellStyle name="Normal 2 7 2 2 2 2 2 6 2" xfId="22062"/>
    <cellStyle name="Normal 2 7 2 2 2 2 2 6 2 2" xfId="53599"/>
    <cellStyle name="Normal 2 7 2 2 2 2 2 6 3" xfId="43381"/>
    <cellStyle name="Normal 2 7 2 2 2 2 2 7" xfId="14829"/>
    <cellStyle name="Normal 2 7 2 2 2 2 2 7 2" xfId="46368"/>
    <cellStyle name="Normal 2 7 2 2 2 2 2 8" xfId="25516"/>
    <cellStyle name="Normal 2 7 2 2 2 2 2 9" xfId="36173"/>
    <cellStyle name="Normal 2 7 2 2 2 2 3" xfId="4805"/>
    <cellStyle name="Normal 2 7 2 2 2 2 3 2" xfId="7867"/>
    <cellStyle name="Normal 2 7 2 2 2 2 3 2 2" xfId="18105"/>
    <cellStyle name="Normal 2 7 2 2 2 2 3 2 2 2" xfId="30928"/>
    <cellStyle name="Normal 2 7 2 2 2 2 3 2 2 3" xfId="49642"/>
    <cellStyle name="Normal 2 7 2 2 2 2 3 2 3" xfId="24397"/>
    <cellStyle name="Normal 2 7 2 2 2 2 3 2 3 2" xfId="34256"/>
    <cellStyle name="Normal 2 7 2 2 2 2 3 2 3 3" xfId="55929"/>
    <cellStyle name="Normal 2 7 2 2 2 2 3 2 4" xfId="27596"/>
    <cellStyle name="Normal 2 7 2 2 2 2 3 2 5" xfId="39424"/>
    <cellStyle name="Normal 2 7 2 2 2 2 3 3" xfId="9519"/>
    <cellStyle name="Normal 2 7 2 2 2 2 3 3 2" xfId="19752"/>
    <cellStyle name="Normal 2 7 2 2 2 2 3 3 2 2" xfId="51289"/>
    <cellStyle name="Normal 2 7 2 2 2 2 3 3 3" xfId="29264"/>
    <cellStyle name="Normal 2 7 2 2 2 2 3 3 4" xfId="41071"/>
    <cellStyle name="Normal 2 7 2 2 2 2 3 4" xfId="12296"/>
    <cellStyle name="Normal 2 7 2 2 2 2 3 4 2" xfId="22524"/>
    <cellStyle name="Normal 2 7 2 2 2 2 3 4 2 2" xfId="54061"/>
    <cellStyle name="Normal 2 7 2 2 2 2 3 4 3" xfId="32592"/>
    <cellStyle name="Normal 2 7 2 2 2 2 3 4 4" xfId="43843"/>
    <cellStyle name="Normal 2 7 2 2 2 2 3 5" xfId="15299"/>
    <cellStyle name="Normal 2 7 2 2 2 2 3 5 2" xfId="46838"/>
    <cellStyle name="Normal 2 7 2 2 2 2 3 6" xfId="25932"/>
    <cellStyle name="Normal 2 7 2 2 2 2 3 7" xfId="36635"/>
    <cellStyle name="Normal 2 7 2 2 2 2 4" xfId="5733"/>
    <cellStyle name="Normal 2 7 2 2 2 2 4 2" xfId="10443"/>
    <cellStyle name="Normal 2 7 2 2 2 2 4 2 2" xfId="20676"/>
    <cellStyle name="Normal 2 7 2 2 2 2 4 2 2 2" xfId="52213"/>
    <cellStyle name="Normal 2 7 2 2 2 2 4 2 3" xfId="30096"/>
    <cellStyle name="Normal 2 7 2 2 2 2 4 2 4" xfId="41995"/>
    <cellStyle name="Normal 2 7 2 2 2 2 4 3" xfId="13220"/>
    <cellStyle name="Normal 2 7 2 2 2 2 4 3 2" xfId="23448"/>
    <cellStyle name="Normal 2 7 2 2 2 2 4 3 2 2" xfId="54985"/>
    <cellStyle name="Normal 2 7 2 2 2 2 4 3 3" xfId="33424"/>
    <cellStyle name="Normal 2 7 2 2 2 2 4 3 4" xfId="44767"/>
    <cellStyle name="Normal 2 7 2 2 2 2 4 4" xfId="16224"/>
    <cellStyle name="Normal 2 7 2 2 2 2 4 4 2" xfId="47763"/>
    <cellStyle name="Normal 2 7 2 2 2 2 4 5" xfId="26764"/>
    <cellStyle name="Normal 2 7 2 2 2 2 4 6" xfId="37559"/>
    <cellStyle name="Normal 2 7 2 2 2 2 5" xfId="6922"/>
    <cellStyle name="Normal 2 7 2 2 2 2 5 2" xfId="17268"/>
    <cellStyle name="Normal 2 7 2 2 2 2 5 2 2" xfId="48805"/>
    <cellStyle name="Normal 2 7 2 2 2 2 5 3" xfId="28430"/>
    <cellStyle name="Normal 2 7 2 2 2 2 5 4" xfId="38592"/>
    <cellStyle name="Normal 2 7 2 2 2 2 6" xfId="8592"/>
    <cellStyle name="Normal 2 7 2 2 2 2 6 2" xfId="18828"/>
    <cellStyle name="Normal 2 7 2 2 2 2 6 2 2" xfId="50365"/>
    <cellStyle name="Normal 2 7 2 2 2 2 6 3" xfId="31760"/>
    <cellStyle name="Normal 2 7 2 2 2 2 6 4" xfId="40147"/>
    <cellStyle name="Normal 2 7 2 2 2 2 7" xfId="11372"/>
    <cellStyle name="Normal 2 7 2 2 2 2 7 2" xfId="21600"/>
    <cellStyle name="Normal 2 7 2 2 2 2 7 2 2" xfId="53137"/>
    <cellStyle name="Normal 2 7 2 2 2 2 7 3" xfId="42919"/>
    <cellStyle name="Normal 2 7 2 2 2 2 8" xfId="14243"/>
    <cellStyle name="Normal 2 7 2 2 2 2 8 2" xfId="45786"/>
    <cellStyle name="Normal 2 7 2 2 2 2 9" xfId="25100"/>
    <cellStyle name="Normal 2 7 2 2 2 3" xfId="4256"/>
    <cellStyle name="Normal 2 7 2 2 2 3 2" xfId="5268"/>
    <cellStyle name="Normal 2 7 2 2 2 3 2 2" xfId="8075"/>
    <cellStyle name="Normal 2 7 2 2 2 3 2 2 2" xfId="18313"/>
    <cellStyle name="Normal 2 7 2 2 2 3 2 2 2 2" xfId="31136"/>
    <cellStyle name="Normal 2 7 2 2 2 3 2 2 2 3" xfId="49850"/>
    <cellStyle name="Normal 2 7 2 2 2 3 2 2 3" xfId="13962"/>
    <cellStyle name="Normal 2 7 2 2 2 3 2 2 3 2" xfId="34464"/>
    <cellStyle name="Normal 2 7 2 2 2 3 2 2 3 3" xfId="45508"/>
    <cellStyle name="Normal 2 7 2 2 2 3 2 2 4" xfId="27804"/>
    <cellStyle name="Normal 2 7 2 2 2 3 2 2 5" xfId="39632"/>
    <cellStyle name="Normal 2 7 2 2 2 3 2 3" xfId="9980"/>
    <cellStyle name="Normal 2 7 2 2 2 3 2 3 2" xfId="20213"/>
    <cellStyle name="Normal 2 7 2 2 2 3 2 3 2 2" xfId="51750"/>
    <cellStyle name="Normal 2 7 2 2 2 3 2 3 3" xfId="29472"/>
    <cellStyle name="Normal 2 7 2 2 2 3 2 3 4" xfId="41532"/>
    <cellStyle name="Normal 2 7 2 2 2 3 2 4" xfId="12757"/>
    <cellStyle name="Normal 2 7 2 2 2 3 2 4 2" xfId="22985"/>
    <cellStyle name="Normal 2 7 2 2 2 3 2 4 2 2" xfId="54522"/>
    <cellStyle name="Normal 2 7 2 2 2 3 2 4 3" xfId="32800"/>
    <cellStyle name="Normal 2 7 2 2 2 3 2 4 4" xfId="44304"/>
    <cellStyle name="Normal 2 7 2 2 2 3 2 5" xfId="15761"/>
    <cellStyle name="Normal 2 7 2 2 2 3 2 5 2" xfId="47300"/>
    <cellStyle name="Normal 2 7 2 2 2 3 2 6" xfId="26140"/>
    <cellStyle name="Normal 2 7 2 2 2 3 2 7" xfId="37096"/>
    <cellStyle name="Normal 2 7 2 2 2 3 3" xfId="6196"/>
    <cellStyle name="Normal 2 7 2 2 2 3 3 2" xfId="10904"/>
    <cellStyle name="Normal 2 7 2 2 2 3 3 2 2" xfId="21137"/>
    <cellStyle name="Normal 2 7 2 2 2 3 3 2 2 2" xfId="52674"/>
    <cellStyle name="Normal 2 7 2 2 2 3 3 2 3" xfId="30304"/>
    <cellStyle name="Normal 2 7 2 2 2 3 3 2 4" xfId="42456"/>
    <cellStyle name="Normal 2 7 2 2 2 3 3 3" xfId="13681"/>
    <cellStyle name="Normal 2 7 2 2 2 3 3 3 2" xfId="23909"/>
    <cellStyle name="Normal 2 7 2 2 2 3 3 3 2 2" xfId="55446"/>
    <cellStyle name="Normal 2 7 2 2 2 3 3 3 3" xfId="33632"/>
    <cellStyle name="Normal 2 7 2 2 2 3 3 3 4" xfId="45228"/>
    <cellStyle name="Normal 2 7 2 2 2 3 3 4" xfId="16685"/>
    <cellStyle name="Normal 2 7 2 2 2 3 3 4 2" xfId="48224"/>
    <cellStyle name="Normal 2 7 2 2 2 3 3 5" xfId="26972"/>
    <cellStyle name="Normal 2 7 2 2 2 3 3 6" xfId="38020"/>
    <cellStyle name="Normal 2 7 2 2 2 3 4" xfId="7227"/>
    <cellStyle name="Normal 2 7 2 2 2 3 4 2" xfId="17481"/>
    <cellStyle name="Normal 2 7 2 2 2 3 4 2 2" xfId="49018"/>
    <cellStyle name="Normal 2 7 2 2 2 3 4 3" xfId="28640"/>
    <cellStyle name="Normal 2 7 2 2 2 3 4 4" xfId="38800"/>
    <cellStyle name="Normal 2 7 2 2 2 3 5" xfId="9056"/>
    <cellStyle name="Normal 2 7 2 2 2 3 5 2" xfId="19289"/>
    <cellStyle name="Normal 2 7 2 2 2 3 5 2 2" xfId="50826"/>
    <cellStyle name="Normal 2 7 2 2 2 3 5 3" xfId="31968"/>
    <cellStyle name="Normal 2 7 2 2 2 3 5 4" xfId="40608"/>
    <cellStyle name="Normal 2 7 2 2 2 3 6" xfId="11833"/>
    <cellStyle name="Normal 2 7 2 2 2 3 6 2" xfId="22061"/>
    <cellStyle name="Normal 2 7 2 2 2 3 6 2 2" xfId="53598"/>
    <cellStyle name="Normal 2 7 2 2 2 3 6 3" xfId="43380"/>
    <cellStyle name="Normal 2 7 2 2 2 3 7" xfId="14828"/>
    <cellStyle name="Normal 2 7 2 2 2 3 7 2" xfId="46367"/>
    <cellStyle name="Normal 2 7 2 2 2 3 8" xfId="25308"/>
    <cellStyle name="Normal 2 7 2 2 2 3 9" xfId="36172"/>
    <cellStyle name="Normal 2 7 2 2 2 4" xfId="4804"/>
    <cellStyle name="Normal 2 7 2 2 2 4 2" xfId="7657"/>
    <cellStyle name="Normal 2 7 2 2 2 4 2 2" xfId="17897"/>
    <cellStyle name="Normal 2 7 2 2 2 4 2 2 2" xfId="30720"/>
    <cellStyle name="Normal 2 7 2 2 2 4 2 2 3" xfId="49434"/>
    <cellStyle name="Normal 2 7 2 2 2 4 2 3" xfId="14534"/>
    <cellStyle name="Normal 2 7 2 2 2 4 2 3 2" xfId="34048"/>
    <cellStyle name="Normal 2 7 2 2 2 4 2 3 3" xfId="46073"/>
    <cellStyle name="Normal 2 7 2 2 2 4 2 4" xfId="27388"/>
    <cellStyle name="Normal 2 7 2 2 2 4 2 5" xfId="39216"/>
    <cellStyle name="Normal 2 7 2 2 2 4 3" xfId="9518"/>
    <cellStyle name="Normal 2 7 2 2 2 4 3 2" xfId="19751"/>
    <cellStyle name="Normal 2 7 2 2 2 4 3 2 2" xfId="51288"/>
    <cellStyle name="Normal 2 7 2 2 2 4 3 3" xfId="29056"/>
    <cellStyle name="Normal 2 7 2 2 2 4 3 4" xfId="41070"/>
    <cellStyle name="Normal 2 7 2 2 2 4 4" xfId="12295"/>
    <cellStyle name="Normal 2 7 2 2 2 4 4 2" xfId="22523"/>
    <cellStyle name="Normal 2 7 2 2 2 4 4 2 2" xfId="54060"/>
    <cellStyle name="Normal 2 7 2 2 2 4 4 3" xfId="32384"/>
    <cellStyle name="Normal 2 7 2 2 2 4 4 4" xfId="43842"/>
    <cellStyle name="Normal 2 7 2 2 2 4 5" xfId="15298"/>
    <cellStyle name="Normal 2 7 2 2 2 4 5 2" xfId="46837"/>
    <cellStyle name="Normal 2 7 2 2 2 4 6" xfId="25724"/>
    <cellStyle name="Normal 2 7 2 2 2 4 7" xfId="36634"/>
    <cellStyle name="Normal 2 7 2 2 2 5" xfId="5732"/>
    <cellStyle name="Normal 2 7 2 2 2 5 2" xfId="10442"/>
    <cellStyle name="Normal 2 7 2 2 2 5 2 2" xfId="20675"/>
    <cellStyle name="Normal 2 7 2 2 2 5 2 2 2" xfId="52212"/>
    <cellStyle name="Normal 2 7 2 2 2 5 2 3" xfId="29888"/>
    <cellStyle name="Normal 2 7 2 2 2 5 2 4" xfId="41994"/>
    <cellStyle name="Normal 2 7 2 2 2 5 3" xfId="13219"/>
    <cellStyle name="Normal 2 7 2 2 2 5 3 2" xfId="23447"/>
    <cellStyle name="Normal 2 7 2 2 2 5 3 2 2" xfId="54984"/>
    <cellStyle name="Normal 2 7 2 2 2 5 3 3" xfId="33216"/>
    <cellStyle name="Normal 2 7 2 2 2 5 3 4" xfId="44766"/>
    <cellStyle name="Normal 2 7 2 2 2 5 4" xfId="16223"/>
    <cellStyle name="Normal 2 7 2 2 2 5 4 2" xfId="47762"/>
    <cellStyle name="Normal 2 7 2 2 2 5 5" xfId="26556"/>
    <cellStyle name="Normal 2 7 2 2 2 5 6" xfId="37558"/>
    <cellStyle name="Normal 2 7 2 2 2 6" xfId="6595"/>
    <cellStyle name="Normal 2 7 2 2 2 6 2" xfId="17054"/>
    <cellStyle name="Normal 2 7 2 2 2 6 2 2" xfId="48592"/>
    <cellStyle name="Normal 2 7 2 2 2 6 3" xfId="28222"/>
    <cellStyle name="Normal 2 7 2 2 2 6 4" xfId="38384"/>
    <cellStyle name="Normal 2 7 2 2 2 7" xfId="8591"/>
    <cellStyle name="Normal 2 7 2 2 2 7 2" xfId="18827"/>
    <cellStyle name="Normal 2 7 2 2 2 7 2 2" xfId="50364"/>
    <cellStyle name="Normal 2 7 2 2 2 7 3" xfId="31552"/>
    <cellStyle name="Normal 2 7 2 2 2 7 4" xfId="40146"/>
    <cellStyle name="Normal 2 7 2 2 2 8" xfId="11371"/>
    <cellStyle name="Normal 2 7 2 2 2 8 2" xfId="21599"/>
    <cellStyle name="Normal 2 7 2 2 2 8 2 2" xfId="53136"/>
    <cellStyle name="Normal 2 7 2 2 2 8 3" xfId="42918"/>
    <cellStyle name="Normal 2 7 2 2 2 9" xfId="14242"/>
    <cellStyle name="Normal 2 7 2 2 2 9 2" xfId="45785"/>
    <cellStyle name="Normal 2 7 2 2 3" xfId="1596"/>
    <cellStyle name="Normal 2 7 2 2 3 10" xfId="35712"/>
    <cellStyle name="Normal 2 7 2 2 3 2" xfId="4258"/>
    <cellStyle name="Normal 2 7 2 2 3 2 2" xfId="5270"/>
    <cellStyle name="Normal 2 7 2 2 3 2 2 2" xfId="8282"/>
    <cellStyle name="Normal 2 7 2 2 3 2 2 2 2" xfId="18520"/>
    <cellStyle name="Normal 2 7 2 2 3 2 2 2 2 2" xfId="31343"/>
    <cellStyle name="Normal 2 7 2 2 3 2 2 2 2 3" xfId="50057"/>
    <cellStyle name="Normal 2 7 2 2 3 2 2 2 3" xfId="24386"/>
    <cellStyle name="Normal 2 7 2 2 3 2 2 2 3 2" xfId="34671"/>
    <cellStyle name="Normal 2 7 2 2 3 2 2 2 3 3" xfId="55918"/>
    <cellStyle name="Normal 2 7 2 2 3 2 2 2 4" xfId="28011"/>
    <cellStyle name="Normal 2 7 2 2 3 2 2 2 5" xfId="39839"/>
    <cellStyle name="Normal 2 7 2 2 3 2 2 3" xfId="9982"/>
    <cellStyle name="Normal 2 7 2 2 3 2 2 3 2" xfId="20215"/>
    <cellStyle name="Normal 2 7 2 2 3 2 2 3 2 2" xfId="51752"/>
    <cellStyle name="Normal 2 7 2 2 3 2 2 3 3" xfId="29679"/>
    <cellStyle name="Normal 2 7 2 2 3 2 2 3 4" xfId="41534"/>
    <cellStyle name="Normal 2 7 2 2 3 2 2 4" xfId="12759"/>
    <cellStyle name="Normal 2 7 2 2 3 2 2 4 2" xfId="22987"/>
    <cellStyle name="Normal 2 7 2 2 3 2 2 4 2 2" xfId="54524"/>
    <cellStyle name="Normal 2 7 2 2 3 2 2 4 3" xfId="33007"/>
    <cellStyle name="Normal 2 7 2 2 3 2 2 4 4" xfId="44306"/>
    <cellStyle name="Normal 2 7 2 2 3 2 2 5" xfId="15763"/>
    <cellStyle name="Normal 2 7 2 2 3 2 2 5 2" xfId="47302"/>
    <cellStyle name="Normal 2 7 2 2 3 2 2 6" xfId="26347"/>
    <cellStyle name="Normal 2 7 2 2 3 2 2 7" xfId="37098"/>
    <cellStyle name="Normal 2 7 2 2 3 2 3" xfId="6198"/>
    <cellStyle name="Normal 2 7 2 2 3 2 3 2" xfId="10906"/>
    <cellStyle name="Normal 2 7 2 2 3 2 3 2 2" xfId="21139"/>
    <cellStyle name="Normal 2 7 2 2 3 2 3 2 2 2" xfId="52676"/>
    <cellStyle name="Normal 2 7 2 2 3 2 3 2 3" xfId="30511"/>
    <cellStyle name="Normal 2 7 2 2 3 2 3 2 4" xfId="42458"/>
    <cellStyle name="Normal 2 7 2 2 3 2 3 3" xfId="13683"/>
    <cellStyle name="Normal 2 7 2 2 3 2 3 3 2" xfId="23911"/>
    <cellStyle name="Normal 2 7 2 2 3 2 3 3 2 2" xfId="55448"/>
    <cellStyle name="Normal 2 7 2 2 3 2 3 3 3" xfId="33839"/>
    <cellStyle name="Normal 2 7 2 2 3 2 3 3 4" xfId="45230"/>
    <cellStyle name="Normal 2 7 2 2 3 2 3 4" xfId="16687"/>
    <cellStyle name="Normal 2 7 2 2 3 2 3 4 2" xfId="48226"/>
    <cellStyle name="Normal 2 7 2 2 3 2 3 5" xfId="27179"/>
    <cellStyle name="Normal 2 7 2 2 3 2 3 6" xfId="38022"/>
    <cellStyle name="Normal 2 7 2 2 3 2 4" xfId="7443"/>
    <cellStyle name="Normal 2 7 2 2 3 2 4 2" xfId="17688"/>
    <cellStyle name="Normal 2 7 2 2 3 2 4 2 2" xfId="49225"/>
    <cellStyle name="Normal 2 7 2 2 3 2 4 3" xfId="28847"/>
    <cellStyle name="Normal 2 7 2 2 3 2 4 4" xfId="39007"/>
    <cellStyle name="Normal 2 7 2 2 3 2 5" xfId="9058"/>
    <cellStyle name="Normal 2 7 2 2 3 2 5 2" xfId="19291"/>
    <cellStyle name="Normal 2 7 2 2 3 2 5 2 2" xfId="50828"/>
    <cellStyle name="Normal 2 7 2 2 3 2 5 3" xfId="32175"/>
    <cellStyle name="Normal 2 7 2 2 3 2 5 4" xfId="40610"/>
    <cellStyle name="Normal 2 7 2 2 3 2 6" xfId="11835"/>
    <cellStyle name="Normal 2 7 2 2 3 2 6 2" xfId="22063"/>
    <cellStyle name="Normal 2 7 2 2 3 2 6 2 2" xfId="53600"/>
    <cellStyle name="Normal 2 7 2 2 3 2 6 3" xfId="43382"/>
    <cellStyle name="Normal 2 7 2 2 3 2 7" xfId="14830"/>
    <cellStyle name="Normal 2 7 2 2 3 2 7 2" xfId="46369"/>
    <cellStyle name="Normal 2 7 2 2 3 2 8" xfId="25515"/>
    <cellStyle name="Normal 2 7 2 2 3 2 9" xfId="36174"/>
    <cellStyle name="Normal 2 7 2 2 3 3" xfId="4806"/>
    <cellStyle name="Normal 2 7 2 2 3 3 2" xfId="7866"/>
    <cellStyle name="Normal 2 7 2 2 3 3 2 2" xfId="18104"/>
    <cellStyle name="Normal 2 7 2 2 3 3 2 2 2" xfId="30927"/>
    <cellStyle name="Normal 2 7 2 2 3 3 2 2 3" xfId="49641"/>
    <cellStyle name="Normal 2 7 2 2 3 3 2 3" xfId="24752"/>
    <cellStyle name="Normal 2 7 2 2 3 3 2 3 2" xfId="34255"/>
    <cellStyle name="Normal 2 7 2 2 3 3 2 3 3" xfId="56277"/>
    <cellStyle name="Normal 2 7 2 2 3 3 2 4" xfId="27595"/>
    <cellStyle name="Normal 2 7 2 2 3 3 2 5" xfId="39423"/>
    <cellStyle name="Normal 2 7 2 2 3 3 3" xfId="9520"/>
    <cellStyle name="Normal 2 7 2 2 3 3 3 2" xfId="19753"/>
    <cellStyle name="Normal 2 7 2 2 3 3 3 2 2" xfId="51290"/>
    <cellStyle name="Normal 2 7 2 2 3 3 3 3" xfId="29263"/>
    <cellStyle name="Normal 2 7 2 2 3 3 3 4" xfId="41072"/>
    <cellStyle name="Normal 2 7 2 2 3 3 4" xfId="12297"/>
    <cellStyle name="Normal 2 7 2 2 3 3 4 2" xfId="22525"/>
    <cellStyle name="Normal 2 7 2 2 3 3 4 2 2" xfId="54062"/>
    <cellStyle name="Normal 2 7 2 2 3 3 4 3" xfId="32591"/>
    <cellStyle name="Normal 2 7 2 2 3 3 4 4" xfId="43844"/>
    <cellStyle name="Normal 2 7 2 2 3 3 5" xfId="15300"/>
    <cellStyle name="Normal 2 7 2 2 3 3 5 2" xfId="46839"/>
    <cellStyle name="Normal 2 7 2 2 3 3 6" xfId="25931"/>
    <cellStyle name="Normal 2 7 2 2 3 3 7" xfId="36636"/>
    <cellStyle name="Normal 2 7 2 2 3 4" xfId="5734"/>
    <cellStyle name="Normal 2 7 2 2 3 4 2" xfId="10444"/>
    <cellStyle name="Normal 2 7 2 2 3 4 2 2" xfId="20677"/>
    <cellStyle name="Normal 2 7 2 2 3 4 2 2 2" xfId="52214"/>
    <cellStyle name="Normal 2 7 2 2 3 4 2 3" xfId="30095"/>
    <cellStyle name="Normal 2 7 2 2 3 4 2 4" xfId="41996"/>
    <cellStyle name="Normal 2 7 2 2 3 4 3" xfId="13221"/>
    <cellStyle name="Normal 2 7 2 2 3 4 3 2" xfId="23449"/>
    <cellStyle name="Normal 2 7 2 2 3 4 3 2 2" xfId="54986"/>
    <cellStyle name="Normal 2 7 2 2 3 4 3 3" xfId="33423"/>
    <cellStyle name="Normal 2 7 2 2 3 4 3 4" xfId="44768"/>
    <cellStyle name="Normal 2 7 2 2 3 4 4" xfId="16225"/>
    <cellStyle name="Normal 2 7 2 2 3 4 4 2" xfId="47764"/>
    <cellStyle name="Normal 2 7 2 2 3 4 5" xfId="26763"/>
    <cellStyle name="Normal 2 7 2 2 3 4 6" xfId="37560"/>
    <cellStyle name="Normal 2 7 2 2 3 5" xfId="6921"/>
    <cellStyle name="Normal 2 7 2 2 3 5 2" xfId="17267"/>
    <cellStyle name="Normal 2 7 2 2 3 5 2 2" xfId="48804"/>
    <cellStyle name="Normal 2 7 2 2 3 5 3" xfId="28429"/>
    <cellStyle name="Normal 2 7 2 2 3 5 4" xfId="38591"/>
    <cellStyle name="Normal 2 7 2 2 3 6" xfId="8593"/>
    <cellStyle name="Normal 2 7 2 2 3 6 2" xfId="18829"/>
    <cellStyle name="Normal 2 7 2 2 3 6 2 2" xfId="50366"/>
    <cellStyle name="Normal 2 7 2 2 3 6 3" xfId="31759"/>
    <cellStyle name="Normal 2 7 2 2 3 6 4" xfId="40148"/>
    <cellStyle name="Normal 2 7 2 2 3 7" xfId="11373"/>
    <cellStyle name="Normal 2 7 2 2 3 7 2" xfId="21601"/>
    <cellStyle name="Normal 2 7 2 2 3 7 2 2" xfId="53138"/>
    <cellStyle name="Normal 2 7 2 2 3 7 3" xfId="42920"/>
    <cellStyle name="Normal 2 7 2 2 3 8" xfId="14244"/>
    <cellStyle name="Normal 2 7 2 2 3 8 2" xfId="45787"/>
    <cellStyle name="Normal 2 7 2 2 3 9" xfId="25099"/>
    <cellStyle name="Normal 2 7 2 2 4" xfId="4255"/>
    <cellStyle name="Normal 2 7 2 2 4 2" xfId="5267"/>
    <cellStyle name="Normal 2 7 2 2 4 2 2" xfId="8074"/>
    <cellStyle name="Normal 2 7 2 2 4 2 2 2" xfId="18312"/>
    <cellStyle name="Normal 2 7 2 2 4 2 2 2 2" xfId="31135"/>
    <cellStyle name="Normal 2 7 2 2 4 2 2 2 3" xfId="49849"/>
    <cellStyle name="Normal 2 7 2 2 4 2 2 3" xfId="24342"/>
    <cellStyle name="Normal 2 7 2 2 4 2 2 3 2" xfId="34463"/>
    <cellStyle name="Normal 2 7 2 2 4 2 2 3 3" xfId="55874"/>
    <cellStyle name="Normal 2 7 2 2 4 2 2 4" xfId="27803"/>
    <cellStyle name="Normal 2 7 2 2 4 2 2 5" xfId="39631"/>
    <cellStyle name="Normal 2 7 2 2 4 2 3" xfId="9979"/>
    <cellStyle name="Normal 2 7 2 2 4 2 3 2" xfId="20212"/>
    <cellStyle name="Normal 2 7 2 2 4 2 3 2 2" xfId="51749"/>
    <cellStyle name="Normal 2 7 2 2 4 2 3 3" xfId="29471"/>
    <cellStyle name="Normal 2 7 2 2 4 2 3 4" xfId="41531"/>
    <cellStyle name="Normal 2 7 2 2 4 2 4" xfId="12756"/>
    <cellStyle name="Normal 2 7 2 2 4 2 4 2" xfId="22984"/>
    <cellStyle name="Normal 2 7 2 2 4 2 4 2 2" xfId="54521"/>
    <cellStyle name="Normal 2 7 2 2 4 2 4 3" xfId="32799"/>
    <cellStyle name="Normal 2 7 2 2 4 2 4 4" xfId="44303"/>
    <cellStyle name="Normal 2 7 2 2 4 2 5" xfId="15760"/>
    <cellStyle name="Normal 2 7 2 2 4 2 5 2" xfId="47299"/>
    <cellStyle name="Normal 2 7 2 2 4 2 6" xfId="26139"/>
    <cellStyle name="Normal 2 7 2 2 4 2 7" xfId="37095"/>
    <cellStyle name="Normal 2 7 2 2 4 3" xfId="6195"/>
    <cellStyle name="Normal 2 7 2 2 4 3 2" xfId="10903"/>
    <cellStyle name="Normal 2 7 2 2 4 3 2 2" xfId="21136"/>
    <cellStyle name="Normal 2 7 2 2 4 3 2 2 2" xfId="52673"/>
    <cellStyle name="Normal 2 7 2 2 4 3 2 3" xfId="30303"/>
    <cellStyle name="Normal 2 7 2 2 4 3 2 4" xfId="42455"/>
    <cellStyle name="Normal 2 7 2 2 4 3 3" xfId="13680"/>
    <cellStyle name="Normal 2 7 2 2 4 3 3 2" xfId="23908"/>
    <cellStyle name="Normal 2 7 2 2 4 3 3 2 2" xfId="55445"/>
    <cellStyle name="Normal 2 7 2 2 4 3 3 3" xfId="33631"/>
    <cellStyle name="Normal 2 7 2 2 4 3 3 4" xfId="45227"/>
    <cellStyle name="Normal 2 7 2 2 4 3 4" xfId="16684"/>
    <cellStyle name="Normal 2 7 2 2 4 3 4 2" xfId="48223"/>
    <cellStyle name="Normal 2 7 2 2 4 3 5" xfId="26971"/>
    <cellStyle name="Normal 2 7 2 2 4 3 6" xfId="38019"/>
    <cellStyle name="Normal 2 7 2 2 4 4" xfId="7226"/>
    <cellStyle name="Normal 2 7 2 2 4 4 2" xfId="17480"/>
    <cellStyle name="Normal 2 7 2 2 4 4 2 2" xfId="49017"/>
    <cellStyle name="Normal 2 7 2 2 4 4 3" xfId="28639"/>
    <cellStyle name="Normal 2 7 2 2 4 4 4" xfId="38799"/>
    <cellStyle name="Normal 2 7 2 2 4 5" xfId="9055"/>
    <cellStyle name="Normal 2 7 2 2 4 5 2" xfId="19288"/>
    <cellStyle name="Normal 2 7 2 2 4 5 2 2" xfId="50825"/>
    <cellStyle name="Normal 2 7 2 2 4 5 3" xfId="31967"/>
    <cellStyle name="Normal 2 7 2 2 4 5 4" xfId="40607"/>
    <cellStyle name="Normal 2 7 2 2 4 6" xfId="11832"/>
    <cellStyle name="Normal 2 7 2 2 4 6 2" xfId="22060"/>
    <cellStyle name="Normal 2 7 2 2 4 6 2 2" xfId="53597"/>
    <cellStyle name="Normal 2 7 2 2 4 6 3" xfId="43379"/>
    <cellStyle name="Normal 2 7 2 2 4 7" xfId="14827"/>
    <cellStyle name="Normal 2 7 2 2 4 7 2" xfId="46366"/>
    <cellStyle name="Normal 2 7 2 2 4 8" xfId="25307"/>
    <cellStyle name="Normal 2 7 2 2 4 9" xfId="36171"/>
    <cellStyle name="Normal 2 7 2 2 5" xfId="4803"/>
    <cellStyle name="Normal 2 7 2 2 5 2" xfId="7656"/>
    <cellStyle name="Normal 2 7 2 2 5 2 2" xfId="17896"/>
    <cellStyle name="Normal 2 7 2 2 5 2 2 2" xfId="30719"/>
    <cellStyle name="Normal 2 7 2 2 5 2 2 3" xfId="49433"/>
    <cellStyle name="Normal 2 7 2 2 5 2 3" xfId="24689"/>
    <cellStyle name="Normal 2 7 2 2 5 2 3 2" xfId="34047"/>
    <cellStyle name="Normal 2 7 2 2 5 2 3 3" xfId="56216"/>
    <cellStyle name="Normal 2 7 2 2 5 2 4" xfId="27387"/>
    <cellStyle name="Normal 2 7 2 2 5 2 5" xfId="39215"/>
    <cellStyle name="Normal 2 7 2 2 5 3" xfId="9517"/>
    <cellStyle name="Normal 2 7 2 2 5 3 2" xfId="19750"/>
    <cellStyle name="Normal 2 7 2 2 5 3 2 2" xfId="51287"/>
    <cellStyle name="Normal 2 7 2 2 5 3 3" xfId="29055"/>
    <cellStyle name="Normal 2 7 2 2 5 3 4" xfId="41069"/>
    <cellStyle name="Normal 2 7 2 2 5 4" xfId="12294"/>
    <cellStyle name="Normal 2 7 2 2 5 4 2" xfId="22522"/>
    <cellStyle name="Normal 2 7 2 2 5 4 2 2" xfId="54059"/>
    <cellStyle name="Normal 2 7 2 2 5 4 3" xfId="32383"/>
    <cellStyle name="Normal 2 7 2 2 5 4 4" xfId="43841"/>
    <cellStyle name="Normal 2 7 2 2 5 5" xfId="15297"/>
    <cellStyle name="Normal 2 7 2 2 5 5 2" xfId="46836"/>
    <cellStyle name="Normal 2 7 2 2 5 6" xfId="25723"/>
    <cellStyle name="Normal 2 7 2 2 5 7" xfId="36633"/>
    <cellStyle name="Normal 2 7 2 2 6" xfId="5731"/>
    <cellStyle name="Normal 2 7 2 2 6 2" xfId="10441"/>
    <cellStyle name="Normal 2 7 2 2 6 2 2" xfId="20674"/>
    <cellStyle name="Normal 2 7 2 2 6 2 2 2" xfId="52211"/>
    <cellStyle name="Normal 2 7 2 2 6 2 3" xfId="29887"/>
    <cellStyle name="Normal 2 7 2 2 6 2 4" xfId="41993"/>
    <cellStyle name="Normal 2 7 2 2 6 3" xfId="13218"/>
    <cellStyle name="Normal 2 7 2 2 6 3 2" xfId="23446"/>
    <cellStyle name="Normal 2 7 2 2 6 3 2 2" xfId="54983"/>
    <cellStyle name="Normal 2 7 2 2 6 3 3" xfId="33215"/>
    <cellStyle name="Normal 2 7 2 2 6 3 4" xfId="44765"/>
    <cellStyle name="Normal 2 7 2 2 6 4" xfId="16222"/>
    <cellStyle name="Normal 2 7 2 2 6 4 2" xfId="47761"/>
    <cellStyle name="Normal 2 7 2 2 6 5" xfId="26555"/>
    <cellStyle name="Normal 2 7 2 2 6 6" xfId="37557"/>
    <cellStyle name="Normal 2 7 2 2 7" xfId="6594"/>
    <cellStyle name="Normal 2 7 2 2 7 2" xfId="17053"/>
    <cellStyle name="Normal 2 7 2 2 7 2 2" xfId="48591"/>
    <cellStyle name="Normal 2 7 2 2 7 3" xfId="28221"/>
    <cellStyle name="Normal 2 7 2 2 7 4" xfId="38383"/>
    <cellStyle name="Normal 2 7 2 2 8" xfId="8590"/>
    <cellStyle name="Normal 2 7 2 2 8 2" xfId="18826"/>
    <cellStyle name="Normal 2 7 2 2 8 2 2" xfId="50363"/>
    <cellStyle name="Normal 2 7 2 2 8 3" xfId="31551"/>
    <cellStyle name="Normal 2 7 2 2 8 4" xfId="40145"/>
    <cellStyle name="Normal 2 7 2 2 9" xfId="11370"/>
    <cellStyle name="Normal 2 7 2 2 9 2" xfId="21598"/>
    <cellStyle name="Normal 2 7 2 2 9 2 2" xfId="53135"/>
    <cellStyle name="Normal 2 7 2 2 9 3" xfId="42917"/>
    <cellStyle name="Normal 2 7 2 3" xfId="1597"/>
    <cellStyle name="Normal 2 7 2 3 10" xfId="24892"/>
    <cellStyle name="Normal 2 7 2 3 11" xfId="35713"/>
    <cellStyle name="Normal 2 7 2 3 2" xfId="1598"/>
    <cellStyle name="Normal 2 7 2 3 2 10" xfId="35714"/>
    <cellStyle name="Normal 2 7 2 3 2 2" xfId="4260"/>
    <cellStyle name="Normal 2 7 2 3 2 2 2" xfId="5272"/>
    <cellStyle name="Normal 2 7 2 3 2 2 2 2" xfId="8284"/>
    <cellStyle name="Normal 2 7 2 3 2 2 2 2 2" xfId="18522"/>
    <cellStyle name="Normal 2 7 2 3 2 2 2 2 2 2" xfId="31345"/>
    <cellStyle name="Normal 2 7 2 3 2 2 2 2 2 3" xfId="50059"/>
    <cellStyle name="Normal 2 7 2 3 2 2 2 2 3" xfId="13957"/>
    <cellStyle name="Normal 2 7 2 3 2 2 2 2 3 2" xfId="34673"/>
    <cellStyle name="Normal 2 7 2 3 2 2 2 2 3 3" xfId="45503"/>
    <cellStyle name="Normal 2 7 2 3 2 2 2 2 4" xfId="28013"/>
    <cellStyle name="Normal 2 7 2 3 2 2 2 2 5" xfId="39841"/>
    <cellStyle name="Normal 2 7 2 3 2 2 2 3" xfId="9984"/>
    <cellStyle name="Normal 2 7 2 3 2 2 2 3 2" xfId="20217"/>
    <cellStyle name="Normal 2 7 2 3 2 2 2 3 2 2" xfId="51754"/>
    <cellStyle name="Normal 2 7 2 3 2 2 2 3 3" xfId="29681"/>
    <cellStyle name="Normal 2 7 2 3 2 2 2 3 4" xfId="41536"/>
    <cellStyle name="Normal 2 7 2 3 2 2 2 4" xfId="12761"/>
    <cellStyle name="Normal 2 7 2 3 2 2 2 4 2" xfId="22989"/>
    <cellStyle name="Normal 2 7 2 3 2 2 2 4 2 2" xfId="54526"/>
    <cellStyle name="Normal 2 7 2 3 2 2 2 4 3" xfId="33009"/>
    <cellStyle name="Normal 2 7 2 3 2 2 2 4 4" xfId="44308"/>
    <cellStyle name="Normal 2 7 2 3 2 2 2 5" xfId="15765"/>
    <cellStyle name="Normal 2 7 2 3 2 2 2 5 2" xfId="47304"/>
    <cellStyle name="Normal 2 7 2 3 2 2 2 6" xfId="26349"/>
    <cellStyle name="Normal 2 7 2 3 2 2 2 7" xfId="37100"/>
    <cellStyle name="Normal 2 7 2 3 2 2 3" xfId="6200"/>
    <cellStyle name="Normal 2 7 2 3 2 2 3 2" xfId="10908"/>
    <cellStyle name="Normal 2 7 2 3 2 2 3 2 2" xfId="21141"/>
    <cellStyle name="Normal 2 7 2 3 2 2 3 2 2 2" xfId="52678"/>
    <cellStyle name="Normal 2 7 2 3 2 2 3 2 3" xfId="30513"/>
    <cellStyle name="Normal 2 7 2 3 2 2 3 2 4" xfId="42460"/>
    <cellStyle name="Normal 2 7 2 3 2 2 3 3" xfId="13685"/>
    <cellStyle name="Normal 2 7 2 3 2 2 3 3 2" xfId="23913"/>
    <cellStyle name="Normal 2 7 2 3 2 2 3 3 2 2" xfId="55450"/>
    <cellStyle name="Normal 2 7 2 3 2 2 3 3 3" xfId="33841"/>
    <cellStyle name="Normal 2 7 2 3 2 2 3 3 4" xfId="45232"/>
    <cellStyle name="Normal 2 7 2 3 2 2 3 4" xfId="16689"/>
    <cellStyle name="Normal 2 7 2 3 2 2 3 4 2" xfId="48228"/>
    <cellStyle name="Normal 2 7 2 3 2 2 3 5" xfId="27181"/>
    <cellStyle name="Normal 2 7 2 3 2 2 3 6" xfId="38024"/>
    <cellStyle name="Normal 2 7 2 3 2 2 4" xfId="7445"/>
    <cellStyle name="Normal 2 7 2 3 2 2 4 2" xfId="17690"/>
    <cellStyle name="Normal 2 7 2 3 2 2 4 2 2" xfId="49227"/>
    <cellStyle name="Normal 2 7 2 3 2 2 4 3" xfId="28849"/>
    <cellStyle name="Normal 2 7 2 3 2 2 4 4" xfId="39009"/>
    <cellStyle name="Normal 2 7 2 3 2 2 5" xfId="9060"/>
    <cellStyle name="Normal 2 7 2 3 2 2 5 2" xfId="19293"/>
    <cellStyle name="Normal 2 7 2 3 2 2 5 2 2" xfId="50830"/>
    <cellStyle name="Normal 2 7 2 3 2 2 5 3" xfId="32177"/>
    <cellStyle name="Normal 2 7 2 3 2 2 5 4" xfId="40612"/>
    <cellStyle name="Normal 2 7 2 3 2 2 6" xfId="11837"/>
    <cellStyle name="Normal 2 7 2 3 2 2 6 2" xfId="22065"/>
    <cellStyle name="Normal 2 7 2 3 2 2 6 2 2" xfId="53602"/>
    <cellStyle name="Normal 2 7 2 3 2 2 6 3" xfId="43384"/>
    <cellStyle name="Normal 2 7 2 3 2 2 7" xfId="14832"/>
    <cellStyle name="Normal 2 7 2 3 2 2 7 2" xfId="46371"/>
    <cellStyle name="Normal 2 7 2 3 2 2 8" xfId="25517"/>
    <cellStyle name="Normal 2 7 2 3 2 2 9" xfId="36176"/>
    <cellStyle name="Normal 2 7 2 3 2 3" xfId="4808"/>
    <cellStyle name="Normal 2 7 2 3 2 3 2" xfId="7868"/>
    <cellStyle name="Normal 2 7 2 3 2 3 2 2" xfId="18106"/>
    <cellStyle name="Normal 2 7 2 3 2 3 2 2 2" xfId="30929"/>
    <cellStyle name="Normal 2 7 2 3 2 3 2 2 3" xfId="49643"/>
    <cellStyle name="Normal 2 7 2 3 2 3 2 3" xfId="13967"/>
    <cellStyle name="Normal 2 7 2 3 2 3 2 3 2" xfId="34257"/>
    <cellStyle name="Normal 2 7 2 3 2 3 2 3 3" xfId="45513"/>
    <cellStyle name="Normal 2 7 2 3 2 3 2 4" xfId="27597"/>
    <cellStyle name="Normal 2 7 2 3 2 3 2 5" xfId="39425"/>
    <cellStyle name="Normal 2 7 2 3 2 3 3" xfId="9522"/>
    <cellStyle name="Normal 2 7 2 3 2 3 3 2" xfId="19755"/>
    <cellStyle name="Normal 2 7 2 3 2 3 3 2 2" xfId="51292"/>
    <cellStyle name="Normal 2 7 2 3 2 3 3 3" xfId="29265"/>
    <cellStyle name="Normal 2 7 2 3 2 3 3 4" xfId="41074"/>
    <cellStyle name="Normal 2 7 2 3 2 3 4" xfId="12299"/>
    <cellStyle name="Normal 2 7 2 3 2 3 4 2" xfId="22527"/>
    <cellStyle name="Normal 2 7 2 3 2 3 4 2 2" xfId="54064"/>
    <cellStyle name="Normal 2 7 2 3 2 3 4 3" xfId="32593"/>
    <cellStyle name="Normal 2 7 2 3 2 3 4 4" xfId="43846"/>
    <cellStyle name="Normal 2 7 2 3 2 3 5" xfId="15302"/>
    <cellStyle name="Normal 2 7 2 3 2 3 5 2" xfId="46841"/>
    <cellStyle name="Normal 2 7 2 3 2 3 6" xfId="25933"/>
    <cellStyle name="Normal 2 7 2 3 2 3 7" xfId="36638"/>
    <cellStyle name="Normal 2 7 2 3 2 4" xfId="5736"/>
    <cellStyle name="Normal 2 7 2 3 2 4 2" xfId="10446"/>
    <cellStyle name="Normal 2 7 2 3 2 4 2 2" xfId="20679"/>
    <cellStyle name="Normal 2 7 2 3 2 4 2 2 2" xfId="52216"/>
    <cellStyle name="Normal 2 7 2 3 2 4 2 3" xfId="30097"/>
    <cellStyle name="Normal 2 7 2 3 2 4 2 4" xfId="41998"/>
    <cellStyle name="Normal 2 7 2 3 2 4 3" xfId="13223"/>
    <cellStyle name="Normal 2 7 2 3 2 4 3 2" xfId="23451"/>
    <cellStyle name="Normal 2 7 2 3 2 4 3 2 2" xfId="54988"/>
    <cellStyle name="Normal 2 7 2 3 2 4 3 3" xfId="33425"/>
    <cellStyle name="Normal 2 7 2 3 2 4 3 4" xfId="44770"/>
    <cellStyle name="Normal 2 7 2 3 2 4 4" xfId="16227"/>
    <cellStyle name="Normal 2 7 2 3 2 4 4 2" xfId="47766"/>
    <cellStyle name="Normal 2 7 2 3 2 4 5" xfId="26765"/>
    <cellStyle name="Normal 2 7 2 3 2 4 6" xfId="37562"/>
    <cellStyle name="Normal 2 7 2 3 2 5" xfId="6923"/>
    <cellStyle name="Normal 2 7 2 3 2 5 2" xfId="17269"/>
    <cellStyle name="Normal 2 7 2 3 2 5 2 2" xfId="48806"/>
    <cellStyle name="Normal 2 7 2 3 2 5 3" xfId="28431"/>
    <cellStyle name="Normal 2 7 2 3 2 5 4" xfId="38593"/>
    <cellStyle name="Normal 2 7 2 3 2 6" xfId="8595"/>
    <cellStyle name="Normal 2 7 2 3 2 6 2" xfId="18831"/>
    <cellStyle name="Normal 2 7 2 3 2 6 2 2" xfId="50368"/>
    <cellStyle name="Normal 2 7 2 3 2 6 3" xfId="31761"/>
    <cellStyle name="Normal 2 7 2 3 2 6 4" xfId="40150"/>
    <cellStyle name="Normal 2 7 2 3 2 7" xfId="11375"/>
    <cellStyle name="Normal 2 7 2 3 2 7 2" xfId="21603"/>
    <cellStyle name="Normal 2 7 2 3 2 7 2 2" xfId="53140"/>
    <cellStyle name="Normal 2 7 2 3 2 7 3" xfId="42922"/>
    <cellStyle name="Normal 2 7 2 3 2 8" xfId="14246"/>
    <cellStyle name="Normal 2 7 2 3 2 8 2" xfId="45789"/>
    <cellStyle name="Normal 2 7 2 3 2 9" xfId="25101"/>
    <cellStyle name="Normal 2 7 2 3 3" xfId="4259"/>
    <cellStyle name="Normal 2 7 2 3 3 2" xfId="5271"/>
    <cellStyle name="Normal 2 7 2 3 3 2 2" xfId="8076"/>
    <cellStyle name="Normal 2 7 2 3 3 2 2 2" xfId="18314"/>
    <cellStyle name="Normal 2 7 2 3 3 2 2 2 2" xfId="31137"/>
    <cellStyle name="Normal 2 7 2 3 3 2 2 2 3" xfId="49851"/>
    <cellStyle name="Normal 2 7 2 3 3 2 2 3" xfId="13969"/>
    <cellStyle name="Normal 2 7 2 3 3 2 2 3 2" xfId="34465"/>
    <cellStyle name="Normal 2 7 2 3 3 2 2 3 3" xfId="45515"/>
    <cellStyle name="Normal 2 7 2 3 3 2 2 4" xfId="27805"/>
    <cellStyle name="Normal 2 7 2 3 3 2 2 5" xfId="39633"/>
    <cellStyle name="Normal 2 7 2 3 3 2 3" xfId="9983"/>
    <cellStyle name="Normal 2 7 2 3 3 2 3 2" xfId="20216"/>
    <cellStyle name="Normal 2 7 2 3 3 2 3 2 2" xfId="51753"/>
    <cellStyle name="Normal 2 7 2 3 3 2 3 3" xfId="29473"/>
    <cellStyle name="Normal 2 7 2 3 3 2 3 4" xfId="41535"/>
    <cellStyle name="Normal 2 7 2 3 3 2 4" xfId="12760"/>
    <cellStyle name="Normal 2 7 2 3 3 2 4 2" xfId="22988"/>
    <cellStyle name="Normal 2 7 2 3 3 2 4 2 2" xfId="54525"/>
    <cellStyle name="Normal 2 7 2 3 3 2 4 3" xfId="32801"/>
    <cellStyle name="Normal 2 7 2 3 3 2 4 4" xfId="44307"/>
    <cellStyle name="Normal 2 7 2 3 3 2 5" xfId="15764"/>
    <cellStyle name="Normal 2 7 2 3 3 2 5 2" xfId="47303"/>
    <cellStyle name="Normal 2 7 2 3 3 2 6" xfId="26141"/>
    <cellStyle name="Normal 2 7 2 3 3 2 7" xfId="37099"/>
    <cellStyle name="Normal 2 7 2 3 3 3" xfId="6199"/>
    <cellStyle name="Normal 2 7 2 3 3 3 2" xfId="10907"/>
    <cellStyle name="Normal 2 7 2 3 3 3 2 2" xfId="21140"/>
    <cellStyle name="Normal 2 7 2 3 3 3 2 2 2" xfId="52677"/>
    <cellStyle name="Normal 2 7 2 3 3 3 2 3" xfId="30305"/>
    <cellStyle name="Normal 2 7 2 3 3 3 2 4" xfId="42459"/>
    <cellStyle name="Normal 2 7 2 3 3 3 3" xfId="13684"/>
    <cellStyle name="Normal 2 7 2 3 3 3 3 2" xfId="23912"/>
    <cellStyle name="Normal 2 7 2 3 3 3 3 2 2" xfId="55449"/>
    <cellStyle name="Normal 2 7 2 3 3 3 3 3" xfId="33633"/>
    <cellStyle name="Normal 2 7 2 3 3 3 3 4" xfId="45231"/>
    <cellStyle name="Normal 2 7 2 3 3 3 4" xfId="16688"/>
    <cellStyle name="Normal 2 7 2 3 3 3 4 2" xfId="48227"/>
    <cellStyle name="Normal 2 7 2 3 3 3 5" xfId="26973"/>
    <cellStyle name="Normal 2 7 2 3 3 3 6" xfId="38023"/>
    <cellStyle name="Normal 2 7 2 3 3 4" xfId="7228"/>
    <cellStyle name="Normal 2 7 2 3 3 4 2" xfId="17482"/>
    <cellStyle name="Normal 2 7 2 3 3 4 2 2" xfId="49019"/>
    <cellStyle name="Normal 2 7 2 3 3 4 3" xfId="28641"/>
    <cellStyle name="Normal 2 7 2 3 3 4 4" xfId="38801"/>
    <cellStyle name="Normal 2 7 2 3 3 5" xfId="9059"/>
    <cellStyle name="Normal 2 7 2 3 3 5 2" xfId="19292"/>
    <cellStyle name="Normal 2 7 2 3 3 5 2 2" xfId="50829"/>
    <cellStyle name="Normal 2 7 2 3 3 5 3" xfId="31969"/>
    <cellStyle name="Normal 2 7 2 3 3 5 4" xfId="40611"/>
    <cellStyle name="Normal 2 7 2 3 3 6" xfId="11836"/>
    <cellStyle name="Normal 2 7 2 3 3 6 2" xfId="22064"/>
    <cellStyle name="Normal 2 7 2 3 3 6 2 2" xfId="53601"/>
    <cellStyle name="Normal 2 7 2 3 3 6 3" xfId="43383"/>
    <cellStyle name="Normal 2 7 2 3 3 7" xfId="14831"/>
    <cellStyle name="Normal 2 7 2 3 3 7 2" xfId="46370"/>
    <cellStyle name="Normal 2 7 2 3 3 8" xfId="25309"/>
    <cellStyle name="Normal 2 7 2 3 3 9" xfId="36175"/>
    <cellStyle name="Normal 2 7 2 3 4" xfId="4807"/>
    <cellStyle name="Normal 2 7 2 3 4 2" xfId="7658"/>
    <cellStyle name="Normal 2 7 2 3 4 2 2" xfId="17898"/>
    <cellStyle name="Normal 2 7 2 3 4 2 2 2" xfId="30721"/>
    <cellStyle name="Normal 2 7 2 3 4 2 2 3" xfId="49435"/>
    <cellStyle name="Normal 2 7 2 3 4 2 3" xfId="14480"/>
    <cellStyle name="Normal 2 7 2 3 4 2 3 2" xfId="34049"/>
    <cellStyle name="Normal 2 7 2 3 4 2 3 3" xfId="46023"/>
    <cellStyle name="Normal 2 7 2 3 4 2 4" xfId="27389"/>
    <cellStyle name="Normal 2 7 2 3 4 2 5" xfId="39217"/>
    <cellStyle name="Normal 2 7 2 3 4 3" xfId="9521"/>
    <cellStyle name="Normal 2 7 2 3 4 3 2" xfId="19754"/>
    <cellStyle name="Normal 2 7 2 3 4 3 2 2" xfId="51291"/>
    <cellStyle name="Normal 2 7 2 3 4 3 3" xfId="29057"/>
    <cellStyle name="Normal 2 7 2 3 4 3 4" xfId="41073"/>
    <cellStyle name="Normal 2 7 2 3 4 4" xfId="12298"/>
    <cellStyle name="Normal 2 7 2 3 4 4 2" xfId="22526"/>
    <cellStyle name="Normal 2 7 2 3 4 4 2 2" xfId="54063"/>
    <cellStyle name="Normal 2 7 2 3 4 4 3" xfId="32385"/>
    <cellStyle name="Normal 2 7 2 3 4 4 4" xfId="43845"/>
    <cellStyle name="Normal 2 7 2 3 4 5" xfId="15301"/>
    <cellStyle name="Normal 2 7 2 3 4 5 2" xfId="46840"/>
    <cellStyle name="Normal 2 7 2 3 4 6" xfId="25725"/>
    <cellStyle name="Normal 2 7 2 3 4 7" xfId="36637"/>
    <cellStyle name="Normal 2 7 2 3 5" xfId="5735"/>
    <cellStyle name="Normal 2 7 2 3 5 2" xfId="10445"/>
    <cellStyle name="Normal 2 7 2 3 5 2 2" xfId="20678"/>
    <cellStyle name="Normal 2 7 2 3 5 2 2 2" xfId="52215"/>
    <cellStyle name="Normal 2 7 2 3 5 2 3" xfId="29889"/>
    <cellStyle name="Normal 2 7 2 3 5 2 4" xfId="41997"/>
    <cellStyle name="Normal 2 7 2 3 5 3" xfId="13222"/>
    <cellStyle name="Normal 2 7 2 3 5 3 2" xfId="23450"/>
    <cellStyle name="Normal 2 7 2 3 5 3 2 2" xfId="54987"/>
    <cellStyle name="Normal 2 7 2 3 5 3 3" xfId="33217"/>
    <cellStyle name="Normal 2 7 2 3 5 3 4" xfId="44769"/>
    <cellStyle name="Normal 2 7 2 3 5 4" xfId="16226"/>
    <cellStyle name="Normal 2 7 2 3 5 4 2" xfId="47765"/>
    <cellStyle name="Normal 2 7 2 3 5 5" xfId="26557"/>
    <cellStyle name="Normal 2 7 2 3 5 6" xfId="37561"/>
    <cellStyle name="Normal 2 7 2 3 6" xfId="6596"/>
    <cellStyle name="Normal 2 7 2 3 6 2" xfId="17055"/>
    <cellStyle name="Normal 2 7 2 3 6 2 2" xfId="48593"/>
    <cellStyle name="Normal 2 7 2 3 6 3" xfId="28223"/>
    <cellStyle name="Normal 2 7 2 3 6 4" xfId="38385"/>
    <cellStyle name="Normal 2 7 2 3 7" xfId="8594"/>
    <cellStyle name="Normal 2 7 2 3 7 2" xfId="18830"/>
    <cellStyle name="Normal 2 7 2 3 7 2 2" xfId="50367"/>
    <cellStyle name="Normal 2 7 2 3 7 3" xfId="31553"/>
    <cellStyle name="Normal 2 7 2 3 7 4" xfId="40149"/>
    <cellStyle name="Normal 2 7 2 3 8" xfId="11374"/>
    <cellStyle name="Normal 2 7 2 3 8 2" xfId="21602"/>
    <cellStyle name="Normal 2 7 2 3 8 2 2" xfId="53139"/>
    <cellStyle name="Normal 2 7 2 3 8 3" xfId="42921"/>
    <cellStyle name="Normal 2 7 2 3 9" xfId="14245"/>
    <cellStyle name="Normal 2 7 2 3 9 2" xfId="45788"/>
    <cellStyle name="Normal 2 7 2 4" xfId="1599"/>
    <cellStyle name="Normal 2 7 2 4 10" xfId="35715"/>
    <cellStyle name="Normal 2 7 2 4 2" xfId="4261"/>
    <cellStyle name="Normal 2 7 2 4 2 2" xfId="5273"/>
    <cellStyle name="Normal 2 7 2 4 2 2 2" xfId="8281"/>
    <cellStyle name="Normal 2 7 2 4 2 2 2 2" xfId="18519"/>
    <cellStyle name="Normal 2 7 2 4 2 2 2 2 2" xfId="31342"/>
    <cellStyle name="Normal 2 7 2 4 2 2 2 2 3" xfId="50056"/>
    <cellStyle name="Normal 2 7 2 4 2 2 2 3" xfId="24198"/>
    <cellStyle name="Normal 2 7 2 4 2 2 2 3 2" xfId="34670"/>
    <cellStyle name="Normal 2 7 2 4 2 2 2 3 3" xfId="55734"/>
    <cellStyle name="Normal 2 7 2 4 2 2 2 4" xfId="28010"/>
    <cellStyle name="Normal 2 7 2 4 2 2 2 5" xfId="39838"/>
    <cellStyle name="Normal 2 7 2 4 2 2 3" xfId="9985"/>
    <cellStyle name="Normal 2 7 2 4 2 2 3 2" xfId="20218"/>
    <cellStyle name="Normal 2 7 2 4 2 2 3 2 2" xfId="51755"/>
    <cellStyle name="Normal 2 7 2 4 2 2 3 3" xfId="29678"/>
    <cellStyle name="Normal 2 7 2 4 2 2 3 4" xfId="41537"/>
    <cellStyle name="Normal 2 7 2 4 2 2 4" xfId="12762"/>
    <cellStyle name="Normal 2 7 2 4 2 2 4 2" xfId="22990"/>
    <cellStyle name="Normal 2 7 2 4 2 2 4 2 2" xfId="54527"/>
    <cellStyle name="Normal 2 7 2 4 2 2 4 3" xfId="33006"/>
    <cellStyle name="Normal 2 7 2 4 2 2 4 4" xfId="44309"/>
    <cellStyle name="Normal 2 7 2 4 2 2 5" xfId="15766"/>
    <cellStyle name="Normal 2 7 2 4 2 2 5 2" xfId="47305"/>
    <cellStyle name="Normal 2 7 2 4 2 2 6" xfId="26346"/>
    <cellStyle name="Normal 2 7 2 4 2 2 7" xfId="37101"/>
    <cellStyle name="Normal 2 7 2 4 2 3" xfId="6201"/>
    <cellStyle name="Normal 2 7 2 4 2 3 2" xfId="10909"/>
    <cellStyle name="Normal 2 7 2 4 2 3 2 2" xfId="21142"/>
    <cellStyle name="Normal 2 7 2 4 2 3 2 2 2" xfId="52679"/>
    <cellStyle name="Normal 2 7 2 4 2 3 2 3" xfId="30510"/>
    <cellStyle name="Normal 2 7 2 4 2 3 2 4" xfId="42461"/>
    <cellStyle name="Normal 2 7 2 4 2 3 3" xfId="13686"/>
    <cellStyle name="Normal 2 7 2 4 2 3 3 2" xfId="23914"/>
    <cellStyle name="Normal 2 7 2 4 2 3 3 2 2" xfId="55451"/>
    <cellStyle name="Normal 2 7 2 4 2 3 3 3" xfId="33838"/>
    <cellStyle name="Normal 2 7 2 4 2 3 3 4" xfId="45233"/>
    <cellStyle name="Normal 2 7 2 4 2 3 4" xfId="16690"/>
    <cellStyle name="Normal 2 7 2 4 2 3 4 2" xfId="48229"/>
    <cellStyle name="Normal 2 7 2 4 2 3 5" xfId="27178"/>
    <cellStyle name="Normal 2 7 2 4 2 3 6" xfId="38025"/>
    <cellStyle name="Normal 2 7 2 4 2 4" xfId="7442"/>
    <cellStyle name="Normal 2 7 2 4 2 4 2" xfId="17687"/>
    <cellStyle name="Normal 2 7 2 4 2 4 2 2" xfId="49224"/>
    <cellStyle name="Normal 2 7 2 4 2 4 3" xfId="28846"/>
    <cellStyle name="Normal 2 7 2 4 2 4 4" xfId="39006"/>
    <cellStyle name="Normal 2 7 2 4 2 5" xfId="9061"/>
    <cellStyle name="Normal 2 7 2 4 2 5 2" xfId="19294"/>
    <cellStyle name="Normal 2 7 2 4 2 5 2 2" xfId="50831"/>
    <cellStyle name="Normal 2 7 2 4 2 5 3" xfId="32174"/>
    <cellStyle name="Normal 2 7 2 4 2 5 4" xfId="40613"/>
    <cellStyle name="Normal 2 7 2 4 2 6" xfId="11838"/>
    <cellStyle name="Normal 2 7 2 4 2 6 2" xfId="22066"/>
    <cellStyle name="Normal 2 7 2 4 2 6 2 2" xfId="53603"/>
    <cellStyle name="Normal 2 7 2 4 2 6 3" xfId="43385"/>
    <cellStyle name="Normal 2 7 2 4 2 7" xfId="14833"/>
    <cellStyle name="Normal 2 7 2 4 2 7 2" xfId="46372"/>
    <cellStyle name="Normal 2 7 2 4 2 8" xfId="25514"/>
    <cellStyle name="Normal 2 7 2 4 2 9" xfId="36177"/>
    <cellStyle name="Normal 2 7 2 4 3" xfId="4809"/>
    <cellStyle name="Normal 2 7 2 4 3 2" xfId="7865"/>
    <cellStyle name="Normal 2 7 2 4 3 2 2" xfId="18103"/>
    <cellStyle name="Normal 2 7 2 4 3 2 2 2" xfId="30926"/>
    <cellStyle name="Normal 2 7 2 4 3 2 2 3" xfId="49640"/>
    <cellStyle name="Normal 2 7 2 4 3 2 3" xfId="24741"/>
    <cellStyle name="Normal 2 7 2 4 3 2 3 2" xfId="34254"/>
    <cellStyle name="Normal 2 7 2 4 3 2 3 3" xfId="56267"/>
    <cellStyle name="Normal 2 7 2 4 3 2 4" xfId="27594"/>
    <cellStyle name="Normal 2 7 2 4 3 2 5" xfId="39422"/>
    <cellStyle name="Normal 2 7 2 4 3 3" xfId="9523"/>
    <cellStyle name="Normal 2 7 2 4 3 3 2" xfId="19756"/>
    <cellStyle name="Normal 2 7 2 4 3 3 2 2" xfId="51293"/>
    <cellStyle name="Normal 2 7 2 4 3 3 3" xfId="29262"/>
    <cellStyle name="Normal 2 7 2 4 3 3 4" xfId="41075"/>
    <cellStyle name="Normal 2 7 2 4 3 4" xfId="12300"/>
    <cellStyle name="Normal 2 7 2 4 3 4 2" xfId="22528"/>
    <cellStyle name="Normal 2 7 2 4 3 4 2 2" xfId="54065"/>
    <cellStyle name="Normal 2 7 2 4 3 4 3" xfId="32590"/>
    <cellStyle name="Normal 2 7 2 4 3 4 4" xfId="43847"/>
    <cellStyle name="Normal 2 7 2 4 3 5" xfId="15303"/>
    <cellStyle name="Normal 2 7 2 4 3 5 2" xfId="46842"/>
    <cellStyle name="Normal 2 7 2 4 3 6" xfId="25930"/>
    <cellStyle name="Normal 2 7 2 4 3 7" xfId="36639"/>
    <cellStyle name="Normal 2 7 2 4 4" xfId="5737"/>
    <cellStyle name="Normal 2 7 2 4 4 2" xfId="10447"/>
    <cellStyle name="Normal 2 7 2 4 4 2 2" xfId="20680"/>
    <cellStyle name="Normal 2 7 2 4 4 2 2 2" xfId="52217"/>
    <cellStyle name="Normal 2 7 2 4 4 2 3" xfId="30094"/>
    <cellStyle name="Normal 2 7 2 4 4 2 4" xfId="41999"/>
    <cellStyle name="Normal 2 7 2 4 4 3" xfId="13224"/>
    <cellStyle name="Normal 2 7 2 4 4 3 2" xfId="23452"/>
    <cellStyle name="Normal 2 7 2 4 4 3 2 2" xfId="54989"/>
    <cellStyle name="Normal 2 7 2 4 4 3 3" xfId="33422"/>
    <cellStyle name="Normal 2 7 2 4 4 3 4" xfId="44771"/>
    <cellStyle name="Normal 2 7 2 4 4 4" xfId="16228"/>
    <cellStyle name="Normal 2 7 2 4 4 4 2" xfId="47767"/>
    <cellStyle name="Normal 2 7 2 4 4 5" xfId="26762"/>
    <cellStyle name="Normal 2 7 2 4 4 6" xfId="37563"/>
    <cellStyle name="Normal 2 7 2 4 5" xfId="6920"/>
    <cellStyle name="Normal 2 7 2 4 5 2" xfId="17266"/>
    <cellStyle name="Normal 2 7 2 4 5 2 2" xfId="48803"/>
    <cellStyle name="Normal 2 7 2 4 5 3" xfId="28428"/>
    <cellStyle name="Normal 2 7 2 4 5 4" xfId="38590"/>
    <cellStyle name="Normal 2 7 2 4 6" xfId="8596"/>
    <cellStyle name="Normal 2 7 2 4 6 2" xfId="18832"/>
    <cellStyle name="Normal 2 7 2 4 6 2 2" xfId="50369"/>
    <cellStyle name="Normal 2 7 2 4 6 3" xfId="31758"/>
    <cellStyle name="Normal 2 7 2 4 6 4" xfId="40151"/>
    <cellStyle name="Normal 2 7 2 4 7" xfId="11376"/>
    <cellStyle name="Normal 2 7 2 4 7 2" xfId="21604"/>
    <cellStyle name="Normal 2 7 2 4 7 2 2" xfId="53141"/>
    <cellStyle name="Normal 2 7 2 4 7 3" xfId="42923"/>
    <cellStyle name="Normal 2 7 2 4 8" xfId="14247"/>
    <cellStyle name="Normal 2 7 2 4 8 2" xfId="45790"/>
    <cellStyle name="Normal 2 7 2 4 9" xfId="25098"/>
    <cellStyle name="Normal 2 7 2 5" xfId="3253"/>
    <cellStyle name="Normal 2 7 2 5 10" xfId="35945"/>
    <cellStyle name="Normal 2 7 2 5 2" xfId="4571"/>
    <cellStyle name="Normal 2 7 2 5 2 2" xfId="5503"/>
    <cellStyle name="Normal 2 7 2 5 2 2 2" xfId="10215"/>
    <cellStyle name="Normal 2 7 2 5 2 2 2 2" xfId="20448"/>
    <cellStyle name="Normal 2 7 2 5 2 2 2 2 2" xfId="51985"/>
    <cellStyle name="Normal 2 7 2 5 2 2 2 3" xfId="31134"/>
    <cellStyle name="Normal 2 7 2 5 2 2 2 4" xfId="41767"/>
    <cellStyle name="Normal 2 7 2 5 2 2 3" xfId="12992"/>
    <cellStyle name="Normal 2 7 2 5 2 2 3 2" xfId="23220"/>
    <cellStyle name="Normal 2 7 2 5 2 2 3 2 2" xfId="54757"/>
    <cellStyle name="Normal 2 7 2 5 2 2 3 3" xfId="34462"/>
    <cellStyle name="Normal 2 7 2 5 2 2 3 4" xfId="44539"/>
    <cellStyle name="Normal 2 7 2 5 2 2 4" xfId="15996"/>
    <cellStyle name="Normal 2 7 2 5 2 2 4 2" xfId="47535"/>
    <cellStyle name="Normal 2 7 2 5 2 2 5" xfId="27802"/>
    <cellStyle name="Normal 2 7 2 5 2 2 6" xfId="37331"/>
    <cellStyle name="Normal 2 7 2 5 2 3" xfId="6431"/>
    <cellStyle name="Normal 2 7 2 5 2 3 2" xfId="11139"/>
    <cellStyle name="Normal 2 7 2 5 2 3 2 2" xfId="21372"/>
    <cellStyle name="Normal 2 7 2 5 2 3 2 2 2" xfId="52909"/>
    <cellStyle name="Normal 2 7 2 5 2 3 2 3" xfId="42691"/>
    <cellStyle name="Normal 2 7 2 5 2 3 3" xfId="13916"/>
    <cellStyle name="Normal 2 7 2 5 2 3 3 2" xfId="24144"/>
    <cellStyle name="Normal 2 7 2 5 2 3 3 2 2" xfId="55681"/>
    <cellStyle name="Normal 2 7 2 5 2 3 3 3" xfId="45463"/>
    <cellStyle name="Normal 2 7 2 5 2 3 4" xfId="16920"/>
    <cellStyle name="Normal 2 7 2 5 2 3 4 2" xfId="48459"/>
    <cellStyle name="Normal 2 7 2 5 2 3 5" xfId="29470"/>
    <cellStyle name="Normal 2 7 2 5 2 3 6" xfId="38255"/>
    <cellStyle name="Normal 2 7 2 5 2 4" xfId="8073"/>
    <cellStyle name="Normal 2 7 2 5 2 4 2" xfId="18311"/>
    <cellStyle name="Normal 2 7 2 5 2 4 2 2" xfId="49848"/>
    <cellStyle name="Normal 2 7 2 5 2 4 3" xfId="32798"/>
    <cellStyle name="Normal 2 7 2 5 2 4 4" xfId="39630"/>
    <cellStyle name="Normal 2 7 2 5 2 5" xfId="9291"/>
    <cellStyle name="Normal 2 7 2 5 2 5 2" xfId="19524"/>
    <cellStyle name="Normal 2 7 2 5 2 5 2 2" xfId="51061"/>
    <cellStyle name="Normal 2 7 2 5 2 5 3" xfId="40843"/>
    <cellStyle name="Normal 2 7 2 5 2 6" xfId="12068"/>
    <cellStyle name="Normal 2 7 2 5 2 6 2" xfId="22296"/>
    <cellStyle name="Normal 2 7 2 5 2 6 2 2" xfId="53833"/>
    <cellStyle name="Normal 2 7 2 5 2 6 3" xfId="43615"/>
    <cellStyle name="Normal 2 7 2 5 2 7" xfId="15070"/>
    <cellStyle name="Normal 2 7 2 5 2 7 2" xfId="46609"/>
    <cellStyle name="Normal 2 7 2 5 2 8" xfId="26138"/>
    <cellStyle name="Normal 2 7 2 5 2 9" xfId="36407"/>
    <cellStyle name="Normal 2 7 2 5 3" xfId="5040"/>
    <cellStyle name="Normal 2 7 2 5 3 2" xfId="9753"/>
    <cellStyle name="Normal 2 7 2 5 3 2 2" xfId="19986"/>
    <cellStyle name="Normal 2 7 2 5 3 2 2 2" xfId="51523"/>
    <cellStyle name="Normal 2 7 2 5 3 2 3" xfId="30302"/>
    <cellStyle name="Normal 2 7 2 5 3 2 4" xfId="41305"/>
    <cellStyle name="Normal 2 7 2 5 3 3" xfId="12530"/>
    <cellStyle name="Normal 2 7 2 5 3 3 2" xfId="22758"/>
    <cellStyle name="Normal 2 7 2 5 3 3 2 2" xfId="54295"/>
    <cellStyle name="Normal 2 7 2 5 3 3 3" xfId="33630"/>
    <cellStyle name="Normal 2 7 2 5 3 3 4" xfId="44077"/>
    <cellStyle name="Normal 2 7 2 5 3 4" xfId="15534"/>
    <cellStyle name="Normal 2 7 2 5 3 4 2" xfId="47073"/>
    <cellStyle name="Normal 2 7 2 5 3 5" xfId="26970"/>
    <cellStyle name="Normal 2 7 2 5 3 6" xfId="36869"/>
    <cellStyle name="Normal 2 7 2 5 4" xfId="5969"/>
    <cellStyle name="Normal 2 7 2 5 4 2" xfId="10677"/>
    <cellStyle name="Normal 2 7 2 5 4 2 2" xfId="20910"/>
    <cellStyle name="Normal 2 7 2 5 4 2 2 2" xfId="52447"/>
    <cellStyle name="Normal 2 7 2 5 4 2 3" xfId="42229"/>
    <cellStyle name="Normal 2 7 2 5 4 3" xfId="13454"/>
    <cellStyle name="Normal 2 7 2 5 4 3 2" xfId="23682"/>
    <cellStyle name="Normal 2 7 2 5 4 3 2 2" xfId="55219"/>
    <cellStyle name="Normal 2 7 2 5 4 3 3" xfId="45001"/>
    <cellStyle name="Normal 2 7 2 5 4 4" xfId="16458"/>
    <cellStyle name="Normal 2 7 2 5 4 4 2" xfId="47997"/>
    <cellStyle name="Normal 2 7 2 5 4 5" xfId="28638"/>
    <cellStyle name="Normal 2 7 2 5 4 6" xfId="37793"/>
    <cellStyle name="Normal 2 7 2 5 5" xfId="7225"/>
    <cellStyle name="Normal 2 7 2 5 5 2" xfId="17479"/>
    <cellStyle name="Normal 2 7 2 5 5 2 2" xfId="49016"/>
    <cellStyle name="Normal 2 7 2 5 5 3" xfId="31966"/>
    <cellStyle name="Normal 2 7 2 5 5 4" xfId="38798"/>
    <cellStyle name="Normal 2 7 2 5 6" xfId="8828"/>
    <cellStyle name="Normal 2 7 2 5 6 2" xfId="19062"/>
    <cellStyle name="Normal 2 7 2 5 6 2 2" xfId="50599"/>
    <cellStyle name="Normal 2 7 2 5 6 3" xfId="40381"/>
    <cellStyle name="Normal 2 7 2 5 7" xfId="11606"/>
    <cellStyle name="Normal 2 7 2 5 7 2" xfId="21834"/>
    <cellStyle name="Normal 2 7 2 5 7 2 2" xfId="53371"/>
    <cellStyle name="Normal 2 7 2 5 7 3" xfId="43153"/>
    <cellStyle name="Normal 2 7 2 5 8" xfId="14563"/>
    <cellStyle name="Normal 2 7 2 5 8 2" xfId="46102"/>
    <cellStyle name="Normal 2 7 2 5 9" xfId="25306"/>
    <cellStyle name="Normal 2 7 2 6" xfId="4254"/>
    <cellStyle name="Normal 2 7 2 6 2" xfId="5266"/>
    <cellStyle name="Normal 2 7 2 6 2 2" xfId="9978"/>
    <cellStyle name="Normal 2 7 2 6 2 2 2" xfId="20211"/>
    <cellStyle name="Normal 2 7 2 6 2 2 2 2" xfId="51748"/>
    <cellStyle name="Normal 2 7 2 6 2 2 3" xfId="30718"/>
    <cellStyle name="Normal 2 7 2 6 2 2 4" xfId="41530"/>
    <cellStyle name="Normal 2 7 2 6 2 3" xfId="12755"/>
    <cellStyle name="Normal 2 7 2 6 2 3 2" xfId="22983"/>
    <cellStyle name="Normal 2 7 2 6 2 3 2 2" xfId="54520"/>
    <cellStyle name="Normal 2 7 2 6 2 3 3" xfId="34046"/>
    <cellStyle name="Normal 2 7 2 6 2 3 4" xfId="44302"/>
    <cellStyle name="Normal 2 7 2 6 2 4" xfId="15759"/>
    <cellStyle name="Normal 2 7 2 6 2 4 2" xfId="47298"/>
    <cellStyle name="Normal 2 7 2 6 2 5" xfId="27386"/>
    <cellStyle name="Normal 2 7 2 6 2 6" xfId="37094"/>
    <cellStyle name="Normal 2 7 2 6 3" xfId="6194"/>
    <cellStyle name="Normal 2 7 2 6 3 2" xfId="10902"/>
    <cellStyle name="Normal 2 7 2 6 3 2 2" xfId="21135"/>
    <cellStyle name="Normal 2 7 2 6 3 2 2 2" xfId="52672"/>
    <cellStyle name="Normal 2 7 2 6 3 2 3" xfId="42454"/>
    <cellStyle name="Normal 2 7 2 6 3 3" xfId="13679"/>
    <cellStyle name="Normal 2 7 2 6 3 3 2" xfId="23907"/>
    <cellStyle name="Normal 2 7 2 6 3 3 2 2" xfId="55444"/>
    <cellStyle name="Normal 2 7 2 6 3 3 3" xfId="45226"/>
    <cellStyle name="Normal 2 7 2 6 3 4" xfId="16683"/>
    <cellStyle name="Normal 2 7 2 6 3 4 2" xfId="48222"/>
    <cellStyle name="Normal 2 7 2 6 3 5" xfId="29054"/>
    <cellStyle name="Normal 2 7 2 6 3 6" xfId="38018"/>
    <cellStyle name="Normal 2 7 2 6 4" xfId="7655"/>
    <cellStyle name="Normal 2 7 2 6 4 2" xfId="17895"/>
    <cellStyle name="Normal 2 7 2 6 4 2 2" xfId="49432"/>
    <cellStyle name="Normal 2 7 2 6 4 3" xfId="32382"/>
    <cellStyle name="Normal 2 7 2 6 4 4" xfId="39214"/>
    <cellStyle name="Normal 2 7 2 6 5" xfId="9054"/>
    <cellStyle name="Normal 2 7 2 6 5 2" xfId="19287"/>
    <cellStyle name="Normal 2 7 2 6 5 2 2" xfId="50824"/>
    <cellStyle name="Normal 2 7 2 6 5 3" xfId="40606"/>
    <cellStyle name="Normal 2 7 2 6 6" xfId="11831"/>
    <cellStyle name="Normal 2 7 2 6 6 2" xfId="22059"/>
    <cellStyle name="Normal 2 7 2 6 6 2 2" xfId="53596"/>
    <cellStyle name="Normal 2 7 2 6 6 3" xfId="43378"/>
    <cellStyle name="Normal 2 7 2 6 7" xfId="14826"/>
    <cellStyle name="Normal 2 7 2 6 7 2" xfId="46365"/>
    <cellStyle name="Normal 2 7 2 6 8" xfId="25722"/>
    <cellStyle name="Normal 2 7 2 6 9" xfId="36170"/>
    <cellStyle name="Normal 2 7 2 7" xfId="4802"/>
    <cellStyle name="Normal 2 7 2 7 2" xfId="9516"/>
    <cellStyle name="Normal 2 7 2 7 2 2" xfId="19749"/>
    <cellStyle name="Normal 2 7 2 7 2 2 2" xfId="51286"/>
    <cellStyle name="Normal 2 7 2 7 2 3" xfId="29886"/>
    <cellStyle name="Normal 2 7 2 7 2 4" xfId="41068"/>
    <cellStyle name="Normal 2 7 2 7 3" xfId="12293"/>
    <cellStyle name="Normal 2 7 2 7 3 2" xfId="22521"/>
    <cellStyle name="Normal 2 7 2 7 3 2 2" xfId="54058"/>
    <cellStyle name="Normal 2 7 2 7 3 3" xfId="33214"/>
    <cellStyle name="Normal 2 7 2 7 3 4" xfId="43840"/>
    <cellStyle name="Normal 2 7 2 7 4" xfId="15296"/>
    <cellStyle name="Normal 2 7 2 7 4 2" xfId="46835"/>
    <cellStyle name="Normal 2 7 2 7 5" xfId="26554"/>
    <cellStyle name="Normal 2 7 2 7 6" xfId="36632"/>
    <cellStyle name="Normal 2 7 2 8" xfId="5730"/>
    <cellStyle name="Normal 2 7 2 8 2" xfId="10440"/>
    <cellStyle name="Normal 2 7 2 8 2 2" xfId="20673"/>
    <cellStyle name="Normal 2 7 2 8 2 2 2" xfId="52210"/>
    <cellStyle name="Normal 2 7 2 8 2 3" xfId="41992"/>
    <cellStyle name="Normal 2 7 2 8 3" xfId="13217"/>
    <cellStyle name="Normal 2 7 2 8 3 2" xfId="23445"/>
    <cellStyle name="Normal 2 7 2 8 3 2 2" xfId="54982"/>
    <cellStyle name="Normal 2 7 2 8 3 3" xfId="44764"/>
    <cellStyle name="Normal 2 7 2 8 4" xfId="16221"/>
    <cellStyle name="Normal 2 7 2 8 4 2" xfId="47760"/>
    <cellStyle name="Normal 2 7 2 8 5" xfId="28220"/>
    <cellStyle name="Normal 2 7 2 8 6" xfId="37556"/>
    <cellStyle name="Normal 2 7 2 9" xfId="6593"/>
    <cellStyle name="Normal 2 7 2 9 2" xfId="17052"/>
    <cellStyle name="Normal 2 7 2 9 2 2" xfId="48590"/>
    <cellStyle name="Normal 2 7 2 9 3" xfId="31550"/>
    <cellStyle name="Normal 2 7 2 9 4" xfId="38382"/>
    <cellStyle name="Normal 2 7 3" xfId="1600"/>
    <cellStyle name="Normal 2 7 3 10" xfId="11377"/>
    <cellStyle name="Normal 2 7 3 10 2" xfId="21605"/>
    <cellStyle name="Normal 2 7 3 10 2 2" xfId="53142"/>
    <cellStyle name="Normal 2 7 3 10 3" xfId="42924"/>
    <cellStyle name="Normal 2 7 3 11" xfId="14248"/>
    <cellStyle name="Normal 2 7 3 11 2" xfId="45791"/>
    <cellStyle name="Normal 2 7 3 12" xfId="24893"/>
    <cellStyle name="Normal 2 7 3 13" xfId="35716"/>
    <cellStyle name="Normal 2 7 3 2" xfId="1601"/>
    <cellStyle name="Normal 2 7 3 2 10" xfId="24894"/>
    <cellStyle name="Normal 2 7 3 2 11" xfId="35717"/>
    <cellStyle name="Normal 2 7 3 2 2" xfId="1602"/>
    <cellStyle name="Normal 2 7 3 2 2 10" xfId="35718"/>
    <cellStyle name="Normal 2 7 3 2 2 2" xfId="4264"/>
    <cellStyle name="Normal 2 7 3 2 2 2 2" xfId="5276"/>
    <cellStyle name="Normal 2 7 3 2 2 2 2 2" xfId="8286"/>
    <cellStyle name="Normal 2 7 3 2 2 2 2 2 2" xfId="18524"/>
    <cellStyle name="Normal 2 7 3 2 2 2 2 2 2 2" xfId="31347"/>
    <cellStyle name="Normal 2 7 3 2 2 2 2 2 2 3" xfId="50061"/>
    <cellStyle name="Normal 2 7 3 2 2 2 2 2 3" xfId="24657"/>
    <cellStyle name="Normal 2 7 3 2 2 2 2 2 3 2" xfId="34675"/>
    <cellStyle name="Normal 2 7 3 2 2 2 2 2 3 3" xfId="56184"/>
    <cellStyle name="Normal 2 7 3 2 2 2 2 2 4" xfId="28015"/>
    <cellStyle name="Normal 2 7 3 2 2 2 2 2 5" xfId="39843"/>
    <cellStyle name="Normal 2 7 3 2 2 2 2 3" xfId="9988"/>
    <cellStyle name="Normal 2 7 3 2 2 2 2 3 2" xfId="20221"/>
    <cellStyle name="Normal 2 7 3 2 2 2 2 3 2 2" xfId="51758"/>
    <cellStyle name="Normal 2 7 3 2 2 2 2 3 3" xfId="29683"/>
    <cellStyle name="Normal 2 7 3 2 2 2 2 3 4" xfId="41540"/>
    <cellStyle name="Normal 2 7 3 2 2 2 2 4" xfId="12765"/>
    <cellStyle name="Normal 2 7 3 2 2 2 2 4 2" xfId="22993"/>
    <cellStyle name="Normal 2 7 3 2 2 2 2 4 2 2" xfId="54530"/>
    <cellStyle name="Normal 2 7 3 2 2 2 2 4 3" xfId="33011"/>
    <cellStyle name="Normal 2 7 3 2 2 2 2 4 4" xfId="44312"/>
    <cellStyle name="Normal 2 7 3 2 2 2 2 5" xfId="15769"/>
    <cellStyle name="Normal 2 7 3 2 2 2 2 5 2" xfId="47308"/>
    <cellStyle name="Normal 2 7 3 2 2 2 2 6" xfId="26351"/>
    <cellStyle name="Normal 2 7 3 2 2 2 2 7" xfId="37104"/>
    <cellStyle name="Normal 2 7 3 2 2 2 3" xfId="6204"/>
    <cellStyle name="Normal 2 7 3 2 2 2 3 2" xfId="10912"/>
    <cellStyle name="Normal 2 7 3 2 2 2 3 2 2" xfId="21145"/>
    <cellStyle name="Normal 2 7 3 2 2 2 3 2 2 2" xfId="52682"/>
    <cellStyle name="Normal 2 7 3 2 2 2 3 2 3" xfId="30515"/>
    <cellStyle name="Normal 2 7 3 2 2 2 3 2 4" xfId="42464"/>
    <cellStyle name="Normal 2 7 3 2 2 2 3 3" xfId="13689"/>
    <cellStyle name="Normal 2 7 3 2 2 2 3 3 2" xfId="23917"/>
    <cellStyle name="Normal 2 7 3 2 2 2 3 3 2 2" xfId="55454"/>
    <cellStyle name="Normal 2 7 3 2 2 2 3 3 3" xfId="33843"/>
    <cellStyle name="Normal 2 7 3 2 2 2 3 3 4" xfId="45236"/>
    <cellStyle name="Normal 2 7 3 2 2 2 3 4" xfId="16693"/>
    <cellStyle name="Normal 2 7 3 2 2 2 3 4 2" xfId="48232"/>
    <cellStyle name="Normal 2 7 3 2 2 2 3 5" xfId="27183"/>
    <cellStyle name="Normal 2 7 3 2 2 2 3 6" xfId="38028"/>
    <cellStyle name="Normal 2 7 3 2 2 2 4" xfId="7447"/>
    <cellStyle name="Normal 2 7 3 2 2 2 4 2" xfId="17692"/>
    <cellStyle name="Normal 2 7 3 2 2 2 4 2 2" xfId="49229"/>
    <cellStyle name="Normal 2 7 3 2 2 2 4 3" xfId="28851"/>
    <cellStyle name="Normal 2 7 3 2 2 2 4 4" xfId="39011"/>
    <cellStyle name="Normal 2 7 3 2 2 2 5" xfId="9064"/>
    <cellStyle name="Normal 2 7 3 2 2 2 5 2" xfId="19297"/>
    <cellStyle name="Normal 2 7 3 2 2 2 5 2 2" xfId="50834"/>
    <cellStyle name="Normal 2 7 3 2 2 2 5 3" xfId="32179"/>
    <cellStyle name="Normal 2 7 3 2 2 2 5 4" xfId="40616"/>
    <cellStyle name="Normal 2 7 3 2 2 2 6" xfId="11841"/>
    <cellStyle name="Normal 2 7 3 2 2 2 6 2" xfId="22069"/>
    <cellStyle name="Normal 2 7 3 2 2 2 6 2 2" xfId="53606"/>
    <cellStyle name="Normal 2 7 3 2 2 2 6 3" xfId="43388"/>
    <cellStyle name="Normal 2 7 3 2 2 2 7" xfId="14836"/>
    <cellStyle name="Normal 2 7 3 2 2 2 7 2" xfId="46375"/>
    <cellStyle name="Normal 2 7 3 2 2 2 8" xfId="25519"/>
    <cellStyle name="Normal 2 7 3 2 2 2 9" xfId="36180"/>
    <cellStyle name="Normal 2 7 3 2 2 3" xfId="4812"/>
    <cellStyle name="Normal 2 7 3 2 2 3 2" xfId="7870"/>
    <cellStyle name="Normal 2 7 3 2 2 3 2 2" xfId="18108"/>
    <cellStyle name="Normal 2 7 3 2 2 3 2 2 2" xfId="30931"/>
    <cellStyle name="Normal 2 7 3 2 2 3 2 2 3" xfId="49645"/>
    <cellStyle name="Normal 2 7 3 2 2 3 2 3" xfId="24636"/>
    <cellStyle name="Normal 2 7 3 2 2 3 2 3 2" xfId="34259"/>
    <cellStyle name="Normal 2 7 3 2 2 3 2 3 3" xfId="56163"/>
    <cellStyle name="Normal 2 7 3 2 2 3 2 4" xfId="27599"/>
    <cellStyle name="Normal 2 7 3 2 2 3 2 5" xfId="39427"/>
    <cellStyle name="Normal 2 7 3 2 2 3 3" xfId="9526"/>
    <cellStyle name="Normal 2 7 3 2 2 3 3 2" xfId="19759"/>
    <cellStyle name="Normal 2 7 3 2 2 3 3 2 2" xfId="51296"/>
    <cellStyle name="Normal 2 7 3 2 2 3 3 3" xfId="29267"/>
    <cellStyle name="Normal 2 7 3 2 2 3 3 4" xfId="41078"/>
    <cellStyle name="Normal 2 7 3 2 2 3 4" xfId="12303"/>
    <cellStyle name="Normal 2 7 3 2 2 3 4 2" xfId="22531"/>
    <cellStyle name="Normal 2 7 3 2 2 3 4 2 2" xfId="54068"/>
    <cellStyle name="Normal 2 7 3 2 2 3 4 3" xfId="32595"/>
    <cellStyle name="Normal 2 7 3 2 2 3 4 4" xfId="43850"/>
    <cellStyle name="Normal 2 7 3 2 2 3 5" xfId="15306"/>
    <cellStyle name="Normal 2 7 3 2 2 3 5 2" xfId="46845"/>
    <cellStyle name="Normal 2 7 3 2 2 3 6" xfId="25935"/>
    <cellStyle name="Normal 2 7 3 2 2 3 7" xfId="36642"/>
    <cellStyle name="Normal 2 7 3 2 2 4" xfId="5740"/>
    <cellStyle name="Normal 2 7 3 2 2 4 2" xfId="10450"/>
    <cellStyle name="Normal 2 7 3 2 2 4 2 2" xfId="20683"/>
    <cellStyle name="Normal 2 7 3 2 2 4 2 2 2" xfId="52220"/>
    <cellStyle name="Normal 2 7 3 2 2 4 2 3" xfId="30099"/>
    <cellStyle name="Normal 2 7 3 2 2 4 2 4" xfId="42002"/>
    <cellStyle name="Normal 2 7 3 2 2 4 3" xfId="13227"/>
    <cellStyle name="Normal 2 7 3 2 2 4 3 2" xfId="23455"/>
    <cellStyle name="Normal 2 7 3 2 2 4 3 2 2" xfId="54992"/>
    <cellStyle name="Normal 2 7 3 2 2 4 3 3" xfId="33427"/>
    <cellStyle name="Normal 2 7 3 2 2 4 3 4" xfId="44774"/>
    <cellStyle name="Normal 2 7 3 2 2 4 4" xfId="16231"/>
    <cellStyle name="Normal 2 7 3 2 2 4 4 2" xfId="47770"/>
    <cellStyle name="Normal 2 7 3 2 2 4 5" xfId="26767"/>
    <cellStyle name="Normal 2 7 3 2 2 4 6" xfId="37566"/>
    <cellStyle name="Normal 2 7 3 2 2 5" xfId="6925"/>
    <cellStyle name="Normal 2 7 3 2 2 5 2" xfId="17271"/>
    <cellStyle name="Normal 2 7 3 2 2 5 2 2" xfId="48808"/>
    <cellStyle name="Normal 2 7 3 2 2 5 3" xfId="28433"/>
    <cellStyle name="Normal 2 7 3 2 2 5 4" xfId="38595"/>
    <cellStyle name="Normal 2 7 3 2 2 6" xfId="8599"/>
    <cellStyle name="Normal 2 7 3 2 2 6 2" xfId="18835"/>
    <cellStyle name="Normal 2 7 3 2 2 6 2 2" xfId="50372"/>
    <cellStyle name="Normal 2 7 3 2 2 6 3" xfId="31763"/>
    <cellStyle name="Normal 2 7 3 2 2 6 4" xfId="40154"/>
    <cellStyle name="Normal 2 7 3 2 2 7" xfId="11379"/>
    <cellStyle name="Normal 2 7 3 2 2 7 2" xfId="21607"/>
    <cellStyle name="Normal 2 7 3 2 2 7 2 2" xfId="53144"/>
    <cellStyle name="Normal 2 7 3 2 2 7 3" xfId="42926"/>
    <cellStyle name="Normal 2 7 3 2 2 8" xfId="14250"/>
    <cellStyle name="Normal 2 7 3 2 2 8 2" xfId="45793"/>
    <cellStyle name="Normal 2 7 3 2 2 9" xfId="25103"/>
    <cellStyle name="Normal 2 7 3 2 3" xfId="4263"/>
    <cellStyle name="Normal 2 7 3 2 3 2" xfId="5275"/>
    <cellStyle name="Normal 2 7 3 2 3 2 2" xfId="8078"/>
    <cellStyle name="Normal 2 7 3 2 3 2 2 2" xfId="18316"/>
    <cellStyle name="Normal 2 7 3 2 3 2 2 2 2" xfId="31139"/>
    <cellStyle name="Normal 2 7 3 2 3 2 2 2 3" xfId="49853"/>
    <cellStyle name="Normal 2 7 3 2 3 2 2 3" xfId="24254"/>
    <cellStyle name="Normal 2 7 3 2 3 2 2 3 2" xfId="34467"/>
    <cellStyle name="Normal 2 7 3 2 3 2 2 3 3" xfId="55790"/>
    <cellStyle name="Normal 2 7 3 2 3 2 2 4" xfId="27807"/>
    <cellStyle name="Normal 2 7 3 2 3 2 2 5" xfId="39635"/>
    <cellStyle name="Normal 2 7 3 2 3 2 3" xfId="9987"/>
    <cellStyle name="Normal 2 7 3 2 3 2 3 2" xfId="20220"/>
    <cellStyle name="Normal 2 7 3 2 3 2 3 2 2" xfId="51757"/>
    <cellStyle name="Normal 2 7 3 2 3 2 3 3" xfId="29475"/>
    <cellStyle name="Normal 2 7 3 2 3 2 3 4" xfId="41539"/>
    <cellStyle name="Normal 2 7 3 2 3 2 4" xfId="12764"/>
    <cellStyle name="Normal 2 7 3 2 3 2 4 2" xfId="22992"/>
    <cellStyle name="Normal 2 7 3 2 3 2 4 2 2" xfId="54529"/>
    <cellStyle name="Normal 2 7 3 2 3 2 4 3" xfId="32803"/>
    <cellStyle name="Normal 2 7 3 2 3 2 4 4" xfId="44311"/>
    <cellStyle name="Normal 2 7 3 2 3 2 5" xfId="15768"/>
    <cellStyle name="Normal 2 7 3 2 3 2 5 2" xfId="47307"/>
    <cellStyle name="Normal 2 7 3 2 3 2 6" xfId="26143"/>
    <cellStyle name="Normal 2 7 3 2 3 2 7" xfId="37103"/>
    <cellStyle name="Normal 2 7 3 2 3 3" xfId="6203"/>
    <cellStyle name="Normal 2 7 3 2 3 3 2" xfId="10911"/>
    <cellStyle name="Normal 2 7 3 2 3 3 2 2" xfId="21144"/>
    <cellStyle name="Normal 2 7 3 2 3 3 2 2 2" xfId="52681"/>
    <cellStyle name="Normal 2 7 3 2 3 3 2 3" xfId="30307"/>
    <cellStyle name="Normal 2 7 3 2 3 3 2 4" xfId="42463"/>
    <cellStyle name="Normal 2 7 3 2 3 3 3" xfId="13688"/>
    <cellStyle name="Normal 2 7 3 2 3 3 3 2" xfId="23916"/>
    <cellStyle name="Normal 2 7 3 2 3 3 3 2 2" xfId="55453"/>
    <cellStyle name="Normal 2 7 3 2 3 3 3 3" xfId="33635"/>
    <cellStyle name="Normal 2 7 3 2 3 3 3 4" xfId="45235"/>
    <cellStyle name="Normal 2 7 3 2 3 3 4" xfId="16692"/>
    <cellStyle name="Normal 2 7 3 2 3 3 4 2" xfId="48231"/>
    <cellStyle name="Normal 2 7 3 2 3 3 5" xfId="26975"/>
    <cellStyle name="Normal 2 7 3 2 3 3 6" xfId="38027"/>
    <cellStyle name="Normal 2 7 3 2 3 4" xfId="7230"/>
    <cellStyle name="Normal 2 7 3 2 3 4 2" xfId="17484"/>
    <cellStyle name="Normal 2 7 3 2 3 4 2 2" xfId="49021"/>
    <cellStyle name="Normal 2 7 3 2 3 4 3" xfId="28643"/>
    <cellStyle name="Normal 2 7 3 2 3 4 4" xfId="38803"/>
    <cellStyle name="Normal 2 7 3 2 3 5" xfId="9063"/>
    <cellStyle name="Normal 2 7 3 2 3 5 2" xfId="19296"/>
    <cellStyle name="Normal 2 7 3 2 3 5 2 2" xfId="50833"/>
    <cellStyle name="Normal 2 7 3 2 3 5 3" xfId="31971"/>
    <cellStyle name="Normal 2 7 3 2 3 5 4" xfId="40615"/>
    <cellStyle name="Normal 2 7 3 2 3 6" xfId="11840"/>
    <cellStyle name="Normal 2 7 3 2 3 6 2" xfId="22068"/>
    <cellStyle name="Normal 2 7 3 2 3 6 2 2" xfId="53605"/>
    <cellStyle name="Normal 2 7 3 2 3 6 3" xfId="43387"/>
    <cellStyle name="Normal 2 7 3 2 3 7" xfId="14835"/>
    <cellStyle name="Normal 2 7 3 2 3 7 2" xfId="46374"/>
    <cellStyle name="Normal 2 7 3 2 3 8" xfId="25311"/>
    <cellStyle name="Normal 2 7 3 2 3 9" xfId="36179"/>
    <cellStyle name="Normal 2 7 3 2 4" xfId="4811"/>
    <cellStyle name="Normal 2 7 3 2 4 2" xfId="7660"/>
    <cellStyle name="Normal 2 7 3 2 4 2 2" xfId="17900"/>
    <cellStyle name="Normal 2 7 3 2 4 2 2 2" xfId="30723"/>
    <cellStyle name="Normal 2 7 3 2 4 2 2 3" xfId="49437"/>
    <cellStyle name="Normal 2 7 3 2 4 2 3" xfId="14610"/>
    <cellStyle name="Normal 2 7 3 2 4 2 3 2" xfId="34051"/>
    <cellStyle name="Normal 2 7 3 2 4 2 3 3" xfId="46149"/>
    <cellStyle name="Normal 2 7 3 2 4 2 4" xfId="27391"/>
    <cellStyle name="Normal 2 7 3 2 4 2 5" xfId="39219"/>
    <cellStyle name="Normal 2 7 3 2 4 3" xfId="9525"/>
    <cellStyle name="Normal 2 7 3 2 4 3 2" xfId="19758"/>
    <cellStyle name="Normal 2 7 3 2 4 3 2 2" xfId="51295"/>
    <cellStyle name="Normal 2 7 3 2 4 3 3" xfId="29059"/>
    <cellStyle name="Normal 2 7 3 2 4 3 4" xfId="41077"/>
    <cellStyle name="Normal 2 7 3 2 4 4" xfId="12302"/>
    <cellStyle name="Normal 2 7 3 2 4 4 2" xfId="22530"/>
    <cellStyle name="Normal 2 7 3 2 4 4 2 2" xfId="54067"/>
    <cellStyle name="Normal 2 7 3 2 4 4 3" xfId="32387"/>
    <cellStyle name="Normal 2 7 3 2 4 4 4" xfId="43849"/>
    <cellStyle name="Normal 2 7 3 2 4 5" xfId="15305"/>
    <cellStyle name="Normal 2 7 3 2 4 5 2" xfId="46844"/>
    <cellStyle name="Normal 2 7 3 2 4 6" xfId="25727"/>
    <cellStyle name="Normal 2 7 3 2 4 7" xfId="36641"/>
    <cellStyle name="Normal 2 7 3 2 5" xfId="5739"/>
    <cellStyle name="Normal 2 7 3 2 5 2" xfId="10449"/>
    <cellStyle name="Normal 2 7 3 2 5 2 2" xfId="20682"/>
    <cellStyle name="Normal 2 7 3 2 5 2 2 2" xfId="52219"/>
    <cellStyle name="Normal 2 7 3 2 5 2 3" xfId="29891"/>
    <cellStyle name="Normal 2 7 3 2 5 2 4" xfId="42001"/>
    <cellStyle name="Normal 2 7 3 2 5 3" xfId="13226"/>
    <cellStyle name="Normal 2 7 3 2 5 3 2" xfId="23454"/>
    <cellStyle name="Normal 2 7 3 2 5 3 2 2" xfId="54991"/>
    <cellStyle name="Normal 2 7 3 2 5 3 3" xfId="33219"/>
    <cellStyle name="Normal 2 7 3 2 5 3 4" xfId="44773"/>
    <cellStyle name="Normal 2 7 3 2 5 4" xfId="16230"/>
    <cellStyle name="Normal 2 7 3 2 5 4 2" xfId="47769"/>
    <cellStyle name="Normal 2 7 3 2 5 5" xfId="26559"/>
    <cellStyle name="Normal 2 7 3 2 5 6" xfId="37565"/>
    <cellStyle name="Normal 2 7 3 2 6" xfId="6598"/>
    <cellStyle name="Normal 2 7 3 2 6 2" xfId="17057"/>
    <cellStyle name="Normal 2 7 3 2 6 2 2" xfId="48595"/>
    <cellStyle name="Normal 2 7 3 2 6 3" xfId="28225"/>
    <cellStyle name="Normal 2 7 3 2 6 4" xfId="38387"/>
    <cellStyle name="Normal 2 7 3 2 7" xfId="8598"/>
    <cellStyle name="Normal 2 7 3 2 7 2" xfId="18834"/>
    <cellStyle name="Normal 2 7 3 2 7 2 2" xfId="50371"/>
    <cellStyle name="Normal 2 7 3 2 7 3" xfId="31555"/>
    <cellStyle name="Normal 2 7 3 2 7 4" xfId="40153"/>
    <cellStyle name="Normal 2 7 3 2 8" xfId="11378"/>
    <cellStyle name="Normal 2 7 3 2 8 2" xfId="21606"/>
    <cellStyle name="Normal 2 7 3 2 8 2 2" xfId="53143"/>
    <cellStyle name="Normal 2 7 3 2 8 3" xfId="42925"/>
    <cellStyle name="Normal 2 7 3 2 9" xfId="14249"/>
    <cellStyle name="Normal 2 7 3 2 9 2" xfId="45792"/>
    <cellStyle name="Normal 2 7 3 3" xfId="1603"/>
    <cellStyle name="Normal 2 7 3 3 10" xfId="35719"/>
    <cellStyle name="Normal 2 7 3 3 2" xfId="4265"/>
    <cellStyle name="Normal 2 7 3 3 2 2" xfId="5277"/>
    <cellStyle name="Normal 2 7 3 3 2 2 2" xfId="8285"/>
    <cellStyle name="Normal 2 7 3 3 2 2 2 2" xfId="18523"/>
    <cellStyle name="Normal 2 7 3 3 2 2 2 2 2" xfId="31346"/>
    <cellStyle name="Normal 2 7 3 3 2 2 2 2 3" xfId="50060"/>
    <cellStyle name="Normal 2 7 3 3 2 2 2 3" xfId="24605"/>
    <cellStyle name="Normal 2 7 3 3 2 2 2 3 2" xfId="34674"/>
    <cellStyle name="Normal 2 7 3 3 2 2 2 3 3" xfId="56132"/>
    <cellStyle name="Normal 2 7 3 3 2 2 2 4" xfId="28014"/>
    <cellStyle name="Normal 2 7 3 3 2 2 2 5" xfId="39842"/>
    <cellStyle name="Normal 2 7 3 3 2 2 3" xfId="9989"/>
    <cellStyle name="Normal 2 7 3 3 2 2 3 2" xfId="20222"/>
    <cellStyle name="Normal 2 7 3 3 2 2 3 2 2" xfId="51759"/>
    <cellStyle name="Normal 2 7 3 3 2 2 3 3" xfId="29682"/>
    <cellStyle name="Normal 2 7 3 3 2 2 3 4" xfId="41541"/>
    <cellStyle name="Normal 2 7 3 3 2 2 4" xfId="12766"/>
    <cellStyle name="Normal 2 7 3 3 2 2 4 2" xfId="22994"/>
    <cellStyle name="Normal 2 7 3 3 2 2 4 2 2" xfId="54531"/>
    <cellStyle name="Normal 2 7 3 3 2 2 4 3" xfId="33010"/>
    <cellStyle name="Normal 2 7 3 3 2 2 4 4" xfId="44313"/>
    <cellStyle name="Normal 2 7 3 3 2 2 5" xfId="15770"/>
    <cellStyle name="Normal 2 7 3 3 2 2 5 2" xfId="47309"/>
    <cellStyle name="Normal 2 7 3 3 2 2 6" xfId="26350"/>
    <cellStyle name="Normal 2 7 3 3 2 2 7" xfId="37105"/>
    <cellStyle name="Normal 2 7 3 3 2 3" xfId="6205"/>
    <cellStyle name="Normal 2 7 3 3 2 3 2" xfId="10913"/>
    <cellStyle name="Normal 2 7 3 3 2 3 2 2" xfId="21146"/>
    <cellStyle name="Normal 2 7 3 3 2 3 2 2 2" xfId="52683"/>
    <cellStyle name="Normal 2 7 3 3 2 3 2 3" xfId="30514"/>
    <cellStyle name="Normal 2 7 3 3 2 3 2 4" xfId="42465"/>
    <cellStyle name="Normal 2 7 3 3 2 3 3" xfId="13690"/>
    <cellStyle name="Normal 2 7 3 3 2 3 3 2" xfId="23918"/>
    <cellStyle name="Normal 2 7 3 3 2 3 3 2 2" xfId="55455"/>
    <cellStyle name="Normal 2 7 3 3 2 3 3 3" xfId="33842"/>
    <cellStyle name="Normal 2 7 3 3 2 3 3 4" xfId="45237"/>
    <cellStyle name="Normal 2 7 3 3 2 3 4" xfId="16694"/>
    <cellStyle name="Normal 2 7 3 3 2 3 4 2" xfId="48233"/>
    <cellStyle name="Normal 2 7 3 3 2 3 5" xfId="27182"/>
    <cellStyle name="Normal 2 7 3 3 2 3 6" xfId="38029"/>
    <cellStyle name="Normal 2 7 3 3 2 4" xfId="7446"/>
    <cellStyle name="Normal 2 7 3 3 2 4 2" xfId="17691"/>
    <cellStyle name="Normal 2 7 3 3 2 4 2 2" xfId="49228"/>
    <cellStyle name="Normal 2 7 3 3 2 4 3" xfId="28850"/>
    <cellStyle name="Normal 2 7 3 3 2 4 4" xfId="39010"/>
    <cellStyle name="Normal 2 7 3 3 2 5" xfId="9065"/>
    <cellStyle name="Normal 2 7 3 3 2 5 2" xfId="19298"/>
    <cellStyle name="Normal 2 7 3 3 2 5 2 2" xfId="50835"/>
    <cellStyle name="Normal 2 7 3 3 2 5 3" xfId="32178"/>
    <cellStyle name="Normal 2 7 3 3 2 5 4" xfId="40617"/>
    <cellStyle name="Normal 2 7 3 3 2 6" xfId="11842"/>
    <cellStyle name="Normal 2 7 3 3 2 6 2" xfId="22070"/>
    <cellStyle name="Normal 2 7 3 3 2 6 2 2" xfId="53607"/>
    <cellStyle name="Normal 2 7 3 3 2 6 3" xfId="43389"/>
    <cellStyle name="Normal 2 7 3 3 2 7" xfId="14837"/>
    <cellStyle name="Normal 2 7 3 3 2 7 2" xfId="46376"/>
    <cellStyle name="Normal 2 7 3 3 2 8" xfId="25518"/>
    <cellStyle name="Normal 2 7 3 3 2 9" xfId="36181"/>
    <cellStyle name="Normal 2 7 3 3 3" xfId="4813"/>
    <cellStyle name="Normal 2 7 3 3 3 2" xfId="7869"/>
    <cellStyle name="Normal 2 7 3 3 3 2 2" xfId="18107"/>
    <cellStyle name="Normal 2 7 3 3 3 2 2 2" xfId="30930"/>
    <cellStyle name="Normal 2 7 3 3 3 2 2 3" xfId="49644"/>
    <cellStyle name="Normal 2 7 3 3 3 2 3" xfId="24229"/>
    <cellStyle name="Normal 2 7 3 3 3 2 3 2" xfId="34258"/>
    <cellStyle name="Normal 2 7 3 3 3 2 3 3" xfId="55765"/>
    <cellStyle name="Normal 2 7 3 3 3 2 4" xfId="27598"/>
    <cellStyle name="Normal 2 7 3 3 3 2 5" xfId="39426"/>
    <cellStyle name="Normal 2 7 3 3 3 3" xfId="9527"/>
    <cellStyle name="Normal 2 7 3 3 3 3 2" xfId="19760"/>
    <cellStyle name="Normal 2 7 3 3 3 3 2 2" xfId="51297"/>
    <cellStyle name="Normal 2 7 3 3 3 3 3" xfId="29266"/>
    <cellStyle name="Normal 2 7 3 3 3 3 4" xfId="41079"/>
    <cellStyle name="Normal 2 7 3 3 3 4" xfId="12304"/>
    <cellStyle name="Normal 2 7 3 3 3 4 2" xfId="22532"/>
    <cellStyle name="Normal 2 7 3 3 3 4 2 2" xfId="54069"/>
    <cellStyle name="Normal 2 7 3 3 3 4 3" xfId="32594"/>
    <cellStyle name="Normal 2 7 3 3 3 4 4" xfId="43851"/>
    <cellStyle name="Normal 2 7 3 3 3 5" xfId="15307"/>
    <cellStyle name="Normal 2 7 3 3 3 5 2" xfId="46846"/>
    <cellStyle name="Normal 2 7 3 3 3 6" xfId="25934"/>
    <cellStyle name="Normal 2 7 3 3 3 7" xfId="36643"/>
    <cellStyle name="Normal 2 7 3 3 4" xfId="5741"/>
    <cellStyle name="Normal 2 7 3 3 4 2" xfId="10451"/>
    <cellStyle name="Normal 2 7 3 3 4 2 2" xfId="20684"/>
    <cellStyle name="Normal 2 7 3 3 4 2 2 2" xfId="52221"/>
    <cellStyle name="Normal 2 7 3 3 4 2 3" xfId="30098"/>
    <cellStyle name="Normal 2 7 3 3 4 2 4" xfId="42003"/>
    <cellStyle name="Normal 2 7 3 3 4 3" xfId="13228"/>
    <cellStyle name="Normal 2 7 3 3 4 3 2" xfId="23456"/>
    <cellStyle name="Normal 2 7 3 3 4 3 2 2" xfId="54993"/>
    <cellStyle name="Normal 2 7 3 3 4 3 3" xfId="33426"/>
    <cellStyle name="Normal 2 7 3 3 4 3 4" xfId="44775"/>
    <cellStyle name="Normal 2 7 3 3 4 4" xfId="16232"/>
    <cellStyle name="Normal 2 7 3 3 4 4 2" xfId="47771"/>
    <cellStyle name="Normal 2 7 3 3 4 5" xfId="26766"/>
    <cellStyle name="Normal 2 7 3 3 4 6" xfId="37567"/>
    <cellStyle name="Normal 2 7 3 3 5" xfId="6924"/>
    <cellStyle name="Normal 2 7 3 3 5 2" xfId="17270"/>
    <cellStyle name="Normal 2 7 3 3 5 2 2" xfId="48807"/>
    <cellStyle name="Normal 2 7 3 3 5 3" xfId="28432"/>
    <cellStyle name="Normal 2 7 3 3 5 4" xfId="38594"/>
    <cellStyle name="Normal 2 7 3 3 6" xfId="8600"/>
    <cellStyle name="Normal 2 7 3 3 6 2" xfId="18836"/>
    <cellStyle name="Normal 2 7 3 3 6 2 2" xfId="50373"/>
    <cellStyle name="Normal 2 7 3 3 6 3" xfId="31762"/>
    <cellStyle name="Normal 2 7 3 3 6 4" xfId="40155"/>
    <cellStyle name="Normal 2 7 3 3 7" xfId="11380"/>
    <cellStyle name="Normal 2 7 3 3 7 2" xfId="21608"/>
    <cellStyle name="Normal 2 7 3 3 7 2 2" xfId="53145"/>
    <cellStyle name="Normal 2 7 3 3 7 3" xfId="42927"/>
    <cellStyle name="Normal 2 7 3 3 8" xfId="14251"/>
    <cellStyle name="Normal 2 7 3 3 8 2" xfId="45794"/>
    <cellStyle name="Normal 2 7 3 3 9" xfId="25102"/>
    <cellStyle name="Normal 2 7 3 4" xfId="3254"/>
    <cellStyle name="Normal 2 7 3 4 10" xfId="35946"/>
    <cellStyle name="Normal 2 7 3 4 2" xfId="4572"/>
    <cellStyle name="Normal 2 7 3 4 2 2" xfId="5504"/>
    <cellStyle name="Normal 2 7 3 4 2 2 2" xfId="10216"/>
    <cellStyle name="Normal 2 7 3 4 2 2 2 2" xfId="20449"/>
    <cellStyle name="Normal 2 7 3 4 2 2 2 2 2" xfId="51986"/>
    <cellStyle name="Normal 2 7 3 4 2 2 2 3" xfId="31138"/>
    <cellStyle name="Normal 2 7 3 4 2 2 2 4" xfId="41768"/>
    <cellStyle name="Normal 2 7 3 4 2 2 3" xfId="12993"/>
    <cellStyle name="Normal 2 7 3 4 2 2 3 2" xfId="23221"/>
    <cellStyle name="Normal 2 7 3 4 2 2 3 2 2" xfId="54758"/>
    <cellStyle name="Normal 2 7 3 4 2 2 3 3" xfId="34466"/>
    <cellStyle name="Normal 2 7 3 4 2 2 3 4" xfId="44540"/>
    <cellStyle name="Normal 2 7 3 4 2 2 4" xfId="15997"/>
    <cellStyle name="Normal 2 7 3 4 2 2 4 2" xfId="47536"/>
    <cellStyle name="Normal 2 7 3 4 2 2 5" xfId="27806"/>
    <cellStyle name="Normal 2 7 3 4 2 2 6" xfId="37332"/>
    <cellStyle name="Normal 2 7 3 4 2 3" xfId="6432"/>
    <cellStyle name="Normal 2 7 3 4 2 3 2" xfId="11140"/>
    <cellStyle name="Normal 2 7 3 4 2 3 2 2" xfId="21373"/>
    <cellStyle name="Normal 2 7 3 4 2 3 2 2 2" xfId="52910"/>
    <cellStyle name="Normal 2 7 3 4 2 3 2 3" xfId="42692"/>
    <cellStyle name="Normal 2 7 3 4 2 3 3" xfId="13917"/>
    <cellStyle name="Normal 2 7 3 4 2 3 3 2" xfId="24145"/>
    <cellStyle name="Normal 2 7 3 4 2 3 3 2 2" xfId="55682"/>
    <cellStyle name="Normal 2 7 3 4 2 3 3 3" xfId="45464"/>
    <cellStyle name="Normal 2 7 3 4 2 3 4" xfId="16921"/>
    <cellStyle name="Normal 2 7 3 4 2 3 4 2" xfId="48460"/>
    <cellStyle name="Normal 2 7 3 4 2 3 5" xfId="29474"/>
    <cellStyle name="Normal 2 7 3 4 2 3 6" xfId="38256"/>
    <cellStyle name="Normal 2 7 3 4 2 4" xfId="8077"/>
    <cellStyle name="Normal 2 7 3 4 2 4 2" xfId="18315"/>
    <cellStyle name="Normal 2 7 3 4 2 4 2 2" xfId="49852"/>
    <cellStyle name="Normal 2 7 3 4 2 4 3" xfId="32802"/>
    <cellStyle name="Normal 2 7 3 4 2 4 4" xfId="39634"/>
    <cellStyle name="Normal 2 7 3 4 2 5" xfId="9292"/>
    <cellStyle name="Normal 2 7 3 4 2 5 2" xfId="19525"/>
    <cellStyle name="Normal 2 7 3 4 2 5 2 2" xfId="51062"/>
    <cellStyle name="Normal 2 7 3 4 2 5 3" xfId="40844"/>
    <cellStyle name="Normal 2 7 3 4 2 6" xfId="12069"/>
    <cellStyle name="Normal 2 7 3 4 2 6 2" xfId="22297"/>
    <cellStyle name="Normal 2 7 3 4 2 6 2 2" xfId="53834"/>
    <cellStyle name="Normal 2 7 3 4 2 6 3" xfId="43616"/>
    <cellStyle name="Normal 2 7 3 4 2 7" xfId="15071"/>
    <cellStyle name="Normal 2 7 3 4 2 7 2" xfId="46610"/>
    <cellStyle name="Normal 2 7 3 4 2 8" xfId="26142"/>
    <cellStyle name="Normal 2 7 3 4 2 9" xfId="36408"/>
    <cellStyle name="Normal 2 7 3 4 3" xfId="5041"/>
    <cellStyle name="Normal 2 7 3 4 3 2" xfId="9754"/>
    <cellStyle name="Normal 2 7 3 4 3 2 2" xfId="19987"/>
    <cellStyle name="Normal 2 7 3 4 3 2 2 2" xfId="51524"/>
    <cellStyle name="Normal 2 7 3 4 3 2 3" xfId="30306"/>
    <cellStyle name="Normal 2 7 3 4 3 2 4" xfId="41306"/>
    <cellStyle name="Normal 2 7 3 4 3 3" xfId="12531"/>
    <cellStyle name="Normal 2 7 3 4 3 3 2" xfId="22759"/>
    <cellStyle name="Normal 2 7 3 4 3 3 2 2" xfId="54296"/>
    <cellStyle name="Normal 2 7 3 4 3 3 3" xfId="33634"/>
    <cellStyle name="Normal 2 7 3 4 3 3 4" xfId="44078"/>
    <cellStyle name="Normal 2 7 3 4 3 4" xfId="15535"/>
    <cellStyle name="Normal 2 7 3 4 3 4 2" xfId="47074"/>
    <cellStyle name="Normal 2 7 3 4 3 5" xfId="26974"/>
    <cellStyle name="Normal 2 7 3 4 3 6" xfId="36870"/>
    <cellStyle name="Normal 2 7 3 4 4" xfId="5970"/>
    <cellStyle name="Normal 2 7 3 4 4 2" xfId="10678"/>
    <cellStyle name="Normal 2 7 3 4 4 2 2" xfId="20911"/>
    <cellStyle name="Normal 2 7 3 4 4 2 2 2" xfId="52448"/>
    <cellStyle name="Normal 2 7 3 4 4 2 3" xfId="42230"/>
    <cellStyle name="Normal 2 7 3 4 4 3" xfId="13455"/>
    <cellStyle name="Normal 2 7 3 4 4 3 2" xfId="23683"/>
    <cellStyle name="Normal 2 7 3 4 4 3 2 2" xfId="55220"/>
    <cellStyle name="Normal 2 7 3 4 4 3 3" xfId="45002"/>
    <cellStyle name="Normal 2 7 3 4 4 4" xfId="16459"/>
    <cellStyle name="Normal 2 7 3 4 4 4 2" xfId="47998"/>
    <cellStyle name="Normal 2 7 3 4 4 5" xfId="28642"/>
    <cellStyle name="Normal 2 7 3 4 4 6" xfId="37794"/>
    <cellStyle name="Normal 2 7 3 4 5" xfId="7229"/>
    <cellStyle name="Normal 2 7 3 4 5 2" xfId="17483"/>
    <cellStyle name="Normal 2 7 3 4 5 2 2" xfId="49020"/>
    <cellStyle name="Normal 2 7 3 4 5 3" xfId="31970"/>
    <cellStyle name="Normal 2 7 3 4 5 4" xfId="38802"/>
    <cellStyle name="Normal 2 7 3 4 6" xfId="8829"/>
    <cellStyle name="Normal 2 7 3 4 6 2" xfId="19063"/>
    <cellStyle name="Normal 2 7 3 4 6 2 2" xfId="50600"/>
    <cellStyle name="Normal 2 7 3 4 6 3" xfId="40382"/>
    <cellStyle name="Normal 2 7 3 4 7" xfId="11607"/>
    <cellStyle name="Normal 2 7 3 4 7 2" xfId="21835"/>
    <cellStyle name="Normal 2 7 3 4 7 2 2" xfId="53372"/>
    <cellStyle name="Normal 2 7 3 4 7 3" xfId="43154"/>
    <cellStyle name="Normal 2 7 3 4 8" xfId="14564"/>
    <cellStyle name="Normal 2 7 3 4 8 2" xfId="46103"/>
    <cellStyle name="Normal 2 7 3 4 9" xfId="25310"/>
    <cellStyle name="Normal 2 7 3 5" xfId="4262"/>
    <cellStyle name="Normal 2 7 3 5 2" xfId="5274"/>
    <cellStyle name="Normal 2 7 3 5 2 2" xfId="9986"/>
    <cellStyle name="Normal 2 7 3 5 2 2 2" xfId="20219"/>
    <cellStyle name="Normal 2 7 3 5 2 2 2 2" xfId="51756"/>
    <cellStyle name="Normal 2 7 3 5 2 2 3" xfId="30722"/>
    <cellStyle name="Normal 2 7 3 5 2 2 4" xfId="41538"/>
    <cellStyle name="Normal 2 7 3 5 2 3" xfId="12763"/>
    <cellStyle name="Normal 2 7 3 5 2 3 2" xfId="22991"/>
    <cellStyle name="Normal 2 7 3 5 2 3 2 2" xfId="54528"/>
    <cellStyle name="Normal 2 7 3 5 2 3 3" xfId="34050"/>
    <cellStyle name="Normal 2 7 3 5 2 3 4" xfId="44310"/>
    <cellStyle name="Normal 2 7 3 5 2 4" xfId="15767"/>
    <cellStyle name="Normal 2 7 3 5 2 4 2" xfId="47306"/>
    <cellStyle name="Normal 2 7 3 5 2 5" xfId="27390"/>
    <cellStyle name="Normal 2 7 3 5 2 6" xfId="37102"/>
    <cellStyle name="Normal 2 7 3 5 3" xfId="6202"/>
    <cellStyle name="Normal 2 7 3 5 3 2" xfId="10910"/>
    <cellStyle name="Normal 2 7 3 5 3 2 2" xfId="21143"/>
    <cellStyle name="Normal 2 7 3 5 3 2 2 2" xfId="52680"/>
    <cellStyle name="Normal 2 7 3 5 3 2 3" xfId="42462"/>
    <cellStyle name="Normal 2 7 3 5 3 3" xfId="13687"/>
    <cellStyle name="Normal 2 7 3 5 3 3 2" xfId="23915"/>
    <cellStyle name="Normal 2 7 3 5 3 3 2 2" xfId="55452"/>
    <cellStyle name="Normal 2 7 3 5 3 3 3" xfId="45234"/>
    <cellStyle name="Normal 2 7 3 5 3 4" xfId="16691"/>
    <cellStyle name="Normal 2 7 3 5 3 4 2" xfId="48230"/>
    <cellStyle name="Normal 2 7 3 5 3 5" xfId="29058"/>
    <cellStyle name="Normal 2 7 3 5 3 6" xfId="38026"/>
    <cellStyle name="Normal 2 7 3 5 4" xfId="7659"/>
    <cellStyle name="Normal 2 7 3 5 4 2" xfId="17899"/>
    <cellStyle name="Normal 2 7 3 5 4 2 2" xfId="49436"/>
    <cellStyle name="Normal 2 7 3 5 4 3" xfId="32386"/>
    <cellStyle name="Normal 2 7 3 5 4 4" xfId="39218"/>
    <cellStyle name="Normal 2 7 3 5 5" xfId="9062"/>
    <cellStyle name="Normal 2 7 3 5 5 2" xfId="19295"/>
    <cellStyle name="Normal 2 7 3 5 5 2 2" xfId="50832"/>
    <cellStyle name="Normal 2 7 3 5 5 3" xfId="40614"/>
    <cellStyle name="Normal 2 7 3 5 6" xfId="11839"/>
    <cellStyle name="Normal 2 7 3 5 6 2" xfId="22067"/>
    <cellStyle name="Normal 2 7 3 5 6 2 2" xfId="53604"/>
    <cellStyle name="Normal 2 7 3 5 6 3" xfId="43386"/>
    <cellStyle name="Normal 2 7 3 5 7" xfId="14834"/>
    <cellStyle name="Normal 2 7 3 5 7 2" xfId="46373"/>
    <cellStyle name="Normal 2 7 3 5 8" xfId="25726"/>
    <cellStyle name="Normal 2 7 3 5 9" xfId="36178"/>
    <cellStyle name="Normal 2 7 3 6" xfId="4810"/>
    <cellStyle name="Normal 2 7 3 6 2" xfId="9524"/>
    <cellStyle name="Normal 2 7 3 6 2 2" xfId="19757"/>
    <cellStyle name="Normal 2 7 3 6 2 2 2" xfId="51294"/>
    <cellStyle name="Normal 2 7 3 6 2 3" xfId="29890"/>
    <cellStyle name="Normal 2 7 3 6 2 4" xfId="41076"/>
    <cellStyle name="Normal 2 7 3 6 3" xfId="12301"/>
    <cellStyle name="Normal 2 7 3 6 3 2" xfId="22529"/>
    <cellStyle name="Normal 2 7 3 6 3 2 2" xfId="54066"/>
    <cellStyle name="Normal 2 7 3 6 3 3" xfId="33218"/>
    <cellStyle name="Normal 2 7 3 6 3 4" xfId="43848"/>
    <cellStyle name="Normal 2 7 3 6 4" xfId="15304"/>
    <cellStyle name="Normal 2 7 3 6 4 2" xfId="46843"/>
    <cellStyle name="Normal 2 7 3 6 5" xfId="26558"/>
    <cellStyle name="Normal 2 7 3 6 6" xfId="36640"/>
    <cellStyle name="Normal 2 7 3 7" xfId="5738"/>
    <cellStyle name="Normal 2 7 3 7 2" xfId="10448"/>
    <cellStyle name="Normal 2 7 3 7 2 2" xfId="20681"/>
    <cellStyle name="Normal 2 7 3 7 2 2 2" xfId="52218"/>
    <cellStyle name="Normal 2 7 3 7 2 3" xfId="42000"/>
    <cellStyle name="Normal 2 7 3 7 3" xfId="13225"/>
    <cellStyle name="Normal 2 7 3 7 3 2" xfId="23453"/>
    <cellStyle name="Normal 2 7 3 7 3 2 2" xfId="54990"/>
    <cellStyle name="Normal 2 7 3 7 3 3" xfId="44772"/>
    <cellStyle name="Normal 2 7 3 7 4" xfId="16229"/>
    <cellStyle name="Normal 2 7 3 7 4 2" xfId="47768"/>
    <cellStyle name="Normal 2 7 3 7 5" xfId="28224"/>
    <cellStyle name="Normal 2 7 3 7 6" xfId="37564"/>
    <cellStyle name="Normal 2 7 3 8" xfId="6597"/>
    <cellStyle name="Normal 2 7 3 8 2" xfId="17056"/>
    <cellStyle name="Normal 2 7 3 8 2 2" xfId="48594"/>
    <cellStyle name="Normal 2 7 3 8 3" xfId="31554"/>
    <cellStyle name="Normal 2 7 3 8 4" xfId="38386"/>
    <cellStyle name="Normal 2 7 3 9" xfId="8597"/>
    <cellStyle name="Normal 2 7 3 9 2" xfId="18833"/>
    <cellStyle name="Normal 2 7 3 9 2 2" xfId="50370"/>
    <cellStyle name="Normal 2 7 3 9 3" xfId="40152"/>
    <cellStyle name="Normal 2 7 4" xfId="1604"/>
    <cellStyle name="Normal 2 7 4 2" xfId="4266"/>
    <cellStyle name="Normal 2 7 5" xfId="1605"/>
    <cellStyle name="Normal 2 7 5 10" xfId="24895"/>
    <cellStyle name="Normal 2 7 5 11" xfId="35720"/>
    <cellStyle name="Normal 2 7 5 2" xfId="1606"/>
    <cellStyle name="Normal 2 7 5 2 10" xfId="35721"/>
    <cellStyle name="Normal 2 7 5 2 2" xfId="4268"/>
    <cellStyle name="Normal 2 7 5 2 2 2" xfId="5279"/>
    <cellStyle name="Normal 2 7 5 2 2 2 2" xfId="8287"/>
    <cellStyle name="Normal 2 7 5 2 2 2 2 2" xfId="18525"/>
    <cellStyle name="Normal 2 7 5 2 2 2 2 2 2" xfId="31348"/>
    <cellStyle name="Normal 2 7 5 2 2 2 2 2 3" xfId="50062"/>
    <cellStyle name="Normal 2 7 5 2 2 2 2 3" xfId="14476"/>
    <cellStyle name="Normal 2 7 5 2 2 2 2 3 2" xfId="34676"/>
    <cellStyle name="Normal 2 7 5 2 2 2 2 3 3" xfId="46019"/>
    <cellStyle name="Normal 2 7 5 2 2 2 2 4" xfId="28016"/>
    <cellStyle name="Normal 2 7 5 2 2 2 2 5" xfId="39844"/>
    <cellStyle name="Normal 2 7 5 2 2 2 3" xfId="9991"/>
    <cellStyle name="Normal 2 7 5 2 2 2 3 2" xfId="20224"/>
    <cellStyle name="Normal 2 7 5 2 2 2 3 2 2" xfId="51761"/>
    <cellStyle name="Normal 2 7 5 2 2 2 3 3" xfId="29684"/>
    <cellStyle name="Normal 2 7 5 2 2 2 3 4" xfId="41543"/>
    <cellStyle name="Normal 2 7 5 2 2 2 4" xfId="12768"/>
    <cellStyle name="Normal 2 7 5 2 2 2 4 2" xfId="22996"/>
    <cellStyle name="Normal 2 7 5 2 2 2 4 2 2" xfId="54533"/>
    <cellStyle name="Normal 2 7 5 2 2 2 4 3" xfId="33012"/>
    <cellStyle name="Normal 2 7 5 2 2 2 4 4" xfId="44315"/>
    <cellStyle name="Normal 2 7 5 2 2 2 5" xfId="15772"/>
    <cellStyle name="Normal 2 7 5 2 2 2 5 2" xfId="47311"/>
    <cellStyle name="Normal 2 7 5 2 2 2 6" xfId="26352"/>
    <cellStyle name="Normal 2 7 5 2 2 2 7" xfId="37107"/>
    <cellStyle name="Normal 2 7 5 2 2 3" xfId="6207"/>
    <cellStyle name="Normal 2 7 5 2 2 3 2" xfId="10915"/>
    <cellStyle name="Normal 2 7 5 2 2 3 2 2" xfId="21148"/>
    <cellStyle name="Normal 2 7 5 2 2 3 2 2 2" xfId="52685"/>
    <cellStyle name="Normal 2 7 5 2 2 3 2 3" xfId="30516"/>
    <cellStyle name="Normal 2 7 5 2 2 3 2 4" xfId="42467"/>
    <cellStyle name="Normal 2 7 5 2 2 3 3" xfId="13692"/>
    <cellStyle name="Normal 2 7 5 2 2 3 3 2" xfId="23920"/>
    <cellStyle name="Normal 2 7 5 2 2 3 3 2 2" xfId="55457"/>
    <cellStyle name="Normal 2 7 5 2 2 3 3 3" xfId="33844"/>
    <cellStyle name="Normal 2 7 5 2 2 3 3 4" xfId="45239"/>
    <cellStyle name="Normal 2 7 5 2 2 3 4" xfId="16696"/>
    <cellStyle name="Normal 2 7 5 2 2 3 4 2" xfId="48235"/>
    <cellStyle name="Normal 2 7 5 2 2 3 5" xfId="27184"/>
    <cellStyle name="Normal 2 7 5 2 2 3 6" xfId="38031"/>
    <cellStyle name="Normal 2 7 5 2 2 4" xfId="7448"/>
    <cellStyle name="Normal 2 7 5 2 2 4 2" xfId="17693"/>
    <cellStyle name="Normal 2 7 5 2 2 4 2 2" xfId="49230"/>
    <cellStyle name="Normal 2 7 5 2 2 4 3" xfId="28852"/>
    <cellStyle name="Normal 2 7 5 2 2 4 4" xfId="39012"/>
    <cellStyle name="Normal 2 7 5 2 2 5" xfId="9067"/>
    <cellStyle name="Normal 2 7 5 2 2 5 2" xfId="19300"/>
    <cellStyle name="Normal 2 7 5 2 2 5 2 2" xfId="50837"/>
    <cellStyle name="Normal 2 7 5 2 2 5 3" xfId="32180"/>
    <cellStyle name="Normal 2 7 5 2 2 5 4" xfId="40619"/>
    <cellStyle name="Normal 2 7 5 2 2 6" xfId="11844"/>
    <cellStyle name="Normal 2 7 5 2 2 6 2" xfId="22072"/>
    <cellStyle name="Normal 2 7 5 2 2 6 2 2" xfId="53609"/>
    <cellStyle name="Normal 2 7 5 2 2 6 3" xfId="43391"/>
    <cellStyle name="Normal 2 7 5 2 2 7" xfId="14840"/>
    <cellStyle name="Normal 2 7 5 2 2 7 2" xfId="46379"/>
    <cellStyle name="Normal 2 7 5 2 2 8" xfId="25520"/>
    <cellStyle name="Normal 2 7 5 2 2 9" xfId="36183"/>
    <cellStyle name="Normal 2 7 5 2 3" xfId="4815"/>
    <cellStyle name="Normal 2 7 5 2 3 2" xfId="7871"/>
    <cellStyle name="Normal 2 7 5 2 3 2 2" xfId="18109"/>
    <cellStyle name="Normal 2 7 5 2 3 2 2 2" xfId="30932"/>
    <cellStyle name="Normal 2 7 5 2 3 2 2 3" xfId="49646"/>
    <cellStyle name="Normal 2 7 5 2 3 2 3" xfId="14496"/>
    <cellStyle name="Normal 2 7 5 2 3 2 3 2" xfId="34260"/>
    <cellStyle name="Normal 2 7 5 2 3 2 3 3" xfId="46037"/>
    <cellStyle name="Normal 2 7 5 2 3 2 4" xfId="27600"/>
    <cellStyle name="Normal 2 7 5 2 3 2 5" xfId="39428"/>
    <cellStyle name="Normal 2 7 5 2 3 3" xfId="9529"/>
    <cellStyle name="Normal 2 7 5 2 3 3 2" xfId="19762"/>
    <cellStyle name="Normal 2 7 5 2 3 3 2 2" xfId="51299"/>
    <cellStyle name="Normal 2 7 5 2 3 3 3" xfId="29268"/>
    <cellStyle name="Normal 2 7 5 2 3 3 4" xfId="41081"/>
    <cellStyle name="Normal 2 7 5 2 3 4" xfId="12306"/>
    <cellStyle name="Normal 2 7 5 2 3 4 2" xfId="22534"/>
    <cellStyle name="Normal 2 7 5 2 3 4 2 2" xfId="54071"/>
    <cellStyle name="Normal 2 7 5 2 3 4 3" xfId="32596"/>
    <cellStyle name="Normal 2 7 5 2 3 4 4" xfId="43853"/>
    <cellStyle name="Normal 2 7 5 2 3 5" xfId="15309"/>
    <cellStyle name="Normal 2 7 5 2 3 5 2" xfId="46848"/>
    <cellStyle name="Normal 2 7 5 2 3 6" xfId="25936"/>
    <cellStyle name="Normal 2 7 5 2 3 7" xfId="36645"/>
    <cellStyle name="Normal 2 7 5 2 4" xfId="5743"/>
    <cellStyle name="Normal 2 7 5 2 4 2" xfId="10453"/>
    <cellStyle name="Normal 2 7 5 2 4 2 2" xfId="20686"/>
    <cellStyle name="Normal 2 7 5 2 4 2 2 2" xfId="52223"/>
    <cellStyle name="Normal 2 7 5 2 4 2 3" xfId="30100"/>
    <cellStyle name="Normal 2 7 5 2 4 2 4" xfId="42005"/>
    <cellStyle name="Normal 2 7 5 2 4 3" xfId="13230"/>
    <cellStyle name="Normal 2 7 5 2 4 3 2" xfId="23458"/>
    <cellStyle name="Normal 2 7 5 2 4 3 2 2" xfId="54995"/>
    <cellStyle name="Normal 2 7 5 2 4 3 3" xfId="33428"/>
    <cellStyle name="Normal 2 7 5 2 4 3 4" xfId="44777"/>
    <cellStyle name="Normal 2 7 5 2 4 4" xfId="16234"/>
    <cellStyle name="Normal 2 7 5 2 4 4 2" xfId="47773"/>
    <cellStyle name="Normal 2 7 5 2 4 5" xfId="26768"/>
    <cellStyle name="Normal 2 7 5 2 4 6" xfId="37569"/>
    <cellStyle name="Normal 2 7 5 2 5" xfId="6926"/>
    <cellStyle name="Normal 2 7 5 2 5 2" xfId="17272"/>
    <cellStyle name="Normal 2 7 5 2 5 2 2" xfId="48809"/>
    <cellStyle name="Normal 2 7 5 2 5 3" xfId="28434"/>
    <cellStyle name="Normal 2 7 5 2 5 4" xfId="38596"/>
    <cellStyle name="Normal 2 7 5 2 6" xfId="8602"/>
    <cellStyle name="Normal 2 7 5 2 6 2" xfId="18838"/>
    <cellStyle name="Normal 2 7 5 2 6 2 2" xfId="50375"/>
    <cellStyle name="Normal 2 7 5 2 6 3" xfId="31764"/>
    <cellStyle name="Normal 2 7 5 2 6 4" xfId="40157"/>
    <cellStyle name="Normal 2 7 5 2 7" xfId="11382"/>
    <cellStyle name="Normal 2 7 5 2 7 2" xfId="21610"/>
    <cellStyle name="Normal 2 7 5 2 7 2 2" xfId="53147"/>
    <cellStyle name="Normal 2 7 5 2 7 3" xfId="42929"/>
    <cellStyle name="Normal 2 7 5 2 8" xfId="14253"/>
    <cellStyle name="Normal 2 7 5 2 8 2" xfId="45796"/>
    <cellStyle name="Normal 2 7 5 2 9" xfId="25104"/>
    <cellStyle name="Normal 2 7 5 3" xfId="4267"/>
    <cellStyle name="Normal 2 7 5 3 2" xfId="5278"/>
    <cellStyle name="Normal 2 7 5 3 2 2" xfId="8079"/>
    <cellStyle name="Normal 2 7 5 3 2 2 2" xfId="18317"/>
    <cellStyle name="Normal 2 7 5 3 2 2 2 2" xfId="31140"/>
    <cellStyle name="Normal 2 7 5 3 2 2 2 3" xfId="49854"/>
    <cellStyle name="Normal 2 7 5 3 2 2 3" xfId="24480"/>
    <cellStyle name="Normal 2 7 5 3 2 2 3 2" xfId="34468"/>
    <cellStyle name="Normal 2 7 5 3 2 2 3 3" xfId="56012"/>
    <cellStyle name="Normal 2 7 5 3 2 2 4" xfId="27808"/>
    <cellStyle name="Normal 2 7 5 3 2 2 5" xfId="39636"/>
    <cellStyle name="Normal 2 7 5 3 2 3" xfId="9990"/>
    <cellStyle name="Normal 2 7 5 3 2 3 2" xfId="20223"/>
    <cellStyle name="Normal 2 7 5 3 2 3 2 2" xfId="51760"/>
    <cellStyle name="Normal 2 7 5 3 2 3 3" xfId="29476"/>
    <cellStyle name="Normal 2 7 5 3 2 3 4" xfId="41542"/>
    <cellStyle name="Normal 2 7 5 3 2 4" xfId="12767"/>
    <cellStyle name="Normal 2 7 5 3 2 4 2" xfId="22995"/>
    <cellStyle name="Normal 2 7 5 3 2 4 2 2" xfId="54532"/>
    <cellStyle name="Normal 2 7 5 3 2 4 3" xfId="32804"/>
    <cellStyle name="Normal 2 7 5 3 2 4 4" xfId="44314"/>
    <cellStyle name="Normal 2 7 5 3 2 5" xfId="15771"/>
    <cellStyle name="Normal 2 7 5 3 2 5 2" xfId="47310"/>
    <cellStyle name="Normal 2 7 5 3 2 6" xfId="26144"/>
    <cellStyle name="Normal 2 7 5 3 2 7" xfId="37106"/>
    <cellStyle name="Normal 2 7 5 3 3" xfId="6206"/>
    <cellStyle name="Normal 2 7 5 3 3 2" xfId="10914"/>
    <cellStyle name="Normal 2 7 5 3 3 2 2" xfId="21147"/>
    <cellStyle name="Normal 2 7 5 3 3 2 2 2" xfId="52684"/>
    <cellStyle name="Normal 2 7 5 3 3 2 3" xfId="30308"/>
    <cellStyle name="Normal 2 7 5 3 3 2 4" xfId="42466"/>
    <cellStyle name="Normal 2 7 5 3 3 3" xfId="13691"/>
    <cellStyle name="Normal 2 7 5 3 3 3 2" xfId="23919"/>
    <cellStyle name="Normal 2 7 5 3 3 3 2 2" xfId="55456"/>
    <cellStyle name="Normal 2 7 5 3 3 3 3" xfId="33636"/>
    <cellStyle name="Normal 2 7 5 3 3 3 4" xfId="45238"/>
    <cellStyle name="Normal 2 7 5 3 3 4" xfId="16695"/>
    <cellStyle name="Normal 2 7 5 3 3 4 2" xfId="48234"/>
    <cellStyle name="Normal 2 7 5 3 3 5" xfId="26976"/>
    <cellStyle name="Normal 2 7 5 3 3 6" xfId="38030"/>
    <cellStyle name="Normal 2 7 5 3 4" xfId="7231"/>
    <cellStyle name="Normal 2 7 5 3 4 2" xfId="17485"/>
    <cellStyle name="Normal 2 7 5 3 4 2 2" xfId="49022"/>
    <cellStyle name="Normal 2 7 5 3 4 3" xfId="28644"/>
    <cellStyle name="Normal 2 7 5 3 4 4" xfId="38804"/>
    <cellStyle name="Normal 2 7 5 3 5" xfId="9066"/>
    <cellStyle name="Normal 2 7 5 3 5 2" xfId="19299"/>
    <cellStyle name="Normal 2 7 5 3 5 2 2" xfId="50836"/>
    <cellStyle name="Normal 2 7 5 3 5 3" xfId="31972"/>
    <cellStyle name="Normal 2 7 5 3 5 4" xfId="40618"/>
    <cellStyle name="Normal 2 7 5 3 6" xfId="11843"/>
    <cellStyle name="Normal 2 7 5 3 6 2" xfId="22071"/>
    <cellStyle name="Normal 2 7 5 3 6 2 2" xfId="53608"/>
    <cellStyle name="Normal 2 7 5 3 6 3" xfId="43390"/>
    <cellStyle name="Normal 2 7 5 3 7" xfId="14839"/>
    <cellStyle name="Normal 2 7 5 3 7 2" xfId="46378"/>
    <cellStyle name="Normal 2 7 5 3 8" xfId="25312"/>
    <cellStyle name="Normal 2 7 5 3 9" xfId="36182"/>
    <cellStyle name="Normal 2 7 5 4" xfId="4814"/>
    <cellStyle name="Normal 2 7 5 4 2" xfId="7661"/>
    <cellStyle name="Normal 2 7 5 4 2 2" xfId="17901"/>
    <cellStyle name="Normal 2 7 5 4 2 2 2" xfId="30724"/>
    <cellStyle name="Normal 2 7 5 4 2 2 3" xfId="49438"/>
    <cellStyle name="Normal 2 7 5 4 2 3" xfId="24649"/>
    <cellStyle name="Normal 2 7 5 4 2 3 2" xfId="34052"/>
    <cellStyle name="Normal 2 7 5 4 2 3 3" xfId="56176"/>
    <cellStyle name="Normal 2 7 5 4 2 4" xfId="27392"/>
    <cellStyle name="Normal 2 7 5 4 2 5" xfId="39220"/>
    <cellStyle name="Normal 2 7 5 4 3" xfId="9528"/>
    <cellStyle name="Normal 2 7 5 4 3 2" xfId="19761"/>
    <cellStyle name="Normal 2 7 5 4 3 2 2" xfId="51298"/>
    <cellStyle name="Normal 2 7 5 4 3 3" xfId="29060"/>
    <cellStyle name="Normal 2 7 5 4 3 4" xfId="41080"/>
    <cellStyle name="Normal 2 7 5 4 4" xfId="12305"/>
    <cellStyle name="Normal 2 7 5 4 4 2" xfId="22533"/>
    <cellStyle name="Normal 2 7 5 4 4 2 2" xfId="54070"/>
    <cellStyle name="Normal 2 7 5 4 4 3" xfId="32388"/>
    <cellStyle name="Normal 2 7 5 4 4 4" xfId="43852"/>
    <cellStyle name="Normal 2 7 5 4 5" xfId="15308"/>
    <cellStyle name="Normal 2 7 5 4 5 2" xfId="46847"/>
    <cellStyle name="Normal 2 7 5 4 6" xfId="25728"/>
    <cellStyle name="Normal 2 7 5 4 7" xfId="36644"/>
    <cellStyle name="Normal 2 7 5 5" xfId="5742"/>
    <cellStyle name="Normal 2 7 5 5 2" xfId="10452"/>
    <cellStyle name="Normal 2 7 5 5 2 2" xfId="20685"/>
    <cellStyle name="Normal 2 7 5 5 2 2 2" xfId="52222"/>
    <cellStyle name="Normal 2 7 5 5 2 3" xfId="29892"/>
    <cellStyle name="Normal 2 7 5 5 2 4" xfId="42004"/>
    <cellStyle name="Normal 2 7 5 5 3" xfId="13229"/>
    <cellStyle name="Normal 2 7 5 5 3 2" xfId="23457"/>
    <cellStyle name="Normal 2 7 5 5 3 2 2" xfId="54994"/>
    <cellStyle name="Normal 2 7 5 5 3 3" xfId="33220"/>
    <cellStyle name="Normal 2 7 5 5 3 4" xfId="44776"/>
    <cellStyle name="Normal 2 7 5 5 4" xfId="16233"/>
    <cellStyle name="Normal 2 7 5 5 4 2" xfId="47772"/>
    <cellStyle name="Normal 2 7 5 5 5" xfId="26560"/>
    <cellStyle name="Normal 2 7 5 5 6" xfId="37568"/>
    <cellStyle name="Normal 2 7 5 6" xfId="6599"/>
    <cellStyle name="Normal 2 7 5 6 2" xfId="17058"/>
    <cellStyle name="Normal 2 7 5 6 2 2" xfId="48596"/>
    <cellStyle name="Normal 2 7 5 6 3" xfId="28226"/>
    <cellStyle name="Normal 2 7 5 6 4" xfId="38388"/>
    <cellStyle name="Normal 2 7 5 7" xfId="8601"/>
    <cellStyle name="Normal 2 7 5 7 2" xfId="18837"/>
    <cellStyle name="Normal 2 7 5 7 2 2" xfId="50374"/>
    <cellStyle name="Normal 2 7 5 7 3" xfId="31556"/>
    <cellStyle name="Normal 2 7 5 7 4" xfId="40156"/>
    <cellStyle name="Normal 2 7 5 8" xfId="11381"/>
    <cellStyle name="Normal 2 7 5 8 2" xfId="21609"/>
    <cellStyle name="Normal 2 7 5 8 2 2" xfId="53146"/>
    <cellStyle name="Normal 2 7 5 8 3" xfId="42928"/>
    <cellStyle name="Normal 2 7 5 9" xfId="14252"/>
    <cellStyle name="Normal 2 7 5 9 2" xfId="45795"/>
    <cellStyle name="Normal 2 7 6" xfId="3252"/>
    <cellStyle name="Normal 2 8" xfId="1607"/>
    <cellStyle name="Normal 2 8 2" xfId="3255"/>
    <cellStyle name="Normal 2 9" xfId="1608"/>
    <cellStyle name="Normal 2 9 2" xfId="3256"/>
    <cellStyle name="Normal 2_Exhibits" xfId="1609"/>
    <cellStyle name="Normal 20" xfId="1610"/>
    <cellStyle name="Normal 20 2" xfId="1611"/>
    <cellStyle name="Normal 20 2 2" xfId="3258"/>
    <cellStyle name="Normal 20 3" xfId="1612"/>
    <cellStyle name="Normal 20 3 2" xfId="3259"/>
    <cellStyle name="Normal 20 4" xfId="1613"/>
    <cellStyle name="Normal 20 4 2" xfId="3260"/>
    <cellStyle name="Normal 20 5" xfId="3257"/>
    <cellStyle name="Normal 200" xfId="4329"/>
    <cellStyle name="Normal 200 2" xfId="28536"/>
    <cellStyle name="Normal 201" xfId="4599"/>
    <cellStyle name="Normal 201 2" xfId="34778"/>
    <cellStyle name="Normal 202" xfId="4600"/>
    <cellStyle name="Normal 202 2" xfId="35484"/>
    <cellStyle name="Normal 203" xfId="5066"/>
    <cellStyle name="Normal 203 2" xfId="35503"/>
    <cellStyle name="Normal 204" xfId="4601"/>
    <cellStyle name="Normal 204 2" xfId="35421"/>
    <cellStyle name="Normal 205" xfId="5529"/>
    <cellStyle name="Normal 205 2" xfId="35269"/>
    <cellStyle name="Normal 206" xfId="5016"/>
    <cellStyle name="Normal 207" xfId="4602"/>
    <cellStyle name="Normal 208" xfId="5530"/>
    <cellStyle name="Normal 209" xfId="5944"/>
    <cellStyle name="Normal 21" xfId="1614"/>
    <cellStyle name="Normal 21 2" xfId="1615"/>
    <cellStyle name="Normal 21 2 2" xfId="3261"/>
    <cellStyle name="Normal 210" xfId="5945"/>
    <cellStyle name="Normal 211" xfId="6457"/>
    <cellStyle name="Normal 212" xfId="6723"/>
    <cellStyle name="Normal 213" xfId="6472"/>
    <cellStyle name="Normal 214" xfId="8388"/>
    <cellStyle name="Normal 215" xfId="8803"/>
    <cellStyle name="Normal 216" xfId="8389"/>
    <cellStyle name="Normal 217" xfId="8826"/>
    <cellStyle name="Normal 218" xfId="11165"/>
    <cellStyle name="Normal 219" xfId="8850"/>
    <cellStyle name="Normal 22" xfId="1616"/>
    <cellStyle name="Normal 22 2" xfId="1617"/>
    <cellStyle name="Normal 22 2 2" xfId="1618"/>
    <cellStyle name="Normal 22 2 2 2" xfId="3264"/>
    <cellStyle name="Normal 22 2 3" xfId="3263"/>
    <cellStyle name="Normal 22 3" xfId="3262"/>
    <cellStyle name="Normal 220" xfId="11167"/>
    <cellStyle name="Normal 221" xfId="11168"/>
    <cellStyle name="Normal 222" xfId="11166"/>
    <cellStyle name="Normal 223" xfId="11169"/>
    <cellStyle name="Normal 224" xfId="13942"/>
    <cellStyle name="Normal 225" xfId="14507"/>
    <cellStyle name="Normal 226" xfId="13994"/>
    <cellStyle name="Normal 227" xfId="24585"/>
    <cellStyle name="Normal 228" xfId="24275"/>
    <cellStyle name="Normal 229" xfId="17160"/>
    <cellStyle name="Normal 23" xfId="1619"/>
    <cellStyle name="Normal 23 2" xfId="1620"/>
    <cellStyle name="Normal 23 2 2" xfId="3266"/>
    <cellStyle name="Normal 23 3" xfId="3265"/>
    <cellStyle name="Normal 230" xfId="13980"/>
    <cellStyle name="Normal 231" xfId="16949"/>
    <cellStyle name="Normal 232" xfId="24530"/>
    <cellStyle name="Normal 233" xfId="14231"/>
    <cellStyle name="Normal 234" xfId="24283"/>
    <cellStyle name="Normal 235" xfId="14481"/>
    <cellStyle name="Normal 236" xfId="24324"/>
    <cellStyle name="Normal 237" xfId="24304"/>
    <cellStyle name="Normal 238" xfId="24589"/>
    <cellStyle name="Normal 239" xfId="24520"/>
    <cellStyle name="Normal 24" xfId="1621"/>
    <cellStyle name="Normal 24 2" xfId="1622"/>
    <cellStyle name="Normal 24 2 2" xfId="3268"/>
    <cellStyle name="Normal 24 3" xfId="3267"/>
    <cellStyle name="Normal 240" xfId="24783"/>
    <cellStyle name="Normal 241" xfId="24785"/>
    <cellStyle name="Normal 242" xfId="24787"/>
    <cellStyle name="Normal 243" xfId="24996"/>
    <cellStyle name="Normal 244" xfId="35507"/>
    <cellStyle name="Normal 245" xfId="35505"/>
    <cellStyle name="Normal 246" xfId="35508"/>
    <cellStyle name="Normal 25" xfId="1623"/>
    <cellStyle name="Normal 25 2" xfId="1624"/>
    <cellStyle name="Normal 25 2 2" xfId="3270"/>
    <cellStyle name="Normal 25 3" xfId="3269"/>
    <cellStyle name="Normal 26" xfId="1625"/>
    <cellStyle name="Normal 26 2" xfId="1626"/>
    <cellStyle name="Normal 26 2 2" xfId="3272"/>
    <cellStyle name="Normal 26 3" xfId="3271"/>
    <cellStyle name="Normal 27" xfId="1627"/>
    <cellStyle name="Normal 27 2" xfId="3273"/>
    <cellStyle name="Normal 28" xfId="1628"/>
    <cellStyle name="Normal 28 2" xfId="3274"/>
    <cellStyle name="Normal 29" xfId="1629"/>
    <cellStyle name="Normal 29 2" xfId="3275"/>
    <cellStyle name="Normal 3" xfId="1630"/>
    <cellStyle name="Normal 3 10" xfId="11383"/>
    <cellStyle name="Normal 3 10 2" xfId="21611"/>
    <cellStyle name="Normal 3 10 2 2" xfId="53148"/>
    <cellStyle name="Normal 3 10 3" xfId="42930"/>
    <cellStyle name="Normal 3 11" xfId="14254"/>
    <cellStyle name="Normal 3 11 2" xfId="45797"/>
    <cellStyle name="Normal 3 12" xfId="35722"/>
    <cellStyle name="Normal 3 2" xfId="1631"/>
    <cellStyle name="Normal 3 2 2" xfId="1632"/>
    <cellStyle name="Normal 3 2 2 2" xfId="1633"/>
    <cellStyle name="Normal 3 2 2 2 2" xfId="3278"/>
    <cellStyle name="Normal 3 2 2 3" xfId="1634"/>
    <cellStyle name="Normal 3 2 2 3 2" xfId="3279"/>
    <cellStyle name="Normal 3 2 2 4" xfId="1635"/>
    <cellStyle name="Normal 3 2 2 4 2" xfId="3280"/>
    <cellStyle name="Normal 3 2 2 5" xfId="3277"/>
    <cellStyle name="Normal 3 2 3" xfId="1636"/>
    <cellStyle name="Normal 3 2 3 2" xfId="3281"/>
    <cellStyle name="Normal 3 2 4" xfId="1637"/>
    <cellStyle name="Normal 3 2 4 2" xfId="3282"/>
    <cellStyle name="Normal 3 2 5" xfId="1638"/>
    <cellStyle name="Normal 3 2 5 10" xfId="4817"/>
    <cellStyle name="Normal 3 2 5 10 2" xfId="9531"/>
    <cellStyle name="Normal 3 2 5 10 2 2" xfId="19764"/>
    <cellStyle name="Normal 3 2 5 10 2 2 2" xfId="51301"/>
    <cellStyle name="Normal 3 2 5 10 2 3" xfId="41083"/>
    <cellStyle name="Normal 3 2 5 10 3" xfId="12308"/>
    <cellStyle name="Normal 3 2 5 10 3 2" xfId="22536"/>
    <cellStyle name="Normal 3 2 5 10 3 2 2" xfId="54073"/>
    <cellStyle name="Normal 3 2 5 10 3 3" xfId="43855"/>
    <cellStyle name="Normal 3 2 5 10 4" xfId="15311"/>
    <cellStyle name="Normal 3 2 5 10 4 2" xfId="46850"/>
    <cellStyle name="Normal 3 2 5 10 5" xfId="28227"/>
    <cellStyle name="Normal 3 2 5 10 6" xfId="36647"/>
    <cellStyle name="Normal 3 2 5 11" xfId="5745"/>
    <cellStyle name="Normal 3 2 5 11 2" xfId="10455"/>
    <cellStyle name="Normal 3 2 5 11 2 2" xfId="20688"/>
    <cellStyle name="Normal 3 2 5 11 2 2 2" xfId="52225"/>
    <cellStyle name="Normal 3 2 5 11 2 3" xfId="42007"/>
    <cellStyle name="Normal 3 2 5 11 3" xfId="13232"/>
    <cellStyle name="Normal 3 2 5 11 3 2" xfId="23460"/>
    <cellStyle name="Normal 3 2 5 11 3 2 2" xfId="54997"/>
    <cellStyle name="Normal 3 2 5 11 3 3" xfId="44779"/>
    <cellStyle name="Normal 3 2 5 11 4" xfId="16236"/>
    <cellStyle name="Normal 3 2 5 11 4 2" xfId="47775"/>
    <cellStyle name="Normal 3 2 5 11 5" xfId="31557"/>
    <cellStyle name="Normal 3 2 5 11 6" xfId="37571"/>
    <cellStyle name="Normal 3 2 5 12" xfId="6600"/>
    <cellStyle name="Normal 3 2 5 12 2" xfId="17059"/>
    <cellStyle name="Normal 3 2 5 12 2 2" xfId="48597"/>
    <cellStyle name="Normal 3 2 5 12 3" xfId="38389"/>
    <cellStyle name="Normal 3 2 5 13" xfId="8604"/>
    <cellStyle name="Normal 3 2 5 13 2" xfId="18840"/>
    <cellStyle name="Normal 3 2 5 13 2 2" xfId="50377"/>
    <cellStyle name="Normal 3 2 5 13 3" xfId="40159"/>
    <cellStyle name="Normal 3 2 5 14" xfId="11384"/>
    <cellStyle name="Normal 3 2 5 14 2" xfId="21612"/>
    <cellStyle name="Normal 3 2 5 14 2 2" xfId="53149"/>
    <cellStyle name="Normal 3 2 5 14 3" xfId="42931"/>
    <cellStyle name="Normal 3 2 5 15" xfId="14257"/>
    <cellStyle name="Normal 3 2 5 15 2" xfId="45800"/>
    <cellStyle name="Normal 3 2 5 16" xfId="24896"/>
    <cellStyle name="Normal 3 2 5 17" xfId="35723"/>
    <cellStyle name="Normal 3 2 5 2" xfId="1639"/>
    <cellStyle name="Normal 3 2 5 2 10" xfId="6601"/>
    <cellStyle name="Normal 3 2 5 2 10 2" xfId="17060"/>
    <cellStyle name="Normal 3 2 5 2 10 2 2" xfId="48598"/>
    <cellStyle name="Normal 3 2 5 2 10 3" xfId="31558"/>
    <cellStyle name="Normal 3 2 5 2 10 4" xfId="38390"/>
    <cellStyle name="Normal 3 2 5 2 11" xfId="8605"/>
    <cellStyle name="Normal 3 2 5 2 11 2" xfId="18841"/>
    <cellStyle name="Normal 3 2 5 2 11 2 2" xfId="50378"/>
    <cellStyle name="Normal 3 2 5 2 11 3" xfId="40160"/>
    <cellStyle name="Normal 3 2 5 2 12" xfId="11385"/>
    <cellStyle name="Normal 3 2 5 2 12 2" xfId="21613"/>
    <cellStyle name="Normal 3 2 5 2 12 2 2" xfId="53150"/>
    <cellStyle name="Normal 3 2 5 2 12 3" xfId="42932"/>
    <cellStyle name="Normal 3 2 5 2 13" xfId="14258"/>
    <cellStyle name="Normal 3 2 5 2 13 2" xfId="45801"/>
    <cellStyle name="Normal 3 2 5 2 14" xfId="24897"/>
    <cellStyle name="Normal 3 2 5 2 15" xfId="35724"/>
    <cellStyle name="Normal 3 2 5 2 2" xfId="1640"/>
    <cellStyle name="Normal 3 2 5 2 2 10" xfId="8606"/>
    <cellStyle name="Normal 3 2 5 2 2 10 2" xfId="18842"/>
    <cellStyle name="Normal 3 2 5 2 2 10 2 2" xfId="50379"/>
    <cellStyle name="Normal 3 2 5 2 2 10 3" xfId="40161"/>
    <cellStyle name="Normal 3 2 5 2 2 11" xfId="11386"/>
    <cellStyle name="Normal 3 2 5 2 2 11 2" xfId="21614"/>
    <cellStyle name="Normal 3 2 5 2 2 11 2 2" xfId="53151"/>
    <cellStyle name="Normal 3 2 5 2 2 11 3" xfId="42933"/>
    <cellStyle name="Normal 3 2 5 2 2 12" xfId="14259"/>
    <cellStyle name="Normal 3 2 5 2 2 12 2" xfId="45802"/>
    <cellStyle name="Normal 3 2 5 2 2 13" xfId="24898"/>
    <cellStyle name="Normal 3 2 5 2 2 14" xfId="35725"/>
    <cellStyle name="Normal 3 2 5 2 2 2" xfId="1641"/>
    <cellStyle name="Normal 3 2 5 2 2 2 10" xfId="14260"/>
    <cellStyle name="Normal 3 2 5 2 2 2 10 2" xfId="45803"/>
    <cellStyle name="Normal 3 2 5 2 2 2 11" xfId="24899"/>
    <cellStyle name="Normal 3 2 5 2 2 2 12" xfId="35726"/>
    <cellStyle name="Normal 3 2 5 2 2 2 2" xfId="1642"/>
    <cellStyle name="Normal 3 2 5 2 2 2 2 10" xfId="24900"/>
    <cellStyle name="Normal 3 2 5 2 2 2 2 11" xfId="35727"/>
    <cellStyle name="Normal 3 2 5 2 2 2 2 2" xfId="1643"/>
    <cellStyle name="Normal 3 2 5 2 2 2 2 2 10" xfId="35728"/>
    <cellStyle name="Normal 3 2 5 2 2 2 2 2 2" xfId="4275"/>
    <cellStyle name="Normal 3 2 5 2 2 2 2 2 2 2" xfId="5286"/>
    <cellStyle name="Normal 3 2 5 2 2 2 2 2 2 2 2" xfId="8292"/>
    <cellStyle name="Normal 3 2 5 2 2 2 2 2 2 2 2 2" xfId="18530"/>
    <cellStyle name="Normal 3 2 5 2 2 2 2 2 2 2 2 2 2" xfId="31353"/>
    <cellStyle name="Normal 3 2 5 2 2 2 2 2 2 2 2 2 3" xfId="50067"/>
    <cellStyle name="Normal 3 2 5 2 2 2 2 2 2 2 2 3" xfId="14525"/>
    <cellStyle name="Normal 3 2 5 2 2 2 2 2 2 2 2 3 2" xfId="34681"/>
    <cellStyle name="Normal 3 2 5 2 2 2 2 2 2 2 2 3 3" xfId="46064"/>
    <cellStyle name="Normal 3 2 5 2 2 2 2 2 2 2 2 4" xfId="28021"/>
    <cellStyle name="Normal 3 2 5 2 2 2 2 2 2 2 2 5" xfId="39849"/>
    <cellStyle name="Normal 3 2 5 2 2 2 2 2 2 2 3" xfId="9998"/>
    <cellStyle name="Normal 3 2 5 2 2 2 2 2 2 2 3 2" xfId="20231"/>
    <cellStyle name="Normal 3 2 5 2 2 2 2 2 2 2 3 2 2" xfId="51768"/>
    <cellStyle name="Normal 3 2 5 2 2 2 2 2 2 2 3 3" xfId="29689"/>
    <cellStyle name="Normal 3 2 5 2 2 2 2 2 2 2 3 4" xfId="41550"/>
    <cellStyle name="Normal 3 2 5 2 2 2 2 2 2 2 4" xfId="12775"/>
    <cellStyle name="Normal 3 2 5 2 2 2 2 2 2 2 4 2" xfId="23003"/>
    <cellStyle name="Normal 3 2 5 2 2 2 2 2 2 2 4 2 2" xfId="54540"/>
    <cellStyle name="Normal 3 2 5 2 2 2 2 2 2 2 4 3" xfId="33017"/>
    <cellStyle name="Normal 3 2 5 2 2 2 2 2 2 2 4 4" xfId="44322"/>
    <cellStyle name="Normal 3 2 5 2 2 2 2 2 2 2 5" xfId="15779"/>
    <cellStyle name="Normal 3 2 5 2 2 2 2 2 2 2 5 2" xfId="47318"/>
    <cellStyle name="Normal 3 2 5 2 2 2 2 2 2 2 6" xfId="26357"/>
    <cellStyle name="Normal 3 2 5 2 2 2 2 2 2 2 7" xfId="37114"/>
    <cellStyle name="Normal 3 2 5 2 2 2 2 2 2 3" xfId="6214"/>
    <cellStyle name="Normal 3 2 5 2 2 2 2 2 2 3 2" xfId="10922"/>
    <cellStyle name="Normal 3 2 5 2 2 2 2 2 2 3 2 2" xfId="21155"/>
    <cellStyle name="Normal 3 2 5 2 2 2 2 2 2 3 2 2 2" xfId="52692"/>
    <cellStyle name="Normal 3 2 5 2 2 2 2 2 2 3 2 3" xfId="30521"/>
    <cellStyle name="Normal 3 2 5 2 2 2 2 2 2 3 2 4" xfId="42474"/>
    <cellStyle name="Normal 3 2 5 2 2 2 2 2 2 3 3" xfId="13699"/>
    <cellStyle name="Normal 3 2 5 2 2 2 2 2 2 3 3 2" xfId="23927"/>
    <cellStyle name="Normal 3 2 5 2 2 2 2 2 2 3 3 2 2" xfId="55464"/>
    <cellStyle name="Normal 3 2 5 2 2 2 2 2 2 3 3 3" xfId="33849"/>
    <cellStyle name="Normal 3 2 5 2 2 2 2 2 2 3 3 4" xfId="45246"/>
    <cellStyle name="Normal 3 2 5 2 2 2 2 2 2 3 4" xfId="16703"/>
    <cellStyle name="Normal 3 2 5 2 2 2 2 2 2 3 4 2" xfId="48242"/>
    <cellStyle name="Normal 3 2 5 2 2 2 2 2 2 3 5" xfId="27189"/>
    <cellStyle name="Normal 3 2 5 2 2 2 2 2 2 3 6" xfId="38038"/>
    <cellStyle name="Normal 3 2 5 2 2 2 2 2 2 4" xfId="7453"/>
    <cellStyle name="Normal 3 2 5 2 2 2 2 2 2 4 2" xfId="17698"/>
    <cellStyle name="Normal 3 2 5 2 2 2 2 2 2 4 2 2" xfId="49235"/>
    <cellStyle name="Normal 3 2 5 2 2 2 2 2 2 4 3" xfId="28857"/>
    <cellStyle name="Normal 3 2 5 2 2 2 2 2 2 4 4" xfId="39017"/>
    <cellStyle name="Normal 3 2 5 2 2 2 2 2 2 5" xfId="9074"/>
    <cellStyle name="Normal 3 2 5 2 2 2 2 2 2 5 2" xfId="19307"/>
    <cellStyle name="Normal 3 2 5 2 2 2 2 2 2 5 2 2" xfId="50844"/>
    <cellStyle name="Normal 3 2 5 2 2 2 2 2 2 5 3" xfId="32185"/>
    <cellStyle name="Normal 3 2 5 2 2 2 2 2 2 5 4" xfId="40626"/>
    <cellStyle name="Normal 3 2 5 2 2 2 2 2 2 6" xfId="11851"/>
    <cellStyle name="Normal 3 2 5 2 2 2 2 2 2 6 2" xfId="22079"/>
    <cellStyle name="Normal 3 2 5 2 2 2 2 2 2 6 2 2" xfId="53616"/>
    <cellStyle name="Normal 3 2 5 2 2 2 2 2 2 6 3" xfId="43398"/>
    <cellStyle name="Normal 3 2 5 2 2 2 2 2 2 7" xfId="14847"/>
    <cellStyle name="Normal 3 2 5 2 2 2 2 2 2 7 2" xfId="46386"/>
    <cellStyle name="Normal 3 2 5 2 2 2 2 2 2 8" xfId="25525"/>
    <cellStyle name="Normal 3 2 5 2 2 2 2 2 2 9" xfId="36190"/>
    <cellStyle name="Normal 3 2 5 2 2 2 2 2 3" xfId="4822"/>
    <cellStyle name="Normal 3 2 5 2 2 2 2 2 3 2" xfId="7876"/>
    <cellStyle name="Normal 3 2 5 2 2 2 2 2 3 2 2" xfId="18114"/>
    <cellStyle name="Normal 3 2 5 2 2 2 2 2 3 2 2 2" xfId="30937"/>
    <cellStyle name="Normal 3 2 5 2 2 2 2 2 3 2 2 3" xfId="49651"/>
    <cellStyle name="Normal 3 2 5 2 2 2 2 2 3 2 3" xfId="24249"/>
    <cellStyle name="Normal 3 2 5 2 2 2 2 2 3 2 3 2" xfId="34265"/>
    <cellStyle name="Normal 3 2 5 2 2 2 2 2 3 2 3 3" xfId="55785"/>
    <cellStyle name="Normal 3 2 5 2 2 2 2 2 3 2 4" xfId="27605"/>
    <cellStyle name="Normal 3 2 5 2 2 2 2 2 3 2 5" xfId="39433"/>
    <cellStyle name="Normal 3 2 5 2 2 2 2 2 3 3" xfId="9536"/>
    <cellStyle name="Normal 3 2 5 2 2 2 2 2 3 3 2" xfId="19769"/>
    <cellStyle name="Normal 3 2 5 2 2 2 2 2 3 3 2 2" xfId="51306"/>
    <cellStyle name="Normal 3 2 5 2 2 2 2 2 3 3 3" xfId="29273"/>
    <cellStyle name="Normal 3 2 5 2 2 2 2 2 3 3 4" xfId="41088"/>
    <cellStyle name="Normal 3 2 5 2 2 2 2 2 3 4" xfId="12313"/>
    <cellStyle name="Normal 3 2 5 2 2 2 2 2 3 4 2" xfId="22541"/>
    <cellStyle name="Normal 3 2 5 2 2 2 2 2 3 4 2 2" xfId="54078"/>
    <cellStyle name="Normal 3 2 5 2 2 2 2 2 3 4 3" xfId="32601"/>
    <cellStyle name="Normal 3 2 5 2 2 2 2 2 3 4 4" xfId="43860"/>
    <cellStyle name="Normal 3 2 5 2 2 2 2 2 3 5" xfId="15316"/>
    <cellStyle name="Normal 3 2 5 2 2 2 2 2 3 5 2" xfId="46855"/>
    <cellStyle name="Normal 3 2 5 2 2 2 2 2 3 6" xfId="25941"/>
    <cellStyle name="Normal 3 2 5 2 2 2 2 2 3 7" xfId="36652"/>
    <cellStyle name="Normal 3 2 5 2 2 2 2 2 4" xfId="5750"/>
    <cellStyle name="Normal 3 2 5 2 2 2 2 2 4 2" xfId="10460"/>
    <cellStyle name="Normal 3 2 5 2 2 2 2 2 4 2 2" xfId="20693"/>
    <cellStyle name="Normal 3 2 5 2 2 2 2 2 4 2 2 2" xfId="52230"/>
    <cellStyle name="Normal 3 2 5 2 2 2 2 2 4 2 3" xfId="30105"/>
    <cellStyle name="Normal 3 2 5 2 2 2 2 2 4 2 4" xfId="42012"/>
    <cellStyle name="Normal 3 2 5 2 2 2 2 2 4 3" xfId="13237"/>
    <cellStyle name="Normal 3 2 5 2 2 2 2 2 4 3 2" xfId="23465"/>
    <cellStyle name="Normal 3 2 5 2 2 2 2 2 4 3 2 2" xfId="55002"/>
    <cellStyle name="Normal 3 2 5 2 2 2 2 2 4 3 3" xfId="33433"/>
    <cellStyle name="Normal 3 2 5 2 2 2 2 2 4 3 4" xfId="44784"/>
    <cellStyle name="Normal 3 2 5 2 2 2 2 2 4 4" xfId="16241"/>
    <cellStyle name="Normal 3 2 5 2 2 2 2 2 4 4 2" xfId="47780"/>
    <cellStyle name="Normal 3 2 5 2 2 2 2 2 4 5" xfId="26773"/>
    <cellStyle name="Normal 3 2 5 2 2 2 2 2 4 6" xfId="37576"/>
    <cellStyle name="Normal 3 2 5 2 2 2 2 2 5" xfId="6932"/>
    <cellStyle name="Normal 3 2 5 2 2 2 2 2 5 2" xfId="17277"/>
    <cellStyle name="Normal 3 2 5 2 2 2 2 2 5 2 2" xfId="48814"/>
    <cellStyle name="Normal 3 2 5 2 2 2 2 2 5 3" xfId="28440"/>
    <cellStyle name="Normal 3 2 5 2 2 2 2 2 5 4" xfId="38601"/>
    <cellStyle name="Normal 3 2 5 2 2 2 2 2 6" xfId="8609"/>
    <cellStyle name="Normal 3 2 5 2 2 2 2 2 6 2" xfId="18845"/>
    <cellStyle name="Normal 3 2 5 2 2 2 2 2 6 2 2" xfId="50382"/>
    <cellStyle name="Normal 3 2 5 2 2 2 2 2 6 3" xfId="31769"/>
    <cellStyle name="Normal 3 2 5 2 2 2 2 2 6 4" xfId="40164"/>
    <cellStyle name="Normal 3 2 5 2 2 2 2 2 7" xfId="11389"/>
    <cellStyle name="Normal 3 2 5 2 2 2 2 2 7 2" xfId="21617"/>
    <cellStyle name="Normal 3 2 5 2 2 2 2 2 7 2 2" xfId="53154"/>
    <cellStyle name="Normal 3 2 5 2 2 2 2 2 7 3" xfId="42936"/>
    <cellStyle name="Normal 3 2 5 2 2 2 2 2 8" xfId="14262"/>
    <cellStyle name="Normal 3 2 5 2 2 2 2 2 8 2" xfId="45805"/>
    <cellStyle name="Normal 3 2 5 2 2 2 2 2 9" xfId="25109"/>
    <cellStyle name="Normal 3 2 5 2 2 2 2 3" xfId="4274"/>
    <cellStyle name="Normal 3 2 5 2 2 2 2 3 2" xfId="5285"/>
    <cellStyle name="Normal 3 2 5 2 2 2 2 3 2 2" xfId="8084"/>
    <cellStyle name="Normal 3 2 5 2 2 2 2 3 2 2 2" xfId="18322"/>
    <cellStyle name="Normal 3 2 5 2 2 2 2 3 2 2 2 2" xfId="31145"/>
    <cellStyle name="Normal 3 2 5 2 2 2 2 3 2 2 2 3" xfId="49859"/>
    <cellStyle name="Normal 3 2 5 2 2 2 2 3 2 2 3" xfId="24626"/>
    <cellStyle name="Normal 3 2 5 2 2 2 2 3 2 2 3 2" xfId="34473"/>
    <cellStyle name="Normal 3 2 5 2 2 2 2 3 2 2 3 3" xfId="56153"/>
    <cellStyle name="Normal 3 2 5 2 2 2 2 3 2 2 4" xfId="27813"/>
    <cellStyle name="Normal 3 2 5 2 2 2 2 3 2 2 5" xfId="39641"/>
    <cellStyle name="Normal 3 2 5 2 2 2 2 3 2 3" xfId="9997"/>
    <cellStyle name="Normal 3 2 5 2 2 2 2 3 2 3 2" xfId="20230"/>
    <cellStyle name="Normal 3 2 5 2 2 2 2 3 2 3 2 2" xfId="51767"/>
    <cellStyle name="Normal 3 2 5 2 2 2 2 3 2 3 3" xfId="29481"/>
    <cellStyle name="Normal 3 2 5 2 2 2 2 3 2 3 4" xfId="41549"/>
    <cellStyle name="Normal 3 2 5 2 2 2 2 3 2 4" xfId="12774"/>
    <cellStyle name="Normal 3 2 5 2 2 2 2 3 2 4 2" xfId="23002"/>
    <cellStyle name="Normal 3 2 5 2 2 2 2 3 2 4 2 2" xfId="54539"/>
    <cellStyle name="Normal 3 2 5 2 2 2 2 3 2 4 3" xfId="32809"/>
    <cellStyle name="Normal 3 2 5 2 2 2 2 3 2 4 4" xfId="44321"/>
    <cellStyle name="Normal 3 2 5 2 2 2 2 3 2 5" xfId="15778"/>
    <cellStyle name="Normal 3 2 5 2 2 2 2 3 2 5 2" xfId="47317"/>
    <cellStyle name="Normal 3 2 5 2 2 2 2 3 2 6" xfId="26149"/>
    <cellStyle name="Normal 3 2 5 2 2 2 2 3 2 7" xfId="37113"/>
    <cellStyle name="Normal 3 2 5 2 2 2 2 3 3" xfId="6213"/>
    <cellStyle name="Normal 3 2 5 2 2 2 2 3 3 2" xfId="10921"/>
    <cellStyle name="Normal 3 2 5 2 2 2 2 3 3 2 2" xfId="21154"/>
    <cellStyle name="Normal 3 2 5 2 2 2 2 3 3 2 2 2" xfId="52691"/>
    <cellStyle name="Normal 3 2 5 2 2 2 2 3 3 2 3" xfId="30313"/>
    <cellStyle name="Normal 3 2 5 2 2 2 2 3 3 2 4" xfId="42473"/>
    <cellStyle name="Normal 3 2 5 2 2 2 2 3 3 3" xfId="13698"/>
    <cellStyle name="Normal 3 2 5 2 2 2 2 3 3 3 2" xfId="23926"/>
    <cellStyle name="Normal 3 2 5 2 2 2 2 3 3 3 2 2" xfId="55463"/>
    <cellStyle name="Normal 3 2 5 2 2 2 2 3 3 3 3" xfId="33641"/>
    <cellStyle name="Normal 3 2 5 2 2 2 2 3 3 3 4" xfId="45245"/>
    <cellStyle name="Normal 3 2 5 2 2 2 2 3 3 4" xfId="16702"/>
    <cellStyle name="Normal 3 2 5 2 2 2 2 3 3 4 2" xfId="48241"/>
    <cellStyle name="Normal 3 2 5 2 2 2 2 3 3 5" xfId="26981"/>
    <cellStyle name="Normal 3 2 5 2 2 2 2 3 3 6" xfId="38037"/>
    <cellStyle name="Normal 3 2 5 2 2 2 2 3 4" xfId="7236"/>
    <cellStyle name="Normal 3 2 5 2 2 2 2 3 4 2" xfId="17490"/>
    <cellStyle name="Normal 3 2 5 2 2 2 2 3 4 2 2" xfId="49027"/>
    <cellStyle name="Normal 3 2 5 2 2 2 2 3 4 3" xfId="28649"/>
    <cellStyle name="Normal 3 2 5 2 2 2 2 3 4 4" xfId="38809"/>
    <cellStyle name="Normal 3 2 5 2 2 2 2 3 5" xfId="9073"/>
    <cellStyle name="Normal 3 2 5 2 2 2 2 3 5 2" xfId="19306"/>
    <cellStyle name="Normal 3 2 5 2 2 2 2 3 5 2 2" xfId="50843"/>
    <cellStyle name="Normal 3 2 5 2 2 2 2 3 5 3" xfId="31977"/>
    <cellStyle name="Normal 3 2 5 2 2 2 2 3 5 4" xfId="40625"/>
    <cellStyle name="Normal 3 2 5 2 2 2 2 3 6" xfId="11850"/>
    <cellStyle name="Normal 3 2 5 2 2 2 2 3 6 2" xfId="22078"/>
    <cellStyle name="Normal 3 2 5 2 2 2 2 3 6 2 2" xfId="53615"/>
    <cellStyle name="Normal 3 2 5 2 2 2 2 3 6 3" xfId="43397"/>
    <cellStyle name="Normal 3 2 5 2 2 2 2 3 7" xfId="14846"/>
    <cellStyle name="Normal 3 2 5 2 2 2 2 3 7 2" xfId="46385"/>
    <cellStyle name="Normal 3 2 5 2 2 2 2 3 8" xfId="25317"/>
    <cellStyle name="Normal 3 2 5 2 2 2 2 3 9" xfId="36189"/>
    <cellStyle name="Normal 3 2 5 2 2 2 2 4" xfId="4821"/>
    <cellStyle name="Normal 3 2 5 2 2 2 2 4 2" xfId="7666"/>
    <cellStyle name="Normal 3 2 5 2 2 2 2 4 2 2" xfId="17906"/>
    <cellStyle name="Normal 3 2 5 2 2 2 2 4 2 2 2" xfId="30729"/>
    <cellStyle name="Normal 3 2 5 2 2 2 2 4 2 2 3" xfId="49443"/>
    <cellStyle name="Normal 3 2 5 2 2 2 2 4 2 3" xfId="24641"/>
    <cellStyle name="Normal 3 2 5 2 2 2 2 4 2 3 2" xfId="34057"/>
    <cellStyle name="Normal 3 2 5 2 2 2 2 4 2 3 3" xfId="56168"/>
    <cellStyle name="Normal 3 2 5 2 2 2 2 4 2 4" xfId="27397"/>
    <cellStyle name="Normal 3 2 5 2 2 2 2 4 2 5" xfId="39225"/>
    <cellStyle name="Normal 3 2 5 2 2 2 2 4 3" xfId="9535"/>
    <cellStyle name="Normal 3 2 5 2 2 2 2 4 3 2" xfId="19768"/>
    <cellStyle name="Normal 3 2 5 2 2 2 2 4 3 2 2" xfId="51305"/>
    <cellStyle name="Normal 3 2 5 2 2 2 2 4 3 3" xfId="29065"/>
    <cellStyle name="Normal 3 2 5 2 2 2 2 4 3 4" xfId="41087"/>
    <cellStyle name="Normal 3 2 5 2 2 2 2 4 4" xfId="12312"/>
    <cellStyle name="Normal 3 2 5 2 2 2 2 4 4 2" xfId="22540"/>
    <cellStyle name="Normal 3 2 5 2 2 2 2 4 4 2 2" xfId="54077"/>
    <cellStyle name="Normal 3 2 5 2 2 2 2 4 4 3" xfId="32393"/>
    <cellStyle name="Normal 3 2 5 2 2 2 2 4 4 4" xfId="43859"/>
    <cellStyle name="Normal 3 2 5 2 2 2 2 4 5" xfId="15315"/>
    <cellStyle name="Normal 3 2 5 2 2 2 2 4 5 2" xfId="46854"/>
    <cellStyle name="Normal 3 2 5 2 2 2 2 4 6" xfId="25733"/>
    <cellStyle name="Normal 3 2 5 2 2 2 2 4 7" xfId="36651"/>
    <cellStyle name="Normal 3 2 5 2 2 2 2 5" xfId="5749"/>
    <cellStyle name="Normal 3 2 5 2 2 2 2 5 2" xfId="10459"/>
    <cellStyle name="Normal 3 2 5 2 2 2 2 5 2 2" xfId="20692"/>
    <cellStyle name="Normal 3 2 5 2 2 2 2 5 2 2 2" xfId="52229"/>
    <cellStyle name="Normal 3 2 5 2 2 2 2 5 2 3" xfId="29897"/>
    <cellStyle name="Normal 3 2 5 2 2 2 2 5 2 4" xfId="42011"/>
    <cellStyle name="Normal 3 2 5 2 2 2 2 5 3" xfId="13236"/>
    <cellStyle name="Normal 3 2 5 2 2 2 2 5 3 2" xfId="23464"/>
    <cellStyle name="Normal 3 2 5 2 2 2 2 5 3 2 2" xfId="55001"/>
    <cellStyle name="Normal 3 2 5 2 2 2 2 5 3 3" xfId="33225"/>
    <cellStyle name="Normal 3 2 5 2 2 2 2 5 3 4" xfId="44783"/>
    <cellStyle name="Normal 3 2 5 2 2 2 2 5 4" xfId="16240"/>
    <cellStyle name="Normal 3 2 5 2 2 2 2 5 4 2" xfId="47779"/>
    <cellStyle name="Normal 3 2 5 2 2 2 2 5 5" xfId="26565"/>
    <cellStyle name="Normal 3 2 5 2 2 2 2 5 6" xfId="37575"/>
    <cellStyle name="Normal 3 2 5 2 2 2 2 6" xfId="6604"/>
    <cellStyle name="Normal 3 2 5 2 2 2 2 6 2" xfId="17063"/>
    <cellStyle name="Normal 3 2 5 2 2 2 2 6 2 2" xfId="48601"/>
    <cellStyle name="Normal 3 2 5 2 2 2 2 6 3" xfId="28231"/>
    <cellStyle name="Normal 3 2 5 2 2 2 2 6 4" xfId="38393"/>
    <cellStyle name="Normal 3 2 5 2 2 2 2 7" xfId="8608"/>
    <cellStyle name="Normal 3 2 5 2 2 2 2 7 2" xfId="18844"/>
    <cellStyle name="Normal 3 2 5 2 2 2 2 7 2 2" xfId="50381"/>
    <cellStyle name="Normal 3 2 5 2 2 2 2 7 3" xfId="31561"/>
    <cellStyle name="Normal 3 2 5 2 2 2 2 7 4" xfId="40163"/>
    <cellStyle name="Normal 3 2 5 2 2 2 2 8" xfId="11388"/>
    <cellStyle name="Normal 3 2 5 2 2 2 2 8 2" xfId="21616"/>
    <cellStyle name="Normal 3 2 5 2 2 2 2 8 2 2" xfId="53153"/>
    <cellStyle name="Normal 3 2 5 2 2 2 2 8 3" xfId="42935"/>
    <cellStyle name="Normal 3 2 5 2 2 2 2 9" xfId="14261"/>
    <cellStyle name="Normal 3 2 5 2 2 2 2 9 2" xfId="45804"/>
    <cellStyle name="Normal 3 2 5 2 2 2 3" xfId="1644"/>
    <cellStyle name="Normal 3 2 5 2 2 2 3 10" xfId="35729"/>
    <cellStyle name="Normal 3 2 5 2 2 2 3 2" xfId="4276"/>
    <cellStyle name="Normal 3 2 5 2 2 2 3 2 2" xfId="5287"/>
    <cellStyle name="Normal 3 2 5 2 2 2 3 2 2 2" xfId="8291"/>
    <cellStyle name="Normal 3 2 5 2 2 2 3 2 2 2 2" xfId="18529"/>
    <cellStyle name="Normal 3 2 5 2 2 2 3 2 2 2 2 2" xfId="31352"/>
    <cellStyle name="Normal 3 2 5 2 2 2 3 2 2 2 2 3" xfId="50066"/>
    <cellStyle name="Normal 3 2 5 2 2 2 3 2 2 2 3" xfId="24425"/>
    <cellStyle name="Normal 3 2 5 2 2 2 3 2 2 2 3 2" xfId="34680"/>
    <cellStyle name="Normal 3 2 5 2 2 2 3 2 2 2 3 3" xfId="55957"/>
    <cellStyle name="Normal 3 2 5 2 2 2 3 2 2 2 4" xfId="28020"/>
    <cellStyle name="Normal 3 2 5 2 2 2 3 2 2 2 5" xfId="39848"/>
    <cellStyle name="Normal 3 2 5 2 2 2 3 2 2 3" xfId="9999"/>
    <cellStyle name="Normal 3 2 5 2 2 2 3 2 2 3 2" xfId="20232"/>
    <cellStyle name="Normal 3 2 5 2 2 2 3 2 2 3 2 2" xfId="51769"/>
    <cellStyle name="Normal 3 2 5 2 2 2 3 2 2 3 3" xfId="29688"/>
    <cellStyle name="Normal 3 2 5 2 2 2 3 2 2 3 4" xfId="41551"/>
    <cellStyle name="Normal 3 2 5 2 2 2 3 2 2 4" xfId="12776"/>
    <cellStyle name="Normal 3 2 5 2 2 2 3 2 2 4 2" xfId="23004"/>
    <cellStyle name="Normal 3 2 5 2 2 2 3 2 2 4 2 2" xfId="54541"/>
    <cellStyle name="Normal 3 2 5 2 2 2 3 2 2 4 3" xfId="33016"/>
    <cellStyle name="Normal 3 2 5 2 2 2 3 2 2 4 4" xfId="44323"/>
    <cellStyle name="Normal 3 2 5 2 2 2 3 2 2 5" xfId="15780"/>
    <cellStyle name="Normal 3 2 5 2 2 2 3 2 2 5 2" xfId="47319"/>
    <cellStyle name="Normal 3 2 5 2 2 2 3 2 2 6" xfId="26356"/>
    <cellStyle name="Normal 3 2 5 2 2 2 3 2 2 7" xfId="37115"/>
    <cellStyle name="Normal 3 2 5 2 2 2 3 2 3" xfId="6215"/>
    <cellStyle name="Normal 3 2 5 2 2 2 3 2 3 2" xfId="10923"/>
    <cellStyle name="Normal 3 2 5 2 2 2 3 2 3 2 2" xfId="21156"/>
    <cellStyle name="Normal 3 2 5 2 2 2 3 2 3 2 2 2" xfId="52693"/>
    <cellStyle name="Normal 3 2 5 2 2 2 3 2 3 2 3" xfId="30520"/>
    <cellStyle name="Normal 3 2 5 2 2 2 3 2 3 2 4" xfId="42475"/>
    <cellStyle name="Normal 3 2 5 2 2 2 3 2 3 3" xfId="13700"/>
    <cellStyle name="Normal 3 2 5 2 2 2 3 2 3 3 2" xfId="23928"/>
    <cellStyle name="Normal 3 2 5 2 2 2 3 2 3 3 2 2" xfId="55465"/>
    <cellStyle name="Normal 3 2 5 2 2 2 3 2 3 3 3" xfId="33848"/>
    <cellStyle name="Normal 3 2 5 2 2 2 3 2 3 3 4" xfId="45247"/>
    <cellStyle name="Normal 3 2 5 2 2 2 3 2 3 4" xfId="16704"/>
    <cellStyle name="Normal 3 2 5 2 2 2 3 2 3 4 2" xfId="48243"/>
    <cellStyle name="Normal 3 2 5 2 2 2 3 2 3 5" xfId="27188"/>
    <cellStyle name="Normal 3 2 5 2 2 2 3 2 3 6" xfId="38039"/>
    <cellStyle name="Normal 3 2 5 2 2 2 3 2 4" xfId="7452"/>
    <cellStyle name="Normal 3 2 5 2 2 2 3 2 4 2" xfId="17697"/>
    <cellStyle name="Normal 3 2 5 2 2 2 3 2 4 2 2" xfId="49234"/>
    <cellStyle name="Normal 3 2 5 2 2 2 3 2 4 3" xfId="28856"/>
    <cellStyle name="Normal 3 2 5 2 2 2 3 2 4 4" xfId="39016"/>
    <cellStyle name="Normal 3 2 5 2 2 2 3 2 5" xfId="9075"/>
    <cellStyle name="Normal 3 2 5 2 2 2 3 2 5 2" xfId="19308"/>
    <cellStyle name="Normal 3 2 5 2 2 2 3 2 5 2 2" xfId="50845"/>
    <cellStyle name="Normal 3 2 5 2 2 2 3 2 5 3" xfId="32184"/>
    <cellStyle name="Normal 3 2 5 2 2 2 3 2 5 4" xfId="40627"/>
    <cellStyle name="Normal 3 2 5 2 2 2 3 2 6" xfId="11852"/>
    <cellStyle name="Normal 3 2 5 2 2 2 3 2 6 2" xfId="22080"/>
    <cellStyle name="Normal 3 2 5 2 2 2 3 2 6 2 2" xfId="53617"/>
    <cellStyle name="Normal 3 2 5 2 2 2 3 2 6 3" xfId="43399"/>
    <cellStyle name="Normal 3 2 5 2 2 2 3 2 7" xfId="14848"/>
    <cellStyle name="Normal 3 2 5 2 2 2 3 2 7 2" xfId="46387"/>
    <cellStyle name="Normal 3 2 5 2 2 2 3 2 8" xfId="25524"/>
    <cellStyle name="Normal 3 2 5 2 2 2 3 2 9" xfId="36191"/>
    <cellStyle name="Normal 3 2 5 2 2 2 3 3" xfId="4823"/>
    <cellStyle name="Normal 3 2 5 2 2 2 3 3 2" xfId="7875"/>
    <cellStyle name="Normal 3 2 5 2 2 2 3 3 2 2" xfId="18113"/>
    <cellStyle name="Normal 3 2 5 2 2 2 3 3 2 2 2" xfId="30936"/>
    <cellStyle name="Normal 3 2 5 2 2 2 3 3 2 2 3" xfId="49650"/>
    <cellStyle name="Normal 3 2 5 2 2 2 3 3 2 3" xfId="24749"/>
    <cellStyle name="Normal 3 2 5 2 2 2 3 3 2 3 2" xfId="34264"/>
    <cellStyle name="Normal 3 2 5 2 2 2 3 3 2 3 3" xfId="56275"/>
    <cellStyle name="Normal 3 2 5 2 2 2 3 3 2 4" xfId="27604"/>
    <cellStyle name="Normal 3 2 5 2 2 2 3 3 2 5" xfId="39432"/>
    <cellStyle name="Normal 3 2 5 2 2 2 3 3 3" xfId="9537"/>
    <cellStyle name="Normal 3 2 5 2 2 2 3 3 3 2" xfId="19770"/>
    <cellStyle name="Normal 3 2 5 2 2 2 3 3 3 2 2" xfId="51307"/>
    <cellStyle name="Normal 3 2 5 2 2 2 3 3 3 3" xfId="29272"/>
    <cellStyle name="Normal 3 2 5 2 2 2 3 3 3 4" xfId="41089"/>
    <cellStyle name="Normal 3 2 5 2 2 2 3 3 4" xfId="12314"/>
    <cellStyle name="Normal 3 2 5 2 2 2 3 3 4 2" xfId="22542"/>
    <cellStyle name="Normal 3 2 5 2 2 2 3 3 4 2 2" xfId="54079"/>
    <cellStyle name="Normal 3 2 5 2 2 2 3 3 4 3" xfId="32600"/>
    <cellStyle name="Normal 3 2 5 2 2 2 3 3 4 4" xfId="43861"/>
    <cellStyle name="Normal 3 2 5 2 2 2 3 3 5" xfId="15317"/>
    <cellStyle name="Normal 3 2 5 2 2 2 3 3 5 2" xfId="46856"/>
    <cellStyle name="Normal 3 2 5 2 2 2 3 3 6" xfId="25940"/>
    <cellStyle name="Normal 3 2 5 2 2 2 3 3 7" xfId="36653"/>
    <cellStyle name="Normal 3 2 5 2 2 2 3 4" xfId="5751"/>
    <cellStyle name="Normal 3 2 5 2 2 2 3 4 2" xfId="10461"/>
    <cellStyle name="Normal 3 2 5 2 2 2 3 4 2 2" xfId="20694"/>
    <cellStyle name="Normal 3 2 5 2 2 2 3 4 2 2 2" xfId="52231"/>
    <cellStyle name="Normal 3 2 5 2 2 2 3 4 2 3" xfId="30104"/>
    <cellStyle name="Normal 3 2 5 2 2 2 3 4 2 4" xfId="42013"/>
    <cellStyle name="Normal 3 2 5 2 2 2 3 4 3" xfId="13238"/>
    <cellStyle name="Normal 3 2 5 2 2 2 3 4 3 2" xfId="23466"/>
    <cellStyle name="Normal 3 2 5 2 2 2 3 4 3 2 2" xfId="55003"/>
    <cellStyle name="Normal 3 2 5 2 2 2 3 4 3 3" xfId="33432"/>
    <cellStyle name="Normal 3 2 5 2 2 2 3 4 3 4" xfId="44785"/>
    <cellStyle name="Normal 3 2 5 2 2 2 3 4 4" xfId="16242"/>
    <cellStyle name="Normal 3 2 5 2 2 2 3 4 4 2" xfId="47781"/>
    <cellStyle name="Normal 3 2 5 2 2 2 3 4 5" xfId="26772"/>
    <cellStyle name="Normal 3 2 5 2 2 2 3 4 6" xfId="37577"/>
    <cellStyle name="Normal 3 2 5 2 2 2 3 5" xfId="6931"/>
    <cellStyle name="Normal 3 2 5 2 2 2 3 5 2" xfId="17276"/>
    <cellStyle name="Normal 3 2 5 2 2 2 3 5 2 2" xfId="48813"/>
    <cellStyle name="Normal 3 2 5 2 2 2 3 5 3" xfId="28439"/>
    <cellStyle name="Normal 3 2 5 2 2 2 3 5 4" xfId="38600"/>
    <cellStyle name="Normal 3 2 5 2 2 2 3 6" xfId="8610"/>
    <cellStyle name="Normal 3 2 5 2 2 2 3 6 2" xfId="18846"/>
    <cellStyle name="Normal 3 2 5 2 2 2 3 6 2 2" xfId="50383"/>
    <cellStyle name="Normal 3 2 5 2 2 2 3 6 3" xfId="31768"/>
    <cellStyle name="Normal 3 2 5 2 2 2 3 6 4" xfId="40165"/>
    <cellStyle name="Normal 3 2 5 2 2 2 3 7" xfId="11390"/>
    <cellStyle name="Normal 3 2 5 2 2 2 3 7 2" xfId="21618"/>
    <cellStyle name="Normal 3 2 5 2 2 2 3 7 2 2" xfId="53155"/>
    <cellStyle name="Normal 3 2 5 2 2 2 3 7 3" xfId="42937"/>
    <cellStyle name="Normal 3 2 5 2 2 2 3 8" xfId="14263"/>
    <cellStyle name="Normal 3 2 5 2 2 2 3 8 2" xfId="45806"/>
    <cellStyle name="Normal 3 2 5 2 2 2 3 9" xfId="25108"/>
    <cellStyle name="Normal 3 2 5 2 2 2 4" xfId="4273"/>
    <cellStyle name="Normal 3 2 5 2 2 2 4 2" xfId="5284"/>
    <cellStyle name="Normal 3 2 5 2 2 2 4 2 2" xfId="8083"/>
    <cellStyle name="Normal 3 2 5 2 2 2 4 2 2 2" xfId="18321"/>
    <cellStyle name="Normal 3 2 5 2 2 2 4 2 2 2 2" xfId="31144"/>
    <cellStyle name="Normal 3 2 5 2 2 2 4 2 2 2 3" xfId="49858"/>
    <cellStyle name="Normal 3 2 5 2 2 2 4 2 2 3" xfId="13946"/>
    <cellStyle name="Normal 3 2 5 2 2 2 4 2 2 3 2" xfId="34472"/>
    <cellStyle name="Normal 3 2 5 2 2 2 4 2 2 3 3" xfId="45492"/>
    <cellStyle name="Normal 3 2 5 2 2 2 4 2 2 4" xfId="27812"/>
    <cellStyle name="Normal 3 2 5 2 2 2 4 2 2 5" xfId="39640"/>
    <cellStyle name="Normal 3 2 5 2 2 2 4 2 3" xfId="9996"/>
    <cellStyle name="Normal 3 2 5 2 2 2 4 2 3 2" xfId="20229"/>
    <cellStyle name="Normal 3 2 5 2 2 2 4 2 3 2 2" xfId="51766"/>
    <cellStyle name="Normal 3 2 5 2 2 2 4 2 3 3" xfId="29480"/>
    <cellStyle name="Normal 3 2 5 2 2 2 4 2 3 4" xfId="41548"/>
    <cellStyle name="Normal 3 2 5 2 2 2 4 2 4" xfId="12773"/>
    <cellStyle name="Normal 3 2 5 2 2 2 4 2 4 2" xfId="23001"/>
    <cellStyle name="Normal 3 2 5 2 2 2 4 2 4 2 2" xfId="54538"/>
    <cellStyle name="Normal 3 2 5 2 2 2 4 2 4 3" xfId="32808"/>
    <cellStyle name="Normal 3 2 5 2 2 2 4 2 4 4" xfId="44320"/>
    <cellStyle name="Normal 3 2 5 2 2 2 4 2 5" xfId="15777"/>
    <cellStyle name="Normal 3 2 5 2 2 2 4 2 5 2" xfId="47316"/>
    <cellStyle name="Normal 3 2 5 2 2 2 4 2 6" xfId="26148"/>
    <cellStyle name="Normal 3 2 5 2 2 2 4 2 7" xfId="37112"/>
    <cellStyle name="Normal 3 2 5 2 2 2 4 3" xfId="6212"/>
    <cellStyle name="Normal 3 2 5 2 2 2 4 3 2" xfId="10920"/>
    <cellStyle name="Normal 3 2 5 2 2 2 4 3 2 2" xfId="21153"/>
    <cellStyle name="Normal 3 2 5 2 2 2 4 3 2 2 2" xfId="52690"/>
    <cellStyle name="Normal 3 2 5 2 2 2 4 3 2 3" xfId="30312"/>
    <cellStyle name="Normal 3 2 5 2 2 2 4 3 2 4" xfId="42472"/>
    <cellStyle name="Normal 3 2 5 2 2 2 4 3 3" xfId="13697"/>
    <cellStyle name="Normal 3 2 5 2 2 2 4 3 3 2" xfId="23925"/>
    <cellStyle name="Normal 3 2 5 2 2 2 4 3 3 2 2" xfId="55462"/>
    <cellStyle name="Normal 3 2 5 2 2 2 4 3 3 3" xfId="33640"/>
    <cellStyle name="Normal 3 2 5 2 2 2 4 3 3 4" xfId="45244"/>
    <cellStyle name="Normal 3 2 5 2 2 2 4 3 4" xfId="16701"/>
    <cellStyle name="Normal 3 2 5 2 2 2 4 3 4 2" xfId="48240"/>
    <cellStyle name="Normal 3 2 5 2 2 2 4 3 5" xfId="26980"/>
    <cellStyle name="Normal 3 2 5 2 2 2 4 3 6" xfId="38036"/>
    <cellStyle name="Normal 3 2 5 2 2 2 4 4" xfId="7235"/>
    <cellStyle name="Normal 3 2 5 2 2 2 4 4 2" xfId="17489"/>
    <cellStyle name="Normal 3 2 5 2 2 2 4 4 2 2" xfId="49026"/>
    <cellStyle name="Normal 3 2 5 2 2 2 4 4 3" xfId="28648"/>
    <cellStyle name="Normal 3 2 5 2 2 2 4 4 4" xfId="38808"/>
    <cellStyle name="Normal 3 2 5 2 2 2 4 5" xfId="9072"/>
    <cellStyle name="Normal 3 2 5 2 2 2 4 5 2" xfId="19305"/>
    <cellStyle name="Normal 3 2 5 2 2 2 4 5 2 2" xfId="50842"/>
    <cellStyle name="Normal 3 2 5 2 2 2 4 5 3" xfId="31976"/>
    <cellStyle name="Normal 3 2 5 2 2 2 4 5 4" xfId="40624"/>
    <cellStyle name="Normal 3 2 5 2 2 2 4 6" xfId="11849"/>
    <cellStyle name="Normal 3 2 5 2 2 2 4 6 2" xfId="22077"/>
    <cellStyle name="Normal 3 2 5 2 2 2 4 6 2 2" xfId="53614"/>
    <cellStyle name="Normal 3 2 5 2 2 2 4 6 3" xfId="43396"/>
    <cellStyle name="Normal 3 2 5 2 2 2 4 7" xfId="14845"/>
    <cellStyle name="Normal 3 2 5 2 2 2 4 7 2" xfId="46384"/>
    <cellStyle name="Normal 3 2 5 2 2 2 4 8" xfId="25316"/>
    <cellStyle name="Normal 3 2 5 2 2 2 4 9" xfId="36188"/>
    <cellStyle name="Normal 3 2 5 2 2 2 5" xfId="4820"/>
    <cellStyle name="Normal 3 2 5 2 2 2 5 2" xfId="7665"/>
    <cellStyle name="Normal 3 2 5 2 2 2 5 2 2" xfId="17905"/>
    <cellStyle name="Normal 3 2 5 2 2 2 5 2 2 2" xfId="30728"/>
    <cellStyle name="Normal 3 2 5 2 2 2 5 2 2 3" xfId="49442"/>
    <cellStyle name="Normal 3 2 5 2 2 2 5 2 3" xfId="14617"/>
    <cellStyle name="Normal 3 2 5 2 2 2 5 2 3 2" xfId="34056"/>
    <cellStyle name="Normal 3 2 5 2 2 2 5 2 3 3" xfId="46156"/>
    <cellStyle name="Normal 3 2 5 2 2 2 5 2 4" xfId="27396"/>
    <cellStyle name="Normal 3 2 5 2 2 2 5 2 5" xfId="39224"/>
    <cellStyle name="Normal 3 2 5 2 2 2 5 3" xfId="9534"/>
    <cellStyle name="Normal 3 2 5 2 2 2 5 3 2" xfId="19767"/>
    <cellStyle name="Normal 3 2 5 2 2 2 5 3 2 2" xfId="51304"/>
    <cellStyle name="Normal 3 2 5 2 2 2 5 3 3" xfId="29064"/>
    <cellStyle name="Normal 3 2 5 2 2 2 5 3 4" xfId="41086"/>
    <cellStyle name="Normal 3 2 5 2 2 2 5 4" xfId="12311"/>
    <cellStyle name="Normal 3 2 5 2 2 2 5 4 2" xfId="22539"/>
    <cellStyle name="Normal 3 2 5 2 2 2 5 4 2 2" xfId="54076"/>
    <cellStyle name="Normal 3 2 5 2 2 2 5 4 3" xfId="32392"/>
    <cellStyle name="Normal 3 2 5 2 2 2 5 4 4" xfId="43858"/>
    <cellStyle name="Normal 3 2 5 2 2 2 5 5" xfId="15314"/>
    <cellStyle name="Normal 3 2 5 2 2 2 5 5 2" xfId="46853"/>
    <cellStyle name="Normal 3 2 5 2 2 2 5 6" xfId="25732"/>
    <cellStyle name="Normal 3 2 5 2 2 2 5 7" xfId="36650"/>
    <cellStyle name="Normal 3 2 5 2 2 2 6" xfId="5748"/>
    <cellStyle name="Normal 3 2 5 2 2 2 6 2" xfId="10458"/>
    <cellStyle name="Normal 3 2 5 2 2 2 6 2 2" xfId="20691"/>
    <cellStyle name="Normal 3 2 5 2 2 2 6 2 2 2" xfId="52228"/>
    <cellStyle name="Normal 3 2 5 2 2 2 6 2 3" xfId="29896"/>
    <cellStyle name="Normal 3 2 5 2 2 2 6 2 4" xfId="42010"/>
    <cellStyle name="Normal 3 2 5 2 2 2 6 3" xfId="13235"/>
    <cellStyle name="Normal 3 2 5 2 2 2 6 3 2" xfId="23463"/>
    <cellStyle name="Normal 3 2 5 2 2 2 6 3 2 2" xfId="55000"/>
    <cellStyle name="Normal 3 2 5 2 2 2 6 3 3" xfId="33224"/>
    <cellStyle name="Normal 3 2 5 2 2 2 6 3 4" xfId="44782"/>
    <cellStyle name="Normal 3 2 5 2 2 2 6 4" xfId="16239"/>
    <cellStyle name="Normal 3 2 5 2 2 2 6 4 2" xfId="47778"/>
    <cellStyle name="Normal 3 2 5 2 2 2 6 5" xfId="26564"/>
    <cellStyle name="Normal 3 2 5 2 2 2 6 6" xfId="37574"/>
    <cellStyle name="Normal 3 2 5 2 2 2 7" xfId="6603"/>
    <cellStyle name="Normal 3 2 5 2 2 2 7 2" xfId="17062"/>
    <cellStyle name="Normal 3 2 5 2 2 2 7 2 2" xfId="48600"/>
    <cellStyle name="Normal 3 2 5 2 2 2 7 3" xfId="28230"/>
    <cellStyle name="Normal 3 2 5 2 2 2 7 4" xfId="38392"/>
    <cellStyle name="Normal 3 2 5 2 2 2 8" xfId="8607"/>
    <cellStyle name="Normal 3 2 5 2 2 2 8 2" xfId="18843"/>
    <cellStyle name="Normal 3 2 5 2 2 2 8 2 2" xfId="50380"/>
    <cellStyle name="Normal 3 2 5 2 2 2 8 3" xfId="31560"/>
    <cellStyle name="Normal 3 2 5 2 2 2 8 4" xfId="40162"/>
    <cellStyle name="Normal 3 2 5 2 2 2 9" xfId="11387"/>
    <cellStyle name="Normal 3 2 5 2 2 2 9 2" xfId="21615"/>
    <cellStyle name="Normal 3 2 5 2 2 2 9 2 2" xfId="53152"/>
    <cellStyle name="Normal 3 2 5 2 2 2 9 3" xfId="42934"/>
    <cellStyle name="Normal 3 2 5 2 2 3" xfId="1645"/>
    <cellStyle name="Normal 3 2 5 2 2 3 10" xfId="24901"/>
    <cellStyle name="Normal 3 2 5 2 2 3 11" xfId="35730"/>
    <cellStyle name="Normal 3 2 5 2 2 3 2" xfId="1646"/>
    <cellStyle name="Normal 3 2 5 2 2 3 2 10" xfId="35731"/>
    <cellStyle name="Normal 3 2 5 2 2 3 2 2" xfId="4278"/>
    <cellStyle name="Normal 3 2 5 2 2 3 2 2 2" xfId="5289"/>
    <cellStyle name="Normal 3 2 5 2 2 3 2 2 2 2" xfId="8293"/>
    <cellStyle name="Normal 3 2 5 2 2 3 2 2 2 2 2" xfId="18531"/>
    <cellStyle name="Normal 3 2 5 2 2 3 2 2 2 2 2 2" xfId="31354"/>
    <cellStyle name="Normal 3 2 5 2 2 3 2 2 2 2 2 3" xfId="50068"/>
    <cellStyle name="Normal 3 2 5 2 2 3 2 2 2 2 3" xfId="24735"/>
    <cellStyle name="Normal 3 2 5 2 2 3 2 2 2 2 3 2" xfId="34682"/>
    <cellStyle name="Normal 3 2 5 2 2 3 2 2 2 2 3 3" xfId="56261"/>
    <cellStyle name="Normal 3 2 5 2 2 3 2 2 2 2 4" xfId="28022"/>
    <cellStyle name="Normal 3 2 5 2 2 3 2 2 2 2 5" xfId="39850"/>
    <cellStyle name="Normal 3 2 5 2 2 3 2 2 2 3" xfId="10001"/>
    <cellStyle name="Normal 3 2 5 2 2 3 2 2 2 3 2" xfId="20234"/>
    <cellStyle name="Normal 3 2 5 2 2 3 2 2 2 3 2 2" xfId="51771"/>
    <cellStyle name="Normal 3 2 5 2 2 3 2 2 2 3 3" xfId="29690"/>
    <cellStyle name="Normal 3 2 5 2 2 3 2 2 2 3 4" xfId="41553"/>
    <cellStyle name="Normal 3 2 5 2 2 3 2 2 2 4" xfId="12778"/>
    <cellStyle name="Normal 3 2 5 2 2 3 2 2 2 4 2" xfId="23006"/>
    <cellStyle name="Normal 3 2 5 2 2 3 2 2 2 4 2 2" xfId="54543"/>
    <cellStyle name="Normal 3 2 5 2 2 3 2 2 2 4 3" xfId="33018"/>
    <cellStyle name="Normal 3 2 5 2 2 3 2 2 2 4 4" xfId="44325"/>
    <cellStyle name="Normal 3 2 5 2 2 3 2 2 2 5" xfId="15782"/>
    <cellStyle name="Normal 3 2 5 2 2 3 2 2 2 5 2" xfId="47321"/>
    <cellStyle name="Normal 3 2 5 2 2 3 2 2 2 6" xfId="26358"/>
    <cellStyle name="Normal 3 2 5 2 2 3 2 2 2 7" xfId="37117"/>
    <cellStyle name="Normal 3 2 5 2 2 3 2 2 3" xfId="6217"/>
    <cellStyle name="Normal 3 2 5 2 2 3 2 2 3 2" xfId="10925"/>
    <cellStyle name="Normal 3 2 5 2 2 3 2 2 3 2 2" xfId="21158"/>
    <cellStyle name="Normal 3 2 5 2 2 3 2 2 3 2 2 2" xfId="52695"/>
    <cellStyle name="Normal 3 2 5 2 2 3 2 2 3 2 3" xfId="30522"/>
    <cellStyle name="Normal 3 2 5 2 2 3 2 2 3 2 4" xfId="42477"/>
    <cellStyle name="Normal 3 2 5 2 2 3 2 2 3 3" xfId="13702"/>
    <cellStyle name="Normal 3 2 5 2 2 3 2 2 3 3 2" xfId="23930"/>
    <cellStyle name="Normal 3 2 5 2 2 3 2 2 3 3 2 2" xfId="55467"/>
    <cellStyle name="Normal 3 2 5 2 2 3 2 2 3 3 3" xfId="33850"/>
    <cellStyle name="Normal 3 2 5 2 2 3 2 2 3 3 4" xfId="45249"/>
    <cellStyle name="Normal 3 2 5 2 2 3 2 2 3 4" xfId="16706"/>
    <cellStyle name="Normal 3 2 5 2 2 3 2 2 3 4 2" xfId="48245"/>
    <cellStyle name="Normal 3 2 5 2 2 3 2 2 3 5" xfId="27190"/>
    <cellStyle name="Normal 3 2 5 2 2 3 2 2 3 6" xfId="38041"/>
    <cellStyle name="Normal 3 2 5 2 2 3 2 2 4" xfId="7454"/>
    <cellStyle name="Normal 3 2 5 2 2 3 2 2 4 2" xfId="17699"/>
    <cellStyle name="Normal 3 2 5 2 2 3 2 2 4 2 2" xfId="49236"/>
    <cellStyle name="Normal 3 2 5 2 2 3 2 2 4 3" xfId="28858"/>
    <cellStyle name="Normal 3 2 5 2 2 3 2 2 4 4" xfId="39018"/>
    <cellStyle name="Normal 3 2 5 2 2 3 2 2 5" xfId="9077"/>
    <cellStyle name="Normal 3 2 5 2 2 3 2 2 5 2" xfId="19310"/>
    <cellStyle name="Normal 3 2 5 2 2 3 2 2 5 2 2" xfId="50847"/>
    <cellStyle name="Normal 3 2 5 2 2 3 2 2 5 3" xfId="32186"/>
    <cellStyle name="Normal 3 2 5 2 2 3 2 2 5 4" xfId="40629"/>
    <cellStyle name="Normal 3 2 5 2 2 3 2 2 6" xfId="11854"/>
    <cellStyle name="Normal 3 2 5 2 2 3 2 2 6 2" xfId="22082"/>
    <cellStyle name="Normal 3 2 5 2 2 3 2 2 6 2 2" xfId="53619"/>
    <cellStyle name="Normal 3 2 5 2 2 3 2 2 6 3" xfId="43401"/>
    <cellStyle name="Normal 3 2 5 2 2 3 2 2 7" xfId="14850"/>
    <cellStyle name="Normal 3 2 5 2 2 3 2 2 7 2" xfId="46389"/>
    <cellStyle name="Normal 3 2 5 2 2 3 2 2 8" xfId="25526"/>
    <cellStyle name="Normal 3 2 5 2 2 3 2 2 9" xfId="36193"/>
    <cellStyle name="Normal 3 2 5 2 2 3 2 3" xfId="4825"/>
    <cellStyle name="Normal 3 2 5 2 2 3 2 3 2" xfId="7877"/>
    <cellStyle name="Normal 3 2 5 2 2 3 2 3 2 2" xfId="18115"/>
    <cellStyle name="Normal 3 2 5 2 2 3 2 3 2 2 2" xfId="30938"/>
    <cellStyle name="Normal 3 2 5 2 2 3 2 3 2 2 3" xfId="49652"/>
    <cellStyle name="Normal 3 2 5 2 2 3 2 3 2 3" xfId="24266"/>
    <cellStyle name="Normal 3 2 5 2 2 3 2 3 2 3 2" xfId="34266"/>
    <cellStyle name="Normal 3 2 5 2 2 3 2 3 2 3 3" xfId="55802"/>
    <cellStyle name="Normal 3 2 5 2 2 3 2 3 2 4" xfId="27606"/>
    <cellStyle name="Normal 3 2 5 2 2 3 2 3 2 5" xfId="39434"/>
    <cellStyle name="Normal 3 2 5 2 2 3 2 3 3" xfId="9539"/>
    <cellStyle name="Normal 3 2 5 2 2 3 2 3 3 2" xfId="19772"/>
    <cellStyle name="Normal 3 2 5 2 2 3 2 3 3 2 2" xfId="51309"/>
    <cellStyle name="Normal 3 2 5 2 2 3 2 3 3 3" xfId="29274"/>
    <cellStyle name="Normal 3 2 5 2 2 3 2 3 3 4" xfId="41091"/>
    <cellStyle name="Normal 3 2 5 2 2 3 2 3 4" xfId="12316"/>
    <cellStyle name="Normal 3 2 5 2 2 3 2 3 4 2" xfId="22544"/>
    <cellStyle name="Normal 3 2 5 2 2 3 2 3 4 2 2" xfId="54081"/>
    <cellStyle name="Normal 3 2 5 2 2 3 2 3 4 3" xfId="32602"/>
    <cellStyle name="Normal 3 2 5 2 2 3 2 3 4 4" xfId="43863"/>
    <cellStyle name="Normal 3 2 5 2 2 3 2 3 5" xfId="15319"/>
    <cellStyle name="Normal 3 2 5 2 2 3 2 3 5 2" xfId="46858"/>
    <cellStyle name="Normal 3 2 5 2 2 3 2 3 6" xfId="25942"/>
    <cellStyle name="Normal 3 2 5 2 2 3 2 3 7" xfId="36655"/>
    <cellStyle name="Normal 3 2 5 2 2 3 2 4" xfId="5753"/>
    <cellStyle name="Normal 3 2 5 2 2 3 2 4 2" xfId="10463"/>
    <cellStyle name="Normal 3 2 5 2 2 3 2 4 2 2" xfId="20696"/>
    <cellStyle name="Normal 3 2 5 2 2 3 2 4 2 2 2" xfId="52233"/>
    <cellStyle name="Normal 3 2 5 2 2 3 2 4 2 3" xfId="30106"/>
    <cellStyle name="Normal 3 2 5 2 2 3 2 4 2 4" xfId="42015"/>
    <cellStyle name="Normal 3 2 5 2 2 3 2 4 3" xfId="13240"/>
    <cellStyle name="Normal 3 2 5 2 2 3 2 4 3 2" xfId="23468"/>
    <cellStyle name="Normal 3 2 5 2 2 3 2 4 3 2 2" xfId="55005"/>
    <cellStyle name="Normal 3 2 5 2 2 3 2 4 3 3" xfId="33434"/>
    <cellStyle name="Normal 3 2 5 2 2 3 2 4 3 4" xfId="44787"/>
    <cellStyle name="Normal 3 2 5 2 2 3 2 4 4" xfId="16244"/>
    <cellStyle name="Normal 3 2 5 2 2 3 2 4 4 2" xfId="47783"/>
    <cellStyle name="Normal 3 2 5 2 2 3 2 4 5" xfId="26774"/>
    <cellStyle name="Normal 3 2 5 2 2 3 2 4 6" xfId="37579"/>
    <cellStyle name="Normal 3 2 5 2 2 3 2 5" xfId="6933"/>
    <cellStyle name="Normal 3 2 5 2 2 3 2 5 2" xfId="17278"/>
    <cellStyle name="Normal 3 2 5 2 2 3 2 5 2 2" xfId="48815"/>
    <cellStyle name="Normal 3 2 5 2 2 3 2 5 3" xfId="28441"/>
    <cellStyle name="Normal 3 2 5 2 2 3 2 5 4" xfId="38602"/>
    <cellStyle name="Normal 3 2 5 2 2 3 2 6" xfId="8612"/>
    <cellStyle name="Normal 3 2 5 2 2 3 2 6 2" xfId="18848"/>
    <cellStyle name="Normal 3 2 5 2 2 3 2 6 2 2" xfId="50385"/>
    <cellStyle name="Normal 3 2 5 2 2 3 2 6 3" xfId="31770"/>
    <cellStyle name="Normal 3 2 5 2 2 3 2 6 4" xfId="40167"/>
    <cellStyle name="Normal 3 2 5 2 2 3 2 7" xfId="11392"/>
    <cellStyle name="Normal 3 2 5 2 2 3 2 7 2" xfId="21620"/>
    <cellStyle name="Normal 3 2 5 2 2 3 2 7 2 2" xfId="53157"/>
    <cellStyle name="Normal 3 2 5 2 2 3 2 7 3" xfId="42939"/>
    <cellStyle name="Normal 3 2 5 2 2 3 2 8" xfId="14265"/>
    <cellStyle name="Normal 3 2 5 2 2 3 2 8 2" xfId="45808"/>
    <cellStyle name="Normal 3 2 5 2 2 3 2 9" xfId="25110"/>
    <cellStyle name="Normal 3 2 5 2 2 3 3" xfId="4277"/>
    <cellStyle name="Normal 3 2 5 2 2 3 3 2" xfId="5288"/>
    <cellStyle name="Normal 3 2 5 2 2 3 3 2 2" xfId="8085"/>
    <cellStyle name="Normal 3 2 5 2 2 3 3 2 2 2" xfId="18323"/>
    <cellStyle name="Normal 3 2 5 2 2 3 3 2 2 2 2" xfId="31146"/>
    <cellStyle name="Normal 3 2 5 2 2 3 3 2 2 2 3" xfId="49860"/>
    <cellStyle name="Normal 3 2 5 2 2 3 3 2 2 3" xfId="24192"/>
    <cellStyle name="Normal 3 2 5 2 2 3 3 2 2 3 2" xfId="34474"/>
    <cellStyle name="Normal 3 2 5 2 2 3 3 2 2 3 3" xfId="55728"/>
    <cellStyle name="Normal 3 2 5 2 2 3 3 2 2 4" xfId="27814"/>
    <cellStyle name="Normal 3 2 5 2 2 3 3 2 2 5" xfId="39642"/>
    <cellStyle name="Normal 3 2 5 2 2 3 3 2 3" xfId="10000"/>
    <cellStyle name="Normal 3 2 5 2 2 3 3 2 3 2" xfId="20233"/>
    <cellStyle name="Normal 3 2 5 2 2 3 3 2 3 2 2" xfId="51770"/>
    <cellStyle name="Normal 3 2 5 2 2 3 3 2 3 3" xfId="29482"/>
    <cellStyle name="Normal 3 2 5 2 2 3 3 2 3 4" xfId="41552"/>
    <cellStyle name="Normal 3 2 5 2 2 3 3 2 4" xfId="12777"/>
    <cellStyle name="Normal 3 2 5 2 2 3 3 2 4 2" xfId="23005"/>
    <cellStyle name="Normal 3 2 5 2 2 3 3 2 4 2 2" xfId="54542"/>
    <cellStyle name="Normal 3 2 5 2 2 3 3 2 4 3" xfId="32810"/>
    <cellStyle name="Normal 3 2 5 2 2 3 3 2 4 4" xfId="44324"/>
    <cellStyle name="Normal 3 2 5 2 2 3 3 2 5" xfId="15781"/>
    <cellStyle name="Normal 3 2 5 2 2 3 3 2 5 2" xfId="47320"/>
    <cellStyle name="Normal 3 2 5 2 2 3 3 2 6" xfId="26150"/>
    <cellStyle name="Normal 3 2 5 2 2 3 3 2 7" xfId="37116"/>
    <cellStyle name="Normal 3 2 5 2 2 3 3 3" xfId="6216"/>
    <cellStyle name="Normal 3 2 5 2 2 3 3 3 2" xfId="10924"/>
    <cellStyle name="Normal 3 2 5 2 2 3 3 3 2 2" xfId="21157"/>
    <cellStyle name="Normal 3 2 5 2 2 3 3 3 2 2 2" xfId="52694"/>
    <cellStyle name="Normal 3 2 5 2 2 3 3 3 2 3" xfId="30314"/>
    <cellStyle name="Normal 3 2 5 2 2 3 3 3 2 4" xfId="42476"/>
    <cellStyle name="Normal 3 2 5 2 2 3 3 3 3" xfId="13701"/>
    <cellStyle name="Normal 3 2 5 2 2 3 3 3 3 2" xfId="23929"/>
    <cellStyle name="Normal 3 2 5 2 2 3 3 3 3 2 2" xfId="55466"/>
    <cellStyle name="Normal 3 2 5 2 2 3 3 3 3 3" xfId="33642"/>
    <cellStyle name="Normal 3 2 5 2 2 3 3 3 3 4" xfId="45248"/>
    <cellStyle name="Normal 3 2 5 2 2 3 3 3 4" xfId="16705"/>
    <cellStyle name="Normal 3 2 5 2 2 3 3 3 4 2" xfId="48244"/>
    <cellStyle name="Normal 3 2 5 2 2 3 3 3 5" xfId="26982"/>
    <cellStyle name="Normal 3 2 5 2 2 3 3 3 6" xfId="38040"/>
    <cellStyle name="Normal 3 2 5 2 2 3 3 4" xfId="7237"/>
    <cellStyle name="Normal 3 2 5 2 2 3 3 4 2" xfId="17491"/>
    <cellStyle name="Normal 3 2 5 2 2 3 3 4 2 2" xfId="49028"/>
    <cellStyle name="Normal 3 2 5 2 2 3 3 4 3" xfId="28650"/>
    <cellStyle name="Normal 3 2 5 2 2 3 3 4 4" xfId="38810"/>
    <cellStyle name="Normal 3 2 5 2 2 3 3 5" xfId="9076"/>
    <cellStyle name="Normal 3 2 5 2 2 3 3 5 2" xfId="19309"/>
    <cellStyle name="Normal 3 2 5 2 2 3 3 5 2 2" xfId="50846"/>
    <cellStyle name="Normal 3 2 5 2 2 3 3 5 3" xfId="31978"/>
    <cellStyle name="Normal 3 2 5 2 2 3 3 5 4" xfId="40628"/>
    <cellStyle name="Normal 3 2 5 2 2 3 3 6" xfId="11853"/>
    <cellStyle name="Normal 3 2 5 2 2 3 3 6 2" xfId="22081"/>
    <cellStyle name="Normal 3 2 5 2 2 3 3 6 2 2" xfId="53618"/>
    <cellStyle name="Normal 3 2 5 2 2 3 3 6 3" xfId="43400"/>
    <cellStyle name="Normal 3 2 5 2 2 3 3 7" xfId="14849"/>
    <cellStyle name="Normal 3 2 5 2 2 3 3 7 2" xfId="46388"/>
    <cellStyle name="Normal 3 2 5 2 2 3 3 8" xfId="25318"/>
    <cellStyle name="Normal 3 2 5 2 2 3 3 9" xfId="36192"/>
    <cellStyle name="Normal 3 2 5 2 2 3 4" xfId="4824"/>
    <cellStyle name="Normal 3 2 5 2 2 3 4 2" xfId="7667"/>
    <cellStyle name="Normal 3 2 5 2 2 3 4 2 2" xfId="17907"/>
    <cellStyle name="Normal 3 2 5 2 2 3 4 2 2 2" xfId="30730"/>
    <cellStyle name="Normal 3 2 5 2 2 3 4 2 2 3" xfId="49444"/>
    <cellStyle name="Normal 3 2 5 2 2 3 4 2 3" xfId="14602"/>
    <cellStyle name="Normal 3 2 5 2 2 3 4 2 3 2" xfId="34058"/>
    <cellStyle name="Normal 3 2 5 2 2 3 4 2 3 3" xfId="46141"/>
    <cellStyle name="Normal 3 2 5 2 2 3 4 2 4" xfId="27398"/>
    <cellStyle name="Normal 3 2 5 2 2 3 4 2 5" xfId="39226"/>
    <cellStyle name="Normal 3 2 5 2 2 3 4 3" xfId="9538"/>
    <cellStyle name="Normal 3 2 5 2 2 3 4 3 2" xfId="19771"/>
    <cellStyle name="Normal 3 2 5 2 2 3 4 3 2 2" xfId="51308"/>
    <cellStyle name="Normal 3 2 5 2 2 3 4 3 3" xfId="29066"/>
    <cellStyle name="Normal 3 2 5 2 2 3 4 3 4" xfId="41090"/>
    <cellStyle name="Normal 3 2 5 2 2 3 4 4" xfId="12315"/>
    <cellStyle name="Normal 3 2 5 2 2 3 4 4 2" xfId="22543"/>
    <cellStyle name="Normal 3 2 5 2 2 3 4 4 2 2" xfId="54080"/>
    <cellStyle name="Normal 3 2 5 2 2 3 4 4 3" xfId="32394"/>
    <cellStyle name="Normal 3 2 5 2 2 3 4 4 4" xfId="43862"/>
    <cellStyle name="Normal 3 2 5 2 2 3 4 5" xfId="15318"/>
    <cellStyle name="Normal 3 2 5 2 2 3 4 5 2" xfId="46857"/>
    <cellStyle name="Normal 3 2 5 2 2 3 4 6" xfId="25734"/>
    <cellStyle name="Normal 3 2 5 2 2 3 4 7" xfId="36654"/>
    <cellStyle name="Normal 3 2 5 2 2 3 5" xfId="5752"/>
    <cellStyle name="Normal 3 2 5 2 2 3 5 2" xfId="10462"/>
    <cellStyle name="Normal 3 2 5 2 2 3 5 2 2" xfId="20695"/>
    <cellStyle name="Normal 3 2 5 2 2 3 5 2 2 2" xfId="52232"/>
    <cellStyle name="Normal 3 2 5 2 2 3 5 2 3" xfId="29898"/>
    <cellStyle name="Normal 3 2 5 2 2 3 5 2 4" xfId="42014"/>
    <cellStyle name="Normal 3 2 5 2 2 3 5 3" xfId="13239"/>
    <cellStyle name="Normal 3 2 5 2 2 3 5 3 2" xfId="23467"/>
    <cellStyle name="Normal 3 2 5 2 2 3 5 3 2 2" xfId="55004"/>
    <cellStyle name="Normal 3 2 5 2 2 3 5 3 3" xfId="33226"/>
    <cellStyle name="Normal 3 2 5 2 2 3 5 3 4" xfId="44786"/>
    <cellStyle name="Normal 3 2 5 2 2 3 5 4" xfId="16243"/>
    <cellStyle name="Normal 3 2 5 2 2 3 5 4 2" xfId="47782"/>
    <cellStyle name="Normal 3 2 5 2 2 3 5 5" xfId="26566"/>
    <cellStyle name="Normal 3 2 5 2 2 3 5 6" xfId="37578"/>
    <cellStyle name="Normal 3 2 5 2 2 3 6" xfId="6605"/>
    <cellStyle name="Normal 3 2 5 2 2 3 6 2" xfId="17064"/>
    <cellStyle name="Normal 3 2 5 2 2 3 6 2 2" xfId="48602"/>
    <cellStyle name="Normal 3 2 5 2 2 3 6 3" xfId="28232"/>
    <cellStyle name="Normal 3 2 5 2 2 3 6 4" xfId="38394"/>
    <cellStyle name="Normal 3 2 5 2 2 3 7" xfId="8611"/>
    <cellStyle name="Normal 3 2 5 2 2 3 7 2" xfId="18847"/>
    <cellStyle name="Normal 3 2 5 2 2 3 7 2 2" xfId="50384"/>
    <cellStyle name="Normal 3 2 5 2 2 3 7 3" xfId="31562"/>
    <cellStyle name="Normal 3 2 5 2 2 3 7 4" xfId="40166"/>
    <cellStyle name="Normal 3 2 5 2 2 3 8" xfId="11391"/>
    <cellStyle name="Normal 3 2 5 2 2 3 8 2" xfId="21619"/>
    <cellStyle name="Normal 3 2 5 2 2 3 8 2 2" xfId="53156"/>
    <cellStyle name="Normal 3 2 5 2 2 3 8 3" xfId="42938"/>
    <cellStyle name="Normal 3 2 5 2 2 3 9" xfId="14264"/>
    <cellStyle name="Normal 3 2 5 2 2 3 9 2" xfId="45807"/>
    <cellStyle name="Normal 3 2 5 2 2 4" xfId="1647"/>
    <cellStyle name="Normal 3 2 5 2 2 4 10" xfId="35732"/>
    <cellStyle name="Normal 3 2 5 2 2 4 2" xfId="4279"/>
    <cellStyle name="Normal 3 2 5 2 2 4 2 2" xfId="5290"/>
    <cellStyle name="Normal 3 2 5 2 2 4 2 2 2" xfId="8290"/>
    <cellStyle name="Normal 3 2 5 2 2 4 2 2 2 2" xfId="18528"/>
    <cellStyle name="Normal 3 2 5 2 2 4 2 2 2 2 2" xfId="31351"/>
    <cellStyle name="Normal 3 2 5 2 2 4 2 2 2 2 3" xfId="50065"/>
    <cellStyle name="Normal 3 2 5 2 2 4 2 2 2 3" xfId="24356"/>
    <cellStyle name="Normal 3 2 5 2 2 4 2 2 2 3 2" xfId="34679"/>
    <cellStyle name="Normal 3 2 5 2 2 4 2 2 2 3 3" xfId="55888"/>
    <cellStyle name="Normal 3 2 5 2 2 4 2 2 2 4" xfId="28019"/>
    <cellStyle name="Normal 3 2 5 2 2 4 2 2 2 5" xfId="39847"/>
    <cellStyle name="Normal 3 2 5 2 2 4 2 2 3" xfId="10002"/>
    <cellStyle name="Normal 3 2 5 2 2 4 2 2 3 2" xfId="20235"/>
    <cellStyle name="Normal 3 2 5 2 2 4 2 2 3 2 2" xfId="51772"/>
    <cellStyle name="Normal 3 2 5 2 2 4 2 2 3 3" xfId="29687"/>
    <cellStyle name="Normal 3 2 5 2 2 4 2 2 3 4" xfId="41554"/>
    <cellStyle name="Normal 3 2 5 2 2 4 2 2 4" xfId="12779"/>
    <cellStyle name="Normal 3 2 5 2 2 4 2 2 4 2" xfId="23007"/>
    <cellStyle name="Normal 3 2 5 2 2 4 2 2 4 2 2" xfId="54544"/>
    <cellStyle name="Normal 3 2 5 2 2 4 2 2 4 3" xfId="33015"/>
    <cellStyle name="Normal 3 2 5 2 2 4 2 2 4 4" xfId="44326"/>
    <cellStyle name="Normal 3 2 5 2 2 4 2 2 5" xfId="15783"/>
    <cellStyle name="Normal 3 2 5 2 2 4 2 2 5 2" xfId="47322"/>
    <cellStyle name="Normal 3 2 5 2 2 4 2 2 6" xfId="26355"/>
    <cellStyle name="Normal 3 2 5 2 2 4 2 2 7" xfId="37118"/>
    <cellStyle name="Normal 3 2 5 2 2 4 2 3" xfId="6218"/>
    <cellStyle name="Normal 3 2 5 2 2 4 2 3 2" xfId="10926"/>
    <cellStyle name="Normal 3 2 5 2 2 4 2 3 2 2" xfId="21159"/>
    <cellStyle name="Normal 3 2 5 2 2 4 2 3 2 2 2" xfId="52696"/>
    <cellStyle name="Normal 3 2 5 2 2 4 2 3 2 3" xfId="30519"/>
    <cellStyle name="Normal 3 2 5 2 2 4 2 3 2 4" xfId="42478"/>
    <cellStyle name="Normal 3 2 5 2 2 4 2 3 3" xfId="13703"/>
    <cellStyle name="Normal 3 2 5 2 2 4 2 3 3 2" xfId="23931"/>
    <cellStyle name="Normal 3 2 5 2 2 4 2 3 3 2 2" xfId="55468"/>
    <cellStyle name="Normal 3 2 5 2 2 4 2 3 3 3" xfId="33847"/>
    <cellStyle name="Normal 3 2 5 2 2 4 2 3 3 4" xfId="45250"/>
    <cellStyle name="Normal 3 2 5 2 2 4 2 3 4" xfId="16707"/>
    <cellStyle name="Normal 3 2 5 2 2 4 2 3 4 2" xfId="48246"/>
    <cellStyle name="Normal 3 2 5 2 2 4 2 3 5" xfId="27187"/>
    <cellStyle name="Normal 3 2 5 2 2 4 2 3 6" xfId="38042"/>
    <cellStyle name="Normal 3 2 5 2 2 4 2 4" xfId="7451"/>
    <cellStyle name="Normal 3 2 5 2 2 4 2 4 2" xfId="17696"/>
    <cellStyle name="Normal 3 2 5 2 2 4 2 4 2 2" xfId="49233"/>
    <cellStyle name="Normal 3 2 5 2 2 4 2 4 3" xfId="28855"/>
    <cellStyle name="Normal 3 2 5 2 2 4 2 4 4" xfId="39015"/>
    <cellStyle name="Normal 3 2 5 2 2 4 2 5" xfId="9078"/>
    <cellStyle name="Normal 3 2 5 2 2 4 2 5 2" xfId="19311"/>
    <cellStyle name="Normal 3 2 5 2 2 4 2 5 2 2" xfId="50848"/>
    <cellStyle name="Normal 3 2 5 2 2 4 2 5 3" xfId="32183"/>
    <cellStyle name="Normal 3 2 5 2 2 4 2 5 4" xfId="40630"/>
    <cellStyle name="Normal 3 2 5 2 2 4 2 6" xfId="11855"/>
    <cellStyle name="Normal 3 2 5 2 2 4 2 6 2" xfId="22083"/>
    <cellStyle name="Normal 3 2 5 2 2 4 2 6 2 2" xfId="53620"/>
    <cellStyle name="Normal 3 2 5 2 2 4 2 6 3" xfId="43402"/>
    <cellStyle name="Normal 3 2 5 2 2 4 2 7" xfId="14851"/>
    <cellStyle name="Normal 3 2 5 2 2 4 2 7 2" xfId="46390"/>
    <cellStyle name="Normal 3 2 5 2 2 4 2 8" xfId="25523"/>
    <cellStyle name="Normal 3 2 5 2 2 4 2 9" xfId="36194"/>
    <cellStyle name="Normal 3 2 5 2 2 4 3" xfId="4826"/>
    <cellStyle name="Normal 3 2 5 2 2 4 3 2" xfId="7874"/>
    <cellStyle name="Normal 3 2 5 2 2 4 3 2 2" xfId="18112"/>
    <cellStyle name="Normal 3 2 5 2 2 4 3 2 2 2" xfId="30935"/>
    <cellStyle name="Normal 3 2 5 2 2 4 3 2 2 3" xfId="49649"/>
    <cellStyle name="Normal 3 2 5 2 2 4 3 2 3" xfId="24472"/>
    <cellStyle name="Normal 3 2 5 2 2 4 3 2 3 2" xfId="34263"/>
    <cellStyle name="Normal 3 2 5 2 2 4 3 2 3 3" xfId="56004"/>
    <cellStyle name="Normal 3 2 5 2 2 4 3 2 4" xfId="27603"/>
    <cellStyle name="Normal 3 2 5 2 2 4 3 2 5" xfId="39431"/>
    <cellStyle name="Normal 3 2 5 2 2 4 3 3" xfId="9540"/>
    <cellStyle name="Normal 3 2 5 2 2 4 3 3 2" xfId="19773"/>
    <cellStyle name="Normal 3 2 5 2 2 4 3 3 2 2" xfId="51310"/>
    <cellStyle name="Normal 3 2 5 2 2 4 3 3 3" xfId="29271"/>
    <cellStyle name="Normal 3 2 5 2 2 4 3 3 4" xfId="41092"/>
    <cellStyle name="Normal 3 2 5 2 2 4 3 4" xfId="12317"/>
    <cellStyle name="Normal 3 2 5 2 2 4 3 4 2" xfId="22545"/>
    <cellStyle name="Normal 3 2 5 2 2 4 3 4 2 2" xfId="54082"/>
    <cellStyle name="Normal 3 2 5 2 2 4 3 4 3" xfId="32599"/>
    <cellStyle name="Normal 3 2 5 2 2 4 3 4 4" xfId="43864"/>
    <cellStyle name="Normal 3 2 5 2 2 4 3 5" xfId="15320"/>
    <cellStyle name="Normal 3 2 5 2 2 4 3 5 2" xfId="46859"/>
    <cellStyle name="Normal 3 2 5 2 2 4 3 6" xfId="25939"/>
    <cellStyle name="Normal 3 2 5 2 2 4 3 7" xfId="36656"/>
    <cellStyle name="Normal 3 2 5 2 2 4 4" xfId="5754"/>
    <cellStyle name="Normal 3 2 5 2 2 4 4 2" xfId="10464"/>
    <cellStyle name="Normal 3 2 5 2 2 4 4 2 2" xfId="20697"/>
    <cellStyle name="Normal 3 2 5 2 2 4 4 2 2 2" xfId="52234"/>
    <cellStyle name="Normal 3 2 5 2 2 4 4 2 3" xfId="30103"/>
    <cellStyle name="Normal 3 2 5 2 2 4 4 2 4" xfId="42016"/>
    <cellStyle name="Normal 3 2 5 2 2 4 4 3" xfId="13241"/>
    <cellStyle name="Normal 3 2 5 2 2 4 4 3 2" xfId="23469"/>
    <cellStyle name="Normal 3 2 5 2 2 4 4 3 2 2" xfId="55006"/>
    <cellStyle name="Normal 3 2 5 2 2 4 4 3 3" xfId="33431"/>
    <cellStyle name="Normal 3 2 5 2 2 4 4 3 4" xfId="44788"/>
    <cellStyle name="Normal 3 2 5 2 2 4 4 4" xfId="16245"/>
    <cellStyle name="Normal 3 2 5 2 2 4 4 4 2" xfId="47784"/>
    <cellStyle name="Normal 3 2 5 2 2 4 4 5" xfId="26771"/>
    <cellStyle name="Normal 3 2 5 2 2 4 4 6" xfId="37580"/>
    <cellStyle name="Normal 3 2 5 2 2 4 5" xfId="6930"/>
    <cellStyle name="Normal 3 2 5 2 2 4 5 2" xfId="17275"/>
    <cellStyle name="Normal 3 2 5 2 2 4 5 2 2" xfId="48812"/>
    <cellStyle name="Normal 3 2 5 2 2 4 5 3" xfId="28438"/>
    <cellStyle name="Normal 3 2 5 2 2 4 5 4" xfId="38599"/>
    <cellStyle name="Normal 3 2 5 2 2 4 6" xfId="8613"/>
    <cellStyle name="Normal 3 2 5 2 2 4 6 2" xfId="18849"/>
    <cellStyle name="Normal 3 2 5 2 2 4 6 2 2" xfId="50386"/>
    <cellStyle name="Normal 3 2 5 2 2 4 6 3" xfId="31767"/>
    <cellStyle name="Normal 3 2 5 2 2 4 6 4" xfId="40168"/>
    <cellStyle name="Normal 3 2 5 2 2 4 7" xfId="11393"/>
    <cellStyle name="Normal 3 2 5 2 2 4 7 2" xfId="21621"/>
    <cellStyle name="Normal 3 2 5 2 2 4 7 2 2" xfId="53158"/>
    <cellStyle name="Normal 3 2 5 2 2 4 7 3" xfId="42940"/>
    <cellStyle name="Normal 3 2 5 2 2 4 8" xfId="14266"/>
    <cellStyle name="Normal 3 2 5 2 2 4 8 2" xfId="45809"/>
    <cellStyle name="Normal 3 2 5 2 2 4 9" xfId="25107"/>
    <cellStyle name="Normal 3 2 5 2 2 5" xfId="3285"/>
    <cellStyle name="Normal 3 2 5 2 2 5 10" xfId="35950"/>
    <cellStyle name="Normal 3 2 5 2 2 5 2" xfId="4576"/>
    <cellStyle name="Normal 3 2 5 2 2 5 2 2" xfId="5508"/>
    <cellStyle name="Normal 3 2 5 2 2 5 2 2 2" xfId="10220"/>
    <cellStyle name="Normal 3 2 5 2 2 5 2 2 2 2" xfId="20453"/>
    <cellStyle name="Normal 3 2 5 2 2 5 2 2 2 2 2" xfId="51990"/>
    <cellStyle name="Normal 3 2 5 2 2 5 2 2 2 3" xfId="31143"/>
    <cellStyle name="Normal 3 2 5 2 2 5 2 2 2 4" xfId="41772"/>
    <cellStyle name="Normal 3 2 5 2 2 5 2 2 3" xfId="12997"/>
    <cellStyle name="Normal 3 2 5 2 2 5 2 2 3 2" xfId="23225"/>
    <cellStyle name="Normal 3 2 5 2 2 5 2 2 3 2 2" xfId="54762"/>
    <cellStyle name="Normal 3 2 5 2 2 5 2 2 3 3" xfId="34471"/>
    <cellStyle name="Normal 3 2 5 2 2 5 2 2 3 4" xfId="44544"/>
    <cellStyle name="Normal 3 2 5 2 2 5 2 2 4" xfId="16001"/>
    <cellStyle name="Normal 3 2 5 2 2 5 2 2 4 2" xfId="47540"/>
    <cellStyle name="Normal 3 2 5 2 2 5 2 2 5" xfId="27811"/>
    <cellStyle name="Normal 3 2 5 2 2 5 2 2 6" xfId="37336"/>
    <cellStyle name="Normal 3 2 5 2 2 5 2 3" xfId="6436"/>
    <cellStyle name="Normal 3 2 5 2 2 5 2 3 2" xfId="11144"/>
    <cellStyle name="Normal 3 2 5 2 2 5 2 3 2 2" xfId="21377"/>
    <cellStyle name="Normal 3 2 5 2 2 5 2 3 2 2 2" xfId="52914"/>
    <cellStyle name="Normal 3 2 5 2 2 5 2 3 2 3" xfId="42696"/>
    <cellStyle name="Normal 3 2 5 2 2 5 2 3 3" xfId="13921"/>
    <cellStyle name="Normal 3 2 5 2 2 5 2 3 3 2" xfId="24149"/>
    <cellStyle name="Normal 3 2 5 2 2 5 2 3 3 2 2" xfId="55686"/>
    <cellStyle name="Normal 3 2 5 2 2 5 2 3 3 3" xfId="45468"/>
    <cellStyle name="Normal 3 2 5 2 2 5 2 3 4" xfId="16925"/>
    <cellStyle name="Normal 3 2 5 2 2 5 2 3 4 2" xfId="48464"/>
    <cellStyle name="Normal 3 2 5 2 2 5 2 3 5" xfId="29479"/>
    <cellStyle name="Normal 3 2 5 2 2 5 2 3 6" xfId="38260"/>
    <cellStyle name="Normal 3 2 5 2 2 5 2 4" xfId="8082"/>
    <cellStyle name="Normal 3 2 5 2 2 5 2 4 2" xfId="18320"/>
    <cellStyle name="Normal 3 2 5 2 2 5 2 4 2 2" xfId="49857"/>
    <cellStyle name="Normal 3 2 5 2 2 5 2 4 3" xfId="32807"/>
    <cellStyle name="Normal 3 2 5 2 2 5 2 4 4" xfId="39639"/>
    <cellStyle name="Normal 3 2 5 2 2 5 2 5" xfId="9296"/>
    <cellStyle name="Normal 3 2 5 2 2 5 2 5 2" xfId="19529"/>
    <cellStyle name="Normal 3 2 5 2 2 5 2 5 2 2" xfId="51066"/>
    <cellStyle name="Normal 3 2 5 2 2 5 2 5 3" xfId="40848"/>
    <cellStyle name="Normal 3 2 5 2 2 5 2 6" xfId="12073"/>
    <cellStyle name="Normal 3 2 5 2 2 5 2 6 2" xfId="22301"/>
    <cellStyle name="Normal 3 2 5 2 2 5 2 6 2 2" xfId="53838"/>
    <cellStyle name="Normal 3 2 5 2 2 5 2 6 3" xfId="43620"/>
    <cellStyle name="Normal 3 2 5 2 2 5 2 7" xfId="15075"/>
    <cellStyle name="Normal 3 2 5 2 2 5 2 7 2" xfId="46614"/>
    <cellStyle name="Normal 3 2 5 2 2 5 2 8" xfId="26147"/>
    <cellStyle name="Normal 3 2 5 2 2 5 2 9" xfId="36412"/>
    <cellStyle name="Normal 3 2 5 2 2 5 3" xfId="5045"/>
    <cellStyle name="Normal 3 2 5 2 2 5 3 2" xfId="9758"/>
    <cellStyle name="Normal 3 2 5 2 2 5 3 2 2" xfId="19991"/>
    <cellStyle name="Normal 3 2 5 2 2 5 3 2 2 2" xfId="51528"/>
    <cellStyle name="Normal 3 2 5 2 2 5 3 2 3" xfId="30311"/>
    <cellStyle name="Normal 3 2 5 2 2 5 3 2 4" xfId="41310"/>
    <cellStyle name="Normal 3 2 5 2 2 5 3 3" xfId="12535"/>
    <cellStyle name="Normal 3 2 5 2 2 5 3 3 2" xfId="22763"/>
    <cellStyle name="Normal 3 2 5 2 2 5 3 3 2 2" xfId="54300"/>
    <cellStyle name="Normal 3 2 5 2 2 5 3 3 3" xfId="33639"/>
    <cellStyle name="Normal 3 2 5 2 2 5 3 3 4" xfId="44082"/>
    <cellStyle name="Normal 3 2 5 2 2 5 3 4" xfId="15539"/>
    <cellStyle name="Normal 3 2 5 2 2 5 3 4 2" xfId="47078"/>
    <cellStyle name="Normal 3 2 5 2 2 5 3 5" xfId="26979"/>
    <cellStyle name="Normal 3 2 5 2 2 5 3 6" xfId="36874"/>
    <cellStyle name="Normal 3 2 5 2 2 5 4" xfId="5974"/>
    <cellStyle name="Normal 3 2 5 2 2 5 4 2" xfId="10682"/>
    <cellStyle name="Normal 3 2 5 2 2 5 4 2 2" xfId="20915"/>
    <cellStyle name="Normal 3 2 5 2 2 5 4 2 2 2" xfId="52452"/>
    <cellStyle name="Normal 3 2 5 2 2 5 4 2 3" xfId="42234"/>
    <cellStyle name="Normal 3 2 5 2 2 5 4 3" xfId="13459"/>
    <cellStyle name="Normal 3 2 5 2 2 5 4 3 2" xfId="23687"/>
    <cellStyle name="Normal 3 2 5 2 2 5 4 3 2 2" xfId="55224"/>
    <cellStyle name="Normal 3 2 5 2 2 5 4 3 3" xfId="45006"/>
    <cellStyle name="Normal 3 2 5 2 2 5 4 4" xfId="16463"/>
    <cellStyle name="Normal 3 2 5 2 2 5 4 4 2" xfId="48002"/>
    <cellStyle name="Normal 3 2 5 2 2 5 4 5" xfId="28647"/>
    <cellStyle name="Normal 3 2 5 2 2 5 4 6" xfId="37798"/>
    <cellStyle name="Normal 3 2 5 2 2 5 5" xfId="7234"/>
    <cellStyle name="Normal 3 2 5 2 2 5 5 2" xfId="17488"/>
    <cellStyle name="Normal 3 2 5 2 2 5 5 2 2" xfId="49025"/>
    <cellStyle name="Normal 3 2 5 2 2 5 5 3" xfId="31975"/>
    <cellStyle name="Normal 3 2 5 2 2 5 5 4" xfId="38807"/>
    <cellStyle name="Normal 3 2 5 2 2 5 6" xfId="8833"/>
    <cellStyle name="Normal 3 2 5 2 2 5 6 2" xfId="19067"/>
    <cellStyle name="Normal 3 2 5 2 2 5 6 2 2" xfId="50604"/>
    <cellStyle name="Normal 3 2 5 2 2 5 6 3" xfId="40386"/>
    <cellStyle name="Normal 3 2 5 2 2 5 7" xfId="11611"/>
    <cellStyle name="Normal 3 2 5 2 2 5 7 2" xfId="21839"/>
    <cellStyle name="Normal 3 2 5 2 2 5 7 2 2" xfId="53376"/>
    <cellStyle name="Normal 3 2 5 2 2 5 7 3" xfId="43158"/>
    <cellStyle name="Normal 3 2 5 2 2 5 8" xfId="14569"/>
    <cellStyle name="Normal 3 2 5 2 2 5 8 2" xfId="46108"/>
    <cellStyle name="Normal 3 2 5 2 2 5 9" xfId="25315"/>
    <cellStyle name="Normal 3 2 5 2 2 6" xfId="4272"/>
    <cellStyle name="Normal 3 2 5 2 2 6 2" xfId="5283"/>
    <cellStyle name="Normal 3 2 5 2 2 6 2 2" xfId="9995"/>
    <cellStyle name="Normal 3 2 5 2 2 6 2 2 2" xfId="20228"/>
    <cellStyle name="Normal 3 2 5 2 2 6 2 2 2 2" xfId="51765"/>
    <cellStyle name="Normal 3 2 5 2 2 6 2 2 3" xfId="30727"/>
    <cellStyle name="Normal 3 2 5 2 2 6 2 2 4" xfId="41547"/>
    <cellStyle name="Normal 3 2 5 2 2 6 2 3" xfId="12772"/>
    <cellStyle name="Normal 3 2 5 2 2 6 2 3 2" xfId="23000"/>
    <cellStyle name="Normal 3 2 5 2 2 6 2 3 2 2" xfId="54537"/>
    <cellStyle name="Normal 3 2 5 2 2 6 2 3 3" xfId="34055"/>
    <cellStyle name="Normal 3 2 5 2 2 6 2 3 4" xfId="44319"/>
    <cellStyle name="Normal 3 2 5 2 2 6 2 4" xfId="15776"/>
    <cellStyle name="Normal 3 2 5 2 2 6 2 4 2" xfId="47315"/>
    <cellStyle name="Normal 3 2 5 2 2 6 2 5" xfId="27395"/>
    <cellStyle name="Normal 3 2 5 2 2 6 2 6" xfId="37111"/>
    <cellStyle name="Normal 3 2 5 2 2 6 3" xfId="6211"/>
    <cellStyle name="Normal 3 2 5 2 2 6 3 2" xfId="10919"/>
    <cellStyle name="Normal 3 2 5 2 2 6 3 2 2" xfId="21152"/>
    <cellStyle name="Normal 3 2 5 2 2 6 3 2 2 2" xfId="52689"/>
    <cellStyle name="Normal 3 2 5 2 2 6 3 2 3" xfId="42471"/>
    <cellStyle name="Normal 3 2 5 2 2 6 3 3" xfId="13696"/>
    <cellStyle name="Normal 3 2 5 2 2 6 3 3 2" xfId="23924"/>
    <cellStyle name="Normal 3 2 5 2 2 6 3 3 2 2" xfId="55461"/>
    <cellStyle name="Normal 3 2 5 2 2 6 3 3 3" xfId="45243"/>
    <cellStyle name="Normal 3 2 5 2 2 6 3 4" xfId="16700"/>
    <cellStyle name="Normal 3 2 5 2 2 6 3 4 2" xfId="48239"/>
    <cellStyle name="Normal 3 2 5 2 2 6 3 5" xfId="29063"/>
    <cellStyle name="Normal 3 2 5 2 2 6 3 6" xfId="38035"/>
    <cellStyle name="Normal 3 2 5 2 2 6 4" xfId="7664"/>
    <cellStyle name="Normal 3 2 5 2 2 6 4 2" xfId="17904"/>
    <cellStyle name="Normal 3 2 5 2 2 6 4 2 2" xfId="49441"/>
    <cellStyle name="Normal 3 2 5 2 2 6 4 3" xfId="32391"/>
    <cellStyle name="Normal 3 2 5 2 2 6 4 4" xfId="39223"/>
    <cellStyle name="Normal 3 2 5 2 2 6 5" xfId="9071"/>
    <cellStyle name="Normal 3 2 5 2 2 6 5 2" xfId="19304"/>
    <cellStyle name="Normal 3 2 5 2 2 6 5 2 2" xfId="50841"/>
    <cellStyle name="Normal 3 2 5 2 2 6 5 3" xfId="40623"/>
    <cellStyle name="Normal 3 2 5 2 2 6 6" xfId="11848"/>
    <cellStyle name="Normal 3 2 5 2 2 6 6 2" xfId="22076"/>
    <cellStyle name="Normal 3 2 5 2 2 6 6 2 2" xfId="53613"/>
    <cellStyle name="Normal 3 2 5 2 2 6 6 3" xfId="43395"/>
    <cellStyle name="Normal 3 2 5 2 2 6 7" xfId="14844"/>
    <cellStyle name="Normal 3 2 5 2 2 6 7 2" xfId="46383"/>
    <cellStyle name="Normal 3 2 5 2 2 6 8" xfId="25731"/>
    <cellStyle name="Normal 3 2 5 2 2 6 9" xfId="36187"/>
    <cellStyle name="Normal 3 2 5 2 2 7" xfId="4819"/>
    <cellStyle name="Normal 3 2 5 2 2 7 2" xfId="9533"/>
    <cellStyle name="Normal 3 2 5 2 2 7 2 2" xfId="19766"/>
    <cellStyle name="Normal 3 2 5 2 2 7 2 2 2" xfId="51303"/>
    <cellStyle name="Normal 3 2 5 2 2 7 2 3" xfId="29895"/>
    <cellStyle name="Normal 3 2 5 2 2 7 2 4" xfId="41085"/>
    <cellStyle name="Normal 3 2 5 2 2 7 3" xfId="12310"/>
    <cellStyle name="Normal 3 2 5 2 2 7 3 2" xfId="22538"/>
    <cellStyle name="Normal 3 2 5 2 2 7 3 2 2" xfId="54075"/>
    <cellStyle name="Normal 3 2 5 2 2 7 3 3" xfId="33223"/>
    <cellStyle name="Normal 3 2 5 2 2 7 3 4" xfId="43857"/>
    <cellStyle name="Normal 3 2 5 2 2 7 4" xfId="15313"/>
    <cellStyle name="Normal 3 2 5 2 2 7 4 2" xfId="46852"/>
    <cellStyle name="Normal 3 2 5 2 2 7 5" xfId="26563"/>
    <cellStyle name="Normal 3 2 5 2 2 7 6" xfId="36649"/>
    <cellStyle name="Normal 3 2 5 2 2 8" xfId="5747"/>
    <cellStyle name="Normal 3 2 5 2 2 8 2" xfId="10457"/>
    <cellStyle name="Normal 3 2 5 2 2 8 2 2" xfId="20690"/>
    <cellStyle name="Normal 3 2 5 2 2 8 2 2 2" xfId="52227"/>
    <cellStyle name="Normal 3 2 5 2 2 8 2 3" xfId="42009"/>
    <cellStyle name="Normal 3 2 5 2 2 8 3" xfId="13234"/>
    <cellStyle name="Normal 3 2 5 2 2 8 3 2" xfId="23462"/>
    <cellStyle name="Normal 3 2 5 2 2 8 3 2 2" xfId="54999"/>
    <cellStyle name="Normal 3 2 5 2 2 8 3 3" xfId="44781"/>
    <cellStyle name="Normal 3 2 5 2 2 8 4" xfId="16238"/>
    <cellStyle name="Normal 3 2 5 2 2 8 4 2" xfId="47777"/>
    <cellStyle name="Normal 3 2 5 2 2 8 5" xfId="28229"/>
    <cellStyle name="Normal 3 2 5 2 2 8 6" xfId="37573"/>
    <cellStyle name="Normal 3 2 5 2 2 9" xfId="6602"/>
    <cellStyle name="Normal 3 2 5 2 2 9 2" xfId="17061"/>
    <cellStyle name="Normal 3 2 5 2 2 9 2 2" xfId="48599"/>
    <cellStyle name="Normal 3 2 5 2 2 9 3" xfId="31559"/>
    <cellStyle name="Normal 3 2 5 2 2 9 4" xfId="38391"/>
    <cellStyle name="Normal 3 2 5 2 3" xfId="1648"/>
    <cellStyle name="Normal 3 2 5 2 3 10" xfId="14267"/>
    <cellStyle name="Normal 3 2 5 2 3 10 2" xfId="45810"/>
    <cellStyle name="Normal 3 2 5 2 3 11" xfId="24902"/>
    <cellStyle name="Normal 3 2 5 2 3 12" xfId="35733"/>
    <cellStyle name="Normal 3 2 5 2 3 2" xfId="1649"/>
    <cellStyle name="Normal 3 2 5 2 3 2 10" xfId="24903"/>
    <cellStyle name="Normal 3 2 5 2 3 2 11" xfId="35734"/>
    <cellStyle name="Normal 3 2 5 2 3 2 2" xfId="1650"/>
    <cellStyle name="Normal 3 2 5 2 3 2 2 10" xfId="35735"/>
    <cellStyle name="Normal 3 2 5 2 3 2 2 2" xfId="4282"/>
    <cellStyle name="Normal 3 2 5 2 3 2 2 2 2" xfId="5293"/>
    <cellStyle name="Normal 3 2 5 2 3 2 2 2 2 2" xfId="8295"/>
    <cellStyle name="Normal 3 2 5 2 3 2 2 2 2 2 2" xfId="18533"/>
    <cellStyle name="Normal 3 2 5 2 3 2 2 2 2 2 2 2" xfId="31356"/>
    <cellStyle name="Normal 3 2 5 2 3 2 2 2 2 2 2 3" xfId="50070"/>
    <cellStyle name="Normal 3 2 5 2 3 2 2 2 2 2 3" xfId="24233"/>
    <cellStyle name="Normal 3 2 5 2 3 2 2 2 2 2 3 2" xfId="34684"/>
    <cellStyle name="Normal 3 2 5 2 3 2 2 2 2 2 3 3" xfId="55769"/>
    <cellStyle name="Normal 3 2 5 2 3 2 2 2 2 2 4" xfId="28024"/>
    <cellStyle name="Normal 3 2 5 2 3 2 2 2 2 2 5" xfId="39852"/>
    <cellStyle name="Normal 3 2 5 2 3 2 2 2 2 3" xfId="10005"/>
    <cellStyle name="Normal 3 2 5 2 3 2 2 2 2 3 2" xfId="20238"/>
    <cellStyle name="Normal 3 2 5 2 3 2 2 2 2 3 2 2" xfId="51775"/>
    <cellStyle name="Normal 3 2 5 2 3 2 2 2 2 3 3" xfId="29692"/>
    <cellStyle name="Normal 3 2 5 2 3 2 2 2 2 3 4" xfId="41557"/>
    <cellStyle name="Normal 3 2 5 2 3 2 2 2 2 4" xfId="12782"/>
    <cellStyle name="Normal 3 2 5 2 3 2 2 2 2 4 2" xfId="23010"/>
    <cellStyle name="Normal 3 2 5 2 3 2 2 2 2 4 2 2" xfId="54547"/>
    <cellStyle name="Normal 3 2 5 2 3 2 2 2 2 4 3" xfId="33020"/>
    <cellStyle name="Normal 3 2 5 2 3 2 2 2 2 4 4" xfId="44329"/>
    <cellStyle name="Normal 3 2 5 2 3 2 2 2 2 5" xfId="15786"/>
    <cellStyle name="Normal 3 2 5 2 3 2 2 2 2 5 2" xfId="47325"/>
    <cellStyle name="Normal 3 2 5 2 3 2 2 2 2 6" xfId="26360"/>
    <cellStyle name="Normal 3 2 5 2 3 2 2 2 2 7" xfId="37121"/>
    <cellStyle name="Normal 3 2 5 2 3 2 2 2 3" xfId="6221"/>
    <cellStyle name="Normal 3 2 5 2 3 2 2 2 3 2" xfId="10929"/>
    <cellStyle name="Normal 3 2 5 2 3 2 2 2 3 2 2" xfId="21162"/>
    <cellStyle name="Normal 3 2 5 2 3 2 2 2 3 2 2 2" xfId="52699"/>
    <cellStyle name="Normal 3 2 5 2 3 2 2 2 3 2 3" xfId="30524"/>
    <cellStyle name="Normal 3 2 5 2 3 2 2 2 3 2 4" xfId="42481"/>
    <cellStyle name="Normal 3 2 5 2 3 2 2 2 3 3" xfId="13706"/>
    <cellStyle name="Normal 3 2 5 2 3 2 2 2 3 3 2" xfId="23934"/>
    <cellStyle name="Normal 3 2 5 2 3 2 2 2 3 3 2 2" xfId="55471"/>
    <cellStyle name="Normal 3 2 5 2 3 2 2 2 3 3 3" xfId="33852"/>
    <cellStyle name="Normal 3 2 5 2 3 2 2 2 3 3 4" xfId="45253"/>
    <cellStyle name="Normal 3 2 5 2 3 2 2 2 3 4" xfId="16710"/>
    <cellStyle name="Normal 3 2 5 2 3 2 2 2 3 4 2" xfId="48249"/>
    <cellStyle name="Normal 3 2 5 2 3 2 2 2 3 5" xfId="27192"/>
    <cellStyle name="Normal 3 2 5 2 3 2 2 2 3 6" xfId="38045"/>
    <cellStyle name="Normal 3 2 5 2 3 2 2 2 4" xfId="7456"/>
    <cellStyle name="Normal 3 2 5 2 3 2 2 2 4 2" xfId="17701"/>
    <cellStyle name="Normal 3 2 5 2 3 2 2 2 4 2 2" xfId="49238"/>
    <cellStyle name="Normal 3 2 5 2 3 2 2 2 4 3" xfId="28860"/>
    <cellStyle name="Normal 3 2 5 2 3 2 2 2 4 4" xfId="39020"/>
    <cellStyle name="Normal 3 2 5 2 3 2 2 2 5" xfId="9081"/>
    <cellStyle name="Normal 3 2 5 2 3 2 2 2 5 2" xfId="19314"/>
    <cellStyle name="Normal 3 2 5 2 3 2 2 2 5 2 2" xfId="50851"/>
    <cellStyle name="Normal 3 2 5 2 3 2 2 2 5 3" xfId="32188"/>
    <cellStyle name="Normal 3 2 5 2 3 2 2 2 5 4" xfId="40633"/>
    <cellStyle name="Normal 3 2 5 2 3 2 2 2 6" xfId="11858"/>
    <cellStyle name="Normal 3 2 5 2 3 2 2 2 6 2" xfId="22086"/>
    <cellStyle name="Normal 3 2 5 2 3 2 2 2 6 2 2" xfId="53623"/>
    <cellStyle name="Normal 3 2 5 2 3 2 2 2 6 3" xfId="43405"/>
    <cellStyle name="Normal 3 2 5 2 3 2 2 2 7" xfId="14854"/>
    <cellStyle name="Normal 3 2 5 2 3 2 2 2 7 2" xfId="46393"/>
    <cellStyle name="Normal 3 2 5 2 3 2 2 2 8" xfId="25528"/>
    <cellStyle name="Normal 3 2 5 2 3 2 2 2 9" xfId="36197"/>
    <cellStyle name="Normal 3 2 5 2 3 2 2 3" xfId="4829"/>
    <cellStyle name="Normal 3 2 5 2 3 2 2 3 2" xfId="7879"/>
    <cellStyle name="Normal 3 2 5 2 3 2 2 3 2 2" xfId="18117"/>
    <cellStyle name="Normal 3 2 5 2 3 2 2 3 2 2 2" xfId="30940"/>
    <cellStyle name="Normal 3 2 5 2 3 2 2 3 2 2 3" xfId="49654"/>
    <cellStyle name="Normal 3 2 5 2 3 2 2 3 2 3" xfId="24646"/>
    <cellStyle name="Normal 3 2 5 2 3 2 2 3 2 3 2" xfId="34268"/>
    <cellStyle name="Normal 3 2 5 2 3 2 2 3 2 3 3" xfId="56173"/>
    <cellStyle name="Normal 3 2 5 2 3 2 2 3 2 4" xfId="27608"/>
    <cellStyle name="Normal 3 2 5 2 3 2 2 3 2 5" xfId="39436"/>
    <cellStyle name="Normal 3 2 5 2 3 2 2 3 3" xfId="9543"/>
    <cellStyle name="Normal 3 2 5 2 3 2 2 3 3 2" xfId="19776"/>
    <cellStyle name="Normal 3 2 5 2 3 2 2 3 3 2 2" xfId="51313"/>
    <cellStyle name="Normal 3 2 5 2 3 2 2 3 3 3" xfId="29276"/>
    <cellStyle name="Normal 3 2 5 2 3 2 2 3 3 4" xfId="41095"/>
    <cellStyle name="Normal 3 2 5 2 3 2 2 3 4" xfId="12320"/>
    <cellStyle name="Normal 3 2 5 2 3 2 2 3 4 2" xfId="22548"/>
    <cellStyle name="Normal 3 2 5 2 3 2 2 3 4 2 2" xfId="54085"/>
    <cellStyle name="Normal 3 2 5 2 3 2 2 3 4 3" xfId="32604"/>
    <cellStyle name="Normal 3 2 5 2 3 2 2 3 4 4" xfId="43867"/>
    <cellStyle name="Normal 3 2 5 2 3 2 2 3 5" xfId="15323"/>
    <cellStyle name="Normal 3 2 5 2 3 2 2 3 5 2" xfId="46862"/>
    <cellStyle name="Normal 3 2 5 2 3 2 2 3 6" xfId="25944"/>
    <cellStyle name="Normal 3 2 5 2 3 2 2 3 7" xfId="36659"/>
    <cellStyle name="Normal 3 2 5 2 3 2 2 4" xfId="5757"/>
    <cellStyle name="Normal 3 2 5 2 3 2 2 4 2" xfId="10467"/>
    <cellStyle name="Normal 3 2 5 2 3 2 2 4 2 2" xfId="20700"/>
    <cellStyle name="Normal 3 2 5 2 3 2 2 4 2 2 2" xfId="52237"/>
    <cellStyle name="Normal 3 2 5 2 3 2 2 4 2 3" xfId="30108"/>
    <cellStyle name="Normal 3 2 5 2 3 2 2 4 2 4" xfId="42019"/>
    <cellStyle name="Normal 3 2 5 2 3 2 2 4 3" xfId="13244"/>
    <cellStyle name="Normal 3 2 5 2 3 2 2 4 3 2" xfId="23472"/>
    <cellStyle name="Normal 3 2 5 2 3 2 2 4 3 2 2" xfId="55009"/>
    <cellStyle name="Normal 3 2 5 2 3 2 2 4 3 3" xfId="33436"/>
    <cellStyle name="Normal 3 2 5 2 3 2 2 4 3 4" xfId="44791"/>
    <cellStyle name="Normal 3 2 5 2 3 2 2 4 4" xfId="16248"/>
    <cellStyle name="Normal 3 2 5 2 3 2 2 4 4 2" xfId="47787"/>
    <cellStyle name="Normal 3 2 5 2 3 2 2 4 5" xfId="26776"/>
    <cellStyle name="Normal 3 2 5 2 3 2 2 4 6" xfId="37583"/>
    <cellStyle name="Normal 3 2 5 2 3 2 2 5" xfId="6935"/>
    <cellStyle name="Normal 3 2 5 2 3 2 2 5 2" xfId="17280"/>
    <cellStyle name="Normal 3 2 5 2 3 2 2 5 2 2" xfId="48817"/>
    <cellStyle name="Normal 3 2 5 2 3 2 2 5 3" xfId="28443"/>
    <cellStyle name="Normal 3 2 5 2 3 2 2 5 4" xfId="38604"/>
    <cellStyle name="Normal 3 2 5 2 3 2 2 6" xfId="8616"/>
    <cellStyle name="Normal 3 2 5 2 3 2 2 6 2" xfId="18852"/>
    <cellStyle name="Normal 3 2 5 2 3 2 2 6 2 2" xfId="50389"/>
    <cellStyle name="Normal 3 2 5 2 3 2 2 6 3" xfId="31772"/>
    <cellStyle name="Normal 3 2 5 2 3 2 2 6 4" xfId="40171"/>
    <cellStyle name="Normal 3 2 5 2 3 2 2 7" xfId="11396"/>
    <cellStyle name="Normal 3 2 5 2 3 2 2 7 2" xfId="21624"/>
    <cellStyle name="Normal 3 2 5 2 3 2 2 7 2 2" xfId="53161"/>
    <cellStyle name="Normal 3 2 5 2 3 2 2 7 3" xfId="42943"/>
    <cellStyle name="Normal 3 2 5 2 3 2 2 8" xfId="14269"/>
    <cellStyle name="Normal 3 2 5 2 3 2 2 8 2" xfId="45812"/>
    <cellStyle name="Normal 3 2 5 2 3 2 2 9" xfId="25112"/>
    <cellStyle name="Normal 3 2 5 2 3 2 3" xfId="4281"/>
    <cellStyle name="Normal 3 2 5 2 3 2 3 2" xfId="5292"/>
    <cellStyle name="Normal 3 2 5 2 3 2 3 2 2" xfId="8087"/>
    <cellStyle name="Normal 3 2 5 2 3 2 3 2 2 2" xfId="18325"/>
    <cellStyle name="Normal 3 2 5 2 3 2 3 2 2 2 2" xfId="31148"/>
    <cellStyle name="Normal 3 2 5 2 3 2 3 2 2 2 3" xfId="49862"/>
    <cellStyle name="Normal 3 2 5 2 3 2 3 2 2 3" xfId="14427"/>
    <cellStyle name="Normal 3 2 5 2 3 2 3 2 2 3 2" xfId="34476"/>
    <cellStyle name="Normal 3 2 5 2 3 2 3 2 2 3 3" xfId="45970"/>
    <cellStyle name="Normal 3 2 5 2 3 2 3 2 2 4" xfId="27816"/>
    <cellStyle name="Normal 3 2 5 2 3 2 3 2 2 5" xfId="39644"/>
    <cellStyle name="Normal 3 2 5 2 3 2 3 2 3" xfId="10004"/>
    <cellStyle name="Normal 3 2 5 2 3 2 3 2 3 2" xfId="20237"/>
    <cellStyle name="Normal 3 2 5 2 3 2 3 2 3 2 2" xfId="51774"/>
    <cellStyle name="Normal 3 2 5 2 3 2 3 2 3 3" xfId="29484"/>
    <cellStyle name="Normal 3 2 5 2 3 2 3 2 3 4" xfId="41556"/>
    <cellStyle name="Normal 3 2 5 2 3 2 3 2 4" xfId="12781"/>
    <cellStyle name="Normal 3 2 5 2 3 2 3 2 4 2" xfId="23009"/>
    <cellStyle name="Normal 3 2 5 2 3 2 3 2 4 2 2" xfId="54546"/>
    <cellStyle name="Normal 3 2 5 2 3 2 3 2 4 3" xfId="32812"/>
    <cellStyle name="Normal 3 2 5 2 3 2 3 2 4 4" xfId="44328"/>
    <cellStyle name="Normal 3 2 5 2 3 2 3 2 5" xfId="15785"/>
    <cellStyle name="Normal 3 2 5 2 3 2 3 2 5 2" xfId="47324"/>
    <cellStyle name="Normal 3 2 5 2 3 2 3 2 6" xfId="26152"/>
    <cellStyle name="Normal 3 2 5 2 3 2 3 2 7" xfId="37120"/>
    <cellStyle name="Normal 3 2 5 2 3 2 3 3" xfId="6220"/>
    <cellStyle name="Normal 3 2 5 2 3 2 3 3 2" xfId="10928"/>
    <cellStyle name="Normal 3 2 5 2 3 2 3 3 2 2" xfId="21161"/>
    <cellStyle name="Normal 3 2 5 2 3 2 3 3 2 2 2" xfId="52698"/>
    <cellStyle name="Normal 3 2 5 2 3 2 3 3 2 3" xfId="30316"/>
    <cellStyle name="Normal 3 2 5 2 3 2 3 3 2 4" xfId="42480"/>
    <cellStyle name="Normal 3 2 5 2 3 2 3 3 3" xfId="13705"/>
    <cellStyle name="Normal 3 2 5 2 3 2 3 3 3 2" xfId="23933"/>
    <cellStyle name="Normal 3 2 5 2 3 2 3 3 3 2 2" xfId="55470"/>
    <cellStyle name="Normal 3 2 5 2 3 2 3 3 3 3" xfId="33644"/>
    <cellStyle name="Normal 3 2 5 2 3 2 3 3 3 4" xfId="45252"/>
    <cellStyle name="Normal 3 2 5 2 3 2 3 3 4" xfId="16709"/>
    <cellStyle name="Normal 3 2 5 2 3 2 3 3 4 2" xfId="48248"/>
    <cellStyle name="Normal 3 2 5 2 3 2 3 3 5" xfId="26984"/>
    <cellStyle name="Normal 3 2 5 2 3 2 3 3 6" xfId="38044"/>
    <cellStyle name="Normal 3 2 5 2 3 2 3 4" xfId="7239"/>
    <cellStyle name="Normal 3 2 5 2 3 2 3 4 2" xfId="17493"/>
    <cellStyle name="Normal 3 2 5 2 3 2 3 4 2 2" xfId="49030"/>
    <cellStyle name="Normal 3 2 5 2 3 2 3 4 3" xfId="28652"/>
    <cellStyle name="Normal 3 2 5 2 3 2 3 4 4" xfId="38812"/>
    <cellStyle name="Normal 3 2 5 2 3 2 3 5" xfId="9080"/>
    <cellStyle name="Normal 3 2 5 2 3 2 3 5 2" xfId="19313"/>
    <cellStyle name="Normal 3 2 5 2 3 2 3 5 2 2" xfId="50850"/>
    <cellStyle name="Normal 3 2 5 2 3 2 3 5 3" xfId="31980"/>
    <cellStyle name="Normal 3 2 5 2 3 2 3 5 4" xfId="40632"/>
    <cellStyle name="Normal 3 2 5 2 3 2 3 6" xfId="11857"/>
    <cellStyle name="Normal 3 2 5 2 3 2 3 6 2" xfId="22085"/>
    <cellStyle name="Normal 3 2 5 2 3 2 3 6 2 2" xfId="53622"/>
    <cellStyle name="Normal 3 2 5 2 3 2 3 6 3" xfId="43404"/>
    <cellStyle name="Normal 3 2 5 2 3 2 3 7" xfId="14853"/>
    <cellStyle name="Normal 3 2 5 2 3 2 3 7 2" xfId="46392"/>
    <cellStyle name="Normal 3 2 5 2 3 2 3 8" xfId="25320"/>
    <cellStyle name="Normal 3 2 5 2 3 2 3 9" xfId="36196"/>
    <cellStyle name="Normal 3 2 5 2 3 2 4" xfId="4828"/>
    <cellStyle name="Normal 3 2 5 2 3 2 4 2" xfId="7669"/>
    <cellStyle name="Normal 3 2 5 2 3 2 4 2 2" xfId="17909"/>
    <cellStyle name="Normal 3 2 5 2 3 2 4 2 2 2" xfId="30732"/>
    <cellStyle name="Normal 3 2 5 2 3 2 4 2 2 3" xfId="49446"/>
    <cellStyle name="Normal 3 2 5 2 3 2 4 2 3" xfId="24692"/>
    <cellStyle name="Normal 3 2 5 2 3 2 4 2 3 2" xfId="34060"/>
    <cellStyle name="Normal 3 2 5 2 3 2 4 2 3 3" xfId="56219"/>
    <cellStyle name="Normal 3 2 5 2 3 2 4 2 4" xfId="27400"/>
    <cellStyle name="Normal 3 2 5 2 3 2 4 2 5" xfId="39228"/>
    <cellStyle name="Normal 3 2 5 2 3 2 4 3" xfId="9542"/>
    <cellStyle name="Normal 3 2 5 2 3 2 4 3 2" xfId="19775"/>
    <cellStyle name="Normal 3 2 5 2 3 2 4 3 2 2" xfId="51312"/>
    <cellStyle name="Normal 3 2 5 2 3 2 4 3 3" xfId="29068"/>
    <cellStyle name="Normal 3 2 5 2 3 2 4 3 4" xfId="41094"/>
    <cellStyle name="Normal 3 2 5 2 3 2 4 4" xfId="12319"/>
    <cellStyle name="Normal 3 2 5 2 3 2 4 4 2" xfId="22547"/>
    <cellStyle name="Normal 3 2 5 2 3 2 4 4 2 2" xfId="54084"/>
    <cellStyle name="Normal 3 2 5 2 3 2 4 4 3" xfId="32396"/>
    <cellStyle name="Normal 3 2 5 2 3 2 4 4 4" xfId="43866"/>
    <cellStyle name="Normal 3 2 5 2 3 2 4 5" xfId="15322"/>
    <cellStyle name="Normal 3 2 5 2 3 2 4 5 2" xfId="46861"/>
    <cellStyle name="Normal 3 2 5 2 3 2 4 6" xfId="25736"/>
    <cellStyle name="Normal 3 2 5 2 3 2 4 7" xfId="36658"/>
    <cellStyle name="Normal 3 2 5 2 3 2 5" xfId="5756"/>
    <cellStyle name="Normal 3 2 5 2 3 2 5 2" xfId="10466"/>
    <cellStyle name="Normal 3 2 5 2 3 2 5 2 2" xfId="20699"/>
    <cellStyle name="Normal 3 2 5 2 3 2 5 2 2 2" xfId="52236"/>
    <cellStyle name="Normal 3 2 5 2 3 2 5 2 3" xfId="29900"/>
    <cellStyle name="Normal 3 2 5 2 3 2 5 2 4" xfId="42018"/>
    <cellStyle name="Normal 3 2 5 2 3 2 5 3" xfId="13243"/>
    <cellStyle name="Normal 3 2 5 2 3 2 5 3 2" xfId="23471"/>
    <cellStyle name="Normal 3 2 5 2 3 2 5 3 2 2" xfId="55008"/>
    <cellStyle name="Normal 3 2 5 2 3 2 5 3 3" xfId="33228"/>
    <cellStyle name="Normal 3 2 5 2 3 2 5 3 4" xfId="44790"/>
    <cellStyle name="Normal 3 2 5 2 3 2 5 4" xfId="16247"/>
    <cellStyle name="Normal 3 2 5 2 3 2 5 4 2" xfId="47786"/>
    <cellStyle name="Normal 3 2 5 2 3 2 5 5" xfId="26568"/>
    <cellStyle name="Normal 3 2 5 2 3 2 5 6" xfId="37582"/>
    <cellStyle name="Normal 3 2 5 2 3 2 6" xfId="6607"/>
    <cellStyle name="Normal 3 2 5 2 3 2 6 2" xfId="17066"/>
    <cellStyle name="Normal 3 2 5 2 3 2 6 2 2" xfId="48604"/>
    <cellStyle name="Normal 3 2 5 2 3 2 6 3" xfId="28234"/>
    <cellStyle name="Normal 3 2 5 2 3 2 6 4" xfId="38396"/>
    <cellStyle name="Normal 3 2 5 2 3 2 7" xfId="8615"/>
    <cellStyle name="Normal 3 2 5 2 3 2 7 2" xfId="18851"/>
    <cellStyle name="Normal 3 2 5 2 3 2 7 2 2" xfId="50388"/>
    <cellStyle name="Normal 3 2 5 2 3 2 7 3" xfId="31564"/>
    <cellStyle name="Normal 3 2 5 2 3 2 7 4" xfId="40170"/>
    <cellStyle name="Normal 3 2 5 2 3 2 8" xfId="11395"/>
    <cellStyle name="Normal 3 2 5 2 3 2 8 2" xfId="21623"/>
    <cellStyle name="Normal 3 2 5 2 3 2 8 2 2" xfId="53160"/>
    <cellStyle name="Normal 3 2 5 2 3 2 8 3" xfId="42942"/>
    <cellStyle name="Normal 3 2 5 2 3 2 9" xfId="14268"/>
    <cellStyle name="Normal 3 2 5 2 3 2 9 2" xfId="45811"/>
    <cellStyle name="Normal 3 2 5 2 3 3" xfId="1651"/>
    <cellStyle name="Normal 3 2 5 2 3 3 10" xfId="35736"/>
    <cellStyle name="Normal 3 2 5 2 3 3 2" xfId="4283"/>
    <cellStyle name="Normal 3 2 5 2 3 3 2 2" xfId="5294"/>
    <cellStyle name="Normal 3 2 5 2 3 3 2 2 2" xfId="8294"/>
    <cellStyle name="Normal 3 2 5 2 3 3 2 2 2 2" xfId="18532"/>
    <cellStyle name="Normal 3 2 5 2 3 3 2 2 2 2 2" xfId="31355"/>
    <cellStyle name="Normal 3 2 5 2 3 3 2 2 2 2 3" xfId="50069"/>
    <cellStyle name="Normal 3 2 5 2 3 3 2 2 2 3" xfId="14008"/>
    <cellStyle name="Normal 3 2 5 2 3 3 2 2 2 3 2" xfId="34683"/>
    <cellStyle name="Normal 3 2 5 2 3 3 2 2 2 3 3" xfId="45552"/>
    <cellStyle name="Normal 3 2 5 2 3 3 2 2 2 4" xfId="28023"/>
    <cellStyle name="Normal 3 2 5 2 3 3 2 2 2 5" xfId="39851"/>
    <cellStyle name="Normal 3 2 5 2 3 3 2 2 3" xfId="10006"/>
    <cellStyle name="Normal 3 2 5 2 3 3 2 2 3 2" xfId="20239"/>
    <cellStyle name="Normal 3 2 5 2 3 3 2 2 3 2 2" xfId="51776"/>
    <cellStyle name="Normal 3 2 5 2 3 3 2 2 3 3" xfId="29691"/>
    <cellStyle name="Normal 3 2 5 2 3 3 2 2 3 4" xfId="41558"/>
    <cellStyle name="Normal 3 2 5 2 3 3 2 2 4" xfId="12783"/>
    <cellStyle name="Normal 3 2 5 2 3 3 2 2 4 2" xfId="23011"/>
    <cellStyle name="Normal 3 2 5 2 3 3 2 2 4 2 2" xfId="54548"/>
    <cellStyle name="Normal 3 2 5 2 3 3 2 2 4 3" xfId="33019"/>
    <cellStyle name="Normal 3 2 5 2 3 3 2 2 4 4" xfId="44330"/>
    <cellStyle name="Normal 3 2 5 2 3 3 2 2 5" xfId="15787"/>
    <cellStyle name="Normal 3 2 5 2 3 3 2 2 5 2" xfId="47326"/>
    <cellStyle name="Normal 3 2 5 2 3 3 2 2 6" xfId="26359"/>
    <cellStyle name="Normal 3 2 5 2 3 3 2 2 7" xfId="37122"/>
    <cellStyle name="Normal 3 2 5 2 3 3 2 3" xfId="6222"/>
    <cellStyle name="Normal 3 2 5 2 3 3 2 3 2" xfId="10930"/>
    <cellStyle name="Normal 3 2 5 2 3 3 2 3 2 2" xfId="21163"/>
    <cellStyle name="Normal 3 2 5 2 3 3 2 3 2 2 2" xfId="52700"/>
    <cellStyle name="Normal 3 2 5 2 3 3 2 3 2 3" xfId="30523"/>
    <cellStyle name="Normal 3 2 5 2 3 3 2 3 2 4" xfId="42482"/>
    <cellStyle name="Normal 3 2 5 2 3 3 2 3 3" xfId="13707"/>
    <cellStyle name="Normal 3 2 5 2 3 3 2 3 3 2" xfId="23935"/>
    <cellStyle name="Normal 3 2 5 2 3 3 2 3 3 2 2" xfId="55472"/>
    <cellStyle name="Normal 3 2 5 2 3 3 2 3 3 3" xfId="33851"/>
    <cellStyle name="Normal 3 2 5 2 3 3 2 3 3 4" xfId="45254"/>
    <cellStyle name="Normal 3 2 5 2 3 3 2 3 4" xfId="16711"/>
    <cellStyle name="Normal 3 2 5 2 3 3 2 3 4 2" xfId="48250"/>
    <cellStyle name="Normal 3 2 5 2 3 3 2 3 5" xfId="27191"/>
    <cellStyle name="Normal 3 2 5 2 3 3 2 3 6" xfId="38046"/>
    <cellStyle name="Normal 3 2 5 2 3 3 2 4" xfId="7455"/>
    <cellStyle name="Normal 3 2 5 2 3 3 2 4 2" xfId="17700"/>
    <cellStyle name="Normal 3 2 5 2 3 3 2 4 2 2" xfId="49237"/>
    <cellStyle name="Normal 3 2 5 2 3 3 2 4 3" xfId="28859"/>
    <cellStyle name="Normal 3 2 5 2 3 3 2 4 4" xfId="39019"/>
    <cellStyle name="Normal 3 2 5 2 3 3 2 5" xfId="9082"/>
    <cellStyle name="Normal 3 2 5 2 3 3 2 5 2" xfId="19315"/>
    <cellStyle name="Normal 3 2 5 2 3 3 2 5 2 2" xfId="50852"/>
    <cellStyle name="Normal 3 2 5 2 3 3 2 5 3" xfId="32187"/>
    <cellStyle name="Normal 3 2 5 2 3 3 2 5 4" xfId="40634"/>
    <cellStyle name="Normal 3 2 5 2 3 3 2 6" xfId="11859"/>
    <cellStyle name="Normal 3 2 5 2 3 3 2 6 2" xfId="22087"/>
    <cellStyle name="Normal 3 2 5 2 3 3 2 6 2 2" xfId="53624"/>
    <cellStyle name="Normal 3 2 5 2 3 3 2 6 3" xfId="43406"/>
    <cellStyle name="Normal 3 2 5 2 3 3 2 7" xfId="14855"/>
    <cellStyle name="Normal 3 2 5 2 3 3 2 7 2" xfId="46394"/>
    <cellStyle name="Normal 3 2 5 2 3 3 2 8" xfId="25527"/>
    <cellStyle name="Normal 3 2 5 2 3 3 2 9" xfId="36198"/>
    <cellStyle name="Normal 3 2 5 2 3 3 3" xfId="4830"/>
    <cellStyle name="Normal 3 2 5 2 3 3 3 2" xfId="7878"/>
    <cellStyle name="Normal 3 2 5 2 3 3 3 2 2" xfId="18116"/>
    <cellStyle name="Normal 3 2 5 2 3 3 3 2 2 2" xfId="30939"/>
    <cellStyle name="Normal 3 2 5 2 3 3 3 2 2 3" xfId="49653"/>
    <cellStyle name="Normal 3 2 5 2 3 3 3 2 3" xfId="13971"/>
    <cellStyle name="Normal 3 2 5 2 3 3 3 2 3 2" xfId="34267"/>
    <cellStyle name="Normal 3 2 5 2 3 3 3 2 3 3" xfId="45517"/>
    <cellStyle name="Normal 3 2 5 2 3 3 3 2 4" xfId="27607"/>
    <cellStyle name="Normal 3 2 5 2 3 3 3 2 5" xfId="39435"/>
    <cellStyle name="Normal 3 2 5 2 3 3 3 3" xfId="9544"/>
    <cellStyle name="Normal 3 2 5 2 3 3 3 3 2" xfId="19777"/>
    <cellStyle name="Normal 3 2 5 2 3 3 3 3 2 2" xfId="51314"/>
    <cellStyle name="Normal 3 2 5 2 3 3 3 3 3" xfId="29275"/>
    <cellStyle name="Normal 3 2 5 2 3 3 3 3 4" xfId="41096"/>
    <cellStyle name="Normal 3 2 5 2 3 3 3 4" xfId="12321"/>
    <cellStyle name="Normal 3 2 5 2 3 3 3 4 2" xfId="22549"/>
    <cellStyle name="Normal 3 2 5 2 3 3 3 4 2 2" xfId="54086"/>
    <cellStyle name="Normal 3 2 5 2 3 3 3 4 3" xfId="32603"/>
    <cellStyle name="Normal 3 2 5 2 3 3 3 4 4" xfId="43868"/>
    <cellStyle name="Normal 3 2 5 2 3 3 3 5" xfId="15324"/>
    <cellStyle name="Normal 3 2 5 2 3 3 3 5 2" xfId="46863"/>
    <cellStyle name="Normal 3 2 5 2 3 3 3 6" xfId="25943"/>
    <cellStyle name="Normal 3 2 5 2 3 3 3 7" xfId="36660"/>
    <cellStyle name="Normal 3 2 5 2 3 3 4" xfId="5758"/>
    <cellStyle name="Normal 3 2 5 2 3 3 4 2" xfId="10468"/>
    <cellStyle name="Normal 3 2 5 2 3 3 4 2 2" xfId="20701"/>
    <cellStyle name="Normal 3 2 5 2 3 3 4 2 2 2" xfId="52238"/>
    <cellStyle name="Normal 3 2 5 2 3 3 4 2 3" xfId="30107"/>
    <cellStyle name="Normal 3 2 5 2 3 3 4 2 4" xfId="42020"/>
    <cellStyle name="Normal 3 2 5 2 3 3 4 3" xfId="13245"/>
    <cellStyle name="Normal 3 2 5 2 3 3 4 3 2" xfId="23473"/>
    <cellStyle name="Normal 3 2 5 2 3 3 4 3 2 2" xfId="55010"/>
    <cellStyle name="Normal 3 2 5 2 3 3 4 3 3" xfId="33435"/>
    <cellStyle name="Normal 3 2 5 2 3 3 4 3 4" xfId="44792"/>
    <cellStyle name="Normal 3 2 5 2 3 3 4 4" xfId="16249"/>
    <cellStyle name="Normal 3 2 5 2 3 3 4 4 2" xfId="47788"/>
    <cellStyle name="Normal 3 2 5 2 3 3 4 5" xfId="26775"/>
    <cellStyle name="Normal 3 2 5 2 3 3 4 6" xfId="37584"/>
    <cellStyle name="Normal 3 2 5 2 3 3 5" xfId="6934"/>
    <cellStyle name="Normal 3 2 5 2 3 3 5 2" xfId="17279"/>
    <cellStyle name="Normal 3 2 5 2 3 3 5 2 2" xfId="48816"/>
    <cellStyle name="Normal 3 2 5 2 3 3 5 3" xfId="28442"/>
    <cellStyle name="Normal 3 2 5 2 3 3 5 4" xfId="38603"/>
    <cellStyle name="Normal 3 2 5 2 3 3 6" xfId="8617"/>
    <cellStyle name="Normal 3 2 5 2 3 3 6 2" xfId="18853"/>
    <cellStyle name="Normal 3 2 5 2 3 3 6 2 2" xfId="50390"/>
    <cellStyle name="Normal 3 2 5 2 3 3 6 3" xfId="31771"/>
    <cellStyle name="Normal 3 2 5 2 3 3 6 4" xfId="40172"/>
    <cellStyle name="Normal 3 2 5 2 3 3 7" xfId="11397"/>
    <cellStyle name="Normal 3 2 5 2 3 3 7 2" xfId="21625"/>
    <cellStyle name="Normal 3 2 5 2 3 3 7 2 2" xfId="53162"/>
    <cellStyle name="Normal 3 2 5 2 3 3 7 3" xfId="42944"/>
    <cellStyle name="Normal 3 2 5 2 3 3 8" xfId="14270"/>
    <cellStyle name="Normal 3 2 5 2 3 3 8 2" xfId="45813"/>
    <cellStyle name="Normal 3 2 5 2 3 3 9" xfId="25111"/>
    <cellStyle name="Normal 3 2 5 2 3 4" xfId="4280"/>
    <cellStyle name="Normal 3 2 5 2 3 4 2" xfId="5291"/>
    <cellStyle name="Normal 3 2 5 2 3 4 2 2" xfId="8086"/>
    <cellStyle name="Normal 3 2 5 2 3 4 2 2 2" xfId="18324"/>
    <cellStyle name="Normal 3 2 5 2 3 4 2 2 2 2" xfId="31147"/>
    <cellStyle name="Normal 3 2 5 2 3 4 2 2 2 3" xfId="49861"/>
    <cellStyle name="Normal 3 2 5 2 3 4 2 2 3" xfId="24405"/>
    <cellStyle name="Normal 3 2 5 2 3 4 2 2 3 2" xfId="34475"/>
    <cellStyle name="Normal 3 2 5 2 3 4 2 2 3 3" xfId="55937"/>
    <cellStyle name="Normal 3 2 5 2 3 4 2 2 4" xfId="27815"/>
    <cellStyle name="Normal 3 2 5 2 3 4 2 2 5" xfId="39643"/>
    <cellStyle name="Normal 3 2 5 2 3 4 2 3" xfId="10003"/>
    <cellStyle name="Normal 3 2 5 2 3 4 2 3 2" xfId="20236"/>
    <cellStyle name="Normal 3 2 5 2 3 4 2 3 2 2" xfId="51773"/>
    <cellStyle name="Normal 3 2 5 2 3 4 2 3 3" xfId="29483"/>
    <cellStyle name="Normal 3 2 5 2 3 4 2 3 4" xfId="41555"/>
    <cellStyle name="Normal 3 2 5 2 3 4 2 4" xfId="12780"/>
    <cellStyle name="Normal 3 2 5 2 3 4 2 4 2" xfId="23008"/>
    <cellStyle name="Normal 3 2 5 2 3 4 2 4 2 2" xfId="54545"/>
    <cellStyle name="Normal 3 2 5 2 3 4 2 4 3" xfId="32811"/>
    <cellStyle name="Normal 3 2 5 2 3 4 2 4 4" xfId="44327"/>
    <cellStyle name="Normal 3 2 5 2 3 4 2 5" xfId="15784"/>
    <cellStyle name="Normal 3 2 5 2 3 4 2 5 2" xfId="47323"/>
    <cellStyle name="Normal 3 2 5 2 3 4 2 6" xfId="26151"/>
    <cellStyle name="Normal 3 2 5 2 3 4 2 7" xfId="37119"/>
    <cellStyle name="Normal 3 2 5 2 3 4 3" xfId="6219"/>
    <cellStyle name="Normal 3 2 5 2 3 4 3 2" xfId="10927"/>
    <cellStyle name="Normal 3 2 5 2 3 4 3 2 2" xfId="21160"/>
    <cellStyle name="Normal 3 2 5 2 3 4 3 2 2 2" xfId="52697"/>
    <cellStyle name="Normal 3 2 5 2 3 4 3 2 3" xfId="30315"/>
    <cellStyle name="Normal 3 2 5 2 3 4 3 2 4" xfId="42479"/>
    <cellStyle name="Normal 3 2 5 2 3 4 3 3" xfId="13704"/>
    <cellStyle name="Normal 3 2 5 2 3 4 3 3 2" xfId="23932"/>
    <cellStyle name="Normal 3 2 5 2 3 4 3 3 2 2" xfId="55469"/>
    <cellStyle name="Normal 3 2 5 2 3 4 3 3 3" xfId="33643"/>
    <cellStyle name="Normal 3 2 5 2 3 4 3 3 4" xfId="45251"/>
    <cellStyle name="Normal 3 2 5 2 3 4 3 4" xfId="16708"/>
    <cellStyle name="Normal 3 2 5 2 3 4 3 4 2" xfId="48247"/>
    <cellStyle name="Normal 3 2 5 2 3 4 3 5" xfId="26983"/>
    <cellStyle name="Normal 3 2 5 2 3 4 3 6" xfId="38043"/>
    <cellStyle name="Normal 3 2 5 2 3 4 4" xfId="7238"/>
    <cellStyle name="Normal 3 2 5 2 3 4 4 2" xfId="17492"/>
    <cellStyle name="Normal 3 2 5 2 3 4 4 2 2" xfId="49029"/>
    <cellStyle name="Normal 3 2 5 2 3 4 4 3" xfId="28651"/>
    <cellStyle name="Normal 3 2 5 2 3 4 4 4" xfId="38811"/>
    <cellStyle name="Normal 3 2 5 2 3 4 5" xfId="9079"/>
    <cellStyle name="Normal 3 2 5 2 3 4 5 2" xfId="19312"/>
    <cellStyle name="Normal 3 2 5 2 3 4 5 2 2" xfId="50849"/>
    <cellStyle name="Normal 3 2 5 2 3 4 5 3" xfId="31979"/>
    <cellStyle name="Normal 3 2 5 2 3 4 5 4" xfId="40631"/>
    <cellStyle name="Normal 3 2 5 2 3 4 6" xfId="11856"/>
    <cellStyle name="Normal 3 2 5 2 3 4 6 2" xfId="22084"/>
    <cellStyle name="Normal 3 2 5 2 3 4 6 2 2" xfId="53621"/>
    <cellStyle name="Normal 3 2 5 2 3 4 6 3" xfId="43403"/>
    <cellStyle name="Normal 3 2 5 2 3 4 7" xfId="14852"/>
    <cellStyle name="Normal 3 2 5 2 3 4 7 2" xfId="46391"/>
    <cellStyle name="Normal 3 2 5 2 3 4 8" xfId="25319"/>
    <cellStyle name="Normal 3 2 5 2 3 4 9" xfId="36195"/>
    <cellStyle name="Normal 3 2 5 2 3 5" xfId="4827"/>
    <cellStyle name="Normal 3 2 5 2 3 5 2" xfId="7668"/>
    <cellStyle name="Normal 3 2 5 2 3 5 2 2" xfId="17908"/>
    <cellStyle name="Normal 3 2 5 2 3 5 2 2 2" xfId="30731"/>
    <cellStyle name="Normal 3 2 5 2 3 5 2 2 3" xfId="49445"/>
    <cellStyle name="Normal 3 2 5 2 3 5 2 3" xfId="13978"/>
    <cellStyle name="Normal 3 2 5 2 3 5 2 3 2" xfId="34059"/>
    <cellStyle name="Normal 3 2 5 2 3 5 2 3 3" xfId="45524"/>
    <cellStyle name="Normal 3 2 5 2 3 5 2 4" xfId="27399"/>
    <cellStyle name="Normal 3 2 5 2 3 5 2 5" xfId="39227"/>
    <cellStyle name="Normal 3 2 5 2 3 5 3" xfId="9541"/>
    <cellStyle name="Normal 3 2 5 2 3 5 3 2" xfId="19774"/>
    <cellStyle name="Normal 3 2 5 2 3 5 3 2 2" xfId="51311"/>
    <cellStyle name="Normal 3 2 5 2 3 5 3 3" xfId="29067"/>
    <cellStyle name="Normal 3 2 5 2 3 5 3 4" xfId="41093"/>
    <cellStyle name="Normal 3 2 5 2 3 5 4" xfId="12318"/>
    <cellStyle name="Normal 3 2 5 2 3 5 4 2" xfId="22546"/>
    <cellStyle name="Normal 3 2 5 2 3 5 4 2 2" xfId="54083"/>
    <cellStyle name="Normal 3 2 5 2 3 5 4 3" xfId="32395"/>
    <cellStyle name="Normal 3 2 5 2 3 5 4 4" xfId="43865"/>
    <cellStyle name="Normal 3 2 5 2 3 5 5" xfId="15321"/>
    <cellStyle name="Normal 3 2 5 2 3 5 5 2" xfId="46860"/>
    <cellStyle name="Normal 3 2 5 2 3 5 6" xfId="25735"/>
    <cellStyle name="Normal 3 2 5 2 3 5 7" xfId="36657"/>
    <cellStyle name="Normal 3 2 5 2 3 6" xfId="5755"/>
    <cellStyle name="Normal 3 2 5 2 3 6 2" xfId="10465"/>
    <cellStyle name="Normal 3 2 5 2 3 6 2 2" xfId="20698"/>
    <cellStyle name="Normal 3 2 5 2 3 6 2 2 2" xfId="52235"/>
    <cellStyle name="Normal 3 2 5 2 3 6 2 3" xfId="29899"/>
    <cellStyle name="Normal 3 2 5 2 3 6 2 4" xfId="42017"/>
    <cellStyle name="Normal 3 2 5 2 3 6 3" xfId="13242"/>
    <cellStyle name="Normal 3 2 5 2 3 6 3 2" xfId="23470"/>
    <cellStyle name="Normal 3 2 5 2 3 6 3 2 2" xfId="55007"/>
    <cellStyle name="Normal 3 2 5 2 3 6 3 3" xfId="33227"/>
    <cellStyle name="Normal 3 2 5 2 3 6 3 4" xfId="44789"/>
    <cellStyle name="Normal 3 2 5 2 3 6 4" xfId="16246"/>
    <cellStyle name="Normal 3 2 5 2 3 6 4 2" xfId="47785"/>
    <cellStyle name="Normal 3 2 5 2 3 6 5" xfId="26567"/>
    <cellStyle name="Normal 3 2 5 2 3 6 6" xfId="37581"/>
    <cellStyle name="Normal 3 2 5 2 3 7" xfId="6606"/>
    <cellStyle name="Normal 3 2 5 2 3 7 2" xfId="17065"/>
    <cellStyle name="Normal 3 2 5 2 3 7 2 2" xfId="48603"/>
    <cellStyle name="Normal 3 2 5 2 3 7 3" xfId="28233"/>
    <cellStyle name="Normal 3 2 5 2 3 7 4" xfId="38395"/>
    <cellStyle name="Normal 3 2 5 2 3 8" xfId="8614"/>
    <cellStyle name="Normal 3 2 5 2 3 8 2" xfId="18850"/>
    <cellStyle name="Normal 3 2 5 2 3 8 2 2" xfId="50387"/>
    <cellStyle name="Normal 3 2 5 2 3 8 3" xfId="31563"/>
    <cellStyle name="Normal 3 2 5 2 3 8 4" xfId="40169"/>
    <cellStyle name="Normal 3 2 5 2 3 9" xfId="11394"/>
    <cellStyle name="Normal 3 2 5 2 3 9 2" xfId="21622"/>
    <cellStyle name="Normal 3 2 5 2 3 9 2 2" xfId="53159"/>
    <cellStyle name="Normal 3 2 5 2 3 9 3" xfId="42941"/>
    <cellStyle name="Normal 3 2 5 2 4" xfId="1652"/>
    <cellStyle name="Normal 3 2 5 2 4 10" xfId="24904"/>
    <cellStyle name="Normal 3 2 5 2 4 11" xfId="35737"/>
    <cellStyle name="Normal 3 2 5 2 4 2" xfId="1653"/>
    <cellStyle name="Normal 3 2 5 2 4 2 10" xfId="35738"/>
    <cellStyle name="Normal 3 2 5 2 4 2 2" xfId="4285"/>
    <cellStyle name="Normal 3 2 5 2 4 2 2 2" xfId="5296"/>
    <cellStyle name="Normal 3 2 5 2 4 2 2 2 2" xfId="8296"/>
    <cellStyle name="Normal 3 2 5 2 4 2 2 2 2 2" xfId="18534"/>
    <cellStyle name="Normal 3 2 5 2 4 2 2 2 2 2 2" xfId="31357"/>
    <cellStyle name="Normal 3 2 5 2 4 2 2 2 2 2 3" xfId="50071"/>
    <cellStyle name="Normal 3 2 5 2 4 2 2 2 2 3" xfId="14597"/>
    <cellStyle name="Normal 3 2 5 2 4 2 2 2 2 3 2" xfId="34685"/>
    <cellStyle name="Normal 3 2 5 2 4 2 2 2 2 3 3" xfId="46136"/>
    <cellStyle name="Normal 3 2 5 2 4 2 2 2 2 4" xfId="28025"/>
    <cellStyle name="Normal 3 2 5 2 4 2 2 2 2 5" xfId="39853"/>
    <cellStyle name="Normal 3 2 5 2 4 2 2 2 3" xfId="10008"/>
    <cellStyle name="Normal 3 2 5 2 4 2 2 2 3 2" xfId="20241"/>
    <cellStyle name="Normal 3 2 5 2 4 2 2 2 3 2 2" xfId="51778"/>
    <cellStyle name="Normal 3 2 5 2 4 2 2 2 3 3" xfId="29693"/>
    <cellStyle name="Normal 3 2 5 2 4 2 2 2 3 4" xfId="41560"/>
    <cellStyle name="Normal 3 2 5 2 4 2 2 2 4" xfId="12785"/>
    <cellStyle name="Normal 3 2 5 2 4 2 2 2 4 2" xfId="23013"/>
    <cellStyle name="Normal 3 2 5 2 4 2 2 2 4 2 2" xfId="54550"/>
    <cellStyle name="Normal 3 2 5 2 4 2 2 2 4 3" xfId="33021"/>
    <cellStyle name="Normal 3 2 5 2 4 2 2 2 4 4" xfId="44332"/>
    <cellStyle name="Normal 3 2 5 2 4 2 2 2 5" xfId="15789"/>
    <cellStyle name="Normal 3 2 5 2 4 2 2 2 5 2" xfId="47328"/>
    <cellStyle name="Normal 3 2 5 2 4 2 2 2 6" xfId="26361"/>
    <cellStyle name="Normal 3 2 5 2 4 2 2 2 7" xfId="37124"/>
    <cellStyle name="Normal 3 2 5 2 4 2 2 3" xfId="6224"/>
    <cellStyle name="Normal 3 2 5 2 4 2 2 3 2" xfId="10932"/>
    <cellStyle name="Normal 3 2 5 2 4 2 2 3 2 2" xfId="21165"/>
    <cellStyle name="Normal 3 2 5 2 4 2 2 3 2 2 2" xfId="52702"/>
    <cellStyle name="Normal 3 2 5 2 4 2 2 3 2 3" xfId="30525"/>
    <cellStyle name="Normal 3 2 5 2 4 2 2 3 2 4" xfId="42484"/>
    <cellStyle name="Normal 3 2 5 2 4 2 2 3 3" xfId="13709"/>
    <cellStyle name="Normal 3 2 5 2 4 2 2 3 3 2" xfId="23937"/>
    <cellStyle name="Normal 3 2 5 2 4 2 2 3 3 2 2" xfId="55474"/>
    <cellStyle name="Normal 3 2 5 2 4 2 2 3 3 3" xfId="33853"/>
    <cellStyle name="Normal 3 2 5 2 4 2 2 3 3 4" xfId="45256"/>
    <cellStyle name="Normal 3 2 5 2 4 2 2 3 4" xfId="16713"/>
    <cellStyle name="Normal 3 2 5 2 4 2 2 3 4 2" xfId="48252"/>
    <cellStyle name="Normal 3 2 5 2 4 2 2 3 5" xfId="27193"/>
    <cellStyle name="Normal 3 2 5 2 4 2 2 3 6" xfId="38048"/>
    <cellStyle name="Normal 3 2 5 2 4 2 2 4" xfId="7457"/>
    <cellStyle name="Normal 3 2 5 2 4 2 2 4 2" xfId="17702"/>
    <cellStyle name="Normal 3 2 5 2 4 2 2 4 2 2" xfId="49239"/>
    <cellStyle name="Normal 3 2 5 2 4 2 2 4 3" xfId="28861"/>
    <cellStyle name="Normal 3 2 5 2 4 2 2 4 4" xfId="39021"/>
    <cellStyle name="Normal 3 2 5 2 4 2 2 5" xfId="9084"/>
    <cellStyle name="Normal 3 2 5 2 4 2 2 5 2" xfId="19317"/>
    <cellStyle name="Normal 3 2 5 2 4 2 2 5 2 2" xfId="50854"/>
    <cellStyle name="Normal 3 2 5 2 4 2 2 5 3" xfId="32189"/>
    <cellStyle name="Normal 3 2 5 2 4 2 2 5 4" xfId="40636"/>
    <cellStyle name="Normal 3 2 5 2 4 2 2 6" xfId="11861"/>
    <cellStyle name="Normal 3 2 5 2 4 2 2 6 2" xfId="22089"/>
    <cellStyle name="Normal 3 2 5 2 4 2 2 6 2 2" xfId="53626"/>
    <cellStyle name="Normal 3 2 5 2 4 2 2 6 3" xfId="43408"/>
    <cellStyle name="Normal 3 2 5 2 4 2 2 7" xfId="14857"/>
    <cellStyle name="Normal 3 2 5 2 4 2 2 7 2" xfId="46396"/>
    <cellStyle name="Normal 3 2 5 2 4 2 2 8" xfId="25529"/>
    <cellStyle name="Normal 3 2 5 2 4 2 2 9" xfId="36200"/>
    <cellStyle name="Normal 3 2 5 2 4 2 3" xfId="4832"/>
    <cellStyle name="Normal 3 2 5 2 4 2 3 2" xfId="7880"/>
    <cellStyle name="Normal 3 2 5 2 4 2 3 2 2" xfId="18118"/>
    <cellStyle name="Normal 3 2 5 2 4 2 3 2 2 2" xfId="30941"/>
    <cellStyle name="Normal 3 2 5 2 4 2 3 2 2 3" xfId="49655"/>
    <cellStyle name="Normal 3 2 5 2 4 2 3 2 3" xfId="24415"/>
    <cellStyle name="Normal 3 2 5 2 4 2 3 2 3 2" xfId="34269"/>
    <cellStyle name="Normal 3 2 5 2 4 2 3 2 3 3" xfId="55947"/>
    <cellStyle name="Normal 3 2 5 2 4 2 3 2 4" xfId="27609"/>
    <cellStyle name="Normal 3 2 5 2 4 2 3 2 5" xfId="39437"/>
    <cellStyle name="Normal 3 2 5 2 4 2 3 3" xfId="9546"/>
    <cellStyle name="Normal 3 2 5 2 4 2 3 3 2" xfId="19779"/>
    <cellStyle name="Normal 3 2 5 2 4 2 3 3 2 2" xfId="51316"/>
    <cellStyle name="Normal 3 2 5 2 4 2 3 3 3" xfId="29277"/>
    <cellStyle name="Normal 3 2 5 2 4 2 3 3 4" xfId="41098"/>
    <cellStyle name="Normal 3 2 5 2 4 2 3 4" xfId="12323"/>
    <cellStyle name="Normal 3 2 5 2 4 2 3 4 2" xfId="22551"/>
    <cellStyle name="Normal 3 2 5 2 4 2 3 4 2 2" xfId="54088"/>
    <cellStyle name="Normal 3 2 5 2 4 2 3 4 3" xfId="32605"/>
    <cellStyle name="Normal 3 2 5 2 4 2 3 4 4" xfId="43870"/>
    <cellStyle name="Normal 3 2 5 2 4 2 3 5" xfId="15326"/>
    <cellStyle name="Normal 3 2 5 2 4 2 3 5 2" xfId="46865"/>
    <cellStyle name="Normal 3 2 5 2 4 2 3 6" xfId="25945"/>
    <cellStyle name="Normal 3 2 5 2 4 2 3 7" xfId="36662"/>
    <cellStyle name="Normal 3 2 5 2 4 2 4" xfId="5760"/>
    <cellStyle name="Normal 3 2 5 2 4 2 4 2" xfId="10470"/>
    <cellStyle name="Normal 3 2 5 2 4 2 4 2 2" xfId="20703"/>
    <cellStyle name="Normal 3 2 5 2 4 2 4 2 2 2" xfId="52240"/>
    <cellStyle name="Normal 3 2 5 2 4 2 4 2 3" xfId="30109"/>
    <cellStyle name="Normal 3 2 5 2 4 2 4 2 4" xfId="42022"/>
    <cellStyle name="Normal 3 2 5 2 4 2 4 3" xfId="13247"/>
    <cellStyle name="Normal 3 2 5 2 4 2 4 3 2" xfId="23475"/>
    <cellStyle name="Normal 3 2 5 2 4 2 4 3 2 2" xfId="55012"/>
    <cellStyle name="Normal 3 2 5 2 4 2 4 3 3" xfId="33437"/>
    <cellStyle name="Normal 3 2 5 2 4 2 4 3 4" xfId="44794"/>
    <cellStyle name="Normal 3 2 5 2 4 2 4 4" xfId="16251"/>
    <cellStyle name="Normal 3 2 5 2 4 2 4 4 2" xfId="47790"/>
    <cellStyle name="Normal 3 2 5 2 4 2 4 5" xfId="26777"/>
    <cellStyle name="Normal 3 2 5 2 4 2 4 6" xfId="37586"/>
    <cellStyle name="Normal 3 2 5 2 4 2 5" xfId="6936"/>
    <cellStyle name="Normal 3 2 5 2 4 2 5 2" xfId="17281"/>
    <cellStyle name="Normal 3 2 5 2 4 2 5 2 2" xfId="48818"/>
    <cellStyle name="Normal 3 2 5 2 4 2 5 3" xfId="28444"/>
    <cellStyle name="Normal 3 2 5 2 4 2 5 4" xfId="38605"/>
    <cellStyle name="Normal 3 2 5 2 4 2 6" xfId="8619"/>
    <cellStyle name="Normal 3 2 5 2 4 2 6 2" xfId="18855"/>
    <cellStyle name="Normal 3 2 5 2 4 2 6 2 2" xfId="50392"/>
    <cellStyle name="Normal 3 2 5 2 4 2 6 3" xfId="31773"/>
    <cellStyle name="Normal 3 2 5 2 4 2 6 4" xfId="40174"/>
    <cellStyle name="Normal 3 2 5 2 4 2 7" xfId="11399"/>
    <cellStyle name="Normal 3 2 5 2 4 2 7 2" xfId="21627"/>
    <cellStyle name="Normal 3 2 5 2 4 2 7 2 2" xfId="53164"/>
    <cellStyle name="Normal 3 2 5 2 4 2 7 3" xfId="42946"/>
    <cellStyle name="Normal 3 2 5 2 4 2 8" xfId="14272"/>
    <cellStyle name="Normal 3 2 5 2 4 2 8 2" xfId="45815"/>
    <cellStyle name="Normal 3 2 5 2 4 2 9" xfId="25113"/>
    <cellStyle name="Normal 3 2 5 2 4 3" xfId="4284"/>
    <cellStyle name="Normal 3 2 5 2 4 3 2" xfId="5295"/>
    <cellStyle name="Normal 3 2 5 2 4 3 2 2" xfId="8088"/>
    <cellStyle name="Normal 3 2 5 2 4 3 2 2 2" xfId="18326"/>
    <cellStyle name="Normal 3 2 5 2 4 3 2 2 2 2" xfId="31149"/>
    <cellStyle name="Normal 3 2 5 2 4 3 2 2 2 3" xfId="49863"/>
    <cellStyle name="Normal 3 2 5 2 4 3 2 2 3" xfId="24631"/>
    <cellStyle name="Normal 3 2 5 2 4 3 2 2 3 2" xfId="34477"/>
    <cellStyle name="Normal 3 2 5 2 4 3 2 2 3 3" xfId="56158"/>
    <cellStyle name="Normal 3 2 5 2 4 3 2 2 4" xfId="27817"/>
    <cellStyle name="Normal 3 2 5 2 4 3 2 2 5" xfId="39645"/>
    <cellStyle name="Normal 3 2 5 2 4 3 2 3" xfId="10007"/>
    <cellStyle name="Normal 3 2 5 2 4 3 2 3 2" xfId="20240"/>
    <cellStyle name="Normal 3 2 5 2 4 3 2 3 2 2" xfId="51777"/>
    <cellStyle name="Normal 3 2 5 2 4 3 2 3 3" xfId="29485"/>
    <cellStyle name="Normal 3 2 5 2 4 3 2 3 4" xfId="41559"/>
    <cellStyle name="Normal 3 2 5 2 4 3 2 4" xfId="12784"/>
    <cellStyle name="Normal 3 2 5 2 4 3 2 4 2" xfId="23012"/>
    <cellStyle name="Normal 3 2 5 2 4 3 2 4 2 2" xfId="54549"/>
    <cellStyle name="Normal 3 2 5 2 4 3 2 4 3" xfId="32813"/>
    <cellStyle name="Normal 3 2 5 2 4 3 2 4 4" xfId="44331"/>
    <cellStyle name="Normal 3 2 5 2 4 3 2 5" xfId="15788"/>
    <cellStyle name="Normal 3 2 5 2 4 3 2 5 2" xfId="47327"/>
    <cellStyle name="Normal 3 2 5 2 4 3 2 6" xfId="26153"/>
    <cellStyle name="Normal 3 2 5 2 4 3 2 7" xfId="37123"/>
    <cellStyle name="Normal 3 2 5 2 4 3 3" xfId="6223"/>
    <cellStyle name="Normal 3 2 5 2 4 3 3 2" xfId="10931"/>
    <cellStyle name="Normal 3 2 5 2 4 3 3 2 2" xfId="21164"/>
    <cellStyle name="Normal 3 2 5 2 4 3 3 2 2 2" xfId="52701"/>
    <cellStyle name="Normal 3 2 5 2 4 3 3 2 3" xfId="30317"/>
    <cellStyle name="Normal 3 2 5 2 4 3 3 2 4" xfId="42483"/>
    <cellStyle name="Normal 3 2 5 2 4 3 3 3" xfId="13708"/>
    <cellStyle name="Normal 3 2 5 2 4 3 3 3 2" xfId="23936"/>
    <cellStyle name="Normal 3 2 5 2 4 3 3 3 2 2" xfId="55473"/>
    <cellStyle name="Normal 3 2 5 2 4 3 3 3 3" xfId="33645"/>
    <cellStyle name="Normal 3 2 5 2 4 3 3 3 4" xfId="45255"/>
    <cellStyle name="Normal 3 2 5 2 4 3 3 4" xfId="16712"/>
    <cellStyle name="Normal 3 2 5 2 4 3 3 4 2" xfId="48251"/>
    <cellStyle name="Normal 3 2 5 2 4 3 3 5" xfId="26985"/>
    <cellStyle name="Normal 3 2 5 2 4 3 3 6" xfId="38047"/>
    <cellStyle name="Normal 3 2 5 2 4 3 4" xfId="7240"/>
    <cellStyle name="Normal 3 2 5 2 4 3 4 2" xfId="17494"/>
    <cellStyle name="Normal 3 2 5 2 4 3 4 2 2" xfId="49031"/>
    <cellStyle name="Normal 3 2 5 2 4 3 4 3" xfId="28653"/>
    <cellStyle name="Normal 3 2 5 2 4 3 4 4" xfId="38813"/>
    <cellStyle name="Normal 3 2 5 2 4 3 5" xfId="9083"/>
    <cellStyle name="Normal 3 2 5 2 4 3 5 2" xfId="19316"/>
    <cellStyle name="Normal 3 2 5 2 4 3 5 2 2" xfId="50853"/>
    <cellStyle name="Normal 3 2 5 2 4 3 5 3" xfId="31981"/>
    <cellStyle name="Normal 3 2 5 2 4 3 5 4" xfId="40635"/>
    <cellStyle name="Normal 3 2 5 2 4 3 6" xfId="11860"/>
    <cellStyle name="Normal 3 2 5 2 4 3 6 2" xfId="22088"/>
    <cellStyle name="Normal 3 2 5 2 4 3 6 2 2" xfId="53625"/>
    <cellStyle name="Normal 3 2 5 2 4 3 6 3" xfId="43407"/>
    <cellStyle name="Normal 3 2 5 2 4 3 7" xfId="14856"/>
    <cellStyle name="Normal 3 2 5 2 4 3 7 2" xfId="46395"/>
    <cellStyle name="Normal 3 2 5 2 4 3 8" xfId="25321"/>
    <cellStyle name="Normal 3 2 5 2 4 3 9" xfId="36199"/>
    <cellStyle name="Normal 3 2 5 2 4 4" xfId="4831"/>
    <cellStyle name="Normal 3 2 5 2 4 4 2" xfId="7670"/>
    <cellStyle name="Normal 3 2 5 2 4 4 2 2" xfId="17910"/>
    <cellStyle name="Normal 3 2 5 2 4 4 2 2 2" xfId="30733"/>
    <cellStyle name="Normal 3 2 5 2 4 4 2 2 3" xfId="49447"/>
    <cellStyle name="Normal 3 2 5 2 4 4 2 3" xfId="13996"/>
    <cellStyle name="Normal 3 2 5 2 4 4 2 3 2" xfId="34061"/>
    <cellStyle name="Normal 3 2 5 2 4 4 2 3 3" xfId="45540"/>
    <cellStyle name="Normal 3 2 5 2 4 4 2 4" xfId="27401"/>
    <cellStyle name="Normal 3 2 5 2 4 4 2 5" xfId="39229"/>
    <cellStyle name="Normal 3 2 5 2 4 4 3" xfId="9545"/>
    <cellStyle name="Normal 3 2 5 2 4 4 3 2" xfId="19778"/>
    <cellStyle name="Normal 3 2 5 2 4 4 3 2 2" xfId="51315"/>
    <cellStyle name="Normal 3 2 5 2 4 4 3 3" xfId="29069"/>
    <cellStyle name="Normal 3 2 5 2 4 4 3 4" xfId="41097"/>
    <cellStyle name="Normal 3 2 5 2 4 4 4" xfId="12322"/>
    <cellStyle name="Normal 3 2 5 2 4 4 4 2" xfId="22550"/>
    <cellStyle name="Normal 3 2 5 2 4 4 4 2 2" xfId="54087"/>
    <cellStyle name="Normal 3 2 5 2 4 4 4 3" xfId="32397"/>
    <cellStyle name="Normal 3 2 5 2 4 4 4 4" xfId="43869"/>
    <cellStyle name="Normal 3 2 5 2 4 4 5" xfId="15325"/>
    <cellStyle name="Normal 3 2 5 2 4 4 5 2" xfId="46864"/>
    <cellStyle name="Normal 3 2 5 2 4 4 6" xfId="25737"/>
    <cellStyle name="Normal 3 2 5 2 4 4 7" xfId="36661"/>
    <cellStyle name="Normal 3 2 5 2 4 5" xfId="5759"/>
    <cellStyle name="Normal 3 2 5 2 4 5 2" xfId="10469"/>
    <cellStyle name="Normal 3 2 5 2 4 5 2 2" xfId="20702"/>
    <cellStyle name="Normal 3 2 5 2 4 5 2 2 2" xfId="52239"/>
    <cellStyle name="Normal 3 2 5 2 4 5 2 3" xfId="29901"/>
    <cellStyle name="Normal 3 2 5 2 4 5 2 4" xfId="42021"/>
    <cellStyle name="Normal 3 2 5 2 4 5 3" xfId="13246"/>
    <cellStyle name="Normal 3 2 5 2 4 5 3 2" xfId="23474"/>
    <cellStyle name="Normal 3 2 5 2 4 5 3 2 2" xfId="55011"/>
    <cellStyle name="Normal 3 2 5 2 4 5 3 3" xfId="33229"/>
    <cellStyle name="Normal 3 2 5 2 4 5 3 4" xfId="44793"/>
    <cellStyle name="Normal 3 2 5 2 4 5 4" xfId="16250"/>
    <cellStyle name="Normal 3 2 5 2 4 5 4 2" xfId="47789"/>
    <cellStyle name="Normal 3 2 5 2 4 5 5" xfId="26569"/>
    <cellStyle name="Normal 3 2 5 2 4 5 6" xfId="37585"/>
    <cellStyle name="Normal 3 2 5 2 4 6" xfId="6608"/>
    <cellStyle name="Normal 3 2 5 2 4 6 2" xfId="17067"/>
    <cellStyle name="Normal 3 2 5 2 4 6 2 2" xfId="48605"/>
    <cellStyle name="Normal 3 2 5 2 4 6 3" xfId="28235"/>
    <cellStyle name="Normal 3 2 5 2 4 6 4" xfId="38397"/>
    <cellStyle name="Normal 3 2 5 2 4 7" xfId="8618"/>
    <cellStyle name="Normal 3 2 5 2 4 7 2" xfId="18854"/>
    <cellStyle name="Normal 3 2 5 2 4 7 2 2" xfId="50391"/>
    <cellStyle name="Normal 3 2 5 2 4 7 3" xfId="31565"/>
    <cellStyle name="Normal 3 2 5 2 4 7 4" xfId="40173"/>
    <cellStyle name="Normal 3 2 5 2 4 8" xfId="11398"/>
    <cellStyle name="Normal 3 2 5 2 4 8 2" xfId="21626"/>
    <cellStyle name="Normal 3 2 5 2 4 8 2 2" xfId="53163"/>
    <cellStyle name="Normal 3 2 5 2 4 8 3" xfId="42945"/>
    <cellStyle name="Normal 3 2 5 2 4 9" xfId="14271"/>
    <cellStyle name="Normal 3 2 5 2 4 9 2" xfId="45814"/>
    <cellStyle name="Normal 3 2 5 2 5" xfId="1654"/>
    <cellStyle name="Normal 3 2 5 2 5 10" xfId="35739"/>
    <cellStyle name="Normal 3 2 5 2 5 2" xfId="4286"/>
    <cellStyle name="Normal 3 2 5 2 5 2 2" xfId="5297"/>
    <cellStyle name="Normal 3 2 5 2 5 2 2 2" xfId="8289"/>
    <cellStyle name="Normal 3 2 5 2 5 2 2 2 2" xfId="18527"/>
    <cellStyle name="Normal 3 2 5 2 5 2 2 2 2 2" xfId="31350"/>
    <cellStyle name="Normal 3 2 5 2 5 2 2 2 2 3" xfId="50064"/>
    <cellStyle name="Normal 3 2 5 2 5 2 2 2 3" xfId="13961"/>
    <cellStyle name="Normal 3 2 5 2 5 2 2 2 3 2" xfId="34678"/>
    <cellStyle name="Normal 3 2 5 2 5 2 2 2 3 3" xfId="45507"/>
    <cellStyle name="Normal 3 2 5 2 5 2 2 2 4" xfId="28018"/>
    <cellStyle name="Normal 3 2 5 2 5 2 2 2 5" xfId="39846"/>
    <cellStyle name="Normal 3 2 5 2 5 2 2 3" xfId="10009"/>
    <cellStyle name="Normal 3 2 5 2 5 2 2 3 2" xfId="20242"/>
    <cellStyle name="Normal 3 2 5 2 5 2 2 3 2 2" xfId="51779"/>
    <cellStyle name="Normal 3 2 5 2 5 2 2 3 3" xfId="29686"/>
    <cellStyle name="Normal 3 2 5 2 5 2 2 3 4" xfId="41561"/>
    <cellStyle name="Normal 3 2 5 2 5 2 2 4" xfId="12786"/>
    <cellStyle name="Normal 3 2 5 2 5 2 2 4 2" xfId="23014"/>
    <cellStyle name="Normal 3 2 5 2 5 2 2 4 2 2" xfId="54551"/>
    <cellStyle name="Normal 3 2 5 2 5 2 2 4 3" xfId="33014"/>
    <cellStyle name="Normal 3 2 5 2 5 2 2 4 4" xfId="44333"/>
    <cellStyle name="Normal 3 2 5 2 5 2 2 5" xfId="15790"/>
    <cellStyle name="Normal 3 2 5 2 5 2 2 5 2" xfId="47329"/>
    <cellStyle name="Normal 3 2 5 2 5 2 2 6" xfId="26354"/>
    <cellStyle name="Normal 3 2 5 2 5 2 2 7" xfId="37125"/>
    <cellStyle name="Normal 3 2 5 2 5 2 3" xfId="6225"/>
    <cellStyle name="Normal 3 2 5 2 5 2 3 2" xfId="10933"/>
    <cellStyle name="Normal 3 2 5 2 5 2 3 2 2" xfId="21166"/>
    <cellStyle name="Normal 3 2 5 2 5 2 3 2 2 2" xfId="52703"/>
    <cellStyle name="Normal 3 2 5 2 5 2 3 2 3" xfId="30518"/>
    <cellStyle name="Normal 3 2 5 2 5 2 3 2 4" xfId="42485"/>
    <cellStyle name="Normal 3 2 5 2 5 2 3 3" xfId="13710"/>
    <cellStyle name="Normal 3 2 5 2 5 2 3 3 2" xfId="23938"/>
    <cellStyle name="Normal 3 2 5 2 5 2 3 3 2 2" xfId="55475"/>
    <cellStyle name="Normal 3 2 5 2 5 2 3 3 3" xfId="33846"/>
    <cellStyle name="Normal 3 2 5 2 5 2 3 3 4" xfId="45257"/>
    <cellStyle name="Normal 3 2 5 2 5 2 3 4" xfId="16714"/>
    <cellStyle name="Normal 3 2 5 2 5 2 3 4 2" xfId="48253"/>
    <cellStyle name="Normal 3 2 5 2 5 2 3 5" xfId="27186"/>
    <cellStyle name="Normal 3 2 5 2 5 2 3 6" xfId="38049"/>
    <cellStyle name="Normal 3 2 5 2 5 2 4" xfId="7450"/>
    <cellStyle name="Normal 3 2 5 2 5 2 4 2" xfId="17695"/>
    <cellStyle name="Normal 3 2 5 2 5 2 4 2 2" xfId="49232"/>
    <cellStyle name="Normal 3 2 5 2 5 2 4 3" xfId="28854"/>
    <cellStyle name="Normal 3 2 5 2 5 2 4 4" xfId="39014"/>
    <cellStyle name="Normal 3 2 5 2 5 2 5" xfId="9085"/>
    <cellStyle name="Normal 3 2 5 2 5 2 5 2" xfId="19318"/>
    <cellStyle name="Normal 3 2 5 2 5 2 5 2 2" xfId="50855"/>
    <cellStyle name="Normal 3 2 5 2 5 2 5 3" xfId="32182"/>
    <cellStyle name="Normal 3 2 5 2 5 2 5 4" xfId="40637"/>
    <cellStyle name="Normal 3 2 5 2 5 2 6" xfId="11862"/>
    <cellStyle name="Normal 3 2 5 2 5 2 6 2" xfId="22090"/>
    <cellStyle name="Normal 3 2 5 2 5 2 6 2 2" xfId="53627"/>
    <cellStyle name="Normal 3 2 5 2 5 2 6 3" xfId="43409"/>
    <cellStyle name="Normal 3 2 5 2 5 2 7" xfId="14858"/>
    <cellStyle name="Normal 3 2 5 2 5 2 7 2" xfId="46397"/>
    <cellStyle name="Normal 3 2 5 2 5 2 8" xfId="25522"/>
    <cellStyle name="Normal 3 2 5 2 5 2 9" xfId="36201"/>
    <cellStyle name="Normal 3 2 5 2 5 3" xfId="4833"/>
    <cellStyle name="Normal 3 2 5 2 5 3 2" xfId="7873"/>
    <cellStyle name="Normal 3 2 5 2 5 3 2 2" xfId="18111"/>
    <cellStyle name="Normal 3 2 5 2 5 3 2 2 2" xfId="30934"/>
    <cellStyle name="Normal 3 2 5 2 5 3 2 2 3" xfId="49648"/>
    <cellStyle name="Normal 3 2 5 2 5 3 2 3" xfId="24570"/>
    <cellStyle name="Normal 3 2 5 2 5 3 2 3 2" xfId="34262"/>
    <cellStyle name="Normal 3 2 5 2 5 3 2 3 3" xfId="56099"/>
    <cellStyle name="Normal 3 2 5 2 5 3 2 4" xfId="27602"/>
    <cellStyle name="Normal 3 2 5 2 5 3 2 5" xfId="39430"/>
    <cellStyle name="Normal 3 2 5 2 5 3 3" xfId="9547"/>
    <cellStyle name="Normal 3 2 5 2 5 3 3 2" xfId="19780"/>
    <cellStyle name="Normal 3 2 5 2 5 3 3 2 2" xfId="51317"/>
    <cellStyle name="Normal 3 2 5 2 5 3 3 3" xfId="29270"/>
    <cellStyle name="Normal 3 2 5 2 5 3 3 4" xfId="41099"/>
    <cellStyle name="Normal 3 2 5 2 5 3 4" xfId="12324"/>
    <cellStyle name="Normal 3 2 5 2 5 3 4 2" xfId="22552"/>
    <cellStyle name="Normal 3 2 5 2 5 3 4 2 2" xfId="54089"/>
    <cellStyle name="Normal 3 2 5 2 5 3 4 3" xfId="32598"/>
    <cellStyle name="Normal 3 2 5 2 5 3 4 4" xfId="43871"/>
    <cellStyle name="Normal 3 2 5 2 5 3 5" xfId="15327"/>
    <cellStyle name="Normal 3 2 5 2 5 3 5 2" xfId="46866"/>
    <cellStyle name="Normal 3 2 5 2 5 3 6" xfId="25938"/>
    <cellStyle name="Normal 3 2 5 2 5 3 7" xfId="36663"/>
    <cellStyle name="Normal 3 2 5 2 5 4" xfId="5761"/>
    <cellStyle name="Normal 3 2 5 2 5 4 2" xfId="10471"/>
    <cellStyle name="Normal 3 2 5 2 5 4 2 2" xfId="20704"/>
    <cellStyle name="Normal 3 2 5 2 5 4 2 2 2" xfId="52241"/>
    <cellStyle name="Normal 3 2 5 2 5 4 2 3" xfId="30102"/>
    <cellStyle name="Normal 3 2 5 2 5 4 2 4" xfId="42023"/>
    <cellStyle name="Normal 3 2 5 2 5 4 3" xfId="13248"/>
    <cellStyle name="Normal 3 2 5 2 5 4 3 2" xfId="23476"/>
    <cellStyle name="Normal 3 2 5 2 5 4 3 2 2" xfId="55013"/>
    <cellStyle name="Normal 3 2 5 2 5 4 3 3" xfId="33430"/>
    <cellStyle name="Normal 3 2 5 2 5 4 3 4" xfId="44795"/>
    <cellStyle name="Normal 3 2 5 2 5 4 4" xfId="16252"/>
    <cellStyle name="Normal 3 2 5 2 5 4 4 2" xfId="47791"/>
    <cellStyle name="Normal 3 2 5 2 5 4 5" xfId="26770"/>
    <cellStyle name="Normal 3 2 5 2 5 4 6" xfId="37587"/>
    <cellStyle name="Normal 3 2 5 2 5 5" xfId="6929"/>
    <cellStyle name="Normal 3 2 5 2 5 5 2" xfId="17274"/>
    <cellStyle name="Normal 3 2 5 2 5 5 2 2" xfId="48811"/>
    <cellStyle name="Normal 3 2 5 2 5 5 3" xfId="28437"/>
    <cellStyle name="Normal 3 2 5 2 5 5 4" xfId="38598"/>
    <cellStyle name="Normal 3 2 5 2 5 6" xfId="8620"/>
    <cellStyle name="Normal 3 2 5 2 5 6 2" xfId="18856"/>
    <cellStyle name="Normal 3 2 5 2 5 6 2 2" xfId="50393"/>
    <cellStyle name="Normal 3 2 5 2 5 6 3" xfId="31766"/>
    <cellStyle name="Normal 3 2 5 2 5 6 4" xfId="40175"/>
    <cellStyle name="Normal 3 2 5 2 5 7" xfId="11400"/>
    <cellStyle name="Normal 3 2 5 2 5 7 2" xfId="21628"/>
    <cellStyle name="Normal 3 2 5 2 5 7 2 2" xfId="53165"/>
    <cellStyle name="Normal 3 2 5 2 5 7 3" xfId="42947"/>
    <cellStyle name="Normal 3 2 5 2 5 8" xfId="14273"/>
    <cellStyle name="Normal 3 2 5 2 5 8 2" xfId="45816"/>
    <cellStyle name="Normal 3 2 5 2 5 9" xfId="25106"/>
    <cellStyle name="Normal 3 2 5 2 6" xfId="3284"/>
    <cellStyle name="Normal 3 2 5 2 6 10" xfId="35949"/>
    <cellStyle name="Normal 3 2 5 2 6 2" xfId="4575"/>
    <cellStyle name="Normal 3 2 5 2 6 2 2" xfId="5507"/>
    <cellStyle name="Normal 3 2 5 2 6 2 2 2" xfId="10219"/>
    <cellStyle name="Normal 3 2 5 2 6 2 2 2 2" xfId="20452"/>
    <cellStyle name="Normal 3 2 5 2 6 2 2 2 2 2" xfId="51989"/>
    <cellStyle name="Normal 3 2 5 2 6 2 2 2 3" xfId="31142"/>
    <cellStyle name="Normal 3 2 5 2 6 2 2 2 4" xfId="41771"/>
    <cellStyle name="Normal 3 2 5 2 6 2 2 3" xfId="12996"/>
    <cellStyle name="Normal 3 2 5 2 6 2 2 3 2" xfId="23224"/>
    <cellStyle name="Normal 3 2 5 2 6 2 2 3 2 2" xfId="54761"/>
    <cellStyle name="Normal 3 2 5 2 6 2 2 3 3" xfId="34470"/>
    <cellStyle name="Normal 3 2 5 2 6 2 2 3 4" xfId="44543"/>
    <cellStyle name="Normal 3 2 5 2 6 2 2 4" xfId="16000"/>
    <cellStyle name="Normal 3 2 5 2 6 2 2 4 2" xfId="47539"/>
    <cellStyle name="Normal 3 2 5 2 6 2 2 5" xfId="27810"/>
    <cellStyle name="Normal 3 2 5 2 6 2 2 6" xfId="37335"/>
    <cellStyle name="Normal 3 2 5 2 6 2 3" xfId="6435"/>
    <cellStyle name="Normal 3 2 5 2 6 2 3 2" xfId="11143"/>
    <cellStyle name="Normal 3 2 5 2 6 2 3 2 2" xfId="21376"/>
    <cellStyle name="Normal 3 2 5 2 6 2 3 2 2 2" xfId="52913"/>
    <cellStyle name="Normal 3 2 5 2 6 2 3 2 3" xfId="42695"/>
    <cellStyle name="Normal 3 2 5 2 6 2 3 3" xfId="13920"/>
    <cellStyle name="Normal 3 2 5 2 6 2 3 3 2" xfId="24148"/>
    <cellStyle name="Normal 3 2 5 2 6 2 3 3 2 2" xfId="55685"/>
    <cellStyle name="Normal 3 2 5 2 6 2 3 3 3" xfId="45467"/>
    <cellStyle name="Normal 3 2 5 2 6 2 3 4" xfId="16924"/>
    <cellStyle name="Normal 3 2 5 2 6 2 3 4 2" xfId="48463"/>
    <cellStyle name="Normal 3 2 5 2 6 2 3 5" xfId="29478"/>
    <cellStyle name="Normal 3 2 5 2 6 2 3 6" xfId="38259"/>
    <cellStyle name="Normal 3 2 5 2 6 2 4" xfId="8081"/>
    <cellStyle name="Normal 3 2 5 2 6 2 4 2" xfId="18319"/>
    <cellStyle name="Normal 3 2 5 2 6 2 4 2 2" xfId="49856"/>
    <cellStyle name="Normal 3 2 5 2 6 2 4 3" xfId="32806"/>
    <cellStyle name="Normal 3 2 5 2 6 2 4 4" xfId="39638"/>
    <cellStyle name="Normal 3 2 5 2 6 2 5" xfId="9295"/>
    <cellStyle name="Normal 3 2 5 2 6 2 5 2" xfId="19528"/>
    <cellStyle name="Normal 3 2 5 2 6 2 5 2 2" xfId="51065"/>
    <cellStyle name="Normal 3 2 5 2 6 2 5 3" xfId="40847"/>
    <cellStyle name="Normal 3 2 5 2 6 2 6" xfId="12072"/>
    <cellStyle name="Normal 3 2 5 2 6 2 6 2" xfId="22300"/>
    <cellStyle name="Normal 3 2 5 2 6 2 6 2 2" xfId="53837"/>
    <cellStyle name="Normal 3 2 5 2 6 2 6 3" xfId="43619"/>
    <cellStyle name="Normal 3 2 5 2 6 2 7" xfId="15074"/>
    <cellStyle name="Normal 3 2 5 2 6 2 7 2" xfId="46613"/>
    <cellStyle name="Normal 3 2 5 2 6 2 8" xfId="26146"/>
    <cellStyle name="Normal 3 2 5 2 6 2 9" xfId="36411"/>
    <cellStyle name="Normal 3 2 5 2 6 3" xfId="5044"/>
    <cellStyle name="Normal 3 2 5 2 6 3 2" xfId="9757"/>
    <cellStyle name="Normal 3 2 5 2 6 3 2 2" xfId="19990"/>
    <cellStyle name="Normal 3 2 5 2 6 3 2 2 2" xfId="51527"/>
    <cellStyle name="Normal 3 2 5 2 6 3 2 3" xfId="30310"/>
    <cellStyle name="Normal 3 2 5 2 6 3 2 4" xfId="41309"/>
    <cellStyle name="Normal 3 2 5 2 6 3 3" xfId="12534"/>
    <cellStyle name="Normal 3 2 5 2 6 3 3 2" xfId="22762"/>
    <cellStyle name="Normal 3 2 5 2 6 3 3 2 2" xfId="54299"/>
    <cellStyle name="Normal 3 2 5 2 6 3 3 3" xfId="33638"/>
    <cellStyle name="Normal 3 2 5 2 6 3 3 4" xfId="44081"/>
    <cellStyle name="Normal 3 2 5 2 6 3 4" xfId="15538"/>
    <cellStyle name="Normal 3 2 5 2 6 3 4 2" xfId="47077"/>
    <cellStyle name="Normal 3 2 5 2 6 3 5" xfId="26978"/>
    <cellStyle name="Normal 3 2 5 2 6 3 6" xfId="36873"/>
    <cellStyle name="Normal 3 2 5 2 6 4" xfId="5973"/>
    <cellStyle name="Normal 3 2 5 2 6 4 2" xfId="10681"/>
    <cellStyle name="Normal 3 2 5 2 6 4 2 2" xfId="20914"/>
    <cellStyle name="Normal 3 2 5 2 6 4 2 2 2" xfId="52451"/>
    <cellStyle name="Normal 3 2 5 2 6 4 2 3" xfId="42233"/>
    <cellStyle name="Normal 3 2 5 2 6 4 3" xfId="13458"/>
    <cellStyle name="Normal 3 2 5 2 6 4 3 2" xfId="23686"/>
    <cellStyle name="Normal 3 2 5 2 6 4 3 2 2" xfId="55223"/>
    <cellStyle name="Normal 3 2 5 2 6 4 3 3" xfId="45005"/>
    <cellStyle name="Normal 3 2 5 2 6 4 4" xfId="16462"/>
    <cellStyle name="Normal 3 2 5 2 6 4 4 2" xfId="48001"/>
    <cellStyle name="Normal 3 2 5 2 6 4 5" xfId="28646"/>
    <cellStyle name="Normal 3 2 5 2 6 4 6" xfId="37797"/>
    <cellStyle name="Normal 3 2 5 2 6 5" xfId="7233"/>
    <cellStyle name="Normal 3 2 5 2 6 5 2" xfId="17487"/>
    <cellStyle name="Normal 3 2 5 2 6 5 2 2" xfId="49024"/>
    <cellStyle name="Normal 3 2 5 2 6 5 3" xfId="31974"/>
    <cellStyle name="Normal 3 2 5 2 6 5 4" xfId="38806"/>
    <cellStyle name="Normal 3 2 5 2 6 6" xfId="8832"/>
    <cellStyle name="Normal 3 2 5 2 6 6 2" xfId="19066"/>
    <cellStyle name="Normal 3 2 5 2 6 6 2 2" xfId="50603"/>
    <cellStyle name="Normal 3 2 5 2 6 6 3" xfId="40385"/>
    <cellStyle name="Normal 3 2 5 2 6 7" xfId="11610"/>
    <cellStyle name="Normal 3 2 5 2 6 7 2" xfId="21838"/>
    <cellStyle name="Normal 3 2 5 2 6 7 2 2" xfId="53375"/>
    <cellStyle name="Normal 3 2 5 2 6 7 3" xfId="43157"/>
    <cellStyle name="Normal 3 2 5 2 6 8" xfId="14568"/>
    <cellStyle name="Normal 3 2 5 2 6 8 2" xfId="46107"/>
    <cellStyle name="Normal 3 2 5 2 6 9" xfId="25314"/>
    <cellStyle name="Normal 3 2 5 2 7" xfId="4271"/>
    <cellStyle name="Normal 3 2 5 2 7 2" xfId="5282"/>
    <cellStyle name="Normal 3 2 5 2 7 2 2" xfId="9994"/>
    <cellStyle name="Normal 3 2 5 2 7 2 2 2" xfId="20227"/>
    <cellStyle name="Normal 3 2 5 2 7 2 2 2 2" xfId="51764"/>
    <cellStyle name="Normal 3 2 5 2 7 2 2 3" xfId="30726"/>
    <cellStyle name="Normal 3 2 5 2 7 2 2 4" xfId="41546"/>
    <cellStyle name="Normal 3 2 5 2 7 2 3" xfId="12771"/>
    <cellStyle name="Normal 3 2 5 2 7 2 3 2" xfId="22999"/>
    <cellStyle name="Normal 3 2 5 2 7 2 3 2 2" xfId="54536"/>
    <cellStyle name="Normal 3 2 5 2 7 2 3 3" xfId="34054"/>
    <cellStyle name="Normal 3 2 5 2 7 2 3 4" xfId="44318"/>
    <cellStyle name="Normal 3 2 5 2 7 2 4" xfId="15775"/>
    <cellStyle name="Normal 3 2 5 2 7 2 4 2" xfId="47314"/>
    <cellStyle name="Normal 3 2 5 2 7 2 5" xfId="27394"/>
    <cellStyle name="Normal 3 2 5 2 7 2 6" xfId="37110"/>
    <cellStyle name="Normal 3 2 5 2 7 3" xfId="6210"/>
    <cellStyle name="Normal 3 2 5 2 7 3 2" xfId="10918"/>
    <cellStyle name="Normal 3 2 5 2 7 3 2 2" xfId="21151"/>
    <cellStyle name="Normal 3 2 5 2 7 3 2 2 2" xfId="52688"/>
    <cellStyle name="Normal 3 2 5 2 7 3 2 3" xfId="42470"/>
    <cellStyle name="Normal 3 2 5 2 7 3 3" xfId="13695"/>
    <cellStyle name="Normal 3 2 5 2 7 3 3 2" xfId="23923"/>
    <cellStyle name="Normal 3 2 5 2 7 3 3 2 2" xfId="55460"/>
    <cellStyle name="Normal 3 2 5 2 7 3 3 3" xfId="45242"/>
    <cellStyle name="Normal 3 2 5 2 7 3 4" xfId="16699"/>
    <cellStyle name="Normal 3 2 5 2 7 3 4 2" xfId="48238"/>
    <cellStyle name="Normal 3 2 5 2 7 3 5" xfId="29062"/>
    <cellStyle name="Normal 3 2 5 2 7 3 6" xfId="38034"/>
    <cellStyle name="Normal 3 2 5 2 7 4" xfId="7663"/>
    <cellStyle name="Normal 3 2 5 2 7 4 2" xfId="17903"/>
    <cellStyle name="Normal 3 2 5 2 7 4 2 2" xfId="49440"/>
    <cellStyle name="Normal 3 2 5 2 7 4 3" xfId="32390"/>
    <cellStyle name="Normal 3 2 5 2 7 4 4" xfId="39222"/>
    <cellStyle name="Normal 3 2 5 2 7 5" xfId="9070"/>
    <cellStyle name="Normal 3 2 5 2 7 5 2" xfId="19303"/>
    <cellStyle name="Normal 3 2 5 2 7 5 2 2" xfId="50840"/>
    <cellStyle name="Normal 3 2 5 2 7 5 3" xfId="40622"/>
    <cellStyle name="Normal 3 2 5 2 7 6" xfId="11847"/>
    <cellStyle name="Normal 3 2 5 2 7 6 2" xfId="22075"/>
    <cellStyle name="Normal 3 2 5 2 7 6 2 2" xfId="53612"/>
    <cellStyle name="Normal 3 2 5 2 7 6 3" xfId="43394"/>
    <cellStyle name="Normal 3 2 5 2 7 7" xfId="14843"/>
    <cellStyle name="Normal 3 2 5 2 7 7 2" xfId="46382"/>
    <cellStyle name="Normal 3 2 5 2 7 8" xfId="25730"/>
    <cellStyle name="Normal 3 2 5 2 7 9" xfId="36186"/>
    <cellStyle name="Normal 3 2 5 2 8" xfId="4818"/>
    <cellStyle name="Normal 3 2 5 2 8 2" xfId="9532"/>
    <cellStyle name="Normal 3 2 5 2 8 2 2" xfId="19765"/>
    <cellStyle name="Normal 3 2 5 2 8 2 2 2" xfId="51302"/>
    <cellStyle name="Normal 3 2 5 2 8 2 3" xfId="29894"/>
    <cellStyle name="Normal 3 2 5 2 8 2 4" xfId="41084"/>
    <cellStyle name="Normal 3 2 5 2 8 3" xfId="12309"/>
    <cellStyle name="Normal 3 2 5 2 8 3 2" xfId="22537"/>
    <cellStyle name="Normal 3 2 5 2 8 3 2 2" xfId="54074"/>
    <cellStyle name="Normal 3 2 5 2 8 3 3" xfId="33222"/>
    <cellStyle name="Normal 3 2 5 2 8 3 4" xfId="43856"/>
    <cellStyle name="Normal 3 2 5 2 8 4" xfId="15312"/>
    <cellStyle name="Normal 3 2 5 2 8 4 2" xfId="46851"/>
    <cellStyle name="Normal 3 2 5 2 8 5" xfId="26562"/>
    <cellStyle name="Normal 3 2 5 2 8 6" xfId="36648"/>
    <cellStyle name="Normal 3 2 5 2 9" xfId="5746"/>
    <cellStyle name="Normal 3 2 5 2 9 2" xfId="10456"/>
    <cellStyle name="Normal 3 2 5 2 9 2 2" xfId="20689"/>
    <cellStyle name="Normal 3 2 5 2 9 2 2 2" xfId="52226"/>
    <cellStyle name="Normal 3 2 5 2 9 2 3" xfId="42008"/>
    <cellStyle name="Normal 3 2 5 2 9 3" xfId="13233"/>
    <cellStyle name="Normal 3 2 5 2 9 3 2" xfId="23461"/>
    <cellStyle name="Normal 3 2 5 2 9 3 2 2" xfId="54998"/>
    <cellStyle name="Normal 3 2 5 2 9 3 3" xfId="44780"/>
    <cellStyle name="Normal 3 2 5 2 9 4" xfId="16237"/>
    <cellStyle name="Normal 3 2 5 2 9 4 2" xfId="47776"/>
    <cellStyle name="Normal 3 2 5 2 9 5" xfId="28228"/>
    <cellStyle name="Normal 3 2 5 2 9 6" xfId="37572"/>
    <cellStyle name="Normal 3 2 5 3" xfId="1655"/>
    <cellStyle name="Normal 3 2 5 3 10" xfId="8621"/>
    <cellStyle name="Normal 3 2 5 3 10 2" xfId="18857"/>
    <cellStyle name="Normal 3 2 5 3 10 2 2" xfId="50394"/>
    <cellStyle name="Normal 3 2 5 3 10 3" xfId="40176"/>
    <cellStyle name="Normal 3 2 5 3 11" xfId="11401"/>
    <cellStyle name="Normal 3 2 5 3 11 2" xfId="21629"/>
    <cellStyle name="Normal 3 2 5 3 11 2 2" xfId="53166"/>
    <cellStyle name="Normal 3 2 5 3 11 3" xfId="42948"/>
    <cellStyle name="Normal 3 2 5 3 12" xfId="14274"/>
    <cellStyle name="Normal 3 2 5 3 12 2" xfId="45817"/>
    <cellStyle name="Normal 3 2 5 3 13" xfId="24905"/>
    <cellStyle name="Normal 3 2 5 3 14" xfId="35740"/>
    <cellStyle name="Normal 3 2 5 3 2" xfId="1656"/>
    <cellStyle name="Normal 3 2 5 3 2 10" xfId="14275"/>
    <cellStyle name="Normal 3 2 5 3 2 10 2" xfId="45818"/>
    <cellStyle name="Normal 3 2 5 3 2 11" xfId="24906"/>
    <cellStyle name="Normal 3 2 5 3 2 12" xfId="35741"/>
    <cellStyle name="Normal 3 2 5 3 2 2" xfId="1657"/>
    <cellStyle name="Normal 3 2 5 3 2 2 10" xfId="24907"/>
    <cellStyle name="Normal 3 2 5 3 2 2 11" xfId="35742"/>
    <cellStyle name="Normal 3 2 5 3 2 2 2" xfId="1658"/>
    <cellStyle name="Normal 3 2 5 3 2 2 2 10" xfId="35743"/>
    <cellStyle name="Normal 3 2 5 3 2 2 2 2" xfId="4290"/>
    <cellStyle name="Normal 3 2 5 3 2 2 2 2 2" xfId="5301"/>
    <cellStyle name="Normal 3 2 5 3 2 2 2 2 2 2" xfId="8299"/>
    <cellStyle name="Normal 3 2 5 3 2 2 2 2 2 2 2" xfId="18537"/>
    <cellStyle name="Normal 3 2 5 3 2 2 2 2 2 2 2 2" xfId="31360"/>
    <cellStyle name="Normal 3 2 5 3 2 2 2 2 2 2 2 3" xfId="50074"/>
    <cellStyle name="Normal 3 2 5 3 2 2 2 2 2 2 3" xfId="14502"/>
    <cellStyle name="Normal 3 2 5 3 2 2 2 2 2 2 3 2" xfId="34688"/>
    <cellStyle name="Normal 3 2 5 3 2 2 2 2 2 2 3 3" xfId="46043"/>
    <cellStyle name="Normal 3 2 5 3 2 2 2 2 2 2 4" xfId="28028"/>
    <cellStyle name="Normal 3 2 5 3 2 2 2 2 2 2 5" xfId="39856"/>
    <cellStyle name="Normal 3 2 5 3 2 2 2 2 2 3" xfId="10013"/>
    <cellStyle name="Normal 3 2 5 3 2 2 2 2 2 3 2" xfId="20246"/>
    <cellStyle name="Normal 3 2 5 3 2 2 2 2 2 3 2 2" xfId="51783"/>
    <cellStyle name="Normal 3 2 5 3 2 2 2 2 2 3 3" xfId="29696"/>
    <cellStyle name="Normal 3 2 5 3 2 2 2 2 2 3 4" xfId="41565"/>
    <cellStyle name="Normal 3 2 5 3 2 2 2 2 2 4" xfId="12790"/>
    <cellStyle name="Normal 3 2 5 3 2 2 2 2 2 4 2" xfId="23018"/>
    <cellStyle name="Normal 3 2 5 3 2 2 2 2 2 4 2 2" xfId="54555"/>
    <cellStyle name="Normal 3 2 5 3 2 2 2 2 2 4 3" xfId="33024"/>
    <cellStyle name="Normal 3 2 5 3 2 2 2 2 2 4 4" xfId="44337"/>
    <cellStyle name="Normal 3 2 5 3 2 2 2 2 2 5" xfId="15794"/>
    <cellStyle name="Normal 3 2 5 3 2 2 2 2 2 5 2" xfId="47333"/>
    <cellStyle name="Normal 3 2 5 3 2 2 2 2 2 6" xfId="26364"/>
    <cellStyle name="Normal 3 2 5 3 2 2 2 2 2 7" xfId="37129"/>
    <cellStyle name="Normal 3 2 5 3 2 2 2 2 3" xfId="6229"/>
    <cellStyle name="Normal 3 2 5 3 2 2 2 2 3 2" xfId="10937"/>
    <cellStyle name="Normal 3 2 5 3 2 2 2 2 3 2 2" xfId="21170"/>
    <cellStyle name="Normal 3 2 5 3 2 2 2 2 3 2 2 2" xfId="52707"/>
    <cellStyle name="Normal 3 2 5 3 2 2 2 2 3 2 3" xfId="30528"/>
    <cellStyle name="Normal 3 2 5 3 2 2 2 2 3 2 4" xfId="42489"/>
    <cellStyle name="Normal 3 2 5 3 2 2 2 2 3 3" xfId="13714"/>
    <cellStyle name="Normal 3 2 5 3 2 2 2 2 3 3 2" xfId="23942"/>
    <cellStyle name="Normal 3 2 5 3 2 2 2 2 3 3 2 2" xfId="55479"/>
    <cellStyle name="Normal 3 2 5 3 2 2 2 2 3 3 3" xfId="33856"/>
    <cellStyle name="Normal 3 2 5 3 2 2 2 2 3 3 4" xfId="45261"/>
    <cellStyle name="Normal 3 2 5 3 2 2 2 2 3 4" xfId="16718"/>
    <cellStyle name="Normal 3 2 5 3 2 2 2 2 3 4 2" xfId="48257"/>
    <cellStyle name="Normal 3 2 5 3 2 2 2 2 3 5" xfId="27196"/>
    <cellStyle name="Normal 3 2 5 3 2 2 2 2 3 6" xfId="38053"/>
    <cellStyle name="Normal 3 2 5 3 2 2 2 2 4" xfId="7460"/>
    <cellStyle name="Normal 3 2 5 3 2 2 2 2 4 2" xfId="17705"/>
    <cellStyle name="Normal 3 2 5 3 2 2 2 2 4 2 2" xfId="49242"/>
    <cellStyle name="Normal 3 2 5 3 2 2 2 2 4 3" xfId="28864"/>
    <cellStyle name="Normal 3 2 5 3 2 2 2 2 4 4" xfId="39024"/>
    <cellStyle name="Normal 3 2 5 3 2 2 2 2 5" xfId="9089"/>
    <cellStyle name="Normal 3 2 5 3 2 2 2 2 5 2" xfId="19322"/>
    <cellStyle name="Normal 3 2 5 3 2 2 2 2 5 2 2" xfId="50859"/>
    <cellStyle name="Normal 3 2 5 3 2 2 2 2 5 3" xfId="32192"/>
    <cellStyle name="Normal 3 2 5 3 2 2 2 2 5 4" xfId="40641"/>
    <cellStyle name="Normal 3 2 5 3 2 2 2 2 6" xfId="11866"/>
    <cellStyle name="Normal 3 2 5 3 2 2 2 2 6 2" xfId="22094"/>
    <cellStyle name="Normal 3 2 5 3 2 2 2 2 6 2 2" xfId="53631"/>
    <cellStyle name="Normal 3 2 5 3 2 2 2 2 6 3" xfId="43413"/>
    <cellStyle name="Normal 3 2 5 3 2 2 2 2 7" xfId="14862"/>
    <cellStyle name="Normal 3 2 5 3 2 2 2 2 7 2" xfId="46401"/>
    <cellStyle name="Normal 3 2 5 3 2 2 2 2 8" xfId="25532"/>
    <cellStyle name="Normal 3 2 5 3 2 2 2 2 9" xfId="36205"/>
    <cellStyle name="Normal 3 2 5 3 2 2 2 3" xfId="4837"/>
    <cellStyle name="Normal 3 2 5 3 2 2 2 3 2" xfId="7883"/>
    <cellStyle name="Normal 3 2 5 3 2 2 2 3 2 2" xfId="18121"/>
    <cellStyle name="Normal 3 2 5 3 2 2 2 3 2 2 2" xfId="30944"/>
    <cellStyle name="Normal 3 2 5 3 2 2 2 3 2 2 3" xfId="49658"/>
    <cellStyle name="Normal 3 2 5 3 2 2 2 3 2 3" xfId="24587"/>
    <cellStyle name="Normal 3 2 5 3 2 2 2 3 2 3 2" xfId="34272"/>
    <cellStyle name="Normal 3 2 5 3 2 2 2 3 2 3 3" xfId="56115"/>
    <cellStyle name="Normal 3 2 5 3 2 2 2 3 2 4" xfId="27612"/>
    <cellStyle name="Normal 3 2 5 3 2 2 2 3 2 5" xfId="39440"/>
    <cellStyle name="Normal 3 2 5 3 2 2 2 3 3" xfId="9551"/>
    <cellStyle name="Normal 3 2 5 3 2 2 2 3 3 2" xfId="19784"/>
    <cellStyle name="Normal 3 2 5 3 2 2 2 3 3 2 2" xfId="51321"/>
    <cellStyle name="Normal 3 2 5 3 2 2 2 3 3 3" xfId="29280"/>
    <cellStyle name="Normal 3 2 5 3 2 2 2 3 3 4" xfId="41103"/>
    <cellStyle name="Normal 3 2 5 3 2 2 2 3 4" xfId="12328"/>
    <cellStyle name="Normal 3 2 5 3 2 2 2 3 4 2" xfId="22556"/>
    <cellStyle name="Normal 3 2 5 3 2 2 2 3 4 2 2" xfId="54093"/>
    <cellStyle name="Normal 3 2 5 3 2 2 2 3 4 3" xfId="32608"/>
    <cellStyle name="Normal 3 2 5 3 2 2 2 3 4 4" xfId="43875"/>
    <cellStyle name="Normal 3 2 5 3 2 2 2 3 5" xfId="15331"/>
    <cellStyle name="Normal 3 2 5 3 2 2 2 3 5 2" xfId="46870"/>
    <cellStyle name="Normal 3 2 5 3 2 2 2 3 6" xfId="25948"/>
    <cellStyle name="Normal 3 2 5 3 2 2 2 3 7" xfId="36667"/>
    <cellStyle name="Normal 3 2 5 3 2 2 2 4" xfId="5765"/>
    <cellStyle name="Normal 3 2 5 3 2 2 2 4 2" xfId="10475"/>
    <cellStyle name="Normal 3 2 5 3 2 2 2 4 2 2" xfId="20708"/>
    <cellStyle name="Normal 3 2 5 3 2 2 2 4 2 2 2" xfId="52245"/>
    <cellStyle name="Normal 3 2 5 3 2 2 2 4 2 3" xfId="30112"/>
    <cellStyle name="Normal 3 2 5 3 2 2 2 4 2 4" xfId="42027"/>
    <cellStyle name="Normal 3 2 5 3 2 2 2 4 3" xfId="13252"/>
    <cellStyle name="Normal 3 2 5 3 2 2 2 4 3 2" xfId="23480"/>
    <cellStyle name="Normal 3 2 5 3 2 2 2 4 3 2 2" xfId="55017"/>
    <cellStyle name="Normal 3 2 5 3 2 2 2 4 3 3" xfId="33440"/>
    <cellStyle name="Normal 3 2 5 3 2 2 2 4 3 4" xfId="44799"/>
    <cellStyle name="Normal 3 2 5 3 2 2 2 4 4" xfId="16256"/>
    <cellStyle name="Normal 3 2 5 3 2 2 2 4 4 2" xfId="47795"/>
    <cellStyle name="Normal 3 2 5 3 2 2 2 4 5" xfId="26780"/>
    <cellStyle name="Normal 3 2 5 3 2 2 2 4 6" xfId="37591"/>
    <cellStyle name="Normal 3 2 5 3 2 2 2 5" xfId="6939"/>
    <cellStyle name="Normal 3 2 5 3 2 2 2 5 2" xfId="17284"/>
    <cellStyle name="Normal 3 2 5 3 2 2 2 5 2 2" xfId="48821"/>
    <cellStyle name="Normal 3 2 5 3 2 2 2 5 3" xfId="28447"/>
    <cellStyle name="Normal 3 2 5 3 2 2 2 5 4" xfId="38608"/>
    <cellStyle name="Normal 3 2 5 3 2 2 2 6" xfId="8624"/>
    <cellStyle name="Normal 3 2 5 3 2 2 2 6 2" xfId="18860"/>
    <cellStyle name="Normal 3 2 5 3 2 2 2 6 2 2" xfId="50397"/>
    <cellStyle name="Normal 3 2 5 3 2 2 2 6 3" xfId="31776"/>
    <cellStyle name="Normal 3 2 5 3 2 2 2 6 4" xfId="40179"/>
    <cellStyle name="Normal 3 2 5 3 2 2 2 7" xfId="11404"/>
    <cellStyle name="Normal 3 2 5 3 2 2 2 7 2" xfId="21632"/>
    <cellStyle name="Normal 3 2 5 3 2 2 2 7 2 2" xfId="53169"/>
    <cellStyle name="Normal 3 2 5 3 2 2 2 7 3" xfId="42951"/>
    <cellStyle name="Normal 3 2 5 3 2 2 2 8" xfId="14277"/>
    <cellStyle name="Normal 3 2 5 3 2 2 2 8 2" xfId="45820"/>
    <cellStyle name="Normal 3 2 5 3 2 2 2 9" xfId="25116"/>
    <cellStyle name="Normal 3 2 5 3 2 2 3" xfId="4289"/>
    <cellStyle name="Normal 3 2 5 3 2 2 3 2" xfId="5300"/>
    <cellStyle name="Normal 3 2 5 3 2 2 3 2 2" xfId="8091"/>
    <cellStyle name="Normal 3 2 5 3 2 2 3 2 2 2" xfId="18329"/>
    <cellStyle name="Normal 3 2 5 3 2 2 3 2 2 2 2" xfId="31152"/>
    <cellStyle name="Normal 3 2 5 3 2 2 3 2 2 2 3" xfId="49866"/>
    <cellStyle name="Normal 3 2 5 3 2 2 3 2 2 3" xfId="24451"/>
    <cellStyle name="Normal 3 2 5 3 2 2 3 2 2 3 2" xfId="34480"/>
    <cellStyle name="Normal 3 2 5 3 2 2 3 2 2 3 3" xfId="55983"/>
    <cellStyle name="Normal 3 2 5 3 2 2 3 2 2 4" xfId="27820"/>
    <cellStyle name="Normal 3 2 5 3 2 2 3 2 2 5" xfId="39648"/>
    <cellStyle name="Normal 3 2 5 3 2 2 3 2 3" xfId="10012"/>
    <cellStyle name="Normal 3 2 5 3 2 2 3 2 3 2" xfId="20245"/>
    <cellStyle name="Normal 3 2 5 3 2 2 3 2 3 2 2" xfId="51782"/>
    <cellStyle name="Normal 3 2 5 3 2 2 3 2 3 3" xfId="29488"/>
    <cellStyle name="Normal 3 2 5 3 2 2 3 2 3 4" xfId="41564"/>
    <cellStyle name="Normal 3 2 5 3 2 2 3 2 4" xfId="12789"/>
    <cellStyle name="Normal 3 2 5 3 2 2 3 2 4 2" xfId="23017"/>
    <cellStyle name="Normal 3 2 5 3 2 2 3 2 4 2 2" xfId="54554"/>
    <cellStyle name="Normal 3 2 5 3 2 2 3 2 4 3" xfId="32816"/>
    <cellStyle name="Normal 3 2 5 3 2 2 3 2 4 4" xfId="44336"/>
    <cellStyle name="Normal 3 2 5 3 2 2 3 2 5" xfId="15793"/>
    <cellStyle name="Normal 3 2 5 3 2 2 3 2 5 2" xfId="47332"/>
    <cellStyle name="Normal 3 2 5 3 2 2 3 2 6" xfId="26156"/>
    <cellStyle name="Normal 3 2 5 3 2 2 3 2 7" xfId="37128"/>
    <cellStyle name="Normal 3 2 5 3 2 2 3 3" xfId="6228"/>
    <cellStyle name="Normal 3 2 5 3 2 2 3 3 2" xfId="10936"/>
    <cellStyle name="Normal 3 2 5 3 2 2 3 3 2 2" xfId="21169"/>
    <cellStyle name="Normal 3 2 5 3 2 2 3 3 2 2 2" xfId="52706"/>
    <cellStyle name="Normal 3 2 5 3 2 2 3 3 2 3" xfId="30320"/>
    <cellStyle name="Normal 3 2 5 3 2 2 3 3 2 4" xfId="42488"/>
    <cellStyle name="Normal 3 2 5 3 2 2 3 3 3" xfId="13713"/>
    <cellStyle name="Normal 3 2 5 3 2 2 3 3 3 2" xfId="23941"/>
    <cellStyle name="Normal 3 2 5 3 2 2 3 3 3 2 2" xfId="55478"/>
    <cellStyle name="Normal 3 2 5 3 2 2 3 3 3 3" xfId="33648"/>
    <cellStyle name="Normal 3 2 5 3 2 2 3 3 3 4" xfId="45260"/>
    <cellStyle name="Normal 3 2 5 3 2 2 3 3 4" xfId="16717"/>
    <cellStyle name="Normal 3 2 5 3 2 2 3 3 4 2" xfId="48256"/>
    <cellStyle name="Normal 3 2 5 3 2 2 3 3 5" xfId="26988"/>
    <cellStyle name="Normal 3 2 5 3 2 2 3 3 6" xfId="38052"/>
    <cellStyle name="Normal 3 2 5 3 2 2 3 4" xfId="7243"/>
    <cellStyle name="Normal 3 2 5 3 2 2 3 4 2" xfId="17497"/>
    <cellStyle name="Normal 3 2 5 3 2 2 3 4 2 2" xfId="49034"/>
    <cellStyle name="Normal 3 2 5 3 2 2 3 4 3" xfId="28656"/>
    <cellStyle name="Normal 3 2 5 3 2 2 3 4 4" xfId="38816"/>
    <cellStyle name="Normal 3 2 5 3 2 2 3 5" xfId="9088"/>
    <cellStyle name="Normal 3 2 5 3 2 2 3 5 2" xfId="19321"/>
    <cellStyle name="Normal 3 2 5 3 2 2 3 5 2 2" xfId="50858"/>
    <cellStyle name="Normal 3 2 5 3 2 2 3 5 3" xfId="31984"/>
    <cellStyle name="Normal 3 2 5 3 2 2 3 5 4" xfId="40640"/>
    <cellStyle name="Normal 3 2 5 3 2 2 3 6" xfId="11865"/>
    <cellStyle name="Normal 3 2 5 3 2 2 3 6 2" xfId="22093"/>
    <cellStyle name="Normal 3 2 5 3 2 2 3 6 2 2" xfId="53630"/>
    <cellStyle name="Normal 3 2 5 3 2 2 3 6 3" xfId="43412"/>
    <cellStyle name="Normal 3 2 5 3 2 2 3 7" xfId="14861"/>
    <cellStyle name="Normal 3 2 5 3 2 2 3 7 2" xfId="46400"/>
    <cellStyle name="Normal 3 2 5 3 2 2 3 8" xfId="25324"/>
    <cellStyle name="Normal 3 2 5 3 2 2 3 9" xfId="36204"/>
    <cellStyle name="Normal 3 2 5 3 2 2 4" xfId="4836"/>
    <cellStyle name="Normal 3 2 5 3 2 2 4 2" xfId="7673"/>
    <cellStyle name="Normal 3 2 5 3 2 2 4 2 2" xfId="17913"/>
    <cellStyle name="Normal 3 2 5 3 2 2 4 2 2 2" xfId="30736"/>
    <cellStyle name="Normal 3 2 5 3 2 2 4 2 2 3" xfId="49450"/>
    <cellStyle name="Normal 3 2 5 3 2 2 4 2 3" xfId="24629"/>
    <cellStyle name="Normal 3 2 5 3 2 2 4 2 3 2" xfId="34064"/>
    <cellStyle name="Normal 3 2 5 3 2 2 4 2 3 3" xfId="56156"/>
    <cellStyle name="Normal 3 2 5 3 2 2 4 2 4" xfId="27404"/>
    <cellStyle name="Normal 3 2 5 3 2 2 4 2 5" xfId="39232"/>
    <cellStyle name="Normal 3 2 5 3 2 2 4 3" xfId="9550"/>
    <cellStyle name="Normal 3 2 5 3 2 2 4 3 2" xfId="19783"/>
    <cellStyle name="Normal 3 2 5 3 2 2 4 3 2 2" xfId="51320"/>
    <cellStyle name="Normal 3 2 5 3 2 2 4 3 3" xfId="29072"/>
    <cellStyle name="Normal 3 2 5 3 2 2 4 3 4" xfId="41102"/>
    <cellStyle name="Normal 3 2 5 3 2 2 4 4" xfId="12327"/>
    <cellStyle name="Normal 3 2 5 3 2 2 4 4 2" xfId="22555"/>
    <cellStyle name="Normal 3 2 5 3 2 2 4 4 2 2" xfId="54092"/>
    <cellStyle name="Normal 3 2 5 3 2 2 4 4 3" xfId="32400"/>
    <cellStyle name="Normal 3 2 5 3 2 2 4 4 4" xfId="43874"/>
    <cellStyle name="Normal 3 2 5 3 2 2 4 5" xfId="15330"/>
    <cellStyle name="Normal 3 2 5 3 2 2 4 5 2" xfId="46869"/>
    <cellStyle name="Normal 3 2 5 3 2 2 4 6" xfId="25740"/>
    <cellStyle name="Normal 3 2 5 3 2 2 4 7" xfId="36666"/>
    <cellStyle name="Normal 3 2 5 3 2 2 5" xfId="5764"/>
    <cellStyle name="Normal 3 2 5 3 2 2 5 2" xfId="10474"/>
    <cellStyle name="Normal 3 2 5 3 2 2 5 2 2" xfId="20707"/>
    <cellStyle name="Normal 3 2 5 3 2 2 5 2 2 2" xfId="52244"/>
    <cellStyle name="Normal 3 2 5 3 2 2 5 2 3" xfId="29904"/>
    <cellStyle name="Normal 3 2 5 3 2 2 5 2 4" xfId="42026"/>
    <cellStyle name="Normal 3 2 5 3 2 2 5 3" xfId="13251"/>
    <cellStyle name="Normal 3 2 5 3 2 2 5 3 2" xfId="23479"/>
    <cellStyle name="Normal 3 2 5 3 2 2 5 3 2 2" xfId="55016"/>
    <cellStyle name="Normal 3 2 5 3 2 2 5 3 3" xfId="33232"/>
    <cellStyle name="Normal 3 2 5 3 2 2 5 3 4" xfId="44798"/>
    <cellStyle name="Normal 3 2 5 3 2 2 5 4" xfId="16255"/>
    <cellStyle name="Normal 3 2 5 3 2 2 5 4 2" xfId="47794"/>
    <cellStyle name="Normal 3 2 5 3 2 2 5 5" xfId="26572"/>
    <cellStyle name="Normal 3 2 5 3 2 2 5 6" xfId="37590"/>
    <cellStyle name="Normal 3 2 5 3 2 2 6" xfId="6611"/>
    <cellStyle name="Normal 3 2 5 3 2 2 6 2" xfId="17070"/>
    <cellStyle name="Normal 3 2 5 3 2 2 6 2 2" xfId="48608"/>
    <cellStyle name="Normal 3 2 5 3 2 2 6 3" xfId="28238"/>
    <cellStyle name="Normal 3 2 5 3 2 2 6 4" xfId="38400"/>
    <cellStyle name="Normal 3 2 5 3 2 2 7" xfId="8623"/>
    <cellStyle name="Normal 3 2 5 3 2 2 7 2" xfId="18859"/>
    <cellStyle name="Normal 3 2 5 3 2 2 7 2 2" xfId="50396"/>
    <cellStyle name="Normal 3 2 5 3 2 2 7 3" xfId="31568"/>
    <cellStyle name="Normal 3 2 5 3 2 2 7 4" xfId="40178"/>
    <cellStyle name="Normal 3 2 5 3 2 2 8" xfId="11403"/>
    <cellStyle name="Normal 3 2 5 3 2 2 8 2" xfId="21631"/>
    <cellStyle name="Normal 3 2 5 3 2 2 8 2 2" xfId="53168"/>
    <cellStyle name="Normal 3 2 5 3 2 2 8 3" xfId="42950"/>
    <cellStyle name="Normal 3 2 5 3 2 2 9" xfId="14276"/>
    <cellStyle name="Normal 3 2 5 3 2 2 9 2" xfId="45819"/>
    <cellStyle name="Normal 3 2 5 3 2 3" xfId="1659"/>
    <cellStyle name="Normal 3 2 5 3 2 3 10" xfId="35744"/>
    <cellStyle name="Normal 3 2 5 3 2 3 2" xfId="4291"/>
    <cellStyle name="Normal 3 2 5 3 2 3 2 2" xfId="5302"/>
    <cellStyle name="Normal 3 2 5 3 2 3 2 2 2" xfId="8298"/>
    <cellStyle name="Normal 3 2 5 3 2 3 2 2 2 2" xfId="18536"/>
    <cellStyle name="Normal 3 2 5 3 2 3 2 2 2 2 2" xfId="31359"/>
    <cellStyle name="Normal 3 2 5 3 2 3 2 2 2 2 3" xfId="50073"/>
    <cellStyle name="Normal 3 2 5 3 2 3 2 2 2 3" xfId="14027"/>
    <cellStyle name="Normal 3 2 5 3 2 3 2 2 2 3 2" xfId="34687"/>
    <cellStyle name="Normal 3 2 5 3 2 3 2 2 2 3 3" xfId="45571"/>
    <cellStyle name="Normal 3 2 5 3 2 3 2 2 2 4" xfId="28027"/>
    <cellStyle name="Normal 3 2 5 3 2 3 2 2 2 5" xfId="39855"/>
    <cellStyle name="Normal 3 2 5 3 2 3 2 2 3" xfId="10014"/>
    <cellStyle name="Normal 3 2 5 3 2 3 2 2 3 2" xfId="20247"/>
    <cellStyle name="Normal 3 2 5 3 2 3 2 2 3 2 2" xfId="51784"/>
    <cellStyle name="Normal 3 2 5 3 2 3 2 2 3 3" xfId="29695"/>
    <cellStyle name="Normal 3 2 5 3 2 3 2 2 3 4" xfId="41566"/>
    <cellStyle name="Normal 3 2 5 3 2 3 2 2 4" xfId="12791"/>
    <cellStyle name="Normal 3 2 5 3 2 3 2 2 4 2" xfId="23019"/>
    <cellStyle name="Normal 3 2 5 3 2 3 2 2 4 2 2" xfId="54556"/>
    <cellStyle name="Normal 3 2 5 3 2 3 2 2 4 3" xfId="33023"/>
    <cellStyle name="Normal 3 2 5 3 2 3 2 2 4 4" xfId="44338"/>
    <cellStyle name="Normal 3 2 5 3 2 3 2 2 5" xfId="15795"/>
    <cellStyle name="Normal 3 2 5 3 2 3 2 2 5 2" xfId="47334"/>
    <cellStyle name="Normal 3 2 5 3 2 3 2 2 6" xfId="26363"/>
    <cellStyle name="Normal 3 2 5 3 2 3 2 2 7" xfId="37130"/>
    <cellStyle name="Normal 3 2 5 3 2 3 2 3" xfId="6230"/>
    <cellStyle name="Normal 3 2 5 3 2 3 2 3 2" xfId="10938"/>
    <cellStyle name="Normal 3 2 5 3 2 3 2 3 2 2" xfId="21171"/>
    <cellStyle name="Normal 3 2 5 3 2 3 2 3 2 2 2" xfId="52708"/>
    <cellStyle name="Normal 3 2 5 3 2 3 2 3 2 3" xfId="30527"/>
    <cellStyle name="Normal 3 2 5 3 2 3 2 3 2 4" xfId="42490"/>
    <cellStyle name="Normal 3 2 5 3 2 3 2 3 3" xfId="13715"/>
    <cellStyle name="Normal 3 2 5 3 2 3 2 3 3 2" xfId="23943"/>
    <cellStyle name="Normal 3 2 5 3 2 3 2 3 3 2 2" xfId="55480"/>
    <cellStyle name="Normal 3 2 5 3 2 3 2 3 3 3" xfId="33855"/>
    <cellStyle name="Normal 3 2 5 3 2 3 2 3 3 4" xfId="45262"/>
    <cellStyle name="Normal 3 2 5 3 2 3 2 3 4" xfId="16719"/>
    <cellStyle name="Normal 3 2 5 3 2 3 2 3 4 2" xfId="48258"/>
    <cellStyle name="Normal 3 2 5 3 2 3 2 3 5" xfId="27195"/>
    <cellStyle name="Normal 3 2 5 3 2 3 2 3 6" xfId="38054"/>
    <cellStyle name="Normal 3 2 5 3 2 3 2 4" xfId="7459"/>
    <cellStyle name="Normal 3 2 5 3 2 3 2 4 2" xfId="17704"/>
    <cellStyle name="Normal 3 2 5 3 2 3 2 4 2 2" xfId="49241"/>
    <cellStyle name="Normal 3 2 5 3 2 3 2 4 3" xfId="28863"/>
    <cellStyle name="Normal 3 2 5 3 2 3 2 4 4" xfId="39023"/>
    <cellStyle name="Normal 3 2 5 3 2 3 2 5" xfId="9090"/>
    <cellStyle name="Normal 3 2 5 3 2 3 2 5 2" xfId="19323"/>
    <cellStyle name="Normal 3 2 5 3 2 3 2 5 2 2" xfId="50860"/>
    <cellStyle name="Normal 3 2 5 3 2 3 2 5 3" xfId="32191"/>
    <cellStyle name="Normal 3 2 5 3 2 3 2 5 4" xfId="40642"/>
    <cellStyle name="Normal 3 2 5 3 2 3 2 6" xfId="11867"/>
    <cellStyle name="Normal 3 2 5 3 2 3 2 6 2" xfId="22095"/>
    <cellStyle name="Normal 3 2 5 3 2 3 2 6 2 2" xfId="53632"/>
    <cellStyle name="Normal 3 2 5 3 2 3 2 6 3" xfId="43414"/>
    <cellStyle name="Normal 3 2 5 3 2 3 2 7" xfId="14863"/>
    <cellStyle name="Normal 3 2 5 3 2 3 2 7 2" xfId="46402"/>
    <cellStyle name="Normal 3 2 5 3 2 3 2 8" xfId="25531"/>
    <cellStyle name="Normal 3 2 5 3 2 3 2 9" xfId="36206"/>
    <cellStyle name="Normal 3 2 5 3 2 3 3" xfId="4838"/>
    <cellStyle name="Normal 3 2 5 3 2 3 3 2" xfId="7882"/>
    <cellStyle name="Normal 3 2 5 3 2 3 3 2 2" xfId="18120"/>
    <cellStyle name="Normal 3 2 5 3 2 3 3 2 2 2" xfId="30943"/>
    <cellStyle name="Normal 3 2 5 3 2 3 3 2 2 3" xfId="49657"/>
    <cellStyle name="Normal 3 2 5 3 2 3 3 2 3" xfId="14514"/>
    <cellStyle name="Normal 3 2 5 3 2 3 3 2 3 2" xfId="34271"/>
    <cellStyle name="Normal 3 2 5 3 2 3 3 2 3 3" xfId="46054"/>
    <cellStyle name="Normal 3 2 5 3 2 3 3 2 4" xfId="27611"/>
    <cellStyle name="Normal 3 2 5 3 2 3 3 2 5" xfId="39439"/>
    <cellStyle name="Normal 3 2 5 3 2 3 3 3" xfId="9552"/>
    <cellStyle name="Normal 3 2 5 3 2 3 3 3 2" xfId="19785"/>
    <cellStyle name="Normal 3 2 5 3 2 3 3 3 2 2" xfId="51322"/>
    <cellStyle name="Normal 3 2 5 3 2 3 3 3 3" xfId="29279"/>
    <cellStyle name="Normal 3 2 5 3 2 3 3 3 4" xfId="41104"/>
    <cellStyle name="Normal 3 2 5 3 2 3 3 4" xfId="12329"/>
    <cellStyle name="Normal 3 2 5 3 2 3 3 4 2" xfId="22557"/>
    <cellStyle name="Normal 3 2 5 3 2 3 3 4 2 2" xfId="54094"/>
    <cellStyle name="Normal 3 2 5 3 2 3 3 4 3" xfId="32607"/>
    <cellStyle name="Normal 3 2 5 3 2 3 3 4 4" xfId="43876"/>
    <cellStyle name="Normal 3 2 5 3 2 3 3 5" xfId="15332"/>
    <cellStyle name="Normal 3 2 5 3 2 3 3 5 2" xfId="46871"/>
    <cellStyle name="Normal 3 2 5 3 2 3 3 6" xfId="25947"/>
    <cellStyle name="Normal 3 2 5 3 2 3 3 7" xfId="36668"/>
    <cellStyle name="Normal 3 2 5 3 2 3 4" xfId="5766"/>
    <cellStyle name="Normal 3 2 5 3 2 3 4 2" xfId="10476"/>
    <cellStyle name="Normal 3 2 5 3 2 3 4 2 2" xfId="20709"/>
    <cellStyle name="Normal 3 2 5 3 2 3 4 2 2 2" xfId="52246"/>
    <cellStyle name="Normal 3 2 5 3 2 3 4 2 3" xfId="30111"/>
    <cellStyle name="Normal 3 2 5 3 2 3 4 2 4" xfId="42028"/>
    <cellStyle name="Normal 3 2 5 3 2 3 4 3" xfId="13253"/>
    <cellStyle name="Normal 3 2 5 3 2 3 4 3 2" xfId="23481"/>
    <cellStyle name="Normal 3 2 5 3 2 3 4 3 2 2" xfId="55018"/>
    <cellStyle name="Normal 3 2 5 3 2 3 4 3 3" xfId="33439"/>
    <cellStyle name="Normal 3 2 5 3 2 3 4 3 4" xfId="44800"/>
    <cellStyle name="Normal 3 2 5 3 2 3 4 4" xfId="16257"/>
    <cellStyle name="Normal 3 2 5 3 2 3 4 4 2" xfId="47796"/>
    <cellStyle name="Normal 3 2 5 3 2 3 4 5" xfId="26779"/>
    <cellStyle name="Normal 3 2 5 3 2 3 4 6" xfId="37592"/>
    <cellStyle name="Normal 3 2 5 3 2 3 5" xfId="6938"/>
    <cellStyle name="Normal 3 2 5 3 2 3 5 2" xfId="17283"/>
    <cellStyle name="Normal 3 2 5 3 2 3 5 2 2" xfId="48820"/>
    <cellStyle name="Normal 3 2 5 3 2 3 5 3" xfId="28446"/>
    <cellStyle name="Normal 3 2 5 3 2 3 5 4" xfId="38607"/>
    <cellStyle name="Normal 3 2 5 3 2 3 6" xfId="8625"/>
    <cellStyle name="Normal 3 2 5 3 2 3 6 2" xfId="18861"/>
    <cellStyle name="Normal 3 2 5 3 2 3 6 2 2" xfId="50398"/>
    <cellStyle name="Normal 3 2 5 3 2 3 6 3" xfId="31775"/>
    <cellStyle name="Normal 3 2 5 3 2 3 6 4" xfId="40180"/>
    <cellStyle name="Normal 3 2 5 3 2 3 7" xfId="11405"/>
    <cellStyle name="Normal 3 2 5 3 2 3 7 2" xfId="21633"/>
    <cellStyle name="Normal 3 2 5 3 2 3 7 2 2" xfId="53170"/>
    <cellStyle name="Normal 3 2 5 3 2 3 7 3" xfId="42952"/>
    <cellStyle name="Normal 3 2 5 3 2 3 8" xfId="14278"/>
    <cellStyle name="Normal 3 2 5 3 2 3 8 2" xfId="45821"/>
    <cellStyle name="Normal 3 2 5 3 2 3 9" xfId="25115"/>
    <cellStyle name="Normal 3 2 5 3 2 4" xfId="4288"/>
    <cellStyle name="Normal 3 2 5 3 2 4 2" xfId="5299"/>
    <cellStyle name="Normal 3 2 5 3 2 4 2 2" xfId="8090"/>
    <cellStyle name="Normal 3 2 5 3 2 4 2 2 2" xfId="18328"/>
    <cellStyle name="Normal 3 2 5 3 2 4 2 2 2 2" xfId="31151"/>
    <cellStyle name="Normal 3 2 5 3 2 4 2 2 2 3" xfId="49865"/>
    <cellStyle name="Normal 3 2 5 3 2 4 2 2 3" xfId="14168"/>
    <cellStyle name="Normal 3 2 5 3 2 4 2 2 3 2" xfId="34479"/>
    <cellStyle name="Normal 3 2 5 3 2 4 2 2 3 3" xfId="45712"/>
    <cellStyle name="Normal 3 2 5 3 2 4 2 2 4" xfId="27819"/>
    <cellStyle name="Normal 3 2 5 3 2 4 2 2 5" xfId="39647"/>
    <cellStyle name="Normal 3 2 5 3 2 4 2 3" xfId="10011"/>
    <cellStyle name="Normal 3 2 5 3 2 4 2 3 2" xfId="20244"/>
    <cellStyle name="Normal 3 2 5 3 2 4 2 3 2 2" xfId="51781"/>
    <cellStyle name="Normal 3 2 5 3 2 4 2 3 3" xfId="29487"/>
    <cellStyle name="Normal 3 2 5 3 2 4 2 3 4" xfId="41563"/>
    <cellStyle name="Normal 3 2 5 3 2 4 2 4" xfId="12788"/>
    <cellStyle name="Normal 3 2 5 3 2 4 2 4 2" xfId="23016"/>
    <cellStyle name="Normal 3 2 5 3 2 4 2 4 2 2" xfId="54553"/>
    <cellStyle name="Normal 3 2 5 3 2 4 2 4 3" xfId="32815"/>
    <cellStyle name="Normal 3 2 5 3 2 4 2 4 4" xfId="44335"/>
    <cellStyle name="Normal 3 2 5 3 2 4 2 5" xfId="15792"/>
    <cellStyle name="Normal 3 2 5 3 2 4 2 5 2" xfId="47331"/>
    <cellStyle name="Normal 3 2 5 3 2 4 2 6" xfId="26155"/>
    <cellStyle name="Normal 3 2 5 3 2 4 2 7" xfId="37127"/>
    <cellStyle name="Normal 3 2 5 3 2 4 3" xfId="6227"/>
    <cellStyle name="Normal 3 2 5 3 2 4 3 2" xfId="10935"/>
    <cellStyle name="Normal 3 2 5 3 2 4 3 2 2" xfId="21168"/>
    <cellStyle name="Normal 3 2 5 3 2 4 3 2 2 2" xfId="52705"/>
    <cellStyle name="Normal 3 2 5 3 2 4 3 2 3" xfId="30319"/>
    <cellStyle name="Normal 3 2 5 3 2 4 3 2 4" xfId="42487"/>
    <cellStyle name="Normal 3 2 5 3 2 4 3 3" xfId="13712"/>
    <cellStyle name="Normal 3 2 5 3 2 4 3 3 2" xfId="23940"/>
    <cellStyle name="Normal 3 2 5 3 2 4 3 3 2 2" xfId="55477"/>
    <cellStyle name="Normal 3 2 5 3 2 4 3 3 3" xfId="33647"/>
    <cellStyle name="Normal 3 2 5 3 2 4 3 3 4" xfId="45259"/>
    <cellStyle name="Normal 3 2 5 3 2 4 3 4" xfId="16716"/>
    <cellStyle name="Normal 3 2 5 3 2 4 3 4 2" xfId="48255"/>
    <cellStyle name="Normal 3 2 5 3 2 4 3 5" xfId="26987"/>
    <cellStyle name="Normal 3 2 5 3 2 4 3 6" xfId="38051"/>
    <cellStyle name="Normal 3 2 5 3 2 4 4" xfId="7242"/>
    <cellStyle name="Normal 3 2 5 3 2 4 4 2" xfId="17496"/>
    <cellStyle name="Normal 3 2 5 3 2 4 4 2 2" xfId="49033"/>
    <cellStyle name="Normal 3 2 5 3 2 4 4 3" xfId="28655"/>
    <cellStyle name="Normal 3 2 5 3 2 4 4 4" xfId="38815"/>
    <cellStyle name="Normal 3 2 5 3 2 4 5" xfId="9087"/>
    <cellStyle name="Normal 3 2 5 3 2 4 5 2" xfId="19320"/>
    <cellStyle name="Normal 3 2 5 3 2 4 5 2 2" xfId="50857"/>
    <cellStyle name="Normal 3 2 5 3 2 4 5 3" xfId="31983"/>
    <cellStyle name="Normal 3 2 5 3 2 4 5 4" xfId="40639"/>
    <cellStyle name="Normal 3 2 5 3 2 4 6" xfId="11864"/>
    <cellStyle name="Normal 3 2 5 3 2 4 6 2" xfId="22092"/>
    <cellStyle name="Normal 3 2 5 3 2 4 6 2 2" xfId="53629"/>
    <cellStyle name="Normal 3 2 5 3 2 4 6 3" xfId="43411"/>
    <cellStyle name="Normal 3 2 5 3 2 4 7" xfId="14860"/>
    <cellStyle name="Normal 3 2 5 3 2 4 7 2" xfId="46399"/>
    <cellStyle name="Normal 3 2 5 3 2 4 8" xfId="25323"/>
    <cellStyle name="Normal 3 2 5 3 2 4 9" xfId="36203"/>
    <cellStyle name="Normal 3 2 5 3 2 5" xfId="4835"/>
    <cellStyle name="Normal 3 2 5 3 2 5 2" xfId="7672"/>
    <cellStyle name="Normal 3 2 5 3 2 5 2 2" xfId="17912"/>
    <cellStyle name="Normal 3 2 5 3 2 5 2 2 2" xfId="30735"/>
    <cellStyle name="Normal 3 2 5 3 2 5 2 2 3" xfId="49449"/>
    <cellStyle name="Normal 3 2 5 3 2 5 2 3" xfId="14368"/>
    <cellStyle name="Normal 3 2 5 3 2 5 2 3 2" xfId="34063"/>
    <cellStyle name="Normal 3 2 5 3 2 5 2 3 3" xfId="45911"/>
    <cellStyle name="Normal 3 2 5 3 2 5 2 4" xfId="27403"/>
    <cellStyle name="Normal 3 2 5 3 2 5 2 5" xfId="39231"/>
    <cellStyle name="Normal 3 2 5 3 2 5 3" xfId="9549"/>
    <cellStyle name="Normal 3 2 5 3 2 5 3 2" xfId="19782"/>
    <cellStyle name="Normal 3 2 5 3 2 5 3 2 2" xfId="51319"/>
    <cellStyle name="Normal 3 2 5 3 2 5 3 3" xfId="29071"/>
    <cellStyle name="Normal 3 2 5 3 2 5 3 4" xfId="41101"/>
    <cellStyle name="Normal 3 2 5 3 2 5 4" xfId="12326"/>
    <cellStyle name="Normal 3 2 5 3 2 5 4 2" xfId="22554"/>
    <cellStyle name="Normal 3 2 5 3 2 5 4 2 2" xfId="54091"/>
    <cellStyle name="Normal 3 2 5 3 2 5 4 3" xfId="32399"/>
    <cellStyle name="Normal 3 2 5 3 2 5 4 4" xfId="43873"/>
    <cellStyle name="Normal 3 2 5 3 2 5 5" xfId="15329"/>
    <cellStyle name="Normal 3 2 5 3 2 5 5 2" xfId="46868"/>
    <cellStyle name="Normal 3 2 5 3 2 5 6" xfId="25739"/>
    <cellStyle name="Normal 3 2 5 3 2 5 7" xfId="36665"/>
    <cellStyle name="Normal 3 2 5 3 2 6" xfId="5763"/>
    <cellStyle name="Normal 3 2 5 3 2 6 2" xfId="10473"/>
    <cellStyle name="Normal 3 2 5 3 2 6 2 2" xfId="20706"/>
    <cellStyle name="Normal 3 2 5 3 2 6 2 2 2" xfId="52243"/>
    <cellStyle name="Normal 3 2 5 3 2 6 2 3" xfId="29903"/>
    <cellStyle name="Normal 3 2 5 3 2 6 2 4" xfId="42025"/>
    <cellStyle name="Normal 3 2 5 3 2 6 3" xfId="13250"/>
    <cellStyle name="Normal 3 2 5 3 2 6 3 2" xfId="23478"/>
    <cellStyle name="Normal 3 2 5 3 2 6 3 2 2" xfId="55015"/>
    <cellStyle name="Normal 3 2 5 3 2 6 3 3" xfId="33231"/>
    <cellStyle name="Normal 3 2 5 3 2 6 3 4" xfId="44797"/>
    <cellStyle name="Normal 3 2 5 3 2 6 4" xfId="16254"/>
    <cellStyle name="Normal 3 2 5 3 2 6 4 2" xfId="47793"/>
    <cellStyle name="Normal 3 2 5 3 2 6 5" xfId="26571"/>
    <cellStyle name="Normal 3 2 5 3 2 6 6" xfId="37589"/>
    <cellStyle name="Normal 3 2 5 3 2 7" xfId="6610"/>
    <cellStyle name="Normal 3 2 5 3 2 7 2" xfId="17069"/>
    <cellStyle name="Normal 3 2 5 3 2 7 2 2" xfId="48607"/>
    <cellStyle name="Normal 3 2 5 3 2 7 3" xfId="28237"/>
    <cellStyle name="Normal 3 2 5 3 2 7 4" xfId="38399"/>
    <cellStyle name="Normal 3 2 5 3 2 8" xfId="8622"/>
    <cellStyle name="Normal 3 2 5 3 2 8 2" xfId="18858"/>
    <cellStyle name="Normal 3 2 5 3 2 8 2 2" xfId="50395"/>
    <cellStyle name="Normal 3 2 5 3 2 8 3" xfId="31567"/>
    <cellStyle name="Normal 3 2 5 3 2 8 4" xfId="40177"/>
    <cellStyle name="Normal 3 2 5 3 2 9" xfId="11402"/>
    <cellStyle name="Normal 3 2 5 3 2 9 2" xfId="21630"/>
    <cellStyle name="Normal 3 2 5 3 2 9 2 2" xfId="53167"/>
    <cellStyle name="Normal 3 2 5 3 2 9 3" xfId="42949"/>
    <cellStyle name="Normal 3 2 5 3 3" xfId="1660"/>
    <cellStyle name="Normal 3 2 5 3 3 10" xfId="24908"/>
    <cellStyle name="Normal 3 2 5 3 3 11" xfId="35745"/>
    <cellStyle name="Normal 3 2 5 3 3 2" xfId="1661"/>
    <cellStyle name="Normal 3 2 5 3 3 2 10" xfId="35746"/>
    <cellStyle name="Normal 3 2 5 3 3 2 2" xfId="4293"/>
    <cellStyle name="Normal 3 2 5 3 3 2 2 2" xfId="5304"/>
    <cellStyle name="Normal 3 2 5 3 3 2 2 2 2" xfId="8300"/>
    <cellStyle name="Normal 3 2 5 3 3 2 2 2 2 2" xfId="18538"/>
    <cellStyle name="Normal 3 2 5 3 3 2 2 2 2 2 2" xfId="31361"/>
    <cellStyle name="Normal 3 2 5 3 3 2 2 2 2 2 3" xfId="50075"/>
    <cellStyle name="Normal 3 2 5 3 3 2 2 2 2 3" xfId="24287"/>
    <cellStyle name="Normal 3 2 5 3 3 2 2 2 2 3 2" xfId="34689"/>
    <cellStyle name="Normal 3 2 5 3 3 2 2 2 2 3 3" xfId="55821"/>
    <cellStyle name="Normal 3 2 5 3 3 2 2 2 2 4" xfId="28029"/>
    <cellStyle name="Normal 3 2 5 3 3 2 2 2 2 5" xfId="39857"/>
    <cellStyle name="Normal 3 2 5 3 3 2 2 2 3" xfId="10016"/>
    <cellStyle name="Normal 3 2 5 3 3 2 2 2 3 2" xfId="20249"/>
    <cellStyle name="Normal 3 2 5 3 3 2 2 2 3 2 2" xfId="51786"/>
    <cellStyle name="Normal 3 2 5 3 3 2 2 2 3 3" xfId="29697"/>
    <cellStyle name="Normal 3 2 5 3 3 2 2 2 3 4" xfId="41568"/>
    <cellStyle name="Normal 3 2 5 3 3 2 2 2 4" xfId="12793"/>
    <cellStyle name="Normal 3 2 5 3 3 2 2 2 4 2" xfId="23021"/>
    <cellStyle name="Normal 3 2 5 3 3 2 2 2 4 2 2" xfId="54558"/>
    <cellStyle name="Normal 3 2 5 3 3 2 2 2 4 3" xfId="33025"/>
    <cellStyle name="Normal 3 2 5 3 3 2 2 2 4 4" xfId="44340"/>
    <cellStyle name="Normal 3 2 5 3 3 2 2 2 5" xfId="15797"/>
    <cellStyle name="Normal 3 2 5 3 3 2 2 2 5 2" xfId="47336"/>
    <cellStyle name="Normal 3 2 5 3 3 2 2 2 6" xfId="26365"/>
    <cellStyle name="Normal 3 2 5 3 3 2 2 2 7" xfId="37132"/>
    <cellStyle name="Normal 3 2 5 3 3 2 2 3" xfId="6232"/>
    <cellStyle name="Normal 3 2 5 3 3 2 2 3 2" xfId="10940"/>
    <cellStyle name="Normal 3 2 5 3 3 2 2 3 2 2" xfId="21173"/>
    <cellStyle name="Normal 3 2 5 3 3 2 2 3 2 2 2" xfId="52710"/>
    <cellStyle name="Normal 3 2 5 3 3 2 2 3 2 3" xfId="30529"/>
    <cellStyle name="Normal 3 2 5 3 3 2 2 3 2 4" xfId="42492"/>
    <cellStyle name="Normal 3 2 5 3 3 2 2 3 3" xfId="13717"/>
    <cellStyle name="Normal 3 2 5 3 3 2 2 3 3 2" xfId="23945"/>
    <cellStyle name="Normal 3 2 5 3 3 2 2 3 3 2 2" xfId="55482"/>
    <cellStyle name="Normal 3 2 5 3 3 2 2 3 3 3" xfId="33857"/>
    <cellStyle name="Normal 3 2 5 3 3 2 2 3 3 4" xfId="45264"/>
    <cellStyle name="Normal 3 2 5 3 3 2 2 3 4" xfId="16721"/>
    <cellStyle name="Normal 3 2 5 3 3 2 2 3 4 2" xfId="48260"/>
    <cellStyle name="Normal 3 2 5 3 3 2 2 3 5" xfId="27197"/>
    <cellStyle name="Normal 3 2 5 3 3 2 2 3 6" xfId="38056"/>
    <cellStyle name="Normal 3 2 5 3 3 2 2 4" xfId="7461"/>
    <cellStyle name="Normal 3 2 5 3 3 2 2 4 2" xfId="17706"/>
    <cellStyle name="Normal 3 2 5 3 3 2 2 4 2 2" xfId="49243"/>
    <cellStyle name="Normal 3 2 5 3 3 2 2 4 3" xfId="28865"/>
    <cellStyle name="Normal 3 2 5 3 3 2 2 4 4" xfId="39025"/>
    <cellStyle name="Normal 3 2 5 3 3 2 2 5" xfId="9092"/>
    <cellStyle name="Normal 3 2 5 3 3 2 2 5 2" xfId="19325"/>
    <cellStyle name="Normal 3 2 5 3 3 2 2 5 2 2" xfId="50862"/>
    <cellStyle name="Normal 3 2 5 3 3 2 2 5 3" xfId="32193"/>
    <cellStyle name="Normal 3 2 5 3 3 2 2 5 4" xfId="40644"/>
    <cellStyle name="Normal 3 2 5 3 3 2 2 6" xfId="11869"/>
    <cellStyle name="Normal 3 2 5 3 3 2 2 6 2" xfId="22097"/>
    <cellStyle name="Normal 3 2 5 3 3 2 2 6 2 2" xfId="53634"/>
    <cellStyle name="Normal 3 2 5 3 3 2 2 6 3" xfId="43416"/>
    <cellStyle name="Normal 3 2 5 3 3 2 2 7" xfId="14865"/>
    <cellStyle name="Normal 3 2 5 3 3 2 2 7 2" xfId="46404"/>
    <cellStyle name="Normal 3 2 5 3 3 2 2 8" xfId="25533"/>
    <cellStyle name="Normal 3 2 5 3 3 2 2 9" xfId="36208"/>
    <cellStyle name="Normal 3 2 5 3 3 2 3" xfId="4840"/>
    <cellStyle name="Normal 3 2 5 3 3 2 3 2" xfId="7884"/>
    <cellStyle name="Normal 3 2 5 3 3 2 3 2 2" xfId="18122"/>
    <cellStyle name="Normal 3 2 5 3 3 2 3 2 2 2" xfId="30945"/>
    <cellStyle name="Normal 3 2 5 3 3 2 3 2 2 3" xfId="49659"/>
    <cellStyle name="Normal 3 2 5 3 3 2 3 2 3" xfId="24226"/>
    <cellStyle name="Normal 3 2 5 3 3 2 3 2 3 2" xfId="34273"/>
    <cellStyle name="Normal 3 2 5 3 3 2 3 2 3 3" xfId="55762"/>
    <cellStyle name="Normal 3 2 5 3 3 2 3 2 4" xfId="27613"/>
    <cellStyle name="Normal 3 2 5 3 3 2 3 2 5" xfId="39441"/>
    <cellStyle name="Normal 3 2 5 3 3 2 3 3" xfId="9554"/>
    <cellStyle name="Normal 3 2 5 3 3 2 3 3 2" xfId="19787"/>
    <cellStyle name="Normal 3 2 5 3 3 2 3 3 2 2" xfId="51324"/>
    <cellStyle name="Normal 3 2 5 3 3 2 3 3 3" xfId="29281"/>
    <cellStyle name="Normal 3 2 5 3 3 2 3 3 4" xfId="41106"/>
    <cellStyle name="Normal 3 2 5 3 3 2 3 4" xfId="12331"/>
    <cellStyle name="Normal 3 2 5 3 3 2 3 4 2" xfId="22559"/>
    <cellStyle name="Normal 3 2 5 3 3 2 3 4 2 2" xfId="54096"/>
    <cellStyle name="Normal 3 2 5 3 3 2 3 4 3" xfId="32609"/>
    <cellStyle name="Normal 3 2 5 3 3 2 3 4 4" xfId="43878"/>
    <cellStyle name="Normal 3 2 5 3 3 2 3 5" xfId="15334"/>
    <cellStyle name="Normal 3 2 5 3 3 2 3 5 2" xfId="46873"/>
    <cellStyle name="Normal 3 2 5 3 3 2 3 6" xfId="25949"/>
    <cellStyle name="Normal 3 2 5 3 3 2 3 7" xfId="36670"/>
    <cellStyle name="Normal 3 2 5 3 3 2 4" xfId="5768"/>
    <cellStyle name="Normal 3 2 5 3 3 2 4 2" xfId="10478"/>
    <cellStyle name="Normal 3 2 5 3 3 2 4 2 2" xfId="20711"/>
    <cellStyle name="Normal 3 2 5 3 3 2 4 2 2 2" xfId="52248"/>
    <cellStyle name="Normal 3 2 5 3 3 2 4 2 3" xfId="30113"/>
    <cellStyle name="Normal 3 2 5 3 3 2 4 2 4" xfId="42030"/>
    <cellStyle name="Normal 3 2 5 3 3 2 4 3" xfId="13255"/>
    <cellStyle name="Normal 3 2 5 3 3 2 4 3 2" xfId="23483"/>
    <cellStyle name="Normal 3 2 5 3 3 2 4 3 2 2" xfId="55020"/>
    <cellStyle name="Normal 3 2 5 3 3 2 4 3 3" xfId="33441"/>
    <cellStyle name="Normal 3 2 5 3 3 2 4 3 4" xfId="44802"/>
    <cellStyle name="Normal 3 2 5 3 3 2 4 4" xfId="16259"/>
    <cellStyle name="Normal 3 2 5 3 3 2 4 4 2" xfId="47798"/>
    <cellStyle name="Normal 3 2 5 3 3 2 4 5" xfId="26781"/>
    <cellStyle name="Normal 3 2 5 3 3 2 4 6" xfId="37594"/>
    <cellStyle name="Normal 3 2 5 3 3 2 5" xfId="6940"/>
    <cellStyle name="Normal 3 2 5 3 3 2 5 2" xfId="17285"/>
    <cellStyle name="Normal 3 2 5 3 3 2 5 2 2" xfId="48822"/>
    <cellStyle name="Normal 3 2 5 3 3 2 5 3" xfId="28448"/>
    <cellStyle name="Normal 3 2 5 3 3 2 5 4" xfId="38609"/>
    <cellStyle name="Normal 3 2 5 3 3 2 6" xfId="8627"/>
    <cellStyle name="Normal 3 2 5 3 3 2 6 2" xfId="18863"/>
    <cellStyle name="Normal 3 2 5 3 3 2 6 2 2" xfId="50400"/>
    <cellStyle name="Normal 3 2 5 3 3 2 6 3" xfId="31777"/>
    <cellStyle name="Normal 3 2 5 3 3 2 6 4" xfId="40182"/>
    <cellStyle name="Normal 3 2 5 3 3 2 7" xfId="11407"/>
    <cellStyle name="Normal 3 2 5 3 3 2 7 2" xfId="21635"/>
    <cellStyle name="Normal 3 2 5 3 3 2 7 2 2" xfId="53172"/>
    <cellStyle name="Normal 3 2 5 3 3 2 7 3" xfId="42954"/>
    <cellStyle name="Normal 3 2 5 3 3 2 8" xfId="14280"/>
    <cellStyle name="Normal 3 2 5 3 3 2 8 2" xfId="45823"/>
    <cellStyle name="Normal 3 2 5 3 3 2 9" xfId="25117"/>
    <cellStyle name="Normal 3 2 5 3 3 3" xfId="4292"/>
    <cellStyle name="Normal 3 2 5 3 3 3 2" xfId="5303"/>
    <cellStyle name="Normal 3 2 5 3 3 3 2 2" xfId="8092"/>
    <cellStyle name="Normal 3 2 5 3 3 3 2 2 2" xfId="18330"/>
    <cellStyle name="Normal 3 2 5 3 3 3 2 2 2 2" xfId="31153"/>
    <cellStyle name="Normal 3 2 5 3 3 3 2 2 2 3" xfId="49867"/>
    <cellStyle name="Normal 3 2 5 3 3 3 2 2 3" xfId="24221"/>
    <cellStyle name="Normal 3 2 5 3 3 3 2 2 3 2" xfId="34481"/>
    <cellStyle name="Normal 3 2 5 3 3 3 2 2 3 3" xfId="55757"/>
    <cellStyle name="Normal 3 2 5 3 3 3 2 2 4" xfId="27821"/>
    <cellStyle name="Normal 3 2 5 3 3 3 2 2 5" xfId="39649"/>
    <cellStyle name="Normal 3 2 5 3 3 3 2 3" xfId="10015"/>
    <cellStyle name="Normal 3 2 5 3 3 3 2 3 2" xfId="20248"/>
    <cellStyle name="Normal 3 2 5 3 3 3 2 3 2 2" xfId="51785"/>
    <cellStyle name="Normal 3 2 5 3 3 3 2 3 3" xfId="29489"/>
    <cellStyle name="Normal 3 2 5 3 3 3 2 3 4" xfId="41567"/>
    <cellStyle name="Normal 3 2 5 3 3 3 2 4" xfId="12792"/>
    <cellStyle name="Normal 3 2 5 3 3 3 2 4 2" xfId="23020"/>
    <cellStyle name="Normal 3 2 5 3 3 3 2 4 2 2" xfId="54557"/>
    <cellStyle name="Normal 3 2 5 3 3 3 2 4 3" xfId="32817"/>
    <cellStyle name="Normal 3 2 5 3 3 3 2 4 4" xfId="44339"/>
    <cellStyle name="Normal 3 2 5 3 3 3 2 5" xfId="15796"/>
    <cellStyle name="Normal 3 2 5 3 3 3 2 5 2" xfId="47335"/>
    <cellStyle name="Normal 3 2 5 3 3 3 2 6" xfId="26157"/>
    <cellStyle name="Normal 3 2 5 3 3 3 2 7" xfId="37131"/>
    <cellStyle name="Normal 3 2 5 3 3 3 3" xfId="6231"/>
    <cellStyle name="Normal 3 2 5 3 3 3 3 2" xfId="10939"/>
    <cellStyle name="Normal 3 2 5 3 3 3 3 2 2" xfId="21172"/>
    <cellStyle name="Normal 3 2 5 3 3 3 3 2 2 2" xfId="52709"/>
    <cellStyle name="Normal 3 2 5 3 3 3 3 2 3" xfId="30321"/>
    <cellStyle name="Normal 3 2 5 3 3 3 3 2 4" xfId="42491"/>
    <cellStyle name="Normal 3 2 5 3 3 3 3 3" xfId="13716"/>
    <cellStyle name="Normal 3 2 5 3 3 3 3 3 2" xfId="23944"/>
    <cellStyle name="Normal 3 2 5 3 3 3 3 3 2 2" xfId="55481"/>
    <cellStyle name="Normal 3 2 5 3 3 3 3 3 3" xfId="33649"/>
    <cellStyle name="Normal 3 2 5 3 3 3 3 3 4" xfId="45263"/>
    <cellStyle name="Normal 3 2 5 3 3 3 3 4" xfId="16720"/>
    <cellStyle name="Normal 3 2 5 3 3 3 3 4 2" xfId="48259"/>
    <cellStyle name="Normal 3 2 5 3 3 3 3 5" xfId="26989"/>
    <cellStyle name="Normal 3 2 5 3 3 3 3 6" xfId="38055"/>
    <cellStyle name="Normal 3 2 5 3 3 3 4" xfId="7244"/>
    <cellStyle name="Normal 3 2 5 3 3 3 4 2" xfId="17498"/>
    <cellStyle name="Normal 3 2 5 3 3 3 4 2 2" xfId="49035"/>
    <cellStyle name="Normal 3 2 5 3 3 3 4 3" xfId="28657"/>
    <cellStyle name="Normal 3 2 5 3 3 3 4 4" xfId="38817"/>
    <cellStyle name="Normal 3 2 5 3 3 3 5" xfId="9091"/>
    <cellStyle name="Normal 3 2 5 3 3 3 5 2" xfId="19324"/>
    <cellStyle name="Normal 3 2 5 3 3 3 5 2 2" xfId="50861"/>
    <cellStyle name="Normal 3 2 5 3 3 3 5 3" xfId="31985"/>
    <cellStyle name="Normal 3 2 5 3 3 3 5 4" xfId="40643"/>
    <cellStyle name="Normal 3 2 5 3 3 3 6" xfId="11868"/>
    <cellStyle name="Normal 3 2 5 3 3 3 6 2" xfId="22096"/>
    <cellStyle name="Normal 3 2 5 3 3 3 6 2 2" xfId="53633"/>
    <cellStyle name="Normal 3 2 5 3 3 3 6 3" xfId="43415"/>
    <cellStyle name="Normal 3 2 5 3 3 3 7" xfId="14864"/>
    <cellStyle name="Normal 3 2 5 3 3 3 7 2" xfId="46403"/>
    <cellStyle name="Normal 3 2 5 3 3 3 8" xfId="25325"/>
    <cellStyle name="Normal 3 2 5 3 3 3 9" xfId="36207"/>
    <cellStyle name="Normal 3 2 5 3 3 4" xfId="4839"/>
    <cellStyle name="Normal 3 2 5 3 3 4 2" xfId="7674"/>
    <cellStyle name="Normal 3 2 5 3 3 4 2 2" xfId="17914"/>
    <cellStyle name="Normal 3 2 5 3 3 4 2 2 2" xfId="30737"/>
    <cellStyle name="Normal 3 2 5 3 3 4 2 2 3" xfId="49451"/>
    <cellStyle name="Normal 3 2 5 3 3 4 2 3" xfId="24360"/>
    <cellStyle name="Normal 3 2 5 3 3 4 2 3 2" xfId="34065"/>
    <cellStyle name="Normal 3 2 5 3 3 4 2 3 3" xfId="55892"/>
    <cellStyle name="Normal 3 2 5 3 3 4 2 4" xfId="27405"/>
    <cellStyle name="Normal 3 2 5 3 3 4 2 5" xfId="39233"/>
    <cellStyle name="Normal 3 2 5 3 3 4 3" xfId="9553"/>
    <cellStyle name="Normal 3 2 5 3 3 4 3 2" xfId="19786"/>
    <cellStyle name="Normal 3 2 5 3 3 4 3 2 2" xfId="51323"/>
    <cellStyle name="Normal 3 2 5 3 3 4 3 3" xfId="29073"/>
    <cellStyle name="Normal 3 2 5 3 3 4 3 4" xfId="41105"/>
    <cellStyle name="Normal 3 2 5 3 3 4 4" xfId="12330"/>
    <cellStyle name="Normal 3 2 5 3 3 4 4 2" xfId="22558"/>
    <cellStyle name="Normal 3 2 5 3 3 4 4 2 2" xfId="54095"/>
    <cellStyle name="Normal 3 2 5 3 3 4 4 3" xfId="32401"/>
    <cellStyle name="Normal 3 2 5 3 3 4 4 4" xfId="43877"/>
    <cellStyle name="Normal 3 2 5 3 3 4 5" xfId="15333"/>
    <cellStyle name="Normal 3 2 5 3 3 4 5 2" xfId="46872"/>
    <cellStyle name="Normal 3 2 5 3 3 4 6" xfId="25741"/>
    <cellStyle name="Normal 3 2 5 3 3 4 7" xfId="36669"/>
    <cellStyle name="Normal 3 2 5 3 3 5" xfId="5767"/>
    <cellStyle name="Normal 3 2 5 3 3 5 2" xfId="10477"/>
    <cellStyle name="Normal 3 2 5 3 3 5 2 2" xfId="20710"/>
    <cellStyle name="Normal 3 2 5 3 3 5 2 2 2" xfId="52247"/>
    <cellStyle name="Normal 3 2 5 3 3 5 2 3" xfId="29905"/>
    <cellStyle name="Normal 3 2 5 3 3 5 2 4" xfId="42029"/>
    <cellStyle name="Normal 3 2 5 3 3 5 3" xfId="13254"/>
    <cellStyle name="Normal 3 2 5 3 3 5 3 2" xfId="23482"/>
    <cellStyle name="Normal 3 2 5 3 3 5 3 2 2" xfId="55019"/>
    <cellStyle name="Normal 3 2 5 3 3 5 3 3" xfId="33233"/>
    <cellStyle name="Normal 3 2 5 3 3 5 3 4" xfId="44801"/>
    <cellStyle name="Normal 3 2 5 3 3 5 4" xfId="16258"/>
    <cellStyle name="Normal 3 2 5 3 3 5 4 2" xfId="47797"/>
    <cellStyle name="Normal 3 2 5 3 3 5 5" xfId="26573"/>
    <cellStyle name="Normal 3 2 5 3 3 5 6" xfId="37593"/>
    <cellStyle name="Normal 3 2 5 3 3 6" xfId="6612"/>
    <cellStyle name="Normal 3 2 5 3 3 6 2" xfId="17071"/>
    <cellStyle name="Normal 3 2 5 3 3 6 2 2" xfId="48609"/>
    <cellStyle name="Normal 3 2 5 3 3 6 3" xfId="28239"/>
    <cellStyle name="Normal 3 2 5 3 3 6 4" xfId="38401"/>
    <cellStyle name="Normal 3 2 5 3 3 7" xfId="8626"/>
    <cellStyle name="Normal 3 2 5 3 3 7 2" xfId="18862"/>
    <cellStyle name="Normal 3 2 5 3 3 7 2 2" xfId="50399"/>
    <cellStyle name="Normal 3 2 5 3 3 7 3" xfId="31569"/>
    <cellStyle name="Normal 3 2 5 3 3 7 4" xfId="40181"/>
    <cellStyle name="Normal 3 2 5 3 3 8" xfId="11406"/>
    <cellStyle name="Normal 3 2 5 3 3 8 2" xfId="21634"/>
    <cellStyle name="Normal 3 2 5 3 3 8 2 2" xfId="53171"/>
    <cellStyle name="Normal 3 2 5 3 3 8 3" xfId="42953"/>
    <cellStyle name="Normal 3 2 5 3 3 9" xfId="14279"/>
    <cellStyle name="Normal 3 2 5 3 3 9 2" xfId="45822"/>
    <cellStyle name="Normal 3 2 5 3 4" xfId="1662"/>
    <cellStyle name="Normal 3 2 5 3 4 10" xfId="35747"/>
    <cellStyle name="Normal 3 2 5 3 4 2" xfId="4294"/>
    <cellStyle name="Normal 3 2 5 3 4 2 2" xfId="5305"/>
    <cellStyle name="Normal 3 2 5 3 4 2 2 2" xfId="8297"/>
    <cellStyle name="Normal 3 2 5 3 4 2 2 2 2" xfId="18535"/>
    <cellStyle name="Normal 3 2 5 3 4 2 2 2 2 2" xfId="31358"/>
    <cellStyle name="Normal 3 2 5 3 4 2 2 2 2 3" xfId="50072"/>
    <cellStyle name="Normal 3 2 5 3 4 2 2 2 3" xfId="14499"/>
    <cellStyle name="Normal 3 2 5 3 4 2 2 2 3 2" xfId="34686"/>
    <cellStyle name="Normal 3 2 5 3 4 2 2 2 3 3" xfId="46040"/>
    <cellStyle name="Normal 3 2 5 3 4 2 2 2 4" xfId="28026"/>
    <cellStyle name="Normal 3 2 5 3 4 2 2 2 5" xfId="39854"/>
    <cellStyle name="Normal 3 2 5 3 4 2 2 3" xfId="10017"/>
    <cellStyle name="Normal 3 2 5 3 4 2 2 3 2" xfId="20250"/>
    <cellStyle name="Normal 3 2 5 3 4 2 2 3 2 2" xfId="51787"/>
    <cellStyle name="Normal 3 2 5 3 4 2 2 3 3" xfId="29694"/>
    <cellStyle name="Normal 3 2 5 3 4 2 2 3 4" xfId="41569"/>
    <cellStyle name="Normal 3 2 5 3 4 2 2 4" xfId="12794"/>
    <cellStyle name="Normal 3 2 5 3 4 2 2 4 2" xfId="23022"/>
    <cellStyle name="Normal 3 2 5 3 4 2 2 4 2 2" xfId="54559"/>
    <cellStyle name="Normal 3 2 5 3 4 2 2 4 3" xfId="33022"/>
    <cellStyle name="Normal 3 2 5 3 4 2 2 4 4" xfId="44341"/>
    <cellStyle name="Normal 3 2 5 3 4 2 2 5" xfId="15798"/>
    <cellStyle name="Normal 3 2 5 3 4 2 2 5 2" xfId="47337"/>
    <cellStyle name="Normal 3 2 5 3 4 2 2 6" xfId="26362"/>
    <cellStyle name="Normal 3 2 5 3 4 2 2 7" xfId="37133"/>
    <cellStyle name="Normal 3 2 5 3 4 2 3" xfId="6233"/>
    <cellStyle name="Normal 3 2 5 3 4 2 3 2" xfId="10941"/>
    <cellStyle name="Normal 3 2 5 3 4 2 3 2 2" xfId="21174"/>
    <cellStyle name="Normal 3 2 5 3 4 2 3 2 2 2" xfId="52711"/>
    <cellStyle name="Normal 3 2 5 3 4 2 3 2 3" xfId="30526"/>
    <cellStyle name="Normal 3 2 5 3 4 2 3 2 4" xfId="42493"/>
    <cellStyle name="Normal 3 2 5 3 4 2 3 3" xfId="13718"/>
    <cellStyle name="Normal 3 2 5 3 4 2 3 3 2" xfId="23946"/>
    <cellStyle name="Normal 3 2 5 3 4 2 3 3 2 2" xfId="55483"/>
    <cellStyle name="Normal 3 2 5 3 4 2 3 3 3" xfId="33854"/>
    <cellStyle name="Normal 3 2 5 3 4 2 3 3 4" xfId="45265"/>
    <cellStyle name="Normal 3 2 5 3 4 2 3 4" xfId="16722"/>
    <cellStyle name="Normal 3 2 5 3 4 2 3 4 2" xfId="48261"/>
    <cellStyle name="Normal 3 2 5 3 4 2 3 5" xfId="27194"/>
    <cellStyle name="Normal 3 2 5 3 4 2 3 6" xfId="38057"/>
    <cellStyle name="Normal 3 2 5 3 4 2 4" xfId="7458"/>
    <cellStyle name="Normal 3 2 5 3 4 2 4 2" xfId="17703"/>
    <cellStyle name="Normal 3 2 5 3 4 2 4 2 2" xfId="49240"/>
    <cellStyle name="Normal 3 2 5 3 4 2 4 3" xfId="28862"/>
    <cellStyle name="Normal 3 2 5 3 4 2 4 4" xfId="39022"/>
    <cellStyle name="Normal 3 2 5 3 4 2 5" xfId="9093"/>
    <cellStyle name="Normal 3 2 5 3 4 2 5 2" xfId="19326"/>
    <cellStyle name="Normal 3 2 5 3 4 2 5 2 2" xfId="50863"/>
    <cellStyle name="Normal 3 2 5 3 4 2 5 3" xfId="32190"/>
    <cellStyle name="Normal 3 2 5 3 4 2 5 4" xfId="40645"/>
    <cellStyle name="Normal 3 2 5 3 4 2 6" xfId="11870"/>
    <cellStyle name="Normal 3 2 5 3 4 2 6 2" xfId="22098"/>
    <cellStyle name="Normal 3 2 5 3 4 2 6 2 2" xfId="53635"/>
    <cellStyle name="Normal 3 2 5 3 4 2 6 3" xfId="43417"/>
    <cellStyle name="Normal 3 2 5 3 4 2 7" xfId="14866"/>
    <cellStyle name="Normal 3 2 5 3 4 2 7 2" xfId="46405"/>
    <cellStyle name="Normal 3 2 5 3 4 2 8" xfId="25530"/>
    <cellStyle name="Normal 3 2 5 3 4 2 9" xfId="36209"/>
    <cellStyle name="Normal 3 2 5 3 4 3" xfId="4841"/>
    <cellStyle name="Normal 3 2 5 3 4 3 2" xfId="7881"/>
    <cellStyle name="Normal 3 2 5 3 4 3 2 2" xfId="18119"/>
    <cellStyle name="Normal 3 2 5 3 4 3 2 2 2" xfId="30942"/>
    <cellStyle name="Normal 3 2 5 3 4 3 2 2 3" xfId="49656"/>
    <cellStyle name="Normal 3 2 5 3 4 3 2 3" xfId="24408"/>
    <cellStyle name="Normal 3 2 5 3 4 3 2 3 2" xfId="34270"/>
    <cellStyle name="Normal 3 2 5 3 4 3 2 3 3" xfId="55940"/>
    <cellStyle name="Normal 3 2 5 3 4 3 2 4" xfId="27610"/>
    <cellStyle name="Normal 3 2 5 3 4 3 2 5" xfId="39438"/>
    <cellStyle name="Normal 3 2 5 3 4 3 3" xfId="9555"/>
    <cellStyle name="Normal 3 2 5 3 4 3 3 2" xfId="19788"/>
    <cellStyle name="Normal 3 2 5 3 4 3 3 2 2" xfId="51325"/>
    <cellStyle name="Normal 3 2 5 3 4 3 3 3" xfId="29278"/>
    <cellStyle name="Normal 3 2 5 3 4 3 3 4" xfId="41107"/>
    <cellStyle name="Normal 3 2 5 3 4 3 4" xfId="12332"/>
    <cellStyle name="Normal 3 2 5 3 4 3 4 2" xfId="22560"/>
    <cellStyle name="Normal 3 2 5 3 4 3 4 2 2" xfId="54097"/>
    <cellStyle name="Normal 3 2 5 3 4 3 4 3" xfId="32606"/>
    <cellStyle name="Normal 3 2 5 3 4 3 4 4" xfId="43879"/>
    <cellStyle name="Normal 3 2 5 3 4 3 5" xfId="15335"/>
    <cellStyle name="Normal 3 2 5 3 4 3 5 2" xfId="46874"/>
    <cellStyle name="Normal 3 2 5 3 4 3 6" xfId="25946"/>
    <cellStyle name="Normal 3 2 5 3 4 3 7" xfId="36671"/>
    <cellStyle name="Normal 3 2 5 3 4 4" xfId="5769"/>
    <cellStyle name="Normal 3 2 5 3 4 4 2" xfId="10479"/>
    <cellStyle name="Normal 3 2 5 3 4 4 2 2" xfId="20712"/>
    <cellStyle name="Normal 3 2 5 3 4 4 2 2 2" xfId="52249"/>
    <cellStyle name="Normal 3 2 5 3 4 4 2 3" xfId="30110"/>
    <cellStyle name="Normal 3 2 5 3 4 4 2 4" xfId="42031"/>
    <cellStyle name="Normal 3 2 5 3 4 4 3" xfId="13256"/>
    <cellStyle name="Normal 3 2 5 3 4 4 3 2" xfId="23484"/>
    <cellStyle name="Normal 3 2 5 3 4 4 3 2 2" xfId="55021"/>
    <cellStyle name="Normal 3 2 5 3 4 4 3 3" xfId="33438"/>
    <cellStyle name="Normal 3 2 5 3 4 4 3 4" xfId="44803"/>
    <cellStyle name="Normal 3 2 5 3 4 4 4" xfId="16260"/>
    <cellStyle name="Normal 3 2 5 3 4 4 4 2" xfId="47799"/>
    <cellStyle name="Normal 3 2 5 3 4 4 5" xfId="26778"/>
    <cellStyle name="Normal 3 2 5 3 4 4 6" xfId="37595"/>
    <cellStyle name="Normal 3 2 5 3 4 5" xfId="6937"/>
    <cellStyle name="Normal 3 2 5 3 4 5 2" xfId="17282"/>
    <cellStyle name="Normal 3 2 5 3 4 5 2 2" xfId="48819"/>
    <cellStyle name="Normal 3 2 5 3 4 5 3" xfId="28445"/>
    <cellStyle name="Normal 3 2 5 3 4 5 4" xfId="38606"/>
    <cellStyle name="Normal 3 2 5 3 4 6" xfId="8628"/>
    <cellStyle name="Normal 3 2 5 3 4 6 2" xfId="18864"/>
    <cellStyle name="Normal 3 2 5 3 4 6 2 2" xfId="50401"/>
    <cellStyle name="Normal 3 2 5 3 4 6 3" xfId="31774"/>
    <cellStyle name="Normal 3 2 5 3 4 6 4" xfId="40183"/>
    <cellStyle name="Normal 3 2 5 3 4 7" xfId="11408"/>
    <cellStyle name="Normal 3 2 5 3 4 7 2" xfId="21636"/>
    <cellStyle name="Normal 3 2 5 3 4 7 2 2" xfId="53173"/>
    <cellStyle name="Normal 3 2 5 3 4 7 3" xfId="42955"/>
    <cellStyle name="Normal 3 2 5 3 4 8" xfId="14281"/>
    <cellStyle name="Normal 3 2 5 3 4 8 2" xfId="45824"/>
    <cellStyle name="Normal 3 2 5 3 4 9" xfId="25114"/>
    <cellStyle name="Normal 3 2 5 3 5" xfId="3286"/>
    <cellStyle name="Normal 3 2 5 3 5 10" xfId="35951"/>
    <cellStyle name="Normal 3 2 5 3 5 2" xfId="4577"/>
    <cellStyle name="Normal 3 2 5 3 5 2 2" xfId="5509"/>
    <cellStyle name="Normal 3 2 5 3 5 2 2 2" xfId="10221"/>
    <cellStyle name="Normal 3 2 5 3 5 2 2 2 2" xfId="20454"/>
    <cellStyle name="Normal 3 2 5 3 5 2 2 2 2 2" xfId="51991"/>
    <cellStyle name="Normal 3 2 5 3 5 2 2 2 3" xfId="31150"/>
    <cellStyle name="Normal 3 2 5 3 5 2 2 2 4" xfId="41773"/>
    <cellStyle name="Normal 3 2 5 3 5 2 2 3" xfId="12998"/>
    <cellStyle name="Normal 3 2 5 3 5 2 2 3 2" xfId="23226"/>
    <cellStyle name="Normal 3 2 5 3 5 2 2 3 2 2" xfId="54763"/>
    <cellStyle name="Normal 3 2 5 3 5 2 2 3 3" xfId="34478"/>
    <cellStyle name="Normal 3 2 5 3 5 2 2 3 4" xfId="44545"/>
    <cellStyle name="Normal 3 2 5 3 5 2 2 4" xfId="16002"/>
    <cellStyle name="Normal 3 2 5 3 5 2 2 4 2" xfId="47541"/>
    <cellStyle name="Normal 3 2 5 3 5 2 2 5" xfId="27818"/>
    <cellStyle name="Normal 3 2 5 3 5 2 2 6" xfId="37337"/>
    <cellStyle name="Normal 3 2 5 3 5 2 3" xfId="6437"/>
    <cellStyle name="Normal 3 2 5 3 5 2 3 2" xfId="11145"/>
    <cellStyle name="Normal 3 2 5 3 5 2 3 2 2" xfId="21378"/>
    <cellStyle name="Normal 3 2 5 3 5 2 3 2 2 2" xfId="52915"/>
    <cellStyle name="Normal 3 2 5 3 5 2 3 2 3" xfId="42697"/>
    <cellStyle name="Normal 3 2 5 3 5 2 3 3" xfId="13922"/>
    <cellStyle name="Normal 3 2 5 3 5 2 3 3 2" xfId="24150"/>
    <cellStyle name="Normal 3 2 5 3 5 2 3 3 2 2" xfId="55687"/>
    <cellStyle name="Normal 3 2 5 3 5 2 3 3 3" xfId="45469"/>
    <cellStyle name="Normal 3 2 5 3 5 2 3 4" xfId="16926"/>
    <cellStyle name="Normal 3 2 5 3 5 2 3 4 2" xfId="48465"/>
    <cellStyle name="Normal 3 2 5 3 5 2 3 5" xfId="29486"/>
    <cellStyle name="Normal 3 2 5 3 5 2 3 6" xfId="38261"/>
    <cellStyle name="Normal 3 2 5 3 5 2 4" xfId="8089"/>
    <cellStyle name="Normal 3 2 5 3 5 2 4 2" xfId="18327"/>
    <cellStyle name="Normal 3 2 5 3 5 2 4 2 2" xfId="49864"/>
    <cellStyle name="Normal 3 2 5 3 5 2 4 3" xfId="32814"/>
    <cellStyle name="Normal 3 2 5 3 5 2 4 4" xfId="39646"/>
    <cellStyle name="Normal 3 2 5 3 5 2 5" xfId="9297"/>
    <cellStyle name="Normal 3 2 5 3 5 2 5 2" xfId="19530"/>
    <cellStyle name="Normal 3 2 5 3 5 2 5 2 2" xfId="51067"/>
    <cellStyle name="Normal 3 2 5 3 5 2 5 3" xfId="40849"/>
    <cellStyle name="Normal 3 2 5 3 5 2 6" xfId="12074"/>
    <cellStyle name="Normal 3 2 5 3 5 2 6 2" xfId="22302"/>
    <cellStyle name="Normal 3 2 5 3 5 2 6 2 2" xfId="53839"/>
    <cellStyle name="Normal 3 2 5 3 5 2 6 3" xfId="43621"/>
    <cellStyle name="Normal 3 2 5 3 5 2 7" xfId="15076"/>
    <cellStyle name="Normal 3 2 5 3 5 2 7 2" xfId="46615"/>
    <cellStyle name="Normal 3 2 5 3 5 2 8" xfId="26154"/>
    <cellStyle name="Normal 3 2 5 3 5 2 9" xfId="36413"/>
    <cellStyle name="Normal 3 2 5 3 5 3" xfId="5046"/>
    <cellStyle name="Normal 3 2 5 3 5 3 2" xfId="9759"/>
    <cellStyle name="Normal 3 2 5 3 5 3 2 2" xfId="19992"/>
    <cellStyle name="Normal 3 2 5 3 5 3 2 2 2" xfId="51529"/>
    <cellStyle name="Normal 3 2 5 3 5 3 2 3" xfId="30318"/>
    <cellStyle name="Normal 3 2 5 3 5 3 2 4" xfId="41311"/>
    <cellStyle name="Normal 3 2 5 3 5 3 3" xfId="12536"/>
    <cellStyle name="Normal 3 2 5 3 5 3 3 2" xfId="22764"/>
    <cellStyle name="Normal 3 2 5 3 5 3 3 2 2" xfId="54301"/>
    <cellStyle name="Normal 3 2 5 3 5 3 3 3" xfId="33646"/>
    <cellStyle name="Normal 3 2 5 3 5 3 3 4" xfId="44083"/>
    <cellStyle name="Normal 3 2 5 3 5 3 4" xfId="15540"/>
    <cellStyle name="Normal 3 2 5 3 5 3 4 2" xfId="47079"/>
    <cellStyle name="Normal 3 2 5 3 5 3 5" xfId="26986"/>
    <cellStyle name="Normal 3 2 5 3 5 3 6" xfId="36875"/>
    <cellStyle name="Normal 3 2 5 3 5 4" xfId="5975"/>
    <cellStyle name="Normal 3 2 5 3 5 4 2" xfId="10683"/>
    <cellStyle name="Normal 3 2 5 3 5 4 2 2" xfId="20916"/>
    <cellStyle name="Normal 3 2 5 3 5 4 2 2 2" xfId="52453"/>
    <cellStyle name="Normal 3 2 5 3 5 4 2 3" xfId="42235"/>
    <cellStyle name="Normal 3 2 5 3 5 4 3" xfId="13460"/>
    <cellStyle name="Normal 3 2 5 3 5 4 3 2" xfId="23688"/>
    <cellStyle name="Normal 3 2 5 3 5 4 3 2 2" xfId="55225"/>
    <cellStyle name="Normal 3 2 5 3 5 4 3 3" xfId="45007"/>
    <cellStyle name="Normal 3 2 5 3 5 4 4" xfId="16464"/>
    <cellStyle name="Normal 3 2 5 3 5 4 4 2" xfId="48003"/>
    <cellStyle name="Normal 3 2 5 3 5 4 5" xfId="28654"/>
    <cellStyle name="Normal 3 2 5 3 5 4 6" xfId="37799"/>
    <cellStyle name="Normal 3 2 5 3 5 5" xfId="7241"/>
    <cellStyle name="Normal 3 2 5 3 5 5 2" xfId="17495"/>
    <cellStyle name="Normal 3 2 5 3 5 5 2 2" xfId="49032"/>
    <cellStyle name="Normal 3 2 5 3 5 5 3" xfId="31982"/>
    <cellStyle name="Normal 3 2 5 3 5 5 4" xfId="38814"/>
    <cellStyle name="Normal 3 2 5 3 5 6" xfId="8834"/>
    <cellStyle name="Normal 3 2 5 3 5 6 2" xfId="19068"/>
    <cellStyle name="Normal 3 2 5 3 5 6 2 2" xfId="50605"/>
    <cellStyle name="Normal 3 2 5 3 5 6 3" xfId="40387"/>
    <cellStyle name="Normal 3 2 5 3 5 7" xfId="11612"/>
    <cellStyle name="Normal 3 2 5 3 5 7 2" xfId="21840"/>
    <cellStyle name="Normal 3 2 5 3 5 7 2 2" xfId="53377"/>
    <cellStyle name="Normal 3 2 5 3 5 7 3" xfId="43159"/>
    <cellStyle name="Normal 3 2 5 3 5 8" xfId="14570"/>
    <cellStyle name="Normal 3 2 5 3 5 8 2" xfId="46109"/>
    <cellStyle name="Normal 3 2 5 3 5 9" xfId="25322"/>
    <cellStyle name="Normal 3 2 5 3 6" xfId="4287"/>
    <cellStyle name="Normal 3 2 5 3 6 2" xfId="5298"/>
    <cellStyle name="Normal 3 2 5 3 6 2 2" xfId="10010"/>
    <cellStyle name="Normal 3 2 5 3 6 2 2 2" xfId="20243"/>
    <cellStyle name="Normal 3 2 5 3 6 2 2 2 2" xfId="51780"/>
    <cellStyle name="Normal 3 2 5 3 6 2 2 3" xfId="30734"/>
    <cellStyle name="Normal 3 2 5 3 6 2 2 4" xfId="41562"/>
    <cellStyle name="Normal 3 2 5 3 6 2 3" xfId="12787"/>
    <cellStyle name="Normal 3 2 5 3 6 2 3 2" xfId="23015"/>
    <cellStyle name="Normal 3 2 5 3 6 2 3 2 2" xfId="54552"/>
    <cellStyle name="Normal 3 2 5 3 6 2 3 3" xfId="34062"/>
    <cellStyle name="Normal 3 2 5 3 6 2 3 4" xfId="44334"/>
    <cellStyle name="Normal 3 2 5 3 6 2 4" xfId="15791"/>
    <cellStyle name="Normal 3 2 5 3 6 2 4 2" xfId="47330"/>
    <cellStyle name="Normal 3 2 5 3 6 2 5" xfId="27402"/>
    <cellStyle name="Normal 3 2 5 3 6 2 6" xfId="37126"/>
    <cellStyle name="Normal 3 2 5 3 6 3" xfId="6226"/>
    <cellStyle name="Normal 3 2 5 3 6 3 2" xfId="10934"/>
    <cellStyle name="Normal 3 2 5 3 6 3 2 2" xfId="21167"/>
    <cellStyle name="Normal 3 2 5 3 6 3 2 2 2" xfId="52704"/>
    <cellStyle name="Normal 3 2 5 3 6 3 2 3" xfId="42486"/>
    <cellStyle name="Normal 3 2 5 3 6 3 3" xfId="13711"/>
    <cellStyle name="Normal 3 2 5 3 6 3 3 2" xfId="23939"/>
    <cellStyle name="Normal 3 2 5 3 6 3 3 2 2" xfId="55476"/>
    <cellStyle name="Normal 3 2 5 3 6 3 3 3" xfId="45258"/>
    <cellStyle name="Normal 3 2 5 3 6 3 4" xfId="16715"/>
    <cellStyle name="Normal 3 2 5 3 6 3 4 2" xfId="48254"/>
    <cellStyle name="Normal 3 2 5 3 6 3 5" xfId="29070"/>
    <cellStyle name="Normal 3 2 5 3 6 3 6" xfId="38050"/>
    <cellStyle name="Normal 3 2 5 3 6 4" xfId="7671"/>
    <cellStyle name="Normal 3 2 5 3 6 4 2" xfId="17911"/>
    <cellStyle name="Normal 3 2 5 3 6 4 2 2" xfId="49448"/>
    <cellStyle name="Normal 3 2 5 3 6 4 3" xfId="32398"/>
    <cellStyle name="Normal 3 2 5 3 6 4 4" xfId="39230"/>
    <cellStyle name="Normal 3 2 5 3 6 5" xfId="9086"/>
    <cellStyle name="Normal 3 2 5 3 6 5 2" xfId="19319"/>
    <cellStyle name="Normal 3 2 5 3 6 5 2 2" xfId="50856"/>
    <cellStyle name="Normal 3 2 5 3 6 5 3" xfId="40638"/>
    <cellStyle name="Normal 3 2 5 3 6 6" xfId="11863"/>
    <cellStyle name="Normal 3 2 5 3 6 6 2" xfId="22091"/>
    <cellStyle name="Normal 3 2 5 3 6 6 2 2" xfId="53628"/>
    <cellStyle name="Normal 3 2 5 3 6 6 3" xfId="43410"/>
    <cellStyle name="Normal 3 2 5 3 6 7" xfId="14859"/>
    <cellStyle name="Normal 3 2 5 3 6 7 2" xfId="46398"/>
    <cellStyle name="Normal 3 2 5 3 6 8" xfId="25738"/>
    <cellStyle name="Normal 3 2 5 3 6 9" xfId="36202"/>
    <cellStyle name="Normal 3 2 5 3 7" xfId="4834"/>
    <cellStyle name="Normal 3 2 5 3 7 2" xfId="9548"/>
    <cellStyle name="Normal 3 2 5 3 7 2 2" xfId="19781"/>
    <cellStyle name="Normal 3 2 5 3 7 2 2 2" xfId="51318"/>
    <cellStyle name="Normal 3 2 5 3 7 2 3" xfId="29902"/>
    <cellStyle name="Normal 3 2 5 3 7 2 4" xfId="41100"/>
    <cellStyle name="Normal 3 2 5 3 7 3" xfId="12325"/>
    <cellStyle name="Normal 3 2 5 3 7 3 2" xfId="22553"/>
    <cellStyle name="Normal 3 2 5 3 7 3 2 2" xfId="54090"/>
    <cellStyle name="Normal 3 2 5 3 7 3 3" xfId="33230"/>
    <cellStyle name="Normal 3 2 5 3 7 3 4" xfId="43872"/>
    <cellStyle name="Normal 3 2 5 3 7 4" xfId="15328"/>
    <cellStyle name="Normal 3 2 5 3 7 4 2" xfId="46867"/>
    <cellStyle name="Normal 3 2 5 3 7 5" xfId="26570"/>
    <cellStyle name="Normal 3 2 5 3 7 6" xfId="36664"/>
    <cellStyle name="Normal 3 2 5 3 8" xfId="5762"/>
    <cellStyle name="Normal 3 2 5 3 8 2" xfId="10472"/>
    <cellStyle name="Normal 3 2 5 3 8 2 2" xfId="20705"/>
    <cellStyle name="Normal 3 2 5 3 8 2 2 2" xfId="52242"/>
    <cellStyle name="Normal 3 2 5 3 8 2 3" xfId="42024"/>
    <cellStyle name="Normal 3 2 5 3 8 3" xfId="13249"/>
    <cellStyle name="Normal 3 2 5 3 8 3 2" xfId="23477"/>
    <cellStyle name="Normal 3 2 5 3 8 3 2 2" xfId="55014"/>
    <cellStyle name="Normal 3 2 5 3 8 3 3" xfId="44796"/>
    <cellStyle name="Normal 3 2 5 3 8 4" xfId="16253"/>
    <cellStyle name="Normal 3 2 5 3 8 4 2" xfId="47792"/>
    <cellStyle name="Normal 3 2 5 3 8 5" xfId="28236"/>
    <cellStyle name="Normal 3 2 5 3 8 6" xfId="37588"/>
    <cellStyle name="Normal 3 2 5 3 9" xfId="6609"/>
    <cellStyle name="Normal 3 2 5 3 9 2" xfId="17068"/>
    <cellStyle name="Normal 3 2 5 3 9 2 2" xfId="48606"/>
    <cellStyle name="Normal 3 2 5 3 9 3" xfId="31566"/>
    <cellStyle name="Normal 3 2 5 3 9 4" xfId="38398"/>
    <cellStyle name="Normal 3 2 5 4" xfId="1663"/>
    <cellStyle name="Normal 3 2 5 4 10" xfId="14282"/>
    <cellStyle name="Normal 3 2 5 4 10 2" xfId="45825"/>
    <cellStyle name="Normal 3 2 5 4 11" xfId="24909"/>
    <cellStyle name="Normal 3 2 5 4 12" xfId="35748"/>
    <cellStyle name="Normal 3 2 5 4 2" xfId="1664"/>
    <cellStyle name="Normal 3 2 5 4 2 10" xfId="24910"/>
    <cellStyle name="Normal 3 2 5 4 2 11" xfId="35749"/>
    <cellStyle name="Normal 3 2 5 4 2 2" xfId="1665"/>
    <cellStyle name="Normal 3 2 5 4 2 2 10" xfId="35750"/>
    <cellStyle name="Normal 3 2 5 4 2 2 2" xfId="4297"/>
    <cellStyle name="Normal 3 2 5 4 2 2 2 2" xfId="5308"/>
    <cellStyle name="Normal 3 2 5 4 2 2 2 2 2" xfId="8302"/>
    <cellStyle name="Normal 3 2 5 4 2 2 2 2 2 2" xfId="18540"/>
    <cellStyle name="Normal 3 2 5 4 2 2 2 2 2 2 2" xfId="31363"/>
    <cellStyle name="Normal 3 2 5 4 2 2 2 2 2 2 3" xfId="50077"/>
    <cellStyle name="Normal 3 2 5 4 2 2 2 2 2 3" xfId="13976"/>
    <cellStyle name="Normal 3 2 5 4 2 2 2 2 2 3 2" xfId="34691"/>
    <cellStyle name="Normal 3 2 5 4 2 2 2 2 2 3 3" xfId="45522"/>
    <cellStyle name="Normal 3 2 5 4 2 2 2 2 2 4" xfId="28031"/>
    <cellStyle name="Normal 3 2 5 4 2 2 2 2 2 5" xfId="39859"/>
    <cellStyle name="Normal 3 2 5 4 2 2 2 2 3" xfId="10020"/>
    <cellStyle name="Normal 3 2 5 4 2 2 2 2 3 2" xfId="20253"/>
    <cellStyle name="Normal 3 2 5 4 2 2 2 2 3 2 2" xfId="51790"/>
    <cellStyle name="Normal 3 2 5 4 2 2 2 2 3 3" xfId="29699"/>
    <cellStyle name="Normal 3 2 5 4 2 2 2 2 3 4" xfId="41572"/>
    <cellStyle name="Normal 3 2 5 4 2 2 2 2 4" xfId="12797"/>
    <cellStyle name="Normal 3 2 5 4 2 2 2 2 4 2" xfId="23025"/>
    <cellStyle name="Normal 3 2 5 4 2 2 2 2 4 2 2" xfId="54562"/>
    <cellStyle name="Normal 3 2 5 4 2 2 2 2 4 3" xfId="33027"/>
    <cellStyle name="Normal 3 2 5 4 2 2 2 2 4 4" xfId="44344"/>
    <cellStyle name="Normal 3 2 5 4 2 2 2 2 5" xfId="15801"/>
    <cellStyle name="Normal 3 2 5 4 2 2 2 2 5 2" xfId="47340"/>
    <cellStyle name="Normal 3 2 5 4 2 2 2 2 6" xfId="26367"/>
    <cellStyle name="Normal 3 2 5 4 2 2 2 2 7" xfId="37136"/>
    <cellStyle name="Normal 3 2 5 4 2 2 2 3" xfId="6236"/>
    <cellStyle name="Normal 3 2 5 4 2 2 2 3 2" xfId="10944"/>
    <cellStyle name="Normal 3 2 5 4 2 2 2 3 2 2" xfId="21177"/>
    <cellStyle name="Normal 3 2 5 4 2 2 2 3 2 2 2" xfId="52714"/>
    <cellStyle name="Normal 3 2 5 4 2 2 2 3 2 3" xfId="30531"/>
    <cellStyle name="Normal 3 2 5 4 2 2 2 3 2 4" xfId="42496"/>
    <cellStyle name="Normal 3 2 5 4 2 2 2 3 3" xfId="13721"/>
    <cellStyle name="Normal 3 2 5 4 2 2 2 3 3 2" xfId="23949"/>
    <cellStyle name="Normal 3 2 5 4 2 2 2 3 3 2 2" xfId="55486"/>
    <cellStyle name="Normal 3 2 5 4 2 2 2 3 3 3" xfId="33859"/>
    <cellStyle name="Normal 3 2 5 4 2 2 2 3 3 4" xfId="45268"/>
    <cellStyle name="Normal 3 2 5 4 2 2 2 3 4" xfId="16725"/>
    <cellStyle name="Normal 3 2 5 4 2 2 2 3 4 2" xfId="48264"/>
    <cellStyle name="Normal 3 2 5 4 2 2 2 3 5" xfId="27199"/>
    <cellStyle name="Normal 3 2 5 4 2 2 2 3 6" xfId="38060"/>
    <cellStyle name="Normal 3 2 5 4 2 2 2 4" xfId="7463"/>
    <cellStyle name="Normal 3 2 5 4 2 2 2 4 2" xfId="17708"/>
    <cellStyle name="Normal 3 2 5 4 2 2 2 4 2 2" xfId="49245"/>
    <cellStyle name="Normal 3 2 5 4 2 2 2 4 3" xfId="28867"/>
    <cellStyle name="Normal 3 2 5 4 2 2 2 4 4" xfId="39027"/>
    <cellStyle name="Normal 3 2 5 4 2 2 2 5" xfId="9096"/>
    <cellStyle name="Normal 3 2 5 4 2 2 2 5 2" xfId="19329"/>
    <cellStyle name="Normal 3 2 5 4 2 2 2 5 2 2" xfId="50866"/>
    <cellStyle name="Normal 3 2 5 4 2 2 2 5 3" xfId="32195"/>
    <cellStyle name="Normal 3 2 5 4 2 2 2 5 4" xfId="40648"/>
    <cellStyle name="Normal 3 2 5 4 2 2 2 6" xfId="11873"/>
    <cellStyle name="Normal 3 2 5 4 2 2 2 6 2" xfId="22101"/>
    <cellStyle name="Normal 3 2 5 4 2 2 2 6 2 2" xfId="53638"/>
    <cellStyle name="Normal 3 2 5 4 2 2 2 6 3" xfId="43420"/>
    <cellStyle name="Normal 3 2 5 4 2 2 2 7" xfId="14869"/>
    <cellStyle name="Normal 3 2 5 4 2 2 2 7 2" xfId="46408"/>
    <cellStyle name="Normal 3 2 5 4 2 2 2 8" xfId="25535"/>
    <cellStyle name="Normal 3 2 5 4 2 2 2 9" xfId="36212"/>
    <cellStyle name="Normal 3 2 5 4 2 2 3" xfId="4844"/>
    <cellStyle name="Normal 3 2 5 4 2 2 3 2" xfId="7886"/>
    <cellStyle name="Normal 3 2 5 4 2 2 3 2 2" xfId="18124"/>
    <cellStyle name="Normal 3 2 5 4 2 2 3 2 2 2" xfId="30947"/>
    <cellStyle name="Normal 3 2 5 4 2 2 3 2 2 3" xfId="49661"/>
    <cellStyle name="Normal 3 2 5 4 2 2 3 2 3" xfId="14616"/>
    <cellStyle name="Normal 3 2 5 4 2 2 3 2 3 2" xfId="34275"/>
    <cellStyle name="Normal 3 2 5 4 2 2 3 2 3 3" xfId="46155"/>
    <cellStyle name="Normal 3 2 5 4 2 2 3 2 4" xfId="27615"/>
    <cellStyle name="Normal 3 2 5 4 2 2 3 2 5" xfId="39443"/>
    <cellStyle name="Normal 3 2 5 4 2 2 3 3" xfId="9558"/>
    <cellStyle name="Normal 3 2 5 4 2 2 3 3 2" xfId="19791"/>
    <cellStyle name="Normal 3 2 5 4 2 2 3 3 2 2" xfId="51328"/>
    <cellStyle name="Normal 3 2 5 4 2 2 3 3 3" xfId="29283"/>
    <cellStyle name="Normal 3 2 5 4 2 2 3 3 4" xfId="41110"/>
    <cellStyle name="Normal 3 2 5 4 2 2 3 4" xfId="12335"/>
    <cellStyle name="Normal 3 2 5 4 2 2 3 4 2" xfId="22563"/>
    <cellStyle name="Normal 3 2 5 4 2 2 3 4 2 2" xfId="54100"/>
    <cellStyle name="Normal 3 2 5 4 2 2 3 4 3" xfId="32611"/>
    <cellStyle name="Normal 3 2 5 4 2 2 3 4 4" xfId="43882"/>
    <cellStyle name="Normal 3 2 5 4 2 2 3 5" xfId="15338"/>
    <cellStyle name="Normal 3 2 5 4 2 2 3 5 2" xfId="46877"/>
    <cellStyle name="Normal 3 2 5 4 2 2 3 6" xfId="25951"/>
    <cellStyle name="Normal 3 2 5 4 2 2 3 7" xfId="36674"/>
    <cellStyle name="Normal 3 2 5 4 2 2 4" xfId="5772"/>
    <cellStyle name="Normal 3 2 5 4 2 2 4 2" xfId="10482"/>
    <cellStyle name="Normal 3 2 5 4 2 2 4 2 2" xfId="20715"/>
    <cellStyle name="Normal 3 2 5 4 2 2 4 2 2 2" xfId="52252"/>
    <cellStyle name="Normal 3 2 5 4 2 2 4 2 3" xfId="30115"/>
    <cellStyle name="Normal 3 2 5 4 2 2 4 2 4" xfId="42034"/>
    <cellStyle name="Normal 3 2 5 4 2 2 4 3" xfId="13259"/>
    <cellStyle name="Normal 3 2 5 4 2 2 4 3 2" xfId="23487"/>
    <cellStyle name="Normal 3 2 5 4 2 2 4 3 2 2" xfId="55024"/>
    <cellStyle name="Normal 3 2 5 4 2 2 4 3 3" xfId="33443"/>
    <cellStyle name="Normal 3 2 5 4 2 2 4 3 4" xfId="44806"/>
    <cellStyle name="Normal 3 2 5 4 2 2 4 4" xfId="16263"/>
    <cellStyle name="Normal 3 2 5 4 2 2 4 4 2" xfId="47802"/>
    <cellStyle name="Normal 3 2 5 4 2 2 4 5" xfId="26783"/>
    <cellStyle name="Normal 3 2 5 4 2 2 4 6" xfId="37598"/>
    <cellStyle name="Normal 3 2 5 4 2 2 5" xfId="6942"/>
    <cellStyle name="Normal 3 2 5 4 2 2 5 2" xfId="17287"/>
    <cellStyle name="Normal 3 2 5 4 2 2 5 2 2" xfId="48824"/>
    <cellStyle name="Normal 3 2 5 4 2 2 5 3" xfId="28450"/>
    <cellStyle name="Normal 3 2 5 4 2 2 5 4" xfId="38611"/>
    <cellStyle name="Normal 3 2 5 4 2 2 6" xfId="8631"/>
    <cellStyle name="Normal 3 2 5 4 2 2 6 2" xfId="18867"/>
    <cellStyle name="Normal 3 2 5 4 2 2 6 2 2" xfId="50404"/>
    <cellStyle name="Normal 3 2 5 4 2 2 6 3" xfId="31779"/>
    <cellStyle name="Normal 3 2 5 4 2 2 6 4" xfId="40186"/>
    <cellStyle name="Normal 3 2 5 4 2 2 7" xfId="11411"/>
    <cellStyle name="Normal 3 2 5 4 2 2 7 2" xfId="21639"/>
    <cellStyle name="Normal 3 2 5 4 2 2 7 2 2" xfId="53176"/>
    <cellStyle name="Normal 3 2 5 4 2 2 7 3" xfId="42958"/>
    <cellStyle name="Normal 3 2 5 4 2 2 8" xfId="14284"/>
    <cellStyle name="Normal 3 2 5 4 2 2 8 2" xfId="45827"/>
    <cellStyle name="Normal 3 2 5 4 2 2 9" xfId="25119"/>
    <cellStyle name="Normal 3 2 5 4 2 3" xfId="4296"/>
    <cellStyle name="Normal 3 2 5 4 2 3 2" xfId="5307"/>
    <cellStyle name="Normal 3 2 5 4 2 3 2 2" xfId="8094"/>
    <cellStyle name="Normal 3 2 5 4 2 3 2 2 2" xfId="18332"/>
    <cellStyle name="Normal 3 2 5 4 2 3 2 2 2 2" xfId="31155"/>
    <cellStyle name="Normal 3 2 5 4 2 3 2 2 2 3" xfId="49869"/>
    <cellStyle name="Normal 3 2 5 4 2 3 2 2 3" xfId="14460"/>
    <cellStyle name="Normal 3 2 5 4 2 3 2 2 3 2" xfId="34483"/>
    <cellStyle name="Normal 3 2 5 4 2 3 2 2 3 3" xfId="46003"/>
    <cellStyle name="Normal 3 2 5 4 2 3 2 2 4" xfId="27823"/>
    <cellStyle name="Normal 3 2 5 4 2 3 2 2 5" xfId="39651"/>
    <cellStyle name="Normal 3 2 5 4 2 3 2 3" xfId="10019"/>
    <cellStyle name="Normal 3 2 5 4 2 3 2 3 2" xfId="20252"/>
    <cellStyle name="Normal 3 2 5 4 2 3 2 3 2 2" xfId="51789"/>
    <cellStyle name="Normal 3 2 5 4 2 3 2 3 3" xfId="29491"/>
    <cellStyle name="Normal 3 2 5 4 2 3 2 3 4" xfId="41571"/>
    <cellStyle name="Normal 3 2 5 4 2 3 2 4" xfId="12796"/>
    <cellStyle name="Normal 3 2 5 4 2 3 2 4 2" xfId="23024"/>
    <cellStyle name="Normal 3 2 5 4 2 3 2 4 2 2" xfId="54561"/>
    <cellStyle name="Normal 3 2 5 4 2 3 2 4 3" xfId="32819"/>
    <cellStyle name="Normal 3 2 5 4 2 3 2 4 4" xfId="44343"/>
    <cellStyle name="Normal 3 2 5 4 2 3 2 5" xfId="15800"/>
    <cellStyle name="Normal 3 2 5 4 2 3 2 5 2" xfId="47339"/>
    <cellStyle name="Normal 3 2 5 4 2 3 2 6" xfId="26159"/>
    <cellStyle name="Normal 3 2 5 4 2 3 2 7" xfId="37135"/>
    <cellStyle name="Normal 3 2 5 4 2 3 3" xfId="6235"/>
    <cellStyle name="Normal 3 2 5 4 2 3 3 2" xfId="10943"/>
    <cellStyle name="Normal 3 2 5 4 2 3 3 2 2" xfId="21176"/>
    <cellStyle name="Normal 3 2 5 4 2 3 3 2 2 2" xfId="52713"/>
    <cellStyle name="Normal 3 2 5 4 2 3 3 2 3" xfId="30323"/>
    <cellStyle name="Normal 3 2 5 4 2 3 3 2 4" xfId="42495"/>
    <cellStyle name="Normal 3 2 5 4 2 3 3 3" xfId="13720"/>
    <cellStyle name="Normal 3 2 5 4 2 3 3 3 2" xfId="23948"/>
    <cellStyle name="Normal 3 2 5 4 2 3 3 3 2 2" xfId="55485"/>
    <cellStyle name="Normal 3 2 5 4 2 3 3 3 3" xfId="33651"/>
    <cellStyle name="Normal 3 2 5 4 2 3 3 3 4" xfId="45267"/>
    <cellStyle name="Normal 3 2 5 4 2 3 3 4" xfId="16724"/>
    <cellStyle name="Normal 3 2 5 4 2 3 3 4 2" xfId="48263"/>
    <cellStyle name="Normal 3 2 5 4 2 3 3 5" xfId="26991"/>
    <cellStyle name="Normal 3 2 5 4 2 3 3 6" xfId="38059"/>
    <cellStyle name="Normal 3 2 5 4 2 3 4" xfId="7246"/>
    <cellStyle name="Normal 3 2 5 4 2 3 4 2" xfId="17500"/>
    <cellStyle name="Normal 3 2 5 4 2 3 4 2 2" xfId="49037"/>
    <cellStyle name="Normal 3 2 5 4 2 3 4 3" xfId="28659"/>
    <cellStyle name="Normal 3 2 5 4 2 3 4 4" xfId="38819"/>
    <cellStyle name="Normal 3 2 5 4 2 3 5" xfId="9095"/>
    <cellStyle name="Normal 3 2 5 4 2 3 5 2" xfId="19328"/>
    <cellStyle name="Normal 3 2 5 4 2 3 5 2 2" xfId="50865"/>
    <cellStyle name="Normal 3 2 5 4 2 3 5 3" xfId="31987"/>
    <cellStyle name="Normal 3 2 5 4 2 3 5 4" xfId="40647"/>
    <cellStyle name="Normal 3 2 5 4 2 3 6" xfId="11872"/>
    <cellStyle name="Normal 3 2 5 4 2 3 6 2" xfId="22100"/>
    <cellStyle name="Normal 3 2 5 4 2 3 6 2 2" xfId="53637"/>
    <cellStyle name="Normal 3 2 5 4 2 3 6 3" xfId="43419"/>
    <cellStyle name="Normal 3 2 5 4 2 3 7" xfId="14868"/>
    <cellStyle name="Normal 3 2 5 4 2 3 7 2" xfId="46407"/>
    <cellStyle name="Normal 3 2 5 4 2 3 8" xfId="25327"/>
    <cellStyle name="Normal 3 2 5 4 2 3 9" xfId="36211"/>
    <cellStyle name="Normal 3 2 5 4 2 4" xfId="4843"/>
    <cellStyle name="Normal 3 2 5 4 2 4 2" xfId="7676"/>
    <cellStyle name="Normal 3 2 5 4 2 4 2 2" xfId="17916"/>
    <cellStyle name="Normal 3 2 5 4 2 4 2 2 2" xfId="30739"/>
    <cellStyle name="Normal 3 2 5 4 2 4 2 2 3" xfId="49453"/>
    <cellStyle name="Normal 3 2 5 4 2 4 2 3" xfId="13991"/>
    <cellStyle name="Normal 3 2 5 4 2 4 2 3 2" xfId="34067"/>
    <cellStyle name="Normal 3 2 5 4 2 4 2 3 3" xfId="45536"/>
    <cellStyle name="Normal 3 2 5 4 2 4 2 4" xfId="27407"/>
    <cellStyle name="Normal 3 2 5 4 2 4 2 5" xfId="39235"/>
    <cellStyle name="Normal 3 2 5 4 2 4 3" xfId="9557"/>
    <cellStyle name="Normal 3 2 5 4 2 4 3 2" xfId="19790"/>
    <cellStyle name="Normal 3 2 5 4 2 4 3 2 2" xfId="51327"/>
    <cellStyle name="Normal 3 2 5 4 2 4 3 3" xfId="29075"/>
    <cellStyle name="Normal 3 2 5 4 2 4 3 4" xfId="41109"/>
    <cellStyle name="Normal 3 2 5 4 2 4 4" xfId="12334"/>
    <cellStyle name="Normal 3 2 5 4 2 4 4 2" xfId="22562"/>
    <cellStyle name="Normal 3 2 5 4 2 4 4 2 2" xfId="54099"/>
    <cellStyle name="Normal 3 2 5 4 2 4 4 3" xfId="32403"/>
    <cellStyle name="Normal 3 2 5 4 2 4 4 4" xfId="43881"/>
    <cellStyle name="Normal 3 2 5 4 2 4 5" xfId="15337"/>
    <cellStyle name="Normal 3 2 5 4 2 4 5 2" xfId="46876"/>
    <cellStyle name="Normal 3 2 5 4 2 4 6" xfId="25743"/>
    <cellStyle name="Normal 3 2 5 4 2 4 7" xfId="36673"/>
    <cellStyle name="Normal 3 2 5 4 2 5" xfId="5771"/>
    <cellStyle name="Normal 3 2 5 4 2 5 2" xfId="10481"/>
    <cellStyle name="Normal 3 2 5 4 2 5 2 2" xfId="20714"/>
    <cellStyle name="Normal 3 2 5 4 2 5 2 2 2" xfId="52251"/>
    <cellStyle name="Normal 3 2 5 4 2 5 2 3" xfId="29907"/>
    <cellStyle name="Normal 3 2 5 4 2 5 2 4" xfId="42033"/>
    <cellStyle name="Normal 3 2 5 4 2 5 3" xfId="13258"/>
    <cellStyle name="Normal 3 2 5 4 2 5 3 2" xfId="23486"/>
    <cellStyle name="Normal 3 2 5 4 2 5 3 2 2" xfId="55023"/>
    <cellStyle name="Normal 3 2 5 4 2 5 3 3" xfId="33235"/>
    <cellStyle name="Normal 3 2 5 4 2 5 3 4" xfId="44805"/>
    <cellStyle name="Normal 3 2 5 4 2 5 4" xfId="16262"/>
    <cellStyle name="Normal 3 2 5 4 2 5 4 2" xfId="47801"/>
    <cellStyle name="Normal 3 2 5 4 2 5 5" xfId="26575"/>
    <cellStyle name="Normal 3 2 5 4 2 5 6" xfId="37597"/>
    <cellStyle name="Normal 3 2 5 4 2 6" xfId="6614"/>
    <cellStyle name="Normal 3 2 5 4 2 6 2" xfId="17073"/>
    <cellStyle name="Normal 3 2 5 4 2 6 2 2" xfId="48611"/>
    <cellStyle name="Normal 3 2 5 4 2 6 3" xfId="28241"/>
    <cellStyle name="Normal 3 2 5 4 2 6 4" xfId="38403"/>
    <cellStyle name="Normal 3 2 5 4 2 7" xfId="8630"/>
    <cellStyle name="Normal 3 2 5 4 2 7 2" xfId="18866"/>
    <cellStyle name="Normal 3 2 5 4 2 7 2 2" xfId="50403"/>
    <cellStyle name="Normal 3 2 5 4 2 7 3" xfId="31571"/>
    <cellStyle name="Normal 3 2 5 4 2 7 4" xfId="40185"/>
    <cellStyle name="Normal 3 2 5 4 2 8" xfId="11410"/>
    <cellStyle name="Normal 3 2 5 4 2 8 2" xfId="21638"/>
    <cellStyle name="Normal 3 2 5 4 2 8 2 2" xfId="53175"/>
    <cellStyle name="Normal 3 2 5 4 2 8 3" xfId="42957"/>
    <cellStyle name="Normal 3 2 5 4 2 9" xfId="14283"/>
    <cellStyle name="Normal 3 2 5 4 2 9 2" xfId="45826"/>
    <cellStyle name="Normal 3 2 5 4 3" xfId="1666"/>
    <cellStyle name="Normal 3 2 5 4 3 10" xfId="35751"/>
    <cellStyle name="Normal 3 2 5 4 3 2" xfId="4298"/>
    <cellStyle name="Normal 3 2 5 4 3 2 2" xfId="5309"/>
    <cellStyle name="Normal 3 2 5 4 3 2 2 2" xfId="8301"/>
    <cellStyle name="Normal 3 2 5 4 3 2 2 2 2" xfId="18539"/>
    <cellStyle name="Normal 3 2 5 4 3 2 2 2 2 2" xfId="31362"/>
    <cellStyle name="Normal 3 2 5 4 3 2 2 2 2 3" xfId="50076"/>
    <cellStyle name="Normal 3 2 5 4 3 2 2 2 3" xfId="24588"/>
    <cellStyle name="Normal 3 2 5 4 3 2 2 2 3 2" xfId="34690"/>
    <cellStyle name="Normal 3 2 5 4 3 2 2 2 3 3" xfId="56116"/>
    <cellStyle name="Normal 3 2 5 4 3 2 2 2 4" xfId="28030"/>
    <cellStyle name="Normal 3 2 5 4 3 2 2 2 5" xfId="39858"/>
    <cellStyle name="Normal 3 2 5 4 3 2 2 3" xfId="10021"/>
    <cellStyle name="Normal 3 2 5 4 3 2 2 3 2" xfId="20254"/>
    <cellStyle name="Normal 3 2 5 4 3 2 2 3 2 2" xfId="51791"/>
    <cellStyle name="Normal 3 2 5 4 3 2 2 3 3" xfId="29698"/>
    <cellStyle name="Normal 3 2 5 4 3 2 2 3 4" xfId="41573"/>
    <cellStyle name="Normal 3 2 5 4 3 2 2 4" xfId="12798"/>
    <cellStyle name="Normal 3 2 5 4 3 2 2 4 2" xfId="23026"/>
    <cellStyle name="Normal 3 2 5 4 3 2 2 4 2 2" xfId="54563"/>
    <cellStyle name="Normal 3 2 5 4 3 2 2 4 3" xfId="33026"/>
    <cellStyle name="Normal 3 2 5 4 3 2 2 4 4" xfId="44345"/>
    <cellStyle name="Normal 3 2 5 4 3 2 2 5" xfId="15802"/>
    <cellStyle name="Normal 3 2 5 4 3 2 2 5 2" xfId="47341"/>
    <cellStyle name="Normal 3 2 5 4 3 2 2 6" xfId="26366"/>
    <cellStyle name="Normal 3 2 5 4 3 2 2 7" xfId="37137"/>
    <cellStyle name="Normal 3 2 5 4 3 2 3" xfId="6237"/>
    <cellStyle name="Normal 3 2 5 4 3 2 3 2" xfId="10945"/>
    <cellStyle name="Normal 3 2 5 4 3 2 3 2 2" xfId="21178"/>
    <cellStyle name="Normal 3 2 5 4 3 2 3 2 2 2" xfId="52715"/>
    <cellStyle name="Normal 3 2 5 4 3 2 3 2 3" xfId="30530"/>
    <cellStyle name="Normal 3 2 5 4 3 2 3 2 4" xfId="42497"/>
    <cellStyle name="Normal 3 2 5 4 3 2 3 3" xfId="13722"/>
    <cellStyle name="Normal 3 2 5 4 3 2 3 3 2" xfId="23950"/>
    <cellStyle name="Normal 3 2 5 4 3 2 3 3 2 2" xfId="55487"/>
    <cellStyle name="Normal 3 2 5 4 3 2 3 3 3" xfId="33858"/>
    <cellStyle name="Normal 3 2 5 4 3 2 3 3 4" xfId="45269"/>
    <cellStyle name="Normal 3 2 5 4 3 2 3 4" xfId="16726"/>
    <cellStyle name="Normal 3 2 5 4 3 2 3 4 2" xfId="48265"/>
    <cellStyle name="Normal 3 2 5 4 3 2 3 5" xfId="27198"/>
    <cellStyle name="Normal 3 2 5 4 3 2 3 6" xfId="38061"/>
    <cellStyle name="Normal 3 2 5 4 3 2 4" xfId="7462"/>
    <cellStyle name="Normal 3 2 5 4 3 2 4 2" xfId="17707"/>
    <cellStyle name="Normal 3 2 5 4 3 2 4 2 2" xfId="49244"/>
    <cellStyle name="Normal 3 2 5 4 3 2 4 3" xfId="28866"/>
    <cellStyle name="Normal 3 2 5 4 3 2 4 4" xfId="39026"/>
    <cellStyle name="Normal 3 2 5 4 3 2 5" xfId="9097"/>
    <cellStyle name="Normal 3 2 5 4 3 2 5 2" xfId="19330"/>
    <cellStyle name="Normal 3 2 5 4 3 2 5 2 2" xfId="50867"/>
    <cellStyle name="Normal 3 2 5 4 3 2 5 3" xfId="32194"/>
    <cellStyle name="Normal 3 2 5 4 3 2 5 4" xfId="40649"/>
    <cellStyle name="Normal 3 2 5 4 3 2 6" xfId="11874"/>
    <cellStyle name="Normal 3 2 5 4 3 2 6 2" xfId="22102"/>
    <cellStyle name="Normal 3 2 5 4 3 2 6 2 2" xfId="53639"/>
    <cellStyle name="Normal 3 2 5 4 3 2 6 3" xfId="43421"/>
    <cellStyle name="Normal 3 2 5 4 3 2 7" xfId="14870"/>
    <cellStyle name="Normal 3 2 5 4 3 2 7 2" xfId="46409"/>
    <cellStyle name="Normal 3 2 5 4 3 2 8" xfId="25534"/>
    <cellStyle name="Normal 3 2 5 4 3 2 9" xfId="36213"/>
    <cellStyle name="Normal 3 2 5 4 3 3" xfId="4845"/>
    <cellStyle name="Normal 3 2 5 4 3 3 2" xfId="7885"/>
    <cellStyle name="Normal 3 2 5 4 3 3 2 2" xfId="18123"/>
    <cellStyle name="Normal 3 2 5 4 3 3 2 2 2" xfId="30946"/>
    <cellStyle name="Normal 3 2 5 4 3 3 2 2 3" xfId="49660"/>
    <cellStyle name="Normal 3 2 5 4 3 3 2 3" xfId="24719"/>
    <cellStyle name="Normal 3 2 5 4 3 3 2 3 2" xfId="34274"/>
    <cellStyle name="Normal 3 2 5 4 3 3 2 3 3" xfId="56246"/>
    <cellStyle name="Normal 3 2 5 4 3 3 2 4" xfId="27614"/>
    <cellStyle name="Normal 3 2 5 4 3 3 2 5" xfId="39442"/>
    <cellStyle name="Normal 3 2 5 4 3 3 3" xfId="9559"/>
    <cellStyle name="Normal 3 2 5 4 3 3 3 2" xfId="19792"/>
    <cellStyle name="Normal 3 2 5 4 3 3 3 2 2" xfId="51329"/>
    <cellStyle name="Normal 3 2 5 4 3 3 3 3" xfId="29282"/>
    <cellStyle name="Normal 3 2 5 4 3 3 3 4" xfId="41111"/>
    <cellStyle name="Normal 3 2 5 4 3 3 4" xfId="12336"/>
    <cellStyle name="Normal 3 2 5 4 3 3 4 2" xfId="22564"/>
    <cellStyle name="Normal 3 2 5 4 3 3 4 2 2" xfId="54101"/>
    <cellStyle name="Normal 3 2 5 4 3 3 4 3" xfId="32610"/>
    <cellStyle name="Normal 3 2 5 4 3 3 4 4" xfId="43883"/>
    <cellStyle name="Normal 3 2 5 4 3 3 5" xfId="15339"/>
    <cellStyle name="Normal 3 2 5 4 3 3 5 2" xfId="46878"/>
    <cellStyle name="Normal 3 2 5 4 3 3 6" xfId="25950"/>
    <cellStyle name="Normal 3 2 5 4 3 3 7" xfId="36675"/>
    <cellStyle name="Normal 3 2 5 4 3 4" xfId="5773"/>
    <cellStyle name="Normal 3 2 5 4 3 4 2" xfId="10483"/>
    <cellStyle name="Normal 3 2 5 4 3 4 2 2" xfId="20716"/>
    <cellStyle name="Normal 3 2 5 4 3 4 2 2 2" xfId="52253"/>
    <cellStyle name="Normal 3 2 5 4 3 4 2 3" xfId="30114"/>
    <cellStyle name="Normal 3 2 5 4 3 4 2 4" xfId="42035"/>
    <cellStyle name="Normal 3 2 5 4 3 4 3" xfId="13260"/>
    <cellStyle name="Normal 3 2 5 4 3 4 3 2" xfId="23488"/>
    <cellStyle name="Normal 3 2 5 4 3 4 3 2 2" xfId="55025"/>
    <cellStyle name="Normal 3 2 5 4 3 4 3 3" xfId="33442"/>
    <cellStyle name="Normal 3 2 5 4 3 4 3 4" xfId="44807"/>
    <cellStyle name="Normal 3 2 5 4 3 4 4" xfId="16264"/>
    <cellStyle name="Normal 3 2 5 4 3 4 4 2" xfId="47803"/>
    <cellStyle name="Normal 3 2 5 4 3 4 5" xfId="26782"/>
    <cellStyle name="Normal 3 2 5 4 3 4 6" xfId="37599"/>
    <cellStyle name="Normal 3 2 5 4 3 5" xfId="6941"/>
    <cellStyle name="Normal 3 2 5 4 3 5 2" xfId="17286"/>
    <cellStyle name="Normal 3 2 5 4 3 5 2 2" xfId="48823"/>
    <cellStyle name="Normal 3 2 5 4 3 5 3" xfId="28449"/>
    <cellStyle name="Normal 3 2 5 4 3 5 4" xfId="38610"/>
    <cellStyle name="Normal 3 2 5 4 3 6" xfId="8632"/>
    <cellStyle name="Normal 3 2 5 4 3 6 2" xfId="18868"/>
    <cellStyle name="Normal 3 2 5 4 3 6 2 2" xfId="50405"/>
    <cellStyle name="Normal 3 2 5 4 3 6 3" xfId="31778"/>
    <cellStyle name="Normal 3 2 5 4 3 6 4" xfId="40187"/>
    <cellStyle name="Normal 3 2 5 4 3 7" xfId="11412"/>
    <cellStyle name="Normal 3 2 5 4 3 7 2" xfId="21640"/>
    <cellStyle name="Normal 3 2 5 4 3 7 2 2" xfId="53177"/>
    <cellStyle name="Normal 3 2 5 4 3 7 3" xfId="42959"/>
    <cellStyle name="Normal 3 2 5 4 3 8" xfId="14285"/>
    <cellStyle name="Normal 3 2 5 4 3 8 2" xfId="45828"/>
    <cellStyle name="Normal 3 2 5 4 3 9" xfId="25118"/>
    <cellStyle name="Normal 3 2 5 4 4" xfId="4295"/>
    <cellStyle name="Normal 3 2 5 4 4 2" xfId="5306"/>
    <cellStyle name="Normal 3 2 5 4 4 2 2" xfId="8093"/>
    <cellStyle name="Normal 3 2 5 4 4 2 2 2" xfId="18331"/>
    <cellStyle name="Normal 3 2 5 4 4 2 2 2 2" xfId="31154"/>
    <cellStyle name="Normal 3 2 5 4 4 2 2 2 3" xfId="49868"/>
    <cellStyle name="Normal 3 2 5 4 4 2 2 3" xfId="24543"/>
    <cellStyle name="Normal 3 2 5 4 4 2 2 3 2" xfId="34482"/>
    <cellStyle name="Normal 3 2 5 4 4 2 2 3 3" xfId="56073"/>
    <cellStyle name="Normal 3 2 5 4 4 2 2 4" xfId="27822"/>
    <cellStyle name="Normal 3 2 5 4 4 2 2 5" xfId="39650"/>
    <cellStyle name="Normal 3 2 5 4 4 2 3" xfId="10018"/>
    <cellStyle name="Normal 3 2 5 4 4 2 3 2" xfId="20251"/>
    <cellStyle name="Normal 3 2 5 4 4 2 3 2 2" xfId="51788"/>
    <cellStyle name="Normal 3 2 5 4 4 2 3 3" xfId="29490"/>
    <cellStyle name="Normal 3 2 5 4 4 2 3 4" xfId="41570"/>
    <cellStyle name="Normal 3 2 5 4 4 2 4" xfId="12795"/>
    <cellStyle name="Normal 3 2 5 4 4 2 4 2" xfId="23023"/>
    <cellStyle name="Normal 3 2 5 4 4 2 4 2 2" xfId="54560"/>
    <cellStyle name="Normal 3 2 5 4 4 2 4 3" xfId="32818"/>
    <cellStyle name="Normal 3 2 5 4 4 2 4 4" xfId="44342"/>
    <cellStyle name="Normal 3 2 5 4 4 2 5" xfId="15799"/>
    <cellStyle name="Normal 3 2 5 4 4 2 5 2" xfId="47338"/>
    <cellStyle name="Normal 3 2 5 4 4 2 6" xfId="26158"/>
    <cellStyle name="Normal 3 2 5 4 4 2 7" xfId="37134"/>
    <cellStyle name="Normal 3 2 5 4 4 3" xfId="6234"/>
    <cellStyle name="Normal 3 2 5 4 4 3 2" xfId="10942"/>
    <cellStyle name="Normal 3 2 5 4 4 3 2 2" xfId="21175"/>
    <cellStyle name="Normal 3 2 5 4 4 3 2 2 2" xfId="52712"/>
    <cellStyle name="Normal 3 2 5 4 4 3 2 3" xfId="30322"/>
    <cellStyle name="Normal 3 2 5 4 4 3 2 4" xfId="42494"/>
    <cellStyle name="Normal 3 2 5 4 4 3 3" xfId="13719"/>
    <cellStyle name="Normal 3 2 5 4 4 3 3 2" xfId="23947"/>
    <cellStyle name="Normal 3 2 5 4 4 3 3 2 2" xfId="55484"/>
    <cellStyle name="Normal 3 2 5 4 4 3 3 3" xfId="33650"/>
    <cellStyle name="Normal 3 2 5 4 4 3 3 4" xfId="45266"/>
    <cellStyle name="Normal 3 2 5 4 4 3 4" xfId="16723"/>
    <cellStyle name="Normal 3 2 5 4 4 3 4 2" xfId="48262"/>
    <cellStyle name="Normal 3 2 5 4 4 3 5" xfId="26990"/>
    <cellStyle name="Normal 3 2 5 4 4 3 6" xfId="38058"/>
    <cellStyle name="Normal 3 2 5 4 4 4" xfId="7245"/>
    <cellStyle name="Normal 3 2 5 4 4 4 2" xfId="17499"/>
    <cellStyle name="Normal 3 2 5 4 4 4 2 2" xfId="49036"/>
    <cellStyle name="Normal 3 2 5 4 4 4 3" xfId="28658"/>
    <cellStyle name="Normal 3 2 5 4 4 4 4" xfId="38818"/>
    <cellStyle name="Normal 3 2 5 4 4 5" xfId="9094"/>
    <cellStyle name="Normal 3 2 5 4 4 5 2" xfId="19327"/>
    <cellStyle name="Normal 3 2 5 4 4 5 2 2" xfId="50864"/>
    <cellStyle name="Normal 3 2 5 4 4 5 3" xfId="31986"/>
    <cellStyle name="Normal 3 2 5 4 4 5 4" xfId="40646"/>
    <cellStyle name="Normal 3 2 5 4 4 6" xfId="11871"/>
    <cellStyle name="Normal 3 2 5 4 4 6 2" xfId="22099"/>
    <cellStyle name="Normal 3 2 5 4 4 6 2 2" xfId="53636"/>
    <cellStyle name="Normal 3 2 5 4 4 6 3" xfId="43418"/>
    <cellStyle name="Normal 3 2 5 4 4 7" xfId="14867"/>
    <cellStyle name="Normal 3 2 5 4 4 7 2" xfId="46406"/>
    <cellStyle name="Normal 3 2 5 4 4 8" xfId="25326"/>
    <cellStyle name="Normal 3 2 5 4 4 9" xfId="36210"/>
    <cellStyle name="Normal 3 2 5 4 5" xfId="4842"/>
    <cellStyle name="Normal 3 2 5 4 5 2" xfId="7675"/>
    <cellStyle name="Normal 3 2 5 4 5 2 2" xfId="17915"/>
    <cellStyle name="Normal 3 2 5 4 5 2 2 2" xfId="30738"/>
    <cellStyle name="Normal 3 2 5 4 5 2 2 3" xfId="49452"/>
    <cellStyle name="Normal 3 2 5 4 5 2 3" xfId="24235"/>
    <cellStyle name="Normal 3 2 5 4 5 2 3 2" xfId="34066"/>
    <cellStyle name="Normal 3 2 5 4 5 2 3 3" xfId="55771"/>
    <cellStyle name="Normal 3 2 5 4 5 2 4" xfId="27406"/>
    <cellStyle name="Normal 3 2 5 4 5 2 5" xfId="39234"/>
    <cellStyle name="Normal 3 2 5 4 5 3" xfId="9556"/>
    <cellStyle name="Normal 3 2 5 4 5 3 2" xfId="19789"/>
    <cellStyle name="Normal 3 2 5 4 5 3 2 2" xfId="51326"/>
    <cellStyle name="Normal 3 2 5 4 5 3 3" xfId="29074"/>
    <cellStyle name="Normal 3 2 5 4 5 3 4" xfId="41108"/>
    <cellStyle name="Normal 3 2 5 4 5 4" xfId="12333"/>
    <cellStyle name="Normal 3 2 5 4 5 4 2" xfId="22561"/>
    <cellStyle name="Normal 3 2 5 4 5 4 2 2" xfId="54098"/>
    <cellStyle name="Normal 3 2 5 4 5 4 3" xfId="32402"/>
    <cellStyle name="Normal 3 2 5 4 5 4 4" xfId="43880"/>
    <cellStyle name="Normal 3 2 5 4 5 5" xfId="15336"/>
    <cellStyle name="Normal 3 2 5 4 5 5 2" xfId="46875"/>
    <cellStyle name="Normal 3 2 5 4 5 6" xfId="25742"/>
    <cellStyle name="Normal 3 2 5 4 5 7" xfId="36672"/>
    <cellStyle name="Normal 3 2 5 4 6" xfId="5770"/>
    <cellStyle name="Normal 3 2 5 4 6 2" xfId="10480"/>
    <cellStyle name="Normal 3 2 5 4 6 2 2" xfId="20713"/>
    <cellStyle name="Normal 3 2 5 4 6 2 2 2" xfId="52250"/>
    <cellStyle name="Normal 3 2 5 4 6 2 3" xfId="29906"/>
    <cellStyle name="Normal 3 2 5 4 6 2 4" xfId="42032"/>
    <cellStyle name="Normal 3 2 5 4 6 3" xfId="13257"/>
    <cellStyle name="Normal 3 2 5 4 6 3 2" xfId="23485"/>
    <cellStyle name="Normal 3 2 5 4 6 3 2 2" xfId="55022"/>
    <cellStyle name="Normal 3 2 5 4 6 3 3" xfId="33234"/>
    <cellStyle name="Normal 3 2 5 4 6 3 4" xfId="44804"/>
    <cellStyle name="Normal 3 2 5 4 6 4" xfId="16261"/>
    <cellStyle name="Normal 3 2 5 4 6 4 2" xfId="47800"/>
    <cellStyle name="Normal 3 2 5 4 6 5" xfId="26574"/>
    <cellStyle name="Normal 3 2 5 4 6 6" xfId="37596"/>
    <cellStyle name="Normal 3 2 5 4 7" xfId="6613"/>
    <cellStyle name="Normal 3 2 5 4 7 2" xfId="17072"/>
    <cellStyle name="Normal 3 2 5 4 7 2 2" xfId="48610"/>
    <cellStyle name="Normal 3 2 5 4 7 3" xfId="28240"/>
    <cellStyle name="Normal 3 2 5 4 7 4" xfId="38402"/>
    <cellStyle name="Normal 3 2 5 4 8" xfId="8629"/>
    <cellStyle name="Normal 3 2 5 4 8 2" xfId="18865"/>
    <cellStyle name="Normal 3 2 5 4 8 2 2" xfId="50402"/>
    <cellStyle name="Normal 3 2 5 4 8 3" xfId="31570"/>
    <cellStyle name="Normal 3 2 5 4 8 4" xfId="40184"/>
    <cellStyle name="Normal 3 2 5 4 9" xfId="11409"/>
    <cellStyle name="Normal 3 2 5 4 9 2" xfId="21637"/>
    <cellStyle name="Normal 3 2 5 4 9 2 2" xfId="53174"/>
    <cellStyle name="Normal 3 2 5 4 9 3" xfId="42956"/>
    <cellStyle name="Normal 3 2 5 5" xfId="1667"/>
    <cellStyle name="Normal 3 2 5 5 10" xfId="24911"/>
    <cellStyle name="Normal 3 2 5 5 11" xfId="35752"/>
    <cellStyle name="Normal 3 2 5 5 2" xfId="1668"/>
    <cellStyle name="Normal 3 2 5 5 2 10" xfId="35753"/>
    <cellStyle name="Normal 3 2 5 5 2 2" xfId="4300"/>
    <cellStyle name="Normal 3 2 5 5 2 2 2" xfId="5311"/>
    <cellStyle name="Normal 3 2 5 5 2 2 2 2" xfId="8303"/>
    <cellStyle name="Normal 3 2 5 5 2 2 2 2 2" xfId="18541"/>
    <cellStyle name="Normal 3 2 5 5 2 2 2 2 2 2" xfId="31364"/>
    <cellStyle name="Normal 3 2 5 5 2 2 2 2 2 3" xfId="50078"/>
    <cellStyle name="Normal 3 2 5 5 2 2 2 2 3" xfId="24328"/>
    <cellStyle name="Normal 3 2 5 5 2 2 2 2 3 2" xfId="34692"/>
    <cellStyle name="Normal 3 2 5 5 2 2 2 2 3 3" xfId="55860"/>
    <cellStyle name="Normal 3 2 5 5 2 2 2 2 4" xfId="28032"/>
    <cellStyle name="Normal 3 2 5 5 2 2 2 2 5" xfId="39860"/>
    <cellStyle name="Normal 3 2 5 5 2 2 2 3" xfId="10023"/>
    <cellStyle name="Normal 3 2 5 5 2 2 2 3 2" xfId="20256"/>
    <cellStyle name="Normal 3 2 5 5 2 2 2 3 2 2" xfId="51793"/>
    <cellStyle name="Normal 3 2 5 5 2 2 2 3 3" xfId="29700"/>
    <cellStyle name="Normal 3 2 5 5 2 2 2 3 4" xfId="41575"/>
    <cellStyle name="Normal 3 2 5 5 2 2 2 4" xfId="12800"/>
    <cellStyle name="Normal 3 2 5 5 2 2 2 4 2" xfId="23028"/>
    <cellStyle name="Normal 3 2 5 5 2 2 2 4 2 2" xfId="54565"/>
    <cellStyle name="Normal 3 2 5 5 2 2 2 4 3" xfId="33028"/>
    <cellStyle name="Normal 3 2 5 5 2 2 2 4 4" xfId="44347"/>
    <cellStyle name="Normal 3 2 5 5 2 2 2 5" xfId="15804"/>
    <cellStyle name="Normal 3 2 5 5 2 2 2 5 2" xfId="47343"/>
    <cellStyle name="Normal 3 2 5 5 2 2 2 6" xfId="26368"/>
    <cellStyle name="Normal 3 2 5 5 2 2 2 7" xfId="37139"/>
    <cellStyle name="Normal 3 2 5 5 2 2 3" xfId="6239"/>
    <cellStyle name="Normal 3 2 5 5 2 2 3 2" xfId="10947"/>
    <cellStyle name="Normal 3 2 5 5 2 2 3 2 2" xfId="21180"/>
    <cellStyle name="Normal 3 2 5 5 2 2 3 2 2 2" xfId="52717"/>
    <cellStyle name="Normal 3 2 5 5 2 2 3 2 3" xfId="30532"/>
    <cellStyle name="Normal 3 2 5 5 2 2 3 2 4" xfId="42499"/>
    <cellStyle name="Normal 3 2 5 5 2 2 3 3" xfId="13724"/>
    <cellStyle name="Normal 3 2 5 5 2 2 3 3 2" xfId="23952"/>
    <cellStyle name="Normal 3 2 5 5 2 2 3 3 2 2" xfId="55489"/>
    <cellStyle name="Normal 3 2 5 5 2 2 3 3 3" xfId="33860"/>
    <cellStyle name="Normal 3 2 5 5 2 2 3 3 4" xfId="45271"/>
    <cellStyle name="Normal 3 2 5 5 2 2 3 4" xfId="16728"/>
    <cellStyle name="Normal 3 2 5 5 2 2 3 4 2" xfId="48267"/>
    <cellStyle name="Normal 3 2 5 5 2 2 3 5" xfId="27200"/>
    <cellStyle name="Normal 3 2 5 5 2 2 3 6" xfId="38063"/>
    <cellStyle name="Normal 3 2 5 5 2 2 4" xfId="7464"/>
    <cellStyle name="Normal 3 2 5 5 2 2 4 2" xfId="17709"/>
    <cellStyle name="Normal 3 2 5 5 2 2 4 2 2" xfId="49246"/>
    <cellStyle name="Normal 3 2 5 5 2 2 4 3" xfId="28868"/>
    <cellStyle name="Normal 3 2 5 5 2 2 4 4" xfId="39028"/>
    <cellStyle name="Normal 3 2 5 5 2 2 5" xfId="9099"/>
    <cellStyle name="Normal 3 2 5 5 2 2 5 2" xfId="19332"/>
    <cellStyle name="Normal 3 2 5 5 2 2 5 2 2" xfId="50869"/>
    <cellStyle name="Normal 3 2 5 5 2 2 5 3" xfId="32196"/>
    <cellStyle name="Normal 3 2 5 5 2 2 5 4" xfId="40651"/>
    <cellStyle name="Normal 3 2 5 5 2 2 6" xfId="11876"/>
    <cellStyle name="Normal 3 2 5 5 2 2 6 2" xfId="22104"/>
    <cellStyle name="Normal 3 2 5 5 2 2 6 2 2" xfId="53641"/>
    <cellStyle name="Normal 3 2 5 5 2 2 6 3" xfId="43423"/>
    <cellStyle name="Normal 3 2 5 5 2 2 7" xfId="14872"/>
    <cellStyle name="Normal 3 2 5 5 2 2 7 2" xfId="46411"/>
    <cellStyle name="Normal 3 2 5 5 2 2 8" xfId="25536"/>
    <cellStyle name="Normal 3 2 5 5 2 2 9" xfId="36215"/>
    <cellStyle name="Normal 3 2 5 5 2 3" xfId="4847"/>
    <cellStyle name="Normal 3 2 5 5 2 3 2" xfId="7887"/>
    <cellStyle name="Normal 3 2 5 5 2 3 2 2" xfId="18125"/>
    <cellStyle name="Normal 3 2 5 5 2 3 2 2 2" xfId="30948"/>
    <cellStyle name="Normal 3 2 5 5 2 3 2 2 3" xfId="49662"/>
    <cellStyle name="Normal 3 2 5 5 2 3 2 3" xfId="24575"/>
    <cellStyle name="Normal 3 2 5 5 2 3 2 3 2" xfId="34276"/>
    <cellStyle name="Normal 3 2 5 5 2 3 2 3 3" xfId="56104"/>
    <cellStyle name="Normal 3 2 5 5 2 3 2 4" xfId="27616"/>
    <cellStyle name="Normal 3 2 5 5 2 3 2 5" xfId="39444"/>
    <cellStyle name="Normal 3 2 5 5 2 3 3" xfId="9561"/>
    <cellStyle name="Normal 3 2 5 5 2 3 3 2" xfId="19794"/>
    <cellStyle name="Normal 3 2 5 5 2 3 3 2 2" xfId="51331"/>
    <cellStyle name="Normal 3 2 5 5 2 3 3 3" xfId="29284"/>
    <cellStyle name="Normal 3 2 5 5 2 3 3 4" xfId="41113"/>
    <cellStyle name="Normal 3 2 5 5 2 3 4" xfId="12338"/>
    <cellStyle name="Normal 3 2 5 5 2 3 4 2" xfId="22566"/>
    <cellStyle name="Normal 3 2 5 5 2 3 4 2 2" xfId="54103"/>
    <cellStyle name="Normal 3 2 5 5 2 3 4 3" xfId="32612"/>
    <cellStyle name="Normal 3 2 5 5 2 3 4 4" xfId="43885"/>
    <cellStyle name="Normal 3 2 5 5 2 3 5" xfId="15341"/>
    <cellStyle name="Normal 3 2 5 5 2 3 5 2" xfId="46880"/>
    <cellStyle name="Normal 3 2 5 5 2 3 6" xfId="25952"/>
    <cellStyle name="Normal 3 2 5 5 2 3 7" xfId="36677"/>
    <cellStyle name="Normal 3 2 5 5 2 4" xfId="5775"/>
    <cellStyle name="Normal 3 2 5 5 2 4 2" xfId="10485"/>
    <cellStyle name="Normal 3 2 5 5 2 4 2 2" xfId="20718"/>
    <cellStyle name="Normal 3 2 5 5 2 4 2 2 2" xfId="52255"/>
    <cellStyle name="Normal 3 2 5 5 2 4 2 3" xfId="30116"/>
    <cellStyle name="Normal 3 2 5 5 2 4 2 4" xfId="42037"/>
    <cellStyle name="Normal 3 2 5 5 2 4 3" xfId="13262"/>
    <cellStyle name="Normal 3 2 5 5 2 4 3 2" xfId="23490"/>
    <cellStyle name="Normal 3 2 5 5 2 4 3 2 2" xfId="55027"/>
    <cellStyle name="Normal 3 2 5 5 2 4 3 3" xfId="33444"/>
    <cellStyle name="Normal 3 2 5 5 2 4 3 4" xfId="44809"/>
    <cellStyle name="Normal 3 2 5 5 2 4 4" xfId="16266"/>
    <cellStyle name="Normal 3 2 5 5 2 4 4 2" xfId="47805"/>
    <cellStyle name="Normal 3 2 5 5 2 4 5" xfId="26784"/>
    <cellStyle name="Normal 3 2 5 5 2 4 6" xfId="37601"/>
    <cellStyle name="Normal 3 2 5 5 2 5" xfId="6943"/>
    <cellStyle name="Normal 3 2 5 5 2 5 2" xfId="17288"/>
    <cellStyle name="Normal 3 2 5 5 2 5 2 2" xfId="48825"/>
    <cellStyle name="Normal 3 2 5 5 2 5 3" xfId="28451"/>
    <cellStyle name="Normal 3 2 5 5 2 5 4" xfId="38612"/>
    <cellStyle name="Normal 3 2 5 5 2 6" xfId="8634"/>
    <cellStyle name="Normal 3 2 5 5 2 6 2" xfId="18870"/>
    <cellStyle name="Normal 3 2 5 5 2 6 2 2" xfId="50407"/>
    <cellStyle name="Normal 3 2 5 5 2 6 3" xfId="31780"/>
    <cellStyle name="Normal 3 2 5 5 2 6 4" xfId="40189"/>
    <cellStyle name="Normal 3 2 5 5 2 7" xfId="11414"/>
    <cellStyle name="Normal 3 2 5 5 2 7 2" xfId="21642"/>
    <cellStyle name="Normal 3 2 5 5 2 7 2 2" xfId="53179"/>
    <cellStyle name="Normal 3 2 5 5 2 7 3" xfId="42961"/>
    <cellStyle name="Normal 3 2 5 5 2 8" xfId="14287"/>
    <cellStyle name="Normal 3 2 5 5 2 8 2" xfId="45830"/>
    <cellStyle name="Normal 3 2 5 5 2 9" xfId="25120"/>
    <cellStyle name="Normal 3 2 5 5 3" xfId="4299"/>
    <cellStyle name="Normal 3 2 5 5 3 2" xfId="5310"/>
    <cellStyle name="Normal 3 2 5 5 3 2 2" xfId="8095"/>
    <cellStyle name="Normal 3 2 5 5 3 2 2 2" xfId="18333"/>
    <cellStyle name="Normal 3 2 5 5 3 2 2 2 2" xfId="31156"/>
    <cellStyle name="Normal 3 2 5 5 3 2 2 2 3" xfId="49870"/>
    <cellStyle name="Normal 3 2 5 5 3 2 2 3" xfId="24509"/>
    <cellStyle name="Normal 3 2 5 5 3 2 2 3 2" xfId="34484"/>
    <cellStyle name="Normal 3 2 5 5 3 2 2 3 3" xfId="56041"/>
    <cellStyle name="Normal 3 2 5 5 3 2 2 4" xfId="27824"/>
    <cellStyle name="Normal 3 2 5 5 3 2 2 5" xfId="39652"/>
    <cellStyle name="Normal 3 2 5 5 3 2 3" xfId="10022"/>
    <cellStyle name="Normal 3 2 5 5 3 2 3 2" xfId="20255"/>
    <cellStyle name="Normal 3 2 5 5 3 2 3 2 2" xfId="51792"/>
    <cellStyle name="Normal 3 2 5 5 3 2 3 3" xfId="29492"/>
    <cellStyle name="Normal 3 2 5 5 3 2 3 4" xfId="41574"/>
    <cellStyle name="Normal 3 2 5 5 3 2 4" xfId="12799"/>
    <cellStyle name="Normal 3 2 5 5 3 2 4 2" xfId="23027"/>
    <cellStyle name="Normal 3 2 5 5 3 2 4 2 2" xfId="54564"/>
    <cellStyle name="Normal 3 2 5 5 3 2 4 3" xfId="32820"/>
    <cellStyle name="Normal 3 2 5 5 3 2 4 4" xfId="44346"/>
    <cellStyle name="Normal 3 2 5 5 3 2 5" xfId="15803"/>
    <cellStyle name="Normal 3 2 5 5 3 2 5 2" xfId="47342"/>
    <cellStyle name="Normal 3 2 5 5 3 2 6" xfId="26160"/>
    <cellStyle name="Normal 3 2 5 5 3 2 7" xfId="37138"/>
    <cellStyle name="Normal 3 2 5 5 3 3" xfId="6238"/>
    <cellStyle name="Normal 3 2 5 5 3 3 2" xfId="10946"/>
    <cellStyle name="Normal 3 2 5 5 3 3 2 2" xfId="21179"/>
    <cellStyle name="Normal 3 2 5 5 3 3 2 2 2" xfId="52716"/>
    <cellStyle name="Normal 3 2 5 5 3 3 2 3" xfId="30324"/>
    <cellStyle name="Normal 3 2 5 5 3 3 2 4" xfId="42498"/>
    <cellStyle name="Normal 3 2 5 5 3 3 3" xfId="13723"/>
    <cellStyle name="Normal 3 2 5 5 3 3 3 2" xfId="23951"/>
    <cellStyle name="Normal 3 2 5 5 3 3 3 2 2" xfId="55488"/>
    <cellStyle name="Normal 3 2 5 5 3 3 3 3" xfId="33652"/>
    <cellStyle name="Normal 3 2 5 5 3 3 3 4" xfId="45270"/>
    <cellStyle name="Normal 3 2 5 5 3 3 4" xfId="16727"/>
    <cellStyle name="Normal 3 2 5 5 3 3 4 2" xfId="48266"/>
    <cellStyle name="Normal 3 2 5 5 3 3 5" xfId="26992"/>
    <cellStyle name="Normal 3 2 5 5 3 3 6" xfId="38062"/>
    <cellStyle name="Normal 3 2 5 5 3 4" xfId="7247"/>
    <cellStyle name="Normal 3 2 5 5 3 4 2" xfId="17501"/>
    <cellStyle name="Normal 3 2 5 5 3 4 2 2" xfId="49038"/>
    <cellStyle name="Normal 3 2 5 5 3 4 3" xfId="28660"/>
    <cellStyle name="Normal 3 2 5 5 3 4 4" xfId="38820"/>
    <cellStyle name="Normal 3 2 5 5 3 5" xfId="9098"/>
    <cellStyle name="Normal 3 2 5 5 3 5 2" xfId="19331"/>
    <cellStyle name="Normal 3 2 5 5 3 5 2 2" xfId="50868"/>
    <cellStyle name="Normal 3 2 5 5 3 5 3" xfId="31988"/>
    <cellStyle name="Normal 3 2 5 5 3 5 4" xfId="40650"/>
    <cellStyle name="Normal 3 2 5 5 3 6" xfId="11875"/>
    <cellStyle name="Normal 3 2 5 5 3 6 2" xfId="22103"/>
    <cellStyle name="Normal 3 2 5 5 3 6 2 2" xfId="53640"/>
    <cellStyle name="Normal 3 2 5 5 3 6 3" xfId="43422"/>
    <cellStyle name="Normal 3 2 5 5 3 7" xfId="14871"/>
    <cellStyle name="Normal 3 2 5 5 3 7 2" xfId="46410"/>
    <cellStyle name="Normal 3 2 5 5 3 8" xfId="25328"/>
    <cellStyle name="Normal 3 2 5 5 3 9" xfId="36214"/>
    <cellStyle name="Normal 3 2 5 5 4" xfId="4846"/>
    <cellStyle name="Normal 3 2 5 5 4 2" xfId="7677"/>
    <cellStyle name="Normal 3 2 5 5 4 2 2" xfId="17917"/>
    <cellStyle name="Normal 3 2 5 5 4 2 2 2" xfId="30740"/>
    <cellStyle name="Normal 3 2 5 5 4 2 2 3" xfId="49454"/>
    <cellStyle name="Normal 3 2 5 5 4 2 3" xfId="13992"/>
    <cellStyle name="Normal 3 2 5 5 4 2 3 2" xfId="34068"/>
    <cellStyle name="Normal 3 2 5 5 4 2 3 3" xfId="45537"/>
    <cellStyle name="Normal 3 2 5 5 4 2 4" xfId="27408"/>
    <cellStyle name="Normal 3 2 5 5 4 2 5" xfId="39236"/>
    <cellStyle name="Normal 3 2 5 5 4 3" xfId="9560"/>
    <cellStyle name="Normal 3 2 5 5 4 3 2" xfId="19793"/>
    <cellStyle name="Normal 3 2 5 5 4 3 2 2" xfId="51330"/>
    <cellStyle name="Normal 3 2 5 5 4 3 3" xfId="29076"/>
    <cellStyle name="Normal 3 2 5 5 4 3 4" xfId="41112"/>
    <cellStyle name="Normal 3 2 5 5 4 4" xfId="12337"/>
    <cellStyle name="Normal 3 2 5 5 4 4 2" xfId="22565"/>
    <cellStyle name="Normal 3 2 5 5 4 4 2 2" xfId="54102"/>
    <cellStyle name="Normal 3 2 5 5 4 4 3" xfId="32404"/>
    <cellStyle name="Normal 3 2 5 5 4 4 4" xfId="43884"/>
    <cellStyle name="Normal 3 2 5 5 4 5" xfId="15340"/>
    <cellStyle name="Normal 3 2 5 5 4 5 2" xfId="46879"/>
    <cellStyle name="Normal 3 2 5 5 4 6" xfId="25744"/>
    <cellStyle name="Normal 3 2 5 5 4 7" xfId="36676"/>
    <cellStyle name="Normal 3 2 5 5 5" xfId="5774"/>
    <cellStyle name="Normal 3 2 5 5 5 2" xfId="10484"/>
    <cellStyle name="Normal 3 2 5 5 5 2 2" xfId="20717"/>
    <cellStyle name="Normal 3 2 5 5 5 2 2 2" xfId="52254"/>
    <cellStyle name="Normal 3 2 5 5 5 2 3" xfId="29908"/>
    <cellStyle name="Normal 3 2 5 5 5 2 4" xfId="42036"/>
    <cellStyle name="Normal 3 2 5 5 5 3" xfId="13261"/>
    <cellStyle name="Normal 3 2 5 5 5 3 2" xfId="23489"/>
    <cellStyle name="Normal 3 2 5 5 5 3 2 2" xfId="55026"/>
    <cellStyle name="Normal 3 2 5 5 5 3 3" xfId="33236"/>
    <cellStyle name="Normal 3 2 5 5 5 3 4" xfId="44808"/>
    <cellStyle name="Normal 3 2 5 5 5 4" xfId="16265"/>
    <cellStyle name="Normal 3 2 5 5 5 4 2" xfId="47804"/>
    <cellStyle name="Normal 3 2 5 5 5 5" xfId="26576"/>
    <cellStyle name="Normal 3 2 5 5 5 6" xfId="37600"/>
    <cellStyle name="Normal 3 2 5 5 6" xfId="6615"/>
    <cellStyle name="Normal 3 2 5 5 6 2" xfId="17074"/>
    <cellStyle name="Normal 3 2 5 5 6 2 2" xfId="48612"/>
    <cellStyle name="Normal 3 2 5 5 6 3" xfId="28242"/>
    <cellStyle name="Normal 3 2 5 5 6 4" xfId="38404"/>
    <cellStyle name="Normal 3 2 5 5 7" xfId="8633"/>
    <cellStyle name="Normal 3 2 5 5 7 2" xfId="18869"/>
    <cellStyle name="Normal 3 2 5 5 7 2 2" xfId="50406"/>
    <cellStyle name="Normal 3 2 5 5 7 3" xfId="31572"/>
    <cellStyle name="Normal 3 2 5 5 7 4" xfId="40188"/>
    <cellStyle name="Normal 3 2 5 5 8" xfId="11413"/>
    <cellStyle name="Normal 3 2 5 5 8 2" xfId="21641"/>
    <cellStyle name="Normal 3 2 5 5 8 2 2" xfId="53178"/>
    <cellStyle name="Normal 3 2 5 5 8 3" xfId="42960"/>
    <cellStyle name="Normal 3 2 5 5 9" xfId="14286"/>
    <cellStyle name="Normal 3 2 5 5 9 2" xfId="45829"/>
    <cellStyle name="Normal 3 2 5 6" xfId="1669"/>
    <cellStyle name="Normal 3 2 5 6 10" xfId="35754"/>
    <cellStyle name="Normal 3 2 5 6 2" xfId="4301"/>
    <cellStyle name="Normal 3 2 5 6 2 2" xfId="5312"/>
    <cellStyle name="Normal 3 2 5 6 2 2 2" xfId="8288"/>
    <cellStyle name="Normal 3 2 5 6 2 2 2 2" xfId="18526"/>
    <cellStyle name="Normal 3 2 5 6 2 2 2 2 2" xfId="31349"/>
    <cellStyle name="Normal 3 2 5 6 2 2 2 2 3" xfId="50063"/>
    <cellStyle name="Normal 3 2 5 6 2 2 2 3" xfId="24368"/>
    <cellStyle name="Normal 3 2 5 6 2 2 2 3 2" xfId="34677"/>
    <cellStyle name="Normal 3 2 5 6 2 2 2 3 3" xfId="55900"/>
    <cellStyle name="Normal 3 2 5 6 2 2 2 4" xfId="28017"/>
    <cellStyle name="Normal 3 2 5 6 2 2 2 5" xfId="39845"/>
    <cellStyle name="Normal 3 2 5 6 2 2 3" xfId="10024"/>
    <cellStyle name="Normal 3 2 5 6 2 2 3 2" xfId="20257"/>
    <cellStyle name="Normal 3 2 5 6 2 2 3 2 2" xfId="51794"/>
    <cellStyle name="Normal 3 2 5 6 2 2 3 3" xfId="29685"/>
    <cellStyle name="Normal 3 2 5 6 2 2 3 4" xfId="41576"/>
    <cellStyle name="Normal 3 2 5 6 2 2 4" xfId="12801"/>
    <cellStyle name="Normal 3 2 5 6 2 2 4 2" xfId="23029"/>
    <cellStyle name="Normal 3 2 5 6 2 2 4 2 2" xfId="54566"/>
    <cellStyle name="Normal 3 2 5 6 2 2 4 3" xfId="33013"/>
    <cellStyle name="Normal 3 2 5 6 2 2 4 4" xfId="44348"/>
    <cellStyle name="Normal 3 2 5 6 2 2 5" xfId="15805"/>
    <cellStyle name="Normal 3 2 5 6 2 2 5 2" xfId="47344"/>
    <cellStyle name="Normal 3 2 5 6 2 2 6" xfId="26353"/>
    <cellStyle name="Normal 3 2 5 6 2 2 7" xfId="37140"/>
    <cellStyle name="Normal 3 2 5 6 2 3" xfId="6240"/>
    <cellStyle name="Normal 3 2 5 6 2 3 2" xfId="10948"/>
    <cellStyle name="Normal 3 2 5 6 2 3 2 2" xfId="21181"/>
    <cellStyle name="Normal 3 2 5 6 2 3 2 2 2" xfId="52718"/>
    <cellStyle name="Normal 3 2 5 6 2 3 2 3" xfId="30517"/>
    <cellStyle name="Normal 3 2 5 6 2 3 2 4" xfId="42500"/>
    <cellStyle name="Normal 3 2 5 6 2 3 3" xfId="13725"/>
    <cellStyle name="Normal 3 2 5 6 2 3 3 2" xfId="23953"/>
    <cellStyle name="Normal 3 2 5 6 2 3 3 2 2" xfId="55490"/>
    <cellStyle name="Normal 3 2 5 6 2 3 3 3" xfId="33845"/>
    <cellStyle name="Normal 3 2 5 6 2 3 3 4" xfId="45272"/>
    <cellStyle name="Normal 3 2 5 6 2 3 4" xfId="16729"/>
    <cellStyle name="Normal 3 2 5 6 2 3 4 2" xfId="48268"/>
    <cellStyle name="Normal 3 2 5 6 2 3 5" xfId="27185"/>
    <cellStyle name="Normal 3 2 5 6 2 3 6" xfId="38064"/>
    <cellStyle name="Normal 3 2 5 6 2 4" xfId="7449"/>
    <cellStyle name="Normal 3 2 5 6 2 4 2" xfId="17694"/>
    <cellStyle name="Normal 3 2 5 6 2 4 2 2" xfId="49231"/>
    <cellStyle name="Normal 3 2 5 6 2 4 3" xfId="28853"/>
    <cellStyle name="Normal 3 2 5 6 2 4 4" xfId="39013"/>
    <cellStyle name="Normal 3 2 5 6 2 5" xfId="9100"/>
    <cellStyle name="Normal 3 2 5 6 2 5 2" xfId="19333"/>
    <cellStyle name="Normal 3 2 5 6 2 5 2 2" xfId="50870"/>
    <cellStyle name="Normal 3 2 5 6 2 5 3" xfId="32181"/>
    <cellStyle name="Normal 3 2 5 6 2 5 4" xfId="40652"/>
    <cellStyle name="Normal 3 2 5 6 2 6" xfId="11877"/>
    <cellStyle name="Normal 3 2 5 6 2 6 2" xfId="22105"/>
    <cellStyle name="Normal 3 2 5 6 2 6 2 2" xfId="53642"/>
    <cellStyle name="Normal 3 2 5 6 2 6 3" xfId="43424"/>
    <cellStyle name="Normal 3 2 5 6 2 7" xfId="14873"/>
    <cellStyle name="Normal 3 2 5 6 2 7 2" xfId="46412"/>
    <cellStyle name="Normal 3 2 5 6 2 8" xfId="25521"/>
    <cellStyle name="Normal 3 2 5 6 2 9" xfId="36216"/>
    <cellStyle name="Normal 3 2 5 6 3" xfId="4848"/>
    <cellStyle name="Normal 3 2 5 6 3 2" xfId="7872"/>
    <cellStyle name="Normal 3 2 5 6 3 2 2" xfId="18110"/>
    <cellStyle name="Normal 3 2 5 6 3 2 2 2" xfId="30933"/>
    <cellStyle name="Normal 3 2 5 6 3 2 2 3" xfId="49647"/>
    <cellStyle name="Normal 3 2 5 6 3 2 3" xfId="14022"/>
    <cellStyle name="Normal 3 2 5 6 3 2 3 2" xfId="34261"/>
    <cellStyle name="Normal 3 2 5 6 3 2 3 3" xfId="45566"/>
    <cellStyle name="Normal 3 2 5 6 3 2 4" xfId="27601"/>
    <cellStyle name="Normal 3 2 5 6 3 2 5" xfId="39429"/>
    <cellStyle name="Normal 3 2 5 6 3 3" xfId="9562"/>
    <cellStyle name="Normal 3 2 5 6 3 3 2" xfId="19795"/>
    <cellStyle name="Normal 3 2 5 6 3 3 2 2" xfId="51332"/>
    <cellStyle name="Normal 3 2 5 6 3 3 3" xfId="29269"/>
    <cellStyle name="Normal 3 2 5 6 3 3 4" xfId="41114"/>
    <cellStyle name="Normal 3 2 5 6 3 4" xfId="12339"/>
    <cellStyle name="Normal 3 2 5 6 3 4 2" xfId="22567"/>
    <cellStyle name="Normal 3 2 5 6 3 4 2 2" xfId="54104"/>
    <cellStyle name="Normal 3 2 5 6 3 4 3" xfId="32597"/>
    <cellStyle name="Normal 3 2 5 6 3 4 4" xfId="43886"/>
    <cellStyle name="Normal 3 2 5 6 3 5" xfId="15342"/>
    <cellStyle name="Normal 3 2 5 6 3 5 2" xfId="46881"/>
    <cellStyle name="Normal 3 2 5 6 3 6" xfId="25937"/>
    <cellStyle name="Normal 3 2 5 6 3 7" xfId="36678"/>
    <cellStyle name="Normal 3 2 5 6 4" xfId="5776"/>
    <cellStyle name="Normal 3 2 5 6 4 2" xfId="10486"/>
    <cellStyle name="Normal 3 2 5 6 4 2 2" xfId="20719"/>
    <cellStyle name="Normal 3 2 5 6 4 2 2 2" xfId="52256"/>
    <cellStyle name="Normal 3 2 5 6 4 2 3" xfId="30101"/>
    <cellStyle name="Normal 3 2 5 6 4 2 4" xfId="42038"/>
    <cellStyle name="Normal 3 2 5 6 4 3" xfId="13263"/>
    <cellStyle name="Normal 3 2 5 6 4 3 2" xfId="23491"/>
    <cellStyle name="Normal 3 2 5 6 4 3 2 2" xfId="55028"/>
    <cellStyle name="Normal 3 2 5 6 4 3 3" xfId="33429"/>
    <cellStyle name="Normal 3 2 5 6 4 3 4" xfId="44810"/>
    <cellStyle name="Normal 3 2 5 6 4 4" xfId="16267"/>
    <cellStyle name="Normal 3 2 5 6 4 4 2" xfId="47806"/>
    <cellStyle name="Normal 3 2 5 6 4 5" xfId="26769"/>
    <cellStyle name="Normal 3 2 5 6 4 6" xfId="37602"/>
    <cellStyle name="Normal 3 2 5 6 5" xfId="6928"/>
    <cellStyle name="Normal 3 2 5 6 5 2" xfId="17273"/>
    <cellStyle name="Normal 3 2 5 6 5 2 2" xfId="48810"/>
    <cellStyle name="Normal 3 2 5 6 5 3" xfId="28436"/>
    <cellStyle name="Normal 3 2 5 6 5 4" xfId="38597"/>
    <cellStyle name="Normal 3 2 5 6 6" xfId="8635"/>
    <cellStyle name="Normal 3 2 5 6 6 2" xfId="18871"/>
    <cellStyle name="Normal 3 2 5 6 6 2 2" xfId="50408"/>
    <cellStyle name="Normal 3 2 5 6 6 3" xfId="31765"/>
    <cellStyle name="Normal 3 2 5 6 6 4" xfId="40190"/>
    <cellStyle name="Normal 3 2 5 6 7" xfId="11415"/>
    <cellStyle name="Normal 3 2 5 6 7 2" xfId="21643"/>
    <cellStyle name="Normal 3 2 5 6 7 2 2" xfId="53180"/>
    <cellStyle name="Normal 3 2 5 6 7 3" xfId="42962"/>
    <cellStyle name="Normal 3 2 5 6 8" xfId="14288"/>
    <cellStyle name="Normal 3 2 5 6 8 2" xfId="45831"/>
    <cellStyle name="Normal 3 2 5 6 9" xfId="25105"/>
    <cellStyle name="Normal 3 2 5 7" xfId="1670"/>
    <cellStyle name="Normal 3 2 5 7 2" xfId="4302"/>
    <cellStyle name="Normal 3 2 5 7 2 2" xfId="8080"/>
    <cellStyle name="Normal 3 2 5 7 2 2 2" xfId="18318"/>
    <cellStyle name="Normal 3 2 5 7 2 2 2 2" xfId="31141"/>
    <cellStyle name="Normal 3 2 5 7 2 2 2 3" xfId="49855"/>
    <cellStyle name="Normal 3 2 5 7 2 2 3" xfId="24637"/>
    <cellStyle name="Normal 3 2 5 7 2 2 3 2" xfId="34469"/>
    <cellStyle name="Normal 3 2 5 7 2 2 3 3" xfId="56164"/>
    <cellStyle name="Normal 3 2 5 7 2 2 4" xfId="27809"/>
    <cellStyle name="Normal 3 2 5 7 2 2 5" xfId="39637"/>
    <cellStyle name="Normal 3 2 5 7 2 3" xfId="24500"/>
    <cellStyle name="Normal 3 2 5 7 2 3 2" xfId="29477"/>
    <cellStyle name="Normal 3 2 5 7 2 3 3" xfId="56032"/>
    <cellStyle name="Normal 3 2 5 7 2 4" xfId="24170"/>
    <cellStyle name="Normal 3 2 5 7 2 4 2" xfId="32805"/>
    <cellStyle name="Normal 3 2 5 7 2 4 3" xfId="55707"/>
    <cellStyle name="Normal 3 2 5 7 2 5" xfId="26145"/>
    <cellStyle name="Normal 3 2 5 7 3" xfId="7232"/>
    <cellStyle name="Normal 3 2 5 7 3 2" xfId="17486"/>
    <cellStyle name="Normal 3 2 5 7 3 2 2" xfId="30309"/>
    <cellStyle name="Normal 3 2 5 7 3 2 3" xfId="49023"/>
    <cellStyle name="Normal 3 2 5 7 3 3" xfId="24581"/>
    <cellStyle name="Normal 3 2 5 7 3 3 2" xfId="33637"/>
    <cellStyle name="Normal 3 2 5 7 3 3 3" xfId="56110"/>
    <cellStyle name="Normal 3 2 5 7 3 4" xfId="26977"/>
    <cellStyle name="Normal 3 2 5 7 3 5" xfId="38805"/>
    <cellStyle name="Normal 3 2 5 7 4" xfId="24770"/>
    <cellStyle name="Normal 3 2 5 7 4 2" xfId="28645"/>
    <cellStyle name="Normal 3 2 5 7 4 3" xfId="56294"/>
    <cellStyle name="Normal 3 2 5 7 5" xfId="14599"/>
    <cellStyle name="Normal 3 2 5 7 5 2" xfId="31973"/>
    <cellStyle name="Normal 3 2 5 7 5 3" xfId="46138"/>
    <cellStyle name="Normal 3 2 5 7 6" xfId="25313"/>
    <cellStyle name="Normal 3 2 5 8" xfId="3283"/>
    <cellStyle name="Normal 3 2 5 8 10" xfId="35948"/>
    <cellStyle name="Normal 3 2 5 8 2" xfId="4574"/>
    <cellStyle name="Normal 3 2 5 8 2 2" xfId="5506"/>
    <cellStyle name="Normal 3 2 5 8 2 2 2" xfId="10218"/>
    <cellStyle name="Normal 3 2 5 8 2 2 2 2" xfId="20451"/>
    <cellStyle name="Normal 3 2 5 8 2 2 2 2 2" xfId="51988"/>
    <cellStyle name="Normal 3 2 5 8 2 2 2 3" xfId="41770"/>
    <cellStyle name="Normal 3 2 5 8 2 2 3" xfId="12995"/>
    <cellStyle name="Normal 3 2 5 8 2 2 3 2" xfId="23223"/>
    <cellStyle name="Normal 3 2 5 8 2 2 3 2 2" xfId="54760"/>
    <cellStyle name="Normal 3 2 5 8 2 2 3 3" xfId="44542"/>
    <cellStyle name="Normal 3 2 5 8 2 2 4" xfId="15999"/>
    <cellStyle name="Normal 3 2 5 8 2 2 4 2" xfId="47538"/>
    <cellStyle name="Normal 3 2 5 8 2 2 5" xfId="30725"/>
    <cellStyle name="Normal 3 2 5 8 2 2 6" xfId="37334"/>
    <cellStyle name="Normal 3 2 5 8 2 3" xfId="6434"/>
    <cellStyle name="Normal 3 2 5 8 2 3 2" xfId="11142"/>
    <cellStyle name="Normal 3 2 5 8 2 3 2 2" xfId="21375"/>
    <cellStyle name="Normal 3 2 5 8 2 3 2 2 2" xfId="52912"/>
    <cellStyle name="Normal 3 2 5 8 2 3 2 3" xfId="42694"/>
    <cellStyle name="Normal 3 2 5 8 2 3 3" xfId="13919"/>
    <cellStyle name="Normal 3 2 5 8 2 3 3 2" xfId="24147"/>
    <cellStyle name="Normal 3 2 5 8 2 3 3 2 2" xfId="55684"/>
    <cellStyle name="Normal 3 2 5 8 2 3 3 3" xfId="45466"/>
    <cellStyle name="Normal 3 2 5 8 2 3 4" xfId="16923"/>
    <cellStyle name="Normal 3 2 5 8 2 3 4 2" xfId="48462"/>
    <cellStyle name="Normal 3 2 5 8 2 3 5" xfId="34053"/>
    <cellStyle name="Normal 3 2 5 8 2 3 6" xfId="38258"/>
    <cellStyle name="Normal 3 2 5 8 2 4" xfId="9294"/>
    <cellStyle name="Normal 3 2 5 8 2 4 2" xfId="19527"/>
    <cellStyle name="Normal 3 2 5 8 2 4 2 2" xfId="51064"/>
    <cellStyle name="Normal 3 2 5 8 2 4 3" xfId="40846"/>
    <cellStyle name="Normal 3 2 5 8 2 5" xfId="12071"/>
    <cellStyle name="Normal 3 2 5 8 2 5 2" xfId="22299"/>
    <cellStyle name="Normal 3 2 5 8 2 5 2 2" xfId="53836"/>
    <cellStyle name="Normal 3 2 5 8 2 5 3" xfId="43618"/>
    <cellStyle name="Normal 3 2 5 8 2 6" xfId="15073"/>
    <cellStyle name="Normal 3 2 5 8 2 6 2" xfId="46612"/>
    <cellStyle name="Normal 3 2 5 8 2 7" xfId="27393"/>
    <cellStyle name="Normal 3 2 5 8 2 8" xfId="36410"/>
    <cellStyle name="Normal 3 2 5 8 3" xfId="5043"/>
    <cellStyle name="Normal 3 2 5 8 3 2" xfId="9756"/>
    <cellStyle name="Normal 3 2 5 8 3 2 2" xfId="19989"/>
    <cellStyle name="Normal 3 2 5 8 3 2 2 2" xfId="51526"/>
    <cellStyle name="Normal 3 2 5 8 3 2 3" xfId="41308"/>
    <cellStyle name="Normal 3 2 5 8 3 3" xfId="12533"/>
    <cellStyle name="Normal 3 2 5 8 3 3 2" xfId="22761"/>
    <cellStyle name="Normal 3 2 5 8 3 3 2 2" xfId="54298"/>
    <cellStyle name="Normal 3 2 5 8 3 3 3" xfId="44080"/>
    <cellStyle name="Normal 3 2 5 8 3 4" xfId="15537"/>
    <cellStyle name="Normal 3 2 5 8 3 4 2" xfId="47076"/>
    <cellStyle name="Normal 3 2 5 8 3 5" xfId="29061"/>
    <cellStyle name="Normal 3 2 5 8 3 6" xfId="36872"/>
    <cellStyle name="Normal 3 2 5 8 4" xfId="5972"/>
    <cellStyle name="Normal 3 2 5 8 4 2" xfId="10680"/>
    <cellStyle name="Normal 3 2 5 8 4 2 2" xfId="20913"/>
    <cellStyle name="Normal 3 2 5 8 4 2 2 2" xfId="52450"/>
    <cellStyle name="Normal 3 2 5 8 4 2 3" xfId="42232"/>
    <cellStyle name="Normal 3 2 5 8 4 3" xfId="13457"/>
    <cellStyle name="Normal 3 2 5 8 4 3 2" xfId="23685"/>
    <cellStyle name="Normal 3 2 5 8 4 3 2 2" xfId="55222"/>
    <cellStyle name="Normal 3 2 5 8 4 3 3" xfId="45004"/>
    <cellStyle name="Normal 3 2 5 8 4 4" xfId="16461"/>
    <cellStyle name="Normal 3 2 5 8 4 4 2" xfId="48000"/>
    <cellStyle name="Normal 3 2 5 8 4 5" xfId="32389"/>
    <cellStyle name="Normal 3 2 5 8 4 6" xfId="37796"/>
    <cellStyle name="Normal 3 2 5 8 5" xfId="7662"/>
    <cellStyle name="Normal 3 2 5 8 5 2" xfId="17902"/>
    <cellStyle name="Normal 3 2 5 8 5 2 2" xfId="49439"/>
    <cellStyle name="Normal 3 2 5 8 5 3" xfId="39221"/>
    <cellStyle name="Normal 3 2 5 8 6" xfId="8831"/>
    <cellStyle name="Normal 3 2 5 8 6 2" xfId="19065"/>
    <cellStyle name="Normal 3 2 5 8 6 2 2" xfId="50602"/>
    <cellStyle name="Normal 3 2 5 8 6 3" xfId="40384"/>
    <cellStyle name="Normal 3 2 5 8 7" xfId="11609"/>
    <cellStyle name="Normal 3 2 5 8 7 2" xfId="21837"/>
    <cellStyle name="Normal 3 2 5 8 7 2 2" xfId="53374"/>
    <cellStyle name="Normal 3 2 5 8 7 3" xfId="43156"/>
    <cellStyle name="Normal 3 2 5 8 8" xfId="14567"/>
    <cellStyle name="Normal 3 2 5 8 8 2" xfId="46106"/>
    <cellStyle name="Normal 3 2 5 8 9" xfId="25729"/>
    <cellStyle name="Normal 3 2 5 9" xfId="4270"/>
    <cellStyle name="Normal 3 2 5 9 2" xfId="5281"/>
    <cellStyle name="Normal 3 2 5 9 2 2" xfId="9993"/>
    <cellStyle name="Normal 3 2 5 9 2 2 2" xfId="20226"/>
    <cellStyle name="Normal 3 2 5 9 2 2 2 2" xfId="51763"/>
    <cellStyle name="Normal 3 2 5 9 2 2 3" xfId="41545"/>
    <cellStyle name="Normal 3 2 5 9 2 3" xfId="12770"/>
    <cellStyle name="Normal 3 2 5 9 2 3 2" xfId="22998"/>
    <cellStyle name="Normal 3 2 5 9 2 3 2 2" xfId="54535"/>
    <cellStyle name="Normal 3 2 5 9 2 3 3" xfId="44317"/>
    <cellStyle name="Normal 3 2 5 9 2 4" xfId="15774"/>
    <cellStyle name="Normal 3 2 5 9 2 4 2" xfId="47313"/>
    <cellStyle name="Normal 3 2 5 9 2 5" xfId="29893"/>
    <cellStyle name="Normal 3 2 5 9 2 6" xfId="37109"/>
    <cellStyle name="Normal 3 2 5 9 3" xfId="6209"/>
    <cellStyle name="Normal 3 2 5 9 3 2" xfId="10917"/>
    <cellStyle name="Normal 3 2 5 9 3 2 2" xfId="21150"/>
    <cellStyle name="Normal 3 2 5 9 3 2 2 2" xfId="52687"/>
    <cellStyle name="Normal 3 2 5 9 3 2 3" xfId="42469"/>
    <cellStyle name="Normal 3 2 5 9 3 3" xfId="13694"/>
    <cellStyle name="Normal 3 2 5 9 3 3 2" xfId="23922"/>
    <cellStyle name="Normal 3 2 5 9 3 3 2 2" xfId="55459"/>
    <cellStyle name="Normal 3 2 5 9 3 3 3" xfId="45241"/>
    <cellStyle name="Normal 3 2 5 9 3 4" xfId="16698"/>
    <cellStyle name="Normal 3 2 5 9 3 4 2" xfId="48237"/>
    <cellStyle name="Normal 3 2 5 9 3 5" xfId="33221"/>
    <cellStyle name="Normal 3 2 5 9 3 6" xfId="38033"/>
    <cellStyle name="Normal 3 2 5 9 4" xfId="9069"/>
    <cellStyle name="Normal 3 2 5 9 4 2" xfId="19302"/>
    <cellStyle name="Normal 3 2 5 9 4 2 2" xfId="50839"/>
    <cellStyle name="Normal 3 2 5 9 4 3" xfId="40621"/>
    <cellStyle name="Normal 3 2 5 9 5" xfId="11846"/>
    <cellStyle name="Normal 3 2 5 9 5 2" xfId="22074"/>
    <cellStyle name="Normal 3 2 5 9 5 2 2" xfId="53611"/>
    <cellStyle name="Normal 3 2 5 9 5 3" xfId="43393"/>
    <cellStyle name="Normal 3 2 5 9 6" xfId="14842"/>
    <cellStyle name="Normal 3 2 5 9 6 2" xfId="46381"/>
    <cellStyle name="Normal 3 2 5 9 7" xfId="26561"/>
    <cellStyle name="Normal 3 2 5 9 8" xfId="36185"/>
    <cellStyle name="Normal 3 2 6" xfId="1671"/>
    <cellStyle name="Normal 3 2 6 10" xfId="6616"/>
    <cellStyle name="Normal 3 2 6 10 2" xfId="17075"/>
    <cellStyle name="Normal 3 2 6 10 2 2" xfId="48613"/>
    <cellStyle name="Normal 3 2 6 10 3" xfId="31573"/>
    <cellStyle name="Normal 3 2 6 10 4" xfId="38405"/>
    <cellStyle name="Normal 3 2 6 11" xfId="8636"/>
    <cellStyle name="Normal 3 2 6 11 2" xfId="18872"/>
    <cellStyle name="Normal 3 2 6 11 2 2" xfId="50409"/>
    <cellStyle name="Normal 3 2 6 11 3" xfId="40191"/>
    <cellStyle name="Normal 3 2 6 12" xfId="11416"/>
    <cellStyle name="Normal 3 2 6 12 2" xfId="21644"/>
    <cellStyle name="Normal 3 2 6 12 2 2" xfId="53181"/>
    <cellStyle name="Normal 3 2 6 12 3" xfId="42963"/>
    <cellStyle name="Normal 3 2 6 13" xfId="14289"/>
    <cellStyle name="Normal 3 2 6 13 2" xfId="45832"/>
    <cellStyle name="Normal 3 2 6 14" xfId="24912"/>
    <cellStyle name="Normal 3 2 6 15" xfId="35755"/>
    <cellStyle name="Normal 3 2 6 2" xfId="1672"/>
    <cellStyle name="Normal 3 2 6 2 10" xfId="8637"/>
    <cellStyle name="Normal 3 2 6 2 10 2" xfId="18873"/>
    <cellStyle name="Normal 3 2 6 2 10 2 2" xfId="50410"/>
    <cellStyle name="Normal 3 2 6 2 10 3" xfId="40192"/>
    <cellStyle name="Normal 3 2 6 2 11" xfId="11417"/>
    <cellStyle name="Normal 3 2 6 2 11 2" xfId="21645"/>
    <cellStyle name="Normal 3 2 6 2 11 2 2" xfId="53182"/>
    <cellStyle name="Normal 3 2 6 2 11 3" xfId="42964"/>
    <cellStyle name="Normal 3 2 6 2 12" xfId="14290"/>
    <cellStyle name="Normal 3 2 6 2 12 2" xfId="45833"/>
    <cellStyle name="Normal 3 2 6 2 13" xfId="24913"/>
    <cellStyle name="Normal 3 2 6 2 14" xfId="35756"/>
    <cellStyle name="Normal 3 2 6 2 2" xfId="1673"/>
    <cellStyle name="Normal 3 2 6 2 2 10" xfId="14291"/>
    <cellStyle name="Normal 3 2 6 2 2 10 2" xfId="45834"/>
    <cellStyle name="Normal 3 2 6 2 2 11" xfId="24914"/>
    <cellStyle name="Normal 3 2 6 2 2 12" xfId="35757"/>
    <cellStyle name="Normal 3 2 6 2 2 2" xfId="1674"/>
    <cellStyle name="Normal 3 2 6 2 2 2 10" xfId="24915"/>
    <cellStyle name="Normal 3 2 6 2 2 2 11" xfId="35758"/>
    <cellStyle name="Normal 3 2 6 2 2 2 2" xfId="1675"/>
    <cellStyle name="Normal 3 2 6 2 2 2 2 10" xfId="35759"/>
    <cellStyle name="Normal 3 2 6 2 2 2 2 2" xfId="4307"/>
    <cellStyle name="Normal 3 2 6 2 2 2 2 2 2" xfId="5317"/>
    <cellStyle name="Normal 3 2 6 2 2 2 2 2 2 2" xfId="8307"/>
    <cellStyle name="Normal 3 2 6 2 2 2 2 2 2 2 2" xfId="18545"/>
    <cellStyle name="Normal 3 2 6 2 2 2 2 2 2 2 2 2" xfId="31368"/>
    <cellStyle name="Normal 3 2 6 2 2 2 2 2 2 2 2 3" xfId="50082"/>
    <cellStyle name="Normal 3 2 6 2 2 2 2 2 2 2 3" xfId="24577"/>
    <cellStyle name="Normal 3 2 6 2 2 2 2 2 2 2 3 2" xfId="34696"/>
    <cellStyle name="Normal 3 2 6 2 2 2 2 2 2 2 3 3" xfId="56106"/>
    <cellStyle name="Normal 3 2 6 2 2 2 2 2 2 2 4" xfId="28036"/>
    <cellStyle name="Normal 3 2 6 2 2 2 2 2 2 2 5" xfId="39864"/>
    <cellStyle name="Normal 3 2 6 2 2 2 2 2 2 3" xfId="10029"/>
    <cellStyle name="Normal 3 2 6 2 2 2 2 2 2 3 2" xfId="20262"/>
    <cellStyle name="Normal 3 2 6 2 2 2 2 2 2 3 2 2" xfId="51799"/>
    <cellStyle name="Normal 3 2 6 2 2 2 2 2 2 3 3" xfId="29704"/>
    <cellStyle name="Normal 3 2 6 2 2 2 2 2 2 3 4" xfId="41581"/>
    <cellStyle name="Normal 3 2 6 2 2 2 2 2 2 4" xfId="12806"/>
    <cellStyle name="Normal 3 2 6 2 2 2 2 2 2 4 2" xfId="23034"/>
    <cellStyle name="Normal 3 2 6 2 2 2 2 2 2 4 2 2" xfId="54571"/>
    <cellStyle name="Normal 3 2 6 2 2 2 2 2 2 4 3" xfId="33032"/>
    <cellStyle name="Normal 3 2 6 2 2 2 2 2 2 4 4" xfId="44353"/>
    <cellStyle name="Normal 3 2 6 2 2 2 2 2 2 5" xfId="15810"/>
    <cellStyle name="Normal 3 2 6 2 2 2 2 2 2 5 2" xfId="47349"/>
    <cellStyle name="Normal 3 2 6 2 2 2 2 2 2 6" xfId="26372"/>
    <cellStyle name="Normal 3 2 6 2 2 2 2 2 2 7" xfId="37145"/>
    <cellStyle name="Normal 3 2 6 2 2 2 2 2 3" xfId="6245"/>
    <cellStyle name="Normal 3 2 6 2 2 2 2 2 3 2" xfId="10953"/>
    <cellStyle name="Normal 3 2 6 2 2 2 2 2 3 2 2" xfId="21186"/>
    <cellStyle name="Normal 3 2 6 2 2 2 2 2 3 2 2 2" xfId="52723"/>
    <cellStyle name="Normal 3 2 6 2 2 2 2 2 3 2 3" xfId="30536"/>
    <cellStyle name="Normal 3 2 6 2 2 2 2 2 3 2 4" xfId="42505"/>
    <cellStyle name="Normal 3 2 6 2 2 2 2 2 3 3" xfId="13730"/>
    <cellStyle name="Normal 3 2 6 2 2 2 2 2 3 3 2" xfId="23958"/>
    <cellStyle name="Normal 3 2 6 2 2 2 2 2 3 3 2 2" xfId="55495"/>
    <cellStyle name="Normal 3 2 6 2 2 2 2 2 3 3 3" xfId="33864"/>
    <cellStyle name="Normal 3 2 6 2 2 2 2 2 3 3 4" xfId="45277"/>
    <cellStyle name="Normal 3 2 6 2 2 2 2 2 3 4" xfId="16734"/>
    <cellStyle name="Normal 3 2 6 2 2 2 2 2 3 4 2" xfId="48273"/>
    <cellStyle name="Normal 3 2 6 2 2 2 2 2 3 5" xfId="27204"/>
    <cellStyle name="Normal 3 2 6 2 2 2 2 2 3 6" xfId="38069"/>
    <cellStyle name="Normal 3 2 6 2 2 2 2 2 4" xfId="7468"/>
    <cellStyle name="Normal 3 2 6 2 2 2 2 2 4 2" xfId="17713"/>
    <cellStyle name="Normal 3 2 6 2 2 2 2 2 4 2 2" xfId="49250"/>
    <cellStyle name="Normal 3 2 6 2 2 2 2 2 4 3" xfId="28872"/>
    <cellStyle name="Normal 3 2 6 2 2 2 2 2 4 4" xfId="39032"/>
    <cellStyle name="Normal 3 2 6 2 2 2 2 2 5" xfId="9105"/>
    <cellStyle name="Normal 3 2 6 2 2 2 2 2 5 2" xfId="19338"/>
    <cellStyle name="Normal 3 2 6 2 2 2 2 2 5 2 2" xfId="50875"/>
    <cellStyle name="Normal 3 2 6 2 2 2 2 2 5 3" xfId="32200"/>
    <cellStyle name="Normal 3 2 6 2 2 2 2 2 5 4" xfId="40657"/>
    <cellStyle name="Normal 3 2 6 2 2 2 2 2 6" xfId="11882"/>
    <cellStyle name="Normal 3 2 6 2 2 2 2 2 6 2" xfId="22110"/>
    <cellStyle name="Normal 3 2 6 2 2 2 2 2 6 2 2" xfId="53647"/>
    <cellStyle name="Normal 3 2 6 2 2 2 2 2 6 3" xfId="43429"/>
    <cellStyle name="Normal 3 2 6 2 2 2 2 2 7" xfId="14878"/>
    <cellStyle name="Normal 3 2 6 2 2 2 2 2 7 2" xfId="46417"/>
    <cellStyle name="Normal 3 2 6 2 2 2 2 2 8" xfId="25540"/>
    <cellStyle name="Normal 3 2 6 2 2 2 2 2 9" xfId="36221"/>
    <cellStyle name="Normal 3 2 6 2 2 2 2 3" xfId="4853"/>
    <cellStyle name="Normal 3 2 6 2 2 2 2 3 2" xfId="7891"/>
    <cellStyle name="Normal 3 2 6 2 2 2 2 3 2 2" xfId="18129"/>
    <cellStyle name="Normal 3 2 6 2 2 2 2 3 2 2 2" xfId="30952"/>
    <cellStyle name="Normal 3 2 6 2 2 2 2 3 2 2 3" xfId="49666"/>
    <cellStyle name="Normal 3 2 6 2 2 2 2 3 2 3" xfId="24658"/>
    <cellStyle name="Normal 3 2 6 2 2 2 2 3 2 3 2" xfId="34280"/>
    <cellStyle name="Normal 3 2 6 2 2 2 2 3 2 3 3" xfId="56185"/>
    <cellStyle name="Normal 3 2 6 2 2 2 2 3 2 4" xfId="27620"/>
    <cellStyle name="Normal 3 2 6 2 2 2 2 3 2 5" xfId="39448"/>
    <cellStyle name="Normal 3 2 6 2 2 2 2 3 3" xfId="9567"/>
    <cellStyle name="Normal 3 2 6 2 2 2 2 3 3 2" xfId="19800"/>
    <cellStyle name="Normal 3 2 6 2 2 2 2 3 3 2 2" xfId="51337"/>
    <cellStyle name="Normal 3 2 6 2 2 2 2 3 3 3" xfId="29288"/>
    <cellStyle name="Normal 3 2 6 2 2 2 2 3 3 4" xfId="41119"/>
    <cellStyle name="Normal 3 2 6 2 2 2 2 3 4" xfId="12344"/>
    <cellStyle name="Normal 3 2 6 2 2 2 2 3 4 2" xfId="22572"/>
    <cellStyle name="Normal 3 2 6 2 2 2 2 3 4 2 2" xfId="54109"/>
    <cellStyle name="Normal 3 2 6 2 2 2 2 3 4 3" xfId="32616"/>
    <cellStyle name="Normal 3 2 6 2 2 2 2 3 4 4" xfId="43891"/>
    <cellStyle name="Normal 3 2 6 2 2 2 2 3 5" xfId="15347"/>
    <cellStyle name="Normal 3 2 6 2 2 2 2 3 5 2" xfId="46886"/>
    <cellStyle name="Normal 3 2 6 2 2 2 2 3 6" xfId="25956"/>
    <cellStyle name="Normal 3 2 6 2 2 2 2 3 7" xfId="36683"/>
    <cellStyle name="Normal 3 2 6 2 2 2 2 4" xfId="5781"/>
    <cellStyle name="Normal 3 2 6 2 2 2 2 4 2" xfId="10491"/>
    <cellStyle name="Normal 3 2 6 2 2 2 2 4 2 2" xfId="20724"/>
    <cellStyle name="Normal 3 2 6 2 2 2 2 4 2 2 2" xfId="52261"/>
    <cellStyle name="Normal 3 2 6 2 2 2 2 4 2 3" xfId="30120"/>
    <cellStyle name="Normal 3 2 6 2 2 2 2 4 2 4" xfId="42043"/>
    <cellStyle name="Normal 3 2 6 2 2 2 2 4 3" xfId="13268"/>
    <cellStyle name="Normal 3 2 6 2 2 2 2 4 3 2" xfId="23496"/>
    <cellStyle name="Normal 3 2 6 2 2 2 2 4 3 2 2" xfId="55033"/>
    <cellStyle name="Normal 3 2 6 2 2 2 2 4 3 3" xfId="33448"/>
    <cellStyle name="Normal 3 2 6 2 2 2 2 4 3 4" xfId="44815"/>
    <cellStyle name="Normal 3 2 6 2 2 2 2 4 4" xfId="16272"/>
    <cellStyle name="Normal 3 2 6 2 2 2 2 4 4 2" xfId="47811"/>
    <cellStyle name="Normal 3 2 6 2 2 2 2 4 5" xfId="26788"/>
    <cellStyle name="Normal 3 2 6 2 2 2 2 4 6" xfId="37607"/>
    <cellStyle name="Normal 3 2 6 2 2 2 2 5" xfId="6947"/>
    <cellStyle name="Normal 3 2 6 2 2 2 2 5 2" xfId="17292"/>
    <cellStyle name="Normal 3 2 6 2 2 2 2 5 2 2" xfId="48829"/>
    <cellStyle name="Normal 3 2 6 2 2 2 2 5 3" xfId="28455"/>
    <cellStyle name="Normal 3 2 6 2 2 2 2 5 4" xfId="38616"/>
    <cellStyle name="Normal 3 2 6 2 2 2 2 6" xfId="8640"/>
    <cellStyle name="Normal 3 2 6 2 2 2 2 6 2" xfId="18876"/>
    <cellStyle name="Normal 3 2 6 2 2 2 2 6 2 2" xfId="50413"/>
    <cellStyle name="Normal 3 2 6 2 2 2 2 6 3" xfId="31784"/>
    <cellStyle name="Normal 3 2 6 2 2 2 2 6 4" xfId="40195"/>
    <cellStyle name="Normal 3 2 6 2 2 2 2 7" xfId="11420"/>
    <cellStyle name="Normal 3 2 6 2 2 2 2 7 2" xfId="21648"/>
    <cellStyle name="Normal 3 2 6 2 2 2 2 7 2 2" xfId="53185"/>
    <cellStyle name="Normal 3 2 6 2 2 2 2 7 3" xfId="42967"/>
    <cellStyle name="Normal 3 2 6 2 2 2 2 8" xfId="14293"/>
    <cellStyle name="Normal 3 2 6 2 2 2 2 8 2" xfId="45836"/>
    <cellStyle name="Normal 3 2 6 2 2 2 2 9" xfId="25124"/>
    <cellStyle name="Normal 3 2 6 2 2 2 3" xfId="4306"/>
    <cellStyle name="Normal 3 2 6 2 2 2 3 2" xfId="5316"/>
    <cellStyle name="Normal 3 2 6 2 2 2 3 2 2" xfId="8099"/>
    <cellStyle name="Normal 3 2 6 2 2 2 3 2 2 2" xfId="18337"/>
    <cellStyle name="Normal 3 2 6 2 2 2 3 2 2 2 2" xfId="31160"/>
    <cellStyle name="Normal 3 2 6 2 2 2 3 2 2 2 3" xfId="49874"/>
    <cellStyle name="Normal 3 2 6 2 2 2 3 2 2 3" xfId="24347"/>
    <cellStyle name="Normal 3 2 6 2 2 2 3 2 2 3 2" xfId="34488"/>
    <cellStyle name="Normal 3 2 6 2 2 2 3 2 2 3 3" xfId="55879"/>
    <cellStyle name="Normal 3 2 6 2 2 2 3 2 2 4" xfId="27828"/>
    <cellStyle name="Normal 3 2 6 2 2 2 3 2 2 5" xfId="39656"/>
    <cellStyle name="Normal 3 2 6 2 2 2 3 2 3" xfId="10028"/>
    <cellStyle name="Normal 3 2 6 2 2 2 3 2 3 2" xfId="20261"/>
    <cellStyle name="Normal 3 2 6 2 2 2 3 2 3 2 2" xfId="51798"/>
    <cellStyle name="Normal 3 2 6 2 2 2 3 2 3 3" xfId="29496"/>
    <cellStyle name="Normal 3 2 6 2 2 2 3 2 3 4" xfId="41580"/>
    <cellStyle name="Normal 3 2 6 2 2 2 3 2 4" xfId="12805"/>
    <cellStyle name="Normal 3 2 6 2 2 2 3 2 4 2" xfId="23033"/>
    <cellStyle name="Normal 3 2 6 2 2 2 3 2 4 2 2" xfId="54570"/>
    <cellStyle name="Normal 3 2 6 2 2 2 3 2 4 3" xfId="32824"/>
    <cellStyle name="Normal 3 2 6 2 2 2 3 2 4 4" xfId="44352"/>
    <cellStyle name="Normal 3 2 6 2 2 2 3 2 5" xfId="15809"/>
    <cellStyle name="Normal 3 2 6 2 2 2 3 2 5 2" xfId="47348"/>
    <cellStyle name="Normal 3 2 6 2 2 2 3 2 6" xfId="26164"/>
    <cellStyle name="Normal 3 2 6 2 2 2 3 2 7" xfId="37144"/>
    <cellStyle name="Normal 3 2 6 2 2 2 3 3" xfId="6244"/>
    <cellStyle name="Normal 3 2 6 2 2 2 3 3 2" xfId="10952"/>
    <cellStyle name="Normal 3 2 6 2 2 2 3 3 2 2" xfId="21185"/>
    <cellStyle name="Normal 3 2 6 2 2 2 3 3 2 2 2" xfId="52722"/>
    <cellStyle name="Normal 3 2 6 2 2 2 3 3 2 3" xfId="30328"/>
    <cellStyle name="Normal 3 2 6 2 2 2 3 3 2 4" xfId="42504"/>
    <cellStyle name="Normal 3 2 6 2 2 2 3 3 3" xfId="13729"/>
    <cellStyle name="Normal 3 2 6 2 2 2 3 3 3 2" xfId="23957"/>
    <cellStyle name="Normal 3 2 6 2 2 2 3 3 3 2 2" xfId="55494"/>
    <cellStyle name="Normal 3 2 6 2 2 2 3 3 3 3" xfId="33656"/>
    <cellStyle name="Normal 3 2 6 2 2 2 3 3 3 4" xfId="45276"/>
    <cellStyle name="Normal 3 2 6 2 2 2 3 3 4" xfId="16733"/>
    <cellStyle name="Normal 3 2 6 2 2 2 3 3 4 2" xfId="48272"/>
    <cellStyle name="Normal 3 2 6 2 2 2 3 3 5" xfId="26996"/>
    <cellStyle name="Normal 3 2 6 2 2 2 3 3 6" xfId="38068"/>
    <cellStyle name="Normal 3 2 6 2 2 2 3 4" xfId="7251"/>
    <cellStyle name="Normal 3 2 6 2 2 2 3 4 2" xfId="17505"/>
    <cellStyle name="Normal 3 2 6 2 2 2 3 4 2 2" xfId="49042"/>
    <cellStyle name="Normal 3 2 6 2 2 2 3 4 3" xfId="28664"/>
    <cellStyle name="Normal 3 2 6 2 2 2 3 4 4" xfId="38824"/>
    <cellStyle name="Normal 3 2 6 2 2 2 3 5" xfId="9104"/>
    <cellStyle name="Normal 3 2 6 2 2 2 3 5 2" xfId="19337"/>
    <cellStyle name="Normal 3 2 6 2 2 2 3 5 2 2" xfId="50874"/>
    <cellStyle name="Normal 3 2 6 2 2 2 3 5 3" xfId="31992"/>
    <cellStyle name="Normal 3 2 6 2 2 2 3 5 4" xfId="40656"/>
    <cellStyle name="Normal 3 2 6 2 2 2 3 6" xfId="11881"/>
    <cellStyle name="Normal 3 2 6 2 2 2 3 6 2" xfId="22109"/>
    <cellStyle name="Normal 3 2 6 2 2 2 3 6 2 2" xfId="53646"/>
    <cellStyle name="Normal 3 2 6 2 2 2 3 6 3" xfId="43428"/>
    <cellStyle name="Normal 3 2 6 2 2 2 3 7" xfId="14877"/>
    <cellStyle name="Normal 3 2 6 2 2 2 3 7 2" xfId="46416"/>
    <cellStyle name="Normal 3 2 6 2 2 2 3 8" xfId="25332"/>
    <cellStyle name="Normal 3 2 6 2 2 2 3 9" xfId="36220"/>
    <cellStyle name="Normal 3 2 6 2 2 2 4" xfId="4852"/>
    <cellStyle name="Normal 3 2 6 2 2 2 4 2" xfId="7681"/>
    <cellStyle name="Normal 3 2 6 2 2 2 4 2 2" xfId="17921"/>
    <cellStyle name="Normal 3 2 6 2 2 2 4 2 2 2" xfId="30744"/>
    <cellStyle name="Normal 3 2 6 2 2 2 4 2 2 3" xfId="49458"/>
    <cellStyle name="Normal 3 2 6 2 2 2 4 2 3" xfId="24436"/>
    <cellStyle name="Normal 3 2 6 2 2 2 4 2 3 2" xfId="34072"/>
    <cellStyle name="Normal 3 2 6 2 2 2 4 2 3 3" xfId="55968"/>
    <cellStyle name="Normal 3 2 6 2 2 2 4 2 4" xfId="27412"/>
    <cellStyle name="Normal 3 2 6 2 2 2 4 2 5" xfId="39240"/>
    <cellStyle name="Normal 3 2 6 2 2 2 4 3" xfId="9566"/>
    <cellStyle name="Normal 3 2 6 2 2 2 4 3 2" xfId="19799"/>
    <cellStyle name="Normal 3 2 6 2 2 2 4 3 2 2" xfId="51336"/>
    <cellStyle name="Normal 3 2 6 2 2 2 4 3 3" xfId="29080"/>
    <cellStyle name="Normal 3 2 6 2 2 2 4 3 4" xfId="41118"/>
    <cellStyle name="Normal 3 2 6 2 2 2 4 4" xfId="12343"/>
    <cellStyle name="Normal 3 2 6 2 2 2 4 4 2" xfId="22571"/>
    <cellStyle name="Normal 3 2 6 2 2 2 4 4 2 2" xfId="54108"/>
    <cellStyle name="Normal 3 2 6 2 2 2 4 4 3" xfId="32408"/>
    <cellStyle name="Normal 3 2 6 2 2 2 4 4 4" xfId="43890"/>
    <cellStyle name="Normal 3 2 6 2 2 2 4 5" xfId="15346"/>
    <cellStyle name="Normal 3 2 6 2 2 2 4 5 2" xfId="46885"/>
    <cellStyle name="Normal 3 2 6 2 2 2 4 6" xfId="25748"/>
    <cellStyle name="Normal 3 2 6 2 2 2 4 7" xfId="36682"/>
    <cellStyle name="Normal 3 2 6 2 2 2 5" xfId="5780"/>
    <cellStyle name="Normal 3 2 6 2 2 2 5 2" xfId="10490"/>
    <cellStyle name="Normal 3 2 6 2 2 2 5 2 2" xfId="20723"/>
    <cellStyle name="Normal 3 2 6 2 2 2 5 2 2 2" xfId="52260"/>
    <cellStyle name="Normal 3 2 6 2 2 2 5 2 3" xfId="29912"/>
    <cellStyle name="Normal 3 2 6 2 2 2 5 2 4" xfId="42042"/>
    <cellStyle name="Normal 3 2 6 2 2 2 5 3" xfId="13267"/>
    <cellStyle name="Normal 3 2 6 2 2 2 5 3 2" xfId="23495"/>
    <cellStyle name="Normal 3 2 6 2 2 2 5 3 2 2" xfId="55032"/>
    <cellStyle name="Normal 3 2 6 2 2 2 5 3 3" xfId="33240"/>
    <cellStyle name="Normal 3 2 6 2 2 2 5 3 4" xfId="44814"/>
    <cellStyle name="Normal 3 2 6 2 2 2 5 4" xfId="16271"/>
    <cellStyle name="Normal 3 2 6 2 2 2 5 4 2" xfId="47810"/>
    <cellStyle name="Normal 3 2 6 2 2 2 5 5" xfId="26580"/>
    <cellStyle name="Normal 3 2 6 2 2 2 5 6" xfId="37606"/>
    <cellStyle name="Normal 3 2 6 2 2 2 6" xfId="6619"/>
    <cellStyle name="Normal 3 2 6 2 2 2 6 2" xfId="17078"/>
    <cellStyle name="Normal 3 2 6 2 2 2 6 2 2" xfId="48616"/>
    <cellStyle name="Normal 3 2 6 2 2 2 6 3" xfId="28246"/>
    <cellStyle name="Normal 3 2 6 2 2 2 6 4" xfId="38408"/>
    <cellStyle name="Normal 3 2 6 2 2 2 7" xfId="8639"/>
    <cellStyle name="Normal 3 2 6 2 2 2 7 2" xfId="18875"/>
    <cellStyle name="Normal 3 2 6 2 2 2 7 2 2" xfId="50412"/>
    <cellStyle name="Normal 3 2 6 2 2 2 7 3" xfId="31576"/>
    <cellStyle name="Normal 3 2 6 2 2 2 7 4" xfId="40194"/>
    <cellStyle name="Normal 3 2 6 2 2 2 8" xfId="11419"/>
    <cellStyle name="Normal 3 2 6 2 2 2 8 2" xfId="21647"/>
    <cellStyle name="Normal 3 2 6 2 2 2 8 2 2" xfId="53184"/>
    <cellStyle name="Normal 3 2 6 2 2 2 8 3" xfId="42966"/>
    <cellStyle name="Normal 3 2 6 2 2 2 9" xfId="14292"/>
    <cellStyle name="Normal 3 2 6 2 2 2 9 2" xfId="45835"/>
    <cellStyle name="Normal 3 2 6 2 2 3" xfId="1676"/>
    <cellStyle name="Normal 3 2 6 2 2 3 10" xfId="35760"/>
    <cellStyle name="Normal 3 2 6 2 2 3 2" xfId="4308"/>
    <cellStyle name="Normal 3 2 6 2 2 3 2 2" xfId="5318"/>
    <cellStyle name="Normal 3 2 6 2 2 3 2 2 2" xfId="8306"/>
    <cellStyle name="Normal 3 2 6 2 2 3 2 2 2 2" xfId="18544"/>
    <cellStyle name="Normal 3 2 6 2 2 3 2 2 2 2 2" xfId="31367"/>
    <cellStyle name="Normal 3 2 6 2 2 3 2 2 2 2 3" xfId="50081"/>
    <cellStyle name="Normal 3 2 6 2 2 3 2 2 2 3" xfId="24443"/>
    <cellStyle name="Normal 3 2 6 2 2 3 2 2 2 3 2" xfId="34695"/>
    <cellStyle name="Normal 3 2 6 2 2 3 2 2 2 3 3" xfId="55975"/>
    <cellStyle name="Normal 3 2 6 2 2 3 2 2 2 4" xfId="28035"/>
    <cellStyle name="Normal 3 2 6 2 2 3 2 2 2 5" xfId="39863"/>
    <cellStyle name="Normal 3 2 6 2 2 3 2 2 3" xfId="10030"/>
    <cellStyle name="Normal 3 2 6 2 2 3 2 2 3 2" xfId="20263"/>
    <cellStyle name="Normal 3 2 6 2 2 3 2 2 3 2 2" xfId="51800"/>
    <cellStyle name="Normal 3 2 6 2 2 3 2 2 3 3" xfId="29703"/>
    <cellStyle name="Normal 3 2 6 2 2 3 2 2 3 4" xfId="41582"/>
    <cellStyle name="Normal 3 2 6 2 2 3 2 2 4" xfId="12807"/>
    <cellStyle name="Normal 3 2 6 2 2 3 2 2 4 2" xfId="23035"/>
    <cellStyle name="Normal 3 2 6 2 2 3 2 2 4 2 2" xfId="54572"/>
    <cellStyle name="Normal 3 2 6 2 2 3 2 2 4 3" xfId="33031"/>
    <cellStyle name="Normal 3 2 6 2 2 3 2 2 4 4" xfId="44354"/>
    <cellStyle name="Normal 3 2 6 2 2 3 2 2 5" xfId="15811"/>
    <cellStyle name="Normal 3 2 6 2 2 3 2 2 5 2" xfId="47350"/>
    <cellStyle name="Normal 3 2 6 2 2 3 2 2 6" xfId="26371"/>
    <cellStyle name="Normal 3 2 6 2 2 3 2 2 7" xfId="37146"/>
    <cellStyle name="Normal 3 2 6 2 2 3 2 3" xfId="6246"/>
    <cellStyle name="Normal 3 2 6 2 2 3 2 3 2" xfId="10954"/>
    <cellStyle name="Normal 3 2 6 2 2 3 2 3 2 2" xfId="21187"/>
    <cellStyle name="Normal 3 2 6 2 2 3 2 3 2 2 2" xfId="52724"/>
    <cellStyle name="Normal 3 2 6 2 2 3 2 3 2 3" xfId="30535"/>
    <cellStyle name="Normal 3 2 6 2 2 3 2 3 2 4" xfId="42506"/>
    <cellStyle name="Normal 3 2 6 2 2 3 2 3 3" xfId="13731"/>
    <cellStyle name="Normal 3 2 6 2 2 3 2 3 3 2" xfId="23959"/>
    <cellStyle name="Normal 3 2 6 2 2 3 2 3 3 2 2" xfId="55496"/>
    <cellStyle name="Normal 3 2 6 2 2 3 2 3 3 3" xfId="33863"/>
    <cellStyle name="Normal 3 2 6 2 2 3 2 3 3 4" xfId="45278"/>
    <cellStyle name="Normal 3 2 6 2 2 3 2 3 4" xfId="16735"/>
    <cellStyle name="Normal 3 2 6 2 2 3 2 3 4 2" xfId="48274"/>
    <cellStyle name="Normal 3 2 6 2 2 3 2 3 5" xfId="27203"/>
    <cellStyle name="Normal 3 2 6 2 2 3 2 3 6" xfId="38070"/>
    <cellStyle name="Normal 3 2 6 2 2 3 2 4" xfId="7467"/>
    <cellStyle name="Normal 3 2 6 2 2 3 2 4 2" xfId="17712"/>
    <cellStyle name="Normal 3 2 6 2 2 3 2 4 2 2" xfId="49249"/>
    <cellStyle name="Normal 3 2 6 2 2 3 2 4 3" xfId="28871"/>
    <cellStyle name="Normal 3 2 6 2 2 3 2 4 4" xfId="39031"/>
    <cellStyle name="Normal 3 2 6 2 2 3 2 5" xfId="9106"/>
    <cellStyle name="Normal 3 2 6 2 2 3 2 5 2" xfId="19339"/>
    <cellStyle name="Normal 3 2 6 2 2 3 2 5 2 2" xfId="50876"/>
    <cellStyle name="Normal 3 2 6 2 2 3 2 5 3" xfId="32199"/>
    <cellStyle name="Normal 3 2 6 2 2 3 2 5 4" xfId="40658"/>
    <cellStyle name="Normal 3 2 6 2 2 3 2 6" xfId="11883"/>
    <cellStyle name="Normal 3 2 6 2 2 3 2 6 2" xfId="22111"/>
    <cellStyle name="Normal 3 2 6 2 2 3 2 6 2 2" xfId="53648"/>
    <cellStyle name="Normal 3 2 6 2 2 3 2 6 3" xfId="43430"/>
    <cellStyle name="Normal 3 2 6 2 2 3 2 7" xfId="14879"/>
    <cellStyle name="Normal 3 2 6 2 2 3 2 7 2" xfId="46418"/>
    <cellStyle name="Normal 3 2 6 2 2 3 2 8" xfId="25539"/>
    <cellStyle name="Normal 3 2 6 2 2 3 2 9" xfId="36222"/>
    <cellStyle name="Normal 3 2 6 2 2 3 3" xfId="4854"/>
    <cellStyle name="Normal 3 2 6 2 2 3 3 2" xfId="7890"/>
    <cellStyle name="Normal 3 2 6 2 2 3 3 2 2" xfId="18128"/>
    <cellStyle name="Normal 3 2 6 2 2 3 3 2 2 2" xfId="30951"/>
    <cellStyle name="Normal 3 2 6 2 2 3 3 2 2 3" xfId="49665"/>
    <cellStyle name="Normal 3 2 6 2 2 3 3 2 3" xfId="24510"/>
    <cellStyle name="Normal 3 2 6 2 2 3 3 2 3 2" xfId="34279"/>
    <cellStyle name="Normal 3 2 6 2 2 3 3 2 3 3" xfId="56042"/>
    <cellStyle name="Normal 3 2 6 2 2 3 3 2 4" xfId="27619"/>
    <cellStyle name="Normal 3 2 6 2 2 3 3 2 5" xfId="39447"/>
    <cellStyle name="Normal 3 2 6 2 2 3 3 3" xfId="9568"/>
    <cellStyle name="Normal 3 2 6 2 2 3 3 3 2" xfId="19801"/>
    <cellStyle name="Normal 3 2 6 2 2 3 3 3 2 2" xfId="51338"/>
    <cellStyle name="Normal 3 2 6 2 2 3 3 3 3" xfId="29287"/>
    <cellStyle name="Normal 3 2 6 2 2 3 3 3 4" xfId="41120"/>
    <cellStyle name="Normal 3 2 6 2 2 3 3 4" xfId="12345"/>
    <cellStyle name="Normal 3 2 6 2 2 3 3 4 2" xfId="22573"/>
    <cellStyle name="Normal 3 2 6 2 2 3 3 4 2 2" xfId="54110"/>
    <cellStyle name="Normal 3 2 6 2 2 3 3 4 3" xfId="32615"/>
    <cellStyle name="Normal 3 2 6 2 2 3 3 4 4" xfId="43892"/>
    <cellStyle name="Normal 3 2 6 2 2 3 3 5" xfId="15348"/>
    <cellStyle name="Normal 3 2 6 2 2 3 3 5 2" xfId="46887"/>
    <cellStyle name="Normal 3 2 6 2 2 3 3 6" xfId="25955"/>
    <cellStyle name="Normal 3 2 6 2 2 3 3 7" xfId="36684"/>
    <cellStyle name="Normal 3 2 6 2 2 3 4" xfId="5782"/>
    <cellStyle name="Normal 3 2 6 2 2 3 4 2" xfId="10492"/>
    <cellStyle name="Normal 3 2 6 2 2 3 4 2 2" xfId="20725"/>
    <cellStyle name="Normal 3 2 6 2 2 3 4 2 2 2" xfId="52262"/>
    <cellStyle name="Normal 3 2 6 2 2 3 4 2 3" xfId="30119"/>
    <cellStyle name="Normal 3 2 6 2 2 3 4 2 4" xfId="42044"/>
    <cellStyle name="Normal 3 2 6 2 2 3 4 3" xfId="13269"/>
    <cellStyle name="Normal 3 2 6 2 2 3 4 3 2" xfId="23497"/>
    <cellStyle name="Normal 3 2 6 2 2 3 4 3 2 2" xfId="55034"/>
    <cellStyle name="Normal 3 2 6 2 2 3 4 3 3" xfId="33447"/>
    <cellStyle name="Normal 3 2 6 2 2 3 4 3 4" xfId="44816"/>
    <cellStyle name="Normal 3 2 6 2 2 3 4 4" xfId="16273"/>
    <cellStyle name="Normal 3 2 6 2 2 3 4 4 2" xfId="47812"/>
    <cellStyle name="Normal 3 2 6 2 2 3 4 5" xfId="26787"/>
    <cellStyle name="Normal 3 2 6 2 2 3 4 6" xfId="37608"/>
    <cellStyle name="Normal 3 2 6 2 2 3 5" xfId="6946"/>
    <cellStyle name="Normal 3 2 6 2 2 3 5 2" xfId="17291"/>
    <cellStyle name="Normal 3 2 6 2 2 3 5 2 2" xfId="48828"/>
    <cellStyle name="Normal 3 2 6 2 2 3 5 3" xfId="28454"/>
    <cellStyle name="Normal 3 2 6 2 2 3 5 4" xfId="38615"/>
    <cellStyle name="Normal 3 2 6 2 2 3 6" xfId="8641"/>
    <cellStyle name="Normal 3 2 6 2 2 3 6 2" xfId="18877"/>
    <cellStyle name="Normal 3 2 6 2 2 3 6 2 2" xfId="50414"/>
    <cellStyle name="Normal 3 2 6 2 2 3 6 3" xfId="31783"/>
    <cellStyle name="Normal 3 2 6 2 2 3 6 4" xfId="40196"/>
    <cellStyle name="Normal 3 2 6 2 2 3 7" xfId="11421"/>
    <cellStyle name="Normal 3 2 6 2 2 3 7 2" xfId="21649"/>
    <cellStyle name="Normal 3 2 6 2 2 3 7 2 2" xfId="53186"/>
    <cellStyle name="Normal 3 2 6 2 2 3 7 3" xfId="42968"/>
    <cellStyle name="Normal 3 2 6 2 2 3 8" xfId="14294"/>
    <cellStyle name="Normal 3 2 6 2 2 3 8 2" xfId="45837"/>
    <cellStyle name="Normal 3 2 6 2 2 3 9" xfId="25123"/>
    <cellStyle name="Normal 3 2 6 2 2 4" xfId="4305"/>
    <cellStyle name="Normal 3 2 6 2 2 4 2" xfId="5315"/>
    <cellStyle name="Normal 3 2 6 2 2 4 2 2" xfId="8098"/>
    <cellStyle name="Normal 3 2 6 2 2 4 2 2 2" xfId="18336"/>
    <cellStyle name="Normal 3 2 6 2 2 4 2 2 2 2" xfId="31159"/>
    <cellStyle name="Normal 3 2 6 2 2 4 2 2 2 3" xfId="49873"/>
    <cellStyle name="Normal 3 2 6 2 2 4 2 2 3" xfId="24406"/>
    <cellStyle name="Normal 3 2 6 2 2 4 2 2 3 2" xfId="34487"/>
    <cellStyle name="Normal 3 2 6 2 2 4 2 2 3 3" xfId="55938"/>
    <cellStyle name="Normal 3 2 6 2 2 4 2 2 4" xfId="27827"/>
    <cellStyle name="Normal 3 2 6 2 2 4 2 2 5" xfId="39655"/>
    <cellStyle name="Normal 3 2 6 2 2 4 2 3" xfId="10027"/>
    <cellStyle name="Normal 3 2 6 2 2 4 2 3 2" xfId="20260"/>
    <cellStyle name="Normal 3 2 6 2 2 4 2 3 2 2" xfId="51797"/>
    <cellStyle name="Normal 3 2 6 2 2 4 2 3 3" xfId="29495"/>
    <cellStyle name="Normal 3 2 6 2 2 4 2 3 4" xfId="41579"/>
    <cellStyle name="Normal 3 2 6 2 2 4 2 4" xfId="12804"/>
    <cellStyle name="Normal 3 2 6 2 2 4 2 4 2" xfId="23032"/>
    <cellStyle name="Normal 3 2 6 2 2 4 2 4 2 2" xfId="54569"/>
    <cellStyle name="Normal 3 2 6 2 2 4 2 4 3" xfId="32823"/>
    <cellStyle name="Normal 3 2 6 2 2 4 2 4 4" xfId="44351"/>
    <cellStyle name="Normal 3 2 6 2 2 4 2 5" xfId="15808"/>
    <cellStyle name="Normal 3 2 6 2 2 4 2 5 2" xfId="47347"/>
    <cellStyle name="Normal 3 2 6 2 2 4 2 6" xfId="26163"/>
    <cellStyle name="Normal 3 2 6 2 2 4 2 7" xfId="37143"/>
    <cellStyle name="Normal 3 2 6 2 2 4 3" xfId="6243"/>
    <cellStyle name="Normal 3 2 6 2 2 4 3 2" xfId="10951"/>
    <cellStyle name="Normal 3 2 6 2 2 4 3 2 2" xfId="21184"/>
    <cellStyle name="Normal 3 2 6 2 2 4 3 2 2 2" xfId="52721"/>
    <cellStyle name="Normal 3 2 6 2 2 4 3 2 3" xfId="30327"/>
    <cellStyle name="Normal 3 2 6 2 2 4 3 2 4" xfId="42503"/>
    <cellStyle name="Normal 3 2 6 2 2 4 3 3" xfId="13728"/>
    <cellStyle name="Normal 3 2 6 2 2 4 3 3 2" xfId="23956"/>
    <cellStyle name="Normal 3 2 6 2 2 4 3 3 2 2" xfId="55493"/>
    <cellStyle name="Normal 3 2 6 2 2 4 3 3 3" xfId="33655"/>
    <cellStyle name="Normal 3 2 6 2 2 4 3 3 4" xfId="45275"/>
    <cellStyle name="Normal 3 2 6 2 2 4 3 4" xfId="16732"/>
    <cellStyle name="Normal 3 2 6 2 2 4 3 4 2" xfId="48271"/>
    <cellStyle name="Normal 3 2 6 2 2 4 3 5" xfId="26995"/>
    <cellStyle name="Normal 3 2 6 2 2 4 3 6" xfId="38067"/>
    <cellStyle name="Normal 3 2 6 2 2 4 4" xfId="7250"/>
    <cellStyle name="Normal 3 2 6 2 2 4 4 2" xfId="17504"/>
    <cellStyle name="Normal 3 2 6 2 2 4 4 2 2" xfId="49041"/>
    <cellStyle name="Normal 3 2 6 2 2 4 4 3" xfId="28663"/>
    <cellStyle name="Normal 3 2 6 2 2 4 4 4" xfId="38823"/>
    <cellStyle name="Normal 3 2 6 2 2 4 5" xfId="9103"/>
    <cellStyle name="Normal 3 2 6 2 2 4 5 2" xfId="19336"/>
    <cellStyle name="Normal 3 2 6 2 2 4 5 2 2" xfId="50873"/>
    <cellStyle name="Normal 3 2 6 2 2 4 5 3" xfId="31991"/>
    <cellStyle name="Normal 3 2 6 2 2 4 5 4" xfId="40655"/>
    <cellStyle name="Normal 3 2 6 2 2 4 6" xfId="11880"/>
    <cellStyle name="Normal 3 2 6 2 2 4 6 2" xfId="22108"/>
    <cellStyle name="Normal 3 2 6 2 2 4 6 2 2" xfId="53645"/>
    <cellStyle name="Normal 3 2 6 2 2 4 6 3" xfId="43427"/>
    <cellStyle name="Normal 3 2 6 2 2 4 7" xfId="14876"/>
    <cellStyle name="Normal 3 2 6 2 2 4 7 2" xfId="46415"/>
    <cellStyle name="Normal 3 2 6 2 2 4 8" xfId="25331"/>
    <cellStyle name="Normal 3 2 6 2 2 4 9" xfId="36219"/>
    <cellStyle name="Normal 3 2 6 2 2 5" xfId="4851"/>
    <cellStyle name="Normal 3 2 6 2 2 5 2" xfId="7680"/>
    <cellStyle name="Normal 3 2 6 2 2 5 2 2" xfId="17920"/>
    <cellStyle name="Normal 3 2 6 2 2 5 2 2 2" xfId="30743"/>
    <cellStyle name="Normal 3 2 6 2 2 5 2 2 3" xfId="49457"/>
    <cellStyle name="Normal 3 2 6 2 2 5 2 3" xfId="24326"/>
    <cellStyle name="Normal 3 2 6 2 2 5 2 3 2" xfId="34071"/>
    <cellStyle name="Normal 3 2 6 2 2 5 2 3 3" xfId="55858"/>
    <cellStyle name="Normal 3 2 6 2 2 5 2 4" xfId="27411"/>
    <cellStyle name="Normal 3 2 6 2 2 5 2 5" xfId="39239"/>
    <cellStyle name="Normal 3 2 6 2 2 5 3" xfId="9565"/>
    <cellStyle name="Normal 3 2 6 2 2 5 3 2" xfId="19798"/>
    <cellStyle name="Normal 3 2 6 2 2 5 3 2 2" xfId="51335"/>
    <cellStyle name="Normal 3 2 6 2 2 5 3 3" xfId="29079"/>
    <cellStyle name="Normal 3 2 6 2 2 5 3 4" xfId="41117"/>
    <cellStyle name="Normal 3 2 6 2 2 5 4" xfId="12342"/>
    <cellStyle name="Normal 3 2 6 2 2 5 4 2" xfId="22570"/>
    <cellStyle name="Normal 3 2 6 2 2 5 4 2 2" xfId="54107"/>
    <cellStyle name="Normal 3 2 6 2 2 5 4 3" xfId="32407"/>
    <cellStyle name="Normal 3 2 6 2 2 5 4 4" xfId="43889"/>
    <cellStyle name="Normal 3 2 6 2 2 5 5" xfId="15345"/>
    <cellStyle name="Normal 3 2 6 2 2 5 5 2" xfId="46884"/>
    <cellStyle name="Normal 3 2 6 2 2 5 6" xfId="25747"/>
    <cellStyle name="Normal 3 2 6 2 2 5 7" xfId="36681"/>
    <cellStyle name="Normal 3 2 6 2 2 6" xfId="5779"/>
    <cellStyle name="Normal 3 2 6 2 2 6 2" xfId="10489"/>
    <cellStyle name="Normal 3 2 6 2 2 6 2 2" xfId="20722"/>
    <cellStyle name="Normal 3 2 6 2 2 6 2 2 2" xfId="52259"/>
    <cellStyle name="Normal 3 2 6 2 2 6 2 3" xfId="29911"/>
    <cellStyle name="Normal 3 2 6 2 2 6 2 4" xfId="42041"/>
    <cellStyle name="Normal 3 2 6 2 2 6 3" xfId="13266"/>
    <cellStyle name="Normal 3 2 6 2 2 6 3 2" xfId="23494"/>
    <cellStyle name="Normal 3 2 6 2 2 6 3 2 2" xfId="55031"/>
    <cellStyle name="Normal 3 2 6 2 2 6 3 3" xfId="33239"/>
    <cellStyle name="Normal 3 2 6 2 2 6 3 4" xfId="44813"/>
    <cellStyle name="Normal 3 2 6 2 2 6 4" xfId="16270"/>
    <cellStyle name="Normal 3 2 6 2 2 6 4 2" xfId="47809"/>
    <cellStyle name="Normal 3 2 6 2 2 6 5" xfId="26579"/>
    <cellStyle name="Normal 3 2 6 2 2 6 6" xfId="37605"/>
    <cellStyle name="Normal 3 2 6 2 2 7" xfId="6618"/>
    <cellStyle name="Normal 3 2 6 2 2 7 2" xfId="17077"/>
    <cellStyle name="Normal 3 2 6 2 2 7 2 2" xfId="48615"/>
    <cellStyle name="Normal 3 2 6 2 2 7 3" xfId="28245"/>
    <cellStyle name="Normal 3 2 6 2 2 7 4" xfId="38407"/>
    <cellStyle name="Normal 3 2 6 2 2 8" xfId="8638"/>
    <cellStyle name="Normal 3 2 6 2 2 8 2" xfId="18874"/>
    <cellStyle name="Normal 3 2 6 2 2 8 2 2" xfId="50411"/>
    <cellStyle name="Normal 3 2 6 2 2 8 3" xfId="31575"/>
    <cellStyle name="Normal 3 2 6 2 2 8 4" xfId="40193"/>
    <cellStyle name="Normal 3 2 6 2 2 9" xfId="11418"/>
    <cellStyle name="Normal 3 2 6 2 2 9 2" xfId="21646"/>
    <cellStyle name="Normal 3 2 6 2 2 9 2 2" xfId="53183"/>
    <cellStyle name="Normal 3 2 6 2 2 9 3" xfId="42965"/>
    <cellStyle name="Normal 3 2 6 2 3" xfId="1677"/>
    <cellStyle name="Normal 3 2 6 2 3 10" xfId="24916"/>
    <cellStyle name="Normal 3 2 6 2 3 11" xfId="35761"/>
    <cellStyle name="Normal 3 2 6 2 3 2" xfId="1678"/>
    <cellStyle name="Normal 3 2 6 2 3 2 10" xfId="35762"/>
    <cellStyle name="Normal 3 2 6 2 3 2 2" xfId="4310"/>
    <cellStyle name="Normal 3 2 6 2 3 2 2 2" xfId="5320"/>
    <cellStyle name="Normal 3 2 6 2 3 2 2 2 2" xfId="8308"/>
    <cellStyle name="Normal 3 2 6 2 3 2 2 2 2 2" xfId="18546"/>
    <cellStyle name="Normal 3 2 6 2 3 2 2 2 2 2 2" xfId="31369"/>
    <cellStyle name="Normal 3 2 6 2 3 2 2 2 2 2 3" xfId="50083"/>
    <cellStyle name="Normal 3 2 6 2 3 2 2 2 2 3" xfId="24511"/>
    <cellStyle name="Normal 3 2 6 2 3 2 2 2 2 3 2" xfId="34697"/>
    <cellStyle name="Normal 3 2 6 2 3 2 2 2 2 3 3" xfId="56043"/>
    <cellStyle name="Normal 3 2 6 2 3 2 2 2 2 4" xfId="28037"/>
    <cellStyle name="Normal 3 2 6 2 3 2 2 2 2 5" xfId="39865"/>
    <cellStyle name="Normal 3 2 6 2 3 2 2 2 3" xfId="10032"/>
    <cellStyle name="Normal 3 2 6 2 3 2 2 2 3 2" xfId="20265"/>
    <cellStyle name="Normal 3 2 6 2 3 2 2 2 3 2 2" xfId="51802"/>
    <cellStyle name="Normal 3 2 6 2 3 2 2 2 3 3" xfId="29705"/>
    <cellStyle name="Normal 3 2 6 2 3 2 2 2 3 4" xfId="41584"/>
    <cellStyle name="Normal 3 2 6 2 3 2 2 2 4" xfId="12809"/>
    <cellStyle name="Normal 3 2 6 2 3 2 2 2 4 2" xfId="23037"/>
    <cellStyle name="Normal 3 2 6 2 3 2 2 2 4 2 2" xfId="54574"/>
    <cellStyle name="Normal 3 2 6 2 3 2 2 2 4 3" xfId="33033"/>
    <cellStyle name="Normal 3 2 6 2 3 2 2 2 4 4" xfId="44356"/>
    <cellStyle name="Normal 3 2 6 2 3 2 2 2 5" xfId="15813"/>
    <cellStyle name="Normal 3 2 6 2 3 2 2 2 5 2" xfId="47352"/>
    <cellStyle name="Normal 3 2 6 2 3 2 2 2 6" xfId="26373"/>
    <cellStyle name="Normal 3 2 6 2 3 2 2 2 7" xfId="37148"/>
    <cellStyle name="Normal 3 2 6 2 3 2 2 3" xfId="6248"/>
    <cellStyle name="Normal 3 2 6 2 3 2 2 3 2" xfId="10956"/>
    <cellStyle name="Normal 3 2 6 2 3 2 2 3 2 2" xfId="21189"/>
    <cellStyle name="Normal 3 2 6 2 3 2 2 3 2 2 2" xfId="52726"/>
    <cellStyle name="Normal 3 2 6 2 3 2 2 3 2 3" xfId="30537"/>
    <cellStyle name="Normal 3 2 6 2 3 2 2 3 2 4" xfId="42508"/>
    <cellStyle name="Normal 3 2 6 2 3 2 2 3 3" xfId="13733"/>
    <cellStyle name="Normal 3 2 6 2 3 2 2 3 3 2" xfId="23961"/>
    <cellStyle name="Normal 3 2 6 2 3 2 2 3 3 2 2" xfId="55498"/>
    <cellStyle name="Normal 3 2 6 2 3 2 2 3 3 3" xfId="33865"/>
    <cellStyle name="Normal 3 2 6 2 3 2 2 3 3 4" xfId="45280"/>
    <cellStyle name="Normal 3 2 6 2 3 2 2 3 4" xfId="16737"/>
    <cellStyle name="Normal 3 2 6 2 3 2 2 3 4 2" xfId="48276"/>
    <cellStyle name="Normal 3 2 6 2 3 2 2 3 5" xfId="27205"/>
    <cellStyle name="Normal 3 2 6 2 3 2 2 3 6" xfId="38072"/>
    <cellStyle name="Normal 3 2 6 2 3 2 2 4" xfId="7469"/>
    <cellStyle name="Normal 3 2 6 2 3 2 2 4 2" xfId="17714"/>
    <cellStyle name="Normal 3 2 6 2 3 2 2 4 2 2" xfId="49251"/>
    <cellStyle name="Normal 3 2 6 2 3 2 2 4 3" xfId="28873"/>
    <cellStyle name="Normal 3 2 6 2 3 2 2 4 4" xfId="39033"/>
    <cellStyle name="Normal 3 2 6 2 3 2 2 5" xfId="9108"/>
    <cellStyle name="Normal 3 2 6 2 3 2 2 5 2" xfId="19341"/>
    <cellStyle name="Normal 3 2 6 2 3 2 2 5 2 2" xfId="50878"/>
    <cellStyle name="Normal 3 2 6 2 3 2 2 5 3" xfId="32201"/>
    <cellStyle name="Normal 3 2 6 2 3 2 2 5 4" xfId="40660"/>
    <cellStyle name="Normal 3 2 6 2 3 2 2 6" xfId="11885"/>
    <cellStyle name="Normal 3 2 6 2 3 2 2 6 2" xfId="22113"/>
    <cellStyle name="Normal 3 2 6 2 3 2 2 6 2 2" xfId="53650"/>
    <cellStyle name="Normal 3 2 6 2 3 2 2 6 3" xfId="43432"/>
    <cellStyle name="Normal 3 2 6 2 3 2 2 7" xfId="14881"/>
    <cellStyle name="Normal 3 2 6 2 3 2 2 7 2" xfId="46420"/>
    <cellStyle name="Normal 3 2 6 2 3 2 2 8" xfId="25541"/>
    <cellStyle name="Normal 3 2 6 2 3 2 2 9" xfId="36224"/>
    <cellStyle name="Normal 3 2 6 2 3 2 3" xfId="4856"/>
    <cellStyle name="Normal 3 2 6 2 3 2 3 2" xfId="7892"/>
    <cellStyle name="Normal 3 2 6 2 3 2 3 2 2" xfId="18130"/>
    <cellStyle name="Normal 3 2 6 2 3 2 3 2 2 2" xfId="30953"/>
    <cellStyle name="Normal 3 2 6 2 3 2 3 2 2 3" xfId="49667"/>
    <cellStyle name="Normal 3 2 6 2 3 2 3 2 3" xfId="24531"/>
    <cellStyle name="Normal 3 2 6 2 3 2 3 2 3 2" xfId="34281"/>
    <cellStyle name="Normal 3 2 6 2 3 2 3 2 3 3" xfId="56061"/>
    <cellStyle name="Normal 3 2 6 2 3 2 3 2 4" xfId="27621"/>
    <cellStyle name="Normal 3 2 6 2 3 2 3 2 5" xfId="39449"/>
    <cellStyle name="Normal 3 2 6 2 3 2 3 3" xfId="9570"/>
    <cellStyle name="Normal 3 2 6 2 3 2 3 3 2" xfId="19803"/>
    <cellStyle name="Normal 3 2 6 2 3 2 3 3 2 2" xfId="51340"/>
    <cellStyle name="Normal 3 2 6 2 3 2 3 3 3" xfId="29289"/>
    <cellStyle name="Normal 3 2 6 2 3 2 3 3 4" xfId="41122"/>
    <cellStyle name="Normal 3 2 6 2 3 2 3 4" xfId="12347"/>
    <cellStyle name="Normal 3 2 6 2 3 2 3 4 2" xfId="22575"/>
    <cellStyle name="Normal 3 2 6 2 3 2 3 4 2 2" xfId="54112"/>
    <cellStyle name="Normal 3 2 6 2 3 2 3 4 3" xfId="32617"/>
    <cellStyle name="Normal 3 2 6 2 3 2 3 4 4" xfId="43894"/>
    <cellStyle name="Normal 3 2 6 2 3 2 3 5" xfId="15350"/>
    <cellStyle name="Normal 3 2 6 2 3 2 3 5 2" xfId="46889"/>
    <cellStyle name="Normal 3 2 6 2 3 2 3 6" xfId="25957"/>
    <cellStyle name="Normal 3 2 6 2 3 2 3 7" xfId="36686"/>
    <cellStyle name="Normal 3 2 6 2 3 2 4" xfId="5784"/>
    <cellStyle name="Normal 3 2 6 2 3 2 4 2" xfId="10494"/>
    <cellStyle name="Normal 3 2 6 2 3 2 4 2 2" xfId="20727"/>
    <cellStyle name="Normal 3 2 6 2 3 2 4 2 2 2" xfId="52264"/>
    <cellStyle name="Normal 3 2 6 2 3 2 4 2 3" xfId="30121"/>
    <cellStyle name="Normal 3 2 6 2 3 2 4 2 4" xfId="42046"/>
    <cellStyle name="Normal 3 2 6 2 3 2 4 3" xfId="13271"/>
    <cellStyle name="Normal 3 2 6 2 3 2 4 3 2" xfId="23499"/>
    <cellStyle name="Normal 3 2 6 2 3 2 4 3 2 2" xfId="55036"/>
    <cellStyle name="Normal 3 2 6 2 3 2 4 3 3" xfId="33449"/>
    <cellStyle name="Normal 3 2 6 2 3 2 4 3 4" xfId="44818"/>
    <cellStyle name="Normal 3 2 6 2 3 2 4 4" xfId="16275"/>
    <cellStyle name="Normal 3 2 6 2 3 2 4 4 2" xfId="47814"/>
    <cellStyle name="Normal 3 2 6 2 3 2 4 5" xfId="26789"/>
    <cellStyle name="Normal 3 2 6 2 3 2 4 6" xfId="37610"/>
    <cellStyle name="Normal 3 2 6 2 3 2 5" xfId="6948"/>
    <cellStyle name="Normal 3 2 6 2 3 2 5 2" xfId="17293"/>
    <cellStyle name="Normal 3 2 6 2 3 2 5 2 2" xfId="48830"/>
    <cellStyle name="Normal 3 2 6 2 3 2 5 3" xfId="28456"/>
    <cellStyle name="Normal 3 2 6 2 3 2 5 4" xfId="38617"/>
    <cellStyle name="Normal 3 2 6 2 3 2 6" xfId="8643"/>
    <cellStyle name="Normal 3 2 6 2 3 2 6 2" xfId="18879"/>
    <cellStyle name="Normal 3 2 6 2 3 2 6 2 2" xfId="50416"/>
    <cellStyle name="Normal 3 2 6 2 3 2 6 3" xfId="31785"/>
    <cellStyle name="Normal 3 2 6 2 3 2 6 4" xfId="40198"/>
    <cellStyle name="Normal 3 2 6 2 3 2 7" xfId="11423"/>
    <cellStyle name="Normal 3 2 6 2 3 2 7 2" xfId="21651"/>
    <cellStyle name="Normal 3 2 6 2 3 2 7 2 2" xfId="53188"/>
    <cellStyle name="Normal 3 2 6 2 3 2 7 3" xfId="42970"/>
    <cellStyle name="Normal 3 2 6 2 3 2 8" xfId="14296"/>
    <cellStyle name="Normal 3 2 6 2 3 2 8 2" xfId="45839"/>
    <cellStyle name="Normal 3 2 6 2 3 2 9" xfId="25125"/>
    <cellStyle name="Normal 3 2 6 2 3 3" xfId="4309"/>
    <cellStyle name="Normal 3 2 6 2 3 3 2" xfId="5319"/>
    <cellStyle name="Normal 3 2 6 2 3 3 2 2" xfId="8100"/>
    <cellStyle name="Normal 3 2 6 2 3 3 2 2 2" xfId="18338"/>
    <cellStyle name="Normal 3 2 6 2 3 3 2 2 2 2" xfId="31161"/>
    <cellStyle name="Normal 3 2 6 2 3 3 2 2 2 3" xfId="49875"/>
    <cellStyle name="Normal 3 2 6 2 3 3 2 2 3" xfId="24521"/>
    <cellStyle name="Normal 3 2 6 2 3 3 2 2 3 2" xfId="34489"/>
    <cellStyle name="Normal 3 2 6 2 3 3 2 2 3 3" xfId="56052"/>
    <cellStyle name="Normal 3 2 6 2 3 3 2 2 4" xfId="27829"/>
    <cellStyle name="Normal 3 2 6 2 3 3 2 2 5" xfId="39657"/>
    <cellStyle name="Normal 3 2 6 2 3 3 2 3" xfId="10031"/>
    <cellStyle name="Normal 3 2 6 2 3 3 2 3 2" xfId="20264"/>
    <cellStyle name="Normal 3 2 6 2 3 3 2 3 2 2" xfId="51801"/>
    <cellStyle name="Normal 3 2 6 2 3 3 2 3 3" xfId="29497"/>
    <cellStyle name="Normal 3 2 6 2 3 3 2 3 4" xfId="41583"/>
    <cellStyle name="Normal 3 2 6 2 3 3 2 4" xfId="12808"/>
    <cellStyle name="Normal 3 2 6 2 3 3 2 4 2" xfId="23036"/>
    <cellStyle name="Normal 3 2 6 2 3 3 2 4 2 2" xfId="54573"/>
    <cellStyle name="Normal 3 2 6 2 3 3 2 4 3" xfId="32825"/>
    <cellStyle name="Normal 3 2 6 2 3 3 2 4 4" xfId="44355"/>
    <cellStyle name="Normal 3 2 6 2 3 3 2 5" xfId="15812"/>
    <cellStyle name="Normal 3 2 6 2 3 3 2 5 2" xfId="47351"/>
    <cellStyle name="Normal 3 2 6 2 3 3 2 6" xfId="26165"/>
    <cellStyle name="Normal 3 2 6 2 3 3 2 7" xfId="37147"/>
    <cellStyle name="Normal 3 2 6 2 3 3 3" xfId="6247"/>
    <cellStyle name="Normal 3 2 6 2 3 3 3 2" xfId="10955"/>
    <cellStyle name="Normal 3 2 6 2 3 3 3 2 2" xfId="21188"/>
    <cellStyle name="Normal 3 2 6 2 3 3 3 2 2 2" xfId="52725"/>
    <cellStyle name="Normal 3 2 6 2 3 3 3 2 3" xfId="30329"/>
    <cellStyle name="Normal 3 2 6 2 3 3 3 2 4" xfId="42507"/>
    <cellStyle name="Normal 3 2 6 2 3 3 3 3" xfId="13732"/>
    <cellStyle name="Normal 3 2 6 2 3 3 3 3 2" xfId="23960"/>
    <cellStyle name="Normal 3 2 6 2 3 3 3 3 2 2" xfId="55497"/>
    <cellStyle name="Normal 3 2 6 2 3 3 3 3 3" xfId="33657"/>
    <cellStyle name="Normal 3 2 6 2 3 3 3 3 4" xfId="45279"/>
    <cellStyle name="Normal 3 2 6 2 3 3 3 4" xfId="16736"/>
    <cellStyle name="Normal 3 2 6 2 3 3 3 4 2" xfId="48275"/>
    <cellStyle name="Normal 3 2 6 2 3 3 3 5" xfId="26997"/>
    <cellStyle name="Normal 3 2 6 2 3 3 3 6" xfId="38071"/>
    <cellStyle name="Normal 3 2 6 2 3 3 4" xfId="7252"/>
    <cellStyle name="Normal 3 2 6 2 3 3 4 2" xfId="17506"/>
    <cellStyle name="Normal 3 2 6 2 3 3 4 2 2" xfId="49043"/>
    <cellStyle name="Normal 3 2 6 2 3 3 4 3" xfId="28665"/>
    <cellStyle name="Normal 3 2 6 2 3 3 4 4" xfId="38825"/>
    <cellStyle name="Normal 3 2 6 2 3 3 5" xfId="9107"/>
    <cellStyle name="Normal 3 2 6 2 3 3 5 2" xfId="19340"/>
    <cellStyle name="Normal 3 2 6 2 3 3 5 2 2" xfId="50877"/>
    <cellStyle name="Normal 3 2 6 2 3 3 5 3" xfId="31993"/>
    <cellStyle name="Normal 3 2 6 2 3 3 5 4" xfId="40659"/>
    <cellStyle name="Normal 3 2 6 2 3 3 6" xfId="11884"/>
    <cellStyle name="Normal 3 2 6 2 3 3 6 2" xfId="22112"/>
    <cellStyle name="Normal 3 2 6 2 3 3 6 2 2" xfId="53649"/>
    <cellStyle name="Normal 3 2 6 2 3 3 6 3" xfId="43431"/>
    <cellStyle name="Normal 3 2 6 2 3 3 7" xfId="14880"/>
    <cellStyle name="Normal 3 2 6 2 3 3 7 2" xfId="46419"/>
    <cellStyle name="Normal 3 2 6 2 3 3 8" xfId="25333"/>
    <cellStyle name="Normal 3 2 6 2 3 3 9" xfId="36223"/>
    <cellStyle name="Normal 3 2 6 2 3 4" xfId="4855"/>
    <cellStyle name="Normal 3 2 6 2 3 4 2" xfId="7682"/>
    <cellStyle name="Normal 3 2 6 2 3 4 2 2" xfId="17922"/>
    <cellStyle name="Normal 3 2 6 2 3 4 2 2 2" xfId="30745"/>
    <cellStyle name="Normal 3 2 6 2 3 4 2 2 3" xfId="49459"/>
    <cellStyle name="Normal 3 2 6 2 3 4 2 3" xfId="14612"/>
    <cellStyle name="Normal 3 2 6 2 3 4 2 3 2" xfId="34073"/>
    <cellStyle name="Normal 3 2 6 2 3 4 2 3 3" xfId="46151"/>
    <cellStyle name="Normal 3 2 6 2 3 4 2 4" xfId="27413"/>
    <cellStyle name="Normal 3 2 6 2 3 4 2 5" xfId="39241"/>
    <cellStyle name="Normal 3 2 6 2 3 4 3" xfId="9569"/>
    <cellStyle name="Normal 3 2 6 2 3 4 3 2" xfId="19802"/>
    <cellStyle name="Normal 3 2 6 2 3 4 3 2 2" xfId="51339"/>
    <cellStyle name="Normal 3 2 6 2 3 4 3 3" xfId="29081"/>
    <cellStyle name="Normal 3 2 6 2 3 4 3 4" xfId="41121"/>
    <cellStyle name="Normal 3 2 6 2 3 4 4" xfId="12346"/>
    <cellStyle name="Normal 3 2 6 2 3 4 4 2" xfId="22574"/>
    <cellStyle name="Normal 3 2 6 2 3 4 4 2 2" xfId="54111"/>
    <cellStyle name="Normal 3 2 6 2 3 4 4 3" xfId="32409"/>
    <cellStyle name="Normal 3 2 6 2 3 4 4 4" xfId="43893"/>
    <cellStyle name="Normal 3 2 6 2 3 4 5" xfId="15349"/>
    <cellStyle name="Normal 3 2 6 2 3 4 5 2" xfId="46888"/>
    <cellStyle name="Normal 3 2 6 2 3 4 6" xfId="25749"/>
    <cellStyle name="Normal 3 2 6 2 3 4 7" xfId="36685"/>
    <cellStyle name="Normal 3 2 6 2 3 5" xfId="5783"/>
    <cellStyle name="Normal 3 2 6 2 3 5 2" xfId="10493"/>
    <cellStyle name="Normal 3 2 6 2 3 5 2 2" xfId="20726"/>
    <cellStyle name="Normal 3 2 6 2 3 5 2 2 2" xfId="52263"/>
    <cellStyle name="Normal 3 2 6 2 3 5 2 3" xfId="29913"/>
    <cellStyle name="Normal 3 2 6 2 3 5 2 4" xfId="42045"/>
    <cellStyle name="Normal 3 2 6 2 3 5 3" xfId="13270"/>
    <cellStyle name="Normal 3 2 6 2 3 5 3 2" xfId="23498"/>
    <cellStyle name="Normal 3 2 6 2 3 5 3 2 2" xfId="55035"/>
    <cellStyle name="Normal 3 2 6 2 3 5 3 3" xfId="33241"/>
    <cellStyle name="Normal 3 2 6 2 3 5 3 4" xfId="44817"/>
    <cellStyle name="Normal 3 2 6 2 3 5 4" xfId="16274"/>
    <cellStyle name="Normal 3 2 6 2 3 5 4 2" xfId="47813"/>
    <cellStyle name="Normal 3 2 6 2 3 5 5" xfId="26581"/>
    <cellStyle name="Normal 3 2 6 2 3 5 6" xfId="37609"/>
    <cellStyle name="Normal 3 2 6 2 3 6" xfId="6620"/>
    <cellStyle name="Normal 3 2 6 2 3 6 2" xfId="17079"/>
    <cellStyle name="Normal 3 2 6 2 3 6 2 2" xfId="48617"/>
    <cellStyle name="Normal 3 2 6 2 3 6 3" xfId="28247"/>
    <cellStyle name="Normal 3 2 6 2 3 6 4" xfId="38409"/>
    <cellStyle name="Normal 3 2 6 2 3 7" xfId="8642"/>
    <cellStyle name="Normal 3 2 6 2 3 7 2" xfId="18878"/>
    <cellStyle name="Normal 3 2 6 2 3 7 2 2" xfId="50415"/>
    <cellStyle name="Normal 3 2 6 2 3 7 3" xfId="31577"/>
    <cellStyle name="Normal 3 2 6 2 3 7 4" xfId="40197"/>
    <cellStyle name="Normal 3 2 6 2 3 8" xfId="11422"/>
    <cellStyle name="Normal 3 2 6 2 3 8 2" xfId="21650"/>
    <cellStyle name="Normal 3 2 6 2 3 8 2 2" xfId="53187"/>
    <cellStyle name="Normal 3 2 6 2 3 8 3" xfId="42969"/>
    <cellStyle name="Normal 3 2 6 2 3 9" xfId="14295"/>
    <cellStyle name="Normal 3 2 6 2 3 9 2" xfId="45838"/>
    <cellStyle name="Normal 3 2 6 2 4" xfId="1679"/>
    <cellStyle name="Normal 3 2 6 2 4 10" xfId="35763"/>
    <cellStyle name="Normal 3 2 6 2 4 2" xfId="4311"/>
    <cellStyle name="Normal 3 2 6 2 4 2 2" xfId="5321"/>
    <cellStyle name="Normal 3 2 6 2 4 2 2 2" xfId="8305"/>
    <cellStyle name="Normal 3 2 6 2 4 2 2 2 2" xfId="18543"/>
    <cellStyle name="Normal 3 2 6 2 4 2 2 2 2 2" xfId="31366"/>
    <cellStyle name="Normal 3 2 6 2 4 2 2 2 2 3" xfId="50080"/>
    <cellStyle name="Normal 3 2 6 2 4 2 2 2 3" xfId="24706"/>
    <cellStyle name="Normal 3 2 6 2 4 2 2 2 3 2" xfId="34694"/>
    <cellStyle name="Normal 3 2 6 2 4 2 2 2 3 3" xfId="56233"/>
    <cellStyle name="Normal 3 2 6 2 4 2 2 2 4" xfId="28034"/>
    <cellStyle name="Normal 3 2 6 2 4 2 2 2 5" xfId="39862"/>
    <cellStyle name="Normal 3 2 6 2 4 2 2 3" xfId="10033"/>
    <cellStyle name="Normal 3 2 6 2 4 2 2 3 2" xfId="20266"/>
    <cellStyle name="Normal 3 2 6 2 4 2 2 3 2 2" xfId="51803"/>
    <cellStyle name="Normal 3 2 6 2 4 2 2 3 3" xfId="29702"/>
    <cellStyle name="Normal 3 2 6 2 4 2 2 3 4" xfId="41585"/>
    <cellStyle name="Normal 3 2 6 2 4 2 2 4" xfId="12810"/>
    <cellStyle name="Normal 3 2 6 2 4 2 2 4 2" xfId="23038"/>
    <cellStyle name="Normal 3 2 6 2 4 2 2 4 2 2" xfId="54575"/>
    <cellStyle name="Normal 3 2 6 2 4 2 2 4 3" xfId="33030"/>
    <cellStyle name="Normal 3 2 6 2 4 2 2 4 4" xfId="44357"/>
    <cellStyle name="Normal 3 2 6 2 4 2 2 5" xfId="15814"/>
    <cellStyle name="Normal 3 2 6 2 4 2 2 5 2" xfId="47353"/>
    <cellStyle name="Normal 3 2 6 2 4 2 2 6" xfId="26370"/>
    <cellStyle name="Normal 3 2 6 2 4 2 2 7" xfId="37149"/>
    <cellStyle name="Normal 3 2 6 2 4 2 3" xfId="6249"/>
    <cellStyle name="Normal 3 2 6 2 4 2 3 2" xfId="10957"/>
    <cellStyle name="Normal 3 2 6 2 4 2 3 2 2" xfId="21190"/>
    <cellStyle name="Normal 3 2 6 2 4 2 3 2 2 2" xfId="52727"/>
    <cellStyle name="Normal 3 2 6 2 4 2 3 2 3" xfId="30534"/>
    <cellStyle name="Normal 3 2 6 2 4 2 3 2 4" xfId="42509"/>
    <cellStyle name="Normal 3 2 6 2 4 2 3 3" xfId="13734"/>
    <cellStyle name="Normal 3 2 6 2 4 2 3 3 2" xfId="23962"/>
    <cellStyle name="Normal 3 2 6 2 4 2 3 3 2 2" xfId="55499"/>
    <cellStyle name="Normal 3 2 6 2 4 2 3 3 3" xfId="33862"/>
    <cellStyle name="Normal 3 2 6 2 4 2 3 3 4" xfId="45281"/>
    <cellStyle name="Normal 3 2 6 2 4 2 3 4" xfId="16738"/>
    <cellStyle name="Normal 3 2 6 2 4 2 3 4 2" xfId="48277"/>
    <cellStyle name="Normal 3 2 6 2 4 2 3 5" xfId="27202"/>
    <cellStyle name="Normal 3 2 6 2 4 2 3 6" xfId="38073"/>
    <cellStyle name="Normal 3 2 6 2 4 2 4" xfId="7466"/>
    <cellStyle name="Normal 3 2 6 2 4 2 4 2" xfId="17711"/>
    <cellStyle name="Normal 3 2 6 2 4 2 4 2 2" xfId="49248"/>
    <cellStyle name="Normal 3 2 6 2 4 2 4 3" xfId="28870"/>
    <cellStyle name="Normal 3 2 6 2 4 2 4 4" xfId="39030"/>
    <cellStyle name="Normal 3 2 6 2 4 2 5" xfId="9109"/>
    <cellStyle name="Normal 3 2 6 2 4 2 5 2" xfId="19342"/>
    <cellStyle name="Normal 3 2 6 2 4 2 5 2 2" xfId="50879"/>
    <cellStyle name="Normal 3 2 6 2 4 2 5 3" xfId="32198"/>
    <cellStyle name="Normal 3 2 6 2 4 2 5 4" xfId="40661"/>
    <cellStyle name="Normal 3 2 6 2 4 2 6" xfId="11886"/>
    <cellStyle name="Normal 3 2 6 2 4 2 6 2" xfId="22114"/>
    <cellStyle name="Normal 3 2 6 2 4 2 6 2 2" xfId="53651"/>
    <cellStyle name="Normal 3 2 6 2 4 2 6 3" xfId="43433"/>
    <cellStyle name="Normal 3 2 6 2 4 2 7" xfId="14882"/>
    <cellStyle name="Normal 3 2 6 2 4 2 7 2" xfId="46421"/>
    <cellStyle name="Normal 3 2 6 2 4 2 8" xfId="25538"/>
    <cellStyle name="Normal 3 2 6 2 4 2 9" xfId="36225"/>
    <cellStyle name="Normal 3 2 6 2 4 3" xfId="4857"/>
    <cellStyle name="Normal 3 2 6 2 4 3 2" xfId="7889"/>
    <cellStyle name="Normal 3 2 6 2 4 3 2 2" xfId="18127"/>
    <cellStyle name="Normal 3 2 6 2 4 3 2 2 2" xfId="30950"/>
    <cellStyle name="Normal 3 2 6 2 4 3 2 2 3" xfId="49664"/>
    <cellStyle name="Normal 3 2 6 2 4 3 2 3" xfId="24702"/>
    <cellStyle name="Normal 3 2 6 2 4 3 2 3 2" xfId="34278"/>
    <cellStyle name="Normal 3 2 6 2 4 3 2 3 3" xfId="56229"/>
    <cellStyle name="Normal 3 2 6 2 4 3 2 4" xfId="27618"/>
    <cellStyle name="Normal 3 2 6 2 4 3 2 5" xfId="39446"/>
    <cellStyle name="Normal 3 2 6 2 4 3 3" xfId="9571"/>
    <cellStyle name="Normal 3 2 6 2 4 3 3 2" xfId="19804"/>
    <cellStyle name="Normal 3 2 6 2 4 3 3 2 2" xfId="51341"/>
    <cellStyle name="Normal 3 2 6 2 4 3 3 3" xfId="29286"/>
    <cellStyle name="Normal 3 2 6 2 4 3 3 4" xfId="41123"/>
    <cellStyle name="Normal 3 2 6 2 4 3 4" xfId="12348"/>
    <cellStyle name="Normal 3 2 6 2 4 3 4 2" xfId="22576"/>
    <cellStyle name="Normal 3 2 6 2 4 3 4 2 2" xfId="54113"/>
    <cellStyle name="Normal 3 2 6 2 4 3 4 3" xfId="32614"/>
    <cellStyle name="Normal 3 2 6 2 4 3 4 4" xfId="43895"/>
    <cellStyle name="Normal 3 2 6 2 4 3 5" xfId="15351"/>
    <cellStyle name="Normal 3 2 6 2 4 3 5 2" xfId="46890"/>
    <cellStyle name="Normal 3 2 6 2 4 3 6" xfId="25954"/>
    <cellStyle name="Normal 3 2 6 2 4 3 7" xfId="36687"/>
    <cellStyle name="Normal 3 2 6 2 4 4" xfId="5785"/>
    <cellStyle name="Normal 3 2 6 2 4 4 2" xfId="10495"/>
    <cellStyle name="Normal 3 2 6 2 4 4 2 2" xfId="20728"/>
    <cellStyle name="Normal 3 2 6 2 4 4 2 2 2" xfId="52265"/>
    <cellStyle name="Normal 3 2 6 2 4 4 2 3" xfId="30118"/>
    <cellStyle name="Normal 3 2 6 2 4 4 2 4" xfId="42047"/>
    <cellStyle name="Normal 3 2 6 2 4 4 3" xfId="13272"/>
    <cellStyle name="Normal 3 2 6 2 4 4 3 2" xfId="23500"/>
    <cellStyle name="Normal 3 2 6 2 4 4 3 2 2" xfId="55037"/>
    <cellStyle name="Normal 3 2 6 2 4 4 3 3" xfId="33446"/>
    <cellStyle name="Normal 3 2 6 2 4 4 3 4" xfId="44819"/>
    <cellStyle name="Normal 3 2 6 2 4 4 4" xfId="16276"/>
    <cellStyle name="Normal 3 2 6 2 4 4 4 2" xfId="47815"/>
    <cellStyle name="Normal 3 2 6 2 4 4 5" xfId="26786"/>
    <cellStyle name="Normal 3 2 6 2 4 4 6" xfId="37611"/>
    <cellStyle name="Normal 3 2 6 2 4 5" xfId="6945"/>
    <cellStyle name="Normal 3 2 6 2 4 5 2" xfId="17290"/>
    <cellStyle name="Normal 3 2 6 2 4 5 2 2" xfId="48827"/>
    <cellStyle name="Normal 3 2 6 2 4 5 3" xfId="28453"/>
    <cellStyle name="Normal 3 2 6 2 4 5 4" xfId="38614"/>
    <cellStyle name="Normal 3 2 6 2 4 6" xfId="8644"/>
    <cellStyle name="Normal 3 2 6 2 4 6 2" xfId="18880"/>
    <cellStyle name="Normal 3 2 6 2 4 6 2 2" xfId="50417"/>
    <cellStyle name="Normal 3 2 6 2 4 6 3" xfId="31782"/>
    <cellStyle name="Normal 3 2 6 2 4 6 4" xfId="40199"/>
    <cellStyle name="Normal 3 2 6 2 4 7" xfId="11424"/>
    <cellStyle name="Normal 3 2 6 2 4 7 2" xfId="21652"/>
    <cellStyle name="Normal 3 2 6 2 4 7 2 2" xfId="53189"/>
    <cellStyle name="Normal 3 2 6 2 4 7 3" xfId="42971"/>
    <cellStyle name="Normal 3 2 6 2 4 8" xfId="14297"/>
    <cellStyle name="Normal 3 2 6 2 4 8 2" xfId="45840"/>
    <cellStyle name="Normal 3 2 6 2 4 9" xfId="25122"/>
    <cellStyle name="Normal 3 2 6 2 5" xfId="3288"/>
    <cellStyle name="Normal 3 2 6 2 5 10" xfId="35953"/>
    <cellStyle name="Normal 3 2 6 2 5 2" xfId="4579"/>
    <cellStyle name="Normal 3 2 6 2 5 2 2" xfId="5511"/>
    <cellStyle name="Normal 3 2 6 2 5 2 2 2" xfId="10223"/>
    <cellStyle name="Normal 3 2 6 2 5 2 2 2 2" xfId="20456"/>
    <cellStyle name="Normal 3 2 6 2 5 2 2 2 2 2" xfId="51993"/>
    <cellStyle name="Normal 3 2 6 2 5 2 2 2 3" xfId="31158"/>
    <cellStyle name="Normal 3 2 6 2 5 2 2 2 4" xfId="41775"/>
    <cellStyle name="Normal 3 2 6 2 5 2 2 3" xfId="13000"/>
    <cellStyle name="Normal 3 2 6 2 5 2 2 3 2" xfId="23228"/>
    <cellStyle name="Normal 3 2 6 2 5 2 2 3 2 2" xfId="54765"/>
    <cellStyle name="Normal 3 2 6 2 5 2 2 3 3" xfId="34486"/>
    <cellStyle name="Normal 3 2 6 2 5 2 2 3 4" xfId="44547"/>
    <cellStyle name="Normal 3 2 6 2 5 2 2 4" xfId="16004"/>
    <cellStyle name="Normal 3 2 6 2 5 2 2 4 2" xfId="47543"/>
    <cellStyle name="Normal 3 2 6 2 5 2 2 5" xfId="27826"/>
    <cellStyle name="Normal 3 2 6 2 5 2 2 6" xfId="37339"/>
    <cellStyle name="Normal 3 2 6 2 5 2 3" xfId="6439"/>
    <cellStyle name="Normal 3 2 6 2 5 2 3 2" xfId="11147"/>
    <cellStyle name="Normal 3 2 6 2 5 2 3 2 2" xfId="21380"/>
    <cellStyle name="Normal 3 2 6 2 5 2 3 2 2 2" xfId="52917"/>
    <cellStyle name="Normal 3 2 6 2 5 2 3 2 3" xfId="42699"/>
    <cellStyle name="Normal 3 2 6 2 5 2 3 3" xfId="13924"/>
    <cellStyle name="Normal 3 2 6 2 5 2 3 3 2" xfId="24152"/>
    <cellStyle name="Normal 3 2 6 2 5 2 3 3 2 2" xfId="55689"/>
    <cellStyle name="Normal 3 2 6 2 5 2 3 3 3" xfId="45471"/>
    <cellStyle name="Normal 3 2 6 2 5 2 3 4" xfId="16928"/>
    <cellStyle name="Normal 3 2 6 2 5 2 3 4 2" xfId="48467"/>
    <cellStyle name="Normal 3 2 6 2 5 2 3 5" xfId="29494"/>
    <cellStyle name="Normal 3 2 6 2 5 2 3 6" xfId="38263"/>
    <cellStyle name="Normal 3 2 6 2 5 2 4" xfId="8097"/>
    <cellStyle name="Normal 3 2 6 2 5 2 4 2" xfId="18335"/>
    <cellStyle name="Normal 3 2 6 2 5 2 4 2 2" xfId="49872"/>
    <cellStyle name="Normal 3 2 6 2 5 2 4 3" xfId="32822"/>
    <cellStyle name="Normal 3 2 6 2 5 2 4 4" xfId="39654"/>
    <cellStyle name="Normal 3 2 6 2 5 2 5" xfId="9299"/>
    <cellStyle name="Normal 3 2 6 2 5 2 5 2" xfId="19532"/>
    <cellStyle name="Normal 3 2 6 2 5 2 5 2 2" xfId="51069"/>
    <cellStyle name="Normal 3 2 6 2 5 2 5 3" xfId="40851"/>
    <cellStyle name="Normal 3 2 6 2 5 2 6" xfId="12076"/>
    <cellStyle name="Normal 3 2 6 2 5 2 6 2" xfId="22304"/>
    <cellStyle name="Normal 3 2 6 2 5 2 6 2 2" xfId="53841"/>
    <cellStyle name="Normal 3 2 6 2 5 2 6 3" xfId="43623"/>
    <cellStyle name="Normal 3 2 6 2 5 2 7" xfId="15078"/>
    <cellStyle name="Normal 3 2 6 2 5 2 7 2" xfId="46617"/>
    <cellStyle name="Normal 3 2 6 2 5 2 8" xfId="26162"/>
    <cellStyle name="Normal 3 2 6 2 5 2 9" xfId="36415"/>
    <cellStyle name="Normal 3 2 6 2 5 3" xfId="5048"/>
    <cellStyle name="Normal 3 2 6 2 5 3 2" xfId="9761"/>
    <cellStyle name="Normal 3 2 6 2 5 3 2 2" xfId="19994"/>
    <cellStyle name="Normal 3 2 6 2 5 3 2 2 2" xfId="51531"/>
    <cellStyle name="Normal 3 2 6 2 5 3 2 3" xfId="30326"/>
    <cellStyle name="Normal 3 2 6 2 5 3 2 4" xfId="41313"/>
    <cellStyle name="Normal 3 2 6 2 5 3 3" xfId="12538"/>
    <cellStyle name="Normal 3 2 6 2 5 3 3 2" xfId="22766"/>
    <cellStyle name="Normal 3 2 6 2 5 3 3 2 2" xfId="54303"/>
    <cellStyle name="Normal 3 2 6 2 5 3 3 3" xfId="33654"/>
    <cellStyle name="Normal 3 2 6 2 5 3 3 4" xfId="44085"/>
    <cellStyle name="Normal 3 2 6 2 5 3 4" xfId="15542"/>
    <cellStyle name="Normal 3 2 6 2 5 3 4 2" xfId="47081"/>
    <cellStyle name="Normal 3 2 6 2 5 3 5" xfId="26994"/>
    <cellStyle name="Normal 3 2 6 2 5 3 6" xfId="36877"/>
    <cellStyle name="Normal 3 2 6 2 5 4" xfId="5977"/>
    <cellStyle name="Normal 3 2 6 2 5 4 2" xfId="10685"/>
    <cellStyle name="Normal 3 2 6 2 5 4 2 2" xfId="20918"/>
    <cellStyle name="Normal 3 2 6 2 5 4 2 2 2" xfId="52455"/>
    <cellStyle name="Normal 3 2 6 2 5 4 2 3" xfId="42237"/>
    <cellStyle name="Normal 3 2 6 2 5 4 3" xfId="13462"/>
    <cellStyle name="Normal 3 2 6 2 5 4 3 2" xfId="23690"/>
    <cellStyle name="Normal 3 2 6 2 5 4 3 2 2" xfId="55227"/>
    <cellStyle name="Normal 3 2 6 2 5 4 3 3" xfId="45009"/>
    <cellStyle name="Normal 3 2 6 2 5 4 4" xfId="16466"/>
    <cellStyle name="Normal 3 2 6 2 5 4 4 2" xfId="48005"/>
    <cellStyle name="Normal 3 2 6 2 5 4 5" xfId="28662"/>
    <cellStyle name="Normal 3 2 6 2 5 4 6" xfId="37801"/>
    <cellStyle name="Normal 3 2 6 2 5 5" xfId="7249"/>
    <cellStyle name="Normal 3 2 6 2 5 5 2" xfId="17503"/>
    <cellStyle name="Normal 3 2 6 2 5 5 2 2" xfId="49040"/>
    <cellStyle name="Normal 3 2 6 2 5 5 3" xfId="31990"/>
    <cellStyle name="Normal 3 2 6 2 5 5 4" xfId="38822"/>
    <cellStyle name="Normal 3 2 6 2 5 6" xfId="8836"/>
    <cellStyle name="Normal 3 2 6 2 5 6 2" xfId="19070"/>
    <cellStyle name="Normal 3 2 6 2 5 6 2 2" xfId="50607"/>
    <cellStyle name="Normal 3 2 6 2 5 6 3" xfId="40389"/>
    <cellStyle name="Normal 3 2 6 2 5 7" xfId="11614"/>
    <cellStyle name="Normal 3 2 6 2 5 7 2" xfId="21842"/>
    <cellStyle name="Normal 3 2 6 2 5 7 2 2" xfId="53379"/>
    <cellStyle name="Normal 3 2 6 2 5 7 3" xfId="43161"/>
    <cellStyle name="Normal 3 2 6 2 5 8" xfId="14572"/>
    <cellStyle name="Normal 3 2 6 2 5 8 2" xfId="46111"/>
    <cellStyle name="Normal 3 2 6 2 5 9" xfId="25330"/>
    <cellStyle name="Normal 3 2 6 2 6" xfId="4304"/>
    <cellStyle name="Normal 3 2 6 2 6 2" xfId="5314"/>
    <cellStyle name="Normal 3 2 6 2 6 2 2" xfId="10026"/>
    <cellStyle name="Normal 3 2 6 2 6 2 2 2" xfId="20259"/>
    <cellStyle name="Normal 3 2 6 2 6 2 2 2 2" xfId="51796"/>
    <cellStyle name="Normal 3 2 6 2 6 2 2 3" xfId="30742"/>
    <cellStyle name="Normal 3 2 6 2 6 2 2 4" xfId="41578"/>
    <cellStyle name="Normal 3 2 6 2 6 2 3" xfId="12803"/>
    <cellStyle name="Normal 3 2 6 2 6 2 3 2" xfId="23031"/>
    <cellStyle name="Normal 3 2 6 2 6 2 3 2 2" xfId="54568"/>
    <cellStyle name="Normal 3 2 6 2 6 2 3 3" xfId="34070"/>
    <cellStyle name="Normal 3 2 6 2 6 2 3 4" xfId="44350"/>
    <cellStyle name="Normal 3 2 6 2 6 2 4" xfId="15807"/>
    <cellStyle name="Normal 3 2 6 2 6 2 4 2" xfId="47346"/>
    <cellStyle name="Normal 3 2 6 2 6 2 5" xfId="27410"/>
    <cellStyle name="Normal 3 2 6 2 6 2 6" xfId="37142"/>
    <cellStyle name="Normal 3 2 6 2 6 3" xfId="6242"/>
    <cellStyle name="Normal 3 2 6 2 6 3 2" xfId="10950"/>
    <cellStyle name="Normal 3 2 6 2 6 3 2 2" xfId="21183"/>
    <cellStyle name="Normal 3 2 6 2 6 3 2 2 2" xfId="52720"/>
    <cellStyle name="Normal 3 2 6 2 6 3 2 3" xfId="42502"/>
    <cellStyle name="Normal 3 2 6 2 6 3 3" xfId="13727"/>
    <cellStyle name="Normal 3 2 6 2 6 3 3 2" xfId="23955"/>
    <cellStyle name="Normal 3 2 6 2 6 3 3 2 2" xfId="55492"/>
    <cellStyle name="Normal 3 2 6 2 6 3 3 3" xfId="45274"/>
    <cellStyle name="Normal 3 2 6 2 6 3 4" xfId="16731"/>
    <cellStyle name="Normal 3 2 6 2 6 3 4 2" xfId="48270"/>
    <cellStyle name="Normal 3 2 6 2 6 3 5" xfId="29078"/>
    <cellStyle name="Normal 3 2 6 2 6 3 6" xfId="38066"/>
    <cellStyle name="Normal 3 2 6 2 6 4" xfId="7679"/>
    <cellStyle name="Normal 3 2 6 2 6 4 2" xfId="17919"/>
    <cellStyle name="Normal 3 2 6 2 6 4 2 2" xfId="49456"/>
    <cellStyle name="Normal 3 2 6 2 6 4 3" xfId="32406"/>
    <cellStyle name="Normal 3 2 6 2 6 4 4" xfId="39238"/>
    <cellStyle name="Normal 3 2 6 2 6 5" xfId="9102"/>
    <cellStyle name="Normal 3 2 6 2 6 5 2" xfId="19335"/>
    <cellStyle name="Normal 3 2 6 2 6 5 2 2" xfId="50872"/>
    <cellStyle name="Normal 3 2 6 2 6 5 3" xfId="40654"/>
    <cellStyle name="Normal 3 2 6 2 6 6" xfId="11879"/>
    <cellStyle name="Normal 3 2 6 2 6 6 2" xfId="22107"/>
    <cellStyle name="Normal 3 2 6 2 6 6 2 2" xfId="53644"/>
    <cellStyle name="Normal 3 2 6 2 6 6 3" xfId="43426"/>
    <cellStyle name="Normal 3 2 6 2 6 7" xfId="14875"/>
    <cellStyle name="Normal 3 2 6 2 6 7 2" xfId="46414"/>
    <cellStyle name="Normal 3 2 6 2 6 8" xfId="25746"/>
    <cellStyle name="Normal 3 2 6 2 6 9" xfId="36218"/>
    <cellStyle name="Normal 3 2 6 2 7" xfId="4850"/>
    <cellStyle name="Normal 3 2 6 2 7 2" xfId="9564"/>
    <cellStyle name="Normal 3 2 6 2 7 2 2" xfId="19797"/>
    <cellStyle name="Normal 3 2 6 2 7 2 2 2" xfId="51334"/>
    <cellStyle name="Normal 3 2 6 2 7 2 3" xfId="29910"/>
    <cellStyle name="Normal 3 2 6 2 7 2 4" xfId="41116"/>
    <cellStyle name="Normal 3 2 6 2 7 3" xfId="12341"/>
    <cellStyle name="Normal 3 2 6 2 7 3 2" xfId="22569"/>
    <cellStyle name="Normal 3 2 6 2 7 3 2 2" xfId="54106"/>
    <cellStyle name="Normal 3 2 6 2 7 3 3" xfId="33238"/>
    <cellStyle name="Normal 3 2 6 2 7 3 4" xfId="43888"/>
    <cellStyle name="Normal 3 2 6 2 7 4" xfId="15344"/>
    <cellStyle name="Normal 3 2 6 2 7 4 2" xfId="46883"/>
    <cellStyle name="Normal 3 2 6 2 7 5" xfId="26578"/>
    <cellStyle name="Normal 3 2 6 2 7 6" xfId="36680"/>
    <cellStyle name="Normal 3 2 6 2 8" xfId="5778"/>
    <cellStyle name="Normal 3 2 6 2 8 2" xfId="10488"/>
    <cellStyle name="Normal 3 2 6 2 8 2 2" xfId="20721"/>
    <cellStyle name="Normal 3 2 6 2 8 2 2 2" xfId="52258"/>
    <cellStyle name="Normal 3 2 6 2 8 2 3" xfId="42040"/>
    <cellStyle name="Normal 3 2 6 2 8 3" xfId="13265"/>
    <cellStyle name="Normal 3 2 6 2 8 3 2" xfId="23493"/>
    <cellStyle name="Normal 3 2 6 2 8 3 2 2" xfId="55030"/>
    <cellStyle name="Normal 3 2 6 2 8 3 3" xfId="44812"/>
    <cellStyle name="Normal 3 2 6 2 8 4" xfId="16269"/>
    <cellStyle name="Normal 3 2 6 2 8 4 2" xfId="47808"/>
    <cellStyle name="Normal 3 2 6 2 8 5" xfId="28244"/>
    <cellStyle name="Normal 3 2 6 2 8 6" xfId="37604"/>
    <cellStyle name="Normal 3 2 6 2 9" xfId="6617"/>
    <cellStyle name="Normal 3 2 6 2 9 2" xfId="17076"/>
    <cellStyle name="Normal 3 2 6 2 9 2 2" xfId="48614"/>
    <cellStyle name="Normal 3 2 6 2 9 3" xfId="31574"/>
    <cellStyle name="Normal 3 2 6 2 9 4" xfId="38406"/>
    <cellStyle name="Normal 3 2 6 3" xfId="1680"/>
    <cellStyle name="Normal 3 2 6 3 10" xfId="14298"/>
    <cellStyle name="Normal 3 2 6 3 10 2" xfId="45841"/>
    <cellStyle name="Normal 3 2 6 3 11" xfId="24917"/>
    <cellStyle name="Normal 3 2 6 3 12" xfId="35764"/>
    <cellStyle name="Normal 3 2 6 3 2" xfId="1681"/>
    <cellStyle name="Normal 3 2 6 3 2 10" xfId="24918"/>
    <cellStyle name="Normal 3 2 6 3 2 11" xfId="35765"/>
    <cellStyle name="Normal 3 2 6 3 2 2" xfId="1682"/>
    <cellStyle name="Normal 3 2 6 3 2 2 10" xfId="35766"/>
    <cellStyle name="Normal 3 2 6 3 2 2 2" xfId="4314"/>
    <cellStyle name="Normal 3 2 6 3 2 2 2 2" xfId="5324"/>
    <cellStyle name="Normal 3 2 6 3 2 2 2 2 2" xfId="8310"/>
    <cellStyle name="Normal 3 2 6 3 2 2 2 2 2 2" xfId="18548"/>
    <cellStyle name="Normal 3 2 6 3 2 2 2 2 2 2 2" xfId="31371"/>
    <cellStyle name="Normal 3 2 6 3 2 2 2 2 2 2 3" xfId="50085"/>
    <cellStyle name="Normal 3 2 6 3 2 2 2 2 2 3" xfId="24303"/>
    <cellStyle name="Normal 3 2 6 3 2 2 2 2 2 3 2" xfId="34699"/>
    <cellStyle name="Normal 3 2 6 3 2 2 2 2 2 3 3" xfId="55837"/>
    <cellStyle name="Normal 3 2 6 3 2 2 2 2 2 4" xfId="28039"/>
    <cellStyle name="Normal 3 2 6 3 2 2 2 2 2 5" xfId="39867"/>
    <cellStyle name="Normal 3 2 6 3 2 2 2 2 3" xfId="10036"/>
    <cellStyle name="Normal 3 2 6 3 2 2 2 2 3 2" xfId="20269"/>
    <cellStyle name="Normal 3 2 6 3 2 2 2 2 3 2 2" xfId="51806"/>
    <cellStyle name="Normal 3 2 6 3 2 2 2 2 3 3" xfId="29707"/>
    <cellStyle name="Normal 3 2 6 3 2 2 2 2 3 4" xfId="41588"/>
    <cellStyle name="Normal 3 2 6 3 2 2 2 2 4" xfId="12813"/>
    <cellStyle name="Normal 3 2 6 3 2 2 2 2 4 2" xfId="23041"/>
    <cellStyle name="Normal 3 2 6 3 2 2 2 2 4 2 2" xfId="54578"/>
    <cellStyle name="Normal 3 2 6 3 2 2 2 2 4 3" xfId="33035"/>
    <cellStyle name="Normal 3 2 6 3 2 2 2 2 4 4" xfId="44360"/>
    <cellStyle name="Normal 3 2 6 3 2 2 2 2 5" xfId="15817"/>
    <cellStyle name="Normal 3 2 6 3 2 2 2 2 5 2" xfId="47356"/>
    <cellStyle name="Normal 3 2 6 3 2 2 2 2 6" xfId="26375"/>
    <cellStyle name="Normal 3 2 6 3 2 2 2 2 7" xfId="37152"/>
    <cellStyle name="Normal 3 2 6 3 2 2 2 3" xfId="6252"/>
    <cellStyle name="Normal 3 2 6 3 2 2 2 3 2" xfId="10960"/>
    <cellStyle name="Normal 3 2 6 3 2 2 2 3 2 2" xfId="21193"/>
    <cellStyle name="Normal 3 2 6 3 2 2 2 3 2 2 2" xfId="52730"/>
    <cellStyle name="Normal 3 2 6 3 2 2 2 3 2 3" xfId="30539"/>
    <cellStyle name="Normal 3 2 6 3 2 2 2 3 2 4" xfId="42512"/>
    <cellStyle name="Normal 3 2 6 3 2 2 2 3 3" xfId="13737"/>
    <cellStyle name="Normal 3 2 6 3 2 2 2 3 3 2" xfId="23965"/>
    <cellStyle name="Normal 3 2 6 3 2 2 2 3 3 2 2" xfId="55502"/>
    <cellStyle name="Normal 3 2 6 3 2 2 2 3 3 3" xfId="33867"/>
    <cellStyle name="Normal 3 2 6 3 2 2 2 3 3 4" xfId="45284"/>
    <cellStyle name="Normal 3 2 6 3 2 2 2 3 4" xfId="16741"/>
    <cellStyle name="Normal 3 2 6 3 2 2 2 3 4 2" xfId="48280"/>
    <cellStyle name="Normal 3 2 6 3 2 2 2 3 5" xfId="27207"/>
    <cellStyle name="Normal 3 2 6 3 2 2 2 3 6" xfId="38076"/>
    <cellStyle name="Normal 3 2 6 3 2 2 2 4" xfId="7471"/>
    <cellStyle name="Normal 3 2 6 3 2 2 2 4 2" xfId="17716"/>
    <cellStyle name="Normal 3 2 6 3 2 2 2 4 2 2" xfId="49253"/>
    <cellStyle name="Normal 3 2 6 3 2 2 2 4 3" xfId="28875"/>
    <cellStyle name="Normal 3 2 6 3 2 2 2 4 4" xfId="39035"/>
    <cellStyle name="Normal 3 2 6 3 2 2 2 5" xfId="9112"/>
    <cellStyle name="Normal 3 2 6 3 2 2 2 5 2" xfId="19345"/>
    <cellStyle name="Normal 3 2 6 3 2 2 2 5 2 2" xfId="50882"/>
    <cellStyle name="Normal 3 2 6 3 2 2 2 5 3" xfId="32203"/>
    <cellStyle name="Normal 3 2 6 3 2 2 2 5 4" xfId="40664"/>
    <cellStyle name="Normal 3 2 6 3 2 2 2 6" xfId="11889"/>
    <cellStyle name="Normal 3 2 6 3 2 2 2 6 2" xfId="22117"/>
    <cellStyle name="Normal 3 2 6 3 2 2 2 6 2 2" xfId="53654"/>
    <cellStyle name="Normal 3 2 6 3 2 2 2 6 3" xfId="43436"/>
    <cellStyle name="Normal 3 2 6 3 2 2 2 7" xfId="14885"/>
    <cellStyle name="Normal 3 2 6 3 2 2 2 7 2" xfId="46424"/>
    <cellStyle name="Normal 3 2 6 3 2 2 2 8" xfId="25543"/>
    <cellStyle name="Normal 3 2 6 3 2 2 2 9" xfId="36228"/>
    <cellStyle name="Normal 3 2 6 3 2 2 3" xfId="4860"/>
    <cellStyle name="Normal 3 2 6 3 2 2 3 2" xfId="7894"/>
    <cellStyle name="Normal 3 2 6 3 2 2 3 2 2" xfId="18132"/>
    <cellStyle name="Normal 3 2 6 3 2 2 3 2 2 2" xfId="30955"/>
    <cellStyle name="Normal 3 2 6 3 2 2 3 2 2 3" xfId="49669"/>
    <cellStyle name="Normal 3 2 6 3 2 2 3 2 3" xfId="24464"/>
    <cellStyle name="Normal 3 2 6 3 2 2 3 2 3 2" xfId="34283"/>
    <cellStyle name="Normal 3 2 6 3 2 2 3 2 3 3" xfId="55996"/>
    <cellStyle name="Normal 3 2 6 3 2 2 3 2 4" xfId="27623"/>
    <cellStyle name="Normal 3 2 6 3 2 2 3 2 5" xfId="39451"/>
    <cellStyle name="Normal 3 2 6 3 2 2 3 3" xfId="9574"/>
    <cellStyle name="Normal 3 2 6 3 2 2 3 3 2" xfId="19807"/>
    <cellStyle name="Normal 3 2 6 3 2 2 3 3 2 2" xfId="51344"/>
    <cellStyle name="Normal 3 2 6 3 2 2 3 3 3" xfId="29291"/>
    <cellStyle name="Normal 3 2 6 3 2 2 3 3 4" xfId="41126"/>
    <cellStyle name="Normal 3 2 6 3 2 2 3 4" xfId="12351"/>
    <cellStyle name="Normal 3 2 6 3 2 2 3 4 2" xfId="22579"/>
    <cellStyle name="Normal 3 2 6 3 2 2 3 4 2 2" xfId="54116"/>
    <cellStyle name="Normal 3 2 6 3 2 2 3 4 3" xfId="32619"/>
    <cellStyle name="Normal 3 2 6 3 2 2 3 4 4" xfId="43898"/>
    <cellStyle name="Normal 3 2 6 3 2 2 3 5" xfId="15354"/>
    <cellStyle name="Normal 3 2 6 3 2 2 3 5 2" xfId="46893"/>
    <cellStyle name="Normal 3 2 6 3 2 2 3 6" xfId="25959"/>
    <cellStyle name="Normal 3 2 6 3 2 2 3 7" xfId="36690"/>
    <cellStyle name="Normal 3 2 6 3 2 2 4" xfId="5788"/>
    <cellStyle name="Normal 3 2 6 3 2 2 4 2" xfId="10498"/>
    <cellStyle name="Normal 3 2 6 3 2 2 4 2 2" xfId="20731"/>
    <cellStyle name="Normal 3 2 6 3 2 2 4 2 2 2" xfId="52268"/>
    <cellStyle name="Normal 3 2 6 3 2 2 4 2 3" xfId="30123"/>
    <cellStyle name="Normal 3 2 6 3 2 2 4 2 4" xfId="42050"/>
    <cellStyle name="Normal 3 2 6 3 2 2 4 3" xfId="13275"/>
    <cellStyle name="Normal 3 2 6 3 2 2 4 3 2" xfId="23503"/>
    <cellStyle name="Normal 3 2 6 3 2 2 4 3 2 2" xfId="55040"/>
    <cellStyle name="Normal 3 2 6 3 2 2 4 3 3" xfId="33451"/>
    <cellStyle name="Normal 3 2 6 3 2 2 4 3 4" xfId="44822"/>
    <cellStyle name="Normal 3 2 6 3 2 2 4 4" xfId="16279"/>
    <cellStyle name="Normal 3 2 6 3 2 2 4 4 2" xfId="47818"/>
    <cellStyle name="Normal 3 2 6 3 2 2 4 5" xfId="26791"/>
    <cellStyle name="Normal 3 2 6 3 2 2 4 6" xfId="37614"/>
    <cellStyle name="Normal 3 2 6 3 2 2 5" xfId="6950"/>
    <cellStyle name="Normal 3 2 6 3 2 2 5 2" xfId="17295"/>
    <cellStyle name="Normal 3 2 6 3 2 2 5 2 2" xfId="48832"/>
    <cellStyle name="Normal 3 2 6 3 2 2 5 3" xfId="28458"/>
    <cellStyle name="Normal 3 2 6 3 2 2 5 4" xfId="38619"/>
    <cellStyle name="Normal 3 2 6 3 2 2 6" xfId="8647"/>
    <cellStyle name="Normal 3 2 6 3 2 2 6 2" xfId="18883"/>
    <cellStyle name="Normal 3 2 6 3 2 2 6 2 2" xfId="50420"/>
    <cellStyle name="Normal 3 2 6 3 2 2 6 3" xfId="31787"/>
    <cellStyle name="Normal 3 2 6 3 2 2 6 4" xfId="40202"/>
    <cellStyle name="Normal 3 2 6 3 2 2 7" xfId="11427"/>
    <cellStyle name="Normal 3 2 6 3 2 2 7 2" xfId="21655"/>
    <cellStyle name="Normal 3 2 6 3 2 2 7 2 2" xfId="53192"/>
    <cellStyle name="Normal 3 2 6 3 2 2 7 3" xfId="42974"/>
    <cellStyle name="Normal 3 2 6 3 2 2 8" xfId="14300"/>
    <cellStyle name="Normal 3 2 6 3 2 2 8 2" xfId="45843"/>
    <cellStyle name="Normal 3 2 6 3 2 2 9" xfId="25127"/>
    <cellStyle name="Normal 3 2 6 3 2 3" xfId="4313"/>
    <cellStyle name="Normal 3 2 6 3 2 3 2" xfId="5323"/>
    <cellStyle name="Normal 3 2 6 3 2 3 2 2" xfId="8102"/>
    <cellStyle name="Normal 3 2 6 3 2 3 2 2 2" xfId="18340"/>
    <cellStyle name="Normal 3 2 6 3 2 3 2 2 2 2" xfId="31163"/>
    <cellStyle name="Normal 3 2 6 3 2 3 2 2 2 3" xfId="49877"/>
    <cellStyle name="Normal 3 2 6 3 2 3 2 2 3" xfId="24410"/>
    <cellStyle name="Normal 3 2 6 3 2 3 2 2 3 2" xfId="34491"/>
    <cellStyle name="Normal 3 2 6 3 2 3 2 2 3 3" xfId="55942"/>
    <cellStyle name="Normal 3 2 6 3 2 3 2 2 4" xfId="27831"/>
    <cellStyle name="Normal 3 2 6 3 2 3 2 2 5" xfId="39659"/>
    <cellStyle name="Normal 3 2 6 3 2 3 2 3" xfId="10035"/>
    <cellStyle name="Normal 3 2 6 3 2 3 2 3 2" xfId="20268"/>
    <cellStyle name="Normal 3 2 6 3 2 3 2 3 2 2" xfId="51805"/>
    <cellStyle name="Normal 3 2 6 3 2 3 2 3 3" xfId="29499"/>
    <cellStyle name="Normal 3 2 6 3 2 3 2 3 4" xfId="41587"/>
    <cellStyle name="Normal 3 2 6 3 2 3 2 4" xfId="12812"/>
    <cellStyle name="Normal 3 2 6 3 2 3 2 4 2" xfId="23040"/>
    <cellStyle name="Normal 3 2 6 3 2 3 2 4 2 2" xfId="54577"/>
    <cellStyle name="Normal 3 2 6 3 2 3 2 4 3" xfId="32827"/>
    <cellStyle name="Normal 3 2 6 3 2 3 2 4 4" xfId="44359"/>
    <cellStyle name="Normal 3 2 6 3 2 3 2 5" xfId="15816"/>
    <cellStyle name="Normal 3 2 6 3 2 3 2 5 2" xfId="47355"/>
    <cellStyle name="Normal 3 2 6 3 2 3 2 6" xfId="26167"/>
    <cellStyle name="Normal 3 2 6 3 2 3 2 7" xfId="37151"/>
    <cellStyle name="Normal 3 2 6 3 2 3 3" xfId="6251"/>
    <cellStyle name="Normal 3 2 6 3 2 3 3 2" xfId="10959"/>
    <cellStyle name="Normal 3 2 6 3 2 3 3 2 2" xfId="21192"/>
    <cellStyle name="Normal 3 2 6 3 2 3 3 2 2 2" xfId="52729"/>
    <cellStyle name="Normal 3 2 6 3 2 3 3 2 3" xfId="30331"/>
    <cellStyle name="Normal 3 2 6 3 2 3 3 2 4" xfId="42511"/>
    <cellStyle name="Normal 3 2 6 3 2 3 3 3" xfId="13736"/>
    <cellStyle name="Normal 3 2 6 3 2 3 3 3 2" xfId="23964"/>
    <cellStyle name="Normal 3 2 6 3 2 3 3 3 2 2" xfId="55501"/>
    <cellStyle name="Normal 3 2 6 3 2 3 3 3 3" xfId="33659"/>
    <cellStyle name="Normal 3 2 6 3 2 3 3 3 4" xfId="45283"/>
    <cellStyle name="Normal 3 2 6 3 2 3 3 4" xfId="16740"/>
    <cellStyle name="Normal 3 2 6 3 2 3 3 4 2" xfId="48279"/>
    <cellStyle name="Normal 3 2 6 3 2 3 3 5" xfId="26999"/>
    <cellStyle name="Normal 3 2 6 3 2 3 3 6" xfId="38075"/>
    <cellStyle name="Normal 3 2 6 3 2 3 4" xfId="7254"/>
    <cellStyle name="Normal 3 2 6 3 2 3 4 2" xfId="17508"/>
    <cellStyle name="Normal 3 2 6 3 2 3 4 2 2" xfId="49045"/>
    <cellStyle name="Normal 3 2 6 3 2 3 4 3" xfId="28667"/>
    <cellStyle name="Normal 3 2 6 3 2 3 4 4" xfId="38827"/>
    <cellStyle name="Normal 3 2 6 3 2 3 5" xfId="9111"/>
    <cellStyle name="Normal 3 2 6 3 2 3 5 2" xfId="19344"/>
    <cellStyle name="Normal 3 2 6 3 2 3 5 2 2" xfId="50881"/>
    <cellStyle name="Normal 3 2 6 3 2 3 5 3" xfId="31995"/>
    <cellStyle name="Normal 3 2 6 3 2 3 5 4" xfId="40663"/>
    <cellStyle name="Normal 3 2 6 3 2 3 6" xfId="11888"/>
    <cellStyle name="Normal 3 2 6 3 2 3 6 2" xfId="22116"/>
    <cellStyle name="Normal 3 2 6 3 2 3 6 2 2" xfId="53653"/>
    <cellStyle name="Normal 3 2 6 3 2 3 6 3" xfId="43435"/>
    <cellStyle name="Normal 3 2 6 3 2 3 7" xfId="14884"/>
    <cellStyle name="Normal 3 2 6 3 2 3 7 2" xfId="46423"/>
    <cellStyle name="Normal 3 2 6 3 2 3 8" xfId="25335"/>
    <cellStyle name="Normal 3 2 6 3 2 3 9" xfId="36227"/>
    <cellStyle name="Normal 3 2 6 3 2 4" xfId="4859"/>
    <cellStyle name="Normal 3 2 6 3 2 4 2" xfId="7684"/>
    <cellStyle name="Normal 3 2 6 3 2 4 2 2" xfId="17924"/>
    <cellStyle name="Normal 3 2 6 3 2 4 2 2 2" xfId="30747"/>
    <cellStyle name="Normal 3 2 6 3 2 4 2 2 3" xfId="49461"/>
    <cellStyle name="Normal 3 2 6 3 2 4 2 3" xfId="24395"/>
    <cellStyle name="Normal 3 2 6 3 2 4 2 3 2" xfId="34075"/>
    <cellStyle name="Normal 3 2 6 3 2 4 2 3 3" xfId="55927"/>
    <cellStyle name="Normal 3 2 6 3 2 4 2 4" xfId="27415"/>
    <cellStyle name="Normal 3 2 6 3 2 4 2 5" xfId="39243"/>
    <cellStyle name="Normal 3 2 6 3 2 4 3" xfId="9573"/>
    <cellStyle name="Normal 3 2 6 3 2 4 3 2" xfId="19806"/>
    <cellStyle name="Normal 3 2 6 3 2 4 3 2 2" xfId="51343"/>
    <cellStyle name="Normal 3 2 6 3 2 4 3 3" xfId="29083"/>
    <cellStyle name="Normal 3 2 6 3 2 4 3 4" xfId="41125"/>
    <cellStyle name="Normal 3 2 6 3 2 4 4" xfId="12350"/>
    <cellStyle name="Normal 3 2 6 3 2 4 4 2" xfId="22578"/>
    <cellStyle name="Normal 3 2 6 3 2 4 4 2 2" xfId="54115"/>
    <cellStyle name="Normal 3 2 6 3 2 4 4 3" xfId="32411"/>
    <cellStyle name="Normal 3 2 6 3 2 4 4 4" xfId="43897"/>
    <cellStyle name="Normal 3 2 6 3 2 4 5" xfId="15353"/>
    <cellStyle name="Normal 3 2 6 3 2 4 5 2" xfId="46892"/>
    <cellStyle name="Normal 3 2 6 3 2 4 6" xfId="25751"/>
    <cellStyle name="Normal 3 2 6 3 2 4 7" xfId="36689"/>
    <cellStyle name="Normal 3 2 6 3 2 5" xfId="5787"/>
    <cellStyle name="Normal 3 2 6 3 2 5 2" xfId="10497"/>
    <cellStyle name="Normal 3 2 6 3 2 5 2 2" xfId="20730"/>
    <cellStyle name="Normal 3 2 6 3 2 5 2 2 2" xfId="52267"/>
    <cellStyle name="Normal 3 2 6 3 2 5 2 3" xfId="29915"/>
    <cellStyle name="Normal 3 2 6 3 2 5 2 4" xfId="42049"/>
    <cellStyle name="Normal 3 2 6 3 2 5 3" xfId="13274"/>
    <cellStyle name="Normal 3 2 6 3 2 5 3 2" xfId="23502"/>
    <cellStyle name="Normal 3 2 6 3 2 5 3 2 2" xfId="55039"/>
    <cellStyle name="Normal 3 2 6 3 2 5 3 3" xfId="33243"/>
    <cellStyle name="Normal 3 2 6 3 2 5 3 4" xfId="44821"/>
    <cellStyle name="Normal 3 2 6 3 2 5 4" xfId="16278"/>
    <cellStyle name="Normal 3 2 6 3 2 5 4 2" xfId="47817"/>
    <cellStyle name="Normal 3 2 6 3 2 5 5" xfId="26583"/>
    <cellStyle name="Normal 3 2 6 3 2 5 6" xfId="37613"/>
    <cellStyle name="Normal 3 2 6 3 2 6" xfId="6622"/>
    <cellStyle name="Normal 3 2 6 3 2 6 2" xfId="17081"/>
    <cellStyle name="Normal 3 2 6 3 2 6 2 2" xfId="48619"/>
    <cellStyle name="Normal 3 2 6 3 2 6 3" xfId="28249"/>
    <cellStyle name="Normal 3 2 6 3 2 6 4" xfId="38411"/>
    <cellStyle name="Normal 3 2 6 3 2 7" xfId="8646"/>
    <cellStyle name="Normal 3 2 6 3 2 7 2" xfId="18882"/>
    <cellStyle name="Normal 3 2 6 3 2 7 2 2" xfId="50419"/>
    <cellStyle name="Normal 3 2 6 3 2 7 3" xfId="31579"/>
    <cellStyle name="Normal 3 2 6 3 2 7 4" xfId="40201"/>
    <cellStyle name="Normal 3 2 6 3 2 8" xfId="11426"/>
    <cellStyle name="Normal 3 2 6 3 2 8 2" xfId="21654"/>
    <cellStyle name="Normal 3 2 6 3 2 8 2 2" xfId="53191"/>
    <cellStyle name="Normal 3 2 6 3 2 8 3" xfId="42973"/>
    <cellStyle name="Normal 3 2 6 3 2 9" xfId="14299"/>
    <cellStyle name="Normal 3 2 6 3 2 9 2" xfId="45842"/>
    <cellStyle name="Normal 3 2 6 3 3" xfId="1683"/>
    <cellStyle name="Normal 3 2 6 3 3 10" xfId="35767"/>
    <cellStyle name="Normal 3 2 6 3 3 2" xfId="4315"/>
    <cellStyle name="Normal 3 2 6 3 3 2 2" xfId="5325"/>
    <cellStyle name="Normal 3 2 6 3 3 2 2 2" xfId="8309"/>
    <cellStyle name="Normal 3 2 6 3 3 2 2 2 2" xfId="18547"/>
    <cellStyle name="Normal 3 2 6 3 3 2 2 2 2 2" xfId="31370"/>
    <cellStyle name="Normal 3 2 6 3 3 2 2 2 2 3" xfId="50084"/>
    <cellStyle name="Normal 3 2 6 3 3 2 2 2 3" xfId="24206"/>
    <cellStyle name="Normal 3 2 6 3 3 2 2 2 3 2" xfId="34698"/>
    <cellStyle name="Normal 3 2 6 3 3 2 2 2 3 3" xfId="55742"/>
    <cellStyle name="Normal 3 2 6 3 3 2 2 2 4" xfId="28038"/>
    <cellStyle name="Normal 3 2 6 3 3 2 2 2 5" xfId="39866"/>
    <cellStyle name="Normal 3 2 6 3 3 2 2 3" xfId="10037"/>
    <cellStyle name="Normal 3 2 6 3 3 2 2 3 2" xfId="20270"/>
    <cellStyle name="Normal 3 2 6 3 3 2 2 3 2 2" xfId="51807"/>
    <cellStyle name="Normal 3 2 6 3 3 2 2 3 3" xfId="29706"/>
    <cellStyle name="Normal 3 2 6 3 3 2 2 3 4" xfId="41589"/>
    <cellStyle name="Normal 3 2 6 3 3 2 2 4" xfId="12814"/>
    <cellStyle name="Normal 3 2 6 3 3 2 2 4 2" xfId="23042"/>
    <cellStyle name="Normal 3 2 6 3 3 2 2 4 2 2" xfId="54579"/>
    <cellStyle name="Normal 3 2 6 3 3 2 2 4 3" xfId="33034"/>
    <cellStyle name="Normal 3 2 6 3 3 2 2 4 4" xfId="44361"/>
    <cellStyle name="Normal 3 2 6 3 3 2 2 5" xfId="15818"/>
    <cellStyle name="Normal 3 2 6 3 3 2 2 5 2" xfId="47357"/>
    <cellStyle name="Normal 3 2 6 3 3 2 2 6" xfId="26374"/>
    <cellStyle name="Normal 3 2 6 3 3 2 2 7" xfId="37153"/>
    <cellStyle name="Normal 3 2 6 3 3 2 3" xfId="6253"/>
    <cellStyle name="Normal 3 2 6 3 3 2 3 2" xfId="10961"/>
    <cellStyle name="Normal 3 2 6 3 3 2 3 2 2" xfId="21194"/>
    <cellStyle name="Normal 3 2 6 3 3 2 3 2 2 2" xfId="52731"/>
    <cellStyle name="Normal 3 2 6 3 3 2 3 2 3" xfId="30538"/>
    <cellStyle name="Normal 3 2 6 3 3 2 3 2 4" xfId="42513"/>
    <cellStyle name="Normal 3 2 6 3 3 2 3 3" xfId="13738"/>
    <cellStyle name="Normal 3 2 6 3 3 2 3 3 2" xfId="23966"/>
    <cellStyle name="Normal 3 2 6 3 3 2 3 3 2 2" xfId="55503"/>
    <cellStyle name="Normal 3 2 6 3 3 2 3 3 3" xfId="33866"/>
    <cellStyle name="Normal 3 2 6 3 3 2 3 3 4" xfId="45285"/>
    <cellStyle name="Normal 3 2 6 3 3 2 3 4" xfId="16742"/>
    <cellStyle name="Normal 3 2 6 3 3 2 3 4 2" xfId="48281"/>
    <cellStyle name="Normal 3 2 6 3 3 2 3 5" xfId="27206"/>
    <cellStyle name="Normal 3 2 6 3 3 2 3 6" xfId="38077"/>
    <cellStyle name="Normal 3 2 6 3 3 2 4" xfId="7470"/>
    <cellStyle name="Normal 3 2 6 3 3 2 4 2" xfId="17715"/>
    <cellStyle name="Normal 3 2 6 3 3 2 4 2 2" xfId="49252"/>
    <cellStyle name="Normal 3 2 6 3 3 2 4 3" xfId="28874"/>
    <cellStyle name="Normal 3 2 6 3 3 2 4 4" xfId="39034"/>
    <cellStyle name="Normal 3 2 6 3 3 2 5" xfId="9113"/>
    <cellStyle name="Normal 3 2 6 3 3 2 5 2" xfId="19346"/>
    <cellStyle name="Normal 3 2 6 3 3 2 5 2 2" xfId="50883"/>
    <cellStyle name="Normal 3 2 6 3 3 2 5 3" xfId="32202"/>
    <cellStyle name="Normal 3 2 6 3 3 2 5 4" xfId="40665"/>
    <cellStyle name="Normal 3 2 6 3 3 2 6" xfId="11890"/>
    <cellStyle name="Normal 3 2 6 3 3 2 6 2" xfId="22118"/>
    <cellStyle name="Normal 3 2 6 3 3 2 6 2 2" xfId="53655"/>
    <cellStyle name="Normal 3 2 6 3 3 2 6 3" xfId="43437"/>
    <cellStyle name="Normal 3 2 6 3 3 2 7" xfId="14886"/>
    <cellStyle name="Normal 3 2 6 3 3 2 7 2" xfId="46425"/>
    <cellStyle name="Normal 3 2 6 3 3 2 8" xfId="25542"/>
    <cellStyle name="Normal 3 2 6 3 3 2 9" xfId="36229"/>
    <cellStyle name="Normal 3 2 6 3 3 3" xfId="4861"/>
    <cellStyle name="Normal 3 2 6 3 3 3 2" xfId="7893"/>
    <cellStyle name="Normal 3 2 6 3 3 3 2 2" xfId="18131"/>
    <cellStyle name="Normal 3 2 6 3 3 3 2 2 2" xfId="30954"/>
    <cellStyle name="Normal 3 2 6 3 3 3 2 2 3" xfId="49668"/>
    <cellStyle name="Normal 3 2 6 3 3 3 2 3" xfId="13985"/>
    <cellStyle name="Normal 3 2 6 3 3 3 2 3 2" xfId="34282"/>
    <cellStyle name="Normal 3 2 6 3 3 3 2 3 3" xfId="45530"/>
    <cellStyle name="Normal 3 2 6 3 3 3 2 4" xfId="27622"/>
    <cellStyle name="Normal 3 2 6 3 3 3 2 5" xfId="39450"/>
    <cellStyle name="Normal 3 2 6 3 3 3 3" xfId="9575"/>
    <cellStyle name="Normal 3 2 6 3 3 3 3 2" xfId="19808"/>
    <cellStyle name="Normal 3 2 6 3 3 3 3 2 2" xfId="51345"/>
    <cellStyle name="Normal 3 2 6 3 3 3 3 3" xfId="29290"/>
    <cellStyle name="Normal 3 2 6 3 3 3 3 4" xfId="41127"/>
    <cellStyle name="Normal 3 2 6 3 3 3 4" xfId="12352"/>
    <cellStyle name="Normal 3 2 6 3 3 3 4 2" xfId="22580"/>
    <cellStyle name="Normal 3 2 6 3 3 3 4 2 2" xfId="54117"/>
    <cellStyle name="Normal 3 2 6 3 3 3 4 3" xfId="32618"/>
    <cellStyle name="Normal 3 2 6 3 3 3 4 4" xfId="43899"/>
    <cellStyle name="Normal 3 2 6 3 3 3 5" xfId="15355"/>
    <cellStyle name="Normal 3 2 6 3 3 3 5 2" xfId="46894"/>
    <cellStyle name="Normal 3 2 6 3 3 3 6" xfId="25958"/>
    <cellStyle name="Normal 3 2 6 3 3 3 7" xfId="36691"/>
    <cellStyle name="Normal 3 2 6 3 3 4" xfId="5789"/>
    <cellStyle name="Normal 3 2 6 3 3 4 2" xfId="10499"/>
    <cellStyle name="Normal 3 2 6 3 3 4 2 2" xfId="20732"/>
    <cellStyle name="Normal 3 2 6 3 3 4 2 2 2" xfId="52269"/>
    <cellStyle name="Normal 3 2 6 3 3 4 2 3" xfId="30122"/>
    <cellStyle name="Normal 3 2 6 3 3 4 2 4" xfId="42051"/>
    <cellStyle name="Normal 3 2 6 3 3 4 3" xfId="13276"/>
    <cellStyle name="Normal 3 2 6 3 3 4 3 2" xfId="23504"/>
    <cellStyle name="Normal 3 2 6 3 3 4 3 2 2" xfId="55041"/>
    <cellStyle name="Normal 3 2 6 3 3 4 3 3" xfId="33450"/>
    <cellStyle name="Normal 3 2 6 3 3 4 3 4" xfId="44823"/>
    <cellStyle name="Normal 3 2 6 3 3 4 4" xfId="16280"/>
    <cellStyle name="Normal 3 2 6 3 3 4 4 2" xfId="47819"/>
    <cellStyle name="Normal 3 2 6 3 3 4 5" xfId="26790"/>
    <cellStyle name="Normal 3 2 6 3 3 4 6" xfId="37615"/>
    <cellStyle name="Normal 3 2 6 3 3 5" xfId="6949"/>
    <cellStyle name="Normal 3 2 6 3 3 5 2" xfId="17294"/>
    <cellStyle name="Normal 3 2 6 3 3 5 2 2" xfId="48831"/>
    <cellStyle name="Normal 3 2 6 3 3 5 3" xfId="28457"/>
    <cellStyle name="Normal 3 2 6 3 3 5 4" xfId="38618"/>
    <cellStyle name="Normal 3 2 6 3 3 6" xfId="8648"/>
    <cellStyle name="Normal 3 2 6 3 3 6 2" xfId="18884"/>
    <cellStyle name="Normal 3 2 6 3 3 6 2 2" xfId="50421"/>
    <cellStyle name="Normal 3 2 6 3 3 6 3" xfId="31786"/>
    <cellStyle name="Normal 3 2 6 3 3 6 4" xfId="40203"/>
    <cellStyle name="Normal 3 2 6 3 3 7" xfId="11428"/>
    <cellStyle name="Normal 3 2 6 3 3 7 2" xfId="21656"/>
    <cellStyle name="Normal 3 2 6 3 3 7 2 2" xfId="53193"/>
    <cellStyle name="Normal 3 2 6 3 3 7 3" xfId="42975"/>
    <cellStyle name="Normal 3 2 6 3 3 8" xfId="14301"/>
    <cellStyle name="Normal 3 2 6 3 3 8 2" xfId="45844"/>
    <cellStyle name="Normal 3 2 6 3 3 9" xfId="25126"/>
    <cellStyle name="Normal 3 2 6 3 4" xfId="4312"/>
    <cellStyle name="Normal 3 2 6 3 4 2" xfId="5322"/>
    <cellStyle name="Normal 3 2 6 3 4 2 2" xfId="8101"/>
    <cellStyle name="Normal 3 2 6 3 4 2 2 2" xfId="18339"/>
    <cellStyle name="Normal 3 2 6 3 4 2 2 2 2" xfId="31162"/>
    <cellStyle name="Normal 3 2 6 3 4 2 2 2 3" xfId="49876"/>
    <cellStyle name="Normal 3 2 6 3 4 2 2 3" xfId="24729"/>
    <cellStyle name="Normal 3 2 6 3 4 2 2 3 2" xfId="34490"/>
    <cellStyle name="Normal 3 2 6 3 4 2 2 3 3" xfId="56255"/>
    <cellStyle name="Normal 3 2 6 3 4 2 2 4" xfId="27830"/>
    <cellStyle name="Normal 3 2 6 3 4 2 2 5" xfId="39658"/>
    <cellStyle name="Normal 3 2 6 3 4 2 3" xfId="10034"/>
    <cellStyle name="Normal 3 2 6 3 4 2 3 2" xfId="20267"/>
    <cellStyle name="Normal 3 2 6 3 4 2 3 2 2" xfId="51804"/>
    <cellStyle name="Normal 3 2 6 3 4 2 3 3" xfId="29498"/>
    <cellStyle name="Normal 3 2 6 3 4 2 3 4" xfId="41586"/>
    <cellStyle name="Normal 3 2 6 3 4 2 4" xfId="12811"/>
    <cellStyle name="Normal 3 2 6 3 4 2 4 2" xfId="23039"/>
    <cellStyle name="Normal 3 2 6 3 4 2 4 2 2" xfId="54576"/>
    <cellStyle name="Normal 3 2 6 3 4 2 4 3" xfId="32826"/>
    <cellStyle name="Normal 3 2 6 3 4 2 4 4" xfId="44358"/>
    <cellStyle name="Normal 3 2 6 3 4 2 5" xfId="15815"/>
    <cellStyle name="Normal 3 2 6 3 4 2 5 2" xfId="47354"/>
    <cellStyle name="Normal 3 2 6 3 4 2 6" xfId="26166"/>
    <cellStyle name="Normal 3 2 6 3 4 2 7" xfId="37150"/>
    <cellStyle name="Normal 3 2 6 3 4 3" xfId="6250"/>
    <cellStyle name="Normal 3 2 6 3 4 3 2" xfId="10958"/>
    <cellStyle name="Normal 3 2 6 3 4 3 2 2" xfId="21191"/>
    <cellStyle name="Normal 3 2 6 3 4 3 2 2 2" xfId="52728"/>
    <cellStyle name="Normal 3 2 6 3 4 3 2 3" xfId="30330"/>
    <cellStyle name="Normal 3 2 6 3 4 3 2 4" xfId="42510"/>
    <cellStyle name="Normal 3 2 6 3 4 3 3" xfId="13735"/>
    <cellStyle name="Normal 3 2 6 3 4 3 3 2" xfId="23963"/>
    <cellStyle name="Normal 3 2 6 3 4 3 3 2 2" xfId="55500"/>
    <cellStyle name="Normal 3 2 6 3 4 3 3 3" xfId="33658"/>
    <cellStyle name="Normal 3 2 6 3 4 3 3 4" xfId="45282"/>
    <cellStyle name="Normal 3 2 6 3 4 3 4" xfId="16739"/>
    <cellStyle name="Normal 3 2 6 3 4 3 4 2" xfId="48278"/>
    <cellStyle name="Normal 3 2 6 3 4 3 5" xfId="26998"/>
    <cellStyle name="Normal 3 2 6 3 4 3 6" xfId="38074"/>
    <cellStyle name="Normal 3 2 6 3 4 4" xfId="7253"/>
    <cellStyle name="Normal 3 2 6 3 4 4 2" xfId="17507"/>
    <cellStyle name="Normal 3 2 6 3 4 4 2 2" xfId="49044"/>
    <cellStyle name="Normal 3 2 6 3 4 4 3" xfId="28666"/>
    <cellStyle name="Normal 3 2 6 3 4 4 4" xfId="38826"/>
    <cellStyle name="Normal 3 2 6 3 4 5" xfId="9110"/>
    <cellStyle name="Normal 3 2 6 3 4 5 2" xfId="19343"/>
    <cellStyle name="Normal 3 2 6 3 4 5 2 2" xfId="50880"/>
    <cellStyle name="Normal 3 2 6 3 4 5 3" xfId="31994"/>
    <cellStyle name="Normal 3 2 6 3 4 5 4" xfId="40662"/>
    <cellStyle name="Normal 3 2 6 3 4 6" xfId="11887"/>
    <cellStyle name="Normal 3 2 6 3 4 6 2" xfId="22115"/>
    <cellStyle name="Normal 3 2 6 3 4 6 2 2" xfId="53652"/>
    <cellStyle name="Normal 3 2 6 3 4 6 3" xfId="43434"/>
    <cellStyle name="Normal 3 2 6 3 4 7" xfId="14883"/>
    <cellStyle name="Normal 3 2 6 3 4 7 2" xfId="46422"/>
    <cellStyle name="Normal 3 2 6 3 4 8" xfId="25334"/>
    <cellStyle name="Normal 3 2 6 3 4 9" xfId="36226"/>
    <cellStyle name="Normal 3 2 6 3 5" xfId="4858"/>
    <cellStyle name="Normal 3 2 6 3 5 2" xfId="7683"/>
    <cellStyle name="Normal 3 2 6 3 5 2 2" xfId="17923"/>
    <cellStyle name="Normal 3 2 6 3 5 2 2 2" xfId="30746"/>
    <cellStyle name="Normal 3 2 6 3 5 2 2 3" xfId="49460"/>
    <cellStyle name="Normal 3 2 6 3 5 2 3" xfId="24341"/>
    <cellStyle name="Normal 3 2 6 3 5 2 3 2" xfId="34074"/>
    <cellStyle name="Normal 3 2 6 3 5 2 3 3" xfId="55873"/>
    <cellStyle name="Normal 3 2 6 3 5 2 4" xfId="27414"/>
    <cellStyle name="Normal 3 2 6 3 5 2 5" xfId="39242"/>
    <cellStyle name="Normal 3 2 6 3 5 3" xfId="9572"/>
    <cellStyle name="Normal 3 2 6 3 5 3 2" xfId="19805"/>
    <cellStyle name="Normal 3 2 6 3 5 3 2 2" xfId="51342"/>
    <cellStyle name="Normal 3 2 6 3 5 3 3" xfId="29082"/>
    <cellStyle name="Normal 3 2 6 3 5 3 4" xfId="41124"/>
    <cellStyle name="Normal 3 2 6 3 5 4" xfId="12349"/>
    <cellStyle name="Normal 3 2 6 3 5 4 2" xfId="22577"/>
    <cellStyle name="Normal 3 2 6 3 5 4 2 2" xfId="54114"/>
    <cellStyle name="Normal 3 2 6 3 5 4 3" xfId="32410"/>
    <cellStyle name="Normal 3 2 6 3 5 4 4" xfId="43896"/>
    <cellStyle name="Normal 3 2 6 3 5 5" xfId="15352"/>
    <cellStyle name="Normal 3 2 6 3 5 5 2" xfId="46891"/>
    <cellStyle name="Normal 3 2 6 3 5 6" xfId="25750"/>
    <cellStyle name="Normal 3 2 6 3 5 7" xfId="36688"/>
    <cellStyle name="Normal 3 2 6 3 6" xfId="5786"/>
    <cellStyle name="Normal 3 2 6 3 6 2" xfId="10496"/>
    <cellStyle name="Normal 3 2 6 3 6 2 2" xfId="20729"/>
    <cellStyle name="Normal 3 2 6 3 6 2 2 2" xfId="52266"/>
    <cellStyle name="Normal 3 2 6 3 6 2 3" xfId="29914"/>
    <cellStyle name="Normal 3 2 6 3 6 2 4" xfId="42048"/>
    <cellStyle name="Normal 3 2 6 3 6 3" xfId="13273"/>
    <cellStyle name="Normal 3 2 6 3 6 3 2" xfId="23501"/>
    <cellStyle name="Normal 3 2 6 3 6 3 2 2" xfId="55038"/>
    <cellStyle name="Normal 3 2 6 3 6 3 3" xfId="33242"/>
    <cellStyle name="Normal 3 2 6 3 6 3 4" xfId="44820"/>
    <cellStyle name="Normal 3 2 6 3 6 4" xfId="16277"/>
    <cellStyle name="Normal 3 2 6 3 6 4 2" xfId="47816"/>
    <cellStyle name="Normal 3 2 6 3 6 5" xfId="26582"/>
    <cellStyle name="Normal 3 2 6 3 6 6" xfId="37612"/>
    <cellStyle name="Normal 3 2 6 3 7" xfId="6621"/>
    <cellStyle name="Normal 3 2 6 3 7 2" xfId="17080"/>
    <cellStyle name="Normal 3 2 6 3 7 2 2" xfId="48618"/>
    <cellStyle name="Normal 3 2 6 3 7 3" xfId="28248"/>
    <cellStyle name="Normal 3 2 6 3 7 4" xfId="38410"/>
    <cellStyle name="Normal 3 2 6 3 8" xfId="8645"/>
    <cellStyle name="Normal 3 2 6 3 8 2" xfId="18881"/>
    <cellStyle name="Normal 3 2 6 3 8 2 2" xfId="50418"/>
    <cellStyle name="Normal 3 2 6 3 8 3" xfId="31578"/>
    <cellStyle name="Normal 3 2 6 3 8 4" xfId="40200"/>
    <cellStyle name="Normal 3 2 6 3 9" xfId="11425"/>
    <cellStyle name="Normal 3 2 6 3 9 2" xfId="21653"/>
    <cellStyle name="Normal 3 2 6 3 9 2 2" xfId="53190"/>
    <cellStyle name="Normal 3 2 6 3 9 3" xfId="42972"/>
    <cellStyle name="Normal 3 2 6 4" xfId="1684"/>
    <cellStyle name="Normal 3 2 6 4 10" xfId="24919"/>
    <cellStyle name="Normal 3 2 6 4 11" xfId="35768"/>
    <cellStyle name="Normal 3 2 6 4 2" xfId="1685"/>
    <cellStyle name="Normal 3 2 6 4 2 10" xfId="35769"/>
    <cellStyle name="Normal 3 2 6 4 2 2" xfId="4317"/>
    <cellStyle name="Normal 3 2 6 4 2 2 2" xfId="5327"/>
    <cellStyle name="Normal 3 2 6 4 2 2 2 2" xfId="8311"/>
    <cellStyle name="Normal 3 2 6 4 2 2 2 2 2" xfId="18549"/>
    <cellStyle name="Normal 3 2 6 4 2 2 2 2 2 2" xfId="31372"/>
    <cellStyle name="Normal 3 2 6 4 2 2 2 2 2 3" xfId="50086"/>
    <cellStyle name="Normal 3 2 6 4 2 2 2 2 3" xfId="24193"/>
    <cellStyle name="Normal 3 2 6 4 2 2 2 2 3 2" xfId="34700"/>
    <cellStyle name="Normal 3 2 6 4 2 2 2 2 3 3" xfId="55729"/>
    <cellStyle name="Normal 3 2 6 4 2 2 2 2 4" xfId="28040"/>
    <cellStyle name="Normal 3 2 6 4 2 2 2 2 5" xfId="39868"/>
    <cellStyle name="Normal 3 2 6 4 2 2 2 3" xfId="10039"/>
    <cellStyle name="Normal 3 2 6 4 2 2 2 3 2" xfId="20272"/>
    <cellStyle name="Normal 3 2 6 4 2 2 2 3 2 2" xfId="51809"/>
    <cellStyle name="Normal 3 2 6 4 2 2 2 3 3" xfId="29708"/>
    <cellStyle name="Normal 3 2 6 4 2 2 2 3 4" xfId="41591"/>
    <cellStyle name="Normal 3 2 6 4 2 2 2 4" xfId="12816"/>
    <cellStyle name="Normal 3 2 6 4 2 2 2 4 2" xfId="23044"/>
    <cellStyle name="Normal 3 2 6 4 2 2 2 4 2 2" xfId="54581"/>
    <cellStyle name="Normal 3 2 6 4 2 2 2 4 3" xfId="33036"/>
    <cellStyle name="Normal 3 2 6 4 2 2 2 4 4" xfId="44363"/>
    <cellStyle name="Normal 3 2 6 4 2 2 2 5" xfId="15820"/>
    <cellStyle name="Normal 3 2 6 4 2 2 2 5 2" xfId="47359"/>
    <cellStyle name="Normal 3 2 6 4 2 2 2 6" xfId="26376"/>
    <cellStyle name="Normal 3 2 6 4 2 2 2 7" xfId="37155"/>
    <cellStyle name="Normal 3 2 6 4 2 2 3" xfId="6255"/>
    <cellStyle name="Normal 3 2 6 4 2 2 3 2" xfId="10963"/>
    <cellStyle name="Normal 3 2 6 4 2 2 3 2 2" xfId="21196"/>
    <cellStyle name="Normal 3 2 6 4 2 2 3 2 2 2" xfId="52733"/>
    <cellStyle name="Normal 3 2 6 4 2 2 3 2 3" xfId="30540"/>
    <cellStyle name="Normal 3 2 6 4 2 2 3 2 4" xfId="42515"/>
    <cellStyle name="Normal 3 2 6 4 2 2 3 3" xfId="13740"/>
    <cellStyle name="Normal 3 2 6 4 2 2 3 3 2" xfId="23968"/>
    <cellStyle name="Normal 3 2 6 4 2 2 3 3 2 2" xfId="55505"/>
    <cellStyle name="Normal 3 2 6 4 2 2 3 3 3" xfId="33868"/>
    <cellStyle name="Normal 3 2 6 4 2 2 3 3 4" xfId="45287"/>
    <cellStyle name="Normal 3 2 6 4 2 2 3 4" xfId="16744"/>
    <cellStyle name="Normal 3 2 6 4 2 2 3 4 2" xfId="48283"/>
    <cellStyle name="Normal 3 2 6 4 2 2 3 5" xfId="27208"/>
    <cellStyle name="Normal 3 2 6 4 2 2 3 6" xfId="38079"/>
    <cellStyle name="Normal 3 2 6 4 2 2 4" xfId="7472"/>
    <cellStyle name="Normal 3 2 6 4 2 2 4 2" xfId="17717"/>
    <cellStyle name="Normal 3 2 6 4 2 2 4 2 2" xfId="49254"/>
    <cellStyle name="Normal 3 2 6 4 2 2 4 3" xfId="28876"/>
    <cellStyle name="Normal 3 2 6 4 2 2 4 4" xfId="39036"/>
    <cellStyle name="Normal 3 2 6 4 2 2 5" xfId="9115"/>
    <cellStyle name="Normal 3 2 6 4 2 2 5 2" xfId="19348"/>
    <cellStyle name="Normal 3 2 6 4 2 2 5 2 2" xfId="50885"/>
    <cellStyle name="Normal 3 2 6 4 2 2 5 3" xfId="32204"/>
    <cellStyle name="Normal 3 2 6 4 2 2 5 4" xfId="40667"/>
    <cellStyle name="Normal 3 2 6 4 2 2 6" xfId="11892"/>
    <cellStyle name="Normal 3 2 6 4 2 2 6 2" xfId="22120"/>
    <cellStyle name="Normal 3 2 6 4 2 2 6 2 2" xfId="53657"/>
    <cellStyle name="Normal 3 2 6 4 2 2 6 3" xfId="43439"/>
    <cellStyle name="Normal 3 2 6 4 2 2 7" xfId="14888"/>
    <cellStyle name="Normal 3 2 6 4 2 2 7 2" xfId="46427"/>
    <cellStyle name="Normal 3 2 6 4 2 2 8" xfId="25544"/>
    <cellStyle name="Normal 3 2 6 4 2 2 9" xfId="36231"/>
    <cellStyle name="Normal 3 2 6 4 2 3" xfId="4863"/>
    <cellStyle name="Normal 3 2 6 4 2 3 2" xfId="7895"/>
    <cellStyle name="Normal 3 2 6 4 2 3 2 2" xfId="18133"/>
    <cellStyle name="Normal 3 2 6 4 2 3 2 2 2" xfId="30956"/>
    <cellStyle name="Normal 3 2 6 4 2 3 2 2 3" xfId="49670"/>
    <cellStyle name="Normal 3 2 6 4 2 3 2 3" xfId="24238"/>
    <cellStyle name="Normal 3 2 6 4 2 3 2 3 2" xfId="34284"/>
    <cellStyle name="Normal 3 2 6 4 2 3 2 3 3" xfId="55774"/>
    <cellStyle name="Normal 3 2 6 4 2 3 2 4" xfId="27624"/>
    <cellStyle name="Normal 3 2 6 4 2 3 2 5" xfId="39452"/>
    <cellStyle name="Normal 3 2 6 4 2 3 3" xfId="9577"/>
    <cellStyle name="Normal 3 2 6 4 2 3 3 2" xfId="19810"/>
    <cellStyle name="Normal 3 2 6 4 2 3 3 2 2" xfId="51347"/>
    <cellStyle name="Normal 3 2 6 4 2 3 3 3" xfId="29292"/>
    <cellStyle name="Normal 3 2 6 4 2 3 3 4" xfId="41129"/>
    <cellStyle name="Normal 3 2 6 4 2 3 4" xfId="12354"/>
    <cellStyle name="Normal 3 2 6 4 2 3 4 2" xfId="22582"/>
    <cellStyle name="Normal 3 2 6 4 2 3 4 2 2" xfId="54119"/>
    <cellStyle name="Normal 3 2 6 4 2 3 4 3" xfId="32620"/>
    <cellStyle name="Normal 3 2 6 4 2 3 4 4" xfId="43901"/>
    <cellStyle name="Normal 3 2 6 4 2 3 5" xfId="15357"/>
    <cellStyle name="Normal 3 2 6 4 2 3 5 2" xfId="46896"/>
    <cellStyle name="Normal 3 2 6 4 2 3 6" xfId="25960"/>
    <cellStyle name="Normal 3 2 6 4 2 3 7" xfId="36693"/>
    <cellStyle name="Normal 3 2 6 4 2 4" xfId="5791"/>
    <cellStyle name="Normal 3 2 6 4 2 4 2" xfId="10501"/>
    <cellStyle name="Normal 3 2 6 4 2 4 2 2" xfId="20734"/>
    <cellStyle name="Normal 3 2 6 4 2 4 2 2 2" xfId="52271"/>
    <cellStyle name="Normal 3 2 6 4 2 4 2 3" xfId="30124"/>
    <cellStyle name="Normal 3 2 6 4 2 4 2 4" xfId="42053"/>
    <cellStyle name="Normal 3 2 6 4 2 4 3" xfId="13278"/>
    <cellStyle name="Normal 3 2 6 4 2 4 3 2" xfId="23506"/>
    <cellStyle name="Normal 3 2 6 4 2 4 3 2 2" xfId="55043"/>
    <cellStyle name="Normal 3 2 6 4 2 4 3 3" xfId="33452"/>
    <cellStyle name="Normal 3 2 6 4 2 4 3 4" xfId="44825"/>
    <cellStyle name="Normal 3 2 6 4 2 4 4" xfId="16282"/>
    <cellStyle name="Normal 3 2 6 4 2 4 4 2" xfId="47821"/>
    <cellStyle name="Normal 3 2 6 4 2 4 5" xfId="26792"/>
    <cellStyle name="Normal 3 2 6 4 2 4 6" xfId="37617"/>
    <cellStyle name="Normal 3 2 6 4 2 5" xfId="6951"/>
    <cellStyle name="Normal 3 2 6 4 2 5 2" xfId="17296"/>
    <cellStyle name="Normal 3 2 6 4 2 5 2 2" xfId="48833"/>
    <cellStyle name="Normal 3 2 6 4 2 5 3" xfId="28459"/>
    <cellStyle name="Normal 3 2 6 4 2 5 4" xfId="38620"/>
    <cellStyle name="Normal 3 2 6 4 2 6" xfId="8650"/>
    <cellStyle name="Normal 3 2 6 4 2 6 2" xfId="18886"/>
    <cellStyle name="Normal 3 2 6 4 2 6 2 2" xfId="50423"/>
    <cellStyle name="Normal 3 2 6 4 2 6 3" xfId="31788"/>
    <cellStyle name="Normal 3 2 6 4 2 6 4" xfId="40205"/>
    <cellStyle name="Normal 3 2 6 4 2 7" xfId="11430"/>
    <cellStyle name="Normal 3 2 6 4 2 7 2" xfId="21658"/>
    <cellStyle name="Normal 3 2 6 4 2 7 2 2" xfId="53195"/>
    <cellStyle name="Normal 3 2 6 4 2 7 3" xfId="42977"/>
    <cellStyle name="Normal 3 2 6 4 2 8" xfId="14303"/>
    <cellStyle name="Normal 3 2 6 4 2 8 2" xfId="45846"/>
    <cellStyle name="Normal 3 2 6 4 2 9" xfId="25128"/>
    <cellStyle name="Normal 3 2 6 4 3" xfId="4316"/>
    <cellStyle name="Normal 3 2 6 4 3 2" xfId="5326"/>
    <cellStyle name="Normal 3 2 6 4 3 2 2" xfId="8103"/>
    <cellStyle name="Normal 3 2 6 4 3 2 2 2" xfId="18341"/>
    <cellStyle name="Normal 3 2 6 4 3 2 2 2 2" xfId="31164"/>
    <cellStyle name="Normal 3 2 6 4 3 2 2 2 3" xfId="49878"/>
    <cellStyle name="Normal 3 2 6 4 3 2 2 3" xfId="24442"/>
    <cellStyle name="Normal 3 2 6 4 3 2 2 3 2" xfId="34492"/>
    <cellStyle name="Normal 3 2 6 4 3 2 2 3 3" xfId="55974"/>
    <cellStyle name="Normal 3 2 6 4 3 2 2 4" xfId="27832"/>
    <cellStyle name="Normal 3 2 6 4 3 2 2 5" xfId="39660"/>
    <cellStyle name="Normal 3 2 6 4 3 2 3" xfId="10038"/>
    <cellStyle name="Normal 3 2 6 4 3 2 3 2" xfId="20271"/>
    <cellStyle name="Normal 3 2 6 4 3 2 3 2 2" xfId="51808"/>
    <cellStyle name="Normal 3 2 6 4 3 2 3 3" xfId="29500"/>
    <cellStyle name="Normal 3 2 6 4 3 2 3 4" xfId="41590"/>
    <cellStyle name="Normal 3 2 6 4 3 2 4" xfId="12815"/>
    <cellStyle name="Normal 3 2 6 4 3 2 4 2" xfId="23043"/>
    <cellStyle name="Normal 3 2 6 4 3 2 4 2 2" xfId="54580"/>
    <cellStyle name="Normal 3 2 6 4 3 2 4 3" xfId="32828"/>
    <cellStyle name="Normal 3 2 6 4 3 2 4 4" xfId="44362"/>
    <cellStyle name="Normal 3 2 6 4 3 2 5" xfId="15819"/>
    <cellStyle name="Normal 3 2 6 4 3 2 5 2" xfId="47358"/>
    <cellStyle name="Normal 3 2 6 4 3 2 6" xfId="26168"/>
    <cellStyle name="Normal 3 2 6 4 3 2 7" xfId="37154"/>
    <cellStyle name="Normal 3 2 6 4 3 3" xfId="6254"/>
    <cellStyle name="Normal 3 2 6 4 3 3 2" xfId="10962"/>
    <cellStyle name="Normal 3 2 6 4 3 3 2 2" xfId="21195"/>
    <cellStyle name="Normal 3 2 6 4 3 3 2 2 2" xfId="52732"/>
    <cellStyle name="Normal 3 2 6 4 3 3 2 3" xfId="30332"/>
    <cellStyle name="Normal 3 2 6 4 3 3 2 4" xfId="42514"/>
    <cellStyle name="Normal 3 2 6 4 3 3 3" xfId="13739"/>
    <cellStyle name="Normal 3 2 6 4 3 3 3 2" xfId="23967"/>
    <cellStyle name="Normal 3 2 6 4 3 3 3 2 2" xfId="55504"/>
    <cellStyle name="Normal 3 2 6 4 3 3 3 3" xfId="33660"/>
    <cellStyle name="Normal 3 2 6 4 3 3 3 4" xfId="45286"/>
    <cellStyle name="Normal 3 2 6 4 3 3 4" xfId="16743"/>
    <cellStyle name="Normal 3 2 6 4 3 3 4 2" xfId="48282"/>
    <cellStyle name="Normal 3 2 6 4 3 3 5" xfId="27000"/>
    <cellStyle name="Normal 3 2 6 4 3 3 6" xfId="38078"/>
    <cellStyle name="Normal 3 2 6 4 3 4" xfId="7255"/>
    <cellStyle name="Normal 3 2 6 4 3 4 2" xfId="17509"/>
    <cellStyle name="Normal 3 2 6 4 3 4 2 2" xfId="49046"/>
    <cellStyle name="Normal 3 2 6 4 3 4 3" xfId="28668"/>
    <cellStyle name="Normal 3 2 6 4 3 4 4" xfId="38828"/>
    <cellStyle name="Normal 3 2 6 4 3 5" xfId="9114"/>
    <cellStyle name="Normal 3 2 6 4 3 5 2" xfId="19347"/>
    <cellStyle name="Normal 3 2 6 4 3 5 2 2" xfId="50884"/>
    <cellStyle name="Normal 3 2 6 4 3 5 3" xfId="31996"/>
    <cellStyle name="Normal 3 2 6 4 3 5 4" xfId="40666"/>
    <cellStyle name="Normal 3 2 6 4 3 6" xfId="11891"/>
    <cellStyle name="Normal 3 2 6 4 3 6 2" xfId="22119"/>
    <cellStyle name="Normal 3 2 6 4 3 6 2 2" xfId="53656"/>
    <cellStyle name="Normal 3 2 6 4 3 6 3" xfId="43438"/>
    <cellStyle name="Normal 3 2 6 4 3 7" xfId="14887"/>
    <cellStyle name="Normal 3 2 6 4 3 7 2" xfId="46426"/>
    <cellStyle name="Normal 3 2 6 4 3 8" xfId="25336"/>
    <cellStyle name="Normal 3 2 6 4 3 9" xfId="36230"/>
    <cellStyle name="Normal 3 2 6 4 4" xfId="4862"/>
    <cellStyle name="Normal 3 2 6 4 4 2" xfId="7685"/>
    <cellStyle name="Normal 3 2 6 4 4 2 2" xfId="17925"/>
    <cellStyle name="Normal 3 2 6 4 4 2 2 2" xfId="30748"/>
    <cellStyle name="Normal 3 2 6 4 4 2 2 3" xfId="49462"/>
    <cellStyle name="Normal 3 2 6 4 4 2 3" xfId="24393"/>
    <cellStyle name="Normal 3 2 6 4 4 2 3 2" xfId="34076"/>
    <cellStyle name="Normal 3 2 6 4 4 2 3 3" xfId="55925"/>
    <cellStyle name="Normal 3 2 6 4 4 2 4" xfId="27416"/>
    <cellStyle name="Normal 3 2 6 4 4 2 5" xfId="39244"/>
    <cellStyle name="Normal 3 2 6 4 4 3" xfId="9576"/>
    <cellStyle name="Normal 3 2 6 4 4 3 2" xfId="19809"/>
    <cellStyle name="Normal 3 2 6 4 4 3 2 2" xfId="51346"/>
    <cellStyle name="Normal 3 2 6 4 4 3 3" xfId="29084"/>
    <cellStyle name="Normal 3 2 6 4 4 3 4" xfId="41128"/>
    <cellStyle name="Normal 3 2 6 4 4 4" xfId="12353"/>
    <cellStyle name="Normal 3 2 6 4 4 4 2" xfId="22581"/>
    <cellStyle name="Normal 3 2 6 4 4 4 2 2" xfId="54118"/>
    <cellStyle name="Normal 3 2 6 4 4 4 3" xfId="32412"/>
    <cellStyle name="Normal 3 2 6 4 4 4 4" xfId="43900"/>
    <cellStyle name="Normal 3 2 6 4 4 5" xfId="15356"/>
    <cellStyle name="Normal 3 2 6 4 4 5 2" xfId="46895"/>
    <cellStyle name="Normal 3 2 6 4 4 6" xfId="25752"/>
    <cellStyle name="Normal 3 2 6 4 4 7" xfId="36692"/>
    <cellStyle name="Normal 3 2 6 4 5" xfId="5790"/>
    <cellStyle name="Normal 3 2 6 4 5 2" xfId="10500"/>
    <cellStyle name="Normal 3 2 6 4 5 2 2" xfId="20733"/>
    <cellStyle name="Normal 3 2 6 4 5 2 2 2" xfId="52270"/>
    <cellStyle name="Normal 3 2 6 4 5 2 3" xfId="29916"/>
    <cellStyle name="Normal 3 2 6 4 5 2 4" xfId="42052"/>
    <cellStyle name="Normal 3 2 6 4 5 3" xfId="13277"/>
    <cellStyle name="Normal 3 2 6 4 5 3 2" xfId="23505"/>
    <cellStyle name="Normal 3 2 6 4 5 3 2 2" xfId="55042"/>
    <cellStyle name="Normal 3 2 6 4 5 3 3" xfId="33244"/>
    <cellStyle name="Normal 3 2 6 4 5 3 4" xfId="44824"/>
    <cellStyle name="Normal 3 2 6 4 5 4" xfId="16281"/>
    <cellStyle name="Normal 3 2 6 4 5 4 2" xfId="47820"/>
    <cellStyle name="Normal 3 2 6 4 5 5" xfId="26584"/>
    <cellStyle name="Normal 3 2 6 4 5 6" xfId="37616"/>
    <cellStyle name="Normal 3 2 6 4 6" xfId="6623"/>
    <cellStyle name="Normal 3 2 6 4 6 2" xfId="17082"/>
    <cellStyle name="Normal 3 2 6 4 6 2 2" xfId="48620"/>
    <cellStyle name="Normal 3 2 6 4 6 3" xfId="28250"/>
    <cellStyle name="Normal 3 2 6 4 6 4" xfId="38412"/>
    <cellStyle name="Normal 3 2 6 4 7" xfId="8649"/>
    <cellStyle name="Normal 3 2 6 4 7 2" xfId="18885"/>
    <cellStyle name="Normal 3 2 6 4 7 2 2" xfId="50422"/>
    <cellStyle name="Normal 3 2 6 4 7 3" xfId="31580"/>
    <cellStyle name="Normal 3 2 6 4 7 4" xfId="40204"/>
    <cellStyle name="Normal 3 2 6 4 8" xfId="11429"/>
    <cellStyle name="Normal 3 2 6 4 8 2" xfId="21657"/>
    <cellStyle name="Normal 3 2 6 4 8 2 2" xfId="53194"/>
    <cellStyle name="Normal 3 2 6 4 8 3" xfId="42976"/>
    <cellStyle name="Normal 3 2 6 4 9" xfId="14302"/>
    <cellStyle name="Normal 3 2 6 4 9 2" xfId="45845"/>
    <cellStyle name="Normal 3 2 6 5" xfId="1686"/>
    <cellStyle name="Normal 3 2 6 5 10" xfId="35770"/>
    <cellStyle name="Normal 3 2 6 5 2" xfId="4318"/>
    <cellStyle name="Normal 3 2 6 5 2 2" xfId="5328"/>
    <cellStyle name="Normal 3 2 6 5 2 2 2" xfId="8304"/>
    <cellStyle name="Normal 3 2 6 5 2 2 2 2" xfId="18542"/>
    <cellStyle name="Normal 3 2 6 5 2 2 2 2 2" xfId="31365"/>
    <cellStyle name="Normal 3 2 6 5 2 2 2 2 3" xfId="50079"/>
    <cellStyle name="Normal 3 2 6 5 2 2 2 3" xfId="24285"/>
    <cellStyle name="Normal 3 2 6 5 2 2 2 3 2" xfId="34693"/>
    <cellStyle name="Normal 3 2 6 5 2 2 2 3 3" xfId="55819"/>
    <cellStyle name="Normal 3 2 6 5 2 2 2 4" xfId="28033"/>
    <cellStyle name="Normal 3 2 6 5 2 2 2 5" xfId="39861"/>
    <cellStyle name="Normal 3 2 6 5 2 2 3" xfId="10040"/>
    <cellStyle name="Normal 3 2 6 5 2 2 3 2" xfId="20273"/>
    <cellStyle name="Normal 3 2 6 5 2 2 3 2 2" xfId="51810"/>
    <cellStyle name="Normal 3 2 6 5 2 2 3 3" xfId="29701"/>
    <cellStyle name="Normal 3 2 6 5 2 2 3 4" xfId="41592"/>
    <cellStyle name="Normal 3 2 6 5 2 2 4" xfId="12817"/>
    <cellStyle name="Normal 3 2 6 5 2 2 4 2" xfId="23045"/>
    <cellStyle name="Normal 3 2 6 5 2 2 4 2 2" xfId="54582"/>
    <cellStyle name="Normal 3 2 6 5 2 2 4 3" xfId="33029"/>
    <cellStyle name="Normal 3 2 6 5 2 2 4 4" xfId="44364"/>
    <cellStyle name="Normal 3 2 6 5 2 2 5" xfId="15821"/>
    <cellStyle name="Normal 3 2 6 5 2 2 5 2" xfId="47360"/>
    <cellStyle name="Normal 3 2 6 5 2 2 6" xfId="26369"/>
    <cellStyle name="Normal 3 2 6 5 2 2 7" xfId="37156"/>
    <cellStyle name="Normal 3 2 6 5 2 3" xfId="6256"/>
    <cellStyle name="Normal 3 2 6 5 2 3 2" xfId="10964"/>
    <cellStyle name="Normal 3 2 6 5 2 3 2 2" xfId="21197"/>
    <cellStyle name="Normal 3 2 6 5 2 3 2 2 2" xfId="52734"/>
    <cellStyle name="Normal 3 2 6 5 2 3 2 3" xfId="30533"/>
    <cellStyle name="Normal 3 2 6 5 2 3 2 4" xfId="42516"/>
    <cellStyle name="Normal 3 2 6 5 2 3 3" xfId="13741"/>
    <cellStyle name="Normal 3 2 6 5 2 3 3 2" xfId="23969"/>
    <cellStyle name="Normal 3 2 6 5 2 3 3 2 2" xfId="55506"/>
    <cellStyle name="Normal 3 2 6 5 2 3 3 3" xfId="33861"/>
    <cellStyle name="Normal 3 2 6 5 2 3 3 4" xfId="45288"/>
    <cellStyle name="Normal 3 2 6 5 2 3 4" xfId="16745"/>
    <cellStyle name="Normal 3 2 6 5 2 3 4 2" xfId="48284"/>
    <cellStyle name="Normal 3 2 6 5 2 3 5" xfId="27201"/>
    <cellStyle name="Normal 3 2 6 5 2 3 6" xfId="38080"/>
    <cellStyle name="Normal 3 2 6 5 2 4" xfId="7465"/>
    <cellStyle name="Normal 3 2 6 5 2 4 2" xfId="17710"/>
    <cellStyle name="Normal 3 2 6 5 2 4 2 2" xfId="49247"/>
    <cellStyle name="Normal 3 2 6 5 2 4 3" xfId="28869"/>
    <cellStyle name="Normal 3 2 6 5 2 4 4" xfId="39029"/>
    <cellStyle name="Normal 3 2 6 5 2 5" xfId="9116"/>
    <cellStyle name="Normal 3 2 6 5 2 5 2" xfId="19349"/>
    <cellStyle name="Normal 3 2 6 5 2 5 2 2" xfId="50886"/>
    <cellStyle name="Normal 3 2 6 5 2 5 3" xfId="32197"/>
    <cellStyle name="Normal 3 2 6 5 2 5 4" xfId="40668"/>
    <cellStyle name="Normal 3 2 6 5 2 6" xfId="11893"/>
    <cellStyle name="Normal 3 2 6 5 2 6 2" xfId="22121"/>
    <cellStyle name="Normal 3 2 6 5 2 6 2 2" xfId="53658"/>
    <cellStyle name="Normal 3 2 6 5 2 6 3" xfId="43440"/>
    <cellStyle name="Normal 3 2 6 5 2 7" xfId="14889"/>
    <cellStyle name="Normal 3 2 6 5 2 7 2" xfId="46428"/>
    <cellStyle name="Normal 3 2 6 5 2 8" xfId="25537"/>
    <cellStyle name="Normal 3 2 6 5 2 9" xfId="36232"/>
    <cellStyle name="Normal 3 2 6 5 3" xfId="4864"/>
    <cellStyle name="Normal 3 2 6 5 3 2" xfId="7888"/>
    <cellStyle name="Normal 3 2 6 5 3 2 2" xfId="18126"/>
    <cellStyle name="Normal 3 2 6 5 3 2 2 2" xfId="30949"/>
    <cellStyle name="Normal 3 2 6 5 3 2 2 3" xfId="49663"/>
    <cellStyle name="Normal 3 2 6 5 3 2 3" xfId="24476"/>
    <cellStyle name="Normal 3 2 6 5 3 2 3 2" xfId="34277"/>
    <cellStyle name="Normal 3 2 6 5 3 2 3 3" xfId="56008"/>
    <cellStyle name="Normal 3 2 6 5 3 2 4" xfId="27617"/>
    <cellStyle name="Normal 3 2 6 5 3 2 5" xfId="39445"/>
    <cellStyle name="Normal 3 2 6 5 3 3" xfId="9578"/>
    <cellStyle name="Normal 3 2 6 5 3 3 2" xfId="19811"/>
    <cellStyle name="Normal 3 2 6 5 3 3 2 2" xfId="51348"/>
    <cellStyle name="Normal 3 2 6 5 3 3 3" xfId="29285"/>
    <cellStyle name="Normal 3 2 6 5 3 3 4" xfId="41130"/>
    <cellStyle name="Normal 3 2 6 5 3 4" xfId="12355"/>
    <cellStyle name="Normal 3 2 6 5 3 4 2" xfId="22583"/>
    <cellStyle name="Normal 3 2 6 5 3 4 2 2" xfId="54120"/>
    <cellStyle name="Normal 3 2 6 5 3 4 3" xfId="32613"/>
    <cellStyle name="Normal 3 2 6 5 3 4 4" xfId="43902"/>
    <cellStyle name="Normal 3 2 6 5 3 5" xfId="15358"/>
    <cellStyle name="Normal 3 2 6 5 3 5 2" xfId="46897"/>
    <cellStyle name="Normal 3 2 6 5 3 6" xfId="25953"/>
    <cellStyle name="Normal 3 2 6 5 3 7" xfId="36694"/>
    <cellStyle name="Normal 3 2 6 5 4" xfId="5792"/>
    <cellStyle name="Normal 3 2 6 5 4 2" xfId="10502"/>
    <cellStyle name="Normal 3 2 6 5 4 2 2" xfId="20735"/>
    <cellStyle name="Normal 3 2 6 5 4 2 2 2" xfId="52272"/>
    <cellStyle name="Normal 3 2 6 5 4 2 3" xfId="30117"/>
    <cellStyle name="Normal 3 2 6 5 4 2 4" xfId="42054"/>
    <cellStyle name="Normal 3 2 6 5 4 3" xfId="13279"/>
    <cellStyle name="Normal 3 2 6 5 4 3 2" xfId="23507"/>
    <cellStyle name="Normal 3 2 6 5 4 3 2 2" xfId="55044"/>
    <cellStyle name="Normal 3 2 6 5 4 3 3" xfId="33445"/>
    <cellStyle name="Normal 3 2 6 5 4 3 4" xfId="44826"/>
    <cellStyle name="Normal 3 2 6 5 4 4" xfId="16283"/>
    <cellStyle name="Normal 3 2 6 5 4 4 2" xfId="47822"/>
    <cellStyle name="Normal 3 2 6 5 4 5" xfId="26785"/>
    <cellStyle name="Normal 3 2 6 5 4 6" xfId="37618"/>
    <cellStyle name="Normal 3 2 6 5 5" xfId="6944"/>
    <cellStyle name="Normal 3 2 6 5 5 2" xfId="17289"/>
    <cellStyle name="Normal 3 2 6 5 5 2 2" xfId="48826"/>
    <cellStyle name="Normal 3 2 6 5 5 3" xfId="28452"/>
    <cellStyle name="Normal 3 2 6 5 5 4" xfId="38613"/>
    <cellStyle name="Normal 3 2 6 5 6" xfId="8651"/>
    <cellStyle name="Normal 3 2 6 5 6 2" xfId="18887"/>
    <cellStyle name="Normal 3 2 6 5 6 2 2" xfId="50424"/>
    <cellStyle name="Normal 3 2 6 5 6 3" xfId="31781"/>
    <cellStyle name="Normal 3 2 6 5 6 4" xfId="40206"/>
    <cellStyle name="Normal 3 2 6 5 7" xfId="11431"/>
    <cellStyle name="Normal 3 2 6 5 7 2" xfId="21659"/>
    <cellStyle name="Normal 3 2 6 5 7 2 2" xfId="53196"/>
    <cellStyle name="Normal 3 2 6 5 7 3" xfId="42978"/>
    <cellStyle name="Normal 3 2 6 5 8" xfId="14304"/>
    <cellStyle name="Normal 3 2 6 5 8 2" xfId="45847"/>
    <cellStyle name="Normal 3 2 6 5 9" xfId="25121"/>
    <cellStyle name="Normal 3 2 6 6" xfId="3287"/>
    <cellStyle name="Normal 3 2 6 6 10" xfId="35952"/>
    <cellStyle name="Normal 3 2 6 6 2" xfId="4578"/>
    <cellStyle name="Normal 3 2 6 6 2 2" xfId="5510"/>
    <cellStyle name="Normal 3 2 6 6 2 2 2" xfId="10222"/>
    <cellStyle name="Normal 3 2 6 6 2 2 2 2" xfId="20455"/>
    <cellStyle name="Normal 3 2 6 6 2 2 2 2 2" xfId="51992"/>
    <cellStyle name="Normal 3 2 6 6 2 2 2 3" xfId="31157"/>
    <cellStyle name="Normal 3 2 6 6 2 2 2 4" xfId="41774"/>
    <cellStyle name="Normal 3 2 6 6 2 2 3" xfId="12999"/>
    <cellStyle name="Normal 3 2 6 6 2 2 3 2" xfId="23227"/>
    <cellStyle name="Normal 3 2 6 6 2 2 3 2 2" xfId="54764"/>
    <cellStyle name="Normal 3 2 6 6 2 2 3 3" xfId="34485"/>
    <cellStyle name="Normal 3 2 6 6 2 2 3 4" xfId="44546"/>
    <cellStyle name="Normal 3 2 6 6 2 2 4" xfId="16003"/>
    <cellStyle name="Normal 3 2 6 6 2 2 4 2" xfId="47542"/>
    <cellStyle name="Normal 3 2 6 6 2 2 5" xfId="27825"/>
    <cellStyle name="Normal 3 2 6 6 2 2 6" xfId="37338"/>
    <cellStyle name="Normal 3 2 6 6 2 3" xfId="6438"/>
    <cellStyle name="Normal 3 2 6 6 2 3 2" xfId="11146"/>
    <cellStyle name="Normal 3 2 6 6 2 3 2 2" xfId="21379"/>
    <cellStyle name="Normal 3 2 6 6 2 3 2 2 2" xfId="52916"/>
    <cellStyle name="Normal 3 2 6 6 2 3 2 3" xfId="42698"/>
    <cellStyle name="Normal 3 2 6 6 2 3 3" xfId="13923"/>
    <cellStyle name="Normal 3 2 6 6 2 3 3 2" xfId="24151"/>
    <cellStyle name="Normal 3 2 6 6 2 3 3 2 2" xfId="55688"/>
    <cellStyle name="Normal 3 2 6 6 2 3 3 3" xfId="45470"/>
    <cellStyle name="Normal 3 2 6 6 2 3 4" xfId="16927"/>
    <cellStyle name="Normal 3 2 6 6 2 3 4 2" xfId="48466"/>
    <cellStyle name="Normal 3 2 6 6 2 3 5" xfId="29493"/>
    <cellStyle name="Normal 3 2 6 6 2 3 6" xfId="38262"/>
    <cellStyle name="Normal 3 2 6 6 2 4" xfId="8096"/>
    <cellStyle name="Normal 3 2 6 6 2 4 2" xfId="18334"/>
    <cellStyle name="Normal 3 2 6 6 2 4 2 2" xfId="49871"/>
    <cellStyle name="Normal 3 2 6 6 2 4 3" xfId="32821"/>
    <cellStyle name="Normal 3 2 6 6 2 4 4" xfId="39653"/>
    <cellStyle name="Normal 3 2 6 6 2 5" xfId="9298"/>
    <cellStyle name="Normal 3 2 6 6 2 5 2" xfId="19531"/>
    <cellStyle name="Normal 3 2 6 6 2 5 2 2" xfId="51068"/>
    <cellStyle name="Normal 3 2 6 6 2 5 3" xfId="40850"/>
    <cellStyle name="Normal 3 2 6 6 2 6" xfId="12075"/>
    <cellStyle name="Normal 3 2 6 6 2 6 2" xfId="22303"/>
    <cellStyle name="Normal 3 2 6 6 2 6 2 2" xfId="53840"/>
    <cellStyle name="Normal 3 2 6 6 2 6 3" xfId="43622"/>
    <cellStyle name="Normal 3 2 6 6 2 7" xfId="15077"/>
    <cellStyle name="Normal 3 2 6 6 2 7 2" xfId="46616"/>
    <cellStyle name="Normal 3 2 6 6 2 8" xfId="26161"/>
    <cellStyle name="Normal 3 2 6 6 2 9" xfId="36414"/>
    <cellStyle name="Normal 3 2 6 6 3" xfId="5047"/>
    <cellStyle name="Normal 3 2 6 6 3 2" xfId="9760"/>
    <cellStyle name="Normal 3 2 6 6 3 2 2" xfId="19993"/>
    <cellStyle name="Normal 3 2 6 6 3 2 2 2" xfId="51530"/>
    <cellStyle name="Normal 3 2 6 6 3 2 3" xfId="30325"/>
    <cellStyle name="Normal 3 2 6 6 3 2 4" xfId="41312"/>
    <cellStyle name="Normal 3 2 6 6 3 3" xfId="12537"/>
    <cellStyle name="Normal 3 2 6 6 3 3 2" xfId="22765"/>
    <cellStyle name="Normal 3 2 6 6 3 3 2 2" xfId="54302"/>
    <cellStyle name="Normal 3 2 6 6 3 3 3" xfId="33653"/>
    <cellStyle name="Normal 3 2 6 6 3 3 4" xfId="44084"/>
    <cellStyle name="Normal 3 2 6 6 3 4" xfId="15541"/>
    <cellStyle name="Normal 3 2 6 6 3 4 2" xfId="47080"/>
    <cellStyle name="Normal 3 2 6 6 3 5" xfId="26993"/>
    <cellStyle name="Normal 3 2 6 6 3 6" xfId="36876"/>
    <cellStyle name="Normal 3 2 6 6 4" xfId="5976"/>
    <cellStyle name="Normal 3 2 6 6 4 2" xfId="10684"/>
    <cellStyle name="Normal 3 2 6 6 4 2 2" xfId="20917"/>
    <cellStyle name="Normal 3 2 6 6 4 2 2 2" xfId="52454"/>
    <cellStyle name="Normal 3 2 6 6 4 2 3" xfId="42236"/>
    <cellStyle name="Normal 3 2 6 6 4 3" xfId="13461"/>
    <cellStyle name="Normal 3 2 6 6 4 3 2" xfId="23689"/>
    <cellStyle name="Normal 3 2 6 6 4 3 2 2" xfId="55226"/>
    <cellStyle name="Normal 3 2 6 6 4 3 3" xfId="45008"/>
    <cellStyle name="Normal 3 2 6 6 4 4" xfId="16465"/>
    <cellStyle name="Normal 3 2 6 6 4 4 2" xfId="48004"/>
    <cellStyle name="Normal 3 2 6 6 4 5" xfId="28661"/>
    <cellStyle name="Normal 3 2 6 6 4 6" xfId="37800"/>
    <cellStyle name="Normal 3 2 6 6 5" xfId="7248"/>
    <cellStyle name="Normal 3 2 6 6 5 2" xfId="17502"/>
    <cellStyle name="Normal 3 2 6 6 5 2 2" xfId="49039"/>
    <cellStyle name="Normal 3 2 6 6 5 3" xfId="31989"/>
    <cellStyle name="Normal 3 2 6 6 5 4" xfId="38821"/>
    <cellStyle name="Normal 3 2 6 6 6" xfId="8835"/>
    <cellStyle name="Normal 3 2 6 6 6 2" xfId="19069"/>
    <cellStyle name="Normal 3 2 6 6 6 2 2" xfId="50606"/>
    <cellStyle name="Normal 3 2 6 6 6 3" xfId="40388"/>
    <cellStyle name="Normal 3 2 6 6 7" xfId="11613"/>
    <cellStyle name="Normal 3 2 6 6 7 2" xfId="21841"/>
    <cellStyle name="Normal 3 2 6 6 7 2 2" xfId="53378"/>
    <cellStyle name="Normal 3 2 6 6 7 3" xfId="43160"/>
    <cellStyle name="Normal 3 2 6 6 8" xfId="14571"/>
    <cellStyle name="Normal 3 2 6 6 8 2" xfId="46110"/>
    <cellStyle name="Normal 3 2 6 6 9" xfId="25329"/>
    <cellStyle name="Normal 3 2 6 7" xfId="4303"/>
    <cellStyle name="Normal 3 2 6 7 2" xfId="5313"/>
    <cellStyle name="Normal 3 2 6 7 2 2" xfId="10025"/>
    <cellStyle name="Normal 3 2 6 7 2 2 2" xfId="20258"/>
    <cellStyle name="Normal 3 2 6 7 2 2 2 2" xfId="51795"/>
    <cellStyle name="Normal 3 2 6 7 2 2 3" xfId="30741"/>
    <cellStyle name="Normal 3 2 6 7 2 2 4" xfId="41577"/>
    <cellStyle name="Normal 3 2 6 7 2 3" xfId="12802"/>
    <cellStyle name="Normal 3 2 6 7 2 3 2" xfId="23030"/>
    <cellStyle name="Normal 3 2 6 7 2 3 2 2" xfId="54567"/>
    <cellStyle name="Normal 3 2 6 7 2 3 3" xfId="34069"/>
    <cellStyle name="Normal 3 2 6 7 2 3 4" xfId="44349"/>
    <cellStyle name="Normal 3 2 6 7 2 4" xfId="15806"/>
    <cellStyle name="Normal 3 2 6 7 2 4 2" xfId="47345"/>
    <cellStyle name="Normal 3 2 6 7 2 5" xfId="27409"/>
    <cellStyle name="Normal 3 2 6 7 2 6" xfId="37141"/>
    <cellStyle name="Normal 3 2 6 7 3" xfId="6241"/>
    <cellStyle name="Normal 3 2 6 7 3 2" xfId="10949"/>
    <cellStyle name="Normal 3 2 6 7 3 2 2" xfId="21182"/>
    <cellStyle name="Normal 3 2 6 7 3 2 2 2" xfId="52719"/>
    <cellStyle name="Normal 3 2 6 7 3 2 3" xfId="42501"/>
    <cellStyle name="Normal 3 2 6 7 3 3" xfId="13726"/>
    <cellStyle name="Normal 3 2 6 7 3 3 2" xfId="23954"/>
    <cellStyle name="Normal 3 2 6 7 3 3 2 2" xfId="55491"/>
    <cellStyle name="Normal 3 2 6 7 3 3 3" xfId="45273"/>
    <cellStyle name="Normal 3 2 6 7 3 4" xfId="16730"/>
    <cellStyle name="Normal 3 2 6 7 3 4 2" xfId="48269"/>
    <cellStyle name="Normal 3 2 6 7 3 5" xfId="29077"/>
    <cellStyle name="Normal 3 2 6 7 3 6" xfId="38065"/>
    <cellStyle name="Normal 3 2 6 7 4" xfId="7678"/>
    <cellStyle name="Normal 3 2 6 7 4 2" xfId="17918"/>
    <cellStyle name="Normal 3 2 6 7 4 2 2" xfId="49455"/>
    <cellStyle name="Normal 3 2 6 7 4 3" xfId="32405"/>
    <cellStyle name="Normal 3 2 6 7 4 4" xfId="39237"/>
    <cellStyle name="Normal 3 2 6 7 5" xfId="9101"/>
    <cellStyle name="Normal 3 2 6 7 5 2" xfId="19334"/>
    <cellStyle name="Normal 3 2 6 7 5 2 2" xfId="50871"/>
    <cellStyle name="Normal 3 2 6 7 5 3" xfId="40653"/>
    <cellStyle name="Normal 3 2 6 7 6" xfId="11878"/>
    <cellStyle name="Normal 3 2 6 7 6 2" xfId="22106"/>
    <cellStyle name="Normal 3 2 6 7 6 2 2" xfId="53643"/>
    <cellStyle name="Normal 3 2 6 7 6 3" xfId="43425"/>
    <cellStyle name="Normal 3 2 6 7 7" xfId="14874"/>
    <cellStyle name="Normal 3 2 6 7 7 2" xfId="46413"/>
    <cellStyle name="Normal 3 2 6 7 8" xfId="25745"/>
    <cellStyle name="Normal 3 2 6 7 9" xfId="36217"/>
    <cellStyle name="Normal 3 2 6 8" xfId="4849"/>
    <cellStyle name="Normal 3 2 6 8 2" xfId="9563"/>
    <cellStyle name="Normal 3 2 6 8 2 2" xfId="19796"/>
    <cellStyle name="Normal 3 2 6 8 2 2 2" xfId="51333"/>
    <cellStyle name="Normal 3 2 6 8 2 3" xfId="29909"/>
    <cellStyle name="Normal 3 2 6 8 2 4" xfId="41115"/>
    <cellStyle name="Normal 3 2 6 8 3" xfId="12340"/>
    <cellStyle name="Normal 3 2 6 8 3 2" xfId="22568"/>
    <cellStyle name="Normal 3 2 6 8 3 2 2" xfId="54105"/>
    <cellStyle name="Normal 3 2 6 8 3 3" xfId="33237"/>
    <cellStyle name="Normal 3 2 6 8 3 4" xfId="43887"/>
    <cellStyle name="Normal 3 2 6 8 4" xfId="15343"/>
    <cellStyle name="Normal 3 2 6 8 4 2" xfId="46882"/>
    <cellStyle name="Normal 3 2 6 8 5" xfId="26577"/>
    <cellStyle name="Normal 3 2 6 8 6" xfId="36679"/>
    <cellStyle name="Normal 3 2 6 9" xfId="5777"/>
    <cellStyle name="Normal 3 2 6 9 2" xfId="10487"/>
    <cellStyle name="Normal 3 2 6 9 2 2" xfId="20720"/>
    <cellStyle name="Normal 3 2 6 9 2 2 2" xfId="52257"/>
    <cellStyle name="Normal 3 2 6 9 2 3" xfId="42039"/>
    <cellStyle name="Normal 3 2 6 9 3" xfId="13264"/>
    <cellStyle name="Normal 3 2 6 9 3 2" xfId="23492"/>
    <cellStyle name="Normal 3 2 6 9 3 2 2" xfId="55029"/>
    <cellStyle name="Normal 3 2 6 9 3 3" xfId="44811"/>
    <cellStyle name="Normal 3 2 6 9 4" xfId="16268"/>
    <cellStyle name="Normal 3 2 6 9 4 2" xfId="47807"/>
    <cellStyle name="Normal 3 2 6 9 5" xfId="28243"/>
    <cellStyle name="Normal 3 2 6 9 6" xfId="37603"/>
    <cellStyle name="Normal 3 2 7" xfId="1687"/>
    <cellStyle name="Normal 3 2 7 2" xfId="1688"/>
    <cellStyle name="Normal 3 2 7 2 2" xfId="4319"/>
    <cellStyle name="Normal 3 2 7 3" xfId="1689"/>
    <cellStyle name="Normal 3 2 7 3 10" xfId="24920"/>
    <cellStyle name="Normal 3 2 7 3 11" xfId="35771"/>
    <cellStyle name="Normal 3 2 7 3 2" xfId="1690"/>
    <cellStyle name="Normal 3 2 7 3 2 10" xfId="35772"/>
    <cellStyle name="Normal 3 2 7 3 2 2" xfId="4321"/>
    <cellStyle name="Normal 3 2 7 3 2 2 2" xfId="5330"/>
    <cellStyle name="Normal 3 2 7 3 2 2 2 2" xfId="8312"/>
    <cellStyle name="Normal 3 2 7 3 2 2 2 2 2" xfId="18550"/>
    <cellStyle name="Normal 3 2 7 3 2 2 2 2 2 2" xfId="31373"/>
    <cellStyle name="Normal 3 2 7 3 2 2 2 2 2 3" xfId="50087"/>
    <cellStyle name="Normal 3 2 7 3 2 2 2 2 3" xfId="14529"/>
    <cellStyle name="Normal 3 2 7 3 2 2 2 2 3 2" xfId="34701"/>
    <cellStyle name="Normal 3 2 7 3 2 2 2 2 3 3" xfId="46068"/>
    <cellStyle name="Normal 3 2 7 3 2 2 2 2 4" xfId="28041"/>
    <cellStyle name="Normal 3 2 7 3 2 2 2 2 5" xfId="39869"/>
    <cellStyle name="Normal 3 2 7 3 2 2 2 3" xfId="10042"/>
    <cellStyle name="Normal 3 2 7 3 2 2 2 3 2" xfId="20275"/>
    <cellStyle name="Normal 3 2 7 3 2 2 2 3 2 2" xfId="51812"/>
    <cellStyle name="Normal 3 2 7 3 2 2 2 3 3" xfId="29709"/>
    <cellStyle name="Normal 3 2 7 3 2 2 2 3 4" xfId="41594"/>
    <cellStyle name="Normal 3 2 7 3 2 2 2 4" xfId="12819"/>
    <cellStyle name="Normal 3 2 7 3 2 2 2 4 2" xfId="23047"/>
    <cellStyle name="Normal 3 2 7 3 2 2 2 4 2 2" xfId="54584"/>
    <cellStyle name="Normal 3 2 7 3 2 2 2 4 3" xfId="33037"/>
    <cellStyle name="Normal 3 2 7 3 2 2 2 4 4" xfId="44366"/>
    <cellStyle name="Normal 3 2 7 3 2 2 2 5" xfId="15823"/>
    <cellStyle name="Normal 3 2 7 3 2 2 2 5 2" xfId="47362"/>
    <cellStyle name="Normal 3 2 7 3 2 2 2 6" xfId="26377"/>
    <cellStyle name="Normal 3 2 7 3 2 2 2 7" xfId="37158"/>
    <cellStyle name="Normal 3 2 7 3 2 2 3" xfId="6258"/>
    <cellStyle name="Normal 3 2 7 3 2 2 3 2" xfId="10966"/>
    <cellStyle name="Normal 3 2 7 3 2 2 3 2 2" xfId="21199"/>
    <cellStyle name="Normal 3 2 7 3 2 2 3 2 2 2" xfId="52736"/>
    <cellStyle name="Normal 3 2 7 3 2 2 3 2 3" xfId="30541"/>
    <cellStyle name="Normal 3 2 7 3 2 2 3 2 4" xfId="42518"/>
    <cellStyle name="Normal 3 2 7 3 2 2 3 3" xfId="13743"/>
    <cellStyle name="Normal 3 2 7 3 2 2 3 3 2" xfId="23971"/>
    <cellStyle name="Normal 3 2 7 3 2 2 3 3 2 2" xfId="55508"/>
    <cellStyle name="Normal 3 2 7 3 2 2 3 3 3" xfId="33869"/>
    <cellStyle name="Normal 3 2 7 3 2 2 3 3 4" xfId="45290"/>
    <cellStyle name="Normal 3 2 7 3 2 2 3 4" xfId="16747"/>
    <cellStyle name="Normal 3 2 7 3 2 2 3 4 2" xfId="48286"/>
    <cellStyle name="Normal 3 2 7 3 2 2 3 5" xfId="27209"/>
    <cellStyle name="Normal 3 2 7 3 2 2 3 6" xfId="38082"/>
    <cellStyle name="Normal 3 2 7 3 2 2 4" xfId="7473"/>
    <cellStyle name="Normal 3 2 7 3 2 2 4 2" xfId="17718"/>
    <cellStyle name="Normal 3 2 7 3 2 2 4 2 2" xfId="49255"/>
    <cellStyle name="Normal 3 2 7 3 2 2 4 3" xfId="28877"/>
    <cellStyle name="Normal 3 2 7 3 2 2 4 4" xfId="39037"/>
    <cellStyle name="Normal 3 2 7 3 2 2 5" xfId="9118"/>
    <cellStyle name="Normal 3 2 7 3 2 2 5 2" xfId="19351"/>
    <cellStyle name="Normal 3 2 7 3 2 2 5 2 2" xfId="50888"/>
    <cellStyle name="Normal 3 2 7 3 2 2 5 3" xfId="32205"/>
    <cellStyle name="Normal 3 2 7 3 2 2 5 4" xfId="40670"/>
    <cellStyle name="Normal 3 2 7 3 2 2 6" xfId="11895"/>
    <cellStyle name="Normal 3 2 7 3 2 2 6 2" xfId="22123"/>
    <cellStyle name="Normal 3 2 7 3 2 2 6 2 2" xfId="53660"/>
    <cellStyle name="Normal 3 2 7 3 2 2 6 3" xfId="43442"/>
    <cellStyle name="Normal 3 2 7 3 2 2 7" xfId="14891"/>
    <cellStyle name="Normal 3 2 7 3 2 2 7 2" xfId="46430"/>
    <cellStyle name="Normal 3 2 7 3 2 2 8" xfId="25545"/>
    <cellStyle name="Normal 3 2 7 3 2 2 9" xfId="36234"/>
    <cellStyle name="Normal 3 2 7 3 2 3" xfId="4866"/>
    <cellStyle name="Normal 3 2 7 3 2 3 2" xfId="7896"/>
    <cellStyle name="Normal 3 2 7 3 2 3 2 2" xfId="18134"/>
    <cellStyle name="Normal 3 2 7 3 2 3 2 2 2" xfId="30957"/>
    <cellStyle name="Normal 3 2 7 3 2 3 2 2 3" xfId="49671"/>
    <cellStyle name="Normal 3 2 7 3 2 3 2 3" xfId="24411"/>
    <cellStyle name="Normal 3 2 7 3 2 3 2 3 2" xfId="34285"/>
    <cellStyle name="Normal 3 2 7 3 2 3 2 3 3" xfId="55943"/>
    <cellStyle name="Normal 3 2 7 3 2 3 2 4" xfId="27625"/>
    <cellStyle name="Normal 3 2 7 3 2 3 2 5" xfId="39453"/>
    <cellStyle name="Normal 3 2 7 3 2 3 3" xfId="9580"/>
    <cellStyle name="Normal 3 2 7 3 2 3 3 2" xfId="19813"/>
    <cellStyle name="Normal 3 2 7 3 2 3 3 2 2" xfId="51350"/>
    <cellStyle name="Normal 3 2 7 3 2 3 3 3" xfId="29293"/>
    <cellStyle name="Normal 3 2 7 3 2 3 3 4" xfId="41132"/>
    <cellStyle name="Normal 3 2 7 3 2 3 4" xfId="12357"/>
    <cellStyle name="Normal 3 2 7 3 2 3 4 2" xfId="22585"/>
    <cellStyle name="Normal 3 2 7 3 2 3 4 2 2" xfId="54122"/>
    <cellStyle name="Normal 3 2 7 3 2 3 4 3" xfId="32621"/>
    <cellStyle name="Normal 3 2 7 3 2 3 4 4" xfId="43904"/>
    <cellStyle name="Normal 3 2 7 3 2 3 5" xfId="15360"/>
    <cellStyle name="Normal 3 2 7 3 2 3 5 2" xfId="46899"/>
    <cellStyle name="Normal 3 2 7 3 2 3 6" xfId="25961"/>
    <cellStyle name="Normal 3 2 7 3 2 3 7" xfId="36696"/>
    <cellStyle name="Normal 3 2 7 3 2 4" xfId="5794"/>
    <cellStyle name="Normal 3 2 7 3 2 4 2" xfId="10504"/>
    <cellStyle name="Normal 3 2 7 3 2 4 2 2" xfId="20737"/>
    <cellStyle name="Normal 3 2 7 3 2 4 2 2 2" xfId="52274"/>
    <cellStyle name="Normal 3 2 7 3 2 4 2 3" xfId="30125"/>
    <cellStyle name="Normal 3 2 7 3 2 4 2 4" xfId="42056"/>
    <cellStyle name="Normal 3 2 7 3 2 4 3" xfId="13281"/>
    <cellStyle name="Normal 3 2 7 3 2 4 3 2" xfId="23509"/>
    <cellStyle name="Normal 3 2 7 3 2 4 3 2 2" xfId="55046"/>
    <cellStyle name="Normal 3 2 7 3 2 4 3 3" xfId="33453"/>
    <cellStyle name="Normal 3 2 7 3 2 4 3 4" xfId="44828"/>
    <cellStyle name="Normal 3 2 7 3 2 4 4" xfId="16285"/>
    <cellStyle name="Normal 3 2 7 3 2 4 4 2" xfId="47824"/>
    <cellStyle name="Normal 3 2 7 3 2 4 5" xfId="26793"/>
    <cellStyle name="Normal 3 2 7 3 2 4 6" xfId="37620"/>
    <cellStyle name="Normal 3 2 7 3 2 5" xfId="6953"/>
    <cellStyle name="Normal 3 2 7 3 2 5 2" xfId="17297"/>
    <cellStyle name="Normal 3 2 7 3 2 5 2 2" xfId="48834"/>
    <cellStyle name="Normal 3 2 7 3 2 5 3" xfId="28460"/>
    <cellStyle name="Normal 3 2 7 3 2 5 4" xfId="38621"/>
    <cellStyle name="Normal 3 2 7 3 2 6" xfId="8653"/>
    <cellStyle name="Normal 3 2 7 3 2 6 2" xfId="18889"/>
    <cellStyle name="Normal 3 2 7 3 2 6 2 2" xfId="50426"/>
    <cellStyle name="Normal 3 2 7 3 2 6 3" xfId="31789"/>
    <cellStyle name="Normal 3 2 7 3 2 6 4" xfId="40208"/>
    <cellStyle name="Normal 3 2 7 3 2 7" xfId="11433"/>
    <cellStyle name="Normal 3 2 7 3 2 7 2" xfId="21661"/>
    <cellStyle name="Normal 3 2 7 3 2 7 2 2" xfId="53198"/>
    <cellStyle name="Normal 3 2 7 3 2 7 3" xfId="42980"/>
    <cellStyle name="Normal 3 2 7 3 2 8" xfId="14306"/>
    <cellStyle name="Normal 3 2 7 3 2 8 2" xfId="45849"/>
    <cellStyle name="Normal 3 2 7 3 2 9" xfId="25129"/>
    <cellStyle name="Normal 3 2 7 3 3" xfId="4320"/>
    <cellStyle name="Normal 3 2 7 3 3 2" xfId="5329"/>
    <cellStyle name="Normal 3 2 7 3 3 2 2" xfId="8104"/>
    <cellStyle name="Normal 3 2 7 3 3 2 2 2" xfId="18342"/>
    <cellStyle name="Normal 3 2 7 3 3 2 2 2 2" xfId="31165"/>
    <cellStyle name="Normal 3 2 7 3 3 2 2 2 3" xfId="49879"/>
    <cellStyle name="Normal 3 2 7 3 3 2 2 3" xfId="24358"/>
    <cellStyle name="Normal 3 2 7 3 3 2 2 3 2" xfId="34493"/>
    <cellStyle name="Normal 3 2 7 3 3 2 2 3 3" xfId="55890"/>
    <cellStyle name="Normal 3 2 7 3 3 2 2 4" xfId="27833"/>
    <cellStyle name="Normal 3 2 7 3 3 2 2 5" xfId="39661"/>
    <cellStyle name="Normal 3 2 7 3 3 2 3" xfId="10041"/>
    <cellStyle name="Normal 3 2 7 3 3 2 3 2" xfId="20274"/>
    <cellStyle name="Normal 3 2 7 3 3 2 3 2 2" xfId="51811"/>
    <cellStyle name="Normal 3 2 7 3 3 2 3 3" xfId="29501"/>
    <cellStyle name="Normal 3 2 7 3 3 2 3 4" xfId="41593"/>
    <cellStyle name="Normal 3 2 7 3 3 2 4" xfId="12818"/>
    <cellStyle name="Normal 3 2 7 3 3 2 4 2" xfId="23046"/>
    <cellStyle name="Normal 3 2 7 3 3 2 4 2 2" xfId="54583"/>
    <cellStyle name="Normal 3 2 7 3 3 2 4 3" xfId="32829"/>
    <cellStyle name="Normal 3 2 7 3 3 2 4 4" xfId="44365"/>
    <cellStyle name="Normal 3 2 7 3 3 2 5" xfId="15822"/>
    <cellStyle name="Normal 3 2 7 3 3 2 5 2" xfId="47361"/>
    <cellStyle name="Normal 3 2 7 3 3 2 6" xfId="26169"/>
    <cellStyle name="Normal 3 2 7 3 3 2 7" xfId="37157"/>
    <cellStyle name="Normal 3 2 7 3 3 3" xfId="6257"/>
    <cellStyle name="Normal 3 2 7 3 3 3 2" xfId="10965"/>
    <cellStyle name="Normal 3 2 7 3 3 3 2 2" xfId="21198"/>
    <cellStyle name="Normal 3 2 7 3 3 3 2 2 2" xfId="52735"/>
    <cellStyle name="Normal 3 2 7 3 3 3 2 3" xfId="30333"/>
    <cellStyle name="Normal 3 2 7 3 3 3 2 4" xfId="42517"/>
    <cellStyle name="Normal 3 2 7 3 3 3 3" xfId="13742"/>
    <cellStyle name="Normal 3 2 7 3 3 3 3 2" xfId="23970"/>
    <cellStyle name="Normal 3 2 7 3 3 3 3 2 2" xfId="55507"/>
    <cellStyle name="Normal 3 2 7 3 3 3 3 3" xfId="33661"/>
    <cellStyle name="Normal 3 2 7 3 3 3 3 4" xfId="45289"/>
    <cellStyle name="Normal 3 2 7 3 3 3 4" xfId="16746"/>
    <cellStyle name="Normal 3 2 7 3 3 3 4 2" xfId="48285"/>
    <cellStyle name="Normal 3 2 7 3 3 3 5" xfId="27001"/>
    <cellStyle name="Normal 3 2 7 3 3 3 6" xfId="38081"/>
    <cellStyle name="Normal 3 2 7 3 3 4" xfId="7256"/>
    <cellStyle name="Normal 3 2 7 3 3 4 2" xfId="17510"/>
    <cellStyle name="Normal 3 2 7 3 3 4 2 2" xfId="49047"/>
    <cellStyle name="Normal 3 2 7 3 3 4 3" xfId="28669"/>
    <cellStyle name="Normal 3 2 7 3 3 4 4" xfId="38829"/>
    <cellStyle name="Normal 3 2 7 3 3 5" xfId="9117"/>
    <cellStyle name="Normal 3 2 7 3 3 5 2" xfId="19350"/>
    <cellStyle name="Normal 3 2 7 3 3 5 2 2" xfId="50887"/>
    <cellStyle name="Normal 3 2 7 3 3 5 3" xfId="31997"/>
    <cellStyle name="Normal 3 2 7 3 3 5 4" xfId="40669"/>
    <cellStyle name="Normal 3 2 7 3 3 6" xfId="11894"/>
    <cellStyle name="Normal 3 2 7 3 3 6 2" xfId="22122"/>
    <cellStyle name="Normal 3 2 7 3 3 6 2 2" xfId="53659"/>
    <cellStyle name="Normal 3 2 7 3 3 6 3" xfId="43441"/>
    <cellStyle name="Normal 3 2 7 3 3 7" xfId="14890"/>
    <cellStyle name="Normal 3 2 7 3 3 7 2" xfId="46429"/>
    <cellStyle name="Normal 3 2 7 3 3 8" xfId="25337"/>
    <cellStyle name="Normal 3 2 7 3 3 9" xfId="36233"/>
    <cellStyle name="Normal 3 2 7 3 4" xfId="4865"/>
    <cellStyle name="Normal 3 2 7 3 4 2" xfId="7686"/>
    <cellStyle name="Normal 3 2 7 3 4 2 2" xfId="17926"/>
    <cellStyle name="Normal 3 2 7 3 4 2 2 2" xfId="30749"/>
    <cellStyle name="Normal 3 2 7 3 4 2 2 3" xfId="49463"/>
    <cellStyle name="Normal 3 2 7 3 4 2 3" xfId="24191"/>
    <cellStyle name="Normal 3 2 7 3 4 2 3 2" xfId="34077"/>
    <cellStyle name="Normal 3 2 7 3 4 2 3 3" xfId="55727"/>
    <cellStyle name="Normal 3 2 7 3 4 2 4" xfId="27417"/>
    <cellStyle name="Normal 3 2 7 3 4 2 5" xfId="39245"/>
    <cellStyle name="Normal 3 2 7 3 4 3" xfId="9579"/>
    <cellStyle name="Normal 3 2 7 3 4 3 2" xfId="19812"/>
    <cellStyle name="Normal 3 2 7 3 4 3 2 2" xfId="51349"/>
    <cellStyle name="Normal 3 2 7 3 4 3 3" xfId="29085"/>
    <cellStyle name="Normal 3 2 7 3 4 3 4" xfId="41131"/>
    <cellStyle name="Normal 3 2 7 3 4 4" xfId="12356"/>
    <cellStyle name="Normal 3 2 7 3 4 4 2" xfId="22584"/>
    <cellStyle name="Normal 3 2 7 3 4 4 2 2" xfId="54121"/>
    <cellStyle name="Normal 3 2 7 3 4 4 3" xfId="32413"/>
    <cellStyle name="Normal 3 2 7 3 4 4 4" xfId="43903"/>
    <cellStyle name="Normal 3 2 7 3 4 5" xfId="15359"/>
    <cellStyle name="Normal 3 2 7 3 4 5 2" xfId="46898"/>
    <cellStyle name="Normal 3 2 7 3 4 6" xfId="25753"/>
    <cellStyle name="Normal 3 2 7 3 4 7" xfId="36695"/>
    <cellStyle name="Normal 3 2 7 3 5" xfId="5793"/>
    <cellStyle name="Normal 3 2 7 3 5 2" xfId="10503"/>
    <cellStyle name="Normal 3 2 7 3 5 2 2" xfId="20736"/>
    <cellStyle name="Normal 3 2 7 3 5 2 2 2" xfId="52273"/>
    <cellStyle name="Normal 3 2 7 3 5 2 3" xfId="29917"/>
    <cellStyle name="Normal 3 2 7 3 5 2 4" xfId="42055"/>
    <cellStyle name="Normal 3 2 7 3 5 3" xfId="13280"/>
    <cellStyle name="Normal 3 2 7 3 5 3 2" xfId="23508"/>
    <cellStyle name="Normal 3 2 7 3 5 3 2 2" xfId="55045"/>
    <cellStyle name="Normal 3 2 7 3 5 3 3" xfId="33245"/>
    <cellStyle name="Normal 3 2 7 3 5 3 4" xfId="44827"/>
    <cellStyle name="Normal 3 2 7 3 5 4" xfId="16284"/>
    <cellStyle name="Normal 3 2 7 3 5 4 2" xfId="47823"/>
    <cellStyle name="Normal 3 2 7 3 5 5" xfId="26585"/>
    <cellStyle name="Normal 3 2 7 3 5 6" xfId="37619"/>
    <cellStyle name="Normal 3 2 7 3 6" xfId="6624"/>
    <cellStyle name="Normal 3 2 7 3 6 2" xfId="17083"/>
    <cellStyle name="Normal 3 2 7 3 6 2 2" xfId="48621"/>
    <cellStyle name="Normal 3 2 7 3 6 3" xfId="28251"/>
    <cellStyle name="Normal 3 2 7 3 6 4" xfId="38413"/>
    <cellStyle name="Normal 3 2 7 3 7" xfId="8652"/>
    <cellStyle name="Normal 3 2 7 3 7 2" xfId="18888"/>
    <cellStyle name="Normal 3 2 7 3 7 2 2" xfId="50425"/>
    <cellStyle name="Normal 3 2 7 3 7 3" xfId="31581"/>
    <cellStyle name="Normal 3 2 7 3 7 4" xfId="40207"/>
    <cellStyle name="Normal 3 2 7 3 8" xfId="11432"/>
    <cellStyle name="Normal 3 2 7 3 8 2" xfId="21660"/>
    <cellStyle name="Normal 3 2 7 3 8 2 2" xfId="53197"/>
    <cellStyle name="Normal 3 2 7 3 8 3" xfId="42979"/>
    <cellStyle name="Normal 3 2 7 3 9" xfId="14305"/>
    <cellStyle name="Normal 3 2 7 3 9 2" xfId="45848"/>
    <cellStyle name="Normal 3 2 7 4" xfId="1691"/>
    <cellStyle name="Normal 3 2 7 4 10" xfId="35773"/>
    <cellStyle name="Normal 3 2 7 4 2" xfId="4322"/>
    <cellStyle name="Normal 3 2 7 4 2 2" xfId="5331"/>
    <cellStyle name="Normal 3 2 7 4 2 2 2" xfId="8313"/>
    <cellStyle name="Normal 3 2 7 4 2 2 2 2" xfId="18551"/>
    <cellStyle name="Normal 3 2 7 4 2 2 2 2 2" xfId="24660"/>
    <cellStyle name="Normal 3 2 7 4 2 2 2 2 2 2" xfId="31374"/>
    <cellStyle name="Normal 3 2 7 4 2 2 2 2 2 3" xfId="56187"/>
    <cellStyle name="Normal 3 2 7 4 2 2 2 2 3" xfId="24316"/>
    <cellStyle name="Normal 3 2 7 4 2 2 2 2 3 2" xfId="34702"/>
    <cellStyle name="Normal 3 2 7 4 2 2 2 2 3 3" xfId="55849"/>
    <cellStyle name="Normal 3 2 7 4 2 2 2 2 4" xfId="28042"/>
    <cellStyle name="Normal 3 2 7 4 2 2 2 2 5" xfId="50088"/>
    <cellStyle name="Normal 3 2 7 4 2 2 2 3" xfId="17262"/>
    <cellStyle name="Normal 3 2 7 4 2 2 2 3 2" xfId="29710"/>
    <cellStyle name="Normal 3 2 7 4 2 2 2 3 3" xfId="48799"/>
    <cellStyle name="Normal 3 2 7 4 2 2 2 4" xfId="24261"/>
    <cellStyle name="Normal 3 2 7 4 2 2 2 4 2" xfId="33038"/>
    <cellStyle name="Normal 3 2 7 4 2 2 2 4 3" xfId="55797"/>
    <cellStyle name="Normal 3 2 7 4 2 2 2 5" xfId="26378"/>
    <cellStyle name="Normal 3 2 7 4 2 2 2 6" xfId="39870"/>
    <cellStyle name="Normal 3 2 7 4 2 2 3" xfId="7474"/>
    <cellStyle name="Normal 3 2 7 4 2 2 3 2" xfId="17719"/>
    <cellStyle name="Normal 3 2 7 4 2 2 3 2 2" xfId="30542"/>
    <cellStyle name="Normal 3 2 7 4 2 2 3 2 3" xfId="49256"/>
    <cellStyle name="Normal 3 2 7 4 2 2 3 3" xfId="24219"/>
    <cellStyle name="Normal 3 2 7 4 2 2 3 3 2" xfId="33870"/>
    <cellStyle name="Normal 3 2 7 4 2 2 3 3 3" xfId="55755"/>
    <cellStyle name="Normal 3 2 7 4 2 2 3 4" xfId="27210"/>
    <cellStyle name="Normal 3 2 7 4 2 2 3 5" xfId="39038"/>
    <cellStyle name="Normal 3 2 7 4 2 2 4" xfId="10043"/>
    <cellStyle name="Normal 3 2 7 4 2 2 4 2" xfId="20276"/>
    <cellStyle name="Normal 3 2 7 4 2 2 4 2 2" xfId="51813"/>
    <cellStyle name="Normal 3 2 7 4 2 2 4 3" xfId="28878"/>
    <cellStyle name="Normal 3 2 7 4 2 2 4 4" xfId="41595"/>
    <cellStyle name="Normal 3 2 7 4 2 2 5" xfId="12820"/>
    <cellStyle name="Normal 3 2 7 4 2 2 5 2" xfId="23048"/>
    <cellStyle name="Normal 3 2 7 4 2 2 5 2 2" xfId="54585"/>
    <cellStyle name="Normal 3 2 7 4 2 2 5 3" xfId="32206"/>
    <cellStyle name="Normal 3 2 7 4 2 2 5 4" xfId="44367"/>
    <cellStyle name="Normal 3 2 7 4 2 2 6" xfId="15824"/>
    <cellStyle name="Normal 3 2 7 4 2 2 6 2" xfId="47363"/>
    <cellStyle name="Normal 3 2 7 4 2 2 7" xfId="25546"/>
    <cellStyle name="Normal 3 2 7 4 2 2 8" xfId="37159"/>
    <cellStyle name="Normal 3 2 7 4 2 3" xfId="6259"/>
    <cellStyle name="Normal 3 2 7 4 2 3 2" xfId="7897"/>
    <cellStyle name="Normal 3 2 7 4 2 3 2 2" xfId="18135"/>
    <cellStyle name="Normal 3 2 7 4 2 3 2 2 2" xfId="30958"/>
    <cellStyle name="Normal 3 2 7 4 2 3 2 2 3" xfId="49672"/>
    <cellStyle name="Normal 3 2 7 4 2 3 2 3" xfId="14470"/>
    <cellStyle name="Normal 3 2 7 4 2 3 2 3 2" xfId="34286"/>
    <cellStyle name="Normal 3 2 7 4 2 3 2 3 3" xfId="46013"/>
    <cellStyle name="Normal 3 2 7 4 2 3 2 4" xfId="27626"/>
    <cellStyle name="Normal 3 2 7 4 2 3 2 5" xfId="39454"/>
    <cellStyle name="Normal 3 2 7 4 2 3 3" xfId="10967"/>
    <cellStyle name="Normal 3 2 7 4 2 3 3 2" xfId="21200"/>
    <cellStyle name="Normal 3 2 7 4 2 3 3 2 2" xfId="52737"/>
    <cellStyle name="Normal 3 2 7 4 2 3 3 3" xfId="29294"/>
    <cellStyle name="Normal 3 2 7 4 2 3 3 4" xfId="42519"/>
    <cellStyle name="Normal 3 2 7 4 2 3 4" xfId="13744"/>
    <cellStyle name="Normal 3 2 7 4 2 3 4 2" xfId="23972"/>
    <cellStyle name="Normal 3 2 7 4 2 3 4 2 2" xfId="55509"/>
    <cellStyle name="Normal 3 2 7 4 2 3 4 3" xfId="32622"/>
    <cellStyle name="Normal 3 2 7 4 2 3 4 4" xfId="45291"/>
    <cellStyle name="Normal 3 2 7 4 2 3 5" xfId="16748"/>
    <cellStyle name="Normal 3 2 7 4 2 3 5 2" xfId="48287"/>
    <cellStyle name="Normal 3 2 7 4 2 3 6" xfId="25962"/>
    <cellStyle name="Normal 3 2 7 4 2 3 7" xfId="38083"/>
    <cellStyle name="Normal 3 2 7 4 2 4" xfId="6954"/>
    <cellStyle name="Normal 3 2 7 4 2 4 2" xfId="17298"/>
    <cellStyle name="Normal 3 2 7 4 2 4 2 2" xfId="30126"/>
    <cellStyle name="Normal 3 2 7 4 2 4 2 3" xfId="48835"/>
    <cellStyle name="Normal 3 2 7 4 2 4 3" xfId="14619"/>
    <cellStyle name="Normal 3 2 7 4 2 4 3 2" xfId="33454"/>
    <cellStyle name="Normal 3 2 7 4 2 4 3 3" xfId="46158"/>
    <cellStyle name="Normal 3 2 7 4 2 4 4" xfId="26794"/>
    <cellStyle name="Normal 3 2 7 4 2 4 5" xfId="38622"/>
    <cellStyle name="Normal 3 2 7 4 2 5" xfId="9119"/>
    <cellStyle name="Normal 3 2 7 4 2 5 2" xfId="19352"/>
    <cellStyle name="Normal 3 2 7 4 2 5 2 2" xfId="50889"/>
    <cellStyle name="Normal 3 2 7 4 2 5 3" xfId="28461"/>
    <cellStyle name="Normal 3 2 7 4 2 5 4" xfId="40671"/>
    <cellStyle name="Normal 3 2 7 4 2 6" xfId="11896"/>
    <cellStyle name="Normal 3 2 7 4 2 6 2" xfId="22124"/>
    <cellStyle name="Normal 3 2 7 4 2 6 2 2" xfId="53661"/>
    <cellStyle name="Normal 3 2 7 4 2 6 3" xfId="31790"/>
    <cellStyle name="Normal 3 2 7 4 2 6 4" xfId="43443"/>
    <cellStyle name="Normal 3 2 7 4 2 7" xfId="14892"/>
    <cellStyle name="Normal 3 2 7 4 2 7 2" xfId="46431"/>
    <cellStyle name="Normal 3 2 7 4 2 8" xfId="25130"/>
    <cellStyle name="Normal 3 2 7 4 2 9" xfId="36235"/>
    <cellStyle name="Normal 3 2 7 4 3" xfId="4867"/>
    <cellStyle name="Normal 3 2 7 4 3 2" xfId="8105"/>
    <cellStyle name="Normal 3 2 7 4 3 2 2" xfId="18343"/>
    <cellStyle name="Normal 3 2 7 4 3 2 2 2" xfId="24672"/>
    <cellStyle name="Normal 3 2 7 4 3 2 2 2 2" xfId="31166"/>
    <cellStyle name="Normal 3 2 7 4 3 2 2 2 3" xfId="56199"/>
    <cellStyle name="Normal 3 2 7 4 3 2 2 3" xfId="24307"/>
    <cellStyle name="Normal 3 2 7 4 3 2 2 3 2" xfId="34494"/>
    <cellStyle name="Normal 3 2 7 4 3 2 2 3 3" xfId="55840"/>
    <cellStyle name="Normal 3 2 7 4 3 2 2 4" xfId="27834"/>
    <cellStyle name="Normal 3 2 7 4 3 2 2 5" xfId="49880"/>
    <cellStyle name="Normal 3 2 7 4 3 2 3" xfId="24437"/>
    <cellStyle name="Normal 3 2 7 4 3 2 3 2" xfId="29502"/>
    <cellStyle name="Normal 3 2 7 4 3 2 3 3" xfId="55969"/>
    <cellStyle name="Normal 3 2 7 4 3 2 4" xfId="24392"/>
    <cellStyle name="Normal 3 2 7 4 3 2 4 2" xfId="32830"/>
    <cellStyle name="Normal 3 2 7 4 3 2 4 3" xfId="55924"/>
    <cellStyle name="Normal 3 2 7 4 3 2 5" xfId="26170"/>
    <cellStyle name="Normal 3 2 7 4 3 2 6" xfId="39662"/>
    <cellStyle name="Normal 3 2 7 4 3 3" xfId="7257"/>
    <cellStyle name="Normal 3 2 7 4 3 3 2" xfId="17511"/>
    <cellStyle name="Normal 3 2 7 4 3 3 2 2" xfId="30334"/>
    <cellStyle name="Normal 3 2 7 4 3 3 2 3" xfId="49048"/>
    <cellStyle name="Normal 3 2 7 4 3 3 3" xfId="13977"/>
    <cellStyle name="Normal 3 2 7 4 3 3 3 2" xfId="33662"/>
    <cellStyle name="Normal 3 2 7 4 3 3 3 3" xfId="45523"/>
    <cellStyle name="Normal 3 2 7 4 3 3 4" xfId="27002"/>
    <cellStyle name="Normal 3 2 7 4 3 3 5" xfId="38830"/>
    <cellStyle name="Normal 3 2 7 4 3 4" xfId="9581"/>
    <cellStyle name="Normal 3 2 7 4 3 4 2" xfId="19814"/>
    <cellStyle name="Normal 3 2 7 4 3 4 2 2" xfId="51351"/>
    <cellStyle name="Normal 3 2 7 4 3 4 3" xfId="28670"/>
    <cellStyle name="Normal 3 2 7 4 3 4 4" xfId="41133"/>
    <cellStyle name="Normal 3 2 7 4 3 5" xfId="12358"/>
    <cellStyle name="Normal 3 2 7 4 3 5 2" xfId="22586"/>
    <cellStyle name="Normal 3 2 7 4 3 5 2 2" xfId="54123"/>
    <cellStyle name="Normal 3 2 7 4 3 5 3" xfId="31998"/>
    <cellStyle name="Normal 3 2 7 4 3 5 4" xfId="43905"/>
    <cellStyle name="Normal 3 2 7 4 3 6" xfId="15361"/>
    <cellStyle name="Normal 3 2 7 4 3 6 2" xfId="46900"/>
    <cellStyle name="Normal 3 2 7 4 3 7" xfId="25338"/>
    <cellStyle name="Normal 3 2 7 4 3 8" xfId="36697"/>
    <cellStyle name="Normal 3 2 7 4 4" xfId="5795"/>
    <cellStyle name="Normal 3 2 7 4 4 2" xfId="7687"/>
    <cellStyle name="Normal 3 2 7 4 4 2 2" xfId="17927"/>
    <cellStyle name="Normal 3 2 7 4 4 2 2 2" xfId="30750"/>
    <cellStyle name="Normal 3 2 7 4 4 2 2 3" xfId="49464"/>
    <cellStyle name="Normal 3 2 7 4 4 2 3" xfId="14024"/>
    <cellStyle name="Normal 3 2 7 4 4 2 3 2" xfId="34078"/>
    <cellStyle name="Normal 3 2 7 4 4 2 3 3" xfId="45568"/>
    <cellStyle name="Normal 3 2 7 4 4 2 4" xfId="27418"/>
    <cellStyle name="Normal 3 2 7 4 4 2 5" xfId="39246"/>
    <cellStyle name="Normal 3 2 7 4 4 3" xfId="10505"/>
    <cellStyle name="Normal 3 2 7 4 4 3 2" xfId="20738"/>
    <cellStyle name="Normal 3 2 7 4 4 3 2 2" xfId="52275"/>
    <cellStyle name="Normal 3 2 7 4 4 3 3" xfId="29086"/>
    <cellStyle name="Normal 3 2 7 4 4 3 4" xfId="42057"/>
    <cellStyle name="Normal 3 2 7 4 4 4" xfId="13282"/>
    <cellStyle name="Normal 3 2 7 4 4 4 2" xfId="23510"/>
    <cellStyle name="Normal 3 2 7 4 4 4 2 2" xfId="55047"/>
    <cellStyle name="Normal 3 2 7 4 4 4 3" xfId="32414"/>
    <cellStyle name="Normal 3 2 7 4 4 4 4" xfId="44829"/>
    <cellStyle name="Normal 3 2 7 4 4 5" xfId="16286"/>
    <cellStyle name="Normal 3 2 7 4 4 5 2" xfId="47825"/>
    <cellStyle name="Normal 3 2 7 4 4 6" xfId="25754"/>
    <cellStyle name="Normal 3 2 7 4 4 7" xfId="37621"/>
    <cellStyle name="Normal 3 2 7 4 5" xfId="6625"/>
    <cellStyle name="Normal 3 2 7 4 5 2" xfId="17084"/>
    <cellStyle name="Normal 3 2 7 4 5 2 2" xfId="29918"/>
    <cellStyle name="Normal 3 2 7 4 5 2 3" xfId="48622"/>
    <cellStyle name="Normal 3 2 7 4 5 3" xfId="24335"/>
    <cellStyle name="Normal 3 2 7 4 5 3 2" xfId="33246"/>
    <cellStyle name="Normal 3 2 7 4 5 3 3" xfId="55867"/>
    <cellStyle name="Normal 3 2 7 4 5 4" xfId="26586"/>
    <cellStyle name="Normal 3 2 7 4 5 5" xfId="38414"/>
    <cellStyle name="Normal 3 2 7 4 6" xfId="8654"/>
    <cellStyle name="Normal 3 2 7 4 6 2" xfId="18890"/>
    <cellStyle name="Normal 3 2 7 4 6 2 2" xfId="50427"/>
    <cellStyle name="Normal 3 2 7 4 6 3" xfId="28252"/>
    <cellStyle name="Normal 3 2 7 4 6 4" xfId="40209"/>
    <cellStyle name="Normal 3 2 7 4 7" xfId="11434"/>
    <cellStyle name="Normal 3 2 7 4 7 2" xfId="21662"/>
    <cellStyle name="Normal 3 2 7 4 7 2 2" xfId="53199"/>
    <cellStyle name="Normal 3 2 7 4 7 3" xfId="31582"/>
    <cellStyle name="Normal 3 2 7 4 7 4" xfId="42981"/>
    <cellStyle name="Normal 3 2 7 4 8" xfId="14307"/>
    <cellStyle name="Normal 3 2 7 4 8 2" xfId="45850"/>
    <cellStyle name="Normal 3 2 7 4 9" xfId="24921"/>
    <cellStyle name="Normal 3 2 7 5" xfId="1692"/>
    <cellStyle name="Normal 3 2 7 5 2" xfId="4323"/>
    <cellStyle name="Normal 3 2 7 5 2 2" xfId="5332"/>
    <cellStyle name="Normal 3 2 7 5 2 2 2" xfId="10044"/>
    <cellStyle name="Normal 3 2 7 5 2 2 2 2" xfId="20277"/>
    <cellStyle name="Normal 3 2 7 5 2 2 2 2 2" xfId="51814"/>
    <cellStyle name="Normal 3 2 7 5 2 2 2 3" xfId="41596"/>
    <cellStyle name="Normal 3 2 7 5 2 2 3" xfId="12821"/>
    <cellStyle name="Normal 3 2 7 5 2 2 3 2" xfId="23049"/>
    <cellStyle name="Normal 3 2 7 5 2 2 3 2 2" xfId="54586"/>
    <cellStyle name="Normal 3 2 7 5 2 2 3 3" xfId="44368"/>
    <cellStyle name="Normal 3 2 7 5 2 2 4" xfId="15825"/>
    <cellStyle name="Normal 3 2 7 5 2 2 4 2" xfId="47364"/>
    <cellStyle name="Normal 3 2 7 5 2 2 5" xfId="37160"/>
    <cellStyle name="Normal 3 2 7 5 2 3" xfId="6260"/>
    <cellStyle name="Normal 3 2 7 5 2 3 2" xfId="10968"/>
    <cellStyle name="Normal 3 2 7 5 2 3 2 2" xfId="21201"/>
    <cellStyle name="Normal 3 2 7 5 2 3 2 2 2" xfId="52738"/>
    <cellStyle name="Normal 3 2 7 5 2 3 2 3" xfId="42520"/>
    <cellStyle name="Normal 3 2 7 5 2 3 3" xfId="13745"/>
    <cellStyle name="Normal 3 2 7 5 2 3 3 2" xfId="23973"/>
    <cellStyle name="Normal 3 2 7 5 2 3 3 2 2" xfId="55510"/>
    <cellStyle name="Normal 3 2 7 5 2 3 3 3" xfId="45292"/>
    <cellStyle name="Normal 3 2 7 5 2 3 4" xfId="16749"/>
    <cellStyle name="Normal 3 2 7 5 2 3 4 2" xfId="48288"/>
    <cellStyle name="Normal 3 2 7 5 2 3 5" xfId="38084"/>
    <cellStyle name="Normal 3 2 7 5 2 4" xfId="9120"/>
    <cellStyle name="Normal 3 2 7 5 2 4 2" xfId="19353"/>
    <cellStyle name="Normal 3 2 7 5 2 4 2 2" xfId="50890"/>
    <cellStyle name="Normal 3 2 7 5 2 4 3" xfId="40672"/>
    <cellStyle name="Normal 3 2 7 5 2 5" xfId="11897"/>
    <cellStyle name="Normal 3 2 7 5 2 5 2" xfId="22125"/>
    <cellStyle name="Normal 3 2 7 5 2 5 2 2" xfId="53662"/>
    <cellStyle name="Normal 3 2 7 5 2 5 3" xfId="43444"/>
    <cellStyle name="Normal 3 2 7 5 2 6" xfId="14893"/>
    <cellStyle name="Normal 3 2 7 5 2 6 2" xfId="46432"/>
    <cellStyle name="Normal 3 2 7 5 2 7" xfId="36236"/>
    <cellStyle name="Normal 3 2 7 5 3" xfId="4868"/>
    <cellStyle name="Normal 3 2 7 5 3 2" xfId="9582"/>
    <cellStyle name="Normal 3 2 7 5 3 2 2" xfId="19815"/>
    <cellStyle name="Normal 3 2 7 5 3 2 2 2" xfId="51352"/>
    <cellStyle name="Normal 3 2 7 5 3 2 3" xfId="41134"/>
    <cellStyle name="Normal 3 2 7 5 3 3" xfId="12359"/>
    <cellStyle name="Normal 3 2 7 5 3 3 2" xfId="22587"/>
    <cellStyle name="Normal 3 2 7 5 3 3 2 2" xfId="54124"/>
    <cellStyle name="Normal 3 2 7 5 3 3 3" xfId="43906"/>
    <cellStyle name="Normal 3 2 7 5 3 4" xfId="15362"/>
    <cellStyle name="Normal 3 2 7 5 3 4 2" xfId="46901"/>
    <cellStyle name="Normal 3 2 7 5 3 5" xfId="36698"/>
    <cellStyle name="Normal 3 2 7 5 4" xfId="5796"/>
    <cellStyle name="Normal 3 2 7 5 4 2" xfId="10506"/>
    <cellStyle name="Normal 3 2 7 5 4 2 2" xfId="20739"/>
    <cellStyle name="Normal 3 2 7 5 4 2 2 2" xfId="52276"/>
    <cellStyle name="Normal 3 2 7 5 4 2 3" xfId="42058"/>
    <cellStyle name="Normal 3 2 7 5 4 3" xfId="13283"/>
    <cellStyle name="Normal 3 2 7 5 4 3 2" xfId="23511"/>
    <cellStyle name="Normal 3 2 7 5 4 3 2 2" xfId="55048"/>
    <cellStyle name="Normal 3 2 7 5 4 3 3" xfId="44830"/>
    <cellStyle name="Normal 3 2 7 5 4 4" xfId="16287"/>
    <cellStyle name="Normal 3 2 7 5 4 4 2" xfId="47826"/>
    <cellStyle name="Normal 3 2 7 5 4 5" xfId="37622"/>
    <cellStyle name="Normal 3 2 7 5 5" xfId="6952"/>
    <cellStyle name="Normal 3 2 7 5 6" xfId="8655"/>
    <cellStyle name="Normal 3 2 7 5 6 2" xfId="18891"/>
    <cellStyle name="Normal 3 2 7 5 6 2 2" xfId="50428"/>
    <cellStyle name="Normal 3 2 7 5 6 3" xfId="40210"/>
    <cellStyle name="Normal 3 2 7 5 7" xfId="11435"/>
    <cellStyle name="Normal 3 2 7 5 7 2" xfId="21663"/>
    <cellStyle name="Normal 3 2 7 5 7 2 2" xfId="53200"/>
    <cellStyle name="Normal 3 2 7 5 7 3" xfId="42982"/>
    <cellStyle name="Normal 3 2 7 5 8" xfId="14308"/>
    <cellStyle name="Normal 3 2 7 5 8 2" xfId="45851"/>
    <cellStyle name="Normal 3 2 7 5 9" xfId="35774"/>
    <cellStyle name="Normal 3 2 7 6" xfId="3289"/>
    <cellStyle name="Normal 3 2 8" xfId="1693"/>
    <cellStyle name="Normal 3 2 9" xfId="35370"/>
    <cellStyle name="Normal 3 3" xfId="1694"/>
    <cellStyle name="Normal 3 3 2" xfId="1695"/>
    <cellStyle name="Normal 3 3 2 2" xfId="3291"/>
    <cellStyle name="Normal 3 3 3" xfId="1696"/>
    <cellStyle name="Normal 3 3 3 2" xfId="3292"/>
    <cellStyle name="Normal 3 3 4" xfId="1697"/>
    <cellStyle name="Normal 3 3 5" xfId="3290"/>
    <cellStyle name="Normal 3 4" xfId="1698"/>
    <cellStyle name="Normal 3 4 2" xfId="3293"/>
    <cellStyle name="Normal 3 5" xfId="3276"/>
    <cellStyle name="Normal 3 5 2" xfId="4573"/>
    <cellStyle name="Normal 3 5 2 2" xfId="5505"/>
    <cellStyle name="Normal 3 5 2 2 2" xfId="10217"/>
    <cellStyle name="Normal 3 5 2 2 2 2" xfId="20450"/>
    <cellStyle name="Normal 3 5 2 2 2 2 2" xfId="51987"/>
    <cellStyle name="Normal 3 5 2 2 2 3" xfId="41769"/>
    <cellStyle name="Normal 3 5 2 2 3" xfId="12994"/>
    <cellStyle name="Normal 3 5 2 2 3 2" xfId="23222"/>
    <cellStyle name="Normal 3 5 2 2 3 2 2" xfId="54759"/>
    <cellStyle name="Normal 3 5 2 2 3 3" xfId="44541"/>
    <cellStyle name="Normal 3 5 2 2 4" xfId="15998"/>
    <cellStyle name="Normal 3 5 2 2 4 2" xfId="47537"/>
    <cellStyle name="Normal 3 5 2 2 5" xfId="37333"/>
    <cellStyle name="Normal 3 5 2 3" xfId="6433"/>
    <cellStyle name="Normal 3 5 2 3 2" xfId="11141"/>
    <cellStyle name="Normal 3 5 2 3 2 2" xfId="21374"/>
    <cellStyle name="Normal 3 5 2 3 2 2 2" xfId="52911"/>
    <cellStyle name="Normal 3 5 2 3 2 3" xfId="42693"/>
    <cellStyle name="Normal 3 5 2 3 3" xfId="13918"/>
    <cellStyle name="Normal 3 5 2 3 3 2" xfId="24146"/>
    <cellStyle name="Normal 3 5 2 3 3 2 2" xfId="55683"/>
    <cellStyle name="Normal 3 5 2 3 3 3" xfId="45465"/>
    <cellStyle name="Normal 3 5 2 3 4" xfId="16922"/>
    <cellStyle name="Normal 3 5 2 3 4 2" xfId="48461"/>
    <cellStyle name="Normal 3 5 2 3 5" xfId="38257"/>
    <cellStyle name="Normal 3 5 2 4" xfId="9293"/>
    <cellStyle name="Normal 3 5 2 4 2" xfId="19526"/>
    <cellStyle name="Normal 3 5 2 4 2 2" xfId="51063"/>
    <cellStyle name="Normal 3 5 2 4 3" xfId="40845"/>
    <cellStyle name="Normal 3 5 2 5" xfId="12070"/>
    <cellStyle name="Normal 3 5 2 5 2" xfId="22298"/>
    <cellStyle name="Normal 3 5 2 5 2 2" xfId="53835"/>
    <cellStyle name="Normal 3 5 2 5 3" xfId="43617"/>
    <cellStyle name="Normal 3 5 2 6" xfId="15072"/>
    <cellStyle name="Normal 3 5 2 6 2" xfId="46611"/>
    <cellStyle name="Normal 3 5 2 7" xfId="36409"/>
    <cellStyle name="Normal 3 5 3" xfId="5042"/>
    <cellStyle name="Normal 3 5 3 2" xfId="9755"/>
    <cellStyle name="Normal 3 5 3 2 2" xfId="19988"/>
    <cellStyle name="Normal 3 5 3 2 2 2" xfId="51525"/>
    <cellStyle name="Normal 3 5 3 2 3" xfId="41307"/>
    <cellStyle name="Normal 3 5 3 3" xfId="12532"/>
    <cellStyle name="Normal 3 5 3 3 2" xfId="22760"/>
    <cellStyle name="Normal 3 5 3 3 2 2" xfId="54297"/>
    <cellStyle name="Normal 3 5 3 3 3" xfId="44079"/>
    <cellStyle name="Normal 3 5 3 4" xfId="15536"/>
    <cellStyle name="Normal 3 5 3 4 2" xfId="47075"/>
    <cellStyle name="Normal 3 5 3 5" xfId="36871"/>
    <cellStyle name="Normal 3 5 4" xfId="5971"/>
    <cellStyle name="Normal 3 5 4 2" xfId="10679"/>
    <cellStyle name="Normal 3 5 4 2 2" xfId="20912"/>
    <cellStyle name="Normal 3 5 4 2 2 2" xfId="52449"/>
    <cellStyle name="Normal 3 5 4 2 3" xfId="42231"/>
    <cellStyle name="Normal 3 5 4 3" xfId="13456"/>
    <cellStyle name="Normal 3 5 4 3 2" xfId="23684"/>
    <cellStyle name="Normal 3 5 4 3 2 2" xfId="55221"/>
    <cellStyle name="Normal 3 5 4 3 3" xfId="45003"/>
    <cellStyle name="Normal 3 5 4 4" xfId="16460"/>
    <cellStyle name="Normal 3 5 4 4 2" xfId="47999"/>
    <cellStyle name="Normal 3 5 4 5" xfId="37795"/>
    <cellStyle name="Normal 3 5 5" xfId="6927"/>
    <cellStyle name="Normal 3 5 6" xfId="8830"/>
    <cellStyle name="Normal 3 5 6 2" xfId="19064"/>
    <cellStyle name="Normal 3 5 6 2 2" xfId="50601"/>
    <cellStyle name="Normal 3 5 6 3" xfId="40383"/>
    <cellStyle name="Normal 3 5 7" xfId="11608"/>
    <cellStyle name="Normal 3 5 7 2" xfId="21836"/>
    <cellStyle name="Normal 3 5 7 2 2" xfId="53373"/>
    <cellStyle name="Normal 3 5 7 3" xfId="43155"/>
    <cellStyle name="Normal 3 5 8" xfId="14566"/>
    <cellStyle name="Normal 3 5 8 2" xfId="46105"/>
    <cellStyle name="Normal 3 5 9" xfId="35947"/>
    <cellStyle name="Normal 3 6" xfId="4269"/>
    <cellStyle name="Normal 3 6 2" xfId="5280"/>
    <cellStyle name="Normal 3 6 2 2" xfId="9992"/>
    <cellStyle name="Normal 3 6 2 2 2" xfId="20225"/>
    <cellStyle name="Normal 3 6 2 2 2 2" xfId="51762"/>
    <cellStyle name="Normal 3 6 2 2 3" xfId="41544"/>
    <cellStyle name="Normal 3 6 2 3" xfId="12769"/>
    <cellStyle name="Normal 3 6 2 3 2" xfId="22997"/>
    <cellStyle name="Normal 3 6 2 3 2 2" xfId="54534"/>
    <cellStyle name="Normal 3 6 2 3 3" xfId="44316"/>
    <cellStyle name="Normal 3 6 2 4" xfId="15773"/>
    <cellStyle name="Normal 3 6 2 4 2" xfId="47312"/>
    <cellStyle name="Normal 3 6 2 5" xfId="37108"/>
    <cellStyle name="Normal 3 6 3" xfId="6208"/>
    <cellStyle name="Normal 3 6 3 2" xfId="10916"/>
    <cellStyle name="Normal 3 6 3 2 2" xfId="21149"/>
    <cellStyle name="Normal 3 6 3 2 2 2" xfId="52686"/>
    <cellStyle name="Normal 3 6 3 2 3" xfId="42468"/>
    <cellStyle name="Normal 3 6 3 3" xfId="13693"/>
    <cellStyle name="Normal 3 6 3 3 2" xfId="23921"/>
    <cellStyle name="Normal 3 6 3 3 2 2" xfId="55458"/>
    <cellStyle name="Normal 3 6 3 3 3" xfId="45240"/>
    <cellStyle name="Normal 3 6 3 4" xfId="16697"/>
    <cellStyle name="Normal 3 6 3 4 2" xfId="48236"/>
    <cellStyle name="Normal 3 6 3 5" xfId="38032"/>
    <cellStyle name="Normal 3 6 4" xfId="9068"/>
    <cellStyle name="Normal 3 6 4 2" xfId="19301"/>
    <cellStyle name="Normal 3 6 4 2 2" xfId="50838"/>
    <cellStyle name="Normal 3 6 4 3" xfId="40620"/>
    <cellStyle name="Normal 3 6 5" xfId="11845"/>
    <cellStyle name="Normal 3 6 5 2" xfId="22073"/>
    <cellStyle name="Normal 3 6 5 2 2" xfId="53610"/>
    <cellStyle name="Normal 3 6 5 3" xfId="43392"/>
    <cellStyle name="Normal 3 6 6" xfId="14841"/>
    <cellStyle name="Normal 3 6 6 2" xfId="46380"/>
    <cellStyle name="Normal 3 6 7" xfId="35369"/>
    <cellStyle name="Normal 3 6 8" xfId="36184"/>
    <cellStyle name="Normal 3 7" xfId="4816"/>
    <cellStyle name="Normal 3 7 2" xfId="9530"/>
    <cellStyle name="Normal 3 7 2 2" xfId="19763"/>
    <cellStyle name="Normal 3 7 2 2 2" xfId="51300"/>
    <cellStyle name="Normal 3 7 2 3" xfId="41082"/>
    <cellStyle name="Normal 3 7 3" xfId="12307"/>
    <cellStyle name="Normal 3 7 3 2" xfId="22535"/>
    <cellStyle name="Normal 3 7 3 2 2" xfId="54072"/>
    <cellStyle name="Normal 3 7 3 3" xfId="43854"/>
    <cellStyle name="Normal 3 7 4" xfId="15310"/>
    <cellStyle name="Normal 3 7 4 2" xfId="46849"/>
    <cellStyle name="Normal 3 7 5" xfId="36646"/>
    <cellStyle name="Normal 3 8" xfId="5744"/>
    <cellStyle name="Normal 3 8 2" xfId="10454"/>
    <cellStyle name="Normal 3 8 2 2" xfId="20687"/>
    <cellStyle name="Normal 3 8 2 2 2" xfId="52224"/>
    <cellStyle name="Normal 3 8 2 3" xfId="42006"/>
    <cellStyle name="Normal 3 8 3" xfId="13231"/>
    <cellStyle name="Normal 3 8 3 2" xfId="23459"/>
    <cellStyle name="Normal 3 8 3 2 2" xfId="54996"/>
    <cellStyle name="Normal 3 8 3 3" xfId="44778"/>
    <cellStyle name="Normal 3 8 4" xfId="16235"/>
    <cellStyle name="Normal 3 8 4 2" xfId="47774"/>
    <cellStyle name="Normal 3 8 5" xfId="37570"/>
    <cellStyle name="Normal 3 9" xfId="8603"/>
    <cellStyle name="Normal 3 9 2" xfId="18839"/>
    <cellStyle name="Normal 3 9 2 2" xfId="50376"/>
    <cellStyle name="Normal 3 9 3" xfId="40158"/>
    <cellStyle name="Normal 30" xfId="1699"/>
    <cellStyle name="Normal 30 2" xfId="3294"/>
    <cellStyle name="Normal 31" xfId="1700"/>
    <cellStyle name="Normal 31 2" xfId="3295"/>
    <cellStyle name="Normal 32" xfId="1701"/>
    <cellStyle name="Normal 32 2" xfId="3296"/>
    <cellStyle name="Normal 33" xfId="1702"/>
    <cellStyle name="Normal 33 2" xfId="3297"/>
    <cellStyle name="Normal 34" xfId="1703"/>
    <cellStyle name="Normal 34 2" xfId="1704"/>
    <cellStyle name="Normal 34 2 2" xfId="3299"/>
    <cellStyle name="Normal 34 3" xfId="1705"/>
    <cellStyle name="Normal 34 3 2" xfId="3300"/>
    <cellStyle name="Normal 34 4" xfId="3298"/>
    <cellStyle name="Normal 35" xfId="1706"/>
    <cellStyle name="Normal 35 2" xfId="3301"/>
    <cellStyle name="Normal 36" xfId="1707"/>
    <cellStyle name="Normal 36 2" xfId="1708"/>
    <cellStyle name="Normal 36 2 2" xfId="3303"/>
    <cellStyle name="Normal 36 3" xfId="3302"/>
    <cellStyle name="Normal 37" xfId="1709"/>
    <cellStyle name="Normal 37 2" xfId="1710"/>
    <cellStyle name="Normal 37 2 2" xfId="3305"/>
    <cellStyle name="Normal 37 3" xfId="3304"/>
    <cellStyle name="Normal 38" xfId="1711"/>
    <cellStyle name="Normal 38 2" xfId="1712"/>
    <cellStyle name="Normal 38 3" xfId="3306"/>
    <cellStyle name="Normal 39" xfId="1713"/>
    <cellStyle name="Normal 39 2" xfId="1714"/>
    <cellStyle name="Normal 39 2 2" xfId="3308"/>
    <cellStyle name="Normal 39 3" xfId="3307"/>
    <cellStyle name="Normal 4" xfId="1715"/>
    <cellStyle name="Normal 4 10" xfId="1716"/>
    <cellStyle name="Normal 4 10 10" xfId="14310"/>
    <cellStyle name="Normal 4 10 10 2" xfId="45853"/>
    <cellStyle name="Normal 4 10 11" xfId="24923"/>
    <cellStyle name="Normal 4 10 12" xfId="35775"/>
    <cellStyle name="Normal 4 10 2" xfId="1717"/>
    <cellStyle name="Normal 4 10 2 10" xfId="24924"/>
    <cellStyle name="Normal 4 10 2 11" xfId="35776"/>
    <cellStyle name="Normal 4 10 2 2" xfId="1718"/>
    <cellStyle name="Normal 4 10 2 2 10" xfId="35777"/>
    <cellStyle name="Normal 4 10 2 2 2" xfId="4326"/>
    <cellStyle name="Normal 4 10 2 2 2 2" xfId="5335"/>
    <cellStyle name="Normal 4 10 2 2 2 2 2" xfId="8316"/>
    <cellStyle name="Normal 4 10 2 2 2 2 2 2" xfId="18554"/>
    <cellStyle name="Normal 4 10 2 2 2 2 2 2 2" xfId="31377"/>
    <cellStyle name="Normal 4 10 2 2 2 2 2 2 3" xfId="50091"/>
    <cellStyle name="Normal 4 10 2 2 2 2 2 3" xfId="14606"/>
    <cellStyle name="Normal 4 10 2 2 2 2 2 3 2" xfId="34705"/>
    <cellStyle name="Normal 4 10 2 2 2 2 2 3 3" xfId="46145"/>
    <cellStyle name="Normal 4 10 2 2 2 2 2 4" xfId="28045"/>
    <cellStyle name="Normal 4 10 2 2 2 2 2 5" xfId="39873"/>
    <cellStyle name="Normal 4 10 2 2 2 2 3" xfId="10047"/>
    <cellStyle name="Normal 4 10 2 2 2 2 3 2" xfId="20280"/>
    <cellStyle name="Normal 4 10 2 2 2 2 3 2 2" xfId="51817"/>
    <cellStyle name="Normal 4 10 2 2 2 2 3 3" xfId="29713"/>
    <cellStyle name="Normal 4 10 2 2 2 2 3 4" xfId="41599"/>
    <cellStyle name="Normal 4 10 2 2 2 2 4" xfId="12824"/>
    <cellStyle name="Normal 4 10 2 2 2 2 4 2" xfId="23052"/>
    <cellStyle name="Normal 4 10 2 2 2 2 4 2 2" xfId="54589"/>
    <cellStyle name="Normal 4 10 2 2 2 2 4 3" xfId="33041"/>
    <cellStyle name="Normal 4 10 2 2 2 2 4 4" xfId="44371"/>
    <cellStyle name="Normal 4 10 2 2 2 2 5" xfId="15828"/>
    <cellStyle name="Normal 4 10 2 2 2 2 5 2" xfId="47367"/>
    <cellStyle name="Normal 4 10 2 2 2 2 6" xfId="26381"/>
    <cellStyle name="Normal 4 10 2 2 2 2 7" xfId="37163"/>
    <cellStyle name="Normal 4 10 2 2 2 3" xfId="6263"/>
    <cellStyle name="Normal 4 10 2 2 2 3 2" xfId="10971"/>
    <cellStyle name="Normal 4 10 2 2 2 3 2 2" xfId="21204"/>
    <cellStyle name="Normal 4 10 2 2 2 3 2 2 2" xfId="52741"/>
    <cellStyle name="Normal 4 10 2 2 2 3 2 3" xfId="30545"/>
    <cellStyle name="Normal 4 10 2 2 2 3 2 4" xfId="42523"/>
    <cellStyle name="Normal 4 10 2 2 2 3 3" xfId="13748"/>
    <cellStyle name="Normal 4 10 2 2 2 3 3 2" xfId="23976"/>
    <cellStyle name="Normal 4 10 2 2 2 3 3 2 2" xfId="55513"/>
    <cellStyle name="Normal 4 10 2 2 2 3 3 3" xfId="33873"/>
    <cellStyle name="Normal 4 10 2 2 2 3 3 4" xfId="45295"/>
    <cellStyle name="Normal 4 10 2 2 2 3 4" xfId="16752"/>
    <cellStyle name="Normal 4 10 2 2 2 3 4 2" xfId="48291"/>
    <cellStyle name="Normal 4 10 2 2 2 3 5" xfId="27213"/>
    <cellStyle name="Normal 4 10 2 2 2 3 6" xfId="38087"/>
    <cellStyle name="Normal 4 10 2 2 2 4" xfId="7477"/>
    <cellStyle name="Normal 4 10 2 2 2 4 2" xfId="17722"/>
    <cellStyle name="Normal 4 10 2 2 2 4 2 2" xfId="49259"/>
    <cellStyle name="Normal 4 10 2 2 2 4 3" xfId="28881"/>
    <cellStyle name="Normal 4 10 2 2 2 4 4" xfId="39041"/>
    <cellStyle name="Normal 4 10 2 2 2 5" xfId="9123"/>
    <cellStyle name="Normal 4 10 2 2 2 5 2" xfId="19356"/>
    <cellStyle name="Normal 4 10 2 2 2 5 2 2" xfId="50893"/>
    <cellStyle name="Normal 4 10 2 2 2 5 3" xfId="32209"/>
    <cellStyle name="Normal 4 10 2 2 2 5 4" xfId="40675"/>
    <cellStyle name="Normal 4 10 2 2 2 6" xfId="11900"/>
    <cellStyle name="Normal 4 10 2 2 2 6 2" xfId="22128"/>
    <cellStyle name="Normal 4 10 2 2 2 6 2 2" xfId="53665"/>
    <cellStyle name="Normal 4 10 2 2 2 6 3" xfId="43447"/>
    <cellStyle name="Normal 4 10 2 2 2 7" xfId="14896"/>
    <cellStyle name="Normal 4 10 2 2 2 7 2" xfId="46435"/>
    <cellStyle name="Normal 4 10 2 2 2 8" xfId="25549"/>
    <cellStyle name="Normal 4 10 2 2 2 9" xfId="36239"/>
    <cellStyle name="Normal 4 10 2 2 3" xfId="4871"/>
    <cellStyle name="Normal 4 10 2 2 3 2" xfId="7900"/>
    <cellStyle name="Normal 4 10 2 2 3 2 2" xfId="18138"/>
    <cellStyle name="Normal 4 10 2 2 3 2 2 2" xfId="30961"/>
    <cellStyle name="Normal 4 10 2 2 3 2 2 3" xfId="49675"/>
    <cellStyle name="Normal 4 10 2 2 3 2 3" xfId="24679"/>
    <cellStyle name="Normal 4 10 2 2 3 2 3 2" xfId="34289"/>
    <cellStyle name="Normal 4 10 2 2 3 2 3 3" xfId="56206"/>
    <cellStyle name="Normal 4 10 2 2 3 2 4" xfId="27629"/>
    <cellStyle name="Normal 4 10 2 2 3 2 5" xfId="39457"/>
    <cellStyle name="Normal 4 10 2 2 3 3" xfId="9585"/>
    <cellStyle name="Normal 4 10 2 2 3 3 2" xfId="19818"/>
    <cellStyle name="Normal 4 10 2 2 3 3 2 2" xfId="51355"/>
    <cellStyle name="Normal 4 10 2 2 3 3 3" xfId="29297"/>
    <cellStyle name="Normal 4 10 2 2 3 3 4" xfId="41137"/>
    <cellStyle name="Normal 4 10 2 2 3 4" xfId="12362"/>
    <cellStyle name="Normal 4 10 2 2 3 4 2" xfId="22590"/>
    <cellStyle name="Normal 4 10 2 2 3 4 2 2" xfId="54127"/>
    <cellStyle name="Normal 4 10 2 2 3 4 3" xfId="32625"/>
    <cellStyle name="Normal 4 10 2 2 3 4 4" xfId="43909"/>
    <cellStyle name="Normal 4 10 2 2 3 5" xfId="15365"/>
    <cellStyle name="Normal 4 10 2 2 3 5 2" xfId="46904"/>
    <cellStyle name="Normal 4 10 2 2 3 6" xfId="25965"/>
    <cellStyle name="Normal 4 10 2 2 3 7" xfId="36701"/>
    <cellStyle name="Normal 4 10 2 2 4" xfId="5799"/>
    <cellStyle name="Normal 4 10 2 2 4 2" xfId="10509"/>
    <cellStyle name="Normal 4 10 2 2 4 2 2" xfId="20742"/>
    <cellStyle name="Normal 4 10 2 2 4 2 2 2" xfId="52279"/>
    <cellStyle name="Normal 4 10 2 2 4 2 3" xfId="30129"/>
    <cellStyle name="Normal 4 10 2 2 4 2 4" xfId="42061"/>
    <cellStyle name="Normal 4 10 2 2 4 3" xfId="13286"/>
    <cellStyle name="Normal 4 10 2 2 4 3 2" xfId="23514"/>
    <cellStyle name="Normal 4 10 2 2 4 3 2 2" xfId="55051"/>
    <cellStyle name="Normal 4 10 2 2 4 3 3" xfId="33457"/>
    <cellStyle name="Normal 4 10 2 2 4 3 4" xfId="44833"/>
    <cellStyle name="Normal 4 10 2 2 4 4" xfId="16290"/>
    <cellStyle name="Normal 4 10 2 2 4 4 2" xfId="47829"/>
    <cellStyle name="Normal 4 10 2 2 4 5" xfId="26797"/>
    <cellStyle name="Normal 4 10 2 2 4 6" xfId="37625"/>
    <cellStyle name="Normal 4 10 2 2 5" xfId="6957"/>
    <cellStyle name="Normal 4 10 2 2 5 2" xfId="17301"/>
    <cellStyle name="Normal 4 10 2 2 5 2 2" xfId="48838"/>
    <cellStyle name="Normal 4 10 2 2 5 3" xfId="28464"/>
    <cellStyle name="Normal 4 10 2 2 5 4" xfId="38625"/>
    <cellStyle name="Normal 4 10 2 2 6" xfId="8658"/>
    <cellStyle name="Normal 4 10 2 2 6 2" xfId="18894"/>
    <cellStyle name="Normal 4 10 2 2 6 2 2" xfId="50431"/>
    <cellStyle name="Normal 4 10 2 2 6 3" xfId="31793"/>
    <cellStyle name="Normal 4 10 2 2 6 4" xfId="40213"/>
    <cellStyle name="Normal 4 10 2 2 7" xfId="11438"/>
    <cellStyle name="Normal 4 10 2 2 7 2" xfId="21666"/>
    <cellStyle name="Normal 4 10 2 2 7 2 2" xfId="53203"/>
    <cellStyle name="Normal 4 10 2 2 7 3" xfId="42985"/>
    <cellStyle name="Normal 4 10 2 2 8" xfId="14312"/>
    <cellStyle name="Normal 4 10 2 2 8 2" xfId="45855"/>
    <cellStyle name="Normal 4 10 2 2 9" xfId="25133"/>
    <cellStyle name="Normal 4 10 2 3" xfId="4325"/>
    <cellStyle name="Normal 4 10 2 3 2" xfId="5334"/>
    <cellStyle name="Normal 4 10 2 3 2 2" xfId="8108"/>
    <cellStyle name="Normal 4 10 2 3 2 2 2" xfId="18346"/>
    <cellStyle name="Normal 4 10 2 3 2 2 2 2" xfId="31169"/>
    <cellStyle name="Normal 4 10 2 3 2 2 2 3" xfId="49883"/>
    <cellStyle name="Normal 4 10 2 3 2 2 3" xfId="16950"/>
    <cellStyle name="Normal 4 10 2 3 2 2 3 2" xfId="34497"/>
    <cellStyle name="Normal 4 10 2 3 2 2 3 3" xfId="48488"/>
    <cellStyle name="Normal 4 10 2 3 2 2 4" xfId="27837"/>
    <cellStyle name="Normal 4 10 2 3 2 2 5" xfId="39665"/>
    <cellStyle name="Normal 4 10 2 3 2 3" xfId="10046"/>
    <cellStyle name="Normal 4 10 2 3 2 3 2" xfId="20279"/>
    <cellStyle name="Normal 4 10 2 3 2 3 2 2" xfId="51816"/>
    <cellStyle name="Normal 4 10 2 3 2 3 3" xfId="29505"/>
    <cellStyle name="Normal 4 10 2 3 2 3 4" xfId="41598"/>
    <cellStyle name="Normal 4 10 2 3 2 4" xfId="12823"/>
    <cellStyle name="Normal 4 10 2 3 2 4 2" xfId="23051"/>
    <cellStyle name="Normal 4 10 2 3 2 4 2 2" xfId="54588"/>
    <cellStyle name="Normal 4 10 2 3 2 4 3" xfId="32833"/>
    <cellStyle name="Normal 4 10 2 3 2 4 4" xfId="44370"/>
    <cellStyle name="Normal 4 10 2 3 2 5" xfId="15827"/>
    <cellStyle name="Normal 4 10 2 3 2 5 2" xfId="47366"/>
    <cellStyle name="Normal 4 10 2 3 2 6" xfId="26173"/>
    <cellStyle name="Normal 4 10 2 3 2 7" xfId="37162"/>
    <cellStyle name="Normal 4 10 2 3 3" xfId="6262"/>
    <cellStyle name="Normal 4 10 2 3 3 2" xfId="10970"/>
    <cellStyle name="Normal 4 10 2 3 3 2 2" xfId="21203"/>
    <cellStyle name="Normal 4 10 2 3 3 2 2 2" xfId="52740"/>
    <cellStyle name="Normal 4 10 2 3 3 2 3" xfId="30337"/>
    <cellStyle name="Normal 4 10 2 3 3 2 4" xfId="42522"/>
    <cellStyle name="Normal 4 10 2 3 3 3" xfId="13747"/>
    <cellStyle name="Normal 4 10 2 3 3 3 2" xfId="23975"/>
    <cellStyle name="Normal 4 10 2 3 3 3 2 2" xfId="55512"/>
    <cellStyle name="Normal 4 10 2 3 3 3 3" xfId="33665"/>
    <cellStyle name="Normal 4 10 2 3 3 3 4" xfId="45294"/>
    <cellStyle name="Normal 4 10 2 3 3 4" xfId="16751"/>
    <cellStyle name="Normal 4 10 2 3 3 4 2" xfId="48290"/>
    <cellStyle name="Normal 4 10 2 3 3 5" xfId="27005"/>
    <cellStyle name="Normal 4 10 2 3 3 6" xfId="38086"/>
    <cellStyle name="Normal 4 10 2 3 4" xfId="7260"/>
    <cellStyle name="Normal 4 10 2 3 4 2" xfId="17514"/>
    <cellStyle name="Normal 4 10 2 3 4 2 2" xfId="49051"/>
    <cellStyle name="Normal 4 10 2 3 4 3" xfId="28673"/>
    <cellStyle name="Normal 4 10 2 3 4 4" xfId="38833"/>
    <cellStyle name="Normal 4 10 2 3 5" xfId="9122"/>
    <cellStyle name="Normal 4 10 2 3 5 2" xfId="19355"/>
    <cellStyle name="Normal 4 10 2 3 5 2 2" xfId="50892"/>
    <cellStyle name="Normal 4 10 2 3 5 3" xfId="32001"/>
    <cellStyle name="Normal 4 10 2 3 5 4" xfId="40674"/>
    <cellStyle name="Normal 4 10 2 3 6" xfId="11899"/>
    <cellStyle name="Normal 4 10 2 3 6 2" xfId="22127"/>
    <cellStyle name="Normal 4 10 2 3 6 2 2" xfId="53664"/>
    <cellStyle name="Normal 4 10 2 3 6 3" xfId="43446"/>
    <cellStyle name="Normal 4 10 2 3 7" xfId="14895"/>
    <cellStyle name="Normal 4 10 2 3 7 2" xfId="46434"/>
    <cellStyle name="Normal 4 10 2 3 8" xfId="25341"/>
    <cellStyle name="Normal 4 10 2 3 9" xfId="36238"/>
    <cellStyle name="Normal 4 10 2 4" xfId="4870"/>
    <cellStyle name="Normal 4 10 2 4 2" xfId="7690"/>
    <cellStyle name="Normal 4 10 2 4 2 2" xfId="17930"/>
    <cellStyle name="Normal 4 10 2 4 2 2 2" xfId="30753"/>
    <cellStyle name="Normal 4 10 2 4 2 2 3" xfId="49467"/>
    <cellStyle name="Normal 4 10 2 4 2 3" xfId="24642"/>
    <cellStyle name="Normal 4 10 2 4 2 3 2" xfId="34081"/>
    <cellStyle name="Normal 4 10 2 4 2 3 3" xfId="56169"/>
    <cellStyle name="Normal 4 10 2 4 2 4" xfId="27421"/>
    <cellStyle name="Normal 4 10 2 4 2 5" xfId="39249"/>
    <cellStyle name="Normal 4 10 2 4 3" xfId="9584"/>
    <cellStyle name="Normal 4 10 2 4 3 2" xfId="19817"/>
    <cellStyle name="Normal 4 10 2 4 3 2 2" xfId="51354"/>
    <cellStyle name="Normal 4 10 2 4 3 3" xfId="29089"/>
    <cellStyle name="Normal 4 10 2 4 3 4" xfId="41136"/>
    <cellStyle name="Normal 4 10 2 4 4" xfId="12361"/>
    <cellStyle name="Normal 4 10 2 4 4 2" xfId="22589"/>
    <cellStyle name="Normal 4 10 2 4 4 2 2" xfId="54126"/>
    <cellStyle name="Normal 4 10 2 4 4 3" xfId="32417"/>
    <cellStyle name="Normal 4 10 2 4 4 4" xfId="43908"/>
    <cellStyle name="Normal 4 10 2 4 5" xfId="15364"/>
    <cellStyle name="Normal 4 10 2 4 5 2" xfId="46903"/>
    <cellStyle name="Normal 4 10 2 4 6" xfId="25757"/>
    <cellStyle name="Normal 4 10 2 4 7" xfId="36700"/>
    <cellStyle name="Normal 4 10 2 5" xfId="5798"/>
    <cellStyle name="Normal 4 10 2 5 2" xfId="10508"/>
    <cellStyle name="Normal 4 10 2 5 2 2" xfId="20741"/>
    <cellStyle name="Normal 4 10 2 5 2 2 2" xfId="52278"/>
    <cellStyle name="Normal 4 10 2 5 2 3" xfId="29921"/>
    <cellStyle name="Normal 4 10 2 5 2 4" xfId="42060"/>
    <cellStyle name="Normal 4 10 2 5 3" xfId="13285"/>
    <cellStyle name="Normal 4 10 2 5 3 2" xfId="23513"/>
    <cellStyle name="Normal 4 10 2 5 3 2 2" xfId="55050"/>
    <cellStyle name="Normal 4 10 2 5 3 3" xfId="33249"/>
    <cellStyle name="Normal 4 10 2 5 3 4" xfId="44832"/>
    <cellStyle name="Normal 4 10 2 5 4" xfId="16289"/>
    <cellStyle name="Normal 4 10 2 5 4 2" xfId="47828"/>
    <cellStyle name="Normal 4 10 2 5 5" xfId="26589"/>
    <cellStyle name="Normal 4 10 2 5 6" xfId="37624"/>
    <cellStyle name="Normal 4 10 2 6" xfId="6628"/>
    <cellStyle name="Normal 4 10 2 6 2" xfId="17087"/>
    <cellStyle name="Normal 4 10 2 6 2 2" xfId="48625"/>
    <cellStyle name="Normal 4 10 2 6 3" xfId="28255"/>
    <cellStyle name="Normal 4 10 2 6 4" xfId="38417"/>
    <cellStyle name="Normal 4 10 2 7" xfId="8657"/>
    <cellStyle name="Normal 4 10 2 7 2" xfId="18893"/>
    <cellStyle name="Normal 4 10 2 7 2 2" xfId="50430"/>
    <cellStyle name="Normal 4 10 2 7 3" xfId="31585"/>
    <cellStyle name="Normal 4 10 2 7 4" xfId="40212"/>
    <cellStyle name="Normal 4 10 2 8" xfId="11437"/>
    <cellStyle name="Normal 4 10 2 8 2" xfId="21665"/>
    <cellStyle name="Normal 4 10 2 8 2 2" xfId="53202"/>
    <cellStyle name="Normal 4 10 2 8 3" xfId="42984"/>
    <cellStyle name="Normal 4 10 2 9" xfId="14311"/>
    <cellStyle name="Normal 4 10 2 9 2" xfId="45854"/>
    <cellStyle name="Normal 4 10 3" xfId="1719"/>
    <cellStyle name="Normal 4 10 3 10" xfId="35778"/>
    <cellStyle name="Normal 4 10 3 2" xfId="4327"/>
    <cellStyle name="Normal 4 10 3 2 2" xfId="5336"/>
    <cellStyle name="Normal 4 10 3 2 2 2" xfId="8315"/>
    <cellStyle name="Normal 4 10 3 2 2 2 2" xfId="18553"/>
    <cellStyle name="Normal 4 10 3 2 2 2 2 2" xfId="31376"/>
    <cellStyle name="Normal 4 10 3 2 2 2 2 3" xfId="50090"/>
    <cellStyle name="Normal 4 10 3 2 2 2 3" xfId="24187"/>
    <cellStyle name="Normal 4 10 3 2 2 2 3 2" xfId="34704"/>
    <cellStyle name="Normal 4 10 3 2 2 2 3 3" xfId="55723"/>
    <cellStyle name="Normal 4 10 3 2 2 2 4" xfId="28044"/>
    <cellStyle name="Normal 4 10 3 2 2 2 5" xfId="39872"/>
    <cellStyle name="Normal 4 10 3 2 2 3" xfId="10048"/>
    <cellStyle name="Normal 4 10 3 2 2 3 2" xfId="20281"/>
    <cellStyle name="Normal 4 10 3 2 2 3 2 2" xfId="51818"/>
    <cellStyle name="Normal 4 10 3 2 2 3 3" xfId="29712"/>
    <cellStyle name="Normal 4 10 3 2 2 3 4" xfId="41600"/>
    <cellStyle name="Normal 4 10 3 2 2 4" xfId="12825"/>
    <cellStyle name="Normal 4 10 3 2 2 4 2" xfId="23053"/>
    <cellStyle name="Normal 4 10 3 2 2 4 2 2" xfId="54590"/>
    <cellStyle name="Normal 4 10 3 2 2 4 3" xfId="33040"/>
    <cellStyle name="Normal 4 10 3 2 2 4 4" xfId="44372"/>
    <cellStyle name="Normal 4 10 3 2 2 5" xfId="15829"/>
    <cellStyle name="Normal 4 10 3 2 2 5 2" xfId="47368"/>
    <cellStyle name="Normal 4 10 3 2 2 6" xfId="26380"/>
    <cellStyle name="Normal 4 10 3 2 2 7" xfId="37164"/>
    <cellStyle name="Normal 4 10 3 2 3" xfId="6264"/>
    <cellStyle name="Normal 4 10 3 2 3 2" xfId="10972"/>
    <cellStyle name="Normal 4 10 3 2 3 2 2" xfId="21205"/>
    <cellStyle name="Normal 4 10 3 2 3 2 2 2" xfId="52742"/>
    <cellStyle name="Normal 4 10 3 2 3 2 3" xfId="30544"/>
    <cellStyle name="Normal 4 10 3 2 3 2 4" xfId="42524"/>
    <cellStyle name="Normal 4 10 3 2 3 3" xfId="13749"/>
    <cellStyle name="Normal 4 10 3 2 3 3 2" xfId="23977"/>
    <cellStyle name="Normal 4 10 3 2 3 3 2 2" xfId="55514"/>
    <cellStyle name="Normal 4 10 3 2 3 3 3" xfId="33872"/>
    <cellStyle name="Normal 4 10 3 2 3 3 4" xfId="45296"/>
    <cellStyle name="Normal 4 10 3 2 3 4" xfId="16753"/>
    <cellStyle name="Normal 4 10 3 2 3 4 2" xfId="48292"/>
    <cellStyle name="Normal 4 10 3 2 3 5" xfId="27212"/>
    <cellStyle name="Normal 4 10 3 2 3 6" xfId="38088"/>
    <cellStyle name="Normal 4 10 3 2 4" xfId="7476"/>
    <cellStyle name="Normal 4 10 3 2 4 2" xfId="17721"/>
    <cellStyle name="Normal 4 10 3 2 4 2 2" xfId="49258"/>
    <cellStyle name="Normal 4 10 3 2 4 3" xfId="28880"/>
    <cellStyle name="Normal 4 10 3 2 4 4" xfId="39040"/>
    <cellStyle name="Normal 4 10 3 2 5" xfId="9124"/>
    <cellStyle name="Normal 4 10 3 2 5 2" xfId="19357"/>
    <cellStyle name="Normal 4 10 3 2 5 2 2" xfId="50894"/>
    <cellStyle name="Normal 4 10 3 2 5 3" xfId="32208"/>
    <cellStyle name="Normal 4 10 3 2 5 4" xfId="40676"/>
    <cellStyle name="Normal 4 10 3 2 6" xfId="11901"/>
    <cellStyle name="Normal 4 10 3 2 6 2" xfId="22129"/>
    <cellStyle name="Normal 4 10 3 2 6 2 2" xfId="53666"/>
    <cellStyle name="Normal 4 10 3 2 6 3" xfId="43448"/>
    <cellStyle name="Normal 4 10 3 2 7" xfId="14897"/>
    <cellStyle name="Normal 4 10 3 2 7 2" xfId="46436"/>
    <cellStyle name="Normal 4 10 3 2 8" xfId="25548"/>
    <cellStyle name="Normal 4 10 3 2 9" xfId="36240"/>
    <cellStyle name="Normal 4 10 3 3" xfId="4872"/>
    <cellStyle name="Normal 4 10 3 3 2" xfId="7899"/>
    <cellStyle name="Normal 4 10 3 3 2 2" xfId="18137"/>
    <cellStyle name="Normal 4 10 3 3 2 2 2" xfId="30960"/>
    <cellStyle name="Normal 4 10 3 3 2 2 3" xfId="49674"/>
    <cellStyle name="Normal 4 10 3 3 2 3" xfId="24639"/>
    <cellStyle name="Normal 4 10 3 3 2 3 2" xfId="34288"/>
    <cellStyle name="Normal 4 10 3 3 2 3 3" xfId="56166"/>
    <cellStyle name="Normal 4 10 3 3 2 4" xfId="27628"/>
    <cellStyle name="Normal 4 10 3 3 2 5" xfId="39456"/>
    <cellStyle name="Normal 4 10 3 3 3" xfId="9586"/>
    <cellStyle name="Normal 4 10 3 3 3 2" xfId="19819"/>
    <cellStyle name="Normal 4 10 3 3 3 2 2" xfId="51356"/>
    <cellStyle name="Normal 4 10 3 3 3 3" xfId="29296"/>
    <cellStyle name="Normal 4 10 3 3 3 4" xfId="41138"/>
    <cellStyle name="Normal 4 10 3 3 4" xfId="12363"/>
    <cellStyle name="Normal 4 10 3 3 4 2" xfId="22591"/>
    <cellStyle name="Normal 4 10 3 3 4 2 2" xfId="54128"/>
    <cellStyle name="Normal 4 10 3 3 4 3" xfId="32624"/>
    <cellStyle name="Normal 4 10 3 3 4 4" xfId="43910"/>
    <cellStyle name="Normal 4 10 3 3 5" xfId="15366"/>
    <cellStyle name="Normal 4 10 3 3 5 2" xfId="46905"/>
    <cellStyle name="Normal 4 10 3 3 6" xfId="25964"/>
    <cellStyle name="Normal 4 10 3 3 7" xfId="36702"/>
    <cellStyle name="Normal 4 10 3 4" xfId="5800"/>
    <cellStyle name="Normal 4 10 3 4 2" xfId="10510"/>
    <cellStyle name="Normal 4 10 3 4 2 2" xfId="20743"/>
    <cellStyle name="Normal 4 10 3 4 2 2 2" xfId="52280"/>
    <cellStyle name="Normal 4 10 3 4 2 3" xfId="30128"/>
    <cellStyle name="Normal 4 10 3 4 2 4" xfId="42062"/>
    <cellStyle name="Normal 4 10 3 4 3" xfId="13287"/>
    <cellStyle name="Normal 4 10 3 4 3 2" xfId="23515"/>
    <cellStyle name="Normal 4 10 3 4 3 2 2" xfId="55052"/>
    <cellStyle name="Normal 4 10 3 4 3 3" xfId="33456"/>
    <cellStyle name="Normal 4 10 3 4 3 4" xfId="44834"/>
    <cellStyle name="Normal 4 10 3 4 4" xfId="16291"/>
    <cellStyle name="Normal 4 10 3 4 4 2" xfId="47830"/>
    <cellStyle name="Normal 4 10 3 4 5" xfId="26796"/>
    <cellStyle name="Normal 4 10 3 4 6" xfId="37626"/>
    <cellStyle name="Normal 4 10 3 5" xfId="6956"/>
    <cellStyle name="Normal 4 10 3 5 2" xfId="17300"/>
    <cellStyle name="Normal 4 10 3 5 2 2" xfId="48837"/>
    <cellStyle name="Normal 4 10 3 5 3" xfId="28463"/>
    <cellStyle name="Normal 4 10 3 5 4" xfId="38624"/>
    <cellStyle name="Normal 4 10 3 6" xfId="8659"/>
    <cellStyle name="Normal 4 10 3 6 2" xfId="18895"/>
    <cellStyle name="Normal 4 10 3 6 2 2" xfId="50432"/>
    <cellStyle name="Normal 4 10 3 6 3" xfId="31792"/>
    <cellStyle name="Normal 4 10 3 6 4" xfId="40214"/>
    <cellStyle name="Normal 4 10 3 7" xfId="11439"/>
    <cellStyle name="Normal 4 10 3 7 2" xfId="21667"/>
    <cellStyle name="Normal 4 10 3 7 2 2" xfId="53204"/>
    <cellStyle name="Normal 4 10 3 7 3" xfId="42986"/>
    <cellStyle name="Normal 4 10 3 8" xfId="14313"/>
    <cellStyle name="Normal 4 10 3 8 2" xfId="45856"/>
    <cellStyle name="Normal 4 10 3 9" xfId="25132"/>
    <cellStyle name="Normal 4 10 4" xfId="4324"/>
    <cellStyle name="Normal 4 10 4 2" xfId="5333"/>
    <cellStyle name="Normal 4 10 4 2 2" xfId="8107"/>
    <cellStyle name="Normal 4 10 4 2 2 2" xfId="18345"/>
    <cellStyle name="Normal 4 10 4 2 2 2 2" xfId="31168"/>
    <cellStyle name="Normal 4 10 4 2 2 2 3" xfId="49882"/>
    <cellStyle name="Normal 4 10 4 2 2 3" xfId="14309"/>
    <cellStyle name="Normal 4 10 4 2 2 3 2" xfId="34496"/>
    <cellStyle name="Normal 4 10 4 2 2 3 3" xfId="45852"/>
    <cellStyle name="Normal 4 10 4 2 2 4" xfId="27836"/>
    <cellStyle name="Normal 4 10 4 2 2 5" xfId="39664"/>
    <cellStyle name="Normal 4 10 4 2 3" xfId="10045"/>
    <cellStyle name="Normal 4 10 4 2 3 2" xfId="20278"/>
    <cellStyle name="Normal 4 10 4 2 3 2 2" xfId="51815"/>
    <cellStyle name="Normal 4 10 4 2 3 3" xfId="29504"/>
    <cellStyle name="Normal 4 10 4 2 3 4" xfId="41597"/>
    <cellStyle name="Normal 4 10 4 2 4" xfId="12822"/>
    <cellStyle name="Normal 4 10 4 2 4 2" xfId="23050"/>
    <cellStyle name="Normal 4 10 4 2 4 2 2" xfId="54587"/>
    <cellStyle name="Normal 4 10 4 2 4 3" xfId="32832"/>
    <cellStyle name="Normal 4 10 4 2 4 4" xfId="44369"/>
    <cellStyle name="Normal 4 10 4 2 5" xfId="15826"/>
    <cellStyle name="Normal 4 10 4 2 5 2" xfId="47365"/>
    <cellStyle name="Normal 4 10 4 2 6" xfId="26172"/>
    <cellStyle name="Normal 4 10 4 2 7" xfId="37161"/>
    <cellStyle name="Normal 4 10 4 3" xfId="6261"/>
    <cellStyle name="Normal 4 10 4 3 2" xfId="10969"/>
    <cellStyle name="Normal 4 10 4 3 2 2" xfId="21202"/>
    <cellStyle name="Normal 4 10 4 3 2 2 2" xfId="52739"/>
    <cellStyle name="Normal 4 10 4 3 2 3" xfId="30336"/>
    <cellStyle name="Normal 4 10 4 3 2 4" xfId="42521"/>
    <cellStyle name="Normal 4 10 4 3 3" xfId="13746"/>
    <cellStyle name="Normal 4 10 4 3 3 2" xfId="23974"/>
    <cellStyle name="Normal 4 10 4 3 3 2 2" xfId="55511"/>
    <cellStyle name="Normal 4 10 4 3 3 3" xfId="33664"/>
    <cellStyle name="Normal 4 10 4 3 3 4" xfId="45293"/>
    <cellStyle name="Normal 4 10 4 3 4" xfId="16750"/>
    <cellStyle name="Normal 4 10 4 3 4 2" xfId="48289"/>
    <cellStyle name="Normal 4 10 4 3 5" xfId="27004"/>
    <cellStyle name="Normal 4 10 4 3 6" xfId="38085"/>
    <cellStyle name="Normal 4 10 4 4" xfId="7259"/>
    <cellStyle name="Normal 4 10 4 4 2" xfId="17513"/>
    <cellStyle name="Normal 4 10 4 4 2 2" xfId="49050"/>
    <cellStyle name="Normal 4 10 4 4 3" xfId="28672"/>
    <cellStyle name="Normal 4 10 4 4 4" xfId="38832"/>
    <cellStyle name="Normal 4 10 4 5" xfId="9121"/>
    <cellStyle name="Normal 4 10 4 5 2" xfId="19354"/>
    <cellStyle name="Normal 4 10 4 5 2 2" xfId="50891"/>
    <cellStyle name="Normal 4 10 4 5 3" xfId="32000"/>
    <cellStyle name="Normal 4 10 4 5 4" xfId="40673"/>
    <cellStyle name="Normal 4 10 4 6" xfId="11898"/>
    <cellStyle name="Normal 4 10 4 6 2" xfId="22126"/>
    <cellStyle name="Normal 4 10 4 6 2 2" xfId="53663"/>
    <cellStyle name="Normal 4 10 4 6 3" xfId="43445"/>
    <cellStyle name="Normal 4 10 4 7" xfId="14894"/>
    <cellStyle name="Normal 4 10 4 7 2" xfId="46433"/>
    <cellStyle name="Normal 4 10 4 8" xfId="25340"/>
    <cellStyle name="Normal 4 10 4 9" xfId="36237"/>
    <cellStyle name="Normal 4 10 5" xfId="4869"/>
    <cellStyle name="Normal 4 10 5 2" xfId="7689"/>
    <cellStyle name="Normal 4 10 5 2 2" xfId="17929"/>
    <cellStyle name="Normal 4 10 5 2 2 2" xfId="30752"/>
    <cellStyle name="Normal 4 10 5 2 2 3" xfId="49466"/>
    <cellStyle name="Normal 4 10 5 2 3" xfId="14467"/>
    <cellStyle name="Normal 4 10 5 2 3 2" xfId="34080"/>
    <cellStyle name="Normal 4 10 5 2 3 3" xfId="46010"/>
    <cellStyle name="Normal 4 10 5 2 4" xfId="27420"/>
    <cellStyle name="Normal 4 10 5 2 5" xfId="39248"/>
    <cellStyle name="Normal 4 10 5 3" xfId="9583"/>
    <cellStyle name="Normal 4 10 5 3 2" xfId="19816"/>
    <cellStyle name="Normal 4 10 5 3 2 2" xfId="51353"/>
    <cellStyle name="Normal 4 10 5 3 3" xfId="29088"/>
    <cellStyle name="Normal 4 10 5 3 4" xfId="41135"/>
    <cellStyle name="Normal 4 10 5 4" xfId="12360"/>
    <cellStyle name="Normal 4 10 5 4 2" xfId="22588"/>
    <cellStyle name="Normal 4 10 5 4 2 2" xfId="54125"/>
    <cellStyle name="Normal 4 10 5 4 3" xfId="32416"/>
    <cellStyle name="Normal 4 10 5 4 4" xfId="43907"/>
    <cellStyle name="Normal 4 10 5 5" xfId="15363"/>
    <cellStyle name="Normal 4 10 5 5 2" xfId="46902"/>
    <cellStyle name="Normal 4 10 5 6" xfId="25756"/>
    <cellStyle name="Normal 4 10 5 7" xfId="36699"/>
    <cellStyle name="Normal 4 10 6" xfId="5797"/>
    <cellStyle name="Normal 4 10 6 2" xfId="10507"/>
    <cellStyle name="Normal 4 10 6 2 2" xfId="20740"/>
    <cellStyle name="Normal 4 10 6 2 2 2" xfId="52277"/>
    <cellStyle name="Normal 4 10 6 2 3" xfId="29920"/>
    <cellStyle name="Normal 4 10 6 2 4" xfId="42059"/>
    <cellStyle name="Normal 4 10 6 3" xfId="13284"/>
    <cellStyle name="Normal 4 10 6 3 2" xfId="23512"/>
    <cellStyle name="Normal 4 10 6 3 2 2" xfId="55049"/>
    <cellStyle name="Normal 4 10 6 3 3" xfId="33248"/>
    <cellStyle name="Normal 4 10 6 3 4" xfId="44831"/>
    <cellStyle name="Normal 4 10 6 4" xfId="16288"/>
    <cellStyle name="Normal 4 10 6 4 2" xfId="47827"/>
    <cellStyle name="Normal 4 10 6 5" xfId="26588"/>
    <cellStyle name="Normal 4 10 6 6" xfId="37623"/>
    <cellStyle name="Normal 4 10 7" xfId="6627"/>
    <cellStyle name="Normal 4 10 7 2" xfId="17086"/>
    <cellStyle name="Normal 4 10 7 2 2" xfId="48624"/>
    <cellStyle name="Normal 4 10 7 3" xfId="28254"/>
    <cellStyle name="Normal 4 10 7 4" xfId="38416"/>
    <cellStyle name="Normal 4 10 8" xfId="8656"/>
    <cellStyle name="Normal 4 10 8 2" xfId="18892"/>
    <cellStyle name="Normal 4 10 8 2 2" xfId="50429"/>
    <cellStyle name="Normal 4 10 8 3" xfId="31584"/>
    <cellStyle name="Normal 4 10 8 4" xfId="40211"/>
    <cellStyle name="Normal 4 10 9" xfId="11436"/>
    <cellStyle name="Normal 4 10 9 2" xfId="21664"/>
    <cellStyle name="Normal 4 10 9 2 2" xfId="53201"/>
    <cellStyle name="Normal 4 10 9 3" xfId="42983"/>
    <cellStyle name="Normal 4 11" xfId="1720"/>
    <cellStyle name="Normal 4 11 10" xfId="35779"/>
    <cellStyle name="Normal 4 11 2" xfId="4328"/>
    <cellStyle name="Normal 4 11 2 2" xfId="5337"/>
    <cellStyle name="Normal 4 11 2 2 2" xfId="8314"/>
    <cellStyle name="Normal 4 11 2 2 2 2" xfId="18552"/>
    <cellStyle name="Normal 4 11 2 2 2 2 2" xfId="31375"/>
    <cellStyle name="Normal 4 11 2 2 2 2 3" xfId="50089"/>
    <cellStyle name="Normal 4 11 2 2 2 3" xfId="24354"/>
    <cellStyle name="Normal 4 11 2 2 2 3 2" xfId="34703"/>
    <cellStyle name="Normal 4 11 2 2 2 3 3" xfId="55886"/>
    <cellStyle name="Normal 4 11 2 2 2 4" xfId="28043"/>
    <cellStyle name="Normal 4 11 2 2 2 5" xfId="39871"/>
    <cellStyle name="Normal 4 11 2 2 3" xfId="10049"/>
    <cellStyle name="Normal 4 11 2 2 3 2" xfId="20282"/>
    <cellStyle name="Normal 4 11 2 2 3 2 2" xfId="51819"/>
    <cellStyle name="Normal 4 11 2 2 3 3" xfId="29711"/>
    <cellStyle name="Normal 4 11 2 2 3 4" xfId="41601"/>
    <cellStyle name="Normal 4 11 2 2 4" xfId="12826"/>
    <cellStyle name="Normal 4 11 2 2 4 2" xfId="23054"/>
    <cellStyle name="Normal 4 11 2 2 4 2 2" xfId="54591"/>
    <cellStyle name="Normal 4 11 2 2 4 3" xfId="33039"/>
    <cellStyle name="Normal 4 11 2 2 4 4" xfId="44373"/>
    <cellStyle name="Normal 4 11 2 2 5" xfId="15830"/>
    <cellStyle name="Normal 4 11 2 2 5 2" xfId="47369"/>
    <cellStyle name="Normal 4 11 2 2 6" xfId="26379"/>
    <cellStyle name="Normal 4 11 2 2 7" xfId="37165"/>
    <cellStyle name="Normal 4 11 2 3" xfId="6265"/>
    <cellStyle name="Normal 4 11 2 3 2" xfId="10973"/>
    <cellStyle name="Normal 4 11 2 3 2 2" xfId="21206"/>
    <cellStyle name="Normal 4 11 2 3 2 2 2" xfId="52743"/>
    <cellStyle name="Normal 4 11 2 3 2 3" xfId="30543"/>
    <cellStyle name="Normal 4 11 2 3 2 4" xfId="42525"/>
    <cellStyle name="Normal 4 11 2 3 3" xfId="13750"/>
    <cellStyle name="Normal 4 11 2 3 3 2" xfId="23978"/>
    <cellStyle name="Normal 4 11 2 3 3 2 2" xfId="55515"/>
    <cellStyle name="Normal 4 11 2 3 3 3" xfId="33871"/>
    <cellStyle name="Normal 4 11 2 3 3 4" xfId="45297"/>
    <cellStyle name="Normal 4 11 2 3 4" xfId="16754"/>
    <cellStyle name="Normal 4 11 2 3 4 2" xfId="48293"/>
    <cellStyle name="Normal 4 11 2 3 5" xfId="27211"/>
    <cellStyle name="Normal 4 11 2 3 6" xfId="38089"/>
    <cellStyle name="Normal 4 11 2 4" xfId="7475"/>
    <cellStyle name="Normal 4 11 2 4 2" xfId="17720"/>
    <cellStyle name="Normal 4 11 2 4 2 2" xfId="49257"/>
    <cellStyle name="Normal 4 11 2 4 3" xfId="28879"/>
    <cellStyle name="Normal 4 11 2 4 4" xfId="39039"/>
    <cellStyle name="Normal 4 11 2 5" xfId="9125"/>
    <cellStyle name="Normal 4 11 2 5 2" xfId="19358"/>
    <cellStyle name="Normal 4 11 2 5 2 2" xfId="50895"/>
    <cellStyle name="Normal 4 11 2 5 3" xfId="32207"/>
    <cellStyle name="Normal 4 11 2 5 4" xfId="40677"/>
    <cellStyle name="Normal 4 11 2 6" xfId="11902"/>
    <cellStyle name="Normal 4 11 2 6 2" xfId="22130"/>
    <cellStyle name="Normal 4 11 2 6 2 2" xfId="53667"/>
    <cellStyle name="Normal 4 11 2 6 3" xfId="43449"/>
    <cellStyle name="Normal 4 11 2 7" xfId="14898"/>
    <cellStyle name="Normal 4 11 2 7 2" xfId="46437"/>
    <cellStyle name="Normal 4 11 2 8" xfId="25547"/>
    <cellStyle name="Normal 4 11 2 9" xfId="36241"/>
    <cellStyle name="Normal 4 11 3" xfId="4873"/>
    <cellStyle name="Normal 4 11 3 2" xfId="7898"/>
    <cellStyle name="Normal 4 11 3 2 2" xfId="18136"/>
    <cellStyle name="Normal 4 11 3 2 2 2" xfId="30959"/>
    <cellStyle name="Normal 4 11 3 2 2 3" xfId="49673"/>
    <cellStyle name="Normal 4 11 3 2 3" xfId="24309"/>
    <cellStyle name="Normal 4 11 3 2 3 2" xfId="34287"/>
    <cellStyle name="Normal 4 11 3 2 3 3" xfId="55842"/>
    <cellStyle name="Normal 4 11 3 2 4" xfId="27627"/>
    <cellStyle name="Normal 4 11 3 2 5" xfId="39455"/>
    <cellStyle name="Normal 4 11 3 3" xfId="9587"/>
    <cellStyle name="Normal 4 11 3 3 2" xfId="19820"/>
    <cellStyle name="Normal 4 11 3 3 2 2" xfId="51357"/>
    <cellStyle name="Normal 4 11 3 3 3" xfId="29295"/>
    <cellStyle name="Normal 4 11 3 3 4" xfId="41139"/>
    <cellStyle name="Normal 4 11 3 4" xfId="12364"/>
    <cellStyle name="Normal 4 11 3 4 2" xfId="22592"/>
    <cellStyle name="Normal 4 11 3 4 2 2" xfId="54129"/>
    <cellStyle name="Normal 4 11 3 4 3" xfId="32623"/>
    <cellStyle name="Normal 4 11 3 4 4" xfId="43911"/>
    <cellStyle name="Normal 4 11 3 5" xfId="15367"/>
    <cellStyle name="Normal 4 11 3 5 2" xfId="46906"/>
    <cellStyle name="Normal 4 11 3 6" xfId="25963"/>
    <cellStyle name="Normal 4 11 3 7" xfId="36703"/>
    <cellStyle name="Normal 4 11 4" xfId="5801"/>
    <cellStyle name="Normal 4 11 4 2" xfId="10511"/>
    <cellStyle name="Normal 4 11 4 2 2" xfId="20744"/>
    <cellStyle name="Normal 4 11 4 2 2 2" xfId="52281"/>
    <cellStyle name="Normal 4 11 4 2 3" xfId="30127"/>
    <cellStyle name="Normal 4 11 4 2 4" xfId="42063"/>
    <cellStyle name="Normal 4 11 4 3" xfId="13288"/>
    <cellStyle name="Normal 4 11 4 3 2" xfId="23516"/>
    <cellStyle name="Normal 4 11 4 3 2 2" xfId="55053"/>
    <cellStyle name="Normal 4 11 4 3 3" xfId="33455"/>
    <cellStyle name="Normal 4 11 4 3 4" xfId="44835"/>
    <cellStyle name="Normal 4 11 4 4" xfId="16292"/>
    <cellStyle name="Normal 4 11 4 4 2" xfId="47831"/>
    <cellStyle name="Normal 4 11 4 5" xfId="26795"/>
    <cellStyle name="Normal 4 11 4 6" xfId="37627"/>
    <cellStyle name="Normal 4 11 5" xfId="6955"/>
    <cellStyle name="Normal 4 11 5 2" xfId="17299"/>
    <cellStyle name="Normal 4 11 5 2 2" xfId="48836"/>
    <cellStyle name="Normal 4 11 5 3" xfId="28462"/>
    <cellStyle name="Normal 4 11 5 4" xfId="38623"/>
    <cellStyle name="Normal 4 11 6" xfId="8660"/>
    <cellStyle name="Normal 4 11 6 2" xfId="18896"/>
    <cellStyle name="Normal 4 11 6 2 2" xfId="50433"/>
    <cellStyle name="Normal 4 11 6 3" xfId="31791"/>
    <cellStyle name="Normal 4 11 6 4" xfId="40215"/>
    <cellStyle name="Normal 4 11 7" xfId="11440"/>
    <cellStyle name="Normal 4 11 7 2" xfId="21668"/>
    <cellStyle name="Normal 4 11 7 2 2" xfId="53205"/>
    <cellStyle name="Normal 4 11 7 3" xfId="42987"/>
    <cellStyle name="Normal 4 11 8" xfId="14314"/>
    <cellStyle name="Normal 4 11 8 2" xfId="45857"/>
    <cellStyle name="Normal 4 11 9" xfId="25131"/>
    <cellStyle name="Normal 4 12" xfId="3309"/>
    <cellStyle name="Normal 4 12 2" xfId="8106"/>
    <cellStyle name="Normal 4 12 2 2" xfId="18344"/>
    <cellStyle name="Normal 4 12 2 2 2" xfId="24253"/>
    <cellStyle name="Normal 4 12 2 2 2 2" xfId="31167"/>
    <cellStyle name="Normal 4 12 2 2 2 3" xfId="55789"/>
    <cellStyle name="Normal 4 12 2 2 3" xfId="24621"/>
    <cellStyle name="Normal 4 12 2 2 3 2" xfId="34495"/>
    <cellStyle name="Normal 4 12 2 2 3 3" xfId="56148"/>
    <cellStyle name="Normal 4 12 2 2 4" xfId="27835"/>
    <cellStyle name="Normal 4 12 2 2 5" xfId="49881"/>
    <cellStyle name="Normal 4 12 2 3" xfId="24278"/>
    <cellStyle name="Normal 4 12 2 3 2" xfId="29503"/>
    <cellStyle name="Normal 4 12 2 3 3" xfId="55813"/>
    <cellStyle name="Normal 4 12 2 4" xfId="24613"/>
    <cellStyle name="Normal 4 12 2 4 2" xfId="32831"/>
    <cellStyle name="Normal 4 12 2 4 3" xfId="56140"/>
    <cellStyle name="Normal 4 12 2 5" xfId="26171"/>
    <cellStyle name="Normal 4 12 2 6" xfId="39663"/>
    <cellStyle name="Normal 4 12 3" xfId="7258"/>
    <cellStyle name="Normal 4 12 3 2" xfId="17512"/>
    <cellStyle name="Normal 4 12 3 2 2" xfId="30335"/>
    <cellStyle name="Normal 4 12 3 2 3" xfId="49049"/>
    <cellStyle name="Normal 4 12 3 3" xfId="24627"/>
    <cellStyle name="Normal 4 12 3 3 2" xfId="33663"/>
    <cellStyle name="Normal 4 12 3 3 3" xfId="56154"/>
    <cellStyle name="Normal 4 12 3 4" xfId="27003"/>
    <cellStyle name="Normal 4 12 3 5" xfId="38831"/>
    <cellStyle name="Normal 4 12 4" xfId="24539"/>
    <cellStyle name="Normal 4 12 4 2" xfId="28671"/>
    <cellStyle name="Normal 4 12 4 3" xfId="56069"/>
    <cellStyle name="Normal 4 12 5" xfId="14600"/>
    <cellStyle name="Normal 4 12 5 2" xfId="31999"/>
    <cellStyle name="Normal 4 12 5 3" xfId="46139"/>
    <cellStyle name="Normal 4 12 6" xfId="25339"/>
    <cellStyle name="Normal 4 13" xfId="7688"/>
    <cellStyle name="Normal 4 13 2" xfId="17928"/>
    <cellStyle name="Normal 4 13 2 2" xfId="24394"/>
    <cellStyle name="Normal 4 13 2 2 2" xfId="30751"/>
    <cellStyle name="Normal 4 13 2 2 3" xfId="55926"/>
    <cellStyle name="Normal 4 13 2 3" xfId="24440"/>
    <cellStyle name="Normal 4 13 2 3 2" xfId="34079"/>
    <cellStyle name="Normal 4 13 2 3 3" xfId="55972"/>
    <cellStyle name="Normal 4 13 2 4" xfId="27419"/>
    <cellStyle name="Normal 4 13 2 5" xfId="49465"/>
    <cellStyle name="Normal 4 13 3" xfId="24462"/>
    <cellStyle name="Normal 4 13 3 2" xfId="29087"/>
    <cellStyle name="Normal 4 13 3 3" xfId="55994"/>
    <cellStyle name="Normal 4 13 4" xfId="24372"/>
    <cellStyle name="Normal 4 13 4 2" xfId="32415"/>
    <cellStyle name="Normal 4 13 4 3" xfId="55904"/>
    <cellStyle name="Normal 4 13 5" xfId="25755"/>
    <cellStyle name="Normal 4 13 6" xfId="39247"/>
    <cellStyle name="Normal 4 14" xfId="6626"/>
    <cellStyle name="Normal 4 14 2" xfId="17085"/>
    <cellStyle name="Normal 4 14 2 2" xfId="29919"/>
    <cellStyle name="Normal 4 14 2 3" xfId="48623"/>
    <cellStyle name="Normal 4 14 3" xfId="24375"/>
    <cellStyle name="Normal 4 14 3 2" xfId="33247"/>
    <cellStyle name="Normal 4 14 3 3" xfId="55907"/>
    <cellStyle name="Normal 4 14 4" xfId="26587"/>
    <cellStyle name="Normal 4 14 5" xfId="38415"/>
    <cellStyle name="Normal 4 15" xfId="24555"/>
    <cellStyle name="Normal 4 15 2" xfId="28253"/>
    <cellStyle name="Normal 4 15 3" xfId="56084"/>
    <cellStyle name="Normal 4 16" xfId="24231"/>
    <cellStyle name="Normal 4 16 2" xfId="31583"/>
    <cellStyle name="Normal 4 16 3" xfId="55767"/>
    <cellStyle name="Normal 4 17" xfId="24922"/>
    <cellStyle name="Normal 4 2" xfId="1721"/>
    <cellStyle name="Normal 4 2 2" xfId="1722"/>
    <cellStyle name="Normal 4 2 2 2" xfId="3311"/>
    <cellStyle name="Normal 4 2 3" xfId="1723"/>
    <cellStyle name="Normal 4 2 3 2" xfId="3312"/>
    <cellStyle name="Normal 4 2 4" xfId="3310"/>
    <cellStyle name="Normal 4 3" xfId="1724"/>
    <cellStyle name="Normal 4 3 2" xfId="1725"/>
    <cellStyle name="Normal 4 3 2 2" xfId="3314"/>
    <cellStyle name="Normal 4 3 3" xfId="3313"/>
    <cellStyle name="Normal 4 4" xfId="1726"/>
    <cellStyle name="Normal 4 5" xfId="1727"/>
    <cellStyle name="Normal 4 5 2" xfId="3315"/>
    <cellStyle name="Normal 4 6" xfId="1728"/>
    <cellStyle name="Normal 4 6 10" xfId="5802"/>
    <cellStyle name="Normal 4 6 10 2" xfId="10512"/>
    <cellStyle name="Normal 4 6 10 2 2" xfId="20745"/>
    <cellStyle name="Normal 4 6 10 2 2 2" xfId="52282"/>
    <cellStyle name="Normal 4 6 10 2 3" xfId="42064"/>
    <cellStyle name="Normal 4 6 10 3" xfId="13289"/>
    <cellStyle name="Normal 4 6 10 3 2" xfId="23517"/>
    <cellStyle name="Normal 4 6 10 3 2 2" xfId="55054"/>
    <cellStyle name="Normal 4 6 10 3 3" xfId="44836"/>
    <cellStyle name="Normal 4 6 10 4" xfId="16293"/>
    <cellStyle name="Normal 4 6 10 4 2" xfId="47832"/>
    <cellStyle name="Normal 4 6 10 5" xfId="28256"/>
    <cellStyle name="Normal 4 6 10 6" xfId="37628"/>
    <cellStyle name="Normal 4 6 11" xfId="6629"/>
    <cellStyle name="Normal 4 6 11 2" xfId="17088"/>
    <cellStyle name="Normal 4 6 11 2 2" xfId="48626"/>
    <cellStyle name="Normal 4 6 11 3" xfId="31586"/>
    <cellStyle name="Normal 4 6 11 4" xfId="38418"/>
    <cellStyle name="Normal 4 6 12" xfId="8661"/>
    <cellStyle name="Normal 4 6 12 2" xfId="18897"/>
    <cellStyle name="Normal 4 6 12 2 2" xfId="50434"/>
    <cellStyle name="Normal 4 6 12 3" xfId="40216"/>
    <cellStyle name="Normal 4 6 13" xfId="11441"/>
    <cellStyle name="Normal 4 6 13 2" xfId="21669"/>
    <cellStyle name="Normal 4 6 13 2 2" xfId="53206"/>
    <cellStyle name="Normal 4 6 13 3" xfId="42988"/>
    <cellStyle name="Normal 4 6 14" xfId="14316"/>
    <cellStyle name="Normal 4 6 14 2" xfId="45859"/>
    <cellStyle name="Normal 4 6 15" xfId="24925"/>
    <cellStyle name="Normal 4 6 16" xfId="35780"/>
    <cellStyle name="Normal 4 6 2" xfId="1729"/>
    <cellStyle name="Normal 4 6 2 10" xfId="6630"/>
    <cellStyle name="Normal 4 6 2 10 2" xfId="17089"/>
    <cellStyle name="Normal 4 6 2 10 2 2" xfId="48627"/>
    <cellStyle name="Normal 4 6 2 10 3" xfId="31587"/>
    <cellStyle name="Normal 4 6 2 10 4" xfId="38419"/>
    <cellStyle name="Normal 4 6 2 11" xfId="8662"/>
    <cellStyle name="Normal 4 6 2 11 2" xfId="18898"/>
    <cellStyle name="Normal 4 6 2 11 2 2" xfId="50435"/>
    <cellStyle name="Normal 4 6 2 11 3" xfId="40217"/>
    <cellStyle name="Normal 4 6 2 12" xfId="11442"/>
    <cellStyle name="Normal 4 6 2 12 2" xfId="21670"/>
    <cellStyle name="Normal 4 6 2 12 2 2" xfId="53207"/>
    <cellStyle name="Normal 4 6 2 12 3" xfId="42989"/>
    <cellStyle name="Normal 4 6 2 13" xfId="14317"/>
    <cellStyle name="Normal 4 6 2 13 2" xfId="45860"/>
    <cellStyle name="Normal 4 6 2 14" xfId="24926"/>
    <cellStyle name="Normal 4 6 2 15" xfId="35781"/>
    <cellStyle name="Normal 4 6 2 2" xfId="1730"/>
    <cellStyle name="Normal 4 6 2 2 10" xfId="8663"/>
    <cellStyle name="Normal 4 6 2 2 10 2" xfId="18899"/>
    <cellStyle name="Normal 4 6 2 2 10 2 2" xfId="50436"/>
    <cellStyle name="Normal 4 6 2 2 10 3" xfId="40218"/>
    <cellStyle name="Normal 4 6 2 2 11" xfId="11443"/>
    <cellStyle name="Normal 4 6 2 2 11 2" xfId="21671"/>
    <cellStyle name="Normal 4 6 2 2 11 2 2" xfId="53208"/>
    <cellStyle name="Normal 4 6 2 2 11 3" xfId="42990"/>
    <cellStyle name="Normal 4 6 2 2 12" xfId="14318"/>
    <cellStyle name="Normal 4 6 2 2 12 2" xfId="45861"/>
    <cellStyle name="Normal 4 6 2 2 13" xfId="24927"/>
    <cellStyle name="Normal 4 6 2 2 14" xfId="35782"/>
    <cellStyle name="Normal 4 6 2 2 2" xfId="1731"/>
    <cellStyle name="Normal 4 6 2 2 2 10" xfId="14319"/>
    <cellStyle name="Normal 4 6 2 2 2 10 2" xfId="45862"/>
    <cellStyle name="Normal 4 6 2 2 2 11" xfId="24928"/>
    <cellStyle name="Normal 4 6 2 2 2 12" xfId="35783"/>
    <cellStyle name="Normal 4 6 2 2 2 2" xfId="1732"/>
    <cellStyle name="Normal 4 6 2 2 2 2 10" xfId="24929"/>
    <cellStyle name="Normal 4 6 2 2 2 2 11" xfId="35784"/>
    <cellStyle name="Normal 4 6 2 2 2 2 2" xfId="1733"/>
    <cellStyle name="Normal 4 6 2 2 2 2 2 10" xfId="35785"/>
    <cellStyle name="Normal 4 6 2 2 2 2 2 2" xfId="4335"/>
    <cellStyle name="Normal 4 6 2 2 2 2 2 2 2" xfId="5343"/>
    <cellStyle name="Normal 4 6 2 2 2 2 2 2 2 2" xfId="8321"/>
    <cellStyle name="Normal 4 6 2 2 2 2 2 2 2 2 2" xfId="18559"/>
    <cellStyle name="Normal 4 6 2 2 2 2 2 2 2 2 2 2" xfId="31382"/>
    <cellStyle name="Normal 4 6 2 2 2 2 2 2 2 2 2 3" xfId="50096"/>
    <cellStyle name="Normal 4 6 2 2 2 2 2 2 2 2 3" xfId="14485"/>
    <cellStyle name="Normal 4 6 2 2 2 2 2 2 2 2 3 2" xfId="34710"/>
    <cellStyle name="Normal 4 6 2 2 2 2 2 2 2 2 3 3" xfId="46026"/>
    <cellStyle name="Normal 4 6 2 2 2 2 2 2 2 2 4" xfId="28050"/>
    <cellStyle name="Normal 4 6 2 2 2 2 2 2 2 2 5" xfId="39878"/>
    <cellStyle name="Normal 4 6 2 2 2 2 2 2 2 3" xfId="10055"/>
    <cellStyle name="Normal 4 6 2 2 2 2 2 2 2 3 2" xfId="20288"/>
    <cellStyle name="Normal 4 6 2 2 2 2 2 2 2 3 2 2" xfId="51825"/>
    <cellStyle name="Normal 4 6 2 2 2 2 2 2 2 3 3" xfId="29718"/>
    <cellStyle name="Normal 4 6 2 2 2 2 2 2 2 3 4" xfId="41607"/>
    <cellStyle name="Normal 4 6 2 2 2 2 2 2 2 4" xfId="12832"/>
    <cellStyle name="Normal 4 6 2 2 2 2 2 2 2 4 2" xfId="23060"/>
    <cellStyle name="Normal 4 6 2 2 2 2 2 2 2 4 2 2" xfId="54597"/>
    <cellStyle name="Normal 4 6 2 2 2 2 2 2 2 4 3" xfId="33046"/>
    <cellStyle name="Normal 4 6 2 2 2 2 2 2 2 4 4" xfId="44379"/>
    <cellStyle name="Normal 4 6 2 2 2 2 2 2 2 5" xfId="15836"/>
    <cellStyle name="Normal 4 6 2 2 2 2 2 2 2 5 2" xfId="47375"/>
    <cellStyle name="Normal 4 6 2 2 2 2 2 2 2 6" xfId="26386"/>
    <cellStyle name="Normal 4 6 2 2 2 2 2 2 2 7" xfId="37171"/>
    <cellStyle name="Normal 4 6 2 2 2 2 2 2 3" xfId="6271"/>
    <cellStyle name="Normal 4 6 2 2 2 2 2 2 3 2" xfId="10979"/>
    <cellStyle name="Normal 4 6 2 2 2 2 2 2 3 2 2" xfId="21212"/>
    <cellStyle name="Normal 4 6 2 2 2 2 2 2 3 2 2 2" xfId="52749"/>
    <cellStyle name="Normal 4 6 2 2 2 2 2 2 3 2 3" xfId="30550"/>
    <cellStyle name="Normal 4 6 2 2 2 2 2 2 3 2 4" xfId="42531"/>
    <cellStyle name="Normal 4 6 2 2 2 2 2 2 3 3" xfId="13756"/>
    <cellStyle name="Normal 4 6 2 2 2 2 2 2 3 3 2" xfId="23984"/>
    <cellStyle name="Normal 4 6 2 2 2 2 2 2 3 3 2 2" xfId="55521"/>
    <cellStyle name="Normal 4 6 2 2 2 2 2 2 3 3 3" xfId="33878"/>
    <cellStyle name="Normal 4 6 2 2 2 2 2 2 3 3 4" xfId="45303"/>
    <cellStyle name="Normal 4 6 2 2 2 2 2 2 3 4" xfId="16760"/>
    <cellStyle name="Normal 4 6 2 2 2 2 2 2 3 4 2" xfId="48299"/>
    <cellStyle name="Normal 4 6 2 2 2 2 2 2 3 5" xfId="27218"/>
    <cellStyle name="Normal 4 6 2 2 2 2 2 2 3 6" xfId="38095"/>
    <cellStyle name="Normal 4 6 2 2 2 2 2 2 4" xfId="7482"/>
    <cellStyle name="Normal 4 6 2 2 2 2 2 2 4 2" xfId="17727"/>
    <cellStyle name="Normal 4 6 2 2 2 2 2 2 4 2 2" xfId="49264"/>
    <cellStyle name="Normal 4 6 2 2 2 2 2 2 4 3" xfId="28886"/>
    <cellStyle name="Normal 4 6 2 2 2 2 2 2 4 4" xfId="39046"/>
    <cellStyle name="Normal 4 6 2 2 2 2 2 2 5" xfId="9131"/>
    <cellStyle name="Normal 4 6 2 2 2 2 2 2 5 2" xfId="19364"/>
    <cellStyle name="Normal 4 6 2 2 2 2 2 2 5 2 2" xfId="50901"/>
    <cellStyle name="Normal 4 6 2 2 2 2 2 2 5 3" xfId="32214"/>
    <cellStyle name="Normal 4 6 2 2 2 2 2 2 5 4" xfId="40683"/>
    <cellStyle name="Normal 4 6 2 2 2 2 2 2 6" xfId="11908"/>
    <cellStyle name="Normal 4 6 2 2 2 2 2 2 6 2" xfId="22136"/>
    <cellStyle name="Normal 4 6 2 2 2 2 2 2 6 2 2" xfId="53673"/>
    <cellStyle name="Normal 4 6 2 2 2 2 2 2 6 3" xfId="43455"/>
    <cellStyle name="Normal 4 6 2 2 2 2 2 2 7" xfId="14905"/>
    <cellStyle name="Normal 4 6 2 2 2 2 2 2 7 2" xfId="46444"/>
    <cellStyle name="Normal 4 6 2 2 2 2 2 2 8" xfId="25554"/>
    <cellStyle name="Normal 4 6 2 2 2 2 2 2 9" xfId="36247"/>
    <cellStyle name="Normal 4 6 2 2 2 2 2 3" xfId="4879"/>
    <cellStyle name="Normal 4 6 2 2 2 2 2 3 2" xfId="7905"/>
    <cellStyle name="Normal 4 6 2 2 2 2 2 3 2 2" xfId="18143"/>
    <cellStyle name="Normal 4 6 2 2 2 2 2 3 2 2 2" xfId="30966"/>
    <cellStyle name="Normal 4 6 2 2 2 2 2 3 2 2 3" xfId="49680"/>
    <cellStyle name="Normal 4 6 2 2 2 2 2 3 2 3" xfId="24756"/>
    <cellStyle name="Normal 4 6 2 2 2 2 2 3 2 3 2" xfId="34294"/>
    <cellStyle name="Normal 4 6 2 2 2 2 2 3 2 3 3" xfId="56281"/>
    <cellStyle name="Normal 4 6 2 2 2 2 2 3 2 4" xfId="27634"/>
    <cellStyle name="Normal 4 6 2 2 2 2 2 3 2 5" xfId="39462"/>
    <cellStyle name="Normal 4 6 2 2 2 2 2 3 3" xfId="9593"/>
    <cellStyle name="Normal 4 6 2 2 2 2 2 3 3 2" xfId="19826"/>
    <cellStyle name="Normal 4 6 2 2 2 2 2 3 3 2 2" xfId="51363"/>
    <cellStyle name="Normal 4 6 2 2 2 2 2 3 3 3" xfId="29302"/>
    <cellStyle name="Normal 4 6 2 2 2 2 2 3 3 4" xfId="41145"/>
    <cellStyle name="Normal 4 6 2 2 2 2 2 3 4" xfId="12370"/>
    <cellStyle name="Normal 4 6 2 2 2 2 2 3 4 2" xfId="22598"/>
    <cellStyle name="Normal 4 6 2 2 2 2 2 3 4 2 2" xfId="54135"/>
    <cellStyle name="Normal 4 6 2 2 2 2 2 3 4 3" xfId="32630"/>
    <cellStyle name="Normal 4 6 2 2 2 2 2 3 4 4" xfId="43917"/>
    <cellStyle name="Normal 4 6 2 2 2 2 2 3 5" xfId="15373"/>
    <cellStyle name="Normal 4 6 2 2 2 2 2 3 5 2" xfId="46912"/>
    <cellStyle name="Normal 4 6 2 2 2 2 2 3 6" xfId="25970"/>
    <cellStyle name="Normal 4 6 2 2 2 2 2 3 7" xfId="36709"/>
    <cellStyle name="Normal 4 6 2 2 2 2 2 4" xfId="5807"/>
    <cellStyle name="Normal 4 6 2 2 2 2 2 4 2" xfId="10517"/>
    <cellStyle name="Normal 4 6 2 2 2 2 2 4 2 2" xfId="20750"/>
    <cellStyle name="Normal 4 6 2 2 2 2 2 4 2 2 2" xfId="52287"/>
    <cellStyle name="Normal 4 6 2 2 2 2 2 4 2 3" xfId="30134"/>
    <cellStyle name="Normal 4 6 2 2 2 2 2 4 2 4" xfId="42069"/>
    <cellStyle name="Normal 4 6 2 2 2 2 2 4 3" xfId="13294"/>
    <cellStyle name="Normal 4 6 2 2 2 2 2 4 3 2" xfId="23522"/>
    <cellStyle name="Normal 4 6 2 2 2 2 2 4 3 2 2" xfId="55059"/>
    <cellStyle name="Normal 4 6 2 2 2 2 2 4 3 3" xfId="33462"/>
    <cellStyle name="Normal 4 6 2 2 2 2 2 4 3 4" xfId="44841"/>
    <cellStyle name="Normal 4 6 2 2 2 2 2 4 4" xfId="16298"/>
    <cellStyle name="Normal 4 6 2 2 2 2 2 4 4 2" xfId="47837"/>
    <cellStyle name="Normal 4 6 2 2 2 2 2 4 5" xfId="26802"/>
    <cellStyle name="Normal 4 6 2 2 2 2 2 4 6" xfId="37633"/>
    <cellStyle name="Normal 4 6 2 2 2 2 2 5" xfId="6962"/>
    <cellStyle name="Normal 4 6 2 2 2 2 2 5 2" xfId="17306"/>
    <cellStyle name="Normal 4 6 2 2 2 2 2 5 2 2" xfId="48843"/>
    <cellStyle name="Normal 4 6 2 2 2 2 2 5 3" xfId="28469"/>
    <cellStyle name="Normal 4 6 2 2 2 2 2 5 4" xfId="38630"/>
    <cellStyle name="Normal 4 6 2 2 2 2 2 6" xfId="8666"/>
    <cellStyle name="Normal 4 6 2 2 2 2 2 6 2" xfId="18902"/>
    <cellStyle name="Normal 4 6 2 2 2 2 2 6 2 2" xfId="50439"/>
    <cellStyle name="Normal 4 6 2 2 2 2 2 6 3" xfId="31798"/>
    <cellStyle name="Normal 4 6 2 2 2 2 2 6 4" xfId="40221"/>
    <cellStyle name="Normal 4 6 2 2 2 2 2 7" xfId="11446"/>
    <cellStyle name="Normal 4 6 2 2 2 2 2 7 2" xfId="21674"/>
    <cellStyle name="Normal 4 6 2 2 2 2 2 7 2 2" xfId="53211"/>
    <cellStyle name="Normal 4 6 2 2 2 2 2 7 3" xfId="42993"/>
    <cellStyle name="Normal 4 6 2 2 2 2 2 8" xfId="14321"/>
    <cellStyle name="Normal 4 6 2 2 2 2 2 8 2" xfId="45864"/>
    <cellStyle name="Normal 4 6 2 2 2 2 2 9" xfId="25138"/>
    <cellStyle name="Normal 4 6 2 2 2 2 3" xfId="4334"/>
    <cellStyle name="Normal 4 6 2 2 2 2 3 2" xfId="5342"/>
    <cellStyle name="Normal 4 6 2 2 2 2 3 2 2" xfId="8113"/>
    <cellStyle name="Normal 4 6 2 2 2 2 3 2 2 2" xfId="18351"/>
    <cellStyle name="Normal 4 6 2 2 2 2 3 2 2 2 2" xfId="31174"/>
    <cellStyle name="Normal 4 6 2 2 2 2 3 2 2 2 3" xfId="49888"/>
    <cellStyle name="Normal 4 6 2 2 2 2 3 2 2 3" xfId="14509"/>
    <cellStyle name="Normal 4 6 2 2 2 2 3 2 2 3 2" xfId="34502"/>
    <cellStyle name="Normal 4 6 2 2 2 2 3 2 2 3 3" xfId="46049"/>
    <cellStyle name="Normal 4 6 2 2 2 2 3 2 2 4" xfId="27842"/>
    <cellStyle name="Normal 4 6 2 2 2 2 3 2 2 5" xfId="39670"/>
    <cellStyle name="Normal 4 6 2 2 2 2 3 2 3" xfId="10054"/>
    <cellStyle name="Normal 4 6 2 2 2 2 3 2 3 2" xfId="20287"/>
    <cellStyle name="Normal 4 6 2 2 2 2 3 2 3 2 2" xfId="51824"/>
    <cellStyle name="Normal 4 6 2 2 2 2 3 2 3 3" xfId="29510"/>
    <cellStyle name="Normal 4 6 2 2 2 2 3 2 3 4" xfId="41606"/>
    <cellStyle name="Normal 4 6 2 2 2 2 3 2 4" xfId="12831"/>
    <cellStyle name="Normal 4 6 2 2 2 2 3 2 4 2" xfId="23059"/>
    <cellStyle name="Normal 4 6 2 2 2 2 3 2 4 2 2" xfId="54596"/>
    <cellStyle name="Normal 4 6 2 2 2 2 3 2 4 3" xfId="32838"/>
    <cellStyle name="Normal 4 6 2 2 2 2 3 2 4 4" xfId="44378"/>
    <cellStyle name="Normal 4 6 2 2 2 2 3 2 5" xfId="15835"/>
    <cellStyle name="Normal 4 6 2 2 2 2 3 2 5 2" xfId="47374"/>
    <cellStyle name="Normal 4 6 2 2 2 2 3 2 6" xfId="26178"/>
    <cellStyle name="Normal 4 6 2 2 2 2 3 2 7" xfId="37170"/>
    <cellStyle name="Normal 4 6 2 2 2 2 3 3" xfId="6270"/>
    <cellStyle name="Normal 4 6 2 2 2 2 3 3 2" xfId="10978"/>
    <cellStyle name="Normal 4 6 2 2 2 2 3 3 2 2" xfId="21211"/>
    <cellStyle name="Normal 4 6 2 2 2 2 3 3 2 2 2" xfId="52748"/>
    <cellStyle name="Normal 4 6 2 2 2 2 3 3 2 3" xfId="30342"/>
    <cellStyle name="Normal 4 6 2 2 2 2 3 3 2 4" xfId="42530"/>
    <cellStyle name="Normal 4 6 2 2 2 2 3 3 3" xfId="13755"/>
    <cellStyle name="Normal 4 6 2 2 2 2 3 3 3 2" xfId="23983"/>
    <cellStyle name="Normal 4 6 2 2 2 2 3 3 3 2 2" xfId="55520"/>
    <cellStyle name="Normal 4 6 2 2 2 2 3 3 3 3" xfId="33670"/>
    <cellStyle name="Normal 4 6 2 2 2 2 3 3 3 4" xfId="45302"/>
    <cellStyle name="Normal 4 6 2 2 2 2 3 3 4" xfId="16759"/>
    <cellStyle name="Normal 4 6 2 2 2 2 3 3 4 2" xfId="48298"/>
    <cellStyle name="Normal 4 6 2 2 2 2 3 3 5" xfId="27010"/>
    <cellStyle name="Normal 4 6 2 2 2 2 3 3 6" xfId="38094"/>
    <cellStyle name="Normal 4 6 2 2 2 2 3 4" xfId="7265"/>
    <cellStyle name="Normal 4 6 2 2 2 2 3 4 2" xfId="17519"/>
    <cellStyle name="Normal 4 6 2 2 2 2 3 4 2 2" xfId="49056"/>
    <cellStyle name="Normal 4 6 2 2 2 2 3 4 3" xfId="28678"/>
    <cellStyle name="Normal 4 6 2 2 2 2 3 4 4" xfId="38838"/>
    <cellStyle name="Normal 4 6 2 2 2 2 3 5" xfId="9130"/>
    <cellStyle name="Normal 4 6 2 2 2 2 3 5 2" xfId="19363"/>
    <cellStyle name="Normal 4 6 2 2 2 2 3 5 2 2" xfId="50900"/>
    <cellStyle name="Normal 4 6 2 2 2 2 3 5 3" xfId="32006"/>
    <cellStyle name="Normal 4 6 2 2 2 2 3 5 4" xfId="40682"/>
    <cellStyle name="Normal 4 6 2 2 2 2 3 6" xfId="11907"/>
    <cellStyle name="Normal 4 6 2 2 2 2 3 6 2" xfId="22135"/>
    <cellStyle name="Normal 4 6 2 2 2 2 3 6 2 2" xfId="53672"/>
    <cellStyle name="Normal 4 6 2 2 2 2 3 6 3" xfId="43454"/>
    <cellStyle name="Normal 4 6 2 2 2 2 3 7" xfId="14904"/>
    <cellStyle name="Normal 4 6 2 2 2 2 3 7 2" xfId="46443"/>
    <cellStyle name="Normal 4 6 2 2 2 2 3 8" xfId="25346"/>
    <cellStyle name="Normal 4 6 2 2 2 2 3 9" xfId="36246"/>
    <cellStyle name="Normal 4 6 2 2 2 2 4" xfId="4878"/>
    <cellStyle name="Normal 4 6 2 2 2 2 4 2" xfId="7695"/>
    <cellStyle name="Normal 4 6 2 2 2 2 4 2 2" xfId="17935"/>
    <cellStyle name="Normal 4 6 2 2 2 2 4 2 2 2" xfId="30758"/>
    <cellStyle name="Normal 4 6 2 2 2 2 4 2 2 3" xfId="49472"/>
    <cellStyle name="Normal 4 6 2 2 2 2 4 2 3" xfId="24505"/>
    <cellStyle name="Normal 4 6 2 2 2 2 4 2 3 2" xfId="34086"/>
    <cellStyle name="Normal 4 6 2 2 2 2 4 2 3 3" xfId="56037"/>
    <cellStyle name="Normal 4 6 2 2 2 2 4 2 4" xfId="27426"/>
    <cellStyle name="Normal 4 6 2 2 2 2 4 2 5" xfId="39254"/>
    <cellStyle name="Normal 4 6 2 2 2 2 4 3" xfId="9592"/>
    <cellStyle name="Normal 4 6 2 2 2 2 4 3 2" xfId="19825"/>
    <cellStyle name="Normal 4 6 2 2 2 2 4 3 2 2" xfId="51362"/>
    <cellStyle name="Normal 4 6 2 2 2 2 4 3 3" xfId="29094"/>
    <cellStyle name="Normal 4 6 2 2 2 2 4 3 4" xfId="41144"/>
    <cellStyle name="Normal 4 6 2 2 2 2 4 4" xfId="12369"/>
    <cellStyle name="Normal 4 6 2 2 2 2 4 4 2" xfId="22597"/>
    <cellStyle name="Normal 4 6 2 2 2 2 4 4 2 2" xfId="54134"/>
    <cellStyle name="Normal 4 6 2 2 2 2 4 4 3" xfId="32422"/>
    <cellStyle name="Normal 4 6 2 2 2 2 4 4 4" xfId="43916"/>
    <cellStyle name="Normal 4 6 2 2 2 2 4 5" xfId="15372"/>
    <cellStyle name="Normal 4 6 2 2 2 2 4 5 2" xfId="46911"/>
    <cellStyle name="Normal 4 6 2 2 2 2 4 6" xfId="25762"/>
    <cellStyle name="Normal 4 6 2 2 2 2 4 7" xfId="36708"/>
    <cellStyle name="Normal 4 6 2 2 2 2 5" xfId="5806"/>
    <cellStyle name="Normal 4 6 2 2 2 2 5 2" xfId="10516"/>
    <cellStyle name="Normal 4 6 2 2 2 2 5 2 2" xfId="20749"/>
    <cellStyle name="Normal 4 6 2 2 2 2 5 2 2 2" xfId="52286"/>
    <cellStyle name="Normal 4 6 2 2 2 2 5 2 3" xfId="29926"/>
    <cellStyle name="Normal 4 6 2 2 2 2 5 2 4" xfId="42068"/>
    <cellStyle name="Normal 4 6 2 2 2 2 5 3" xfId="13293"/>
    <cellStyle name="Normal 4 6 2 2 2 2 5 3 2" xfId="23521"/>
    <cellStyle name="Normal 4 6 2 2 2 2 5 3 2 2" xfId="55058"/>
    <cellStyle name="Normal 4 6 2 2 2 2 5 3 3" xfId="33254"/>
    <cellStyle name="Normal 4 6 2 2 2 2 5 3 4" xfId="44840"/>
    <cellStyle name="Normal 4 6 2 2 2 2 5 4" xfId="16297"/>
    <cellStyle name="Normal 4 6 2 2 2 2 5 4 2" xfId="47836"/>
    <cellStyle name="Normal 4 6 2 2 2 2 5 5" xfId="26594"/>
    <cellStyle name="Normal 4 6 2 2 2 2 5 6" xfId="37632"/>
    <cellStyle name="Normal 4 6 2 2 2 2 6" xfId="6633"/>
    <cellStyle name="Normal 4 6 2 2 2 2 6 2" xfId="17092"/>
    <cellStyle name="Normal 4 6 2 2 2 2 6 2 2" xfId="48630"/>
    <cellStyle name="Normal 4 6 2 2 2 2 6 3" xfId="28260"/>
    <cellStyle name="Normal 4 6 2 2 2 2 6 4" xfId="38422"/>
    <cellStyle name="Normal 4 6 2 2 2 2 7" xfId="8665"/>
    <cellStyle name="Normal 4 6 2 2 2 2 7 2" xfId="18901"/>
    <cellStyle name="Normal 4 6 2 2 2 2 7 2 2" xfId="50438"/>
    <cellStyle name="Normal 4 6 2 2 2 2 7 3" xfId="31590"/>
    <cellStyle name="Normal 4 6 2 2 2 2 7 4" xfId="40220"/>
    <cellStyle name="Normal 4 6 2 2 2 2 8" xfId="11445"/>
    <cellStyle name="Normal 4 6 2 2 2 2 8 2" xfId="21673"/>
    <cellStyle name="Normal 4 6 2 2 2 2 8 2 2" xfId="53210"/>
    <cellStyle name="Normal 4 6 2 2 2 2 8 3" xfId="42992"/>
    <cellStyle name="Normal 4 6 2 2 2 2 9" xfId="14320"/>
    <cellStyle name="Normal 4 6 2 2 2 2 9 2" xfId="45863"/>
    <cellStyle name="Normal 4 6 2 2 2 3" xfId="1734"/>
    <cellStyle name="Normal 4 6 2 2 2 3 10" xfId="35786"/>
    <cellStyle name="Normal 4 6 2 2 2 3 2" xfId="4336"/>
    <cellStyle name="Normal 4 6 2 2 2 3 2 2" xfId="5344"/>
    <cellStyle name="Normal 4 6 2 2 2 3 2 2 2" xfId="8320"/>
    <cellStyle name="Normal 4 6 2 2 2 3 2 2 2 2" xfId="18558"/>
    <cellStyle name="Normal 4 6 2 2 2 3 2 2 2 2 2" xfId="31381"/>
    <cellStyle name="Normal 4 6 2 2 2 3 2 2 2 2 3" xfId="50095"/>
    <cellStyle name="Normal 4 6 2 2 2 3 2 2 2 3" xfId="13987"/>
    <cellStyle name="Normal 4 6 2 2 2 3 2 2 2 3 2" xfId="34709"/>
    <cellStyle name="Normal 4 6 2 2 2 3 2 2 2 3 3" xfId="45532"/>
    <cellStyle name="Normal 4 6 2 2 2 3 2 2 2 4" xfId="28049"/>
    <cellStyle name="Normal 4 6 2 2 2 3 2 2 2 5" xfId="39877"/>
    <cellStyle name="Normal 4 6 2 2 2 3 2 2 3" xfId="10056"/>
    <cellStyle name="Normal 4 6 2 2 2 3 2 2 3 2" xfId="20289"/>
    <cellStyle name="Normal 4 6 2 2 2 3 2 2 3 2 2" xfId="51826"/>
    <cellStyle name="Normal 4 6 2 2 2 3 2 2 3 3" xfId="29717"/>
    <cellStyle name="Normal 4 6 2 2 2 3 2 2 3 4" xfId="41608"/>
    <cellStyle name="Normal 4 6 2 2 2 3 2 2 4" xfId="12833"/>
    <cellStyle name="Normal 4 6 2 2 2 3 2 2 4 2" xfId="23061"/>
    <cellStyle name="Normal 4 6 2 2 2 3 2 2 4 2 2" xfId="54598"/>
    <cellStyle name="Normal 4 6 2 2 2 3 2 2 4 3" xfId="33045"/>
    <cellStyle name="Normal 4 6 2 2 2 3 2 2 4 4" xfId="44380"/>
    <cellStyle name="Normal 4 6 2 2 2 3 2 2 5" xfId="15837"/>
    <cellStyle name="Normal 4 6 2 2 2 3 2 2 5 2" xfId="47376"/>
    <cellStyle name="Normal 4 6 2 2 2 3 2 2 6" xfId="26385"/>
    <cellStyle name="Normal 4 6 2 2 2 3 2 2 7" xfId="37172"/>
    <cellStyle name="Normal 4 6 2 2 2 3 2 3" xfId="6272"/>
    <cellStyle name="Normal 4 6 2 2 2 3 2 3 2" xfId="10980"/>
    <cellStyle name="Normal 4 6 2 2 2 3 2 3 2 2" xfId="21213"/>
    <cellStyle name="Normal 4 6 2 2 2 3 2 3 2 2 2" xfId="52750"/>
    <cellStyle name="Normal 4 6 2 2 2 3 2 3 2 3" xfId="30549"/>
    <cellStyle name="Normal 4 6 2 2 2 3 2 3 2 4" xfId="42532"/>
    <cellStyle name="Normal 4 6 2 2 2 3 2 3 3" xfId="13757"/>
    <cellStyle name="Normal 4 6 2 2 2 3 2 3 3 2" xfId="23985"/>
    <cellStyle name="Normal 4 6 2 2 2 3 2 3 3 2 2" xfId="55522"/>
    <cellStyle name="Normal 4 6 2 2 2 3 2 3 3 3" xfId="33877"/>
    <cellStyle name="Normal 4 6 2 2 2 3 2 3 3 4" xfId="45304"/>
    <cellStyle name="Normal 4 6 2 2 2 3 2 3 4" xfId="16761"/>
    <cellStyle name="Normal 4 6 2 2 2 3 2 3 4 2" xfId="48300"/>
    <cellStyle name="Normal 4 6 2 2 2 3 2 3 5" xfId="27217"/>
    <cellStyle name="Normal 4 6 2 2 2 3 2 3 6" xfId="38096"/>
    <cellStyle name="Normal 4 6 2 2 2 3 2 4" xfId="7481"/>
    <cellStyle name="Normal 4 6 2 2 2 3 2 4 2" xfId="17726"/>
    <cellStyle name="Normal 4 6 2 2 2 3 2 4 2 2" xfId="49263"/>
    <cellStyle name="Normal 4 6 2 2 2 3 2 4 3" xfId="28885"/>
    <cellStyle name="Normal 4 6 2 2 2 3 2 4 4" xfId="39045"/>
    <cellStyle name="Normal 4 6 2 2 2 3 2 5" xfId="9132"/>
    <cellStyle name="Normal 4 6 2 2 2 3 2 5 2" xfId="19365"/>
    <cellStyle name="Normal 4 6 2 2 2 3 2 5 2 2" xfId="50902"/>
    <cellStyle name="Normal 4 6 2 2 2 3 2 5 3" xfId="32213"/>
    <cellStyle name="Normal 4 6 2 2 2 3 2 5 4" xfId="40684"/>
    <cellStyle name="Normal 4 6 2 2 2 3 2 6" xfId="11909"/>
    <cellStyle name="Normal 4 6 2 2 2 3 2 6 2" xfId="22137"/>
    <cellStyle name="Normal 4 6 2 2 2 3 2 6 2 2" xfId="53674"/>
    <cellStyle name="Normal 4 6 2 2 2 3 2 6 3" xfId="43456"/>
    <cellStyle name="Normal 4 6 2 2 2 3 2 7" xfId="14906"/>
    <cellStyle name="Normal 4 6 2 2 2 3 2 7 2" xfId="46445"/>
    <cellStyle name="Normal 4 6 2 2 2 3 2 8" xfId="25553"/>
    <cellStyle name="Normal 4 6 2 2 2 3 2 9" xfId="36248"/>
    <cellStyle name="Normal 4 6 2 2 2 3 3" xfId="4880"/>
    <cellStyle name="Normal 4 6 2 2 2 3 3 2" xfId="7904"/>
    <cellStyle name="Normal 4 6 2 2 2 3 3 2 2" xfId="18142"/>
    <cellStyle name="Normal 4 6 2 2 2 3 3 2 2 2" xfId="30965"/>
    <cellStyle name="Normal 4 6 2 2 2 3 3 2 2 3" xfId="49679"/>
    <cellStyle name="Normal 4 6 2 2 2 3 3 2 3" xfId="14017"/>
    <cellStyle name="Normal 4 6 2 2 2 3 3 2 3 2" xfId="34293"/>
    <cellStyle name="Normal 4 6 2 2 2 3 3 2 3 3" xfId="45561"/>
    <cellStyle name="Normal 4 6 2 2 2 3 3 2 4" xfId="27633"/>
    <cellStyle name="Normal 4 6 2 2 2 3 3 2 5" xfId="39461"/>
    <cellStyle name="Normal 4 6 2 2 2 3 3 3" xfId="9594"/>
    <cellStyle name="Normal 4 6 2 2 2 3 3 3 2" xfId="19827"/>
    <cellStyle name="Normal 4 6 2 2 2 3 3 3 2 2" xfId="51364"/>
    <cellStyle name="Normal 4 6 2 2 2 3 3 3 3" xfId="29301"/>
    <cellStyle name="Normal 4 6 2 2 2 3 3 3 4" xfId="41146"/>
    <cellStyle name="Normal 4 6 2 2 2 3 3 4" xfId="12371"/>
    <cellStyle name="Normal 4 6 2 2 2 3 3 4 2" xfId="22599"/>
    <cellStyle name="Normal 4 6 2 2 2 3 3 4 2 2" xfId="54136"/>
    <cellStyle name="Normal 4 6 2 2 2 3 3 4 3" xfId="32629"/>
    <cellStyle name="Normal 4 6 2 2 2 3 3 4 4" xfId="43918"/>
    <cellStyle name="Normal 4 6 2 2 2 3 3 5" xfId="15374"/>
    <cellStyle name="Normal 4 6 2 2 2 3 3 5 2" xfId="46913"/>
    <cellStyle name="Normal 4 6 2 2 2 3 3 6" xfId="25969"/>
    <cellStyle name="Normal 4 6 2 2 2 3 3 7" xfId="36710"/>
    <cellStyle name="Normal 4 6 2 2 2 3 4" xfId="5808"/>
    <cellStyle name="Normal 4 6 2 2 2 3 4 2" xfId="10518"/>
    <cellStyle name="Normal 4 6 2 2 2 3 4 2 2" xfId="20751"/>
    <cellStyle name="Normal 4 6 2 2 2 3 4 2 2 2" xfId="52288"/>
    <cellStyle name="Normal 4 6 2 2 2 3 4 2 3" xfId="30133"/>
    <cellStyle name="Normal 4 6 2 2 2 3 4 2 4" xfId="42070"/>
    <cellStyle name="Normal 4 6 2 2 2 3 4 3" xfId="13295"/>
    <cellStyle name="Normal 4 6 2 2 2 3 4 3 2" xfId="23523"/>
    <cellStyle name="Normal 4 6 2 2 2 3 4 3 2 2" xfId="55060"/>
    <cellStyle name="Normal 4 6 2 2 2 3 4 3 3" xfId="33461"/>
    <cellStyle name="Normal 4 6 2 2 2 3 4 3 4" xfId="44842"/>
    <cellStyle name="Normal 4 6 2 2 2 3 4 4" xfId="16299"/>
    <cellStyle name="Normal 4 6 2 2 2 3 4 4 2" xfId="47838"/>
    <cellStyle name="Normal 4 6 2 2 2 3 4 5" xfId="26801"/>
    <cellStyle name="Normal 4 6 2 2 2 3 4 6" xfId="37634"/>
    <cellStyle name="Normal 4 6 2 2 2 3 5" xfId="6961"/>
    <cellStyle name="Normal 4 6 2 2 2 3 5 2" xfId="17305"/>
    <cellStyle name="Normal 4 6 2 2 2 3 5 2 2" xfId="48842"/>
    <cellStyle name="Normal 4 6 2 2 2 3 5 3" xfId="28468"/>
    <cellStyle name="Normal 4 6 2 2 2 3 5 4" xfId="38629"/>
    <cellStyle name="Normal 4 6 2 2 2 3 6" xfId="8667"/>
    <cellStyle name="Normal 4 6 2 2 2 3 6 2" xfId="18903"/>
    <cellStyle name="Normal 4 6 2 2 2 3 6 2 2" xfId="50440"/>
    <cellStyle name="Normal 4 6 2 2 2 3 6 3" xfId="31797"/>
    <cellStyle name="Normal 4 6 2 2 2 3 6 4" xfId="40222"/>
    <cellStyle name="Normal 4 6 2 2 2 3 7" xfId="11447"/>
    <cellStyle name="Normal 4 6 2 2 2 3 7 2" xfId="21675"/>
    <cellStyle name="Normal 4 6 2 2 2 3 7 2 2" xfId="53212"/>
    <cellStyle name="Normal 4 6 2 2 2 3 7 3" xfId="42994"/>
    <cellStyle name="Normal 4 6 2 2 2 3 8" xfId="14322"/>
    <cellStyle name="Normal 4 6 2 2 2 3 8 2" xfId="45865"/>
    <cellStyle name="Normal 4 6 2 2 2 3 9" xfId="25137"/>
    <cellStyle name="Normal 4 6 2 2 2 4" xfId="4333"/>
    <cellStyle name="Normal 4 6 2 2 2 4 2" xfId="5341"/>
    <cellStyle name="Normal 4 6 2 2 2 4 2 2" xfId="8112"/>
    <cellStyle name="Normal 4 6 2 2 2 4 2 2 2" xfId="18350"/>
    <cellStyle name="Normal 4 6 2 2 2 4 2 2 2 2" xfId="31173"/>
    <cellStyle name="Normal 4 6 2 2 2 4 2 2 2 3" xfId="49887"/>
    <cellStyle name="Normal 4 6 2 2 2 4 2 2 3" xfId="24536"/>
    <cellStyle name="Normal 4 6 2 2 2 4 2 2 3 2" xfId="34501"/>
    <cellStyle name="Normal 4 6 2 2 2 4 2 2 3 3" xfId="56066"/>
    <cellStyle name="Normal 4 6 2 2 2 4 2 2 4" xfId="27841"/>
    <cellStyle name="Normal 4 6 2 2 2 4 2 2 5" xfId="39669"/>
    <cellStyle name="Normal 4 6 2 2 2 4 2 3" xfId="10053"/>
    <cellStyle name="Normal 4 6 2 2 2 4 2 3 2" xfId="20286"/>
    <cellStyle name="Normal 4 6 2 2 2 4 2 3 2 2" xfId="51823"/>
    <cellStyle name="Normal 4 6 2 2 2 4 2 3 3" xfId="29509"/>
    <cellStyle name="Normal 4 6 2 2 2 4 2 3 4" xfId="41605"/>
    <cellStyle name="Normal 4 6 2 2 2 4 2 4" xfId="12830"/>
    <cellStyle name="Normal 4 6 2 2 2 4 2 4 2" xfId="23058"/>
    <cellStyle name="Normal 4 6 2 2 2 4 2 4 2 2" xfId="54595"/>
    <cellStyle name="Normal 4 6 2 2 2 4 2 4 3" xfId="32837"/>
    <cellStyle name="Normal 4 6 2 2 2 4 2 4 4" xfId="44377"/>
    <cellStyle name="Normal 4 6 2 2 2 4 2 5" xfId="15834"/>
    <cellStyle name="Normal 4 6 2 2 2 4 2 5 2" xfId="47373"/>
    <cellStyle name="Normal 4 6 2 2 2 4 2 6" xfId="26177"/>
    <cellStyle name="Normal 4 6 2 2 2 4 2 7" xfId="37169"/>
    <cellStyle name="Normal 4 6 2 2 2 4 3" xfId="6269"/>
    <cellStyle name="Normal 4 6 2 2 2 4 3 2" xfId="10977"/>
    <cellStyle name="Normal 4 6 2 2 2 4 3 2 2" xfId="21210"/>
    <cellStyle name="Normal 4 6 2 2 2 4 3 2 2 2" xfId="52747"/>
    <cellStyle name="Normal 4 6 2 2 2 4 3 2 3" xfId="30341"/>
    <cellStyle name="Normal 4 6 2 2 2 4 3 2 4" xfId="42529"/>
    <cellStyle name="Normal 4 6 2 2 2 4 3 3" xfId="13754"/>
    <cellStyle name="Normal 4 6 2 2 2 4 3 3 2" xfId="23982"/>
    <cellStyle name="Normal 4 6 2 2 2 4 3 3 2 2" xfId="55519"/>
    <cellStyle name="Normal 4 6 2 2 2 4 3 3 3" xfId="33669"/>
    <cellStyle name="Normal 4 6 2 2 2 4 3 3 4" xfId="45301"/>
    <cellStyle name="Normal 4 6 2 2 2 4 3 4" xfId="16758"/>
    <cellStyle name="Normal 4 6 2 2 2 4 3 4 2" xfId="48297"/>
    <cellStyle name="Normal 4 6 2 2 2 4 3 5" xfId="27009"/>
    <cellStyle name="Normal 4 6 2 2 2 4 3 6" xfId="38093"/>
    <cellStyle name="Normal 4 6 2 2 2 4 4" xfId="7264"/>
    <cellStyle name="Normal 4 6 2 2 2 4 4 2" xfId="17518"/>
    <cellStyle name="Normal 4 6 2 2 2 4 4 2 2" xfId="49055"/>
    <cellStyle name="Normal 4 6 2 2 2 4 4 3" xfId="28677"/>
    <cellStyle name="Normal 4 6 2 2 2 4 4 4" xfId="38837"/>
    <cellStyle name="Normal 4 6 2 2 2 4 5" xfId="9129"/>
    <cellStyle name="Normal 4 6 2 2 2 4 5 2" xfId="19362"/>
    <cellStyle name="Normal 4 6 2 2 2 4 5 2 2" xfId="50899"/>
    <cellStyle name="Normal 4 6 2 2 2 4 5 3" xfId="32005"/>
    <cellStyle name="Normal 4 6 2 2 2 4 5 4" xfId="40681"/>
    <cellStyle name="Normal 4 6 2 2 2 4 6" xfId="11906"/>
    <cellStyle name="Normal 4 6 2 2 2 4 6 2" xfId="22134"/>
    <cellStyle name="Normal 4 6 2 2 2 4 6 2 2" xfId="53671"/>
    <cellStyle name="Normal 4 6 2 2 2 4 6 3" xfId="43453"/>
    <cellStyle name="Normal 4 6 2 2 2 4 7" xfId="14903"/>
    <cellStyle name="Normal 4 6 2 2 2 4 7 2" xfId="46442"/>
    <cellStyle name="Normal 4 6 2 2 2 4 8" xfId="25345"/>
    <cellStyle name="Normal 4 6 2 2 2 4 9" xfId="36245"/>
    <cellStyle name="Normal 4 6 2 2 2 5" xfId="4877"/>
    <cellStyle name="Normal 4 6 2 2 2 5 2" xfId="7694"/>
    <cellStyle name="Normal 4 6 2 2 2 5 2 2" xfId="17934"/>
    <cellStyle name="Normal 4 6 2 2 2 5 2 2 2" xfId="30757"/>
    <cellStyle name="Normal 4 6 2 2 2 5 2 2 3" xfId="49471"/>
    <cellStyle name="Normal 4 6 2 2 2 5 2 3" xfId="24772"/>
    <cellStyle name="Normal 4 6 2 2 2 5 2 3 2" xfId="34085"/>
    <cellStyle name="Normal 4 6 2 2 2 5 2 3 3" xfId="56296"/>
    <cellStyle name="Normal 4 6 2 2 2 5 2 4" xfId="27425"/>
    <cellStyle name="Normal 4 6 2 2 2 5 2 5" xfId="39253"/>
    <cellStyle name="Normal 4 6 2 2 2 5 3" xfId="9591"/>
    <cellStyle name="Normal 4 6 2 2 2 5 3 2" xfId="19824"/>
    <cellStyle name="Normal 4 6 2 2 2 5 3 2 2" xfId="51361"/>
    <cellStyle name="Normal 4 6 2 2 2 5 3 3" xfId="29093"/>
    <cellStyle name="Normal 4 6 2 2 2 5 3 4" xfId="41143"/>
    <cellStyle name="Normal 4 6 2 2 2 5 4" xfId="12368"/>
    <cellStyle name="Normal 4 6 2 2 2 5 4 2" xfId="22596"/>
    <cellStyle name="Normal 4 6 2 2 2 5 4 2 2" xfId="54133"/>
    <cellStyle name="Normal 4 6 2 2 2 5 4 3" xfId="32421"/>
    <cellStyle name="Normal 4 6 2 2 2 5 4 4" xfId="43915"/>
    <cellStyle name="Normal 4 6 2 2 2 5 5" xfId="15371"/>
    <cellStyle name="Normal 4 6 2 2 2 5 5 2" xfId="46910"/>
    <cellStyle name="Normal 4 6 2 2 2 5 6" xfId="25761"/>
    <cellStyle name="Normal 4 6 2 2 2 5 7" xfId="36707"/>
    <cellStyle name="Normal 4 6 2 2 2 6" xfId="5805"/>
    <cellStyle name="Normal 4 6 2 2 2 6 2" xfId="10515"/>
    <cellStyle name="Normal 4 6 2 2 2 6 2 2" xfId="20748"/>
    <cellStyle name="Normal 4 6 2 2 2 6 2 2 2" xfId="52285"/>
    <cellStyle name="Normal 4 6 2 2 2 6 2 3" xfId="29925"/>
    <cellStyle name="Normal 4 6 2 2 2 6 2 4" xfId="42067"/>
    <cellStyle name="Normal 4 6 2 2 2 6 3" xfId="13292"/>
    <cellStyle name="Normal 4 6 2 2 2 6 3 2" xfId="23520"/>
    <cellStyle name="Normal 4 6 2 2 2 6 3 2 2" xfId="55057"/>
    <cellStyle name="Normal 4 6 2 2 2 6 3 3" xfId="33253"/>
    <cellStyle name="Normal 4 6 2 2 2 6 3 4" xfId="44839"/>
    <cellStyle name="Normal 4 6 2 2 2 6 4" xfId="16296"/>
    <cellStyle name="Normal 4 6 2 2 2 6 4 2" xfId="47835"/>
    <cellStyle name="Normal 4 6 2 2 2 6 5" xfId="26593"/>
    <cellStyle name="Normal 4 6 2 2 2 6 6" xfId="37631"/>
    <cellStyle name="Normal 4 6 2 2 2 7" xfId="6632"/>
    <cellStyle name="Normal 4 6 2 2 2 7 2" xfId="17091"/>
    <cellStyle name="Normal 4 6 2 2 2 7 2 2" xfId="48629"/>
    <cellStyle name="Normal 4 6 2 2 2 7 3" xfId="28259"/>
    <cellStyle name="Normal 4 6 2 2 2 7 4" xfId="38421"/>
    <cellStyle name="Normal 4 6 2 2 2 8" xfId="8664"/>
    <cellStyle name="Normal 4 6 2 2 2 8 2" xfId="18900"/>
    <cellStyle name="Normal 4 6 2 2 2 8 2 2" xfId="50437"/>
    <cellStyle name="Normal 4 6 2 2 2 8 3" xfId="31589"/>
    <cellStyle name="Normal 4 6 2 2 2 8 4" xfId="40219"/>
    <cellStyle name="Normal 4 6 2 2 2 9" xfId="11444"/>
    <cellStyle name="Normal 4 6 2 2 2 9 2" xfId="21672"/>
    <cellStyle name="Normal 4 6 2 2 2 9 2 2" xfId="53209"/>
    <cellStyle name="Normal 4 6 2 2 2 9 3" xfId="42991"/>
    <cellStyle name="Normal 4 6 2 2 3" xfId="1735"/>
    <cellStyle name="Normal 4 6 2 2 3 10" xfId="24930"/>
    <cellStyle name="Normal 4 6 2 2 3 11" xfId="35787"/>
    <cellStyle name="Normal 4 6 2 2 3 2" xfId="1736"/>
    <cellStyle name="Normal 4 6 2 2 3 2 10" xfId="35788"/>
    <cellStyle name="Normal 4 6 2 2 3 2 2" xfId="4338"/>
    <cellStyle name="Normal 4 6 2 2 3 2 2 2" xfId="5346"/>
    <cellStyle name="Normal 4 6 2 2 3 2 2 2 2" xfId="8322"/>
    <cellStyle name="Normal 4 6 2 2 3 2 2 2 2 2" xfId="18560"/>
    <cellStyle name="Normal 4 6 2 2 3 2 2 2 2 2 2" xfId="31383"/>
    <cellStyle name="Normal 4 6 2 2 3 2 2 2 2 2 3" xfId="50097"/>
    <cellStyle name="Normal 4 6 2 2 3 2 2 2 2 3" xfId="24251"/>
    <cellStyle name="Normal 4 6 2 2 3 2 2 2 2 3 2" xfId="34711"/>
    <cellStyle name="Normal 4 6 2 2 3 2 2 2 2 3 3" xfId="55787"/>
    <cellStyle name="Normal 4 6 2 2 3 2 2 2 2 4" xfId="28051"/>
    <cellStyle name="Normal 4 6 2 2 3 2 2 2 2 5" xfId="39879"/>
    <cellStyle name="Normal 4 6 2 2 3 2 2 2 3" xfId="10058"/>
    <cellStyle name="Normal 4 6 2 2 3 2 2 2 3 2" xfId="20291"/>
    <cellStyle name="Normal 4 6 2 2 3 2 2 2 3 2 2" xfId="51828"/>
    <cellStyle name="Normal 4 6 2 2 3 2 2 2 3 3" xfId="29719"/>
    <cellStyle name="Normal 4 6 2 2 3 2 2 2 3 4" xfId="41610"/>
    <cellStyle name="Normal 4 6 2 2 3 2 2 2 4" xfId="12835"/>
    <cellStyle name="Normal 4 6 2 2 3 2 2 2 4 2" xfId="23063"/>
    <cellStyle name="Normal 4 6 2 2 3 2 2 2 4 2 2" xfId="54600"/>
    <cellStyle name="Normal 4 6 2 2 3 2 2 2 4 3" xfId="33047"/>
    <cellStyle name="Normal 4 6 2 2 3 2 2 2 4 4" xfId="44382"/>
    <cellStyle name="Normal 4 6 2 2 3 2 2 2 5" xfId="15839"/>
    <cellStyle name="Normal 4 6 2 2 3 2 2 2 5 2" xfId="47378"/>
    <cellStyle name="Normal 4 6 2 2 3 2 2 2 6" xfId="26387"/>
    <cellStyle name="Normal 4 6 2 2 3 2 2 2 7" xfId="37174"/>
    <cellStyle name="Normal 4 6 2 2 3 2 2 3" xfId="6274"/>
    <cellStyle name="Normal 4 6 2 2 3 2 2 3 2" xfId="10982"/>
    <cellStyle name="Normal 4 6 2 2 3 2 2 3 2 2" xfId="21215"/>
    <cellStyle name="Normal 4 6 2 2 3 2 2 3 2 2 2" xfId="52752"/>
    <cellStyle name="Normal 4 6 2 2 3 2 2 3 2 3" xfId="30551"/>
    <cellStyle name="Normal 4 6 2 2 3 2 2 3 2 4" xfId="42534"/>
    <cellStyle name="Normal 4 6 2 2 3 2 2 3 3" xfId="13759"/>
    <cellStyle name="Normal 4 6 2 2 3 2 2 3 3 2" xfId="23987"/>
    <cellStyle name="Normal 4 6 2 2 3 2 2 3 3 2 2" xfId="55524"/>
    <cellStyle name="Normal 4 6 2 2 3 2 2 3 3 3" xfId="33879"/>
    <cellStyle name="Normal 4 6 2 2 3 2 2 3 3 4" xfId="45306"/>
    <cellStyle name="Normal 4 6 2 2 3 2 2 3 4" xfId="16763"/>
    <cellStyle name="Normal 4 6 2 2 3 2 2 3 4 2" xfId="48302"/>
    <cellStyle name="Normal 4 6 2 2 3 2 2 3 5" xfId="27219"/>
    <cellStyle name="Normal 4 6 2 2 3 2 2 3 6" xfId="38098"/>
    <cellStyle name="Normal 4 6 2 2 3 2 2 4" xfId="7483"/>
    <cellStyle name="Normal 4 6 2 2 3 2 2 4 2" xfId="17728"/>
    <cellStyle name="Normal 4 6 2 2 3 2 2 4 2 2" xfId="49265"/>
    <cellStyle name="Normal 4 6 2 2 3 2 2 4 3" xfId="28887"/>
    <cellStyle name="Normal 4 6 2 2 3 2 2 4 4" xfId="39047"/>
    <cellStyle name="Normal 4 6 2 2 3 2 2 5" xfId="9134"/>
    <cellStyle name="Normal 4 6 2 2 3 2 2 5 2" xfId="19367"/>
    <cellStyle name="Normal 4 6 2 2 3 2 2 5 2 2" xfId="50904"/>
    <cellStyle name="Normal 4 6 2 2 3 2 2 5 3" xfId="32215"/>
    <cellStyle name="Normal 4 6 2 2 3 2 2 5 4" xfId="40686"/>
    <cellStyle name="Normal 4 6 2 2 3 2 2 6" xfId="11911"/>
    <cellStyle name="Normal 4 6 2 2 3 2 2 6 2" xfId="22139"/>
    <cellStyle name="Normal 4 6 2 2 3 2 2 6 2 2" xfId="53676"/>
    <cellStyle name="Normal 4 6 2 2 3 2 2 6 3" xfId="43458"/>
    <cellStyle name="Normal 4 6 2 2 3 2 2 7" xfId="14908"/>
    <cellStyle name="Normal 4 6 2 2 3 2 2 7 2" xfId="46447"/>
    <cellStyle name="Normal 4 6 2 2 3 2 2 8" xfId="25555"/>
    <cellStyle name="Normal 4 6 2 2 3 2 2 9" xfId="36250"/>
    <cellStyle name="Normal 4 6 2 2 3 2 3" xfId="4882"/>
    <cellStyle name="Normal 4 6 2 2 3 2 3 2" xfId="7906"/>
    <cellStyle name="Normal 4 6 2 2 3 2 3 2 2" xfId="18144"/>
    <cellStyle name="Normal 4 6 2 2 3 2 3 2 2 2" xfId="30967"/>
    <cellStyle name="Normal 4 6 2 2 3 2 3 2 2 3" xfId="49681"/>
    <cellStyle name="Normal 4 6 2 2 3 2 3 2 3" xfId="24384"/>
    <cellStyle name="Normal 4 6 2 2 3 2 3 2 3 2" xfId="34295"/>
    <cellStyle name="Normal 4 6 2 2 3 2 3 2 3 3" xfId="55916"/>
    <cellStyle name="Normal 4 6 2 2 3 2 3 2 4" xfId="27635"/>
    <cellStyle name="Normal 4 6 2 2 3 2 3 2 5" xfId="39463"/>
    <cellStyle name="Normal 4 6 2 2 3 2 3 3" xfId="9596"/>
    <cellStyle name="Normal 4 6 2 2 3 2 3 3 2" xfId="19829"/>
    <cellStyle name="Normal 4 6 2 2 3 2 3 3 2 2" xfId="51366"/>
    <cellStyle name="Normal 4 6 2 2 3 2 3 3 3" xfId="29303"/>
    <cellStyle name="Normal 4 6 2 2 3 2 3 3 4" xfId="41148"/>
    <cellStyle name="Normal 4 6 2 2 3 2 3 4" xfId="12373"/>
    <cellStyle name="Normal 4 6 2 2 3 2 3 4 2" xfId="22601"/>
    <cellStyle name="Normal 4 6 2 2 3 2 3 4 2 2" xfId="54138"/>
    <cellStyle name="Normal 4 6 2 2 3 2 3 4 3" xfId="32631"/>
    <cellStyle name="Normal 4 6 2 2 3 2 3 4 4" xfId="43920"/>
    <cellStyle name="Normal 4 6 2 2 3 2 3 5" xfId="15376"/>
    <cellStyle name="Normal 4 6 2 2 3 2 3 5 2" xfId="46915"/>
    <cellStyle name="Normal 4 6 2 2 3 2 3 6" xfId="25971"/>
    <cellStyle name="Normal 4 6 2 2 3 2 3 7" xfId="36712"/>
    <cellStyle name="Normal 4 6 2 2 3 2 4" xfId="5810"/>
    <cellStyle name="Normal 4 6 2 2 3 2 4 2" xfId="10520"/>
    <cellStyle name="Normal 4 6 2 2 3 2 4 2 2" xfId="20753"/>
    <cellStyle name="Normal 4 6 2 2 3 2 4 2 2 2" xfId="52290"/>
    <cellStyle name="Normal 4 6 2 2 3 2 4 2 3" xfId="30135"/>
    <cellStyle name="Normal 4 6 2 2 3 2 4 2 4" xfId="42072"/>
    <cellStyle name="Normal 4 6 2 2 3 2 4 3" xfId="13297"/>
    <cellStyle name="Normal 4 6 2 2 3 2 4 3 2" xfId="23525"/>
    <cellStyle name="Normal 4 6 2 2 3 2 4 3 2 2" xfId="55062"/>
    <cellStyle name="Normal 4 6 2 2 3 2 4 3 3" xfId="33463"/>
    <cellStyle name="Normal 4 6 2 2 3 2 4 3 4" xfId="44844"/>
    <cellStyle name="Normal 4 6 2 2 3 2 4 4" xfId="16301"/>
    <cellStyle name="Normal 4 6 2 2 3 2 4 4 2" xfId="47840"/>
    <cellStyle name="Normal 4 6 2 2 3 2 4 5" xfId="26803"/>
    <cellStyle name="Normal 4 6 2 2 3 2 4 6" xfId="37636"/>
    <cellStyle name="Normal 4 6 2 2 3 2 5" xfId="6963"/>
    <cellStyle name="Normal 4 6 2 2 3 2 5 2" xfId="17307"/>
    <cellStyle name="Normal 4 6 2 2 3 2 5 2 2" xfId="48844"/>
    <cellStyle name="Normal 4 6 2 2 3 2 5 3" xfId="28470"/>
    <cellStyle name="Normal 4 6 2 2 3 2 5 4" xfId="38631"/>
    <cellStyle name="Normal 4 6 2 2 3 2 6" xfId="8669"/>
    <cellStyle name="Normal 4 6 2 2 3 2 6 2" xfId="18905"/>
    <cellStyle name="Normal 4 6 2 2 3 2 6 2 2" xfId="50442"/>
    <cellStyle name="Normal 4 6 2 2 3 2 6 3" xfId="31799"/>
    <cellStyle name="Normal 4 6 2 2 3 2 6 4" xfId="40224"/>
    <cellStyle name="Normal 4 6 2 2 3 2 7" xfId="11449"/>
    <cellStyle name="Normal 4 6 2 2 3 2 7 2" xfId="21677"/>
    <cellStyle name="Normal 4 6 2 2 3 2 7 2 2" xfId="53214"/>
    <cellStyle name="Normal 4 6 2 2 3 2 7 3" xfId="42996"/>
    <cellStyle name="Normal 4 6 2 2 3 2 8" xfId="14324"/>
    <cellStyle name="Normal 4 6 2 2 3 2 8 2" xfId="45867"/>
    <cellStyle name="Normal 4 6 2 2 3 2 9" xfId="25139"/>
    <cellStyle name="Normal 4 6 2 2 3 3" xfId="4337"/>
    <cellStyle name="Normal 4 6 2 2 3 3 2" xfId="5345"/>
    <cellStyle name="Normal 4 6 2 2 3 3 2 2" xfId="8114"/>
    <cellStyle name="Normal 4 6 2 2 3 3 2 2 2" xfId="18352"/>
    <cellStyle name="Normal 4 6 2 2 3 3 2 2 2 2" xfId="31175"/>
    <cellStyle name="Normal 4 6 2 2 3 3 2 2 2 3" xfId="49889"/>
    <cellStyle name="Normal 4 6 2 2 3 3 2 2 3" xfId="14508"/>
    <cellStyle name="Normal 4 6 2 2 3 3 2 2 3 2" xfId="34503"/>
    <cellStyle name="Normal 4 6 2 2 3 3 2 2 3 3" xfId="46048"/>
    <cellStyle name="Normal 4 6 2 2 3 3 2 2 4" xfId="27843"/>
    <cellStyle name="Normal 4 6 2 2 3 3 2 2 5" xfId="39671"/>
    <cellStyle name="Normal 4 6 2 2 3 3 2 3" xfId="10057"/>
    <cellStyle name="Normal 4 6 2 2 3 3 2 3 2" xfId="20290"/>
    <cellStyle name="Normal 4 6 2 2 3 3 2 3 2 2" xfId="51827"/>
    <cellStyle name="Normal 4 6 2 2 3 3 2 3 3" xfId="29511"/>
    <cellStyle name="Normal 4 6 2 2 3 3 2 3 4" xfId="41609"/>
    <cellStyle name="Normal 4 6 2 2 3 3 2 4" xfId="12834"/>
    <cellStyle name="Normal 4 6 2 2 3 3 2 4 2" xfId="23062"/>
    <cellStyle name="Normal 4 6 2 2 3 3 2 4 2 2" xfId="54599"/>
    <cellStyle name="Normal 4 6 2 2 3 3 2 4 3" xfId="32839"/>
    <cellStyle name="Normal 4 6 2 2 3 3 2 4 4" xfId="44381"/>
    <cellStyle name="Normal 4 6 2 2 3 3 2 5" xfId="15838"/>
    <cellStyle name="Normal 4 6 2 2 3 3 2 5 2" xfId="47377"/>
    <cellStyle name="Normal 4 6 2 2 3 3 2 6" xfId="26179"/>
    <cellStyle name="Normal 4 6 2 2 3 3 2 7" xfId="37173"/>
    <cellStyle name="Normal 4 6 2 2 3 3 3" xfId="6273"/>
    <cellStyle name="Normal 4 6 2 2 3 3 3 2" xfId="10981"/>
    <cellStyle name="Normal 4 6 2 2 3 3 3 2 2" xfId="21214"/>
    <cellStyle name="Normal 4 6 2 2 3 3 3 2 2 2" xfId="52751"/>
    <cellStyle name="Normal 4 6 2 2 3 3 3 2 3" xfId="30343"/>
    <cellStyle name="Normal 4 6 2 2 3 3 3 2 4" xfId="42533"/>
    <cellStyle name="Normal 4 6 2 2 3 3 3 3" xfId="13758"/>
    <cellStyle name="Normal 4 6 2 2 3 3 3 3 2" xfId="23986"/>
    <cellStyle name="Normal 4 6 2 2 3 3 3 3 2 2" xfId="55523"/>
    <cellStyle name="Normal 4 6 2 2 3 3 3 3 3" xfId="33671"/>
    <cellStyle name="Normal 4 6 2 2 3 3 3 3 4" xfId="45305"/>
    <cellStyle name="Normal 4 6 2 2 3 3 3 4" xfId="16762"/>
    <cellStyle name="Normal 4 6 2 2 3 3 3 4 2" xfId="48301"/>
    <cellStyle name="Normal 4 6 2 2 3 3 3 5" xfId="27011"/>
    <cellStyle name="Normal 4 6 2 2 3 3 3 6" xfId="38097"/>
    <cellStyle name="Normal 4 6 2 2 3 3 4" xfId="7266"/>
    <cellStyle name="Normal 4 6 2 2 3 3 4 2" xfId="17520"/>
    <cellStyle name="Normal 4 6 2 2 3 3 4 2 2" xfId="49057"/>
    <cellStyle name="Normal 4 6 2 2 3 3 4 3" xfId="28679"/>
    <cellStyle name="Normal 4 6 2 2 3 3 4 4" xfId="38839"/>
    <cellStyle name="Normal 4 6 2 2 3 3 5" xfId="9133"/>
    <cellStyle name="Normal 4 6 2 2 3 3 5 2" xfId="19366"/>
    <cellStyle name="Normal 4 6 2 2 3 3 5 2 2" xfId="50903"/>
    <cellStyle name="Normal 4 6 2 2 3 3 5 3" xfId="32007"/>
    <cellStyle name="Normal 4 6 2 2 3 3 5 4" xfId="40685"/>
    <cellStyle name="Normal 4 6 2 2 3 3 6" xfId="11910"/>
    <cellStyle name="Normal 4 6 2 2 3 3 6 2" xfId="22138"/>
    <cellStyle name="Normal 4 6 2 2 3 3 6 2 2" xfId="53675"/>
    <cellStyle name="Normal 4 6 2 2 3 3 6 3" xfId="43457"/>
    <cellStyle name="Normal 4 6 2 2 3 3 7" xfId="14907"/>
    <cellStyle name="Normal 4 6 2 2 3 3 7 2" xfId="46446"/>
    <cellStyle name="Normal 4 6 2 2 3 3 8" xfId="25347"/>
    <cellStyle name="Normal 4 6 2 2 3 3 9" xfId="36249"/>
    <cellStyle name="Normal 4 6 2 2 3 4" xfId="4881"/>
    <cellStyle name="Normal 4 6 2 2 3 4 2" xfId="7696"/>
    <cellStyle name="Normal 4 6 2 2 3 4 2 2" xfId="17936"/>
    <cellStyle name="Normal 4 6 2 2 3 4 2 2 2" xfId="30759"/>
    <cellStyle name="Normal 4 6 2 2 3 4 2 2 3" xfId="49473"/>
    <cellStyle name="Normal 4 6 2 2 3 4 2 3" xfId="14482"/>
    <cellStyle name="Normal 4 6 2 2 3 4 2 3 2" xfId="34087"/>
    <cellStyle name="Normal 4 6 2 2 3 4 2 3 3" xfId="46024"/>
    <cellStyle name="Normal 4 6 2 2 3 4 2 4" xfId="27427"/>
    <cellStyle name="Normal 4 6 2 2 3 4 2 5" xfId="39255"/>
    <cellStyle name="Normal 4 6 2 2 3 4 3" xfId="9595"/>
    <cellStyle name="Normal 4 6 2 2 3 4 3 2" xfId="19828"/>
    <cellStyle name="Normal 4 6 2 2 3 4 3 2 2" xfId="51365"/>
    <cellStyle name="Normal 4 6 2 2 3 4 3 3" xfId="29095"/>
    <cellStyle name="Normal 4 6 2 2 3 4 3 4" xfId="41147"/>
    <cellStyle name="Normal 4 6 2 2 3 4 4" xfId="12372"/>
    <cellStyle name="Normal 4 6 2 2 3 4 4 2" xfId="22600"/>
    <cellStyle name="Normal 4 6 2 2 3 4 4 2 2" xfId="54137"/>
    <cellStyle name="Normal 4 6 2 2 3 4 4 3" xfId="32423"/>
    <cellStyle name="Normal 4 6 2 2 3 4 4 4" xfId="43919"/>
    <cellStyle name="Normal 4 6 2 2 3 4 5" xfId="15375"/>
    <cellStyle name="Normal 4 6 2 2 3 4 5 2" xfId="46914"/>
    <cellStyle name="Normal 4 6 2 2 3 4 6" xfId="25763"/>
    <cellStyle name="Normal 4 6 2 2 3 4 7" xfId="36711"/>
    <cellStyle name="Normal 4 6 2 2 3 5" xfId="5809"/>
    <cellStyle name="Normal 4 6 2 2 3 5 2" xfId="10519"/>
    <cellStyle name="Normal 4 6 2 2 3 5 2 2" xfId="20752"/>
    <cellStyle name="Normal 4 6 2 2 3 5 2 2 2" xfId="52289"/>
    <cellStyle name="Normal 4 6 2 2 3 5 2 3" xfId="29927"/>
    <cellStyle name="Normal 4 6 2 2 3 5 2 4" xfId="42071"/>
    <cellStyle name="Normal 4 6 2 2 3 5 3" xfId="13296"/>
    <cellStyle name="Normal 4 6 2 2 3 5 3 2" xfId="23524"/>
    <cellStyle name="Normal 4 6 2 2 3 5 3 2 2" xfId="55061"/>
    <cellStyle name="Normal 4 6 2 2 3 5 3 3" xfId="33255"/>
    <cellStyle name="Normal 4 6 2 2 3 5 3 4" xfId="44843"/>
    <cellStyle name="Normal 4 6 2 2 3 5 4" xfId="16300"/>
    <cellStyle name="Normal 4 6 2 2 3 5 4 2" xfId="47839"/>
    <cellStyle name="Normal 4 6 2 2 3 5 5" xfId="26595"/>
    <cellStyle name="Normal 4 6 2 2 3 5 6" xfId="37635"/>
    <cellStyle name="Normal 4 6 2 2 3 6" xfId="6634"/>
    <cellStyle name="Normal 4 6 2 2 3 6 2" xfId="17093"/>
    <cellStyle name="Normal 4 6 2 2 3 6 2 2" xfId="48631"/>
    <cellStyle name="Normal 4 6 2 2 3 6 3" xfId="28261"/>
    <cellStyle name="Normal 4 6 2 2 3 6 4" xfId="38423"/>
    <cellStyle name="Normal 4 6 2 2 3 7" xfId="8668"/>
    <cellStyle name="Normal 4 6 2 2 3 7 2" xfId="18904"/>
    <cellStyle name="Normal 4 6 2 2 3 7 2 2" xfId="50441"/>
    <cellStyle name="Normal 4 6 2 2 3 7 3" xfId="31591"/>
    <cellStyle name="Normal 4 6 2 2 3 7 4" xfId="40223"/>
    <cellStyle name="Normal 4 6 2 2 3 8" xfId="11448"/>
    <cellStyle name="Normal 4 6 2 2 3 8 2" xfId="21676"/>
    <cellStyle name="Normal 4 6 2 2 3 8 2 2" xfId="53213"/>
    <cellStyle name="Normal 4 6 2 2 3 8 3" xfId="42995"/>
    <cellStyle name="Normal 4 6 2 2 3 9" xfId="14323"/>
    <cellStyle name="Normal 4 6 2 2 3 9 2" xfId="45866"/>
    <cellStyle name="Normal 4 6 2 2 4" xfId="1737"/>
    <cellStyle name="Normal 4 6 2 2 4 10" xfId="35789"/>
    <cellStyle name="Normal 4 6 2 2 4 2" xfId="4339"/>
    <cellStyle name="Normal 4 6 2 2 4 2 2" xfId="5347"/>
    <cellStyle name="Normal 4 6 2 2 4 2 2 2" xfId="8319"/>
    <cellStyle name="Normal 4 6 2 2 4 2 2 2 2" xfId="18557"/>
    <cellStyle name="Normal 4 6 2 2 4 2 2 2 2 2" xfId="31380"/>
    <cellStyle name="Normal 4 6 2 2 4 2 2 2 2 3" xfId="50094"/>
    <cellStyle name="Normal 4 6 2 2 4 2 2 2 3" xfId="14611"/>
    <cellStyle name="Normal 4 6 2 2 4 2 2 2 3 2" xfId="34708"/>
    <cellStyle name="Normal 4 6 2 2 4 2 2 2 3 3" xfId="46150"/>
    <cellStyle name="Normal 4 6 2 2 4 2 2 2 4" xfId="28048"/>
    <cellStyle name="Normal 4 6 2 2 4 2 2 2 5" xfId="39876"/>
    <cellStyle name="Normal 4 6 2 2 4 2 2 3" xfId="10059"/>
    <cellStyle name="Normal 4 6 2 2 4 2 2 3 2" xfId="20292"/>
    <cellStyle name="Normal 4 6 2 2 4 2 2 3 2 2" xfId="51829"/>
    <cellStyle name="Normal 4 6 2 2 4 2 2 3 3" xfId="29716"/>
    <cellStyle name="Normal 4 6 2 2 4 2 2 3 4" xfId="41611"/>
    <cellStyle name="Normal 4 6 2 2 4 2 2 4" xfId="12836"/>
    <cellStyle name="Normal 4 6 2 2 4 2 2 4 2" xfId="23064"/>
    <cellStyle name="Normal 4 6 2 2 4 2 2 4 2 2" xfId="54601"/>
    <cellStyle name="Normal 4 6 2 2 4 2 2 4 3" xfId="33044"/>
    <cellStyle name="Normal 4 6 2 2 4 2 2 4 4" xfId="44383"/>
    <cellStyle name="Normal 4 6 2 2 4 2 2 5" xfId="15840"/>
    <cellStyle name="Normal 4 6 2 2 4 2 2 5 2" xfId="47379"/>
    <cellStyle name="Normal 4 6 2 2 4 2 2 6" xfId="26384"/>
    <cellStyle name="Normal 4 6 2 2 4 2 2 7" xfId="37175"/>
    <cellStyle name="Normal 4 6 2 2 4 2 3" xfId="6275"/>
    <cellStyle name="Normal 4 6 2 2 4 2 3 2" xfId="10983"/>
    <cellStyle name="Normal 4 6 2 2 4 2 3 2 2" xfId="21216"/>
    <cellStyle name="Normal 4 6 2 2 4 2 3 2 2 2" xfId="52753"/>
    <cellStyle name="Normal 4 6 2 2 4 2 3 2 3" xfId="30548"/>
    <cellStyle name="Normal 4 6 2 2 4 2 3 2 4" xfId="42535"/>
    <cellStyle name="Normal 4 6 2 2 4 2 3 3" xfId="13760"/>
    <cellStyle name="Normal 4 6 2 2 4 2 3 3 2" xfId="23988"/>
    <cellStyle name="Normal 4 6 2 2 4 2 3 3 2 2" xfId="55525"/>
    <cellStyle name="Normal 4 6 2 2 4 2 3 3 3" xfId="33876"/>
    <cellStyle name="Normal 4 6 2 2 4 2 3 3 4" xfId="45307"/>
    <cellStyle name="Normal 4 6 2 2 4 2 3 4" xfId="16764"/>
    <cellStyle name="Normal 4 6 2 2 4 2 3 4 2" xfId="48303"/>
    <cellStyle name="Normal 4 6 2 2 4 2 3 5" xfId="27216"/>
    <cellStyle name="Normal 4 6 2 2 4 2 3 6" xfId="38099"/>
    <cellStyle name="Normal 4 6 2 2 4 2 4" xfId="7480"/>
    <cellStyle name="Normal 4 6 2 2 4 2 4 2" xfId="17725"/>
    <cellStyle name="Normal 4 6 2 2 4 2 4 2 2" xfId="49262"/>
    <cellStyle name="Normal 4 6 2 2 4 2 4 3" xfId="28884"/>
    <cellStyle name="Normal 4 6 2 2 4 2 4 4" xfId="39044"/>
    <cellStyle name="Normal 4 6 2 2 4 2 5" xfId="9135"/>
    <cellStyle name="Normal 4 6 2 2 4 2 5 2" xfId="19368"/>
    <cellStyle name="Normal 4 6 2 2 4 2 5 2 2" xfId="50905"/>
    <cellStyle name="Normal 4 6 2 2 4 2 5 3" xfId="32212"/>
    <cellStyle name="Normal 4 6 2 2 4 2 5 4" xfId="40687"/>
    <cellStyle name="Normal 4 6 2 2 4 2 6" xfId="11912"/>
    <cellStyle name="Normal 4 6 2 2 4 2 6 2" xfId="22140"/>
    <cellStyle name="Normal 4 6 2 2 4 2 6 2 2" xfId="53677"/>
    <cellStyle name="Normal 4 6 2 2 4 2 6 3" xfId="43459"/>
    <cellStyle name="Normal 4 6 2 2 4 2 7" xfId="14909"/>
    <cellStyle name="Normal 4 6 2 2 4 2 7 2" xfId="46448"/>
    <cellStyle name="Normal 4 6 2 2 4 2 8" xfId="25552"/>
    <cellStyle name="Normal 4 6 2 2 4 2 9" xfId="36251"/>
    <cellStyle name="Normal 4 6 2 2 4 3" xfId="4883"/>
    <cellStyle name="Normal 4 6 2 2 4 3 2" xfId="7903"/>
    <cellStyle name="Normal 4 6 2 2 4 3 2 2" xfId="18141"/>
    <cellStyle name="Normal 4 6 2 2 4 3 2 2 2" xfId="30964"/>
    <cellStyle name="Normal 4 6 2 2 4 3 2 2 3" xfId="49678"/>
    <cellStyle name="Normal 4 6 2 2 4 3 2 3" xfId="14603"/>
    <cellStyle name="Normal 4 6 2 2 4 3 2 3 2" xfId="34292"/>
    <cellStyle name="Normal 4 6 2 2 4 3 2 3 3" xfId="46142"/>
    <cellStyle name="Normal 4 6 2 2 4 3 2 4" xfId="27632"/>
    <cellStyle name="Normal 4 6 2 2 4 3 2 5" xfId="39460"/>
    <cellStyle name="Normal 4 6 2 2 4 3 3" xfId="9597"/>
    <cellStyle name="Normal 4 6 2 2 4 3 3 2" xfId="19830"/>
    <cellStyle name="Normal 4 6 2 2 4 3 3 2 2" xfId="51367"/>
    <cellStyle name="Normal 4 6 2 2 4 3 3 3" xfId="29300"/>
    <cellStyle name="Normal 4 6 2 2 4 3 3 4" xfId="41149"/>
    <cellStyle name="Normal 4 6 2 2 4 3 4" xfId="12374"/>
    <cellStyle name="Normal 4 6 2 2 4 3 4 2" xfId="22602"/>
    <cellStyle name="Normal 4 6 2 2 4 3 4 2 2" xfId="54139"/>
    <cellStyle name="Normal 4 6 2 2 4 3 4 3" xfId="32628"/>
    <cellStyle name="Normal 4 6 2 2 4 3 4 4" xfId="43921"/>
    <cellStyle name="Normal 4 6 2 2 4 3 5" xfId="15377"/>
    <cellStyle name="Normal 4 6 2 2 4 3 5 2" xfId="46916"/>
    <cellStyle name="Normal 4 6 2 2 4 3 6" xfId="25968"/>
    <cellStyle name="Normal 4 6 2 2 4 3 7" xfId="36713"/>
    <cellStyle name="Normal 4 6 2 2 4 4" xfId="5811"/>
    <cellStyle name="Normal 4 6 2 2 4 4 2" xfId="10521"/>
    <cellStyle name="Normal 4 6 2 2 4 4 2 2" xfId="20754"/>
    <cellStyle name="Normal 4 6 2 2 4 4 2 2 2" xfId="52291"/>
    <cellStyle name="Normal 4 6 2 2 4 4 2 3" xfId="30132"/>
    <cellStyle name="Normal 4 6 2 2 4 4 2 4" xfId="42073"/>
    <cellStyle name="Normal 4 6 2 2 4 4 3" xfId="13298"/>
    <cellStyle name="Normal 4 6 2 2 4 4 3 2" xfId="23526"/>
    <cellStyle name="Normal 4 6 2 2 4 4 3 2 2" xfId="55063"/>
    <cellStyle name="Normal 4 6 2 2 4 4 3 3" xfId="33460"/>
    <cellStyle name="Normal 4 6 2 2 4 4 3 4" xfId="44845"/>
    <cellStyle name="Normal 4 6 2 2 4 4 4" xfId="16302"/>
    <cellStyle name="Normal 4 6 2 2 4 4 4 2" xfId="47841"/>
    <cellStyle name="Normal 4 6 2 2 4 4 5" xfId="26800"/>
    <cellStyle name="Normal 4 6 2 2 4 4 6" xfId="37637"/>
    <cellStyle name="Normal 4 6 2 2 4 5" xfId="6960"/>
    <cellStyle name="Normal 4 6 2 2 4 5 2" xfId="17304"/>
    <cellStyle name="Normal 4 6 2 2 4 5 2 2" xfId="48841"/>
    <cellStyle name="Normal 4 6 2 2 4 5 3" xfId="28467"/>
    <cellStyle name="Normal 4 6 2 2 4 5 4" xfId="38628"/>
    <cellStyle name="Normal 4 6 2 2 4 6" xfId="8670"/>
    <cellStyle name="Normal 4 6 2 2 4 6 2" xfId="18906"/>
    <cellStyle name="Normal 4 6 2 2 4 6 2 2" xfId="50443"/>
    <cellStyle name="Normal 4 6 2 2 4 6 3" xfId="31796"/>
    <cellStyle name="Normal 4 6 2 2 4 6 4" xfId="40225"/>
    <cellStyle name="Normal 4 6 2 2 4 7" xfId="11450"/>
    <cellStyle name="Normal 4 6 2 2 4 7 2" xfId="21678"/>
    <cellStyle name="Normal 4 6 2 2 4 7 2 2" xfId="53215"/>
    <cellStyle name="Normal 4 6 2 2 4 7 3" xfId="42997"/>
    <cellStyle name="Normal 4 6 2 2 4 8" xfId="14325"/>
    <cellStyle name="Normal 4 6 2 2 4 8 2" xfId="45868"/>
    <cellStyle name="Normal 4 6 2 2 4 9" xfId="25136"/>
    <cellStyle name="Normal 4 6 2 2 5" xfId="3318"/>
    <cellStyle name="Normal 4 6 2 2 5 10" xfId="35956"/>
    <cellStyle name="Normal 4 6 2 2 5 2" xfId="4582"/>
    <cellStyle name="Normal 4 6 2 2 5 2 2" xfId="5514"/>
    <cellStyle name="Normal 4 6 2 2 5 2 2 2" xfId="10226"/>
    <cellStyle name="Normal 4 6 2 2 5 2 2 2 2" xfId="20459"/>
    <cellStyle name="Normal 4 6 2 2 5 2 2 2 2 2" xfId="51996"/>
    <cellStyle name="Normal 4 6 2 2 5 2 2 2 3" xfId="31172"/>
    <cellStyle name="Normal 4 6 2 2 5 2 2 2 4" xfId="41778"/>
    <cellStyle name="Normal 4 6 2 2 5 2 2 3" xfId="13003"/>
    <cellStyle name="Normal 4 6 2 2 5 2 2 3 2" xfId="23231"/>
    <cellStyle name="Normal 4 6 2 2 5 2 2 3 2 2" xfId="54768"/>
    <cellStyle name="Normal 4 6 2 2 5 2 2 3 3" xfId="34500"/>
    <cellStyle name="Normal 4 6 2 2 5 2 2 3 4" xfId="44550"/>
    <cellStyle name="Normal 4 6 2 2 5 2 2 4" xfId="16007"/>
    <cellStyle name="Normal 4 6 2 2 5 2 2 4 2" xfId="47546"/>
    <cellStyle name="Normal 4 6 2 2 5 2 2 5" xfId="27840"/>
    <cellStyle name="Normal 4 6 2 2 5 2 2 6" xfId="37342"/>
    <cellStyle name="Normal 4 6 2 2 5 2 3" xfId="6442"/>
    <cellStyle name="Normal 4 6 2 2 5 2 3 2" xfId="11150"/>
    <cellStyle name="Normal 4 6 2 2 5 2 3 2 2" xfId="21383"/>
    <cellStyle name="Normal 4 6 2 2 5 2 3 2 2 2" xfId="52920"/>
    <cellStyle name="Normal 4 6 2 2 5 2 3 2 3" xfId="42702"/>
    <cellStyle name="Normal 4 6 2 2 5 2 3 3" xfId="13927"/>
    <cellStyle name="Normal 4 6 2 2 5 2 3 3 2" xfId="24155"/>
    <cellStyle name="Normal 4 6 2 2 5 2 3 3 2 2" xfId="55692"/>
    <cellStyle name="Normal 4 6 2 2 5 2 3 3 3" xfId="45474"/>
    <cellStyle name="Normal 4 6 2 2 5 2 3 4" xfId="16931"/>
    <cellStyle name="Normal 4 6 2 2 5 2 3 4 2" xfId="48470"/>
    <cellStyle name="Normal 4 6 2 2 5 2 3 5" xfId="29508"/>
    <cellStyle name="Normal 4 6 2 2 5 2 3 6" xfId="38266"/>
    <cellStyle name="Normal 4 6 2 2 5 2 4" xfId="8111"/>
    <cellStyle name="Normal 4 6 2 2 5 2 4 2" xfId="18349"/>
    <cellStyle name="Normal 4 6 2 2 5 2 4 2 2" xfId="49886"/>
    <cellStyle name="Normal 4 6 2 2 5 2 4 3" xfId="32836"/>
    <cellStyle name="Normal 4 6 2 2 5 2 4 4" xfId="39668"/>
    <cellStyle name="Normal 4 6 2 2 5 2 5" xfId="9302"/>
    <cellStyle name="Normal 4 6 2 2 5 2 5 2" xfId="19535"/>
    <cellStyle name="Normal 4 6 2 2 5 2 5 2 2" xfId="51072"/>
    <cellStyle name="Normal 4 6 2 2 5 2 5 3" xfId="40854"/>
    <cellStyle name="Normal 4 6 2 2 5 2 6" xfId="12079"/>
    <cellStyle name="Normal 4 6 2 2 5 2 6 2" xfId="22307"/>
    <cellStyle name="Normal 4 6 2 2 5 2 6 2 2" xfId="53844"/>
    <cellStyle name="Normal 4 6 2 2 5 2 6 3" xfId="43626"/>
    <cellStyle name="Normal 4 6 2 2 5 2 7" xfId="15081"/>
    <cellStyle name="Normal 4 6 2 2 5 2 7 2" xfId="46620"/>
    <cellStyle name="Normal 4 6 2 2 5 2 8" xfId="26176"/>
    <cellStyle name="Normal 4 6 2 2 5 2 9" xfId="36418"/>
    <cellStyle name="Normal 4 6 2 2 5 3" xfId="5051"/>
    <cellStyle name="Normal 4 6 2 2 5 3 2" xfId="9764"/>
    <cellStyle name="Normal 4 6 2 2 5 3 2 2" xfId="19997"/>
    <cellStyle name="Normal 4 6 2 2 5 3 2 2 2" xfId="51534"/>
    <cellStyle name="Normal 4 6 2 2 5 3 2 3" xfId="30340"/>
    <cellStyle name="Normal 4 6 2 2 5 3 2 4" xfId="41316"/>
    <cellStyle name="Normal 4 6 2 2 5 3 3" xfId="12541"/>
    <cellStyle name="Normal 4 6 2 2 5 3 3 2" xfId="22769"/>
    <cellStyle name="Normal 4 6 2 2 5 3 3 2 2" xfId="54306"/>
    <cellStyle name="Normal 4 6 2 2 5 3 3 3" xfId="33668"/>
    <cellStyle name="Normal 4 6 2 2 5 3 3 4" xfId="44088"/>
    <cellStyle name="Normal 4 6 2 2 5 3 4" xfId="15545"/>
    <cellStyle name="Normal 4 6 2 2 5 3 4 2" xfId="47084"/>
    <cellStyle name="Normal 4 6 2 2 5 3 5" xfId="27008"/>
    <cellStyle name="Normal 4 6 2 2 5 3 6" xfId="36880"/>
    <cellStyle name="Normal 4 6 2 2 5 4" xfId="5980"/>
    <cellStyle name="Normal 4 6 2 2 5 4 2" xfId="10688"/>
    <cellStyle name="Normal 4 6 2 2 5 4 2 2" xfId="20921"/>
    <cellStyle name="Normal 4 6 2 2 5 4 2 2 2" xfId="52458"/>
    <cellStyle name="Normal 4 6 2 2 5 4 2 3" xfId="42240"/>
    <cellStyle name="Normal 4 6 2 2 5 4 3" xfId="13465"/>
    <cellStyle name="Normal 4 6 2 2 5 4 3 2" xfId="23693"/>
    <cellStyle name="Normal 4 6 2 2 5 4 3 2 2" xfId="55230"/>
    <cellStyle name="Normal 4 6 2 2 5 4 3 3" xfId="45012"/>
    <cellStyle name="Normal 4 6 2 2 5 4 4" xfId="16469"/>
    <cellStyle name="Normal 4 6 2 2 5 4 4 2" xfId="48008"/>
    <cellStyle name="Normal 4 6 2 2 5 4 5" xfId="28676"/>
    <cellStyle name="Normal 4 6 2 2 5 4 6" xfId="37804"/>
    <cellStyle name="Normal 4 6 2 2 5 5" xfId="7263"/>
    <cellStyle name="Normal 4 6 2 2 5 5 2" xfId="17517"/>
    <cellStyle name="Normal 4 6 2 2 5 5 2 2" xfId="49054"/>
    <cellStyle name="Normal 4 6 2 2 5 5 3" xfId="32004"/>
    <cellStyle name="Normal 4 6 2 2 5 5 4" xfId="38836"/>
    <cellStyle name="Normal 4 6 2 2 5 6" xfId="8839"/>
    <cellStyle name="Normal 4 6 2 2 5 6 2" xfId="19073"/>
    <cellStyle name="Normal 4 6 2 2 5 6 2 2" xfId="50610"/>
    <cellStyle name="Normal 4 6 2 2 5 6 3" xfId="40392"/>
    <cellStyle name="Normal 4 6 2 2 5 7" xfId="11617"/>
    <cellStyle name="Normal 4 6 2 2 5 7 2" xfId="21845"/>
    <cellStyle name="Normal 4 6 2 2 5 7 2 2" xfId="53382"/>
    <cellStyle name="Normal 4 6 2 2 5 7 3" xfId="43164"/>
    <cellStyle name="Normal 4 6 2 2 5 8" xfId="14575"/>
    <cellStyle name="Normal 4 6 2 2 5 8 2" xfId="46114"/>
    <cellStyle name="Normal 4 6 2 2 5 9" xfId="25344"/>
    <cellStyle name="Normal 4 6 2 2 6" xfId="4332"/>
    <cellStyle name="Normal 4 6 2 2 6 2" xfId="5340"/>
    <cellStyle name="Normal 4 6 2 2 6 2 2" xfId="10052"/>
    <cellStyle name="Normal 4 6 2 2 6 2 2 2" xfId="20285"/>
    <cellStyle name="Normal 4 6 2 2 6 2 2 2 2" xfId="51822"/>
    <cellStyle name="Normal 4 6 2 2 6 2 2 3" xfId="30756"/>
    <cellStyle name="Normal 4 6 2 2 6 2 2 4" xfId="41604"/>
    <cellStyle name="Normal 4 6 2 2 6 2 3" xfId="12829"/>
    <cellStyle name="Normal 4 6 2 2 6 2 3 2" xfId="23057"/>
    <cellStyle name="Normal 4 6 2 2 6 2 3 2 2" xfId="54594"/>
    <cellStyle name="Normal 4 6 2 2 6 2 3 3" xfId="34084"/>
    <cellStyle name="Normal 4 6 2 2 6 2 3 4" xfId="44376"/>
    <cellStyle name="Normal 4 6 2 2 6 2 4" xfId="15833"/>
    <cellStyle name="Normal 4 6 2 2 6 2 4 2" xfId="47372"/>
    <cellStyle name="Normal 4 6 2 2 6 2 5" xfId="27424"/>
    <cellStyle name="Normal 4 6 2 2 6 2 6" xfId="37168"/>
    <cellStyle name="Normal 4 6 2 2 6 3" xfId="6268"/>
    <cellStyle name="Normal 4 6 2 2 6 3 2" xfId="10976"/>
    <cellStyle name="Normal 4 6 2 2 6 3 2 2" xfId="21209"/>
    <cellStyle name="Normal 4 6 2 2 6 3 2 2 2" xfId="52746"/>
    <cellStyle name="Normal 4 6 2 2 6 3 2 3" xfId="42528"/>
    <cellStyle name="Normal 4 6 2 2 6 3 3" xfId="13753"/>
    <cellStyle name="Normal 4 6 2 2 6 3 3 2" xfId="23981"/>
    <cellStyle name="Normal 4 6 2 2 6 3 3 2 2" xfId="55518"/>
    <cellStyle name="Normal 4 6 2 2 6 3 3 3" xfId="45300"/>
    <cellStyle name="Normal 4 6 2 2 6 3 4" xfId="16757"/>
    <cellStyle name="Normal 4 6 2 2 6 3 4 2" xfId="48296"/>
    <cellStyle name="Normal 4 6 2 2 6 3 5" xfId="29092"/>
    <cellStyle name="Normal 4 6 2 2 6 3 6" xfId="38092"/>
    <cellStyle name="Normal 4 6 2 2 6 4" xfId="7693"/>
    <cellStyle name="Normal 4 6 2 2 6 4 2" xfId="17933"/>
    <cellStyle name="Normal 4 6 2 2 6 4 2 2" xfId="49470"/>
    <cellStyle name="Normal 4 6 2 2 6 4 3" xfId="32420"/>
    <cellStyle name="Normal 4 6 2 2 6 4 4" xfId="39252"/>
    <cellStyle name="Normal 4 6 2 2 6 5" xfId="9128"/>
    <cellStyle name="Normal 4 6 2 2 6 5 2" xfId="19361"/>
    <cellStyle name="Normal 4 6 2 2 6 5 2 2" xfId="50898"/>
    <cellStyle name="Normal 4 6 2 2 6 5 3" xfId="40680"/>
    <cellStyle name="Normal 4 6 2 2 6 6" xfId="11905"/>
    <cellStyle name="Normal 4 6 2 2 6 6 2" xfId="22133"/>
    <cellStyle name="Normal 4 6 2 2 6 6 2 2" xfId="53670"/>
    <cellStyle name="Normal 4 6 2 2 6 6 3" xfId="43452"/>
    <cellStyle name="Normal 4 6 2 2 6 7" xfId="14902"/>
    <cellStyle name="Normal 4 6 2 2 6 7 2" xfId="46441"/>
    <cellStyle name="Normal 4 6 2 2 6 8" xfId="25760"/>
    <cellStyle name="Normal 4 6 2 2 6 9" xfId="36244"/>
    <cellStyle name="Normal 4 6 2 2 7" xfId="4876"/>
    <cellStyle name="Normal 4 6 2 2 7 2" xfId="9590"/>
    <cellStyle name="Normal 4 6 2 2 7 2 2" xfId="19823"/>
    <cellStyle name="Normal 4 6 2 2 7 2 2 2" xfId="51360"/>
    <cellStyle name="Normal 4 6 2 2 7 2 3" xfId="29924"/>
    <cellStyle name="Normal 4 6 2 2 7 2 4" xfId="41142"/>
    <cellStyle name="Normal 4 6 2 2 7 3" xfId="12367"/>
    <cellStyle name="Normal 4 6 2 2 7 3 2" xfId="22595"/>
    <cellStyle name="Normal 4 6 2 2 7 3 2 2" xfId="54132"/>
    <cellStyle name="Normal 4 6 2 2 7 3 3" xfId="33252"/>
    <cellStyle name="Normal 4 6 2 2 7 3 4" xfId="43914"/>
    <cellStyle name="Normal 4 6 2 2 7 4" xfId="15370"/>
    <cellStyle name="Normal 4 6 2 2 7 4 2" xfId="46909"/>
    <cellStyle name="Normal 4 6 2 2 7 5" xfId="26592"/>
    <cellStyle name="Normal 4 6 2 2 7 6" xfId="36706"/>
    <cellStyle name="Normal 4 6 2 2 8" xfId="5804"/>
    <cellStyle name="Normal 4 6 2 2 8 2" xfId="10514"/>
    <cellStyle name="Normal 4 6 2 2 8 2 2" xfId="20747"/>
    <cellStyle name="Normal 4 6 2 2 8 2 2 2" xfId="52284"/>
    <cellStyle name="Normal 4 6 2 2 8 2 3" xfId="42066"/>
    <cellStyle name="Normal 4 6 2 2 8 3" xfId="13291"/>
    <cellStyle name="Normal 4 6 2 2 8 3 2" xfId="23519"/>
    <cellStyle name="Normal 4 6 2 2 8 3 2 2" xfId="55056"/>
    <cellStyle name="Normal 4 6 2 2 8 3 3" xfId="44838"/>
    <cellStyle name="Normal 4 6 2 2 8 4" xfId="16295"/>
    <cellStyle name="Normal 4 6 2 2 8 4 2" xfId="47834"/>
    <cellStyle name="Normal 4 6 2 2 8 5" xfId="28258"/>
    <cellStyle name="Normal 4 6 2 2 8 6" xfId="37630"/>
    <cellStyle name="Normal 4 6 2 2 9" xfId="6631"/>
    <cellStyle name="Normal 4 6 2 2 9 2" xfId="17090"/>
    <cellStyle name="Normal 4 6 2 2 9 2 2" xfId="48628"/>
    <cellStyle name="Normal 4 6 2 2 9 3" xfId="31588"/>
    <cellStyle name="Normal 4 6 2 2 9 4" xfId="38420"/>
    <cellStyle name="Normal 4 6 2 3" xfId="1738"/>
    <cellStyle name="Normal 4 6 2 3 10" xfId="14326"/>
    <cellStyle name="Normal 4 6 2 3 10 2" xfId="45869"/>
    <cellStyle name="Normal 4 6 2 3 11" xfId="24931"/>
    <cellStyle name="Normal 4 6 2 3 12" xfId="35790"/>
    <cellStyle name="Normal 4 6 2 3 2" xfId="1739"/>
    <cellStyle name="Normal 4 6 2 3 2 10" xfId="24932"/>
    <cellStyle name="Normal 4 6 2 3 2 11" xfId="35791"/>
    <cellStyle name="Normal 4 6 2 3 2 2" xfId="1740"/>
    <cellStyle name="Normal 4 6 2 3 2 2 10" xfId="35792"/>
    <cellStyle name="Normal 4 6 2 3 2 2 2" xfId="4342"/>
    <cellStyle name="Normal 4 6 2 3 2 2 2 2" xfId="5350"/>
    <cellStyle name="Normal 4 6 2 3 2 2 2 2 2" xfId="8324"/>
    <cellStyle name="Normal 4 6 2 3 2 2 2 2 2 2" xfId="18562"/>
    <cellStyle name="Normal 4 6 2 3 2 2 2 2 2 2 2" xfId="31385"/>
    <cellStyle name="Normal 4 6 2 3 2 2 2 2 2 2 3" xfId="50099"/>
    <cellStyle name="Normal 4 6 2 3 2 2 2 2 2 3" xfId="24601"/>
    <cellStyle name="Normal 4 6 2 3 2 2 2 2 2 3 2" xfId="34713"/>
    <cellStyle name="Normal 4 6 2 3 2 2 2 2 2 3 3" xfId="56128"/>
    <cellStyle name="Normal 4 6 2 3 2 2 2 2 2 4" xfId="28053"/>
    <cellStyle name="Normal 4 6 2 3 2 2 2 2 2 5" xfId="39881"/>
    <cellStyle name="Normal 4 6 2 3 2 2 2 2 3" xfId="10062"/>
    <cellStyle name="Normal 4 6 2 3 2 2 2 2 3 2" xfId="20295"/>
    <cellStyle name="Normal 4 6 2 3 2 2 2 2 3 2 2" xfId="51832"/>
    <cellStyle name="Normal 4 6 2 3 2 2 2 2 3 3" xfId="29721"/>
    <cellStyle name="Normal 4 6 2 3 2 2 2 2 3 4" xfId="41614"/>
    <cellStyle name="Normal 4 6 2 3 2 2 2 2 4" xfId="12839"/>
    <cellStyle name="Normal 4 6 2 3 2 2 2 2 4 2" xfId="23067"/>
    <cellStyle name="Normal 4 6 2 3 2 2 2 2 4 2 2" xfId="54604"/>
    <cellStyle name="Normal 4 6 2 3 2 2 2 2 4 3" xfId="33049"/>
    <cellStyle name="Normal 4 6 2 3 2 2 2 2 4 4" xfId="44386"/>
    <cellStyle name="Normal 4 6 2 3 2 2 2 2 5" xfId="15843"/>
    <cellStyle name="Normal 4 6 2 3 2 2 2 2 5 2" xfId="47382"/>
    <cellStyle name="Normal 4 6 2 3 2 2 2 2 6" xfId="26389"/>
    <cellStyle name="Normal 4 6 2 3 2 2 2 2 7" xfId="37178"/>
    <cellStyle name="Normal 4 6 2 3 2 2 2 3" xfId="6278"/>
    <cellStyle name="Normal 4 6 2 3 2 2 2 3 2" xfId="10986"/>
    <cellStyle name="Normal 4 6 2 3 2 2 2 3 2 2" xfId="21219"/>
    <cellStyle name="Normal 4 6 2 3 2 2 2 3 2 2 2" xfId="52756"/>
    <cellStyle name="Normal 4 6 2 3 2 2 2 3 2 3" xfId="30553"/>
    <cellStyle name="Normal 4 6 2 3 2 2 2 3 2 4" xfId="42538"/>
    <cellStyle name="Normal 4 6 2 3 2 2 2 3 3" xfId="13763"/>
    <cellStyle name="Normal 4 6 2 3 2 2 2 3 3 2" xfId="23991"/>
    <cellStyle name="Normal 4 6 2 3 2 2 2 3 3 2 2" xfId="55528"/>
    <cellStyle name="Normal 4 6 2 3 2 2 2 3 3 3" xfId="33881"/>
    <cellStyle name="Normal 4 6 2 3 2 2 2 3 3 4" xfId="45310"/>
    <cellStyle name="Normal 4 6 2 3 2 2 2 3 4" xfId="16767"/>
    <cellStyle name="Normal 4 6 2 3 2 2 2 3 4 2" xfId="48306"/>
    <cellStyle name="Normal 4 6 2 3 2 2 2 3 5" xfId="27221"/>
    <cellStyle name="Normal 4 6 2 3 2 2 2 3 6" xfId="38102"/>
    <cellStyle name="Normal 4 6 2 3 2 2 2 4" xfId="7485"/>
    <cellStyle name="Normal 4 6 2 3 2 2 2 4 2" xfId="17730"/>
    <cellStyle name="Normal 4 6 2 3 2 2 2 4 2 2" xfId="49267"/>
    <cellStyle name="Normal 4 6 2 3 2 2 2 4 3" xfId="28889"/>
    <cellStyle name="Normal 4 6 2 3 2 2 2 4 4" xfId="39049"/>
    <cellStyle name="Normal 4 6 2 3 2 2 2 5" xfId="9138"/>
    <cellStyle name="Normal 4 6 2 3 2 2 2 5 2" xfId="19371"/>
    <cellStyle name="Normal 4 6 2 3 2 2 2 5 2 2" xfId="50908"/>
    <cellStyle name="Normal 4 6 2 3 2 2 2 5 3" xfId="32217"/>
    <cellStyle name="Normal 4 6 2 3 2 2 2 5 4" xfId="40690"/>
    <cellStyle name="Normal 4 6 2 3 2 2 2 6" xfId="11915"/>
    <cellStyle name="Normal 4 6 2 3 2 2 2 6 2" xfId="22143"/>
    <cellStyle name="Normal 4 6 2 3 2 2 2 6 2 2" xfId="53680"/>
    <cellStyle name="Normal 4 6 2 3 2 2 2 6 3" xfId="43462"/>
    <cellStyle name="Normal 4 6 2 3 2 2 2 7" xfId="14912"/>
    <cellStyle name="Normal 4 6 2 3 2 2 2 7 2" xfId="46451"/>
    <cellStyle name="Normal 4 6 2 3 2 2 2 8" xfId="25557"/>
    <cellStyle name="Normal 4 6 2 3 2 2 2 9" xfId="36254"/>
    <cellStyle name="Normal 4 6 2 3 2 2 3" xfId="4886"/>
    <cellStyle name="Normal 4 6 2 3 2 2 3 2" xfId="7908"/>
    <cellStyle name="Normal 4 6 2 3 2 2 3 2 2" xfId="18146"/>
    <cellStyle name="Normal 4 6 2 3 2 2 3 2 2 2" xfId="30969"/>
    <cellStyle name="Normal 4 6 2 3 2 2 3 2 2 3" xfId="49683"/>
    <cellStyle name="Normal 4 6 2 3 2 2 3 2 3" xfId="24549"/>
    <cellStyle name="Normal 4 6 2 3 2 2 3 2 3 2" xfId="34297"/>
    <cellStyle name="Normal 4 6 2 3 2 2 3 2 3 3" xfId="56079"/>
    <cellStyle name="Normal 4 6 2 3 2 2 3 2 4" xfId="27637"/>
    <cellStyle name="Normal 4 6 2 3 2 2 3 2 5" xfId="39465"/>
    <cellStyle name="Normal 4 6 2 3 2 2 3 3" xfId="9600"/>
    <cellStyle name="Normal 4 6 2 3 2 2 3 3 2" xfId="19833"/>
    <cellStyle name="Normal 4 6 2 3 2 2 3 3 2 2" xfId="51370"/>
    <cellStyle name="Normal 4 6 2 3 2 2 3 3 3" xfId="29305"/>
    <cellStyle name="Normal 4 6 2 3 2 2 3 3 4" xfId="41152"/>
    <cellStyle name="Normal 4 6 2 3 2 2 3 4" xfId="12377"/>
    <cellStyle name="Normal 4 6 2 3 2 2 3 4 2" xfId="22605"/>
    <cellStyle name="Normal 4 6 2 3 2 2 3 4 2 2" xfId="54142"/>
    <cellStyle name="Normal 4 6 2 3 2 2 3 4 3" xfId="32633"/>
    <cellStyle name="Normal 4 6 2 3 2 2 3 4 4" xfId="43924"/>
    <cellStyle name="Normal 4 6 2 3 2 2 3 5" xfId="15380"/>
    <cellStyle name="Normal 4 6 2 3 2 2 3 5 2" xfId="46919"/>
    <cellStyle name="Normal 4 6 2 3 2 2 3 6" xfId="25973"/>
    <cellStyle name="Normal 4 6 2 3 2 2 3 7" xfId="36716"/>
    <cellStyle name="Normal 4 6 2 3 2 2 4" xfId="5814"/>
    <cellStyle name="Normal 4 6 2 3 2 2 4 2" xfId="10524"/>
    <cellStyle name="Normal 4 6 2 3 2 2 4 2 2" xfId="20757"/>
    <cellStyle name="Normal 4 6 2 3 2 2 4 2 2 2" xfId="52294"/>
    <cellStyle name="Normal 4 6 2 3 2 2 4 2 3" xfId="30137"/>
    <cellStyle name="Normal 4 6 2 3 2 2 4 2 4" xfId="42076"/>
    <cellStyle name="Normal 4 6 2 3 2 2 4 3" xfId="13301"/>
    <cellStyle name="Normal 4 6 2 3 2 2 4 3 2" xfId="23529"/>
    <cellStyle name="Normal 4 6 2 3 2 2 4 3 2 2" xfId="55066"/>
    <cellStyle name="Normal 4 6 2 3 2 2 4 3 3" xfId="33465"/>
    <cellStyle name="Normal 4 6 2 3 2 2 4 3 4" xfId="44848"/>
    <cellStyle name="Normal 4 6 2 3 2 2 4 4" xfId="16305"/>
    <cellStyle name="Normal 4 6 2 3 2 2 4 4 2" xfId="47844"/>
    <cellStyle name="Normal 4 6 2 3 2 2 4 5" xfId="26805"/>
    <cellStyle name="Normal 4 6 2 3 2 2 4 6" xfId="37640"/>
    <cellStyle name="Normal 4 6 2 3 2 2 5" xfId="6965"/>
    <cellStyle name="Normal 4 6 2 3 2 2 5 2" xfId="17309"/>
    <cellStyle name="Normal 4 6 2 3 2 2 5 2 2" xfId="48846"/>
    <cellStyle name="Normal 4 6 2 3 2 2 5 3" xfId="28472"/>
    <cellStyle name="Normal 4 6 2 3 2 2 5 4" xfId="38633"/>
    <cellStyle name="Normal 4 6 2 3 2 2 6" xfId="8673"/>
    <cellStyle name="Normal 4 6 2 3 2 2 6 2" xfId="18909"/>
    <cellStyle name="Normal 4 6 2 3 2 2 6 2 2" xfId="50446"/>
    <cellStyle name="Normal 4 6 2 3 2 2 6 3" xfId="31801"/>
    <cellStyle name="Normal 4 6 2 3 2 2 6 4" xfId="40228"/>
    <cellStyle name="Normal 4 6 2 3 2 2 7" xfId="11453"/>
    <cellStyle name="Normal 4 6 2 3 2 2 7 2" xfId="21681"/>
    <cellStyle name="Normal 4 6 2 3 2 2 7 2 2" xfId="53218"/>
    <cellStyle name="Normal 4 6 2 3 2 2 7 3" xfId="43000"/>
    <cellStyle name="Normal 4 6 2 3 2 2 8" xfId="14328"/>
    <cellStyle name="Normal 4 6 2 3 2 2 8 2" xfId="45871"/>
    <cellStyle name="Normal 4 6 2 3 2 2 9" xfId="25141"/>
    <cellStyle name="Normal 4 6 2 3 2 3" xfId="4341"/>
    <cellStyle name="Normal 4 6 2 3 2 3 2" xfId="5349"/>
    <cellStyle name="Normal 4 6 2 3 2 3 2 2" xfId="8116"/>
    <cellStyle name="Normal 4 6 2 3 2 3 2 2 2" xfId="18354"/>
    <cellStyle name="Normal 4 6 2 3 2 3 2 2 2 2" xfId="31177"/>
    <cellStyle name="Normal 4 6 2 3 2 3 2 2 2 3" xfId="49891"/>
    <cellStyle name="Normal 4 6 2 3 2 3 2 2 3" xfId="14028"/>
    <cellStyle name="Normal 4 6 2 3 2 3 2 2 3 2" xfId="34505"/>
    <cellStyle name="Normal 4 6 2 3 2 3 2 2 3 3" xfId="45572"/>
    <cellStyle name="Normal 4 6 2 3 2 3 2 2 4" xfId="27845"/>
    <cellStyle name="Normal 4 6 2 3 2 3 2 2 5" xfId="39673"/>
    <cellStyle name="Normal 4 6 2 3 2 3 2 3" xfId="10061"/>
    <cellStyle name="Normal 4 6 2 3 2 3 2 3 2" xfId="20294"/>
    <cellStyle name="Normal 4 6 2 3 2 3 2 3 2 2" xfId="51831"/>
    <cellStyle name="Normal 4 6 2 3 2 3 2 3 3" xfId="29513"/>
    <cellStyle name="Normal 4 6 2 3 2 3 2 3 4" xfId="41613"/>
    <cellStyle name="Normal 4 6 2 3 2 3 2 4" xfId="12838"/>
    <cellStyle name="Normal 4 6 2 3 2 3 2 4 2" xfId="23066"/>
    <cellStyle name="Normal 4 6 2 3 2 3 2 4 2 2" xfId="54603"/>
    <cellStyle name="Normal 4 6 2 3 2 3 2 4 3" xfId="32841"/>
    <cellStyle name="Normal 4 6 2 3 2 3 2 4 4" xfId="44385"/>
    <cellStyle name="Normal 4 6 2 3 2 3 2 5" xfId="15842"/>
    <cellStyle name="Normal 4 6 2 3 2 3 2 5 2" xfId="47381"/>
    <cellStyle name="Normal 4 6 2 3 2 3 2 6" xfId="26181"/>
    <cellStyle name="Normal 4 6 2 3 2 3 2 7" xfId="37177"/>
    <cellStyle name="Normal 4 6 2 3 2 3 3" xfId="6277"/>
    <cellStyle name="Normal 4 6 2 3 2 3 3 2" xfId="10985"/>
    <cellStyle name="Normal 4 6 2 3 2 3 3 2 2" xfId="21218"/>
    <cellStyle name="Normal 4 6 2 3 2 3 3 2 2 2" xfId="52755"/>
    <cellStyle name="Normal 4 6 2 3 2 3 3 2 3" xfId="30345"/>
    <cellStyle name="Normal 4 6 2 3 2 3 3 2 4" xfId="42537"/>
    <cellStyle name="Normal 4 6 2 3 2 3 3 3" xfId="13762"/>
    <cellStyle name="Normal 4 6 2 3 2 3 3 3 2" xfId="23990"/>
    <cellStyle name="Normal 4 6 2 3 2 3 3 3 2 2" xfId="55527"/>
    <cellStyle name="Normal 4 6 2 3 2 3 3 3 3" xfId="33673"/>
    <cellStyle name="Normal 4 6 2 3 2 3 3 3 4" xfId="45309"/>
    <cellStyle name="Normal 4 6 2 3 2 3 3 4" xfId="16766"/>
    <cellStyle name="Normal 4 6 2 3 2 3 3 4 2" xfId="48305"/>
    <cellStyle name="Normal 4 6 2 3 2 3 3 5" xfId="27013"/>
    <cellStyle name="Normal 4 6 2 3 2 3 3 6" xfId="38101"/>
    <cellStyle name="Normal 4 6 2 3 2 3 4" xfId="7268"/>
    <cellStyle name="Normal 4 6 2 3 2 3 4 2" xfId="17522"/>
    <cellStyle name="Normal 4 6 2 3 2 3 4 2 2" xfId="49059"/>
    <cellStyle name="Normal 4 6 2 3 2 3 4 3" xfId="28681"/>
    <cellStyle name="Normal 4 6 2 3 2 3 4 4" xfId="38841"/>
    <cellStyle name="Normal 4 6 2 3 2 3 5" xfId="9137"/>
    <cellStyle name="Normal 4 6 2 3 2 3 5 2" xfId="19370"/>
    <cellStyle name="Normal 4 6 2 3 2 3 5 2 2" xfId="50907"/>
    <cellStyle name="Normal 4 6 2 3 2 3 5 3" xfId="32009"/>
    <cellStyle name="Normal 4 6 2 3 2 3 5 4" xfId="40689"/>
    <cellStyle name="Normal 4 6 2 3 2 3 6" xfId="11914"/>
    <cellStyle name="Normal 4 6 2 3 2 3 6 2" xfId="22142"/>
    <cellStyle name="Normal 4 6 2 3 2 3 6 2 2" xfId="53679"/>
    <cellStyle name="Normal 4 6 2 3 2 3 6 3" xfId="43461"/>
    <cellStyle name="Normal 4 6 2 3 2 3 7" xfId="14911"/>
    <cellStyle name="Normal 4 6 2 3 2 3 7 2" xfId="46450"/>
    <cellStyle name="Normal 4 6 2 3 2 3 8" xfId="25349"/>
    <cellStyle name="Normal 4 6 2 3 2 3 9" xfId="36253"/>
    <cellStyle name="Normal 4 6 2 3 2 4" xfId="4885"/>
    <cellStyle name="Normal 4 6 2 3 2 4 2" xfId="7698"/>
    <cellStyle name="Normal 4 6 2 3 2 4 2 2" xfId="17938"/>
    <cellStyle name="Normal 4 6 2 3 2 4 2 2 2" xfId="30761"/>
    <cellStyle name="Normal 4 6 2 3 2 4 2 2 3" xfId="49475"/>
    <cellStyle name="Normal 4 6 2 3 2 4 2 3" xfId="14620"/>
    <cellStyle name="Normal 4 6 2 3 2 4 2 3 2" xfId="34089"/>
    <cellStyle name="Normal 4 6 2 3 2 4 2 3 3" xfId="46159"/>
    <cellStyle name="Normal 4 6 2 3 2 4 2 4" xfId="27429"/>
    <cellStyle name="Normal 4 6 2 3 2 4 2 5" xfId="39257"/>
    <cellStyle name="Normal 4 6 2 3 2 4 3" xfId="9599"/>
    <cellStyle name="Normal 4 6 2 3 2 4 3 2" xfId="19832"/>
    <cellStyle name="Normal 4 6 2 3 2 4 3 2 2" xfId="51369"/>
    <cellStyle name="Normal 4 6 2 3 2 4 3 3" xfId="29097"/>
    <cellStyle name="Normal 4 6 2 3 2 4 3 4" xfId="41151"/>
    <cellStyle name="Normal 4 6 2 3 2 4 4" xfId="12376"/>
    <cellStyle name="Normal 4 6 2 3 2 4 4 2" xfId="22604"/>
    <cellStyle name="Normal 4 6 2 3 2 4 4 2 2" xfId="54141"/>
    <cellStyle name="Normal 4 6 2 3 2 4 4 3" xfId="32425"/>
    <cellStyle name="Normal 4 6 2 3 2 4 4 4" xfId="43923"/>
    <cellStyle name="Normal 4 6 2 3 2 4 5" xfId="15379"/>
    <cellStyle name="Normal 4 6 2 3 2 4 5 2" xfId="46918"/>
    <cellStyle name="Normal 4 6 2 3 2 4 6" xfId="25765"/>
    <cellStyle name="Normal 4 6 2 3 2 4 7" xfId="36715"/>
    <cellStyle name="Normal 4 6 2 3 2 5" xfId="5813"/>
    <cellStyle name="Normal 4 6 2 3 2 5 2" xfId="10523"/>
    <cellStyle name="Normal 4 6 2 3 2 5 2 2" xfId="20756"/>
    <cellStyle name="Normal 4 6 2 3 2 5 2 2 2" xfId="52293"/>
    <cellStyle name="Normal 4 6 2 3 2 5 2 3" xfId="29929"/>
    <cellStyle name="Normal 4 6 2 3 2 5 2 4" xfId="42075"/>
    <cellStyle name="Normal 4 6 2 3 2 5 3" xfId="13300"/>
    <cellStyle name="Normal 4 6 2 3 2 5 3 2" xfId="23528"/>
    <cellStyle name="Normal 4 6 2 3 2 5 3 2 2" xfId="55065"/>
    <cellStyle name="Normal 4 6 2 3 2 5 3 3" xfId="33257"/>
    <cellStyle name="Normal 4 6 2 3 2 5 3 4" xfId="44847"/>
    <cellStyle name="Normal 4 6 2 3 2 5 4" xfId="16304"/>
    <cellStyle name="Normal 4 6 2 3 2 5 4 2" xfId="47843"/>
    <cellStyle name="Normal 4 6 2 3 2 5 5" xfId="26597"/>
    <cellStyle name="Normal 4 6 2 3 2 5 6" xfId="37639"/>
    <cellStyle name="Normal 4 6 2 3 2 6" xfId="6636"/>
    <cellStyle name="Normal 4 6 2 3 2 6 2" xfId="17095"/>
    <cellStyle name="Normal 4 6 2 3 2 6 2 2" xfId="48633"/>
    <cellStyle name="Normal 4 6 2 3 2 6 3" xfId="28263"/>
    <cellStyle name="Normal 4 6 2 3 2 6 4" xfId="38425"/>
    <cellStyle name="Normal 4 6 2 3 2 7" xfId="8672"/>
    <cellStyle name="Normal 4 6 2 3 2 7 2" xfId="18908"/>
    <cellStyle name="Normal 4 6 2 3 2 7 2 2" xfId="50445"/>
    <cellStyle name="Normal 4 6 2 3 2 7 3" xfId="31593"/>
    <cellStyle name="Normal 4 6 2 3 2 7 4" xfId="40227"/>
    <cellStyle name="Normal 4 6 2 3 2 8" xfId="11452"/>
    <cellStyle name="Normal 4 6 2 3 2 8 2" xfId="21680"/>
    <cellStyle name="Normal 4 6 2 3 2 8 2 2" xfId="53217"/>
    <cellStyle name="Normal 4 6 2 3 2 8 3" xfId="42999"/>
    <cellStyle name="Normal 4 6 2 3 2 9" xfId="14327"/>
    <cellStyle name="Normal 4 6 2 3 2 9 2" xfId="45870"/>
    <cellStyle name="Normal 4 6 2 3 3" xfId="1741"/>
    <cellStyle name="Normal 4 6 2 3 3 10" xfId="35793"/>
    <cellStyle name="Normal 4 6 2 3 3 2" xfId="4343"/>
    <cellStyle name="Normal 4 6 2 3 3 2 2" xfId="5351"/>
    <cellStyle name="Normal 4 6 2 3 3 2 2 2" xfId="8323"/>
    <cellStyle name="Normal 4 6 2 3 3 2 2 2 2" xfId="18561"/>
    <cellStyle name="Normal 4 6 2 3 3 2 2 2 2 2" xfId="31384"/>
    <cellStyle name="Normal 4 6 2 3 3 2 2 2 2 3" xfId="50098"/>
    <cellStyle name="Normal 4 6 2 3 3 2 2 2 3" xfId="24319"/>
    <cellStyle name="Normal 4 6 2 3 3 2 2 2 3 2" xfId="34712"/>
    <cellStyle name="Normal 4 6 2 3 3 2 2 2 3 3" xfId="55852"/>
    <cellStyle name="Normal 4 6 2 3 3 2 2 2 4" xfId="28052"/>
    <cellStyle name="Normal 4 6 2 3 3 2 2 2 5" xfId="39880"/>
    <cellStyle name="Normal 4 6 2 3 3 2 2 3" xfId="10063"/>
    <cellStyle name="Normal 4 6 2 3 3 2 2 3 2" xfId="20296"/>
    <cellStyle name="Normal 4 6 2 3 3 2 2 3 2 2" xfId="51833"/>
    <cellStyle name="Normal 4 6 2 3 3 2 2 3 3" xfId="29720"/>
    <cellStyle name="Normal 4 6 2 3 3 2 2 3 4" xfId="41615"/>
    <cellStyle name="Normal 4 6 2 3 3 2 2 4" xfId="12840"/>
    <cellStyle name="Normal 4 6 2 3 3 2 2 4 2" xfId="23068"/>
    <cellStyle name="Normal 4 6 2 3 3 2 2 4 2 2" xfId="54605"/>
    <cellStyle name="Normal 4 6 2 3 3 2 2 4 3" xfId="33048"/>
    <cellStyle name="Normal 4 6 2 3 3 2 2 4 4" xfId="44387"/>
    <cellStyle name="Normal 4 6 2 3 3 2 2 5" xfId="15844"/>
    <cellStyle name="Normal 4 6 2 3 3 2 2 5 2" xfId="47383"/>
    <cellStyle name="Normal 4 6 2 3 3 2 2 6" xfId="26388"/>
    <cellStyle name="Normal 4 6 2 3 3 2 2 7" xfId="37179"/>
    <cellStyle name="Normal 4 6 2 3 3 2 3" xfId="6279"/>
    <cellStyle name="Normal 4 6 2 3 3 2 3 2" xfId="10987"/>
    <cellStyle name="Normal 4 6 2 3 3 2 3 2 2" xfId="21220"/>
    <cellStyle name="Normal 4 6 2 3 3 2 3 2 2 2" xfId="52757"/>
    <cellStyle name="Normal 4 6 2 3 3 2 3 2 3" xfId="30552"/>
    <cellStyle name="Normal 4 6 2 3 3 2 3 2 4" xfId="42539"/>
    <cellStyle name="Normal 4 6 2 3 3 2 3 3" xfId="13764"/>
    <cellStyle name="Normal 4 6 2 3 3 2 3 3 2" xfId="23992"/>
    <cellStyle name="Normal 4 6 2 3 3 2 3 3 2 2" xfId="55529"/>
    <cellStyle name="Normal 4 6 2 3 3 2 3 3 3" xfId="33880"/>
    <cellStyle name="Normal 4 6 2 3 3 2 3 3 4" xfId="45311"/>
    <cellStyle name="Normal 4 6 2 3 3 2 3 4" xfId="16768"/>
    <cellStyle name="Normal 4 6 2 3 3 2 3 4 2" xfId="48307"/>
    <cellStyle name="Normal 4 6 2 3 3 2 3 5" xfId="27220"/>
    <cellStyle name="Normal 4 6 2 3 3 2 3 6" xfId="38103"/>
    <cellStyle name="Normal 4 6 2 3 3 2 4" xfId="7484"/>
    <cellStyle name="Normal 4 6 2 3 3 2 4 2" xfId="17729"/>
    <cellStyle name="Normal 4 6 2 3 3 2 4 2 2" xfId="49266"/>
    <cellStyle name="Normal 4 6 2 3 3 2 4 3" xfId="28888"/>
    <cellStyle name="Normal 4 6 2 3 3 2 4 4" xfId="39048"/>
    <cellStyle name="Normal 4 6 2 3 3 2 5" xfId="9139"/>
    <cellStyle name="Normal 4 6 2 3 3 2 5 2" xfId="19372"/>
    <cellStyle name="Normal 4 6 2 3 3 2 5 2 2" xfId="50909"/>
    <cellStyle name="Normal 4 6 2 3 3 2 5 3" xfId="32216"/>
    <cellStyle name="Normal 4 6 2 3 3 2 5 4" xfId="40691"/>
    <cellStyle name="Normal 4 6 2 3 3 2 6" xfId="11916"/>
    <cellStyle name="Normal 4 6 2 3 3 2 6 2" xfId="22144"/>
    <cellStyle name="Normal 4 6 2 3 3 2 6 2 2" xfId="53681"/>
    <cellStyle name="Normal 4 6 2 3 3 2 6 3" xfId="43463"/>
    <cellStyle name="Normal 4 6 2 3 3 2 7" xfId="14913"/>
    <cellStyle name="Normal 4 6 2 3 3 2 7 2" xfId="46452"/>
    <cellStyle name="Normal 4 6 2 3 3 2 8" xfId="25556"/>
    <cellStyle name="Normal 4 6 2 3 3 2 9" xfId="36255"/>
    <cellStyle name="Normal 4 6 2 3 3 3" xfId="4887"/>
    <cellStyle name="Normal 4 6 2 3 3 3 2" xfId="7907"/>
    <cellStyle name="Normal 4 6 2 3 3 3 2 2" xfId="18145"/>
    <cellStyle name="Normal 4 6 2 3 3 3 2 2 2" xfId="30968"/>
    <cellStyle name="Normal 4 6 2 3 3 3 2 2 3" xfId="49682"/>
    <cellStyle name="Normal 4 6 2 3 3 3 2 3" xfId="24194"/>
    <cellStyle name="Normal 4 6 2 3 3 3 2 3 2" xfId="34296"/>
    <cellStyle name="Normal 4 6 2 3 3 3 2 3 3" xfId="55730"/>
    <cellStyle name="Normal 4 6 2 3 3 3 2 4" xfId="27636"/>
    <cellStyle name="Normal 4 6 2 3 3 3 2 5" xfId="39464"/>
    <cellStyle name="Normal 4 6 2 3 3 3 3" xfId="9601"/>
    <cellStyle name="Normal 4 6 2 3 3 3 3 2" xfId="19834"/>
    <cellStyle name="Normal 4 6 2 3 3 3 3 2 2" xfId="51371"/>
    <cellStyle name="Normal 4 6 2 3 3 3 3 3" xfId="29304"/>
    <cellStyle name="Normal 4 6 2 3 3 3 3 4" xfId="41153"/>
    <cellStyle name="Normal 4 6 2 3 3 3 4" xfId="12378"/>
    <cellStyle name="Normal 4 6 2 3 3 3 4 2" xfId="22606"/>
    <cellStyle name="Normal 4 6 2 3 3 3 4 2 2" xfId="54143"/>
    <cellStyle name="Normal 4 6 2 3 3 3 4 3" xfId="32632"/>
    <cellStyle name="Normal 4 6 2 3 3 3 4 4" xfId="43925"/>
    <cellStyle name="Normal 4 6 2 3 3 3 5" xfId="15381"/>
    <cellStyle name="Normal 4 6 2 3 3 3 5 2" xfId="46920"/>
    <cellStyle name="Normal 4 6 2 3 3 3 6" xfId="25972"/>
    <cellStyle name="Normal 4 6 2 3 3 3 7" xfId="36717"/>
    <cellStyle name="Normal 4 6 2 3 3 4" xfId="5815"/>
    <cellStyle name="Normal 4 6 2 3 3 4 2" xfId="10525"/>
    <cellStyle name="Normal 4 6 2 3 3 4 2 2" xfId="20758"/>
    <cellStyle name="Normal 4 6 2 3 3 4 2 2 2" xfId="52295"/>
    <cellStyle name="Normal 4 6 2 3 3 4 2 3" xfId="30136"/>
    <cellStyle name="Normal 4 6 2 3 3 4 2 4" xfId="42077"/>
    <cellStyle name="Normal 4 6 2 3 3 4 3" xfId="13302"/>
    <cellStyle name="Normal 4 6 2 3 3 4 3 2" xfId="23530"/>
    <cellStyle name="Normal 4 6 2 3 3 4 3 2 2" xfId="55067"/>
    <cellStyle name="Normal 4 6 2 3 3 4 3 3" xfId="33464"/>
    <cellStyle name="Normal 4 6 2 3 3 4 3 4" xfId="44849"/>
    <cellStyle name="Normal 4 6 2 3 3 4 4" xfId="16306"/>
    <cellStyle name="Normal 4 6 2 3 3 4 4 2" xfId="47845"/>
    <cellStyle name="Normal 4 6 2 3 3 4 5" xfId="26804"/>
    <cellStyle name="Normal 4 6 2 3 3 4 6" xfId="37641"/>
    <cellStyle name="Normal 4 6 2 3 3 5" xfId="6964"/>
    <cellStyle name="Normal 4 6 2 3 3 5 2" xfId="17308"/>
    <cellStyle name="Normal 4 6 2 3 3 5 2 2" xfId="48845"/>
    <cellStyle name="Normal 4 6 2 3 3 5 3" xfId="28471"/>
    <cellStyle name="Normal 4 6 2 3 3 5 4" xfId="38632"/>
    <cellStyle name="Normal 4 6 2 3 3 6" xfId="8674"/>
    <cellStyle name="Normal 4 6 2 3 3 6 2" xfId="18910"/>
    <cellStyle name="Normal 4 6 2 3 3 6 2 2" xfId="50447"/>
    <cellStyle name="Normal 4 6 2 3 3 6 3" xfId="31800"/>
    <cellStyle name="Normal 4 6 2 3 3 6 4" xfId="40229"/>
    <cellStyle name="Normal 4 6 2 3 3 7" xfId="11454"/>
    <cellStyle name="Normal 4 6 2 3 3 7 2" xfId="21682"/>
    <cellStyle name="Normal 4 6 2 3 3 7 2 2" xfId="53219"/>
    <cellStyle name="Normal 4 6 2 3 3 7 3" xfId="43001"/>
    <cellStyle name="Normal 4 6 2 3 3 8" xfId="14329"/>
    <cellStyle name="Normal 4 6 2 3 3 8 2" xfId="45872"/>
    <cellStyle name="Normal 4 6 2 3 3 9" xfId="25140"/>
    <cellStyle name="Normal 4 6 2 3 4" xfId="4340"/>
    <cellStyle name="Normal 4 6 2 3 4 2" xfId="5348"/>
    <cellStyle name="Normal 4 6 2 3 4 2 2" xfId="8115"/>
    <cellStyle name="Normal 4 6 2 3 4 2 2 2" xfId="18353"/>
    <cellStyle name="Normal 4 6 2 3 4 2 2 2 2" xfId="31176"/>
    <cellStyle name="Normal 4 6 2 3 4 2 2 2 3" xfId="49890"/>
    <cellStyle name="Normal 4 6 2 3 4 2 2 3" xfId="24705"/>
    <cellStyle name="Normal 4 6 2 3 4 2 2 3 2" xfId="34504"/>
    <cellStyle name="Normal 4 6 2 3 4 2 2 3 3" xfId="56232"/>
    <cellStyle name="Normal 4 6 2 3 4 2 2 4" xfId="27844"/>
    <cellStyle name="Normal 4 6 2 3 4 2 2 5" xfId="39672"/>
    <cellStyle name="Normal 4 6 2 3 4 2 3" xfId="10060"/>
    <cellStyle name="Normal 4 6 2 3 4 2 3 2" xfId="20293"/>
    <cellStyle name="Normal 4 6 2 3 4 2 3 2 2" xfId="51830"/>
    <cellStyle name="Normal 4 6 2 3 4 2 3 3" xfId="29512"/>
    <cellStyle name="Normal 4 6 2 3 4 2 3 4" xfId="41612"/>
    <cellStyle name="Normal 4 6 2 3 4 2 4" xfId="12837"/>
    <cellStyle name="Normal 4 6 2 3 4 2 4 2" xfId="23065"/>
    <cellStyle name="Normal 4 6 2 3 4 2 4 2 2" xfId="54602"/>
    <cellStyle name="Normal 4 6 2 3 4 2 4 3" xfId="32840"/>
    <cellStyle name="Normal 4 6 2 3 4 2 4 4" xfId="44384"/>
    <cellStyle name="Normal 4 6 2 3 4 2 5" xfId="15841"/>
    <cellStyle name="Normal 4 6 2 3 4 2 5 2" xfId="47380"/>
    <cellStyle name="Normal 4 6 2 3 4 2 6" xfId="26180"/>
    <cellStyle name="Normal 4 6 2 3 4 2 7" xfId="37176"/>
    <cellStyle name="Normal 4 6 2 3 4 3" xfId="6276"/>
    <cellStyle name="Normal 4 6 2 3 4 3 2" xfId="10984"/>
    <cellStyle name="Normal 4 6 2 3 4 3 2 2" xfId="21217"/>
    <cellStyle name="Normal 4 6 2 3 4 3 2 2 2" xfId="52754"/>
    <cellStyle name="Normal 4 6 2 3 4 3 2 3" xfId="30344"/>
    <cellStyle name="Normal 4 6 2 3 4 3 2 4" xfId="42536"/>
    <cellStyle name="Normal 4 6 2 3 4 3 3" xfId="13761"/>
    <cellStyle name="Normal 4 6 2 3 4 3 3 2" xfId="23989"/>
    <cellStyle name="Normal 4 6 2 3 4 3 3 2 2" xfId="55526"/>
    <cellStyle name="Normal 4 6 2 3 4 3 3 3" xfId="33672"/>
    <cellStyle name="Normal 4 6 2 3 4 3 3 4" xfId="45308"/>
    <cellStyle name="Normal 4 6 2 3 4 3 4" xfId="16765"/>
    <cellStyle name="Normal 4 6 2 3 4 3 4 2" xfId="48304"/>
    <cellStyle name="Normal 4 6 2 3 4 3 5" xfId="27012"/>
    <cellStyle name="Normal 4 6 2 3 4 3 6" xfId="38100"/>
    <cellStyle name="Normal 4 6 2 3 4 4" xfId="7267"/>
    <cellStyle name="Normal 4 6 2 3 4 4 2" xfId="17521"/>
    <cellStyle name="Normal 4 6 2 3 4 4 2 2" xfId="49058"/>
    <cellStyle name="Normal 4 6 2 3 4 4 3" xfId="28680"/>
    <cellStyle name="Normal 4 6 2 3 4 4 4" xfId="38840"/>
    <cellStyle name="Normal 4 6 2 3 4 5" xfId="9136"/>
    <cellStyle name="Normal 4 6 2 3 4 5 2" xfId="19369"/>
    <cellStyle name="Normal 4 6 2 3 4 5 2 2" xfId="50906"/>
    <cellStyle name="Normal 4 6 2 3 4 5 3" xfId="32008"/>
    <cellStyle name="Normal 4 6 2 3 4 5 4" xfId="40688"/>
    <cellStyle name="Normal 4 6 2 3 4 6" xfId="11913"/>
    <cellStyle name="Normal 4 6 2 3 4 6 2" xfId="22141"/>
    <cellStyle name="Normal 4 6 2 3 4 6 2 2" xfId="53678"/>
    <cellStyle name="Normal 4 6 2 3 4 6 3" xfId="43460"/>
    <cellStyle name="Normal 4 6 2 3 4 7" xfId="14910"/>
    <cellStyle name="Normal 4 6 2 3 4 7 2" xfId="46449"/>
    <cellStyle name="Normal 4 6 2 3 4 8" xfId="25348"/>
    <cellStyle name="Normal 4 6 2 3 4 9" xfId="36252"/>
    <cellStyle name="Normal 4 6 2 3 5" xfId="4884"/>
    <cellStyle name="Normal 4 6 2 3 5 2" xfId="7697"/>
    <cellStyle name="Normal 4 6 2 3 5 2 2" xfId="17937"/>
    <cellStyle name="Normal 4 6 2 3 5 2 2 2" xfId="30760"/>
    <cellStyle name="Normal 4 6 2 3 5 2 2 3" xfId="49474"/>
    <cellStyle name="Normal 4 6 2 3 5 2 3" xfId="24267"/>
    <cellStyle name="Normal 4 6 2 3 5 2 3 2" xfId="34088"/>
    <cellStyle name="Normal 4 6 2 3 5 2 3 3" xfId="55803"/>
    <cellStyle name="Normal 4 6 2 3 5 2 4" xfId="27428"/>
    <cellStyle name="Normal 4 6 2 3 5 2 5" xfId="39256"/>
    <cellStyle name="Normal 4 6 2 3 5 3" xfId="9598"/>
    <cellStyle name="Normal 4 6 2 3 5 3 2" xfId="19831"/>
    <cellStyle name="Normal 4 6 2 3 5 3 2 2" xfId="51368"/>
    <cellStyle name="Normal 4 6 2 3 5 3 3" xfId="29096"/>
    <cellStyle name="Normal 4 6 2 3 5 3 4" xfId="41150"/>
    <cellStyle name="Normal 4 6 2 3 5 4" xfId="12375"/>
    <cellStyle name="Normal 4 6 2 3 5 4 2" xfId="22603"/>
    <cellStyle name="Normal 4 6 2 3 5 4 2 2" xfId="54140"/>
    <cellStyle name="Normal 4 6 2 3 5 4 3" xfId="32424"/>
    <cellStyle name="Normal 4 6 2 3 5 4 4" xfId="43922"/>
    <cellStyle name="Normal 4 6 2 3 5 5" xfId="15378"/>
    <cellStyle name="Normal 4 6 2 3 5 5 2" xfId="46917"/>
    <cellStyle name="Normal 4 6 2 3 5 6" xfId="25764"/>
    <cellStyle name="Normal 4 6 2 3 5 7" xfId="36714"/>
    <cellStyle name="Normal 4 6 2 3 6" xfId="5812"/>
    <cellStyle name="Normal 4 6 2 3 6 2" xfId="10522"/>
    <cellStyle name="Normal 4 6 2 3 6 2 2" xfId="20755"/>
    <cellStyle name="Normal 4 6 2 3 6 2 2 2" xfId="52292"/>
    <cellStyle name="Normal 4 6 2 3 6 2 3" xfId="29928"/>
    <cellStyle name="Normal 4 6 2 3 6 2 4" xfId="42074"/>
    <cellStyle name="Normal 4 6 2 3 6 3" xfId="13299"/>
    <cellStyle name="Normal 4 6 2 3 6 3 2" xfId="23527"/>
    <cellStyle name="Normal 4 6 2 3 6 3 2 2" xfId="55064"/>
    <cellStyle name="Normal 4 6 2 3 6 3 3" xfId="33256"/>
    <cellStyle name="Normal 4 6 2 3 6 3 4" xfId="44846"/>
    <cellStyle name="Normal 4 6 2 3 6 4" xfId="16303"/>
    <cellStyle name="Normal 4 6 2 3 6 4 2" xfId="47842"/>
    <cellStyle name="Normal 4 6 2 3 6 5" xfId="26596"/>
    <cellStyle name="Normal 4 6 2 3 6 6" xfId="37638"/>
    <cellStyle name="Normal 4 6 2 3 7" xfId="6635"/>
    <cellStyle name="Normal 4 6 2 3 7 2" xfId="17094"/>
    <cellStyle name="Normal 4 6 2 3 7 2 2" xfId="48632"/>
    <cellStyle name="Normal 4 6 2 3 7 3" xfId="28262"/>
    <cellStyle name="Normal 4 6 2 3 7 4" xfId="38424"/>
    <cellStyle name="Normal 4 6 2 3 8" xfId="8671"/>
    <cellStyle name="Normal 4 6 2 3 8 2" xfId="18907"/>
    <cellStyle name="Normal 4 6 2 3 8 2 2" xfId="50444"/>
    <cellStyle name="Normal 4 6 2 3 8 3" xfId="31592"/>
    <cellStyle name="Normal 4 6 2 3 8 4" xfId="40226"/>
    <cellStyle name="Normal 4 6 2 3 9" xfId="11451"/>
    <cellStyle name="Normal 4 6 2 3 9 2" xfId="21679"/>
    <cellStyle name="Normal 4 6 2 3 9 2 2" xfId="53216"/>
    <cellStyle name="Normal 4 6 2 3 9 3" xfId="42998"/>
    <cellStyle name="Normal 4 6 2 4" xfId="1742"/>
    <cellStyle name="Normal 4 6 2 4 10" xfId="24933"/>
    <cellStyle name="Normal 4 6 2 4 11" xfId="35794"/>
    <cellStyle name="Normal 4 6 2 4 2" xfId="1743"/>
    <cellStyle name="Normal 4 6 2 4 2 10" xfId="35795"/>
    <cellStyle name="Normal 4 6 2 4 2 2" xfId="4345"/>
    <cellStyle name="Normal 4 6 2 4 2 2 2" xfId="5353"/>
    <cellStyle name="Normal 4 6 2 4 2 2 2 2" xfId="8325"/>
    <cellStyle name="Normal 4 6 2 4 2 2 2 2 2" xfId="18563"/>
    <cellStyle name="Normal 4 6 2 4 2 2 2 2 2 2" xfId="31386"/>
    <cellStyle name="Normal 4 6 2 4 2 2 2 2 2 3" xfId="50100"/>
    <cellStyle name="Normal 4 6 2 4 2 2 2 2 3" xfId="24313"/>
    <cellStyle name="Normal 4 6 2 4 2 2 2 2 3 2" xfId="34714"/>
    <cellStyle name="Normal 4 6 2 4 2 2 2 2 3 3" xfId="55846"/>
    <cellStyle name="Normal 4 6 2 4 2 2 2 2 4" xfId="28054"/>
    <cellStyle name="Normal 4 6 2 4 2 2 2 2 5" xfId="39882"/>
    <cellStyle name="Normal 4 6 2 4 2 2 2 3" xfId="10065"/>
    <cellStyle name="Normal 4 6 2 4 2 2 2 3 2" xfId="20298"/>
    <cellStyle name="Normal 4 6 2 4 2 2 2 3 2 2" xfId="51835"/>
    <cellStyle name="Normal 4 6 2 4 2 2 2 3 3" xfId="29722"/>
    <cellStyle name="Normal 4 6 2 4 2 2 2 3 4" xfId="41617"/>
    <cellStyle name="Normal 4 6 2 4 2 2 2 4" xfId="12842"/>
    <cellStyle name="Normal 4 6 2 4 2 2 2 4 2" xfId="23070"/>
    <cellStyle name="Normal 4 6 2 4 2 2 2 4 2 2" xfId="54607"/>
    <cellStyle name="Normal 4 6 2 4 2 2 2 4 3" xfId="33050"/>
    <cellStyle name="Normal 4 6 2 4 2 2 2 4 4" xfId="44389"/>
    <cellStyle name="Normal 4 6 2 4 2 2 2 5" xfId="15846"/>
    <cellStyle name="Normal 4 6 2 4 2 2 2 5 2" xfId="47385"/>
    <cellStyle name="Normal 4 6 2 4 2 2 2 6" xfId="26390"/>
    <cellStyle name="Normal 4 6 2 4 2 2 2 7" xfId="37181"/>
    <cellStyle name="Normal 4 6 2 4 2 2 3" xfId="6281"/>
    <cellStyle name="Normal 4 6 2 4 2 2 3 2" xfId="10989"/>
    <cellStyle name="Normal 4 6 2 4 2 2 3 2 2" xfId="21222"/>
    <cellStyle name="Normal 4 6 2 4 2 2 3 2 2 2" xfId="52759"/>
    <cellStyle name="Normal 4 6 2 4 2 2 3 2 3" xfId="30554"/>
    <cellStyle name="Normal 4 6 2 4 2 2 3 2 4" xfId="42541"/>
    <cellStyle name="Normal 4 6 2 4 2 2 3 3" xfId="13766"/>
    <cellStyle name="Normal 4 6 2 4 2 2 3 3 2" xfId="23994"/>
    <cellStyle name="Normal 4 6 2 4 2 2 3 3 2 2" xfId="55531"/>
    <cellStyle name="Normal 4 6 2 4 2 2 3 3 3" xfId="33882"/>
    <cellStyle name="Normal 4 6 2 4 2 2 3 3 4" xfId="45313"/>
    <cellStyle name="Normal 4 6 2 4 2 2 3 4" xfId="16770"/>
    <cellStyle name="Normal 4 6 2 4 2 2 3 4 2" xfId="48309"/>
    <cellStyle name="Normal 4 6 2 4 2 2 3 5" xfId="27222"/>
    <cellStyle name="Normal 4 6 2 4 2 2 3 6" xfId="38105"/>
    <cellStyle name="Normal 4 6 2 4 2 2 4" xfId="7486"/>
    <cellStyle name="Normal 4 6 2 4 2 2 4 2" xfId="17731"/>
    <cellStyle name="Normal 4 6 2 4 2 2 4 2 2" xfId="49268"/>
    <cellStyle name="Normal 4 6 2 4 2 2 4 3" xfId="28890"/>
    <cellStyle name="Normal 4 6 2 4 2 2 4 4" xfId="39050"/>
    <cellStyle name="Normal 4 6 2 4 2 2 5" xfId="9141"/>
    <cellStyle name="Normal 4 6 2 4 2 2 5 2" xfId="19374"/>
    <cellStyle name="Normal 4 6 2 4 2 2 5 2 2" xfId="50911"/>
    <cellStyle name="Normal 4 6 2 4 2 2 5 3" xfId="32218"/>
    <cellStyle name="Normal 4 6 2 4 2 2 5 4" xfId="40693"/>
    <cellStyle name="Normal 4 6 2 4 2 2 6" xfId="11918"/>
    <cellStyle name="Normal 4 6 2 4 2 2 6 2" xfId="22146"/>
    <cellStyle name="Normal 4 6 2 4 2 2 6 2 2" xfId="53683"/>
    <cellStyle name="Normal 4 6 2 4 2 2 6 3" xfId="43465"/>
    <cellStyle name="Normal 4 6 2 4 2 2 7" xfId="14915"/>
    <cellStyle name="Normal 4 6 2 4 2 2 7 2" xfId="46454"/>
    <cellStyle name="Normal 4 6 2 4 2 2 8" xfId="25558"/>
    <cellStyle name="Normal 4 6 2 4 2 2 9" xfId="36257"/>
    <cellStyle name="Normal 4 6 2 4 2 3" xfId="4889"/>
    <cellStyle name="Normal 4 6 2 4 2 3 2" xfId="7909"/>
    <cellStyle name="Normal 4 6 2 4 2 3 2 2" xfId="18147"/>
    <cellStyle name="Normal 4 6 2 4 2 3 2 2 2" xfId="30970"/>
    <cellStyle name="Normal 4 6 2 4 2 3 2 2 3" xfId="49684"/>
    <cellStyle name="Normal 4 6 2 4 2 3 2 3" xfId="24711"/>
    <cellStyle name="Normal 4 6 2 4 2 3 2 3 2" xfId="34298"/>
    <cellStyle name="Normal 4 6 2 4 2 3 2 3 3" xfId="56238"/>
    <cellStyle name="Normal 4 6 2 4 2 3 2 4" xfId="27638"/>
    <cellStyle name="Normal 4 6 2 4 2 3 2 5" xfId="39466"/>
    <cellStyle name="Normal 4 6 2 4 2 3 3" xfId="9603"/>
    <cellStyle name="Normal 4 6 2 4 2 3 3 2" xfId="19836"/>
    <cellStyle name="Normal 4 6 2 4 2 3 3 2 2" xfId="51373"/>
    <cellStyle name="Normal 4 6 2 4 2 3 3 3" xfId="29306"/>
    <cellStyle name="Normal 4 6 2 4 2 3 3 4" xfId="41155"/>
    <cellStyle name="Normal 4 6 2 4 2 3 4" xfId="12380"/>
    <cellStyle name="Normal 4 6 2 4 2 3 4 2" xfId="22608"/>
    <cellStyle name="Normal 4 6 2 4 2 3 4 2 2" xfId="54145"/>
    <cellStyle name="Normal 4 6 2 4 2 3 4 3" xfId="32634"/>
    <cellStyle name="Normal 4 6 2 4 2 3 4 4" xfId="43927"/>
    <cellStyle name="Normal 4 6 2 4 2 3 5" xfId="15383"/>
    <cellStyle name="Normal 4 6 2 4 2 3 5 2" xfId="46922"/>
    <cellStyle name="Normal 4 6 2 4 2 3 6" xfId="25974"/>
    <cellStyle name="Normal 4 6 2 4 2 3 7" xfId="36719"/>
    <cellStyle name="Normal 4 6 2 4 2 4" xfId="5817"/>
    <cellStyle name="Normal 4 6 2 4 2 4 2" xfId="10527"/>
    <cellStyle name="Normal 4 6 2 4 2 4 2 2" xfId="20760"/>
    <cellStyle name="Normal 4 6 2 4 2 4 2 2 2" xfId="52297"/>
    <cellStyle name="Normal 4 6 2 4 2 4 2 3" xfId="30138"/>
    <cellStyle name="Normal 4 6 2 4 2 4 2 4" xfId="42079"/>
    <cellStyle name="Normal 4 6 2 4 2 4 3" xfId="13304"/>
    <cellStyle name="Normal 4 6 2 4 2 4 3 2" xfId="23532"/>
    <cellStyle name="Normal 4 6 2 4 2 4 3 2 2" xfId="55069"/>
    <cellStyle name="Normal 4 6 2 4 2 4 3 3" xfId="33466"/>
    <cellStyle name="Normal 4 6 2 4 2 4 3 4" xfId="44851"/>
    <cellStyle name="Normal 4 6 2 4 2 4 4" xfId="16308"/>
    <cellStyle name="Normal 4 6 2 4 2 4 4 2" xfId="47847"/>
    <cellStyle name="Normal 4 6 2 4 2 4 5" xfId="26806"/>
    <cellStyle name="Normal 4 6 2 4 2 4 6" xfId="37643"/>
    <cellStyle name="Normal 4 6 2 4 2 5" xfId="6966"/>
    <cellStyle name="Normal 4 6 2 4 2 5 2" xfId="17310"/>
    <cellStyle name="Normal 4 6 2 4 2 5 2 2" xfId="48847"/>
    <cellStyle name="Normal 4 6 2 4 2 5 3" xfId="28473"/>
    <cellStyle name="Normal 4 6 2 4 2 5 4" xfId="38634"/>
    <cellStyle name="Normal 4 6 2 4 2 6" xfId="8676"/>
    <cellStyle name="Normal 4 6 2 4 2 6 2" xfId="18912"/>
    <cellStyle name="Normal 4 6 2 4 2 6 2 2" xfId="50449"/>
    <cellStyle name="Normal 4 6 2 4 2 6 3" xfId="31802"/>
    <cellStyle name="Normal 4 6 2 4 2 6 4" xfId="40231"/>
    <cellStyle name="Normal 4 6 2 4 2 7" xfId="11456"/>
    <cellStyle name="Normal 4 6 2 4 2 7 2" xfId="21684"/>
    <cellStyle name="Normal 4 6 2 4 2 7 2 2" xfId="53221"/>
    <cellStyle name="Normal 4 6 2 4 2 7 3" xfId="43003"/>
    <cellStyle name="Normal 4 6 2 4 2 8" xfId="14331"/>
    <cellStyle name="Normal 4 6 2 4 2 8 2" xfId="45874"/>
    <cellStyle name="Normal 4 6 2 4 2 9" xfId="25142"/>
    <cellStyle name="Normal 4 6 2 4 3" xfId="4344"/>
    <cellStyle name="Normal 4 6 2 4 3 2" xfId="5352"/>
    <cellStyle name="Normal 4 6 2 4 3 2 2" xfId="8117"/>
    <cellStyle name="Normal 4 6 2 4 3 2 2 2" xfId="18355"/>
    <cellStyle name="Normal 4 6 2 4 3 2 2 2 2" xfId="31178"/>
    <cellStyle name="Normal 4 6 2 4 3 2 2 2 3" xfId="49892"/>
    <cellStyle name="Normal 4 6 2 4 3 2 2 3" xfId="14605"/>
    <cellStyle name="Normal 4 6 2 4 3 2 2 3 2" xfId="34506"/>
    <cellStyle name="Normal 4 6 2 4 3 2 2 3 3" xfId="46144"/>
    <cellStyle name="Normal 4 6 2 4 3 2 2 4" xfId="27846"/>
    <cellStyle name="Normal 4 6 2 4 3 2 2 5" xfId="39674"/>
    <cellStyle name="Normal 4 6 2 4 3 2 3" xfId="10064"/>
    <cellStyle name="Normal 4 6 2 4 3 2 3 2" xfId="20297"/>
    <cellStyle name="Normal 4 6 2 4 3 2 3 2 2" xfId="51834"/>
    <cellStyle name="Normal 4 6 2 4 3 2 3 3" xfId="29514"/>
    <cellStyle name="Normal 4 6 2 4 3 2 3 4" xfId="41616"/>
    <cellStyle name="Normal 4 6 2 4 3 2 4" xfId="12841"/>
    <cellStyle name="Normal 4 6 2 4 3 2 4 2" xfId="23069"/>
    <cellStyle name="Normal 4 6 2 4 3 2 4 2 2" xfId="54606"/>
    <cellStyle name="Normal 4 6 2 4 3 2 4 3" xfId="32842"/>
    <cellStyle name="Normal 4 6 2 4 3 2 4 4" xfId="44388"/>
    <cellStyle name="Normal 4 6 2 4 3 2 5" xfId="15845"/>
    <cellStyle name="Normal 4 6 2 4 3 2 5 2" xfId="47384"/>
    <cellStyle name="Normal 4 6 2 4 3 2 6" xfId="26182"/>
    <cellStyle name="Normal 4 6 2 4 3 2 7" xfId="37180"/>
    <cellStyle name="Normal 4 6 2 4 3 3" xfId="6280"/>
    <cellStyle name="Normal 4 6 2 4 3 3 2" xfId="10988"/>
    <cellStyle name="Normal 4 6 2 4 3 3 2 2" xfId="21221"/>
    <cellStyle name="Normal 4 6 2 4 3 3 2 2 2" xfId="52758"/>
    <cellStyle name="Normal 4 6 2 4 3 3 2 3" xfId="30346"/>
    <cellStyle name="Normal 4 6 2 4 3 3 2 4" xfId="42540"/>
    <cellStyle name="Normal 4 6 2 4 3 3 3" xfId="13765"/>
    <cellStyle name="Normal 4 6 2 4 3 3 3 2" xfId="23993"/>
    <cellStyle name="Normal 4 6 2 4 3 3 3 2 2" xfId="55530"/>
    <cellStyle name="Normal 4 6 2 4 3 3 3 3" xfId="33674"/>
    <cellStyle name="Normal 4 6 2 4 3 3 3 4" xfId="45312"/>
    <cellStyle name="Normal 4 6 2 4 3 3 4" xfId="16769"/>
    <cellStyle name="Normal 4 6 2 4 3 3 4 2" xfId="48308"/>
    <cellStyle name="Normal 4 6 2 4 3 3 5" xfId="27014"/>
    <cellStyle name="Normal 4 6 2 4 3 3 6" xfId="38104"/>
    <cellStyle name="Normal 4 6 2 4 3 4" xfId="7269"/>
    <cellStyle name="Normal 4 6 2 4 3 4 2" xfId="17523"/>
    <cellStyle name="Normal 4 6 2 4 3 4 2 2" xfId="49060"/>
    <cellStyle name="Normal 4 6 2 4 3 4 3" xfId="28682"/>
    <cellStyle name="Normal 4 6 2 4 3 4 4" xfId="38842"/>
    <cellStyle name="Normal 4 6 2 4 3 5" xfId="9140"/>
    <cellStyle name="Normal 4 6 2 4 3 5 2" xfId="19373"/>
    <cellStyle name="Normal 4 6 2 4 3 5 2 2" xfId="50910"/>
    <cellStyle name="Normal 4 6 2 4 3 5 3" xfId="32010"/>
    <cellStyle name="Normal 4 6 2 4 3 5 4" xfId="40692"/>
    <cellStyle name="Normal 4 6 2 4 3 6" xfId="11917"/>
    <cellStyle name="Normal 4 6 2 4 3 6 2" xfId="22145"/>
    <cellStyle name="Normal 4 6 2 4 3 6 2 2" xfId="53682"/>
    <cellStyle name="Normal 4 6 2 4 3 6 3" xfId="43464"/>
    <cellStyle name="Normal 4 6 2 4 3 7" xfId="14914"/>
    <cellStyle name="Normal 4 6 2 4 3 7 2" xfId="46453"/>
    <cellStyle name="Normal 4 6 2 4 3 8" xfId="25350"/>
    <cellStyle name="Normal 4 6 2 4 3 9" xfId="36256"/>
    <cellStyle name="Normal 4 6 2 4 4" xfId="4888"/>
    <cellStyle name="Normal 4 6 2 4 4 2" xfId="7699"/>
    <cellStyle name="Normal 4 6 2 4 4 2 2" xfId="17939"/>
    <cellStyle name="Normal 4 6 2 4 4 2 2 2" xfId="30762"/>
    <cellStyle name="Normal 4 6 2 4 4 2 2 3" xfId="49476"/>
    <cellStyle name="Normal 4 6 2 4 4 2 3" xfId="24512"/>
    <cellStyle name="Normal 4 6 2 4 4 2 3 2" xfId="34090"/>
    <cellStyle name="Normal 4 6 2 4 4 2 3 3" xfId="56044"/>
    <cellStyle name="Normal 4 6 2 4 4 2 4" xfId="27430"/>
    <cellStyle name="Normal 4 6 2 4 4 2 5" xfId="39258"/>
    <cellStyle name="Normal 4 6 2 4 4 3" xfId="9602"/>
    <cellStyle name="Normal 4 6 2 4 4 3 2" xfId="19835"/>
    <cellStyle name="Normal 4 6 2 4 4 3 2 2" xfId="51372"/>
    <cellStyle name="Normal 4 6 2 4 4 3 3" xfId="29098"/>
    <cellStyle name="Normal 4 6 2 4 4 3 4" xfId="41154"/>
    <cellStyle name="Normal 4 6 2 4 4 4" xfId="12379"/>
    <cellStyle name="Normal 4 6 2 4 4 4 2" xfId="22607"/>
    <cellStyle name="Normal 4 6 2 4 4 4 2 2" xfId="54144"/>
    <cellStyle name="Normal 4 6 2 4 4 4 3" xfId="32426"/>
    <cellStyle name="Normal 4 6 2 4 4 4 4" xfId="43926"/>
    <cellStyle name="Normal 4 6 2 4 4 5" xfId="15382"/>
    <cellStyle name="Normal 4 6 2 4 4 5 2" xfId="46921"/>
    <cellStyle name="Normal 4 6 2 4 4 6" xfId="25766"/>
    <cellStyle name="Normal 4 6 2 4 4 7" xfId="36718"/>
    <cellStyle name="Normal 4 6 2 4 5" xfId="5816"/>
    <cellStyle name="Normal 4 6 2 4 5 2" xfId="10526"/>
    <cellStyle name="Normal 4 6 2 4 5 2 2" xfId="20759"/>
    <cellStyle name="Normal 4 6 2 4 5 2 2 2" xfId="52296"/>
    <cellStyle name="Normal 4 6 2 4 5 2 3" xfId="29930"/>
    <cellStyle name="Normal 4 6 2 4 5 2 4" xfId="42078"/>
    <cellStyle name="Normal 4 6 2 4 5 3" xfId="13303"/>
    <cellStyle name="Normal 4 6 2 4 5 3 2" xfId="23531"/>
    <cellStyle name="Normal 4 6 2 4 5 3 2 2" xfId="55068"/>
    <cellStyle name="Normal 4 6 2 4 5 3 3" xfId="33258"/>
    <cellStyle name="Normal 4 6 2 4 5 3 4" xfId="44850"/>
    <cellStyle name="Normal 4 6 2 4 5 4" xfId="16307"/>
    <cellStyle name="Normal 4 6 2 4 5 4 2" xfId="47846"/>
    <cellStyle name="Normal 4 6 2 4 5 5" xfId="26598"/>
    <cellStyle name="Normal 4 6 2 4 5 6" xfId="37642"/>
    <cellStyle name="Normal 4 6 2 4 6" xfId="6637"/>
    <cellStyle name="Normal 4 6 2 4 6 2" xfId="17096"/>
    <cellStyle name="Normal 4 6 2 4 6 2 2" xfId="48634"/>
    <cellStyle name="Normal 4 6 2 4 6 3" xfId="28264"/>
    <cellStyle name="Normal 4 6 2 4 6 4" xfId="38426"/>
    <cellStyle name="Normal 4 6 2 4 7" xfId="8675"/>
    <cellStyle name="Normal 4 6 2 4 7 2" xfId="18911"/>
    <cellStyle name="Normal 4 6 2 4 7 2 2" xfId="50448"/>
    <cellStyle name="Normal 4 6 2 4 7 3" xfId="31594"/>
    <cellStyle name="Normal 4 6 2 4 7 4" xfId="40230"/>
    <cellStyle name="Normal 4 6 2 4 8" xfId="11455"/>
    <cellStyle name="Normal 4 6 2 4 8 2" xfId="21683"/>
    <cellStyle name="Normal 4 6 2 4 8 2 2" xfId="53220"/>
    <cellStyle name="Normal 4 6 2 4 8 3" xfId="43002"/>
    <cellStyle name="Normal 4 6 2 4 9" xfId="14330"/>
    <cellStyle name="Normal 4 6 2 4 9 2" xfId="45873"/>
    <cellStyle name="Normal 4 6 2 5" xfId="1744"/>
    <cellStyle name="Normal 4 6 2 5 10" xfId="35796"/>
    <cellStyle name="Normal 4 6 2 5 2" xfId="4346"/>
    <cellStyle name="Normal 4 6 2 5 2 2" xfId="5354"/>
    <cellStyle name="Normal 4 6 2 5 2 2 2" xfId="8318"/>
    <cellStyle name="Normal 4 6 2 5 2 2 2 2" xfId="18556"/>
    <cellStyle name="Normal 4 6 2 5 2 2 2 2 2" xfId="31379"/>
    <cellStyle name="Normal 4 6 2 5 2 2 2 2 3" xfId="50093"/>
    <cellStyle name="Normal 4 6 2 5 2 2 2 3" xfId="24769"/>
    <cellStyle name="Normal 4 6 2 5 2 2 2 3 2" xfId="34707"/>
    <cellStyle name="Normal 4 6 2 5 2 2 2 3 3" xfId="56293"/>
    <cellStyle name="Normal 4 6 2 5 2 2 2 4" xfId="28047"/>
    <cellStyle name="Normal 4 6 2 5 2 2 2 5" xfId="39875"/>
    <cellStyle name="Normal 4 6 2 5 2 2 3" xfId="10066"/>
    <cellStyle name="Normal 4 6 2 5 2 2 3 2" xfId="20299"/>
    <cellStyle name="Normal 4 6 2 5 2 2 3 2 2" xfId="51836"/>
    <cellStyle name="Normal 4 6 2 5 2 2 3 3" xfId="29715"/>
    <cellStyle name="Normal 4 6 2 5 2 2 3 4" xfId="41618"/>
    <cellStyle name="Normal 4 6 2 5 2 2 4" xfId="12843"/>
    <cellStyle name="Normal 4 6 2 5 2 2 4 2" xfId="23071"/>
    <cellStyle name="Normal 4 6 2 5 2 2 4 2 2" xfId="54608"/>
    <cellStyle name="Normal 4 6 2 5 2 2 4 3" xfId="33043"/>
    <cellStyle name="Normal 4 6 2 5 2 2 4 4" xfId="44390"/>
    <cellStyle name="Normal 4 6 2 5 2 2 5" xfId="15847"/>
    <cellStyle name="Normal 4 6 2 5 2 2 5 2" xfId="47386"/>
    <cellStyle name="Normal 4 6 2 5 2 2 6" xfId="26383"/>
    <cellStyle name="Normal 4 6 2 5 2 2 7" xfId="37182"/>
    <cellStyle name="Normal 4 6 2 5 2 3" xfId="6282"/>
    <cellStyle name="Normal 4 6 2 5 2 3 2" xfId="10990"/>
    <cellStyle name="Normal 4 6 2 5 2 3 2 2" xfId="21223"/>
    <cellStyle name="Normal 4 6 2 5 2 3 2 2 2" xfId="52760"/>
    <cellStyle name="Normal 4 6 2 5 2 3 2 3" xfId="30547"/>
    <cellStyle name="Normal 4 6 2 5 2 3 2 4" xfId="42542"/>
    <cellStyle name="Normal 4 6 2 5 2 3 3" xfId="13767"/>
    <cellStyle name="Normal 4 6 2 5 2 3 3 2" xfId="23995"/>
    <cellStyle name="Normal 4 6 2 5 2 3 3 2 2" xfId="55532"/>
    <cellStyle name="Normal 4 6 2 5 2 3 3 3" xfId="33875"/>
    <cellStyle name="Normal 4 6 2 5 2 3 3 4" xfId="45314"/>
    <cellStyle name="Normal 4 6 2 5 2 3 4" xfId="16771"/>
    <cellStyle name="Normal 4 6 2 5 2 3 4 2" xfId="48310"/>
    <cellStyle name="Normal 4 6 2 5 2 3 5" xfId="27215"/>
    <cellStyle name="Normal 4 6 2 5 2 3 6" xfId="38106"/>
    <cellStyle name="Normal 4 6 2 5 2 4" xfId="7479"/>
    <cellStyle name="Normal 4 6 2 5 2 4 2" xfId="17724"/>
    <cellStyle name="Normal 4 6 2 5 2 4 2 2" xfId="49261"/>
    <cellStyle name="Normal 4 6 2 5 2 4 3" xfId="28883"/>
    <cellStyle name="Normal 4 6 2 5 2 4 4" xfId="39043"/>
    <cellStyle name="Normal 4 6 2 5 2 5" xfId="9142"/>
    <cellStyle name="Normal 4 6 2 5 2 5 2" xfId="19375"/>
    <cellStyle name="Normal 4 6 2 5 2 5 2 2" xfId="50912"/>
    <cellStyle name="Normal 4 6 2 5 2 5 3" xfId="32211"/>
    <cellStyle name="Normal 4 6 2 5 2 5 4" xfId="40694"/>
    <cellStyle name="Normal 4 6 2 5 2 6" xfId="11919"/>
    <cellStyle name="Normal 4 6 2 5 2 6 2" xfId="22147"/>
    <cellStyle name="Normal 4 6 2 5 2 6 2 2" xfId="53684"/>
    <cellStyle name="Normal 4 6 2 5 2 6 3" xfId="43466"/>
    <cellStyle name="Normal 4 6 2 5 2 7" xfId="14916"/>
    <cellStyle name="Normal 4 6 2 5 2 7 2" xfId="46455"/>
    <cellStyle name="Normal 4 6 2 5 2 8" xfId="25551"/>
    <cellStyle name="Normal 4 6 2 5 2 9" xfId="36258"/>
    <cellStyle name="Normal 4 6 2 5 3" xfId="4890"/>
    <cellStyle name="Normal 4 6 2 5 3 2" xfId="7902"/>
    <cellStyle name="Normal 4 6 2 5 3 2 2" xfId="18140"/>
    <cellStyle name="Normal 4 6 2 5 3 2 2 2" xfId="30963"/>
    <cellStyle name="Normal 4 6 2 5 3 2 2 3" xfId="49677"/>
    <cellStyle name="Normal 4 6 2 5 3 2 3" xfId="24331"/>
    <cellStyle name="Normal 4 6 2 5 3 2 3 2" xfId="34291"/>
    <cellStyle name="Normal 4 6 2 5 3 2 3 3" xfId="55863"/>
    <cellStyle name="Normal 4 6 2 5 3 2 4" xfId="27631"/>
    <cellStyle name="Normal 4 6 2 5 3 2 5" xfId="39459"/>
    <cellStyle name="Normal 4 6 2 5 3 3" xfId="9604"/>
    <cellStyle name="Normal 4 6 2 5 3 3 2" xfId="19837"/>
    <cellStyle name="Normal 4 6 2 5 3 3 2 2" xfId="51374"/>
    <cellStyle name="Normal 4 6 2 5 3 3 3" xfId="29299"/>
    <cellStyle name="Normal 4 6 2 5 3 3 4" xfId="41156"/>
    <cellStyle name="Normal 4 6 2 5 3 4" xfId="12381"/>
    <cellStyle name="Normal 4 6 2 5 3 4 2" xfId="22609"/>
    <cellStyle name="Normal 4 6 2 5 3 4 2 2" xfId="54146"/>
    <cellStyle name="Normal 4 6 2 5 3 4 3" xfId="32627"/>
    <cellStyle name="Normal 4 6 2 5 3 4 4" xfId="43928"/>
    <cellStyle name="Normal 4 6 2 5 3 5" xfId="15384"/>
    <cellStyle name="Normal 4 6 2 5 3 5 2" xfId="46923"/>
    <cellStyle name="Normal 4 6 2 5 3 6" xfId="25967"/>
    <cellStyle name="Normal 4 6 2 5 3 7" xfId="36720"/>
    <cellStyle name="Normal 4 6 2 5 4" xfId="5818"/>
    <cellStyle name="Normal 4 6 2 5 4 2" xfId="10528"/>
    <cellStyle name="Normal 4 6 2 5 4 2 2" xfId="20761"/>
    <cellStyle name="Normal 4 6 2 5 4 2 2 2" xfId="52298"/>
    <cellStyle name="Normal 4 6 2 5 4 2 3" xfId="30131"/>
    <cellStyle name="Normal 4 6 2 5 4 2 4" xfId="42080"/>
    <cellStyle name="Normal 4 6 2 5 4 3" xfId="13305"/>
    <cellStyle name="Normal 4 6 2 5 4 3 2" xfId="23533"/>
    <cellStyle name="Normal 4 6 2 5 4 3 2 2" xfId="55070"/>
    <cellStyle name="Normal 4 6 2 5 4 3 3" xfId="33459"/>
    <cellStyle name="Normal 4 6 2 5 4 3 4" xfId="44852"/>
    <cellStyle name="Normal 4 6 2 5 4 4" xfId="16309"/>
    <cellStyle name="Normal 4 6 2 5 4 4 2" xfId="47848"/>
    <cellStyle name="Normal 4 6 2 5 4 5" xfId="26799"/>
    <cellStyle name="Normal 4 6 2 5 4 6" xfId="37644"/>
    <cellStyle name="Normal 4 6 2 5 5" xfId="6959"/>
    <cellStyle name="Normal 4 6 2 5 5 2" xfId="17303"/>
    <cellStyle name="Normal 4 6 2 5 5 2 2" xfId="48840"/>
    <cellStyle name="Normal 4 6 2 5 5 3" xfId="28466"/>
    <cellStyle name="Normal 4 6 2 5 5 4" xfId="38627"/>
    <cellStyle name="Normal 4 6 2 5 6" xfId="8677"/>
    <cellStyle name="Normal 4 6 2 5 6 2" xfId="18913"/>
    <cellStyle name="Normal 4 6 2 5 6 2 2" xfId="50450"/>
    <cellStyle name="Normal 4 6 2 5 6 3" xfId="31795"/>
    <cellStyle name="Normal 4 6 2 5 6 4" xfId="40232"/>
    <cellStyle name="Normal 4 6 2 5 7" xfId="11457"/>
    <cellStyle name="Normal 4 6 2 5 7 2" xfId="21685"/>
    <cellStyle name="Normal 4 6 2 5 7 2 2" xfId="53222"/>
    <cellStyle name="Normal 4 6 2 5 7 3" xfId="43004"/>
    <cellStyle name="Normal 4 6 2 5 8" xfId="14332"/>
    <cellStyle name="Normal 4 6 2 5 8 2" xfId="45875"/>
    <cellStyle name="Normal 4 6 2 5 9" xfId="25135"/>
    <cellStyle name="Normal 4 6 2 6" xfId="3317"/>
    <cellStyle name="Normal 4 6 2 6 10" xfId="35955"/>
    <cellStyle name="Normal 4 6 2 6 2" xfId="4581"/>
    <cellStyle name="Normal 4 6 2 6 2 2" xfId="5513"/>
    <cellStyle name="Normal 4 6 2 6 2 2 2" xfId="10225"/>
    <cellStyle name="Normal 4 6 2 6 2 2 2 2" xfId="20458"/>
    <cellStyle name="Normal 4 6 2 6 2 2 2 2 2" xfId="51995"/>
    <cellStyle name="Normal 4 6 2 6 2 2 2 3" xfId="31171"/>
    <cellStyle name="Normal 4 6 2 6 2 2 2 4" xfId="41777"/>
    <cellStyle name="Normal 4 6 2 6 2 2 3" xfId="13002"/>
    <cellStyle name="Normal 4 6 2 6 2 2 3 2" xfId="23230"/>
    <cellStyle name="Normal 4 6 2 6 2 2 3 2 2" xfId="54767"/>
    <cellStyle name="Normal 4 6 2 6 2 2 3 3" xfId="34499"/>
    <cellStyle name="Normal 4 6 2 6 2 2 3 4" xfId="44549"/>
    <cellStyle name="Normal 4 6 2 6 2 2 4" xfId="16006"/>
    <cellStyle name="Normal 4 6 2 6 2 2 4 2" xfId="47545"/>
    <cellStyle name="Normal 4 6 2 6 2 2 5" xfId="27839"/>
    <cellStyle name="Normal 4 6 2 6 2 2 6" xfId="37341"/>
    <cellStyle name="Normal 4 6 2 6 2 3" xfId="6441"/>
    <cellStyle name="Normal 4 6 2 6 2 3 2" xfId="11149"/>
    <cellStyle name="Normal 4 6 2 6 2 3 2 2" xfId="21382"/>
    <cellStyle name="Normal 4 6 2 6 2 3 2 2 2" xfId="52919"/>
    <cellStyle name="Normal 4 6 2 6 2 3 2 3" xfId="42701"/>
    <cellStyle name="Normal 4 6 2 6 2 3 3" xfId="13926"/>
    <cellStyle name="Normal 4 6 2 6 2 3 3 2" xfId="24154"/>
    <cellStyle name="Normal 4 6 2 6 2 3 3 2 2" xfId="55691"/>
    <cellStyle name="Normal 4 6 2 6 2 3 3 3" xfId="45473"/>
    <cellStyle name="Normal 4 6 2 6 2 3 4" xfId="16930"/>
    <cellStyle name="Normal 4 6 2 6 2 3 4 2" xfId="48469"/>
    <cellStyle name="Normal 4 6 2 6 2 3 5" xfId="29507"/>
    <cellStyle name="Normal 4 6 2 6 2 3 6" xfId="38265"/>
    <cellStyle name="Normal 4 6 2 6 2 4" xfId="8110"/>
    <cellStyle name="Normal 4 6 2 6 2 4 2" xfId="18348"/>
    <cellStyle name="Normal 4 6 2 6 2 4 2 2" xfId="49885"/>
    <cellStyle name="Normal 4 6 2 6 2 4 3" xfId="32835"/>
    <cellStyle name="Normal 4 6 2 6 2 4 4" xfId="39667"/>
    <cellStyle name="Normal 4 6 2 6 2 5" xfId="9301"/>
    <cellStyle name="Normal 4 6 2 6 2 5 2" xfId="19534"/>
    <cellStyle name="Normal 4 6 2 6 2 5 2 2" xfId="51071"/>
    <cellStyle name="Normal 4 6 2 6 2 5 3" xfId="40853"/>
    <cellStyle name="Normal 4 6 2 6 2 6" xfId="12078"/>
    <cellStyle name="Normal 4 6 2 6 2 6 2" xfId="22306"/>
    <cellStyle name="Normal 4 6 2 6 2 6 2 2" xfId="53843"/>
    <cellStyle name="Normal 4 6 2 6 2 6 3" xfId="43625"/>
    <cellStyle name="Normal 4 6 2 6 2 7" xfId="15080"/>
    <cellStyle name="Normal 4 6 2 6 2 7 2" xfId="46619"/>
    <cellStyle name="Normal 4 6 2 6 2 8" xfId="26175"/>
    <cellStyle name="Normal 4 6 2 6 2 9" xfId="36417"/>
    <cellStyle name="Normal 4 6 2 6 3" xfId="5050"/>
    <cellStyle name="Normal 4 6 2 6 3 2" xfId="9763"/>
    <cellStyle name="Normal 4 6 2 6 3 2 2" xfId="19996"/>
    <cellStyle name="Normal 4 6 2 6 3 2 2 2" xfId="51533"/>
    <cellStyle name="Normal 4 6 2 6 3 2 3" xfId="30339"/>
    <cellStyle name="Normal 4 6 2 6 3 2 4" xfId="41315"/>
    <cellStyle name="Normal 4 6 2 6 3 3" xfId="12540"/>
    <cellStyle name="Normal 4 6 2 6 3 3 2" xfId="22768"/>
    <cellStyle name="Normal 4 6 2 6 3 3 2 2" xfId="54305"/>
    <cellStyle name="Normal 4 6 2 6 3 3 3" xfId="33667"/>
    <cellStyle name="Normal 4 6 2 6 3 3 4" xfId="44087"/>
    <cellStyle name="Normal 4 6 2 6 3 4" xfId="15544"/>
    <cellStyle name="Normal 4 6 2 6 3 4 2" xfId="47083"/>
    <cellStyle name="Normal 4 6 2 6 3 5" xfId="27007"/>
    <cellStyle name="Normal 4 6 2 6 3 6" xfId="36879"/>
    <cellStyle name="Normal 4 6 2 6 4" xfId="5979"/>
    <cellStyle name="Normal 4 6 2 6 4 2" xfId="10687"/>
    <cellStyle name="Normal 4 6 2 6 4 2 2" xfId="20920"/>
    <cellStyle name="Normal 4 6 2 6 4 2 2 2" xfId="52457"/>
    <cellStyle name="Normal 4 6 2 6 4 2 3" xfId="42239"/>
    <cellStyle name="Normal 4 6 2 6 4 3" xfId="13464"/>
    <cellStyle name="Normal 4 6 2 6 4 3 2" xfId="23692"/>
    <cellStyle name="Normal 4 6 2 6 4 3 2 2" xfId="55229"/>
    <cellStyle name="Normal 4 6 2 6 4 3 3" xfId="45011"/>
    <cellStyle name="Normal 4 6 2 6 4 4" xfId="16468"/>
    <cellStyle name="Normal 4 6 2 6 4 4 2" xfId="48007"/>
    <cellStyle name="Normal 4 6 2 6 4 5" xfId="28675"/>
    <cellStyle name="Normal 4 6 2 6 4 6" xfId="37803"/>
    <cellStyle name="Normal 4 6 2 6 5" xfId="7262"/>
    <cellStyle name="Normal 4 6 2 6 5 2" xfId="17516"/>
    <cellStyle name="Normal 4 6 2 6 5 2 2" xfId="49053"/>
    <cellStyle name="Normal 4 6 2 6 5 3" xfId="32003"/>
    <cellStyle name="Normal 4 6 2 6 5 4" xfId="38835"/>
    <cellStyle name="Normal 4 6 2 6 6" xfId="8838"/>
    <cellStyle name="Normal 4 6 2 6 6 2" xfId="19072"/>
    <cellStyle name="Normal 4 6 2 6 6 2 2" xfId="50609"/>
    <cellStyle name="Normal 4 6 2 6 6 3" xfId="40391"/>
    <cellStyle name="Normal 4 6 2 6 7" xfId="11616"/>
    <cellStyle name="Normal 4 6 2 6 7 2" xfId="21844"/>
    <cellStyle name="Normal 4 6 2 6 7 2 2" xfId="53381"/>
    <cellStyle name="Normal 4 6 2 6 7 3" xfId="43163"/>
    <cellStyle name="Normal 4 6 2 6 8" xfId="14574"/>
    <cellStyle name="Normal 4 6 2 6 8 2" xfId="46113"/>
    <cellStyle name="Normal 4 6 2 6 9" xfId="25343"/>
    <cellStyle name="Normal 4 6 2 7" xfId="4331"/>
    <cellStyle name="Normal 4 6 2 7 2" xfId="5339"/>
    <cellStyle name="Normal 4 6 2 7 2 2" xfId="10051"/>
    <cellStyle name="Normal 4 6 2 7 2 2 2" xfId="20284"/>
    <cellStyle name="Normal 4 6 2 7 2 2 2 2" xfId="51821"/>
    <cellStyle name="Normal 4 6 2 7 2 2 3" xfId="30755"/>
    <cellStyle name="Normal 4 6 2 7 2 2 4" xfId="41603"/>
    <cellStyle name="Normal 4 6 2 7 2 3" xfId="12828"/>
    <cellStyle name="Normal 4 6 2 7 2 3 2" xfId="23056"/>
    <cellStyle name="Normal 4 6 2 7 2 3 2 2" xfId="54593"/>
    <cellStyle name="Normal 4 6 2 7 2 3 3" xfId="34083"/>
    <cellStyle name="Normal 4 6 2 7 2 3 4" xfId="44375"/>
    <cellStyle name="Normal 4 6 2 7 2 4" xfId="15832"/>
    <cellStyle name="Normal 4 6 2 7 2 4 2" xfId="47371"/>
    <cellStyle name="Normal 4 6 2 7 2 5" xfId="27423"/>
    <cellStyle name="Normal 4 6 2 7 2 6" xfId="37167"/>
    <cellStyle name="Normal 4 6 2 7 3" xfId="6267"/>
    <cellStyle name="Normal 4 6 2 7 3 2" xfId="10975"/>
    <cellStyle name="Normal 4 6 2 7 3 2 2" xfId="21208"/>
    <cellStyle name="Normal 4 6 2 7 3 2 2 2" xfId="52745"/>
    <cellStyle name="Normal 4 6 2 7 3 2 3" xfId="42527"/>
    <cellStyle name="Normal 4 6 2 7 3 3" xfId="13752"/>
    <cellStyle name="Normal 4 6 2 7 3 3 2" xfId="23980"/>
    <cellStyle name="Normal 4 6 2 7 3 3 2 2" xfId="55517"/>
    <cellStyle name="Normal 4 6 2 7 3 3 3" xfId="45299"/>
    <cellStyle name="Normal 4 6 2 7 3 4" xfId="16756"/>
    <cellStyle name="Normal 4 6 2 7 3 4 2" xfId="48295"/>
    <cellStyle name="Normal 4 6 2 7 3 5" xfId="29091"/>
    <cellStyle name="Normal 4 6 2 7 3 6" xfId="38091"/>
    <cellStyle name="Normal 4 6 2 7 4" xfId="7692"/>
    <cellStyle name="Normal 4 6 2 7 4 2" xfId="17932"/>
    <cellStyle name="Normal 4 6 2 7 4 2 2" xfId="49469"/>
    <cellStyle name="Normal 4 6 2 7 4 3" xfId="32419"/>
    <cellStyle name="Normal 4 6 2 7 4 4" xfId="39251"/>
    <cellStyle name="Normal 4 6 2 7 5" xfId="9127"/>
    <cellStyle name="Normal 4 6 2 7 5 2" xfId="19360"/>
    <cellStyle name="Normal 4 6 2 7 5 2 2" xfId="50897"/>
    <cellStyle name="Normal 4 6 2 7 5 3" xfId="40679"/>
    <cellStyle name="Normal 4 6 2 7 6" xfId="11904"/>
    <cellStyle name="Normal 4 6 2 7 6 2" xfId="22132"/>
    <cellStyle name="Normal 4 6 2 7 6 2 2" xfId="53669"/>
    <cellStyle name="Normal 4 6 2 7 6 3" xfId="43451"/>
    <cellStyle name="Normal 4 6 2 7 7" xfId="14901"/>
    <cellStyle name="Normal 4 6 2 7 7 2" xfId="46440"/>
    <cellStyle name="Normal 4 6 2 7 8" xfId="25759"/>
    <cellStyle name="Normal 4 6 2 7 9" xfId="36243"/>
    <cellStyle name="Normal 4 6 2 8" xfId="4875"/>
    <cellStyle name="Normal 4 6 2 8 2" xfId="9589"/>
    <cellStyle name="Normal 4 6 2 8 2 2" xfId="19822"/>
    <cellStyle name="Normal 4 6 2 8 2 2 2" xfId="51359"/>
    <cellStyle name="Normal 4 6 2 8 2 3" xfId="29923"/>
    <cellStyle name="Normal 4 6 2 8 2 4" xfId="41141"/>
    <cellStyle name="Normal 4 6 2 8 3" xfId="12366"/>
    <cellStyle name="Normal 4 6 2 8 3 2" xfId="22594"/>
    <cellStyle name="Normal 4 6 2 8 3 2 2" xfId="54131"/>
    <cellStyle name="Normal 4 6 2 8 3 3" xfId="33251"/>
    <cellStyle name="Normal 4 6 2 8 3 4" xfId="43913"/>
    <cellStyle name="Normal 4 6 2 8 4" xfId="15369"/>
    <cellStyle name="Normal 4 6 2 8 4 2" xfId="46908"/>
    <cellStyle name="Normal 4 6 2 8 5" xfId="26591"/>
    <cellStyle name="Normal 4 6 2 8 6" xfId="36705"/>
    <cellStyle name="Normal 4 6 2 9" xfId="5803"/>
    <cellStyle name="Normal 4 6 2 9 2" xfId="10513"/>
    <cellStyle name="Normal 4 6 2 9 2 2" xfId="20746"/>
    <cellStyle name="Normal 4 6 2 9 2 2 2" xfId="52283"/>
    <cellStyle name="Normal 4 6 2 9 2 3" xfId="42065"/>
    <cellStyle name="Normal 4 6 2 9 3" xfId="13290"/>
    <cellStyle name="Normal 4 6 2 9 3 2" xfId="23518"/>
    <cellStyle name="Normal 4 6 2 9 3 2 2" xfId="55055"/>
    <cellStyle name="Normal 4 6 2 9 3 3" xfId="44837"/>
    <cellStyle name="Normal 4 6 2 9 4" xfId="16294"/>
    <cellStyle name="Normal 4 6 2 9 4 2" xfId="47833"/>
    <cellStyle name="Normal 4 6 2 9 5" xfId="28257"/>
    <cellStyle name="Normal 4 6 2 9 6" xfId="37629"/>
    <cellStyle name="Normal 4 6 3" xfId="1745"/>
    <cellStyle name="Normal 4 6 3 10" xfId="8678"/>
    <cellStyle name="Normal 4 6 3 10 2" xfId="18914"/>
    <cellStyle name="Normal 4 6 3 10 2 2" xfId="50451"/>
    <cellStyle name="Normal 4 6 3 10 3" xfId="40233"/>
    <cellStyle name="Normal 4 6 3 11" xfId="11458"/>
    <cellStyle name="Normal 4 6 3 11 2" xfId="21686"/>
    <cellStyle name="Normal 4 6 3 11 2 2" xfId="53223"/>
    <cellStyle name="Normal 4 6 3 11 3" xfId="43005"/>
    <cellStyle name="Normal 4 6 3 12" xfId="14333"/>
    <cellStyle name="Normal 4 6 3 12 2" xfId="45876"/>
    <cellStyle name="Normal 4 6 3 13" xfId="24934"/>
    <cellStyle name="Normal 4 6 3 14" xfId="35797"/>
    <cellStyle name="Normal 4 6 3 2" xfId="1746"/>
    <cellStyle name="Normal 4 6 3 2 10" xfId="14334"/>
    <cellStyle name="Normal 4 6 3 2 10 2" xfId="45877"/>
    <cellStyle name="Normal 4 6 3 2 11" xfId="24935"/>
    <cellStyle name="Normal 4 6 3 2 12" xfId="35798"/>
    <cellStyle name="Normal 4 6 3 2 2" xfId="1747"/>
    <cellStyle name="Normal 4 6 3 2 2 10" xfId="24936"/>
    <cellStyle name="Normal 4 6 3 2 2 11" xfId="35799"/>
    <cellStyle name="Normal 4 6 3 2 2 2" xfId="1748"/>
    <cellStyle name="Normal 4 6 3 2 2 2 10" xfId="35800"/>
    <cellStyle name="Normal 4 6 3 2 2 2 2" xfId="4350"/>
    <cellStyle name="Normal 4 6 3 2 2 2 2 2" xfId="5358"/>
    <cellStyle name="Normal 4 6 3 2 2 2 2 2 2" xfId="8328"/>
    <cellStyle name="Normal 4 6 3 2 2 2 2 2 2 2" xfId="18566"/>
    <cellStyle name="Normal 4 6 3 2 2 2 2 2 2 2 2" xfId="31389"/>
    <cellStyle name="Normal 4 6 3 2 2 2 2 2 2 2 3" xfId="50103"/>
    <cellStyle name="Normal 4 6 3 2 2 2 2 2 2 3" xfId="24426"/>
    <cellStyle name="Normal 4 6 3 2 2 2 2 2 2 3 2" xfId="34717"/>
    <cellStyle name="Normal 4 6 3 2 2 2 2 2 2 3 3" xfId="55958"/>
    <cellStyle name="Normal 4 6 3 2 2 2 2 2 2 4" xfId="28057"/>
    <cellStyle name="Normal 4 6 3 2 2 2 2 2 2 5" xfId="39885"/>
    <cellStyle name="Normal 4 6 3 2 2 2 2 2 3" xfId="10070"/>
    <cellStyle name="Normal 4 6 3 2 2 2 2 2 3 2" xfId="20303"/>
    <cellStyle name="Normal 4 6 3 2 2 2 2 2 3 2 2" xfId="51840"/>
    <cellStyle name="Normal 4 6 3 2 2 2 2 2 3 3" xfId="29725"/>
    <cellStyle name="Normal 4 6 3 2 2 2 2 2 3 4" xfId="41622"/>
    <cellStyle name="Normal 4 6 3 2 2 2 2 2 4" xfId="12847"/>
    <cellStyle name="Normal 4 6 3 2 2 2 2 2 4 2" xfId="23075"/>
    <cellStyle name="Normal 4 6 3 2 2 2 2 2 4 2 2" xfId="54612"/>
    <cellStyle name="Normal 4 6 3 2 2 2 2 2 4 3" xfId="33053"/>
    <cellStyle name="Normal 4 6 3 2 2 2 2 2 4 4" xfId="44394"/>
    <cellStyle name="Normal 4 6 3 2 2 2 2 2 5" xfId="15851"/>
    <cellStyle name="Normal 4 6 3 2 2 2 2 2 5 2" xfId="47390"/>
    <cellStyle name="Normal 4 6 3 2 2 2 2 2 6" xfId="26393"/>
    <cellStyle name="Normal 4 6 3 2 2 2 2 2 7" xfId="37186"/>
    <cellStyle name="Normal 4 6 3 2 2 2 2 3" xfId="6286"/>
    <cellStyle name="Normal 4 6 3 2 2 2 2 3 2" xfId="10994"/>
    <cellStyle name="Normal 4 6 3 2 2 2 2 3 2 2" xfId="21227"/>
    <cellStyle name="Normal 4 6 3 2 2 2 2 3 2 2 2" xfId="52764"/>
    <cellStyle name="Normal 4 6 3 2 2 2 2 3 2 3" xfId="30557"/>
    <cellStyle name="Normal 4 6 3 2 2 2 2 3 2 4" xfId="42546"/>
    <cellStyle name="Normal 4 6 3 2 2 2 2 3 3" xfId="13771"/>
    <cellStyle name="Normal 4 6 3 2 2 2 2 3 3 2" xfId="23999"/>
    <cellStyle name="Normal 4 6 3 2 2 2 2 3 3 2 2" xfId="55536"/>
    <cellStyle name="Normal 4 6 3 2 2 2 2 3 3 3" xfId="33885"/>
    <cellStyle name="Normal 4 6 3 2 2 2 2 3 3 4" xfId="45318"/>
    <cellStyle name="Normal 4 6 3 2 2 2 2 3 4" xfId="16775"/>
    <cellStyle name="Normal 4 6 3 2 2 2 2 3 4 2" xfId="48314"/>
    <cellStyle name="Normal 4 6 3 2 2 2 2 3 5" xfId="27225"/>
    <cellStyle name="Normal 4 6 3 2 2 2 2 3 6" xfId="38110"/>
    <cellStyle name="Normal 4 6 3 2 2 2 2 4" xfId="7489"/>
    <cellStyle name="Normal 4 6 3 2 2 2 2 4 2" xfId="17734"/>
    <cellStyle name="Normal 4 6 3 2 2 2 2 4 2 2" xfId="49271"/>
    <cellStyle name="Normal 4 6 3 2 2 2 2 4 3" xfId="28893"/>
    <cellStyle name="Normal 4 6 3 2 2 2 2 4 4" xfId="39053"/>
    <cellStyle name="Normal 4 6 3 2 2 2 2 5" xfId="9146"/>
    <cellStyle name="Normal 4 6 3 2 2 2 2 5 2" xfId="19379"/>
    <cellStyle name="Normal 4 6 3 2 2 2 2 5 2 2" xfId="50916"/>
    <cellStyle name="Normal 4 6 3 2 2 2 2 5 3" xfId="32221"/>
    <cellStyle name="Normal 4 6 3 2 2 2 2 5 4" xfId="40698"/>
    <cellStyle name="Normal 4 6 3 2 2 2 2 6" xfId="11923"/>
    <cellStyle name="Normal 4 6 3 2 2 2 2 6 2" xfId="22151"/>
    <cellStyle name="Normal 4 6 3 2 2 2 2 6 2 2" xfId="53688"/>
    <cellStyle name="Normal 4 6 3 2 2 2 2 6 3" xfId="43470"/>
    <cellStyle name="Normal 4 6 3 2 2 2 2 7" xfId="14920"/>
    <cellStyle name="Normal 4 6 3 2 2 2 2 7 2" xfId="46459"/>
    <cellStyle name="Normal 4 6 3 2 2 2 2 8" xfId="25561"/>
    <cellStyle name="Normal 4 6 3 2 2 2 2 9" xfId="36262"/>
    <cellStyle name="Normal 4 6 3 2 2 2 3" xfId="4894"/>
    <cellStyle name="Normal 4 6 3 2 2 2 3 2" xfId="7912"/>
    <cellStyle name="Normal 4 6 3 2 2 2 3 2 2" xfId="18150"/>
    <cellStyle name="Normal 4 6 3 2 2 2 3 2 2 2" xfId="30973"/>
    <cellStyle name="Normal 4 6 3 2 2 2 3 2 2 3" xfId="49687"/>
    <cellStyle name="Normal 4 6 3 2 2 2 3 2 3" xfId="24433"/>
    <cellStyle name="Normal 4 6 3 2 2 2 3 2 3 2" xfId="34301"/>
    <cellStyle name="Normal 4 6 3 2 2 2 3 2 3 3" xfId="55965"/>
    <cellStyle name="Normal 4 6 3 2 2 2 3 2 4" xfId="27641"/>
    <cellStyle name="Normal 4 6 3 2 2 2 3 2 5" xfId="39469"/>
    <cellStyle name="Normal 4 6 3 2 2 2 3 3" xfId="9608"/>
    <cellStyle name="Normal 4 6 3 2 2 2 3 3 2" xfId="19841"/>
    <cellStyle name="Normal 4 6 3 2 2 2 3 3 2 2" xfId="51378"/>
    <cellStyle name="Normal 4 6 3 2 2 2 3 3 3" xfId="29309"/>
    <cellStyle name="Normal 4 6 3 2 2 2 3 3 4" xfId="41160"/>
    <cellStyle name="Normal 4 6 3 2 2 2 3 4" xfId="12385"/>
    <cellStyle name="Normal 4 6 3 2 2 2 3 4 2" xfId="22613"/>
    <cellStyle name="Normal 4 6 3 2 2 2 3 4 2 2" xfId="54150"/>
    <cellStyle name="Normal 4 6 3 2 2 2 3 4 3" xfId="32637"/>
    <cellStyle name="Normal 4 6 3 2 2 2 3 4 4" xfId="43932"/>
    <cellStyle name="Normal 4 6 3 2 2 2 3 5" xfId="15388"/>
    <cellStyle name="Normal 4 6 3 2 2 2 3 5 2" xfId="46927"/>
    <cellStyle name="Normal 4 6 3 2 2 2 3 6" xfId="25977"/>
    <cellStyle name="Normal 4 6 3 2 2 2 3 7" xfId="36724"/>
    <cellStyle name="Normal 4 6 3 2 2 2 4" xfId="5822"/>
    <cellStyle name="Normal 4 6 3 2 2 2 4 2" xfId="10532"/>
    <cellStyle name="Normal 4 6 3 2 2 2 4 2 2" xfId="20765"/>
    <cellStyle name="Normal 4 6 3 2 2 2 4 2 2 2" xfId="52302"/>
    <cellStyle name="Normal 4 6 3 2 2 2 4 2 3" xfId="30141"/>
    <cellStyle name="Normal 4 6 3 2 2 2 4 2 4" xfId="42084"/>
    <cellStyle name="Normal 4 6 3 2 2 2 4 3" xfId="13309"/>
    <cellStyle name="Normal 4 6 3 2 2 2 4 3 2" xfId="23537"/>
    <cellStyle name="Normal 4 6 3 2 2 2 4 3 2 2" xfId="55074"/>
    <cellStyle name="Normal 4 6 3 2 2 2 4 3 3" xfId="33469"/>
    <cellStyle name="Normal 4 6 3 2 2 2 4 3 4" xfId="44856"/>
    <cellStyle name="Normal 4 6 3 2 2 2 4 4" xfId="16313"/>
    <cellStyle name="Normal 4 6 3 2 2 2 4 4 2" xfId="47852"/>
    <cellStyle name="Normal 4 6 3 2 2 2 4 5" xfId="26809"/>
    <cellStyle name="Normal 4 6 3 2 2 2 4 6" xfId="37648"/>
    <cellStyle name="Normal 4 6 3 2 2 2 5" xfId="6969"/>
    <cellStyle name="Normal 4 6 3 2 2 2 5 2" xfId="17313"/>
    <cellStyle name="Normal 4 6 3 2 2 2 5 2 2" xfId="48850"/>
    <cellStyle name="Normal 4 6 3 2 2 2 5 3" xfId="28476"/>
    <cellStyle name="Normal 4 6 3 2 2 2 5 4" xfId="38637"/>
    <cellStyle name="Normal 4 6 3 2 2 2 6" xfId="8681"/>
    <cellStyle name="Normal 4 6 3 2 2 2 6 2" xfId="18917"/>
    <cellStyle name="Normal 4 6 3 2 2 2 6 2 2" xfId="50454"/>
    <cellStyle name="Normal 4 6 3 2 2 2 6 3" xfId="31805"/>
    <cellStyle name="Normal 4 6 3 2 2 2 6 4" xfId="40236"/>
    <cellStyle name="Normal 4 6 3 2 2 2 7" xfId="11461"/>
    <cellStyle name="Normal 4 6 3 2 2 2 7 2" xfId="21689"/>
    <cellStyle name="Normal 4 6 3 2 2 2 7 2 2" xfId="53226"/>
    <cellStyle name="Normal 4 6 3 2 2 2 7 3" xfId="43008"/>
    <cellStyle name="Normal 4 6 3 2 2 2 8" xfId="14336"/>
    <cellStyle name="Normal 4 6 3 2 2 2 8 2" xfId="45879"/>
    <cellStyle name="Normal 4 6 3 2 2 2 9" xfId="25145"/>
    <cellStyle name="Normal 4 6 3 2 2 3" xfId="4349"/>
    <cellStyle name="Normal 4 6 3 2 2 3 2" xfId="5357"/>
    <cellStyle name="Normal 4 6 3 2 2 3 2 2" xfId="8120"/>
    <cellStyle name="Normal 4 6 3 2 2 3 2 2 2" xfId="18358"/>
    <cellStyle name="Normal 4 6 3 2 2 3 2 2 2 2" xfId="31181"/>
    <cellStyle name="Normal 4 6 3 2 2 3 2 2 2 3" xfId="49895"/>
    <cellStyle name="Normal 4 6 3 2 2 3 2 2 3" xfId="24506"/>
    <cellStyle name="Normal 4 6 3 2 2 3 2 2 3 2" xfId="34509"/>
    <cellStyle name="Normal 4 6 3 2 2 3 2 2 3 3" xfId="56038"/>
    <cellStyle name="Normal 4 6 3 2 2 3 2 2 4" xfId="27849"/>
    <cellStyle name="Normal 4 6 3 2 2 3 2 2 5" xfId="39677"/>
    <cellStyle name="Normal 4 6 3 2 2 3 2 3" xfId="10069"/>
    <cellStyle name="Normal 4 6 3 2 2 3 2 3 2" xfId="20302"/>
    <cellStyle name="Normal 4 6 3 2 2 3 2 3 2 2" xfId="51839"/>
    <cellStyle name="Normal 4 6 3 2 2 3 2 3 3" xfId="29517"/>
    <cellStyle name="Normal 4 6 3 2 2 3 2 3 4" xfId="41621"/>
    <cellStyle name="Normal 4 6 3 2 2 3 2 4" xfId="12846"/>
    <cellStyle name="Normal 4 6 3 2 2 3 2 4 2" xfId="23074"/>
    <cellStyle name="Normal 4 6 3 2 2 3 2 4 2 2" xfId="54611"/>
    <cellStyle name="Normal 4 6 3 2 2 3 2 4 3" xfId="32845"/>
    <cellStyle name="Normal 4 6 3 2 2 3 2 4 4" xfId="44393"/>
    <cellStyle name="Normal 4 6 3 2 2 3 2 5" xfId="15850"/>
    <cellStyle name="Normal 4 6 3 2 2 3 2 5 2" xfId="47389"/>
    <cellStyle name="Normal 4 6 3 2 2 3 2 6" xfId="26185"/>
    <cellStyle name="Normal 4 6 3 2 2 3 2 7" xfId="37185"/>
    <cellStyle name="Normal 4 6 3 2 2 3 3" xfId="6285"/>
    <cellStyle name="Normal 4 6 3 2 2 3 3 2" xfId="10993"/>
    <cellStyle name="Normal 4 6 3 2 2 3 3 2 2" xfId="21226"/>
    <cellStyle name="Normal 4 6 3 2 2 3 3 2 2 2" xfId="52763"/>
    <cellStyle name="Normal 4 6 3 2 2 3 3 2 3" xfId="30349"/>
    <cellStyle name="Normal 4 6 3 2 2 3 3 2 4" xfId="42545"/>
    <cellStyle name="Normal 4 6 3 2 2 3 3 3" xfId="13770"/>
    <cellStyle name="Normal 4 6 3 2 2 3 3 3 2" xfId="23998"/>
    <cellStyle name="Normal 4 6 3 2 2 3 3 3 2 2" xfId="55535"/>
    <cellStyle name="Normal 4 6 3 2 2 3 3 3 3" xfId="33677"/>
    <cellStyle name="Normal 4 6 3 2 2 3 3 3 4" xfId="45317"/>
    <cellStyle name="Normal 4 6 3 2 2 3 3 4" xfId="16774"/>
    <cellStyle name="Normal 4 6 3 2 2 3 3 4 2" xfId="48313"/>
    <cellStyle name="Normal 4 6 3 2 2 3 3 5" xfId="27017"/>
    <cellStyle name="Normal 4 6 3 2 2 3 3 6" xfId="38109"/>
    <cellStyle name="Normal 4 6 3 2 2 3 4" xfId="7272"/>
    <cellStyle name="Normal 4 6 3 2 2 3 4 2" xfId="17526"/>
    <cellStyle name="Normal 4 6 3 2 2 3 4 2 2" xfId="49063"/>
    <cellStyle name="Normal 4 6 3 2 2 3 4 3" xfId="28685"/>
    <cellStyle name="Normal 4 6 3 2 2 3 4 4" xfId="38845"/>
    <cellStyle name="Normal 4 6 3 2 2 3 5" xfId="9145"/>
    <cellStyle name="Normal 4 6 3 2 2 3 5 2" xfId="19378"/>
    <cellStyle name="Normal 4 6 3 2 2 3 5 2 2" xfId="50915"/>
    <cellStyle name="Normal 4 6 3 2 2 3 5 3" xfId="32013"/>
    <cellStyle name="Normal 4 6 3 2 2 3 5 4" xfId="40697"/>
    <cellStyle name="Normal 4 6 3 2 2 3 6" xfId="11922"/>
    <cellStyle name="Normal 4 6 3 2 2 3 6 2" xfId="22150"/>
    <cellStyle name="Normal 4 6 3 2 2 3 6 2 2" xfId="53687"/>
    <cellStyle name="Normal 4 6 3 2 2 3 6 3" xfId="43469"/>
    <cellStyle name="Normal 4 6 3 2 2 3 7" xfId="14919"/>
    <cellStyle name="Normal 4 6 3 2 2 3 7 2" xfId="46458"/>
    <cellStyle name="Normal 4 6 3 2 2 3 8" xfId="25353"/>
    <cellStyle name="Normal 4 6 3 2 2 3 9" xfId="36261"/>
    <cellStyle name="Normal 4 6 3 2 2 4" xfId="4893"/>
    <cellStyle name="Normal 4 6 3 2 2 4 2" xfId="7702"/>
    <cellStyle name="Normal 4 6 3 2 2 4 2 2" xfId="17942"/>
    <cellStyle name="Normal 4 6 3 2 2 4 2 2 2" xfId="30765"/>
    <cellStyle name="Normal 4 6 3 2 2 4 2 2 3" xfId="49479"/>
    <cellStyle name="Normal 4 6 3 2 2 4 2 3" xfId="24184"/>
    <cellStyle name="Normal 4 6 3 2 2 4 2 3 2" xfId="34093"/>
    <cellStyle name="Normal 4 6 3 2 2 4 2 3 3" xfId="55720"/>
    <cellStyle name="Normal 4 6 3 2 2 4 2 4" xfId="27433"/>
    <cellStyle name="Normal 4 6 3 2 2 4 2 5" xfId="39261"/>
    <cellStyle name="Normal 4 6 3 2 2 4 3" xfId="9607"/>
    <cellStyle name="Normal 4 6 3 2 2 4 3 2" xfId="19840"/>
    <cellStyle name="Normal 4 6 3 2 2 4 3 2 2" xfId="51377"/>
    <cellStyle name="Normal 4 6 3 2 2 4 3 3" xfId="29101"/>
    <cellStyle name="Normal 4 6 3 2 2 4 3 4" xfId="41159"/>
    <cellStyle name="Normal 4 6 3 2 2 4 4" xfId="12384"/>
    <cellStyle name="Normal 4 6 3 2 2 4 4 2" xfId="22612"/>
    <cellStyle name="Normal 4 6 3 2 2 4 4 2 2" xfId="54149"/>
    <cellStyle name="Normal 4 6 3 2 2 4 4 3" xfId="32429"/>
    <cellStyle name="Normal 4 6 3 2 2 4 4 4" xfId="43931"/>
    <cellStyle name="Normal 4 6 3 2 2 4 5" xfId="15387"/>
    <cellStyle name="Normal 4 6 3 2 2 4 5 2" xfId="46926"/>
    <cellStyle name="Normal 4 6 3 2 2 4 6" xfId="25769"/>
    <cellStyle name="Normal 4 6 3 2 2 4 7" xfId="36723"/>
    <cellStyle name="Normal 4 6 3 2 2 5" xfId="5821"/>
    <cellStyle name="Normal 4 6 3 2 2 5 2" xfId="10531"/>
    <cellStyle name="Normal 4 6 3 2 2 5 2 2" xfId="20764"/>
    <cellStyle name="Normal 4 6 3 2 2 5 2 2 2" xfId="52301"/>
    <cellStyle name="Normal 4 6 3 2 2 5 2 3" xfId="29933"/>
    <cellStyle name="Normal 4 6 3 2 2 5 2 4" xfId="42083"/>
    <cellStyle name="Normal 4 6 3 2 2 5 3" xfId="13308"/>
    <cellStyle name="Normal 4 6 3 2 2 5 3 2" xfId="23536"/>
    <cellStyle name="Normal 4 6 3 2 2 5 3 2 2" xfId="55073"/>
    <cellStyle name="Normal 4 6 3 2 2 5 3 3" xfId="33261"/>
    <cellStyle name="Normal 4 6 3 2 2 5 3 4" xfId="44855"/>
    <cellStyle name="Normal 4 6 3 2 2 5 4" xfId="16312"/>
    <cellStyle name="Normal 4 6 3 2 2 5 4 2" xfId="47851"/>
    <cellStyle name="Normal 4 6 3 2 2 5 5" xfId="26601"/>
    <cellStyle name="Normal 4 6 3 2 2 5 6" xfId="37647"/>
    <cellStyle name="Normal 4 6 3 2 2 6" xfId="6640"/>
    <cellStyle name="Normal 4 6 3 2 2 6 2" xfId="17099"/>
    <cellStyle name="Normal 4 6 3 2 2 6 2 2" xfId="48637"/>
    <cellStyle name="Normal 4 6 3 2 2 6 3" xfId="28267"/>
    <cellStyle name="Normal 4 6 3 2 2 6 4" xfId="38429"/>
    <cellStyle name="Normal 4 6 3 2 2 7" xfId="8680"/>
    <cellStyle name="Normal 4 6 3 2 2 7 2" xfId="18916"/>
    <cellStyle name="Normal 4 6 3 2 2 7 2 2" xfId="50453"/>
    <cellStyle name="Normal 4 6 3 2 2 7 3" xfId="31597"/>
    <cellStyle name="Normal 4 6 3 2 2 7 4" xfId="40235"/>
    <cellStyle name="Normal 4 6 3 2 2 8" xfId="11460"/>
    <cellStyle name="Normal 4 6 3 2 2 8 2" xfId="21688"/>
    <cellStyle name="Normal 4 6 3 2 2 8 2 2" xfId="53225"/>
    <cellStyle name="Normal 4 6 3 2 2 8 3" xfId="43007"/>
    <cellStyle name="Normal 4 6 3 2 2 9" xfId="14335"/>
    <cellStyle name="Normal 4 6 3 2 2 9 2" xfId="45878"/>
    <cellStyle name="Normal 4 6 3 2 3" xfId="1749"/>
    <cellStyle name="Normal 4 6 3 2 3 10" xfId="35801"/>
    <cellStyle name="Normal 4 6 3 2 3 2" xfId="4351"/>
    <cellStyle name="Normal 4 6 3 2 3 2 2" xfId="5359"/>
    <cellStyle name="Normal 4 6 3 2 3 2 2 2" xfId="8327"/>
    <cellStyle name="Normal 4 6 3 2 3 2 2 2 2" xfId="18565"/>
    <cellStyle name="Normal 4 6 3 2 3 2 2 2 2 2" xfId="31388"/>
    <cellStyle name="Normal 4 6 3 2 3 2 2 2 2 3" xfId="50102"/>
    <cellStyle name="Normal 4 6 3 2 3 2 2 2 3" xfId="24733"/>
    <cellStyle name="Normal 4 6 3 2 3 2 2 2 3 2" xfId="34716"/>
    <cellStyle name="Normal 4 6 3 2 3 2 2 2 3 3" xfId="56259"/>
    <cellStyle name="Normal 4 6 3 2 3 2 2 2 4" xfId="28056"/>
    <cellStyle name="Normal 4 6 3 2 3 2 2 2 5" xfId="39884"/>
    <cellStyle name="Normal 4 6 3 2 3 2 2 3" xfId="10071"/>
    <cellStyle name="Normal 4 6 3 2 3 2 2 3 2" xfId="20304"/>
    <cellStyle name="Normal 4 6 3 2 3 2 2 3 2 2" xfId="51841"/>
    <cellStyle name="Normal 4 6 3 2 3 2 2 3 3" xfId="29724"/>
    <cellStyle name="Normal 4 6 3 2 3 2 2 3 4" xfId="41623"/>
    <cellStyle name="Normal 4 6 3 2 3 2 2 4" xfId="12848"/>
    <cellStyle name="Normal 4 6 3 2 3 2 2 4 2" xfId="23076"/>
    <cellStyle name="Normal 4 6 3 2 3 2 2 4 2 2" xfId="54613"/>
    <cellStyle name="Normal 4 6 3 2 3 2 2 4 3" xfId="33052"/>
    <cellStyle name="Normal 4 6 3 2 3 2 2 4 4" xfId="44395"/>
    <cellStyle name="Normal 4 6 3 2 3 2 2 5" xfId="15852"/>
    <cellStyle name="Normal 4 6 3 2 3 2 2 5 2" xfId="47391"/>
    <cellStyle name="Normal 4 6 3 2 3 2 2 6" xfId="26392"/>
    <cellStyle name="Normal 4 6 3 2 3 2 2 7" xfId="37187"/>
    <cellStyle name="Normal 4 6 3 2 3 2 3" xfId="6287"/>
    <cellStyle name="Normal 4 6 3 2 3 2 3 2" xfId="10995"/>
    <cellStyle name="Normal 4 6 3 2 3 2 3 2 2" xfId="21228"/>
    <cellStyle name="Normal 4 6 3 2 3 2 3 2 2 2" xfId="52765"/>
    <cellStyle name="Normal 4 6 3 2 3 2 3 2 3" xfId="30556"/>
    <cellStyle name="Normal 4 6 3 2 3 2 3 2 4" xfId="42547"/>
    <cellStyle name="Normal 4 6 3 2 3 2 3 3" xfId="13772"/>
    <cellStyle name="Normal 4 6 3 2 3 2 3 3 2" xfId="24000"/>
    <cellStyle name="Normal 4 6 3 2 3 2 3 3 2 2" xfId="55537"/>
    <cellStyle name="Normal 4 6 3 2 3 2 3 3 3" xfId="33884"/>
    <cellStyle name="Normal 4 6 3 2 3 2 3 3 4" xfId="45319"/>
    <cellStyle name="Normal 4 6 3 2 3 2 3 4" xfId="16776"/>
    <cellStyle name="Normal 4 6 3 2 3 2 3 4 2" xfId="48315"/>
    <cellStyle name="Normal 4 6 3 2 3 2 3 5" xfId="27224"/>
    <cellStyle name="Normal 4 6 3 2 3 2 3 6" xfId="38111"/>
    <cellStyle name="Normal 4 6 3 2 3 2 4" xfId="7488"/>
    <cellStyle name="Normal 4 6 3 2 3 2 4 2" xfId="17733"/>
    <cellStyle name="Normal 4 6 3 2 3 2 4 2 2" xfId="49270"/>
    <cellStyle name="Normal 4 6 3 2 3 2 4 3" xfId="28892"/>
    <cellStyle name="Normal 4 6 3 2 3 2 4 4" xfId="39052"/>
    <cellStyle name="Normal 4 6 3 2 3 2 5" xfId="9147"/>
    <cellStyle name="Normal 4 6 3 2 3 2 5 2" xfId="19380"/>
    <cellStyle name="Normal 4 6 3 2 3 2 5 2 2" xfId="50917"/>
    <cellStyle name="Normal 4 6 3 2 3 2 5 3" xfId="32220"/>
    <cellStyle name="Normal 4 6 3 2 3 2 5 4" xfId="40699"/>
    <cellStyle name="Normal 4 6 3 2 3 2 6" xfId="11924"/>
    <cellStyle name="Normal 4 6 3 2 3 2 6 2" xfId="22152"/>
    <cellStyle name="Normal 4 6 3 2 3 2 6 2 2" xfId="53689"/>
    <cellStyle name="Normal 4 6 3 2 3 2 6 3" xfId="43471"/>
    <cellStyle name="Normal 4 6 3 2 3 2 7" xfId="14921"/>
    <cellStyle name="Normal 4 6 3 2 3 2 7 2" xfId="46460"/>
    <cellStyle name="Normal 4 6 3 2 3 2 8" xfId="25560"/>
    <cellStyle name="Normal 4 6 3 2 3 2 9" xfId="36263"/>
    <cellStyle name="Normal 4 6 3 2 3 3" xfId="4895"/>
    <cellStyle name="Normal 4 6 3 2 3 3 2" xfId="7911"/>
    <cellStyle name="Normal 4 6 3 2 3 3 2 2" xfId="18149"/>
    <cellStyle name="Normal 4 6 3 2 3 3 2 2 2" xfId="30972"/>
    <cellStyle name="Normal 4 6 3 2 3 3 2 2 3" xfId="49686"/>
    <cellStyle name="Normal 4 6 3 2 3 3 2 3" xfId="24308"/>
    <cellStyle name="Normal 4 6 3 2 3 3 2 3 2" xfId="34300"/>
    <cellStyle name="Normal 4 6 3 2 3 3 2 3 3" xfId="55841"/>
    <cellStyle name="Normal 4 6 3 2 3 3 2 4" xfId="27640"/>
    <cellStyle name="Normal 4 6 3 2 3 3 2 5" xfId="39468"/>
    <cellStyle name="Normal 4 6 3 2 3 3 3" xfId="9609"/>
    <cellStyle name="Normal 4 6 3 2 3 3 3 2" xfId="19842"/>
    <cellStyle name="Normal 4 6 3 2 3 3 3 2 2" xfId="51379"/>
    <cellStyle name="Normal 4 6 3 2 3 3 3 3" xfId="29308"/>
    <cellStyle name="Normal 4 6 3 2 3 3 3 4" xfId="41161"/>
    <cellStyle name="Normal 4 6 3 2 3 3 4" xfId="12386"/>
    <cellStyle name="Normal 4 6 3 2 3 3 4 2" xfId="22614"/>
    <cellStyle name="Normal 4 6 3 2 3 3 4 2 2" xfId="54151"/>
    <cellStyle name="Normal 4 6 3 2 3 3 4 3" xfId="32636"/>
    <cellStyle name="Normal 4 6 3 2 3 3 4 4" xfId="43933"/>
    <cellStyle name="Normal 4 6 3 2 3 3 5" xfId="15389"/>
    <cellStyle name="Normal 4 6 3 2 3 3 5 2" xfId="46928"/>
    <cellStyle name="Normal 4 6 3 2 3 3 6" xfId="25976"/>
    <cellStyle name="Normal 4 6 3 2 3 3 7" xfId="36725"/>
    <cellStyle name="Normal 4 6 3 2 3 4" xfId="5823"/>
    <cellStyle name="Normal 4 6 3 2 3 4 2" xfId="10533"/>
    <cellStyle name="Normal 4 6 3 2 3 4 2 2" xfId="20766"/>
    <cellStyle name="Normal 4 6 3 2 3 4 2 2 2" xfId="52303"/>
    <cellStyle name="Normal 4 6 3 2 3 4 2 3" xfId="30140"/>
    <cellStyle name="Normal 4 6 3 2 3 4 2 4" xfId="42085"/>
    <cellStyle name="Normal 4 6 3 2 3 4 3" xfId="13310"/>
    <cellStyle name="Normal 4 6 3 2 3 4 3 2" xfId="23538"/>
    <cellStyle name="Normal 4 6 3 2 3 4 3 2 2" xfId="55075"/>
    <cellStyle name="Normal 4 6 3 2 3 4 3 3" xfId="33468"/>
    <cellStyle name="Normal 4 6 3 2 3 4 3 4" xfId="44857"/>
    <cellStyle name="Normal 4 6 3 2 3 4 4" xfId="16314"/>
    <cellStyle name="Normal 4 6 3 2 3 4 4 2" xfId="47853"/>
    <cellStyle name="Normal 4 6 3 2 3 4 5" xfId="26808"/>
    <cellStyle name="Normal 4 6 3 2 3 4 6" xfId="37649"/>
    <cellStyle name="Normal 4 6 3 2 3 5" xfId="6968"/>
    <cellStyle name="Normal 4 6 3 2 3 5 2" xfId="17312"/>
    <cellStyle name="Normal 4 6 3 2 3 5 2 2" xfId="48849"/>
    <cellStyle name="Normal 4 6 3 2 3 5 3" xfId="28475"/>
    <cellStyle name="Normal 4 6 3 2 3 5 4" xfId="38636"/>
    <cellStyle name="Normal 4 6 3 2 3 6" xfId="8682"/>
    <cellStyle name="Normal 4 6 3 2 3 6 2" xfId="18918"/>
    <cellStyle name="Normal 4 6 3 2 3 6 2 2" xfId="50455"/>
    <cellStyle name="Normal 4 6 3 2 3 6 3" xfId="31804"/>
    <cellStyle name="Normal 4 6 3 2 3 6 4" xfId="40237"/>
    <cellStyle name="Normal 4 6 3 2 3 7" xfId="11462"/>
    <cellStyle name="Normal 4 6 3 2 3 7 2" xfId="21690"/>
    <cellStyle name="Normal 4 6 3 2 3 7 2 2" xfId="53227"/>
    <cellStyle name="Normal 4 6 3 2 3 7 3" xfId="43009"/>
    <cellStyle name="Normal 4 6 3 2 3 8" xfId="14337"/>
    <cellStyle name="Normal 4 6 3 2 3 8 2" xfId="45880"/>
    <cellStyle name="Normal 4 6 3 2 3 9" xfId="25144"/>
    <cellStyle name="Normal 4 6 3 2 4" xfId="4348"/>
    <cellStyle name="Normal 4 6 3 2 4 2" xfId="5356"/>
    <cellStyle name="Normal 4 6 3 2 4 2 2" xfId="8119"/>
    <cellStyle name="Normal 4 6 3 2 4 2 2 2" xfId="18357"/>
    <cellStyle name="Normal 4 6 3 2 4 2 2 2 2" xfId="31180"/>
    <cellStyle name="Normal 4 6 3 2 4 2 2 2 3" xfId="49894"/>
    <cellStyle name="Normal 4 6 3 2 4 2 2 3" xfId="14500"/>
    <cellStyle name="Normal 4 6 3 2 4 2 2 3 2" xfId="34508"/>
    <cellStyle name="Normal 4 6 3 2 4 2 2 3 3" xfId="46041"/>
    <cellStyle name="Normal 4 6 3 2 4 2 2 4" xfId="27848"/>
    <cellStyle name="Normal 4 6 3 2 4 2 2 5" xfId="39676"/>
    <cellStyle name="Normal 4 6 3 2 4 2 3" xfId="10068"/>
    <cellStyle name="Normal 4 6 3 2 4 2 3 2" xfId="20301"/>
    <cellStyle name="Normal 4 6 3 2 4 2 3 2 2" xfId="51838"/>
    <cellStyle name="Normal 4 6 3 2 4 2 3 3" xfId="29516"/>
    <cellStyle name="Normal 4 6 3 2 4 2 3 4" xfId="41620"/>
    <cellStyle name="Normal 4 6 3 2 4 2 4" xfId="12845"/>
    <cellStyle name="Normal 4 6 3 2 4 2 4 2" xfId="23073"/>
    <cellStyle name="Normal 4 6 3 2 4 2 4 2 2" xfId="54610"/>
    <cellStyle name="Normal 4 6 3 2 4 2 4 3" xfId="32844"/>
    <cellStyle name="Normal 4 6 3 2 4 2 4 4" xfId="44392"/>
    <cellStyle name="Normal 4 6 3 2 4 2 5" xfId="15849"/>
    <cellStyle name="Normal 4 6 3 2 4 2 5 2" xfId="47388"/>
    <cellStyle name="Normal 4 6 3 2 4 2 6" xfId="26184"/>
    <cellStyle name="Normal 4 6 3 2 4 2 7" xfId="37184"/>
    <cellStyle name="Normal 4 6 3 2 4 3" xfId="6284"/>
    <cellStyle name="Normal 4 6 3 2 4 3 2" xfId="10992"/>
    <cellStyle name="Normal 4 6 3 2 4 3 2 2" xfId="21225"/>
    <cellStyle name="Normal 4 6 3 2 4 3 2 2 2" xfId="52762"/>
    <cellStyle name="Normal 4 6 3 2 4 3 2 3" xfId="30348"/>
    <cellStyle name="Normal 4 6 3 2 4 3 2 4" xfId="42544"/>
    <cellStyle name="Normal 4 6 3 2 4 3 3" xfId="13769"/>
    <cellStyle name="Normal 4 6 3 2 4 3 3 2" xfId="23997"/>
    <cellStyle name="Normal 4 6 3 2 4 3 3 2 2" xfId="55534"/>
    <cellStyle name="Normal 4 6 3 2 4 3 3 3" xfId="33676"/>
    <cellStyle name="Normal 4 6 3 2 4 3 3 4" xfId="45316"/>
    <cellStyle name="Normal 4 6 3 2 4 3 4" xfId="16773"/>
    <cellStyle name="Normal 4 6 3 2 4 3 4 2" xfId="48312"/>
    <cellStyle name="Normal 4 6 3 2 4 3 5" xfId="27016"/>
    <cellStyle name="Normal 4 6 3 2 4 3 6" xfId="38108"/>
    <cellStyle name="Normal 4 6 3 2 4 4" xfId="7271"/>
    <cellStyle name="Normal 4 6 3 2 4 4 2" xfId="17525"/>
    <cellStyle name="Normal 4 6 3 2 4 4 2 2" xfId="49062"/>
    <cellStyle name="Normal 4 6 3 2 4 4 3" xfId="28684"/>
    <cellStyle name="Normal 4 6 3 2 4 4 4" xfId="38844"/>
    <cellStyle name="Normal 4 6 3 2 4 5" xfId="9144"/>
    <cellStyle name="Normal 4 6 3 2 4 5 2" xfId="19377"/>
    <cellStyle name="Normal 4 6 3 2 4 5 2 2" xfId="50914"/>
    <cellStyle name="Normal 4 6 3 2 4 5 3" xfId="32012"/>
    <cellStyle name="Normal 4 6 3 2 4 5 4" xfId="40696"/>
    <cellStyle name="Normal 4 6 3 2 4 6" xfId="11921"/>
    <cellStyle name="Normal 4 6 3 2 4 6 2" xfId="22149"/>
    <cellStyle name="Normal 4 6 3 2 4 6 2 2" xfId="53686"/>
    <cellStyle name="Normal 4 6 3 2 4 6 3" xfId="43468"/>
    <cellStyle name="Normal 4 6 3 2 4 7" xfId="14918"/>
    <cellStyle name="Normal 4 6 3 2 4 7 2" xfId="46457"/>
    <cellStyle name="Normal 4 6 3 2 4 8" xfId="25352"/>
    <cellStyle name="Normal 4 6 3 2 4 9" xfId="36260"/>
    <cellStyle name="Normal 4 6 3 2 5" xfId="4892"/>
    <cellStyle name="Normal 4 6 3 2 5 2" xfId="7701"/>
    <cellStyle name="Normal 4 6 3 2 5 2 2" xfId="17941"/>
    <cellStyle name="Normal 4 6 3 2 5 2 2 2" xfId="30764"/>
    <cellStyle name="Normal 4 6 3 2 5 2 2 3" xfId="49478"/>
    <cellStyle name="Normal 4 6 3 2 5 2 3" xfId="24659"/>
    <cellStyle name="Normal 4 6 3 2 5 2 3 2" xfId="34092"/>
    <cellStyle name="Normal 4 6 3 2 5 2 3 3" xfId="56186"/>
    <cellStyle name="Normal 4 6 3 2 5 2 4" xfId="27432"/>
    <cellStyle name="Normal 4 6 3 2 5 2 5" xfId="39260"/>
    <cellStyle name="Normal 4 6 3 2 5 3" xfId="9606"/>
    <cellStyle name="Normal 4 6 3 2 5 3 2" xfId="19839"/>
    <cellStyle name="Normal 4 6 3 2 5 3 2 2" xfId="51376"/>
    <cellStyle name="Normal 4 6 3 2 5 3 3" xfId="29100"/>
    <cellStyle name="Normal 4 6 3 2 5 3 4" xfId="41158"/>
    <cellStyle name="Normal 4 6 3 2 5 4" xfId="12383"/>
    <cellStyle name="Normal 4 6 3 2 5 4 2" xfId="22611"/>
    <cellStyle name="Normal 4 6 3 2 5 4 2 2" xfId="54148"/>
    <cellStyle name="Normal 4 6 3 2 5 4 3" xfId="32428"/>
    <cellStyle name="Normal 4 6 3 2 5 4 4" xfId="43930"/>
    <cellStyle name="Normal 4 6 3 2 5 5" xfId="15386"/>
    <cellStyle name="Normal 4 6 3 2 5 5 2" xfId="46925"/>
    <cellStyle name="Normal 4 6 3 2 5 6" xfId="25768"/>
    <cellStyle name="Normal 4 6 3 2 5 7" xfId="36722"/>
    <cellStyle name="Normal 4 6 3 2 6" xfId="5820"/>
    <cellStyle name="Normal 4 6 3 2 6 2" xfId="10530"/>
    <cellStyle name="Normal 4 6 3 2 6 2 2" xfId="20763"/>
    <cellStyle name="Normal 4 6 3 2 6 2 2 2" xfId="52300"/>
    <cellStyle name="Normal 4 6 3 2 6 2 3" xfId="29932"/>
    <cellStyle name="Normal 4 6 3 2 6 2 4" xfId="42082"/>
    <cellStyle name="Normal 4 6 3 2 6 3" xfId="13307"/>
    <cellStyle name="Normal 4 6 3 2 6 3 2" xfId="23535"/>
    <cellStyle name="Normal 4 6 3 2 6 3 2 2" xfId="55072"/>
    <cellStyle name="Normal 4 6 3 2 6 3 3" xfId="33260"/>
    <cellStyle name="Normal 4 6 3 2 6 3 4" xfId="44854"/>
    <cellStyle name="Normal 4 6 3 2 6 4" xfId="16311"/>
    <cellStyle name="Normal 4 6 3 2 6 4 2" xfId="47850"/>
    <cellStyle name="Normal 4 6 3 2 6 5" xfId="26600"/>
    <cellStyle name="Normal 4 6 3 2 6 6" xfId="37646"/>
    <cellStyle name="Normal 4 6 3 2 7" xfId="6639"/>
    <cellStyle name="Normal 4 6 3 2 7 2" xfId="17098"/>
    <cellStyle name="Normal 4 6 3 2 7 2 2" xfId="48636"/>
    <cellStyle name="Normal 4 6 3 2 7 3" xfId="28266"/>
    <cellStyle name="Normal 4 6 3 2 7 4" xfId="38428"/>
    <cellStyle name="Normal 4 6 3 2 8" xfId="8679"/>
    <cellStyle name="Normal 4 6 3 2 8 2" xfId="18915"/>
    <cellStyle name="Normal 4 6 3 2 8 2 2" xfId="50452"/>
    <cellStyle name="Normal 4 6 3 2 8 3" xfId="31596"/>
    <cellStyle name="Normal 4 6 3 2 8 4" xfId="40234"/>
    <cellStyle name="Normal 4 6 3 2 9" xfId="11459"/>
    <cellStyle name="Normal 4 6 3 2 9 2" xfId="21687"/>
    <cellStyle name="Normal 4 6 3 2 9 2 2" xfId="53224"/>
    <cellStyle name="Normal 4 6 3 2 9 3" xfId="43006"/>
    <cellStyle name="Normal 4 6 3 3" xfId="1750"/>
    <cellStyle name="Normal 4 6 3 3 10" xfId="24937"/>
    <cellStyle name="Normal 4 6 3 3 11" xfId="35802"/>
    <cellStyle name="Normal 4 6 3 3 2" xfId="1751"/>
    <cellStyle name="Normal 4 6 3 3 2 10" xfId="35803"/>
    <cellStyle name="Normal 4 6 3 3 2 2" xfId="4353"/>
    <cellStyle name="Normal 4 6 3 3 2 2 2" xfId="5361"/>
    <cellStyle name="Normal 4 6 3 3 2 2 2 2" xfId="8329"/>
    <cellStyle name="Normal 4 6 3 3 2 2 2 2 2" xfId="18567"/>
    <cellStyle name="Normal 4 6 3 3 2 2 2 2 2 2" xfId="31390"/>
    <cellStyle name="Normal 4 6 3 3 2 2 2 2 2 3" xfId="50104"/>
    <cellStyle name="Normal 4 6 3 3 2 2 2 2 3" xfId="13953"/>
    <cellStyle name="Normal 4 6 3 3 2 2 2 2 3 2" xfId="34718"/>
    <cellStyle name="Normal 4 6 3 3 2 2 2 2 3 3" xfId="45499"/>
    <cellStyle name="Normal 4 6 3 3 2 2 2 2 4" xfId="28058"/>
    <cellStyle name="Normal 4 6 3 3 2 2 2 2 5" xfId="39886"/>
    <cellStyle name="Normal 4 6 3 3 2 2 2 3" xfId="10073"/>
    <cellStyle name="Normal 4 6 3 3 2 2 2 3 2" xfId="20306"/>
    <cellStyle name="Normal 4 6 3 3 2 2 2 3 2 2" xfId="51843"/>
    <cellStyle name="Normal 4 6 3 3 2 2 2 3 3" xfId="29726"/>
    <cellStyle name="Normal 4 6 3 3 2 2 2 3 4" xfId="41625"/>
    <cellStyle name="Normal 4 6 3 3 2 2 2 4" xfId="12850"/>
    <cellStyle name="Normal 4 6 3 3 2 2 2 4 2" xfId="23078"/>
    <cellStyle name="Normal 4 6 3 3 2 2 2 4 2 2" xfId="54615"/>
    <cellStyle name="Normal 4 6 3 3 2 2 2 4 3" xfId="33054"/>
    <cellStyle name="Normal 4 6 3 3 2 2 2 4 4" xfId="44397"/>
    <cellStyle name="Normal 4 6 3 3 2 2 2 5" xfId="15854"/>
    <cellStyle name="Normal 4 6 3 3 2 2 2 5 2" xfId="47393"/>
    <cellStyle name="Normal 4 6 3 3 2 2 2 6" xfId="26394"/>
    <cellStyle name="Normal 4 6 3 3 2 2 2 7" xfId="37189"/>
    <cellStyle name="Normal 4 6 3 3 2 2 3" xfId="6289"/>
    <cellStyle name="Normal 4 6 3 3 2 2 3 2" xfId="10997"/>
    <cellStyle name="Normal 4 6 3 3 2 2 3 2 2" xfId="21230"/>
    <cellStyle name="Normal 4 6 3 3 2 2 3 2 2 2" xfId="52767"/>
    <cellStyle name="Normal 4 6 3 3 2 2 3 2 3" xfId="30558"/>
    <cellStyle name="Normal 4 6 3 3 2 2 3 2 4" xfId="42549"/>
    <cellStyle name="Normal 4 6 3 3 2 2 3 3" xfId="13774"/>
    <cellStyle name="Normal 4 6 3 3 2 2 3 3 2" xfId="24002"/>
    <cellStyle name="Normal 4 6 3 3 2 2 3 3 2 2" xfId="55539"/>
    <cellStyle name="Normal 4 6 3 3 2 2 3 3 3" xfId="33886"/>
    <cellStyle name="Normal 4 6 3 3 2 2 3 3 4" xfId="45321"/>
    <cellStyle name="Normal 4 6 3 3 2 2 3 4" xfId="16778"/>
    <cellStyle name="Normal 4 6 3 3 2 2 3 4 2" xfId="48317"/>
    <cellStyle name="Normal 4 6 3 3 2 2 3 5" xfId="27226"/>
    <cellStyle name="Normal 4 6 3 3 2 2 3 6" xfId="38113"/>
    <cellStyle name="Normal 4 6 3 3 2 2 4" xfId="7490"/>
    <cellStyle name="Normal 4 6 3 3 2 2 4 2" xfId="17735"/>
    <cellStyle name="Normal 4 6 3 3 2 2 4 2 2" xfId="49272"/>
    <cellStyle name="Normal 4 6 3 3 2 2 4 3" xfId="28894"/>
    <cellStyle name="Normal 4 6 3 3 2 2 4 4" xfId="39054"/>
    <cellStyle name="Normal 4 6 3 3 2 2 5" xfId="9149"/>
    <cellStyle name="Normal 4 6 3 3 2 2 5 2" xfId="19382"/>
    <cellStyle name="Normal 4 6 3 3 2 2 5 2 2" xfId="50919"/>
    <cellStyle name="Normal 4 6 3 3 2 2 5 3" xfId="32222"/>
    <cellStyle name="Normal 4 6 3 3 2 2 5 4" xfId="40701"/>
    <cellStyle name="Normal 4 6 3 3 2 2 6" xfId="11926"/>
    <cellStyle name="Normal 4 6 3 3 2 2 6 2" xfId="22154"/>
    <cellStyle name="Normal 4 6 3 3 2 2 6 2 2" xfId="53691"/>
    <cellStyle name="Normal 4 6 3 3 2 2 6 3" xfId="43473"/>
    <cellStyle name="Normal 4 6 3 3 2 2 7" xfId="14923"/>
    <cellStyle name="Normal 4 6 3 3 2 2 7 2" xfId="46462"/>
    <cellStyle name="Normal 4 6 3 3 2 2 8" xfId="25562"/>
    <cellStyle name="Normal 4 6 3 3 2 2 9" xfId="36265"/>
    <cellStyle name="Normal 4 6 3 3 2 3" xfId="4897"/>
    <cellStyle name="Normal 4 6 3 3 2 3 2" xfId="7913"/>
    <cellStyle name="Normal 4 6 3 3 2 3 2 2" xfId="18151"/>
    <cellStyle name="Normal 4 6 3 3 2 3 2 2 2" xfId="30974"/>
    <cellStyle name="Normal 4 6 3 3 2 3 2 2 3" xfId="49688"/>
    <cellStyle name="Normal 4 6 3 3 2 3 2 3" xfId="24685"/>
    <cellStyle name="Normal 4 6 3 3 2 3 2 3 2" xfId="34302"/>
    <cellStyle name="Normal 4 6 3 3 2 3 2 3 3" xfId="56212"/>
    <cellStyle name="Normal 4 6 3 3 2 3 2 4" xfId="27642"/>
    <cellStyle name="Normal 4 6 3 3 2 3 2 5" xfId="39470"/>
    <cellStyle name="Normal 4 6 3 3 2 3 3" xfId="9611"/>
    <cellStyle name="Normal 4 6 3 3 2 3 3 2" xfId="19844"/>
    <cellStyle name="Normal 4 6 3 3 2 3 3 2 2" xfId="51381"/>
    <cellStyle name="Normal 4 6 3 3 2 3 3 3" xfId="29310"/>
    <cellStyle name="Normal 4 6 3 3 2 3 3 4" xfId="41163"/>
    <cellStyle name="Normal 4 6 3 3 2 3 4" xfId="12388"/>
    <cellStyle name="Normal 4 6 3 3 2 3 4 2" xfId="22616"/>
    <cellStyle name="Normal 4 6 3 3 2 3 4 2 2" xfId="54153"/>
    <cellStyle name="Normal 4 6 3 3 2 3 4 3" xfId="32638"/>
    <cellStyle name="Normal 4 6 3 3 2 3 4 4" xfId="43935"/>
    <cellStyle name="Normal 4 6 3 3 2 3 5" xfId="15391"/>
    <cellStyle name="Normal 4 6 3 3 2 3 5 2" xfId="46930"/>
    <cellStyle name="Normal 4 6 3 3 2 3 6" xfId="25978"/>
    <cellStyle name="Normal 4 6 3 3 2 3 7" xfId="36727"/>
    <cellStyle name="Normal 4 6 3 3 2 4" xfId="5825"/>
    <cellStyle name="Normal 4 6 3 3 2 4 2" xfId="10535"/>
    <cellStyle name="Normal 4 6 3 3 2 4 2 2" xfId="20768"/>
    <cellStyle name="Normal 4 6 3 3 2 4 2 2 2" xfId="52305"/>
    <cellStyle name="Normal 4 6 3 3 2 4 2 3" xfId="30142"/>
    <cellStyle name="Normal 4 6 3 3 2 4 2 4" xfId="42087"/>
    <cellStyle name="Normal 4 6 3 3 2 4 3" xfId="13312"/>
    <cellStyle name="Normal 4 6 3 3 2 4 3 2" xfId="23540"/>
    <cellStyle name="Normal 4 6 3 3 2 4 3 2 2" xfId="55077"/>
    <cellStyle name="Normal 4 6 3 3 2 4 3 3" xfId="33470"/>
    <cellStyle name="Normal 4 6 3 3 2 4 3 4" xfId="44859"/>
    <cellStyle name="Normal 4 6 3 3 2 4 4" xfId="16316"/>
    <cellStyle name="Normal 4 6 3 3 2 4 4 2" xfId="47855"/>
    <cellStyle name="Normal 4 6 3 3 2 4 5" xfId="26810"/>
    <cellStyle name="Normal 4 6 3 3 2 4 6" xfId="37651"/>
    <cellStyle name="Normal 4 6 3 3 2 5" xfId="6970"/>
    <cellStyle name="Normal 4 6 3 3 2 5 2" xfId="17314"/>
    <cellStyle name="Normal 4 6 3 3 2 5 2 2" xfId="48851"/>
    <cellStyle name="Normal 4 6 3 3 2 5 3" xfId="28477"/>
    <cellStyle name="Normal 4 6 3 3 2 5 4" xfId="38638"/>
    <cellStyle name="Normal 4 6 3 3 2 6" xfId="8684"/>
    <cellStyle name="Normal 4 6 3 3 2 6 2" xfId="18920"/>
    <cellStyle name="Normal 4 6 3 3 2 6 2 2" xfId="50457"/>
    <cellStyle name="Normal 4 6 3 3 2 6 3" xfId="31806"/>
    <cellStyle name="Normal 4 6 3 3 2 6 4" xfId="40239"/>
    <cellStyle name="Normal 4 6 3 3 2 7" xfId="11464"/>
    <cellStyle name="Normal 4 6 3 3 2 7 2" xfId="21692"/>
    <cellStyle name="Normal 4 6 3 3 2 7 2 2" xfId="53229"/>
    <cellStyle name="Normal 4 6 3 3 2 7 3" xfId="43011"/>
    <cellStyle name="Normal 4 6 3 3 2 8" xfId="14339"/>
    <cellStyle name="Normal 4 6 3 3 2 8 2" xfId="45882"/>
    <cellStyle name="Normal 4 6 3 3 2 9" xfId="25146"/>
    <cellStyle name="Normal 4 6 3 3 3" xfId="4352"/>
    <cellStyle name="Normal 4 6 3 3 3 2" xfId="5360"/>
    <cellStyle name="Normal 4 6 3 3 3 2 2" xfId="8121"/>
    <cellStyle name="Normal 4 6 3 3 3 2 2 2" xfId="18359"/>
    <cellStyle name="Normal 4 6 3 3 3 2 2 2 2" xfId="31182"/>
    <cellStyle name="Normal 4 6 3 3 3 2 2 2 3" xfId="49896"/>
    <cellStyle name="Normal 4 6 3 3 3 2 2 3" xfId="24352"/>
    <cellStyle name="Normal 4 6 3 3 3 2 2 3 2" xfId="34510"/>
    <cellStyle name="Normal 4 6 3 3 3 2 2 3 3" xfId="55884"/>
    <cellStyle name="Normal 4 6 3 3 3 2 2 4" xfId="27850"/>
    <cellStyle name="Normal 4 6 3 3 3 2 2 5" xfId="39678"/>
    <cellStyle name="Normal 4 6 3 3 3 2 3" xfId="10072"/>
    <cellStyle name="Normal 4 6 3 3 3 2 3 2" xfId="20305"/>
    <cellStyle name="Normal 4 6 3 3 3 2 3 2 2" xfId="51842"/>
    <cellStyle name="Normal 4 6 3 3 3 2 3 3" xfId="29518"/>
    <cellStyle name="Normal 4 6 3 3 3 2 3 4" xfId="41624"/>
    <cellStyle name="Normal 4 6 3 3 3 2 4" xfId="12849"/>
    <cellStyle name="Normal 4 6 3 3 3 2 4 2" xfId="23077"/>
    <cellStyle name="Normal 4 6 3 3 3 2 4 2 2" xfId="54614"/>
    <cellStyle name="Normal 4 6 3 3 3 2 4 3" xfId="32846"/>
    <cellStyle name="Normal 4 6 3 3 3 2 4 4" xfId="44396"/>
    <cellStyle name="Normal 4 6 3 3 3 2 5" xfId="15853"/>
    <cellStyle name="Normal 4 6 3 3 3 2 5 2" xfId="47392"/>
    <cellStyle name="Normal 4 6 3 3 3 2 6" xfId="26186"/>
    <cellStyle name="Normal 4 6 3 3 3 2 7" xfId="37188"/>
    <cellStyle name="Normal 4 6 3 3 3 3" xfId="6288"/>
    <cellStyle name="Normal 4 6 3 3 3 3 2" xfId="10996"/>
    <cellStyle name="Normal 4 6 3 3 3 3 2 2" xfId="21229"/>
    <cellStyle name="Normal 4 6 3 3 3 3 2 2 2" xfId="52766"/>
    <cellStyle name="Normal 4 6 3 3 3 3 2 3" xfId="30350"/>
    <cellStyle name="Normal 4 6 3 3 3 3 2 4" xfId="42548"/>
    <cellStyle name="Normal 4 6 3 3 3 3 3" xfId="13773"/>
    <cellStyle name="Normal 4 6 3 3 3 3 3 2" xfId="24001"/>
    <cellStyle name="Normal 4 6 3 3 3 3 3 2 2" xfId="55538"/>
    <cellStyle name="Normal 4 6 3 3 3 3 3 3" xfId="33678"/>
    <cellStyle name="Normal 4 6 3 3 3 3 3 4" xfId="45320"/>
    <cellStyle name="Normal 4 6 3 3 3 3 4" xfId="16777"/>
    <cellStyle name="Normal 4 6 3 3 3 3 4 2" xfId="48316"/>
    <cellStyle name="Normal 4 6 3 3 3 3 5" xfId="27018"/>
    <cellStyle name="Normal 4 6 3 3 3 3 6" xfId="38112"/>
    <cellStyle name="Normal 4 6 3 3 3 4" xfId="7273"/>
    <cellStyle name="Normal 4 6 3 3 3 4 2" xfId="17527"/>
    <cellStyle name="Normal 4 6 3 3 3 4 2 2" xfId="49064"/>
    <cellStyle name="Normal 4 6 3 3 3 4 3" xfId="28686"/>
    <cellStyle name="Normal 4 6 3 3 3 4 4" xfId="38846"/>
    <cellStyle name="Normal 4 6 3 3 3 5" xfId="9148"/>
    <cellStyle name="Normal 4 6 3 3 3 5 2" xfId="19381"/>
    <cellStyle name="Normal 4 6 3 3 3 5 2 2" xfId="50918"/>
    <cellStyle name="Normal 4 6 3 3 3 5 3" xfId="32014"/>
    <cellStyle name="Normal 4 6 3 3 3 5 4" xfId="40700"/>
    <cellStyle name="Normal 4 6 3 3 3 6" xfId="11925"/>
    <cellStyle name="Normal 4 6 3 3 3 6 2" xfId="22153"/>
    <cellStyle name="Normal 4 6 3 3 3 6 2 2" xfId="53690"/>
    <cellStyle name="Normal 4 6 3 3 3 6 3" xfId="43472"/>
    <cellStyle name="Normal 4 6 3 3 3 7" xfId="14922"/>
    <cellStyle name="Normal 4 6 3 3 3 7 2" xfId="46461"/>
    <cellStyle name="Normal 4 6 3 3 3 8" xfId="25354"/>
    <cellStyle name="Normal 4 6 3 3 3 9" xfId="36264"/>
    <cellStyle name="Normal 4 6 3 3 4" xfId="4896"/>
    <cellStyle name="Normal 4 6 3 3 4 2" xfId="7703"/>
    <cellStyle name="Normal 4 6 3 3 4 2 2" xfId="17943"/>
    <cellStyle name="Normal 4 6 3 3 4 2 2 2" xfId="30766"/>
    <cellStyle name="Normal 4 6 3 3 4 2 2 3" xfId="49480"/>
    <cellStyle name="Normal 4 6 3 3 4 2 3" xfId="24753"/>
    <cellStyle name="Normal 4 6 3 3 4 2 3 2" xfId="34094"/>
    <cellStyle name="Normal 4 6 3 3 4 2 3 3" xfId="56278"/>
    <cellStyle name="Normal 4 6 3 3 4 2 4" xfId="27434"/>
    <cellStyle name="Normal 4 6 3 3 4 2 5" xfId="39262"/>
    <cellStyle name="Normal 4 6 3 3 4 3" xfId="9610"/>
    <cellStyle name="Normal 4 6 3 3 4 3 2" xfId="19843"/>
    <cellStyle name="Normal 4 6 3 3 4 3 2 2" xfId="51380"/>
    <cellStyle name="Normal 4 6 3 3 4 3 3" xfId="29102"/>
    <cellStyle name="Normal 4 6 3 3 4 3 4" xfId="41162"/>
    <cellStyle name="Normal 4 6 3 3 4 4" xfId="12387"/>
    <cellStyle name="Normal 4 6 3 3 4 4 2" xfId="22615"/>
    <cellStyle name="Normal 4 6 3 3 4 4 2 2" xfId="54152"/>
    <cellStyle name="Normal 4 6 3 3 4 4 3" xfId="32430"/>
    <cellStyle name="Normal 4 6 3 3 4 4 4" xfId="43934"/>
    <cellStyle name="Normal 4 6 3 3 4 5" xfId="15390"/>
    <cellStyle name="Normal 4 6 3 3 4 5 2" xfId="46929"/>
    <cellStyle name="Normal 4 6 3 3 4 6" xfId="25770"/>
    <cellStyle name="Normal 4 6 3 3 4 7" xfId="36726"/>
    <cellStyle name="Normal 4 6 3 3 5" xfId="5824"/>
    <cellStyle name="Normal 4 6 3 3 5 2" xfId="10534"/>
    <cellStyle name="Normal 4 6 3 3 5 2 2" xfId="20767"/>
    <cellStyle name="Normal 4 6 3 3 5 2 2 2" xfId="52304"/>
    <cellStyle name="Normal 4 6 3 3 5 2 3" xfId="29934"/>
    <cellStyle name="Normal 4 6 3 3 5 2 4" xfId="42086"/>
    <cellStyle name="Normal 4 6 3 3 5 3" xfId="13311"/>
    <cellStyle name="Normal 4 6 3 3 5 3 2" xfId="23539"/>
    <cellStyle name="Normal 4 6 3 3 5 3 2 2" xfId="55076"/>
    <cellStyle name="Normal 4 6 3 3 5 3 3" xfId="33262"/>
    <cellStyle name="Normal 4 6 3 3 5 3 4" xfId="44858"/>
    <cellStyle name="Normal 4 6 3 3 5 4" xfId="16315"/>
    <cellStyle name="Normal 4 6 3 3 5 4 2" xfId="47854"/>
    <cellStyle name="Normal 4 6 3 3 5 5" xfId="26602"/>
    <cellStyle name="Normal 4 6 3 3 5 6" xfId="37650"/>
    <cellStyle name="Normal 4 6 3 3 6" xfId="6641"/>
    <cellStyle name="Normal 4 6 3 3 6 2" xfId="17100"/>
    <cellStyle name="Normal 4 6 3 3 6 2 2" xfId="48638"/>
    <cellStyle name="Normal 4 6 3 3 6 3" xfId="28268"/>
    <cellStyle name="Normal 4 6 3 3 6 4" xfId="38430"/>
    <cellStyle name="Normal 4 6 3 3 7" xfId="8683"/>
    <cellStyle name="Normal 4 6 3 3 7 2" xfId="18919"/>
    <cellStyle name="Normal 4 6 3 3 7 2 2" xfId="50456"/>
    <cellStyle name="Normal 4 6 3 3 7 3" xfId="31598"/>
    <cellStyle name="Normal 4 6 3 3 7 4" xfId="40238"/>
    <cellStyle name="Normal 4 6 3 3 8" xfId="11463"/>
    <cellStyle name="Normal 4 6 3 3 8 2" xfId="21691"/>
    <cellStyle name="Normal 4 6 3 3 8 2 2" xfId="53228"/>
    <cellStyle name="Normal 4 6 3 3 8 3" xfId="43010"/>
    <cellStyle name="Normal 4 6 3 3 9" xfId="14338"/>
    <cellStyle name="Normal 4 6 3 3 9 2" xfId="45881"/>
    <cellStyle name="Normal 4 6 3 4" xfId="1752"/>
    <cellStyle name="Normal 4 6 3 4 10" xfId="35804"/>
    <cellStyle name="Normal 4 6 3 4 2" xfId="4354"/>
    <cellStyle name="Normal 4 6 3 4 2 2" xfId="5362"/>
    <cellStyle name="Normal 4 6 3 4 2 2 2" xfId="8326"/>
    <cellStyle name="Normal 4 6 3 4 2 2 2 2" xfId="18564"/>
    <cellStyle name="Normal 4 6 3 4 2 2 2 2 2" xfId="31387"/>
    <cellStyle name="Normal 4 6 3 4 2 2 2 2 3" xfId="50101"/>
    <cellStyle name="Normal 4 6 3 4 2 2 2 3" xfId="24213"/>
    <cellStyle name="Normal 4 6 3 4 2 2 2 3 2" xfId="34715"/>
    <cellStyle name="Normal 4 6 3 4 2 2 2 3 3" xfId="55749"/>
    <cellStyle name="Normal 4 6 3 4 2 2 2 4" xfId="28055"/>
    <cellStyle name="Normal 4 6 3 4 2 2 2 5" xfId="39883"/>
    <cellStyle name="Normal 4 6 3 4 2 2 3" xfId="10074"/>
    <cellStyle name="Normal 4 6 3 4 2 2 3 2" xfId="20307"/>
    <cellStyle name="Normal 4 6 3 4 2 2 3 2 2" xfId="51844"/>
    <cellStyle name="Normal 4 6 3 4 2 2 3 3" xfId="29723"/>
    <cellStyle name="Normal 4 6 3 4 2 2 3 4" xfId="41626"/>
    <cellStyle name="Normal 4 6 3 4 2 2 4" xfId="12851"/>
    <cellStyle name="Normal 4 6 3 4 2 2 4 2" xfId="23079"/>
    <cellStyle name="Normal 4 6 3 4 2 2 4 2 2" xfId="54616"/>
    <cellStyle name="Normal 4 6 3 4 2 2 4 3" xfId="33051"/>
    <cellStyle name="Normal 4 6 3 4 2 2 4 4" xfId="44398"/>
    <cellStyle name="Normal 4 6 3 4 2 2 5" xfId="15855"/>
    <cellStyle name="Normal 4 6 3 4 2 2 5 2" xfId="47394"/>
    <cellStyle name="Normal 4 6 3 4 2 2 6" xfId="26391"/>
    <cellStyle name="Normal 4 6 3 4 2 2 7" xfId="37190"/>
    <cellStyle name="Normal 4 6 3 4 2 3" xfId="6290"/>
    <cellStyle name="Normal 4 6 3 4 2 3 2" xfId="10998"/>
    <cellStyle name="Normal 4 6 3 4 2 3 2 2" xfId="21231"/>
    <cellStyle name="Normal 4 6 3 4 2 3 2 2 2" xfId="52768"/>
    <cellStyle name="Normal 4 6 3 4 2 3 2 3" xfId="30555"/>
    <cellStyle name="Normal 4 6 3 4 2 3 2 4" xfId="42550"/>
    <cellStyle name="Normal 4 6 3 4 2 3 3" xfId="13775"/>
    <cellStyle name="Normal 4 6 3 4 2 3 3 2" xfId="24003"/>
    <cellStyle name="Normal 4 6 3 4 2 3 3 2 2" xfId="55540"/>
    <cellStyle name="Normal 4 6 3 4 2 3 3 3" xfId="33883"/>
    <cellStyle name="Normal 4 6 3 4 2 3 3 4" xfId="45322"/>
    <cellStyle name="Normal 4 6 3 4 2 3 4" xfId="16779"/>
    <cellStyle name="Normal 4 6 3 4 2 3 4 2" xfId="48318"/>
    <cellStyle name="Normal 4 6 3 4 2 3 5" xfId="27223"/>
    <cellStyle name="Normal 4 6 3 4 2 3 6" xfId="38114"/>
    <cellStyle name="Normal 4 6 3 4 2 4" xfId="7487"/>
    <cellStyle name="Normal 4 6 3 4 2 4 2" xfId="17732"/>
    <cellStyle name="Normal 4 6 3 4 2 4 2 2" xfId="49269"/>
    <cellStyle name="Normal 4 6 3 4 2 4 3" xfId="28891"/>
    <cellStyle name="Normal 4 6 3 4 2 4 4" xfId="39051"/>
    <cellStyle name="Normal 4 6 3 4 2 5" xfId="9150"/>
    <cellStyle name="Normal 4 6 3 4 2 5 2" xfId="19383"/>
    <cellStyle name="Normal 4 6 3 4 2 5 2 2" xfId="50920"/>
    <cellStyle name="Normal 4 6 3 4 2 5 3" xfId="32219"/>
    <cellStyle name="Normal 4 6 3 4 2 5 4" xfId="40702"/>
    <cellStyle name="Normal 4 6 3 4 2 6" xfId="11927"/>
    <cellStyle name="Normal 4 6 3 4 2 6 2" xfId="22155"/>
    <cellStyle name="Normal 4 6 3 4 2 6 2 2" xfId="53692"/>
    <cellStyle name="Normal 4 6 3 4 2 6 3" xfId="43474"/>
    <cellStyle name="Normal 4 6 3 4 2 7" xfId="14924"/>
    <cellStyle name="Normal 4 6 3 4 2 7 2" xfId="46463"/>
    <cellStyle name="Normal 4 6 3 4 2 8" xfId="25559"/>
    <cellStyle name="Normal 4 6 3 4 2 9" xfId="36266"/>
    <cellStyle name="Normal 4 6 3 4 3" xfId="4898"/>
    <cellStyle name="Normal 4 6 3 4 3 2" xfId="7910"/>
    <cellStyle name="Normal 4 6 3 4 3 2 2" xfId="18148"/>
    <cellStyle name="Normal 4 6 3 4 3 2 2 2" xfId="30971"/>
    <cellStyle name="Normal 4 6 3 4 3 2 2 3" xfId="49685"/>
    <cellStyle name="Normal 4 6 3 4 3 2 3" xfId="14817"/>
    <cellStyle name="Normal 4 6 3 4 3 2 3 2" xfId="34299"/>
    <cellStyle name="Normal 4 6 3 4 3 2 3 3" xfId="46356"/>
    <cellStyle name="Normal 4 6 3 4 3 2 4" xfId="27639"/>
    <cellStyle name="Normal 4 6 3 4 3 2 5" xfId="39467"/>
    <cellStyle name="Normal 4 6 3 4 3 3" xfId="9612"/>
    <cellStyle name="Normal 4 6 3 4 3 3 2" xfId="19845"/>
    <cellStyle name="Normal 4 6 3 4 3 3 2 2" xfId="51382"/>
    <cellStyle name="Normal 4 6 3 4 3 3 3" xfId="29307"/>
    <cellStyle name="Normal 4 6 3 4 3 3 4" xfId="41164"/>
    <cellStyle name="Normal 4 6 3 4 3 4" xfId="12389"/>
    <cellStyle name="Normal 4 6 3 4 3 4 2" xfId="22617"/>
    <cellStyle name="Normal 4 6 3 4 3 4 2 2" xfId="54154"/>
    <cellStyle name="Normal 4 6 3 4 3 4 3" xfId="32635"/>
    <cellStyle name="Normal 4 6 3 4 3 4 4" xfId="43936"/>
    <cellStyle name="Normal 4 6 3 4 3 5" xfId="15392"/>
    <cellStyle name="Normal 4 6 3 4 3 5 2" xfId="46931"/>
    <cellStyle name="Normal 4 6 3 4 3 6" xfId="25975"/>
    <cellStyle name="Normal 4 6 3 4 3 7" xfId="36728"/>
    <cellStyle name="Normal 4 6 3 4 4" xfId="5826"/>
    <cellStyle name="Normal 4 6 3 4 4 2" xfId="10536"/>
    <cellStyle name="Normal 4 6 3 4 4 2 2" xfId="20769"/>
    <cellStyle name="Normal 4 6 3 4 4 2 2 2" xfId="52306"/>
    <cellStyle name="Normal 4 6 3 4 4 2 3" xfId="30139"/>
    <cellStyle name="Normal 4 6 3 4 4 2 4" xfId="42088"/>
    <cellStyle name="Normal 4 6 3 4 4 3" xfId="13313"/>
    <cellStyle name="Normal 4 6 3 4 4 3 2" xfId="23541"/>
    <cellStyle name="Normal 4 6 3 4 4 3 2 2" xfId="55078"/>
    <cellStyle name="Normal 4 6 3 4 4 3 3" xfId="33467"/>
    <cellStyle name="Normal 4 6 3 4 4 3 4" xfId="44860"/>
    <cellStyle name="Normal 4 6 3 4 4 4" xfId="16317"/>
    <cellStyle name="Normal 4 6 3 4 4 4 2" xfId="47856"/>
    <cellStyle name="Normal 4 6 3 4 4 5" xfId="26807"/>
    <cellStyle name="Normal 4 6 3 4 4 6" xfId="37652"/>
    <cellStyle name="Normal 4 6 3 4 5" xfId="6967"/>
    <cellStyle name="Normal 4 6 3 4 5 2" xfId="17311"/>
    <cellStyle name="Normal 4 6 3 4 5 2 2" xfId="48848"/>
    <cellStyle name="Normal 4 6 3 4 5 3" xfId="28474"/>
    <cellStyle name="Normal 4 6 3 4 5 4" xfId="38635"/>
    <cellStyle name="Normal 4 6 3 4 6" xfId="8685"/>
    <cellStyle name="Normal 4 6 3 4 6 2" xfId="18921"/>
    <cellStyle name="Normal 4 6 3 4 6 2 2" xfId="50458"/>
    <cellStyle name="Normal 4 6 3 4 6 3" xfId="31803"/>
    <cellStyle name="Normal 4 6 3 4 6 4" xfId="40240"/>
    <cellStyle name="Normal 4 6 3 4 7" xfId="11465"/>
    <cellStyle name="Normal 4 6 3 4 7 2" xfId="21693"/>
    <cellStyle name="Normal 4 6 3 4 7 2 2" xfId="53230"/>
    <cellStyle name="Normal 4 6 3 4 7 3" xfId="43012"/>
    <cellStyle name="Normal 4 6 3 4 8" xfId="14340"/>
    <cellStyle name="Normal 4 6 3 4 8 2" xfId="45883"/>
    <cellStyle name="Normal 4 6 3 4 9" xfId="25143"/>
    <cellStyle name="Normal 4 6 3 5" xfId="3319"/>
    <cellStyle name="Normal 4 6 3 5 10" xfId="35957"/>
    <cellStyle name="Normal 4 6 3 5 2" xfId="4583"/>
    <cellStyle name="Normal 4 6 3 5 2 2" xfId="5515"/>
    <cellStyle name="Normal 4 6 3 5 2 2 2" xfId="10227"/>
    <cellStyle name="Normal 4 6 3 5 2 2 2 2" xfId="20460"/>
    <cellStyle name="Normal 4 6 3 5 2 2 2 2 2" xfId="51997"/>
    <cellStyle name="Normal 4 6 3 5 2 2 2 3" xfId="31179"/>
    <cellStyle name="Normal 4 6 3 5 2 2 2 4" xfId="41779"/>
    <cellStyle name="Normal 4 6 3 5 2 2 3" xfId="13004"/>
    <cellStyle name="Normal 4 6 3 5 2 2 3 2" xfId="23232"/>
    <cellStyle name="Normal 4 6 3 5 2 2 3 2 2" xfId="54769"/>
    <cellStyle name="Normal 4 6 3 5 2 2 3 3" xfId="34507"/>
    <cellStyle name="Normal 4 6 3 5 2 2 3 4" xfId="44551"/>
    <cellStyle name="Normal 4 6 3 5 2 2 4" xfId="16008"/>
    <cellStyle name="Normal 4 6 3 5 2 2 4 2" xfId="47547"/>
    <cellStyle name="Normal 4 6 3 5 2 2 5" xfId="27847"/>
    <cellStyle name="Normal 4 6 3 5 2 2 6" xfId="37343"/>
    <cellStyle name="Normal 4 6 3 5 2 3" xfId="6443"/>
    <cellStyle name="Normal 4 6 3 5 2 3 2" xfId="11151"/>
    <cellStyle name="Normal 4 6 3 5 2 3 2 2" xfId="21384"/>
    <cellStyle name="Normal 4 6 3 5 2 3 2 2 2" xfId="52921"/>
    <cellStyle name="Normal 4 6 3 5 2 3 2 3" xfId="42703"/>
    <cellStyle name="Normal 4 6 3 5 2 3 3" xfId="13928"/>
    <cellStyle name="Normal 4 6 3 5 2 3 3 2" xfId="24156"/>
    <cellStyle name="Normal 4 6 3 5 2 3 3 2 2" xfId="55693"/>
    <cellStyle name="Normal 4 6 3 5 2 3 3 3" xfId="45475"/>
    <cellStyle name="Normal 4 6 3 5 2 3 4" xfId="16932"/>
    <cellStyle name="Normal 4 6 3 5 2 3 4 2" xfId="48471"/>
    <cellStyle name="Normal 4 6 3 5 2 3 5" xfId="29515"/>
    <cellStyle name="Normal 4 6 3 5 2 3 6" xfId="38267"/>
    <cellStyle name="Normal 4 6 3 5 2 4" xfId="8118"/>
    <cellStyle name="Normal 4 6 3 5 2 4 2" xfId="18356"/>
    <cellStyle name="Normal 4 6 3 5 2 4 2 2" xfId="49893"/>
    <cellStyle name="Normal 4 6 3 5 2 4 3" xfId="32843"/>
    <cellStyle name="Normal 4 6 3 5 2 4 4" xfId="39675"/>
    <cellStyle name="Normal 4 6 3 5 2 5" xfId="9303"/>
    <cellStyle name="Normal 4 6 3 5 2 5 2" xfId="19536"/>
    <cellStyle name="Normal 4 6 3 5 2 5 2 2" xfId="51073"/>
    <cellStyle name="Normal 4 6 3 5 2 5 3" xfId="40855"/>
    <cellStyle name="Normal 4 6 3 5 2 6" xfId="12080"/>
    <cellStyle name="Normal 4 6 3 5 2 6 2" xfId="22308"/>
    <cellStyle name="Normal 4 6 3 5 2 6 2 2" xfId="53845"/>
    <cellStyle name="Normal 4 6 3 5 2 6 3" xfId="43627"/>
    <cellStyle name="Normal 4 6 3 5 2 7" xfId="15082"/>
    <cellStyle name="Normal 4 6 3 5 2 7 2" xfId="46621"/>
    <cellStyle name="Normal 4 6 3 5 2 8" xfId="26183"/>
    <cellStyle name="Normal 4 6 3 5 2 9" xfId="36419"/>
    <cellStyle name="Normal 4 6 3 5 3" xfId="5052"/>
    <cellStyle name="Normal 4 6 3 5 3 2" xfId="9765"/>
    <cellStyle name="Normal 4 6 3 5 3 2 2" xfId="19998"/>
    <cellStyle name="Normal 4 6 3 5 3 2 2 2" xfId="51535"/>
    <cellStyle name="Normal 4 6 3 5 3 2 3" xfId="30347"/>
    <cellStyle name="Normal 4 6 3 5 3 2 4" xfId="41317"/>
    <cellStyle name="Normal 4 6 3 5 3 3" xfId="12542"/>
    <cellStyle name="Normal 4 6 3 5 3 3 2" xfId="22770"/>
    <cellStyle name="Normal 4 6 3 5 3 3 2 2" xfId="54307"/>
    <cellStyle name="Normal 4 6 3 5 3 3 3" xfId="33675"/>
    <cellStyle name="Normal 4 6 3 5 3 3 4" xfId="44089"/>
    <cellStyle name="Normal 4 6 3 5 3 4" xfId="15546"/>
    <cellStyle name="Normal 4 6 3 5 3 4 2" xfId="47085"/>
    <cellStyle name="Normal 4 6 3 5 3 5" xfId="27015"/>
    <cellStyle name="Normal 4 6 3 5 3 6" xfId="36881"/>
    <cellStyle name="Normal 4 6 3 5 4" xfId="5981"/>
    <cellStyle name="Normal 4 6 3 5 4 2" xfId="10689"/>
    <cellStyle name="Normal 4 6 3 5 4 2 2" xfId="20922"/>
    <cellStyle name="Normal 4 6 3 5 4 2 2 2" xfId="52459"/>
    <cellStyle name="Normal 4 6 3 5 4 2 3" xfId="42241"/>
    <cellStyle name="Normal 4 6 3 5 4 3" xfId="13466"/>
    <cellStyle name="Normal 4 6 3 5 4 3 2" xfId="23694"/>
    <cellStyle name="Normal 4 6 3 5 4 3 2 2" xfId="55231"/>
    <cellStyle name="Normal 4 6 3 5 4 3 3" xfId="45013"/>
    <cellStyle name="Normal 4 6 3 5 4 4" xfId="16470"/>
    <cellStyle name="Normal 4 6 3 5 4 4 2" xfId="48009"/>
    <cellStyle name="Normal 4 6 3 5 4 5" xfId="28683"/>
    <cellStyle name="Normal 4 6 3 5 4 6" xfId="37805"/>
    <cellStyle name="Normal 4 6 3 5 5" xfId="7270"/>
    <cellStyle name="Normal 4 6 3 5 5 2" xfId="17524"/>
    <cellStyle name="Normal 4 6 3 5 5 2 2" xfId="49061"/>
    <cellStyle name="Normal 4 6 3 5 5 3" xfId="32011"/>
    <cellStyle name="Normal 4 6 3 5 5 4" xfId="38843"/>
    <cellStyle name="Normal 4 6 3 5 6" xfId="8840"/>
    <cellStyle name="Normal 4 6 3 5 6 2" xfId="19074"/>
    <cellStyle name="Normal 4 6 3 5 6 2 2" xfId="50611"/>
    <cellStyle name="Normal 4 6 3 5 6 3" xfId="40393"/>
    <cellStyle name="Normal 4 6 3 5 7" xfId="11618"/>
    <cellStyle name="Normal 4 6 3 5 7 2" xfId="21846"/>
    <cellStyle name="Normal 4 6 3 5 7 2 2" xfId="53383"/>
    <cellStyle name="Normal 4 6 3 5 7 3" xfId="43165"/>
    <cellStyle name="Normal 4 6 3 5 8" xfId="14576"/>
    <cellStyle name="Normal 4 6 3 5 8 2" xfId="46115"/>
    <cellStyle name="Normal 4 6 3 5 9" xfId="25351"/>
    <cellStyle name="Normal 4 6 3 6" xfId="4347"/>
    <cellStyle name="Normal 4 6 3 6 2" xfId="5355"/>
    <cellStyle name="Normal 4 6 3 6 2 2" xfId="10067"/>
    <cellStyle name="Normal 4 6 3 6 2 2 2" xfId="20300"/>
    <cellStyle name="Normal 4 6 3 6 2 2 2 2" xfId="51837"/>
    <cellStyle name="Normal 4 6 3 6 2 2 3" xfId="30763"/>
    <cellStyle name="Normal 4 6 3 6 2 2 4" xfId="41619"/>
    <cellStyle name="Normal 4 6 3 6 2 3" xfId="12844"/>
    <cellStyle name="Normal 4 6 3 6 2 3 2" xfId="23072"/>
    <cellStyle name="Normal 4 6 3 6 2 3 2 2" xfId="54609"/>
    <cellStyle name="Normal 4 6 3 6 2 3 3" xfId="34091"/>
    <cellStyle name="Normal 4 6 3 6 2 3 4" xfId="44391"/>
    <cellStyle name="Normal 4 6 3 6 2 4" xfId="15848"/>
    <cellStyle name="Normal 4 6 3 6 2 4 2" xfId="47387"/>
    <cellStyle name="Normal 4 6 3 6 2 5" xfId="27431"/>
    <cellStyle name="Normal 4 6 3 6 2 6" xfId="37183"/>
    <cellStyle name="Normal 4 6 3 6 3" xfId="6283"/>
    <cellStyle name="Normal 4 6 3 6 3 2" xfId="10991"/>
    <cellStyle name="Normal 4 6 3 6 3 2 2" xfId="21224"/>
    <cellStyle name="Normal 4 6 3 6 3 2 2 2" xfId="52761"/>
    <cellStyle name="Normal 4 6 3 6 3 2 3" xfId="42543"/>
    <cellStyle name="Normal 4 6 3 6 3 3" xfId="13768"/>
    <cellStyle name="Normal 4 6 3 6 3 3 2" xfId="23996"/>
    <cellStyle name="Normal 4 6 3 6 3 3 2 2" xfId="55533"/>
    <cellStyle name="Normal 4 6 3 6 3 3 3" xfId="45315"/>
    <cellStyle name="Normal 4 6 3 6 3 4" xfId="16772"/>
    <cellStyle name="Normal 4 6 3 6 3 4 2" xfId="48311"/>
    <cellStyle name="Normal 4 6 3 6 3 5" xfId="29099"/>
    <cellStyle name="Normal 4 6 3 6 3 6" xfId="38107"/>
    <cellStyle name="Normal 4 6 3 6 4" xfId="7700"/>
    <cellStyle name="Normal 4 6 3 6 4 2" xfId="17940"/>
    <cellStyle name="Normal 4 6 3 6 4 2 2" xfId="49477"/>
    <cellStyle name="Normal 4 6 3 6 4 3" xfId="32427"/>
    <cellStyle name="Normal 4 6 3 6 4 4" xfId="39259"/>
    <cellStyle name="Normal 4 6 3 6 5" xfId="9143"/>
    <cellStyle name="Normal 4 6 3 6 5 2" xfId="19376"/>
    <cellStyle name="Normal 4 6 3 6 5 2 2" xfId="50913"/>
    <cellStyle name="Normal 4 6 3 6 5 3" xfId="40695"/>
    <cellStyle name="Normal 4 6 3 6 6" xfId="11920"/>
    <cellStyle name="Normal 4 6 3 6 6 2" xfId="22148"/>
    <cellStyle name="Normal 4 6 3 6 6 2 2" xfId="53685"/>
    <cellStyle name="Normal 4 6 3 6 6 3" xfId="43467"/>
    <cellStyle name="Normal 4 6 3 6 7" xfId="14917"/>
    <cellStyle name="Normal 4 6 3 6 7 2" xfId="46456"/>
    <cellStyle name="Normal 4 6 3 6 8" xfId="25767"/>
    <cellStyle name="Normal 4 6 3 6 9" xfId="36259"/>
    <cellStyle name="Normal 4 6 3 7" xfId="4891"/>
    <cellStyle name="Normal 4 6 3 7 2" xfId="9605"/>
    <cellStyle name="Normal 4 6 3 7 2 2" xfId="19838"/>
    <cellStyle name="Normal 4 6 3 7 2 2 2" xfId="51375"/>
    <cellStyle name="Normal 4 6 3 7 2 3" xfId="29931"/>
    <cellStyle name="Normal 4 6 3 7 2 4" xfId="41157"/>
    <cellStyle name="Normal 4 6 3 7 3" xfId="12382"/>
    <cellStyle name="Normal 4 6 3 7 3 2" xfId="22610"/>
    <cellStyle name="Normal 4 6 3 7 3 2 2" xfId="54147"/>
    <cellStyle name="Normal 4 6 3 7 3 3" xfId="33259"/>
    <cellStyle name="Normal 4 6 3 7 3 4" xfId="43929"/>
    <cellStyle name="Normal 4 6 3 7 4" xfId="15385"/>
    <cellStyle name="Normal 4 6 3 7 4 2" xfId="46924"/>
    <cellStyle name="Normal 4 6 3 7 5" xfId="26599"/>
    <cellStyle name="Normal 4 6 3 7 6" xfId="36721"/>
    <cellStyle name="Normal 4 6 3 8" xfId="5819"/>
    <cellStyle name="Normal 4 6 3 8 2" xfId="10529"/>
    <cellStyle name="Normal 4 6 3 8 2 2" xfId="20762"/>
    <cellStyle name="Normal 4 6 3 8 2 2 2" xfId="52299"/>
    <cellStyle name="Normal 4 6 3 8 2 3" xfId="42081"/>
    <cellStyle name="Normal 4 6 3 8 3" xfId="13306"/>
    <cellStyle name="Normal 4 6 3 8 3 2" xfId="23534"/>
    <cellStyle name="Normal 4 6 3 8 3 2 2" xfId="55071"/>
    <cellStyle name="Normal 4 6 3 8 3 3" xfId="44853"/>
    <cellStyle name="Normal 4 6 3 8 4" xfId="16310"/>
    <cellStyle name="Normal 4 6 3 8 4 2" xfId="47849"/>
    <cellStyle name="Normal 4 6 3 8 5" xfId="28265"/>
    <cellStyle name="Normal 4 6 3 8 6" xfId="37645"/>
    <cellStyle name="Normal 4 6 3 9" xfId="6638"/>
    <cellStyle name="Normal 4 6 3 9 2" xfId="17097"/>
    <cellStyle name="Normal 4 6 3 9 2 2" xfId="48635"/>
    <cellStyle name="Normal 4 6 3 9 3" xfId="31595"/>
    <cellStyle name="Normal 4 6 3 9 4" xfId="38427"/>
    <cellStyle name="Normal 4 6 4" xfId="1753"/>
    <cellStyle name="Normal 4 6 4 10" xfId="14341"/>
    <cellStyle name="Normal 4 6 4 10 2" xfId="45884"/>
    <cellStyle name="Normal 4 6 4 11" xfId="24938"/>
    <cellStyle name="Normal 4 6 4 12" xfId="35805"/>
    <cellStyle name="Normal 4 6 4 2" xfId="1754"/>
    <cellStyle name="Normal 4 6 4 2 10" xfId="24939"/>
    <cellStyle name="Normal 4 6 4 2 11" xfId="35806"/>
    <cellStyle name="Normal 4 6 4 2 2" xfId="1755"/>
    <cellStyle name="Normal 4 6 4 2 2 10" xfId="35807"/>
    <cellStyle name="Normal 4 6 4 2 2 2" xfId="4357"/>
    <cellStyle name="Normal 4 6 4 2 2 2 2" xfId="5365"/>
    <cellStyle name="Normal 4 6 4 2 2 2 2 2" xfId="8331"/>
    <cellStyle name="Normal 4 6 4 2 2 2 2 2 2" xfId="18569"/>
    <cellStyle name="Normal 4 6 4 2 2 2 2 2 2 2" xfId="31392"/>
    <cellStyle name="Normal 4 6 4 2 2 2 2 2 2 3" xfId="50106"/>
    <cellStyle name="Normal 4 6 4 2 2 2 2 2 3" xfId="24535"/>
    <cellStyle name="Normal 4 6 4 2 2 2 2 2 3 2" xfId="34720"/>
    <cellStyle name="Normal 4 6 4 2 2 2 2 2 3 3" xfId="56065"/>
    <cellStyle name="Normal 4 6 4 2 2 2 2 2 4" xfId="28060"/>
    <cellStyle name="Normal 4 6 4 2 2 2 2 2 5" xfId="39888"/>
    <cellStyle name="Normal 4 6 4 2 2 2 2 3" xfId="10077"/>
    <cellStyle name="Normal 4 6 4 2 2 2 2 3 2" xfId="20310"/>
    <cellStyle name="Normal 4 6 4 2 2 2 2 3 2 2" xfId="51847"/>
    <cellStyle name="Normal 4 6 4 2 2 2 2 3 3" xfId="29728"/>
    <cellStyle name="Normal 4 6 4 2 2 2 2 3 4" xfId="41629"/>
    <cellStyle name="Normal 4 6 4 2 2 2 2 4" xfId="12854"/>
    <cellStyle name="Normal 4 6 4 2 2 2 2 4 2" xfId="23082"/>
    <cellStyle name="Normal 4 6 4 2 2 2 2 4 2 2" xfId="54619"/>
    <cellStyle name="Normal 4 6 4 2 2 2 2 4 3" xfId="33056"/>
    <cellStyle name="Normal 4 6 4 2 2 2 2 4 4" xfId="44401"/>
    <cellStyle name="Normal 4 6 4 2 2 2 2 5" xfId="15858"/>
    <cellStyle name="Normal 4 6 4 2 2 2 2 5 2" xfId="47397"/>
    <cellStyle name="Normal 4 6 4 2 2 2 2 6" xfId="26396"/>
    <cellStyle name="Normal 4 6 4 2 2 2 2 7" xfId="37193"/>
    <cellStyle name="Normal 4 6 4 2 2 2 3" xfId="6293"/>
    <cellStyle name="Normal 4 6 4 2 2 2 3 2" xfId="11001"/>
    <cellStyle name="Normal 4 6 4 2 2 2 3 2 2" xfId="21234"/>
    <cellStyle name="Normal 4 6 4 2 2 2 3 2 2 2" xfId="52771"/>
    <cellStyle name="Normal 4 6 4 2 2 2 3 2 3" xfId="30560"/>
    <cellStyle name="Normal 4 6 4 2 2 2 3 2 4" xfId="42553"/>
    <cellStyle name="Normal 4 6 4 2 2 2 3 3" xfId="13778"/>
    <cellStyle name="Normal 4 6 4 2 2 2 3 3 2" xfId="24006"/>
    <cellStyle name="Normal 4 6 4 2 2 2 3 3 2 2" xfId="55543"/>
    <cellStyle name="Normal 4 6 4 2 2 2 3 3 3" xfId="33888"/>
    <cellStyle name="Normal 4 6 4 2 2 2 3 3 4" xfId="45325"/>
    <cellStyle name="Normal 4 6 4 2 2 2 3 4" xfId="16782"/>
    <cellStyle name="Normal 4 6 4 2 2 2 3 4 2" xfId="48321"/>
    <cellStyle name="Normal 4 6 4 2 2 2 3 5" xfId="27228"/>
    <cellStyle name="Normal 4 6 4 2 2 2 3 6" xfId="38117"/>
    <cellStyle name="Normal 4 6 4 2 2 2 4" xfId="7492"/>
    <cellStyle name="Normal 4 6 4 2 2 2 4 2" xfId="17737"/>
    <cellStyle name="Normal 4 6 4 2 2 2 4 2 2" xfId="49274"/>
    <cellStyle name="Normal 4 6 4 2 2 2 4 3" xfId="28896"/>
    <cellStyle name="Normal 4 6 4 2 2 2 4 4" xfId="39056"/>
    <cellStyle name="Normal 4 6 4 2 2 2 5" xfId="9153"/>
    <cellStyle name="Normal 4 6 4 2 2 2 5 2" xfId="19386"/>
    <cellStyle name="Normal 4 6 4 2 2 2 5 2 2" xfId="50923"/>
    <cellStyle name="Normal 4 6 4 2 2 2 5 3" xfId="32224"/>
    <cellStyle name="Normal 4 6 4 2 2 2 5 4" xfId="40705"/>
    <cellStyle name="Normal 4 6 4 2 2 2 6" xfId="11930"/>
    <cellStyle name="Normal 4 6 4 2 2 2 6 2" xfId="22158"/>
    <cellStyle name="Normal 4 6 4 2 2 2 6 2 2" xfId="53695"/>
    <cellStyle name="Normal 4 6 4 2 2 2 6 3" xfId="43477"/>
    <cellStyle name="Normal 4 6 4 2 2 2 7" xfId="14927"/>
    <cellStyle name="Normal 4 6 4 2 2 2 7 2" xfId="46466"/>
    <cellStyle name="Normal 4 6 4 2 2 2 8" xfId="25564"/>
    <cellStyle name="Normal 4 6 4 2 2 2 9" xfId="36269"/>
    <cellStyle name="Normal 4 6 4 2 2 3" xfId="4901"/>
    <cellStyle name="Normal 4 6 4 2 2 3 2" xfId="7915"/>
    <cellStyle name="Normal 4 6 4 2 2 3 2 2" xfId="18153"/>
    <cellStyle name="Normal 4 6 4 2 2 3 2 2 2" xfId="30976"/>
    <cellStyle name="Normal 4 6 4 2 2 3 2 2 3" xfId="49690"/>
    <cellStyle name="Normal 4 6 4 2 2 3 2 3" xfId="14515"/>
    <cellStyle name="Normal 4 6 4 2 2 3 2 3 2" xfId="34304"/>
    <cellStyle name="Normal 4 6 4 2 2 3 2 3 3" xfId="46055"/>
    <cellStyle name="Normal 4 6 4 2 2 3 2 4" xfId="27644"/>
    <cellStyle name="Normal 4 6 4 2 2 3 2 5" xfId="39472"/>
    <cellStyle name="Normal 4 6 4 2 2 3 3" xfId="9615"/>
    <cellStyle name="Normal 4 6 4 2 2 3 3 2" xfId="19848"/>
    <cellStyle name="Normal 4 6 4 2 2 3 3 2 2" xfId="51385"/>
    <cellStyle name="Normal 4 6 4 2 2 3 3 3" xfId="29312"/>
    <cellStyle name="Normal 4 6 4 2 2 3 3 4" xfId="41167"/>
    <cellStyle name="Normal 4 6 4 2 2 3 4" xfId="12392"/>
    <cellStyle name="Normal 4 6 4 2 2 3 4 2" xfId="22620"/>
    <cellStyle name="Normal 4 6 4 2 2 3 4 2 2" xfId="54157"/>
    <cellStyle name="Normal 4 6 4 2 2 3 4 3" xfId="32640"/>
    <cellStyle name="Normal 4 6 4 2 2 3 4 4" xfId="43939"/>
    <cellStyle name="Normal 4 6 4 2 2 3 5" xfId="15395"/>
    <cellStyle name="Normal 4 6 4 2 2 3 5 2" xfId="46934"/>
    <cellStyle name="Normal 4 6 4 2 2 3 6" xfId="25980"/>
    <cellStyle name="Normal 4 6 4 2 2 3 7" xfId="36731"/>
    <cellStyle name="Normal 4 6 4 2 2 4" xfId="5829"/>
    <cellStyle name="Normal 4 6 4 2 2 4 2" xfId="10539"/>
    <cellStyle name="Normal 4 6 4 2 2 4 2 2" xfId="20772"/>
    <cellStyle name="Normal 4 6 4 2 2 4 2 2 2" xfId="52309"/>
    <cellStyle name="Normal 4 6 4 2 2 4 2 3" xfId="30144"/>
    <cellStyle name="Normal 4 6 4 2 2 4 2 4" xfId="42091"/>
    <cellStyle name="Normal 4 6 4 2 2 4 3" xfId="13316"/>
    <cellStyle name="Normal 4 6 4 2 2 4 3 2" xfId="23544"/>
    <cellStyle name="Normal 4 6 4 2 2 4 3 2 2" xfId="55081"/>
    <cellStyle name="Normal 4 6 4 2 2 4 3 3" xfId="33472"/>
    <cellStyle name="Normal 4 6 4 2 2 4 3 4" xfId="44863"/>
    <cellStyle name="Normal 4 6 4 2 2 4 4" xfId="16320"/>
    <cellStyle name="Normal 4 6 4 2 2 4 4 2" xfId="47859"/>
    <cellStyle name="Normal 4 6 4 2 2 4 5" xfId="26812"/>
    <cellStyle name="Normal 4 6 4 2 2 4 6" xfId="37655"/>
    <cellStyle name="Normal 4 6 4 2 2 5" xfId="6972"/>
    <cellStyle name="Normal 4 6 4 2 2 5 2" xfId="17316"/>
    <cellStyle name="Normal 4 6 4 2 2 5 2 2" xfId="48853"/>
    <cellStyle name="Normal 4 6 4 2 2 5 3" xfId="28479"/>
    <cellStyle name="Normal 4 6 4 2 2 5 4" xfId="38640"/>
    <cellStyle name="Normal 4 6 4 2 2 6" xfId="8688"/>
    <cellStyle name="Normal 4 6 4 2 2 6 2" xfId="18924"/>
    <cellStyle name="Normal 4 6 4 2 2 6 2 2" xfId="50461"/>
    <cellStyle name="Normal 4 6 4 2 2 6 3" xfId="31808"/>
    <cellStyle name="Normal 4 6 4 2 2 6 4" xfId="40243"/>
    <cellStyle name="Normal 4 6 4 2 2 7" xfId="11468"/>
    <cellStyle name="Normal 4 6 4 2 2 7 2" xfId="21696"/>
    <cellStyle name="Normal 4 6 4 2 2 7 2 2" xfId="53233"/>
    <cellStyle name="Normal 4 6 4 2 2 7 3" xfId="43015"/>
    <cellStyle name="Normal 4 6 4 2 2 8" xfId="14343"/>
    <cellStyle name="Normal 4 6 4 2 2 8 2" xfId="45886"/>
    <cellStyle name="Normal 4 6 4 2 2 9" xfId="25148"/>
    <cellStyle name="Normal 4 6 4 2 3" xfId="4356"/>
    <cellStyle name="Normal 4 6 4 2 3 2" xfId="5364"/>
    <cellStyle name="Normal 4 6 4 2 3 2 2" xfId="8123"/>
    <cellStyle name="Normal 4 6 4 2 3 2 2 2" xfId="18361"/>
    <cellStyle name="Normal 4 6 4 2 3 2 2 2 2" xfId="31184"/>
    <cellStyle name="Normal 4 6 4 2 3 2 2 2 3" xfId="49898"/>
    <cellStyle name="Normal 4 6 4 2 3 2 2 3" xfId="24175"/>
    <cellStyle name="Normal 4 6 4 2 3 2 2 3 2" xfId="34512"/>
    <cellStyle name="Normal 4 6 4 2 3 2 2 3 3" xfId="55712"/>
    <cellStyle name="Normal 4 6 4 2 3 2 2 4" xfId="27852"/>
    <cellStyle name="Normal 4 6 4 2 3 2 2 5" xfId="39680"/>
    <cellStyle name="Normal 4 6 4 2 3 2 3" xfId="10076"/>
    <cellStyle name="Normal 4 6 4 2 3 2 3 2" xfId="20309"/>
    <cellStyle name="Normal 4 6 4 2 3 2 3 2 2" xfId="51846"/>
    <cellStyle name="Normal 4 6 4 2 3 2 3 3" xfId="29520"/>
    <cellStyle name="Normal 4 6 4 2 3 2 3 4" xfId="41628"/>
    <cellStyle name="Normal 4 6 4 2 3 2 4" xfId="12853"/>
    <cellStyle name="Normal 4 6 4 2 3 2 4 2" xfId="23081"/>
    <cellStyle name="Normal 4 6 4 2 3 2 4 2 2" xfId="54618"/>
    <cellStyle name="Normal 4 6 4 2 3 2 4 3" xfId="32848"/>
    <cellStyle name="Normal 4 6 4 2 3 2 4 4" xfId="44400"/>
    <cellStyle name="Normal 4 6 4 2 3 2 5" xfId="15857"/>
    <cellStyle name="Normal 4 6 4 2 3 2 5 2" xfId="47396"/>
    <cellStyle name="Normal 4 6 4 2 3 2 6" xfId="26188"/>
    <cellStyle name="Normal 4 6 4 2 3 2 7" xfId="37192"/>
    <cellStyle name="Normal 4 6 4 2 3 3" xfId="6292"/>
    <cellStyle name="Normal 4 6 4 2 3 3 2" xfId="11000"/>
    <cellStyle name="Normal 4 6 4 2 3 3 2 2" xfId="21233"/>
    <cellStyle name="Normal 4 6 4 2 3 3 2 2 2" xfId="52770"/>
    <cellStyle name="Normal 4 6 4 2 3 3 2 3" xfId="30352"/>
    <cellStyle name="Normal 4 6 4 2 3 3 2 4" xfId="42552"/>
    <cellStyle name="Normal 4 6 4 2 3 3 3" xfId="13777"/>
    <cellStyle name="Normal 4 6 4 2 3 3 3 2" xfId="24005"/>
    <cellStyle name="Normal 4 6 4 2 3 3 3 2 2" xfId="55542"/>
    <cellStyle name="Normal 4 6 4 2 3 3 3 3" xfId="33680"/>
    <cellStyle name="Normal 4 6 4 2 3 3 3 4" xfId="45324"/>
    <cellStyle name="Normal 4 6 4 2 3 3 4" xfId="16781"/>
    <cellStyle name="Normal 4 6 4 2 3 3 4 2" xfId="48320"/>
    <cellStyle name="Normal 4 6 4 2 3 3 5" xfId="27020"/>
    <cellStyle name="Normal 4 6 4 2 3 3 6" xfId="38116"/>
    <cellStyle name="Normal 4 6 4 2 3 4" xfId="7275"/>
    <cellStyle name="Normal 4 6 4 2 3 4 2" xfId="17529"/>
    <cellStyle name="Normal 4 6 4 2 3 4 2 2" xfId="49066"/>
    <cellStyle name="Normal 4 6 4 2 3 4 3" xfId="28688"/>
    <cellStyle name="Normal 4 6 4 2 3 4 4" xfId="38848"/>
    <cellStyle name="Normal 4 6 4 2 3 5" xfId="9152"/>
    <cellStyle name="Normal 4 6 4 2 3 5 2" xfId="19385"/>
    <cellStyle name="Normal 4 6 4 2 3 5 2 2" xfId="50922"/>
    <cellStyle name="Normal 4 6 4 2 3 5 3" xfId="32016"/>
    <cellStyle name="Normal 4 6 4 2 3 5 4" xfId="40704"/>
    <cellStyle name="Normal 4 6 4 2 3 6" xfId="11929"/>
    <cellStyle name="Normal 4 6 4 2 3 6 2" xfId="22157"/>
    <cellStyle name="Normal 4 6 4 2 3 6 2 2" xfId="53694"/>
    <cellStyle name="Normal 4 6 4 2 3 6 3" xfId="43476"/>
    <cellStyle name="Normal 4 6 4 2 3 7" xfId="14926"/>
    <cellStyle name="Normal 4 6 4 2 3 7 2" xfId="46465"/>
    <cellStyle name="Normal 4 6 4 2 3 8" xfId="25356"/>
    <cellStyle name="Normal 4 6 4 2 3 9" xfId="36268"/>
    <cellStyle name="Normal 4 6 4 2 4" xfId="4900"/>
    <cellStyle name="Normal 4 6 4 2 4 2" xfId="7705"/>
    <cellStyle name="Normal 4 6 4 2 4 2 2" xfId="17945"/>
    <cellStyle name="Normal 4 6 4 2 4 2 2 2" xfId="30768"/>
    <cellStyle name="Normal 4 6 4 2 4 2 2 3" xfId="49482"/>
    <cellStyle name="Normal 4 6 4 2 4 2 3" xfId="24714"/>
    <cellStyle name="Normal 4 6 4 2 4 2 3 2" xfId="34096"/>
    <cellStyle name="Normal 4 6 4 2 4 2 3 3" xfId="56241"/>
    <cellStyle name="Normal 4 6 4 2 4 2 4" xfId="27436"/>
    <cellStyle name="Normal 4 6 4 2 4 2 5" xfId="39264"/>
    <cellStyle name="Normal 4 6 4 2 4 3" xfId="9614"/>
    <cellStyle name="Normal 4 6 4 2 4 3 2" xfId="19847"/>
    <cellStyle name="Normal 4 6 4 2 4 3 2 2" xfId="51384"/>
    <cellStyle name="Normal 4 6 4 2 4 3 3" xfId="29104"/>
    <cellStyle name="Normal 4 6 4 2 4 3 4" xfId="41166"/>
    <cellStyle name="Normal 4 6 4 2 4 4" xfId="12391"/>
    <cellStyle name="Normal 4 6 4 2 4 4 2" xfId="22619"/>
    <cellStyle name="Normal 4 6 4 2 4 4 2 2" xfId="54156"/>
    <cellStyle name="Normal 4 6 4 2 4 4 3" xfId="32432"/>
    <cellStyle name="Normal 4 6 4 2 4 4 4" xfId="43938"/>
    <cellStyle name="Normal 4 6 4 2 4 5" xfId="15394"/>
    <cellStyle name="Normal 4 6 4 2 4 5 2" xfId="46933"/>
    <cellStyle name="Normal 4 6 4 2 4 6" xfId="25772"/>
    <cellStyle name="Normal 4 6 4 2 4 7" xfId="36730"/>
    <cellStyle name="Normal 4 6 4 2 5" xfId="5828"/>
    <cellStyle name="Normal 4 6 4 2 5 2" xfId="10538"/>
    <cellStyle name="Normal 4 6 4 2 5 2 2" xfId="20771"/>
    <cellStyle name="Normal 4 6 4 2 5 2 2 2" xfId="52308"/>
    <cellStyle name="Normal 4 6 4 2 5 2 3" xfId="29936"/>
    <cellStyle name="Normal 4 6 4 2 5 2 4" xfId="42090"/>
    <cellStyle name="Normal 4 6 4 2 5 3" xfId="13315"/>
    <cellStyle name="Normal 4 6 4 2 5 3 2" xfId="23543"/>
    <cellStyle name="Normal 4 6 4 2 5 3 2 2" xfId="55080"/>
    <cellStyle name="Normal 4 6 4 2 5 3 3" xfId="33264"/>
    <cellStyle name="Normal 4 6 4 2 5 3 4" xfId="44862"/>
    <cellStyle name="Normal 4 6 4 2 5 4" xfId="16319"/>
    <cellStyle name="Normal 4 6 4 2 5 4 2" xfId="47858"/>
    <cellStyle name="Normal 4 6 4 2 5 5" xfId="26604"/>
    <cellStyle name="Normal 4 6 4 2 5 6" xfId="37654"/>
    <cellStyle name="Normal 4 6 4 2 6" xfId="6643"/>
    <cellStyle name="Normal 4 6 4 2 6 2" xfId="17102"/>
    <cellStyle name="Normal 4 6 4 2 6 2 2" xfId="48640"/>
    <cellStyle name="Normal 4 6 4 2 6 3" xfId="28270"/>
    <cellStyle name="Normal 4 6 4 2 6 4" xfId="38432"/>
    <cellStyle name="Normal 4 6 4 2 7" xfId="8687"/>
    <cellStyle name="Normal 4 6 4 2 7 2" xfId="18923"/>
    <cellStyle name="Normal 4 6 4 2 7 2 2" xfId="50460"/>
    <cellStyle name="Normal 4 6 4 2 7 3" xfId="31600"/>
    <cellStyle name="Normal 4 6 4 2 7 4" xfId="40242"/>
    <cellStyle name="Normal 4 6 4 2 8" xfId="11467"/>
    <cellStyle name="Normal 4 6 4 2 8 2" xfId="21695"/>
    <cellStyle name="Normal 4 6 4 2 8 2 2" xfId="53232"/>
    <cellStyle name="Normal 4 6 4 2 8 3" xfId="43014"/>
    <cellStyle name="Normal 4 6 4 2 9" xfId="14342"/>
    <cellStyle name="Normal 4 6 4 2 9 2" xfId="45885"/>
    <cellStyle name="Normal 4 6 4 3" xfId="1756"/>
    <cellStyle name="Normal 4 6 4 3 10" xfId="35808"/>
    <cellStyle name="Normal 4 6 4 3 2" xfId="4358"/>
    <cellStyle name="Normal 4 6 4 3 2 2" xfId="5366"/>
    <cellStyle name="Normal 4 6 4 3 2 2 2" xfId="8330"/>
    <cellStyle name="Normal 4 6 4 3 2 2 2 2" xfId="18568"/>
    <cellStyle name="Normal 4 6 4 3 2 2 2 2 2" xfId="31391"/>
    <cellStyle name="Normal 4 6 4 3 2 2 2 2 3" xfId="50105"/>
    <cellStyle name="Normal 4 6 4 3 2 2 2 3" xfId="24224"/>
    <cellStyle name="Normal 4 6 4 3 2 2 2 3 2" xfId="34719"/>
    <cellStyle name="Normal 4 6 4 3 2 2 2 3 3" xfId="55760"/>
    <cellStyle name="Normal 4 6 4 3 2 2 2 4" xfId="28059"/>
    <cellStyle name="Normal 4 6 4 3 2 2 2 5" xfId="39887"/>
    <cellStyle name="Normal 4 6 4 3 2 2 3" xfId="10078"/>
    <cellStyle name="Normal 4 6 4 3 2 2 3 2" xfId="20311"/>
    <cellStyle name="Normal 4 6 4 3 2 2 3 2 2" xfId="51848"/>
    <cellStyle name="Normal 4 6 4 3 2 2 3 3" xfId="29727"/>
    <cellStyle name="Normal 4 6 4 3 2 2 3 4" xfId="41630"/>
    <cellStyle name="Normal 4 6 4 3 2 2 4" xfId="12855"/>
    <cellStyle name="Normal 4 6 4 3 2 2 4 2" xfId="23083"/>
    <cellStyle name="Normal 4 6 4 3 2 2 4 2 2" xfId="54620"/>
    <cellStyle name="Normal 4 6 4 3 2 2 4 3" xfId="33055"/>
    <cellStyle name="Normal 4 6 4 3 2 2 4 4" xfId="44402"/>
    <cellStyle name="Normal 4 6 4 3 2 2 5" xfId="15859"/>
    <cellStyle name="Normal 4 6 4 3 2 2 5 2" xfId="47398"/>
    <cellStyle name="Normal 4 6 4 3 2 2 6" xfId="26395"/>
    <cellStyle name="Normal 4 6 4 3 2 2 7" xfId="37194"/>
    <cellStyle name="Normal 4 6 4 3 2 3" xfId="6294"/>
    <cellStyle name="Normal 4 6 4 3 2 3 2" xfId="11002"/>
    <cellStyle name="Normal 4 6 4 3 2 3 2 2" xfId="21235"/>
    <cellStyle name="Normal 4 6 4 3 2 3 2 2 2" xfId="52772"/>
    <cellStyle name="Normal 4 6 4 3 2 3 2 3" xfId="30559"/>
    <cellStyle name="Normal 4 6 4 3 2 3 2 4" xfId="42554"/>
    <cellStyle name="Normal 4 6 4 3 2 3 3" xfId="13779"/>
    <cellStyle name="Normal 4 6 4 3 2 3 3 2" xfId="24007"/>
    <cellStyle name="Normal 4 6 4 3 2 3 3 2 2" xfId="55544"/>
    <cellStyle name="Normal 4 6 4 3 2 3 3 3" xfId="33887"/>
    <cellStyle name="Normal 4 6 4 3 2 3 3 4" xfId="45326"/>
    <cellStyle name="Normal 4 6 4 3 2 3 4" xfId="16783"/>
    <cellStyle name="Normal 4 6 4 3 2 3 4 2" xfId="48322"/>
    <cellStyle name="Normal 4 6 4 3 2 3 5" xfId="27227"/>
    <cellStyle name="Normal 4 6 4 3 2 3 6" xfId="38118"/>
    <cellStyle name="Normal 4 6 4 3 2 4" xfId="7491"/>
    <cellStyle name="Normal 4 6 4 3 2 4 2" xfId="17736"/>
    <cellStyle name="Normal 4 6 4 3 2 4 2 2" xfId="49273"/>
    <cellStyle name="Normal 4 6 4 3 2 4 3" xfId="28895"/>
    <cellStyle name="Normal 4 6 4 3 2 4 4" xfId="39055"/>
    <cellStyle name="Normal 4 6 4 3 2 5" xfId="9154"/>
    <cellStyle name="Normal 4 6 4 3 2 5 2" xfId="19387"/>
    <cellStyle name="Normal 4 6 4 3 2 5 2 2" xfId="50924"/>
    <cellStyle name="Normal 4 6 4 3 2 5 3" xfId="32223"/>
    <cellStyle name="Normal 4 6 4 3 2 5 4" xfId="40706"/>
    <cellStyle name="Normal 4 6 4 3 2 6" xfId="11931"/>
    <cellStyle name="Normal 4 6 4 3 2 6 2" xfId="22159"/>
    <cellStyle name="Normal 4 6 4 3 2 6 2 2" xfId="53696"/>
    <cellStyle name="Normal 4 6 4 3 2 6 3" xfId="43478"/>
    <cellStyle name="Normal 4 6 4 3 2 7" xfId="14928"/>
    <cellStyle name="Normal 4 6 4 3 2 7 2" xfId="46467"/>
    <cellStyle name="Normal 4 6 4 3 2 8" xfId="25563"/>
    <cellStyle name="Normal 4 6 4 3 2 9" xfId="36270"/>
    <cellStyle name="Normal 4 6 4 3 3" xfId="4902"/>
    <cellStyle name="Normal 4 6 4 3 3 2" xfId="7914"/>
    <cellStyle name="Normal 4 6 4 3 3 2 2" xfId="18152"/>
    <cellStyle name="Normal 4 6 4 3 3 2 2 2" xfId="30975"/>
    <cellStyle name="Normal 4 6 4 3 3 2 2 3" xfId="49689"/>
    <cellStyle name="Normal 4 6 4 3 3 2 3" xfId="24633"/>
    <cellStyle name="Normal 4 6 4 3 3 2 3 2" xfId="34303"/>
    <cellStyle name="Normal 4 6 4 3 3 2 3 3" xfId="56160"/>
    <cellStyle name="Normal 4 6 4 3 3 2 4" xfId="27643"/>
    <cellStyle name="Normal 4 6 4 3 3 2 5" xfId="39471"/>
    <cellStyle name="Normal 4 6 4 3 3 3" xfId="9616"/>
    <cellStyle name="Normal 4 6 4 3 3 3 2" xfId="19849"/>
    <cellStyle name="Normal 4 6 4 3 3 3 2 2" xfId="51386"/>
    <cellStyle name="Normal 4 6 4 3 3 3 3" xfId="29311"/>
    <cellStyle name="Normal 4 6 4 3 3 3 4" xfId="41168"/>
    <cellStyle name="Normal 4 6 4 3 3 4" xfId="12393"/>
    <cellStyle name="Normal 4 6 4 3 3 4 2" xfId="22621"/>
    <cellStyle name="Normal 4 6 4 3 3 4 2 2" xfId="54158"/>
    <cellStyle name="Normal 4 6 4 3 3 4 3" xfId="32639"/>
    <cellStyle name="Normal 4 6 4 3 3 4 4" xfId="43940"/>
    <cellStyle name="Normal 4 6 4 3 3 5" xfId="15396"/>
    <cellStyle name="Normal 4 6 4 3 3 5 2" xfId="46935"/>
    <cellStyle name="Normal 4 6 4 3 3 6" xfId="25979"/>
    <cellStyle name="Normal 4 6 4 3 3 7" xfId="36732"/>
    <cellStyle name="Normal 4 6 4 3 4" xfId="5830"/>
    <cellStyle name="Normal 4 6 4 3 4 2" xfId="10540"/>
    <cellStyle name="Normal 4 6 4 3 4 2 2" xfId="20773"/>
    <cellStyle name="Normal 4 6 4 3 4 2 2 2" xfId="52310"/>
    <cellStyle name="Normal 4 6 4 3 4 2 3" xfId="30143"/>
    <cellStyle name="Normal 4 6 4 3 4 2 4" xfId="42092"/>
    <cellStyle name="Normal 4 6 4 3 4 3" xfId="13317"/>
    <cellStyle name="Normal 4 6 4 3 4 3 2" xfId="23545"/>
    <cellStyle name="Normal 4 6 4 3 4 3 2 2" xfId="55082"/>
    <cellStyle name="Normal 4 6 4 3 4 3 3" xfId="33471"/>
    <cellStyle name="Normal 4 6 4 3 4 3 4" xfId="44864"/>
    <cellStyle name="Normal 4 6 4 3 4 4" xfId="16321"/>
    <cellStyle name="Normal 4 6 4 3 4 4 2" xfId="47860"/>
    <cellStyle name="Normal 4 6 4 3 4 5" xfId="26811"/>
    <cellStyle name="Normal 4 6 4 3 4 6" xfId="37656"/>
    <cellStyle name="Normal 4 6 4 3 5" xfId="6971"/>
    <cellStyle name="Normal 4 6 4 3 5 2" xfId="17315"/>
    <cellStyle name="Normal 4 6 4 3 5 2 2" xfId="48852"/>
    <cellStyle name="Normal 4 6 4 3 5 3" xfId="28478"/>
    <cellStyle name="Normal 4 6 4 3 5 4" xfId="38639"/>
    <cellStyle name="Normal 4 6 4 3 6" xfId="8689"/>
    <cellStyle name="Normal 4 6 4 3 6 2" xfId="18925"/>
    <cellStyle name="Normal 4 6 4 3 6 2 2" xfId="50462"/>
    <cellStyle name="Normal 4 6 4 3 6 3" xfId="31807"/>
    <cellStyle name="Normal 4 6 4 3 6 4" xfId="40244"/>
    <cellStyle name="Normal 4 6 4 3 7" xfId="11469"/>
    <cellStyle name="Normal 4 6 4 3 7 2" xfId="21697"/>
    <cellStyle name="Normal 4 6 4 3 7 2 2" xfId="53234"/>
    <cellStyle name="Normal 4 6 4 3 7 3" xfId="43016"/>
    <cellStyle name="Normal 4 6 4 3 8" xfId="14344"/>
    <cellStyle name="Normal 4 6 4 3 8 2" xfId="45887"/>
    <cellStyle name="Normal 4 6 4 3 9" xfId="25147"/>
    <cellStyle name="Normal 4 6 4 4" xfId="4355"/>
    <cellStyle name="Normal 4 6 4 4 2" xfId="5363"/>
    <cellStyle name="Normal 4 6 4 4 2 2" xfId="8122"/>
    <cellStyle name="Normal 4 6 4 4 2 2 2" xfId="18360"/>
    <cellStyle name="Normal 4 6 4 4 2 2 2 2" xfId="31183"/>
    <cellStyle name="Normal 4 6 4 4 2 2 2 3" xfId="49897"/>
    <cellStyle name="Normal 4 6 4 4 2 2 3" xfId="24177"/>
    <cellStyle name="Normal 4 6 4 4 2 2 3 2" xfId="34511"/>
    <cellStyle name="Normal 4 6 4 4 2 2 3 3" xfId="55713"/>
    <cellStyle name="Normal 4 6 4 4 2 2 4" xfId="27851"/>
    <cellStyle name="Normal 4 6 4 4 2 2 5" xfId="39679"/>
    <cellStyle name="Normal 4 6 4 4 2 3" xfId="10075"/>
    <cellStyle name="Normal 4 6 4 4 2 3 2" xfId="20308"/>
    <cellStyle name="Normal 4 6 4 4 2 3 2 2" xfId="51845"/>
    <cellStyle name="Normal 4 6 4 4 2 3 3" xfId="29519"/>
    <cellStyle name="Normal 4 6 4 4 2 3 4" xfId="41627"/>
    <cellStyle name="Normal 4 6 4 4 2 4" xfId="12852"/>
    <cellStyle name="Normal 4 6 4 4 2 4 2" xfId="23080"/>
    <cellStyle name="Normal 4 6 4 4 2 4 2 2" xfId="54617"/>
    <cellStyle name="Normal 4 6 4 4 2 4 3" xfId="32847"/>
    <cellStyle name="Normal 4 6 4 4 2 4 4" xfId="44399"/>
    <cellStyle name="Normal 4 6 4 4 2 5" xfId="15856"/>
    <cellStyle name="Normal 4 6 4 4 2 5 2" xfId="47395"/>
    <cellStyle name="Normal 4 6 4 4 2 6" xfId="26187"/>
    <cellStyle name="Normal 4 6 4 4 2 7" xfId="37191"/>
    <cellStyle name="Normal 4 6 4 4 3" xfId="6291"/>
    <cellStyle name="Normal 4 6 4 4 3 2" xfId="10999"/>
    <cellStyle name="Normal 4 6 4 4 3 2 2" xfId="21232"/>
    <cellStyle name="Normal 4 6 4 4 3 2 2 2" xfId="52769"/>
    <cellStyle name="Normal 4 6 4 4 3 2 3" xfId="30351"/>
    <cellStyle name="Normal 4 6 4 4 3 2 4" xfId="42551"/>
    <cellStyle name="Normal 4 6 4 4 3 3" xfId="13776"/>
    <cellStyle name="Normal 4 6 4 4 3 3 2" xfId="24004"/>
    <cellStyle name="Normal 4 6 4 4 3 3 2 2" xfId="55541"/>
    <cellStyle name="Normal 4 6 4 4 3 3 3" xfId="33679"/>
    <cellStyle name="Normal 4 6 4 4 3 3 4" xfId="45323"/>
    <cellStyle name="Normal 4 6 4 4 3 4" xfId="16780"/>
    <cellStyle name="Normal 4 6 4 4 3 4 2" xfId="48319"/>
    <cellStyle name="Normal 4 6 4 4 3 5" xfId="27019"/>
    <cellStyle name="Normal 4 6 4 4 3 6" xfId="38115"/>
    <cellStyle name="Normal 4 6 4 4 4" xfId="7274"/>
    <cellStyle name="Normal 4 6 4 4 4 2" xfId="17528"/>
    <cellStyle name="Normal 4 6 4 4 4 2 2" xfId="49065"/>
    <cellStyle name="Normal 4 6 4 4 4 3" xfId="28687"/>
    <cellStyle name="Normal 4 6 4 4 4 4" xfId="38847"/>
    <cellStyle name="Normal 4 6 4 4 5" xfId="9151"/>
    <cellStyle name="Normal 4 6 4 4 5 2" xfId="19384"/>
    <cellStyle name="Normal 4 6 4 4 5 2 2" xfId="50921"/>
    <cellStyle name="Normal 4 6 4 4 5 3" xfId="32015"/>
    <cellStyle name="Normal 4 6 4 4 5 4" xfId="40703"/>
    <cellStyle name="Normal 4 6 4 4 6" xfId="11928"/>
    <cellStyle name="Normal 4 6 4 4 6 2" xfId="22156"/>
    <cellStyle name="Normal 4 6 4 4 6 2 2" xfId="53693"/>
    <cellStyle name="Normal 4 6 4 4 6 3" xfId="43475"/>
    <cellStyle name="Normal 4 6 4 4 7" xfId="14925"/>
    <cellStyle name="Normal 4 6 4 4 7 2" xfId="46464"/>
    <cellStyle name="Normal 4 6 4 4 8" xfId="25355"/>
    <cellStyle name="Normal 4 6 4 4 9" xfId="36267"/>
    <cellStyle name="Normal 4 6 4 5" xfId="4899"/>
    <cellStyle name="Normal 4 6 4 5 2" xfId="7704"/>
    <cellStyle name="Normal 4 6 4 5 2 2" xfId="17944"/>
    <cellStyle name="Normal 4 6 4 5 2 2 2" xfId="30767"/>
    <cellStyle name="Normal 4 6 4 5 2 2 3" xfId="49481"/>
    <cellStyle name="Normal 4 6 4 5 2 3" xfId="24269"/>
    <cellStyle name="Normal 4 6 4 5 2 3 2" xfId="34095"/>
    <cellStyle name="Normal 4 6 4 5 2 3 3" xfId="55805"/>
    <cellStyle name="Normal 4 6 4 5 2 4" xfId="27435"/>
    <cellStyle name="Normal 4 6 4 5 2 5" xfId="39263"/>
    <cellStyle name="Normal 4 6 4 5 3" xfId="9613"/>
    <cellStyle name="Normal 4 6 4 5 3 2" xfId="19846"/>
    <cellStyle name="Normal 4 6 4 5 3 2 2" xfId="51383"/>
    <cellStyle name="Normal 4 6 4 5 3 3" xfId="29103"/>
    <cellStyle name="Normal 4 6 4 5 3 4" xfId="41165"/>
    <cellStyle name="Normal 4 6 4 5 4" xfId="12390"/>
    <cellStyle name="Normal 4 6 4 5 4 2" xfId="22618"/>
    <cellStyle name="Normal 4 6 4 5 4 2 2" xfId="54155"/>
    <cellStyle name="Normal 4 6 4 5 4 3" xfId="32431"/>
    <cellStyle name="Normal 4 6 4 5 4 4" xfId="43937"/>
    <cellStyle name="Normal 4 6 4 5 5" xfId="15393"/>
    <cellStyle name="Normal 4 6 4 5 5 2" xfId="46932"/>
    <cellStyle name="Normal 4 6 4 5 6" xfId="25771"/>
    <cellStyle name="Normal 4 6 4 5 7" xfId="36729"/>
    <cellStyle name="Normal 4 6 4 6" xfId="5827"/>
    <cellStyle name="Normal 4 6 4 6 2" xfId="10537"/>
    <cellStyle name="Normal 4 6 4 6 2 2" xfId="20770"/>
    <cellStyle name="Normal 4 6 4 6 2 2 2" xfId="52307"/>
    <cellStyle name="Normal 4 6 4 6 2 3" xfId="29935"/>
    <cellStyle name="Normal 4 6 4 6 2 4" xfId="42089"/>
    <cellStyle name="Normal 4 6 4 6 3" xfId="13314"/>
    <cellStyle name="Normal 4 6 4 6 3 2" xfId="23542"/>
    <cellStyle name="Normal 4 6 4 6 3 2 2" xfId="55079"/>
    <cellStyle name="Normal 4 6 4 6 3 3" xfId="33263"/>
    <cellStyle name="Normal 4 6 4 6 3 4" xfId="44861"/>
    <cellStyle name="Normal 4 6 4 6 4" xfId="16318"/>
    <cellStyle name="Normal 4 6 4 6 4 2" xfId="47857"/>
    <cellStyle name="Normal 4 6 4 6 5" xfId="26603"/>
    <cellStyle name="Normal 4 6 4 6 6" xfId="37653"/>
    <cellStyle name="Normal 4 6 4 7" xfId="6642"/>
    <cellStyle name="Normal 4 6 4 7 2" xfId="17101"/>
    <cellStyle name="Normal 4 6 4 7 2 2" xfId="48639"/>
    <cellStyle name="Normal 4 6 4 7 3" xfId="28269"/>
    <cellStyle name="Normal 4 6 4 7 4" xfId="38431"/>
    <cellStyle name="Normal 4 6 4 8" xfId="8686"/>
    <cellStyle name="Normal 4 6 4 8 2" xfId="18922"/>
    <cellStyle name="Normal 4 6 4 8 2 2" xfId="50459"/>
    <cellStyle name="Normal 4 6 4 8 3" xfId="31599"/>
    <cellStyle name="Normal 4 6 4 8 4" xfId="40241"/>
    <cellStyle name="Normal 4 6 4 9" xfId="11466"/>
    <cellStyle name="Normal 4 6 4 9 2" xfId="21694"/>
    <cellStyle name="Normal 4 6 4 9 2 2" xfId="53231"/>
    <cellStyle name="Normal 4 6 4 9 3" xfId="43013"/>
    <cellStyle name="Normal 4 6 5" xfId="1757"/>
    <cellStyle name="Normal 4 6 5 10" xfId="24940"/>
    <cellStyle name="Normal 4 6 5 11" xfId="35809"/>
    <cellStyle name="Normal 4 6 5 2" xfId="1758"/>
    <cellStyle name="Normal 4 6 5 2 10" xfId="35810"/>
    <cellStyle name="Normal 4 6 5 2 2" xfId="4360"/>
    <cellStyle name="Normal 4 6 5 2 2 2" xfId="5368"/>
    <cellStyle name="Normal 4 6 5 2 2 2 2" xfId="8332"/>
    <cellStyle name="Normal 4 6 5 2 2 2 2 2" xfId="18570"/>
    <cellStyle name="Normal 4 6 5 2 2 2 2 2 2" xfId="31393"/>
    <cellStyle name="Normal 4 6 5 2 2 2 2 2 3" xfId="50107"/>
    <cellStyle name="Normal 4 6 5 2 2 2 2 3" xfId="24599"/>
    <cellStyle name="Normal 4 6 5 2 2 2 2 3 2" xfId="34721"/>
    <cellStyle name="Normal 4 6 5 2 2 2 2 3 3" xfId="56126"/>
    <cellStyle name="Normal 4 6 5 2 2 2 2 4" xfId="28061"/>
    <cellStyle name="Normal 4 6 5 2 2 2 2 5" xfId="39889"/>
    <cellStyle name="Normal 4 6 5 2 2 2 3" xfId="10080"/>
    <cellStyle name="Normal 4 6 5 2 2 2 3 2" xfId="20313"/>
    <cellStyle name="Normal 4 6 5 2 2 2 3 2 2" xfId="51850"/>
    <cellStyle name="Normal 4 6 5 2 2 2 3 3" xfId="29729"/>
    <cellStyle name="Normal 4 6 5 2 2 2 3 4" xfId="41632"/>
    <cellStyle name="Normal 4 6 5 2 2 2 4" xfId="12857"/>
    <cellStyle name="Normal 4 6 5 2 2 2 4 2" xfId="23085"/>
    <cellStyle name="Normal 4 6 5 2 2 2 4 2 2" xfId="54622"/>
    <cellStyle name="Normal 4 6 5 2 2 2 4 3" xfId="33057"/>
    <cellStyle name="Normal 4 6 5 2 2 2 4 4" xfId="44404"/>
    <cellStyle name="Normal 4 6 5 2 2 2 5" xfId="15861"/>
    <cellStyle name="Normal 4 6 5 2 2 2 5 2" xfId="47400"/>
    <cellStyle name="Normal 4 6 5 2 2 2 6" xfId="26397"/>
    <cellStyle name="Normal 4 6 5 2 2 2 7" xfId="37196"/>
    <cellStyle name="Normal 4 6 5 2 2 3" xfId="6296"/>
    <cellStyle name="Normal 4 6 5 2 2 3 2" xfId="11004"/>
    <cellStyle name="Normal 4 6 5 2 2 3 2 2" xfId="21237"/>
    <cellStyle name="Normal 4 6 5 2 2 3 2 2 2" xfId="52774"/>
    <cellStyle name="Normal 4 6 5 2 2 3 2 3" xfId="30561"/>
    <cellStyle name="Normal 4 6 5 2 2 3 2 4" xfId="42556"/>
    <cellStyle name="Normal 4 6 5 2 2 3 3" xfId="13781"/>
    <cellStyle name="Normal 4 6 5 2 2 3 3 2" xfId="24009"/>
    <cellStyle name="Normal 4 6 5 2 2 3 3 2 2" xfId="55546"/>
    <cellStyle name="Normal 4 6 5 2 2 3 3 3" xfId="33889"/>
    <cellStyle name="Normal 4 6 5 2 2 3 3 4" xfId="45328"/>
    <cellStyle name="Normal 4 6 5 2 2 3 4" xfId="16785"/>
    <cellStyle name="Normal 4 6 5 2 2 3 4 2" xfId="48324"/>
    <cellStyle name="Normal 4 6 5 2 2 3 5" xfId="27229"/>
    <cellStyle name="Normal 4 6 5 2 2 3 6" xfId="38120"/>
    <cellStyle name="Normal 4 6 5 2 2 4" xfId="7493"/>
    <cellStyle name="Normal 4 6 5 2 2 4 2" xfId="17738"/>
    <cellStyle name="Normal 4 6 5 2 2 4 2 2" xfId="49275"/>
    <cellStyle name="Normal 4 6 5 2 2 4 3" xfId="28897"/>
    <cellStyle name="Normal 4 6 5 2 2 4 4" xfId="39057"/>
    <cellStyle name="Normal 4 6 5 2 2 5" xfId="9156"/>
    <cellStyle name="Normal 4 6 5 2 2 5 2" xfId="19389"/>
    <cellStyle name="Normal 4 6 5 2 2 5 2 2" xfId="50926"/>
    <cellStyle name="Normal 4 6 5 2 2 5 3" xfId="32225"/>
    <cellStyle name="Normal 4 6 5 2 2 5 4" xfId="40708"/>
    <cellStyle name="Normal 4 6 5 2 2 6" xfId="11933"/>
    <cellStyle name="Normal 4 6 5 2 2 6 2" xfId="22161"/>
    <cellStyle name="Normal 4 6 5 2 2 6 2 2" xfId="53698"/>
    <cellStyle name="Normal 4 6 5 2 2 6 3" xfId="43480"/>
    <cellStyle name="Normal 4 6 5 2 2 7" xfId="14930"/>
    <cellStyle name="Normal 4 6 5 2 2 7 2" xfId="46469"/>
    <cellStyle name="Normal 4 6 5 2 2 8" xfId="25565"/>
    <cellStyle name="Normal 4 6 5 2 2 9" xfId="36272"/>
    <cellStyle name="Normal 4 6 5 2 3" xfId="4904"/>
    <cellStyle name="Normal 4 6 5 2 3 2" xfId="7916"/>
    <cellStyle name="Normal 4 6 5 2 3 2 2" xfId="18154"/>
    <cellStyle name="Normal 4 6 5 2 3 2 2 2" xfId="30977"/>
    <cellStyle name="Normal 4 6 5 2 3 2 2 3" xfId="49691"/>
    <cellStyle name="Normal 4 6 5 2 3 2 3" xfId="13952"/>
    <cellStyle name="Normal 4 6 5 2 3 2 3 2" xfId="34305"/>
    <cellStyle name="Normal 4 6 5 2 3 2 3 3" xfId="45498"/>
    <cellStyle name="Normal 4 6 5 2 3 2 4" xfId="27645"/>
    <cellStyle name="Normal 4 6 5 2 3 2 5" xfId="39473"/>
    <cellStyle name="Normal 4 6 5 2 3 3" xfId="9618"/>
    <cellStyle name="Normal 4 6 5 2 3 3 2" xfId="19851"/>
    <cellStyle name="Normal 4 6 5 2 3 3 2 2" xfId="51388"/>
    <cellStyle name="Normal 4 6 5 2 3 3 3" xfId="29313"/>
    <cellStyle name="Normal 4 6 5 2 3 3 4" xfId="41170"/>
    <cellStyle name="Normal 4 6 5 2 3 4" xfId="12395"/>
    <cellStyle name="Normal 4 6 5 2 3 4 2" xfId="22623"/>
    <cellStyle name="Normal 4 6 5 2 3 4 2 2" xfId="54160"/>
    <cellStyle name="Normal 4 6 5 2 3 4 3" xfId="32641"/>
    <cellStyle name="Normal 4 6 5 2 3 4 4" xfId="43942"/>
    <cellStyle name="Normal 4 6 5 2 3 5" xfId="15398"/>
    <cellStyle name="Normal 4 6 5 2 3 5 2" xfId="46937"/>
    <cellStyle name="Normal 4 6 5 2 3 6" xfId="25981"/>
    <cellStyle name="Normal 4 6 5 2 3 7" xfId="36734"/>
    <cellStyle name="Normal 4 6 5 2 4" xfId="5832"/>
    <cellStyle name="Normal 4 6 5 2 4 2" xfId="10542"/>
    <cellStyle name="Normal 4 6 5 2 4 2 2" xfId="20775"/>
    <cellStyle name="Normal 4 6 5 2 4 2 2 2" xfId="52312"/>
    <cellStyle name="Normal 4 6 5 2 4 2 3" xfId="30145"/>
    <cellStyle name="Normal 4 6 5 2 4 2 4" xfId="42094"/>
    <cellStyle name="Normal 4 6 5 2 4 3" xfId="13319"/>
    <cellStyle name="Normal 4 6 5 2 4 3 2" xfId="23547"/>
    <cellStyle name="Normal 4 6 5 2 4 3 2 2" xfId="55084"/>
    <cellStyle name="Normal 4 6 5 2 4 3 3" xfId="33473"/>
    <cellStyle name="Normal 4 6 5 2 4 3 4" xfId="44866"/>
    <cellStyle name="Normal 4 6 5 2 4 4" xfId="16323"/>
    <cellStyle name="Normal 4 6 5 2 4 4 2" xfId="47862"/>
    <cellStyle name="Normal 4 6 5 2 4 5" xfId="26813"/>
    <cellStyle name="Normal 4 6 5 2 4 6" xfId="37658"/>
    <cellStyle name="Normal 4 6 5 2 5" xfId="6973"/>
    <cellStyle name="Normal 4 6 5 2 5 2" xfId="17317"/>
    <cellStyle name="Normal 4 6 5 2 5 2 2" xfId="48854"/>
    <cellStyle name="Normal 4 6 5 2 5 3" xfId="28480"/>
    <cellStyle name="Normal 4 6 5 2 5 4" xfId="38641"/>
    <cellStyle name="Normal 4 6 5 2 6" xfId="8691"/>
    <cellStyle name="Normal 4 6 5 2 6 2" xfId="18927"/>
    <cellStyle name="Normal 4 6 5 2 6 2 2" xfId="50464"/>
    <cellStyle name="Normal 4 6 5 2 6 3" xfId="31809"/>
    <cellStyle name="Normal 4 6 5 2 6 4" xfId="40246"/>
    <cellStyle name="Normal 4 6 5 2 7" xfId="11471"/>
    <cellStyle name="Normal 4 6 5 2 7 2" xfId="21699"/>
    <cellStyle name="Normal 4 6 5 2 7 2 2" xfId="53236"/>
    <cellStyle name="Normal 4 6 5 2 7 3" xfId="43018"/>
    <cellStyle name="Normal 4 6 5 2 8" xfId="14346"/>
    <cellStyle name="Normal 4 6 5 2 8 2" xfId="45889"/>
    <cellStyle name="Normal 4 6 5 2 9" xfId="25149"/>
    <cellStyle name="Normal 4 6 5 3" xfId="4359"/>
    <cellStyle name="Normal 4 6 5 3 2" xfId="5367"/>
    <cellStyle name="Normal 4 6 5 3 2 2" xfId="8124"/>
    <cellStyle name="Normal 4 6 5 3 2 2 2" xfId="18362"/>
    <cellStyle name="Normal 4 6 5 3 2 2 2 2" xfId="31185"/>
    <cellStyle name="Normal 4 6 5 3 2 2 2 3" xfId="49899"/>
    <cellStyle name="Normal 4 6 5 3 2 2 3" xfId="24289"/>
    <cellStyle name="Normal 4 6 5 3 2 2 3 2" xfId="34513"/>
    <cellStyle name="Normal 4 6 5 3 2 2 3 3" xfId="55823"/>
    <cellStyle name="Normal 4 6 5 3 2 2 4" xfId="27853"/>
    <cellStyle name="Normal 4 6 5 3 2 2 5" xfId="39681"/>
    <cellStyle name="Normal 4 6 5 3 2 3" xfId="10079"/>
    <cellStyle name="Normal 4 6 5 3 2 3 2" xfId="20312"/>
    <cellStyle name="Normal 4 6 5 3 2 3 2 2" xfId="51849"/>
    <cellStyle name="Normal 4 6 5 3 2 3 3" xfId="29521"/>
    <cellStyle name="Normal 4 6 5 3 2 3 4" xfId="41631"/>
    <cellStyle name="Normal 4 6 5 3 2 4" xfId="12856"/>
    <cellStyle name="Normal 4 6 5 3 2 4 2" xfId="23084"/>
    <cellStyle name="Normal 4 6 5 3 2 4 2 2" xfId="54621"/>
    <cellStyle name="Normal 4 6 5 3 2 4 3" xfId="32849"/>
    <cellStyle name="Normal 4 6 5 3 2 4 4" xfId="44403"/>
    <cellStyle name="Normal 4 6 5 3 2 5" xfId="15860"/>
    <cellStyle name="Normal 4 6 5 3 2 5 2" xfId="47399"/>
    <cellStyle name="Normal 4 6 5 3 2 6" xfId="26189"/>
    <cellStyle name="Normal 4 6 5 3 2 7" xfId="37195"/>
    <cellStyle name="Normal 4 6 5 3 3" xfId="6295"/>
    <cellStyle name="Normal 4 6 5 3 3 2" xfId="11003"/>
    <cellStyle name="Normal 4 6 5 3 3 2 2" xfId="21236"/>
    <cellStyle name="Normal 4 6 5 3 3 2 2 2" xfId="52773"/>
    <cellStyle name="Normal 4 6 5 3 3 2 3" xfId="30353"/>
    <cellStyle name="Normal 4 6 5 3 3 2 4" xfId="42555"/>
    <cellStyle name="Normal 4 6 5 3 3 3" xfId="13780"/>
    <cellStyle name="Normal 4 6 5 3 3 3 2" xfId="24008"/>
    <cellStyle name="Normal 4 6 5 3 3 3 2 2" xfId="55545"/>
    <cellStyle name="Normal 4 6 5 3 3 3 3" xfId="33681"/>
    <cellStyle name="Normal 4 6 5 3 3 3 4" xfId="45327"/>
    <cellStyle name="Normal 4 6 5 3 3 4" xfId="16784"/>
    <cellStyle name="Normal 4 6 5 3 3 4 2" xfId="48323"/>
    <cellStyle name="Normal 4 6 5 3 3 5" xfId="27021"/>
    <cellStyle name="Normal 4 6 5 3 3 6" xfId="38119"/>
    <cellStyle name="Normal 4 6 5 3 4" xfId="7276"/>
    <cellStyle name="Normal 4 6 5 3 4 2" xfId="17530"/>
    <cellStyle name="Normal 4 6 5 3 4 2 2" xfId="49067"/>
    <cellStyle name="Normal 4 6 5 3 4 3" xfId="28689"/>
    <cellStyle name="Normal 4 6 5 3 4 4" xfId="38849"/>
    <cellStyle name="Normal 4 6 5 3 5" xfId="9155"/>
    <cellStyle name="Normal 4 6 5 3 5 2" xfId="19388"/>
    <cellStyle name="Normal 4 6 5 3 5 2 2" xfId="50925"/>
    <cellStyle name="Normal 4 6 5 3 5 3" xfId="32017"/>
    <cellStyle name="Normal 4 6 5 3 5 4" xfId="40707"/>
    <cellStyle name="Normal 4 6 5 3 6" xfId="11932"/>
    <cellStyle name="Normal 4 6 5 3 6 2" xfId="22160"/>
    <cellStyle name="Normal 4 6 5 3 6 2 2" xfId="53697"/>
    <cellStyle name="Normal 4 6 5 3 6 3" xfId="43479"/>
    <cellStyle name="Normal 4 6 5 3 7" xfId="14929"/>
    <cellStyle name="Normal 4 6 5 3 7 2" xfId="46468"/>
    <cellStyle name="Normal 4 6 5 3 8" xfId="25357"/>
    <cellStyle name="Normal 4 6 5 3 9" xfId="36271"/>
    <cellStyle name="Normal 4 6 5 4" xfId="4903"/>
    <cellStyle name="Normal 4 6 5 4 2" xfId="7706"/>
    <cellStyle name="Normal 4 6 5 4 2 2" xfId="17946"/>
    <cellStyle name="Normal 4 6 5 4 2 2 2" xfId="30769"/>
    <cellStyle name="Normal 4 6 5 4 2 2 3" xfId="49483"/>
    <cellStyle name="Normal 4 6 5 4 2 3" xfId="24622"/>
    <cellStyle name="Normal 4 6 5 4 2 3 2" xfId="34097"/>
    <cellStyle name="Normal 4 6 5 4 2 3 3" xfId="56149"/>
    <cellStyle name="Normal 4 6 5 4 2 4" xfId="27437"/>
    <cellStyle name="Normal 4 6 5 4 2 5" xfId="39265"/>
    <cellStyle name="Normal 4 6 5 4 3" xfId="9617"/>
    <cellStyle name="Normal 4 6 5 4 3 2" xfId="19850"/>
    <cellStyle name="Normal 4 6 5 4 3 2 2" xfId="51387"/>
    <cellStyle name="Normal 4 6 5 4 3 3" xfId="29105"/>
    <cellStyle name="Normal 4 6 5 4 3 4" xfId="41169"/>
    <cellStyle name="Normal 4 6 5 4 4" xfId="12394"/>
    <cellStyle name="Normal 4 6 5 4 4 2" xfId="22622"/>
    <cellStyle name="Normal 4 6 5 4 4 2 2" xfId="54159"/>
    <cellStyle name="Normal 4 6 5 4 4 3" xfId="32433"/>
    <cellStyle name="Normal 4 6 5 4 4 4" xfId="43941"/>
    <cellStyle name="Normal 4 6 5 4 5" xfId="15397"/>
    <cellStyle name="Normal 4 6 5 4 5 2" xfId="46936"/>
    <cellStyle name="Normal 4 6 5 4 6" xfId="25773"/>
    <cellStyle name="Normal 4 6 5 4 7" xfId="36733"/>
    <cellStyle name="Normal 4 6 5 5" xfId="5831"/>
    <cellStyle name="Normal 4 6 5 5 2" xfId="10541"/>
    <cellStyle name="Normal 4 6 5 5 2 2" xfId="20774"/>
    <cellStyle name="Normal 4 6 5 5 2 2 2" xfId="52311"/>
    <cellStyle name="Normal 4 6 5 5 2 3" xfId="29937"/>
    <cellStyle name="Normal 4 6 5 5 2 4" xfId="42093"/>
    <cellStyle name="Normal 4 6 5 5 3" xfId="13318"/>
    <cellStyle name="Normal 4 6 5 5 3 2" xfId="23546"/>
    <cellStyle name="Normal 4 6 5 5 3 2 2" xfId="55083"/>
    <cellStyle name="Normal 4 6 5 5 3 3" xfId="33265"/>
    <cellStyle name="Normal 4 6 5 5 3 4" xfId="44865"/>
    <cellStyle name="Normal 4 6 5 5 4" xfId="16322"/>
    <cellStyle name="Normal 4 6 5 5 4 2" xfId="47861"/>
    <cellStyle name="Normal 4 6 5 5 5" xfId="26605"/>
    <cellStyle name="Normal 4 6 5 5 6" xfId="37657"/>
    <cellStyle name="Normal 4 6 5 6" xfId="6644"/>
    <cellStyle name="Normal 4 6 5 6 2" xfId="17103"/>
    <cellStyle name="Normal 4 6 5 6 2 2" xfId="48641"/>
    <cellStyle name="Normal 4 6 5 6 3" xfId="28271"/>
    <cellStyle name="Normal 4 6 5 6 4" xfId="38433"/>
    <cellStyle name="Normal 4 6 5 7" xfId="8690"/>
    <cellStyle name="Normal 4 6 5 7 2" xfId="18926"/>
    <cellStyle name="Normal 4 6 5 7 2 2" xfId="50463"/>
    <cellStyle name="Normal 4 6 5 7 3" xfId="31601"/>
    <cellStyle name="Normal 4 6 5 7 4" xfId="40245"/>
    <cellStyle name="Normal 4 6 5 8" xfId="11470"/>
    <cellStyle name="Normal 4 6 5 8 2" xfId="21698"/>
    <cellStyle name="Normal 4 6 5 8 2 2" xfId="53235"/>
    <cellStyle name="Normal 4 6 5 8 3" xfId="43017"/>
    <cellStyle name="Normal 4 6 5 9" xfId="14345"/>
    <cellStyle name="Normal 4 6 5 9 2" xfId="45888"/>
    <cellStyle name="Normal 4 6 6" xfId="1759"/>
    <cellStyle name="Normal 4 6 6 10" xfId="35811"/>
    <cellStyle name="Normal 4 6 6 2" xfId="4361"/>
    <cellStyle name="Normal 4 6 6 2 2" xfId="5369"/>
    <cellStyle name="Normal 4 6 6 2 2 2" xfId="8317"/>
    <cellStyle name="Normal 4 6 6 2 2 2 2" xfId="18555"/>
    <cellStyle name="Normal 4 6 6 2 2 2 2 2" xfId="31378"/>
    <cellStyle name="Normal 4 6 6 2 2 2 2 3" xfId="50092"/>
    <cellStyle name="Normal 4 6 6 2 2 2 3" xfId="14471"/>
    <cellStyle name="Normal 4 6 6 2 2 2 3 2" xfId="34706"/>
    <cellStyle name="Normal 4 6 6 2 2 2 3 3" xfId="46014"/>
    <cellStyle name="Normal 4 6 6 2 2 2 4" xfId="28046"/>
    <cellStyle name="Normal 4 6 6 2 2 2 5" xfId="39874"/>
    <cellStyle name="Normal 4 6 6 2 2 3" xfId="10081"/>
    <cellStyle name="Normal 4 6 6 2 2 3 2" xfId="20314"/>
    <cellStyle name="Normal 4 6 6 2 2 3 2 2" xfId="51851"/>
    <cellStyle name="Normal 4 6 6 2 2 3 3" xfId="29714"/>
    <cellStyle name="Normal 4 6 6 2 2 3 4" xfId="41633"/>
    <cellStyle name="Normal 4 6 6 2 2 4" xfId="12858"/>
    <cellStyle name="Normal 4 6 6 2 2 4 2" xfId="23086"/>
    <cellStyle name="Normal 4 6 6 2 2 4 2 2" xfId="54623"/>
    <cellStyle name="Normal 4 6 6 2 2 4 3" xfId="33042"/>
    <cellStyle name="Normal 4 6 6 2 2 4 4" xfId="44405"/>
    <cellStyle name="Normal 4 6 6 2 2 5" xfId="15862"/>
    <cellStyle name="Normal 4 6 6 2 2 5 2" xfId="47401"/>
    <cellStyle name="Normal 4 6 6 2 2 6" xfId="26382"/>
    <cellStyle name="Normal 4 6 6 2 2 7" xfId="37197"/>
    <cellStyle name="Normal 4 6 6 2 3" xfId="6297"/>
    <cellStyle name="Normal 4 6 6 2 3 2" xfId="11005"/>
    <cellStyle name="Normal 4 6 6 2 3 2 2" xfId="21238"/>
    <cellStyle name="Normal 4 6 6 2 3 2 2 2" xfId="52775"/>
    <cellStyle name="Normal 4 6 6 2 3 2 3" xfId="30546"/>
    <cellStyle name="Normal 4 6 6 2 3 2 4" xfId="42557"/>
    <cellStyle name="Normal 4 6 6 2 3 3" xfId="13782"/>
    <cellStyle name="Normal 4 6 6 2 3 3 2" xfId="24010"/>
    <cellStyle name="Normal 4 6 6 2 3 3 2 2" xfId="55547"/>
    <cellStyle name="Normal 4 6 6 2 3 3 3" xfId="33874"/>
    <cellStyle name="Normal 4 6 6 2 3 3 4" xfId="45329"/>
    <cellStyle name="Normal 4 6 6 2 3 4" xfId="16786"/>
    <cellStyle name="Normal 4 6 6 2 3 4 2" xfId="48325"/>
    <cellStyle name="Normal 4 6 6 2 3 5" xfId="27214"/>
    <cellStyle name="Normal 4 6 6 2 3 6" xfId="38121"/>
    <cellStyle name="Normal 4 6 6 2 4" xfId="7478"/>
    <cellStyle name="Normal 4 6 6 2 4 2" xfId="17723"/>
    <cellStyle name="Normal 4 6 6 2 4 2 2" xfId="49260"/>
    <cellStyle name="Normal 4 6 6 2 4 3" xfId="28882"/>
    <cellStyle name="Normal 4 6 6 2 4 4" xfId="39042"/>
    <cellStyle name="Normal 4 6 6 2 5" xfId="9157"/>
    <cellStyle name="Normal 4 6 6 2 5 2" xfId="19390"/>
    <cellStyle name="Normal 4 6 6 2 5 2 2" xfId="50927"/>
    <cellStyle name="Normal 4 6 6 2 5 3" xfId="32210"/>
    <cellStyle name="Normal 4 6 6 2 5 4" xfId="40709"/>
    <cellStyle name="Normal 4 6 6 2 6" xfId="11934"/>
    <cellStyle name="Normal 4 6 6 2 6 2" xfId="22162"/>
    <cellStyle name="Normal 4 6 6 2 6 2 2" xfId="53699"/>
    <cellStyle name="Normal 4 6 6 2 6 3" xfId="43481"/>
    <cellStyle name="Normal 4 6 6 2 7" xfId="14931"/>
    <cellStyle name="Normal 4 6 6 2 7 2" xfId="46470"/>
    <cellStyle name="Normal 4 6 6 2 8" xfId="25550"/>
    <cellStyle name="Normal 4 6 6 2 9" xfId="36273"/>
    <cellStyle name="Normal 4 6 6 3" xfId="4905"/>
    <cellStyle name="Normal 4 6 6 3 2" xfId="7901"/>
    <cellStyle name="Normal 4 6 6 3 2 2" xfId="18139"/>
    <cellStyle name="Normal 4 6 6 3 2 2 2" xfId="30962"/>
    <cellStyle name="Normal 4 6 6 3 2 2 3" xfId="49676"/>
    <cellStyle name="Normal 4 6 6 3 2 3" xfId="14462"/>
    <cellStyle name="Normal 4 6 6 3 2 3 2" xfId="34290"/>
    <cellStyle name="Normal 4 6 6 3 2 3 3" xfId="46005"/>
    <cellStyle name="Normal 4 6 6 3 2 4" xfId="27630"/>
    <cellStyle name="Normal 4 6 6 3 2 5" xfId="39458"/>
    <cellStyle name="Normal 4 6 6 3 3" xfId="9619"/>
    <cellStyle name="Normal 4 6 6 3 3 2" xfId="19852"/>
    <cellStyle name="Normal 4 6 6 3 3 2 2" xfId="51389"/>
    <cellStyle name="Normal 4 6 6 3 3 3" xfId="29298"/>
    <cellStyle name="Normal 4 6 6 3 3 4" xfId="41171"/>
    <cellStyle name="Normal 4 6 6 3 4" xfId="12396"/>
    <cellStyle name="Normal 4 6 6 3 4 2" xfId="22624"/>
    <cellStyle name="Normal 4 6 6 3 4 2 2" xfId="54161"/>
    <cellStyle name="Normal 4 6 6 3 4 3" xfId="32626"/>
    <cellStyle name="Normal 4 6 6 3 4 4" xfId="43943"/>
    <cellStyle name="Normal 4 6 6 3 5" xfId="15399"/>
    <cellStyle name="Normal 4 6 6 3 5 2" xfId="46938"/>
    <cellStyle name="Normal 4 6 6 3 6" xfId="25966"/>
    <cellStyle name="Normal 4 6 6 3 7" xfId="36735"/>
    <cellStyle name="Normal 4 6 6 4" xfId="5833"/>
    <cellStyle name="Normal 4 6 6 4 2" xfId="10543"/>
    <cellStyle name="Normal 4 6 6 4 2 2" xfId="20776"/>
    <cellStyle name="Normal 4 6 6 4 2 2 2" xfId="52313"/>
    <cellStyle name="Normal 4 6 6 4 2 3" xfId="30130"/>
    <cellStyle name="Normal 4 6 6 4 2 4" xfId="42095"/>
    <cellStyle name="Normal 4 6 6 4 3" xfId="13320"/>
    <cellStyle name="Normal 4 6 6 4 3 2" xfId="23548"/>
    <cellStyle name="Normal 4 6 6 4 3 2 2" xfId="55085"/>
    <cellStyle name="Normal 4 6 6 4 3 3" xfId="33458"/>
    <cellStyle name="Normal 4 6 6 4 3 4" xfId="44867"/>
    <cellStyle name="Normal 4 6 6 4 4" xfId="16324"/>
    <cellStyle name="Normal 4 6 6 4 4 2" xfId="47863"/>
    <cellStyle name="Normal 4 6 6 4 5" xfId="26798"/>
    <cellStyle name="Normal 4 6 6 4 6" xfId="37659"/>
    <cellStyle name="Normal 4 6 6 5" xfId="6958"/>
    <cellStyle name="Normal 4 6 6 5 2" xfId="17302"/>
    <cellStyle name="Normal 4 6 6 5 2 2" xfId="48839"/>
    <cellStyle name="Normal 4 6 6 5 3" xfId="28465"/>
    <cellStyle name="Normal 4 6 6 5 4" xfId="38626"/>
    <cellStyle name="Normal 4 6 6 6" xfId="8692"/>
    <cellStyle name="Normal 4 6 6 6 2" xfId="18928"/>
    <cellStyle name="Normal 4 6 6 6 2 2" xfId="50465"/>
    <cellStyle name="Normal 4 6 6 6 3" xfId="31794"/>
    <cellStyle name="Normal 4 6 6 6 4" xfId="40247"/>
    <cellStyle name="Normal 4 6 6 7" xfId="11472"/>
    <cellStyle name="Normal 4 6 6 7 2" xfId="21700"/>
    <cellStyle name="Normal 4 6 6 7 2 2" xfId="53237"/>
    <cellStyle name="Normal 4 6 6 7 3" xfId="43019"/>
    <cellStyle name="Normal 4 6 6 8" xfId="14347"/>
    <cellStyle name="Normal 4 6 6 8 2" xfId="45890"/>
    <cellStyle name="Normal 4 6 6 9" xfId="25134"/>
    <cellStyle name="Normal 4 6 7" xfId="3316"/>
    <cellStyle name="Normal 4 6 7 10" xfId="35954"/>
    <cellStyle name="Normal 4 6 7 2" xfId="4580"/>
    <cellStyle name="Normal 4 6 7 2 2" xfId="5512"/>
    <cellStyle name="Normal 4 6 7 2 2 2" xfId="10224"/>
    <cellStyle name="Normal 4 6 7 2 2 2 2" xfId="20457"/>
    <cellStyle name="Normal 4 6 7 2 2 2 2 2" xfId="51994"/>
    <cellStyle name="Normal 4 6 7 2 2 2 3" xfId="31170"/>
    <cellStyle name="Normal 4 6 7 2 2 2 4" xfId="41776"/>
    <cellStyle name="Normal 4 6 7 2 2 3" xfId="13001"/>
    <cellStyle name="Normal 4 6 7 2 2 3 2" xfId="23229"/>
    <cellStyle name="Normal 4 6 7 2 2 3 2 2" xfId="54766"/>
    <cellStyle name="Normal 4 6 7 2 2 3 3" xfId="34498"/>
    <cellStyle name="Normal 4 6 7 2 2 3 4" xfId="44548"/>
    <cellStyle name="Normal 4 6 7 2 2 4" xfId="16005"/>
    <cellStyle name="Normal 4 6 7 2 2 4 2" xfId="47544"/>
    <cellStyle name="Normal 4 6 7 2 2 5" xfId="27838"/>
    <cellStyle name="Normal 4 6 7 2 2 6" xfId="37340"/>
    <cellStyle name="Normal 4 6 7 2 3" xfId="6440"/>
    <cellStyle name="Normal 4 6 7 2 3 2" xfId="11148"/>
    <cellStyle name="Normal 4 6 7 2 3 2 2" xfId="21381"/>
    <cellStyle name="Normal 4 6 7 2 3 2 2 2" xfId="52918"/>
    <cellStyle name="Normal 4 6 7 2 3 2 3" xfId="42700"/>
    <cellStyle name="Normal 4 6 7 2 3 3" xfId="13925"/>
    <cellStyle name="Normal 4 6 7 2 3 3 2" xfId="24153"/>
    <cellStyle name="Normal 4 6 7 2 3 3 2 2" xfId="55690"/>
    <cellStyle name="Normal 4 6 7 2 3 3 3" xfId="45472"/>
    <cellStyle name="Normal 4 6 7 2 3 4" xfId="16929"/>
    <cellStyle name="Normal 4 6 7 2 3 4 2" xfId="48468"/>
    <cellStyle name="Normal 4 6 7 2 3 5" xfId="29506"/>
    <cellStyle name="Normal 4 6 7 2 3 6" xfId="38264"/>
    <cellStyle name="Normal 4 6 7 2 4" xfId="8109"/>
    <cellStyle name="Normal 4 6 7 2 4 2" xfId="18347"/>
    <cellStyle name="Normal 4 6 7 2 4 2 2" xfId="49884"/>
    <cellStyle name="Normal 4 6 7 2 4 3" xfId="32834"/>
    <cellStyle name="Normal 4 6 7 2 4 4" xfId="39666"/>
    <cellStyle name="Normal 4 6 7 2 5" xfId="9300"/>
    <cellStyle name="Normal 4 6 7 2 5 2" xfId="19533"/>
    <cellStyle name="Normal 4 6 7 2 5 2 2" xfId="51070"/>
    <cellStyle name="Normal 4 6 7 2 5 3" xfId="40852"/>
    <cellStyle name="Normal 4 6 7 2 6" xfId="12077"/>
    <cellStyle name="Normal 4 6 7 2 6 2" xfId="22305"/>
    <cellStyle name="Normal 4 6 7 2 6 2 2" xfId="53842"/>
    <cellStyle name="Normal 4 6 7 2 6 3" xfId="43624"/>
    <cellStyle name="Normal 4 6 7 2 7" xfId="15079"/>
    <cellStyle name="Normal 4 6 7 2 7 2" xfId="46618"/>
    <cellStyle name="Normal 4 6 7 2 8" xfId="26174"/>
    <cellStyle name="Normal 4 6 7 2 9" xfId="36416"/>
    <cellStyle name="Normal 4 6 7 3" xfId="5049"/>
    <cellStyle name="Normal 4 6 7 3 2" xfId="9762"/>
    <cellStyle name="Normal 4 6 7 3 2 2" xfId="19995"/>
    <cellStyle name="Normal 4 6 7 3 2 2 2" xfId="51532"/>
    <cellStyle name="Normal 4 6 7 3 2 3" xfId="30338"/>
    <cellStyle name="Normal 4 6 7 3 2 4" xfId="41314"/>
    <cellStyle name="Normal 4 6 7 3 3" xfId="12539"/>
    <cellStyle name="Normal 4 6 7 3 3 2" xfId="22767"/>
    <cellStyle name="Normal 4 6 7 3 3 2 2" xfId="54304"/>
    <cellStyle name="Normal 4 6 7 3 3 3" xfId="33666"/>
    <cellStyle name="Normal 4 6 7 3 3 4" xfId="44086"/>
    <cellStyle name="Normal 4 6 7 3 4" xfId="15543"/>
    <cellStyle name="Normal 4 6 7 3 4 2" xfId="47082"/>
    <cellStyle name="Normal 4 6 7 3 5" xfId="27006"/>
    <cellStyle name="Normal 4 6 7 3 6" xfId="36878"/>
    <cellStyle name="Normal 4 6 7 4" xfId="5978"/>
    <cellStyle name="Normal 4 6 7 4 2" xfId="10686"/>
    <cellStyle name="Normal 4 6 7 4 2 2" xfId="20919"/>
    <cellStyle name="Normal 4 6 7 4 2 2 2" xfId="52456"/>
    <cellStyle name="Normal 4 6 7 4 2 3" xfId="42238"/>
    <cellStyle name="Normal 4 6 7 4 3" xfId="13463"/>
    <cellStyle name="Normal 4 6 7 4 3 2" xfId="23691"/>
    <cellStyle name="Normal 4 6 7 4 3 2 2" xfId="55228"/>
    <cellStyle name="Normal 4 6 7 4 3 3" xfId="45010"/>
    <cellStyle name="Normal 4 6 7 4 4" xfId="16467"/>
    <cellStyle name="Normal 4 6 7 4 4 2" xfId="48006"/>
    <cellStyle name="Normal 4 6 7 4 5" xfId="28674"/>
    <cellStyle name="Normal 4 6 7 4 6" xfId="37802"/>
    <cellStyle name="Normal 4 6 7 5" xfId="7261"/>
    <cellStyle name="Normal 4 6 7 5 2" xfId="17515"/>
    <cellStyle name="Normal 4 6 7 5 2 2" xfId="49052"/>
    <cellStyle name="Normal 4 6 7 5 3" xfId="32002"/>
    <cellStyle name="Normal 4 6 7 5 4" xfId="38834"/>
    <cellStyle name="Normal 4 6 7 6" xfId="8837"/>
    <cellStyle name="Normal 4 6 7 6 2" xfId="19071"/>
    <cellStyle name="Normal 4 6 7 6 2 2" xfId="50608"/>
    <cellStyle name="Normal 4 6 7 6 3" xfId="40390"/>
    <cellStyle name="Normal 4 6 7 7" xfId="11615"/>
    <cellStyle name="Normal 4 6 7 7 2" xfId="21843"/>
    <cellStyle name="Normal 4 6 7 7 2 2" xfId="53380"/>
    <cellStyle name="Normal 4 6 7 7 3" xfId="43162"/>
    <cellStyle name="Normal 4 6 7 8" xfId="14573"/>
    <cellStyle name="Normal 4 6 7 8 2" xfId="46112"/>
    <cellStyle name="Normal 4 6 7 9" xfId="25342"/>
    <cellStyle name="Normal 4 6 8" xfId="4330"/>
    <cellStyle name="Normal 4 6 8 2" xfId="5338"/>
    <cellStyle name="Normal 4 6 8 2 2" xfId="10050"/>
    <cellStyle name="Normal 4 6 8 2 2 2" xfId="20283"/>
    <cellStyle name="Normal 4 6 8 2 2 2 2" xfId="51820"/>
    <cellStyle name="Normal 4 6 8 2 2 3" xfId="30754"/>
    <cellStyle name="Normal 4 6 8 2 2 4" xfId="41602"/>
    <cellStyle name="Normal 4 6 8 2 3" xfId="12827"/>
    <cellStyle name="Normal 4 6 8 2 3 2" xfId="23055"/>
    <cellStyle name="Normal 4 6 8 2 3 2 2" xfId="54592"/>
    <cellStyle name="Normal 4 6 8 2 3 3" xfId="34082"/>
    <cellStyle name="Normal 4 6 8 2 3 4" xfId="44374"/>
    <cellStyle name="Normal 4 6 8 2 4" xfId="15831"/>
    <cellStyle name="Normal 4 6 8 2 4 2" xfId="47370"/>
    <cellStyle name="Normal 4 6 8 2 5" xfId="27422"/>
    <cellStyle name="Normal 4 6 8 2 6" xfId="37166"/>
    <cellStyle name="Normal 4 6 8 3" xfId="6266"/>
    <cellStyle name="Normal 4 6 8 3 2" xfId="10974"/>
    <cellStyle name="Normal 4 6 8 3 2 2" xfId="21207"/>
    <cellStyle name="Normal 4 6 8 3 2 2 2" xfId="52744"/>
    <cellStyle name="Normal 4 6 8 3 2 3" xfId="42526"/>
    <cellStyle name="Normal 4 6 8 3 3" xfId="13751"/>
    <cellStyle name="Normal 4 6 8 3 3 2" xfId="23979"/>
    <cellStyle name="Normal 4 6 8 3 3 2 2" xfId="55516"/>
    <cellStyle name="Normal 4 6 8 3 3 3" xfId="45298"/>
    <cellStyle name="Normal 4 6 8 3 4" xfId="16755"/>
    <cellStyle name="Normal 4 6 8 3 4 2" xfId="48294"/>
    <cellStyle name="Normal 4 6 8 3 5" xfId="29090"/>
    <cellStyle name="Normal 4 6 8 3 6" xfId="38090"/>
    <cellStyle name="Normal 4 6 8 4" xfId="7691"/>
    <cellStyle name="Normal 4 6 8 4 2" xfId="17931"/>
    <cellStyle name="Normal 4 6 8 4 2 2" xfId="49468"/>
    <cellStyle name="Normal 4 6 8 4 3" xfId="32418"/>
    <cellStyle name="Normal 4 6 8 4 4" xfId="39250"/>
    <cellStyle name="Normal 4 6 8 5" xfId="9126"/>
    <cellStyle name="Normal 4 6 8 5 2" xfId="19359"/>
    <cellStyle name="Normal 4 6 8 5 2 2" xfId="50896"/>
    <cellStyle name="Normal 4 6 8 5 3" xfId="40678"/>
    <cellStyle name="Normal 4 6 8 6" xfId="11903"/>
    <cellStyle name="Normal 4 6 8 6 2" xfId="22131"/>
    <cellStyle name="Normal 4 6 8 6 2 2" xfId="53668"/>
    <cellStyle name="Normal 4 6 8 6 3" xfId="43450"/>
    <cellStyle name="Normal 4 6 8 7" xfId="14900"/>
    <cellStyle name="Normal 4 6 8 7 2" xfId="46439"/>
    <cellStyle name="Normal 4 6 8 8" xfId="25758"/>
    <cellStyle name="Normal 4 6 8 9" xfId="36242"/>
    <cellStyle name="Normal 4 6 9" xfId="4874"/>
    <cellStyle name="Normal 4 6 9 2" xfId="9588"/>
    <cellStyle name="Normal 4 6 9 2 2" xfId="19821"/>
    <cellStyle name="Normal 4 6 9 2 2 2" xfId="51358"/>
    <cellStyle name="Normal 4 6 9 2 3" xfId="29922"/>
    <cellStyle name="Normal 4 6 9 2 4" xfId="41140"/>
    <cellStyle name="Normal 4 6 9 3" xfId="12365"/>
    <cellStyle name="Normal 4 6 9 3 2" xfId="22593"/>
    <cellStyle name="Normal 4 6 9 3 2 2" xfId="54130"/>
    <cellStyle name="Normal 4 6 9 3 3" xfId="33250"/>
    <cellStyle name="Normal 4 6 9 3 4" xfId="43912"/>
    <cellStyle name="Normal 4 6 9 4" xfId="15368"/>
    <cellStyle name="Normal 4 6 9 4 2" xfId="46907"/>
    <cellStyle name="Normal 4 6 9 5" xfId="26590"/>
    <cellStyle name="Normal 4 6 9 6" xfId="36704"/>
    <cellStyle name="Normal 4 7" xfId="1760"/>
    <cellStyle name="Normal 4 8" xfId="1761"/>
    <cellStyle name="Normal 4 8 10" xfId="6645"/>
    <cellStyle name="Normal 4 8 10 2" xfId="17104"/>
    <cellStyle name="Normal 4 8 10 2 2" xfId="48642"/>
    <cellStyle name="Normal 4 8 10 3" xfId="31602"/>
    <cellStyle name="Normal 4 8 10 4" xfId="38434"/>
    <cellStyle name="Normal 4 8 11" xfId="8693"/>
    <cellStyle name="Normal 4 8 11 2" xfId="18929"/>
    <cellStyle name="Normal 4 8 11 2 2" xfId="50466"/>
    <cellStyle name="Normal 4 8 11 3" xfId="40248"/>
    <cellStyle name="Normal 4 8 12" xfId="11473"/>
    <cellStyle name="Normal 4 8 12 2" xfId="21701"/>
    <cellStyle name="Normal 4 8 12 2 2" xfId="53238"/>
    <cellStyle name="Normal 4 8 12 3" xfId="43020"/>
    <cellStyle name="Normal 4 8 13" xfId="14348"/>
    <cellStyle name="Normal 4 8 13 2" xfId="45891"/>
    <cellStyle name="Normal 4 8 14" xfId="24941"/>
    <cellStyle name="Normal 4 8 15" xfId="35812"/>
    <cellStyle name="Normal 4 8 2" xfId="1762"/>
    <cellStyle name="Normal 4 8 2 10" xfId="8694"/>
    <cellStyle name="Normal 4 8 2 10 2" xfId="18930"/>
    <cellStyle name="Normal 4 8 2 10 2 2" xfId="50467"/>
    <cellStyle name="Normal 4 8 2 10 3" xfId="40249"/>
    <cellStyle name="Normal 4 8 2 11" xfId="11474"/>
    <cellStyle name="Normal 4 8 2 11 2" xfId="21702"/>
    <cellStyle name="Normal 4 8 2 11 2 2" xfId="53239"/>
    <cellStyle name="Normal 4 8 2 11 3" xfId="43021"/>
    <cellStyle name="Normal 4 8 2 12" xfId="14349"/>
    <cellStyle name="Normal 4 8 2 12 2" xfId="45892"/>
    <cellStyle name="Normal 4 8 2 13" xfId="24942"/>
    <cellStyle name="Normal 4 8 2 14" xfId="35813"/>
    <cellStyle name="Normal 4 8 2 2" xfId="1763"/>
    <cellStyle name="Normal 4 8 2 2 10" xfId="14350"/>
    <cellStyle name="Normal 4 8 2 2 10 2" xfId="45893"/>
    <cellStyle name="Normal 4 8 2 2 11" xfId="24943"/>
    <cellStyle name="Normal 4 8 2 2 12" xfId="35814"/>
    <cellStyle name="Normal 4 8 2 2 2" xfId="1764"/>
    <cellStyle name="Normal 4 8 2 2 2 10" xfId="24944"/>
    <cellStyle name="Normal 4 8 2 2 2 11" xfId="35815"/>
    <cellStyle name="Normal 4 8 2 2 2 2" xfId="1765"/>
    <cellStyle name="Normal 4 8 2 2 2 2 10" xfId="35816"/>
    <cellStyle name="Normal 4 8 2 2 2 2 2" xfId="4366"/>
    <cellStyle name="Normal 4 8 2 2 2 2 2 2" xfId="5374"/>
    <cellStyle name="Normal 4 8 2 2 2 2 2 2 2" xfId="8336"/>
    <cellStyle name="Normal 4 8 2 2 2 2 2 2 2 2" xfId="18574"/>
    <cellStyle name="Normal 4 8 2 2 2 2 2 2 2 2 2" xfId="31397"/>
    <cellStyle name="Normal 4 8 2 2 2 2 2 2 2 2 3" xfId="50111"/>
    <cellStyle name="Normal 4 8 2 2 2 2 2 2 2 3" xfId="24373"/>
    <cellStyle name="Normal 4 8 2 2 2 2 2 2 2 3 2" xfId="34725"/>
    <cellStyle name="Normal 4 8 2 2 2 2 2 2 2 3 3" xfId="55905"/>
    <cellStyle name="Normal 4 8 2 2 2 2 2 2 2 4" xfId="28065"/>
    <cellStyle name="Normal 4 8 2 2 2 2 2 2 2 5" xfId="39893"/>
    <cellStyle name="Normal 4 8 2 2 2 2 2 2 3" xfId="10086"/>
    <cellStyle name="Normal 4 8 2 2 2 2 2 2 3 2" xfId="20319"/>
    <cellStyle name="Normal 4 8 2 2 2 2 2 2 3 2 2" xfId="51856"/>
    <cellStyle name="Normal 4 8 2 2 2 2 2 2 3 3" xfId="29733"/>
    <cellStyle name="Normal 4 8 2 2 2 2 2 2 3 4" xfId="41638"/>
    <cellStyle name="Normal 4 8 2 2 2 2 2 2 4" xfId="12863"/>
    <cellStyle name="Normal 4 8 2 2 2 2 2 2 4 2" xfId="23091"/>
    <cellStyle name="Normal 4 8 2 2 2 2 2 2 4 2 2" xfId="54628"/>
    <cellStyle name="Normal 4 8 2 2 2 2 2 2 4 3" xfId="33061"/>
    <cellStyle name="Normal 4 8 2 2 2 2 2 2 4 4" xfId="44410"/>
    <cellStyle name="Normal 4 8 2 2 2 2 2 2 5" xfId="15867"/>
    <cellStyle name="Normal 4 8 2 2 2 2 2 2 5 2" xfId="47406"/>
    <cellStyle name="Normal 4 8 2 2 2 2 2 2 6" xfId="26401"/>
    <cellStyle name="Normal 4 8 2 2 2 2 2 2 7" xfId="37202"/>
    <cellStyle name="Normal 4 8 2 2 2 2 2 3" xfId="6302"/>
    <cellStyle name="Normal 4 8 2 2 2 2 2 3 2" xfId="11010"/>
    <cellStyle name="Normal 4 8 2 2 2 2 2 3 2 2" xfId="21243"/>
    <cellStyle name="Normal 4 8 2 2 2 2 2 3 2 2 2" xfId="52780"/>
    <cellStyle name="Normal 4 8 2 2 2 2 2 3 2 3" xfId="30565"/>
    <cellStyle name="Normal 4 8 2 2 2 2 2 3 2 4" xfId="42562"/>
    <cellStyle name="Normal 4 8 2 2 2 2 2 3 3" xfId="13787"/>
    <cellStyle name="Normal 4 8 2 2 2 2 2 3 3 2" xfId="24015"/>
    <cellStyle name="Normal 4 8 2 2 2 2 2 3 3 2 2" xfId="55552"/>
    <cellStyle name="Normal 4 8 2 2 2 2 2 3 3 3" xfId="33893"/>
    <cellStyle name="Normal 4 8 2 2 2 2 2 3 3 4" xfId="45334"/>
    <cellStyle name="Normal 4 8 2 2 2 2 2 3 4" xfId="16791"/>
    <cellStyle name="Normal 4 8 2 2 2 2 2 3 4 2" xfId="48330"/>
    <cellStyle name="Normal 4 8 2 2 2 2 2 3 5" xfId="27233"/>
    <cellStyle name="Normal 4 8 2 2 2 2 2 3 6" xfId="38126"/>
    <cellStyle name="Normal 4 8 2 2 2 2 2 4" xfId="7497"/>
    <cellStyle name="Normal 4 8 2 2 2 2 2 4 2" xfId="17742"/>
    <cellStyle name="Normal 4 8 2 2 2 2 2 4 2 2" xfId="49279"/>
    <cellStyle name="Normal 4 8 2 2 2 2 2 4 3" xfId="28901"/>
    <cellStyle name="Normal 4 8 2 2 2 2 2 4 4" xfId="39061"/>
    <cellStyle name="Normal 4 8 2 2 2 2 2 5" xfId="9162"/>
    <cellStyle name="Normal 4 8 2 2 2 2 2 5 2" xfId="19395"/>
    <cellStyle name="Normal 4 8 2 2 2 2 2 5 2 2" xfId="50932"/>
    <cellStyle name="Normal 4 8 2 2 2 2 2 5 3" xfId="32229"/>
    <cellStyle name="Normal 4 8 2 2 2 2 2 5 4" xfId="40714"/>
    <cellStyle name="Normal 4 8 2 2 2 2 2 6" xfId="11939"/>
    <cellStyle name="Normal 4 8 2 2 2 2 2 6 2" xfId="22167"/>
    <cellStyle name="Normal 4 8 2 2 2 2 2 6 2 2" xfId="53704"/>
    <cellStyle name="Normal 4 8 2 2 2 2 2 6 3" xfId="43486"/>
    <cellStyle name="Normal 4 8 2 2 2 2 2 7" xfId="14936"/>
    <cellStyle name="Normal 4 8 2 2 2 2 2 7 2" xfId="46475"/>
    <cellStyle name="Normal 4 8 2 2 2 2 2 8" xfId="25569"/>
    <cellStyle name="Normal 4 8 2 2 2 2 2 9" xfId="36278"/>
    <cellStyle name="Normal 4 8 2 2 2 2 3" xfId="4910"/>
    <cellStyle name="Normal 4 8 2 2 2 2 3 2" xfId="7920"/>
    <cellStyle name="Normal 4 8 2 2 2 2 3 2 2" xfId="18158"/>
    <cellStyle name="Normal 4 8 2 2 2 2 3 2 2 2" xfId="30981"/>
    <cellStyle name="Normal 4 8 2 2 2 2 3 2 2 3" xfId="49695"/>
    <cellStyle name="Normal 4 8 2 2 2 2 3 2 3" xfId="24606"/>
    <cellStyle name="Normal 4 8 2 2 2 2 3 2 3 2" xfId="34309"/>
    <cellStyle name="Normal 4 8 2 2 2 2 3 2 3 3" xfId="56133"/>
    <cellStyle name="Normal 4 8 2 2 2 2 3 2 4" xfId="27649"/>
    <cellStyle name="Normal 4 8 2 2 2 2 3 2 5" xfId="39477"/>
    <cellStyle name="Normal 4 8 2 2 2 2 3 3" xfId="9624"/>
    <cellStyle name="Normal 4 8 2 2 2 2 3 3 2" xfId="19857"/>
    <cellStyle name="Normal 4 8 2 2 2 2 3 3 2 2" xfId="51394"/>
    <cellStyle name="Normal 4 8 2 2 2 2 3 3 3" xfId="29317"/>
    <cellStyle name="Normal 4 8 2 2 2 2 3 3 4" xfId="41176"/>
    <cellStyle name="Normal 4 8 2 2 2 2 3 4" xfId="12401"/>
    <cellStyle name="Normal 4 8 2 2 2 2 3 4 2" xfId="22629"/>
    <cellStyle name="Normal 4 8 2 2 2 2 3 4 2 2" xfId="54166"/>
    <cellStyle name="Normal 4 8 2 2 2 2 3 4 3" xfId="32645"/>
    <cellStyle name="Normal 4 8 2 2 2 2 3 4 4" xfId="43948"/>
    <cellStyle name="Normal 4 8 2 2 2 2 3 5" xfId="15404"/>
    <cellStyle name="Normal 4 8 2 2 2 2 3 5 2" xfId="46943"/>
    <cellStyle name="Normal 4 8 2 2 2 2 3 6" xfId="25985"/>
    <cellStyle name="Normal 4 8 2 2 2 2 3 7" xfId="36740"/>
    <cellStyle name="Normal 4 8 2 2 2 2 4" xfId="5838"/>
    <cellStyle name="Normal 4 8 2 2 2 2 4 2" xfId="10548"/>
    <cellStyle name="Normal 4 8 2 2 2 2 4 2 2" xfId="20781"/>
    <cellStyle name="Normal 4 8 2 2 2 2 4 2 2 2" xfId="52318"/>
    <cellStyle name="Normal 4 8 2 2 2 2 4 2 3" xfId="30149"/>
    <cellStyle name="Normal 4 8 2 2 2 2 4 2 4" xfId="42100"/>
    <cellStyle name="Normal 4 8 2 2 2 2 4 3" xfId="13325"/>
    <cellStyle name="Normal 4 8 2 2 2 2 4 3 2" xfId="23553"/>
    <cellStyle name="Normal 4 8 2 2 2 2 4 3 2 2" xfId="55090"/>
    <cellStyle name="Normal 4 8 2 2 2 2 4 3 3" xfId="33477"/>
    <cellStyle name="Normal 4 8 2 2 2 2 4 3 4" xfId="44872"/>
    <cellStyle name="Normal 4 8 2 2 2 2 4 4" xfId="16329"/>
    <cellStyle name="Normal 4 8 2 2 2 2 4 4 2" xfId="47868"/>
    <cellStyle name="Normal 4 8 2 2 2 2 4 5" xfId="26817"/>
    <cellStyle name="Normal 4 8 2 2 2 2 4 6" xfId="37664"/>
    <cellStyle name="Normal 4 8 2 2 2 2 5" xfId="6977"/>
    <cellStyle name="Normal 4 8 2 2 2 2 5 2" xfId="17321"/>
    <cellStyle name="Normal 4 8 2 2 2 2 5 2 2" xfId="48858"/>
    <cellStyle name="Normal 4 8 2 2 2 2 5 3" xfId="28484"/>
    <cellStyle name="Normal 4 8 2 2 2 2 5 4" xfId="38645"/>
    <cellStyle name="Normal 4 8 2 2 2 2 6" xfId="8697"/>
    <cellStyle name="Normal 4 8 2 2 2 2 6 2" xfId="18933"/>
    <cellStyle name="Normal 4 8 2 2 2 2 6 2 2" xfId="50470"/>
    <cellStyle name="Normal 4 8 2 2 2 2 6 3" xfId="31813"/>
    <cellStyle name="Normal 4 8 2 2 2 2 6 4" xfId="40252"/>
    <cellStyle name="Normal 4 8 2 2 2 2 7" xfId="11477"/>
    <cellStyle name="Normal 4 8 2 2 2 2 7 2" xfId="21705"/>
    <cellStyle name="Normal 4 8 2 2 2 2 7 2 2" xfId="53242"/>
    <cellStyle name="Normal 4 8 2 2 2 2 7 3" xfId="43024"/>
    <cellStyle name="Normal 4 8 2 2 2 2 8" xfId="14352"/>
    <cellStyle name="Normal 4 8 2 2 2 2 8 2" xfId="45895"/>
    <cellStyle name="Normal 4 8 2 2 2 2 9" xfId="25153"/>
    <cellStyle name="Normal 4 8 2 2 2 3" xfId="4365"/>
    <cellStyle name="Normal 4 8 2 2 2 3 2" xfId="5373"/>
    <cellStyle name="Normal 4 8 2 2 2 3 2 2" xfId="8128"/>
    <cellStyle name="Normal 4 8 2 2 2 3 2 2 2" xfId="18366"/>
    <cellStyle name="Normal 4 8 2 2 2 3 2 2 2 2" xfId="31189"/>
    <cellStyle name="Normal 4 8 2 2 2 3 2 2 2 3" xfId="49903"/>
    <cellStyle name="Normal 4 8 2 2 2 3 2 2 3" xfId="24691"/>
    <cellStyle name="Normal 4 8 2 2 2 3 2 2 3 2" xfId="34517"/>
    <cellStyle name="Normal 4 8 2 2 2 3 2 2 3 3" xfId="56218"/>
    <cellStyle name="Normal 4 8 2 2 2 3 2 2 4" xfId="27857"/>
    <cellStyle name="Normal 4 8 2 2 2 3 2 2 5" xfId="39685"/>
    <cellStyle name="Normal 4 8 2 2 2 3 2 3" xfId="10085"/>
    <cellStyle name="Normal 4 8 2 2 2 3 2 3 2" xfId="20318"/>
    <cellStyle name="Normal 4 8 2 2 2 3 2 3 2 2" xfId="51855"/>
    <cellStyle name="Normal 4 8 2 2 2 3 2 3 3" xfId="29525"/>
    <cellStyle name="Normal 4 8 2 2 2 3 2 3 4" xfId="41637"/>
    <cellStyle name="Normal 4 8 2 2 2 3 2 4" xfId="12862"/>
    <cellStyle name="Normal 4 8 2 2 2 3 2 4 2" xfId="23090"/>
    <cellStyle name="Normal 4 8 2 2 2 3 2 4 2 2" xfId="54627"/>
    <cellStyle name="Normal 4 8 2 2 2 3 2 4 3" xfId="32853"/>
    <cellStyle name="Normal 4 8 2 2 2 3 2 4 4" xfId="44409"/>
    <cellStyle name="Normal 4 8 2 2 2 3 2 5" xfId="15866"/>
    <cellStyle name="Normal 4 8 2 2 2 3 2 5 2" xfId="47405"/>
    <cellStyle name="Normal 4 8 2 2 2 3 2 6" xfId="26193"/>
    <cellStyle name="Normal 4 8 2 2 2 3 2 7" xfId="37201"/>
    <cellStyle name="Normal 4 8 2 2 2 3 3" xfId="6301"/>
    <cellStyle name="Normal 4 8 2 2 2 3 3 2" xfId="11009"/>
    <cellStyle name="Normal 4 8 2 2 2 3 3 2 2" xfId="21242"/>
    <cellStyle name="Normal 4 8 2 2 2 3 3 2 2 2" xfId="52779"/>
    <cellStyle name="Normal 4 8 2 2 2 3 3 2 3" xfId="30357"/>
    <cellStyle name="Normal 4 8 2 2 2 3 3 2 4" xfId="42561"/>
    <cellStyle name="Normal 4 8 2 2 2 3 3 3" xfId="13786"/>
    <cellStyle name="Normal 4 8 2 2 2 3 3 3 2" xfId="24014"/>
    <cellStyle name="Normal 4 8 2 2 2 3 3 3 2 2" xfId="55551"/>
    <cellStyle name="Normal 4 8 2 2 2 3 3 3 3" xfId="33685"/>
    <cellStyle name="Normal 4 8 2 2 2 3 3 3 4" xfId="45333"/>
    <cellStyle name="Normal 4 8 2 2 2 3 3 4" xfId="16790"/>
    <cellStyle name="Normal 4 8 2 2 2 3 3 4 2" xfId="48329"/>
    <cellStyle name="Normal 4 8 2 2 2 3 3 5" xfId="27025"/>
    <cellStyle name="Normal 4 8 2 2 2 3 3 6" xfId="38125"/>
    <cellStyle name="Normal 4 8 2 2 2 3 4" xfId="7280"/>
    <cellStyle name="Normal 4 8 2 2 2 3 4 2" xfId="17534"/>
    <cellStyle name="Normal 4 8 2 2 2 3 4 2 2" xfId="49071"/>
    <cellStyle name="Normal 4 8 2 2 2 3 4 3" xfId="28693"/>
    <cellStyle name="Normal 4 8 2 2 2 3 4 4" xfId="38853"/>
    <cellStyle name="Normal 4 8 2 2 2 3 5" xfId="9161"/>
    <cellStyle name="Normal 4 8 2 2 2 3 5 2" xfId="19394"/>
    <cellStyle name="Normal 4 8 2 2 2 3 5 2 2" xfId="50931"/>
    <cellStyle name="Normal 4 8 2 2 2 3 5 3" xfId="32021"/>
    <cellStyle name="Normal 4 8 2 2 2 3 5 4" xfId="40713"/>
    <cellStyle name="Normal 4 8 2 2 2 3 6" xfId="11938"/>
    <cellStyle name="Normal 4 8 2 2 2 3 6 2" xfId="22166"/>
    <cellStyle name="Normal 4 8 2 2 2 3 6 2 2" xfId="53703"/>
    <cellStyle name="Normal 4 8 2 2 2 3 6 3" xfId="43485"/>
    <cellStyle name="Normal 4 8 2 2 2 3 7" xfId="14935"/>
    <cellStyle name="Normal 4 8 2 2 2 3 7 2" xfId="46474"/>
    <cellStyle name="Normal 4 8 2 2 2 3 8" xfId="25361"/>
    <cellStyle name="Normal 4 8 2 2 2 3 9" xfId="36277"/>
    <cellStyle name="Normal 4 8 2 2 2 4" xfId="4909"/>
    <cellStyle name="Normal 4 8 2 2 2 4 2" xfId="7710"/>
    <cellStyle name="Normal 4 8 2 2 2 4 2 2" xfId="17950"/>
    <cellStyle name="Normal 4 8 2 2 2 4 2 2 2" xfId="30773"/>
    <cellStyle name="Normal 4 8 2 2 2 4 2 2 3" xfId="49487"/>
    <cellStyle name="Normal 4 8 2 2 2 4 2 3" xfId="24684"/>
    <cellStyle name="Normal 4 8 2 2 2 4 2 3 2" xfId="34101"/>
    <cellStyle name="Normal 4 8 2 2 2 4 2 3 3" xfId="56211"/>
    <cellStyle name="Normal 4 8 2 2 2 4 2 4" xfId="27441"/>
    <cellStyle name="Normal 4 8 2 2 2 4 2 5" xfId="39269"/>
    <cellStyle name="Normal 4 8 2 2 2 4 3" xfId="9623"/>
    <cellStyle name="Normal 4 8 2 2 2 4 3 2" xfId="19856"/>
    <cellStyle name="Normal 4 8 2 2 2 4 3 2 2" xfId="51393"/>
    <cellStyle name="Normal 4 8 2 2 2 4 3 3" xfId="29109"/>
    <cellStyle name="Normal 4 8 2 2 2 4 3 4" xfId="41175"/>
    <cellStyle name="Normal 4 8 2 2 2 4 4" xfId="12400"/>
    <cellStyle name="Normal 4 8 2 2 2 4 4 2" xfId="22628"/>
    <cellStyle name="Normal 4 8 2 2 2 4 4 2 2" xfId="54165"/>
    <cellStyle name="Normal 4 8 2 2 2 4 4 3" xfId="32437"/>
    <cellStyle name="Normal 4 8 2 2 2 4 4 4" xfId="43947"/>
    <cellStyle name="Normal 4 8 2 2 2 4 5" xfId="15403"/>
    <cellStyle name="Normal 4 8 2 2 2 4 5 2" xfId="46942"/>
    <cellStyle name="Normal 4 8 2 2 2 4 6" xfId="25777"/>
    <cellStyle name="Normal 4 8 2 2 2 4 7" xfId="36739"/>
    <cellStyle name="Normal 4 8 2 2 2 5" xfId="5837"/>
    <cellStyle name="Normal 4 8 2 2 2 5 2" xfId="10547"/>
    <cellStyle name="Normal 4 8 2 2 2 5 2 2" xfId="20780"/>
    <cellStyle name="Normal 4 8 2 2 2 5 2 2 2" xfId="52317"/>
    <cellStyle name="Normal 4 8 2 2 2 5 2 3" xfId="29941"/>
    <cellStyle name="Normal 4 8 2 2 2 5 2 4" xfId="42099"/>
    <cellStyle name="Normal 4 8 2 2 2 5 3" xfId="13324"/>
    <cellStyle name="Normal 4 8 2 2 2 5 3 2" xfId="23552"/>
    <cellStyle name="Normal 4 8 2 2 2 5 3 2 2" xfId="55089"/>
    <cellStyle name="Normal 4 8 2 2 2 5 3 3" xfId="33269"/>
    <cellStyle name="Normal 4 8 2 2 2 5 3 4" xfId="44871"/>
    <cellStyle name="Normal 4 8 2 2 2 5 4" xfId="16328"/>
    <cellStyle name="Normal 4 8 2 2 2 5 4 2" xfId="47867"/>
    <cellStyle name="Normal 4 8 2 2 2 5 5" xfId="26609"/>
    <cellStyle name="Normal 4 8 2 2 2 5 6" xfId="37663"/>
    <cellStyle name="Normal 4 8 2 2 2 6" xfId="6648"/>
    <cellStyle name="Normal 4 8 2 2 2 6 2" xfId="17107"/>
    <cellStyle name="Normal 4 8 2 2 2 6 2 2" xfId="48645"/>
    <cellStyle name="Normal 4 8 2 2 2 6 3" xfId="28275"/>
    <cellStyle name="Normal 4 8 2 2 2 6 4" xfId="38437"/>
    <cellStyle name="Normal 4 8 2 2 2 7" xfId="8696"/>
    <cellStyle name="Normal 4 8 2 2 2 7 2" xfId="18932"/>
    <cellStyle name="Normal 4 8 2 2 2 7 2 2" xfId="50469"/>
    <cellStyle name="Normal 4 8 2 2 2 7 3" xfId="31605"/>
    <cellStyle name="Normal 4 8 2 2 2 7 4" xfId="40251"/>
    <cellStyle name="Normal 4 8 2 2 2 8" xfId="11476"/>
    <cellStyle name="Normal 4 8 2 2 2 8 2" xfId="21704"/>
    <cellStyle name="Normal 4 8 2 2 2 8 2 2" xfId="53241"/>
    <cellStyle name="Normal 4 8 2 2 2 8 3" xfId="43023"/>
    <cellStyle name="Normal 4 8 2 2 2 9" xfId="14351"/>
    <cellStyle name="Normal 4 8 2 2 2 9 2" xfId="45894"/>
    <cellStyle name="Normal 4 8 2 2 3" xfId="1766"/>
    <cellStyle name="Normal 4 8 2 2 3 10" xfId="35817"/>
    <cellStyle name="Normal 4 8 2 2 3 2" xfId="4367"/>
    <cellStyle name="Normal 4 8 2 2 3 2 2" xfId="5375"/>
    <cellStyle name="Normal 4 8 2 2 3 2 2 2" xfId="8335"/>
    <cellStyle name="Normal 4 8 2 2 3 2 2 2 2" xfId="18573"/>
    <cellStyle name="Normal 4 8 2 2 3 2 2 2 2 2" xfId="31396"/>
    <cellStyle name="Normal 4 8 2 2 3 2 2 2 2 3" xfId="50110"/>
    <cellStyle name="Normal 4 8 2 2 3 2 2 2 3" xfId="24522"/>
    <cellStyle name="Normal 4 8 2 2 3 2 2 2 3 2" xfId="34724"/>
    <cellStyle name="Normal 4 8 2 2 3 2 2 2 3 3" xfId="56053"/>
    <cellStyle name="Normal 4 8 2 2 3 2 2 2 4" xfId="28064"/>
    <cellStyle name="Normal 4 8 2 2 3 2 2 2 5" xfId="39892"/>
    <cellStyle name="Normal 4 8 2 2 3 2 2 3" xfId="10087"/>
    <cellStyle name="Normal 4 8 2 2 3 2 2 3 2" xfId="20320"/>
    <cellStyle name="Normal 4 8 2 2 3 2 2 3 2 2" xfId="51857"/>
    <cellStyle name="Normal 4 8 2 2 3 2 2 3 3" xfId="29732"/>
    <cellStyle name="Normal 4 8 2 2 3 2 2 3 4" xfId="41639"/>
    <cellStyle name="Normal 4 8 2 2 3 2 2 4" xfId="12864"/>
    <cellStyle name="Normal 4 8 2 2 3 2 2 4 2" xfId="23092"/>
    <cellStyle name="Normal 4 8 2 2 3 2 2 4 2 2" xfId="54629"/>
    <cellStyle name="Normal 4 8 2 2 3 2 2 4 3" xfId="33060"/>
    <cellStyle name="Normal 4 8 2 2 3 2 2 4 4" xfId="44411"/>
    <cellStyle name="Normal 4 8 2 2 3 2 2 5" xfId="15868"/>
    <cellStyle name="Normal 4 8 2 2 3 2 2 5 2" xfId="47407"/>
    <cellStyle name="Normal 4 8 2 2 3 2 2 6" xfId="26400"/>
    <cellStyle name="Normal 4 8 2 2 3 2 2 7" xfId="37203"/>
    <cellStyle name="Normal 4 8 2 2 3 2 3" xfId="6303"/>
    <cellStyle name="Normal 4 8 2 2 3 2 3 2" xfId="11011"/>
    <cellStyle name="Normal 4 8 2 2 3 2 3 2 2" xfId="21244"/>
    <cellStyle name="Normal 4 8 2 2 3 2 3 2 2 2" xfId="52781"/>
    <cellStyle name="Normal 4 8 2 2 3 2 3 2 3" xfId="30564"/>
    <cellStyle name="Normal 4 8 2 2 3 2 3 2 4" xfId="42563"/>
    <cellStyle name="Normal 4 8 2 2 3 2 3 3" xfId="13788"/>
    <cellStyle name="Normal 4 8 2 2 3 2 3 3 2" xfId="24016"/>
    <cellStyle name="Normal 4 8 2 2 3 2 3 3 2 2" xfId="55553"/>
    <cellStyle name="Normal 4 8 2 2 3 2 3 3 3" xfId="33892"/>
    <cellStyle name="Normal 4 8 2 2 3 2 3 3 4" xfId="45335"/>
    <cellStyle name="Normal 4 8 2 2 3 2 3 4" xfId="16792"/>
    <cellStyle name="Normal 4 8 2 2 3 2 3 4 2" xfId="48331"/>
    <cellStyle name="Normal 4 8 2 2 3 2 3 5" xfId="27232"/>
    <cellStyle name="Normal 4 8 2 2 3 2 3 6" xfId="38127"/>
    <cellStyle name="Normal 4 8 2 2 3 2 4" xfId="7496"/>
    <cellStyle name="Normal 4 8 2 2 3 2 4 2" xfId="17741"/>
    <cellStyle name="Normal 4 8 2 2 3 2 4 2 2" xfId="49278"/>
    <cellStyle name="Normal 4 8 2 2 3 2 4 3" xfId="28900"/>
    <cellStyle name="Normal 4 8 2 2 3 2 4 4" xfId="39060"/>
    <cellStyle name="Normal 4 8 2 2 3 2 5" xfId="9163"/>
    <cellStyle name="Normal 4 8 2 2 3 2 5 2" xfId="19396"/>
    <cellStyle name="Normal 4 8 2 2 3 2 5 2 2" xfId="50933"/>
    <cellStyle name="Normal 4 8 2 2 3 2 5 3" xfId="32228"/>
    <cellStyle name="Normal 4 8 2 2 3 2 5 4" xfId="40715"/>
    <cellStyle name="Normal 4 8 2 2 3 2 6" xfId="11940"/>
    <cellStyle name="Normal 4 8 2 2 3 2 6 2" xfId="22168"/>
    <cellStyle name="Normal 4 8 2 2 3 2 6 2 2" xfId="53705"/>
    <cellStyle name="Normal 4 8 2 2 3 2 6 3" xfId="43487"/>
    <cellStyle name="Normal 4 8 2 2 3 2 7" xfId="14937"/>
    <cellStyle name="Normal 4 8 2 2 3 2 7 2" xfId="46476"/>
    <cellStyle name="Normal 4 8 2 2 3 2 8" xfId="25568"/>
    <cellStyle name="Normal 4 8 2 2 3 2 9" xfId="36279"/>
    <cellStyle name="Normal 4 8 2 2 3 3" xfId="4911"/>
    <cellStyle name="Normal 4 8 2 2 3 3 2" xfId="7919"/>
    <cellStyle name="Normal 4 8 2 2 3 3 2 2" xfId="18157"/>
    <cellStyle name="Normal 4 8 2 2 3 3 2 2 2" xfId="30980"/>
    <cellStyle name="Normal 4 8 2 2 3 3 2 2 3" xfId="49694"/>
    <cellStyle name="Normal 4 8 2 2 3 3 2 3" xfId="13990"/>
    <cellStyle name="Normal 4 8 2 2 3 3 2 3 2" xfId="34308"/>
    <cellStyle name="Normal 4 8 2 2 3 3 2 3 3" xfId="45535"/>
    <cellStyle name="Normal 4 8 2 2 3 3 2 4" xfId="27648"/>
    <cellStyle name="Normal 4 8 2 2 3 3 2 5" xfId="39476"/>
    <cellStyle name="Normal 4 8 2 2 3 3 3" xfId="9625"/>
    <cellStyle name="Normal 4 8 2 2 3 3 3 2" xfId="19858"/>
    <cellStyle name="Normal 4 8 2 2 3 3 3 2 2" xfId="51395"/>
    <cellStyle name="Normal 4 8 2 2 3 3 3 3" xfId="29316"/>
    <cellStyle name="Normal 4 8 2 2 3 3 3 4" xfId="41177"/>
    <cellStyle name="Normal 4 8 2 2 3 3 4" xfId="12402"/>
    <cellStyle name="Normal 4 8 2 2 3 3 4 2" xfId="22630"/>
    <cellStyle name="Normal 4 8 2 2 3 3 4 2 2" xfId="54167"/>
    <cellStyle name="Normal 4 8 2 2 3 3 4 3" xfId="32644"/>
    <cellStyle name="Normal 4 8 2 2 3 3 4 4" xfId="43949"/>
    <cellStyle name="Normal 4 8 2 2 3 3 5" xfId="15405"/>
    <cellStyle name="Normal 4 8 2 2 3 3 5 2" xfId="46944"/>
    <cellStyle name="Normal 4 8 2 2 3 3 6" xfId="25984"/>
    <cellStyle name="Normal 4 8 2 2 3 3 7" xfId="36741"/>
    <cellStyle name="Normal 4 8 2 2 3 4" xfId="5839"/>
    <cellStyle name="Normal 4 8 2 2 3 4 2" xfId="10549"/>
    <cellStyle name="Normal 4 8 2 2 3 4 2 2" xfId="20782"/>
    <cellStyle name="Normal 4 8 2 2 3 4 2 2 2" xfId="52319"/>
    <cellStyle name="Normal 4 8 2 2 3 4 2 3" xfId="30148"/>
    <cellStyle name="Normal 4 8 2 2 3 4 2 4" xfId="42101"/>
    <cellStyle name="Normal 4 8 2 2 3 4 3" xfId="13326"/>
    <cellStyle name="Normal 4 8 2 2 3 4 3 2" xfId="23554"/>
    <cellStyle name="Normal 4 8 2 2 3 4 3 2 2" xfId="55091"/>
    <cellStyle name="Normal 4 8 2 2 3 4 3 3" xfId="33476"/>
    <cellStyle name="Normal 4 8 2 2 3 4 3 4" xfId="44873"/>
    <cellStyle name="Normal 4 8 2 2 3 4 4" xfId="16330"/>
    <cellStyle name="Normal 4 8 2 2 3 4 4 2" xfId="47869"/>
    <cellStyle name="Normal 4 8 2 2 3 4 5" xfId="26816"/>
    <cellStyle name="Normal 4 8 2 2 3 4 6" xfId="37665"/>
    <cellStyle name="Normal 4 8 2 2 3 5" xfId="6976"/>
    <cellStyle name="Normal 4 8 2 2 3 5 2" xfId="17320"/>
    <cellStyle name="Normal 4 8 2 2 3 5 2 2" xfId="48857"/>
    <cellStyle name="Normal 4 8 2 2 3 5 3" xfId="28483"/>
    <cellStyle name="Normal 4 8 2 2 3 5 4" xfId="38644"/>
    <cellStyle name="Normal 4 8 2 2 3 6" xfId="8698"/>
    <cellStyle name="Normal 4 8 2 2 3 6 2" xfId="18934"/>
    <cellStyle name="Normal 4 8 2 2 3 6 2 2" xfId="50471"/>
    <cellStyle name="Normal 4 8 2 2 3 6 3" xfId="31812"/>
    <cellStyle name="Normal 4 8 2 2 3 6 4" xfId="40253"/>
    <cellStyle name="Normal 4 8 2 2 3 7" xfId="11478"/>
    <cellStyle name="Normal 4 8 2 2 3 7 2" xfId="21706"/>
    <cellStyle name="Normal 4 8 2 2 3 7 2 2" xfId="53243"/>
    <cellStyle name="Normal 4 8 2 2 3 7 3" xfId="43025"/>
    <cellStyle name="Normal 4 8 2 2 3 8" xfId="14353"/>
    <cellStyle name="Normal 4 8 2 2 3 8 2" xfId="45896"/>
    <cellStyle name="Normal 4 8 2 2 3 9" xfId="25152"/>
    <cellStyle name="Normal 4 8 2 2 4" xfId="4364"/>
    <cellStyle name="Normal 4 8 2 2 4 2" xfId="5372"/>
    <cellStyle name="Normal 4 8 2 2 4 2 2" xfId="8127"/>
    <cellStyle name="Normal 4 8 2 2 4 2 2 2" xfId="18365"/>
    <cellStyle name="Normal 4 8 2 2 4 2 2 2 2" xfId="31188"/>
    <cellStyle name="Normal 4 8 2 2 4 2 2 2 3" xfId="49902"/>
    <cellStyle name="Normal 4 8 2 2 4 2 2 3" xfId="24671"/>
    <cellStyle name="Normal 4 8 2 2 4 2 2 3 2" xfId="34516"/>
    <cellStyle name="Normal 4 8 2 2 4 2 2 3 3" xfId="56198"/>
    <cellStyle name="Normal 4 8 2 2 4 2 2 4" xfId="27856"/>
    <cellStyle name="Normal 4 8 2 2 4 2 2 5" xfId="39684"/>
    <cellStyle name="Normal 4 8 2 2 4 2 3" xfId="10084"/>
    <cellStyle name="Normal 4 8 2 2 4 2 3 2" xfId="20317"/>
    <cellStyle name="Normal 4 8 2 2 4 2 3 2 2" xfId="51854"/>
    <cellStyle name="Normal 4 8 2 2 4 2 3 3" xfId="29524"/>
    <cellStyle name="Normal 4 8 2 2 4 2 3 4" xfId="41636"/>
    <cellStyle name="Normal 4 8 2 2 4 2 4" xfId="12861"/>
    <cellStyle name="Normal 4 8 2 2 4 2 4 2" xfId="23089"/>
    <cellStyle name="Normal 4 8 2 2 4 2 4 2 2" xfId="54626"/>
    <cellStyle name="Normal 4 8 2 2 4 2 4 3" xfId="32852"/>
    <cellStyle name="Normal 4 8 2 2 4 2 4 4" xfId="44408"/>
    <cellStyle name="Normal 4 8 2 2 4 2 5" xfId="15865"/>
    <cellStyle name="Normal 4 8 2 2 4 2 5 2" xfId="47404"/>
    <cellStyle name="Normal 4 8 2 2 4 2 6" xfId="26192"/>
    <cellStyle name="Normal 4 8 2 2 4 2 7" xfId="37200"/>
    <cellStyle name="Normal 4 8 2 2 4 3" xfId="6300"/>
    <cellStyle name="Normal 4 8 2 2 4 3 2" xfId="11008"/>
    <cellStyle name="Normal 4 8 2 2 4 3 2 2" xfId="21241"/>
    <cellStyle name="Normal 4 8 2 2 4 3 2 2 2" xfId="52778"/>
    <cellStyle name="Normal 4 8 2 2 4 3 2 3" xfId="30356"/>
    <cellStyle name="Normal 4 8 2 2 4 3 2 4" xfId="42560"/>
    <cellStyle name="Normal 4 8 2 2 4 3 3" xfId="13785"/>
    <cellStyle name="Normal 4 8 2 2 4 3 3 2" xfId="24013"/>
    <cellStyle name="Normal 4 8 2 2 4 3 3 2 2" xfId="55550"/>
    <cellStyle name="Normal 4 8 2 2 4 3 3 3" xfId="33684"/>
    <cellStyle name="Normal 4 8 2 2 4 3 3 4" xfId="45332"/>
    <cellStyle name="Normal 4 8 2 2 4 3 4" xfId="16789"/>
    <cellStyle name="Normal 4 8 2 2 4 3 4 2" xfId="48328"/>
    <cellStyle name="Normal 4 8 2 2 4 3 5" xfId="27024"/>
    <cellStyle name="Normal 4 8 2 2 4 3 6" xfId="38124"/>
    <cellStyle name="Normal 4 8 2 2 4 4" xfId="7279"/>
    <cellStyle name="Normal 4 8 2 2 4 4 2" xfId="17533"/>
    <cellStyle name="Normal 4 8 2 2 4 4 2 2" xfId="49070"/>
    <cellStyle name="Normal 4 8 2 2 4 4 3" xfId="28692"/>
    <cellStyle name="Normal 4 8 2 2 4 4 4" xfId="38852"/>
    <cellStyle name="Normal 4 8 2 2 4 5" xfId="9160"/>
    <cellStyle name="Normal 4 8 2 2 4 5 2" xfId="19393"/>
    <cellStyle name="Normal 4 8 2 2 4 5 2 2" xfId="50930"/>
    <cellStyle name="Normal 4 8 2 2 4 5 3" xfId="32020"/>
    <cellStyle name="Normal 4 8 2 2 4 5 4" xfId="40712"/>
    <cellStyle name="Normal 4 8 2 2 4 6" xfId="11937"/>
    <cellStyle name="Normal 4 8 2 2 4 6 2" xfId="22165"/>
    <cellStyle name="Normal 4 8 2 2 4 6 2 2" xfId="53702"/>
    <cellStyle name="Normal 4 8 2 2 4 6 3" xfId="43484"/>
    <cellStyle name="Normal 4 8 2 2 4 7" xfId="14934"/>
    <cellStyle name="Normal 4 8 2 2 4 7 2" xfId="46473"/>
    <cellStyle name="Normal 4 8 2 2 4 8" xfId="25360"/>
    <cellStyle name="Normal 4 8 2 2 4 9" xfId="36276"/>
    <cellStyle name="Normal 4 8 2 2 5" xfId="4908"/>
    <cellStyle name="Normal 4 8 2 2 5 2" xfId="7709"/>
    <cellStyle name="Normal 4 8 2 2 5 2 2" xfId="17949"/>
    <cellStyle name="Normal 4 8 2 2 5 2 2 2" xfId="30772"/>
    <cellStyle name="Normal 4 8 2 2 5 2 2 3" xfId="49486"/>
    <cellStyle name="Normal 4 8 2 2 5 2 3" xfId="24350"/>
    <cellStyle name="Normal 4 8 2 2 5 2 3 2" xfId="34100"/>
    <cellStyle name="Normal 4 8 2 2 5 2 3 3" xfId="55882"/>
    <cellStyle name="Normal 4 8 2 2 5 2 4" xfId="27440"/>
    <cellStyle name="Normal 4 8 2 2 5 2 5" xfId="39268"/>
    <cellStyle name="Normal 4 8 2 2 5 3" xfId="9622"/>
    <cellStyle name="Normal 4 8 2 2 5 3 2" xfId="19855"/>
    <cellStyle name="Normal 4 8 2 2 5 3 2 2" xfId="51392"/>
    <cellStyle name="Normal 4 8 2 2 5 3 3" xfId="29108"/>
    <cellStyle name="Normal 4 8 2 2 5 3 4" xfId="41174"/>
    <cellStyle name="Normal 4 8 2 2 5 4" xfId="12399"/>
    <cellStyle name="Normal 4 8 2 2 5 4 2" xfId="22627"/>
    <cellStyle name="Normal 4 8 2 2 5 4 2 2" xfId="54164"/>
    <cellStyle name="Normal 4 8 2 2 5 4 3" xfId="32436"/>
    <cellStyle name="Normal 4 8 2 2 5 4 4" xfId="43946"/>
    <cellStyle name="Normal 4 8 2 2 5 5" xfId="15402"/>
    <cellStyle name="Normal 4 8 2 2 5 5 2" xfId="46941"/>
    <cellStyle name="Normal 4 8 2 2 5 6" xfId="25776"/>
    <cellStyle name="Normal 4 8 2 2 5 7" xfId="36738"/>
    <cellStyle name="Normal 4 8 2 2 6" xfId="5836"/>
    <cellStyle name="Normal 4 8 2 2 6 2" xfId="10546"/>
    <cellStyle name="Normal 4 8 2 2 6 2 2" xfId="20779"/>
    <cellStyle name="Normal 4 8 2 2 6 2 2 2" xfId="52316"/>
    <cellStyle name="Normal 4 8 2 2 6 2 3" xfId="29940"/>
    <cellStyle name="Normal 4 8 2 2 6 2 4" xfId="42098"/>
    <cellStyle name="Normal 4 8 2 2 6 3" xfId="13323"/>
    <cellStyle name="Normal 4 8 2 2 6 3 2" xfId="23551"/>
    <cellStyle name="Normal 4 8 2 2 6 3 2 2" xfId="55088"/>
    <cellStyle name="Normal 4 8 2 2 6 3 3" xfId="33268"/>
    <cellStyle name="Normal 4 8 2 2 6 3 4" xfId="44870"/>
    <cellStyle name="Normal 4 8 2 2 6 4" xfId="16327"/>
    <cellStyle name="Normal 4 8 2 2 6 4 2" xfId="47866"/>
    <cellStyle name="Normal 4 8 2 2 6 5" xfId="26608"/>
    <cellStyle name="Normal 4 8 2 2 6 6" xfId="37662"/>
    <cellStyle name="Normal 4 8 2 2 7" xfId="6647"/>
    <cellStyle name="Normal 4 8 2 2 7 2" xfId="17106"/>
    <cellStyle name="Normal 4 8 2 2 7 2 2" xfId="48644"/>
    <cellStyle name="Normal 4 8 2 2 7 3" xfId="28274"/>
    <cellStyle name="Normal 4 8 2 2 7 4" xfId="38436"/>
    <cellStyle name="Normal 4 8 2 2 8" xfId="8695"/>
    <cellStyle name="Normal 4 8 2 2 8 2" xfId="18931"/>
    <cellStyle name="Normal 4 8 2 2 8 2 2" xfId="50468"/>
    <cellStyle name="Normal 4 8 2 2 8 3" xfId="31604"/>
    <cellStyle name="Normal 4 8 2 2 8 4" xfId="40250"/>
    <cellStyle name="Normal 4 8 2 2 9" xfId="11475"/>
    <cellStyle name="Normal 4 8 2 2 9 2" xfId="21703"/>
    <cellStyle name="Normal 4 8 2 2 9 2 2" xfId="53240"/>
    <cellStyle name="Normal 4 8 2 2 9 3" xfId="43022"/>
    <cellStyle name="Normal 4 8 2 3" xfId="1767"/>
    <cellStyle name="Normal 4 8 2 3 10" xfId="24945"/>
    <cellStyle name="Normal 4 8 2 3 11" xfId="35818"/>
    <cellStyle name="Normal 4 8 2 3 2" xfId="1768"/>
    <cellStyle name="Normal 4 8 2 3 2 10" xfId="35819"/>
    <cellStyle name="Normal 4 8 2 3 2 2" xfId="4369"/>
    <cellStyle name="Normal 4 8 2 3 2 2 2" xfId="5377"/>
    <cellStyle name="Normal 4 8 2 3 2 2 2 2" xfId="8337"/>
    <cellStyle name="Normal 4 8 2 3 2 2 2 2 2" xfId="18575"/>
    <cellStyle name="Normal 4 8 2 3 2 2 2 2 2 2" xfId="31398"/>
    <cellStyle name="Normal 4 8 2 3 2 2 2 2 2 3" xfId="50112"/>
    <cellStyle name="Normal 4 8 2 3 2 2 2 2 3" xfId="14596"/>
    <cellStyle name="Normal 4 8 2 3 2 2 2 2 3 2" xfId="34726"/>
    <cellStyle name="Normal 4 8 2 3 2 2 2 2 3 3" xfId="46135"/>
    <cellStyle name="Normal 4 8 2 3 2 2 2 2 4" xfId="28066"/>
    <cellStyle name="Normal 4 8 2 3 2 2 2 2 5" xfId="39894"/>
    <cellStyle name="Normal 4 8 2 3 2 2 2 3" xfId="10089"/>
    <cellStyle name="Normal 4 8 2 3 2 2 2 3 2" xfId="20322"/>
    <cellStyle name="Normal 4 8 2 3 2 2 2 3 2 2" xfId="51859"/>
    <cellStyle name="Normal 4 8 2 3 2 2 2 3 3" xfId="29734"/>
    <cellStyle name="Normal 4 8 2 3 2 2 2 3 4" xfId="41641"/>
    <cellStyle name="Normal 4 8 2 3 2 2 2 4" xfId="12866"/>
    <cellStyle name="Normal 4 8 2 3 2 2 2 4 2" xfId="23094"/>
    <cellStyle name="Normal 4 8 2 3 2 2 2 4 2 2" xfId="54631"/>
    <cellStyle name="Normal 4 8 2 3 2 2 2 4 3" xfId="33062"/>
    <cellStyle name="Normal 4 8 2 3 2 2 2 4 4" xfId="44413"/>
    <cellStyle name="Normal 4 8 2 3 2 2 2 5" xfId="15870"/>
    <cellStyle name="Normal 4 8 2 3 2 2 2 5 2" xfId="47409"/>
    <cellStyle name="Normal 4 8 2 3 2 2 2 6" xfId="26402"/>
    <cellStyle name="Normal 4 8 2 3 2 2 2 7" xfId="37205"/>
    <cellStyle name="Normal 4 8 2 3 2 2 3" xfId="6305"/>
    <cellStyle name="Normal 4 8 2 3 2 2 3 2" xfId="11013"/>
    <cellStyle name="Normal 4 8 2 3 2 2 3 2 2" xfId="21246"/>
    <cellStyle name="Normal 4 8 2 3 2 2 3 2 2 2" xfId="52783"/>
    <cellStyle name="Normal 4 8 2 3 2 2 3 2 3" xfId="30566"/>
    <cellStyle name="Normal 4 8 2 3 2 2 3 2 4" xfId="42565"/>
    <cellStyle name="Normal 4 8 2 3 2 2 3 3" xfId="13790"/>
    <cellStyle name="Normal 4 8 2 3 2 2 3 3 2" xfId="24018"/>
    <cellStyle name="Normal 4 8 2 3 2 2 3 3 2 2" xfId="55555"/>
    <cellStyle name="Normal 4 8 2 3 2 2 3 3 3" xfId="33894"/>
    <cellStyle name="Normal 4 8 2 3 2 2 3 3 4" xfId="45337"/>
    <cellStyle name="Normal 4 8 2 3 2 2 3 4" xfId="16794"/>
    <cellStyle name="Normal 4 8 2 3 2 2 3 4 2" xfId="48333"/>
    <cellStyle name="Normal 4 8 2 3 2 2 3 5" xfId="27234"/>
    <cellStyle name="Normal 4 8 2 3 2 2 3 6" xfId="38129"/>
    <cellStyle name="Normal 4 8 2 3 2 2 4" xfId="7498"/>
    <cellStyle name="Normal 4 8 2 3 2 2 4 2" xfId="17743"/>
    <cellStyle name="Normal 4 8 2 3 2 2 4 2 2" xfId="49280"/>
    <cellStyle name="Normal 4 8 2 3 2 2 4 3" xfId="28902"/>
    <cellStyle name="Normal 4 8 2 3 2 2 4 4" xfId="39062"/>
    <cellStyle name="Normal 4 8 2 3 2 2 5" xfId="9165"/>
    <cellStyle name="Normal 4 8 2 3 2 2 5 2" xfId="19398"/>
    <cellStyle name="Normal 4 8 2 3 2 2 5 2 2" xfId="50935"/>
    <cellStyle name="Normal 4 8 2 3 2 2 5 3" xfId="32230"/>
    <cellStyle name="Normal 4 8 2 3 2 2 5 4" xfId="40717"/>
    <cellStyle name="Normal 4 8 2 3 2 2 6" xfId="11942"/>
    <cellStyle name="Normal 4 8 2 3 2 2 6 2" xfId="22170"/>
    <cellStyle name="Normal 4 8 2 3 2 2 6 2 2" xfId="53707"/>
    <cellStyle name="Normal 4 8 2 3 2 2 6 3" xfId="43489"/>
    <cellStyle name="Normal 4 8 2 3 2 2 7" xfId="14939"/>
    <cellStyle name="Normal 4 8 2 3 2 2 7 2" xfId="46478"/>
    <cellStyle name="Normal 4 8 2 3 2 2 8" xfId="25570"/>
    <cellStyle name="Normal 4 8 2 3 2 2 9" xfId="36281"/>
    <cellStyle name="Normal 4 8 2 3 2 3" xfId="4913"/>
    <cellStyle name="Normal 4 8 2 3 2 3 2" xfId="7921"/>
    <cellStyle name="Normal 4 8 2 3 2 3 2 2" xfId="18159"/>
    <cellStyle name="Normal 4 8 2 3 2 3 2 2 2" xfId="30982"/>
    <cellStyle name="Normal 4 8 2 3 2 3 2 2 3" xfId="49696"/>
    <cellStyle name="Normal 4 8 2 3 2 3 2 3" xfId="14510"/>
    <cellStyle name="Normal 4 8 2 3 2 3 2 3 2" xfId="34310"/>
    <cellStyle name="Normal 4 8 2 3 2 3 2 3 3" xfId="46050"/>
    <cellStyle name="Normal 4 8 2 3 2 3 2 4" xfId="27650"/>
    <cellStyle name="Normal 4 8 2 3 2 3 2 5" xfId="39478"/>
    <cellStyle name="Normal 4 8 2 3 2 3 3" xfId="9627"/>
    <cellStyle name="Normal 4 8 2 3 2 3 3 2" xfId="19860"/>
    <cellStyle name="Normal 4 8 2 3 2 3 3 2 2" xfId="51397"/>
    <cellStyle name="Normal 4 8 2 3 2 3 3 3" xfId="29318"/>
    <cellStyle name="Normal 4 8 2 3 2 3 3 4" xfId="41179"/>
    <cellStyle name="Normal 4 8 2 3 2 3 4" xfId="12404"/>
    <cellStyle name="Normal 4 8 2 3 2 3 4 2" xfId="22632"/>
    <cellStyle name="Normal 4 8 2 3 2 3 4 2 2" xfId="54169"/>
    <cellStyle name="Normal 4 8 2 3 2 3 4 3" xfId="32646"/>
    <cellStyle name="Normal 4 8 2 3 2 3 4 4" xfId="43951"/>
    <cellStyle name="Normal 4 8 2 3 2 3 5" xfId="15407"/>
    <cellStyle name="Normal 4 8 2 3 2 3 5 2" xfId="46946"/>
    <cellStyle name="Normal 4 8 2 3 2 3 6" xfId="25986"/>
    <cellStyle name="Normal 4 8 2 3 2 3 7" xfId="36743"/>
    <cellStyle name="Normal 4 8 2 3 2 4" xfId="5841"/>
    <cellStyle name="Normal 4 8 2 3 2 4 2" xfId="10551"/>
    <cellStyle name="Normal 4 8 2 3 2 4 2 2" xfId="20784"/>
    <cellStyle name="Normal 4 8 2 3 2 4 2 2 2" xfId="52321"/>
    <cellStyle name="Normal 4 8 2 3 2 4 2 3" xfId="30150"/>
    <cellStyle name="Normal 4 8 2 3 2 4 2 4" xfId="42103"/>
    <cellStyle name="Normal 4 8 2 3 2 4 3" xfId="13328"/>
    <cellStyle name="Normal 4 8 2 3 2 4 3 2" xfId="23556"/>
    <cellStyle name="Normal 4 8 2 3 2 4 3 2 2" xfId="55093"/>
    <cellStyle name="Normal 4 8 2 3 2 4 3 3" xfId="33478"/>
    <cellStyle name="Normal 4 8 2 3 2 4 3 4" xfId="44875"/>
    <cellStyle name="Normal 4 8 2 3 2 4 4" xfId="16332"/>
    <cellStyle name="Normal 4 8 2 3 2 4 4 2" xfId="47871"/>
    <cellStyle name="Normal 4 8 2 3 2 4 5" xfId="26818"/>
    <cellStyle name="Normal 4 8 2 3 2 4 6" xfId="37667"/>
    <cellStyle name="Normal 4 8 2 3 2 5" xfId="6978"/>
    <cellStyle name="Normal 4 8 2 3 2 5 2" xfId="17322"/>
    <cellStyle name="Normal 4 8 2 3 2 5 2 2" xfId="48859"/>
    <cellStyle name="Normal 4 8 2 3 2 5 3" xfId="28485"/>
    <cellStyle name="Normal 4 8 2 3 2 5 4" xfId="38646"/>
    <cellStyle name="Normal 4 8 2 3 2 6" xfId="8700"/>
    <cellStyle name="Normal 4 8 2 3 2 6 2" xfId="18936"/>
    <cellStyle name="Normal 4 8 2 3 2 6 2 2" xfId="50473"/>
    <cellStyle name="Normal 4 8 2 3 2 6 3" xfId="31814"/>
    <cellStyle name="Normal 4 8 2 3 2 6 4" xfId="40255"/>
    <cellStyle name="Normal 4 8 2 3 2 7" xfId="11480"/>
    <cellStyle name="Normal 4 8 2 3 2 7 2" xfId="21708"/>
    <cellStyle name="Normal 4 8 2 3 2 7 2 2" xfId="53245"/>
    <cellStyle name="Normal 4 8 2 3 2 7 3" xfId="43027"/>
    <cellStyle name="Normal 4 8 2 3 2 8" xfId="14355"/>
    <cellStyle name="Normal 4 8 2 3 2 8 2" xfId="45898"/>
    <cellStyle name="Normal 4 8 2 3 2 9" xfId="25154"/>
    <cellStyle name="Normal 4 8 2 3 3" xfId="4368"/>
    <cellStyle name="Normal 4 8 2 3 3 2" xfId="5376"/>
    <cellStyle name="Normal 4 8 2 3 3 2 2" xfId="8129"/>
    <cellStyle name="Normal 4 8 2 3 3 2 2 2" xfId="18367"/>
    <cellStyle name="Normal 4 8 2 3 3 2 2 2 2" xfId="31190"/>
    <cellStyle name="Normal 4 8 2 3 3 2 2 2 3" xfId="49904"/>
    <cellStyle name="Normal 4 8 2 3 3 2 2 3" xfId="24736"/>
    <cellStyle name="Normal 4 8 2 3 3 2 2 3 2" xfId="34518"/>
    <cellStyle name="Normal 4 8 2 3 3 2 2 3 3" xfId="56262"/>
    <cellStyle name="Normal 4 8 2 3 3 2 2 4" xfId="27858"/>
    <cellStyle name="Normal 4 8 2 3 3 2 2 5" xfId="39686"/>
    <cellStyle name="Normal 4 8 2 3 3 2 3" xfId="10088"/>
    <cellStyle name="Normal 4 8 2 3 3 2 3 2" xfId="20321"/>
    <cellStyle name="Normal 4 8 2 3 3 2 3 2 2" xfId="51858"/>
    <cellStyle name="Normal 4 8 2 3 3 2 3 3" xfId="29526"/>
    <cellStyle name="Normal 4 8 2 3 3 2 3 4" xfId="41640"/>
    <cellStyle name="Normal 4 8 2 3 3 2 4" xfId="12865"/>
    <cellStyle name="Normal 4 8 2 3 3 2 4 2" xfId="23093"/>
    <cellStyle name="Normal 4 8 2 3 3 2 4 2 2" xfId="54630"/>
    <cellStyle name="Normal 4 8 2 3 3 2 4 3" xfId="32854"/>
    <cellStyle name="Normal 4 8 2 3 3 2 4 4" xfId="44412"/>
    <cellStyle name="Normal 4 8 2 3 3 2 5" xfId="15869"/>
    <cellStyle name="Normal 4 8 2 3 3 2 5 2" xfId="47408"/>
    <cellStyle name="Normal 4 8 2 3 3 2 6" xfId="26194"/>
    <cellStyle name="Normal 4 8 2 3 3 2 7" xfId="37204"/>
    <cellStyle name="Normal 4 8 2 3 3 3" xfId="6304"/>
    <cellStyle name="Normal 4 8 2 3 3 3 2" xfId="11012"/>
    <cellStyle name="Normal 4 8 2 3 3 3 2 2" xfId="21245"/>
    <cellStyle name="Normal 4 8 2 3 3 3 2 2 2" xfId="52782"/>
    <cellStyle name="Normal 4 8 2 3 3 3 2 3" xfId="30358"/>
    <cellStyle name="Normal 4 8 2 3 3 3 2 4" xfId="42564"/>
    <cellStyle name="Normal 4 8 2 3 3 3 3" xfId="13789"/>
    <cellStyle name="Normal 4 8 2 3 3 3 3 2" xfId="24017"/>
    <cellStyle name="Normal 4 8 2 3 3 3 3 2 2" xfId="55554"/>
    <cellStyle name="Normal 4 8 2 3 3 3 3 3" xfId="33686"/>
    <cellStyle name="Normal 4 8 2 3 3 3 3 4" xfId="45336"/>
    <cellStyle name="Normal 4 8 2 3 3 3 4" xfId="16793"/>
    <cellStyle name="Normal 4 8 2 3 3 3 4 2" xfId="48332"/>
    <cellStyle name="Normal 4 8 2 3 3 3 5" xfId="27026"/>
    <cellStyle name="Normal 4 8 2 3 3 3 6" xfId="38128"/>
    <cellStyle name="Normal 4 8 2 3 3 4" xfId="7281"/>
    <cellStyle name="Normal 4 8 2 3 3 4 2" xfId="17535"/>
    <cellStyle name="Normal 4 8 2 3 3 4 2 2" xfId="49072"/>
    <cellStyle name="Normal 4 8 2 3 3 4 3" xfId="28694"/>
    <cellStyle name="Normal 4 8 2 3 3 4 4" xfId="38854"/>
    <cellStyle name="Normal 4 8 2 3 3 5" xfId="9164"/>
    <cellStyle name="Normal 4 8 2 3 3 5 2" xfId="19397"/>
    <cellStyle name="Normal 4 8 2 3 3 5 2 2" xfId="50934"/>
    <cellStyle name="Normal 4 8 2 3 3 5 3" xfId="32022"/>
    <cellStyle name="Normal 4 8 2 3 3 5 4" xfId="40716"/>
    <cellStyle name="Normal 4 8 2 3 3 6" xfId="11941"/>
    <cellStyle name="Normal 4 8 2 3 3 6 2" xfId="22169"/>
    <cellStyle name="Normal 4 8 2 3 3 6 2 2" xfId="53706"/>
    <cellStyle name="Normal 4 8 2 3 3 6 3" xfId="43488"/>
    <cellStyle name="Normal 4 8 2 3 3 7" xfId="14938"/>
    <cellStyle name="Normal 4 8 2 3 3 7 2" xfId="46477"/>
    <cellStyle name="Normal 4 8 2 3 3 8" xfId="25362"/>
    <cellStyle name="Normal 4 8 2 3 3 9" xfId="36280"/>
    <cellStyle name="Normal 4 8 2 3 4" xfId="4912"/>
    <cellStyle name="Normal 4 8 2 3 4 2" xfId="7711"/>
    <cellStyle name="Normal 4 8 2 3 4 2 2" xfId="17951"/>
    <cellStyle name="Normal 4 8 2 3 4 2 2 2" xfId="30774"/>
    <cellStyle name="Normal 4 8 2 3 4 2 2 3" xfId="49488"/>
    <cellStyle name="Normal 4 8 2 3 4 2 3" xfId="24593"/>
    <cellStyle name="Normal 4 8 2 3 4 2 3 2" xfId="34102"/>
    <cellStyle name="Normal 4 8 2 3 4 2 3 3" xfId="56120"/>
    <cellStyle name="Normal 4 8 2 3 4 2 4" xfId="27442"/>
    <cellStyle name="Normal 4 8 2 3 4 2 5" xfId="39270"/>
    <cellStyle name="Normal 4 8 2 3 4 3" xfId="9626"/>
    <cellStyle name="Normal 4 8 2 3 4 3 2" xfId="19859"/>
    <cellStyle name="Normal 4 8 2 3 4 3 2 2" xfId="51396"/>
    <cellStyle name="Normal 4 8 2 3 4 3 3" xfId="29110"/>
    <cellStyle name="Normal 4 8 2 3 4 3 4" xfId="41178"/>
    <cellStyle name="Normal 4 8 2 3 4 4" xfId="12403"/>
    <cellStyle name="Normal 4 8 2 3 4 4 2" xfId="22631"/>
    <cellStyle name="Normal 4 8 2 3 4 4 2 2" xfId="54168"/>
    <cellStyle name="Normal 4 8 2 3 4 4 3" xfId="32438"/>
    <cellStyle name="Normal 4 8 2 3 4 4 4" xfId="43950"/>
    <cellStyle name="Normal 4 8 2 3 4 5" xfId="15406"/>
    <cellStyle name="Normal 4 8 2 3 4 5 2" xfId="46945"/>
    <cellStyle name="Normal 4 8 2 3 4 6" xfId="25778"/>
    <cellStyle name="Normal 4 8 2 3 4 7" xfId="36742"/>
    <cellStyle name="Normal 4 8 2 3 5" xfId="5840"/>
    <cellStyle name="Normal 4 8 2 3 5 2" xfId="10550"/>
    <cellStyle name="Normal 4 8 2 3 5 2 2" xfId="20783"/>
    <cellStyle name="Normal 4 8 2 3 5 2 2 2" xfId="52320"/>
    <cellStyle name="Normal 4 8 2 3 5 2 3" xfId="29942"/>
    <cellStyle name="Normal 4 8 2 3 5 2 4" xfId="42102"/>
    <cellStyle name="Normal 4 8 2 3 5 3" xfId="13327"/>
    <cellStyle name="Normal 4 8 2 3 5 3 2" xfId="23555"/>
    <cellStyle name="Normal 4 8 2 3 5 3 2 2" xfId="55092"/>
    <cellStyle name="Normal 4 8 2 3 5 3 3" xfId="33270"/>
    <cellStyle name="Normal 4 8 2 3 5 3 4" xfId="44874"/>
    <cellStyle name="Normal 4 8 2 3 5 4" xfId="16331"/>
    <cellStyle name="Normal 4 8 2 3 5 4 2" xfId="47870"/>
    <cellStyle name="Normal 4 8 2 3 5 5" xfId="26610"/>
    <cellStyle name="Normal 4 8 2 3 5 6" xfId="37666"/>
    <cellStyle name="Normal 4 8 2 3 6" xfId="6649"/>
    <cellStyle name="Normal 4 8 2 3 6 2" xfId="17108"/>
    <cellStyle name="Normal 4 8 2 3 6 2 2" xfId="48646"/>
    <cellStyle name="Normal 4 8 2 3 6 3" xfId="28276"/>
    <cellStyle name="Normal 4 8 2 3 6 4" xfId="38438"/>
    <cellStyle name="Normal 4 8 2 3 7" xfId="8699"/>
    <cellStyle name="Normal 4 8 2 3 7 2" xfId="18935"/>
    <cellStyle name="Normal 4 8 2 3 7 2 2" xfId="50472"/>
    <cellStyle name="Normal 4 8 2 3 7 3" xfId="31606"/>
    <cellStyle name="Normal 4 8 2 3 7 4" xfId="40254"/>
    <cellStyle name="Normal 4 8 2 3 8" xfId="11479"/>
    <cellStyle name="Normal 4 8 2 3 8 2" xfId="21707"/>
    <cellStyle name="Normal 4 8 2 3 8 2 2" xfId="53244"/>
    <cellStyle name="Normal 4 8 2 3 8 3" xfId="43026"/>
    <cellStyle name="Normal 4 8 2 3 9" xfId="14354"/>
    <cellStyle name="Normal 4 8 2 3 9 2" xfId="45897"/>
    <cellStyle name="Normal 4 8 2 4" xfId="1769"/>
    <cellStyle name="Normal 4 8 2 4 10" xfId="35820"/>
    <cellStyle name="Normal 4 8 2 4 2" xfId="4370"/>
    <cellStyle name="Normal 4 8 2 4 2 2" xfId="5378"/>
    <cellStyle name="Normal 4 8 2 4 2 2 2" xfId="8334"/>
    <cellStyle name="Normal 4 8 2 4 2 2 2 2" xfId="18572"/>
    <cellStyle name="Normal 4 8 2 4 2 2 2 2 2" xfId="31395"/>
    <cellStyle name="Normal 4 8 2 4 2 2 2 2 3" xfId="50109"/>
    <cellStyle name="Normal 4 8 2 4 2 2 2 3" xfId="24189"/>
    <cellStyle name="Normal 4 8 2 4 2 2 2 3 2" xfId="34723"/>
    <cellStyle name="Normal 4 8 2 4 2 2 2 3 3" xfId="55725"/>
    <cellStyle name="Normal 4 8 2 4 2 2 2 4" xfId="28063"/>
    <cellStyle name="Normal 4 8 2 4 2 2 2 5" xfId="39891"/>
    <cellStyle name="Normal 4 8 2 4 2 2 3" xfId="10090"/>
    <cellStyle name="Normal 4 8 2 4 2 2 3 2" xfId="20323"/>
    <cellStyle name="Normal 4 8 2 4 2 2 3 2 2" xfId="51860"/>
    <cellStyle name="Normal 4 8 2 4 2 2 3 3" xfId="29731"/>
    <cellStyle name="Normal 4 8 2 4 2 2 3 4" xfId="41642"/>
    <cellStyle name="Normal 4 8 2 4 2 2 4" xfId="12867"/>
    <cellStyle name="Normal 4 8 2 4 2 2 4 2" xfId="23095"/>
    <cellStyle name="Normal 4 8 2 4 2 2 4 2 2" xfId="54632"/>
    <cellStyle name="Normal 4 8 2 4 2 2 4 3" xfId="33059"/>
    <cellStyle name="Normal 4 8 2 4 2 2 4 4" xfId="44414"/>
    <cellStyle name="Normal 4 8 2 4 2 2 5" xfId="15871"/>
    <cellStyle name="Normal 4 8 2 4 2 2 5 2" xfId="47410"/>
    <cellStyle name="Normal 4 8 2 4 2 2 6" xfId="26399"/>
    <cellStyle name="Normal 4 8 2 4 2 2 7" xfId="37206"/>
    <cellStyle name="Normal 4 8 2 4 2 3" xfId="6306"/>
    <cellStyle name="Normal 4 8 2 4 2 3 2" xfId="11014"/>
    <cellStyle name="Normal 4 8 2 4 2 3 2 2" xfId="21247"/>
    <cellStyle name="Normal 4 8 2 4 2 3 2 2 2" xfId="52784"/>
    <cellStyle name="Normal 4 8 2 4 2 3 2 3" xfId="30563"/>
    <cellStyle name="Normal 4 8 2 4 2 3 2 4" xfId="42566"/>
    <cellStyle name="Normal 4 8 2 4 2 3 3" xfId="13791"/>
    <cellStyle name="Normal 4 8 2 4 2 3 3 2" xfId="24019"/>
    <cellStyle name="Normal 4 8 2 4 2 3 3 2 2" xfId="55556"/>
    <cellStyle name="Normal 4 8 2 4 2 3 3 3" xfId="33891"/>
    <cellStyle name="Normal 4 8 2 4 2 3 3 4" xfId="45338"/>
    <cellStyle name="Normal 4 8 2 4 2 3 4" xfId="16795"/>
    <cellStyle name="Normal 4 8 2 4 2 3 4 2" xfId="48334"/>
    <cellStyle name="Normal 4 8 2 4 2 3 5" xfId="27231"/>
    <cellStyle name="Normal 4 8 2 4 2 3 6" xfId="38130"/>
    <cellStyle name="Normal 4 8 2 4 2 4" xfId="7495"/>
    <cellStyle name="Normal 4 8 2 4 2 4 2" xfId="17740"/>
    <cellStyle name="Normal 4 8 2 4 2 4 2 2" xfId="49277"/>
    <cellStyle name="Normal 4 8 2 4 2 4 3" xfId="28899"/>
    <cellStyle name="Normal 4 8 2 4 2 4 4" xfId="39059"/>
    <cellStyle name="Normal 4 8 2 4 2 5" xfId="9166"/>
    <cellStyle name="Normal 4 8 2 4 2 5 2" xfId="19399"/>
    <cellStyle name="Normal 4 8 2 4 2 5 2 2" xfId="50936"/>
    <cellStyle name="Normal 4 8 2 4 2 5 3" xfId="32227"/>
    <cellStyle name="Normal 4 8 2 4 2 5 4" xfId="40718"/>
    <cellStyle name="Normal 4 8 2 4 2 6" xfId="11943"/>
    <cellStyle name="Normal 4 8 2 4 2 6 2" xfId="22171"/>
    <cellStyle name="Normal 4 8 2 4 2 6 2 2" xfId="53708"/>
    <cellStyle name="Normal 4 8 2 4 2 6 3" xfId="43490"/>
    <cellStyle name="Normal 4 8 2 4 2 7" xfId="14940"/>
    <cellStyle name="Normal 4 8 2 4 2 7 2" xfId="46479"/>
    <cellStyle name="Normal 4 8 2 4 2 8" xfId="25567"/>
    <cellStyle name="Normal 4 8 2 4 2 9" xfId="36282"/>
    <cellStyle name="Normal 4 8 2 4 3" xfId="4914"/>
    <cellStyle name="Normal 4 8 2 4 3 2" xfId="7918"/>
    <cellStyle name="Normal 4 8 2 4 3 2 2" xfId="18156"/>
    <cellStyle name="Normal 4 8 2 4 3 2 2 2" xfId="30979"/>
    <cellStyle name="Normal 4 8 2 4 3 2 2 3" xfId="49693"/>
    <cellStyle name="Normal 4 8 2 4 3 2 3" xfId="24746"/>
    <cellStyle name="Normal 4 8 2 4 3 2 3 2" xfId="34307"/>
    <cellStyle name="Normal 4 8 2 4 3 2 3 3" xfId="56272"/>
    <cellStyle name="Normal 4 8 2 4 3 2 4" xfId="27647"/>
    <cellStyle name="Normal 4 8 2 4 3 2 5" xfId="39475"/>
    <cellStyle name="Normal 4 8 2 4 3 3" xfId="9628"/>
    <cellStyle name="Normal 4 8 2 4 3 3 2" xfId="19861"/>
    <cellStyle name="Normal 4 8 2 4 3 3 2 2" xfId="51398"/>
    <cellStyle name="Normal 4 8 2 4 3 3 3" xfId="29315"/>
    <cellStyle name="Normal 4 8 2 4 3 3 4" xfId="41180"/>
    <cellStyle name="Normal 4 8 2 4 3 4" xfId="12405"/>
    <cellStyle name="Normal 4 8 2 4 3 4 2" xfId="22633"/>
    <cellStyle name="Normal 4 8 2 4 3 4 2 2" xfId="54170"/>
    <cellStyle name="Normal 4 8 2 4 3 4 3" xfId="32643"/>
    <cellStyle name="Normal 4 8 2 4 3 4 4" xfId="43952"/>
    <cellStyle name="Normal 4 8 2 4 3 5" xfId="15408"/>
    <cellStyle name="Normal 4 8 2 4 3 5 2" xfId="46947"/>
    <cellStyle name="Normal 4 8 2 4 3 6" xfId="25983"/>
    <cellStyle name="Normal 4 8 2 4 3 7" xfId="36744"/>
    <cellStyle name="Normal 4 8 2 4 4" xfId="5842"/>
    <cellStyle name="Normal 4 8 2 4 4 2" xfId="10552"/>
    <cellStyle name="Normal 4 8 2 4 4 2 2" xfId="20785"/>
    <cellStyle name="Normal 4 8 2 4 4 2 2 2" xfId="52322"/>
    <cellStyle name="Normal 4 8 2 4 4 2 3" xfId="30147"/>
    <cellStyle name="Normal 4 8 2 4 4 2 4" xfId="42104"/>
    <cellStyle name="Normal 4 8 2 4 4 3" xfId="13329"/>
    <cellStyle name="Normal 4 8 2 4 4 3 2" xfId="23557"/>
    <cellStyle name="Normal 4 8 2 4 4 3 2 2" xfId="55094"/>
    <cellStyle name="Normal 4 8 2 4 4 3 3" xfId="33475"/>
    <cellStyle name="Normal 4 8 2 4 4 3 4" xfId="44876"/>
    <cellStyle name="Normal 4 8 2 4 4 4" xfId="16333"/>
    <cellStyle name="Normal 4 8 2 4 4 4 2" xfId="47872"/>
    <cellStyle name="Normal 4 8 2 4 4 5" xfId="26815"/>
    <cellStyle name="Normal 4 8 2 4 4 6" xfId="37668"/>
    <cellStyle name="Normal 4 8 2 4 5" xfId="6975"/>
    <cellStyle name="Normal 4 8 2 4 5 2" xfId="17319"/>
    <cellStyle name="Normal 4 8 2 4 5 2 2" xfId="48856"/>
    <cellStyle name="Normal 4 8 2 4 5 3" xfId="28482"/>
    <cellStyle name="Normal 4 8 2 4 5 4" xfId="38643"/>
    <cellStyle name="Normal 4 8 2 4 6" xfId="8701"/>
    <cellStyle name="Normal 4 8 2 4 6 2" xfId="18937"/>
    <cellStyle name="Normal 4 8 2 4 6 2 2" xfId="50474"/>
    <cellStyle name="Normal 4 8 2 4 6 3" xfId="31811"/>
    <cellStyle name="Normal 4 8 2 4 6 4" xfId="40256"/>
    <cellStyle name="Normal 4 8 2 4 7" xfId="11481"/>
    <cellStyle name="Normal 4 8 2 4 7 2" xfId="21709"/>
    <cellStyle name="Normal 4 8 2 4 7 2 2" xfId="53246"/>
    <cellStyle name="Normal 4 8 2 4 7 3" xfId="43028"/>
    <cellStyle name="Normal 4 8 2 4 8" xfId="14356"/>
    <cellStyle name="Normal 4 8 2 4 8 2" xfId="45899"/>
    <cellStyle name="Normal 4 8 2 4 9" xfId="25151"/>
    <cellStyle name="Normal 4 8 2 5" xfId="3321"/>
    <cellStyle name="Normal 4 8 2 5 10" xfId="35959"/>
    <cellStyle name="Normal 4 8 2 5 2" xfId="4585"/>
    <cellStyle name="Normal 4 8 2 5 2 2" xfId="5517"/>
    <cellStyle name="Normal 4 8 2 5 2 2 2" xfId="10229"/>
    <cellStyle name="Normal 4 8 2 5 2 2 2 2" xfId="20462"/>
    <cellStyle name="Normal 4 8 2 5 2 2 2 2 2" xfId="51999"/>
    <cellStyle name="Normal 4 8 2 5 2 2 2 3" xfId="31187"/>
    <cellStyle name="Normal 4 8 2 5 2 2 2 4" xfId="41781"/>
    <cellStyle name="Normal 4 8 2 5 2 2 3" xfId="13006"/>
    <cellStyle name="Normal 4 8 2 5 2 2 3 2" xfId="23234"/>
    <cellStyle name="Normal 4 8 2 5 2 2 3 2 2" xfId="54771"/>
    <cellStyle name="Normal 4 8 2 5 2 2 3 3" xfId="34515"/>
    <cellStyle name="Normal 4 8 2 5 2 2 3 4" xfId="44553"/>
    <cellStyle name="Normal 4 8 2 5 2 2 4" xfId="16010"/>
    <cellStyle name="Normal 4 8 2 5 2 2 4 2" xfId="47549"/>
    <cellStyle name="Normal 4 8 2 5 2 2 5" xfId="27855"/>
    <cellStyle name="Normal 4 8 2 5 2 2 6" xfId="37345"/>
    <cellStyle name="Normal 4 8 2 5 2 3" xfId="6445"/>
    <cellStyle name="Normal 4 8 2 5 2 3 2" xfId="11153"/>
    <cellStyle name="Normal 4 8 2 5 2 3 2 2" xfId="21386"/>
    <cellStyle name="Normal 4 8 2 5 2 3 2 2 2" xfId="52923"/>
    <cellStyle name="Normal 4 8 2 5 2 3 2 3" xfId="42705"/>
    <cellStyle name="Normal 4 8 2 5 2 3 3" xfId="13930"/>
    <cellStyle name="Normal 4 8 2 5 2 3 3 2" xfId="24158"/>
    <cellStyle name="Normal 4 8 2 5 2 3 3 2 2" xfId="55695"/>
    <cellStyle name="Normal 4 8 2 5 2 3 3 3" xfId="45477"/>
    <cellStyle name="Normal 4 8 2 5 2 3 4" xfId="16934"/>
    <cellStyle name="Normal 4 8 2 5 2 3 4 2" xfId="48473"/>
    <cellStyle name="Normal 4 8 2 5 2 3 5" xfId="29523"/>
    <cellStyle name="Normal 4 8 2 5 2 3 6" xfId="38269"/>
    <cellStyle name="Normal 4 8 2 5 2 4" xfId="8126"/>
    <cellStyle name="Normal 4 8 2 5 2 4 2" xfId="18364"/>
    <cellStyle name="Normal 4 8 2 5 2 4 2 2" xfId="49901"/>
    <cellStyle name="Normal 4 8 2 5 2 4 3" xfId="32851"/>
    <cellStyle name="Normal 4 8 2 5 2 4 4" xfId="39683"/>
    <cellStyle name="Normal 4 8 2 5 2 5" xfId="9305"/>
    <cellStyle name="Normal 4 8 2 5 2 5 2" xfId="19538"/>
    <cellStyle name="Normal 4 8 2 5 2 5 2 2" xfId="51075"/>
    <cellStyle name="Normal 4 8 2 5 2 5 3" xfId="40857"/>
    <cellStyle name="Normal 4 8 2 5 2 6" xfId="12082"/>
    <cellStyle name="Normal 4 8 2 5 2 6 2" xfId="22310"/>
    <cellStyle name="Normal 4 8 2 5 2 6 2 2" xfId="53847"/>
    <cellStyle name="Normal 4 8 2 5 2 6 3" xfId="43629"/>
    <cellStyle name="Normal 4 8 2 5 2 7" xfId="15084"/>
    <cellStyle name="Normal 4 8 2 5 2 7 2" xfId="46623"/>
    <cellStyle name="Normal 4 8 2 5 2 8" xfId="26191"/>
    <cellStyle name="Normal 4 8 2 5 2 9" xfId="36421"/>
    <cellStyle name="Normal 4 8 2 5 3" xfId="5054"/>
    <cellStyle name="Normal 4 8 2 5 3 2" xfId="9767"/>
    <cellStyle name="Normal 4 8 2 5 3 2 2" xfId="20000"/>
    <cellStyle name="Normal 4 8 2 5 3 2 2 2" xfId="51537"/>
    <cellStyle name="Normal 4 8 2 5 3 2 3" xfId="30355"/>
    <cellStyle name="Normal 4 8 2 5 3 2 4" xfId="41319"/>
    <cellStyle name="Normal 4 8 2 5 3 3" xfId="12544"/>
    <cellStyle name="Normal 4 8 2 5 3 3 2" xfId="22772"/>
    <cellStyle name="Normal 4 8 2 5 3 3 2 2" xfId="54309"/>
    <cellStyle name="Normal 4 8 2 5 3 3 3" xfId="33683"/>
    <cellStyle name="Normal 4 8 2 5 3 3 4" xfId="44091"/>
    <cellStyle name="Normal 4 8 2 5 3 4" xfId="15548"/>
    <cellStyle name="Normal 4 8 2 5 3 4 2" xfId="47087"/>
    <cellStyle name="Normal 4 8 2 5 3 5" xfId="27023"/>
    <cellStyle name="Normal 4 8 2 5 3 6" xfId="36883"/>
    <cellStyle name="Normal 4 8 2 5 4" xfId="5983"/>
    <cellStyle name="Normal 4 8 2 5 4 2" xfId="10691"/>
    <cellStyle name="Normal 4 8 2 5 4 2 2" xfId="20924"/>
    <cellStyle name="Normal 4 8 2 5 4 2 2 2" xfId="52461"/>
    <cellStyle name="Normal 4 8 2 5 4 2 3" xfId="42243"/>
    <cellStyle name="Normal 4 8 2 5 4 3" xfId="13468"/>
    <cellStyle name="Normal 4 8 2 5 4 3 2" xfId="23696"/>
    <cellStyle name="Normal 4 8 2 5 4 3 2 2" xfId="55233"/>
    <cellStyle name="Normal 4 8 2 5 4 3 3" xfId="45015"/>
    <cellStyle name="Normal 4 8 2 5 4 4" xfId="16472"/>
    <cellStyle name="Normal 4 8 2 5 4 4 2" xfId="48011"/>
    <cellStyle name="Normal 4 8 2 5 4 5" xfId="28691"/>
    <cellStyle name="Normal 4 8 2 5 4 6" xfId="37807"/>
    <cellStyle name="Normal 4 8 2 5 5" xfId="7278"/>
    <cellStyle name="Normal 4 8 2 5 5 2" xfId="17532"/>
    <cellStyle name="Normal 4 8 2 5 5 2 2" xfId="49069"/>
    <cellStyle name="Normal 4 8 2 5 5 3" xfId="32019"/>
    <cellStyle name="Normal 4 8 2 5 5 4" xfId="38851"/>
    <cellStyle name="Normal 4 8 2 5 6" xfId="8842"/>
    <cellStyle name="Normal 4 8 2 5 6 2" xfId="19076"/>
    <cellStyle name="Normal 4 8 2 5 6 2 2" xfId="50613"/>
    <cellStyle name="Normal 4 8 2 5 6 3" xfId="40395"/>
    <cellStyle name="Normal 4 8 2 5 7" xfId="11620"/>
    <cellStyle name="Normal 4 8 2 5 7 2" xfId="21848"/>
    <cellStyle name="Normal 4 8 2 5 7 2 2" xfId="53385"/>
    <cellStyle name="Normal 4 8 2 5 7 3" xfId="43167"/>
    <cellStyle name="Normal 4 8 2 5 8" xfId="14578"/>
    <cellStyle name="Normal 4 8 2 5 8 2" xfId="46117"/>
    <cellStyle name="Normal 4 8 2 5 9" xfId="25359"/>
    <cellStyle name="Normal 4 8 2 6" xfId="4363"/>
    <cellStyle name="Normal 4 8 2 6 2" xfId="5371"/>
    <cellStyle name="Normal 4 8 2 6 2 2" xfId="10083"/>
    <cellStyle name="Normal 4 8 2 6 2 2 2" xfId="20316"/>
    <cellStyle name="Normal 4 8 2 6 2 2 2 2" xfId="51853"/>
    <cellStyle name="Normal 4 8 2 6 2 2 3" xfId="30771"/>
    <cellStyle name="Normal 4 8 2 6 2 2 4" xfId="41635"/>
    <cellStyle name="Normal 4 8 2 6 2 3" xfId="12860"/>
    <cellStyle name="Normal 4 8 2 6 2 3 2" xfId="23088"/>
    <cellStyle name="Normal 4 8 2 6 2 3 2 2" xfId="54625"/>
    <cellStyle name="Normal 4 8 2 6 2 3 3" xfId="34099"/>
    <cellStyle name="Normal 4 8 2 6 2 3 4" xfId="44407"/>
    <cellStyle name="Normal 4 8 2 6 2 4" xfId="15864"/>
    <cellStyle name="Normal 4 8 2 6 2 4 2" xfId="47403"/>
    <cellStyle name="Normal 4 8 2 6 2 5" xfId="27439"/>
    <cellStyle name="Normal 4 8 2 6 2 6" xfId="37199"/>
    <cellStyle name="Normal 4 8 2 6 3" xfId="6299"/>
    <cellStyle name="Normal 4 8 2 6 3 2" xfId="11007"/>
    <cellStyle name="Normal 4 8 2 6 3 2 2" xfId="21240"/>
    <cellStyle name="Normal 4 8 2 6 3 2 2 2" xfId="52777"/>
    <cellStyle name="Normal 4 8 2 6 3 2 3" xfId="42559"/>
    <cellStyle name="Normal 4 8 2 6 3 3" xfId="13784"/>
    <cellStyle name="Normal 4 8 2 6 3 3 2" xfId="24012"/>
    <cellStyle name="Normal 4 8 2 6 3 3 2 2" xfId="55549"/>
    <cellStyle name="Normal 4 8 2 6 3 3 3" xfId="45331"/>
    <cellStyle name="Normal 4 8 2 6 3 4" xfId="16788"/>
    <cellStyle name="Normal 4 8 2 6 3 4 2" xfId="48327"/>
    <cellStyle name="Normal 4 8 2 6 3 5" xfId="29107"/>
    <cellStyle name="Normal 4 8 2 6 3 6" xfId="38123"/>
    <cellStyle name="Normal 4 8 2 6 4" xfId="7708"/>
    <cellStyle name="Normal 4 8 2 6 4 2" xfId="17948"/>
    <cellStyle name="Normal 4 8 2 6 4 2 2" xfId="49485"/>
    <cellStyle name="Normal 4 8 2 6 4 3" xfId="32435"/>
    <cellStyle name="Normal 4 8 2 6 4 4" xfId="39267"/>
    <cellStyle name="Normal 4 8 2 6 5" xfId="9159"/>
    <cellStyle name="Normal 4 8 2 6 5 2" xfId="19392"/>
    <cellStyle name="Normal 4 8 2 6 5 2 2" xfId="50929"/>
    <cellStyle name="Normal 4 8 2 6 5 3" xfId="40711"/>
    <cellStyle name="Normal 4 8 2 6 6" xfId="11936"/>
    <cellStyle name="Normal 4 8 2 6 6 2" xfId="22164"/>
    <cellStyle name="Normal 4 8 2 6 6 2 2" xfId="53701"/>
    <cellStyle name="Normal 4 8 2 6 6 3" xfId="43483"/>
    <cellStyle name="Normal 4 8 2 6 7" xfId="14933"/>
    <cellStyle name="Normal 4 8 2 6 7 2" xfId="46472"/>
    <cellStyle name="Normal 4 8 2 6 8" xfId="25775"/>
    <cellStyle name="Normal 4 8 2 6 9" xfId="36275"/>
    <cellStyle name="Normal 4 8 2 7" xfId="4907"/>
    <cellStyle name="Normal 4 8 2 7 2" xfId="9621"/>
    <cellStyle name="Normal 4 8 2 7 2 2" xfId="19854"/>
    <cellStyle name="Normal 4 8 2 7 2 2 2" xfId="51391"/>
    <cellStyle name="Normal 4 8 2 7 2 3" xfId="29939"/>
    <cellStyle name="Normal 4 8 2 7 2 4" xfId="41173"/>
    <cellStyle name="Normal 4 8 2 7 3" xfId="12398"/>
    <cellStyle name="Normal 4 8 2 7 3 2" xfId="22626"/>
    <cellStyle name="Normal 4 8 2 7 3 2 2" xfId="54163"/>
    <cellStyle name="Normal 4 8 2 7 3 3" xfId="33267"/>
    <cellStyle name="Normal 4 8 2 7 3 4" xfId="43945"/>
    <cellStyle name="Normal 4 8 2 7 4" xfId="15401"/>
    <cellStyle name="Normal 4 8 2 7 4 2" xfId="46940"/>
    <cellStyle name="Normal 4 8 2 7 5" xfId="26607"/>
    <cellStyle name="Normal 4 8 2 7 6" xfId="36737"/>
    <cellStyle name="Normal 4 8 2 8" xfId="5835"/>
    <cellStyle name="Normal 4 8 2 8 2" xfId="10545"/>
    <cellStyle name="Normal 4 8 2 8 2 2" xfId="20778"/>
    <cellStyle name="Normal 4 8 2 8 2 2 2" xfId="52315"/>
    <cellStyle name="Normal 4 8 2 8 2 3" xfId="42097"/>
    <cellStyle name="Normal 4 8 2 8 3" xfId="13322"/>
    <cellStyle name="Normal 4 8 2 8 3 2" xfId="23550"/>
    <cellStyle name="Normal 4 8 2 8 3 2 2" xfId="55087"/>
    <cellStyle name="Normal 4 8 2 8 3 3" xfId="44869"/>
    <cellStyle name="Normal 4 8 2 8 4" xfId="16326"/>
    <cellStyle name="Normal 4 8 2 8 4 2" xfId="47865"/>
    <cellStyle name="Normal 4 8 2 8 5" xfId="28273"/>
    <cellStyle name="Normal 4 8 2 8 6" xfId="37661"/>
    <cellStyle name="Normal 4 8 2 9" xfId="6646"/>
    <cellStyle name="Normal 4 8 2 9 2" xfId="17105"/>
    <cellStyle name="Normal 4 8 2 9 2 2" xfId="48643"/>
    <cellStyle name="Normal 4 8 2 9 3" xfId="31603"/>
    <cellStyle name="Normal 4 8 2 9 4" xfId="38435"/>
    <cellStyle name="Normal 4 8 3" xfId="1770"/>
    <cellStyle name="Normal 4 8 3 10" xfId="14357"/>
    <cellStyle name="Normal 4 8 3 10 2" xfId="45900"/>
    <cellStyle name="Normal 4 8 3 11" xfId="24946"/>
    <cellStyle name="Normal 4 8 3 12" xfId="35821"/>
    <cellStyle name="Normal 4 8 3 2" xfId="1771"/>
    <cellStyle name="Normal 4 8 3 2 10" xfId="24947"/>
    <cellStyle name="Normal 4 8 3 2 11" xfId="35822"/>
    <cellStyle name="Normal 4 8 3 2 2" xfId="1772"/>
    <cellStyle name="Normal 4 8 3 2 2 10" xfId="35823"/>
    <cellStyle name="Normal 4 8 3 2 2 2" xfId="4373"/>
    <cellStyle name="Normal 4 8 3 2 2 2 2" xfId="5381"/>
    <cellStyle name="Normal 4 8 3 2 2 2 2 2" xfId="8339"/>
    <cellStyle name="Normal 4 8 3 2 2 2 2 2 2" xfId="18577"/>
    <cellStyle name="Normal 4 8 3 2 2 2 2 2 2 2" xfId="31400"/>
    <cellStyle name="Normal 4 8 3 2 2 2 2 2 2 3" xfId="50114"/>
    <cellStyle name="Normal 4 8 3 2 2 2 2 2 3" xfId="24591"/>
    <cellStyle name="Normal 4 8 3 2 2 2 2 2 3 2" xfId="34728"/>
    <cellStyle name="Normal 4 8 3 2 2 2 2 2 3 3" xfId="56118"/>
    <cellStyle name="Normal 4 8 3 2 2 2 2 2 4" xfId="28068"/>
    <cellStyle name="Normal 4 8 3 2 2 2 2 2 5" xfId="39896"/>
    <cellStyle name="Normal 4 8 3 2 2 2 2 3" xfId="10093"/>
    <cellStyle name="Normal 4 8 3 2 2 2 2 3 2" xfId="20326"/>
    <cellStyle name="Normal 4 8 3 2 2 2 2 3 2 2" xfId="51863"/>
    <cellStyle name="Normal 4 8 3 2 2 2 2 3 3" xfId="29736"/>
    <cellStyle name="Normal 4 8 3 2 2 2 2 3 4" xfId="41645"/>
    <cellStyle name="Normal 4 8 3 2 2 2 2 4" xfId="12870"/>
    <cellStyle name="Normal 4 8 3 2 2 2 2 4 2" xfId="23098"/>
    <cellStyle name="Normal 4 8 3 2 2 2 2 4 2 2" xfId="54635"/>
    <cellStyle name="Normal 4 8 3 2 2 2 2 4 3" xfId="33064"/>
    <cellStyle name="Normal 4 8 3 2 2 2 2 4 4" xfId="44417"/>
    <cellStyle name="Normal 4 8 3 2 2 2 2 5" xfId="15874"/>
    <cellStyle name="Normal 4 8 3 2 2 2 2 5 2" xfId="47413"/>
    <cellStyle name="Normal 4 8 3 2 2 2 2 6" xfId="26404"/>
    <cellStyle name="Normal 4 8 3 2 2 2 2 7" xfId="37209"/>
    <cellStyle name="Normal 4 8 3 2 2 2 3" xfId="6309"/>
    <cellStyle name="Normal 4 8 3 2 2 2 3 2" xfId="11017"/>
    <cellStyle name="Normal 4 8 3 2 2 2 3 2 2" xfId="21250"/>
    <cellStyle name="Normal 4 8 3 2 2 2 3 2 2 2" xfId="52787"/>
    <cellStyle name="Normal 4 8 3 2 2 2 3 2 3" xfId="30568"/>
    <cellStyle name="Normal 4 8 3 2 2 2 3 2 4" xfId="42569"/>
    <cellStyle name="Normal 4 8 3 2 2 2 3 3" xfId="13794"/>
    <cellStyle name="Normal 4 8 3 2 2 2 3 3 2" xfId="24022"/>
    <cellStyle name="Normal 4 8 3 2 2 2 3 3 2 2" xfId="55559"/>
    <cellStyle name="Normal 4 8 3 2 2 2 3 3 3" xfId="33896"/>
    <cellStyle name="Normal 4 8 3 2 2 2 3 3 4" xfId="45341"/>
    <cellStyle name="Normal 4 8 3 2 2 2 3 4" xfId="16798"/>
    <cellStyle name="Normal 4 8 3 2 2 2 3 4 2" xfId="48337"/>
    <cellStyle name="Normal 4 8 3 2 2 2 3 5" xfId="27236"/>
    <cellStyle name="Normal 4 8 3 2 2 2 3 6" xfId="38133"/>
    <cellStyle name="Normal 4 8 3 2 2 2 4" xfId="7500"/>
    <cellStyle name="Normal 4 8 3 2 2 2 4 2" xfId="17745"/>
    <cellStyle name="Normal 4 8 3 2 2 2 4 2 2" xfId="49282"/>
    <cellStyle name="Normal 4 8 3 2 2 2 4 3" xfId="28904"/>
    <cellStyle name="Normal 4 8 3 2 2 2 4 4" xfId="39064"/>
    <cellStyle name="Normal 4 8 3 2 2 2 5" xfId="9169"/>
    <cellStyle name="Normal 4 8 3 2 2 2 5 2" xfId="19402"/>
    <cellStyle name="Normal 4 8 3 2 2 2 5 2 2" xfId="50939"/>
    <cellStyle name="Normal 4 8 3 2 2 2 5 3" xfId="32232"/>
    <cellStyle name="Normal 4 8 3 2 2 2 5 4" xfId="40721"/>
    <cellStyle name="Normal 4 8 3 2 2 2 6" xfId="11946"/>
    <cellStyle name="Normal 4 8 3 2 2 2 6 2" xfId="22174"/>
    <cellStyle name="Normal 4 8 3 2 2 2 6 2 2" xfId="53711"/>
    <cellStyle name="Normal 4 8 3 2 2 2 6 3" xfId="43493"/>
    <cellStyle name="Normal 4 8 3 2 2 2 7" xfId="14943"/>
    <cellStyle name="Normal 4 8 3 2 2 2 7 2" xfId="46482"/>
    <cellStyle name="Normal 4 8 3 2 2 2 8" xfId="25572"/>
    <cellStyle name="Normal 4 8 3 2 2 2 9" xfId="36285"/>
    <cellStyle name="Normal 4 8 3 2 2 3" xfId="4917"/>
    <cellStyle name="Normal 4 8 3 2 2 3 2" xfId="7923"/>
    <cellStyle name="Normal 4 8 3 2 2 3 2 2" xfId="18161"/>
    <cellStyle name="Normal 4 8 3 2 2 3 2 2 2" xfId="30984"/>
    <cellStyle name="Normal 4 8 3 2 2 3 2 2 3" xfId="49698"/>
    <cellStyle name="Normal 4 8 3 2 2 3 2 3" xfId="24584"/>
    <cellStyle name="Normal 4 8 3 2 2 3 2 3 2" xfId="34312"/>
    <cellStyle name="Normal 4 8 3 2 2 3 2 3 3" xfId="56113"/>
    <cellStyle name="Normal 4 8 3 2 2 3 2 4" xfId="27652"/>
    <cellStyle name="Normal 4 8 3 2 2 3 2 5" xfId="39480"/>
    <cellStyle name="Normal 4 8 3 2 2 3 3" xfId="9631"/>
    <cellStyle name="Normal 4 8 3 2 2 3 3 2" xfId="19864"/>
    <cellStyle name="Normal 4 8 3 2 2 3 3 2 2" xfId="51401"/>
    <cellStyle name="Normal 4 8 3 2 2 3 3 3" xfId="29320"/>
    <cellStyle name="Normal 4 8 3 2 2 3 3 4" xfId="41183"/>
    <cellStyle name="Normal 4 8 3 2 2 3 4" xfId="12408"/>
    <cellStyle name="Normal 4 8 3 2 2 3 4 2" xfId="22636"/>
    <cellStyle name="Normal 4 8 3 2 2 3 4 2 2" xfId="54173"/>
    <cellStyle name="Normal 4 8 3 2 2 3 4 3" xfId="32648"/>
    <cellStyle name="Normal 4 8 3 2 2 3 4 4" xfId="43955"/>
    <cellStyle name="Normal 4 8 3 2 2 3 5" xfId="15411"/>
    <cellStyle name="Normal 4 8 3 2 2 3 5 2" xfId="46950"/>
    <cellStyle name="Normal 4 8 3 2 2 3 6" xfId="25988"/>
    <cellStyle name="Normal 4 8 3 2 2 3 7" xfId="36747"/>
    <cellStyle name="Normal 4 8 3 2 2 4" xfId="5845"/>
    <cellStyle name="Normal 4 8 3 2 2 4 2" xfId="10555"/>
    <cellStyle name="Normal 4 8 3 2 2 4 2 2" xfId="20788"/>
    <cellStyle name="Normal 4 8 3 2 2 4 2 2 2" xfId="52325"/>
    <cellStyle name="Normal 4 8 3 2 2 4 2 3" xfId="30152"/>
    <cellStyle name="Normal 4 8 3 2 2 4 2 4" xfId="42107"/>
    <cellStyle name="Normal 4 8 3 2 2 4 3" xfId="13332"/>
    <cellStyle name="Normal 4 8 3 2 2 4 3 2" xfId="23560"/>
    <cellStyle name="Normal 4 8 3 2 2 4 3 2 2" xfId="55097"/>
    <cellStyle name="Normal 4 8 3 2 2 4 3 3" xfId="33480"/>
    <cellStyle name="Normal 4 8 3 2 2 4 3 4" xfId="44879"/>
    <cellStyle name="Normal 4 8 3 2 2 4 4" xfId="16336"/>
    <cellStyle name="Normal 4 8 3 2 2 4 4 2" xfId="47875"/>
    <cellStyle name="Normal 4 8 3 2 2 4 5" xfId="26820"/>
    <cellStyle name="Normal 4 8 3 2 2 4 6" xfId="37671"/>
    <cellStyle name="Normal 4 8 3 2 2 5" xfId="6980"/>
    <cellStyle name="Normal 4 8 3 2 2 5 2" xfId="17324"/>
    <cellStyle name="Normal 4 8 3 2 2 5 2 2" xfId="48861"/>
    <cellStyle name="Normal 4 8 3 2 2 5 3" xfId="28487"/>
    <cellStyle name="Normal 4 8 3 2 2 5 4" xfId="38648"/>
    <cellStyle name="Normal 4 8 3 2 2 6" xfId="8704"/>
    <cellStyle name="Normal 4 8 3 2 2 6 2" xfId="18940"/>
    <cellStyle name="Normal 4 8 3 2 2 6 2 2" xfId="50477"/>
    <cellStyle name="Normal 4 8 3 2 2 6 3" xfId="31816"/>
    <cellStyle name="Normal 4 8 3 2 2 6 4" xfId="40259"/>
    <cellStyle name="Normal 4 8 3 2 2 7" xfId="11484"/>
    <cellStyle name="Normal 4 8 3 2 2 7 2" xfId="21712"/>
    <cellStyle name="Normal 4 8 3 2 2 7 2 2" xfId="53249"/>
    <cellStyle name="Normal 4 8 3 2 2 7 3" xfId="43031"/>
    <cellStyle name="Normal 4 8 3 2 2 8" xfId="14359"/>
    <cellStyle name="Normal 4 8 3 2 2 8 2" xfId="45902"/>
    <cellStyle name="Normal 4 8 3 2 2 9" xfId="25156"/>
    <cellStyle name="Normal 4 8 3 2 3" xfId="4372"/>
    <cellStyle name="Normal 4 8 3 2 3 2" xfId="5380"/>
    <cellStyle name="Normal 4 8 3 2 3 2 2" xfId="8131"/>
    <cellStyle name="Normal 4 8 3 2 3 2 2 2" xfId="18369"/>
    <cellStyle name="Normal 4 8 3 2 3 2 2 2 2" xfId="31192"/>
    <cellStyle name="Normal 4 8 3 2 3 2 2 2 3" xfId="49906"/>
    <cellStyle name="Normal 4 8 3 2 3 2 2 3" xfId="24172"/>
    <cellStyle name="Normal 4 8 3 2 3 2 2 3 2" xfId="34520"/>
    <cellStyle name="Normal 4 8 3 2 3 2 2 3 3" xfId="55709"/>
    <cellStyle name="Normal 4 8 3 2 3 2 2 4" xfId="27860"/>
    <cellStyle name="Normal 4 8 3 2 3 2 2 5" xfId="39688"/>
    <cellStyle name="Normal 4 8 3 2 3 2 3" xfId="10092"/>
    <cellStyle name="Normal 4 8 3 2 3 2 3 2" xfId="20325"/>
    <cellStyle name="Normal 4 8 3 2 3 2 3 2 2" xfId="51862"/>
    <cellStyle name="Normal 4 8 3 2 3 2 3 3" xfId="29528"/>
    <cellStyle name="Normal 4 8 3 2 3 2 3 4" xfId="41644"/>
    <cellStyle name="Normal 4 8 3 2 3 2 4" xfId="12869"/>
    <cellStyle name="Normal 4 8 3 2 3 2 4 2" xfId="23097"/>
    <cellStyle name="Normal 4 8 3 2 3 2 4 2 2" xfId="54634"/>
    <cellStyle name="Normal 4 8 3 2 3 2 4 3" xfId="32856"/>
    <cellStyle name="Normal 4 8 3 2 3 2 4 4" xfId="44416"/>
    <cellStyle name="Normal 4 8 3 2 3 2 5" xfId="15873"/>
    <cellStyle name="Normal 4 8 3 2 3 2 5 2" xfId="47412"/>
    <cellStyle name="Normal 4 8 3 2 3 2 6" xfId="26196"/>
    <cellStyle name="Normal 4 8 3 2 3 2 7" xfId="37208"/>
    <cellStyle name="Normal 4 8 3 2 3 3" xfId="6308"/>
    <cellStyle name="Normal 4 8 3 2 3 3 2" xfId="11016"/>
    <cellStyle name="Normal 4 8 3 2 3 3 2 2" xfId="21249"/>
    <cellStyle name="Normal 4 8 3 2 3 3 2 2 2" xfId="52786"/>
    <cellStyle name="Normal 4 8 3 2 3 3 2 3" xfId="30360"/>
    <cellStyle name="Normal 4 8 3 2 3 3 2 4" xfId="42568"/>
    <cellStyle name="Normal 4 8 3 2 3 3 3" xfId="13793"/>
    <cellStyle name="Normal 4 8 3 2 3 3 3 2" xfId="24021"/>
    <cellStyle name="Normal 4 8 3 2 3 3 3 2 2" xfId="55558"/>
    <cellStyle name="Normal 4 8 3 2 3 3 3 3" xfId="33688"/>
    <cellStyle name="Normal 4 8 3 2 3 3 3 4" xfId="45340"/>
    <cellStyle name="Normal 4 8 3 2 3 3 4" xfId="16797"/>
    <cellStyle name="Normal 4 8 3 2 3 3 4 2" xfId="48336"/>
    <cellStyle name="Normal 4 8 3 2 3 3 5" xfId="27028"/>
    <cellStyle name="Normal 4 8 3 2 3 3 6" xfId="38132"/>
    <cellStyle name="Normal 4 8 3 2 3 4" xfId="7283"/>
    <cellStyle name="Normal 4 8 3 2 3 4 2" xfId="17537"/>
    <cellStyle name="Normal 4 8 3 2 3 4 2 2" xfId="49074"/>
    <cellStyle name="Normal 4 8 3 2 3 4 3" xfId="28696"/>
    <cellStyle name="Normal 4 8 3 2 3 4 4" xfId="38856"/>
    <cellStyle name="Normal 4 8 3 2 3 5" xfId="9168"/>
    <cellStyle name="Normal 4 8 3 2 3 5 2" xfId="19401"/>
    <cellStyle name="Normal 4 8 3 2 3 5 2 2" xfId="50938"/>
    <cellStyle name="Normal 4 8 3 2 3 5 3" xfId="32024"/>
    <cellStyle name="Normal 4 8 3 2 3 5 4" xfId="40720"/>
    <cellStyle name="Normal 4 8 3 2 3 6" xfId="11945"/>
    <cellStyle name="Normal 4 8 3 2 3 6 2" xfId="22173"/>
    <cellStyle name="Normal 4 8 3 2 3 6 2 2" xfId="53710"/>
    <cellStyle name="Normal 4 8 3 2 3 6 3" xfId="43492"/>
    <cellStyle name="Normal 4 8 3 2 3 7" xfId="14942"/>
    <cellStyle name="Normal 4 8 3 2 3 7 2" xfId="46481"/>
    <cellStyle name="Normal 4 8 3 2 3 8" xfId="25364"/>
    <cellStyle name="Normal 4 8 3 2 3 9" xfId="36284"/>
    <cellStyle name="Normal 4 8 3 2 4" xfId="4916"/>
    <cellStyle name="Normal 4 8 3 2 4 2" xfId="7713"/>
    <cellStyle name="Normal 4 8 3 2 4 2 2" xfId="17953"/>
    <cellStyle name="Normal 4 8 3 2 4 2 2 2" xfId="30776"/>
    <cellStyle name="Normal 4 8 3 2 4 2 2 3" xfId="49490"/>
    <cellStyle name="Normal 4 8 3 2 4 2 3" xfId="24391"/>
    <cellStyle name="Normal 4 8 3 2 4 2 3 2" xfId="34104"/>
    <cellStyle name="Normal 4 8 3 2 4 2 3 3" xfId="55923"/>
    <cellStyle name="Normal 4 8 3 2 4 2 4" xfId="27444"/>
    <cellStyle name="Normal 4 8 3 2 4 2 5" xfId="39272"/>
    <cellStyle name="Normal 4 8 3 2 4 3" xfId="9630"/>
    <cellStyle name="Normal 4 8 3 2 4 3 2" xfId="19863"/>
    <cellStyle name="Normal 4 8 3 2 4 3 2 2" xfId="51400"/>
    <cellStyle name="Normal 4 8 3 2 4 3 3" xfId="29112"/>
    <cellStyle name="Normal 4 8 3 2 4 3 4" xfId="41182"/>
    <cellStyle name="Normal 4 8 3 2 4 4" xfId="12407"/>
    <cellStyle name="Normal 4 8 3 2 4 4 2" xfId="22635"/>
    <cellStyle name="Normal 4 8 3 2 4 4 2 2" xfId="54172"/>
    <cellStyle name="Normal 4 8 3 2 4 4 3" xfId="32440"/>
    <cellStyle name="Normal 4 8 3 2 4 4 4" xfId="43954"/>
    <cellStyle name="Normal 4 8 3 2 4 5" xfId="15410"/>
    <cellStyle name="Normal 4 8 3 2 4 5 2" xfId="46949"/>
    <cellStyle name="Normal 4 8 3 2 4 6" xfId="25780"/>
    <cellStyle name="Normal 4 8 3 2 4 7" xfId="36746"/>
    <cellStyle name="Normal 4 8 3 2 5" xfId="5844"/>
    <cellStyle name="Normal 4 8 3 2 5 2" xfId="10554"/>
    <cellStyle name="Normal 4 8 3 2 5 2 2" xfId="20787"/>
    <cellStyle name="Normal 4 8 3 2 5 2 2 2" xfId="52324"/>
    <cellStyle name="Normal 4 8 3 2 5 2 3" xfId="29944"/>
    <cellStyle name="Normal 4 8 3 2 5 2 4" xfId="42106"/>
    <cellStyle name="Normal 4 8 3 2 5 3" xfId="13331"/>
    <cellStyle name="Normal 4 8 3 2 5 3 2" xfId="23559"/>
    <cellStyle name="Normal 4 8 3 2 5 3 2 2" xfId="55096"/>
    <cellStyle name="Normal 4 8 3 2 5 3 3" xfId="33272"/>
    <cellStyle name="Normal 4 8 3 2 5 3 4" xfId="44878"/>
    <cellStyle name="Normal 4 8 3 2 5 4" xfId="16335"/>
    <cellStyle name="Normal 4 8 3 2 5 4 2" xfId="47874"/>
    <cellStyle name="Normal 4 8 3 2 5 5" xfId="26612"/>
    <cellStyle name="Normal 4 8 3 2 5 6" xfId="37670"/>
    <cellStyle name="Normal 4 8 3 2 6" xfId="6651"/>
    <cellStyle name="Normal 4 8 3 2 6 2" xfId="17110"/>
    <cellStyle name="Normal 4 8 3 2 6 2 2" xfId="48648"/>
    <cellStyle name="Normal 4 8 3 2 6 3" xfId="28278"/>
    <cellStyle name="Normal 4 8 3 2 6 4" xfId="38440"/>
    <cellStyle name="Normal 4 8 3 2 7" xfId="8703"/>
    <cellStyle name="Normal 4 8 3 2 7 2" xfId="18939"/>
    <cellStyle name="Normal 4 8 3 2 7 2 2" xfId="50476"/>
    <cellStyle name="Normal 4 8 3 2 7 3" xfId="31608"/>
    <cellStyle name="Normal 4 8 3 2 7 4" xfId="40258"/>
    <cellStyle name="Normal 4 8 3 2 8" xfId="11483"/>
    <cellStyle name="Normal 4 8 3 2 8 2" xfId="21711"/>
    <cellStyle name="Normal 4 8 3 2 8 2 2" xfId="53248"/>
    <cellStyle name="Normal 4 8 3 2 8 3" xfId="43030"/>
    <cellStyle name="Normal 4 8 3 2 9" xfId="14358"/>
    <cellStyle name="Normal 4 8 3 2 9 2" xfId="45901"/>
    <cellStyle name="Normal 4 8 3 3" xfId="1773"/>
    <cellStyle name="Normal 4 8 3 3 10" xfId="35824"/>
    <cellStyle name="Normal 4 8 3 3 2" xfId="4374"/>
    <cellStyle name="Normal 4 8 3 3 2 2" xfId="5382"/>
    <cellStyle name="Normal 4 8 3 3 2 2 2" xfId="8338"/>
    <cellStyle name="Normal 4 8 3 3 2 2 2 2" xfId="18576"/>
    <cellStyle name="Normal 4 8 3 3 2 2 2 2 2" xfId="31399"/>
    <cellStyle name="Normal 4 8 3 3 2 2 2 2 3" xfId="50113"/>
    <cellStyle name="Normal 4 8 3 3 2 2 2 3" xfId="14560"/>
    <cellStyle name="Normal 4 8 3 3 2 2 2 3 2" xfId="34727"/>
    <cellStyle name="Normal 4 8 3 3 2 2 2 3 3" xfId="46099"/>
    <cellStyle name="Normal 4 8 3 3 2 2 2 4" xfId="28067"/>
    <cellStyle name="Normal 4 8 3 3 2 2 2 5" xfId="39895"/>
    <cellStyle name="Normal 4 8 3 3 2 2 3" xfId="10094"/>
    <cellStyle name="Normal 4 8 3 3 2 2 3 2" xfId="20327"/>
    <cellStyle name="Normal 4 8 3 3 2 2 3 2 2" xfId="51864"/>
    <cellStyle name="Normal 4 8 3 3 2 2 3 3" xfId="29735"/>
    <cellStyle name="Normal 4 8 3 3 2 2 3 4" xfId="41646"/>
    <cellStyle name="Normal 4 8 3 3 2 2 4" xfId="12871"/>
    <cellStyle name="Normal 4 8 3 3 2 2 4 2" xfId="23099"/>
    <cellStyle name="Normal 4 8 3 3 2 2 4 2 2" xfId="54636"/>
    <cellStyle name="Normal 4 8 3 3 2 2 4 3" xfId="33063"/>
    <cellStyle name="Normal 4 8 3 3 2 2 4 4" xfId="44418"/>
    <cellStyle name="Normal 4 8 3 3 2 2 5" xfId="15875"/>
    <cellStyle name="Normal 4 8 3 3 2 2 5 2" xfId="47414"/>
    <cellStyle name="Normal 4 8 3 3 2 2 6" xfId="26403"/>
    <cellStyle name="Normal 4 8 3 3 2 2 7" xfId="37210"/>
    <cellStyle name="Normal 4 8 3 3 2 3" xfId="6310"/>
    <cellStyle name="Normal 4 8 3 3 2 3 2" xfId="11018"/>
    <cellStyle name="Normal 4 8 3 3 2 3 2 2" xfId="21251"/>
    <cellStyle name="Normal 4 8 3 3 2 3 2 2 2" xfId="52788"/>
    <cellStyle name="Normal 4 8 3 3 2 3 2 3" xfId="30567"/>
    <cellStyle name="Normal 4 8 3 3 2 3 2 4" xfId="42570"/>
    <cellStyle name="Normal 4 8 3 3 2 3 3" xfId="13795"/>
    <cellStyle name="Normal 4 8 3 3 2 3 3 2" xfId="24023"/>
    <cellStyle name="Normal 4 8 3 3 2 3 3 2 2" xfId="55560"/>
    <cellStyle name="Normal 4 8 3 3 2 3 3 3" xfId="33895"/>
    <cellStyle name="Normal 4 8 3 3 2 3 3 4" xfId="45342"/>
    <cellStyle name="Normal 4 8 3 3 2 3 4" xfId="16799"/>
    <cellStyle name="Normal 4 8 3 3 2 3 4 2" xfId="48338"/>
    <cellStyle name="Normal 4 8 3 3 2 3 5" xfId="27235"/>
    <cellStyle name="Normal 4 8 3 3 2 3 6" xfId="38134"/>
    <cellStyle name="Normal 4 8 3 3 2 4" xfId="7499"/>
    <cellStyle name="Normal 4 8 3 3 2 4 2" xfId="17744"/>
    <cellStyle name="Normal 4 8 3 3 2 4 2 2" xfId="49281"/>
    <cellStyle name="Normal 4 8 3 3 2 4 3" xfId="28903"/>
    <cellStyle name="Normal 4 8 3 3 2 4 4" xfId="39063"/>
    <cellStyle name="Normal 4 8 3 3 2 5" xfId="9170"/>
    <cellStyle name="Normal 4 8 3 3 2 5 2" xfId="19403"/>
    <cellStyle name="Normal 4 8 3 3 2 5 2 2" xfId="50940"/>
    <cellStyle name="Normal 4 8 3 3 2 5 3" xfId="32231"/>
    <cellStyle name="Normal 4 8 3 3 2 5 4" xfId="40722"/>
    <cellStyle name="Normal 4 8 3 3 2 6" xfId="11947"/>
    <cellStyle name="Normal 4 8 3 3 2 6 2" xfId="22175"/>
    <cellStyle name="Normal 4 8 3 3 2 6 2 2" xfId="53712"/>
    <cellStyle name="Normal 4 8 3 3 2 6 3" xfId="43494"/>
    <cellStyle name="Normal 4 8 3 3 2 7" xfId="14944"/>
    <cellStyle name="Normal 4 8 3 3 2 7 2" xfId="46483"/>
    <cellStyle name="Normal 4 8 3 3 2 8" xfId="25571"/>
    <cellStyle name="Normal 4 8 3 3 2 9" xfId="36286"/>
    <cellStyle name="Normal 4 8 3 3 3" xfId="4918"/>
    <cellStyle name="Normal 4 8 3 3 3 2" xfId="7922"/>
    <cellStyle name="Normal 4 8 3 3 3 2 2" xfId="18160"/>
    <cellStyle name="Normal 4 8 3 3 3 2 2 2" xfId="30983"/>
    <cellStyle name="Normal 4 8 3 3 3 2 2 3" xfId="49697"/>
    <cellStyle name="Normal 4 8 3 3 3 2 3" xfId="14315"/>
    <cellStyle name="Normal 4 8 3 3 3 2 3 2" xfId="34311"/>
    <cellStyle name="Normal 4 8 3 3 3 2 3 3" xfId="45858"/>
    <cellStyle name="Normal 4 8 3 3 3 2 4" xfId="27651"/>
    <cellStyle name="Normal 4 8 3 3 3 2 5" xfId="39479"/>
    <cellStyle name="Normal 4 8 3 3 3 3" xfId="9632"/>
    <cellStyle name="Normal 4 8 3 3 3 3 2" xfId="19865"/>
    <cellStyle name="Normal 4 8 3 3 3 3 2 2" xfId="51402"/>
    <cellStyle name="Normal 4 8 3 3 3 3 3" xfId="29319"/>
    <cellStyle name="Normal 4 8 3 3 3 3 4" xfId="41184"/>
    <cellStyle name="Normal 4 8 3 3 3 4" xfId="12409"/>
    <cellStyle name="Normal 4 8 3 3 3 4 2" xfId="22637"/>
    <cellStyle name="Normal 4 8 3 3 3 4 2 2" xfId="54174"/>
    <cellStyle name="Normal 4 8 3 3 3 4 3" xfId="32647"/>
    <cellStyle name="Normal 4 8 3 3 3 4 4" xfId="43956"/>
    <cellStyle name="Normal 4 8 3 3 3 5" xfId="15412"/>
    <cellStyle name="Normal 4 8 3 3 3 5 2" xfId="46951"/>
    <cellStyle name="Normal 4 8 3 3 3 6" xfId="25987"/>
    <cellStyle name="Normal 4 8 3 3 3 7" xfId="36748"/>
    <cellStyle name="Normal 4 8 3 3 4" xfId="5846"/>
    <cellStyle name="Normal 4 8 3 3 4 2" xfId="10556"/>
    <cellStyle name="Normal 4 8 3 3 4 2 2" xfId="20789"/>
    <cellStyle name="Normal 4 8 3 3 4 2 2 2" xfId="52326"/>
    <cellStyle name="Normal 4 8 3 3 4 2 3" xfId="30151"/>
    <cellStyle name="Normal 4 8 3 3 4 2 4" xfId="42108"/>
    <cellStyle name="Normal 4 8 3 3 4 3" xfId="13333"/>
    <cellStyle name="Normal 4 8 3 3 4 3 2" xfId="23561"/>
    <cellStyle name="Normal 4 8 3 3 4 3 2 2" xfId="55098"/>
    <cellStyle name="Normal 4 8 3 3 4 3 3" xfId="33479"/>
    <cellStyle name="Normal 4 8 3 3 4 3 4" xfId="44880"/>
    <cellStyle name="Normal 4 8 3 3 4 4" xfId="16337"/>
    <cellStyle name="Normal 4 8 3 3 4 4 2" xfId="47876"/>
    <cellStyle name="Normal 4 8 3 3 4 5" xfId="26819"/>
    <cellStyle name="Normal 4 8 3 3 4 6" xfId="37672"/>
    <cellStyle name="Normal 4 8 3 3 5" xfId="6979"/>
    <cellStyle name="Normal 4 8 3 3 5 2" xfId="17323"/>
    <cellStyle name="Normal 4 8 3 3 5 2 2" xfId="48860"/>
    <cellStyle name="Normal 4 8 3 3 5 3" xfId="28486"/>
    <cellStyle name="Normal 4 8 3 3 5 4" xfId="38647"/>
    <cellStyle name="Normal 4 8 3 3 6" xfId="8705"/>
    <cellStyle name="Normal 4 8 3 3 6 2" xfId="18941"/>
    <cellStyle name="Normal 4 8 3 3 6 2 2" xfId="50478"/>
    <cellStyle name="Normal 4 8 3 3 6 3" xfId="31815"/>
    <cellStyle name="Normal 4 8 3 3 6 4" xfId="40260"/>
    <cellStyle name="Normal 4 8 3 3 7" xfId="11485"/>
    <cellStyle name="Normal 4 8 3 3 7 2" xfId="21713"/>
    <cellStyle name="Normal 4 8 3 3 7 2 2" xfId="53250"/>
    <cellStyle name="Normal 4 8 3 3 7 3" xfId="43032"/>
    <cellStyle name="Normal 4 8 3 3 8" xfId="14360"/>
    <cellStyle name="Normal 4 8 3 3 8 2" xfId="45903"/>
    <cellStyle name="Normal 4 8 3 3 9" xfId="25155"/>
    <cellStyle name="Normal 4 8 3 4" xfId="4371"/>
    <cellStyle name="Normal 4 8 3 4 2" xfId="5379"/>
    <cellStyle name="Normal 4 8 3 4 2 2" xfId="8130"/>
    <cellStyle name="Normal 4 8 3 4 2 2 2" xfId="18368"/>
    <cellStyle name="Normal 4 8 3 4 2 2 2 2" xfId="31191"/>
    <cellStyle name="Normal 4 8 3 4 2 2 2 3" xfId="49905"/>
    <cellStyle name="Normal 4 8 3 4 2 2 3" xfId="24763"/>
    <cellStyle name="Normal 4 8 3 4 2 2 3 2" xfId="34519"/>
    <cellStyle name="Normal 4 8 3 4 2 2 3 3" xfId="56287"/>
    <cellStyle name="Normal 4 8 3 4 2 2 4" xfId="27859"/>
    <cellStyle name="Normal 4 8 3 4 2 2 5" xfId="39687"/>
    <cellStyle name="Normal 4 8 3 4 2 3" xfId="10091"/>
    <cellStyle name="Normal 4 8 3 4 2 3 2" xfId="20324"/>
    <cellStyle name="Normal 4 8 3 4 2 3 2 2" xfId="51861"/>
    <cellStyle name="Normal 4 8 3 4 2 3 3" xfId="29527"/>
    <cellStyle name="Normal 4 8 3 4 2 3 4" xfId="41643"/>
    <cellStyle name="Normal 4 8 3 4 2 4" xfId="12868"/>
    <cellStyle name="Normal 4 8 3 4 2 4 2" xfId="23096"/>
    <cellStyle name="Normal 4 8 3 4 2 4 2 2" xfId="54633"/>
    <cellStyle name="Normal 4 8 3 4 2 4 3" xfId="32855"/>
    <cellStyle name="Normal 4 8 3 4 2 4 4" xfId="44415"/>
    <cellStyle name="Normal 4 8 3 4 2 5" xfId="15872"/>
    <cellStyle name="Normal 4 8 3 4 2 5 2" xfId="47411"/>
    <cellStyle name="Normal 4 8 3 4 2 6" xfId="26195"/>
    <cellStyle name="Normal 4 8 3 4 2 7" xfId="37207"/>
    <cellStyle name="Normal 4 8 3 4 3" xfId="6307"/>
    <cellStyle name="Normal 4 8 3 4 3 2" xfId="11015"/>
    <cellStyle name="Normal 4 8 3 4 3 2 2" xfId="21248"/>
    <cellStyle name="Normal 4 8 3 4 3 2 2 2" xfId="52785"/>
    <cellStyle name="Normal 4 8 3 4 3 2 3" xfId="30359"/>
    <cellStyle name="Normal 4 8 3 4 3 2 4" xfId="42567"/>
    <cellStyle name="Normal 4 8 3 4 3 3" xfId="13792"/>
    <cellStyle name="Normal 4 8 3 4 3 3 2" xfId="24020"/>
    <cellStyle name="Normal 4 8 3 4 3 3 2 2" xfId="55557"/>
    <cellStyle name="Normal 4 8 3 4 3 3 3" xfId="33687"/>
    <cellStyle name="Normal 4 8 3 4 3 3 4" xfId="45339"/>
    <cellStyle name="Normal 4 8 3 4 3 4" xfId="16796"/>
    <cellStyle name="Normal 4 8 3 4 3 4 2" xfId="48335"/>
    <cellStyle name="Normal 4 8 3 4 3 5" xfId="27027"/>
    <cellStyle name="Normal 4 8 3 4 3 6" xfId="38131"/>
    <cellStyle name="Normal 4 8 3 4 4" xfId="7282"/>
    <cellStyle name="Normal 4 8 3 4 4 2" xfId="17536"/>
    <cellStyle name="Normal 4 8 3 4 4 2 2" xfId="49073"/>
    <cellStyle name="Normal 4 8 3 4 4 3" xfId="28695"/>
    <cellStyle name="Normal 4 8 3 4 4 4" xfId="38855"/>
    <cellStyle name="Normal 4 8 3 4 5" xfId="9167"/>
    <cellStyle name="Normal 4 8 3 4 5 2" xfId="19400"/>
    <cellStyle name="Normal 4 8 3 4 5 2 2" xfId="50937"/>
    <cellStyle name="Normal 4 8 3 4 5 3" xfId="32023"/>
    <cellStyle name="Normal 4 8 3 4 5 4" xfId="40719"/>
    <cellStyle name="Normal 4 8 3 4 6" xfId="11944"/>
    <cellStyle name="Normal 4 8 3 4 6 2" xfId="22172"/>
    <cellStyle name="Normal 4 8 3 4 6 2 2" xfId="53709"/>
    <cellStyle name="Normal 4 8 3 4 6 3" xfId="43491"/>
    <cellStyle name="Normal 4 8 3 4 7" xfId="14941"/>
    <cellStyle name="Normal 4 8 3 4 7 2" xfId="46480"/>
    <cellStyle name="Normal 4 8 3 4 8" xfId="25363"/>
    <cellStyle name="Normal 4 8 3 4 9" xfId="36283"/>
    <cellStyle name="Normal 4 8 3 5" xfId="4915"/>
    <cellStyle name="Normal 4 8 3 5 2" xfId="7712"/>
    <cellStyle name="Normal 4 8 3 5 2 2" xfId="17952"/>
    <cellStyle name="Normal 4 8 3 5 2 2 2" xfId="30775"/>
    <cellStyle name="Normal 4 8 3 5 2 2 3" xfId="49489"/>
    <cellStyle name="Normal 4 8 3 5 2 3" xfId="24209"/>
    <cellStyle name="Normal 4 8 3 5 2 3 2" xfId="34103"/>
    <cellStyle name="Normal 4 8 3 5 2 3 3" xfId="55745"/>
    <cellStyle name="Normal 4 8 3 5 2 4" xfId="27443"/>
    <cellStyle name="Normal 4 8 3 5 2 5" xfId="39271"/>
    <cellStyle name="Normal 4 8 3 5 3" xfId="9629"/>
    <cellStyle name="Normal 4 8 3 5 3 2" xfId="19862"/>
    <cellStyle name="Normal 4 8 3 5 3 2 2" xfId="51399"/>
    <cellStyle name="Normal 4 8 3 5 3 3" xfId="29111"/>
    <cellStyle name="Normal 4 8 3 5 3 4" xfId="41181"/>
    <cellStyle name="Normal 4 8 3 5 4" xfId="12406"/>
    <cellStyle name="Normal 4 8 3 5 4 2" xfId="22634"/>
    <cellStyle name="Normal 4 8 3 5 4 2 2" xfId="54171"/>
    <cellStyle name="Normal 4 8 3 5 4 3" xfId="32439"/>
    <cellStyle name="Normal 4 8 3 5 4 4" xfId="43953"/>
    <cellStyle name="Normal 4 8 3 5 5" xfId="15409"/>
    <cellStyle name="Normal 4 8 3 5 5 2" xfId="46948"/>
    <cellStyle name="Normal 4 8 3 5 6" xfId="25779"/>
    <cellStyle name="Normal 4 8 3 5 7" xfId="36745"/>
    <cellStyle name="Normal 4 8 3 6" xfId="5843"/>
    <cellStyle name="Normal 4 8 3 6 2" xfId="10553"/>
    <cellStyle name="Normal 4 8 3 6 2 2" xfId="20786"/>
    <cellStyle name="Normal 4 8 3 6 2 2 2" xfId="52323"/>
    <cellStyle name="Normal 4 8 3 6 2 3" xfId="29943"/>
    <cellStyle name="Normal 4 8 3 6 2 4" xfId="42105"/>
    <cellStyle name="Normal 4 8 3 6 3" xfId="13330"/>
    <cellStyle name="Normal 4 8 3 6 3 2" xfId="23558"/>
    <cellStyle name="Normal 4 8 3 6 3 2 2" xfId="55095"/>
    <cellStyle name="Normal 4 8 3 6 3 3" xfId="33271"/>
    <cellStyle name="Normal 4 8 3 6 3 4" xfId="44877"/>
    <cellStyle name="Normal 4 8 3 6 4" xfId="16334"/>
    <cellStyle name="Normal 4 8 3 6 4 2" xfId="47873"/>
    <cellStyle name="Normal 4 8 3 6 5" xfId="26611"/>
    <cellStyle name="Normal 4 8 3 6 6" xfId="37669"/>
    <cellStyle name="Normal 4 8 3 7" xfId="6650"/>
    <cellStyle name="Normal 4 8 3 7 2" xfId="17109"/>
    <cellStyle name="Normal 4 8 3 7 2 2" xfId="48647"/>
    <cellStyle name="Normal 4 8 3 7 3" xfId="28277"/>
    <cellStyle name="Normal 4 8 3 7 4" xfId="38439"/>
    <cellStyle name="Normal 4 8 3 8" xfId="8702"/>
    <cellStyle name="Normal 4 8 3 8 2" xfId="18938"/>
    <cellStyle name="Normal 4 8 3 8 2 2" xfId="50475"/>
    <cellStyle name="Normal 4 8 3 8 3" xfId="31607"/>
    <cellStyle name="Normal 4 8 3 8 4" xfId="40257"/>
    <cellStyle name="Normal 4 8 3 9" xfId="11482"/>
    <cellStyle name="Normal 4 8 3 9 2" xfId="21710"/>
    <cellStyle name="Normal 4 8 3 9 2 2" xfId="53247"/>
    <cellStyle name="Normal 4 8 3 9 3" xfId="43029"/>
    <cellStyle name="Normal 4 8 4" xfId="1774"/>
    <cellStyle name="Normal 4 8 4 10" xfId="24948"/>
    <cellStyle name="Normal 4 8 4 11" xfId="35825"/>
    <cellStyle name="Normal 4 8 4 2" xfId="1775"/>
    <cellStyle name="Normal 4 8 4 2 10" xfId="35826"/>
    <cellStyle name="Normal 4 8 4 2 2" xfId="4376"/>
    <cellStyle name="Normal 4 8 4 2 2 2" xfId="5384"/>
    <cellStyle name="Normal 4 8 4 2 2 2 2" xfId="8340"/>
    <cellStyle name="Normal 4 8 4 2 2 2 2 2" xfId="18578"/>
    <cellStyle name="Normal 4 8 4 2 2 2 2 2 2" xfId="31401"/>
    <cellStyle name="Normal 4 8 4 2 2 2 2 2 3" xfId="50115"/>
    <cellStyle name="Normal 4 8 4 2 2 2 2 3" xfId="14029"/>
    <cellStyle name="Normal 4 8 4 2 2 2 2 3 2" xfId="34729"/>
    <cellStyle name="Normal 4 8 4 2 2 2 2 3 3" xfId="45573"/>
    <cellStyle name="Normal 4 8 4 2 2 2 2 4" xfId="28069"/>
    <cellStyle name="Normal 4 8 4 2 2 2 2 5" xfId="39897"/>
    <cellStyle name="Normal 4 8 4 2 2 2 3" xfId="10096"/>
    <cellStyle name="Normal 4 8 4 2 2 2 3 2" xfId="20329"/>
    <cellStyle name="Normal 4 8 4 2 2 2 3 2 2" xfId="51866"/>
    <cellStyle name="Normal 4 8 4 2 2 2 3 3" xfId="29737"/>
    <cellStyle name="Normal 4 8 4 2 2 2 3 4" xfId="41648"/>
    <cellStyle name="Normal 4 8 4 2 2 2 4" xfId="12873"/>
    <cellStyle name="Normal 4 8 4 2 2 2 4 2" xfId="23101"/>
    <cellStyle name="Normal 4 8 4 2 2 2 4 2 2" xfId="54638"/>
    <cellStyle name="Normal 4 8 4 2 2 2 4 3" xfId="33065"/>
    <cellStyle name="Normal 4 8 4 2 2 2 4 4" xfId="44420"/>
    <cellStyle name="Normal 4 8 4 2 2 2 5" xfId="15877"/>
    <cellStyle name="Normal 4 8 4 2 2 2 5 2" xfId="47416"/>
    <cellStyle name="Normal 4 8 4 2 2 2 6" xfId="26405"/>
    <cellStyle name="Normal 4 8 4 2 2 2 7" xfId="37212"/>
    <cellStyle name="Normal 4 8 4 2 2 3" xfId="6312"/>
    <cellStyle name="Normal 4 8 4 2 2 3 2" xfId="11020"/>
    <cellStyle name="Normal 4 8 4 2 2 3 2 2" xfId="21253"/>
    <cellStyle name="Normal 4 8 4 2 2 3 2 2 2" xfId="52790"/>
    <cellStyle name="Normal 4 8 4 2 2 3 2 3" xfId="30569"/>
    <cellStyle name="Normal 4 8 4 2 2 3 2 4" xfId="42572"/>
    <cellStyle name="Normal 4 8 4 2 2 3 3" xfId="13797"/>
    <cellStyle name="Normal 4 8 4 2 2 3 3 2" xfId="24025"/>
    <cellStyle name="Normal 4 8 4 2 2 3 3 2 2" xfId="55562"/>
    <cellStyle name="Normal 4 8 4 2 2 3 3 3" xfId="33897"/>
    <cellStyle name="Normal 4 8 4 2 2 3 3 4" xfId="45344"/>
    <cellStyle name="Normal 4 8 4 2 2 3 4" xfId="16801"/>
    <cellStyle name="Normal 4 8 4 2 2 3 4 2" xfId="48340"/>
    <cellStyle name="Normal 4 8 4 2 2 3 5" xfId="27237"/>
    <cellStyle name="Normal 4 8 4 2 2 3 6" xfId="38136"/>
    <cellStyle name="Normal 4 8 4 2 2 4" xfId="7501"/>
    <cellStyle name="Normal 4 8 4 2 2 4 2" xfId="17746"/>
    <cellStyle name="Normal 4 8 4 2 2 4 2 2" xfId="49283"/>
    <cellStyle name="Normal 4 8 4 2 2 4 3" xfId="28905"/>
    <cellStyle name="Normal 4 8 4 2 2 4 4" xfId="39065"/>
    <cellStyle name="Normal 4 8 4 2 2 5" xfId="9172"/>
    <cellStyle name="Normal 4 8 4 2 2 5 2" xfId="19405"/>
    <cellStyle name="Normal 4 8 4 2 2 5 2 2" xfId="50942"/>
    <cellStyle name="Normal 4 8 4 2 2 5 3" xfId="32233"/>
    <cellStyle name="Normal 4 8 4 2 2 5 4" xfId="40724"/>
    <cellStyle name="Normal 4 8 4 2 2 6" xfId="11949"/>
    <cellStyle name="Normal 4 8 4 2 2 6 2" xfId="22177"/>
    <cellStyle name="Normal 4 8 4 2 2 6 2 2" xfId="53714"/>
    <cellStyle name="Normal 4 8 4 2 2 6 3" xfId="43496"/>
    <cellStyle name="Normal 4 8 4 2 2 7" xfId="14946"/>
    <cellStyle name="Normal 4 8 4 2 2 7 2" xfId="46485"/>
    <cellStyle name="Normal 4 8 4 2 2 8" xfId="25573"/>
    <cellStyle name="Normal 4 8 4 2 2 9" xfId="36288"/>
    <cellStyle name="Normal 4 8 4 2 3" xfId="4920"/>
    <cellStyle name="Normal 4 8 4 2 3 2" xfId="7924"/>
    <cellStyle name="Normal 4 8 4 2 3 2 2" xfId="18162"/>
    <cellStyle name="Normal 4 8 4 2 3 2 2 2" xfId="30985"/>
    <cellStyle name="Normal 4 8 4 2 3 2 2 3" xfId="49699"/>
    <cellStyle name="Normal 4 8 4 2 3 2 3" xfId="14472"/>
    <cellStyle name="Normal 4 8 4 2 3 2 3 2" xfId="34313"/>
    <cellStyle name="Normal 4 8 4 2 3 2 3 3" xfId="46015"/>
    <cellStyle name="Normal 4 8 4 2 3 2 4" xfId="27653"/>
    <cellStyle name="Normal 4 8 4 2 3 2 5" xfId="39481"/>
    <cellStyle name="Normal 4 8 4 2 3 3" xfId="9634"/>
    <cellStyle name="Normal 4 8 4 2 3 3 2" xfId="19867"/>
    <cellStyle name="Normal 4 8 4 2 3 3 2 2" xfId="51404"/>
    <cellStyle name="Normal 4 8 4 2 3 3 3" xfId="29321"/>
    <cellStyle name="Normal 4 8 4 2 3 3 4" xfId="41186"/>
    <cellStyle name="Normal 4 8 4 2 3 4" xfId="12411"/>
    <cellStyle name="Normal 4 8 4 2 3 4 2" xfId="22639"/>
    <cellStyle name="Normal 4 8 4 2 3 4 2 2" xfId="54176"/>
    <cellStyle name="Normal 4 8 4 2 3 4 3" xfId="32649"/>
    <cellStyle name="Normal 4 8 4 2 3 4 4" xfId="43958"/>
    <cellStyle name="Normal 4 8 4 2 3 5" xfId="15414"/>
    <cellStyle name="Normal 4 8 4 2 3 5 2" xfId="46953"/>
    <cellStyle name="Normal 4 8 4 2 3 6" xfId="25989"/>
    <cellStyle name="Normal 4 8 4 2 3 7" xfId="36750"/>
    <cellStyle name="Normal 4 8 4 2 4" xfId="5848"/>
    <cellStyle name="Normal 4 8 4 2 4 2" xfId="10558"/>
    <cellStyle name="Normal 4 8 4 2 4 2 2" xfId="20791"/>
    <cellStyle name="Normal 4 8 4 2 4 2 2 2" xfId="52328"/>
    <cellStyle name="Normal 4 8 4 2 4 2 3" xfId="30153"/>
    <cellStyle name="Normal 4 8 4 2 4 2 4" xfId="42110"/>
    <cellStyle name="Normal 4 8 4 2 4 3" xfId="13335"/>
    <cellStyle name="Normal 4 8 4 2 4 3 2" xfId="23563"/>
    <cellStyle name="Normal 4 8 4 2 4 3 2 2" xfId="55100"/>
    <cellStyle name="Normal 4 8 4 2 4 3 3" xfId="33481"/>
    <cellStyle name="Normal 4 8 4 2 4 3 4" xfId="44882"/>
    <cellStyle name="Normal 4 8 4 2 4 4" xfId="16339"/>
    <cellStyle name="Normal 4 8 4 2 4 4 2" xfId="47878"/>
    <cellStyle name="Normal 4 8 4 2 4 5" xfId="26821"/>
    <cellStyle name="Normal 4 8 4 2 4 6" xfId="37674"/>
    <cellStyle name="Normal 4 8 4 2 5" xfId="6981"/>
    <cellStyle name="Normal 4 8 4 2 5 2" xfId="17325"/>
    <cellStyle name="Normal 4 8 4 2 5 2 2" xfId="48862"/>
    <cellStyle name="Normal 4 8 4 2 5 3" xfId="28488"/>
    <cellStyle name="Normal 4 8 4 2 5 4" xfId="38649"/>
    <cellStyle name="Normal 4 8 4 2 6" xfId="8707"/>
    <cellStyle name="Normal 4 8 4 2 6 2" xfId="18943"/>
    <cellStyle name="Normal 4 8 4 2 6 2 2" xfId="50480"/>
    <cellStyle name="Normal 4 8 4 2 6 3" xfId="31817"/>
    <cellStyle name="Normal 4 8 4 2 6 4" xfId="40262"/>
    <cellStyle name="Normal 4 8 4 2 7" xfId="11487"/>
    <cellStyle name="Normal 4 8 4 2 7 2" xfId="21715"/>
    <cellStyle name="Normal 4 8 4 2 7 2 2" xfId="53252"/>
    <cellStyle name="Normal 4 8 4 2 7 3" xfId="43034"/>
    <cellStyle name="Normal 4 8 4 2 8" xfId="14362"/>
    <cellStyle name="Normal 4 8 4 2 8 2" xfId="45905"/>
    <cellStyle name="Normal 4 8 4 2 9" xfId="25157"/>
    <cellStyle name="Normal 4 8 4 3" xfId="4375"/>
    <cellStyle name="Normal 4 8 4 3 2" xfId="5383"/>
    <cellStyle name="Normal 4 8 4 3 2 2" xfId="8132"/>
    <cellStyle name="Normal 4 8 4 3 2 2 2" xfId="18370"/>
    <cellStyle name="Normal 4 8 4 3 2 2 2 2" xfId="31193"/>
    <cellStyle name="Normal 4 8 4 3 2 2 2 3" xfId="49907"/>
    <cellStyle name="Normal 4 8 4 3 2 2 3" xfId="24292"/>
    <cellStyle name="Normal 4 8 4 3 2 2 3 2" xfId="34521"/>
    <cellStyle name="Normal 4 8 4 3 2 2 3 3" xfId="55826"/>
    <cellStyle name="Normal 4 8 4 3 2 2 4" xfId="27861"/>
    <cellStyle name="Normal 4 8 4 3 2 2 5" xfId="39689"/>
    <cellStyle name="Normal 4 8 4 3 2 3" xfId="10095"/>
    <cellStyle name="Normal 4 8 4 3 2 3 2" xfId="20328"/>
    <cellStyle name="Normal 4 8 4 3 2 3 2 2" xfId="51865"/>
    <cellStyle name="Normal 4 8 4 3 2 3 3" xfId="29529"/>
    <cellStyle name="Normal 4 8 4 3 2 3 4" xfId="41647"/>
    <cellStyle name="Normal 4 8 4 3 2 4" xfId="12872"/>
    <cellStyle name="Normal 4 8 4 3 2 4 2" xfId="23100"/>
    <cellStyle name="Normal 4 8 4 3 2 4 2 2" xfId="54637"/>
    <cellStyle name="Normal 4 8 4 3 2 4 3" xfId="32857"/>
    <cellStyle name="Normal 4 8 4 3 2 4 4" xfId="44419"/>
    <cellStyle name="Normal 4 8 4 3 2 5" xfId="15876"/>
    <cellStyle name="Normal 4 8 4 3 2 5 2" xfId="47415"/>
    <cellStyle name="Normal 4 8 4 3 2 6" xfId="26197"/>
    <cellStyle name="Normal 4 8 4 3 2 7" xfId="37211"/>
    <cellStyle name="Normal 4 8 4 3 3" xfId="6311"/>
    <cellStyle name="Normal 4 8 4 3 3 2" xfId="11019"/>
    <cellStyle name="Normal 4 8 4 3 3 2 2" xfId="21252"/>
    <cellStyle name="Normal 4 8 4 3 3 2 2 2" xfId="52789"/>
    <cellStyle name="Normal 4 8 4 3 3 2 3" xfId="30361"/>
    <cellStyle name="Normal 4 8 4 3 3 2 4" xfId="42571"/>
    <cellStyle name="Normal 4 8 4 3 3 3" xfId="13796"/>
    <cellStyle name="Normal 4 8 4 3 3 3 2" xfId="24024"/>
    <cellStyle name="Normal 4 8 4 3 3 3 2 2" xfId="55561"/>
    <cellStyle name="Normal 4 8 4 3 3 3 3" xfId="33689"/>
    <cellStyle name="Normal 4 8 4 3 3 3 4" xfId="45343"/>
    <cellStyle name="Normal 4 8 4 3 3 4" xfId="16800"/>
    <cellStyle name="Normal 4 8 4 3 3 4 2" xfId="48339"/>
    <cellStyle name="Normal 4 8 4 3 3 5" xfId="27029"/>
    <cellStyle name="Normal 4 8 4 3 3 6" xfId="38135"/>
    <cellStyle name="Normal 4 8 4 3 4" xfId="7284"/>
    <cellStyle name="Normal 4 8 4 3 4 2" xfId="17538"/>
    <cellStyle name="Normal 4 8 4 3 4 2 2" xfId="49075"/>
    <cellStyle name="Normal 4 8 4 3 4 3" xfId="28697"/>
    <cellStyle name="Normal 4 8 4 3 4 4" xfId="38857"/>
    <cellStyle name="Normal 4 8 4 3 5" xfId="9171"/>
    <cellStyle name="Normal 4 8 4 3 5 2" xfId="19404"/>
    <cellStyle name="Normal 4 8 4 3 5 2 2" xfId="50941"/>
    <cellStyle name="Normal 4 8 4 3 5 3" xfId="32025"/>
    <cellStyle name="Normal 4 8 4 3 5 4" xfId="40723"/>
    <cellStyle name="Normal 4 8 4 3 6" xfId="11948"/>
    <cellStyle name="Normal 4 8 4 3 6 2" xfId="22176"/>
    <cellStyle name="Normal 4 8 4 3 6 2 2" xfId="53713"/>
    <cellStyle name="Normal 4 8 4 3 6 3" xfId="43495"/>
    <cellStyle name="Normal 4 8 4 3 7" xfId="14945"/>
    <cellStyle name="Normal 4 8 4 3 7 2" xfId="46484"/>
    <cellStyle name="Normal 4 8 4 3 8" xfId="25365"/>
    <cellStyle name="Normal 4 8 4 3 9" xfId="36287"/>
    <cellStyle name="Normal 4 8 4 4" xfId="4919"/>
    <cellStyle name="Normal 4 8 4 4 2" xfId="7714"/>
    <cellStyle name="Normal 4 8 4 4 2 2" xfId="17954"/>
    <cellStyle name="Normal 4 8 4 4 2 2 2" xfId="30777"/>
    <cellStyle name="Normal 4 8 4 4 2 2 3" xfId="49491"/>
    <cellStyle name="Normal 4 8 4 4 2 3" xfId="24217"/>
    <cellStyle name="Normal 4 8 4 4 2 3 2" xfId="34105"/>
    <cellStyle name="Normal 4 8 4 4 2 3 3" xfId="55753"/>
    <cellStyle name="Normal 4 8 4 4 2 4" xfId="27445"/>
    <cellStyle name="Normal 4 8 4 4 2 5" xfId="39273"/>
    <cellStyle name="Normal 4 8 4 4 3" xfId="9633"/>
    <cellStyle name="Normal 4 8 4 4 3 2" xfId="19866"/>
    <cellStyle name="Normal 4 8 4 4 3 2 2" xfId="51403"/>
    <cellStyle name="Normal 4 8 4 4 3 3" xfId="29113"/>
    <cellStyle name="Normal 4 8 4 4 3 4" xfId="41185"/>
    <cellStyle name="Normal 4 8 4 4 4" xfId="12410"/>
    <cellStyle name="Normal 4 8 4 4 4 2" xfId="22638"/>
    <cellStyle name="Normal 4 8 4 4 4 2 2" xfId="54175"/>
    <cellStyle name="Normal 4 8 4 4 4 3" xfId="32441"/>
    <cellStyle name="Normal 4 8 4 4 4 4" xfId="43957"/>
    <cellStyle name="Normal 4 8 4 4 5" xfId="15413"/>
    <cellStyle name="Normal 4 8 4 4 5 2" xfId="46952"/>
    <cellStyle name="Normal 4 8 4 4 6" xfId="25781"/>
    <cellStyle name="Normal 4 8 4 4 7" xfId="36749"/>
    <cellStyle name="Normal 4 8 4 5" xfId="5847"/>
    <cellStyle name="Normal 4 8 4 5 2" xfId="10557"/>
    <cellStyle name="Normal 4 8 4 5 2 2" xfId="20790"/>
    <cellStyle name="Normal 4 8 4 5 2 2 2" xfId="52327"/>
    <cellStyle name="Normal 4 8 4 5 2 3" xfId="29945"/>
    <cellStyle name="Normal 4 8 4 5 2 4" xfId="42109"/>
    <cellStyle name="Normal 4 8 4 5 3" xfId="13334"/>
    <cellStyle name="Normal 4 8 4 5 3 2" xfId="23562"/>
    <cellStyle name="Normal 4 8 4 5 3 2 2" xfId="55099"/>
    <cellStyle name="Normal 4 8 4 5 3 3" xfId="33273"/>
    <cellStyle name="Normal 4 8 4 5 3 4" xfId="44881"/>
    <cellStyle name="Normal 4 8 4 5 4" xfId="16338"/>
    <cellStyle name="Normal 4 8 4 5 4 2" xfId="47877"/>
    <cellStyle name="Normal 4 8 4 5 5" xfId="26613"/>
    <cellStyle name="Normal 4 8 4 5 6" xfId="37673"/>
    <cellStyle name="Normal 4 8 4 6" xfId="6652"/>
    <cellStyle name="Normal 4 8 4 6 2" xfId="17111"/>
    <cellStyle name="Normal 4 8 4 6 2 2" xfId="48649"/>
    <cellStyle name="Normal 4 8 4 6 3" xfId="28279"/>
    <cellStyle name="Normal 4 8 4 6 4" xfId="38441"/>
    <cellStyle name="Normal 4 8 4 7" xfId="8706"/>
    <cellStyle name="Normal 4 8 4 7 2" xfId="18942"/>
    <cellStyle name="Normal 4 8 4 7 2 2" xfId="50479"/>
    <cellStyle name="Normal 4 8 4 7 3" xfId="31609"/>
    <cellStyle name="Normal 4 8 4 7 4" xfId="40261"/>
    <cellStyle name="Normal 4 8 4 8" xfId="11486"/>
    <cellStyle name="Normal 4 8 4 8 2" xfId="21714"/>
    <cellStyle name="Normal 4 8 4 8 2 2" xfId="53251"/>
    <cellStyle name="Normal 4 8 4 8 3" xfId="43033"/>
    <cellStyle name="Normal 4 8 4 9" xfId="14361"/>
    <cellStyle name="Normal 4 8 4 9 2" xfId="45904"/>
    <cellStyle name="Normal 4 8 5" xfId="1776"/>
    <cellStyle name="Normal 4 8 5 10" xfId="35827"/>
    <cellStyle name="Normal 4 8 5 2" xfId="4377"/>
    <cellStyle name="Normal 4 8 5 2 2" xfId="5385"/>
    <cellStyle name="Normal 4 8 5 2 2 2" xfId="8333"/>
    <cellStyle name="Normal 4 8 5 2 2 2 2" xfId="18571"/>
    <cellStyle name="Normal 4 8 5 2 2 2 2 2" xfId="31394"/>
    <cellStyle name="Normal 4 8 5 2 2 2 2 3" xfId="50108"/>
    <cellStyle name="Normal 4 8 5 2 2 2 3" xfId="13944"/>
    <cellStyle name="Normal 4 8 5 2 2 2 3 2" xfId="34722"/>
    <cellStyle name="Normal 4 8 5 2 2 2 3 3" xfId="45490"/>
    <cellStyle name="Normal 4 8 5 2 2 2 4" xfId="28062"/>
    <cellStyle name="Normal 4 8 5 2 2 2 5" xfId="39890"/>
    <cellStyle name="Normal 4 8 5 2 2 3" xfId="10097"/>
    <cellStyle name="Normal 4 8 5 2 2 3 2" xfId="20330"/>
    <cellStyle name="Normal 4 8 5 2 2 3 2 2" xfId="51867"/>
    <cellStyle name="Normal 4 8 5 2 2 3 3" xfId="29730"/>
    <cellStyle name="Normal 4 8 5 2 2 3 4" xfId="41649"/>
    <cellStyle name="Normal 4 8 5 2 2 4" xfId="12874"/>
    <cellStyle name="Normal 4 8 5 2 2 4 2" xfId="23102"/>
    <cellStyle name="Normal 4 8 5 2 2 4 2 2" xfId="54639"/>
    <cellStyle name="Normal 4 8 5 2 2 4 3" xfId="33058"/>
    <cellStyle name="Normal 4 8 5 2 2 4 4" xfId="44421"/>
    <cellStyle name="Normal 4 8 5 2 2 5" xfId="15878"/>
    <cellStyle name="Normal 4 8 5 2 2 5 2" xfId="47417"/>
    <cellStyle name="Normal 4 8 5 2 2 6" xfId="26398"/>
    <cellStyle name="Normal 4 8 5 2 2 7" xfId="37213"/>
    <cellStyle name="Normal 4 8 5 2 3" xfId="6313"/>
    <cellStyle name="Normal 4 8 5 2 3 2" xfId="11021"/>
    <cellStyle name="Normal 4 8 5 2 3 2 2" xfId="21254"/>
    <cellStyle name="Normal 4 8 5 2 3 2 2 2" xfId="52791"/>
    <cellStyle name="Normal 4 8 5 2 3 2 3" xfId="30562"/>
    <cellStyle name="Normal 4 8 5 2 3 2 4" xfId="42573"/>
    <cellStyle name="Normal 4 8 5 2 3 3" xfId="13798"/>
    <cellStyle name="Normal 4 8 5 2 3 3 2" xfId="24026"/>
    <cellStyle name="Normal 4 8 5 2 3 3 2 2" xfId="55563"/>
    <cellStyle name="Normal 4 8 5 2 3 3 3" xfId="33890"/>
    <cellStyle name="Normal 4 8 5 2 3 3 4" xfId="45345"/>
    <cellStyle name="Normal 4 8 5 2 3 4" xfId="16802"/>
    <cellStyle name="Normal 4 8 5 2 3 4 2" xfId="48341"/>
    <cellStyle name="Normal 4 8 5 2 3 5" xfId="27230"/>
    <cellStyle name="Normal 4 8 5 2 3 6" xfId="38137"/>
    <cellStyle name="Normal 4 8 5 2 4" xfId="7494"/>
    <cellStyle name="Normal 4 8 5 2 4 2" xfId="17739"/>
    <cellStyle name="Normal 4 8 5 2 4 2 2" xfId="49276"/>
    <cellStyle name="Normal 4 8 5 2 4 3" xfId="28898"/>
    <cellStyle name="Normal 4 8 5 2 4 4" xfId="39058"/>
    <cellStyle name="Normal 4 8 5 2 5" xfId="9173"/>
    <cellStyle name="Normal 4 8 5 2 5 2" xfId="19406"/>
    <cellStyle name="Normal 4 8 5 2 5 2 2" xfId="50943"/>
    <cellStyle name="Normal 4 8 5 2 5 3" xfId="32226"/>
    <cellStyle name="Normal 4 8 5 2 5 4" xfId="40725"/>
    <cellStyle name="Normal 4 8 5 2 6" xfId="11950"/>
    <cellStyle name="Normal 4 8 5 2 6 2" xfId="22178"/>
    <cellStyle name="Normal 4 8 5 2 6 2 2" xfId="53715"/>
    <cellStyle name="Normal 4 8 5 2 6 3" xfId="43497"/>
    <cellStyle name="Normal 4 8 5 2 7" xfId="14947"/>
    <cellStyle name="Normal 4 8 5 2 7 2" xfId="46486"/>
    <cellStyle name="Normal 4 8 5 2 8" xfId="25566"/>
    <cellStyle name="Normal 4 8 5 2 9" xfId="36289"/>
    <cellStyle name="Normal 4 8 5 3" xfId="4921"/>
    <cellStyle name="Normal 4 8 5 3 2" xfId="7917"/>
    <cellStyle name="Normal 4 8 5 3 2 2" xfId="18155"/>
    <cellStyle name="Normal 4 8 5 3 2 2 2" xfId="30978"/>
    <cellStyle name="Normal 4 8 5 3 2 2 3" xfId="49692"/>
    <cellStyle name="Normal 4 8 5 3 2 3" xfId="24661"/>
    <cellStyle name="Normal 4 8 5 3 2 3 2" xfId="34306"/>
    <cellStyle name="Normal 4 8 5 3 2 3 3" xfId="56188"/>
    <cellStyle name="Normal 4 8 5 3 2 4" xfId="27646"/>
    <cellStyle name="Normal 4 8 5 3 2 5" xfId="39474"/>
    <cellStyle name="Normal 4 8 5 3 3" xfId="9635"/>
    <cellStyle name="Normal 4 8 5 3 3 2" xfId="19868"/>
    <cellStyle name="Normal 4 8 5 3 3 2 2" xfId="51405"/>
    <cellStyle name="Normal 4 8 5 3 3 3" xfId="29314"/>
    <cellStyle name="Normal 4 8 5 3 3 4" xfId="41187"/>
    <cellStyle name="Normal 4 8 5 3 4" xfId="12412"/>
    <cellStyle name="Normal 4 8 5 3 4 2" xfId="22640"/>
    <cellStyle name="Normal 4 8 5 3 4 2 2" xfId="54177"/>
    <cellStyle name="Normal 4 8 5 3 4 3" xfId="32642"/>
    <cellStyle name="Normal 4 8 5 3 4 4" xfId="43959"/>
    <cellStyle name="Normal 4 8 5 3 5" xfId="15415"/>
    <cellStyle name="Normal 4 8 5 3 5 2" xfId="46954"/>
    <cellStyle name="Normal 4 8 5 3 6" xfId="25982"/>
    <cellStyle name="Normal 4 8 5 3 7" xfId="36751"/>
    <cellStyle name="Normal 4 8 5 4" xfId="5849"/>
    <cellStyle name="Normal 4 8 5 4 2" xfId="10559"/>
    <cellStyle name="Normal 4 8 5 4 2 2" xfId="20792"/>
    <cellStyle name="Normal 4 8 5 4 2 2 2" xfId="52329"/>
    <cellStyle name="Normal 4 8 5 4 2 3" xfId="30146"/>
    <cellStyle name="Normal 4 8 5 4 2 4" xfId="42111"/>
    <cellStyle name="Normal 4 8 5 4 3" xfId="13336"/>
    <cellStyle name="Normal 4 8 5 4 3 2" xfId="23564"/>
    <cellStyle name="Normal 4 8 5 4 3 2 2" xfId="55101"/>
    <cellStyle name="Normal 4 8 5 4 3 3" xfId="33474"/>
    <cellStyle name="Normal 4 8 5 4 3 4" xfId="44883"/>
    <cellStyle name="Normal 4 8 5 4 4" xfId="16340"/>
    <cellStyle name="Normal 4 8 5 4 4 2" xfId="47879"/>
    <cellStyle name="Normal 4 8 5 4 5" xfId="26814"/>
    <cellStyle name="Normal 4 8 5 4 6" xfId="37675"/>
    <cellStyle name="Normal 4 8 5 5" xfId="6974"/>
    <cellStyle name="Normal 4 8 5 5 2" xfId="17318"/>
    <cellStyle name="Normal 4 8 5 5 2 2" xfId="48855"/>
    <cellStyle name="Normal 4 8 5 5 3" xfId="28481"/>
    <cellStyle name="Normal 4 8 5 5 4" xfId="38642"/>
    <cellStyle name="Normal 4 8 5 6" xfId="8708"/>
    <cellStyle name="Normal 4 8 5 6 2" xfId="18944"/>
    <cellStyle name="Normal 4 8 5 6 2 2" xfId="50481"/>
    <cellStyle name="Normal 4 8 5 6 3" xfId="31810"/>
    <cellStyle name="Normal 4 8 5 6 4" xfId="40263"/>
    <cellStyle name="Normal 4 8 5 7" xfId="11488"/>
    <cellStyle name="Normal 4 8 5 7 2" xfId="21716"/>
    <cellStyle name="Normal 4 8 5 7 2 2" xfId="53253"/>
    <cellStyle name="Normal 4 8 5 7 3" xfId="43035"/>
    <cellStyle name="Normal 4 8 5 8" xfId="14363"/>
    <cellStyle name="Normal 4 8 5 8 2" xfId="45906"/>
    <cellStyle name="Normal 4 8 5 9" xfId="25150"/>
    <cellStyle name="Normal 4 8 6" xfId="3320"/>
    <cellStyle name="Normal 4 8 6 10" xfId="35958"/>
    <cellStyle name="Normal 4 8 6 2" xfId="4584"/>
    <cellStyle name="Normal 4 8 6 2 2" xfId="5516"/>
    <cellStyle name="Normal 4 8 6 2 2 2" xfId="10228"/>
    <cellStyle name="Normal 4 8 6 2 2 2 2" xfId="20461"/>
    <cellStyle name="Normal 4 8 6 2 2 2 2 2" xfId="51998"/>
    <cellStyle name="Normal 4 8 6 2 2 2 3" xfId="31186"/>
    <cellStyle name="Normal 4 8 6 2 2 2 4" xfId="41780"/>
    <cellStyle name="Normal 4 8 6 2 2 3" xfId="13005"/>
    <cellStyle name="Normal 4 8 6 2 2 3 2" xfId="23233"/>
    <cellStyle name="Normal 4 8 6 2 2 3 2 2" xfId="54770"/>
    <cellStyle name="Normal 4 8 6 2 2 3 3" xfId="34514"/>
    <cellStyle name="Normal 4 8 6 2 2 3 4" xfId="44552"/>
    <cellStyle name="Normal 4 8 6 2 2 4" xfId="16009"/>
    <cellStyle name="Normal 4 8 6 2 2 4 2" xfId="47548"/>
    <cellStyle name="Normal 4 8 6 2 2 5" xfId="27854"/>
    <cellStyle name="Normal 4 8 6 2 2 6" xfId="37344"/>
    <cellStyle name="Normal 4 8 6 2 3" xfId="6444"/>
    <cellStyle name="Normal 4 8 6 2 3 2" xfId="11152"/>
    <cellStyle name="Normal 4 8 6 2 3 2 2" xfId="21385"/>
    <cellStyle name="Normal 4 8 6 2 3 2 2 2" xfId="52922"/>
    <cellStyle name="Normal 4 8 6 2 3 2 3" xfId="42704"/>
    <cellStyle name="Normal 4 8 6 2 3 3" xfId="13929"/>
    <cellStyle name="Normal 4 8 6 2 3 3 2" xfId="24157"/>
    <cellStyle name="Normal 4 8 6 2 3 3 2 2" xfId="55694"/>
    <cellStyle name="Normal 4 8 6 2 3 3 3" xfId="45476"/>
    <cellStyle name="Normal 4 8 6 2 3 4" xfId="16933"/>
    <cellStyle name="Normal 4 8 6 2 3 4 2" xfId="48472"/>
    <cellStyle name="Normal 4 8 6 2 3 5" xfId="29522"/>
    <cellStyle name="Normal 4 8 6 2 3 6" xfId="38268"/>
    <cellStyle name="Normal 4 8 6 2 4" xfId="8125"/>
    <cellStyle name="Normal 4 8 6 2 4 2" xfId="18363"/>
    <cellStyle name="Normal 4 8 6 2 4 2 2" xfId="49900"/>
    <cellStyle name="Normal 4 8 6 2 4 3" xfId="32850"/>
    <cellStyle name="Normal 4 8 6 2 4 4" xfId="39682"/>
    <cellStyle name="Normal 4 8 6 2 5" xfId="9304"/>
    <cellStyle name="Normal 4 8 6 2 5 2" xfId="19537"/>
    <cellStyle name="Normal 4 8 6 2 5 2 2" xfId="51074"/>
    <cellStyle name="Normal 4 8 6 2 5 3" xfId="40856"/>
    <cellStyle name="Normal 4 8 6 2 6" xfId="12081"/>
    <cellStyle name="Normal 4 8 6 2 6 2" xfId="22309"/>
    <cellStyle name="Normal 4 8 6 2 6 2 2" xfId="53846"/>
    <cellStyle name="Normal 4 8 6 2 6 3" xfId="43628"/>
    <cellStyle name="Normal 4 8 6 2 7" xfId="15083"/>
    <cellStyle name="Normal 4 8 6 2 7 2" xfId="46622"/>
    <cellStyle name="Normal 4 8 6 2 8" xfId="26190"/>
    <cellStyle name="Normal 4 8 6 2 9" xfId="36420"/>
    <cellStyle name="Normal 4 8 6 3" xfId="5053"/>
    <cellStyle name="Normal 4 8 6 3 2" xfId="9766"/>
    <cellStyle name="Normal 4 8 6 3 2 2" xfId="19999"/>
    <cellStyle name="Normal 4 8 6 3 2 2 2" xfId="51536"/>
    <cellStyle name="Normal 4 8 6 3 2 3" xfId="30354"/>
    <cellStyle name="Normal 4 8 6 3 2 4" xfId="41318"/>
    <cellStyle name="Normal 4 8 6 3 3" xfId="12543"/>
    <cellStyle name="Normal 4 8 6 3 3 2" xfId="22771"/>
    <cellStyle name="Normal 4 8 6 3 3 2 2" xfId="54308"/>
    <cellStyle name="Normal 4 8 6 3 3 3" xfId="33682"/>
    <cellStyle name="Normal 4 8 6 3 3 4" xfId="44090"/>
    <cellStyle name="Normal 4 8 6 3 4" xfId="15547"/>
    <cellStyle name="Normal 4 8 6 3 4 2" xfId="47086"/>
    <cellStyle name="Normal 4 8 6 3 5" xfId="27022"/>
    <cellStyle name="Normal 4 8 6 3 6" xfId="36882"/>
    <cellStyle name="Normal 4 8 6 4" xfId="5982"/>
    <cellStyle name="Normal 4 8 6 4 2" xfId="10690"/>
    <cellStyle name="Normal 4 8 6 4 2 2" xfId="20923"/>
    <cellStyle name="Normal 4 8 6 4 2 2 2" xfId="52460"/>
    <cellStyle name="Normal 4 8 6 4 2 3" xfId="42242"/>
    <cellStyle name="Normal 4 8 6 4 3" xfId="13467"/>
    <cellStyle name="Normal 4 8 6 4 3 2" xfId="23695"/>
    <cellStyle name="Normal 4 8 6 4 3 2 2" xfId="55232"/>
    <cellStyle name="Normal 4 8 6 4 3 3" xfId="45014"/>
    <cellStyle name="Normal 4 8 6 4 4" xfId="16471"/>
    <cellStyle name="Normal 4 8 6 4 4 2" xfId="48010"/>
    <cellStyle name="Normal 4 8 6 4 5" xfId="28690"/>
    <cellStyle name="Normal 4 8 6 4 6" xfId="37806"/>
    <cellStyle name="Normal 4 8 6 5" xfId="7277"/>
    <cellStyle name="Normal 4 8 6 5 2" xfId="17531"/>
    <cellStyle name="Normal 4 8 6 5 2 2" xfId="49068"/>
    <cellStyle name="Normal 4 8 6 5 3" xfId="32018"/>
    <cellStyle name="Normal 4 8 6 5 4" xfId="38850"/>
    <cellStyle name="Normal 4 8 6 6" xfId="8841"/>
    <cellStyle name="Normal 4 8 6 6 2" xfId="19075"/>
    <cellStyle name="Normal 4 8 6 6 2 2" xfId="50612"/>
    <cellStyle name="Normal 4 8 6 6 3" xfId="40394"/>
    <cellStyle name="Normal 4 8 6 7" xfId="11619"/>
    <cellStyle name="Normal 4 8 6 7 2" xfId="21847"/>
    <cellStyle name="Normal 4 8 6 7 2 2" xfId="53384"/>
    <cellStyle name="Normal 4 8 6 7 3" xfId="43166"/>
    <cellStyle name="Normal 4 8 6 8" xfId="14577"/>
    <cellStyle name="Normal 4 8 6 8 2" xfId="46116"/>
    <cellStyle name="Normal 4 8 6 9" xfId="25358"/>
    <cellStyle name="Normal 4 8 7" xfId="4362"/>
    <cellStyle name="Normal 4 8 7 2" xfId="5370"/>
    <cellStyle name="Normal 4 8 7 2 2" xfId="10082"/>
    <cellStyle name="Normal 4 8 7 2 2 2" xfId="20315"/>
    <cellStyle name="Normal 4 8 7 2 2 2 2" xfId="51852"/>
    <cellStyle name="Normal 4 8 7 2 2 3" xfId="30770"/>
    <cellStyle name="Normal 4 8 7 2 2 4" xfId="41634"/>
    <cellStyle name="Normal 4 8 7 2 3" xfId="12859"/>
    <cellStyle name="Normal 4 8 7 2 3 2" xfId="23087"/>
    <cellStyle name="Normal 4 8 7 2 3 2 2" xfId="54624"/>
    <cellStyle name="Normal 4 8 7 2 3 3" xfId="34098"/>
    <cellStyle name="Normal 4 8 7 2 3 4" xfId="44406"/>
    <cellStyle name="Normal 4 8 7 2 4" xfId="15863"/>
    <cellStyle name="Normal 4 8 7 2 4 2" xfId="47402"/>
    <cellStyle name="Normal 4 8 7 2 5" xfId="27438"/>
    <cellStyle name="Normal 4 8 7 2 6" xfId="37198"/>
    <cellStyle name="Normal 4 8 7 3" xfId="6298"/>
    <cellStyle name="Normal 4 8 7 3 2" xfId="11006"/>
    <cellStyle name="Normal 4 8 7 3 2 2" xfId="21239"/>
    <cellStyle name="Normal 4 8 7 3 2 2 2" xfId="52776"/>
    <cellStyle name="Normal 4 8 7 3 2 3" xfId="42558"/>
    <cellStyle name="Normal 4 8 7 3 3" xfId="13783"/>
    <cellStyle name="Normal 4 8 7 3 3 2" xfId="24011"/>
    <cellStyle name="Normal 4 8 7 3 3 2 2" xfId="55548"/>
    <cellStyle name="Normal 4 8 7 3 3 3" xfId="45330"/>
    <cellStyle name="Normal 4 8 7 3 4" xfId="16787"/>
    <cellStyle name="Normal 4 8 7 3 4 2" xfId="48326"/>
    <cellStyle name="Normal 4 8 7 3 5" xfId="29106"/>
    <cellStyle name="Normal 4 8 7 3 6" xfId="38122"/>
    <cellStyle name="Normal 4 8 7 4" xfId="7707"/>
    <cellStyle name="Normal 4 8 7 4 2" xfId="17947"/>
    <cellStyle name="Normal 4 8 7 4 2 2" xfId="49484"/>
    <cellStyle name="Normal 4 8 7 4 3" xfId="32434"/>
    <cellStyle name="Normal 4 8 7 4 4" xfId="39266"/>
    <cellStyle name="Normal 4 8 7 5" xfId="9158"/>
    <cellStyle name="Normal 4 8 7 5 2" xfId="19391"/>
    <cellStyle name="Normal 4 8 7 5 2 2" xfId="50928"/>
    <cellStyle name="Normal 4 8 7 5 3" xfId="40710"/>
    <cellStyle name="Normal 4 8 7 6" xfId="11935"/>
    <cellStyle name="Normal 4 8 7 6 2" xfId="22163"/>
    <cellStyle name="Normal 4 8 7 6 2 2" xfId="53700"/>
    <cellStyle name="Normal 4 8 7 6 3" xfId="43482"/>
    <cellStyle name="Normal 4 8 7 7" xfId="14932"/>
    <cellStyle name="Normal 4 8 7 7 2" xfId="46471"/>
    <cellStyle name="Normal 4 8 7 8" xfId="25774"/>
    <cellStyle name="Normal 4 8 7 9" xfId="36274"/>
    <cellStyle name="Normal 4 8 8" xfId="4906"/>
    <cellStyle name="Normal 4 8 8 2" xfId="9620"/>
    <cellStyle name="Normal 4 8 8 2 2" xfId="19853"/>
    <cellStyle name="Normal 4 8 8 2 2 2" xfId="51390"/>
    <cellStyle name="Normal 4 8 8 2 3" xfId="29938"/>
    <cellStyle name="Normal 4 8 8 2 4" xfId="41172"/>
    <cellStyle name="Normal 4 8 8 3" xfId="12397"/>
    <cellStyle name="Normal 4 8 8 3 2" xfId="22625"/>
    <cellStyle name="Normal 4 8 8 3 2 2" xfId="54162"/>
    <cellStyle name="Normal 4 8 8 3 3" xfId="33266"/>
    <cellStyle name="Normal 4 8 8 3 4" xfId="43944"/>
    <cellStyle name="Normal 4 8 8 4" xfId="15400"/>
    <cellStyle name="Normal 4 8 8 4 2" xfId="46939"/>
    <cellStyle name="Normal 4 8 8 5" xfId="26606"/>
    <cellStyle name="Normal 4 8 8 6" xfId="36736"/>
    <cellStyle name="Normal 4 8 9" xfId="5834"/>
    <cellStyle name="Normal 4 8 9 2" xfId="10544"/>
    <cellStyle name="Normal 4 8 9 2 2" xfId="20777"/>
    <cellStyle name="Normal 4 8 9 2 2 2" xfId="52314"/>
    <cellStyle name="Normal 4 8 9 2 3" xfId="42096"/>
    <cellStyle name="Normal 4 8 9 3" xfId="13321"/>
    <cellStyle name="Normal 4 8 9 3 2" xfId="23549"/>
    <cellStyle name="Normal 4 8 9 3 2 2" xfId="55086"/>
    <cellStyle name="Normal 4 8 9 3 3" xfId="44868"/>
    <cellStyle name="Normal 4 8 9 4" xfId="16325"/>
    <cellStyle name="Normal 4 8 9 4 2" xfId="47864"/>
    <cellStyle name="Normal 4 8 9 5" xfId="28272"/>
    <cellStyle name="Normal 4 8 9 6" xfId="37660"/>
    <cellStyle name="Normal 4 9" xfId="1777"/>
    <cellStyle name="Normal 4 9 10" xfId="14364"/>
    <cellStyle name="Normal 4 9 10 2" xfId="45907"/>
    <cellStyle name="Normal 4 9 11" xfId="24949"/>
    <cellStyle name="Normal 4 9 12" xfId="35828"/>
    <cellStyle name="Normal 4 9 2" xfId="1778"/>
    <cellStyle name="Normal 4 9 2 10" xfId="24950"/>
    <cellStyle name="Normal 4 9 2 11" xfId="35829"/>
    <cellStyle name="Normal 4 9 2 2" xfId="1779"/>
    <cellStyle name="Normal 4 9 2 2 10" xfId="35830"/>
    <cellStyle name="Normal 4 9 2 2 2" xfId="4380"/>
    <cellStyle name="Normal 4 9 2 2 2 2" xfId="5388"/>
    <cellStyle name="Normal 4 9 2 2 2 2 2" xfId="8342"/>
    <cellStyle name="Normal 4 9 2 2 2 2 2 2" xfId="18580"/>
    <cellStyle name="Normal 4 9 2 2 2 2 2 2 2" xfId="31403"/>
    <cellStyle name="Normal 4 9 2 2 2 2 2 2 3" xfId="50117"/>
    <cellStyle name="Normal 4 9 2 2 2 2 2 3" xfId="24340"/>
    <cellStyle name="Normal 4 9 2 2 2 2 2 3 2" xfId="34731"/>
    <cellStyle name="Normal 4 9 2 2 2 2 2 3 3" xfId="55872"/>
    <cellStyle name="Normal 4 9 2 2 2 2 2 4" xfId="28071"/>
    <cellStyle name="Normal 4 9 2 2 2 2 2 5" xfId="39899"/>
    <cellStyle name="Normal 4 9 2 2 2 2 3" xfId="10100"/>
    <cellStyle name="Normal 4 9 2 2 2 2 3 2" xfId="20333"/>
    <cellStyle name="Normal 4 9 2 2 2 2 3 2 2" xfId="51870"/>
    <cellStyle name="Normal 4 9 2 2 2 2 3 3" xfId="29739"/>
    <cellStyle name="Normal 4 9 2 2 2 2 3 4" xfId="41652"/>
    <cellStyle name="Normal 4 9 2 2 2 2 4" xfId="12877"/>
    <cellStyle name="Normal 4 9 2 2 2 2 4 2" xfId="23105"/>
    <cellStyle name="Normal 4 9 2 2 2 2 4 2 2" xfId="54642"/>
    <cellStyle name="Normal 4 9 2 2 2 2 4 3" xfId="33067"/>
    <cellStyle name="Normal 4 9 2 2 2 2 4 4" xfId="44424"/>
    <cellStyle name="Normal 4 9 2 2 2 2 5" xfId="15881"/>
    <cellStyle name="Normal 4 9 2 2 2 2 5 2" xfId="47420"/>
    <cellStyle name="Normal 4 9 2 2 2 2 6" xfId="26407"/>
    <cellStyle name="Normal 4 9 2 2 2 2 7" xfId="37216"/>
    <cellStyle name="Normal 4 9 2 2 2 3" xfId="6316"/>
    <cellStyle name="Normal 4 9 2 2 2 3 2" xfId="11024"/>
    <cellStyle name="Normal 4 9 2 2 2 3 2 2" xfId="21257"/>
    <cellStyle name="Normal 4 9 2 2 2 3 2 2 2" xfId="52794"/>
    <cellStyle name="Normal 4 9 2 2 2 3 2 3" xfId="30571"/>
    <cellStyle name="Normal 4 9 2 2 2 3 2 4" xfId="42576"/>
    <cellStyle name="Normal 4 9 2 2 2 3 3" xfId="13801"/>
    <cellStyle name="Normal 4 9 2 2 2 3 3 2" xfId="24029"/>
    <cellStyle name="Normal 4 9 2 2 2 3 3 2 2" xfId="55566"/>
    <cellStyle name="Normal 4 9 2 2 2 3 3 3" xfId="33899"/>
    <cellStyle name="Normal 4 9 2 2 2 3 3 4" xfId="45348"/>
    <cellStyle name="Normal 4 9 2 2 2 3 4" xfId="16805"/>
    <cellStyle name="Normal 4 9 2 2 2 3 4 2" xfId="48344"/>
    <cellStyle name="Normal 4 9 2 2 2 3 5" xfId="27239"/>
    <cellStyle name="Normal 4 9 2 2 2 3 6" xfId="38140"/>
    <cellStyle name="Normal 4 9 2 2 2 4" xfId="7503"/>
    <cellStyle name="Normal 4 9 2 2 2 4 2" xfId="17748"/>
    <cellStyle name="Normal 4 9 2 2 2 4 2 2" xfId="49285"/>
    <cellStyle name="Normal 4 9 2 2 2 4 3" xfId="28907"/>
    <cellStyle name="Normal 4 9 2 2 2 4 4" xfId="39067"/>
    <cellStyle name="Normal 4 9 2 2 2 5" xfId="9176"/>
    <cellStyle name="Normal 4 9 2 2 2 5 2" xfId="19409"/>
    <cellStyle name="Normal 4 9 2 2 2 5 2 2" xfId="50946"/>
    <cellStyle name="Normal 4 9 2 2 2 5 3" xfId="32235"/>
    <cellStyle name="Normal 4 9 2 2 2 5 4" xfId="40728"/>
    <cellStyle name="Normal 4 9 2 2 2 6" xfId="11953"/>
    <cellStyle name="Normal 4 9 2 2 2 6 2" xfId="22181"/>
    <cellStyle name="Normal 4 9 2 2 2 6 2 2" xfId="53718"/>
    <cellStyle name="Normal 4 9 2 2 2 6 3" xfId="43500"/>
    <cellStyle name="Normal 4 9 2 2 2 7" xfId="14950"/>
    <cellStyle name="Normal 4 9 2 2 2 7 2" xfId="46489"/>
    <cellStyle name="Normal 4 9 2 2 2 8" xfId="25575"/>
    <cellStyle name="Normal 4 9 2 2 2 9" xfId="36292"/>
    <cellStyle name="Normal 4 9 2 2 3" xfId="4924"/>
    <cellStyle name="Normal 4 9 2 2 3 2" xfId="7926"/>
    <cellStyle name="Normal 4 9 2 2 3 2 2" xfId="18164"/>
    <cellStyle name="Normal 4 9 2 2 3 2 2 2" xfId="30987"/>
    <cellStyle name="Normal 4 9 2 2 3 2 2 3" xfId="49701"/>
    <cellStyle name="Normal 4 9 2 2 3 2 3" xfId="14483"/>
    <cellStyle name="Normal 4 9 2 2 3 2 3 2" xfId="34315"/>
    <cellStyle name="Normal 4 9 2 2 3 2 3 3" xfId="46025"/>
    <cellStyle name="Normal 4 9 2 2 3 2 4" xfId="27655"/>
    <cellStyle name="Normal 4 9 2 2 3 2 5" xfId="39483"/>
    <cellStyle name="Normal 4 9 2 2 3 3" xfId="9638"/>
    <cellStyle name="Normal 4 9 2 2 3 3 2" xfId="19871"/>
    <cellStyle name="Normal 4 9 2 2 3 3 2 2" xfId="51408"/>
    <cellStyle name="Normal 4 9 2 2 3 3 3" xfId="29323"/>
    <cellStyle name="Normal 4 9 2 2 3 3 4" xfId="41190"/>
    <cellStyle name="Normal 4 9 2 2 3 4" xfId="12415"/>
    <cellStyle name="Normal 4 9 2 2 3 4 2" xfId="22643"/>
    <cellStyle name="Normal 4 9 2 2 3 4 2 2" xfId="54180"/>
    <cellStyle name="Normal 4 9 2 2 3 4 3" xfId="32651"/>
    <cellStyle name="Normal 4 9 2 2 3 4 4" xfId="43962"/>
    <cellStyle name="Normal 4 9 2 2 3 5" xfId="15418"/>
    <cellStyle name="Normal 4 9 2 2 3 5 2" xfId="46957"/>
    <cellStyle name="Normal 4 9 2 2 3 6" xfId="25991"/>
    <cellStyle name="Normal 4 9 2 2 3 7" xfId="36754"/>
    <cellStyle name="Normal 4 9 2 2 4" xfId="5852"/>
    <cellStyle name="Normal 4 9 2 2 4 2" xfId="10562"/>
    <cellStyle name="Normal 4 9 2 2 4 2 2" xfId="20795"/>
    <cellStyle name="Normal 4 9 2 2 4 2 2 2" xfId="52332"/>
    <cellStyle name="Normal 4 9 2 2 4 2 3" xfId="30155"/>
    <cellStyle name="Normal 4 9 2 2 4 2 4" xfId="42114"/>
    <cellStyle name="Normal 4 9 2 2 4 3" xfId="13339"/>
    <cellStyle name="Normal 4 9 2 2 4 3 2" xfId="23567"/>
    <cellStyle name="Normal 4 9 2 2 4 3 2 2" xfId="55104"/>
    <cellStyle name="Normal 4 9 2 2 4 3 3" xfId="33483"/>
    <cellStyle name="Normal 4 9 2 2 4 3 4" xfId="44886"/>
    <cellStyle name="Normal 4 9 2 2 4 4" xfId="16343"/>
    <cellStyle name="Normal 4 9 2 2 4 4 2" xfId="47882"/>
    <cellStyle name="Normal 4 9 2 2 4 5" xfId="26823"/>
    <cellStyle name="Normal 4 9 2 2 4 6" xfId="37678"/>
    <cellStyle name="Normal 4 9 2 2 5" xfId="6983"/>
    <cellStyle name="Normal 4 9 2 2 5 2" xfId="17327"/>
    <cellStyle name="Normal 4 9 2 2 5 2 2" xfId="48864"/>
    <cellStyle name="Normal 4 9 2 2 5 3" xfId="28490"/>
    <cellStyle name="Normal 4 9 2 2 5 4" xfId="38651"/>
    <cellStyle name="Normal 4 9 2 2 6" xfId="8711"/>
    <cellStyle name="Normal 4 9 2 2 6 2" xfId="18947"/>
    <cellStyle name="Normal 4 9 2 2 6 2 2" xfId="50484"/>
    <cellStyle name="Normal 4 9 2 2 6 3" xfId="31819"/>
    <cellStyle name="Normal 4 9 2 2 6 4" xfId="40266"/>
    <cellStyle name="Normal 4 9 2 2 7" xfId="11491"/>
    <cellStyle name="Normal 4 9 2 2 7 2" xfId="21719"/>
    <cellStyle name="Normal 4 9 2 2 7 2 2" xfId="53256"/>
    <cellStyle name="Normal 4 9 2 2 7 3" xfId="43038"/>
    <cellStyle name="Normal 4 9 2 2 8" xfId="14366"/>
    <cellStyle name="Normal 4 9 2 2 8 2" xfId="45909"/>
    <cellStyle name="Normal 4 9 2 2 9" xfId="25159"/>
    <cellStyle name="Normal 4 9 2 3" xfId="4379"/>
    <cellStyle name="Normal 4 9 2 3 2" xfId="5387"/>
    <cellStyle name="Normal 4 9 2 3 2 2" xfId="8134"/>
    <cellStyle name="Normal 4 9 2 3 2 2 2" xfId="18372"/>
    <cellStyle name="Normal 4 9 2 3 2 2 2 2" xfId="31195"/>
    <cellStyle name="Normal 4 9 2 3 2 2 2 3" xfId="49909"/>
    <cellStyle name="Normal 4 9 2 3 2 2 3" xfId="24236"/>
    <cellStyle name="Normal 4 9 2 3 2 2 3 2" xfId="34523"/>
    <cellStyle name="Normal 4 9 2 3 2 2 3 3" xfId="55772"/>
    <cellStyle name="Normal 4 9 2 3 2 2 4" xfId="27863"/>
    <cellStyle name="Normal 4 9 2 3 2 2 5" xfId="39691"/>
    <cellStyle name="Normal 4 9 2 3 2 3" xfId="10099"/>
    <cellStyle name="Normal 4 9 2 3 2 3 2" xfId="20332"/>
    <cellStyle name="Normal 4 9 2 3 2 3 2 2" xfId="51869"/>
    <cellStyle name="Normal 4 9 2 3 2 3 3" xfId="29531"/>
    <cellStyle name="Normal 4 9 2 3 2 3 4" xfId="41651"/>
    <cellStyle name="Normal 4 9 2 3 2 4" xfId="12876"/>
    <cellStyle name="Normal 4 9 2 3 2 4 2" xfId="23104"/>
    <cellStyle name="Normal 4 9 2 3 2 4 2 2" xfId="54641"/>
    <cellStyle name="Normal 4 9 2 3 2 4 3" xfId="32859"/>
    <cellStyle name="Normal 4 9 2 3 2 4 4" xfId="44423"/>
    <cellStyle name="Normal 4 9 2 3 2 5" xfId="15880"/>
    <cellStyle name="Normal 4 9 2 3 2 5 2" xfId="47419"/>
    <cellStyle name="Normal 4 9 2 3 2 6" xfId="26199"/>
    <cellStyle name="Normal 4 9 2 3 2 7" xfId="37215"/>
    <cellStyle name="Normal 4 9 2 3 3" xfId="6315"/>
    <cellStyle name="Normal 4 9 2 3 3 2" xfId="11023"/>
    <cellStyle name="Normal 4 9 2 3 3 2 2" xfId="21256"/>
    <cellStyle name="Normal 4 9 2 3 3 2 2 2" xfId="52793"/>
    <cellStyle name="Normal 4 9 2 3 3 2 3" xfId="30363"/>
    <cellStyle name="Normal 4 9 2 3 3 2 4" xfId="42575"/>
    <cellStyle name="Normal 4 9 2 3 3 3" xfId="13800"/>
    <cellStyle name="Normal 4 9 2 3 3 3 2" xfId="24028"/>
    <cellStyle name="Normal 4 9 2 3 3 3 2 2" xfId="55565"/>
    <cellStyle name="Normal 4 9 2 3 3 3 3" xfId="33691"/>
    <cellStyle name="Normal 4 9 2 3 3 3 4" xfId="45347"/>
    <cellStyle name="Normal 4 9 2 3 3 4" xfId="16804"/>
    <cellStyle name="Normal 4 9 2 3 3 4 2" xfId="48343"/>
    <cellStyle name="Normal 4 9 2 3 3 5" xfId="27031"/>
    <cellStyle name="Normal 4 9 2 3 3 6" xfId="38139"/>
    <cellStyle name="Normal 4 9 2 3 4" xfId="7286"/>
    <cellStyle name="Normal 4 9 2 3 4 2" xfId="17540"/>
    <cellStyle name="Normal 4 9 2 3 4 2 2" xfId="49077"/>
    <cellStyle name="Normal 4 9 2 3 4 3" xfId="28699"/>
    <cellStyle name="Normal 4 9 2 3 4 4" xfId="38859"/>
    <cellStyle name="Normal 4 9 2 3 5" xfId="9175"/>
    <cellStyle name="Normal 4 9 2 3 5 2" xfId="19408"/>
    <cellStyle name="Normal 4 9 2 3 5 2 2" xfId="50945"/>
    <cellStyle name="Normal 4 9 2 3 5 3" xfId="32027"/>
    <cellStyle name="Normal 4 9 2 3 5 4" xfId="40727"/>
    <cellStyle name="Normal 4 9 2 3 6" xfId="11952"/>
    <cellStyle name="Normal 4 9 2 3 6 2" xfId="22180"/>
    <cellStyle name="Normal 4 9 2 3 6 2 2" xfId="53717"/>
    <cellStyle name="Normal 4 9 2 3 6 3" xfId="43499"/>
    <cellStyle name="Normal 4 9 2 3 7" xfId="14949"/>
    <cellStyle name="Normal 4 9 2 3 7 2" xfId="46488"/>
    <cellStyle name="Normal 4 9 2 3 8" xfId="25367"/>
    <cellStyle name="Normal 4 9 2 3 9" xfId="36291"/>
    <cellStyle name="Normal 4 9 2 4" xfId="4923"/>
    <cellStyle name="Normal 4 9 2 4 2" xfId="7716"/>
    <cellStyle name="Normal 4 9 2 4 2 2" xfId="17956"/>
    <cellStyle name="Normal 4 9 2 4 2 2 2" xfId="30779"/>
    <cellStyle name="Normal 4 9 2 4 2 2 3" xfId="49493"/>
    <cellStyle name="Normal 4 9 2 4 2 3" xfId="14014"/>
    <cellStyle name="Normal 4 9 2 4 2 3 2" xfId="34107"/>
    <cellStyle name="Normal 4 9 2 4 2 3 3" xfId="45558"/>
    <cellStyle name="Normal 4 9 2 4 2 4" xfId="27447"/>
    <cellStyle name="Normal 4 9 2 4 2 5" xfId="39275"/>
    <cellStyle name="Normal 4 9 2 4 3" xfId="9637"/>
    <cellStyle name="Normal 4 9 2 4 3 2" xfId="19870"/>
    <cellStyle name="Normal 4 9 2 4 3 2 2" xfId="51407"/>
    <cellStyle name="Normal 4 9 2 4 3 3" xfId="29115"/>
    <cellStyle name="Normal 4 9 2 4 3 4" xfId="41189"/>
    <cellStyle name="Normal 4 9 2 4 4" xfId="12414"/>
    <cellStyle name="Normal 4 9 2 4 4 2" xfId="22642"/>
    <cellStyle name="Normal 4 9 2 4 4 2 2" xfId="54179"/>
    <cellStyle name="Normal 4 9 2 4 4 3" xfId="32443"/>
    <cellStyle name="Normal 4 9 2 4 4 4" xfId="43961"/>
    <cellStyle name="Normal 4 9 2 4 5" xfId="15417"/>
    <cellStyle name="Normal 4 9 2 4 5 2" xfId="46956"/>
    <cellStyle name="Normal 4 9 2 4 6" xfId="25783"/>
    <cellStyle name="Normal 4 9 2 4 7" xfId="36753"/>
    <cellStyle name="Normal 4 9 2 5" xfId="5851"/>
    <cellStyle name="Normal 4 9 2 5 2" xfId="10561"/>
    <cellStyle name="Normal 4 9 2 5 2 2" xfId="20794"/>
    <cellStyle name="Normal 4 9 2 5 2 2 2" xfId="52331"/>
    <cellStyle name="Normal 4 9 2 5 2 3" xfId="29947"/>
    <cellStyle name="Normal 4 9 2 5 2 4" xfId="42113"/>
    <cellStyle name="Normal 4 9 2 5 3" xfId="13338"/>
    <cellStyle name="Normal 4 9 2 5 3 2" xfId="23566"/>
    <cellStyle name="Normal 4 9 2 5 3 2 2" xfId="55103"/>
    <cellStyle name="Normal 4 9 2 5 3 3" xfId="33275"/>
    <cellStyle name="Normal 4 9 2 5 3 4" xfId="44885"/>
    <cellStyle name="Normal 4 9 2 5 4" xfId="16342"/>
    <cellStyle name="Normal 4 9 2 5 4 2" xfId="47881"/>
    <cellStyle name="Normal 4 9 2 5 5" xfId="26615"/>
    <cellStyle name="Normal 4 9 2 5 6" xfId="37677"/>
    <cellStyle name="Normal 4 9 2 6" xfId="6654"/>
    <cellStyle name="Normal 4 9 2 6 2" xfId="17113"/>
    <cellStyle name="Normal 4 9 2 6 2 2" xfId="48651"/>
    <cellStyle name="Normal 4 9 2 6 3" xfId="28281"/>
    <cellStyle name="Normal 4 9 2 6 4" xfId="38443"/>
    <cellStyle name="Normal 4 9 2 7" xfId="8710"/>
    <cellStyle name="Normal 4 9 2 7 2" xfId="18946"/>
    <cellStyle name="Normal 4 9 2 7 2 2" xfId="50483"/>
    <cellStyle name="Normal 4 9 2 7 3" xfId="31611"/>
    <cellStyle name="Normal 4 9 2 7 4" xfId="40265"/>
    <cellStyle name="Normal 4 9 2 8" xfId="11490"/>
    <cellStyle name="Normal 4 9 2 8 2" xfId="21718"/>
    <cellStyle name="Normal 4 9 2 8 2 2" xfId="53255"/>
    <cellStyle name="Normal 4 9 2 8 3" xfId="43037"/>
    <cellStyle name="Normal 4 9 2 9" xfId="14365"/>
    <cellStyle name="Normal 4 9 2 9 2" xfId="45908"/>
    <cellStyle name="Normal 4 9 3" xfId="1780"/>
    <cellStyle name="Normal 4 9 3 10" xfId="35831"/>
    <cellStyle name="Normal 4 9 3 2" xfId="4381"/>
    <cellStyle name="Normal 4 9 3 2 2" xfId="5389"/>
    <cellStyle name="Normal 4 9 3 2 2 2" xfId="8341"/>
    <cellStyle name="Normal 4 9 3 2 2 2 2" xfId="18579"/>
    <cellStyle name="Normal 4 9 3 2 2 2 2 2" xfId="31402"/>
    <cellStyle name="Normal 4 9 3 2 2 2 2 3" xfId="50116"/>
    <cellStyle name="Normal 4 9 3 2 2 2 3" xfId="14006"/>
    <cellStyle name="Normal 4 9 3 2 2 2 3 2" xfId="34730"/>
    <cellStyle name="Normal 4 9 3 2 2 2 3 3" xfId="45550"/>
    <cellStyle name="Normal 4 9 3 2 2 2 4" xfId="28070"/>
    <cellStyle name="Normal 4 9 3 2 2 2 5" xfId="39898"/>
    <cellStyle name="Normal 4 9 3 2 2 3" xfId="10101"/>
    <cellStyle name="Normal 4 9 3 2 2 3 2" xfId="20334"/>
    <cellStyle name="Normal 4 9 3 2 2 3 2 2" xfId="51871"/>
    <cellStyle name="Normal 4 9 3 2 2 3 3" xfId="29738"/>
    <cellStyle name="Normal 4 9 3 2 2 3 4" xfId="41653"/>
    <cellStyle name="Normal 4 9 3 2 2 4" xfId="12878"/>
    <cellStyle name="Normal 4 9 3 2 2 4 2" xfId="23106"/>
    <cellStyle name="Normal 4 9 3 2 2 4 2 2" xfId="54643"/>
    <cellStyle name="Normal 4 9 3 2 2 4 3" xfId="33066"/>
    <cellStyle name="Normal 4 9 3 2 2 4 4" xfId="44425"/>
    <cellStyle name="Normal 4 9 3 2 2 5" xfId="15882"/>
    <cellStyle name="Normal 4 9 3 2 2 5 2" xfId="47421"/>
    <cellStyle name="Normal 4 9 3 2 2 6" xfId="26406"/>
    <cellStyle name="Normal 4 9 3 2 2 7" xfId="37217"/>
    <cellStyle name="Normal 4 9 3 2 3" xfId="6317"/>
    <cellStyle name="Normal 4 9 3 2 3 2" xfId="11025"/>
    <cellStyle name="Normal 4 9 3 2 3 2 2" xfId="21258"/>
    <cellStyle name="Normal 4 9 3 2 3 2 2 2" xfId="52795"/>
    <cellStyle name="Normal 4 9 3 2 3 2 3" xfId="30570"/>
    <cellStyle name="Normal 4 9 3 2 3 2 4" xfId="42577"/>
    <cellStyle name="Normal 4 9 3 2 3 3" xfId="13802"/>
    <cellStyle name="Normal 4 9 3 2 3 3 2" xfId="24030"/>
    <cellStyle name="Normal 4 9 3 2 3 3 2 2" xfId="55567"/>
    <cellStyle name="Normal 4 9 3 2 3 3 3" xfId="33898"/>
    <cellStyle name="Normal 4 9 3 2 3 3 4" xfId="45349"/>
    <cellStyle name="Normal 4 9 3 2 3 4" xfId="16806"/>
    <cellStyle name="Normal 4 9 3 2 3 4 2" xfId="48345"/>
    <cellStyle name="Normal 4 9 3 2 3 5" xfId="27238"/>
    <cellStyle name="Normal 4 9 3 2 3 6" xfId="38141"/>
    <cellStyle name="Normal 4 9 3 2 4" xfId="7502"/>
    <cellStyle name="Normal 4 9 3 2 4 2" xfId="17747"/>
    <cellStyle name="Normal 4 9 3 2 4 2 2" xfId="49284"/>
    <cellStyle name="Normal 4 9 3 2 4 3" xfId="28906"/>
    <cellStyle name="Normal 4 9 3 2 4 4" xfId="39066"/>
    <cellStyle name="Normal 4 9 3 2 5" xfId="9177"/>
    <cellStyle name="Normal 4 9 3 2 5 2" xfId="19410"/>
    <cellStyle name="Normal 4 9 3 2 5 2 2" xfId="50947"/>
    <cellStyle name="Normal 4 9 3 2 5 3" xfId="32234"/>
    <cellStyle name="Normal 4 9 3 2 5 4" xfId="40729"/>
    <cellStyle name="Normal 4 9 3 2 6" xfId="11954"/>
    <cellStyle name="Normal 4 9 3 2 6 2" xfId="22182"/>
    <cellStyle name="Normal 4 9 3 2 6 2 2" xfId="53719"/>
    <cellStyle name="Normal 4 9 3 2 6 3" xfId="43501"/>
    <cellStyle name="Normal 4 9 3 2 7" xfId="14951"/>
    <cellStyle name="Normal 4 9 3 2 7 2" xfId="46490"/>
    <cellStyle name="Normal 4 9 3 2 8" xfId="25574"/>
    <cellStyle name="Normal 4 9 3 2 9" xfId="36293"/>
    <cellStyle name="Normal 4 9 3 3" xfId="4925"/>
    <cellStyle name="Normal 4 9 3 3 2" xfId="7925"/>
    <cellStyle name="Normal 4 9 3 3 2 2" xfId="18163"/>
    <cellStyle name="Normal 4 9 3 3 2 2 2" xfId="30986"/>
    <cellStyle name="Normal 4 9 3 3 2 2 3" xfId="49700"/>
    <cellStyle name="Normal 4 9 3 3 2 3" xfId="24533"/>
    <cellStyle name="Normal 4 9 3 3 2 3 2" xfId="34314"/>
    <cellStyle name="Normal 4 9 3 3 2 3 3" xfId="56063"/>
    <cellStyle name="Normal 4 9 3 3 2 4" xfId="27654"/>
    <cellStyle name="Normal 4 9 3 3 2 5" xfId="39482"/>
    <cellStyle name="Normal 4 9 3 3 3" xfId="9639"/>
    <cellStyle name="Normal 4 9 3 3 3 2" xfId="19872"/>
    <cellStyle name="Normal 4 9 3 3 3 2 2" xfId="51409"/>
    <cellStyle name="Normal 4 9 3 3 3 3" xfId="29322"/>
    <cellStyle name="Normal 4 9 3 3 3 4" xfId="41191"/>
    <cellStyle name="Normal 4 9 3 3 4" xfId="12416"/>
    <cellStyle name="Normal 4 9 3 3 4 2" xfId="22644"/>
    <cellStyle name="Normal 4 9 3 3 4 2 2" xfId="54181"/>
    <cellStyle name="Normal 4 9 3 3 4 3" xfId="32650"/>
    <cellStyle name="Normal 4 9 3 3 4 4" xfId="43963"/>
    <cellStyle name="Normal 4 9 3 3 5" xfId="15419"/>
    <cellStyle name="Normal 4 9 3 3 5 2" xfId="46958"/>
    <cellStyle name="Normal 4 9 3 3 6" xfId="25990"/>
    <cellStyle name="Normal 4 9 3 3 7" xfId="36755"/>
    <cellStyle name="Normal 4 9 3 4" xfId="5853"/>
    <cellStyle name="Normal 4 9 3 4 2" xfId="10563"/>
    <cellStyle name="Normal 4 9 3 4 2 2" xfId="20796"/>
    <cellStyle name="Normal 4 9 3 4 2 2 2" xfId="52333"/>
    <cellStyle name="Normal 4 9 3 4 2 3" xfId="30154"/>
    <cellStyle name="Normal 4 9 3 4 2 4" xfId="42115"/>
    <cellStyle name="Normal 4 9 3 4 3" xfId="13340"/>
    <cellStyle name="Normal 4 9 3 4 3 2" xfId="23568"/>
    <cellStyle name="Normal 4 9 3 4 3 2 2" xfId="55105"/>
    <cellStyle name="Normal 4 9 3 4 3 3" xfId="33482"/>
    <cellStyle name="Normal 4 9 3 4 3 4" xfId="44887"/>
    <cellStyle name="Normal 4 9 3 4 4" xfId="16344"/>
    <cellStyle name="Normal 4 9 3 4 4 2" xfId="47883"/>
    <cellStyle name="Normal 4 9 3 4 5" xfId="26822"/>
    <cellStyle name="Normal 4 9 3 4 6" xfId="37679"/>
    <cellStyle name="Normal 4 9 3 5" xfId="6982"/>
    <cellStyle name="Normal 4 9 3 5 2" xfId="17326"/>
    <cellStyle name="Normal 4 9 3 5 2 2" xfId="48863"/>
    <cellStyle name="Normal 4 9 3 5 3" xfId="28489"/>
    <cellStyle name="Normal 4 9 3 5 4" xfId="38650"/>
    <cellStyle name="Normal 4 9 3 6" xfId="8712"/>
    <cellStyle name="Normal 4 9 3 6 2" xfId="18948"/>
    <cellStyle name="Normal 4 9 3 6 2 2" xfId="50485"/>
    <cellStyle name="Normal 4 9 3 6 3" xfId="31818"/>
    <cellStyle name="Normal 4 9 3 6 4" xfId="40267"/>
    <cellStyle name="Normal 4 9 3 7" xfId="11492"/>
    <cellStyle name="Normal 4 9 3 7 2" xfId="21720"/>
    <cellStyle name="Normal 4 9 3 7 2 2" xfId="53257"/>
    <cellStyle name="Normal 4 9 3 7 3" xfId="43039"/>
    <cellStyle name="Normal 4 9 3 8" xfId="14367"/>
    <cellStyle name="Normal 4 9 3 8 2" xfId="45910"/>
    <cellStyle name="Normal 4 9 3 9" xfId="25158"/>
    <cellStyle name="Normal 4 9 4" xfId="4378"/>
    <cellStyle name="Normal 4 9 4 2" xfId="5386"/>
    <cellStyle name="Normal 4 9 4 2 2" xfId="8133"/>
    <cellStyle name="Normal 4 9 4 2 2 2" xfId="18371"/>
    <cellStyle name="Normal 4 9 4 2 2 2 2" xfId="31194"/>
    <cellStyle name="Normal 4 9 4 2 2 2 3" xfId="49908"/>
    <cellStyle name="Normal 4 9 4 2 2 3" xfId="14239"/>
    <cellStyle name="Normal 4 9 4 2 2 3 2" xfId="34522"/>
    <cellStyle name="Normal 4 9 4 2 2 3 3" xfId="45782"/>
    <cellStyle name="Normal 4 9 4 2 2 4" xfId="27862"/>
    <cellStyle name="Normal 4 9 4 2 2 5" xfId="39690"/>
    <cellStyle name="Normal 4 9 4 2 3" xfId="10098"/>
    <cellStyle name="Normal 4 9 4 2 3 2" xfId="20331"/>
    <cellStyle name="Normal 4 9 4 2 3 2 2" xfId="51868"/>
    <cellStyle name="Normal 4 9 4 2 3 3" xfId="29530"/>
    <cellStyle name="Normal 4 9 4 2 3 4" xfId="41650"/>
    <cellStyle name="Normal 4 9 4 2 4" xfId="12875"/>
    <cellStyle name="Normal 4 9 4 2 4 2" xfId="23103"/>
    <cellStyle name="Normal 4 9 4 2 4 2 2" xfId="54640"/>
    <cellStyle name="Normal 4 9 4 2 4 3" xfId="32858"/>
    <cellStyle name="Normal 4 9 4 2 4 4" xfId="44422"/>
    <cellStyle name="Normal 4 9 4 2 5" xfId="15879"/>
    <cellStyle name="Normal 4 9 4 2 5 2" xfId="47418"/>
    <cellStyle name="Normal 4 9 4 2 6" xfId="26198"/>
    <cellStyle name="Normal 4 9 4 2 7" xfId="37214"/>
    <cellStyle name="Normal 4 9 4 3" xfId="6314"/>
    <cellStyle name="Normal 4 9 4 3 2" xfId="11022"/>
    <cellStyle name="Normal 4 9 4 3 2 2" xfId="21255"/>
    <cellStyle name="Normal 4 9 4 3 2 2 2" xfId="52792"/>
    <cellStyle name="Normal 4 9 4 3 2 3" xfId="30362"/>
    <cellStyle name="Normal 4 9 4 3 2 4" xfId="42574"/>
    <cellStyle name="Normal 4 9 4 3 3" xfId="13799"/>
    <cellStyle name="Normal 4 9 4 3 3 2" xfId="24027"/>
    <cellStyle name="Normal 4 9 4 3 3 2 2" xfId="55564"/>
    <cellStyle name="Normal 4 9 4 3 3 3" xfId="33690"/>
    <cellStyle name="Normal 4 9 4 3 3 4" xfId="45346"/>
    <cellStyle name="Normal 4 9 4 3 4" xfId="16803"/>
    <cellStyle name="Normal 4 9 4 3 4 2" xfId="48342"/>
    <cellStyle name="Normal 4 9 4 3 5" xfId="27030"/>
    <cellStyle name="Normal 4 9 4 3 6" xfId="38138"/>
    <cellStyle name="Normal 4 9 4 4" xfId="7285"/>
    <cellStyle name="Normal 4 9 4 4 2" xfId="17539"/>
    <cellStyle name="Normal 4 9 4 4 2 2" xfId="49076"/>
    <cellStyle name="Normal 4 9 4 4 3" xfId="28698"/>
    <cellStyle name="Normal 4 9 4 4 4" xfId="38858"/>
    <cellStyle name="Normal 4 9 4 5" xfId="9174"/>
    <cellStyle name="Normal 4 9 4 5 2" xfId="19407"/>
    <cellStyle name="Normal 4 9 4 5 2 2" xfId="50944"/>
    <cellStyle name="Normal 4 9 4 5 3" xfId="32026"/>
    <cellStyle name="Normal 4 9 4 5 4" xfId="40726"/>
    <cellStyle name="Normal 4 9 4 6" xfId="11951"/>
    <cellStyle name="Normal 4 9 4 6 2" xfId="22179"/>
    <cellStyle name="Normal 4 9 4 6 2 2" xfId="53716"/>
    <cellStyle name="Normal 4 9 4 6 3" xfId="43498"/>
    <cellStyle name="Normal 4 9 4 7" xfId="14948"/>
    <cellStyle name="Normal 4 9 4 7 2" xfId="46487"/>
    <cellStyle name="Normal 4 9 4 8" xfId="25366"/>
    <cellStyle name="Normal 4 9 4 9" xfId="36290"/>
    <cellStyle name="Normal 4 9 5" xfId="4922"/>
    <cellStyle name="Normal 4 9 5 2" xfId="7715"/>
    <cellStyle name="Normal 4 9 5 2 2" xfId="17955"/>
    <cellStyle name="Normal 4 9 5 2 2 2" xfId="30778"/>
    <cellStyle name="Normal 4 9 5 2 2 3" xfId="49492"/>
    <cellStyle name="Normal 4 9 5 2 3" xfId="24534"/>
    <cellStyle name="Normal 4 9 5 2 3 2" xfId="34106"/>
    <cellStyle name="Normal 4 9 5 2 3 3" xfId="56064"/>
    <cellStyle name="Normal 4 9 5 2 4" xfId="27446"/>
    <cellStyle name="Normal 4 9 5 2 5" xfId="39274"/>
    <cellStyle name="Normal 4 9 5 3" xfId="9636"/>
    <cellStyle name="Normal 4 9 5 3 2" xfId="19869"/>
    <cellStyle name="Normal 4 9 5 3 2 2" xfId="51406"/>
    <cellStyle name="Normal 4 9 5 3 3" xfId="29114"/>
    <cellStyle name="Normal 4 9 5 3 4" xfId="41188"/>
    <cellStyle name="Normal 4 9 5 4" xfId="12413"/>
    <cellStyle name="Normal 4 9 5 4 2" xfId="22641"/>
    <cellStyle name="Normal 4 9 5 4 2 2" xfId="54178"/>
    <cellStyle name="Normal 4 9 5 4 3" xfId="32442"/>
    <cellStyle name="Normal 4 9 5 4 4" xfId="43960"/>
    <cellStyle name="Normal 4 9 5 5" xfId="15416"/>
    <cellStyle name="Normal 4 9 5 5 2" xfId="46955"/>
    <cellStyle name="Normal 4 9 5 6" xfId="25782"/>
    <cellStyle name="Normal 4 9 5 7" xfId="36752"/>
    <cellStyle name="Normal 4 9 6" xfId="5850"/>
    <cellStyle name="Normal 4 9 6 2" xfId="10560"/>
    <cellStyle name="Normal 4 9 6 2 2" xfId="20793"/>
    <cellStyle name="Normal 4 9 6 2 2 2" xfId="52330"/>
    <cellStyle name="Normal 4 9 6 2 3" xfId="29946"/>
    <cellStyle name="Normal 4 9 6 2 4" xfId="42112"/>
    <cellStyle name="Normal 4 9 6 3" xfId="13337"/>
    <cellStyle name="Normal 4 9 6 3 2" xfId="23565"/>
    <cellStyle name="Normal 4 9 6 3 2 2" xfId="55102"/>
    <cellStyle name="Normal 4 9 6 3 3" xfId="33274"/>
    <cellStyle name="Normal 4 9 6 3 4" xfId="44884"/>
    <cellStyle name="Normal 4 9 6 4" xfId="16341"/>
    <cellStyle name="Normal 4 9 6 4 2" xfId="47880"/>
    <cellStyle name="Normal 4 9 6 5" xfId="26614"/>
    <cellStyle name="Normal 4 9 6 6" xfId="37676"/>
    <cellStyle name="Normal 4 9 7" xfId="6653"/>
    <cellStyle name="Normal 4 9 7 2" xfId="17112"/>
    <cellStyle name="Normal 4 9 7 2 2" xfId="48650"/>
    <cellStyle name="Normal 4 9 7 3" xfId="28280"/>
    <cellStyle name="Normal 4 9 7 4" xfId="38442"/>
    <cellStyle name="Normal 4 9 8" xfId="8709"/>
    <cellStyle name="Normal 4 9 8 2" xfId="18945"/>
    <cellStyle name="Normal 4 9 8 2 2" xfId="50482"/>
    <cellStyle name="Normal 4 9 8 3" xfId="31610"/>
    <cellStyle name="Normal 4 9 8 4" xfId="40264"/>
    <cellStyle name="Normal 4 9 9" xfId="11489"/>
    <cellStyle name="Normal 4 9 9 2" xfId="21717"/>
    <cellStyle name="Normal 4 9 9 2 2" xfId="53254"/>
    <cellStyle name="Normal 4 9 9 3" xfId="43036"/>
    <cellStyle name="Normal 40" xfId="1781"/>
    <cellStyle name="Normal 40 2" xfId="1782"/>
    <cellStyle name="Normal 40 2 2" xfId="3323"/>
    <cellStyle name="Normal 40 3" xfId="3322"/>
    <cellStyle name="Normal 41" xfId="1783"/>
    <cellStyle name="Normal 41 2" xfId="3324"/>
    <cellStyle name="Normal 42" xfId="1784"/>
    <cellStyle name="Normal 42 2" xfId="3325"/>
    <cellStyle name="Normal 43" xfId="1785"/>
    <cellStyle name="Normal 43 2" xfId="3326"/>
    <cellStyle name="Normal 44" xfId="1786"/>
    <cellStyle name="Normal 44 2" xfId="3327"/>
    <cellStyle name="Normal 45" xfId="1787"/>
    <cellStyle name="Normal 45 2" xfId="3328"/>
    <cellStyle name="Normal 46" xfId="1788"/>
    <cellStyle name="Normal 46 2" xfId="3329"/>
    <cellStyle name="Normal 47" xfId="1789"/>
    <cellStyle name="Normal 47 2" xfId="3330"/>
    <cellStyle name="Normal 48" xfId="1790"/>
    <cellStyle name="Normal 48 2" xfId="3331"/>
    <cellStyle name="Normal 49" xfId="1791"/>
    <cellStyle name="Normal 49 2" xfId="3332"/>
    <cellStyle name="Normal 5" xfId="1792"/>
    <cellStyle name="Normal 5 10" xfId="35371"/>
    <cellStyle name="Normal 5 2" xfId="1793"/>
    <cellStyle name="Normal 5 2 10" xfId="5854"/>
    <cellStyle name="Normal 5 2 10 2" xfId="10564"/>
    <cellStyle name="Normal 5 2 10 2 2" xfId="20797"/>
    <cellStyle name="Normal 5 2 10 2 2 2" xfId="52334"/>
    <cellStyle name="Normal 5 2 10 2 3" xfId="42116"/>
    <cellStyle name="Normal 5 2 10 3" xfId="13341"/>
    <cellStyle name="Normal 5 2 10 3 2" xfId="23569"/>
    <cellStyle name="Normal 5 2 10 3 2 2" xfId="55106"/>
    <cellStyle name="Normal 5 2 10 3 3" xfId="44888"/>
    <cellStyle name="Normal 5 2 10 4" xfId="16345"/>
    <cellStyle name="Normal 5 2 10 4 2" xfId="47884"/>
    <cellStyle name="Normal 5 2 10 5" xfId="28282"/>
    <cellStyle name="Normal 5 2 10 6" xfId="37680"/>
    <cellStyle name="Normal 5 2 11" xfId="6655"/>
    <cellStyle name="Normal 5 2 11 2" xfId="17114"/>
    <cellStyle name="Normal 5 2 11 2 2" xfId="48652"/>
    <cellStyle name="Normal 5 2 11 3" xfId="31612"/>
    <cellStyle name="Normal 5 2 11 4" xfId="38444"/>
    <cellStyle name="Normal 5 2 12" xfId="8713"/>
    <cellStyle name="Normal 5 2 12 2" xfId="18949"/>
    <cellStyle name="Normal 5 2 12 2 2" xfId="50486"/>
    <cellStyle name="Normal 5 2 12 3" xfId="40268"/>
    <cellStyle name="Normal 5 2 13" xfId="11493"/>
    <cellStyle name="Normal 5 2 13 2" xfId="21721"/>
    <cellStyle name="Normal 5 2 13 2 2" xfId="53258"/>
    <cellStyle name="Normal 5 2 13 3" xfId="43040"/>
    <cellStyle name="Normal 5 2 14" xfId="14369"/>
    <cellStyle name="Normal 5 2 14 2" xfId="45912"/>
    <cellStyle name="Normal 5 2 15" xfId="24951"/>
    <cellStyle name="Normal 5 2 16" xfId="35832"/>
    <cellStyle name="Normal 5 2 2" xfId="1794"/>
    <cellStyle name="Normal 5 2 2 2" xfId="3335"/>
    <cellStyle name="Normal 5 2 3" xfId="1795"/>
    <cellStyle name="Normal 5 2 3 2" xfId="3336"/>
    <cellStyle name="Normal 5 2 4" xfId="1796"/>
    <cellStyle name="Normal 5 2 4 2" xfId="3337"/>
    <cellStyle name="Normal 5 2 5" xfId="1797"/>
    <cellStyle name="Normal 5 2 5 10" xfId="14370"/>
    <cellStyle name="Normal 5 2 5 10 2" xfId="45913"/>
    <cellStyle name="Normal 5 2 5 11" xfId="24952"/>
    <cellStyle name="Normal 5 2 5 12" xfId="35833"/>
    <cellStyle name="Normal 5 2 5 2" xfId="1798"/>
    <cellStyle name="Normal 5 2 5 2 10" xfId="24953"/>
    <cellStyle name="Normal 5 2 5 2 11" xfId="35834"/>
    <cellStyle name="Normal 5 2 5 2 2" xfId="1799"/>
    <cellStyle name="Normal 5 2 5 2 2 10" xfId="35835"/>
    <cellStyle name="Normal 5 2 5 2 2 2" xfId="4385"/>
    <cellStyle name="Normal 5 2 5 2 2 2 2" xfId="5393"/>
    <cellStyle name="Normal 5 2 5 2 2 2 2 2" xfId="8345"/>
    <cellStyle name="Normal 5 2 5 2 2 2 2 2 2" xfId="18583"/>
    <cellStyle name="Normal 5 2 5 2 2 2 2 2 2 2" xfId="31406"/>
    <cellStyle name="Normal 5 2 5 2 2 2 2 2 2 3" xfId="50120"/>
    <cellStyle name="Normal 5 2 5 2 2 2 2 2 3" xfId="24250"/>
    <cellStyle name="Normal 5 2 5 2 2 2 2 2 3 2" xfId="34734"/>
    <cellStyle name="Normal 5 2 5 2 2 2 2 2 3 3" xfId="55786"/>
    <cellStyle name="Normal 5 2 5 2 2 2 2 2 4" xfId="28074"/>
    <cellStyle name="Normal 5 2 5 2 2 2 2 2 5" xfId="39902"/>
    <cellStyle name="Normal 5 2 5 2 2 2 2 3" xfId="10105"/>
    <cellStyle name="Normal 5 2 5 2 2 2 2 3 2" xfId="20338"/>
    <cellStyle name="Normal 5 2 5 2 2 2 2 3 2 2" xfId="51875"/>
    <cellStyle name="Normal 5 2 5 2 2 2 2 3 3" xfId="29742"/>
    <cellStyle name="Normal 5 2 5 2 2 2 2 3 4" xfId="41657"/>
    <cellStyle name="Normal 5 2 5 2 2 2 2 4" xfId="12882"/>
    <cellStyle name="Normal 5 2 5 2 2 2 2 4 2" xfId="23110"/>
    <cellStyle name="Normal 5 2 5 2 2 2 2 4 2 2" xfId="54647"/>
    <cellStyle name="Normal 5 2 5 2 2 2 2 4 3" xfId="33070"/>
    <cellStyle name="Normal 5 2 5 2 2 2 2 4 4" xfId="44429"/>
    <cellStyle name="Normal 5 2 5 2 2 2 2 5" xfId="15886"/>
    <cellStyle name="Normal 5 2 5 2 2 2 2 5 2" xfId="47425"/>
    <cellStyle name="Normal 5 2 5 2 2 2 2 6" xfId="26410"/>
    <cellStyle name="Normal 5 2 5 2 2 2 2 7" xfId="37221"/>
    <cellStyle name="Normal 5 2 5 2 2 2 3" xfId="6321"/>
    <cellStyle name="Normal 5 2 5 2 2 2 3 2" xfId="11029"/>
    <cellStyle name="Normal 5 2 5 2 2 2 3 2 2" xfId="21262"/>
    <cellStyle name="Normal 5 2 5 2 2 2 3 2 2 2" xfId="52799"/>
    <cellStyle name="Normal 5 2 5 2 2 2 3 2 3" xfId="30574"/>
    <cellStyle name="Normal 5 2 5 2 2 2 3 2 4" xfId="42581"/>
    <cellStyle name="Normal 5 2 5 2 2 2 3 3" xfId="13806"/>
    <cellStyle name="Normal 5 2 5 2 2 2 3 3 2" xfId="24034"/>
    <cellStyle name="Normal 5 2 5 2 2 2 3 3 2 2" xfId="55571"/>
    <cellStyle name="Normal 5 2 5 2 2 2 3 3 3" xfId="33902"/>
    <cellStyle name="Normal 5 2 5 2 2 2 3 3 4" xfId="45353"/>
    <cellStyle name="Normal 5 2 5 2 2 2 3 4" xfId="16810"/>
    <cellStyle name="Normal 5 2 5 2 2 2 3 4 2" xfId="48349"/>
    <cellStyle name="Normal 5 2 5 2 2 2 3 5" xfId="27242"/>
    <cellStyle name="Normal 5 2 5 2 2 2 3 6" xfId="38145"/>
    <cellStyle name="Normal 5 2 5 2 2 2 4" xfId="7506"/>
    <cellStyle name="Normal 5 2 5 2 2 2 4 2" xfId="17751"/>
    <cellStyle name="Normal 5 2 5 2 2 2 4 2 2" xfId="49288"/>
    <cellStyle name="Normal 5 2 5 2 2 2 4 3" xfId="28910"/>
    <cellStyle name="Normal 5 2 5 2 2 2 4 4" xfId="39070"/>
    <cellStyle name="Normal 5 2 5 2 2 2 5" xfId="9181"/>
    <cellStyle name="Normal 5 2 5 2 2 2 5 2" xfId="19414"/>
    <cellStyle name="Normal 5 2 5 2 2 2 5 2 2" xfId="50951"/>
    <cellStyle name="Normal 5 2 5 2 2 2 5 3" xfId="32238"/>
    <cellStyle name="Normal 5 2 5 2 2 2 5 4" xfId="40733"/>
    <cellStyle name="Normal 5 2 5 2 2 2 6" xfId="11958"/>
    <cellStyle name="Normal 5 2 5 2 2 2 6 2" xfId="22186"/>
    <cellStyle name="Normal 5 2 5 2 2 2 6 2 2" xfId="53723"/>
    <cellStyle name="Normal 5 2 5 2 2 2 6 3" xfId="43505"/>
    <cellStyle name="Normal 5 2 5 2 2 2 7" xfId="14955"/>
    <cellStyle name="Normal 5 2 5 2 2 2 7 2" xfId="46494"/>
    <cellStyle name="Normal 5 2 5 2 2 2 8" xfId="25578"/>
    <cellStyle name="Normal 5 2 5 2 2 2 9" xfId="36297"/>
    <cellStyle name="Normal 5 2 5 2 2 3" xfId="4929"/>
    <cellStyle name="Normal 5 2 5 2 2 3 2" xfId="7929"/>
    <cellStyle name="Normal 5 2 5 2 2 3 2 2" xfId="18167"/>
    <cellStyle name="Normal 5 2 5 2 2 3 2 2 2" xfId="30990"/>
    <cellStyle name="Normal 5 2 5 2 2 3 2 2 3" xfId="49704"/>
    <cellStyle name="Normal 5 2 5 2 2 3 2 3" xfId="24310"/>
    <cellStyle name="Normal 5 2 5 2 2 3 2 3 2" xfId="34318"/>
    <cellStyle name="Normal 5 2 5 2 2 3 2 3 3" xfId="55843"/>
    <cellStyle name="Normal 5 2 5 2 2 3 2 4" xfId="27658"/>
    <cellStyle name="Normal 5 2 5 2 2 3 2 5" xfId="39486"/>
    <cellStyle name="Normal 5 2 5 2 2 3 3" xfId="9643"/>
    <cellStyle name="Normal 5 2 5 2 2 3 3 2" xfId="19876"/>
    <cellStyle name="Normal 5 2 5 2 2 3 3 2 2" xfId="51413"/>
    <cellStyle name="Normal 5 2 5 2 2 3 3 3" xfId="29326"/>
    <cellStyle name="Normal 5 2 5 2 2 3 3 4" xfId="41195"/>
    <cellStyle name="Normal 5 2 5 2 2 3 4" xfId="12420"/>
    <cellStyle name="Normal 5 2 5 2 2 3 4 2" xfId="22648"/>
    <cellStyle name="Normal 5 2 5 2 2 3 4 2 2" xfId="54185"/>
    <cellStyle name="Normal 5 2 5 2 2 3 4 3" xfId="32654"/>
    <cellStyle name="Normal 5 2 5 2 2 3 4 4" xfId="43967"/>
    <cellStyle name="Normal 5 2 5 2 2 3 5" xfId="15423"/>
    <cellStyle name="Normal 5 2 5 2 2 3 5 2" xfId="46962"/>
    <cellStyle name="Normal 5 2 5 2 2 3 6" xfId="25994"/>
    <cellStyle name="Normal 5 2 5 2 2 3 7" xfId="36759"/>
    <cellStyle name="Normal 5 2 5 2 2 4" xfId="5857"/>
    <cellStyle name="Normal 5 2 5 2 2 4 2" xfId="10567"/>
    <cellStyle name="Normal 5 2 5 2 2 4 2 2" xfId="20800"/>
    <cellStyle name="Normal 5 2 5 2 2 4 2 2 2" xfId="52337"/>
    <cellStyle name="Normal 5 2 5 2 2 4 2 3" xfId="30158"/>
    <cellStyle name="Normal 5 2 5 2 2 4 2 4" xfId="42119"/>
    <cellStyle name="Normal 5 2 5 2 2 4 3" xfId="13344"/>
    <cellStyle name="Normal 5 2 5 2 2 4 3 2" xfId="23572"/>
    <cellStyle name="Normal 5 2 5 2 2 4 3 2 2" xfId="55109"/>
    <cellStyle name="Normal 5 2 5 2 2 4 3 3" xfId="33486"/>
    <cellStyle name="Normal 5 2 5 2 2 4 3 4" xfId="44891"/>
    <cellStyle name="Normal 5 2 5 2 2 4 4" xfId="16348"/>
    <cellStyle name="Normal 5 2 5 2 2 4 4 2" xfId="47887"/>
    <cellStyle name="Normal 5 2 5 2 2 4 5" xfId="26826"/>
    <cellStyle name="Normal 5 2 5 2 2 4 6" xfId="37683"/>
    <cellStyle name="Normal 5 2 5 2 2 5" xfId="6986"/>
    <cellStyle name="Normal 5 2 5 2 2 5 2" xfId="17330"/>
    <cellStyle name="Normal 5 2 5 2 2 5 2 2" xfId="48867"/>
    <cellStyle name="Normal 5 2 5 2 2 5 3" xfId="28493"/>
    <cellStyle name="Normal 5 2 5 2 2 5 4" xfId="38654"/>
    <cellStyle name="Normal 5 2 5 2 2 6" xfId="8716"/>
    <cellStyle name="Normal 5 2 5 2 2 6 2" xfId="18952"/>
    <cellStyle name="Normal 5 2 5 2 2 6 2 2" xfId="50489"/>
    <cellStyle name="Normal 5 2 5 2 2 6 3" xfId="31822"/>
    <cellStyle name="Normal 5 2 5 2 2 6 4" xfId="40271"/>
    <cellStyle name="Normal 5 2 5 2 2 7" xfId="11496"/>
    <cellStyle name="Normal 5 2 5 2 2 7 2" xfId="21724"/>
    <cellStyle name="Normal 5 2 5 2 2 7 2 2" xfId="53261"/>
    <cellStyle name="Normal 5 2 5 2 2 7 3" xfId="43043"/>
    <cellStyle name="Normal 5 2 5 2 2 8" xfId="14372"/>
    <cellStyle name="Normal 5 2 5 2 2 8 2" xfId="45915"/>
    <cellStyle name="Normal 5 2 5 2 2 9" xfId="25162"/>
    <cellStyle name="Normal 5 2 5 2 3" xfId="4384"/>
    <cellStyle name="Normal 5 2 5 2 3 2" xfId="5392"/>
    <cellStyle name="Normal 5 2 5 2 3 2 2" xfId="8137"/>
    <cellStyle name="Normal 5 2 5 2 3 2 2 2" xfId="18375"/>
    <cellStyle name="Normal 5 2 5 2 3 2 2 2 2" xfId="31198"/>
    <cellStyle name="Normal 5 2 5 2 3 2 2 2 3" xfId="49912"/>
    <cellStyle name="Normal 5 2 5 2 3 2 2 3" xfId="14552"/>
    <cellStyle name="Normal 5 2 5 2 3 2 2 3 2" xfId="34526"/>
    <cellStyle name="Normal 5 2 5 2 3 2 2 3 3" xfId="46091"/>
    <cellStyle name="Normal 5 2 5 2 3 2 2 4" xfId="27866"/>
    <cellStyle name="Normal 5 2 5 2 3 2 2 5" xfId="39694"/>
    <cellStyle name="Normal 5 2 5 2 3 2 3" xfId="10104"/>
    <cellStyle name="Normal 5 2 5 2 3 2 3 2" xfId="20337"/>
    <cellStyle name="Normal 5 2 5 2 3 2 3 2 2" xfId="51874"/>
    <cellStyle name="Normal 5 2 5 2 3 2 3 3" xfId="29534"/>
    <cellStyle name="Normal 5 2 5 2 3 2 3 4" xfId="41656"/>
    <cellStyle name="Normal 5 2 5 2 3 2 4" xfId="12881"/>
    <cellStyle name="Normal 5 2 5 2 3 2 4 2" xfId="23109"/>
    <cellStyle name="Normal 5 2 5 2 3 2 4 2 2" xfId="54646"/>
    <cellStyle name="Normal 5 2 5 2 3 2 4 3" xfId="32862"/>
    <cellStyle name="Normal 5 2 5 2 3 2 4 4" xfId="44428"/>
    <cellStyle name="Normal 5 2 5 2 3 2 5" xfId="15885"/>
    <cellStyle name="Normal 5 2 5 2 3 2 5 2" xfId="47424"/>
    <cellStyle name="Normal 5 2 5 2 3 2 6" xfId="26202"/>
    <cellStyle name="Normal 5 2 5 2 3 2 7" xfId="37220"/>
    <cellStyle name="Normal 5 2 5 2 3 3" xfId="6320"/>
    <cellStyle name="Normal 5 2 5 2 3 3 2" xfId="11028"/>
    <cellStyle name="Normal 5 2 5 2 3 3 2 2" xfId="21261"/>
    <cellStyle name="Normal 5 2 5 2 3 3 2 2 2" xfId="52798"/>
    <cellStyle name="Normal 5 2 5 2 3 3 2 3" xfId="30366"/>
    <cellStyle name="Normal 5 2 5 2 3 3 2 4" xfId="42580"/>
    <cellStyle name="Normal 5 2 5 2 3 3 3" xfId="13805"/>
    <cellStyle name="Normal 5 2 5 2 3 3 3 2" xfId="24033"/>
    <cellStyle name="Normal 5 2 5 2 3 3 3 2 2" xfId="55570"/>
    <cellStyle name="Normal 5 2 5 2 3 3 3 3" xfId="33694"/>
    <cellStyle name="Normal 5 2 5 2 3 3 3 4" xfId="45352"/>
    <cellStyle name="Normal 5 2 5 2 3 3 4" xfId="16809"/>
    <cellStyle name="Normal 5 2 5 2 3 3 4 2" xfId="48348"/>
    <cellStyle name="Normal 5 2 5 2 3 3 5" xfId="27034"/>
    <cellStyle name="Normal 5 2 5 2 3 3 6" xfId="38144"/>
    <cellStyle name="Normal 5 2 5 2 3 4" xfId="7289"/>
    <cellStyle name="Normal 5 2 5 2 3 4 2" xfId="17543"/>
    <cellStyle name="Normal 5 2 5 2 3 4 2 2" xfId="49080"/>
    <cellStyle name="Normal 5 2 5 2 3 4 3" xfId="28702"/>
    <cellStyle name="Normal 5 2 5 2 3 4 4" xfId="38862"/>
    <cellStyle name="Normal 5 2 5 2 3 5" xfId="9180"/>
    <cellStyle name="Normal 5 2 5 2 3 5 2" xfId="19413"/>
    <cellStyle name="Normal 5 2 5 2 3 5 2 2" xfId="50950"/>
    <cellStyle name="Normal 5 2 5 2 3 5 3" xfId="32030"/>
    <cellStyle name="Normal 5 2 5 2 3 5 4" xfId="40732"/>
    <cellStyle name="Normal 5 2 5 2 3 6" xfId="11957"/>
    <cellStyle name="Normal 5 2 5 2 3 6 2" xfId="22185"/>
    <cellStyle name="Normal 5 2 5 2 3 6 2 2" xfId="53722"/>
    <cellStyle name="Normal 5 2 5 2 3 6 3" xfId="43504"/>
    <cellStyle name="Normal 5 2 5 2 3 7" xfId="14954"/>
    <cellStyle name="Normal 5 2 5 2 3 7 2" xfId="46493"/>
    <cellStyle name="Normal 5 2 5 2 3 8" xfId="25370"/>
    <cellStyle name="Normal 5 2 5 2 3 9" xfId="36296"/>
    <cellStyle name="Normal 5 2 5 2 4" xfId="4928"/>
    <cellStyle name="Normal 5 2 5 2 4 2" xfId="7719"/>
    <cellStyle name="Normal 5 2 5 2 4 2 2" xfId="17959"/>
    <cellStyle name="Normal 5 2 5 2 4 2 2 2" xfId="30782"/>
    <cellStyle name="Normal 5 2 5 2 4 2 2 3" xfId="49496"/>
    <cellStyle name="Normal 5 2 5 2 4 2 3" xfId="24731"/>
    <cellStyle name="Normal 5 2 5 2 4 2 3 2" xfId="34110"/>
    <cellStyle name="Normal 5 2 5 2 4 2 3 3" xfId="56257"/>
    <cellStyle name="Normal 5 2 5 2 4 2 4" xfId="27450"/>
    <cellStyle name="Normal 5 2 5 2 4 2 5" xfId="39278"/>
    <cellStyle name="Normal 5 2 5 2 4 3" xfId="9642"/>
    <cellStyle name="Normal 5 2 5 2 4 3 2" xfId="19875"/>
    <cellStyle name="Normal 5 2 5 2 4 3 2 2" xfId="51412"/>
    <cellStyle name="Normal 5 2 5 2 4 3 3" xfId="29118"/>
    <cellStyle name="Normal 5 2 5 2 4 3 4" xfId="41194"/>
    <cellStyle name="Normal 5 2 5 2 4 4" xfId="12419"/>
    <cellStyle name="Normal 5 2 5 2 4 4 2" xfId="22647"/>
    <cellStyle name="Normal 5 2 5 2 4 4 2 2" xfId="54184"/>
    <cellStyle name="Normal 5 2 5 2 4 4 3" xfId="32446"/>
    <cellStyle name="Normal 5 2 5 2 4 4 4" xfId="43966"/>
    <cellStyle name="Normal 5 2 5 2 4 5" xfId="15422"/>
    <cellStyle name="Normal 5 2 5 2 4 5 2" xfId="46961"/>
    <cellStyle name="Normal 5 2 5 2 4 6" xfId="25786"/>
    <cellStyle name="Normal 5 2 5 2 4 7" xfId="36758"/>
    <cellStyle name="Normal 5 2 5 2 5" xfId="5856"/>
    <cellStyle name="Normal 5 2 5 2 5 2" xfId="10566"/>
    <cellStyle name="Normal 5 2 5 2 5 2 2" xfId="20799"/>
    <cellStyle name="Normal 5 2 5 2 5 2 2 2" xfId="52336"/>
    <cellStyle name="Normal 5 2 5 2 5 2 3" xfId="29950"/>
    <cellStyle name="Normal 5 2 5 2 5 2 4" xfId="42118"/>
    <cellStyle name="Normal 5 2 5 2 5 3" xfId="13343"/>
    <cellStyle name="Normal 5 2 5 2 5 3 2" xfId="23571"/>
    <cellStyle name="Normal 5 2 5 2 5 3 2 2" xfId="55108"/>
    <cellStyle name="Normal 5 2 5 2 5 3 3" xfId="33278"/>
    <cellStyle name="Normal 5 2 5 2 5 3 4" xfId="44890"/>
    <cellStyle name="Normal 5 2 5 2 5 4" xfId="16347"/>
    <cellStyle name="Normal 5 2 5 2 5 4 2" xfId="47886"/>
    <cellStyle name="Normal 5 2 5 2 5 5" xfId="26618"/>
    <cellStyle name="Normal 5 2 5 2 5 6" xfId="37682"/>
    <cellStyle name="Normal 5 2 5 2 6" xfId="6657"/>
    <cellStyle name="Normal 5 2 5 2 6 2" xfId="17116"/>
    <cellStyle name="Normal 5 2 5 2 6 2 2" xfId="48654"/>
    <cellStyle name="Normal 5 2 5 2 6 3" xfId="28284"/>
    <cellStyle name="Normal 5 2 5 2 6 4" xfId="38446"/>
    <cellStyle name="Normal 5 2 5 2 7" xfId="8715"/>
    <cellStyle name="Normal 5 2 5 2 7 2" xfId="18951"/>
    <cellStyle name="Normal 5 2 5 2 7 2 2" xfId="50488"/>
    <cellStyle name="Normal 5 2 5 2 7 3" xfId="31614"/>
    <cellStyle name="Normal 5 2 5 2 7 4" xfId="40270"/>
    <cellStyle name="Normal 5 2 5 2 8" xfId="11495"/>
    <cellStyle name="Normal 5 2 5 2 8 2" xfId="21723"/>
    <cellStyle name="Normal 5 2 5 2 8 2 2" xfId="53260"/>
    <cellStyle name="Normal 5 2 5 2 8 3" xfId="43042"/>
    <cellStyle name="Normal 5 2 5 2 9" xfId="14371"/>
    <cellStyle name="Normal 5 2 5 2 9 2" xfId="45914"/>
    <cellStyle name="Normal 5 2 5 3" xfId="1800"/>
    <cellStyle name="Normal 5 2 5 3 10" xfId="35836"/>
    <cellStyle name="Normal 5 2 5 3 2" xfId="4386"/>
    <cellStyle name="Normal 5 2 5 3 2 2" xfId="5394"/>
    <cellStyle name="Normal 5 2 5 3 2 2 2" xfId="8344"/>
    <cellStyle name="Normal 5 2 5 3 2 2 2 2" xfId="18582"/>
    <cellStyle name="Normal 5 2 5 3 2 2 2 2 2" xfId="31405"/>
    <cellStyle name="Normal 5 2 5 3 2 2 2 2 3" xfId="50119"/>
    <cellStyle name="Normal 5 2 5 3 2 2 2 3" xfId="24470"/>
    <cellStyle name="Normal 5 2 5 3 2 2 2 3 2" xfId="34733"/>
    <cellStyle name="Normal 5 2 5 3 2 2 2 3 3" xfId="56002"/>
    <cellStyle name="Normal 5 2 5 3 2 2 2 4" xfId="28073"/>
    <cellStyle name="Normal 5 2 5 3 2 2 2 5" xfId="39901"/>
    <cellStyle name="Normal 5 2 5 3 2 2 3" xfId="10106"/>
    <cellStyle name="Normal 5 2 5 3 2 2 3 2" xfId="20339"/>
    <cellStyle name="Normal 5 2 5 3 2 2 3 2 2" xfId="51876"/>
    <cellStyle name="Normal 5 2 5 3 2 2 3 3" xfId="29741"/>
    <cellStyle name="Normal 5 2 5 3 2 2 3 4" xfId="41658"/>
    <cellStyle name="Normal 5 2 5 3 2 2 4" xfId="12883"/>
    <cellStyle name="Normal 5 2 5 3 2 2 4 2" xfId="23111"/>
    <cellStyle name="Normal 5 2 5 3 2 2 4 2 2" xfId="54648"/>
    <cellStyle name="Normal 5 2 5 3 2 2 4 3" xfId="33069"/>
    <cellStyle name="Normal 5 2 5 3 2 2 4 4" xfId="44430"/>
    <cellStyle name="Normal 5 2 5 3 2 2 5" xfId="15887"/>
    <cellStyle name="Normal 5 2 5 3 2 2 5 2" xfId="47426"/>
    <cellStyle name="Normal 5 2 5 3 2 2 6" xfId="26409"/>
    <cellStyle name="Normal 5 2 5 3 2 2 7" xfId="37222"/>
    <cellStyle name="Normal 5 2 5 3 2 3" xfId="6322"/>
    <cellStyle name="Normal 5 2 5 3 2 3 2" xfId="11030"/>
    <cellStyle name="Normal 5 2 5 3 2 3 2 2" xfId="21263"/>
    <cellStyle name="Normal 5 2 5 3 2 3 2 2 2" xfId="52800"/>
    <cellStyle name="Normal 5 2 5 3 2 3 2 3" xfId="30573"/>
    <cellStyle name="Normal 5 2 5 3 2 3 2 4" xfId="42582"/>
    <cellStyle name="Normal 5 2 5 3 2 3 3" xfId="13807"/>
    <cellStyle name="Normal 5 2 5 3 2 3 3 2" xfId="24035"/>
    <cellStyle name="Normal 5 2 5 3 2 3 3 2 2" xfId="55572"/>
    <cellStyle name="Normal 5 2 5 3 2 3 3 3" xfId="33901"/>
    <cellStyle name="Normal 5 2 5 3 2 3 3 4" xfId="45354"/>
    <cellStyle name="Normal 5 2 5 3 2 3 4" xfId="16811"/>
    <cellStyle name="Normal 5 2 5 3 2 3 4 2" xfId="48350"/>
    <cellStyle name="Normal 5 2 5 3 2 3 5" xfId="27241"/>
    <cellStyle name="Normal 5 2 5 3 2 3 6" xfId="38146"/>
    <cellStyle name="Normal 5 2 5 3 2 4" xfId="7505"/>
    <cellStyle name="Normal 5 2 5 3 2 4 2" xfId="17750"/>
    <cellStyle name="Normal 5 2 5 3 2 4 2 2" xfId="49287"/>
    <cellStyle name="Normal 5 2 5 3 2 4 3" xfId="28909"/>
    <cellStyle name="Normal 5 2 5 3 2 4 4" xfId="39069"/>
    <cellStyle name="Normal 5 2 5 3 2 5" xfId="9182"/>
    <cellStyle name="Normal 5 2 5 3 2 5 2" xfId="19415"/>
    <cellStyle name="Normal 5 2 5 3 2 5 2 2" xfId="50952"/>
    <cellStyle name="Normal 5 2 5 3 2 5 3" xfId="32237"/>
    <cellStyle name="Normal 5 2 5 3 2 5 4" xfId="40734"/>
    <cellStyle name="Normal 5 2 5 3 2 6" xfId="11959"/>
    <cellStyle name="Normal 5 2 5 3 2 6 2" xfId="22187"/>
    <cellStyle name="Normal 5 2 5 3 2 6 2 2" xfId="53724"/>
    <cellStyle name="Normal 5 2 5 3 2 6 3" xfId="43506"/>
    <cellStyle name="Normal 5 2 5 3 2 7" xfId="14956"/>
    <cellStyle name="Normal 5 2 5 3 2 7 2" xfId="46495"/>
    <cellStyle name="Normal 5 2 5 3 2 8" xfId="25577"/>
    <cellStyle name="Normal 5 2 5 3 2 9" xfId="36298"/>
    <cellStyle name="Normal 5 2 5 3 3" xfId="4930"/>
    <cellStyle name="Normal 5 2 5 3 3 2" xfId="7928"/>
    <cellStyle name="Normal 5 2 5 3 3 2 2" xfId="18166"/>
    <cellStyle name="Normal 5 2 5 3 3 2 2 2" xfId="30989"/>
    <cellStyle name="Normal 5 2 5 3 3 2 2 3" xfId="49703"/>
    <cellStyle name="Normal 5 2 5 3 3 2 3" xfId="24311"/>
    <cellStyle name="Normal 5 2 5 3 3 2 3 2" xfId="34317"/>
    <cellStyle name="Normal 5 2 5 3 3 2 3 3" xfId="55844"/>
    <cellStyle name="Normal 5 2 5 3 3 2 4" xfId="27657"/>
    <cellStyle name="Normal 5 2 5 3 3 2 5" xfId="39485"/>
    <cellStyle name="Normal 5 2 5 3 3 3" xfId="9644"/>
    <cellStyle name="Normal 5 2 5 3 3 3 2" xfId="19877"/>
    <cellStyle name="Normal 5 2 5 3 3 3 2 2" xfId="51414"/>
    <cellStyle name="Normal 5 2 5 3 3 3 3" xfId="29325"/>
    <cellStyle name="Normal 5 2 5 3 3 3 4" xfId="41196"/>
    <cellStyle name="Normal 5 2 5 3 3 4" xfId="12421"/>
    <cellStyle name="Normal 5 2 5 3 3 4 2" xfId="22649"/>
    <cellStyle name="Normal 5 2 5 3 3 4 2 2" xfId="54186"/>
    <cellStyle name="Normal 5 2 5 3 3 4 3" xfId="32653"/>
    <cellStyle name="Normal 5 2 5 3 3 4 4" xfId="43968"/>
    <cellStyle name="Normal 5 2 5 3 3 5" xfId="15424"/>
    <cellStyle name="Normal 5 2 5 3 3 5 2" xfId="46963"/>
    <cellStyle name="Normal 5 2 5 3 3 6" xfId="25993"/>
    <cellStyle name="Normal 5 2 5 3 3 7" xfId="36760"/>
    <cellStyle name="Normal 5 2 5 3 4" xfId="5858"/>
    <cellStyle name="Normal 5 2 5 3 4 2" xfId="10568"/>
    <cellStyle name="Normal 5 2 5 3 4 2 2" xfId="20801"/>
    <cellStyle name="Normal 5 2 5 3 4 2 2 2" xfId="52338"/>
    <cellStyle name="Normal 5 2 5 3 4 2 3" xfId="30157"/>
    <cellStyle name="Normal 5 2 5 3 4 2 4" xfId="42120"/>
    <cellStyle name="Normal 5 2 5 3 4 3" xfId="13345"/>
    <cellStyle name="Normal 5 2 5 3 4 3 2" xfId="23573"/>
    <cellStyle name="Normal 5 2 5 3 4 3 2 2" xfId="55110"/>
    <cellStyle name="Normal 5 2 5 3 4 3 3" xfId="33485"/>
    <cellStyle name="Normal 5 2 5 3 4 3 4" xfId="44892"/>
    <cellStyle name="Normal 5 2 5 3 4 4" xfId="16349"/>
    <cellStyle name="Normal 5 2 5 3 4 4 2" xfId="47888"/>
    <cellStyle name="Normal 5 2 5 3 4 5" xfId="26825"/>
    <cellStyle name="Normal 5 2 5 3 4 6" xfId="37684"/>
    <cellStyle name="Normal 5 2 5 3 5" xfId="6985"/>
    <cellStyle name="Normal 5 2 5 3 5 2" xfId="17329"/>
    <cellStyle name="Normal 5 2 5 3 5 2 2" xfId="48866"/>
    <cellStyle name="Normal 5 2 5 3 5 3" xfId="28492"/>
    <cellStyle name="Normal 5 2 5 3 5 4" xfId="38653"/>
    <cellStyle name="Normal 5 2 5 3 6" xfId="8717"/>
    <cellStyle name="Normal 5 2 5 3 6 2" xfId="18953"/>
    <cellStyle name="Normal 5 2 5 3 6 2 2" xfId="50490"/>
    <cellStyle name="Normal 5 2 5 3 6 3" xfId="31821"/>
    <cellStyle name="Normal 5 2 5 3 6 4" xfId="40272"/>
    <cellStyle name="Normal 5 2 5 3 7" xfId="11497"/>
    <cellStyle name="Normal 5 2 5 3 7 2" xfId="21725"/>
    <cellStyle name="Normal 5 2 5 3 7 2 2" xfId="53262"/>
    <cellStyle name="Normal 5 2 5 3 7 3" xfId="43044"/>
    <cellStyle name="Normal 5 2 5 3 8" xfId="14373"/>
    <cellStyle name="Normal 5 2 5 3 8 2" xfId="45916"/>
    <cellStyle name="Normal 5 2 5 3 9" xfId="25161"/>
    <cellStyle name="Normal 5 2 5 4" xfId="4383"/>
    <cellStyle name="Normal 5 2 5 4 2" xfId="5391"/>
    <cellStyle name="Normal 5 2 5 4 2 2" xfId="8136"/>
    <cellStyle name="Normal 5 2 5 4 2 2 2" xfId="18374"/>
    <cellStyle name="Normal 5 2 5 4 2 2 2 2" xfId="31197"/>
    <cellStyle name="Normal 5 2 5 4 2 2 2 3" xfId="49911"/>
    <cellStyle name="Normal 5 2 5 4 2 2 3" xfId="24664"/>
    <cellStyle name="Normal 5 2 5 4 2 2 3 2" xfId="34525"/>
    <cellStyle name="Normal 5 2 5 4 2 2 3 3" xfId="56191"/>
    <cellStyle name="Normal 5 2 5 4 2 2 4" xfId="27865"/>
    <cellStyle name="Normal 5 2 5 4 2 2 5" xfId="39693"/>
    <cellStyle name="Normal 5 2 5 4 2 3" xfId="10103"/>
    <cellStyle name="Normal 5 2 5 4 2 3 2" xfId="20336"/>
    <cellStyle name="Normal 5 2 5 4 2 3 2 2" xfId="51873"/>
    <cellStyle name="Normal 5 2 5 4 2 3 3" xfId="29533"/>
    <cellStyle name="Normal 5 2 5 4 2 3 4" xfId="41655"/>
    <cellStyle name="Normal 5 2 5 4 2 4" xfId="12880"/>
    <cellStyle name="Normal 5 2 5 4 2 4 2" xfId="23108"/>
    <cellStyle name="Normal 5 2 5 4 2 4 2 2" xfId="54645"/>
    <cellStyle name="Normal 5 2 5 4 2 4 3" xfId="32861"/>
    <cellStyle name="Normal 5 2 5 4 2 4 4" xfId="44427"/>
    <cellStyle name="Normal 5 2 5 4 2 5" xfId="15884"/>
    <cellStyle name="Normal 5 2 5 4 2 5 2" xfId="47423"/>
    <cellStyle name="Normal 5 2 5 4 2 6" xfId="26201"/>
    <cellStyle name="Normal 5 2 5 4 2 7" xfId="37219"/>
    <cellStyle name="Normal 5 2 5 4 3" xfId="6319"/>
    <cellStyle name="Normal 5 2 5 4 3 2" xfId="11027"/>
    <cellStyle name="Normal 5 2 5 4 3 2 2" xfId="21260"/>
    <cellStyle name="Normal 5 2 5 4 3 2 2 2" xfId="52797"/>
    <cellStyle name="Normal 5 2 5 4 3 2 3" xfId="30365"/>
    <cellStyle name="Normal 5 2 5 4 3 2 4" xfId="42579"/>
    <cellStyle name="Normal 5 2 5 4 3 3" xfId="13804"/>
    <cellStyle name="Normal 5 2 5 4 3 3 2" xfId="24032"/>
    <cellStyle name="Normal 5 2 5 4 3 3 2 2" xfId="55569"/>
    <cellStyle name="Normal 5 2 5 4 3 3 3" xfId="33693"/>
    <cellStyle name="Normal 5 2 5 4 3 3 4" xfId="45351"/>
    <cellStyle name="Normal 5 2 5 4 3 4" xfId="16808"/>
    <cellStyle name="Normal 5 2 5 4 3 4 2" xfId="48347"/>
    <cellStyle name="Normal 5 2 5 4 3 5" xfId="27033"/>
    <cellStyle name="Normal 5 2 5 4 3 6" xfId="38143"/>
    <cellStyle name="Normal 5 2 5 4 4" xfId="7288"/>
    <cellStyle name="Normal 5 2 5 4 4 2" xfId="17542"/>
    <cellStyle name="Normal 5 2 5 4 4 2 2" xfId="49079"/>
    <cellStyle name="Normal 5 2 5 4 4 3" xfId="28701"/>
    <cellStyle name="Normal 5 2 5 4 4 4" xfId="38861"/>
    <cellStyle name="Normal 5 2 5 4 5" xfId="9179"/>
    <cellStyle name="Normal 5 2 5 4 5 2" xfId="19412"/>
    <cellStyle name="Normal 5 2 5 4 5 2 2" xfId="50949"/>
    <cellStyle name="Normal 5 2 5 4 5 3" xfId="32029"/>
    <cellStyle name="Normal 5 2 5 4 5 4" xfId="40731"/>
    <cellStyle name="Normal 5 2 5 4 6" xfId="11956"/>
    <cellStyle name="Normal 5 2 5 4 6 2" xfId="22184"/>
    <cellStyle name="Normal 5 2 5 4 6 2 2" xfId="53721"/>
    <cellStyle name="Normal 5 2 5 4 6 3" xfId="43503"/>
    <cellStyle name="Normal 5 2 5 4 7" xfId="14953"/>
    <cellStyle name="Normal 5 2 5 4 7 2" xfId="46492"/>
    <cellStyle name="Normal 5 2 5 4 8" xfId="25369"/>
    <cellStyle name="Normal 5 2 5 4 9" xfId="36295"/>
    <cellStyle name="Normal 5 2 5 5" xfId="4927"/>
    <cellStyle name="Normal 5 2 5 5 2" xfId="7718"/>
    <cellStyle name="Normal 5 2 5 5 2 2" xfId="17958"/>
    <cellStyle name="Normal 5 2 5 5 2 2 2" xfId="30781"/>
    <cellStyle name="Normal 5 2 5 5 2 2 3" xfId="49495"/>
    <cellStyle name="Normal 5 2 5 5 2 3" xfId="24560"/>
    <cellStyle name="Normal 5 2 5 5 2 3 2" xfId="34109"/>
    <cellStyle name="Normal 5 2 5 5 2 3 3" xfId="56089"/>
    <cellStyle name="Normal 5 2 5 5 2 4" xfId="27449"/>
    <cellStyle name="Normal 5 2 5 5 2 5" xfId="39277"/>
    <cellStyle name="Normal 5 2 5 5 3" xfId="9641"/>
    <cellStyle name="Normal 5 2 5 5 3 2" xfId="19874"/>
    <cellStyle name="Normal 5 2 5 5 3 2 2" xfId="51411"/>
    <cellStyle name="Normal 5 2 5 5 3 3" xfId="29117"/>
    <cellStyle name="Normal 5 2 5 5 3 4" xfId="41193"/>
    <cellStyle name="Normal 5 2 5 5 4" xfId="12418"/>
    <cellStyle name="Normal 5 2 5 5 4 2" xfId="22646"/>
    <cellStyle name="Normal 5 2 5 5 4 2 2" xfId="54183"/>
    <cellStyle name="Normal 5 2 5 5 4 3" xfId="32445"/>
    <cellStyle name="Normal 5 2 5 5 4 4" xfId="43965"/>
    <cellStyle name="Normal 5 2 5 5 5" xfId="15421"/>
    <cellStyle name="Normal 5 2 5 5 5 2" xfId="46960"/>
    <cellStyle name="Normal 5 2 5 5 6" xfId="25785"/>
    <cellStyle name="Normal 5 2 5 5 7" xfId="36757"/>
    <cellStyle name="Normal 5 2 5 6" xfId="5855"/>
    <cellStyle name="Normal 5 2 5 6 2" xfId="10565"/>
    <cellStyle name="Normal 5 2 5 6 2 2" xfId="20798"/>
    <cellStyle name="Normal 5 2 5 6 2 2 2" xfId="52335"/>
    <cellStyle name="Normal 5 2 5 6 2 3" xfId="29949"/>
    <cellStyle name="Normal 5 2 5 6 2 4" xfId="42117"/>
    <cellStyle name="Normal 5 2 5 6 3" xfId="13342"/>
    <cellStyle name="Normal 5 2 5 6 3 2" xfId="23570"/>
    <cellStyle name="Normal 5 2 5 6 3 2 2" xfId="55107"/>
    <cellStyle name="Normal 5 2 5 6 3 3" xfId="33277"/>
    <cellStyle name="Normal 5 2 5 6 3 4" xfId="44889"/>
    <cellStyle name="Normal 5 2 5 6 4" xfId="16346"/>
    <cellStyle name="Normal 5 2 5 6 4 2" xfId="47885"/>
    <cellStyle name="Normal 5 2 5 6 5" xfId="26617"/>
    <cellStyle name="Normal 5 2 5 6 6" xfId="37681"/>
    <cellStyle name="Normal 5 2 5 7" xfId="6656"/>
    <cellStyle name="Normal 5 2 5 7 2" xfId="17115"/>
    <cellStyle name="Normal 5 2 5 7 2 2" xfId="48653"/>
    <cellStyle name="Normal 5 2 5 7 3" xfId="28283"/>
    <cellStyle name="Normal 5 2 5 7 4" xfId="38445"/>
    <cellStyle name="Normal 5 2 5 8" xfId="8714"/>
    <cellStyle name="Normal 5 2 5 8 2" xfId="18950"/>
    <cellStyle name="Normal 5 2 5 8 2 2" xfId="50487"/>
    <cellStyle name="Normal 5 2 5 8 3" xfId="31613"/>
    <cellStyle name="Normal 5 2 5 8 4" xfId="40269"/>
    <cellStyle name="Normal 5 2 5 9" xfId="11494"/>
    <cellStyle name="Normal 5 2 5 9 2" xfId="21722"/>
    <cellStyle name="Normal 5 2 5 9 2 2" xfId="53259"/>
    <cellStyle name="Normal 5 2 5 9 3" xfId="43041"/>
    <cellStyle name="Normal 5 2 6" xfId="1801"/>
    <cellStyle name="Normal 5 2 6 10" xfId="35837"/>
    <cellStyle name="Normal 5 2 6 2" xfId="4387"/>
    <cellStyle name="Normal 5 2 6 2 2" xfId="5395"/>
    <cellStyle name="Normal 5 2 6 2 2 2" xfId="8343"/>
    <cellStyle name="Normal 5 2 6 2 2 2 2" xfId="18581"/>
    <cellStyle name="Normal 5 2 6 2 2 2 2 2" xfId="31404"/>
    <cellStyle name="Normal 5 2 6 2 2 2 2 3" xfId="50118"/>
    <cellStyle name="Normal 5 2 6 2 2 2 3" xfId="14522"/>
    <cellStyle name="Normal 5 2 6 2 2 2 3 2" xfId="34732"/>
    <cellStyle name="Normal 5 2 6 2 2 2 3 3" xfId="46061"/>
    <cellStyle name="Normal 5 2 6 2 2 2 4" xfId="28072"/>
    <cellStyle name="Normal 5 2 6 2 2 2 5" xfId="39900"/>
    <cellStyle name="Normal 5 2 6 2 2 3" xfId="10107"/>
    <cellStyle name="Normal 5 2 6 2 2 3 2" xfId="20340"/>
    <cellStyle name="Normal 5 2 6 2 2 3 2 2" xfId="51877"/>
    <cellStyle name="Normal 5 2 6 2 2 3 3" xfId="29740"/>
    <cellStyle name="Normal 5 2 6 2 2 3 4" xfId="41659"/>
    <cellStyle name="Normal 5 2 6 2 2 4" xfId="12884"/>
    <cellStyle name="Normal 5 2 6 2 2 4 2" xfId="23112"/>
    <cellStyle name="Normal 5 2 6 2 2 4 2 2" xfId="54649"/>
    <cellStyle name="Normal 5 2 6 2 2 4 3" xfId="33068"/>
    <cellStyle name="Normal 5 2 6 2 2 4 4" xfId="44431"/>
    <cellStyle name="Normal 5 2 6 2 2 5" xfId="15888"/>
    <cellStyle name="Normal 5 2 6 2 2 5 2" xfId="47427"/>
    <cellStyle name="Normal 5 2 6 2 2 6" xfId="26408"/>
    <cellStyle name="Normal 5 2 6 2 2 7" xfId="37223"/>
    <cellStyle name="Normal 5 2 6 2 3" xfId="6323"/>
    <cellStyle name="Normal 5 2 6 2 3 2" xfId="11031"/>
    <cellStyle name="Normal 5 2 6 2 3 2 2" xfId="21264"/>
    <cellStyle name="Normal 5 2 6 2 3 2 2 2" xfId="52801"/>
    <cellStyle name="Normal 5 2 6 2 3 2 3" xfId="30572"/>
    <cellStyle name="Normal 5 2 6 2 3 2 4" xfId="42583"/>
    <cellStyle name="Normal 5 2 6 2 3 3" xfId="13808"/>
    <cellStyle name="Normal 5 2 6 2 3 3 2" xfId="24036"/>
    <cellStyle name="Normal 5 2 6 2 3 3 2 2" xfId="55573"/>
    <cellStyle name="Normal 5 2 6 2 3 3 3" xfId="33900"/>
    <cellStyle name="Normal 5 2 6 2 3 3 4" xfId="45355"/>
    <cellStyle name="Normal 5 2 6 2 3 4" xfId="16812"/>
    <cellStyle name="Normal 5 2 6 2 3 4 2" xfId="48351"/>
    <cellStyle name="Normal 5 2 6 2 3 5" xfId="27240"/>
    <cellStyle name="Normal 5 2 6 2 3 6" xfId="38147"/>
    <cellStyle name="Normal 5 2 6 2 4" xfId="7504"/>
    <cellStyle name="Normal 5 2 6 2 4 2" xfId="17749"/>
    <cellStyle name="Normal 5 2 6 2 4 2 2" xfId="49286"/>
    <cellStyle name="Normal 5 2 6 2 4 3" xfId="28908"/>
    <cellStyle name="Normal 5 2 6 2 4 4" xfId="39068"/>
    <cellStyle name="Normal 5 2 6 2 5" xfId="9183"/>
    <cellStyle name="Normal 5 2 6 2 5 2" xfId="19416"/>
    <cellStyle name="Normal 5 2 6 2 5 2 2" xfId="50953"/>
    <cellStyle name="Normal 5 2 6 2 5 3" xfId="32236"/>
    <cellStyle name="Normal 5 2 6 2 5 4" xfId="40735"/>
    <cellStyle name="Normal 5 2 6 2 6" xfId="11960"/>
    <cellStyle name="Normal 5 2 6 2 6 2" xfId="22188"/>
    <cellStyle name="Normal 5 2 6 2 6 2 2" xfId="53725"/>
    <cellStyle name="Normal 5 2 6 2 6 3" xfId="43507"/>
    <cellStyle name="Normal 5 2 6 2 7" xfId="14957"/>
    <cellStyle name="Normal 5 2 6 2 7 2" xfId="46496"/>
    <cellStyle name="Normal 5 2 6 2 8" xfId="25576"/>
    <cellStyle name="Normal 5 2 6 2 9" xfId="36299"/>
    <cellStyle name="Normal 5 2 6 3" xfId="4931"/>
    <cellStyle name="Normal 5 2 6 3 2" xfId="7927"/>
    <cellStyle name="Normal 5 2 6 3 2 2" xfId="18165"/>
    <cellStyle name="Normal 5 2 6 3 2 2 2" xfId="30988"/>
    <cellStyle name="Normal 5 2 6 3 2 2 3" xfId="49702"/>
    <cellStyle name="Normal 5 2 6 3 2 3" xfId="14473"/>
    <cellStyle name="Normal 5 2 6 3 2 3 2" xfId="34316"/>
    <cellStyle name="Normal 5 2 6 3 2 3 3" xfId="46016"/>
    <cellStyle name="Normal 5 2 6 3 2 4" xfId="27656"/>
    <cellStyle name="Normal 5 2 6 3 2 5" xfId="39484"/>
    <cellStyle name="Normal 5 2 6 3 3" xfId="9645"/>
    <cellStyle name="Normal 5 2 6 3 3 2" xfId="19878"/>
    <cellStyle name="Normal 5 2 6 3 3 2 2" xfId="51415"/>
    <cellStyle name="Normal 5 2 6 3 3 3" xfId="29324"/>
    <cellStyle name="Normal 5 2 6 3 3 4" xfId="41197"/>
    <cellStyle name="Normal 5 2 6 3 4" xfId="12422"/>
    <cellStyle name="Normal 5 2 6 3 4 2" xfId="22650"/>
    <cellStyle name="Normal 5 2 6 3 4 2 2" xfId="54187"/>
    <cellStyle name="Normal 5 2 6 3 4 3" xfId="32652"/>
    <cellStyle name="Normal 5 2 6 3 4 4" xfId="43969"/>
    <cellStyle name="Normal 5 2 6 3 5" xfId="15425"/>
    <cellStyle name="Normal 5 2 6 3 5 2" xfId="46964"/>
    <cellStyle name="Normal 5 2 6 3 6" xfId="25992"/>
    <cellStyle name="Normal 5 2 6 3 7" xfId="36761"/>
    <cellStyle name="Normal 5 2 6 4" xfId="5859"/>
    <cellStyle name="Normal 5 2 6 4 2" xfId="10569"/>
    <cellStyle name="Normal 5 2 6 4 2 2" xfId="20802"/>
    <cellStyle name="Normal 5 2 6 4 2 2 2" xfId="52339"/>
    <cellStyle name="Normal 5 2 6 4 2 3" xfId="30156"/>
    <cellStyle name="Normal 5 2 6 4 2 4" xfId="42121"/>
    <cellStyle name="Normal 5 2 6 4 3" xfId="13346"/>
    <cellStyle name="Normal 5 2 6 4 3 2" xfId="23574"/>
    <cellStyle name="Normal 5 2 6 4 3 2 2" xfId="55111"/>
    <cellStyle name="Normal 5 2 6 4 3 3" xfId="33484"/>
    <cellStyle name="Normal 5 2 6 4 3 4" xfId="44893"/>
    <cellStyle name="Normal 5 2 6 4 4" xfId="16350"/>
    <cellStyle name="Normal 5 2 6 4 4 2" xfId="47889"/>
    <cellStyle name="Normal 5 2 6 4 5" xfId="26824"/>
    <cellStyle name="Normal 5 2 6 4 6" xfId="37685"/>
    <cellStyle name="Normal 5 2 6 5" xfId="6984"/>
    <cellStyle name="Normal 5 2 6 5 2" xfId="17328"/>
    <cellStyle name="Normal 5 2 6 5 2 2" xfId="48865"/>
    <cellStyle name="Normal 5 2 6 5 3" xfId="28491"/>
    <cellStyle name="Normal 5 2 6 5 4" xfId="38652"/>
    <cellStyle name="Normal 5 2 6 6" xfId="8718"/>
    <cellStyle name="Normal 5 2 6 6 2" xfId="18954"/>
    <cellStyle name="Normal 5 2 6 6 2 2" xfId="50491"/>
    <cellStyle name="Normal 5 2 6 6 3" xfId="31820"/>
    <cellStyle name="Normal 5 2 6 6 4" xfId="40273"/>
    <cellStyle name="Normal 5 2 6 7" xfId="11498"/>
    <cellStyle name="Normal 5 2 6 7 2" xfId="21726"/>
    <cellStyle name="Normal 5 2 6 7 2 2" xfId="53263"/>
    <cellStyle name="Normal 5 2 6 7 3" xfId="43045"/>
    <cellStyle name="Normal 5 2 6 8" xfId="14374"/>
    <cellStyle name="Normal 5 2 6 8 2" xfId="45917"/>
    <cellStyle name="Normal 5 2 6 9" xfId="25160"/>
    <cellStyle name="Normal 5 2 7" xfId="3334"/>
    <cellStyle name="Normal 5 2 7 10" xfId="35960"/>
    <cellStyle name="Normal 5 2 7 2" xfId="4586"/>
    <cellStyle name="Normal 5 2 7 2 2" xfId="5518"/>
    <cellStyle name="Normal 5 2 7 2 2 2" xfId="10230"/>
    <cellStyle name="Normal 5 2 7 2 2 2 2" xfId="20463"/>
    <cellStyle name="Normal 5 2 7 2 2 2 2 2" xfId="52000"/>
    <cellStyle name="Normal 5 2 7 2 2 2 3" xfId="31196"/>
    <cellStyle name="Normal 5 2 7 2 2 2 4" xfId="41782"/>
    <cellStyle name="Normal 5 2 7 2 2 3" xfId="13007"/>
    <cellStyle name="Normal 5 2 7 2 2 3 2" xfId="23235"/>
    <cellStyle name="Normal 5 2 7 2 2 3 2 2" xfId="54772"/>
    <cellStyle name="Normal 5 2 7 2 2 3 3" xfId="34524"/>
    <cellStyle name="Normal 5 2 7 2 2 3 4" xfId="44554"/>
    <cellStyle name="Normal 5 2 7 2 2 4" xfId="16011"/>
    <cellStyle name="Normal 5 2 7 2 2 4 2" xfId="47550"/>
    <cellStyle name="Normal 5 2 7 2 2 5" xfId="27864"/>
    <cellStyle name="Normal 5 2 7 2 2 6" xfId="37346"/>
    <cellStyle name="Normal 5 2 7 2 3" xfId="6446"/>
    <cellStyle name="Normal 5 2 7 2 3 2" xfId="11154"/>
    <cellStyle name="Normal 5 2 7 2 3 2 2" xfId="21387"/>
    <cellStyle name="Normal 5 2 7 2 3 2 2 2" xfId="52924"/>
    <cellStyle name="Normal 5 2 7 2 3 2 3" xfId="42706"/>
    <cellStyle name="Normal 5 2 7 2 3 3" xfId="13931"/>
    <cellStyle name="Normal 5 2 7 2 3 3 2" xfId="24159"/>
    <cellStyle name="Normal 5 2 7 2 3 3 2 2" xfId="55696"/>
    <cellStyle name="Normal 5 2 7 2 3 3 3" xfId="45478"/>
    <cellStyle name="Normal 5 2 7 2 3 4" xfId="16935"/>
    <cellStyle name="Normal 5 2 7 2 3 4 2" xfId="48474"/>
    <cellStyle name="Normal 5 2 7 2 3 5" xfId="29532"/>
    <cellStyle name="Normal 5 2 7 2 3 6" xfId="38270"/>
    <cellStyle name="Normal 5 2 7 2 4" xfId="8135"/>
    <cellStyle name="Normal 5 2 7 2 4 2" xfId="18373"/>
    <cellStyle name="Normal 5 2 7 2 4 2 2" xfId="49910"/>
    <cellStyle name="Normal 5 2 7 2 4 3" xfId="32860"/>
    <cellStyle name="Normal 5 2 7 2 4 4" xfId="39692"/>
    <cellStyle name="Normal 5 2 7 2 5" xfId="9306"/>
    <cellStyle name="Normal 5 2 7 2 5 2" xfId="19539"/>
    <cellStyle name="Normal 5 2 7 2 5 2 2" xfId="51076"/>
    <cellStyle name="Normal 5 2 7 2 5 3" xfId="40858"/>
    <cellStyle name="Normal 5 2 7 2 6" xfId="12083"/>
    <cellStyle name="Normal 5 2 7 2 6 2" xfId="22311"/>
    <cellStyle name="Normal 5 2 7 2 6 2 2" xfId="53848"/>
    <cellStyle name="Normal 5 2 7 2 6 3" xfId="43630"/>
    <cellStyle name="Normal 5 2 7 2 7" xfId="15085"/>
    <cellStyle name="Normal 5 2 7 2 7 2" xfId="46624"/>
    <cellStyle name="Normal 5 2 7 2 8" xfId="26200"/>
    <cellStyle name="Normal 5 2 7 2 9" xfId="36422"/>
    <cellStyle name="Normal 5 2 7 3" xfId="5055"/>
    <cellStyle name="Normal 5 2 7 3 2" xfId="9768"/>
    <cellStyle name="Normal 5 2 7 3 2 2" xfId="20001"/>
    <cellStyle name="Normal 5 2 7 3 2 2 2" xfId="51538"/>
    <cellStyle name="Normal 5 2 7 3 2 3" xfId="30364"/>
    <cellStyle name="Normal 5 2 7 3 2 4" xfId="41320"/>
    <cellStyle name="Normal 5 2 7 3 3" xfId="12545"/>
    <cellStyle name="Normal 5 2 7 3 3 2" xfId="22773"/>
    <cellStyle name="Normal 5 2 7 3 3 2 2" xfId="54310"/>
    <cellStyle name="Normal 5 2 7 3 3 3" xfId="33692"/>
    <cellStyle name="Normal 5 2 7 3 3 4" xfId="44092"/>
    <cellStyle name="Normal 5 2 7 3 4" xfId="15549"/>
    <cellStyle name="Normal 5 2 7 3 4 2" xfId="47088"/>
    <cellStyle name="Normal 5 2 7 3 5" xfId="27032"/>
    <cellStyle name="Normal 5 2 7 3 6" xfId="36884"/>
    <cellStyle name="Normal 5 2 7 4" xfId="5984"/>
    <cellStyle name="Normal 5 2 7 4 2" xfId="10692"/>
    <cellStyle name="Normal 5 2 7 4 2 2" xfId="20925"/>
    <cellStyle name="Normal 5 2 7 4 2 2 2" xfId="52462"/>
    <cellStyle name="Normal 5 2 7 4 2 3" xfId="42244"/>
    <cellStyle name="Normal 5 2 7 4 3" xfId="13469"/>
    <cellStyle name="Normal 5 2 7 4 3 2" xfId="23697"/>
    <cellStyle name="Normal 5 2 7 4 3 2 2" xfId="55234"/>
    <cellStyle name="Normal 5 2 7 4 3 3" xfId="45016"/>
    <cellStyle name="Normal 5 2 7 4 4" xfId="16473"/>
    <cellStyle name="Normal 5 2 7 4 4 2" xfId="48012"/>
    <cellStyle name="Normal 5 2 7 4 5" xfId="28700"/>
    <cellStyle name="Normal 5 2 7 4 6" xfId="37808"/>
    <cellStyle name="Normal 5 2 7 5" xfId="7287"/>
    <cellStyle name="Normal 5 2 7 5 2" xfId="17541"/>
    <cellStyle name="Normal 5 2 7 5 2 2" xfId="49078"/>
    <cellStyle name="Normal 5 2 7 5 3" xfId="32028"/>
    <cellStyle name="Normal 5 2 7 5 4" xfId="38860"/>
    <cellStyle name="Normal 5 2 7 6" xfId="8843"/>
    <cellStyle name="Normal 5 2 7 6 2" xfId="19077"/>
    <cellStyle name="Normal 5 2 7 6 2 2" xfId="50614"/>
    <cellStyle name="Normal 5 2 7 6 3" xfId="40396"/>
    <cellStyle name="Normal 5 2 7 7" xfId="11621"/>
    <cellStyle name="Normal 5 2 7 7 2" xfId="21849"/>
    <cellStyle name="Normal 5 2 7 7 2 2" xfId="53386"/>
    <cellStyle name="Normal 5 2 7 7 3" xfId="43168"/>
    <cellStyle name="Normal 5 2 7 8" xfId="14579"/>
    <cellStyle name="Normal 5 2 7 8 2" xfId="46118"/>
    <cellStyle name="Normal 5 2 7 9" xfId="25368"/>
    <cellStyle name="Normal 5 2 8" xfId="4382"/>
    <cellStyle name="Normal 5 2 8 2" xfId="5390"/>
    <cellStyle name="Normal 5 2 8 2 2" xfId="10102"/>
    <cellStyle name="Normal 5 2 8 2 2 2" xfId="20335"/>
    <cellStyle name="Normal 5 2 8 2 2 2 2" xfId="51872"/>
    <cellStyle name="Normal 5 2 8 2 2 3" xfId="30780"/>
    <cellStyle name="Normal 5 2 8 2 2 4" xfId="41654"/>
    <cellStyle name="Normal 5 2 8 2 3" xfId="12879"/>
    <cellStyle name="Normal 5 2 8 2 3 2" xfId="23107"/>
    <cellStyle name="Normal 5 2 8 2 3 2 2" xfId="54644"/>
    <cellStyle name="Normal 5 2 8 2 3 3" xfId="34108"/>
    <cellStyle name="Normal 5 2 8 2 3 4" xfId="44426"/>
    <cellStyle name="Normal 5 2 8 2 4" xfId="15883"/>
    <cellStyle name="Normal 5 2 8 2 4 2" xfId="47422"/>
    <cellStyle name="Normal 5 2 8 2 5" xfId="27448"/>
    <cellStyle name="Normal 5 2 8 2 6" xfId="37218"/>
    <cellStyle name="Normal 5 2 8 3" xfId="6318"/>
    <cellStyle name="Normal 5 2 8 3 2" xfId="11026"/>
    <cellStyle name="Normal 5 2 8 3 2 2" xfId="21259"/>
    <cellStyle name="Normal 5 2 8 3 2 2 2" xfId="52796"/>
    <cellStyle name="Normal 5 2 8 3 2 3" xfId="42578"/>
    <cellStyle name="Normal 5 2 8 3 3" xfId="13803"/>
    <cellStyle name="Normal 5 2 8 3 3 2" xfId="24031"/>
    <cellStyle name="Normal 5 2 8 3 3 2 2" xfId="55568"/>
    <cellStyle name="Normal 5 2 8 3 3 3" xfId="45350"/>
    <cellStyle name="Normal 5 2 8 3 4" xfId="16807"/>
    <cellStyle name="Normal 5 2 8 3 4 2" xfId="48346"/>
    <cellStyle name="Normal 5 2 8 3 5" xfId="29116"/>
    <cellStyle name="Normal 5 2 8 3 6" xfId="38142"/>
    <cellStyle name="Normal 5 2 8 4" xfId="7717"/>
    <cellStyle name="Normal 5 2 8 4 2" xfId="17957"/>
    <cellStyle name="Normal 5 2 8 4 2 2" xfId="49494"/>
    <cellStyle name="Normal 5 2 8 4 3" xfId="32444"/>
    <cellStyle name="Normal 5 2 8 4 4" xfId="39276"/>
    <cellStyle name="Normal 5 2 8 5" xfId="9178"/>
    <cellStyle name="Normal 5 2 8 5 2" xfId="19411"/>
    <cellStyle name="Normal 5 2 8 5 2 2" xfId="50948"/>
    <cellStyle name="Normal 5 2 8 5 3" xfId="40730"/>
    <cellStyle name="Normal 5 2 8 6" xfId="11955"/>
    <cellStyle name="Normal 5 2 8 6 2" xfId="22183"/>
    <cellStyle name="Normal 5 2 8 6 2 2" xfId="53720"/>
    <cellStyle name="Normal 5 2 8 6 3" xfId="43502"/>
    <cellStyle name="Normal 5 2 8 7" xfId="14952"/>
    <cellStyle name="Normal 5 2 8 7 2" xfId="46491"/>
    <cellStyle name="Normal 5 2 8 8" xfId="25784"/>
    <cellStyle name="Normal 5 2 8 9" xfId="36294"/>
    <cellStyle name="Normal 5 2 9" xfId="4926"/>
    <cellStyle name="Normal 5 2 9 2" xfId="9640"/>
    <cellStyle name="Normal 5 2 9 2 2" xfId="19873"/>
    <cellStyle name="Normal 5 2 9 2 2 2" xfId="51410"/>
    <cellStyle name="Normal 5 2 9 2 3" xfId="29948"/>
    <cellStyle name="Normal 5 2 9 2 4" xfId="41192"/>
    <cellStyle name="Normal 5 2 9 3" xfId="12417"/>
    <cellStyle name="Normal 5 2 9 3 2" xfId="22645"/>
    <cellStyle name="Normal 5 2 9 3 2 2" xfId="54182"/>
    <cellStyle name="Normal 5 2 9 3 3" xfId="33276"/>
    <cellStyle name="Normal 5 2 9 3 4" xfId="43964"/>
    <cellStyle name="Normal 5 2 9 4" xfId="15420"/>
    <cellStyle name="Normal 5 2 9 4 2" xfId="46959"/>
    <cellStyle name="Normal 5 2 9 5" xfId="26616"/>
    <cellStyle name="Normal 5 2 9 6" xfId="36756"/>
    <cellStyle name="Normal 5 3" xfId="1802"/>
    <cellStyle name="Normal 5 3 2" xfId="1803"/>
    <cellStyle name="Normal 5 3 2 2" xfId="3339"/>
    <cellStyle name="Normal 5 3 3" xfId="3338"/>
    <cellStyle name="Normal 5 4" xfId="1804"/>
    <cellStyle name="Normal 5 4 2" xfId="3340"/>
    <cellStyle name="Normal 5 5" xfId="1805"/>
    <cellStyle name="Normal 5 5 2" xfId="3341"/>
    <cellStyle name="Normal 5 6" xfId="1806"/>
    <cellStyle name="Normal 5 6 10" xfId="5860"/>
    <cellStyle name="Normal 5 6 10 2" xfId="10570"/>
    <cellStyle name="Normal 5 6 10 2 2" xfId="20803"/>
    <cellStyle name="Normal 5 6 10 2 2 2" xfId="52340"/>
    <cellStyle name="Normal 5 6 10 2 3" xfId="42122"/>
    <cellStyle name="Normal 5 6 10 3" xfId="13347"/>
    <cellStyle name="Normal 5 6 10 3 2" xfId="23575"/>
    <cellStyle name="Normal 5 6 10 3 2 2" xfId="55112"/>
    <cellStyle name="Normal 5 6 10 3 3" xfId="44894"/>
    <cellStyle name="Normal 5 6 10 4" xfId="16351"/>
    <cellStyle name="Normal 5 6 10 4 2" xfId="47890"/>
    <cellStyle name="Normal 5 6 10 5" xfId="28285"/>
    <cellStyle name="Normal 5 6 10 6" xfId="37686"/>
    <cellStyle name="Normal 5 6 11" xfId="6658"/>
    <cellStyle name="Normal 5 6 11 2" xfId="17117"/>
    <cellStyle name="Normal 5 6 11 2 2" xfId="48655"/>
    <cellStyle name="Normal 5 6 11 3" xfId="31615"/>
    <cellStyle name="Normal 5 6 11 4" xfId="38447"/>
    <cellStyle name="Normal 5 6 12" xfId="8719"/>
    <cellStyle name="Normal 5 6 12 2" xfId="18955"/>
    <cellStyle name="Normal 5 6 12 2 2" xfId="50492"/>
    <cellStyle name="Normal 5 6 12 3" xfId="40274"/>
    <cellStyle name="Normal 5 6 13" xfId="11499"/>
    <cellStyle name="Normal 5 6 13 2" xfId="21727"/>
    <cellStyle name="Normal 5 6 13 2 2" xfId="53264"/>
    <cellStyle name="Normal 5 6 13 3" xfId="43046"/>
    <cellStyle name="Normal 5 6 14" xfId="14375"/>
    <cellStyle name="Normal 5 6 14 2" xfId="45918"/>
    <cellStyle name="Normal 5 6 15" xfId="24954"/>
    <cellStyle name="Normal 5 6 16" xfId="35838"/>
    <cellStyle name="Normal 5 6 2" xfId="1807"/>
    <cellStyle name="Normal 5 6 2 10" xfId="6659"/>
    <cellStyle name="Normal 5 6 2 10 2" xfId="17118"/>
    <cellStyle name="Normal 5 6 2 10 2 2" xfId="48656"/>
    <cellStyle name="Normal 5 6 2 10 3" xfId="31616"/>
    <cellStyle name="Normal 5 6 2 10 4" xfId="38448"/>
    <cellStyle name="Normal 5 6 2 11" xfId="8720"/>
    <cellStyle name="Normal 5 6 2 11 2" xfId="18956"/>
    <cellStyle name="Normal 5 6 2 11 2 2" xfId="50493"/>
    <cellStyle name="Normal 5 6 2 11 3" xfId="40275"/>
    <cellStyle name="Normal 5 6 2 12" xfId="11500"/>
    <cellStyle name="Normal 5 6 2 12 2" xfId="21728"/>
    <cellStyle name="Normal 5 6 2 12 2 2" xfId="53265"/>
    <cellStyle name="Normal 5 6 2 12 3" xfId="43047"/>
    <cellStyle name="Normal 5 6 2 13" xfId="14376"/>
    <cellStyle name="Normal 5 6 2 13 2" xfId="45919"/>
    <cellStyle name="Normal 5 6 2 14" xfId="24955"/>
    <cellStyle name="Normal 5 6 2 15" xfId="35839"/>
    <cellStyle name="Normal 5 6 2 2" xfId="1808"/>
    <cellStyle name="Normal 5 6 2 2 10" xfId="8721"/>
    <cellStyle name="Normal 5 6 2 2 10 2" xfId="18957"/>
    <cellStyle name="Normal 5 6 2 2 10 2 2" xfId="50494"/>
    <cellStyle name="Normal 5 6 2 2 10 3" xfId="40276"/>
    <cellStyle name="Normal 5 6 2 2 11" xfId="11501"/>
    <cellStyle name="Normal 5 6 2 2 11 2" xfId="21729"/>
    <cellStyle name="Normal 5 6 2 2 11 2 2" xfId="53266"/>
    <cellStyle name="Normal 5 6 2 2 11 3" xfId="43048"/>
    <cellStyle name="Normal 5 6 2 2 12" xfId="14377"/>
    <cellStyle name="Normal 5 6 2 2 12 2" xfId="45920"/>
    <cellStyle name="Normal 5 6 2 2 13" xfId="24956"/>
    <cellStyle name="Normal 5 6 2 2 14" xfId="35840"/>
    <cellStyle name="Normal 5 6 2 2 2" xfId="1809"/>
    <cellStyle name="Normal 5 6 2 2 2 10" xfId="14378"/>
    <cellStyle name="Normal 5 6 2 2 2 10 2" xfId="45921"/>
    <cellStyle name="Normal 5 6 2 2 2 11" xfId="24957"/>
    <cellStyle name="Normal 5 6 2 2 2 12" xfId="35841"/>
    <cellStyle name="Normal 5 6 2 2 2 2" xfId="1810"/>
    <cellStyle name="Normal 5 6 2 2 2 2 10" xfId="24958"/>
    <cellStyle name="Normal 5 6 2 2 2 2 11" xfId="35842"/>
    <cellStyle name="Normal 5 6 2 2 2 2 2" xfId="1811"/>
    <cellStyle name="Normal 5 6 2 2 2 2 2 10" xfId="35843"/>
    <cellStyle name="Normal 5 6 2 2 2 2 2 2" xfId="4393"/>
    <cellStyle name="Normal 5 6 2 2 2 2 2 2 2" xfId="5401"/>
    <cellStyle name="Normal 5 6 2 2 2 2 2 2 2 2" xfId="8350"/>
    <cellStyle name="Normal 5 6 2 2 2 2 2 2 2 2 2" xfId="18588"/>
    <cellStyle name="Normal 5 6 2 2 2 2 2 2 2 2 2 2" xfId="31411"/>
    <cellStyle name="Normal 5 6 2 2 2 2 2 2 2 2 2 3" xfId="50125"/>
    <cellStyle name="Normal 5 6 2 2 2 2 2 2 2 2 3" xfId="24725"/>
    <cellStyle name="Normal 5 6 2 2 2 2 2 2 2 2 3 2" xfId="34739"/>
    <cellStyle name="Normal 5 6 2 2 2 2 2 2 2 2 3 3" xfId="56252"/>
    <cellStyle name="Normal 5 6 2 2 2 2 2 2 2 2 4" xfId="28079"/>
    <cellStyle name="Normal 5 6 2 2 2 2 2 2 2 2 5" xfId="39907"/>
    <cellStyle name="Normal 5 6 2 2 2 2 2 2 2 3" xfId="10113"/>
    <cellStyle name="Normal 5 6 2 2 2 2 2 2 2 3 2" xfId="20346"/>
    <cellStyle name="Normal 5 6 2 2 2 2 2 2 2 3 2 2" xfId="51883"/>
    <cellStyle name="Normal 5 6 2 2 2 2 2 2 2 3 3" xfId="29747"/>
    <cellStyle name="Normal 5 6 2 2 2 2 2 2 2 3 4" xfId="41665"/>
    <cellStyle name="Normal 5 6 2 2 2 2 2 2 2 4" xfId="12890"/>
    <cellStyle name="Normal 5 6 2 2 2 2 2 2 2 4 2" xfId="23118"/>
    <cellStyle name="Normal 5 6 2 2 2 2 2 2 2 4 2 2" xfId="54655"/>
    <cellStyle name="Normal 5 6 2 2 2 2 2 2 2 4 3" xfId="33075"/>
    <cellStyle name="Normal 5 6 2 2 2 2 2 2 2 4 4" xfId="44437"/>
    <cellStyle name="Normal 5 6 2 2 2 2 2 2 2 5" xfId="15894"/>
    <cellStyle name="Normal 5 6 2 2 2 2 2 2 2 5 2" xfId="47433"/>
    <cellStyle name="Normal 5 6 2 2 2 2 2 2 2 6" xfId="26415"/>
    <cellStyle name="Normal 5 6 2 2 2 2 2 2 2 7" xfId="37229"/>
    <cellStyle name="Normal 5 6 2 2 2 2 2 2 3" xfId="6329"/>
    <cellStyle name="Normal 5 6 2 2 2 2 2 2 3 2" xfId="11037"/>
    <cellStyle name="Normal 5 6 2 2 2 2 2 2 3 2 2" xfId="21270"/>
    <cellStyle name="Normal 5 6 2 2 2 2 2 2 3 2 2 2" xfId="52807"/>
    <cellStyle name="Normal 5 6 2 2 2 2 2 2 3 2 3" xfId="30579"/>
    <cellStyle name="Normal 5 6 2 2 2 2 2 2 3 2 4" xfId="42589"/>
    <cellStyle name="Normal 5 6 2 2 2 2 2 2 3 3" xfId="13814"/>
    <cellStyle name="Normal 5 6 2 2 2 2 2 2 3 3 2" xfId="24042"/>
    <cellStyle name="Normal 5 6 2 2 2 2 2 2 3 3 2 2" xfId="55579"/>
    <cellStyle name="Normal 5 6 2 2 2 2 2 2 3 3 3" xfId="33907"/>
    <cellStyle name="Normal 5 6 2 2 2 2 2 2 3 3 4" xfId="45361"/>
    <cellStyle name="Normal 5 6 2 2 2 2 2 2 3 4" xfId="16818"/>
    <cellStyle name="Normal 5 6 2 2 2 2 2 2 3 4 2" xfId="48357"/>
    <cellStyle name="Normal 5 6 2 2 2 2 2 2 3 5" xfId="27247"/>
    <cellStyle name="Normal 5 6 2 2 2 2 2 2 3 6" xfId="38153"/>
    <cellStyle name="Normal 5 6 2 2 2 2 2 2 4" xfId="7511"/>
    <cellStyle name="Normal 5 6 2 2 2 2 2 2 4 2" xfId="17756"/>
    <cellStyle name="Normal 5 6 2 2 2 2 2 2 4 2 2" xfId="49293"/>
    <cellStyle name="Normal 5 6 2 2 2 2 2 2 4 3" xfId="28915"/>
    <cellStyle name="Normal 5 6 2 2 2 2 2 2 4 4" xfId="39075"/>
    <cellStyle name="Normal 5 6 2 2 2 2 2 2 5" xfId="9189"/>
    <cellStyle name="Normal 5 6 2 2 2 2 2 2 5 2" xfId="19422"/>
    <cellStyle name="Normal 5 6 2 2 2 2 2 2 5 2 2" xfId="50959"/>
    <cellStyle name="Normal 5 6 2 2 2 2 2 2 5 3" xfId="32243"/>
    <cellStyle name="Normal 5 6 2 2 2 2 2 2 5 4" xfId="40741"/>
    <cellStyle name="Normal 5 6 2 2 2 2 2 2 6" xfId="11966"/>
    <cellStyle name="Normal 5 6 2 2 2 2 2 2 6 2" xfId="22194"/>
    <cellStyle name="Normal 5 6 2 2 2 2 2 2 6 2 2" xfId="53731"/>
    <cellStyle name="Normal 5 6 2 2 2 2 2 2 6 3" xfId="43513"/>
    <cellStyle name="Normal 5 6 2 2 2 2 2 2 7" xfId="14963"/>
    <cellStyle name="Normal 5 6 2 2 2 2 2 2 7 2" xfId="46502"/>
    <cellStyle name="Normal 5 6 2 2 2 2 2 2 8" xfId="25583"/>
    <cellStyle name="Normal 5 6 2 2 2 2 2 2 9" xfId="36305"/>
    <cellStyle name="Normal 5 6 2 2 2 2 2 3" xfId="4937"/>
    <cellStyle name="Normal 5 6 2 2 2 2 2 3 2" xfId="7934"/>
    <cellStyle name="Normal 5 6 2 2 2 2 2 3 2 2" xfId="18172"/>
    <cellStyle name="Normal 5 6 2 2 2 2 2 3 2 2 2" xfId="30995"/>
    <cellStyle name="Normal 5 6 2 2 2 2 2 3 2 2 3" xfId="49709"/>
    <cellStyle name="Normal 5 6 2 2 2 2 2 3 2 3" xfId="14604"/>
    <cellStyle name="Normal 5 6 2 2 2 2 2 3 2 3 2" xfId="34323"/>
    <cellStyle name="Normal 5 6 2 2 2 2 2 3 2 3 3" xfId="46143"/>
    <cellStyle name="Normal 5 6 2 2 2 2 2 3 2 4" xfId="27663"/>
    <cellStyle name="Normal 5 6 2 2 2 2 2 3 2 5" xfId="39491"/>
    <cellStyle name="Normal 5 6 2 2 2 2 2 3 3" xfId="9651"/>
    <cellStyle name="Normal 5 6 2 2 2 2 2 3 3 2" xfId="19884"/>
    <cellStyle name="Normal 5 6 2 2 2 2 2 3 3 2 2" xfId="51421"/>
    <cellStyle name="Normal 5 6 2 2 2 2 2 3 3 3" xfId="29331"/>
    <cellStyle name="Normal 5 6 2 2 2 2 2 3 3 4" xfId="41203"/>
    <cellStyle name="Normal 5 6 2 2 2 2 2 3 4" xfId="12428"/>
    <cellStyle name="Normal 5 6 2 2 2 2 2 3 4 2" xfId="22656"/>
    <cellStyle name="Normal 5 6 2 2 2 2 2 3 4 2 2" xfId="54193"/>
    <cellStyle name="Normal 5 6 2 2 2 2 2 3 4 3" xfId="32659"/>
    <cellStyle name="Normal 5 6 2 2 2 2 2 3 4 4" xfId="43975"/>
    <cellStyle name="Normal 5 6 2 2 2 2 2 3 5" xfId="15431"/>
    <cellStyle name="Normal 5 6 2 2 2 2 2 3 5 2" xfId="46970"/>
    <cellStyle name="Normal 5 6 2 2 2 2 2 3 6" xfId="25999"/>
    <cellStyle name="Normal 5 6 2 2 2 2 2 3 7" xfId="36767"/>
    <cellStyle name="Normal 5 6 2 2 2 2 2 4" xfId="5865"/>
    <cellStyle name="Normal 5 6 2 2 2 2 2 4 2" xfId="10575"/>
    <cellStyle name="Normal 5 6 2 2 2 2 2 4 2 2" xfId="20808"/>
    <cellStyle name="Normal 5 6 2 2 2 2 2 4 2 2 2" xfId="52345"/>
    <cellStyle name="Normal 5 6 2 2 2 2 2 4 2 3" xfId="30163"/>
    <cellStyle name="Normal 5 6 2 2 2 2 2 4 2 4" xfId="42127"/>
    <cellStyle name="Normal 5 6 2 2 2 2 2 4 3" xfId="13352"/>
    <cellStyle name="Normal 5 6 2 2 2 2 2 4 3 2" xfId="23580"/>
    <cellStyle name="Normal 5 6 2 2 2 2 2 4 3 2 2" xfId="55117"/>
    <cellStyle name="Normal 5 6 2 2 2 2 2 4 3 3" xfId="33491"/>
    <cellStyle name="Normal 5 6 2 2 2 2 2 4 3 4" xfId="44899"/>
    <cellStyle name="Normal 5 6 2 2 2 2 2 4 4" xfId="16356"/>
    <cellStyle name="Normal 5 6 2 2 2 2 2 4 4 2" xfId="47895"/>
    <cellStyle name="Normal 5 6 2 2 2 2 2 4 5" xfId="26831"/>
    <cellStyle name="Normal 5 6 2 2 2 2 2 4 6" xfId="37691"/>
    <cellStyle name="Normal 5 6 2 2 2 2 2 5" xfId="6991"/>
    <cellStyle name="Normal 5 6 2 2 2 2 2 5 2" xfId="17335"/>
    <cellStyle name="Normal 5 6 2 2 2 2 2 5 2 2" xfId="48872"/>
    <cellStyle name="Normal 5 6 2 2 2 2 2 5 3" xfId="28498"/>
    <cellStyle name="Normal 5 6 2 2 2 2 2 5 4" xfId="38659"/>
    <cellStyle name="Normal 5 6 2 2 2 2 2 6" xfId="8724"/>
    <cellStyle name="Normal 5 6 2 2 2 2 2 6 2" xfId="18960"/>
    <cellStyle name="Normal 5 6 2 2 2 2 2 6 2 2" xfId="50497"/>
    <cellStyle name="Normal 5 6 2 2 2 2 2 6 3" xfId="31827"/>
    <cellStyle name="Normal 5 6 2 2 2 2 2 6 4" xfId="40279"/>
    <cellStyle name="Normal 5 6 2 2 2 2 2 7" xfId="11504"/>
    <cellStyle name="Normal 5 6 2 2 2 2 2 7 2" xfId="21732"/>
    <cellStyle name="Normal 5 6 2 2 2 2 2 7 2 2" xfId="53269"/>
    <cellStyle name="Normal 5 6 2 2 2 2 2 7 3" xfId="43051"/>
    <cellStyle name="Normal 5 6 2 2 2 2 2 8" xfId="14380"/>
    <cellStyle name="Normal 5 6 2 2 2 2 2 8 2" xfId="45923"/>
    <cellStyle name="Normal 5 6 2 2 2 2 2 9" xfId="25167"/>
    <cellStyle name="Normal 5 6 2 2 2 2 3" xfId="4392"/>
    <cellStyle name="Normal 5 6 2 2 2 2 3 2" xfId="5400"/>
    <cellStyle name="Normal 5 6 2 2 2 2 3 2 2" xfId="8142"/>
    <cellStyle name="Normal 5 6 2 2 2 2 3 2 2 2" xfId="18380"/>
    <cellStyle name="Normal 5 6 2 2 2 2 3 2 2 2 2" xfId="31203"/>
    <cellStyle name="Normal 5 6 2 2 2 2 3 2 2 2 3" xfId="49917"/>
    <cellStyle name="Normal 5 6 2 2 2 2 3 2 2 3" xfId="24181"/>
    <cellStyle name="Normal 5 6 2 2 2 2 3 2 2 3 2" xfId="34531"/>
    <cellStyle name="Normal 5 6 2 2 2 2 3 2 2 3 3" xfId="55717"/>
    <cellStyle name="Normal 5 6 2 2 2 2 3 2 2 4" xfId="27871"/>
    <cellStyle name="Normal 5 6 2 2 2 2 3 2 2 5" xfId="39699"/>
    <cellStyle name="Normal 5 6 2 2 2 2 3 2 3" xfId="10112"/>
    <cellStyle name="Normal 5 6 2 2 2 2 3 2 3 2" xfId="20345"/>
    <cellStyle name="Normal 5 6 2 2 2 2 3 2 3 2 2" xfId="51882"/>
    <cellStyle name="Normal 5 6 2 2 2 2 3 2 3 3" xfId="29539"/>
    <cellStyle name="Normal 5 6 2 2 2 2 3 2 3 4" xfId="41664"/>
    <cellStyle name="Normal 5 6 2 2 2 2 3 2 4" xfId="12889"/>
    <cellStyle name="Normal 5 6 2 2 2 2 3 2 4 2" xfId="23117"/>
    <cellStyle name="Normal 5 6 2 2 2 2 3 2 4 2 2" xfId="54654"/>
    <cellStyle name="Normal 5 6 2 2 2 2 3 2 4 3" xfId="32867"/>
    <cellStyle name="Normal 5 6 2 2 2 2 3 2 4 4" xfId="44436"/>
    <cellStyle name="Normal 5 6 2 2 2 2 3 2 5" xfId="15893"/>
    <cellStyle name="Normal 5 6 2 2 2 2 3 2 5 2" xfId="47432"/>
    <cellStyle name="Normal 5 6 2 2 2 2 3 2 6" xfId="26207"/>
    <cellStyle name="Normal 5 6 2 2 2 2 3 2 7" xfId="37228"/>
    <cellStyle name="Normal 5 6 2 2 2 2 3 3" xfId="6328"/>
    <cellStyle name="Normal 5 6 2 2 2 2 3 3 2" xfId="11036"/>
    <cellStyle name="Normal 5 6 2 2 2 2 3 3 2 2" xfId="21269"/>
    <cellStyle name="Normal 5 6 2 2 2 2 3 3 2 2 2" xfId="52806"/>
    <cellStyle name="Normal 5 6 2 2 2 2 3 3 2 3" xfId="30371"/>
    <cellStyle name="Normal 5 6 2 2 2 2 3 3 2 4" xfId="42588"/>
    <cellStyle name="Normal 5 6 2 2 2 2 3 3 3" xfId="13813"/>
    <cellStyle name="Normal 5 6 2 2 2 2 3 3 3 2" xfId="24041"/>
    <cellStyle name="Normal 5 6 2 2 2 2 3 3 3 2 2" xfId="55578"/>
    <cellStyle name="Normal 5 6 2 2 2 2 3 3 3 3" xfId="33699"/>
    <cellStyle name="Normal 5 6 2 2 2 2 3 3 3 4" xfId="45360"/>
    <cellStyle name="Normal 5 6 2 2 2 2 3 3 4" xfId="16817"/>
    <cellStyle name="Normal 5 6 2 2 2 2 3 3 4 2" xfId="48356"/>
    <cellStyle name="Normal 5 6 2 2 2 2 3 3 5" xfId="27039"/>
    <cellStyle name="Normal 5 6 2 2 2 2 3 3 6" xfId="38152"/>
    <cellStyle name="Normal 5 6 2 2 2 2 3 4" xfId="7294"/>
    <cellStyle name="Normal 5 6 2 2 2 2 3 4 2" xfId="17548"/>
    <cellStyle name="Normal 5 6 2 2 2 2 3 4 2 2" xfId="49085"/>
    <cellStyle name="Normal 5 6 2 2 2 2 3 4 3" xfId="28707"/>
    <cellStyle name="Normal 5 6 2 2 2 2 3 4 4" xfId="38867"/>
    <cellStyle name="Normal 5 6 2 2 2 2 3 5" xfId="9188"/>
    <cellStyle name="Normal 5 6 2 2 2 2 3 5 2" xfId="19421"/>
    <cellStyle name="Normal 5 6 2 2 2 2 3 5 2 2" xfId="50958"/>
    <cellStyle name="Normal 5 6 2 2 2 2 3 5 3" xfId="32035"/>
    <cellStyle name="Normal 5 6 2 2 2 2 3 5 4" xfId="40740"/>
    <cellStyle name="Normal 5 6 2 2 2 2 3 6" xfId="11965"/>
    <cellStyle name="Normal 5 6 2 2 2 2 3 6 2" xfId="22193"/>
    <cellStyle name="Normal 5 6 2 2 2 2 3 6 2 2" xfId="53730"/>
    <cellStyle name="Normal 5 6 2 2 2 2 3 6 3" xfId="43512"/>
    <cellStyle name="Normal 5 6 2 2 2 2 3 7" xfId="14962"/>
    <cellStyle name="Normal 5 6 2 2 2 2 3 7 2" xfId="46501"/>
    <cellStyle name="Normal 5 6 2 2 2 2 3 8" xfId="25375"/>
    <cellStyle name="Normal 5 6 2 2 2 2 3 9" xfId="36304"/>
    <cellStyle name="Normal 5 6 2 2 2 2 4" xfId="4936"/>
    <cellStyle name="Normal 5 6 2 2 2 2 4 2" xfId="7724"/>
    <cellStyle name="Normal 5 6 2 2 2 2 4 2 2" xfId="17964"/>
    <cellStyle name="Normal 5 6 2 2 2 2 4 2 2 2" xfId="30787"/>
    <cellStyle name="Normal 5 6 2 2 2 2 4 2 2 3" xfId="49501"/>
    <cellStyle name="Normal 5 6 2 2 2 2 4 2 3" xfId="24199"/>
    <cellStyle name="Normal 5 6 2 2 2 2 4 2 3 2" xfId="34115"/>
    <cellStyle name="Normal 5 6 2 2 2 2 4 2 3 3" xfId="55735"/>
    <cellStyle name="Normal 5 6 2 2 2 2 4 2 4" xfId="27455"/>
    <cellStyle name="Normal 5 6 2 2 2 2 4 2 5" xfId="39283"/>
    <cellStyle name="Normal 5 6 2 2 2 2 4 3" xfId="9650"/>
    <cellStyle name="Normal 5 6 2 2 2 2 4 3 2" xfId="19883"/>
    <cellStyle name="Normal 5 6 2 2 2 2 4 3 2 2" xfId="51420"/>
    <cellStyle name="Normal 5 6 2 2 2 2 4 3 3" xfId="29123"/>
    <cellStyle name="Normal 5 6 2 2 2 2 4 3 4" xfId="41202"/>
    <cellStyle name="Normal 5 6 2 2 2 2 4 4" xfId="12427"/>
    <cellStyle name="Normal 5 6 2 2 2 2 4 4 2" xfId="22655"/>
    <cellStyle name="Normal 5 6 2 2 2 2 4 4 2 2" xfId="54192"/>
    <cellStyle name="Normal 5 6 2 2 2 2 4 4 3" xfId="32451"/>
    <cellStyle name="Normal 5 6 2 2 2 2 4 4 4" xfId="43974"/>
    <cellStyle name="Normal 5 6 2 2 2 2 4 5" xfId="15430"/>
    <cellStyle name="Normal 5 6 2 2 2 2 4 5 2" xfId="46969"/>
    <cellStyle name="Normal 5 6 2 2 2 2 4 6" xfId="25791"/>
    <cellStyle name="Normal 5 6 2 2 2 2 4 7" xfId="36766"/>
    <cellStyle name="Normal 5 6 2 2 2 2 5" xfId="5864"/>
    <cellStyle name="Normal 5 6 2 2 2 2 5 2" xfId="10574"/>
    <cellStyle name="Normal 5 6 2 2 2 2 5 2 2" xfId="20807"/>
    <cellStyle name="Normal 5 6 2 2 2 2 5 2 2 2" xfId="52344"/>
    <cellStyle name="Normal 5 6 2 2 2 2 5 2 3" xfId="29955"/>
    <cellStyle name="Normal 5 6 2 2 2 2 5 2 4" xfId="42126"/>
    <cellStyle name="Normal 5 6 2 2 2 2 5 3" xfId="13351"/>
    <cellStyle name="Normal 5 6 2 2 2 2 5 3 2" xfId="23579"/>
    <cellStyle name="Normal 5 6 2 2 2 2 5 3 2 2" xfId="55116"/>
    <cellStyle name="Normal 5 6 2 2 2 2 5 3 3" xfId="33283"/>
    <cellStyle name="Normal 5 6 2 2 2 2 5 3 4" xfId="44898"/>
    <cellStyle name="Normal 5 6 2 2 2 2 5 4" xfId="16355"/>
    <cellStyle name="Normal 5 6 2 2 2 2 5 4 2" xfId="47894"/>
    <cellStyle name="Normal 5 6 2 2 2 2 5 5" xfId="26623"/>
    <cellStyle name="Normal 5 6 2 2 2 2 5 6" xfId="37690"/>
    <cellStyle name="Normal 5 6 2 2 2 2 6" xfId="6662"/>
    <cellStyle name="Normal 5 6 2 2 2 2 6 2" xfId="17121"/>
    <cellStyle name="Normal 5 6 2 2 2 2 6 2 2" xfId="48659"/>
    <cellStyle name="Normal 5 6 2 2 2 2 6 3" xfId="28289"/>
    <cellStyle name="Normal 5 6 2 2 2 2 6 4" xfId="38451"/>
    <cellStyle name="Normal 5 6 2 2 2 2 7" xfId="8723"/>
    <cellStyle name="Normal 5 6 2 2 2 2 7 2" xfId="18959"/>
    <cellStyle name="Normal 5 6 2 2 2 2 7 2 2" xfId="50496"/>
    <cellStyle name="Normal 5 6 2 2 2 2 7 3" xfId="31619"/>
    <cellStyle name="Normal 5 6 2 2 2 2 7 4" xfId="40278"/>
    <cellStyle name="Normal 5 6 2 2 2 2 8" xfId="11503"/>
    <cellStyle name="Normal 5 6 2 2 2 2 8 2" xfId="21731"/>
    <cellStyle name="Normal 5 6 2 2 2 2 8 2 2" xfId="53268"/>
    <cellStyle name="Normal 5 6 2 2 2 2 8 3" xfId="43050"/>
    <cellStyle name="Normal 5 6 2 2 2 2 9" xfId="14379"/>
    <cellStyle name="Normal 5 6 2 2 2 2 9 2" xfId="45922"/>
    <cellStyle name="Normal 5 6 2 2 2 3" xfId="1812"/>
    <cellStyle name="Normal 5 6 2 2 2 3 10" xfId="35844"/>
    <cellStyle name="Normal 5 6 2 2 2 3 2" xfId="4394"/>
    <cellStyle name="Normal 5 6 2 2 2 3 2 2" xfId="5402"/>
    <cellStyle name="Normal 5 6 2 2 2 3 2 2 2" xfId="8349"/>
    <cellStyle name="Normal 5 6 2 2 2 3 2 2 2 2" xfId="18587"/>
    <cellStyle name="Normal 5 6 2 2 2 3 2 2 2 2 2" xfId="31410"/>
    <cellStyle name="Normal 5 6 2 2 2 3 2 2 2 2 3" xfId="50124"/>
    <cellStyle name="Normal 5 6 2 2 2 3 2 2 2 3" xfId="24382"/>
    <cellStyle name="Normal 5 6 2 2 2 3 2 2 2 3 2" xfId="34738"/>
    <cellStyle name="Normal 5 6 2 2 2 3 2 2 2 3 3" xfId="55914"/>
    <cellStyle name="Normal 5 6 2 2 2 3 2 2 2 4" xfId="28078"/>
    <cellStyle name="Normal 5 6 2 2 2 3 2 2 2 5" xfId="39906"/>
    <cellStyle name="Normal 5 6 2 2 2 3 2 2 3" xfId="10114"/>
    <cellStyle name="Normal 5 6 2 2 2 3 2 2 3 2" xfId="20347"/>
    <cellStyle name="Normal 5 6 2 2 2 3 2 2 3 2 2" xfId="51884"/>
    <cellStyle name="Normal 5 6 2 2 2 3 2 2 3 3" xfId="29746"/>
    <cellStyle name="Normal 5 6 2 2 2 3 2 2 3 4" xfId="41666"/>
    <cellStyle name="Normal 5 6 2 2 2 3 2 2 4" xfId="12891"/>
    <cellStyle name="Normal 5 6 2 2 2 3 2 2 4 2" xfId="23119"/>
    <cellStyle name="Normal 5 6 2 2 2 3 2 2 4 2 2" xfId="54656"/>
    <cellStyle name="Normal 5 6 2 2 2 3 2 2 4 3" xfId="33074"/>
    <cellStyle name="Normal 5 6 2 2 2 3 2 2 4 4" xfId="44438"/>
    <cellStyle name="Normal 5 6 2 2 2 3 2 2 5" xfId="15895"/>
    <cellStyle name="Normal 5 6 2 2 2 3 2 2 5 2" xfId="47434"/>
    <cellStyle name="Normal 5 6 2 2 2 3 2 2 6" xfId="26414"/>
    <cellStyle name="Normal 5 6 2 2 2 3 2 2 7" xfId="37230"/>
    <cellStyle name="Normal 5 6 2 2 2 3 2 3" xfId="6330"/>
    <cellStyle name="Normal 5 6 2 2 2 3 2 3 2" xfId="11038"/>
    <cellStyle name="Normal 5 6 2 2 2 3 2 3 2 2" xfId="21271"/>
    <cellStyle name="Normal 5 6 2 2 2 3 2 3 2 2 2" xfId="52808"/>
    <cellStyle name="Normal 5 6 2 2 2 3 2 3 2 3" xfId="30578"/>
    <cellStyle name="Normal 5 6 2 2 2 3 2 3 2 4" xfId="42590"/>
    <cellStyle name="Normal 5 6 2 2 2 3 2 3 3" xfId="13815"/>
    <cellStyle name="Normal 5 6 2 2 2 3 2 3 3 2" xfId="24043"/>
    <cellStyle name="Normal 5 6 2 2 2 3 2 3 3 2 2" xfId="55580"/>
    <cellStyle name="Normal 5 6 2 2 2 3 2 3 3 3" xfId="33906"/>
    <cellStyle name="Normal 5 6 2 2 2 3 2 3 3 4" xfId="45362"/>
    <cellStyle name="Normal 5 6 2 2 2 3 2 3 4" xfId="16819"/>
    <cellStyle name="Normal 5 6 2 2 2 3 2 3 4 2" xfId="48358"/>
    <cellStyle name="Normal 5 6 2 2 2 3 2 3 5" xfId="27246"/>
    <cellStyle name="Normal 5 6 2 2 2 3 2 3 6" xfId="38154"/>
    <cellStyle name="Normal 5 6 2 2 2 3 2 4" xfId="7510"/>
    <cellStyle name="Normal 5 6 2 2 2 3 2 4 2" xfId="17755"/>
    <cellStyle name="Normal 5 6 2 2 2 3 2 4 2 2" xfId="49292"/>
    <cellStyle name="Normal 5 6 2 2 2 3 2 4 3" xfId="28914"/>
    <cellStyle name="Normal 5 6 2 2 2 3 2 4 4" xfId="39074"/>
    <cellStyle name="Normal 5 6 2 2 2 3 2 5" xfId="9190"/>
    <cellStyle name="Normal 5 6 2 2 2 3 2 5 2" xfId="19423"/>
    <cellStyle name="Normal 5 6 2 2 2 3 2 5 2 2" xfId="50960"/>
    <cellStyle name="Normal 5 6 2 2 2 3 2 5 3" xfId="32242"/>
    <cellStyle name="Normal 5 6 2 2 2 3 2 5 4" xfId="40742"/>
    <cellStyle name="Normal 5 6 2 2 2 3 2 6" xfId="11967"/>
    <cellStyle name="Normal 5 6 2 2 2 3 2 6 2" xfId="22195"/>
    <cellStyle name="Normal 5 6 2 2 2 3 2 6 2 2" xfId="53732"/>
    <cellStyle name="Normal 5 6 2 2 2 3 2 6 3" xfId="43514"/>
    <cellStyle name="Normal 5 6 2 2 2 3 2 7" xfId="14964"/>
    <cellStyle name="Normal 5 6 2 2 2 3 2 7 2" xfId="46503"/>
    <cellStyle name="Normal 5 6 2 2 2 3 2 8" xfId="25582"/>
    <cellStyle name="Normal 5 6 2 2 2 3 2 9" xfId="36306"/>
    <cellStyle name="Normal 5 6 2 2 2 3 3" xfId="4938"/>
    <cellStyle name="Normal 5 6 2 2 2 3 3 2" xfId="7933"/>
    <cellStyle name="Normal 5 6 2 2 2 3 3 2 2" xfId="18171"/>
    <cellStyle name="Normal 5 6 2 2 2 3 3 2 2 2" xfId="30994"/>
    <cellStyle name="Normal 5 6 2 2 2 3 3 2 2 3" xfId="49708"/>
    <cellStyle name="Normal 5 6 2 2 2 3 3 2 3" xfId="24344"/>
    <cellStyle name="Normal 5 6 2 2 2 3 3 2 3 2" xfId="34322"/>
    <cellStyle name="Normal 5 6 2 2 2 3 3 2 3 3" xfId="55876"/>
    <cellStyle name="Normal 5 6 2 2 2 3 3 2 4" xfId="27662"/>
    <cellStyle name="Normal 5 6 2 2 2 3 3 2 5" xfId="39490"/>
    <cellStyle name="Normal 5 6 2 2 2 3 3 3" xfId="9652"/>
    <cellStyle name="Normal 5 6 2 2 2 3 3 3 2" xfId="19885"/>
    <cellStyle name="Normal 5 6 2 2 2 3 3 3 2 2" xfId="51422"/>
    <cellStyle name="Normal 5 6 2 2 2 3 3 3 3" xfId="29330"/>
    <cellStyle name="Normal 5 6 2 2 2 3 3 3 4" xfId="41204"/>
    <cellStyle name="Normal 5 6 2 2 2 3 3 4" xfId="12429"/>
    <cellStyle name="Normal 5 6 2 2 2 3 3 4 2" xfId="22657"/>
    <cellStyle name="Normal 5 6 2 2 2 3 3 4 2 2" xfId="54194"/>
    <cellStyle name="Normal 5 6 2 2 2 3 3 4 3" xfId="32658"/>
    <cellStyle name="Normal 5 6 2 2 2 3 3 4 4" xfId="43976"/>
    <cellStyle name="Normal 5 6 2 2 2 3 3 5" xfId="15432"/>
    <cellStyle name="Normal 5 6 2 2 2 3 3 5 2" xfId="46971"/>
    <cellStyle name="Normal 5 6 2 2 2 3 3 6" xfId="25998"/>
    <cellStyle name="Normal 5 6 2 2 2 3 3 7" xfId="36768"/>
    <cellStyle name="Normal 5 6 2 2 2 3 4" xfId="5866"/>
    <cellStyle name="Normal 5 6 2 2 2 3 4 2" xfId="10576"/>
    <cellStyle name="Normal 5 6 2 2 2 3 4 2 2" xfId="20809"/>
    <cellStyle name="Normal 5 6 2 2 2 3 4 2 2 2" xfId="52346"/>
    <cellStyle name="Normal 5 6 2 2 2 3 4 2 3" xfId="30162"/>
    <cellStyle name="Normal 5 6 2 2 2 3 4 2 4" xfId="42128"/>
    <cellStyle name="Normal 5 6 2 2 2 3 4 3" xfId="13353"/>
    <cellStyle name="Normal 5 6 2 2 2 3 4 3 2" xfId="23581"/>
    <cellStyle name="Normal 5 6 2 2 2 3 4 3 2 2" xfId="55118"/>
    <cellStyle name="Normal 5 6 2 2 2 3 4 3 3" xfId="33490"/>
    <cellStyle name="Normal 5 6 2 2 2 3 4 3 4" xfId="44900"/>
    <cellStyle name="Normal 5 6 2 2 2 3 4 4" xfId="16357"/>
    <cellStyle name="Normal 5 6 2 2 2 3 4 4 2" xfId="47896"/>
    <cellStyle name="Normal 5 6 2 2 2 3 4 5" xfId="26830"/>
    <cellStyle name="Normal 5 6 2 2 2 3 4 6" xfId="37692"/>
    <cellStyle name="Normal 5 6 2 2 2 3 5" xfId="6990"/>
    <cellStyle name="Normal 5 6 2 2 2 3 5 2" xfId="17334"/>
    <cellStyle name="Normal 5 6 2 2 2 3 5 2 2" xfId="48871"/>
    <cellStyle name="Normal 5 6 2 2 2 3 5 3" xfId="28497"/>
    <cellStyle name="Normal 5 6 2 2 2 3 5 4" xfId="38658"/>
    <cellStyle name="Normal 5 6 2 2 2 3 6" xfId="8725"/>
    <cellStyle name="Normal 5 6 2 2 2 3 6 2" xfId="18961"/>
    <cellStyle name="Normal 5 6 2 2 2 3 6 2 2" xfId="50498"/>
    <cellStyle name="Normal 5 6 2 2 2 3 6 3" xfId="31826"/>
    <cellStyle name="Normal 5 6 2 2 2 3 6 4" xfId="40280"/>
    <cellStyle name="Normal 5 6 2 2 2 3 7" xfId="11505"/>
    <cellStyle name="Normal 5 6 2 2 2 3 7 2" xfId="21733"/>
    <cellStyle name="Normal 5 6 2 2 2 3 7 2 2" xfId="53270"/>
    <cellStyle name="Normal 5 6 2 2 2 3 7 3" xfId="43052"/>
    <cellStyle name="Normal 5 6 2 2 2 3 8" xfId="14381"/>
    <cellStyle name="Normal 5 6 2 2 2 3 8 2" xfId="45924"/>
    <cellStyle name="Normal 5 6 2 2 2 3 9" xfId="25166"/>
    <cellStyle name="Normal 5 6 2 2 2 4" xfId="4391"/>
    <cellStyle name="Normal 5 6 2 2 2 4 2" xfId="5399"/>
    <cellStyle name="Normal 5 6 2 2 2 4 2 2" xfId="8141"/>
    <cellStyle name="Normal 5 6 2 2 2 4 2 2 2" xfId="18379"/>
    <cellStyle name="Normal 5 6 2 2 2 4 2 2 2 2" xfId="31202"/>
    <cellStyle name="Normal 5 6 2 2 2 4 2 2 2 3" xfId="49916"/>
    <cellStyle name="Normal 5 6 2 2 2 4 2 2 3" xfId="24268"/>
    <cellStyle name="Normal 5 6 2 2 2 4 2 2 3 2" xfId="34530"/>
    <cellStyle name="Normal 5 6 2 2 2 4 2 2 3 3" xfId="55804"/>
    <cellStyle name="Normal 5 6 2 2 2 4 2 2 4" xfId="27870"/>
    <cellStyle name="Normal 5 6 2 2 2 4 2 2 5" xfId="39698"/>
    <cellStyle name="Normal 5 6 2 2 2 4 2 3" xfId="10111"/>
    <cellStyle name="Normal 5 6 2 2 2 4 2 3 2" xfId="20344"/>
    <cellStyle name="Normal 5 6 2 2 2 4 2 3 2 2" xfId="51881"/>
    <cellStyle name="Normal 5 6 2 2 2 4 2 3 3" xfId="29538"/>
    <cellStyle name="Normal 5 6 2 2 2 4 2 3 4" xfId="41663"/>
    <cellStyle name="Normal 5 6 2 2 2 4 2 4" xfId="12888"/>
    <cellStyle name="Normal 5 6 2 2 2 4 2 4 2" xfId="23116"/>
    <cellStyle name="Normal 5 6 2 2 2 4 2 4 2 2" xfId="54653"/>
    <cellStyle name="Normal 5 6 2 2 2 4 2 4 3" xfId="32866"/>
    <cellStyle name="Normal 5 6 2 2 2 4 2 4 4" xfId="44435"/>
    <cellStyle name="Normal 5 6 2 2 2 4 2 5" xfId="15892"/>
    <cellStyle name="Normal 5 6 2 2 2 4 2 5 2" xfId="47431"/>
    <cellStyle name="Normal 5 6 2 2 2 4 2 6" xfId="26206"/>
    <cellStyle name="Normal 5 6 2 2 2 4 2 7" xfId="37227"/>
    <cellStyle name="Normal 5 6 2 2 2 4 3" xfId="6327"/>
    <cellStyle name="Normal 5 6 2 2 2 4 3 2" xfId="11035"/>
    <cellStyle name="Normal 5 6 2 2 2 4 3 2 2" xfId="21268"/>
    <cellStyle name="Normal 5 6 2 2 2 4 3 2 2 2" xfId="52805"/>
    <cellStyle name="Normal 5 6 2 2 2 4 3 2 3" xfId="30370"/>
    <cellStyle name="Normal 5 6 2 2 2 4 3 2 4" xfId="42587"/>
    <cellStyle name="Normal 5 6 2 2 2 4 3 3" xfId="13812"/>
    <cellStyle name="Normal 5 6 2 2 2 4 3 3 2" xfId="24040"/>
    <cellStyle name="Normal 5 6 2 2 2 4 3 3 2 2" xfId="55577"/>
    <cellStyle name="Normal 5 6 2 2 2 4 3 3 3" xfId="33698"/>
    <cellStyle name="Normal 5 6 2 2 2 4 3 3 4" xfId="45359"/>
    <cellStyle name="Normal 5 6 2 2 2 4 3 4" xfId="16816"/>
    <cellStyle name="Normal 5 6 2 2 2 4 3 4 2" xfId="48355"/>
    <cellStyle name="Normal 5 6 2 2 2 4 3 5" xfId="27038"/>
    <cellStyle name="Normal 5 6 2 2 2 4 3 6" xfId="38151"/>
    <cellStyle name="Normal 5 6 2 2 2 4 4" xfId="7293"/>
    <cellStyle name="Normal 5 6 2 2 2 4 4 2" xfId="17547"/>
    <cellStyle name="Normal 5 6 2 2 2 4 4 2 2" xfId="49084"/>
    <cellStyle name="Normal 5 6 2 2 2 4 4 3" xfId="28706"/>
    <cellStyle name="Normal 5 6 2 2 2 4 4 4" xfId="38866"/>
    <cellStyle name="Normal 5 6 2 2 2 4 5" xfId="9187"/>
    <cellStyle name="Normal 5 6 2 2 2 4 5 2" xfId="19420"/>
    <cellStyle name="Normal 5 6 2 2 2 4 5 2 2" xfId="50957"/>
    <cellStyle name="Normal 5 6 2 2 2 4 5 3" xfId="32034"/>
    <cellStyle name="Normal 5 6 2 2 2 4 5 4" xfId="40739"/>
    <cellStyle name="Normal 5 6 2 2 2 4 6" xfId="11964"/>
    <cellStyle name="Normal 5 6 2 2 2 4 6 2" xfId="22192"/>
    <cellStyle name="Normal 5 6 2 2 2 4 6 2 2" xfId="53729"/>
    <cellStyle name="Normal 5 6 2 2 2 4 6 3" xfId="43511"/>
    <cellStyle name="Normal 5 6 2 2 2 4 7" xfId="14961"/>
    <cellStyle name="Normal 5 6 2 2 2 4 7 2" xfId="46500"/>
    <cellStyle name="Normal 5 6 2 2 2 4 8" xfId="25374"/>
    <cellStyle name="Normal 5 6 2 2 2 4 9" xfId="36303"/>
    <cellStyle name="Normal 5 6 2 2 2 5" xfId="4935"/>
    <cellStyle name="Normal 5 6 2 2 2 5 2" xfId="7723"/>
    <cellStyle name="Normal 5 6 2 2 2 5 2 2" xfId="17963"/>
    <cellStyle name="Normal 5 6 2 2 2 5 2 2 2" xfId="30786"/>
    <cellStyle name="Normal 5 6 2 2 2 5 2 2 3" xfId="49500"/>
    <cellStyle name="Normal 5 6 2 2 2 5 2 3" xfId="24517"/>
    <cellStyle name="Normal 5 6 2 2 2 5 2 3 2" xfId="34114"/>
    <cellStyle name="Normal 5 6 2 2 2 5 2 3 3" xfId="56049"/>
    <cellStyle name="Normal 5 6 2 2 2 5 2 4" xfId="27454"/>
    <cellStyle name="Normal 5 6 2 2 2 5 2 5" xfId="39282"/>
    <cellStyle name="Normal 5 6 2 2 2 5 3" xfId="9649"/>
    <cellStyle name="Normal 5 6 2 2 2 5 3 2" xfId="19882"/>
    <cellStyle name="Normal 5 6 2 2 2 5 3 2 2" xfId="51419"/>
    <cellStyle name="Normal 5 6 2 2 2 5 3 3" xfId="29122"/>
    <cellStyle name="Normal 5 6 2 2 2 5 3 4" xfId="41201"/>
    <cellStyle name="Normal 5 6 2 2 2 5 4" xfId="12426"/>
    <cellStyle name="Normal 5 6 2 2 2 5 4 2" xfId="22654"/>
    <cellStyle name="Normal 5 6 2 2 2 5 4 2 2" xfId="54191"/>
    <cellStyle name="Normal 5 6 2 2 2 5 4 3" xfId="32450"/>
    <cellStyle name="Normal 5 6 2 2 2 5 4 4" xfId="43973"/>
    <cellStyle name="Normal 5 6 2 2 2 5 5" xfId="15429"/>
    <cellStyle name="Normal 5 6 2 2 2 5 5 2" xfId="46968"/>
    <cellStyle name="Normal 5 6 2 2 2 5 6" xfId="25790"/>
    <cellStyle name="Normal 5 6 2 2 2 5 7" xfId="36765"/>
    <cellStyle name="Normal 5 6 2 2 2 6" xfId="5863"/>
    <cellStyle name="Normal 5 6 2 2 2 6 2" xfId="10573"/>
    <cellStyle name="Normal 5 6 2 2 2 6 2 2" xfId="20806"/>
    <cellStyle name="Normal 5 6 2 2 2 6 2 2 2" xfId="52343"/>
    <cellStyle name="Normal 5 6 2 2 2 6 2 3" xfId="29954"/>
    <cellStyle name="Normal 5 6 2 2 2 6 2 4" xfId="42125"/>
    <cellStyle name="Normal 5 6 2 2 2 6 3" xfId="13350"/>
    <cellStyle name="Normal 5 6 2 2 2 6 3 2" xfId="23578"/>
    <cellStyle name="Normal 5 6 2 2 2 6 3 2 2" xfId="55115"/>
    <cellStyle name="Normal 5 6 2 2 2 6 3 3" xfId="33282"/>
    <cellStyle name="Normal 5 6 2 2 2 6 3 4" xfId="44897"/>
    <cellStyle name="Normal 5 6 2 2 2 6 4" xfId="16354"/>
    <cellStyle name="Normal 5 6 2 2 2 6 4 2" xfId="47893"/>
    <cellStyle name="Normal 5 6 2 2 2 6 5" xfId="26622"/>
    <cellStyle name="Normal 5 6 2 2 2 6 6" xfId="37689"/>
    <cellStyle name="Normal 5 6 2 2 2 7" xfId="6661"/>
    <cellStyle name="Normal 5 6 2 2 2 7 2" xfId="17120"/>
    <cellStyle name="Normal 5 6 2 2 2 7 2 2" xfId="48658"/>
    <cellStyle name="Normal 5 6 2 2 2 7 3" xfId="28288"/>
    <cellStyle name="Normal 5 6 2 2 2 7 4" xfId="38450"/>
    <cellStyle name="Normal 5 6 2 2 2 8" xfId="8722"/>
    <cellStyle name="Normal 5 6 2 2 2 8 2" xfId="18958"/>
    <cellStyle name="Normal 5 6 2 2 2 8 2 2" xfId="50495"/>
    <cellStyle name="Normal 5 6 2 2 2 8 3" xfId="31618"/>
    <cellStyle name="Normal 5 6 2 2 2 8 4" xfId="40277"/>
    <cellStyle name="Normal 5 6 2 2 2 9" xfId="11502"/>
    <cellStyle name="Normal 5 6 2 2 2 9 2" xfId="21730"/>
    <cellStyle name="Normal 5 6 2 2 2 9 2 2" xfId="53267"/>
    <cellStyle name="Normal 5 6 2 2 2 9 3" xfId="43049"/>
    <cellStyle name="Normal 5 6 2 2 3" xfId="1813"/>
    <cellStyle name="Normal 5 6 2 2 3 10" xfId="24959"/>
    <cellStyle name="Normal 5 6 2 2 3 11" xfId="35845"/>
    <cellStyle name="Normal 5 6 2 2 3 2" xfId="1814"/>
    <cellStyle name="Normal 5 6 2 2 3 2 10" xfId="35846"/>
    <cellStyle name="Normal 5 6 2 2 3 2 2" xfId="4396"/>
    <cellStyle name="Normal 5 6 2 2 3 2 2 2" xfId="5404"/>
    <cellStyle name="Normal 5 6 2 2 3 2 2 2 2" xfId="8351"/>
    <cellStyle name="Normal 5 6 2 2 3 2 2 2 2 2" xfId="18589"/>
    <cellStyle name="Normal 5 6 2 2 3 2 2 2 2 2 2" xfId="31412"/>
    <cellStyle name="Normal 5 6 2 2 3 2 2 2 2 2 3" xfId="50126"/>
    <cellStyle name="Normal 5 6 2 2 3 2 2 2 2 3" xfId="24469"/>
    <cellStyle name="Normal 5 6 2 2 3 2 2 2 2 3 2" xfId="34740"/>
    <cellStyle name="Normal 5 6 2 2 3 2 2 2 2 3 3" xfId="56001"/>
    <cellStyle name="Normal 5 6 2 2 3 2 2 2 2 4" xfId="28080"/>
    <cellStyle name="Normal 5 6 2 2 3 2 2 2 2 5" xfId="39908"/>
    <cellStyle name="Normal 5 6 2 2 3 2 2 2 3" xfId="10116"/>
    <cellStyle name="Normal 5 6 2 2 3 2 2 2 3 2" xfId="20349"/>
    <cellStyle name="Normal 5 6 2 2 3 2 2 2 3 2 2" xfId="51886"/>
    <cellStyle name="Normal 5 6 2 2 3 2 2 2 3 3" xfId="29748"/>
    <cellStyle name="Normal 5 6 2 2 3 2 2 2 3 4" xfId="41668"/>
    <cellStyle name="Normal 5 6 2 2 3 2 2 2 4" xfId="12893"/>
    <cellStyle name="Normal 5 6 2 2 3 2 2 2 4 2" xfId="23121"/>
    <cellStyle name="Normal 5 6 2 2 3 2 2 2 4 2 2" xfId="54658"/>
    <cellStyle name="Normal 5 6 2 2 3 2 2 2 4 3" xfId="33076"/>
    <cellStyle name="Normal 5 6 2 2 3 2 2 2 4 4" xfId="44440"/>
    <cellStyle name="Normal 5 6 2 2 3 2 2 2 5" xfId="15897"/>
    <cellStyle name="Normal 5 6 2 2 3 2 2 2 5 2" xfId="47436"/>
    <cellStyle name="Normal 5 6 2 2 3 2 2 2 6" xfId="26416"/>
    <cellStyle name="Normal 5 6 2 2 3 2 2 2 7" xfId="37232"/>
    <cellStyle name="Normal 5 6 2 2 3 2 2 3" xfId="6332"/>
    <cellStyle name="Normal 5 6 2 2 3 2 2 3 2" xfId="11040"/>
    <cellStyle name="Normal 5 6 2 2 3 2 2 3 2 2" xfId="21273"/>
    <cellStyle name="Normal 5 6 2 2 3 2 2 3 2 2 2" xfId="52810"/>
    <cellStyle name="Normal 5 6 2 2 3 2 2 3 2 3" xfId="30580"/>
    <cellStyle name="Normal 5 6 2 2 3 2 2 3 2 4" xfId="42592"/>
    <cellStyle name="Normal 5 6 2 2 3 2 2 3 3" xfId="13817"/>
    <cellStyle name="Normal 5 6 2 2 3 2 2 3 3 2" xfId="24045"/>
    <cellStyle name="Normal 5 6 2 2 3 2 2 3 3 2 2" xfId="55582"/>
    <cellStyle name="Normal 5 6 2 2 3 2 2 3 3 3" xfId="33908"/>
    <cellStyle name="Normal 5 6 2 2 3 2 2 3 3 4" xfId="45364"/>
    <cellStyle name="Normal 5 6 2 2 3 2 2 3 4" xfId="16821"/>
    <cellStyle name="Normal 5 6 2 2 3 2 2 3 4 2" xfId="48360"/>
    <cellStyle name="Normal 5 6 2 2 3 2 2 3 5" xfId="27248"/>
    <cellStyle name="Normal 5 6 2 2 3 2 2 3 6" xfId="38156"/>
    <cellStyle name="Normal 5 6 2 2 3 2 2 4" xfId="7512"/>
    <cellStyle name="Normal 5 6 2 2 3 2 2 4 2" xfId="17757"/>
    <cellStyle name="Normal 5 6 2 2 3 2 2 4 2 2" xfId="49294"/>
    <cellStyle name="Normal 5 6 2 2 3 2 2 4 3" xfId="28916"/>
    <cellStyle name="Normal 5 6 2 2 3 2 2 4 4" xfId="39076"/>
    <cellStyle name="Normal 5 6 2 2 3 2 2 5" xfId="9192"/>
    <cellStyle name="Normal 5 6 2 2 3 2 2 5 2" xfId="19425"/>
    <cellStyle name="Normal 5 6 2 2 3 2 2 5 2 2" xfId="50962"/>
    <cellStyle name="Normal 5 6 2 2 3 2 2 5 3" xfId="32244"/>
    <cellStyle name="Normal 5 6 2 2 3 2 2 5 4" xfId="40744"/>
    <cellStyle name="Normal 5 6 2 2 3 2 2 6" xfId="11969"/>
    <cellStyle name="Normal 5 6 2 2 3 2 2 6 2" xfId="22197"/>
    <cellStyle name="Normal 5 6 2 2 3 2 2 6 2 2" xfId="53734"/>
    <cellStyle name="Normal 5 6 2 2 3 2 2 6 3" xfId="43516"/>
    <cellStyle name="Normal 5 6 2 2 3 2 2 7" xfId="14966"/>
    <cellStyle name="Normal 5 6 2 2 3 2 2 7 2" xfId="46505"/>
    <cellStyle name="Normal 5 6 2 2 3 2 2 8" xfId="25584"/>
    <cellStyle name="Normal 5 6 2 2 3 2 2 9" xfId="36308"/>
    <cellStyle name="Normal 5 6 2 2 3 2 3" xfId="4940"/>
    <cellStyle name="Normal 5 6 2 2 3 2 3 2" xfId="7935"/>
    <cellStyle name="Normal 5 6 2 2 3 2 3 2 2" xfId="18173"/>
    <cellStyle name="Normal 5 6 2 2 3 2 3 2 2 2" xfId="30996"/>
    <cellStyle name="Normal 5 6 2 2 3 2 3 2 2 3" xfId="49710"/>
    <cellStyle name="Normal 5 6 2 2 3 2 3 2 3" xfId="13950"/>
    <cellStyle name="Normal 5 6 2 2 3 2 3 2 3 2" xfId="34324"/>
    <cellStyle name="Normal 5 6 2 2 3 2 3 2 3 3" xfId="45496"/>
    <cellStyle name="Normal 5 6 2 2 3 2 3 2 4" xfId="27664"/>
    <cellStyle name="Normal 5 6 2 2 3 2 3 2 5" xfId="39492"/>
    <cellStyle name="Normal 5 6 2 2 3 2 3 3" xfId="9654"/>
    <cellStyle name="Normal 5 6 2 2 3 2 3 3 2" xfId="19887"/>
    <cellStyle name="Normal 5 6 2 2 3 2 3 3 2 2" xfId="51424"/>
    <cellStyle name="Normal 5 6 2 2 3 2 3 3 3" xfId="29332"/>
    <cellStyle name="Normal 5 6 2 2 3 2 3 3 4" xfId="41206"/>
    <cellStyle name="Normal 5 6 2 2 3 2 3 4" xfId="12431"/>
    <cellStyle name="Normal 5 6 2 2 3 2 3 4 2" xfId="22659"/>
    <cellStyle name="Normal 5 6 2 2 3 2 3 4 2 2" xfId="54196"/>
    <cellStyle name="Normal 5 6 2 2 3 2 3 4 3" xfId="32660"/>
    <cellStyle name="Normal 5 6 2 2 3 2 3 4 4" xfId="43978"/>
    <cellStyle name="Normal 5 6 2 2 3 2 3 5" xfId="15434"/>
    <cellStyle name="Normal 5 6 2 2 3 2 3 5 2" xfId="46973"/>
    <cellStyle name="Normal 5 6 2 2 3 2 3 6" xfId="26000"/>
    <cellStyle name="Normal 5 6 2 2 3 2 3 7" xfId="36770"/>
    <cellStyle name="Normal 5 6 2 2 3 2 4" xfId="5868"/>
    <cellStyle name="Normal 5 6 2 2 3 2 4 2" xfId="10578"/>
    <cellStyle name="Normal 5 6 2 2 3 2 4 2 2" xfId="20811"/>
    <cellStyle name="Normal 5 6 2 2 3 2 4 2 2 2" xfId="52348"/>
    <cellStyle name="Normal 5 6 2 2 3 2 4 2 3" xfId="30164"/>
    <cellStyle name="Normal 5 6 2 2 3 2 4 2 4" xfId="42130"/>
    <cellStyle name="Normal 5 6 2 2 3 2 4 3" xfId="13355"/>
    <cellStyle name="Normal 5 6 2 2 3 2 4 3 2" xfId="23583"/>
    <cellStyle name="Normal 5 6 2 2 3 2 4 3 2 2" xfId="55120"/>
    <cellStyle name="Normal 5 6 2 2 3 2 4 3 3" xfId="33492"/>
    <cellStyle name="Normal 5 6 2 2 3 2 4 3 4" xfId="44902"/>
    <cellStyle name="Normal 5 6 2 2 3 2 4 4" xfId="16359"/>
    <cellStyle name="Normal 5 6 2 2 3 2 4 4 2" xfId="47898"/>
    <cellStyle name="Normal 5 6 2 2 3 2 4 5" xfId="26832"/>
    <cellStyle name="Normal 5 6 2 2 3 2 4 6" xfId="37694"/>
    <cellStyle name="Normal 5 6 2 2 3 2 5" xfId="6992"/>
    <cellStyle name="Normal 5 6 2 2 3 2 5 2" xfId="17336"/>
    <cellStyle name="Normal 5 6 2 2 3 2 5 2 2" xfId="48873"/>
    <cellStyle name="Normal 5 6 2 2 3 2 5 3" xfId="28499"/>
    <cellStyle name="Normal 5 6 2 2 3 2 5 4" xfId="38660"/>
    <cellStyle name="Normal 5 6 2 2 3 2 6" xfId="8727"/>
    <cellStyle name="Normal 5 6 2 2 3 2 6 2" xfId="18963"/>
    <cellStyle name="Normal 5 6 2 2 3 2 6 2 2" xfId="50500"/>
    <cellStyle name="Normal 5 6 2 2 3 2 6 3" xfId="31828"/>
    <cellStyle name="Normal 5 6 2 2 3 2 6 4" xfId="40282"/>
    <cellStyle name="Normal 5 6 2 2 3 2 7" xfId="11507"/>
    <cellStyle name="Normal 5 6 2 2 3 2 7 2" xfId="21735"/>
    <cellStyle name="Normal 5 6 2 2 3 2 7 2 2" xfId="53272"/>
    <cellStyle name="Normal 5 6 2 2 3 2 7 3" xfId="43054"/>
    <cellStyle name="Normal 5 6 2 2 3 2 8" xfId="14383"/>
    <cellStyle name="Normal 5 6 2 2 3 2 8 2" xfId="45926"/>
    <cellStyle name="Normal 5 6 2 2 3 2 9" xfId="25168"/>
    <cellStyle name="Normal 5 6 2 2 3 3" xfId="4395"/>
    <cellStyle name="Normal 5 6 2 2 3 3 2" xfId="5403"/>
    <cellStyle name="Normal 5 6 2 2 3 3 2 2" xfId="8143"/>
    <cellStyle name="Normal 5 6 2 2 3 3 2 2 2" xfId="18381"/>
    <cellStyle name="Normal 5 6 2 2 3 3 2 2 2 2" xfId="31204"/>
    <cellStyle name="Normal 5 6 2 2 3 3 2 2 2 3" xfId="49918"/>
    <cellStyle name="Normal 5 6 2 2 3 3 2 2 3" xfId="14543"/>
    <cellStyle name="Normal 5 6 2 2 3 3 2 2 3 2" xfId="34532"/>
    <cellStyle name="Normal 5 6 2 2 3 3 2 2 3 3" xfId="46082"/>
    <cellStyle name="Normal 5 6 2 2 3 3 2 2 4" xfId="27872"/>
    <cellStyle name="Normal 5 6 2 2 3 3 2 2 5" xfId="39700"/>
    <cellStyle name="Normal 5 6 2 2 3 3 2 3" xfId="10115"/>
    <cellStyle name="Normal 5 6 2 2 3 3 2 3 2" xfId="20348"/>
    <cellStyle name="Normal 5 6 2 2 3 3 2 3 2 2" xfId="51885"/>
    <cellStyle name="Normal 5 6 2 2 3 3 2 3 3" xfId="29540"/>
    <cellStyle name="Normal 5 6 2 2 3 3 2 3 4" xfId="41667"/>
    <cellStyle name="Normal 5 6 2 2 3 3 2 4" xfId="12892"/>
    <cellStyle name="Normal 5 6 2 2 3 3 2 4 2" xfId="23120"/>
    <cellStyle name="Normal 5 6 2 2 3 3 2 4 2 2" xfId="54657"/>
    <cellStyle name="Normal 5 6 2 2 3 3 2 4 3" xfId="32868"/>
    <cellStyle name="Normal 5 6 2 2 3 3 2 4 4" xfId="44439"/>
    <cellStyle name="Normal 5 6 2 2 3 3 2 5" xfId="15896"/>
    <cellStyle name="Normal 5 6 2 2 3 3 2 5 2" xfId="47435"/>
    <cellStyle name="Normal 5 6 2 2 3 3 2 6" xfId="26208"/>
    <cellStyle name="Normal 5 6 2 2 3 3 2 7" xfId="37231"/>
    <cellStyle name="Normal 5 6 2 2 3 3 3" xfId="6331"/>
    <cellStyle name="Normal 5 6 2 2 3 3 3 2" xfId="11039"/>
    <cellStyle name="Normal 5 6 2 2 3 3 3 2 2" xfId="21272"/>
    <cellStyle name="Normal 5 6 2 2 3 3 3 2 2 2" xfId="52809"/>
    <cellStyle name="Normal 5 6 2 2 3 3 3 2 3" xfId="30372"/>
    <cellStyle name="Normal 5 6 2 2 3 3 3 2 4" xfId="42591"/>
    <cellStyle name="Normal 5 6 2 2 3 3 3 3" xfId="13816"/>
    <cellStyle name="Normal 5 6 2 2 3 3 3 3 2" xfId="24044"/>
    <cellStyle name="Normal 5 6 2 2 3 3 3 3 2 2" xfId="55581"/>
    <cellStyle name="Normal 5 6 2 2 3 3 3 3 3" xfId="33700"/>
    <cellStyle name="Normal 5 6 2 2 3 3 3 3 4" xfId="45363"/>
    <cellStyle name="Normal 5 6 2 2 3 3 3 4" xfId="16820"/>
    <cellStyle name="Normal 5 6 2 2 3 3 3 4 2" xfId="48359"/>
    <cellStyle name="Normal 5 6 2 2 3 3 3 5" xfId="27040"/>
    <cellStyle name="Normal 5 6 2 2 3 3 3 6" xfId="38155"/>
    <cellStyle name="Normal 5 6 2 2 3 3 4" xfId="7295"/>
    <cellStyle name="Normal 5 6 2 2 3 3 4 2" xfId="17549"/>
    <cellStyle name="Normal 5 6 2 2 3 3 4 2 2" xfId="49086"/>
    <cellStyle name="Normal 5 6 2 2 3 3 4 3" xfId="28708"/>
    <cellStyle name="Normal 5 6 2 2 3 3 4 4" xfId="38868"/>
    <cellStyle name="Normal 5 6 2 2 3 3 5" xfId="9191"/>
    <cellStyle name="Normal 5 6 2 2 3 3 5 2" xfId="19424"/>
    <cellStyle name="Normal 5 6 2 2 3 3 5 2 2" xfId="50961"/>
    <cellStyle name="Normal 5 6 2 2 3 3 5 3" xfId="32036"/>
    <cellStyle name="Normal 5 6 2 2 3 3 5 4" xfId="40743"/>
    <cellStyle name="Normal 5 6 2 2 3 3 6" xfId="11968"/>
    <cellStyle name="Normal 5 6 2 2 3 3 6 2" xfId="22196"/>
    <cellStyle name="Normal 5 6 2 2 3 3 6 2 2" xfId="53733"/>
    <cellStyle name="Normal 5 6 2 2 3 3 6 3" xfId="43515"/>
    <cellStyle name="Normal 5 6 2 2 3 3 7" xfId="14965"/>
    <cellStyle name="Normal 5 6 2 2 3 3 7 2" xfId="46504"/>
    <cellStyle name="Normal 5 6 2 2 3 3 8" xfId="25376"/>
    <cellStyle name="Normal 5 6 2 2 3 3 9" xfId="36307"/>
    <cellStyle name="Normal 5 6 2 2 3 4" xfId="4939"/>
    <cellStyle name="Normal 5 6 2 2 3 4 2" xfId="7725"/>
    <cellStyle name="Normal 5 6 2 2 3 4 2 2" xfId="17965"/>
    <cellStyle name="Normal 5 6 2 2 3 4 2 2 2" xfId="30788"/>
    <cellStyle name="Normal 5 6 2 2 3 4 2 2 3" xfId="49502"/>
    <cellStyle name="Normal 5 6 2 2 3 4 2 3" xfId="24298"/>
    <cellStyle name="Normal 5 6 2 2 3 4 2 3 2" xfId="34116"/>
    <cellStyle name="Normal 5 6 2 2 3 4 2 3 3" xfId="55832"/>
    <cellStyle name="Normal 5 6 2 2 3 4 2 4" xfId="27456"/>
    <cellStyle name="Normal 5 6 2 2 3 4 2 5" xfId="39284"/>
    <cellStyle name="Normal 5 6 2 2 3 4 3" xfId="9653"/>
    <cellStyle name="Normal 5 6 2 2 3 4 3 2" xfId="19886"/>
    <cellStyle name="Normal 5 6 2 2 3 4 3 2 2" xfId="51423"/>
    <cellStyle name="Normal 5 6 2 2 3 4 3 3" xfId="29124"/>
    <cellStyle name="Normal 5 6 2 2 3 4 3 4" xfId="41205"/>
    <cellStyle name="Normal 5 6 2 2 3 4 4" xfId="12430"/>
    <cellStyle name="Normal 5 6 2 2 3 4 4 2" xfId="22658"/>
    <cellStyle name="Normal 5 6 2 2 3 4 4 2 2" xfId="54195"/>
    <cellStyle name="Normal 5 6 2 2 3 4 4 3" xfId="32452"/>
    <cellStyle name="Normal 5 6 2 2 3 4 4 4" xfId="43977"/>
    <cellStyle name="Normal 5 6 2 2 3 4 5" xfId="15433"/>
    <cellStyle name="Normal 5 6 2 2 3 4 5 2" xfId="46972"/>
    <cellStyle name="Normal 5 6 2 2 3 4 6" xfId="25792"/>
    <cellStyle name="Normal 5 6 2 2 3 4 7" xfId="36769"/>
    <cellStyle name="Normal 5 6 2 2 3 5" xfId="5867"/>
    <cellStyle name="Normal 5 6 2 2 3 5 2" xfId="10577"/>
    <cellStyle name="Normal 5 6 2 2 3 5 2 2" xfId="20810"/>
    <cellStyle name="Normal 5 6 2 2 3 5 2 2 2" xfId="52347"/>
    <cellStyle name="Normal 5 6 2 2 3 5 2 3" xfId="29956"/>
    <cellStyle name="Normal 5 6 2 2 3 5 2 4" xfId="42129"/>
    <cellStyle name="Normal 5 6 2 2 3 5 3" xfId="13354"/>
    <cellStyle name="Normal 5 6 2 2 3 5 3 2" xfId="23582"/>
    <cellStyle name="Normal 5 6 2 2 3 5 3 2 2" xfId="55119"/>
    <cellStyle name="Normal 5 6 2 2 3 5 3 3" xfId="33284"/>
    <cellStyle name="Normal 5 6 2 2 3 5 3 4" xfId="44901"/>
    <cellStyle name="Normal 5 6 2 2 3 5 4" xfId="16358"/>
    <cellStyle name="Normal 5 6 2 2 3 5 4 2" xfId="47897"/>
    <cellStyle name="Normal 5 6 2 2 3 5 5" xfId="26624"/>
    <cellStyle name="Normal 5 6 2 2 3 5 6" xfId="37693"/>
    <cellStyle name="Normal 5 6 2 2 3 6" xfId="6663"/>
    <cellStyle name="Normal 5 6 2 2 3 6 2" xfId="17122"/>
    <cellStyle name="Normal 5 6 2 2 3 6 2 2" xfId="48660"/>
    <cellStyle name="Normal 5 6 2 2 3 6 3" xfId="28290"/>
    <cellStyle name="Normal 5 6 2 2 3 6 4" xfId="38452"/>
    <cellStyle name="Normal 5 6 2 2 3 7" xfId="8726"/>
    <cellStyle name="Normal 5 6 2 2 3 7 2" xfId="18962"/>
    <cellStyle name="Normal 5 6 2 2 3 7 2 2" xfId="50499"/>
    <cellStyle name="Normal 5 6 2 2 3 7 3" xfId="31620"/>
    <cellStyle name="Normal 5 6 2 2 3 7 4" xfId="40281"/>
    <cellStyle name="Normal 5 6 2 2 3 8" xfId="11506"/>
    <cellStyle name="Normal 5 6 2 2 3 8 2" xfId="21734"/>
    <cellStyle name="Normal 5 6 2 2 3 8 2 2" xfId="53271"/>
    <cellStyle name="Normal 5 6 2 2 3 8 3" xfId="43053"/>
    <cellStyle name="Normal 5 6 2 2 3 9" xfId="14382"/>
    <cellStyle name="Normal 5 6 2 2 3 9 2" xfId="45925"/>
    <cellStyle name="Normal 5 6 2 2 4" xfId="1815"/>
    <cellStyle name="Normal 5 6 2 2 4 10" xfId="35847"/>
    <cellStyle name="Normal 5 6 2 2 4 2" xfId="4397"/>
    <cellStyle name="Normal 5 6 2 2 4 2 2" xfId="5405"/>
    <cellStyle name="Normal 5 6 2 2 4 2 2 2" xfId="8348"/>
    <cellStyle name="Normal 5 6 2 2 4 2 2 2 2" xfId="18586"/>
    <cellStyle name="Normal 5 6 2 2 4 2 2 2 2 2" xfId="31409"/>
    <cellStyle name="Normal 5 6 2 2 4 2 2 2 2 3" xfId="50123"/>
    <cellStyle name="Normal 5 6 2 2 4 2 2 2 3" xfId="24569"/>
    <cellStyle name="Normal 5 6 2 2 4 2 2 2 3 2" xfId="34737"/>
    <cellStyle name="Normal 5 6 2 2 4 2 2 2 3 3" xfId="56098"/>
    <cellStyle name="Normal 5 6 2 2 4 2 2 2 4" xfId="28077"/>
    <cellStyle name="Normal 5 6 2 2 4 2 2 2 5" xfId="39905"/>
    <cellStyle name="Normal 5 6 2 2 4 2 2 3" xfId="10117"/>
    <cellStyle name="Normal 5 6 2 2 4 2 2 3 2" xfId="20350"/>
    <cellStyle name="Normal 5 6 2 2 4 2 2 3 2 2" xfId="51887"/>
    <cellStyle name="Normal 5 6 2 2 4 2 2 3 3" xfId="29745"/>
    <cellStyle name="Normal 5 6 2 2 4 2 2 3 4" xfId="41669"/>
    <cellStyle name="Normal 5 6 2 2 4 2 2 4" xfId="12894"/>
    <cellStyle name="Normal 5 6 2 2 4 2 2 4 2" xfId="23122"/>
    <cellStyle name="Normal 5 6 2 2 4 2 2 4 2 2" xfId="54659"/>
    <cellStyle name="Normal 5 6 2 2 4 2 2 4 3" xfId="33073"/>
    <cellStyle name="Normal 5 6 2 2 4 2 2 4 4" xfId="44441"/>
    <cellStyle name="Normal 5 6 2 2 4 2 2 5" xfId="15898"/>
    <cellStyle name="Normal 5 6 2 2 4 2 2 5 2" xfId="47437"/>
    <cellStyle name="Normal 5 6 2 2 4 2 2 6" xfId="26413"/>
    <cellStyle name="Normal 5 6 2 2 4 2 2 7" xfId="37233"/>
    <cellStyle name="Normal 5 6 2 2 4 2 3" xfId="6333"/>
    <cellStyle name="Normal 5 6 2 2 4 2 3 2" xfId="11041"/>
    <cellStyle name="Normal 5 6 2 2 4 2 3 2 2" xfId="21274"/>
    <cellStyle name="Normal 5 6 2 2 4 2 3 2 2 2" xfId="52811"/>
    <cellStyle name="Normal 5 6 2 2 4 2 3 2 3" xfId="30577"/>
    <cellStyle name="Normal 5 6 2 2 4 2 3 2 4" xfId="42593"/>
    <cellStyle name="Normal 5 6 2 2 4 2 3 3" xfId="13818"/>
    <cellStyle name="Normal 5 6 2 2 4 2 3 3 2" xfId="24046"/>
    <cellStyle name="Normal 5 6 2 2 4 2 3 3 2 2" xfId="55583"/>
    <cellStyle name="Normal 5 6 2 2 4 2 3 3 3" xfId="33905"/>
    <cellStyle name="Normal 5 6 2 2 4 2 3 3 4" xfId="45365"/>
    <cellStyle name="Normal 5 6 2 2 4 2 3 4" xfId="16822"/>
    <cellStyle name="Normal 5 6 2 2 4 2 3 4 2" xfId="48361"/>
    <cellStyle name="Normal 5 6 2 2 4 2 3 5" xfId="27245"/>
    <cellStyle name="Normal 5 6 2 2 4 2 3 6" xfId="38157"/>
    <cellStyle name="Normal 5 6 2 2 4 2 4" xfId="7509"/>
    <cellStyle name="Normal 5 6 2 2 4 2 4 2" xfId="17754"/>
    <cellStyle name="Normal 5 6 2 2 4 2 4 2 2" xfId="49291"/>
    <cellStyle name="Normal 5 6 2 2 4 2 4 3" xfId="28913"/>
    <cellStyle name="Normal 5 6 2 2 4 2 4 4" xfId="39073"/>
    <cellStyle name="Normal 5 6 2 2 4 2 5" xfId="9193"/>
    <cellStyle name="Normal 5 6 2 2 4 2 5 2" xfId="19426"/>
    <cellStyle name="Normal 5 6 2 2 4 2 5 2 2" xfId="50963"/>
    <cellStyle name="Normal 5 6 2 2 4 2 5 3" xfId="32241"/>
    <cellStyle name="Normal 5 6 2 2 4 2 5 4" xfId="40745"/>
    <cellStyle name="Normal 5 6 2 2 4 2 6" xfId="11970"/>
    <cellStyle name="Normal 5 6 2 2 4 2 6 2" xfId="22198"/>
    <cellStyle name="Normal 5 6 2 2 4 2 6 2 2" xfId="53735"/>
    <cellStyle name="Normal 5 6 2 2 4 2 6 3" xfId="43517"/>
    <cellStyle name="Normal 5 6 2 2 4 2 7" xfId="14967"/>
    <cellStyle name="Normal 5 6 2 2 4 2 7 2" xfId="46506"/>
    <cellStyle name="Normal 5 6 2 2 4 2 8" xfId="25581"/>
    <cellStyle name="Normal 5 6 2 2 4 2 9" xfId="36309"/>
    <cellStyle name="Normal 5 6 2 2 4 3" xfId="4941"/>
    <cellStyle name="Normal 5 6 2 2 4 3 2" xfId="7932"/>
    <cellStyle name="Normal 5 6 2 2 4 3 2 2" xfId="18170"/>
    <cellStyle name="Normal 5 6 2 2 4 3 2 2 2" xfId="30993"/>
    <cellStyle name="Normal 5 6 2 2 4 3 2 2 3" xfId="49707"/>
    <cellStyle name="Normal 5 6 2 2 4 3 2 3" xfId="14019"/>
    <cellStyle name="Normal 5 6 2 2 4 3 2 3 2" xfId="34321"/>
    <cellStyle name="Normal 5 6 2 2 4 3 2 3 3" xfId="45563"/>
    <cellStyle name="Normal 5 6 2 2 4 3 2 4" xfId="27661"/>
    <cellStyle name="Normal 5 6 2 2 4 3 2 5" xfId="39489"/>
    <cellStyle name="Normal 5 6 2 2 4 3 3" xfId="9655"/>
    <cellStyle name="Normal 5 6 2 2 4 3 3 2" xfId="19888"/>
    <cellStyle name="Normal 5 6 2 2 4 3 3 2 2" xfId="51425"/>
    <cellStyle name="Normal 5 6 2 2 4 3 3 3" xfId="29329"/>
    <cellStyle name="Normal 5 6 2 2 4 3 3 4" xfId="41207"/>
    <cellStyle name="Normal 5 6 2 2 4 3 4" xfId="12432"/>
    <cellStyle name="Normal 5 6 2 2 4 3 4 2" xfId="22660"/>
    <cellStyle name="Normal 5 6 2 2 4 3 4 2 2" xfId="54197"/>
    <cellStyle name="Normal 5 6 2 2 4 3 4 3" xfId="32657"/>
    <cellStyle name="Normal 5 6 2 2 4 3 4 4" xfId="43979"/>
    <cellStyle name="Normal 5 6 2 2 4 3 5" xfId="15435"/>
    <cellStyle name="Normal 5 6 2 2 4 3 5 2" xfId="46974"/>
    <cellStyle name="Normal 5 6 2 2 4 3 6" xfId="25997"/>
    <cellStyle name="Normal 5 6 2 2 4 3 7" xfId="36771"/>
    <cellStyle name="Normal 5 6 2 2 4 4" xfId="5869"/>
    <cellStyle name="Normal 5 6 2 2 4 4 2" xfId="10579"/>
    <cellStyle name="Normal 5 6 2 2 4 4 2 2" xfId="20812"/>
    <cellStyle name="Normal 5 6 2 2 4 4 2 2 2" xfId="52349"/>
    <cellStyle name="Normal 5 6 2 2 4 4 2 3" xfId="30161"/>
    <cellStyle name="Normal 5 6 2 2 4 4 2 4" xfId="42131"/>
    <cellStyle name="Normal 5 6 2 2 4 4 3" xfId="13356"/>
    <cellStyle name="Normal 5 6 2 2 4 4 3 2" xfId="23584"/>
    <cellStyle name="Normal 5 6 2 2 4 4 3 2 2" xfId="55121"/>
    <cellStyle name="Normal 5 6 2 2 4 4 3 3" xfId="33489"/>
    <cellStyle name="Normal 5 6 2 2 4 4 3 4" xfId="44903"/>
    <cellStyle name="Normal 5 6 2 2 4 4 4" xfId="16360"/>
    <cellStyle name="Normal 5 6 2 2 4 4 4 2" xfId="47899"/>
    <cellStyle name="Normal 5 6 2 2 4 4 5" xfId="26829"/>
    <cellStyle name="Normal 5 6 2 2 4 4 6" xfId="37695"/>
    <cellStyle name="Normal 5 6 2 2 4 5" xfId="6989"/>
    <cellStyle name="Normal 5 6 2 2 4 5 2" xfId="17333"/>
    <cellStyle name="Normal 5 6 2 2 4 5 2 2" xfId="48870"/>
    <cellStyle name="Normal 5 6 2 2 4 5 3" xfId="28496"/>
    <cellStyle name="Normal 5 6 2 2 4 5 4" xfId="38657"/>
    <cellStyle name="Normal 5 6 2 2 4 6" xfId="8728"/>
    <cellStyle name="Normal 5 6 2 2 4 6 2" xfId="18964"/>
    <cellStyle name="Normal 5 6 2 2 4 6 2 2" xfId="50501"/>
    <cellStyle name="Normal 5 6 2 2 4 6 3" xfId="31825"/>
    <cellStyle name="Normal 5 6 2 2 4 6 4" xfId="40283"/>
    <cellStyle name="Normal 5 6 2 2 4 7" xfId="11508"/>
    <cellStyle name="Normal 5 6 2 2 4 7 2" xfId="21736"/>
    <cellStyle name="Normal 5 6 2 2 4 7 2 2" xfId="53273"/>
    <cellStyle name="Normal 5 6 2 2 4 7 3" xfId="43055"/>
    <cellStyle name="Normal 5 6 2 2 4 8" xfId="14384"/>
    <cellStyle name="Normal 5 6 2 2 4 8 2" xfId="45927"/>
    <cellStyle name="Normal 5 6 2 2 4 9" xfId="25165"/>
    <cellStyle name="Normal 5 6 2 2 5" xfId="3344"/>
    <cellStyle name="Normal 5 6 2 2 5 10" xfId="35963"/>
    <cellStyle name="Normal 5 6 2 2 5 2" xfId="4589"/>
    <cellStyle name="Normal 5 6 2 2 5 2 2" xfId="5521"/>
    <cellStyle name="Normal 5 6 2 2 5 2 2 2" xfId="10233"/>
    <cellStyle name="Normal 5 6 2 2 5 2 2 2 2" xfId="20466"/>
    <cellStyle name="Normal 5 6 2 2 5 2 2 2 2 2" xfId="52003"/>
    <cellStyle name="Normal 5 6 2 2 5 2 2 2 3" xfId="31201"/>
    <cellStyle name="Normal 5 6 2 2 5 2 2 2 4" xfId="41785"/>
    <cellStyle name="Normal 5 6 2 2 5 2 2 3" xfId="13010"/>
    <cellStyle name="Normal 5 6 2 2 5 2 2 3 2" xfId="23238"/>
    <cellStyle name="Normal 5 6 2 2 5 2 2 3 2 2" xfId="54775"/>
    <cellStyle name="Normal 5 6 2 2 5 2 2 3 3" xfId="34529"/>
    <cellStyle name="Normal 5 6 2 2 5 2 2 3 4" xfId="44557"/>
    <cellStyle name="Normal 5 6 2 2 5 2 2 4" xfId="16014"/>
    <cellStyle name="Normal 5 6 2 2 5 2 2 4 2" xfId="47553"/>
    <cellStyle name="Normal 5 6 2 2 5 2 2 5" xfId="27869"/>
    <cellStyle name="Normal 5 6 2 2 5 2 2 6" xfId="37349"/>
    <cellStyle name="Normal 5 6 2 2 5 2 3" xfId="6449"/>
    <cellStyle name="Normal 5 6 2 2 5 2 3 2" xfId="11157"/>
    <cellStyle name="Normal 5 6 2 2 5 2 3 2 2" xfId="21390"/>
    <cellStyle name="Normal 5 6 2 2 5 2 3 2 2 2" xfId="52927"/>
    <cellStyle name="Normal 5 6 2 2 5 2 3 2 3" xfId="42709"/>
    <cellStyle name="Normal 5 6 2 2 5 2 3 3" xfId="13934"/>
    <cellStyle name="Normal 5 6 2 2 5 2 3 3 2" xfId="24162"/>
    <cellStyle name="Normal 5 6 2 2 5 2 3 3 2 2" xfId="55699"/>
    <cellStyle name="Normal 5 6 2 2 5 2 3 3 3" xfId="45481"/>
    <cellStyle name="Normal 5 6 2 2 5 2 3 4" xfId="16938"/>
    <cellStyle name="Normal 5 6 2 2 5 2 3 4 2" xfId="48477"/>
    <cellStyle name="Normal 5 6 2 2 5 2 3 5" xfId="29537"/>
    <cellStyle name="Normal 5 6 2 2 5 2 3 6" xfId="38273"/>
    <cellStyle name="Normal 5 6 2 2 5 2 4" xfId="8140"/>
    <cellStyle name="Normal 5 6 2 2 5 2 4 2" xfId="18378"/>
    <cellStyle name="Normal 5 6 2 2 5 2 4 2 2" xfId="49915"/>
    <cellStyle name="Normal 5 6 2 2 5 2 4 3" xfId="32865"/>
    <cellStyle name="Normal 5 6 2 2 5 2 4 4" xfId="39697"/>
    <cellStyle name="Normal 5 6 2 2 5 2 5" xfId="9309"/>
    <cellStyle name="Normal 5 6 2 2 5 2 5 2" xfId="19542"/>
    <cellStyle name="Normal 5 6 2 2 5 2 5 2 2" xfId="51079"/>
    <cellStyle name="Normal 5 6 2 2 5 2 5 3" xfId="40861"/>
    <cellStyle name="Normal 5 6 2 2 5 2 6" xfId="12086"/>
    <cellStyle name="Normal 5 6 2 2 5 2 6 2" xfId="22314"/>
    <cellStyle name="Normal 5 6 2 2 5 2 6 2 2" xfId="53851"/>
    <cellStyle name="Normal 5 6 2 2 5 2 6 3" xfId="43633"/>
    <cellStyle name="Normal 5 6 2 2 5 2 7" xfId="15088"/>
    <cellStyle name="Normal 5 6 2 2 5 2 7 2" xfId="46627"/>
    <cellStyle name="Normal 5 6 2 2 5 2 8" xfId="26205"/>
    <cellStyle name="Normal 5 6 2 2 5 2 9" xfId="36425"/>
    <cellStyle name="Normal 5 6 2 2 5 3" xfId="5058"/>
    <cellStyle name="Normal 5 6 2 2 5 3 2" xfId="9771"/>
    <cellStyle name="Normal 5 6 2 2 5 3 2 2" xfId="20004"/>
    <cellStyle name="Normal 5 6 2 2 5 3 2 2 2" xfId="51541"/>
    <cellStyle name="Normal 5 6 2 2 5 3 2 3" xfId="30369"/>
    <cellStyle name="Normal 5 6 2 2 5 3 2 4" xfId="41323"/>
    <cellStyle name="Normal 5 6 2 2 5 3 3" xfId="12548"/>
    <cellStyle name="Normal 5 6 2 2 5 3 3 2" xfId="22776"/>
    <cellStyle name="Normal 5 6 2 2 5 3 3 2 2" xfId="54313"/>
    <cellStyle name="Normal 5 6 2 2 5 3 3 3" xfId="33697"/>
    <cellStyle name="Normal 5 6 2 2 5 3 3 4" xfId="44095"/>
    <cellStyle name="Normal 5 6 2 2 5 3 4" xfId="15552"/>
    <cellStyle name="Normal 5 6 2 2 5 3 4 2" xfId="47091"/>
    <cellStyle name="Normal 5 6 2 2 5 3 5" xfId="27037"/>
    <cellStyle name="Normal 5 6 2 2 5 3 6" xfId="36887"/>
    <cellStyle name="Normal 5 6 2 2 5 4" xfId="5987"/>
    <cellStyle name="Normal 5 6 2 2 5 4 2" xfId="10695"/>
    <cellStyle name="Normal 5 6 2 2 5 4 2 2" xfId="20928"/>
    <cellStyle name="Normal 5 6 2 2 5 4 2 2 2" xfId="52465"/>
    <cellStyle name="Normal 5 6 2 2 5 4 2 3" xfId="42247"/>
    <cellStyle name="Normal 5 6 2 2 5 4 3" xfId="13472"/>
    <cellStyle name="Normal 5 6 2 2 5 4 3 2" xfId="23700"/>
    <cellStyle name="Normal 5 6 2 2 5 4 3 2 2" xfId="55237"/>
    <cellStyle name="Normal 5 6 2 2 5 4 3 3" xfId="45019"/>
    <cellStyle name="Normal 5 6 2 2 5 4 4" xfId="16476"/>
    <cellStyle name="Normal 5 6 2 2 5 4 4 2" xfId="48015"/>
    <cellStyle name="Normal 5 6 2 2 5 4 5" xfId="28705"/>
    <cellStyle name="Normal 5 6 2 2 5 4 6" xfId="37811"/>
    <cellStyle name="Normal 5 6 2 2 5 5" xfId="7292"/>
    <cellStyle name="Normal 5 6 2 2 5 5 2" xfId="17546"/>
    <cellStyle name="Normal 5 6 2 2 5 5 2 2" xfId="49083"/>
    <cellStyle name="Normal 5 6 2 2 5 5 3" xfId="32033"/>
    <cellStyle name="Normal 5 6 2 2 5 5 4" xfId="38865"/>
    <cellStyle name="Normal 5 6 2 2 5 6" xfId="8846"/>
    <cellStyle name="Normal 5 6 2 2 5 6 2" xfId="19080"/>
    <cellStyle name="Normal 5 6 2 2 5 6 2 2" xfId="50617"/>
    <cellStyle name="Normal 5 6 2 2 5 6 3" xfId="40399"/>
    <cellStyle name="Normal 5 6 2 2 5 7" xfId="11624"/>
    <cellStyle name="Normal 5 6 2 2 5 7 2" xfId="21852"/>
    <cellStyle name="Normal 5 6 2 2 5 7 2 2" xfId="53389"/>
    <cellStyle name="Normal 5 6 2 2 5 7 3" xfId="43171"/>
    <cellStyle name="Normal 5 6 2 2 5 8" xfId="14582"/>
    <cellStyle name="Normal 5 6 2 2 5 8 2" xfId="46121"/>
    <cellStyle name="Normal 5 6 2 2 5 9" xfId="25373"/>
    <cellStyle name="Normal 5 6 2 2 6" xfId="4390"/>
    <cellStyle name="Normal 5 6 2 2 6 2" xfId="5398"/>
    <cellStyle name="Normal 5 6 2 2 6 2 2" xfId="10110"/>
    <cellStyle name="Normal 5 6 2 2 6 2 2 2" xfId="20343"/>
    <cellStyle name="Normal 5 6 2 2 6 2 2 2 2" xfId="51880"/>
    <cellStyle name="Normal 5 6 2 2 6 2 2 3" xfId="30785"/>
    <cellStyle name="Normal 5 6 2 2 6 2 2 4" xfId="41662"/>
    <cellStyle name="Normal 5 6 2 2 6 2 3" xfId="12887"/>
    <cellStyle name="Normal 5 6 2 2 6 2 3 2" xfId="23115"/>
    <cellStyle name="Normal 5 6 2 2 6 2 3 2 2" xfId="54652"/>
    <cellStyle name="Normal 5 6 2 2 6 2 3 3" xfId="34113"/>
    <cellStyle name="Normal 5 6 2 2 6 2 3 4" xfId="44434"/>
    <cellStyle name="Normal 5 6 2 2 6 2 4" xfId="15891"/>
    <cellStyle name="Normal 5 6 2 2 6 2 4 2" xfId="47430"/>
    <cellStyle name="Normal 5 6 2 2 6 2 5" xfId="27453"/>
    <cellStyle name="Normal 5 6 2 2 6 2 6" xfId="37226"/>
    <cellStyle name="Normal 5 6 2 2 6 3" xfId="6326"/>
    <cellStyle name="Normal 5 6 2 2 6 3 2" xfId="11034"/>
    <cellStyle name="Normal 5 6 2 2 6 3 2 2" xfId="21267"/>
    <cellStyle name="Normal 5 6 2 2 6 3 2 2 2" xfId="52804"/>
    <cellStyle name="Normal 5 6 2 2 6 3 2 3" xfId="42586"/>
    <cellStyle name="Normal 5 6 2 2 6 3 3" xfId="13811"/>
    <cellStyle name="Normal 5 6 2 2 6 3 3 2" xfId="24039"/>
    <cellStyle name="Normal 5 6 2 2 6 3 3 2 2" xfId="55576"/>
    <cellStyle name="Normal 5 6 2 2 6 3 3 3" xfId="45358"/>
    <cellStyle name="Normal 5 6 2 2 6 3 4" xfId="16815"/>
    <cellStyle name="Normal 5 6 2 2 6 3 4 2" xfId="48354"/>
    <cellStyle name="Normal 5 6 2 2 6 3 5" xfId="29121"/>
    <cellStyle name="Normal 5 6 2 2 6 3 6" xfId="38150"/>
    <cellStyle name="Normal 5 6 2 2 6 4" xfId="7722"/>
    <cellStyle name="Normal 5 6 2 2 6 4 2" xfId="17962"/>
    <cellStyle name="Normal 5 6 2 2 6 4 2 2" xfId="49499"/>
    <cellStyle name="Normal 5 6 2 2 6 4 3" xfId="32449"/>
    <cellStyle name="Normal 5 6 2 2 6 4 4" xfId="39281"/>
    <cellStyle name="Normal 5 6 2 2 6 5" xfId="9186"/>
    <cellStyle name="Normal 5 6 2 2 6 5 2" xfId="19419"/>
    <cellStyle name="Normal 5 6 2 2 6 5 2 2" xfId="50956"/>
    <cellStyle name="Normal 5 6 2 2 6 5 3" xfId="40738"/>
    <cellStyle name="Normal 5 6 2 2 6 6" xfId="11963"/>
    <cellStyle name="Normal 5 6 2 2 6 6 2" xfId="22191"/>
    <cellStyle name="Normal 5 6 2 2 6 6 2 2" xfId="53728"/>
    <cellStyle name="Normal 5 6 2 2 6 6 3" xfId="43510"/>
    <cellStyle name="Normal 5 6 2 2 6 7" xfId="14960"/>
    <cellStyle name="Normal 5 6 2 2 6 7 2" xfId="46499"/>
    <cellStyle name="Normal 5 6 2 2 6 8" xfId="25789"/>
    <cellStyle name="Normal 5 6 2 2 6 9" xfId="36302"/>
    <cellStyle name="Normal 5 6 2 2 7" xfId="4934"/>
    <cellStyle name="Normal 5 6 2 2 7 2" xfId="9648"/>
    <cellStyle name="Normal 5 6 2 2 7 2 2" xfId="19881"/>
    <cellStyle name="Normal 5 6 2 2 7 2 2 2" xfId="51418"/>
    <cellStyle name="Normal 5 6 2 2 7 2 3" xfId="29953"/>
    <cellStyle name="Normal 5 6 2 2 7 2 4" xfId="41200"/>
    <cellStyle name="Normal 5 6 2 2 7 3" xfId="12425"/>
    <cellStyle name="Normal 5 6 2 2 7 3 2" xfId="22653"/>
    <cellStyle name="Normal 5 6 2 2 7 3 2 2" xfId="54190"/>
    <cellStyle name="Normal 5 6 2 2 7 3 3" xfId="33281"/>
    <cellStyle name="Normal 5 6 2 2 7 3 4" xfId="43972"/>
    <cellStyle name="Normal 5 6 2 2 7 4" xfId="15428"/>
    <cellStyle name="Normal 5 6 2 2 7 4 2" xfId="46967"/>
    <cellStyle name="Normal 5 6 2 2 7 5" xfId="26621"/>
    <cellStyle name="Normal 5 6 2 2 7 6" xfId="36764"/>
    <cellStyle name="Normal 5 6 2 2 8" xfId="5862"/>
    <cellStyle name="Normal 5 6 2 2 8 2" xfId="10572"/>
    <cellStyle name="Normal 5 6 2 2 8 2 2" xfId="20805"/>
    <cellStyle name="Normal 5 6 2 2 8 2 2 2" xfId="52342"/>
    <cellStyle name="Normal 5 6 2 2 8 2 3" xfId="42124"/>
    <cellStyle name="Normal 5 6 2 2 8 3" xfId="13349"/>
    <cellStyle name="Normal 5 6 2 2 8 3 2" xfId="23577"/>
    <cellStyle name="Normal 5 6 2 2 8 3 2 2" xfId="55114"/>
    <cellStyle name="Normal 5 6 2 2 8 3 3" xfId="44896"/>
    <cellStyle name="Normal 5 6 2 2 8 4" xfId="16353"/>
    <cellStyle name="Normal 5 6 2 2 8 4 2" xfId="47892"/>
    <cellStyle name="Normal 5 6 2 2 8 5" xfId="28287"/>
    <cellStyle name="Normal 5 6 2 2 8 6" xfId="37688"/>
    <cellStyle name="Normal 5 6 2 2 9" xfId="6660"/>
    <cellStyle name="Normal 5 6 2 2 9 2" xfId="17119"/>
    <cellStyle name="Normal 5 6 2 2 9 2 2" xfId="48657"/>
    <cellStyle name="Normal 5 6 2 2 9 3" xfId="31617"/>
    <cellStyle name="Normal 5 6 2 2 9 4" xfId="38449"/>
    <cellStyle name="Normal 5 6 2 3" xfId="1816"/>
    <cellStyle name="Normal 5 6 2 3 10" xfId="14385"/>
    <cellStyle name="Normal 5 6 2 3 10 2" xfId="45928"/>
    <cellStyle name="Normal 5 6 2 3 11" xfId="24960"/>
    <cellStyle name="Normal 5 6 2 3 12" xfId="35848"/>
    <cellStyle name="Normal 5 6 2 3 2" xfId="1817"/>
    <cellStyle name="Normal 5 6 2 3 2 10" xfId="24961"/>
    <cellStyle name="Normal 5 6 2 3 2 11" xfId="35849"/>
    <cellStyle name="Normal 5 6 2 3 2 2" xfId="1818"/>
    <cellStyle name="Normal 5 6 2 3 2 2 10" xfId="35850"/>
    <cellStyle name="Normal 5 6 2 3 2 2 2" xfId="4400"/>
    <cellStyle name="Normal 5 6 2 3 2 2 2 2" xfId="5408"/>
    <cellStyle name="Normal 5 6 2 3 2 2 2 2 2" xfId="8353"/>
    <cellStyle name="Normal 5 6 2 3 2 2 2 2 2 2" xfId="18591"/>
    <cellStyle name="Normal 5 6 2 3 2 2 2 2 2 2 2" xfId="31414"/>
    <cellStyle name="Normal 5 6 2 3 2 2 2 2 2 2 3" xfId="50128"/>
    <cellStyle name="Normal 5 6 2 3 2 2 2 2 2 3" xfId="13963"/>
    <cellStyle name="Normal 5 6 2 3 2 2 2 2 2 3 2" xfId="34742"/>
    <cellStyle name="Normal 5 6 2 3 2 2 2 2 2 3 3" xfId="45509"/>
    <cellStyle name="Normal 5 6 2 3 2 2 2 2 2 4" xfId="28082"/>
    <cellStyle name="Normal 5 6 2 3 2 2 2 2 2 5" xfId="39910"/>
    <cellStyle name="Normal 5 6 2 3 2 2 2 2 3" xfId="10120"/>
    <cellStyle name="Normal 5 6 2 3 2 2 2 2 3 2" xfId="20353"/>
    <cellStyle name="Normal 5 6 2 3 2 2 2 2 3 2 2" xfId="51890"/>
    <cellStyle name="Normal 5 6 2 3 2 2 2 2 3 3" xfId="29750"/>
    <cellStyle name="Normal 5 6 2 3 2 2 2 2 3 4" xfId="41672"/>
    <cellStyle name="Normal 5 6 2 3 2 2 2 2 4" xfId="12897"/>
    <cellStyle name="Normal 5 6 2 3 2 2 2 2 4 2" xfId="23125"/>
    <cellStyle name="Normal 5 6 2 3 2 2 2 2 4 2 2" xfId="54662"/>
    <cellStyle name="Normal 5 6 2 3 2 2 2 2 4 3" xfId="33078"/>
    <cellStyle name="Normal 5 6 2 3 2 2 2 2 4 4" xfId="44444"/>
    <cellStyle name="Normal 5 6 2 3 2 2 2 2 5" xfId="15901"/>
    <cellStyle name="Normal 5 6 2 3 2 2 2 2 5 2" xfId="47440"/>
    <cellStyle name="Normal 5 6 2 3 2 2 2 2 6" xfId="26418"/>
    <cellStyle name="Normal 5 6 2 3 2 2 2 2 7" xfId="37236"/>
    <cellStyle name="Normal 5 6 2 3 2 2 2 3" xfId="6336"/>
    <cellStyle name="Normal 5 6 2 3 2 2 2 3 2" xfId="11044"/>
    <cellStyle name="Normal 5 6 2 3 2 2 2 3 2 2" xfId="21277"/>
    <cellStyle name="Normal 5 6 2 3 2 2 2 3 2 2 2" xfId="52814"/>
    <cellStyle name="Normal 5 6 2 3 2 2 2 3 2 3" xfId="30582"/>
    <cellStyle name="Normal 5 6 2 3 2 2 2 3 2 4" xfId="42596"/>
    <cellStyle name="Normal 5 6 2 3 2 2 2 3 3" xfId="13821"/>
    <cellStyle name="Normal 5 6 2 3 2 2 2 3 3 2" xfId="24049"/>
    <cellStyle name="Normal 5 6 2 3 2 2 2 3 3 2 2" xfId="55586"/>
    <cellStyle name="Normal 5 6 2 3 2 2 2 3 3 3" xfId="33910"/>
    <cellStyle name="Normal 5 6 2 3 2 2 2 3 3 4" xfId="45368"/>
    <cellStyle name="Normal 5 6 2 3 2 2 2 3 4" xfId="16825"/>
    <cellStyle name="Normal 5 6 2 3 2 2 2 3 4 2" xfId="48364"/>
    <cellStyle name="Normal 5 6 2 3 2 2 2 3 5" xfId="27250"/>
    <cellStyle name="Normal 5 6 2 3 2 2 2 3 6" xfId="38160"/>
    <cellStyle name="Normal 5 6 2 3 2 2 2 4" xfId="7514"/>
    <cellStyle name="Normal 5 6 2 3 2 2 2 4 2" xfId="17759"/>
    <cellStyle name="Normal 5 6 2 3 2 2 2 4 2 2" xfId="49296"/>
    <cellStyle name="Normal 5 6 2 3 2 2 2 4 3" xfId="28918"/>
    <cellStyle name="Normal 5 6 2 3 2 2 2 4 4" xfId="39078"/>
    <cellStyle name="Normal 5 6 2 3 2 2 2 5" xfId="9196"/>
    <cellStyle name="Normal 5 6 2 3 2 2 2 5 2" xfId="19429"/>
    <cellStyle name="Normal 5 6 2 3 2 2 2 5 2 2" xfId="50966"/>
    <cellStyle name="Normal 5 6 2 3 2 2 2 5 3" xfId="32246"/>
    <cellStyle name="Normal 5 6 2 3 2 2 2 5 4" xfId="40748"/>
    <cellStyle name="Normal 5 6 2 3 2 2 2 6" xfId="11973"/>
    <cellStyle name="Normal 5 6 2 3 2 2 2 6 2" xfId="22201"/>
    <cellStyle name="Normal 5 6 2 3 2 2 2 6 2 2" xfId="53738"/>
    <cellStyle name="Normal 5 6 2 3 2 2 2 6 3" xfId="43520"/>
    <cellStyle name="Normal 5 6 2 3 2 2 2 7" xfId="14970"/>
    <cellStyle name="Normal 5 6 2 3 2 2 2 7 2" xfId="46509"/>
    <cellStyle name="Normal 5 6 2 3 2 2 2 8" xfId="25586"/>
    <cellStyle name="Normal 5 6 2 3 2 2 2 9" xfId="36312"/>
    <cellStyle name="Normal 5 6 2 3 2 2 3" xfId="4944"/>
    <cellStyle name="Normal 5 6 2 3 2 2 3 2" xfId="7937"/>
    <cellStyle name="Normal 5 6 2 3 2 2 3 2 2" xfId="18175"/>
    <cellStyle name="Normal 5 6 2 3 2 2 3 2 2 2" xfId="30998"/>
    <cellStyle name="Normal 5 6 2 3 2 2 3 2 2 3" xfId="49712"/>
    <cellStyle name="Normal 5 6 2 3 2 2 3 2 3" xfId="24717"/>
    <cellStyle name="Normal 5 6 2 3 2 2 3 2 3 2" xfId="34326"/>
    <cellStyle name="Normal 5 6 2 3 2 2 3 2 3 3" xfId="56244"/>
    <cellStyle name="Normal 5 6 2 3 2 2 3 2 4" xfId="27666"/>
    <cellStyle name="Normal 5 6 2 3 2 2 3 2 5" xfId="39494"/>
    <cellStyle name="Normal 5 6 2 3 2 2 3 3" xfId="9658"/>
    <cellStyle name="Normal 5 6 2 3 2 2 3 3 2" xfId="19891"/>
    <cellStyle name="Normal 5 6 2 3 2 2 3 3 2 2" xfId="51428"/>
    <cellStyle name="Normal 5 6 2 3 2 2 3 3 3" xfId="29334"/>
    <cellStyle name="Normal 5 6 2 3 2 2 3 3 4" xfId="41210"/>
    <cellStyle name="Normal 5 6 2 3 2 2 3 4" xfId="12435"/>
    <cellStyle name="Normal 5 6 2 3 2 2 3 4 2" xfId="22663"/>
    <cellStyle name="Normal 5 6 2 3 2 2 3 4 2 2" xfId="54200"/>
    <cellStyle name="Normal 5 6 2 3 2 2 3 4 3" xfId="32662"/>
    <cellStyle name="Normal 5 6 2 3 2 2 3 4 4" xfId="43982"/>
    <cellStyle name="Normal 5 6 2 3 2 2 3 5" xfId="15438"/>
    <cellStyle name="Normal 5 6 2 3 2 2 3 5 2" xfId="46977"/>
    <cellStyle name="Normal 5 6 2 3 2 2 3 6" xfId="26002"/>
    <cellStyle name="Normal 5 6 2 3 2 2 3 7" xfId="36774"/>
    <cellStyle name="Normal 5 6 2 3 2 2 4" xfId="5872"/>
    <cellStyle name="Normal 5 6 2 3 2 2 4 2" xfId="10582"/>
    <cellStyle name="Normal 5 6 2 3 2 2 4 2 2" xfId="20815"/>
    <cellStyle name="Normal 5 6 2 3 2 2 4 2 2 2" xfId="52352"/>
    <cellStyle name="Normal 5 6 2 3 2 2 4 2 3" xfId="30166"/>
    <cellStyle name="Normal 5 6 2 3 2 2 4 2 4" xfId="42134"/>
    <cellStyle name="Normal 5 6 2 3 2 2 4 3" xfId="13359"/>
    <cellStyle name="Normal 5 6 2 3 2 2 4 3 2" xfId="23587"/>
    <cellStyle name="Normal 5 6 2 3 2 2 4 3 2 2" xfId="55124"/>
    <cellStyle name="Normal 5 6 2 3 2 2 4 3 3" xfId="33494"/>
    <cellStyle name="Normal 5 6 2 3 2 2 4 3 4" xfId="44906"/>
    <cellStyle name="Normal 5 6 2 3 2 2 4 4" xfId="16363"/>
    <cellStyle name="Normal 5 6 2 3 2 2 4 4 2" xfId="47902"/>
    <cellStyle name="Normal 5 6 2 3 2 2 4 5" xfId="26834"/>
    <cellStyle name="Normal 5 6 2 3 2 2 4 6" xfId="37698"/>
    <cellStyle name="Normal 5 6 2 3 2 2 5" xfId="6994"/>
    <cellStyle name="Normal 5 6 2 3 2 2 5 2" xfId="17338"/>
    <cellStyle name="Normal 5 6 2 3 2 2 5 2 2" xfId="48875"/>
    <cellStyle name="Normal 5 6 2 3 2 2 5 3" xfId="28501"/>
    <cellStyle name="Normal 5 6 2 3 2 2 5 4" xfId="38662"/>
    <cellStyle name="Normal 5 6 2 3 2 2 6" xfId="8731"/>
    <cellStyle name="Normal 5 6 2 3 2 2 6 2" xfId="18967"/>
    <cellStyle name="Normal 5 6 2 3 2 2 6 2 2" xfId="50504"/>
    <cellStyle name="Normal 5 6 2 3 2 2 6 3" xfId="31830"/>
    <cellStyle name="Normal 5 6 2 3 2 2 6 4" xfId="40286"/>
    <cellStyle name="Normal 5 6 2 3 2 2 7" xfId="11511"/>
    <cellStyle name="Normal 5 6 2 3 2 2 7 2" xfId="21739"/>
    <cellStyle name="Normal 5 6 2 3 2 2 7 2 2" xfId="53276"/>
    <cellStyle name="Normal 5 6 2 3 2 2 7 3" xfId="43058"/>
    <cellStyle name="Normal 5 6 2 3 2 2 8" xfId="14387"/>
    <cellStyle name="Normal 5 6 2 3 2 2 8 2" xfId="45930"/>
    <cellStyle name="Normal 5 6 2 3 2 2 9" xfId="25170"/>
    <cellStyle name="Normal 5 6 2 3 2 3" xfId="4399"/>
    <cellStyle name="Normal 5 6 2 3 2 3 2" xfId="5407"/>
    <cellStyle name="Normal 5 6 2 3 2 3 2 2" xfId="8145"/>
    <cellStyle name="Normal 5 6 2 3 2 3 2 2 2" xfId="18383"/>
    <cellStyle name="Normal 5 6 2 3 2 3 2 2 2 2" xfId="31206"/>
    <cellStyle name="Normal 5 6 2 3 2 3 2 2 2 3" xfId="49920"/>
    <cellStyle name="Normal 5 6 2 3 2 3 2 2 3" xfId="24390"/>
    <cellStyle name="Normal 5 6 2 3 2 3 2 2 3 2" xfId="34534"/>
    <cellStyle name="Normal 5 6 2 3 2 3 2 2 3 3" xfId="55922"/>
    <cellStyle name="Normal 5 6 2 3 2 3 2 2 4" xfId="27874"/>
    <cellStyle name="Normal 5 6 2 3 2 3 2 2 5" xfId="39702"/>
    <cellStyle name="Normal 5 6 2 3 2 3 2 3" xfId="10119"/>
    <cellStyle name="Normal 5 6 2 3 2 3 2 3 2" xfId="20352"/>
    <cellStyle name="Normal 5 6 2 3 2 3 2 3 2 2" xfId="51889"/>
    <cellStyle name="Normal 5 6 2 3 2 3 2 3 3" xfId="29542"/>
    <cellStyle name="Normal 5 6 2 3 2 3 2 3 4" xfId="41671"/>
    <cellStyle name="Normal 5 6 2 3 2 3 2 4" xfId="12896"/>
    <cellStyle name="Normal 5 6 2 3 2 3 2 4 2" xfId="23124"/>
    <cellStyle name="Normal 5 6 2 3 2 3 2 4 2 2" xfId="54661"/>
    <cellStyle name="Normal 5 6 2 3 2 3 2 4 3" xfId="32870"/>
    <cellStyle name="Normal 5 6 2 3 2 3 2 4 4" xfId="44443"/>
    <cellStyle name="Normal 5 6 2 3 2 3 2 5" xfId="15900"/>
    <cellStyle name="Normal 5 6 2 3 2 3 2 5 2" xfId="47439"/>
    <cellStyle name="Normal 5 6 2 3 2 3 2 6" xfId="26210"/>
    <cellStyle name="Normal 5 6 2 3 2 3 2 7" xfId="37235"/>
    <cellStyle name="Normal 5 6 2 3 2 3 3" xfId="6335"/>
    <cellStyle name="Normal 5 6 2 3 2 3 3 2" xfId="11043"/>
    <cellStyle name="Normal 5 6 2 3 2 3 3 2 2" xfId="21276"/>
    <cellStyle name="Normal 5 6 2 3 2 3 3 2 2 2" xfId="52813"/>
    <cellStyle name="Normal 5 6 2 3 2 3 3 2 3" xfId="30374"/>
    <cellStyle name="Normal 5 6 2 3 2 3 3 2 4" xfId="42595"/>
    <cellStyle name="Normal 5 6 2 3 2 3 3 3" xfId="13820"/>
    <cellStyle name="Normal 5 6 2 3 2 3 3 3 2" xfId="24048"/>
    <cellStyle name="Normal 5 6 2 3 2 3 3 3 2 2" xfId="55585"/>
    <cellStyle name="Normal 5 6 2 3 2 3 3 3 3" xfId="33702"/>
    <cellStyle name="Normal 5 6 2 3 2 3 3 3 4" xfId="45367"/>
    <cellStyle name="Normal 5 6 2 3 2 3 3 4" xfId="16824"/>
    <cellStyle name="Normal 5 6 2 3 2 3 3 4 2" xfId="48363"/>
    <cellStyle name="Normal 5 6 2 3 2 3 3 5" xfId="27042"/>
    <cellStyle name="Normal 5 6 2 3 2 3 3 6" xfId="38159"/>
    <cellStyle name="Normal 5 6 2 3 2 3 4" xfId="7297"/>
    <cellStyle name="Normal 5 6 2 3 2 3 4 2" xfId="17551"/>
    <cellStyle name="Normal 5 6 2 3 2 3 4 2 2" xfId="49088"/>
    <cellStyle name="Normal 5 6 2 3 2 3 4 3" xfId="28710"/>
    <cellStyle name="Normal 5 6 2 3 2 3 4 4" xfId="38870"/>
    <cellStyle name="Normal 5 6 2 3 2 3 5" xfId="9195"/>
    <cellStyle name="Normal 5 6 2 3 2 3 5 2" xfId="19428"/>
    <cellStyle name="Normal 5 6 2 3 2 3 5 2 2" xfId="50965"/>
    <cellStyle name="Normal 5 6 2 3 2 3 5 3" xfId="32038"/>
    <cellStyle name="Normal 5 6 2 3 2 3 5 4" xfId="40747"/>
    <cellStyle name="Normal 5 6 2 3 2 3 6" xfId="11972"/>
    <cellStyle name="Normal 5 6 2 3 2 3 6 2" xfId="22200"/>
    <cellStyle name="Normal 5 6 2 3 2 3 6 2 2" xfId="53737"/>
    <cellStyle name="Normal 5 6 2 3 2 3 6 3" xfId="43519"/>
    <cellStyle name="Normal 5 6 2 3 2 3 7" xfId="14969"/>
    <cellStyle name="Normal 5 6 2 3 2 3 7 2" xfId="46508"/>
    <cellStyle name="Normal 5 6 2 3 2 3 8" xfId="25378"/>
    <cellStyle name="Normal 5 6 2 3 2 3 9" xfId="36311"/>
    <cellStyle name="Normal 5 6 2 3 2 4" xfId="4943"/>
    <cellStyle name="Normal 5 6 2 3 2 4 2" xfId="7727"/>
    <cellStyle name="Normal 5 6 2 3 2 4 2 2" xfId="17967"/>
    <cellStyle name="Normal 5 6 2 3 2 4 2 2 2" xfId="30790"/>
    <cellStyle name="Normal 5 6 2 3 2 4 2 2 3" xfId="49504"/>
    <cellStyle name="Normal 5 6 2 3 2 4 2 3" xfId="24320"/>
    <cellStyle name="Normal 5 6 2 3 2 4 2 3 2" xfId="34118"/>
    <cellStyle name="Normal 5 6 2 3 2 4 2 3 3" xfId="55853"/>
    <cellStyle name="Normal 5 6 2 3 2 4 2 4" xfId="27458"/>
    <cellStyle name="Normal 5 6 2 3 2 4 2 5" xfId="39286"/>
    <cellStyle name="Normal 5 6 2 3 2 4 3" xfId="9657"/>
    <cellStyle name="Normal 5 6 2 3 2 4 3 2" xfId="19890"/>
    <cellStyle name="Normal 5 6 2 3 2 4 3 2 2" xfId="51427"/>
    <cellStyle name="Normal 5 6 2 3 2 4 3 3" xfId="29126"/>
    <cellStyle name="Normal 5 6 2 3 2 4 3 4" xfId="41209"/>
    <cellStyle name="Normal 5 6 2 3 2 4 4" xfId="12434"/>
    <cellStyle name="Normal 5 6 2 3 2 4 4 2" xfId="22662"/>
    <cellStyle name="Normal 5 6 2 3 2 4 4 2 2" xfId="54199"/>
    <cellStyle name="Normal 5 6 2 3 2 4 4 3" xfId="32454"/>
    <cellStyle name="Normal 5 6 2 3 2 4 4 4" xfId="43981"/>
    <cellStyle name="Normal 5 6 2 3 2 4 5" xfId="15437"/>
    <cellStyle name="Normal 5 6 2 3 2 4 5 2" xfId="46976"/>
    <cellStyle name="Normal 5 6 2 3 2 4 6" xfId="25794"/>
    <cellStyle name="Normal 5 6 2 3 2 4 7" xfId="36773"/>
    <cellStyle name="Normal 5 6 2 3 2 5" xfId="5871"/>
    <cellStyle name="Normal 5 6 2 3 2 5 2" xfId="10581"/>
    <cellStyle name="Normal 5 6 2 3 2 5 2 2" xfId="20814"/>
    <cellStyle name="Normal 5 6 2 3 2 5 2 2 2" xfId="52351"/>
    <cellStyle name="Normal 5 6 2 3 2 5 2 3" xfId="29958"/>
    <cellStyle name="Normal 5 6 2 3 2 5 2 4" xfId="42133"/>
    <cellStyle name="Normal 5 6 2 3 2 5 3" xfId="13358"/>
    <cellStyle name="Normal 5 6 2 3 2 5 3 2" xfId="23586"/>
    <cellStyle name="Normal 5 6 2 3 2 5 3 2 2" xfId="55123"/>
    <cellStyle name="Normal 5 6 2 3 2 5 3 3" xfId="33286"/>
    <cellStyle name="Normal 5 6 2 3 2 5 3 4" xfId="44905"/>
    <cellStyle name="Normal 5 6 2 3 2 5 4" xfId="16362"/>
    <cellStyle name="Normal 5 6 2 3 2 5 4 2" xfId="47901"/>
    <cellStyle name="Normal 5 6 2 3 2 5 5" xfId="26626"/>
    <cellStyle name="Normal 5 6 2 3 2 5 6" xfId="37697"/>
    <cellStyle name="Normal 5 6 2 3 2 6" xfId="6665"/>
    <cellStyle name="Normal 5 6 2 3 2 6 2" xfId="17124"/>
    <cellStyle name="Normal 5 6 2 3 2 6 2 2" xfId="48662"/>
    <cellStyle name="Normal 5 6 2 3 2 6 3" xfId="28292"/>
    <cellStyle name="Normal 5 6 2 3 2 6 4" xfId="38454"/>
    <cellStyle name="Normal 5 6 2 3 2 7" xfId="8730"/>
    <cellStyle name="Normal 5 6 2 3 2 7 2" xfId="18966"/>
    <cellStyle name="Normal 5 6 2 3 2 7 2 2" xfId="50503"/>
    <cellStyle name="Normal 5 6 2 3 2 7 3" xfId="31622"/>
    <cellStyle name="Normal 5 6 2 3 2 7 4" xfId="40285"/>
    <cellStyle name="Normal 5 6 2 3 2 8" xfId="11510"/>
    <cellStyle name="Normal 5 6 2 3 2 8 2" xfId="21738"/>
    <cellStyle name="Normal 5 6 2 3 2 8 2 2" xfId="53275"/>
    <cellStyle name="Normal 5 6 2 3 2 8 3" xfId="43057"/>
    <cellStyle name="Normal 5 6 2 3 2 9" xfId="14386"/>
    <cellStyle name="Normal 5 6 2 3 2 9 2" xfId="45929"/>
    <cellStyle name="Normal 5 6 2 3 3" xfId="1819"/>
    <cellStyle name="Normal 5 6 2 3 3 10" xfId="35851"/>
    <cellStyle name="Normal 5 6 2 3 3 2" xfId="4401"/>
    <cellStyle name="Normal 5 6 2 3 3 2 2" xfId="5409"/>
    <cellStyle name="Normal 5 6 2 3 3 2 2 2" xfId="8352"/>
    <cellStyle name="Normal 5 6 2 3 3 2 2 2 2" xfId="18590"/>
    <cellStyle name="Normal 5 6 2 3 3 2 2 2 2 2" xfId="31413"/>
    <cellStyle name="Normal 5 6 2 3 3 2 2 2 2 3" xfId="50127"/>
    <cellStyle name="Normal 5 6 2 3 3 2 2 2 3" xfId="24656"/>
    <cellStyle name="Normal 5 6 2 3 3 2 2 2 3 2" xfId="34741"/>
    <cellStyle name="Normal 5 6 2 3 3 2 2 2 3 3" xfId="56183"/>
    <cellStyle name="Normal 5 6 2 3 3 2 2 2 4" xfId="28081"/>
    <cellStyle name="Normal 5 6 2 3 3 2 2 2 5" xfId="39909"/>
    <cellStyle name="Normal 5 6 2 3 3 2 2 3" xfId="10121"/>
    <cellStyle name="Normal 5 6 2 3 3 2 2 3 2" xfId="20354"/>
    <cellStyle name="Normal 5 6 2 3 3 2 2 3 2 2" xfId="51891"/>
    <cellStyle name="Normal 5 6 2 3 3 2 2 3 3" xfId="29749"/>
    <cellStyle name="Normal 5 6 2 3 3 2 2 3 4" xfId="41673"/>
    <cellStyle name="Normal 5 6 2 3 3 2 2 4" xfId="12898"/>
    <cellStyle name="Normal 5 6 2 3 3 2 2 4 2" xfId="23126"/>
    <cellStyle name="Normal 5 6 2 3 3 2 2 4 2 2" xfId="54663"/>
    <cellStyle name="Normal 5 6 2 3 3 2 2 4 3" xfId="33077"/>
    <cellStyle name="Normal 5 6 2 3 3 2 2 4 4" xfId="44445"/>
    <cellStyle name="Normal 5 6 2 3 3 2 2 5" xfId="15902"/>
    <cellStyle name="Normal 5 6 2 3 3 2 2 5 2" xfId="47441"/>
    <cellStyle name="Normal 5 6 2 3 3 2 2 6" xfId="26417"/>
    <cellStyle name="Normal 5 6 2 3 3 2 2 7" xfId="37237"/>
    <cellStyle name="Normal 5 6 2 3 3 2 3" xfId="6337"/>
    <cellStyle name="Normal 5 6 2 3 3 2 3 2" xfId="11045"/>
    <cellStyle name="Normal 5 6 2 3 3 2 3 2 2" xfId="21278"/>
    <cellStyle name="Normal 5 6 2 3 3 2 3 2 2 2" xfId="52815"/>
    <cellStyle name="Normal 5 6 2 3 3 2 3 2 3" xfId="30581"/>
    <cellStyle name="Normal 5 6 2 3 3 2 3 2 4" xfId="42597"/>
    <cellStyle name="Normal 5 6 2 3 3 2 3 3" xfId="13822"/>
    <cellStyle name="Normal 5 6 2 3 3 2 3 3 2" xfId="24050"/>
    <cellStyle name="Normal 5 6 2 3 3 2 3 3 2 2" xfId="55587"/>
    <cellStyle name="Normal 5 6 2 3 3 2 3 3 3" xfId="33909"/>
    <cellStyle name="Normal 5 6 2 3 3 2 3 3 4" xfId="45369"/>
    <cellStyle name="Normal 5 6 2 3 3 2 3 4" xfId="16826"/>
    <cellStyle name="Normal 5 6 2 3 3 2 3 4 2" xfId="48365"/>
    <cellStyle name="Normal 5 6 2 3 3 2 3 5" xfId="27249"/>
    <cellStyle name="Normal 5 6 2 3 3 2 3 6" xfId="38161"/>
    <cellStyle name="Normal 5 6 2 3 3 2 4" xfId="7513"/>
    <cellStyle name="Normal 5 6 2 3 3 2 4 2" xfId="17758"/>
    <cellStyle name="Normal 5 6 2 3 3 2 4 2 2" xfId="49295"/>
    <cellStyle name="Normal 5 6 2 3 3 2 4 3" xfId="28917"/>
    <cellStyle name="Normal 5 6 2 3 3 2 4 4" xfId="39077"/>
    <cellStyle name="Normal 5 6 2 3 3 2 5" xfId="9197"/>
    <cellStyle name="Normal 5 6 2 3 3 2 5 2" xfId="19430"/>
    <cellStyle name="Normal 5 6 2 3 3 2 5 2 2" xfId="50967"/>
    <cellStyle name="Normal 5 6 2 3 3 2 5 3" xfId="32245"/>
    <cellStyle name="Normal 5 6 2 3 3 2 5 4" xfId="40749"/>
    <cellStyle name="Normal 5 6 2 3 3 2 6" xfId="11974"/>
    <cellStyle name="Normal 5 6 2 3 3 2 6 2" xfId="22202"/>
    <cellStyle name="Normal 5 6 2 3 3 2 6 2 2" xfId="53739"/>
    <cellStyle name="Normal 5 6 2 3 3 2 6 3" xfId="43521"/>
    <cellStyle name="Normal 5 6 2 3 3 2 7" xfId="14971"/>
    <cellStyle name="Normal 5 6 2 3 3 2 7 2" xfId="46510"/>
    <cellStyle name="Normal 5 6 2 3 3 2 8" xfId="25585"/>
    <cellStyle name="Normal 5 6 2 3 3 2 9" xfId="36313"/>
    <cellStyle name="Normal 5 6 2 3 3 3" xfId="4945"/>
    <cellStyle name="Normal 5 6 2 3 3 3 2" xfId="7936"/>
    <cellStyle name="Normal 5 6 2 3 3 3 2 2" xfId="18174"/>
    <cellStyle name="Normal 5 6 2 3 3 3 2 2 2" xfId="30997"/>
    <cellStyle name="Normal 5 6 2 3 3 3 2 2 3" xfId="49711"/>
    <cellStyle name="Normal 5 6 2 3 3 3 2 3" xfId="24363"/>
    <cellStyle name="Normal 5 6 2 3 3 3 2 3 2" xfId="34325"/>
    <cellStyle name="Normal 5 6 2 3 3 3 2 3 3" xfId="55895"/>
    <cellStyle name="Normal 5 6 2 3 3 3 2 4" xfId="27665"/>
    <cellStyle name="Normal 5 6 2 3 3 3 2 5" xfId="39493"/>
    <cellStyle name="Normal 5 6 2 3 3 3 3" xfId="9659"/>
    <cellStyle name="Normal 5 6 2 3 3 3 3 2" xfId="19892"/>
    <cellStyle name="Normal 5 6 2 3 3 3 3 2 2" xfId="51429"/>
    <cellStyle name="Normal 5 6 2 3 3 3 3 3" xfId="29333"/>
    <cellStyle name="Normal 5 6 2 3 3 3 3 4" xfId="41211"/>
    <cellStyle name="Normal 5 6 2 3 3 3 4" xfId="12436"/>
    <cellStyle name="Normal 5 6 2 3 3 3 4 2" xfId="22664"/>
    <cellStyle name="Normal 5 6 2 3 3 3 4 2 2" xfId="54201"/>
    <cellStyle name="Normal 5 6 2 3 3 3 4 3" xfId="32661"/>
    <cellStyle name="Normal 5 6 2 3 3 3 4 4" xfId="43983"/>
    <cellStyle name="Normal 5 6 2 3 3 3 5" xfId="15439"/>
    <cellStyle name="Normal 5 6 2 3 3 3 5 2" xfId="46978"/>
    <cellStyle name="Normal 5 6 2 3 3 3 6" xfId="26001"/>
    <cellStyle name="Normal 5 6 2 3 3 3 7" xfId="36775"/>
    <cellStyle name="Normal 5 6 2 3 3 4" xfId="5873"/>
    <cellStyle name="Normal 5 6 2 3 3 4 2" xfId="10583"/>
    <cellStyle name="Normal 5 6 2 3 3 4 2 2" xfId="20816"/>
    <cellStyle name="Normal 5 6 2 3 3 4 2 2 2" xfId="52353"/>
    <cellStyle name="Normal 5 6 2 3 3 4 2 3" xfId="30165"/>
    <cellStyle name="Normal 5 6 2 3 3 4 2 4" xfId="42135"/>
    <cellStyle name="Normal 5 6 2 3 3 4 3" xfId="13360"/>
    <cellStyle name="Normal 5 6 2 3 3 4 3 2" xfId="23588"/>
    <cellStyle name="Normal 5 6 2 3 3 4 3 2 2" xfId="55125"/>
    <cellStyle name="Normal 5 6 2 3 3 4 3 3" xfId="33493"/>
    <cellStyle name="Normal 5 6 2 3 3 4 3 4" xfId="44907"/>
    <cellStyle name="Normal 5 6 2 3 3 4 4" xfId="16364"/>
    <cellStyle name="Normal 5 6 2 3 3 4 4 2" xfId="47903"/>
    <cellStyle name="Normal 5 6 2 3 3 4 5" xfId="26833"/>
    <cellStyle name="Normal 5 6 2 3 3 4 6" xfId="37699"/>
    <cellStyle name="Normal 5 6 2 3 3 5" xfId="6993"/>
    <cellStyle name="Normal 5 6 2 3 3 5 2" xfId="17337"/>
    <cellStyle name="Normal 5 6 2 3 3 5 2 2" xfId="48874"/>
    <cellStyle name="Normal 5 6 2 3 3 5 3" xfId="28500"/>
    <cellStyle name="Normal 5 6 2 3 3 5 4" xfId="38661"/>
    <cellStyle name="Normal 5 6 2 3 3 6" xfId="8732"/>
    <cellStyle name="Normal 5 6 2 3 3 6 2" xfId="18968"/>
    <cellStyle name="Normal 5 6 2 3 3 6 2 2" xfId="50505"/>
    <cellStyle name="Normal 5 6 2 3 3 6 3" xfId="31829"/>
    <cellStyle name="Normal 5 6 2 3 3 6 4" xfId="40287"/>
    <cellStyle name="Normal 5 6 2 3 3 7" xfId="11512"/>
    <cellStyle name="Normal 5 6 2 3 3 7 2" xfId="21740"/>
    <cellStyle name="Normal 5 6 2 3 3 7 2 2" xfId="53277"/>
    <cellStyle name="Normal 5 6 2 3 3 7 3" xfId="43059"/>
    <cellStyle name="Normal 5 6 2 3 3 8" xfId="14388"/>
    <cellStyle name="Normal 5 6 2 3 3 8 2" xfId="45931"/>
    <cellStyle name="Normal 5 6 2 3 3 9" xfId="25169"/>
    <cellStyle name="Normal 5 6 2 3 4" xfId="4398"/>
    <cellStyle name="Normal 5 6 2 3 4 2" xfId="5406"/>
    <cellStyle name="Normal 5 6 2 3 4 2 2" xfId="8144"/>
    <cellStyle name="Normal 5 6 2 3 4 2 2 2" xfId="18382"/>
    <cellStyle name="Normal 5 6 2 3 4 2 2 2 2" xfId="31205"/>
    <cellStyle name="Normal 5 6 2 3 4 2 2 2 3" xfId="49919"/>
    <cellStyle name="Normal 5 6 2 3 4 2 2 3" xfId="24345"/>
    <cellStyle name="Normal 5 6 2 3 4 2 2 3 2" xfId="34533"/>
    <cellStyle name="Normal 5 6 2 3 4 2 2 3 3" xfId="55877"/>
    <cellStyle name="Normal 5 6 2 3 4 2 2 4" xfId="27873"/>
    <cellStyle name="Normal 5 6 2 3 4 2 2 5" xfId="39701"/>
    <cellStyle name="Normal 5 6 2 3 4 2 3" xfId="10118"/>
    <cellStyle name="Normal 5 6 2 3 4 2 3 2" xfId="20351"/>
    <cellStyle name="Normal 5 6 2 3 4 2 3 2 2" xfId="51888"/>
    <cellStyle name="Normal 5 6 2 3 4 2 3 3" xfId="29541"/>
    <cellStyle name="Normal 5 6 2 3 4 2 3 4" xfId="41670"/>
    <cellStyle name="Normal 5 6 2 3 4 2 4" xfId="12895"/>
    <cellStyle name="Normal 5 6 2 3 4 2 4 2" xfId="23123"/>
    <cellStyle name="Normal 5 6 2 3 4 2 4 2 2" xfId="54660"/>
    <cellStyle name="Normal 5 6 2 3 4 2 4 3" xfId="32869"/>
    <cellStyle name="Normal 5 6 2 3 4 2 4 4" xfId="44442"/>
    <cellStyle name="Normal 5 6 2 3 4 2 5" xfId="15899"/>
    <cellStyle name="Normal 5 6 2 3 4 2 5 2" xfId="47438"/>
    <cellStyle name="Normal 5 6 2 3 4 2 6" xfId="26209"/>
    <cellStyle name="Normal 5 6 2 3 4 2 7" xfId="37234"/>
    <cellStyle name="Normal 5 6 2 3 4 3" xfId="6334"/>
    <cellStyle name="Normal 5 6 2 3 4 3 2" xfId="11042"/>
    <cellStyle name="Normal 5 6 2 3 4 3 2 2" xfId="21275"/>
    <cellStyle name="Normal 5 6 2 3 4 3 2 2 2" xfId="52812"/>
    <cellStyle name="Normal 5 6 2 3 4 3 2 3" xfId="30373"/>
    <cellStyle name="Normal 5 6 2 3 4 3 2 4" xfId="42594"/>
    <cellStyle name="Normal 5 6 2 3 4 3 3" xfId="13819"/>
    <cellStyle name="Normal 5 6 2 3 4 3 3 2" xfId="24047"/>
    <cellStyle name="Normal 5 6 2 3 4 3 3 2 2" xfId="55584"/>
    <cellStyle name="Normal 5 6 2 3 4 3 3 3" xfId="33701"/>
    <cellStyle name="Normal 5 6 2 3 4 3 3 4" xfId="45366"/>
    <cellStyle name="Normal 5 6 2 3 4 3 4" xfId="16823"/>
    <cellStyle name="Normal 5 6 2 3 4 3 4 2" xfId="48362"/>
    <cellStyle name="Normal 5 6 2 3 4 3 5" xfId="27041"/>
    <cellStyle name="Normal 5 6 2 3 4 3 6" xfId="38158"/>
    <cellStyle name="Normal 5 6 2 3 4 4" xfId="7296"/>
    <cellStyle name="Normal 5 6 2 3 4 4 2" xfId="17550"/>
    <cellStyle name="Normal 5 6 2 3 4 4 2 2" xfId="49087"/>
    <cellStyle name="Normal 5 6 2 3 4 4 3" xfId="28709"/>
    <cellStyle name="Normal 5 6 2 3 4 4 4" xfId="38869"/>
    <cellStyle name="Normal 5 6 2 3 4 5" xfId="9194"/>
    <cellStyle name="Normal 5 6 2 3 4 5 2" xfId="19427"/>
    <cellStyle name="Normal 5 6 2 3 4 5 2 2" xfId="50964"/>
    <cellStyle name="Normal 5 6 2 3 4 5 3" xfId="32037"/>
    <cellStyle name="Normal 5 6 2 3 4 5 4" xfId="40746"/>
    <cellStyle name="Normal 5 6 2 3 4 6" xfId="11971"/>
    <cellStyle name="Normal 5 6 2 3 4 6 2" xfId="22199"/>
    <cellStyle name="Normal 5 6 2 3 4 6 2 2" xfId="53736"/>
    <cellStyle name="Normal 5 6 2 3 4 6 3" xfId="43518"/>
    <cellStyle name="Normal 5 6 2 3 4 7" xfId="14968"/>
    <cellStyle name="Normal 5 6 2 3 4 7 2" xfId="46507"/>
    <cellStyle name="Normal 5 6 2 3 4 8" xfId="25377"/>
    <cellStyle name="Normal 5 6 2 3 4 9" xfId="36310"/>
    <cellStyle name="Normal 5 6 2 3 5" xfId="4942"/>
    <cellStyle name="Normal 5 6 2 3 5 2" xfId="7726"/>
    <cellStyle name="Normal 5 6 2 3 5 2 2" xfId="17966"/>
    <cellStyle name="Normal 5 6 2 3 5 2 2 2" xfId="30789"/>
    <cellStyle name="Normal 5 6 2 3 5 2 2 3" xfId="49503"/>
    <cellStyle name="Normal 5 6 2 3 5 2 3" xfId="24777"/>
    <cellStyle name="Normal 5 6 2 3 5 2 3 2" xfId="34117"/>
    <cellStyle name="Normal 5 6 2 3 5 2 3 3" xfId="56301"/>
    <cellStyle name="Normal 5 6 2 3 5 2 4" xfId="27457"/>
    <cellStyle name="Normal 5 6 2 3 5 2 5" xfId="39285"/>
    <cellStyle name="Normal 5 6 2 3 5 3" xfId="9656"/>
    <cellStyle name="Normal 5 6 2 3 5 3 2" xfId="19889"/>
    <cellStyle name="Normal 5 6 2 3 5 3 2 2" xfId="51426"/>
    <cellStyle name="Normal 5 6 2 3 5 3 3" xfId="29125"/>
    <cellStyle name="Normal 5 6 2 3 5 3 4" xfId="41208"/>
    <cellStyle name="Normal 5 6 2 3 5 4" xfId="12433"/>
    <cellStyle name="Normal 5 6 2 3 5 4 2" xfId="22661"/>
    <cellStyle name="Normal 5 6 2 3 5 4 2 2" xfId="54198"/>
    <cellStyle name="Normal 5 6 2 3 5 4 3" xfId="32453"/>
    <cellStyle name="Normal 5 6 2 3 5 4 4" xfId="43980"/>
    <cellStyle name="Normal 5 6 2 3 5 5" xfId="15436"/>
    <cellStyle name="Normal 5 6 2 3 5 5 2" xfId="46975"/>
    <cellStyle name="Normal 5 6 2 3 5 6" xfId="25793"/>
    <cellStyle name="Normal 5 6 2 3 5 7" xfId="36772"/>
    <cellStyle name="Normal 5 6 2 3 6" xfId="5870"/>
    <cellStyle name="Normal 5 6 2 3 6 2" xfId="10580"/>
    <cellStyle name="Normal 5 6 2 3 6 2 2" xfId="20813"/>
    <cellStyle name="Normal 5 6 2 3 6 2 2 2" xfId="52350"/>
    <cellStyle name="Normal 5 6 2 3 6 2 3" xfId="29957"/>
    <cellStyle name="Normal 5 6 2 3 6 2 4" xfId="42132"/>
    <cellStyle name="Normal 5 6 2 3 6 3" xfId="13357"/>
    <cellStyle name="Normal 5 6 2 3 6 3 2" xfId="23585"/>
    <cellStyle name="Normal 5 6 2 3 6 3 2 2" xfId="55122"/>
    <cellStyle name="Normal 5 6 2 3 6 3 3" xfId="33285"/>
    <cellStyle name="Normal 5 6 2 3 6 3 4" xfId="44904"/>
    <cellStyle name="Normal 5 6 2 3 6 4" xfId="16361"/>
    <cellStyle name="Normal 5 6 2 3 6 4 2" xfId="47900"/>
    <cellStyle name="Normal 5 6 2 3 6 5" xfId="26625"/>
    <cellStyle name="Normal 5 6 2 3 6 6" xfId="37696"/>
    <cellStyle name="Normal 5 6 2 3 7" xfId="6664"/>
    <cellStyle name="Normal 5 6 2 3 7 2" xfId="17123"/>
    <cellStyle name="Normal 5 6 2 3 7 2 2" xfId="48661"/>
    <cellStyle name="Normal 5 6 2 3 7 3" xfId="28291"/>
    <cellStyle name="Normal 5 6 2 3 7 4" xfId="38453"/>
    <cellStyle name="Normal 5 6 2 3 8" xfId="8729"/>
    <cellStyle name="Normal 5 6 2 3 8 2" xfId="18965"/>
    <cellStyle name="Normal 5 6 2 3 8 2 2" xfId="50502"/>
    <cellStyle name="Normal 5 6 2 3 8 3" xfId="31621"/>
    <cellStyle name="Normal 5 6 2 3 8 4" xfId="40284"/>
    <cellStyle name="Normal 5 6 2 3 9" xfId="11509"/>
    <cellStyle name="Normal 5 6 2 3 9 2" xfId="21737"/>
    <cellStyle name="Normal 5 6 2 3 9 2 2" xfId="53274"/>
    <cellStyle name="Normal 5 6 2 3 9 3" xfId="43056"/>
    <cellStyle name="Normal 5 6 2 4" xfId="1820"/>
    <cellStyle name="Normal 5 6 2 4 10" xfId="24962"/>
    <cellStyle name="Normal 5 6 2 4 11" xfId="35852"/>
    <cellStyle name="Normal 5 6 2 4 2" xfId="1821"/>
    <cellStyle name="Normal 5 6 2 4 2 10" xfId="35853"/>
    <cellStyle name="Normal 5 6 2 4 2 2" xfId="4403"/>
    <cellStyle name="Normal 5 6 2 4 2 2 2" xfId="5411"/>
    <cellStyle name="Normal 5 6 2 4 2 2 2 2" xfId="8354"/>
    <cellStyle name="Normal 5 6 2 4 2 2 2 2 2" xfId="18592"/>
    <cellStyle name="Normal 5 6 2 4 2 2 2 2 2 2" xfId="31415"/>
    <cellStyle name="Normal 5 6 2 4 2 2 2 2 2 3" xfId="50129"/>
    <cellStyle name="Normal 5 6 2 4 2 2 2 2 3" xfId="24423"/>
    <cellStyle name="Normal 5 6 2 4 2 2 2 2 3 2" xfId="34743"/>
    <cellStyle name="Normal 5 6 2 4 2 2 2 2 3 3" xfId="55955"/>
    <cellStyle name="Normal 5 6 2 4 2 2 2 2 4" xfId="28083"/>
    <cellStyle name="Normal 5 6 2 4 2 2 2 2 5" xfId="39911"/>
    <cellStyle name="Normal 5 6 2 4 2 2 2 3" xfId="10123"/>
    <cellStyle name="Normal 5 6 2 4 2 2 2 3 2" xfId="20356"/>
    <cellStyle name="Normal 5 6 2 4 2 2 2 3 2 2" xfId="51893"/>
    <cellStyle name="Normal 5 6 2 4 2 2 2 3 3" xfId="29751"/>
    <cellStyle name="Normal 5 6 2 4 2 2 2 3 4" xfId="41675"/>
    <cellStyle name="Normal 5 6 2 4 2 2 2 4" xfId="12900"/>
    <cellStyle name="Normal 5 6 2 4 2 2 2 4 2" xfId="23128"/>
    <cellStyle name="Normal 5 6 2 4 2 2 2 4 2 2" xfId="54665"/>
    <cellStyle name="Normal 5 6 2 4 2 2 2 4 3" xfId="33079"/>
    <cellStyle name="Normal 5 6 2 4 2 2 2 4 4" xfId="44447"/>
    <cellStyle name="Normal 5 6 2 4 2 2 2 5" xfId="15904"/>
    <cellStyle name="Normal 5 6 2 4 2 2 2 5 2" xfId="47443"/>
    <cellStyle name="Normal 5 6 2 4 2 2 2 6" xfId="26419"/>
    <cellStyle name="Normal 5 6 2 4 2 2 2 7" xfId="37239"/>
    <cellStyle name="Normal 5 6 2 4 2 2 3" xfId="6339"/>
    <cellStyle name="Normal 5 6 2 4 2 2 3 2" xfId="11047"/>
    <cellStyle name="Normal 5 6 2 4 2 2 3 2 2" xfId="21280"/>
    <cellStyle name="Normal 5 6 2 4 2 2 3 2 2 2" xfId="52817"/>
    <cellStyle name="Normal 5 6 2 4 2 2 3 2 3" xfId="30583"/>
    <cellStyle name="Normal 5 6 2 4 2 2 3 2 4" xfId="42599"/>
    <cellStyle name="Normal 5 6 2 4 2 2 3 3" xfId="13824"/>
    <cellStyle name="Normal 5 6 2 4 2 2 3 3 2" xfId="24052"/>
    <cellStyle name="Normal 5 6 2 4 2 2 3 3 2 2" xfId="55589"/>
    <cellStyle name="Normal 5 6 2 4 2 2 3 3 3" xfId="33911"/>
    <cellStyle name="Normal 5 6 2 4 2 2 3 3 4" xfId="45371"/>
    <cellStyle name="Normal 5 6 2 4 2 2 3 4" xfId="16828"/>
    <cellStyle name="Normal 5 6 2 4 2 2 3 4 2" xfId="48367"/>
    <cellStyle name="Normal 5 6 2 4 2 2 3 5" xfId="27251"/>
    <cellStyle name="Normal 5 6 2 4 2 2 3 6" xfId="38163"/>
    <cellStyle name="Normal 5 6 2 4 2 2 4" xfId="7515"/>
    <cellStyle name="Normal 5 6 2 4 2 2 4 2" xfId="17760"/>
    <cellStyle name="Normal 5 6 2 4 2 2 4 2 2" xfId="49297"/>
    <cellStyle name="Normal 5 6 2 4 2 2 4 3" xfId="28919"/>
    <cellStyle name="Normal 5 6 2 4 2 2 4 4" xfId="39079"/>
    <cellStyle name="Normal 5 6 2 4 2 2 5" xfId="9199"/>
    <cellStyle name="Normal 5 6 2 4 2 2 5 2" xfId="19432"/>
    <cellStyle name="Normal 5 6 2 4 2 2 5 2 2" xfId="50969"/>
    <cellStyle name="Normal 5 6 2 4 2 2 5 3" xfId="32247"/>
    <cellStyle name="Normal 5 6 2 4 2 2 5 4" xfId="40751"/>
    <cellStyle name="Normal 5 6 2 4 2 2 6" xfId="11976"/>
    <cellStyle name="Normal 5 6 2 4 2 2 6 2" xfId="22204"/>
    <cellStyle name="Normal 5 6 2 4 2 2 6 2 2" xfId="53741"/>
    <cellStyle name="Normal 5 6 2 4 2 2 6 3" xfId="43523"/>
    <cellStyle name="Normal 5 6 2 4 2 2 7" xfId="14973"/>
    <cellStyle name="Normal 5 6 2 4 2 2 7 2" xfId="46512"/>
    <cellStyle name="Normal 5 6 2 4 2 2 8" xfId="25587"/>
    <cellStyle name="Normal 5 6 2 4 2 2 9" xfId="36315"/>
    <cellStyle name="Normal 5 6 2 4 2 3" xfId="4947"/>
    <cellStyle name="Normal 5 6 2 4 2 3 2" xfId="7938"/>
    <cellStyle name="Normal 5 6 2 4 2 3 2 2" xfId="18176"/>
    <cellStyle name="Normal 5 6 2 4 2 3 2 2 2" xfId="30999"/>
    <cellStyle name="Normal 5 6 2 4 2 3 2 2 3" xfId="49713"/>
    <cellStyle name="Normal 5 6 2 4 2 3 2 3" xfId="24305"/>
    <cellStyle name="Normal 5 6 2 4 2 3 2 3 2" xfId="34327"/>
    <cellStyle name="Normal 5 6 2 4 2 3 2 3 3" xfId="55838"/>
    <cellStyle name="Normal 5 6 2 4 2 3 2 4" xfId="27667"/>
    <cellStyle name="Normal 5 6 2 4 2 3 2 5" xfId="39495"/>
    <cellStyle name="Normal 5 6 2 4 2 3 3" xfId="9661"/>
    <cellStyle name="Normal 5 6 2 4 2 3 3 2" xfId="19894"/>
    <cellStyle name="Normal 5 6 2 4 2 3 3 2 2" xfId="51431"/>
    <cellStyle name="Normal 5 6 2 4 2 3 3 3" xfId="29335"/>
    <cellStyle name="Normal 5 6 2 4 2 3 3 4" xfId="41213"/>
    <cellStyle name="Normal 5 6 2 4 2 3 4" xfId="12438"/>
    <cellStyle name="Normal 5 6 2 4 2 3 4 2" xfId="22666"/>
    <cellStyle name="Normal 5 6 2 4 2 3 4 2 2" xfId="54203"/>
    <cellStyle name="Normal 5 6 2 4 2 3 4 3" xfId="32663"/>
    <cellStyle name="Normal 5 6 2 4 2 3 4 4" xfId="43985"/>
    <cellStyle name="Normal 5 6 2 4 2 3 5" xfId="15441"/>
    <cellStyle name="Normal 5 6 2 4 2 3 5 2" xfId="46980"/>
    <cellStyle name="Normal 5 6 2 4 2 3 6" xfId="26003"/>
    <cellStyle name="Normal 5 6 2 4 2 3 7" xfId="36777"/>
    <cellStyle name="Normal 5 6 2 4 2 4" xfId="5875"/>
    <cellStyle name="Normal 5 6 2 4 2 4 2" xfId="10585"/>
    <cellStyle name="Normal 5 6 2 4 2 4 2 2" xfId="20818"/>
    <cellStyle name="Normal 5 6 2 4 2 4 2 2 2" xfId="52355"/>
    <cellStyle name="Normal 5 6 2 4 2 4 2 3" xfId="30167"/>
    <cellStyle name="Normal 5 6 2 4 2 4 2 4" xfId="42137"/>
    <cellStyle name="Normal 5 6 2 4 2 4 3" xfId="13362"/>
    <cellStyle name="Normal 5 6 2 4 2 4 3 2" xfId="23590"/>
    <cellStyle name="Normal 5 6 2 4 2 4 3 2 2" xfId="55127"/>
    <cellStyle name="Normal 5 6 2 4 2 4 3 3" xfId="33495"/>
    <cellStyle name="Normal 5 6 2 4 2 4 3 4" xfId="44909"/>
    <cellStyle name="Normal 5 6 2 4 2 4 4" xfId="16366"/>
    <cellStyle name="Normal 5 6 2 4 2 4 4 2" xfId="47905"/>
    <cellStyle name="Normal 5 6 2 4 2 4 5" xfId="26835"/>
    <cellStyle name="Normal 5 6 2 4 2 4 6" xfId="37701"/>
    <cellStyle name="Normal 5 6 2 4 2 5" xfId="6995"/>
    <cellStyle name="Normal 5 6 2 4 2 5 2" xfId="17339"/>
    <cellStyle name="Normal 5 6 2 4 2 5 2 2" xfId="48876"/>
    <cellStyle name="Normal 5 6 2 4 2 5 3" xfId="28502"/>
    <cellStyle name="Normal 5 6 2 4 2 5 4" xfId="38663"/>
    <cellStyle name="Normal 5 6 2 4 2 6" xfId="8734"/>
    <cellStyle name="Normal 5 6 2 4 2 6 2" xfId="18970"/>
    <cellStyle name="Normal 5 6 2 4 2 6 2 2" xfId="50507"/>
    <cellStyle name="Normal 5 6 2 4 2 6 3" xfId="31831"/>
    <cellStyle name="Normal 5 6 2 4 2 6 4" xfId="40289"/>
    <cellStyle name="Normal 5 6 2 4 2 7" xfId="11514"/>
    <cellStyle name="Normal 5 6 2 4 2 7 2" xfId="21742"/>
    <cellStyle name="Normal 5 6 2 4 2 7 2 2" xfId="53279"/>
    <cellStyle name="Normal 5 6 2 4 2 7 3" xfId="43061"/>
    <cellStyle name="Normal 5 6 2 4 2 8" xfId="14390"/>
    <cellStyle name="Normal 5 6 2 4 2 8 2" xfId="45933"/>
    <cellStyle name="Normal 5 6 2 4 2 9" xfId="25171"/>
    <cellStyle name="Normal 5 6 2 4 3" xfId="4402"/>
    <cellStyle name="Normal 5 6 2 4 3 2" xfId="5410"/>
    <cellStyle name="Normal 5 6 2 4 3 2 2" xfId="8146"/>
    <cellStyle name="Normal 5 6 2 4 3 2 2 2" xfId="18384"/>
    <cellStyle name="Normal 5 6 2 4 3 2 2 2 2" xfId="31207"/>
    <cellStyle name="Normal 5 6 2 4 3 2 2 2 3" xfId="49921"/>
    <cellStyle name="Normal 5 6 2 4 3 2 2 3" xfId="24632"/>
    <cellStyle name="Normal 5 6 2 4 3 2 2 3 2" xfId="34535"/>
    <cellStyle name="Normal 5 6 2 4 3 2 2 3 3" xfId="56159"/>
    <cellStyle name="Normal 5 6 2 4 3 2 2 4" xfId="27875"/>
    <cellStyle name="Normal 5 6 2 4 3 2 2 5" xfId="39703"/>
    <cellStyle name="Normal 5 6 2 4 3 2 3" xfId="10122"/>
    <cellStyle name="Normal 5 6 2 4 3 2 3 2" xfId="20355"/>
    <cellStyle name="Normal 5 6 2 4 3 2 3 2 2" xfId="51892"/>
    <cellStyle name="Normal 5 6 2 4 3 2 3 3" xfId="29543"/>
    <cellStyle name="Normal 5 6 2 4 3 2 3 4" xfId="41674"/>
    <cellStyle name="Normal 5 6 2 4 3 2 4" xfId="12899"/>
    <cellStyle name="Normal 5 6 2 4 3 2 4 2" xfId="23127"/>
    <cellStyle name="Normal 5 6 2 4 3 2 4 2 2" xfId="54664"/>
    <cellStyle name="Normal 5 6 2 4 3 2 4 3" xfId="32871"/>
    <cellStyle name="Normal 5 6 2 4 3 2 4 4" xfId="44446"/>
    <cellStyle name="Normal 5 6 2 4 3 2 5" xfId="15903"/>
    <cellStyle name="Normal 5 6 2 4 3 2 5 2" xfId="47442"/>
    <cellStyle name="Normal 5 6 2 4 3 2 6" xfId="26211"/>
    <cellStyle name="Normal 5 6 2 4 3 2 7" xfId="37238"/>
    <cellStyle name="Normal 5 6 2 4 3 3" xfId="6338"/>
    <cellStyle name="Normal 5 6 2 4 3 3 2" xfId="11046"/>
    <cellStyle name="Normal 5 6 2 4 3 3 2 2" xfId="21279"/>
    <cellStyle name="Normal 5 6 2 4 3 3 2 2 2" xfId="52816"/>
    <cellStyle name="Normal 5 6 2 4 3 3 2 3" xfId="30375"/>
    <cellStyle name="Normal 5 6 2 4 3 3 2 4" xfId="42598"/>
    <cellStyle name="Normal 5 6 2 4 3 3 3" xfId="13823"/>
    <cellStyle name="Normal 5 6 2 4 3 3 3 2" xfId="24051"/>
    <cellStyle name="Normal 5 6 2 4 3 3 3 2 2" xfId="55588"/>
    <cellStyle name="Normal 5 6 2 4 3 3 3 3" xfId="33703"/>
    <cellStyle name="Normal 5 6 2 4 3 3 3 4" xfId="45370"/>
    <cellStyle name="Normal 5 6 2 4 3 3 4" xfId="16827"/>
    <cellStyle name="Normal 5 6 2 4 3 3 4 2" xfId="48366"/>
    <cellStyle name="Normal 5 6 2 4 3 3 5" xfId="27043"/>
    <cellStyle name="Normal 5 6 2 4 3 3 6" xfId="38162"/>
    <cellStyle name="Normal 5 6 2 4 3 4" xfId="7298"/>
    <cellStyle name="Normal 5 6 2 4 3 4 2" xfId="17552"/>
    <cellStyle name="Normal 5 6 2 4 3 4 2 2" xfId="49089"/>
    <cellStyle name="Normal 5 6 2 4 3 4 3" xfId="28711"/>
    <cellStyle name="Normal 5 6 2 4 3 4 4" xfId="38871"/>
    <cellStyle name="Normal 5 6 2 4 3 5" xfId="9198"/>
    <cellStyle name="Normal 5 6 2 4 3 5 2" xfId="19431"/>
    <cellStyle name="Normal 5 6 2 4 3 5 2 2" xfId="50968"/>
    <cellStyle name="Normal 5 6 2 4 3 5 3" xfId="32039"/>
    <cellStyle name="Normal 5 6 2 4 3 5 4" xfId="40750"/>
    <cellStyle name="Normal 5 6 2 4 3 6" xfId="11975"/>
    <cellStyle name="Normal 5 6 2 4 3 6 2" xfId="22203"/>
    <cellStyle name="Normal 5 6 2 4 3 6 2 2" xfId="53740"/>
    <cellStyle name="Normal 5 6 2 4 3 6 3" xfId="43522"/>
    <cellStyle name="Normal 5 6 2 4 3 7" xfId="14972"/>
    <cellStyle name="Normal 5 6 2 4 3 7 2" xfId="46511"/>
    <cellStyle name="Normal 5 6 2 4 3 8" xfId="25379"/>
    <cellStyle name="Normal 5 6 2 4 3 9" xfId="36314"/>
    <cellStyle name="Normal 5 6 2 4 4" xfId="4946"/>
    <cellStyle name="Normal 5 6 2 4 4 2" xfId="7728"/>
    <cellStyle name="Normal 5 6 2 4 4 2 2" xfId="17968"/>
    <cellStyle name="Normal 5 6 2 4 4 2 2 2" xfId="30791"/>
    <cellStyle name="Normal 5 6 2 4 4 2 2 3" xfId="49505"/>
    <cellStyle name="Normal 5 6 2 4 4 2 3" xfId="24488"/>
    <cellStyle name="Normal 5 6 2 4 4 2 3 2" xfId="34119"/>
    <cellStyle name="Normal 5 6 2 4 4 2 3 3" xfId="56020"/>
    <cellStyle name="Normal 5 6 2 4 4 2 4" xfId="27459"/>
    <cellStyle name="Normal 5 6 2 4 4 2 5" xfId="39287"/>
    <cellStyle name="Normal 5 6 2 4 4 3" xfId="9660"/>
    <cellStyle name="Normal 5 6 2 4 4 3 2" xfId="19893"/>
    <cellStyle name="Normal 5 6 2 4 4 3 2 2" xfId="51430"/>
    <cellStyle name="Normal 5 6 2 4 4 3 3" xfId="29127"/>
    <cellStyle name="Normal 5 6 2 4 4 3 4" xfId="41212"/>
    <cellStyle name="Normal 5 6 2 4 4 4" xfId="12437"/>
    <cellStyle name="Normal 5 6 2 4 4 4 2" xfId="22665"/>
    <cellStyle name="Normal 5 6 2 4 4 4 2 2" xfId="54202"/>
    <cellStyle name="Normal 5 6 2 4 4 4 3" xfId="32455"/>
    <cellStyle name="Normal 5 6 2 4 4 4 4" xfId="43984"/>
    <cellStyle name="Normal 5 6 2 4 4 5" xfId="15440"/>
    <cellStyle name="Normal 5 6 2 4 4 5 2" xfId="46979"/>
    <cellStyle name="Normal 5 6 2 4 4 6" xfId="25795"/>
    <cellStyle name="Normal 5 6 2 4 4 7" xfId="36776"/>
    <cellStyle name="Normal 5 6 2 4 5" xfId="5874"/>
    <cellStyle name="Normal 5 6 2 4 5 2" xfId="10584"/>
    <cellStyle name="Normal 5 6 2 4 5 2 2" xfId="20817"/>
    <cellStyle name="Normal 5 6 2 4 5 2 2 2" xfId="52354"/>
    <cellStyle name="Normal 5 6 2 4 5 2 3" xfId="29959"/>
    <cellStyle name="Normal 5 6 2 4 5 2 4" xfId="42136"/>
    <cellStyle name="Normal 5 6 2 4 5 3" xfId="13361"/>
    <cellStyle name="Normal 5 6 2 4 5 3 2" xfId="23589"/>
    <cellStyle name="Normal 5 6 2 4 5 3 2 2" xfId="55126"/>
    <cellStyle name="Normal 5 6 2 4 5 3 3" xfId="33287"/>
    <cellStyle name="Normal 5 6 2 4 5 3 4" xfId="44908"/>
    <cellStyle name="Normal 5 6 2 4 5 4" xfId="16365"/>
    <cellStyle name="Normal 5 6 2 4 5 4 2" xfId="47904"/>
    <cellStyle name="Normal 5 6 2 4 5 5" xfId="26627"/>
    <cellStyle name="Normal 5 6 2 4 5 6" xfId="37700"/>
    <cellStyle name="Normal 5 6 2 4 6" xfId="6666"/>
    <cellStyle name="Normal 5 6 2 4 6 2" xfId="17125"/>
    <cellStyle name="Normal 5 6 2 4 6 2 2" xfId="48663"/>
    <cellStyle name="Normal 5 6 2 4 6 3" xfId="28293"/>
    <cellStyle name="Normal 5 6 2 4 6 4" xfId="38455"/>
    <cellStyle name="Normal 5 6 2 4 7" xfId="8733"/>
    <cellStyle name="Normal 5 6 2 4 7 2" xfId="18969"/>
    <cellStyle name="Normal 5 6 2 4 7 2 2" xfId="50506"/>
    <cellStyle name="Normal 5 6 2 4 7 3" xfId="31623"/>
    <cellStyle name="Normal 5 6 2 4 7 4" xfId="40288"/>
    <cellStyle name="Normal 5 6 2 4 8" xfId="11513"/>
    <cellStyle name="Normal 5 6 2 4 8 2" xfId="21741"/>
    <cellStyle name="Normal 5 6 2 4 8 2 2" xfId="53278"/>
    <cellStyle name="Normal 5 6 2 4 8 3" xfId="43060"/>
    <cellStyle name="Normal 5 6 2 4 9" xfId="14389"/>
    <cellStyle name="Normal 5 6 2 4 9 2" xfId="45932"/>
    <cellStyle name="Normal 5 6 2 5" xfId="1822"/>
    <cellStyle name="Normal 5 6 2 5 10" xfId="35854"/>
    <cellStyle name="Normal 5 6 2 5 2" xfId="4404"/>
    <cellStyle name="Normal 5 6 2 5 2 2" xfId="5412"/>
    <cellStyle name="Normal 5 6 2 5 2 2 2" xfId="8347"/>
    <cellStyle name="Normal 5 6 2 5 2 2 2 2" xfId="18585"/>
    <cellStyle name="Normal 5 6 2 5 2 2 2 2 2" xfId="31408"/>
    <cellStyle name="Normal 5 6 2 5 2 2 2 2 3" xfId="50122"/>
    <cellStyle name="Normal 5 6 2 5 2 2 2 3" xfId="14466"/>
    <cellStyle name="Normal 5 6 2 5 2 2 2 3 2" xfId="34736"/>
    <cellStyle name="Normal 5 6 2 5 2 2 2 3 3" xfId="46009"/>
    <cellStyle name="Normal 5 6 2 5 2 2 2 4" xfId="28076"/>
    <cellStyle name="Normal 5 6 2 5 2 2 2 5" xfId="39904"/>
    <cellStyle name="Normal 5 6 2 5 2 2 3" xfId="10124"/>
    <cellStyle name="Normal 5 6 2 5 2 2 3 2" xfId="20357"/>
    <cellStyle name="Normal 5 6 2 5 2 2 3 2 2" xfId="51894"/>
    <cellStyle name="Normal 5 6 2 5 2 2 3 3" xfId="29744"/>
    <cellStyle name="Normal 5 6 2 5 2 2 3 4" xfId="41676"/>
    <cellStyle name="Normal 5 6 2 5 2 2 4" xfId="12901"/>
    <cellStyle name="Normal 5 6 2 5 2 2 4 2" xfId="23129"/>
    <cellStyle name="Normal 5 6 2 5 2 2 4 2 2" xfId="54666"/>
    <cellStyle name="Normal 5 6 2 5 2 2 4 3" xfId="33072"/>
    <cellStyle name="Normal 5 6 2 5 2 2 4 4" xfId="44448"/>
    <cellStyle name="Normal 5 6 2 5 2 2 5" xfId="15905"/>
    <cellStyle name="Normal 5 6 2 5 2 2 5 2" xfId="47444"/>
    <cellStyle name="Normal 5 6 2 5 2 2 6" xfId="26412"/>
    <cellStyle name="Normal 5 6 2 5 2 2 7" xfId="37240"/>
    <cellStyle name="Normal 5 6 2 5 2 3" xfId="6340"/>
    <cellStyle name="Normal 5 6 2 5 2 3 2" xfId="11048"/>
    <cellStyle name="Normal 5 6 2 5 2 3 2 2" xfId="21281"/>
    <cellStyle name="Normal 5 6 2 5 2 3 2 2 2" xfId="52818"/>
    <cellStyle name="Normal 5 6 2 5 2 3 2 3" xfId="30576"/>
    <cellStyle name="Normal 5 6 2 5 2 3 2 4" xfId="42600"/>
    <cellStyle name="Normal 5 6 2 5 2 3 3" xfId="13825"/>
    <cellStyle name="Normal 5 6 2 5 2 3 3 2" xfId="24053"/>
    <cellStyle name="Normal 5 6 2 5 2 3 3 2 2" xfId="55590"/>
    <cellStyle name="Normal 5 6 2 5 2 3 3 3" xfId="33904"/>
    <cellStyle name="Normal 5 6 2 5 2 3 3 4" xfId="45372"/>
    <cellStyle name="Normal 5 6 2 5 2 3 4" xfId="16829"/>
    <cellStyle name="Normal 5 6 2 5 2 3 4 2" xfId="48368"/>
    <cellStyle name="Normal 5 6 2 5 2 3 5" xfId="27244"/>
    <cellStyle name="Normal 5 6 2 5 2 3 6" xfId="38164"/>
    <cellStyle name="Normal 5 6 2 5 2 4" xfId="7508"/>
    <cellStyle name="Normal 5 6 2 5 2 4 2" xfId="17753"/>
    <cellStyle name="Normal 5 6 2 5 2 4 2 2" xfId="49290"/>
    <cellStyle name="Normal 5 6 2 5 2 4 3" xfId="28912"/>
    <cellStyle name="Normal 5 6 2 5 2 4 4" xfId="39072"/>
    <cellStyle name="Normal 5 6 2 5 2 5" xfId="9200"/>
    <cellStyle name="Normal 5 6 2 5 2 5 2" xfId="19433"/>
    <cellStyle name="Normal 5 6 2 5 2 5 2 2" xfId="50970"/>
    <cellStyle name="Normal 5 6 2 5 2 5 3" xfId="32240"/>
    <cellStyle name="Normal 5 6 2 5 2 5 4" xfId="40752"/>
    <cellStyle name="Normal 5 6 2 5 2 6" xfId="11977"/>
    <cellStyle name="Normal 5 6 2 5 2 6 2" xfId="22205"/>
    <cellStyle name="Normal 5 6 2 5 2 6 2 2" xfId="53742"/>
    <cellStyle name="Normal 5 6 2 5 2 6 3" xfId="43524"/>
    <cellStyle name="Normal 5 6 2 5 2 7" xfId="14974"/>
    <cellStyle name="Normal 5 6 2 5 2 7 2" xfId="46513"/>
    <cellStyle name="Normal 5 6 2 5 2 8" xfId="25580"/>
    <cellStyle name="Normal 5 6 2 5 2 9" xfId="36316"/>
    <cellStyle name="Normal 5 6 2 5 3" xfId="4948"/>
    <cellStyle name="Normal 5 6 2 5 3 2" xfId="7931"/>
    <cellStyle name="Normal 5 6 2 5 3 2 2" xfId="18169"/>
    <cellStyle name="Normal 5 6 2 5 3 2 2 2" xfId="30992"/>
    <cellStyle name="Normal 5 6 2 5 3 2 2 3" xfId="49706"/>
    <cellStyle name="Normal 5 6 2 5 3 2 3" xfId="24759"/>
    <cellStyle name="Normal 5 6 2 5 3 2 3 2" xfId="34320"/>
    <cellStyle name="Normal 5 6 2 5 3 2 3 3" xfId="56284"/>
    <cellStyle name="Normal 5 6 2 5 3 2 4" xfId="27660"/>
    <cellStyle name="Normal 5 6 2 5 3 2 5" xfId="39488"/>
    <cellStyle name="Normal 5 6 2 5 3 3" xfId="9662"/>
    <cellStyle name="Normal 5 6 2 5 3 3 2" xfId="19895"/>
    <cellStyle name="Normal 5 6 2 5 3 3 2 2" xfId="51432"/>
    <cellStyle name="Normal 5 6 2 5 3 3 3" xfId="29328"/>
    <cellStyle name="Normal 5 6 2 5 3 3 4" xfId="41214"/>
    <cellStyle name="Normal 5 6 2 5 3 4" xfId="12439"/>
    <cellStyle name="Normal 5 6 2 5 3 4 2" xfId="22667"/>
    <cellStyle name="Normal 5 6 2 5 3 4 2 2" xfId="54204"/>
    <cellStyle name="Normal 5 6 2 5 3 4 3" xfId="32656"/>
    <cellStyle name="Normal 5 6 2 5 3 4 4" xfId="43986"/>
    <cellStyle name="Normal 5 6 2 5 3 5" xfId="15442"/>
    <cellStyle name="Normal 5 6 2 5 3 5 2" xfId="46981"/>
    <cellStyle name="Normal 5 6 2 5 3 6" xfId="25996"/>
    <cellStyle name="Normal 5 6 2 5 3 7" xfId="36778"/>
    <cellStyle name="Normal 5 6 2 5 4" xfId="5876"/>
    <cellStyle name="Normal 5 6 2 5 4 2" xfId="10586"/>
    <cellStyle name="Normal 5 6 2 5 4 2 2" xfId="20819"/>
    <cellStyle name="Normal 5 6 2 5 4 2 2 2" xfId="52356"/>
    <cellStyle name="Normal 5 6 2 5 4 2 3" xfId="30160"/>
    <cellStyle name="Normal 5 6 2 5 4 2 4" xfId="42138"/>
    <cellStyle name="Normal 5 6 2 5 4 3" xfId="13363"/>
    <cellStyle name="Normal 5 6 2 5 4 3 2" xfId="23591"/>
    <cellStyle name="Normal 5 6 2 5 4 3 2 2" xfId="55128"/>
    <cellStyle name="Normal 5 6 2 5 4 3 3" xfId="33488"/>
    <cellStyle name="Normal 5 6 2 5 4 3 4" xfId="44910"/>
    <cellStyle name="Normal 5 6 2 5 4 4" xfId="16367"/>
    <cellStyle name="Normal 5 6 2 5 4 4 2" xfId="47906"/>
    <cellStyle name="Normal 5 6 2 5 4 5" xfId="26828"/>
    <cellStyle name="Normal 5 6 2 5 4 6" xfId="37702"/>
    <cellStyle name="Normal 5 6 2 5 5" xfId="6988"/>
    <cellStyle name="Normal 5 6 2 5 5 2" xfId="17332"/>
    <cellStyle name="Normal 5 6 2 5 5 2 2" xfId="48869"/>
    <cellStyle name="Normal 5 6 2 5 5 3" xfId="28495"/>
    <cellStyle name="Normal 5 6 2 5 5 4" xfId="38656"/>
    <cellStyle name="Normal 5 6 2 5 6" xfId="8735"/>
    <cellStyle name="Normal 5 6 2 5 6 2" xfId="18971"/>
    <cellStyle name="Normal 5 6 2 5 6 2 2" xfId="50508"/>
    <cellStyle name="Normal 5 6 2 5 6 3" xfId="31824"/>
    <cellStyle name="Normal 5 6 2 5 6 4" xfId="40290"/>
    <cellStyle name="Normal 5 6 2 5 7" xfId="11515"/>
    <cellStyle name="Normal 5 6 2 5 7 2" xfId="21743"/>
    <cellStyle name="Normal 5 6 2 5 7 2 2" xfId="53280"/>
    <cellStyle name="Normal 5 6 2 5 7 3" xfId="43062"/>
    <cellStyle name="Normal 5 6 2 5 8" xfId="14391"/>
    <cellStyle name="Normal 5 6 2 5 8 2" xfId="45934"/>
    <cellStyle name="Normal 5 6 2 5 9" xfId="25164"/>
    <cellStyle name="Normal 5 6 2 6" xfId="3343"/>
    <cellStyle name="Normal 5 6 2 6 10" xfId="35962"/>
    <cellStyle name="Normal 5 6 2 6 2" xfId="4588"/>
    <cellStyle name="Normal 5 6 2 6 2 2" xfId="5520"/>
    <cellStyle name="Normal 5 6 2 6 2 2 2" xfId="10232"/>
    <cellStyle name="Normal 5 6 2 6 2 2 2 2" xfId="20465"/>
    <cellStyle name="Normal 5 6 2 6 2 2 2 2 2" xfId="52002"/>
    <cellStyle name="Normal 5 6 2 6 2 2 2 3" xfId="31200"/>
    <cellStyle name="Normal 5 6 2 6 2 2 2 4" xfId="41784"/>
    <cellStyle name="Normal 5 6 2 6 2 2 3" xfId="13009"/>
    <cellStyle name="Normal 5 6 2 6 2 2 3 2" xfId="23237"/>
    <cellStyle name="Normal 5 6 2 6 2 2 3 2 2" xfId="54774"/>
    <cellStyle name="Normal 5 6 2 6 2 2 3 3" xfId="34528"/>
    <cellStyle name="Normal 5 6 2 6 2 2 3 4" xfId="44556"/>
    <cellStyle name="Normal 5 6 2 6 2 2 4" xfId="16013"/>
    <cellStyle name="Normal 5 6 2 6 2 2 4 2" xfId="47552"/>
    <cellStyle name="Normal 5 6 2 6 2 2 5" xfId="27868"/>
    <cellStyle name="Normal 5 6 2 6 2 2 6" xfId="37348"/>
    <cellStyle name="Normal 5 6 2 6 2 3" xfId="6448"/>
    <cellStyle name="Normal 5 6 2 6 2 3 2" xfId="11156"/>
    <cellStyle name="Normal 5 6 2 6 2 3 2 2" xfId="21389"/>
    <cellStyle name="Normal 5 6 2 6 2 3 2 2 2" xfId="52926"/>
    <cellStyle name="Normal 5 6 2 6 2 3 2 3" xfId="42708"/>
    <cellStyle name="Normal 5 6 2 6 2 3 3" xfId="13933"/>
    <cellStyle name="Normal 5 6 2 6 2 3 3 2" xfId="24161"/>
    <cellStyle name="Normal 5 6 2 6 2 3 3 2 2" xfId="55698"/>
    <cellStyle name="Normal 5 6 2 6 2 3 3 3" xfId="45480"/>
    <cellStyle name="Normal 5 6 2 6 2 3 4" xfId="16937"/>
    <cellStyle name="Normal 5 6 2 6 2 3 4 2" xfId="48476"/>
    <cellStyle name="Normal 5 6 2 6 2 3 5" xfId="29536"/>
    <cellStyle name="Normal 5 6 2 6 2 3 6" xfId="38272"/>
    <cellStyle name="Normal 5 6 2 6 2 4" xfId="8139"/>
    <cellStyle name="Normal 5 6 2 6 2 4 2" xfId="18377"/>
    <cellStyle name="Normal 5 6 2 6 2 4 2 2" xfId="49914"/>
    <cellStyle name="Normal 5 6 2 6 2 4 3" xfId="32864"/>
    <cellStyle name="Normal 5 6 2 6 2 4 4" xfId="39696"/>
    <cellStyle name="Normal 5 6 2 6 2 5" xfId="9308"/>
    <cellStyle name="Normal 5 6 2 6 2 5 2" xfId="19541"/>
    <cellStyle name="Normal 5 6 2 6 2 5 2 2" xfId="51078"/>
    <cellStyle name="Normal 5 6 2 6 2 5 3" xfId="40860"/>
    <cellStyle name="Normal 5 6 2 6 2 6" xfId="12085"/>
    <cellStyle name="Normal 5 6 2 6 2 6 2" xfId="22313"/>
    <cellStyle name="Normal 5 6 2 6 2 6 2 2" xfId="53850"/>
    <cellStyle name="Normal 5 6 2 6 2 6 3" xfId="43632"/>
    <cellStyle name="Normal 5 6 2 6 2 7" xfId="15087"/>
    <cellStyle name="Normal 5 6 2 6 2 7 2" xfId="46626"/>
    <cellStyle name="Normal 5 6 2 6 2 8" xfId="26204"/>
    <cellStyle name="Normal 5 6 2 6 2 9" xfId="36424"/>
    <cellStyle name="Normal 5 6 2 6 3" xfId="5057"/>
    <cellStyle name="Normal 5 6 2 6 3 2" xfId="9770"/>
    <cellStyle name="Normal 5 6 2 6 3 2 2" xfId="20003"/>
    <cellStyle name="Normal 5 6 2 6 3 2 2 2" xfId="51540"/>
    <cellStyle name="Normal 5 6 2 6 3 2 3" xfId="30368"/>
    <cellStyle name="Normal 5 6 2 6 3 2 4" xfId="41322"/>
    <cellStyle name="Normal 5 6 2 6 3 3" xfId="12547"/>
    <cellStyle name="Normal 5 6 2 6 3 3 2" xfId="22775"/>
    <cellStyle name="Normal 5 6 2 6 3 3 2 2" xfId="54312"/>
    <cellStyle name="Normal 5 6 2 6 3 3 3" xfId="33696"/>
    <cellStyle name="Normal 5 6 2 6 3 3 4" xfId="44094"/>
    <cellStyle name="Normal 5 6 2 6 3 4" xfId="15551"/>
    <cellStyle name="Normal 5 6 2 6 3 4 2" xfId="47090"/>
    <cellStyle name="Normal 5 6 2 6 3 5" xfId="27036"/>
    <cellStyle name="Normal 5 6 2 6 3 6" xfId="36886"/>
    <cellStyle name="Normal 5 6 2 6 4" xfId="5986"/>
    <cellStyle name="Normal 5 6 2 6 4 2" xfId="10694"/>
    <cellStyle name="Normal 5 6 2 6 4 2 2" xfId="20927"/>
    <cellStyle name="Normal 5 6 2 6 4 2 2 2" xfId="52464"/>
    <cellStyle name="Normal 5 6 2 6 4 2 3" xfId="42246"/>
    <cellStyle name="Normal 5 6 2 6 4 3" xfId="13471"/>
    <cellStyle name="Normal 5 6 2 6 4 3 2" xfId="23699"/>
    <cellStyle name="Normal 5 6 2 6 4 3 2 2" xfId="55236"/>
    <cellStyle name="Normal 5 6 2 6 4 3 3" xfId="45018"/>
    <cellStyle name="Normal 5 6 2 6 4 4" xfId="16475"/>
    <cellStyle name="Normal 5 6 2 6 4 4 2" xfId="48014"/>
    <cellStyle name="Normal 5 6 2 6 4 5" xfId="28704"/>
    <cellStyle name="Normal 5 6 2 6 4 6" xfId="37810"/>
    <cellStyle name="Normal 5 6 2 6 5" xfId="7291"/>
    <cellStyle name="Normal 5 6 2 6 5 2" xfId="17545"/>
    <cellStyle name="Normal 5 6 2 6 5 2 2" xfId="49082"/>
    <cellStyle name="Normal 5 6 2 6 5 3" xfId="32032"/>
    <cellStyle name="Normal 5 6 2 6 5 4" xfId="38864"/>
    <cellStyle name="Normal 5 6 2 6 6" xfId="8845"/>
    <cellStyle name="Normal 5 6 2 6 6 2" xfId="19079"/>
    <cellStyle name="Normal 5 6 2 6 6 2 2" xfId="50616"/>
    <cellStyle name="Normal 5 6 2 6 6 3" xfId="40398"/>
    <cellStyle name="Normal 5 6 2 6 7" xfId="11623"/>
    <cellStyle name="Normal 5 6 2 6 7 2" xfId="21851"/>
    <cellStyle name="Normal 5 6 2 6 7 2 2" xfId="53388"/>
    <cellStyle name="Normal 5 6 2 6 7 3" xfId="43170"/>
    <cellStyle name="Normal 5 6 2 6 8" xfId="14581"/>
    <cellStyle name="Normal 5 6 2 6 8 2" xfId="46120"/>
    <cellStyle name="Normal 5 6 2 6 9" xfId="25372"/>
    <cellStyle name="Normal 5 6 2 7" xfId="4389"/>
    <cellStyle name="Normal 5 6 2 7 2" xfId="5397"/>
    <cellStyle name="Normal 5 6 2 7 2 2" xfId="10109"/>
    <cellStyle name="Normal 5 6 2 7 2 2 2" xfId="20342"/>
    <cellStyle name="Normal 5 6 2 7 2 2 2 2" xfId="51879"/>
    <cellStyle name="Normal 5 6 2 7 2 2 3" xfId="30784"/>
    <cellStyle name="Normal 5 6 2 7 2 2 4" xfId="41661"/>
    <cellStyle name="Normal 5 6 2 7 2 3" xfId="12886"/>
    <cellStyle name="Normal 5 6 2 7 2 3 2" xfId="23114"/>
    <cellStyle name="Normal 5 6 2 7 2 3 2 2" xfId="54651"/>
    <cellStyle name="Normal 5 6 2 7 2 3 3" xfId="34112"/>
    <cellStyle name="Normal 5 6 2 7 2 3 4" xfId="44433"/>
    <cellStyle name="Normal 5 6 2 7 2 4" xfId="15890"/>
    <cellStyle name="Normal 5 6 2 7 2 4 2" xfId="47429"/>
    <cellStyle name="Normal 5 6 2 7 2 5" xfId="27452"/>
    <cellStyle name="Normal 5 6 2 7 2 6" xfId="37225"/>
    <cellStyle name="Normal 5 6 2 7 3" xfId="6325"/>
    <cellStyle name="Normal 5 6 2 7 3 2" xfId="11033"/>
    <cellStyle name="Normal 5 6 2 7 3 2 2" xfId="21266"/>
    <cellStyle name="Normal 5 6 2 7 3 2 2 2" xfId="52803"/>
    <cellStyle name="Normal 5 6 2 7 3 2 3" xfId="42585"/>
    <cellStyle name="Normal 5 6 2 7 3 3" xfId="13810"/>
    <cellStyle name="Normal 5 6 2 7 3 3 2" xfId="24038"/>
    <cellStyle name="Normal 5 6 2 7 3 3 2 2" xfId="55575"/>
    <cellStyle name="Normal 5 6 2 7 3 3 3" xfId="45357"/>
    <cellStyle name="Normal 5 6 2 7 3 4" xfId="16814"/>
    <cellStyle name="Normal 5 6 2 7 3 4 2" xfId="48353"/>
    <cellStyle name="Normal 5 6 2 7 3 5" xfId="29120"/>
    <cellStyle name="Normal 5 6 2 7 3 6" xfId="38149"/>
    <cellStyle name="Normal 5 6 2 7 4" xfId="7721"/>
    <cellStyle name="Normal 5 6 2 7 4 2" xfId="17961"/>
    <cellStyle name="Normal 5 6 2 7 4 2 2" xfId="49498"/>
    <cellStyle name="Normal 5 6 2 7 4 3" xfId="32448"/>
    <cellStyle name="Normal 5 6 2 7 4 4" xfId="39280"/>
    <cellStyle name="Normal 5 6 2 7 5" xfId="9185"/>
    <cellStyle name="Normal 5 6 2 7 5 2" xfId="19418"/>
    <cellStyle name="Normal 5 6 2 7 5 2 2" xfId="50955"/>
    <cellStyle name="Normal 5 6 2 7 5 3" xfId="40737"/>
    <cellStyle name="Normal 5 6 2 7 6" xfId="11962"/>
    <cellStyle name="Normal 5 6 2 7 6 2" xfId="22190"/>
    <cellStyle name="Normal 5 6 2 7 6 2 2" xfId="53727"/>
    <cellStyle name="Normal 5 6 2 7 6 3" xfId="43509"/>
    <cellStyle name="Normal 5 6 2 7 7" xfId="14959"/>
    <cellStyle name="Normal 5 6 2 7 7 2" xfId="46498"/>
    <cellStyle name="Normal 5 6 2 7 8" xfId="25788"/>
    <cellStyle name="Normal 5 6 2 7 9" xfId="36301"/>
    <cellStyle name="Normal 5 6 2 8" xfId="4933"/>
    <cellStyle name="Normal 5 6 2 8 2" xfId="9647"/>
    <cellStyle name="Normal 5 6 2 8 2 2" xfId="19880"/>
    <cellStyle name="Normal 5 6 2 8 2 2 2" xfId="51417"/>
    <cellStyle name="Normal 5 6 2 8 2 3" xfId="29952"/>
    <cellStyle name="Normal 5 6 2 8 2 4" xfId="41199"/>
    <cellStyle name="Normal 5 6 2 8 3" xfId="12424"/>
    <cellStyle name="Normal 5 6 2 8 3 2" xfId="22652"/>
    <cellStyle name="Normal 5 6 2 8 3 2 2" xfId="54189"/>
    <cellStyle name="Normal 5 6 2 8 3 3" xfId="33280"/>
    <cellStyle name="Normal 5 6 2 8 3 4" xfId="43971"/>
    <cellStyle name="Normal 5 6 2 8 4" xfId="15427"/>
    <cellStyle name="Normal 5 6 2 8 4 2" xfId="46966"/>
    <cellStyle name="Normal 5 6 2 8 5" xfId="26620"/>
    <cellStyle name="Normal 5 6 2 8 6" xfId="36763"/>
    <cellStyle name="Normal 5 6 2 9" xfId="5861"/>
    <cellStyle name="Normal 5 6 2 9 2" xfId="10571"/>
    <cellStyle name="Normal 5 6 2 9 2 2" xfId="20804"/>
    <cellStyle name="Normal 5 6 2 9 2 2 2" xfId="52341"/>
    <cellStyle name="Normal 5 6 2 9 2 3" xfId="42123"/>
    <cellStyle name="Normal 5 6 2 9 3" xfId="13348"/>
    <cellStyle name="Normal 5 6 2 9 3 2" xfId="23576"/>
    <cellStyle name="Normal 5 6 2 9 3 2 2" xfId="55113"/>
    <cellStyle name="Normal 5 6 2 9 3 3" xfId="44895"/>
    <cellStyle name="Normal 5 6 2 9 4" xfId="16352"/>
    <cellStyle name="Normal 5 6 2 9 4 2" xfId="47891"/>
    <cellStyle name="Normal 5 6 2 9 5" xfId="28286"/>
    <cellStyle name="Normal 5 6 2 9 6" xfId="37687"/>
    <cellStyle name="Normal 5 6 3" xfId="1823"/>
    <cellStyle name="Normal 5 6 3 10" xfId="8736"/>
    <cellStyle name="Normal 5 6 3 10 2" xfId="18972"/>
    <cellStyle name="Normal 5 6 3 10 2 2" xfId="50509"/>
    <cellStyle name="Normal 5 6 3 10 3" xfId="40291"/>
    <cellStyle name="Normal 5 6 3 11" xfId="11516"/>
    <cellStyle name="Normal 5 6 3 11 2" xfId="21744"/>
    <cellStyle name="Normal 5 6 3 11 2 2" xfId="53281"/>
    <cellStyle name="Normal 5 6 3 11 3" xfId="43063"/>
    <cellStyle name="Normal 5 6 3 12" xfId="14392"/>
    <cellStyle name="Normal 5 6 3 12 2" xfId="45935"/>
    <cellStyle name="Normal 5 6 3 13" xfId="24963"/>
    <cellStyle name="Normal 5 6 3 14" xfId="35855"/>
    <cellStyle name="Normal 5 6 3 2" xfId="1824"/>
    <cellStyle name="Normal 5 6 3 2 10" xfId="14393"/>
    <cellStyle name="Normal 5 6 3 2 10 2" xfId="45936"/>
    <cellStyle name="Normal 5 6 3 2 11" xfId="24964"/>
    <cellStyle name="Normal 5 6 3 2 12" xfId="35856"/>
    <cellStyle name="Normal 5 6 3 2 2" xfId="1825"/>
    <cellStyle name="Normal 5 6 3 2 2 10" xfId="24965"/>
    <cellStyle name="Normal 5 6 3 2 2 11" xfId="35857"/>
    <cellStyle name="Normal 5 6 3 2 2 2" xfId="1826"/>
    <cellStyle name="Normal 5 6 3 2 2 2 10" xfId="35858"/>
    <cellStyle name="Normal 5 6 3 2 2 2 2" xfId="4408"/>
    <cellStyle name="Normal 5 6 3 2 2 2 2 2" xfId="5416"/>
    <cellStyle name="Normal 5 6 3 2 2 2 2 2 2" xfId="8357"/>
    <cellStyle name="Normal 5 6 3 2 2 2 2 2 2 2" xfId="18595"/>
    <cellStyle name="Normal 5 6 3 2 2 2 2 2 2 2 2" xfId="31418"/>
    <cellStyle name="Normal 5 6 3 2 2 2 2 2 2 2 3" xfId="50132"/>
    <cellStyle name="Normal 5 6 3 2 2 2 2 2 2 3" xfId="24409"/>
    <cellStyle name="Normal 5 6 3 2 2 2 2 2 2 3 2" xfId="34746"/>
    <cellStyle name="Normal 5 6 3 2 2 2 2 2 2 3 3" xfId="55941"/>
    <cellStyle name="Normal 5 6 3 2 2 2 2 2 2 4" xfId="28086"/>
    <cellStyle name="Normal 5 6 3 2 2 2 2 2 2 5" xfId="39914"/>
    <cellStyle name="Normal 5 6 3 2 2 2 2 2 3" xfId="10128"/>
    <cellStyle name="Normal 5 6 3 2 2 2 2 2 3 2" xfId="20361"/>
    <cellStyle name="Normal 5 6 3 2 2 2 2 2 3 2 2" xfId="51898"/>
    <cellStyle name="Normal 5 6 3 2 2 2 2 2 3 3" xfId="29754"/>
    <cellStyle name="Normal 5 6 3 2 2 2 2 2 3 4" xfId="41680"/>
    <cellStyle name="Normal 5 6 3 2 2 2 2 2 4" xfId="12905"/>
    <cellStyle name="Normal 5 6 3 2 2 2 2 2 4 2" xfId="23133"/>
    <cellStyle name="Normal 5 6 3 2 2 2 2 2 4 2 2" xfId="54670"/>
    <cellStyle name="Normal 5 6 3 2 2 2 2 2 4 3" xfId="33082"/>
    <cellStyle name="Normal 5 6 3 2 2 2 2 2 4 4" xfId="44452"/>
    <cellStyle name="Normal 5 6 3 2 2 2 2 2 5" xfId="15909"/>
    <cellStyle name="Normal 5 6 3 2 2 2 2 2 5 2" xfId="47448"/>
    <cellStyle name="Normal 5 6 3 2 2 2 2 2 6" xfId="26422"/>
    <cellStyle name="Normal 5 6 3 2 2 2 2 2 7" xfId="37244"/>
    <cellStyle name="Normal 5 6 3 2 2 2 2 3" xfId="6344"/>
    <cellStyle name="Normal 5 6 3 2 2 2 2 3 2" xfId="11052"/>
    <cellStyle name="Normal 5 6 3 2 2 2 2 3 2 2" xfId="21285"/>
    <cellStyle name="Normal 5 6 3 2 2 2 2 3 2 2 2" xfId="52822"/>
    <cellStyle name="Normal 5 6 3 2 2 2 2 3 2 3" xfId="30586"/>
    <cellStyle name="Normal 5 6 3 2 2 2 2 3 2 4" xfId="42604"/>
    <cellStyle name="Normal 5 6 3 2 2 2 2 3 3" xfId="13829"/>
    <cellStyle name="Normal 5 6 3 2 2 2 2 3 3 2" xfId="24057"/>
    <cellStyle name="Normal 5 6 3 2 2 2 2 3 3 2 2" xfId="55594"/>
    <cellStyle name="Normal 5 6 3 2 2 2 2 3 3 3" xfId="33914"/>
    <cellStyle name="Normal 5 6 3 2 2 2 2 3 3 4" xfId="45376"/>
    <cellStyle name="Normal 5 6 3 2 2 2 2 3 4" xfId="16833"/>
    <cellStyle name="Normal 5 6 3 2 2 2 2 3 4 2" xfId="48372"/>
    <cellStyle name="Normal 5 6 3 2 2 2 2 3 5" xfId="27254"/>
    <cellStyle name="Normal 5 6 3 2 2 2 2 3 6" xfId="38168"/>
    <cellStyle name="Normal 5 6 3 2 2 2 2 4" xfId="7518"/>
    <cellStyle name="Normal 5 6 3 2 2 2 2 4 2" xfId="17763"/>
    <cellStyle name="Normal 5 6 3 2 2 2 2 4 2 2" xfId="49300"/>
    <cellStyle name="Normal 5 6 3 2 2 2 2 4 3" xfId="28922"/>
    <cellStyle name="Normal 5 6 3 2 2 2 2 4 4" xfId="39082"/>
    <cellStyle name="Normal 5 6 3 2 2 2 2 5" xfId="9204"/>
    <cellStyle name="Normal 5 6 3 2 2 2 2 5 2" xfId="19437"/>
    <cellStyle name="Normal 5 6 3 2 2 2 2 5 2 2" xfId="50974"/>
    <cellStyle name="Normal 5 6 3 2 2 2 2 5 3" xfId="32250"/>
    <cellStyle name="Normal 5 6 3 2 2 2 2 5 4" xfId="40756"/>
    <cellStyle name="Normal 5 6 3 2 2 2 2 6" xfId="11981"/>
    <cellStyle name="Normal 5 6 3 2 2 2 2 6 2" xfId="22209"/>
    <cellStyle name="Normal 5 6 3 2 2 2 2 6 2 2" xfId="53746"/>
    <cellStyle name="Normal 5 6 3 2 2 2 2 6 3" xfId="43528"/>
    <cellStyle name="Normal 5 6 3 2 2 2 2 7" xfId="14978"/>
    <cellStyle name="Normal 5 6 3 2 2 2 2 7 2" xfId="46517"/>
    <cellStyle name="Normal 5 6 3 2 2 2 2 8" xfId="25590"/>
    <cellStyle name="Normal 5 6 3 2 2 2 2 9" xfId="36320"/>
    <cellStyle name="Normal 5 6 3 2 2 2 3" xfId="4952"/>
    <cellStyle name="Normal 5 6 3 2 2 2 3 2" xfId="7941"/>
    <cellStyle name="Normal 5 6 3 2 2 2 3 2 2" xfId="18179"/>
    <cellStyle name="Normal 5 6 3 2 2 2 3 2 2 2" xfId="31002"/>
    <cellStyle name="Normal 5 6 3 2 2 2 3 2 2 3" xfId="49716"/>
    <cellStyle name="Normal 5 6 3 2 2 2 3 2 3" xfId="24398"/>
    <cellStyle name="Normal 5 6 3 2 2 2 3 2 3 2" xfId="34330"/>
    <cellStyle name="Normal 5 6 3 2 2 2 3 2 3 3" xfId="55930"/>
    <cellStyle name="Normal 5 6 3 2 2 2 3 2 4" xfId="27670"/>
    <cellStyle name="Normal 5 6 3 2 2 2 3 2 5" xfId="39498"/>
    <cellStyle name="Normal 5 6 3 2 2 2 3 3" xfId="9666"/>
    <cellStyle name="Normal 5 6 3 2 2 2 3 3 2" xfId="19899"/>
    <cellStyle name="Normal 5 6 3 2 2 2 3 3 2 2" xfId="51436"/>
    <cellStyle name="Normal 5 6 3 2 2 2 3 3 3" xfId="29338"/>
    <cellStyle name="Normal 5 6 3 2 2 2 3 3 4" xfId="41218"/>
    <cellStyle name="Normal 5 6 3 2 2 2 3 4" xfId="12443"/>
    <cellStyle name="Normal 5 6 3 2 2 2 3 4 2" xfId="22671"/>
    <cellStyle name="Normal 5 6 3 2 2 2 3 4 2 2" xfId="54208"/>
    <cellStyle name="Normal 5 6 3 2 2 2 3 4 3" xfId="32666"/>
    <cellStyle name="Normal 5 6 3 2 2 2 3 4 4" xfId="43990"/>
    <cellStyle name="Normal 5 6 3 2 2 2 3 5" xfId="15446"/>
    <cellStyle name="Normal 5 6 3 2 2 2 3 5 2" xfId="46985"/>
    <cellStyle name="Normal 5 6 3 2 2 2 3 6" xfId="26006"/>
    <cellStyle name="Normal 5 6 3 2 2 2 3 7" xfId="36782"/>
    <cellStyle name="Normal 5 6 3 2 2 2 4" xfId="5880"/>
    <cellStyle name="Normal 5 6 3 2 2 2 4 2" xfId="10590"/>
    <cellStyle name="Normal 5 6 3 2 2 2 4 2 2" xfId="20823"/>
    <cellStyle name="Normal 5 6 3 2 2 2 4 2 2 2" xfId="52360"/>
    <cellStyle name="Normal 5 6 3 2 2 2 4 2 3" xfId="30170"/>
    <cellStyle name="Normal 5 6 3 2 2 2 4 2 4" xfId="42142"/>
    <cellStyle name="Normal 5 6 3 2 2 2 4 3" xfId="13367"/>
    <cellStyle name="Normal 5 6 3 2 2 2 4 3 2" xfId="23595"/>
    <cellStyle name="Normal 5 6 3 2 2 2 4 3 2 2" xfId="55132"/>
    <cellStyle name="Normal 5 6 3 2 2 2 4 3 3" xfId="33498"/>
    <cellStyle name="Normal 5 6 3 2 2 2 4 3 4" xfId="44914"/>
    <cellStyle name="Normal 5 6 3 2 2 2 4 4" xfId="16371"/>
    <cellStyle name="Normal 5 6 3 2 2 2 4 4 2" xfId="47910"/>
    <cellStyle name="Normal 5 6 3 2 2 2 4 5" xfId="26838"/>
    <cellStyle name="Normal 5 6 3 2 2 2 4 6" xfId="37706"/>
    <cellStyle name="Normal 5 6 3 2 2 2 5" xfId="6998"/>
    <cellStyle name="Normal 5 6 3 2 2 2 5 2" xfId="17342"/>
    <cellStyle name="Normal 5 6 3 2 2 2 5 2 2" xfId="48879"/>
    <cellStyle name="Normal 5 6 3 2 2 2 5 3" xfId="28505"/>
    <cellStyle name="Normal 5 6 3 2 2 2 5 4" xfId="38666"/>
    <cellStyle name="Normal 5 6 3 2 2 2 6" xfId="8739"/>
    <cellStyle name="Normal 5 6 3 2 2 2 6 2" xfId="18975"/>
    <cellStyle name="Normal 5 6 3 2 2 2 6 2 2" xfId="50512"/>
    <cellStyle name="Normal 5 6 3 2 2 2 6 3" xfId="31834"/>
    <cellStyle name="Normal 5 6 3 2 2 2 6 4" xfId="40294"/>
    <cellStyle name="Normal 5 6 3 2 2 2 7" xfId="11519"/>
    <cellStyle name="Normal 5 6 3 2 2 2 7 2" xfId="21747"/>
    <cellStyle name="Normal 5 6 3 2 2 2 7 2 2" xfId="53284"/>
    <cellStyle name="Normal 5 6 3 2 2 2 7 3" xfId="43066"/>
    <cellStyle name="Normal 5 6 3 2 2 2 8" xfId="14395"/>
    <cellStyle name="Normal 5 6 3 2 2 2 8 2" xfId="45938"/>
    <cellStyle name="Normal 5 6 3 2 2 2 9" xfId="25174"/>
    <cellStyle name="Normal 5 6 3 2 2 3" xfId="4407"/>
    <cellStyle name="Normal 5 6 3 2 2 3 2" xfId="5415"/>
    <cellStyle name="Normal 5 6 3 2 2 3 2 2" xfId="8149"/>
    <cellStyle name="Normal 5 6 3 2 2 3 2 2 2" xfId="18387"/>
    <cellStyle name="Normal 5 6 3 2 2 3 2 2 2 2" xfId="31210"/>
    <cellStyle name="Normal 5 6 3 2 2 3 2 2 2 3" xfId="49924"/>
    <cellStyle name="Normal 5 6 3 2 2 3 2 2 3" xfId="14013"/>
    <cellStyle name="Normal 5 6 3 2 2 3 2 2 3 2" xfId="34538"/>
    <cellStyle name="Normal 5 6 3 2 2 3 2 2 3 3" xfId="45557"/>
    <cellStyle name="Normal 5 6 3 2 2 3 2 2 4" xfId="27878"/>
    <cellStyle name="Normal 5 6 3 2 2 3 2 2 5" xfId="39706"/>
    <cellStyle name="Normal 5 6 3 2 2 3 2 3" xfId="10127"/>
    <cellStyle name="Normal 5 6 3 2 2 3 2 3 2" xfId="20360"/>
    <cellStyle name="Normal 5 6 3 2 2 3 2 3 2 2" xfId="51897"/>
    <cellStyle name="Normal 5 6 3 2 2 3 2 3 3" xfId="29546"/>
    <cellStyle name="Normal 5 6 3 2 2 3 2 3 4" xfId="41679"/>
    <cellStyle name="Normal 5 6 3 2 2 3 2 4" xfId="12904"/>
    <cellStyle name="Normal 5 6 3 2 2 3 2 4 2" xfId="23132"/>
    <cellStyle name="Normal 5 6 3 2 2 3 2 4 2 2" xfId="54669"/>
    <cellStyle name="Normal 5 6 3 2 2 3 2 4 3" xfId="32874"/>
    <cellStyle name="Normal 5 6 3 2 2 3 2 4 4" xfId="44451"/>
    <cellStyle name="Normal 5 6 3 2 2 3 2 5" xfId="15908"/>
    <cellStyle name="Normal 5 6 3 2 2 3 2 5 2" xfId="47447"/>
    <cellStyle name="Normal 5 6 3 2 2 3 2 6" xfId="26214"/>
    <cellStyle name="Normal 5 6 3 2 2 3 2 7" xfId="37243"/>
    <cellStyle name="Normal 5 6 3 2 2 3 3" xfId="6343"/>
    <cellStyle name="Normal 5 6 3 2 2 3 3 2" xfId="11051"/>
    <cellStyle name="Normal 5 6 3 2 2 3 3 2 2" xfId="21284"/>
    <cellStyle name="Normal 5 6 3 2 2 3 3 2 2 2" xfId="52821"/>
    <cellStyle name="Normal 5 6 3 2 2 3 3 2 3" xfId="30378"/>
    <cellStyle name="Normal 5 6 3 2 2 3 3 2 4" xfId="42603"/>
    <cellStyle name="Normal 5 6 3 2 2 3 3 3" xfId="13828"/>
    <cellStyle name="Normal 5 6 3 2 2 3 3 3 2" xfId="24056"/>
    <cellStyle name="Normal 5 6 3 2 2 3 3 3 2 2" xfId="55593"/>
    <cellStyle name="Normal 5 6 3 2 2 3 3 3 3" xfId="33706"/>
    <cellStyle name="Normal 5 6 3 2 2 3 3 3 4" xfId="45375"/>
    <cellStyle name="Normal 5 6 3 2 2 3 3 4" xfId="16832"/>
    <cellStyle name="Normal 5 6 3 2 2 3 3 4 2" xfId="48371"/>
    <cellStyle name="Normal 5 6 3 2 2 3 3 5" xfId="27046"/>
    <cellStyle name="Normal 5 6 3 2 2 3 3 6" xfId="38167"/>
    <cellStyle name="Normal 5 6 3 2 2 3 4" xfId="7301"/>
    <cellStyle name="Normal 5 6 3 2 2 3 4 2" xfId="17555"/>
    <cellStyle name="Normal 5 6 3 2 2 3 4 2 2" xfId="49092"/>
    <cellStyle name="Normal 5 6 3 2 2 3 4 3" xfId="28714"/>
    <cellStyle name="Normal 5 6 3 2 2 3 4 4" xfId="38874"/>
    <cellStyle name="Normal 5 6 3 2 2 3 5" xfId="9203"/>
    <cellStyle name="Normal 5 6 3 2 2 3 5 2" xfId="19436"/>
    <cellStyle name="Normal 5 6 3 2 2 3 5 2 2" xfId="50973"/>
    <cellStyle name="Normal 5 6 3 2 2 3 5 3" xfId="32042"/>
    <cellStyle name="Normal 5 6 3 2 2 3 5 4" xfId="40755"/>
    <cellStyle name="Normal 5 6 3 2 2 3 6" xfId="11980"/>
    <cellStyle name="Normal 5 6 3 2 2 3 6 2" xfId="22208"/>
    <cellStyle name="Normal 5 6 3 2 2 3 6 2 2" xfId="53745"/>
    <cellStyle name="Normal 5 6 3 2 2 3 6 3" xfId="43527"/>
    <cellStyle name="Normal 5 6 3 2 2 3 7" xfId="14977"/>
    <cellStyle name="Normal 5 6 3 2 2 3 7 2" xfId="46516"/>
    <cellStyle name="Normal 5 6 3 2 2 3 8" xfId="25382"/>
    <cellStyle name="Normal 5 6 3 2 2 3 9" xfId="36319"/>
    <cellStyle name="Normal 5 6 3 2 2 4" xfId="4951"/>
    <cellStyle name="Normal 5 6 3 2 2 4 2" xfId="7731"/>
    <cellStyle name="Normal 5 6 3 2 2 4 2 2" xfId="17971"/>
    <cellStyle name="Normal 5 6 3 2 2 4 2 2 2" xfId="30794"/>
    <cellStyle name="Normal 5 6 3 2 2 4 2 2 3" xfId="49508"/>
    <cellStyle name="Normal 5 6 3 2 2 4 2 3" xfId="14517"/>
    <cellStyle name="Normal 5 6 3 2 2 4 2 3 2" xfId="34122"/>
    <cellStyle name="Normal 5 6 3 2 2 4 2 3 3" xfId="46057"/>
    <cellStyle name="Normal 5 6 3 2 2 4 2 4" xfId="27462"/>
    <cellStyle name="Normal 5 6 3 2 2 4 2 5" xfId="39290"/>
    <cellStyle name="Normal 5 6 3 2 2 4 3" xfId="9665"/>
    <cellStyle name="Normal 5 6 3 2 2 4 3 2" xfId="19898"/>
    <cellStyle name="Normal 5 6 3 2 2 4 3 2 2" xfId="51435"/>
    <cellStyle name="Normal 5 6 3 2 2 4 3 3" xfId="29130"/>
    <cellStyle name="Normal 5 6 3 2 2 4 3 4" xfId="41217"/>
    <cellStyle name="Normal 5 6 3 2 2 4 4" xfId="12442"/>
    <cellStyle name="Normal 5 6 3 2 2 4 4 2" xfId="22670"/>
    <cellStyle name="Normal 5 6 3 2 2 4 4 2 2" xfId="54207"/>
    <cellStyle name="Normal 5 6 3 2 2 4 4 3" xfId="32458"/>
    <cellStyle name="Normal 5 6 3 2 2 4 4 4" xfId="43989"/>
    <cellStyle name="Normal 5 6 3 2 2 4 5" xfId="15445"/>
    <cellStyle name="Normal 5 6 3 2 2 4 5 2" xfId="46984"/>
    <cellStyle name="Normal 5 6 3 2 2 4 6" xfId="25798"/>
    <cellStyle name="Normal 5 6 3 2 2 4 7" xfId="36781"/>
    <cellStyle name="Normal 5 6 3 2 2 5" xfId="5879"/>
    <cellStyle name="Normal 5 6 3 2 2 5 2" xfId="10589"/>
    <cellStyle name="Normal 5 6 3 2 2 5 2 2" xfId="20822"/>
    <cellStyle name="Normal 5 6 3 2 2 5 2 2 2" xfId="52359"/>
    <cellStyle name="Normal 5 6 3 2 2 5 2 3" xfId="29962"/>
    <cellStyle name="Normal 5 6 3 2 2 5 2 4" xfId="42141"/>
    <cellStyle name="Normal 5 6 3 2 2 5 3" xfId="13366"/>
    <cellStyle name="Normal 5 6 3 2 2 5 3 2" xfId="23594"/>
    <cellStyle name="Normal 5 6 3 2 2 5 3 2 2" xfId="55131"/>
    <cellStyle name="Normal 5 6 3 2 2 5 3 3" xfId="33290"/>
    <cellStyle name="Normal 5 6 3 2 2 5 3 4" xfId="44913"/>
    <cellStyle name="Normal 5 6 3 2 2 5 4" xfId="16370"/>
    <cellStyle name="Normal 5 6 3 2 2 5 4 2" xfId="47909"/>
    <cellStyle name="Normal 5 6 3 2 2 5 5" xfId="26630"/>
    <cellStyle name="Normal 5 6 3 2 2 5 6" xfId="37705"/>
    <cellStyle name="Normal 5 6 3 2 2 6" xfId="6669"/>
    <cellStyle name="Normal 5 6 3 2 2 6 2" xfId="17128"/>
    <cellStyle name="Normal 5 6 3 2 2 6 2 2" xfId="48666"/>
    <cellStyle name="Normal 5 6 3 2 2 6 3" xfId="28296"/>
    <cellStyle name="Normal 5 6 3 2 2 6 4" xfId="38458"/>
    <cellStyle name="Normal 5 6 3 2 2 7" xfId="8738"/>
    <cellStyle name="Normal 5 6 3 2 2 7 2" xfId="18974"/>
    <cellStyle name="Normal 5 6 3 2 2 7 2 2" xfId="50511"/>
    <cellStyle name="Normal 5 6 3 2 2 7 3" xfId="31626"/>
    <cellStyle name="Normal 5 6 3 2 2 7 4" xfId="40293"/>
    <cellStyle name="Normal 5 6 3 2 2 8" xfId="11518"/>
    <cellStyle name="Normal 5 6 3 2 2 8 2" xfId="21746"/>
    <cellStyle name="Normal 5 6 3 2 2 8 2 2" xfId="53283"/>
    <cellStyle name="Normal 5 6 3 2 2 8 3" xfId="43065"/>
    <cellStyle name="Normal 5 6 3 2 2 9" xfId="14394"/>
    <cellStyle name="Normal 5 6 3 2 2 9 2" xfId="45937"/>
    <cellStyle name="Normal 5 6 3 2 3" xfId="1827"/>
    <cellStyle name="Normal 5 6 3 2 3 10" xfId="35859"/>
    <cellStyle name="Normal 5 6 3 2 3 2" xfId="4409"/>
    <cellStyle name="Normal 5 6 3 2 3 2 2" xfId="5417"/>
    <cellStyle name="Normal 5 6 3 2 3 2 2 2" xfId="8356"/>
    <cellStyle name="Normal 5 6 3 2 3 2 2 2 2" xfId="18594"/>
    <cellStyle name="Normal 5 6 3 2 3 2 2 2 2 2" xfId="31417"/>
    <cellStyle name="Normal 5 6 3 2 3 2 2 2 2 3" xfId="50131"/>
    <cellStyle name="Normal 5 6 3 2 3 2 2 2 3" xfId="24708"/>
    <cellStyle name="Normal 5 6 3 2 3 2 2 2 3 2" xfId="34745"/>
    <cellStyle name="Normal 5 6 3 2 3 2 2 2 3 3" xfId="56235"/>
    <cellStyle name="Normal 5 6 3 2 3 2 2 2 4" xfId="28085"/>
    <cellStyle name="Normal 5 6 3 2 3 2 2 2 5" xfId="39913"/>
    <cellStyle name="Normal 5 6 3 2 3 2 2 3" xfId="10129"/>
    <cellStyle name="Normal 5 6 3 2 3 2 2 3 2" xfId="20362"/>
    <cellStyle name="Normal 5 6 3 2 3 2 2 3 2 2" xfId="51899"/>
    <cellStyle name="Normal 5 6 3 2 3 2 2 3 3" xfId="29753"/>
    <cellStyle name="Normal 5 6 3 2 3 2 2 3 4" xfId="41681"/>
    <cellStyle name="Normal 5 6 3 2 3 2 2 4" xfId="12906"/>
    <cellStyle name="Normal 5 6 3 2 3 2 2 4 2" xfId="23134"/>
    <cellStyle name="Normal 5 6 3 2 3 2 2 4 2 2" xfId="54671"/>
    <cellStyle name="Normal 5 6 3 2 3 2 2 4 3" xfId="33081"/>
    <cellStyle name="Normal 5 6 3 2 3 2 2 4 4" xfId="44453"/>
    <cellStyle name="Normal 5 6 3 2 3 2 2 5" xfId="15910"/>
    <cellStyle name="Normal 5 6 3 2 3 2 2 5 2" xfId="47449"/>
    <cellStyle name="Normal 5 6 3 2 3 2 2 6" xfId="26421"/>
    <cellStyle name="Normal 5 6 3 2 3 2 2 7" xfId="37245"/>
    <cellStyle name="Normal 5 6 3 2 3 2 3" xfId="6345"/>
    <cellStyle name="Normal 5 6 3 2 3 2 3 2" xfId="11053"/>
    <cellStyle name="Normal 5 6 3 2 3 2 3 2 2" xfId="21286"/>
    <cellStyle name="Normal 5 6 3 2 3 2 3 2 2 2" xfId="52823"/>
    <cellStyle name="Normal 5 6 3 2 3 2 3 2 3" xfId="30585"/>
    <cellStyle name="Normal 5 6 3 2 3 2 3 2 4" xfId="42605"/>
    <cellStyle name="Normal 5 6 3 2 3 2 3 3" xfId="13830"/>
    <cellStyle name="Normal 5 6 3 2 3 2 3 3 2" xfId="24058"/>
    <cellStyle name="Normal 5 6 3 2 3 2 3 3 2 2" xfId="55595"/>
    <cellStyle name="Normal 5 6 3 2 3 2 3 3 3" xfId="33913"/>
    <cellStyle name="Normal 5 6 3 2 3 2 3 3 4" xfId="45377"/>
    <cellStyle name="Normal 5 6 3 2 3 2 3 4" xfId="16834"/>
    <cellStyle name="Normal 5 6 3 2 3 2 3 4 2" xfId="48373"/>
    <cellStyle name="Normal 5 6 3 2 3 2 3 5" xfId="27253"/>
    <cellStyle name="Normal 5 6 3 2 3 2 3 6" xfId="38169"/>
    <cellStyle name="Normal 5 6 3 2 3 2 4" xfId="7517"/>
    <cellStyle name="Normal 5 6 3 2 3 2 4 2" xfId="17762"/>
    <cellStyle name="Normal 5 6 3 2 3 2 4 2 2" xfId="49299"/>
    <cellStyle name="Normal 5 6 3 2 3 2 4 3" xfId="28921"/>
    <cellStyle name="Normal 5 6 3 2 3 2 4 4" xfId="39081"/>
    <cellStyle name="Normal 5 6 3 2 3 2 5" xfId="9205"/>
    <cellStyle name="Normal 5 6 3 2 3 2 5 2" xfId="19438"/>
    <cellStyle name="Normal 5 6 3 2 3 2 5 2 2" xfId="50975"/>
    <cellStyle name="Normal 5 6 3 2 3 2 5 3" xfId="32249"/>
    <cellStyle name="Normal 5 6 3 2 3 2 5 4" xfId="40757"/>
    <cellStyle name="Normal 5 6 3 2 3 2 6" xfId="11982"/>
    <cellStyle name="Normal 5 6 3 2 3 2 6 2" xfId="22210"/>
    <cellStyle name="Normal 5 6 3 2 3 2 6 2 2" xfId="53747"/>
    <cellStyle name="Normal 5 6 3 2 3 2 6 3" xfId="43529"/>
    <cellStyle name="Normal 5 6 3 2 3 2 7" xfId="14979"/>
    <cellStyle name="Normal 5 6 3 2 3 2 7 2" xfId="46518"/>
    <cellStyle name="Normal 5 6 3 2 3 2 8" xfId="25589"/>
    <cellStyle name="Normal 5 6 3 2 3 2 9" xfId="36321"/>
    <cellStyle name="Normal 5 6 3 2 3 3" xfId="4953"/>
    <cellStyle name="Normal 5 6 3 2 3 3 2" xfId="7940"/>
    <cellStyle name="Normal 5 6 3 2 3 3 2 2" xfId="18178"/>
    <cellStyle name="Normal 5 6 3 2 3 3 2 2 2" xfId="31001"/>
    <cellStyle name="Normal 5 6 3 2 3 3 2 2 3" xfId="49715"/>
    <cellStyle name="Normal 5 6 3 2 3 3 2 3" xfId="24564"/>
    <cellStyle name="Normal 5 6 3 2 3 3 2 3 2" xfId="34329"/>
    <cellStyle name="Normal 5 6 3 2 3 3 2 3 3" xfId="56093"/>
    <cellStyle name="Normal 5 6 3 2 3 3 2 4" xfId="27669"/>
    <cellStyle name="Normal 5 6 3 2 3 3 2 5" xfId="39497"/>
    <cellStyle name="Normal 5 6 3 2 3 3 3" xfId="9667"/>
    <cellStyle name="Normal 5 6 3 2 3 3 3 2" xfId="19900"/>
    <cellStyle name="Normal 5 6 3 2 3 3 3 2 2" xfId="51437"/>
    <cellStyle name="Normal 5 6 3 2 3 3 3 3" xfId="29337"/>
    <cellStyle name="Normal 5 6 3 2 3 3 3 4" xfId="41219"/>
    <cellStyle name="Normal 5 6 3 2 3 3 4" xfId="12444"/>
    <cellStyle name="Normal 5 6 3 2 3 3 4 2" xfId="22672"/>
    <cellStyle name="Normal 5 6 3 2 3 3 4 2 2" xfId="54209"/>
    <cellStyle name="Normal 5 6 3 2 3 3 4 3" xfId="32665"/>
    <cellStyle name="Normal 5 6 3 2 3 3 4 4" xfId="43991"/>
    <cellStyle name="Normal 5 6 3 2 3 3 5" xfId="15447"/>
    <cellStyle name="Normal 5 6 3 2 3 3 5 2" xfId="46986"/>
    <cellStyle name="Normal 5 6 3 2 3 3 6" xfId="26005"/>
    <cellStyle name="Normal 5 6 3 2 3 3 7" xfId="36783"/>
    <cellStyle name="Normal 5 6 3 2 3 4" xfId="5881"/>
    <cellStyle name="Normal 5 6 3 2 3 4 2" xfId="10591"/>
    <cellStyle name="Normal 5 6 3 2 3 4 2 2" xfId="20824"/>
    <cellStyle name="Normal 5 6 3 2 3 4 2 2 2" xfId="52361"/>
    <cellStyle name="Normal 5 6 3 2 3 4 2 3" xfId="30169"/>
    <cellStyle name="Normal 5 6 3 2 3 4 2 4" xfId="42143"/>
    <cellStyle name="Normal 5 6 3 2 3 4 3" xfId="13368"/>
    <cellStyle name="Normal 5 6 3 2 3 4 3 2" xfId="23596"/>
    <cellStyle name="Normal 5 6 3 2 3 4 3 2 2" xfId="55133"/>
    <cellStyle name="Normal 5 6 3 2 3 4 3 3" xfId="33497"/>
    <cellStyle name="Normal 5 6 3 2 3 4 3 4" xfId="44915"/>
    <cellStyle name="Normal 5 6 3 2 3 4 4" xfId="16372"/>
    <cellStyle name="Normal 5 6 3 2 3 4 4 2" xfId="47911"/>
    <cellStyle name="Normal 5 6 3 2 3 4 5" xfId="26837"/>
    <cellStyle name="Normal 5 6 3 2 3 4 6" xfId="37707"/>
    <cellStyle name="Normal 5 6 3 2 3 5" xfId="6997"/>
    <cellStyle name="Normal 5 6 3 2 3 5 2" xfId="17341"/>
    <cellStyle name="Normal 5 6 3 2 3 5 2 2" xfId="48878"/>
    <cellStyle name="Normal 5 6 3 2 3 5 3" xfId="28504"/>
    <cellStyle name="Normal 5 6 3 2 3 5 4" xfId="38665"/>
    <cellStyle name="Normal 5 6 3 2 3 6" xfId="8740"/>
    <cellStyle name="Normal 5 6 3 2 3 6 2" xfId="18976"/>
    <cellStyle name="Normal 5 6 3 2 3 6 2 2" xfId="50513"/>
    <cellStyle name="Normal 5 6 3 2 3 6 3" xfId="31833"/>
    <cellStyle name="Normal 5 6 3 2 3 6 4" xfId="40295"/>
    <cellStyle name="Normal 5 6 3 2 3 7" xfId="11520"/>
    <cellStyle name="Normal 5 6 3 2 3 7 2" xfId="21748"/>
    <cellStyle name="Normal 5 6 3 2 3 7 2 2" xfId="53285"/>
    <cellStyle name="Normal 5 6 3 2 3 7 3" xfId="43067"/>
    <cellStyle name="Normal 5 6 3 2 3 8" xfId="14396"/>
    <cellStyle name="Normal 5 6 3 2 3 8 2" xfId="45939"/>
    <cellStyle name="Normal 5 6 3 2 3 9" xfId="25173"/>
    <cellStyle name="Normal 5 6 3 2 4" xfId="4406"/>
    <cellStyle name="Normal 5 6 3 2 4 2" xfId="5414"/>
    <cellStyle name="Normal 5 6 3 2 4 2 2" xfId="8148"/>
    <cellStyle name="Normal 5 6 3 2 4 2 2 2" xfId="18386"/>
    <cellStyle name="Normal 5 6 3 2 4 2 2 2 2" xfId="31209"/>
    <cellStyle name="Normal 5 6 3 2 4 2 2 2 3" xfId="49923"/>
    <cellStyle name="Normal 5 6 3 2 4 2 2 3" xfId="24537"/>
    <cellStyle name="Normal 5 6 3 2 4 2 2 3 2" xfId="34537"/>
    <cellStyle name="Normal 5 6 3 2 4 2 2 3 3" xfId="56067"/>
    <cellStyle name="Normal 5 6 3 2 4 2 2 4" xfId="27877"/>
    <cellStyle name="Normal 5 6 3 2 4 2 2 5" xfId="39705"/>
    <cellStyle name="Normal 5 6 3 2 4 2 3" xfId="10126"/>
    <cellStyle name="Normal 5 6 3 2 4 2 3 2" xfId="20359"/>
    <cellStyle name="Normal 5 6 3 2 4 2 3 2 2" xfId="51896"/>
    <cellStyle name="Normal 5 6 3 2 4 2 3 3" xfId="29545"/>
    <cellStyle name="Normal 5 6 3 2 4 2 3 4" xfId="41678"/>
    <cellStyle name="Normal 5 6 3 2 4 2 4" xfId="12903"/>
    <cellStyle name="Normal 5 6 3 2 4 2 4 2" xfId="23131"/>
    <cellStyle name="Normal 5 6 3 2 4 2 4 2 2" xfId="54668"/>
    <cellStyle name="Normal 5 6 3 2 4 2 4 3" xfId="32873"/>
    <cellStyle name="Normal 5 6 3 2 4 2 4 4" xfId="44450"/>
    <cellStyle name="Normal 5 6 3 2 4 2 5" xfId="15907"/>
    <cellStyle name="Normal 5 6 3 2 4 2 5 2" xfId="47446"/>
    <cellStyle name="Normal 5 6 3 2 4 2 6" xfId="26213"/>
    <cellStyle name="Normal 5 6 3 2 4 2 7" xfId="37242"/>
    <cellStyle name="Normal 5 6 3 2 4 3" xfId="6342"/>
    <cellStyle name="Normal 5 6 3 2 4 3 2" xfId="11050"/>
    <cellStyle name="Normal 5 6 3 2 4 3 2 2" xfId="21283"/>
    <cellStyle name="Normal 5 6 3 2 4 3 2 2 2" xfId="52820"/>
    <cellStyle name="Normal 5 6 3 2 4 3 2 3" xfId="30377"/>
    <cellStyle name="Normal 5 6 3 2 4 3 2 4" xfId="42602"/>
    <cellStyle name="Normal 5 6 3 2 4 3 3" xfId="13827"/>
    <cellStyle name="Normal 5 6 3 2 4 3 3 2" xfId="24055"/>
    <cellStyle name="Normal 5 6 3 2 4 3 3 2 2" xfId="55592"/>
    <cellStyle name="Normal 5 6 3 2 4 3 3 3" xfId="33705"/>
    <cellStyle name="Normal 5 6 3 2 4 3 3 4" xfId="45374"/>
    <cellStyle name="Normal 5 6 3 2 4 3 4" xfId="16831"/>
    <cellStyle name="Normal 5 6 3 2 4 3 4 2" xfId="48370"/>
    <cellStyle name="Normal 5 6 3 2 4 3 5" xfId="27045"/>
    <cellStyle name="Normal 5 6 3 2 4 3 6" xfId="38166"/>
    <cellStyle name="Normal 5 6 3 2 4 4" xfId="7300"/>
    <cellStyle name="Normal 5 6 3 2 4 4 2" xfId="17554"/>
    <cellStyle name="Normal 5 6 3 2 4 4 2 2" xfId="49091"/>
    <cellStyle name="Normal 5 6 3 2 4 4 3" xfId="28713"/>
    <cellStyle name="Normal 5 6 3 2 4 4 4" xfId="38873"/>
    <cellStyle name="Normal 5 6 3 2 4 5" xfId="9202"/>
    <cellStyle name="Normal 5 6 3 2 4 5 2" xfId="19435"/>
    <cellStyle name="Normal 5 6 3 2 4 5 2 2" xfId="50972"/>
    <cellStyle name="Normal 5 6 3 2 4 5 3" xfId="32041"/>
    <cellStyle name="Normal 5 6 3 2 4 5 4" xfId="40754"/>
    <cellStyle name="Normal 5 6 3 2 4 6" xfId="11979"/>
    <cellStyle name="Normal 5 6 3 2 4 6 2" xfId="22207"/>
    <cellStyle name="Normal 5 6 3 2 4 6 2 2" xfId="53744"/>
    <cellStyle name="Normal 5 6 3 2 4 6 3" xfId="43526"/>
    <cellStyle name="Normal 5 6 3 2 4 7" xfId="14976"/>
    <cellStyle name="Normal 5 6 3 2 4 7 2" xfId="46515"/>
    <cellStyle name="Normal 5 6 3 2 4 8" xfId="25381"/>
    <cellStyle name="Normal 5 6 3 2 4 9" xfId="36318"/>
    <cellStyle name="Normal 5 6 3 2 5" xfId="4950"/>
    <cellStyle name="Normal 5 6 3 2 5 2" xfId="7730"/>
    <cellStyle name="Normal 5 6 3 2 5 2 2" xfId="17970"/>
    <cellStyle name="Normal 5 6 3 2 5 2 2 2" xfId="30793"/>
    <cellStyle name="Normal 5 6 3 2 5 2 2 3" xfId="49507"/>
    <cellStyle name="Normal 5 6 3 2 5 2 3" xfId="24312"/>
    <cellStyle name="Normal 5 6 3 2 5 2 3 2" xfId="34121"/>
    <cellStyle name="Normal 5 6 3 2 5 2 3 3" xfId="55845"/>
    <cellStyle name="Normal 5 6 3 2 5 2 4" xfId="27461"/>
    <cellStyle name="Normal 5 6 3 2 5 2 5" xfId="39289"/>
    <cellStyle name="Normal 5 6 3 2 5 3" xfId="9664"/>
    <cellStyle name="Normal 5 6 3 2 5 3 2" xfId="19897"/>
    <cellStyle name="Normal 5 6 3 2 5 3 2 2" xfId="51434"/>
    <cellStyle name="Normal 5 6 3 2 5 3 3" xfId="29129"/>
    <cellStyle name="Normal 5 6 3 2 5 3 4" xfId="41216"/>
    <cellStyle name="Normal 5 6 3 2 5 4" xfId="12441"/>
    <cellStyle name="Normal 5 6 3 2 5 4 2" xfId="22669"/>
    <cellStyle name="Normal 5 6 3 2 5 4 2 2" xfId="54206"/>
    <cellStyle name="Normal 5 6 3 2 5 4 3" xfId="32457"/>
    <cellStyle name="Normal 5 6 3 2 5 4 4" xfId="43988"/>
    <cellStyle name="Normal 5 6 3 2 5 5" xfId="15444"/>
    <cellStyle name="Normal 5 6 3 2 5 5 2" xfId="46983"/>
    <cellStyle name="Normal 5 6 3 2 5 6" xfId="25797"/>
    <cellStyle name="Normal 5 6 3 2 5 7" xfId="36780"/>
    <cellStyle name="Normal 5 6 3 2 6" xfId="5878"/>
    <cellStyle name="Normal 5 6 3 2 6 2" xfId="10588"/>
    <cellStyle name="Normal 5 6 3 2 6 2 2" xfId="20821"/>
    <cellStyle name="Normal 5 6 3 2 6 2 2 2" xfId="52358"/>
    <cellStyle name="Normal 5 6 3 2 6 2 3" xfId="29961"/>
    <cellStyle name="Normal 5 6 3 2 6 2 4" xfId="42140"/>
    <cellStyle name="Normal 5 6 3 2 6 3" xfId="13365"/>
    <cellStyle name="Normal 5 6 3 2 6 3 2" xfId="23593"/>
    <cellStyle name="Normal 5 6 3 2 6 3 2 2" xfId="55130"/>
    <cellStyle name="Normal 5 6 3 2 6 3 3" xfId="33289"/>
    <cellStyle name="Normal 5 6 3 2 6 3 4" xfId="44912"/>
    <cellStyle name="Normal 5 6 3 2 6 4" xfId="16369"/>
    <cellStyle name="Normal 5 6 3 2 6 4 2" xfId="47908"/>
    <cellStyle name="Normal 5 6 3 2 6 5" xfId="26629"/>
    <cellStyle name="Normal 5 6 3 2 6 6" xfId="37704"/>
    <cellStyle name="Normal 5 6 3 2 7" xfId="6668"/>
    <cellStyle name="Normal 5 6 3 2 7 2" xfId="17127"/>
    <cellStyle name="Normal 5 6 3 2 7 2 2" xfId="48665"/>
    <cellStyle name="Normal 5 6 3 2 7 3" xfId="28295"/>
    <cellStyle name="Normal 5 6 3 2 7 4" xfId="38457"/>
    <cellStyle name="Normal 5 6 3 2 8" xfId="8737"/>
    <cellStyle name="Normal 5 6 3 2 8 2" xfId="18973"/>
    <cellStyle name="Normal 5 6 3 2 8 2 2" xfId="50510"/>
    <cellStyle name="Normal 5 6 3 2 8 3" xfId="31625"/>
    <cellStyle name="Normal 5 6 3 2 8 4" xfId="40292"/>
    <cellStyle name="Normal 5 6 3 2 9" xfId="11517"/>
    <cellStyle name="Normal 5 6 3 2 9 2" xfId="21745"/>
    <cellStyle name="Normal 5 6 3 2 9 2 2" xfId="53282"/>
    <cellStyle name="Normal 5 6 3 2 9 3" xfId="43064"/>
    <cellStyle name="Normal 5 6 3 3" xfId="1828"/>
    <cellStyle name="Normal 5 6 3 3 10" xfId="24966"/>
    <cellStyle name="Normal 5 6 3 3 11" xfId="35860"/>
    <cellStyle name="Normal 5 6 3 3 2" xfId="1829"/>
    <cellStyle name="Normal 5 6 3 3 2 10" xfId="35861"/>
    <cellStyle name="Normal 5 6 3 3 2 2" xfId="4411"/>
    <cellStyle name="Normal 5 6 3 3 2 2 2" xfId="5419"/>
    <cellStyle name="Normal 5 6 3 3 2 2 2 2" xfId="8358"/>
    <cellStyle name="Normal 5 6 3 3 2 2 2 2 2" xfId="18596"/>
    <cellStyle name="Normal 5 6 3 3 2 2 2 2 2 2" xfId="31419"/>
    <cellStyle name="Normal 5 6 3 3 2 2 2 2 2 3" xfId="50133"/>
    <cellStyle name="Normal 5 6 3 3 2 2 2 2 3" xfId="14492"/>
    <cellStyle name="Normal 5 6 3 3 2 2 2 2 3 2" xfId="34747"/>
    <cellStyle name="Normal 5 6 3 3 2 2 2 2 3 3" xfId="46033"/>
    <cellStyle name="Normal 5 6 3 3 2 2 2 2 4" xfId="28087"/>
    <cellStyle name="Normal 5 6 3 3 2 2 2 2 5" xfId="39915"/>
    <cellStyle name="Normal 5 6 3 3 2 2 2 3" xfId="10131"/>
    <cellStyle name="Normal 5 6 3 3 2 2 2 3 2" xfId="20364"/>
    <cellStyle name="Normal 5 6 3 3 2 2 2 3 2 2" xfId="51901"/>
    <cellStyle name="Normal 5 6 3 3 2 2 2 3 3" xfId="29755"/>
    <cellStyle name="Normal 5 6 3 3 2 2 2 3 4" xfId="41683"/>
    <cellStyle name="Normal 5 6 3 3 2 2 2 4" xfId="12908"/>
    <cellStyle name="Normal 5 6 3 3 2 2 2 4 2" xfId="23136"/>
    <cellStyle name="Normal 5 6 3 3 2 2 2 4 2 2" xfId="54673"/>
    <cellStyle name="Normal 5 6 3 3 2 2 2 4 3" xfId="33083"/>
    <cellStyle name="Normal 5 6 3 3 2 2 2 4 4" xfId="44455"/>
    <cellStyle name="Normal 5 6 3 3 2 2 2 5" xfId="15912"/>
    <cellStyle name="Normal 5 6 3 3 2 2 2 5 2" xfId="47451"/>
    <cellStyle name="Normal 5 6 3 3 2 2 2 6" xfId="26423"/>
    <cellStyle name="Normal 5 6 3 3 2 2 2 7" xfId="37247"/>
    <cellStyle name="Normal 5 6 3 3 2 2 3" xfId="6347"/>
    <cellStyle name="Normal 5 6 3 3 2 2 3 2" xfId="11055"/>
    <cellStyle name="Normal 5 6 3 3 2 2 3 2 2" xfId="21288"/>
    <cellStyle name="Normal 5 6 3 3 2 2 3 2 2 2" xfId="52825"/>
    <cellStyle name="Normal 5 6 3 3 2 2 3 2 3" xfId="30587"/>
    <cellStyle name="Normal 5 6 3 3 2 2 3 2 4" xfId="42607"/>
    <cellStyle name="Normal 5 6 3 3 2 2 3 3" xfId="13832"/>
    <cellStyle name="Normal 5 6 3 3 2 2 3 3 2" xfId="24060"/>
    <cellStyle name="Normal 5 6 3 3 2 2 3 3 2 2" xfId="55597"/>
    <cellStyle name="Normal 5 6 3 3 2 2 3 3 3" xfId="33915"/>
    <cellStyle name="Normal 5 6 3 3 2 2 3 3 4" xfId="45379"/>
    <cellStyle name="Normal 5 6 3 3 2 2 3 4" xfId="16836"/>
    <cellStyle name="Normal 5 6 3 3 2 2 3 4 2" xfId="48375"/>
    <cellStyle name="Normal 5 6 3 3 2 2 3 5" xfId="27255"/>
    <cellStyle name="Normal 5 6 3 3 2 2 3 6" xfId="38171"/>
    <cellStyle name="Normal 5 6 3 3 2 2 4" xfId="7519"/>
    <cellStyle name="Normal 5 6 3 3 2 2 4 2" xfId="17764"/>
    <cellStyle name="Normal 5 6 3 3 2 2 4 2 2" xfId="49301"/>
    <cellStyle name="Normal 5 6 3 3 2 2 4 3" xfId="28923"/>
    <cellStyle name="Normal 5 6 3 3 2 2 4 4" xfId="39083"/>
    <cellStyle name="Normal 5 6 3 3 2 2 5" xfId="9207"/>
    <cellStyle name="Normal 5 6 3 3 2 2 5 2" xfId="19440"/>
    <cellStyle name="Normal 5 6 3 3 2 2 5 2 2" xfId="50977"/>
    <cellStyle name="Normal 5 6 3 3 2 2 5 3" xfId="32251"/>
    <cellStyle name="Normal 5 6 3 3 2 2 5 4" xfId="40759"/>
    <cellStyle name="Normal 5 6 3 3 2 2 6" xfId="11984"/>
    <cellStyle name="Normal 5 6 3 3 2 2 6 2" xfId="22212"/>
    <cellStyle name="Normal 5 6 3 3 2 2 6 2 2" xfId="53749"/>
    <cellStyle name="Normal 5 6 3 3 2 2 6 3" xfId="43531"/>
    <cellStyle name="Normal 5 6 3 3 2 2 7" xfId="14981"/>
    <cellStyle name="Normal 5 6 3 3 2 2 7 2" xfId="46520"/>
    <cellStyle name="Normal 5 6 3 3 2 2 8" xfId="25591"/>
    <cellStyle name="Normal 5 6 3 3 2 2 9" xfId="36323"/>
    <cellStyle name="Normal 5 6 3 3 2 3" xfId="4955"/>
    <cellStyle name="Normal 5 6 3 3 2 3 2" xfId="7942"/>
    <cellStyle name="Normal 5 6 3 3 2 3 2 2" xfId="18180"/>
    <cellStyle name="Normal 5 6 3 3 2 3 2 2 2" xfId="31003"/>
    <cellStyle name="Normal 5 6 3 3 2 3 2 2 3" xfId="49717"/>
    <cellStyle name="Normal 5 6 3 3 2 3 2 3" xfId="24694"/>
    <cellStyle name="Normal 5 6 3 3 2 3 2 3 2" xfId="34331"/>
    <cellStyle name="Normal 5 6 3 3 2 3 2 3 3" xfId="56221"/>
    <cellStyle name="Normal 5 6 3 3 2 3 2 4" xfId="27671"/>
    <cellStyle name="Normal 5 6 3 3 2 3 2 5" xfId="39499"/>
    <cellStyle name="Normal 5 6 3 3 2 3 3" xfId="9669"/>
    <cellStyle name="Normal 5 6 3 3 2 3 3 2" xfId="19902"/>
    <cellStyle name="Normal 5 6 3 3 2 3 3 2 2" xfId="51439"/>
    <cellStyle name="Normal 5 6 3 3 2 3 3 3" xfId="29339"/>
    <cellStyle name="Normal 5 6 3 3 2 3 3 4" xfId="41221"/>
    <cellStyle name="Normal 5 6 3 3 2 3 4" xfId="12446"/>
    <cellStyle name="Normal 5 6 3 3 2 3 4 2" xfId="22674"/>
    <cellStyle name="Normal 5 6 3 3 2 3 4 2 2" xfId="54211"/>
    <cellStyle name="Normal 5 6 3 3 2 3 4 3" xfId="32667"/>
    <cellStyle name="Normal 5 6 3 3 2 3 4 4" xfId="43993"/>
    <cellStyle name="Normal 5 6 3 3 2 3 5" xfId="15449"/>
    <cellStyle name="Normal 5 6 3 3 2 3 5 2" xfId="46988"/>
    <cellStyle name="Normal 5 6 3 3 2 3 6" xfId="26007"/>
    <cellStyle name="Normal 5 6 3 3 2 3 7" xfId="36785"/>
    <cellStyle name="Normal 5 6 3 3 2 4" xfId="5883"/>
    <cellStyle name="Normal 5 6 3 3 2 4 2" xfId="10593"/>
    <cellStyle name="Normal 5 6 3 3 2 4 2 2" xfId="20826"/>
    <cellStyle name="Normal 5 6 3 3 2 4 2 2 2" xfId="52363"/>
    <cellStyle name="Normal 5 6 3 3 2 4 2 3" xfId="30171"/>
    <cellStyle name="Normal 5 6 3 3 2 4 2 4" xfId="42145"/>
    <cellStyle name="Normal 5 6 3 3 2 4 3" xfId="13370"/>
    <cellStyle name="Normal 5 6 3 3 2 4 3 2" xfId="23598"/>
    <cellStyle name="Normal 5 6 3 3 2 4 3 2 2" xfId="55135"/>
    <cellStyle name="Normal 5 6 3 3 2 4 3 3" xfId="33499"/>
    <cellStyle name="Normal 5 6 3 3 2 4 3 4" xfId="44917"/>
    <cellStyle name="Normal 5 6 3 3 2 4 4" xfId="16374"/>
    <cellStyle name="Normal 5 6 3 3 2 4 4 2" xfId="47913"/>
    <cellStyle name="Normal 5 6 3 3 2 4 5" xfId="26839"/>
    <cellStyle name="Normal 5 6 3 3 2 4 6" xfId="37709"/>
    <cellStyle name="Normal 5 6 3 3 2 5" xfId="6999"/>
    <cellStyle name="Normal 5 6 3 3 2 5 2" xfId="17343"/>
    <cellStyle name="Normal 5 6 3 3 2 5 2 2" xfId="48880"/>
    <cellStyle name="Normal 5 6 3 3 2 5 3" xfId="28506"/>
    <cellStyle name="Normal 5 6 3 3 2 5 4" xfId="38667"/>
    <cellStyle name="Normal 5 6 3 3 2 6" xfId="8742"/>
    <cellStyle name="Normal 5 6 3 3 2 6 2" xfId="18978"/>
    <cellStyle name="Normal 5 6 3 3 2 6 2 2" xfId="50515"/>
    <cellStyle name="Normal 5 6 3 3 2 6 3" xfId="31835"/>
    <cellStyle name="Normal 5 6 3 3 2 6 4" xfId="40297"/>
    <cellStyle name="Normal 5 6 3 3 2 7" xfId="11522"/>
    <cellStyle name="Normal 5 6 3 3 2 7 2" xfId="21750"/>
    <cellStyle name="Normal 5 6 3 3 2 7 2 2" xfId="53287"/>
    <cellStyle name="Normal 5 6 3 3 2 7 3" xfId="43069"/>
    <cellStyle name="Normal 5 6 3 3 2 8" xfId="14398"/>
    <cellStyle name="Normal 5 6 3 3 2 8 2" xfId="45941"/>
    <cellStyle name="Normal 5 6 3 3 2 9" xfId="25175"/>
    <cellStyle name="Normal 5 6 3 3 3" xfId="4410"/>
    <cellStyle name="Normal 5 6 3 3 3 2" xfId="5418"/>
    <cellStyle name="Normal 5 6 3 3 3 2 2" xfId="8150"/>
    <cellStyle name="Normal 5 6 3 3 3 2 2 2" xfId="18388"/>
    <cellStyle name="Normal 5 6 3 3 3 2 2 2 2" xfId="31211"/>
    <cellStyle name="Normal 5 6 3 3 3 2 2 2 3" xfId="49925"/>
    <cellStyle name="Normal 5 6 3 3 3 2 2 3" xfId="14598"/>
    <cellStyle name="Normal 5 6 3 3 3 2 2 3 2" xfId="34539"/>
    <cellStyle name="Normal 5 6 3 3 3 2 2 3 3" xfId="46137"/>
    <cellStyle name="Normal 5 6 3 3 3 2 2 4" xfId="27879"/>
    <cellStyle name="Normal 5 6 3 3 3 2 2 5" xfId="39707"/>
    <cellStyle name="Normal 5 6 3 3 3 2 3" xfId="10130"/>
    <cellStyle name="Normal 5 6 3 3 3 2 3 2" xfId="20363"/>
    <cellStyle name="Normal 5 6 3 3 3 2 3 2 2" xfId="51900"/>
    <cellStyle name="Normal 5 6 3 3 3 2 3 3" xfId="29547"/>
    <cellStyle name="Normal 5 6 3 3 3 2 3 4" xfId="41682"/>
    <cellStyle name="Normal 5 6 3 3 3 2 4" xfId="12907"/>
    <cellStyle name="Normal 5 6 3 3 3 2 4 2" xfId="23135"/>
    <cellStyle name="Normal 5 6 3 3 3 2 4 2 2" xfId="54672"/>
    <cellStyle name="Normal 5 6 3 3 3 2 4 3" xfId="32875"/>
    <cellStyle name="Normal 5 6 3 3 3 2 4 4" xfId="44454"/>
    <cellStyle name="Normal 5 6 3 3 3 2 5" xfId="15911"/>
    <cellStyle name="Normal 5 6 3 3 3 2 5 2" xfId="47450"/>
    <cellStyle name="Normal 5 6 3 3 3 2 6" xfId="26215"/>
    <cellStyle name="Normal 5 6 3 3 3 2 7" xfId="37246"/>
    <cellStyle name="Normal 5 6 3 3 3 3" xfId="6346"/>
    <cellStyle name="Normal 5 6 3 3 3 3 2" xfId="11054"/>
    <cellStyle name="Normal 5 6 3 3 3 3 2 2" xfId="21287"/>
    <cellStyle name="Normal 5 6 3 3 3 3 2 2 2" xfId="52824"/>
    <cellStyle name="Normal 5 6 3 3 3 3 2 3" xfId="30379"/>
    <cellStyle name="Normal 5 6 3 3 3 3 2 4" xfId="42606"/>
    <cellStyle name="Normal 5 6 3 3 3 3 3" xfId="13831"/>
    <cellStyle name="Normal 5 6 3 3 3 3 3 2" xfId="24059"/>
    <cellStyle name="Normal 5 6 3 3 3 3 3 2 2" xfId="55596"/>
    <cellStyle name="Normal 5 6 3 3 3 3 3 3" xfId="33707"/>
    <cellStyle name="Normal 5 6 3 3 3 3 3 4" xfId="45378"/>
    <cellStyle name="Normal 5 6 3 3 3 3 4" xfId="16835"/>
    <cellStyle name="Normal 5 6 3 3 3 3 4 2" xfId="48374"/>
    <cellStyle name="Normal 5 6 3 3 3 3 5" xfId="27047"/>
    <cellStyle name="Normal 5 6 3 3 3 3 6" xfId="38170"/>
    <cellStyle name="Normal 5 6 3 3 3 4" xfId="7302"/>
    <cellStyle name="Normal 5 6 3 3 3 4 2" xfId="17556"/>
    <cellStyle name="Normal 5 6 3 3 3 4 2 2" xfId="49093"/>
    <cellStyle name="Normal 5 6 3 3 3 4 3" xfId="28715"/>
    <cellStyle name="Normal 5 6 3 3 3 4 4" xfId="38875"/>
    <cellStyle name="Normal 5 6 3 3 3 5" xfId="9206"/>
    <cellStyle name="Normal 5 6 3 3 3 5 2" xfId="19439"/>
    <cellStyle name="Normal 5 6 3 3 3 5 2 2" xfId="50976"/>
    <cellStyle name="Normal 5 6 3 3 3 5 3" xfId="32043"/>
    <cellStyle name="Normal 5 6 3 3 3 5 4" xfId="40758"/>
    <cellStyle name="Normal 5 6 3 3 3 6" xfId="11983"/>
    <cellStyle name="Normal 5 6 3 3 3 6 2" xfId="22211"/>
    <cellStyle name="Normal 5 6 3 3 3 6 2 2" xfId="53748"/>
    <cellStyle name="Normal 5 6 3 3 3 6 3" xfId="43530"/>
    <cellStyle name="Normal 5 6 3 3 3 7" xfId="14980"/>
    <cellStyle name="Normal 5 6 3 3 3 7 2" xfId="46519"/>
    <cellStyle name="Normal 5 6 3 3 3 8" xfId="25383"/>
    <cellStyle name="Normal 5 6 3 3 3 9" xfId="36322"/>
    <cellStyle name="Normal 5 6 3 3 4" xfId="4954"/>
    <cellStyle name="Normal 5 6 3 3 4 2" xfId="7732"/>
    <cellStyle name="Normal 5 6 3 3 4 2 2" xfId="17972"/>
    <cellStyle name="Normal 5 6 3 3 4 2 2 2" xfId="30795"/>
    <cellStyle name="Normal 5 6 3 3 4 2 2 3" xfId="49509"/>
    <cellStyle name="Normal 5 6 3 3 4 2 3" xfId="24690"/>
    <cellStyle name="Normal 5 6 3 3 4 2 3 2" xfId="34123"/>
    <cellStyle name="Normal 5 6 3 3 4 2 3 3" xfId="56217"/>
    <cellStyle name="Normal 5 6 3 3 4 2 4" xfId="27463"/>
    <cellStyle name="Normal 5 6 3 3 4 2 5" xfId="39291"/>
    <cellStyle name="Normal 5 6 3 3 4 3" xfId="9668"/>
    <cellStyle name="Normal 5 6 3 3 4 3 2" xfId="19901"/>
    <cellStyle name="Normal 5 6 3 3 4 3 2 2" xfId="51438"/>
    <cellStyle name="Normal 5 6 3 3 4 3 3" xfId="29131"/>
    <cellStyle name="Normal 5 6 3 3 4 3 4" xfId="41220"/>
    <cellStyle name="Normal 5 6 3 3 4 4" xfId="12445"/>
    <cellStyle name="Normal 5 6 3 3 4 4 2" xfId="22673"/>
    <cellStyle name="Normal 5 6 3 3 4 4 2 2" xfId="54210"/>
    <cellStyle name="Normal 5 6 3 3 4 4 3" xfId="32459"/>
    <cellStyle name="Normal 5 6 3 3 4 4 4" xfId="43992"/>
    <cellStyle name="Normal 5 6 3 3 4 5" xfId="15448"/>
    <cellStyle name="Normal 5 6 3 3 4 5 2" xfId="46987"/>
    <cellStyle name="Normal 5 6 3 3 4 6" xfId="25799"/>
    <cellStyle name="Normal 5 6 3 3 4 7" xfId="36784"/>
    <cellStyle name="Normal 5 6 3 3 5" xfId="5882"/>
    <cellStyle name="Normal 5 6 3 3 5 2" xfId="10592"/>
    <cellStyle name="Normal 5 6 3 3 5 2 2" xfId="20825"/>
    <cellStyle name="Normal 5 6 3 3 5 2 2 2" xfId="52362"/>
    <cellStyle name="Normal 5 6 3 3 5 2 3" xfId="29963"/>
    <cellStyle name="Normal 5 6 3 3 5 2 4" xfId="42144"/>
    <cellStyle name="Normal 5 6 3 3 5 3" xfId="13369"/>
    <cellStyle name="Normal 5 6 3 3 5 3 2" xfId="23597"/>
    <cellStyle name="Normal 5 6 3 3 5 3 2 2" xfId="55134"/>
    <cellStyle name="Normal 5 6 3 3 5 3 3" xfId="33291"/>
    <cellStyle name="Normal 5 6 3 3 5 3 4" xfId="44916"/>
    <cellStyle name="Normal 5 6 3 3 5 4" xfId="16373"/>
    <cellStyle name="Normal 5 6 3 3 5 4 2" xfId="47912"/>
    <cellStyle name="Normal 5 6 3 3 5 5" xfId="26631"/>
    <cellStyle name="Normal 5 6 3 3 5 6" xfId="37708"/>
    <cellStyle name="Normal 5 6 3 3 6" xfId="6670"/>
    <cellStyle name="Normal 5 6 3 3 6 2" xfId="17129"/>
    <cellStyle name="Normal 5 6 3 3 6 2 2" xfId="48667"/>
    <cellStyle name="Normal 5 6 3 3 6 3" xfId="28297"/>
    <cellStyle name="Normal 5 6 3 3 6 4" xfId="38459"/>
    <cellStyle name="Normal 5 6 3 3 7" xfId="8741"/>
    <cellStyle name="Normal 5 6 3 3 7 2" xfId="18977"/>
    <cellStyle name="Normal 5 6 3 3 7 2 2" xfId="50514"/>
    <cellStyle name="Normal 5 6 3 3 7 3" xfId="31627"/>
    <cellStyle name="Normal 5 6 3 3 7 4" xfId="40296"/>
    <cellStyle name="Normal 5 6 3 3 8" xfId="11521"/>
    <cellStyle name="Normal 5 6 3 3 8 2" xfId="21749"/>
    <cellStyle name="Normal 5 6 3 3 8 2 2" xfId="53286"/>
    <cellStyle name="Normal 5 6 3 3 8 3" xfId="43068"/>
    <cellStyle name="Normal 5 6 3 3 9" xfId="14397"/>
    <cellStyle name="Normal 5 6 3 3 9 2" xfId="45940"/>
    <cellStyle name="Normal 5 6 3 4" xfId="1830"/>
    <cellStyle name="Normal 5 6 3 4 10" xfId="35862"/>
    <cellStyle name="Normal 5 6 3 4 2" xfId="4412"/>
    <cellStyle name="Normal 5 6 3 4 2 2" xfId="5420"/>
    <cellStyle name="Normal 5 6 3 4 2 2 2" xfId="8355"/>
    <cellStyle name="Normal 5 6 3 4 2 2 2 2" xfId="18593"/>
    <cellStyle name="Normal 5 6 3 4 2 2 2 2 2" xfId="31416"/>
    <cellStyle name="Normal 5 6 3 4 2 2 2 2 3" xfId="50130"/>
    <cellStyle name="Normal 5 6 3 4 2 2 2 3" xfId="24212"/>
    <cellStyle name="Normal 5 6 3 4 2 2 2 3 2" xfId="34744"/>
    <cellStyle name="Normal 5 6 3 4 2 2 2 3 3" xfId="55748"/>
    <cellStyle name="Normal 5 6 3 4 2 2 2 4" xfId="28084"/>
    <cellStyle name="Normal 5 6 3 4 2 2 2 5" xfId="39912"/>
    <cellStyle name="Normal 5 6 3 4 2 2 3" xfId="10132"/>
    <cellStyle name="Normal 5 6 3 4 2 2 3 2" xfId="20365"/>
    <cellStyle name="Normal 5 6 3 4 2 2 3 2 2" xfId="51902"/>
    <cellStyle name="Normal 5 6 3 4 2 2 3 3" xfId="29752"/>
    <cellStyle name="Normal 5 6 3 4 2 2 3 4" xfId="41684"/>
    <cellStyle name="Normal 5 6 3 4 2 2 4" xfId="12909"/>
    <cellStyle name="Normal 5 6 3 4 2 2 4 2" xfId="23137"/>
    <cellStyle name="Normal 5 6 3 4 2 2 4 2 2" xfId="54674"/>
    <cellStyle name="Normal 5 6 3 4 2 2 4 3" xfId="33080"/>
    <cellStyle name="Normal 5 6 3 4 2 2 4 4" xfId="44456"/>
    <cellStyle name="Normal 5 6 3 4 2 2 5" xfId="15913"/>
    <cellStyle name="Normal 5 6 3 4 2 2 5 2" xfId="47452"/>
    <cellStyle name="Normal 5 6 3 4 2 2 6" xfId="26420"/>
    <cellStyle name="Normal 5 6 3 4 2 2 7" xfId="37248"/>
    <cellStyle name="Normal 5 6 3 4 2 3" xfId="6348"/>
    <cellStyle name="Normal 5 6 3 4 2 3 2" xfId="11056"/>
    <cellStyle name="Normal 5 6 3 4 2 3 2 2" xfId="21289"/>
    <cellStyle name="Normal 5 6 3 4 2 3 2 2 2" xfId="52826"/>
    <cellStyle name="Normal 5 6 3 4 2 3 2 3" xfId="30584"/>
    <cellStyle name="Normal 5 6 3 4 2 3 2 4" xfId="42608"/>
    <cellStyle name="Normal 5 6 3 4 2 3 3" xfId="13833"/>
    <cellStyle name="Normal 5 6 3 4 2 3 3 2" xfId="24061"/>
    <cellStyle name="Normal 5 6 3 4 2 3 3 2 2" xfId="55598"/>
    <cellStyle name="Normal 5 6 3 4 2 3 3 3" xfId="33912"/>
    <cellStyle name="Normal 5 6 3 4 2 3 3 4" xfId="45380"/>
    <cellStyle name="Normal 5 6 3 4 2 3 4" xfId="16837"/>
    <cellStyle name="Normal 5 6 3 4 2 3 4 2" xfId="48376"/>
    <cellStyle name="Normal 5 6 3 4 2 3 5" xfId="27252"/>
    <cellStyle name="Normal 5 6 3 4 2 3 6" xfId="38172"/>
    <cellStyle name="Normal 5 6 3 4 2 4" xfId="7516"/>
    <cellStyle name="Normal 5 6 3 4 2 4 2" xfId="17761"/>
    <cellStyle name="Normal 5 6 3 4 2 4 2 2" xfId="49298"/>
    <cellStyle name="Normal 5 6 3 4 2 4 3" xfId="28920"/>
    <cellStyle name="Normal 5 6 3 4 2 4 4" xfId="39080"/>
    <cellStyle name="Normal 5 6 3 4 2 5" xfId="9208"/>
    <cellStyle name="Normal 5 6 3 4 2 5 2" xfId="19441"/>
    <cellStyle name="Normal 5 6 3 4 2 5 2 2" xfId="50978"/>
    <cellStyle name="Normal 5 6 3 4 2 5 3" xfId="32248"/>
    <cellStyle name="Normal 5 6 3 4 2 5 4" xfId="40760"/>
    <cellStyle name="Normal 5 6 3 4 2 6" xfId="11985"/>
    <cellStyle name="Normal 5 6 3 4 2 6 2" xfId="22213"/>
    <cellStyle name="Normal 5 6 3 4 2 6 2 2" xfId="53750"/>
    <cellStyle name="Normal 5 6 3 4 2 6 3" xfId="43532"/>
    <cellStyle name="Normal 5 6 3 4 2 7" xfId="14982"/>
    <cellStyle name="Normal 5 6 3 4 2 7 2" xfId="46521"/>
    <cellStyle name="Normal 5 6 3 4 2 8" xfId="25588"/>
    <cellStyle name="Normal 5 6 3 4 2 9" xfId="36324"/>
    <cellStyle name="Normal 5 6 3 4 3" xfId="4956"/>
    <cellStyle name="Normal 5 6 3 4 3 2" xfId="7939"/>
    <cellStyle name="Normal 5 6 3 4 3 2 2" xfId="18177"/>
    <cellStyle name="Normal 5 6 3 4 3 2 2 2" xfId="31000"/>
    <cellStyle name="Normal 5 6 3 4 3 2 2 3" xfId="49714"/>
    <cellStyle name="Normal 5 6 3 4 3 2 3" xfId="24697"/>
    <cellStyle name="Normal 5 6 3 4 3 2 3 2" xfId="34328"/>
    <cellStyle name="Normal 5 6 3 4 3 2 3 3" xfId="56224"/>
    <cellStyle name="Normal 5 6 3 4 3 2 4" xfId="27668"/>
    <cellStyle name="Normal 5 6 3 4 3 2 5" xfId="39496"/>
    <cellStyle name="Normal 5 6 3 4 3 3" xfId="9670"/>
    <cellStyle name="Normal 5 6 3 4 3 3 2" xfId="19903"/>
    <cellStyle name="Normal 5 6 3 4 3 3 2 2" xfId="51440"/>
    <cellStyle name="Normal 5 6 3 4 3 3 3" xfId="29336"/>
    <cellStyle name="Normal 5 6 3 4 3 3 4" xfId="41222"/>
    <cellStyle name="Normal 5 6 3 4 3 4" xfId="12447"/>
    <cellStyle name="Normal 5 6 3 4 3 4 2" xfId="22675"/>
    <cellStyle name="Normal 5 6 3 4 3 4 2 2" xfId="54212"/>
    <cellStyle name="Normal 5 6 3 4 3 4 3" xfId="32664"/>
    <cellStyle name="Normal 5 6 3 4 3 4 4" xfId="43994"/>
    <cellStyle name="Normal 5 6 3 4 3 5" xfId="15450"/>
    <cellStyle name="Normal 5 6 3 4 3 5 2" xfId="46989"/>
    <cellStyle name="Normal 5 6 3 4 3 6" xfId="26004"/>
    <cellStyle name="Normal 5 6 3 4 3 7" xfId="36786"/>
    <cellStyle name="Normal 5 6 3 4 4" xfId="5884"/>
    <cellStyle name="Normal 5 6 3 4 4 2" xfId="10594"/>
    <cellStyle name="Normal 5 6 3 4 4 2 2" xfId="20827"/>
    <cellStyle name="Normal 5 6 3 4 4 2 2 2" xfId="52364"/>
    <cellStyle name="Normal 5 6 3 4 4 2 3" xfId="30168"/>
    <cellStyle name="Normal 5 6 3 4 4 2 4" xfId="42146"/>
    <cellStyle name="Normal 5 6 3 4 4 3" xfId="13371"/>
    <cellStyle name="Normal 5 6 3 4 4 3 2" xfId="23599"/>
    <cellStyle name="Normal 5 6 3 4 4 3 2 2" xfId="55136"/>
    <cellStyle name="Normal 5 6 3 4 4 3 3" xfId="33496"/>
    <cellStyle name="Normal 5 6 3 4 4 3 4" xfId="44918"/>
    <cellStyle name="Normal 5 6 3 4 4 4" xfId="16375"/>
    <cellStyle name="Normal 5 6 3 4 4 4 2" xfId="47914"/>
    <cellStyle name="Normal 5 6 3 4 4 5" xfId="26836"/>
    <cellStyle name="Normal 5 6 3 4 4 6" xfId="37710"/>
    <cellStyle name="Normal 5 6 3 4 5" xfId="6996"/>
    <cellStyle name="Normal 5 6 3 4 5 2" xfId="17340"/>
    <cellStyle name="Normal 5 6 3 4 5 2 2" xfId="48877"/>
    <cellStyle name="Normal 5 6 3 4 5 3" xfId="28503"/>
    <cellStyle name="Normal 5 6 3 4 5 4" xfId="38664"/>
    <cellStyle name="Normal 5 6 3 4 6" xfId="8743"/>
    <cellStyle name="Normal 5 6 3 4 6 2" xfId="18979"/>
    <cellStyle name="Normal 5 6 3 4 6 2 2" xfId="50516"/>
    <cellStyle name="Normal 5 6 3 4 6 3" xfId="31832"/>
    <cellStyle name="Normal 5 6 3 4 6 4" xfId="40298"/>
    <cellStyle name="Normal 5 6 3 4 7" xfId="11523"/>
    <cellStyle name="Normal 5 6 3 4 7 2" xfId="21751"/>
    <cellStyle name="Normal 5 6 3 4 7 2 2" xfId="53288"/>
    <cellStyle name="Normal 5 6 3 4 7 3" xfId="43070"/>
    <cellStyle name="Normal 5 6 3 4 8" xfId="14399"/>
    <cellStyle name="Normal 5 6 3 4 8 2" xfId="45942"/>
    <cellStyle name="Normal 5 6 3 4 9" xfId="25172"/>
    <cellStyle name="Normal 5 6 3 5" xfId="3345"/>
    <cellStyle name="Normal 5 6 3 5 10" xfId="35964"/>
    <cellStyle name="Normal 5 6 3 5 2" xfId="4590"/>
    <cellStyle name="Normal 5 6 3 5 2 2" xfId="5522"/>
    <cellStyle name="Normal 5 6 3 5 2 2 2" xfId="10234"/>
    <cellStyle name="Normal 5 6 3 5 2 2 2 2" xfId="20467"/>
    <cellStyle name="Normal 5 6 3 5 2 2 2 2 2" xfId="52004"/>
    <cellStyle name="Normal 5 6 3 5 2 2 2 3" xfId="31208"/>
    <cellStyle name="Normal 5 6 3 5 2 2 2 4" xfId="41786"/>
    <cellStyle name="Normal 5 6 3 5 2 2 3" xfId="13011"/>
    <cellStyle name="Normal 5 6 3 5 2 2 3 2" xfId="23239"/>
    <cellStyle name="Normal 5 6 3 5 2 2 3 2 2" xfId="54776"/>
    <cellStyle name="Normal 5 6 3 5 2 2 3 3" xfId="34536"/>
    <cellStyle name="Normal 5 6 3 5 2 2 3 4" xfId="44558"/>
    <cellStyle name="Normal 5 6 3 5 2 2 4" xfId="16015"/>
    <cellStyle name="Normal 5 6 3 5 2 2 4 2" xfId="47554"/>
    <cellStyle name="Normal 5 6 3 5 2 2 5" xfId="27876"/>
    <cellStyle name="Normal 5 6 3 5 2 2 6" xfId="37350"/>
    <cellStyle name="Normal 5 6 3 5 2 3" xfId="6450"/>
    <cellStyle name="Normal 5 6 3 5 2 3 2" xfId="11158"/>
    <cellStyle name="Normal 5 6 3 5 2 3 2 2" xfId="21391"/>
    <cellStyle name="Normal 5 6 3 5 2 3 2 2 2" xfId="52928"/>
    <cellStyle name="Normal 5 6 3 5 2 3 2 3" xfId="42710"/>
    <cellStyle name="Normal 5 6 3 5 2 3 3" xfId="13935"/>
    <cellStyle name="Normal 5 6 3 5 2 3 3 2" xfId="24163"/>
    <cellStyle name="Normal 5 6 3 5 2 3 3 2 2" xfId="55700"/>
    <cellStyle name="Normal 5 6 3 5 2 3 3 3" xfId="45482"/>
    <cellStyle name="Normal 5 6 3 5 2 3 4" xfId="16939"/>
    <cellStyle name="Normal 5 6 3 5 2 3 4 2" xfId="48478"/>
    <cellStyle name="Normal 5 6 3 5 2 3 5" xfId="29544"/>
    <cellStyle name="Normal 5 6 3 5 2 3 6" xfId="38274"/>
    <cellStyle name="Normal 5 6 3 5 2 4" xfId="8147"/>
    <cellStyle name="Normal 5 6 3 5 2 4 2" xfId="18385"/>
    <cellStyle name="Normal 5 6 3 5 2 4 2 2" xfId="49922"/>
    <cellStyle name="Normal 5 6 3 5 2 4 3" xfId="32872"/>
    <cellStyle name="Normal 5 6 3 5 2 4 4" xfId="39704"/>
    <cellStyle name="Normal 5 6 3 5 2 5" xfId="9310"/>
    <cellStyle name="Normal 5 6 3 5 2 5 2" xfId="19543"/>
    <cellStyle name="Normal 5 6 3 5 2 5 2 2" xfId="51080"/>
    <cellStyle name="Normal 5 6 3 5 2 5 3" xfId="40862"/>
    <cellStyle name="Normal 5 6 3 5 2 6" xfId="12087"/>
    <cellStyle name="Normal 5 6 3 5 2 6 2" xfId="22315"/>
    <cellStyle name="Normal 5 6 3 5 2 6 2 2" xfId="53852"/>
    <cellStyle name="Normal 5 6 3 5 2 6 3" xfId="43634"/>
    <cellStyle name="Normal 5 6 3 5 2 7" xfId="15089"/>
    <cellStyle name="Normal 5 6 3 5 2 7 2" xfId="46628"/>
    <cellStyle name="Normal 5 6 3 5 2 8" xfId="26212"/>
    <cellStyle name="Normal 5 6 3 5 2 9" xfId="36426"/>
    <cellStyle name="Normal 5 6 3 5 3" xfId="5059"/>
    <cellStyle name="Normal 5 6 3 5 3 2" xfId="9772"/>
    <cellStyle name="Normal 5 6 3 5 3 2 2" xfId="20005"/>
    <cellStyle name="Normal 5 6 3 5 3 2 2 2" xfId="51542"/>
    <cellStyle name="Normal 5 6 3 5 3 2 3" xfId="30376"/>
    <cellStyle name="Normal 5 6 3 5 3 2 4" xfId="41324"/>
    <cellStyle name="Normal 5 6 3 5 3 3" xfId="12549"/>
    <cellStyle name="Normal 5 6 3 5 3 3 2" xfId="22777"/>
    <cellStyle name="Normal 5 6 3 5 3 3 2 2" xfId="54314"/>
    <cellStyle name="Normal 5 6 3 5 3 3 3" xfId="33704"/>
    <cellStyle name="Normal 5 6 3 5 3 3 4" xfId="44096"/>
    <cellStyle name="Normal 5 6 3 5 3 4" xfId="15553"/>
    <cellStyle name="Normal 5 6 3 5 3 4 2" xfId="47092"/>
    <cellStyle name="Normal 5 6 3 5 3 5" xfId="27044"/>
    <cellStyle name="Normal 5 6 3 5 3 6" xfId="36888"/>
    <cellStyle name="Normal 5 6 3 5 4" xfId="5988"/>
    <cellStyle name="Normal 5 6 3 5 4 2" xfId="10696"/>
    <cellStyle name="Normal 5 6 3 5 4 2 2" xfId="20929"/>
    <cellStyle name="Normal 5 6 3 5 4 2 2 2" xfId="52466"/>
    <cellStyle name="Normal 5 6 3 5 4 2 3" xfId="42248"/>
    <cellStyle name="Normal 5 6 3 5 4 3" xfId="13473"/>
    <cellStyle name="Normal 5 6 3 5 4 3 2" xfId="23701"/>
    <cellStyle name="Normal 5 6 3 5 4 3 2 2" xfId="55238"/>
    <cellStyle name="Normal 5 6 3 5 4 3 3" xfId="45020"/>
    <cellStyle name="Normal 5 6 3 5 4 4" xfId="16477"/>
    <cellStyle name="Normal 5 6 3 5 4 4 2" xfId="48016"/>
    <cellStyle name="Normal 5 6 3 5 4 5" xfId="28712"/>
    <cellStyle name="Normal 5 6 3 5 4 6" xfId="37812"/>
    <cellStyle name="Normal 5 6 3 5 5" xfId="7299"/>
    <cellStyle name="Normal 5 6 3 5 5 2" xfId="17553"/>
    <cellStyle name="Normal 5 6 3 5 5 2 2" xfId="49090"/>
    <cellStyle name="Normal 5 6 3 5 5 3" xfId="32040"/>
    <cellStyle name="Normal 5 6 3 5 5 4" xfId="38872"/>
    <cellStyle name="Normal 5 6 3 5 6" xfId="8847"/>
    <cellStyle name="Normal 5 6 3 5 6 2" xfId="19081"/>
    <cellStyle name="Normal 5 6 3 5 6 2 2" xfId="50618"/>
    <cellStyle name="Normal 5 6 3 5 6 3" xfId="40400"/>
    <cellStyle name="Normal 5 6 3 5 7" xfId="11625"/>
    <cellStyle name="Normal 5 6 3 5 7 2" xfId="21853"/>
    <cellStyle name="Normal 5 6 3 5 7 2 2" xfId="53390"/>
    <cellStyle name="Normal 5 6 3 5 7 3" xfId="43172"/>
    <cellStyle name="Normal 5 6 3 5 8" xfId="14583"/>
    <cellStyle name="Normal 5 6 3 5 8 2" xfId="46122"/>
    <cellStyle name="Normal 5 6 3 5 9" xfId="25380"/>
    <cellStyle name="Normal 5 6 3 6" xfId="4405"/>
    <cellStyle name="Normal 5 6 3 6 2" xfId="5413"/>
    <cellStyle name="Normal 5 6 3 6 2 2" xfId="10125"/>
    <cellStyle name="Normal 5 6 3 6 2 2 2" xfId="20358"/>
    <cellStyle name="Normal 5 6 3 6 2 2 2 2" xfId="51895"/>
    <cellStyle name="Normal 5 6 3 6 2 2 3" xfId="30792"/>
    <cellStyle name="Normal 5 6 3 6 2 2 4" xfId="41677"/>
    <cellStyle name="Normal 5 6 3 6 2 3" xfId="12902"/>
    <cellStyle name="Normal 5 6 3 6 2 3 2" xfId="23130"/>
    <cellStyle name="Normal 5 6 3 6 2 3 2 2" xfId="54667"/>
    <cellStyle name="Normal 5 6 3 6 2 3 3" xfId="34120"/>
    <cellStyle name="Normal 5 6 3 6 2 3 4" xfId="44449"/>
    <cellStyle name="Normal 5 6 3 6 2 4" xfId="15906"/>
    <cellStyle name="Normal 5 6 3 6 2 4 2" xfId="47445"/>
    <cellStyle name="Normal 5 6 3 6 2 5" xfId="27460"/>
    <cellStyle name="Normal 5 6 3 6 2 6" xfId="37241"/>
    <cellStyle name="Normal 5 6 3 6 3" xfId="6341"/>
    <cellStyle name="Normal 5 6 3 6 3 2" xfId="11049"/>
    <cellStyle name="Normal 5 6 3 6 3 2 2" xfId="21282"/>
    <cellStyle name="Normal 5 6 3 6 3 2 2 2" xfId="52819"/>
    <cellStyle name="Normal 5 6 3 6 3 2 3" xfId="42601"/>
    <cellStyle name="Normal 5 6 3 6 3 3" xfId="13826"/>
    <cellStyle name="Normal 5 6 3 6 3 3 2" xfId="24054"/>
    <cellStyle name="Normal 5 6 3 6 3 3 2 2" xfId="55591"/>
    <cellStyle name="Normal 5 6 3 6 3 3 3" xfId="45373"/>
    <cellStyle name="Normal 5 6 3 6 3 4" xfId="16830"/>
    <cellStyle name="Normal 5 6 3 6 3 4 2" xfId="48369"/>
    <cellStyle name="Normal 5 6 3 6 3 5" xfId="29128"/>
    <cellStyle name="Normal 5 6 3 6 3 6" xfId="38165"/>
    <cellStyle name="Normal 5 6 3 6 4" xfId="7729"/>
    <cellStyle name="Normal 5 6 3 6 4 2" xfId="17969"/>
    <cellStyle name="Normal 5 6 3 6 4 2 2" xfId="49506"/>
    <cellStyle name="Normal 5 6 3 6 4 3" xfId="32456"/>
    <cellStyle name="Normal 5 6 3 6 4 4" xfId="39288"/>
    <cellStyle name="Normal 5 6 3 6 5" xfId="9201"/>
    <cellStyle name="Normal 5 6 3 6 5 2" xfId="19434"/>
    <cellStyle name="Normal 5 6 3 6 5 2 2" xfId="50971"/>
    <cellStyle name="Normal 5 6 3 6 5 3" xfId="40753"/>
    <cellStyle name="Normal 5 6 3 6 6" xfId="11978"/>
    <cellStyle name="Normal 5 6 3 6 6 2" xfId="22206"/>
    <cellStyle name="Normal 5 6 3 6 6 2 2" xfId="53743"/>
    <cellStyle name="Normal 5 6 3 6 6 3" xfId="43525"/>
    <cellStyle name="Normal 5 6 3 6 7" xfId="14975"/>
    <cellStyle name="Normal 5 6 3 6 7 2" xfId="46514"/>
    <cellStyle name="Normal 5 6 3 6 8" xfId="25796"/>
    <cellStyle name="Normal 5 6 3 6 9" xfId="36317"/>
    <cellStyle name="Normal 5 6 3 7" xfId="4949"/>
    <cellStyle name="Normal 5 6 3 7 2" xfId="9663"/>
    <cellStyle name="Normal 5 6 3 7 2 2" xfId="19896"/>
    <cellStyle name="Normal 5 6 3 7 2 2 2" xfId="51433"/>
    <cellStyle name="Normal 5 6 3 7 2 3" xfId="29960"/>
    <cellStyle name="Normal 5 6 3 7 2 4" xfId="41215"/>
    <cellStyle name="Normal 5 6 3 7 3" xfId="12440"/>
    <cellStyle name="Normal 5 6 3 7 3 2" xfId="22668"/>
    <cellStyle name="Normal 5 6 3 7 3 2 2" xfId="54205"/>
    <cellStyle name="Normal 5 6 3 7 3 3" xfId="33288"/>
    <cellStyle name="Normal 5 6 3 7 3 4" xfId="43987"/>
    <cellStyle name="Normal 5 6 3 7 4" xfId="15443"/>
    <cellStyle name="Normal 5 6 3 7 4 2" xfId="46982"/>
    <cellStyle name="Normal 5 6 3 7 5" xfId="26628"/>
    <cellStyle name="Normal 5 6 3 7 6" xfId="36779"/>
    <cellStyle name="Normal 5 6 3 8" xfId="5877"/>
    <cellStyle name="Normal 5 6 3 8 2" xfId="10587"/>
    <cellStyle name="Normal 5 6 3 8 2 2" xfId="20820"/>
    <cellStyle name="Normal 5 6 3 8 2 2 2" xfId="52357"/>
    <cellStyle name="Normal 5 6 3 8 2 3" xfId="42139"/>
    <cellStyle name="Normal 5 6 3 8 3" xfId="13364"/>
    <cellStyle name="Normal 5 6 3 8 3 2" xfId="23592"/>
    <cellStyle name="Normal 5 6 3 8 3 2 2" xfId="55129"/>
    <cellStyle name="Normal 5 6 3 8 3 3" xfId="44911"/>
    <cellStyle name="Normal 5 6 3 8 4" xfId="16368"/>
    <cellStyle name="Normal 5 6 3 8 4 2" xfId="47907"/>
    <cellStyle name="Normal 5 6 3 8 5" xfId="28294"/>
    <cellStyle name="Normal 5 6 3 8 6" xfId="37703"/>
    <cellStyle name="Normal 5 6 3 9" xfId="6667"/>
    <cellStyle name="Normal 5 6 3 9 2" xfId="17126"/>
    <cellStyle name="Normal 5 6 3 9 2 2" xfId="48664"/>
    <cellStyle name="Normal 5 6 3 9 3" xfId="31624"/>
    <cellStyle name="Normal 5 6 3 9 4" xfId="38456"/>
    <cellStyle name="Normal 5 6 4" xfId="1831"/>
    <cellStyle name="Normal 5 6 4 10" xfId="14400"/>
    <cellStyle name="Normal 5 6 4 10 2" xfId="45943"/>
    <cellStyle name="Normal 5 6 4 11" xfId="24967"/>
    <cellStyle name="Normal 5 6 4 12" xfId="35863"/>
    <cellStyle name="Normal 5 6 4 2" xfId="1832"/>
    <cellStyle name="Normal 5 6 4 2 10" xfId="24968"/>
    <cellStyle name="Normal 5 6 4 2 11" xfId="35864"/>
    <cellStyle name="Normal 5 6 4 2 2" xfId="1833"/>
    <cellStyle name="Normal 5 6 4 2 2 10" xfId="35865"/>
    <cellStyle name="Normal 5 6 4 2 2 2" xfId="4415"/>
    <cellStyle name="Normal 5 6 4 2 2 2 2" xfId="5423"/>
    <cellStyle name="Normal 5 6 4 2 2 2 2 2" xfId="8360"/>
    <cellStyle name="Normal 5 6 4 2 2 2 2 2 2" xfId="18598"/>
    <cellStyle name="Normal 5 6 4 2 2 2 2 2 2 2" xfId="31421"/>
    <cellStyle name="Normal 5 6 4 2 2 2 2 2 2 3" xfId="50135"/>
    <cellStyle name="Normal 5 6 4 2 2 2 2 2 3" xfId="24604"/>
    <cellStyle name="Normal 5 6 4 2 2 2 2 2 3 2" xfId="34749"/>
    <cellStyle name="Normal 5 6 4 2 2 2 2 2 3 3" xfId="56131"/>
    <cellStyle name="Normal 5 6 4 2 2 2 2 2 4" xfId="28089"/>
    <cellStyle name="Normal 5 6 4 2 2 2 2 2 5" xfId="39917"/>
    <cellStyle name="Normal 5 6 4 2 2 2 2 3" xfId="10135"/>
    <cellStyle name="Normal 5 6 4 2 2 2 2 3 2" xfId="20368"/>
    <cellStyle name="Normal 5 6 4 2 2 2 2 3 2 2" xfId="51905"/>
    <cellStyle name="Normal 5 6 4 2 2 2 2 3 3" xfId="29757"/>
    <cellStyle name="Normal 5 6 4 2 2 2 2 3 4" xfId="41687"/>
    <cellStyle name="Normal 5 6 4 2 2 2 2 4" xfId="12912"/>
    <cellStyle name="Normal 5 6 4 2 2 2 2 4 2" xfId="23140"/>
    <cellStyle name="Normal 5 6 4 2 2 2 2 4 2 2" xfId="54677"/>
    <cellStyle name="Normal 5 6 4 2 2 2 2 4 3" xfId="33085"/>
    <cellStyle name="Normal 5 6 4 2 2 2 2 4 4" xfId="44459"/>
    <cellStyle name="Normal 5 6 4 2 2 2 2 5" xfId="15916"/>
    <cellStyle name="Normal 5 6 4 2 2 2 2 5 2" xfId="47455"/>
    <cellStyle name="Normal 5 6 4 2 2 2 2 6" xfId="26425"/>
    <cellStyle name="Normal 5 6 4 2 2 2 2 7" xfId="37251"/>
    <cellStyle name="Normal 5 6 4 2 2 2 3" xfId="6351"/>
    <cellStyle name="Normal 5 6 4 2 2 2 3 2" xfId="11059"/>
    <cellStyle name="Normal 5 6 4 2 2 2 3 2 2" xfId="21292"/>
    <cellStyle name="Normal 5 6 4 2 2 2 3 2 2 2" xfId="52829"/>
    <cellStyle name="Normal 5 6 4 2 2 2 3 2 3" xfId="30589"/>
    <cellStyle name="Normal 5 6 4 2 2 2 3 2 4" xfId="42611"/>
    <cellStyle name="Normal 5 6 4 2 2 2 3 3" xfId="13836"/>
    <cellStyle name="Normal 5 6 4 2 2 2 3 3 2" xfId="24064"/>
    <cellStyle name="Normal 5 6 4 2 2 2 3 3 2 2" xfId="55601"/>
    <cellStyle name="Normal 5 6 4 2 2 2 3 3 3" xfId="33917"/>
    <cellStyle name="Normal 5 6 4 2 2 2 3 3 4" xfId="45383"/>
    <cellStyle name="Normal 5 6 4 2 2 2 3 4" xfId="16840"/>
    <cellStyle name="Normal 5 6 4 2 2 2 3 4 2" xfId="48379"/>
    <cellStyle name="Normal 5 6 4 2 2 2 3 5" xfId="27257"/>
    <cellStyle name="Normal 5 6 4 2 2 2 3 6" xfId="38175"/>
    <cellStyle name="Normal 5 6 4 2 2 2 4" xfId="7521"/>
    <cellStyle name="Normal 5 6 4 2 2 2 4 2" xfId="17766"/>
    <cellStyle name="Normal 5 6 4 2 2 2 4 2 2" xfId="49303"/>
    <cellStyle name="Normal 5 6 4 2 2 2 4 3" xfId="28925"/>
    <cellStyle name="Normal 5 6 4 2 2 2 4 4" xfId="39085"/>
    <cellStyle name="Normal 5 6 4 2 2 2 5" xfId="9211"/>
    <cellStyle name="Normal 5 6 4 2 2 2 5 2" xfId="19444"/>
    <cellStyle name="Normal 5 6 4 2 2 2 5 2 2" xfId="50981"/>
    <cellStyle name="Normal 5 6 4 2 2 2 5 3" xfId="32253"/>
    <cellStyle name="Normal 5 6 4 2 2 2 5 4" xfId="40763"/>
    <cellStyle name="Normal 5 6 4 2 2 2 6" xfId="11988"/>
    <cellStyle name="Normal 5 6 4 2 2 2 6 2" xfId="22216"/>
    <cellStyle name="Normal 5 6 4 2 2 2 6 2 2" xfId="53753"/>
    <cellStyle name="Normal 5 6 4 2 2 2 6 3" xfId="43535"/>
    <cellStyle name="Normal 5 6 4 2 2 2 7" xfId="14985"/>
    <cellStyle name="Normal 5 6 4 2 2 2 7 2" xfId="46524"/>
    <cellStyle name="Normal 5 6 4 2 2 2 8" xfId="25593"/>
    <cellStyle name="Normal 5 6 4 2 2 2 9" xfId="36327"/>
    <cellStyle name="Normal 5 6 4 2 2 3" xfId="4959"/>
    <cellStyle name="Normal 5 6 4 2 2 3 2" xfId="7944"/>
    <cellStyle name="Normal 5 6 4 2 2 3 2 2" xfId="18182"/>
    <cellStyle name="Normal 5 6 4 2 2 3 2 2 2" xfId="31005"/>
    <cellStyle name="Normal 5 6 4 2 2 3 2 2 3" xfId="49719"/>
    <cellStyle name="Normal 5 6 4 2 2 3 2 3" xfId="14504"/>
    <cellStyle name="Normal 5 6 4 2 2 3 2 3 2" xfId="34333"/>
    <cellStyle name="Normal 5 6 4 2 2 3 2 3 3" xfId="46045"/>
    <cellStyle name="Normal 5 6 4 2 2 3 2 4" xfId="27673"/>
    <cellStyle name="Normal 5 6 4 2 2 3 2 5" xfId="39501"/>
    <cellStyle name="Normal 5 6 4 2 2 3 3" xfId="9673"/>
    <cellStyle name="Normal 5 6 4 2 2 3 3 2" xfId="19906"/>
    <cellStyle name="Normal 5 6 4 2 2 3 3 2 2" xfId="51443"/>
    <cellStyle name="Normal 5 6 4 2 2 3 3 3" xfId="29341"/>
    <cellStyle name="Normal 5 6 4 2 2 3 3 4" xfId="41225"/>
    <cellStyle name="Normal 5 6 4 2 2 3 4" xfId="12450"/>
    <cellStyle name="Normal 5 6 4 2 2 3 4 2" xfId="22678"/>
    <cellStyle name="Normal 5 6 4 2 2 3 4 2 2" xfId="54215"/>
    <cellStyle name="Normal 5 6 4 2 2 3 4 3" xfId="32669"/>
    <cellStyle name="Normal 5 6 4 2 2 3 4 4" xfId="43997"/>
    <cellStyle name="Normal 5 6 4 2 2 3 5" xfId="15453"/>
    <cellStyle name="Normal 5 6 4 2 2 3 5 2" xfId="46992"/>
    <cellStyle name="Normal 5 6 4 2 2 3 6" xfId="26009"/>
    <cellStyle name="Normal 5 6 4 2 2 3 7" xfId="36789"/>
    <cellStyle name="Normal 5 6 4 2 2 4" xfId="5887"/>
    <cellStyle name="Normal 5 6 4 2 2 4 2" xfId="10597"/>
    <cellStyle name="Normal 5 6 4 2 2 4 2 2" xfId="20830"/>
    <cellStyle name="Normal 5 6 4 2 2 4 2 2 2" xfId="52367"/>
    <cellStyle name="Normal 5 6 4 2 2 4 2 3" xfId="30173"/>
    <cellStyle name="Normal 5 6 4 2 2 4 2 4" xfId="42149"/>
    <cellStyle name="Normal 5 6 4 2 2 4 3" xfId="13374"/>
    <cellStyle name="Normal 5 6 4 2 2 4 3 2" xfId="23602"/>
    <cellStyle name="Normal 5 6 4 2 2 4 3 2 2" xfId="55139"/>
    <cellStyle name="Normal 5 6 4 2 2 4 3 3" xfId="33501"/>
    <cellStyle name="Normal 5 6 4 2 2 4 3 4" xfId="44921"/>
    <cellStyle name="Normal 5 6 4 2 2 4 4" xfId="16378"/>
    <cellStyle name="Normal 5 6 4 2 2 4 4 2" xfId="47917"/>
    <cellStyle name="Normal 5 6 4 2 2 4 5" xfId="26841"/>
    <cellStyle name="Normal 5 6 4 2 2 4 6" xfId="37713"/>
    <cellStyle name="Normal 5 6 4 2 2 5" xfId="7001"/>
    <cellStyle name="Normal 5 6 4 2 2 5 2" xfId="17345"/>
    <cellStyle name="Normal 5 6 4 2 2 5 2 2" xfId="48882"/>
    <cellStyle name="Normal 5 6 4 2 2 5 3" xfId="28508"/>
    <cellStyle name="Normal 5 6 4 2 2 5 4" xfId="38669"/>
    <cellStyle name="Normal 5 6 4 2 2 6" xfId="8746"/>
    <cellStyle name="Normal 5 6 4 2 2 6 2" xfId="18982"/>
    <cellStyle name="Normal 5 6 4 2 2 6 2 2" xfId="50519"/>
    <cellStyle name="Normal 5 6 4 2 2 6 3" xfId="31837"/>
    <cellStyle name="Normal 5 6 4 2 2 6 4" xfId="40301"/>
    <cellStyle name="Normal 5 6 4 2 2 7" xfId="11526"/>
    <cellStyle name="Normal 5 6 4 2 2 7 2" xfId="21754"/>
    <cellStyle name="Normal 5 6 4 2 2 7 2 2" xfId="53291"/>
    <cellStyle name="Normal 5 6 4 2 2 7 3" xfId="43073"/>
    <cellStyle name="Normal 5 6 4 2 2 8" xfId="14402"/>
    <cellStyle name="Normal 5 6 4 2 2 8 2" xfId="45945"/>
    <cellStyle name="Normal 5 6 4 2 2 9" xfId="25177"/>
    <cellStyle name="Normal 5 6 4 2 3" xfId="4414"/>
    <cellStyle name="Normal 5 6 4 2 3 2" xfId="5422"/>
    <cellStyle name="Normal 5 6 4 2 3 2 2" xfId="8152"/>
    <cellStyle name="Normal 5 6 4 2 3 2 2 2" xfId="18390"/>
    <cellStyle name="Normal 5 6 4 2 3 2 2 2 2" xfId="31213"/>
    <cellStyle name="Normal 5 6 4 2 3 2 2 2 3" xfId="49927"/>
    <cellStyle name="Normal 5 6 4 2 3 2 2 3" xfId="13997"/>
    <cellStyle name="Normal 5 6 4 2 3 2 2 3 2" xfId="34541"/>
    <cellStyle name="Normal 5 6 4 2 3 2 2 3 3" xfId="45541"/>
    <cellStyle name="Normal 5 6 4 2 3 2 2 4" xfId="27881"/>
    <cellStyle name="Normal 5 6 4 2 3 2 2 5" xfId="39709"/>
    <cellStyle name="Normal 5 6 4 2 3 2 3" xfId="10134"/>
    <cellStyle name="Normal 5 6 4 2 3 2 3 2" xfId="20367"/>
    <cellStyle name="Normal 5 6 4 2 3 2 3 2 2" xfId="51904"/>
    <cellStyle name="Normal 5 6 4 2 3 2 3 3" xfId="29549"/>
    <cellStyle name="Normal 5 6 4 2 3 2 3 4" xfId="41686"/>
    <cellStyle name="Normal 5 6 4 2 3 2 4" xfId="12911"/>
    <cellStyle name="Normal 5 6 4 2 3 2 4 2" xfId="23139"/>
    <cellStyle name="Normal 5 6 4 2 3 2 4 2 2" xfId="54676"/>
    <cellStyle name="Normal 5 6 4 2 3 2 4 3" xfId="32877"/>
    <cellStyle name="Normal 5 6 4 2 3 2 4 4" xfId="44458"/>
    <cellStyle name="Normal 5 6 4 2 3 2 5" xfId="15915"/>
    <cellStyle name="Normal 5 6 4 2 3 2 5 2" xfId="47454"/>
    <cellStyle name="Normal 5 6 4 2 3 2 6" xfId="26217"/>
    <cellStyle name="Normal 5 6 4 2 3 2 7" xfId="37250"/>
    <cellStyle name="Normal 5 6 4 2 3 3" xfId="6350"/>
    <cellStyle name="Normal 5 6 4 2 3 3 2" xfId="11058"/>
    <cellStyle name="Normal 5 6 4 2 3 3 2 2" xfId="21291"/>
    <cellStyle name="Normal 5 6 4 2 3 3 2 2 2" xfId="52828"/>
    <cellStyle name="Normal 5 6 4 2 3 3 2 3" xfId="30381"/>
    <cellStyle name="Normal 5 6 4 2 3 3 2 4" xfId="42610"/>
    <cellStyle name="Normal 5 6 4 2 3 3 3" xfId="13835"/>
    <cellStyle name="Normal 5 6 4 2 3 3 3 2" xfId="24063"/>
    <cellStyle name="Normal 5 6 4 2 3 3 3 2 2" xfId="55600"/>
    <cellStyle name="Normal 5 6 4 2 3 3 3 3" xfId="33709"/>
    <cellStyle name="Normal 5 6 4 2 3 3 3 4" xfId="45382"/>
    <cellStyle name="Normal 5 6 4 2 3 3 4" xfId="16839"/>
    <cellStyle name="Normal 5 6 4 2 3 3 4 2" xfId="48378"/>
    <cellStyle name="Normal 5 6 4 2 3 3 5" xfId="27049"/>
    <cellStyle name="Normal 5 6 4 2 3 3 6" xfId="38174"/>
    <cellStyle name="Normal 5 6 4 2 3 4" xfId="7304"/>
    <cellStyle name="Normal 5 6 4 2 3 4 2" xfId="17558"/>
    <cellStyle name="Normal 5 6 4 2 3 4 2 2" xfId="49095"/>
    <cellStyle name="Normal 5 6 4 2 3 4 3" xfId="28717"/>
    <cellStyle name="Normal 5 6 4 2 3 4 4" xfId="38877"/>
    <cellStyle name="Normal 5 6 4 2 3 5" xfId="9210"/>
    <cellStyle name="Normal 5 6 4 2 3 5 2" xfId="19443"/>
    <cellStyle name="Normal 5 6 4 2 3 5 2 2" xfId="50980"/>
    <cellStyle name="Normal 5 6 4 2 3 5 3" xfId="32045"/>
    <cellStyle name="Normal 5 6 4 2 3 5 4" xfId="40762"/>
    <cellStyle name="Normal 5 6 4 2 3 6" xfId="11987"/>
    <cellStyle name="Normal 5 6 4 2 3 6 2" xfId="22215"/>
    <cellStyle name="Normal 5 6 4 2 3 6 2 2" xfId="53752"/>
    <cellStyle name="Normal 5 6 4 2 3 6 3" xfId="43534"/>
    <cellStyle name="Normal 5 6 4 2 3 7" xfId="14984"/>
    <cellStyle name="Normal 5 6 4 2 3 7 2" xfId="46523"/>
    <cellStyle name="Normal 5 6 4 2 3 8" xfId="25385"/>
    <cellStyle name="Normal 5 6 4 2 3 9" xfId="36326"/>
    <cellStyle name="Normal 5 6 4 2 4" xfId="4958"/>
    <cellStyle name="Normal 5 6 4 2 4 2" xfId="7734"/>
    <cellStyle name="Normal 5 6 4 2 4 2 2" xfId="17974"/>
    <cellStyle name="Normal 5 6 4 2 4 2 2 2" xfId="30797"/>
    <cellStyle name="Normal 5 6 4 2 4 2 2 3" xfId="49511"/>
    <cellStyle name="Normal 5 6 4 2 4 2 3" xfId="14553"/>
    <cellStyle name="Normal 5 6 4 2 4 2 3 2" xfId="34125"/>
    <cellStyle name="Normal 5 6 4 2 4 2 3 3" xfId="46092"/>
    <cellStyle name="Normal 5 6 4 2 4 2 4" xfId="27465"/>
    <cellStyle name="Normal 5 6 4 2 4 2 5" xfId="39293"/>
    <cellStyle name="Normal 5 6 4 2 4 3" xfId="9672"/>
    <cellStyle name="Normal 5 6 4 2 4 3 2" xfId="19905"/>
    <cellStyle name="Normal 5 6 4 2 4 3 2 2" xfId="51442"/>
    <cellStyle name="Normal 5 6 4 2 4 3 3" xfId="29133"/>
    <cellStyle name="Normal 5 6 4 2 4 3 4" xfId="41224"/>
    <cellStyle name="Normal 5 6 4 2 4 4" xfId="12449"/>
    <cellStyle name="Normal 5 6 4 2 4 4 2" xfId="22677"/>
    <cellStyle name="Normal 5 6 4 2 4 4 2 2" xfId="54214"/>
    <cellStyle name="Normal 5 6 4 2 4 4 3" xfId="32461"/>
    <cellStyle name="Normal 5 6 4 2 4 4 4" xfId="43996"/>
    <cellStyle name="Normal 5 6 4 2 4 5" xfId="15452"/>
    <cellStyle name="Normal 5 6 4 2 4 5 2" xfId="46991"/>
    <cellStyle name="Normal 5 6 4 2 4 6" xfId="25801"/>
    <cellStyle name="Normal 5 6 4 2 4 7" xfId="36788"/>
    <cellStyle name="Normal 5 6 4 2 5" xfId="5886"/>
    <cellStyle name="Normal 5 6 4 2 5 2" xfId="10596"/>
    <cellStyle name="Normal 5 6 4 2 5 2 2" xfId="20829"/>
    <cellStyle name="Normal 5 6 4 2 5 2 2 2" xfId="52366"/>
    <cellStyle name="Normal 5 6 4 2 5 2 3" xfId="29965"/>
    <cellStyle name="Normal 5 6 4 2 5 2 4" xfId="42148"/>
    <cellStyle name="Normal 5 6 4 2 5 3" xfId="13373"/>
    <cellStyle name="Normal 5 6 4 2 5 3 2" xfId="23601"/>
    <cellStyle name="Normal 5 6 4 2 5 3 2 2" xfId="55138"/>
    <cellStyle name="Normal 5 6 4 2 5 3 3" xfId="33293"/>
    <cellStyle name="Normal 5 6 4 2 5 3 4" xfId="44920"/>
    <cellStyle name="Normal 5 6 4 2 5 4" xfId="16377"/>
    <cellStyle name="Normal 5 6 4 2 5 4 2" xfId="47916"/>
    <cellStyle name="Normal 5 6 4 2 5 5" xfId="26633"/>
    <cellStyle name="Normal 5 6 4 2 5 6" xfId="37712"/>
    <cellStyle name="Normal 5 6 4 2 6" xfId="6672"/>
    <cellStyle name="Normal 5 6 4 2 6 2" xfId="17131"/>
    <cellStyle name="Normal 5 6 4 2 6 2 2" xfId="48669"/>
    <cellStyle name="Normal 5 6 4 2 6 3" xfId="28299"/>
    <cellStyle name="Normal 5 6 4 2 6 4" xfId="38461"/>
    <cellStyle name="Normal 5 6 4 2 7" xfId="8745"/>
    <cellStyle name="Normal 5 6 4 2 7 2" xfId="18981"/>
    <cellStyle name="Normal 5 6 4 2 7 2 2" xfId="50518"/>
    <cellStyle name="Normal 5 6 4 2 7 3" xfId="31629"/>
    <cellStyle name="Normal 5 6 4 2 7 4" xfId="40300"/>
    <cellStyle name="Normal 5 6 4 2 8" xfId="11525"/>
    <cellStyle name="Normal 5 6 4 2 8 2" xfId="21753"/>
    <cellStyle name="Normal 5 6 4 2 8 2 2" xfId="53290"/>
    <cellStyle name="Normal 5 6 4 2 8 3" xfId="43072"/>
    <cellStyle name="Normal 5 6 4 2 9" xfId="14401"/>
    <cellStyle name="Normal 5 6 4 2 9 2" xfId="45944"/>
    <cellStyle name="Normal 5 6 4 3" xfId="1834"/>
    <cellStyle name="Normal 5 6 4 3 10" xfId="35866"/>
    <cellStyle name="Normal 5 6 4 3 2" xfId="4416"/>
    <cellStyle name="Normal 5 6 4 3 2 2" xfId="5424"/>
    <cellStyle name="Normal 5 6 4 3 2 2 2" xfId="8359"/>
    <cellStyle name="Normal 5 6 4 3 2 2 2 2" xfId="18597"/>
    <cellStyle name="Normal 5 6 4 3 2 2 2 2 2" xfId="31420"/>
    <cellStyle name="Normal 5 6 4 3 2 2 2 2 3" xfId="50134"/>
    <cellStyle name="Normal 5 6 4 3 2 2 2 3" xfId="13965"/>
    <cellStyle name="Normal 5 6 4 3 2 2 2 3 2" xfId="34748"/>
    <cellStyle name="Normal 5 6 4 3 2 2 2 3 3" xfId="45511"/>
    <cellStyle name="Normal 5 6 4 3 2 2 2 4" xfId="28088"/>
    <cellStyle name="Normal 5 6 4 3 2 2 2 5" xfId="39916"/>
    <cellStyle name="Normal 5 6 4 3 2 2 3" xfId="10136"/>
    <cellStyle name="Normal 5 6 4 3 2 2 3 2" xfId="20369"/>
    <cellStyle name="Normal 5 6 4 3 2 2 3 2 2" xfId="51906"/>
    <cellStyle name="Normal 5 6 4 3 2 2 3 3" xfId="29756"/>
    <cellStyle name="Normal 5 6 4 3 2 2 3 4" xfId="41688"/>
    <cellStyle name="Normal 5 6 4 3 2 2 4" xfId="12913"/>
    <cellStyle name="Normal 5 6 4 3 2 2 4 2" xfId="23141"/>
    <cellStyle name="Normal 5 6 4 3 2 2 4 2 2" xfId="54678"/>
    <cellStyle name="Normal 5 6 4 3 2 2 4 3" xfId="33084"/>
    <cellStyle name="Normal 5 6 4 3 2 2 4 4" xfId="44460"/>
    <cellStyle name="Normal 5 6 4 3 2 2 5" xfId="15917"/>
    <cellStyle name="Normal 5 6 4 3 2 2 5 2" xfId="47456"/>
    <cellStyle name="Normal 5 6 4 3 2 2 6" xfId="26424"/>
    <cellStyle name="Normal 5 6 4 3 2 2 7" xfId="37252"/>
    <cellStyle name="Normal 5 6 4 3 2 3" xfId="6352"/>
    <cellStyle name="Normal 5 6 4 3 2 3 2" xfId="11060"/>
    <cellStyle name="Normal 5 6 4 3 2 3 2 2" xfId="21293"/>
    <cellStyle name="Normal 5 6 4 3 2 3 2 2 2" xfId="52830"/>
    <cellStyle name="Normal 5 6 4 3 2 3 2 3" xfId="30588"/>
    <cellStyle name="Normal 5 6 4 3 2 3 2 4" xfId="42612"/>
    <cellStyle name="Normal 5 6 4 3 2 3 3" xfId="13837"/>
    <cellStyle name="Normal 5 6 4 3 2 3 3 2" xfId="24065"/>
    <cellStyle name="Normal 5 6 4 3 2 3 3 2 2" xfId="55602"/>
    <cellStyle name="Normal 5 6 4 3 2 3 3 3" xfId="33916"/>
    <cellStyle name="Normal 5 6 4 3 2 3 3 4" xfId="45384"/>
    <cellStyle name="Normal 5 6 4 3 2 3 4" xfId="16841"/>
    <cellStyle name="Normal 5 6 4 3 2 3 4 2" xfId="48380"/>
    <cellStyle name="Normal 5 6 4 3 2 3 5" xfId="27256"/>
    <cellStyle name="Normal 5 6 4 3 2 3 6" xfId="38176"/>
    <cellStyle name="Normal 5 6 4 3 2 4" xfId="7520"/>
    <cellStyle name="Normal 5 6 4 3 2 4 2" xfId="17765"/>
    <cellStyle name="Normal 5 6 4 3 2 4 2 2" xfId="49302"/>
    <cellStyle name="Normal 5 6 4 3 2 4 3" xfId="28924"/>
    <cellStyle name="Normal 5 6 4 3 2 4 4" xfId="39084"/>
    <cellStyle name="Normal 5 6 4 3 2 5" xfId="9212"/>
    <cellStyle name="Normal 5 6 4 3 2 5 2" xfId="19445"/>
    <cellStyle name="Normal 5 6 4 3 2 5 2 2" xfId="50982"/>
    <cellStyle name="Normal 5 6 4 3 2 5 3" xfId="32252"/>
    <cellStyle name="Normal 5 6 4 3 2 5 4" xfId="40764"/>
    <cellStyle name="Normal 5 6 4 3 2 6" xfId="11989"/>
    <cellStyle name="Normal 5 6 4 3 2 6 2" xfId="22217"/>
    <cellStyle name="Normal 5 6 4 3 2 6 2 2" xfId="53754"/>
    <cellStyle name="Normal 5 6 4 3 2 6 3" xfId="43536"/>
    <cellStyle name="Normal 5 6 4 3 2 7" xfId="14986"/>
    <cellStyle name="Normal 5 6 4 3 2 7 2" xfId="46525"/>
    <cellStyle name="Normal 5 6 4 3 2 8" xfId="25592"/>
    <cellStyle name="Normal 5 6 4 3 2 9" xfId="36328"/>
    <cellStyle name="Normal 5 6 4 3 3" xfId="4960"/>
    <cellStyle name="Normal 5 6 4 3 3 2" xfId="7943"/>
    <cellStyle name="Normal 5 6 4 3 3 2 2" xfId="18181"/>
    <cellStyle name="Normal 5 6 4 3 3 2 2 2" xfId="31004"/>
    <cellStyle name="Normal 5 6 4 3 3 2 2 3" xfId="49718"/>
    <cellStyle name="Normal 5 6 4 3 3 2 3" xfId="14010"/>
    <cellStyle name="Normal 5 6 4 3 3 2 3 2" xfId="34332"/>
    <cellStyle name="Normal 5 6 4 3 3 2 3 3" xfId="45554"/>
    <cellStyle name="Normal 5 6 4 3 3 2 4" xfId="27672"/>
    <cellStyle name="Normal 5 6 4 3 3 2 5" xfId="39500"/>
    <cellStyle name="Normal 5 6 4 3 3 3" xfId="9674"/>
    <cellStyle name="Normal 5 6 4 3 3 3 2" xfId="19907"/>
    <cellStyle name="Normal 5 6 4 3 3 3 2 2" xfId="51444"/>
    <cellStyle name="Normal 5 6 4 3 3 3 3" xfId="29340"/>
    <cellStyle name="Normal 5 6 4 3 3 3 4" xfId="41226"/>
    <cellStyle name="Normal 5 6 4 3 3 4" xfId="12451"/>
    <cellStyle name="Normal 5 6 4 3 3 4 2" xfId="22679"/>
    <cellStyle name="Normal 5 6 4 3 3 4 2 2" xfId="54216"/>
    <cellStyle name="Normal 5 6 4 3 3 4 3" xfId="32668"/>
    <cellStyle name="Normal 5 6 4 3 3 4 4" xfId="43998"/>
    <cellStyle name="Normal 5 6 4 3 3 5" xfId="15454"/>
    <cellStyle name="Normal 5 6 4 3 3 5 2" xfId="46993"/>
    <cellStyle name="Normal 5 6 4 3 3 6" xfId="26008"/>
    <cellStyle name="Normal 5 6 4 3 3 7" xfId="36790"/>
    <cellStyle name="Normal 5 6 4 3 4" xfId="5888"/>
    <cellStyle name="Normal 5 6 4 3 4 2" xfId="10598"/>
    <cellStyle name="Normal 5 6 4 3 4 2 2" xfId="20831"/>
    <cellStyle name="Normal 5 6 4 3 4 2 2 2" xfId="52368"/>
    <cellStyle name="Normal 5 6 4 3 4 2 3" xfId="30172"/>
    <cellStyle name="Normal 5 6 4 3 4 2 4" xfId="42150"/>
    <cellStyle name="Normal 5 6 4 3 4 3" xfId="13375"/>
    <cellStyle name="Normal 5 6 4 3 4 3 2" xfId="23603"/>
    <cellStyle name="Normal 5 6 4 3 4 3 2 2" xfId="55140"/>
    <cellStyle name="Normal 5 6 4 3 4 3 3" xfId="33500"/>
    <cellStyle name="Normal 5 6 4 3 4 3 4" xfId="44922"/>
    <cellStyle name="Normal 5 6 4 3 4 4" xfId="16379"/>
    <cellStyle name="Normal 5 6 4 3 4 4 2" xfId="47918"/>
    <cellStyle name="Normal 5 6 4 3 4 5" xfId="26840"/>
    <cellStyle name="Normal 5 6 4 3 4 6" xfId="37714"/>
    <cellStyle name="Normal 5 6 4 3 5" xfId="7000"/>
    <cellStyle name="Normal 5 6 4 3 5 2" xfId="17344"/>
    <cellStyle name="Normal 5 6 4 3 5 2 2" xfId="48881"/>
    <cellStyle name="Normal 5 6 4 3 5 3" xfId="28507"/>
    <cellStyle name="Normal 5 6 4 3 5 4" xfId="38668"/>
    <cellStyle name="Normal 5 6 4 3 6" xfId="8747"/>
    <cellStyle name="Normal 5 6 4 3 6 2" xfId="18983"/>
    <cellStyle name="Normal 5 6 4 3 6 2 2" xfId="50520"/>
    <cellStyle name="Normal 5 6 4 3 6 3" xfId="31836"/>
    <cellStyle name="Normal 5 6 4 3 6 4" xfId="40302"/>
    <cellStyle name="Normal 5 6 4 3 7" xfId="11527"/>
    <cellStyle name="Normal 5 6 4 3 7 2" xfId="21755"/>
    <cellStyle name="Normal 5 6 4 3 7 2 2" xfId="53292"/>
    <cellStyle name="Normal 5 6 4 3 7 3" xfId="43074"/>
    <cellStyle name="Normal 5 6 4 3 8" xfId="14403"/>
    <cellStyle name="Normal 5 6 4 3 8 2" xfId="45946"/>
    <cellStyle name="Normal 5 6 4 3 9" xfId="25176"/>
    <cellStyle name="Normal 5 6 4 4" xfId="4413"/>
    <cellStyle name="Normal 5 6 4 4 2" xfId="5421"/>
    <cellStyle name="Normal 5 6 4 4 2 2" xfId="8151"/>
    <cellStyle name="Normal 5 6 4 4 2 2 2" xfId="18389"/>
    <cellStyle name="Normal 5 6 4 4 2 2 2 2" xfId="31212"/>
    <cellStyle name="Normal 5 6 4 4 2 2 2 3" xfId="49926"/>
    <cellStyle name="Normal 5 6 4 4 2 2 3" xfId="13956"/>
    <cellStyle name="Normal 5 6 4 4 2 2 3 2" xfId="34540"/>
    <cellStyle name="Normal 5 6 4 4 2 2 3 3" xfId="45502"/>
    <cellStyle name="Normal 5 6 4 4 2 2 4" xfId="27880"/>
    <cellStyle name="Normal 5 6 4 4 2 2 5" xfId="39708"/>
    <cellStyle name="Normal 5 6 4 4 2 3" xfId="10133"/>
    <cellStyle name="Normal 5 6 4 4 2 3 2" xfId="20366"/>
    <cellStyle name="Normal 5 6 4 4 2 3 2 2" xfId="51903"/>
    <cellStyle name="Normal 5 6 4 4 2 3 3" xfId="29548"/>
    <cellStyle name="Normal 5 6 4 4 2 3 4" xfId="41685"/>
    <cellStyle name="Normal 5 6 4 4 2 4" xfId="12910"/>
    <cellStyle name="Normal 5 6 4 4 2 4 2" xfId="23138"/>
    <cellStyle name="Normal 5 6 4 4 2 4 2 2" xfId="54675"/>
    <cellStyle name="Normal 5 6 4 4 2 4 3" xfId="32876"/>
    <cellStyle name="Normal 5 6 4 4 2 4 4" xfId="44457"/>
    <cellStyle name="Normal 5 6 4 4 2 5" xfId="15914"/>
    <cellStyle name="Normal 5 6 4 4 2 5 2" xfId="47453"/>
    <cellStyle name="Normal 5 6 4 4 2 6" xfId="26216"/>
    <cellStyle name="Normal 5 6 4 4 2 7" xfId="37249"/>
    <cellStyle name="Normal 5 6 4 4 3" xfId="6349"/>
    <cellStyle name="Normal 5 6 4 4 3 2" xfId="11057"/>
    <cellStyle name="Normal 5 6 4 4 3 2 2" xfId="21290"/>
    <cellStyle name="Normal 5 6 4 4 3 2 2 2" xfId="52827"/>
    <cellStyle name="Normal 5 6 4 4 3 2 3" xfId="30380"/>
    <cellStyle name="Normal 5 6 4 4 3 2 4" xfId="42609"/>
    <cellStyle name="Normal 5 6 4 4 3 3" xfId="13834"/>
    <cellStyle name="Normal 5 6 4 4 3 3 2" xfId="24062"/>
    <cellStyle name="Normal 5 6 4 4 3 3 2 2" xfId="55599"/>
    <cellStyle name="Normal 5 6 4 4 3 3 3" xfId="33708"/>
    <cellStyle name="Normal 5 6 4 4 3 3 4" xfId="45381"/>
    <cellStyle name="Normal 5 6 4 4 3 4" xfId="16838"/>
    <cellStyle name="Normal 5 6 4 4 3 4 2" xfId="48377"/>
    <cellStyle name="Normal 5 6 4 4 3 5" xfId="27048"/>
    <cellStyle name="Normal 5 6 4 4 3 6" xfId="38173"/>
    <cellStyle name="Normal 5 6 4 4 4" xfId="7303"/>
    <cellStyle name="Normal 5 6 4 4 4 2" xfId="17557"/>
    <cellStyle name="Normal 5 6 4 4 4 2 2" xfId="49094"/>
    <cellStyle name="Normal 5 6 4 4 4 3" xfId="28716"/>
    <cellStyle name="Normal 5 6 4 4 4 4" xfId="38876"/>
    <cellStyle name="Normal 5 6 4 4 5" xfId="9209"/>
    <cellStyle name="Normal 5 6 4 4 5 2" xfId="19442"/>
    <cellStyle name="Normal 5 6 4 4 5 2 2" xfId="50979"/>
    <cellStyle name="Normal 5 6 4 4 5 3" xfId="32044"/>
    <cellStyle name="Normal 5 6 4 4 5 4" xfId="40761"/>
    <cellStyle name="Normal 5 6 4 4 6" xfId="11986"/>
    <cellStyle name="Normal 5 6 4 4 6 2" xfId="22214"/>
    <cellStyle name="Normal 5 6 4 4 6 2 2" xfId="53751"/>
    <cellStyle name="Normal 5 6 4 4 6 3" xfId="43533"/>
    <cellStyle name="Normal 5 6 4 4 7" xfId="14983"/>
    <cellStyle name="Normal 5 6 4 4 7 2" xfId="46522"/>
    <cellStyle name="Normal 5 6 4 4 8" xfId="25384"/>
    <cellStyle name="Normal 5 6 4 4 9" xfId="36325"/>
    <cellStyle name="Normal 5 6 4 5" xfId="4957"/>
    <cellStyle name="Normal 5 6 4 5 2" xfId="7733"/>
    <cellStyle name="Normal 5 6 4 5 2 2" xfId="17973"/>
    <cellStyle name="Normal 5 6 4 5 2 2 2" xfId="30796"/>
    <cellStyle name="Normal 5 6 4 5 2 2 3" xfId="49510"/>
    <cellStyle name="Normal 5 6 4 5 2 3" xfId="13979"/>
    <cellStyle name="Normal 5 6 4 5 2 3 2" xfId="34124"/>
    <cellStyle name="Normal 5 6 4 5 2 3 3" xfId="45525"/>
    <cellStyle name="Normal 5 6 4 5 2 4" xfId="27464"/>
    <cellStyle name="Normal 5 6 4 5 2 5" xfId="39292"/>
    <cellStyle name="Normal 5 6 4 5 3" xfId="9671"/>
    <cellStyle name="Normal 5 6 4 5 3 2" xfId="19904"/>
    <cellStyle name="Normal 5 6 4 5 3 2 2" xfId="51441"/>
    <cellStyle name="Normal 5 6 4 5 3 3" xfId="29132"/>
    <cellStyle name="Normal 5 6 4 5 3 4" xfId="41223"/>
    <cellStyle name="Normal 5 6 4 5 4" xfId="12448"/>
    <cellStyle name="Normal 5 6 4 5 4 2" xfId="22676"/>
    <cellStyle name="Normal 5 6 4 5 4 2 2" xfId="54213"/>
    <cellStyle name="Normal 5 6 4 5 4 3" xfId="32460"/>
    <cellStyle name="Normal 5 6 4 5 4 4" xfId="43995"/>
    <cellStyle name="Normal 5 6 4 5 5" xfId="15451"/>
    <cellStyle name="Normal 5 6 4 5 5 2" xfId="46990"/>
    <cellStyle name="Normal 5 6 4 5 6" xfId="25800"/>
    <cellStyle name="Normal 5 6 4 5 7" xfId="36787"/>
    <cellStyle name="Normal 5 6 4 6" xfId="5885"/>
    <cellStyle name="Normal 5 6 4 6 2" xfId="10595"/>
    <cellStyle name="Normal 5 6 4 6 2 2" xfId="20828"/>
    <cellStyle name="Normal 5 6 4 6 2 2 2" xfId="52365"/>
    <cellStyle name="Normal 5 6 4 6 2 3" xfId="29964"/>
    <cellStyle name="Normal 5 6 4 6 2 4" xfId="42147"/>
    <cellStyle name="Normal 5 6 4 6 3" xfId="13372"/>
    <cellStyle name="Normal 5 6 4 6 3 2" xfId="23600"/>
    <cellStyle name="Normal 5 6 4 6 3 2 2" xfId="55137"/>
    <cellStyle name="Normal 5 6 4 6 3 3" xfId="33292"/>
    <cellStyle name="Normal 5 6 4 6 3 4" xfId="44919"/>
    <cellStyle name="Normal 5 6 4 6 4" xfId="16376"/>
    <cellStyle name="Normal 5 6 4 6 4 2" xfId="47915"/>
    <cellStyle name="Normal 5 6 4 6 5" xfId="26632"/>
    <cellStyle name="Normal 5 6 4 6 6" xfId="37711"/>
    <cellStyle name="Normal 5 6 4 7" xfId="6671"/>
    <cellStyle name="Normal 5 6 4 7 2" xfId="17130"/>
    <cellStyle name="Normal 5 6 4 7 2 2" xfId="48668"/>
    <cellStyle name="Normal 5 6 4 7 3" xfId="28298"/>
    <cellStyle name="Normal 5 6 4 7 4" xfId="38460"/>
    <cellStyle name="Normal 5 6 4 8" xfId="8744"/>
    <cellStyle name="Normal 5 6 4 8 2" xfId="18980"/>
    <cellStyle name="Normal 5 6 4 8 2 2" xfId="50517"/>
    <cellStyle name="Normal 5 6 4 8 3" xfId="31628"/>
    <cellStyle name="Normal 5 6 4 8 4" xfId="40299"/>
    <cellStyle name="Normal 5 6 4 9" xfId="11524"/>
    <cellStyle name="Normal 5 6 4 9 2" xfId="21752"/>
    <cellStyle name="Normal 5 6 4 9 2 2" xfId="53289"/>
    <cellStyle name="Normal 5 6 4 9 3" xfId="43071"/>
    <cellStyle name="Normal 5 6 5" xfId="1835"/>
    <cellStyle name="Normal 5 6 5 10" xfId="24969"/>
    <cellStyle name="Normal 5 6 5 11" xfId="35867"/>
    <cellStyle name="Normal 5 6 5 2" xfId="1836"/>
    <cellStyle name="Normal 5 6 5 2 10" xfId="35868"/>
    <cellStyle name="Normal 5 6 5 2 2" xfId="4418"/>
    <cellStyle name="Normal 5 6 5 2 2 2" xfId="5426"/>
    <cellStyle name="Normal 5 6 5 2 2 2 2" xfId="8361"/>
    <cellStyle name="Normal 5 6 5 2 2 2 2 2" xfId="18599"/>
    <cellStyle name="Normal 5 6 5 2 2 2 2 2 2" xfId="31422"/>
    <cellStyle name="Normal 5 6 5 2 2 2 2 2 3" xfId="50136"/>
    <cellStyle name="Normal 5 6 5 2 2 2 2 3" xfId="14232"/>
    <cellStyle name="Normal 5 6 5 2 2 2 2 3 2" xfId="34750"/>
    <cellStyle name="Normal 5 6 5 2 2 2 2 3 3" xfId="45775"/>
    <cellStyle name="Normal 5 6 5 2 2 2 2 4" xfId="28090"/>
    <cellStyle name="Normal 5 6 5 2 2 2 2 5" xfId="39918"/>
    <cellStyle name="Normal 5 6 5 2 2 2 3" xfId="10138"/>
    <cellStyle name="Normal 5 6 5 2 2 2 3 2" xfId="20371"/>
    <cellStyle name="Normal 5 6 5 2 2 2 3 2 2" xfId="51908"/>
    <cellStyle name="Normal 5 6 5 2 2 2 3 3" xfId="29758"/>
    <cellStyle name="Normal 5 6 5 2 2 2 3 4" xfId="41690"/>
    <cellStyle name="Normal 5 6 5 2 2 2 4" xfId="12915"/>
    <cellStyle name="Normal 5 6 5 2 2 2 4 2" xfId="23143"/>
    <cellStyle name="Normal 5 6 5 2 2 2 4 2 2" xfId="54680"/>
    <cellStyle name="Normal 5 6 5 2 2 2 4 3" xfId="33086"/>
    <cellStyle name="Normal 5 6 5 2 2 2 4 4" xfId="44462"/>
    <cellStyle name="Normal 5 6 5 2 2 2 5" xfId="15919"/>
    <cellStyle name="Normal 5 6 5 2 2 2 5 2" xfId="47458"/>
    <cellStyle name="Normal 5 6 5 2 2 2 6" xfId="26426"/>
    <cellStyle name="Normal 5 6 5 2 2 2 7" xfId="37254"/>
    <cellStyle name="Normal 5 6 5 2 2 3" xfId="6354"/>
    <cellStyle name="Normal 5 6 5 2 2 3 2" xfId="11062"/>
    <cellStyle name="Normal 5 6 5 2 2 3 2 2" xfId="21295"/>
    <cellStyle name="Normal 5 6 5 2 2 3 2 2 2" xfId="52832"/>
    <cellStyle name="Normal 5 6 5 2 2 3 2 3" xfId="30590"/>
    <cellStyle name="Normal 5 6 5 2 2 3 2 4" xfId="42614"/>
    <cellStyle name="Normal 5 6 5 2 2 3 3" xfId="13839"/>
    <cellStyle name="Normal 5 6 5 2 2 3 3 2" xfId="24067"/>
    <cellStyle name="Normal 5 6 5 2 2 3 3 2 2" xfId="55604"/>
    <cellStyle name="Normal 5 6 5 2 2 3 3 3" xfId="33918"/>
    <cellStyle name="Normal 5 6 5 2 2 3 3 4" xfId="45386"/>
    <cellStyle name="Normal 5 6 5 2 2 3 4" xfId="16843"/>
    <cellStyle name="Normal 5 6 5 2 2 3 4 2" xfId="48382"/>
    <cellStyle name="Normal 5 6 5 2 2 3 5" xfId="27258"/>
    <cellStyle name="Normal 5 6 5 2 2 3 6" xfId="38178"/>
    <cellStyle name="Normal 5 6 5 2 2 4" xfId="7522"/>
    <cellStyle name="Normal 5 6 5 2 2 4 2" xfId="17767"/>
    <cellStyle name="Normal 5 6 5 2 2 4 2 2" xfId="49304"/>
    <cellStyle name="Normal 5 6 5 2 2 4 3" xfId="28926"/>
    <cellStyle name="Normal 5 6 5 2 2 4 4" xfId="39086"/>
    <cellStyle name="Normal 5 6 5 2 2 5" xfId="9214"/>
    <cellStyle name="Normal 5 6 5 2 2 5 2" xfId="19447"/>
    <cellStyle name="Normal 5 6 5 2 2 5 2 2" xfId="50984"/>
    <cellStyle name="Normal 5 6 5 2 2 5 3" xfId="32254"/>
    <cellStyle name="Normal 5 6 5 2 2 5 4" xfId="40766"/>
    <cellStyle name="Normal 5 6 5 2 2 6" xfId="11991"/>
    <cellStyle name="Normal 5 6 5 2 2 6 2" xfId="22219"/>
    <cellStyle name="Normal 5 6 5 2 2 6 2 2" xfId="53756"/>
    <cellStyle name="Normal 5 6 5 2 2 6 3" xfId="43538"/>
    <cellStyle name="Normal 5 6 5 2 2 7" xfId="14988"/>
    <cellStyle name="Normal 5 6 5 2 2 7 2" xfId="46527"/>
    <cellStyle name="Normal 5 6 5 2 2 8" xfId="25594"/>
    <cellStyle name="Normal 5 6 5 2 2 9" xfId="36330"/>
    <cellStyle name="Normal 5 6 5 2 3" xfId="4962"/>
    <cellStyle name="Normal 5 6 5 2 3 2" xfId="7945"/>
    <cellStyle name="Normal 5 6 5 2 3 2 2" xfId="18183"/>
    <cellStyle name="Normal 5 6 5 2 3 2 2 2" xfId="31006"/>
    <cellStyle name="Normal 5 6 5 2 3 2 2 3" xfId="49720"/>
    <cellStyle name="Normal 5 6 5 2 3 2 3" xfId="14009"/>
    <cellStyle name="Normal 5 6 5 2 3 2 3 2" xfId="34334"/>
    <cellStyle name="Normal 5 6 5 2 3 2 3 3" xfId="45553"/>
    <cellStyle name="Normal 5 6 5 2 3 2 4" xfId="27674"/>
    <cellStyle name="Normal 5 6 5 2 3 2 5" xfId="39502"/>
    <cellStyle name="Normal 5 6 5 2 3 3" xfId="9676"/>
    <cellStyle name="Normal 5 6 5 2 3 3 2" xfId="19909"/>
    <cellStyle name="Normal 5 6 5 2 3 3 2 2" xfId="51446"/>
    <cellStyle name="Normal 5 6 5 2 3 3 3" xfId="29342"/>
    <cellStyle name="Normal 5 6 5 2 3 3 4" xfId="41228"/>
    <cellStyle name="Normal 5 6 5 2 3 4" xfId="12453"/>
    <cellStyle name="Normal 5 6 5 2 3 4 2" xfId="22681"/>
    <cellStyle name="Normal 5 6 5 2 3 4 2 2" xfId="54218"/>
    <cellStyle name="Normal 5 6 5 2 3 4 3" xfId="32670"/>
    <cellStyle name="Normal 5 6 5 2 3 4 4" xfId="44000"/>
    <cellStyle name="Normal 5 6 5 2 3 5" xfId="15456"/>
    <cellStyle name="Normal 5 6 5 2 3 5 2" xfId="46995"/>
    <cellStyle name="Normal 5 6 5 2 3 6" xfId="26010"/>
    <cellStyle name="Normal 5 6 5 2 3 7" xfId="36792"/>
    <cellStyle name="Normal 5 6 5 2 4" xfId="5890"/>
    <cellStyle name="Normal 5 6 5 2 4 2" xfId="10600"/>
    <cellStyle name="Normal 5 6 5 2 4 2 2" xfId="20833"/>
    <cellStyle name="Normal 5 6 5 2 4 2 2 2" xfId="52370"/>
    <cellStyle name="Normal 5 6 5 2 4 2 3" xfId="30174"/>
    <cellStyle name="Normal 5 6 5 2 4 2 4" xfId="42152"/>
    <cellStyle name="Normal 5 6 5 2 4 3" xfId="13377"/>
    <cellStyle name="Normal 5 6 5 2 4 3 2" xfId="23605"/>
    <cellStyle name="Normal 5 6 5 2 4 3 2 2" xfId="55142"/>
    <cellStyle name="Normal 5 6 5 2 4 3 3" xfId="33502"/>
    <cellStyle name="Normal 5 6 5 2 4 3 4" xfId="44924"/>
    <cellStyle name="Normal 5 6 5 2 4 4" xfId="16381"/>
    <cellStyle name="Normal 5 6 5 2 4 4 2" xfId="47920"/>
    <cellStyle name="Normal 5 6 5 2 4 5" xfId="26842"/>
    <cellStyle name="Normal 5 6 5 2 4 6" xfId="37716"/>
    <cellStyle name="Normal 5 6 5 2 5" xfId="7002"/>
    <cellStyle name="Normal 5 6 5 2 5 2" xfId="17346"/>
    <cellStyle name="Normal 5 6 5 2 5 2 2" xfId="48883"/>
    <cellStyle name="Normal 5 6 5 2 5 3" xfId="28509"/>
    <cellStyle name="Normal 5 6 5 2 5 4" xfId="38670"/>
    <cellStyle name="Normal 5 6 5 2 6" xfId="8749"/>
    <cellStyle name="Normal 5 6 5 2 6 2" xfId="18985"/>
    <cellStyle name="Normal 5 6 5 2 6 2 2" xfId="50522"/>
    <cellStyle name="Normal 5 6 5 2 6 3" xfId="31838"/>
    <cellStyle name="Normal 5 6 5 2 6 4" xfId="40304"/>
    <cellStyle name="Normal 5 6 5 2 7" xfId="11529"/>
    <cellStyle name="Normal 5 6 5 2 7 2" xfId="21757"/>
    <cellStyle name="Normal 5 6 5 2 7 2 2" xfId="53294"/>
    <cellStyle name="Normal 5 6 5 2 7 3" xfId="43076"/>
    <cellStyle name="Normal 5 6 5 2 8" xfId="14405"/>
    <cellStyle name="Normal 5 6 5 2 8 2" xfId="45948"/>
    <cellStyle name="Normal 5 6 5 2 9" xfId="25178"/>
    <cellStyle name="Normal 5 6 5 3" xfId="4417"/>
    <cellStyle name="Normal 5 6 5 3 2" xfId="5425"/>
    <cellStyle name="Normal 5 6 5 3 2 2" xfId="8153"/>
    <cellStyle name="Normal 5 6 5 3 2 2 2" xfId="18391"/>
    <cellStyle name="Normal 5 6 5 3 2 2 2 2" xfId="31214"/>
    <cellStyle name="Normal 5 6 5 3 2 2 2 3" xfId="49928"/>
    <cellStyle name="Normal 5 6 5 3 2 2 3" xfId="14002"/>
    <cellStyle name="Normal 5 6 5 3 2 2 3 2" xfId="34542"/>
    <cellStyle name="Normal 5 6 5 3 2 2 3 3" xfId="45546"/>
    <cellStyle name="Normal 5 6 5 3 2 2 4" xfId="27882"/>
    <cellStyle name="Normal 5 6 5 3 2 2 5" xfId="39710"/>
    <cellStyle name="Normal 5 6 5 3 2 3" xfId="10137"/>
    <cellStyle name="Normal 5 6 5 3 2 3 2" xfId="20370"/>
    <cellStyle name="Normal 5 6 5 3 2 3 2 2" xfId="51907"/>
    <cellStyle name="Normal 5 6 5 3 2 3 3" xfId="29550"/>
    <cellStyle name="Normal 5 6 5 3 2 3 4" xfId="41689"/>
    <cellStyle name="Normal 5 6 5 3 2 4" xfId="12914"/>
    <cellStyle name="Normal 5 6 5 3 2 4 2" xfId="23142"/>
    <cellStyle name="Normal 5 6 5 3 2 4 2 2" xfId="54679"/>
    <cellStyle name="Normal 5 6 5 3 2 4 3" xfId="32878"/>
    <cellStyle name="Normal 5 6 5 3 2 4 4" xfId="44461"/>
    <cellStyle name="Normal 5 6 5 3 2 5" xfId="15918"/>
    <cellStyle name="Normal 5 6 5 3 2 5 2" xfId="47457"/>
    <cellStyle name="Normal 5 6 5 3 2 6" xfId="26218"/>
    <cellStyle name="Normal 5 6 5 3 2 7" xfId="37253"/>
    <cellStyle name="Normal 5 6 5 3 3" xfId="6353"/>
    <cellStyle name="Normal 5 6 5 3 3 2" xfId="11061"/>
    <cellStyle name="Normal 5 6 5 3 3 2 2" xfId="21294"/>
    <cellStyle name="Normal 5 6 5 3 3 2 2 2" xfId="52831"/>
    <cellStyle name="Normal 5 6 5 3 3 2 3" xfId="30382"/>
    <cellStyle name="Normal 5 6 5 3 3 2 4" xfId="42613"/>
    <cellStyle name="Normal 5 6 5 3 3 3" xfId="13838"/>
    <cellStyle name="Normal 5 6 5 3 3 3 2" xfId="24066"/>
    <cellStyle name="Normal 5 6 5 3 3 3 2 2" xfId="55603"/>
    <cellStyle name="Normal 5 6 5 3 3 3 3" xfId="33710"/>
    <cellStyle name="Normal 5 6 5 3 3 3 4" xfId="45385"/>
    <cellStyle name="Normal 5 6 5 3 3 4" xfId="16842"/>
    <cellStyle name="Normal 5 6 5 3 3 4 2" xfId="48381"/>
    <cellStyle name="Normal 5 6 5 3 3 5" xfId="27050"/>
    <cellStyle name="Normal 5 6 5 3 3 6" xfId="38177"/>
    <cellStyle name="Normal 5 6 5 3 4" xfId="7305"/>
    <cellStyle name="Normal 5 6 5 3 4 2" xfId="17559"/>
    <cellStyle name="Normal 5 6 5 3 4 2 2" xfId="49096"/>
    <cellStyle name="Normal 5 6 5 3 4 3" xfId="28718"/>
    <cellStyle name="Normal 5 6 5 3 4 4" xfId="38878"/>
    <cellStyle name="Normal 5 6 5 3 5" xfId="9213"/>
    <cellStyle name="Normal 5 6 5 3 5 2" xfId="19446"/>
    <cellStyle name="Normal 5 6 5 3 5 2 2" xfId="50983"/>
    <cellStyle name="Normal 5 6 5 3 5 3" xfId="32046"/>
    <cellStyle name="Normal 5 6 5 3 5 4" xfId="40765"/>
    <cellStyle name="Normal 5 6 5 3 6" xfId="11990"/>
    <cellStyle name="Normal 5 6 5 3 6 2" xfId="22218"/>
    <cellStyle name="Normal 5 6 5 3 6 2 2" xfId="53755"/>
    <cellStyle name="Normal 5 6 5 3 6 3" xfId="43537"/>
    <cellStyle name="Normal 5 6 5 3 7" xfId="14987"/>
    <cellStyle name="Normal 5 6 5 3 7 2" xfId="46526"/>
    <cellStyle name="Normal 5 6 5 3 8" xfId="25386"/>
    <cellStyle name="Normal 5 6 5 3 9" xfId="36329"/>
    <cellStyle name="Normal 5 6 5 4" xfId="4961"/>
    <cellStyle name="Normal 5 6 5 4 2" xfId="7735"/>
    <cellStyle name="Normal 5 6 5 4 2 2" xfId="17975"/>
    <cellStyle name="Normal 5 6 5 4 2 2 2" xfId="30798"/>
    <cellStyle name="Normal 5 6 5 4 2 2 3" xfId="49512"/>
    <cellStyle name="Normal 5 6 5 4 2 3" xfId="14899"/>
    <cellStyle name="Normal 5 6 5 4 2 3 2" xfId="34126"/>
    <cellStyle name="Normal 5 6 5 4 2 3 3" xfId="46438"/>
    <cellStyle name="Normal 5 6 5 4 2 4" xfId="27466"/>
    <cellStyle name="Normal 5 6 5 4 2 5" xfId="39294"/>
    <cellStyle name="Normal 5 6 5 4 3" xfId="9675"/>
    <cellStyle name="Normal 5 6 5 4 3 2" xfId="19908"/>
    <cellStyle name="Normal 5 6 5 4 3 2 2" xfId="51445"/>
    <cellStyle name="Normal 5 6 5 4 3 3" xfId="29134"/>
    <cellStyle name="Normal 5 6 5 4 3 4" xfId="41227"/>
    <cellStyle name="Normal 5 6 5 4 4" xfId="12452"/>
    <cellStyle name="Normal 5 6 5 4 4 2" xfId="22680"/>
    <cellStyle name="Normal 5 6 5 4 4 2 2" xfId="54217"/>
    <cellStyle name="Normal 5 6 5 4 4 3" xfId="32462"/>
    <cellStyle name="Normal 5 6 5 4 4 4" xfId="43999"/>
    <cellStyle name="Normal 5 6 5 4 5" xfId="15455"/>
    <cellStyle name="Normal 5 6 5 4 5 2" xfId="46994"/>
    <cellStyle name="Normal 5 6 5 4 6" xfId="25802"/>
    <cellStyle name="Normal 5 6 5 4 7" xfId="36791"/>
    <cellStyle name="Normal 5 6 5 5" xfId="5889"/>
    <cellStyle name="Normal 5 6 5 5 2" xfId="10599"/>
    <cellStyle name="Normal 5 6 5 5 2 2" xfId="20832"/>
    <cellStyle name="Normal 5 6 5 5 2 2 2" xfId="52369"/>
    <cellStyle name="Normal 5 6 5 5 2 3" xfId="29966"/>
    <cellStyle name="Normal 5 6 5 5 2 4" xfId="42151"/>
    <cellStyle name="Normal 5 6 5 5 3" xfId="13376"/>
    <cellStyle name="Normal 5 6 5 5 3 2" xfId="23604"/>
    <cellStyle name="Normal 5 6 5 5 3 2 2" xfId="55141"/>
    <cellStyle name="Normal 5 6 5 5 3 3" xfId="33294"/>
    <cellStyle name="Normal 5 6 5 5 3 4" xfId="44923"/>
    <cellStyle name="Normal 5 6 5 5 4" xfId="16380"/>
    <cellStyle name="Normal 5 6 5 5 4 2" xfId="47919"/>
    <cellStyle name="Normal 5 6 5 5 5" xfId="26634"/>
    <cellStyle name="Normal 5 6 5 5 6" xfId="37715"/>
    <cellStyle name="Normal 5 6 5 6" xfId="6673"/>
    <cellStyle name="Normal 5 6 5 6 2" xfId="17132"/>
    <cellStyle name="Normal 5 6 5 6 2 2" xfId="48670"/>
    <cellStyle name="Normal 5 6 5 6 3" xfId="28300"/>
    <cellStyle name="Normal 5 6 5 6 4" xfId="38462"/>
    <cellStyle name="Normal 5 6 5 7" xfId="8748"/>
    <cellStyle name="Normal 5 6 5 7 2" xfId="18984"/>
    <cellStyle name="Normal 5 6 5 7 2 2" xfId="50521"/>
    <cellStyle name="Normal 5 6 5 7 3" xfId="31630"/>
    <cellStyle name="Normal 5 6 5 7 4" xfId="40303"/>
    <cellStyle name="Normal 5 6 5 8" xfId="11528"/>
    <cellStyle name="Normal 5 6 5 8 2" xfId="21756"/>
    <cellStyle name="Normal 5 6 5 8 2 2" xfId="53293"/>
    <cellStyle name="Normal 5 6 5 8 3" xfId="43075"/>
    <cellStyle name="Normal 5 6 5 9" xfId="14404"/>
    <cellStyle name="Normal 5 6 5 9 2" xfId="45947"/>
    <cellStyle name="Normal 5 6 6" xfId="1837"/>
    <cellStyle name="Normal 5 6 6 10" xfId="35869"/>
    <cellStyle name="Normal 5 6 6 2" xfId="4419"/>
    <cellStyle name="Normal 5 6 6 2 2" xfId="5427"/>
    <cellStyle name="Normal 5 6 6 2 2 2" xfId="8346"/>
    <cellStyle name="Normal 5 6 6 2 2 2 2" xfId="18584"/>
    <cellStyle name="Normal 5 6 6 2 2 2 2 2" xfId="31407"/>
    <cellStyle name="Normal 5 6 6 2 2 2 2 3" xfId="50121"/>
    <cellStyle name="Normal 5 6 6 2 2 2 3" xfId="24388"/>
    <cellStyle name="Normal 5 6 6 2 2 2 3 2" xfId="34735"/>
    <cellStyle name="Normal 5 6 6 2 2 2 3 3" xfId="55920"/>
    <cellStyle name="Normal 5 6 6 2 2 2 4" xfId="28075"/>
    <cellStyle name="Normal 5 6 6 2 2 2 5" xfId="39903"/>
    <cellStyle name="Normal 5 6 6 2 2 3" xfId="10139"/>
    <cellStyle name="Normal 5 6 6 2 2 3 2" xfId="20372"/>
    <cellStyle name="Normal 5 6 6 2 2 3 2 2" xfId="51909"/>
    <cellStyle name="Normal 5 6 6 2 2 3 3" xfId="29743"/>
    <cellStyle name="Normal 5 6 6 2 2 3 4" xfId="41691"/>
    <cellStyle name="Normal 5 6 6 2 2 4" xfId="12916"/>
    <cellStyle name="Normal 5 6 6 2 2 4 2" xfId="23144"/>
    <cellStyle name="Normal 5 6 6 2 2 4 2 2" xfId="54681"/>
    <cellStyle name="Normal 5 6 6 2 2 4 3" xfId="33071"/>
    <cellStyle name="Normal 5 6 6 2 2 4 4" xfId="44463"/>
    <cellStyle name="Normal 5 6 6 2 2 5" xfId="15920"/>
    <cellStyle name="Normal 5 6 6 2 2 5 2" xfId="47459"/>
    <cellStyle name="Normal 5 6 6 2 2 6" xfId="26411"/>
    <cellStyle name="Normal 5 6 6 2 2 7" xfId="37255"/>
    <cellStyle name="Normal 5 6 6 2 3" xfId="6355"/>
    <cellStyle name="Normal 5 6 6 2 3 2" xfId="11063"/>
    <cellStyle name="Normal 5 6 6 2 3 2 2" xfId="21296"/>
    <cellStyle name="Normal 5 6 6 2 3 2 2 2" xfId="52833"/>
    <cellStyle name="Normal 5 6 6 2 3 2 3" xfId="30575"/>
    <cellStyle name="Normal 5 6 6 2 3 2 4" xfId="42615"/>
    <cellStyle name="Normal 5 6 6 2 3 3" xfId="13840"/>
    <cellStyle name="Normal 5 6 6 2 3 3 2" xfId="24068"/>
    <cellStyle name="Normal 5 6 6 2 3 3 2 2" xfId="55605"/>
    <cellStyle name="Normal 5 6 6 2 3 3 3" xfId="33903"/>
    <cellStyle name="Normal 5 6 6 2 3 3 4" xfId="45387"/>
    <cellStyle name="Normal 5 6 6 2 3 4" xfId="16844"/>
    <cellStyle name="Normal 5 6 6 2 3 4 2" xfId="48383"/>
    <cellStyle name="Normal 5 6 6 2 3 5" xfId="27243"/>
    <cellStyle name="Normal 5 6 6 2 3 6" xfId="38179"/>
    <cellStyle name="Normal 5 6 6 2 4" xfId="7507"/>
    <cellStyle name="Normal 5 6 6 2 4 2" xfId="17752"/>
    <cellStyle name="Normal 5 6 6 2 4 2 2" xfId="49289"/>
    <cellStyle name="Normal 5 6 6 2 4 3" xfId="28911"/>
    <cellStyle name="Normal 5 6 6 2 4 4" xfId="39071"/>
    <cellStyle name="Normal 5 6 6 2 5" xfId="9215"/>
    <cellStyle name="Normal 5 6 6 2 5 2" xfId="19448"/>
    <cellStyle name="Normal 5 6 6 2 5 2 2" xfId="50985"/>
    <cellStyle name="Normal 5 6 6 2 5 3" xfId="32239"/>
    <cellStyle name="Normal 5 6 6 2 5 4" xfId="40767"/>
    <cellStyle name="Normal 5 6 6 2 6" xfId="11992"/>
    <cellStyle name="Normal 5 6 6 2 6 2" xfId="22220"/>
    <cellStyle name="Normal 5 6 6 2 6 2 2" xfId="53757"/>
    <cellStyle name="Normal 5 6 6 2 6 3" xfId="43539"/>
    <cellStyle name="Normal 5 6 6 2 7" xfId="14989"/>
    <cellStyle name="Normal 5 6 6 2 7 2" xfId="46528"/>
    <cellStyle name="Normal 5 6 6 2 8" xfId="25579"/>
    <cellStyle name="Normal 5 6 6 2 9" xfId="36331"/>
    <cellStyle name="Normal 5 6 6 3" xfId="4963"/>
    <cellStyle name="Normal 5 6 6 3 2" xfId="7930"/>
    <cellStyle name="Normal 5 6 6 3 2 2" xfId="18168"/>
    <cellStyle name="Normal 5 6 6 3 2 2 2" xfId="30991"/>
    <cellStyle name="Normal 5 6 6 3 2 2 3" xfId="49705"/>
    <cellStyle name="Normal 5 6 6 3 2 3" xfId="13943"/>
    <cellStyle name="Normal 5 6 6 3 2 3 2" xfId="34319"/>
    <cellStyle name="Normal 5 6 6 3 2 3 3" xfId="45489"/>
    <cellStyle name="Normal 5 6 6 3 2 4" xfId="27659"/>
    <cellStyle name="Normal 5 6 6 3 2 5" xfId="39487"/>
    <cellStyle name="Normal 5 6 6 3 3" xfId="9677"/>
    <cellStyle name="Normal 5 6 6 3 3 2" xfId="19910"/>
    <cellStyle name="Normal 5 6 6 3 3 2 2" xfId="51447"/>
    <cellStyle name="Normal 5 6 6 3 3 3" xfId="29327"/>
    <cellStyle name="Normal 5 6 6 3 3 4" xfId="41229"/>
    <cellStyle name="Normal 5 6 6 3 4" xfId="12454"/>
    <cellStyle name="Normal 5 6 6 3 4 2" xfId="22682"/>
    <cellStyle name="Normal 5 6 6 3 4 2 2" xfId="54219"/>
    <cellStyle name="Normal 5 6 6 3 4 3" xfId="32655"/>
    <cellStyle name="Normal 5 6 6 3 4 4" xfId="44001"/>
    <cellStyle name="Normal 5 6 6 3 5" xfId="15457"/>
    <cellStyle name="Normal 5 6 6 3 5 2" xfId="46996"/>
    <cellStyle name="Normal 5 6 6 3 6" xfId="25995"/>
    <cellStyle name="Normal 5 6 6 3 7" xfId="36793"/>
    <cellStyle name="Normal 5 6 6 4" xfId="5891"/>
    <cellStyle name="Normal 5 6 6 4 2" xfId="10601"/>
    <cellStyle name="Normal 5 6 6 4 2 2" xfId="20834"/>
    <cellStyle name="Normal 5 6 6 4 2 2 2" xfId="52371"/>
    <cellStyle name="Normal 5 6 6 4 2 3" xfId="30159"/>
    <cellStyle name="Normal 5 6 6 4 2 4" xfId="42153"/>
    <cellStyle name="Normal 5 6 6 4 3" xfId="13378"/>
    <cellStyle name="Normal 5 6 6 4 3 2" xfId="23606"/>
    <cellStyle name="Normal 5 6 6 4 3 2 2" xfId="55143"/>
    <cellStyle name="Normal 5 6 6 4 3 3" xfId="33487"/>
    <cellStyle name="Normal 5 6 6 4 3 4" xfId="44925"/>
    <cellStyle name="Normal 5 6 6 4 4" xfId="16382"/>
    <cellStyle name="Normal 5 6 6 4 4 2" xfId="47921"/>
    <cellStyle name="Normal 5 6 6 4 5" xfId="26827"/>
    <cellStyle name="Normal 5 6 6 4 6" xfId="37717"/>
    <cellStyle name="Normal 5 6 6 5" xfId="6987"/>
    <cellStyle name="Normal 5 6 6 5 2" xfId="17331"/>
    <cellStyle name="Normal 5 6 6 5 2 2" xfId="48868"/>
    <cellStyle name="Normal 5 6 6 5 3" xfId="28494"/>
    <cellStyle name="Normal 5 6 6 5 4" xfId="38655"/>
    <cellStyle name="Normal 5 6 6 6" xfId="8750"/>
    <cellStyle name="Normal 5 6 6 6 2" xfId="18986"/>
    <cellStyle name="Normal 5 6 6 6 2 2" xfId="50523"/>
    <cellStyle name="Normal 5 6 6 6 3" xfId="31823"/>
    <cellStyle name="Normal 5 6 6 6 4" xfId="40305"/>
    <cellStyle name="Normal 5 6 6 7" xfId="11530"/>
    <cellStyle name="Normal 5 6 6 7 2" xfId="21758"/>
    <cellStyle name="Normal 5 6 6 7 2 2" xfId="53295"/>
    <cellStyle name="Normal 5 6 6 7 3" xfId="43077"/>
    <cellStyle name="Normal 5 6 6 8" xfId="14406"/>
    <cellStyle name="Normal 5 6 6 8 2" xfId="45949"/>
    <cellStyle name="Normal 5 6 6 9" xfId="25163"/>
    <cellStyle name="Normal 5 6 7" xfId="3342"/>
    <cellStyle name="Normal 5 6 7 10" xfId="35961"/>
    <cellStyle name="Normal 5 6 7 2" xfId="4587"/>
    <cellStyle name="Normal 5 6 7 2 2" xfId="5519"/>
    <cellStyle name="Normal 5 6 7 2 2 2" xfId="10231"/>
    <cellStyle name="Normal 5 6 7 2 2 2 2" xfId="20464"/>
    <cellStyle name="Normal 5 6 7 2 2 2 2 2" xfId="52001"/>
    <cellStyle name="Normal 5 6 7 2 2 2 3" xfId="31199"/>
    <cellStyle name="Normal 5 6 7 2 2 2 4" xfId="41783"/>
    <cellStyle name="Normal 5 6 7 2 2 3" xfId="13008"/>
    <cellStyle name="Normal 5 6 7 2 2 3 2" xfId="23236"/>
    <cellStyle name="Normal 5 6 7 2 2 3 2 2" xfId="54773"/>
    <cellStyle name="Normal 5 6 7 2 2 3 3" xfId="34527"/>
    <cellStyle name="Normal 5 6 7 2 2 3 4" xfId="44555"/>
    <cellStyle name="Normal 5 6 7 2 2 4" xfId="16012"/>
    <cellStyle name="Normal 5 6 7 2 2 4 2" xfId="47551"/>
    <cellStyle name="Normal 5 6 7 2 2 5" xfId="27867"/>
    <cellStyle name="Normal 5 6 7 2 2 6" xfId="37347"/>
    <cellStyle name="Normal 5 6 7 2 3" xfId="6447"/>
    <cellStyle name="Normal 5 6 7 2 3 2" xfId="11155"/>
    <cellStyle name="Normal 5 6 7 2 3 2 2" xfId="21388"/>
    <cellStyle name="Normal 5 6 7 2 3 2 2 2" xfId="52925"/>
    <cellStyle name="Normal 5 6 7 2 3 2 3" xfId="42707"/>
    <cellStyle name="Normal 5 6 7 2 3 3" xfId="13932"/>
    <cellStyle name="Normal 5 6 7 2 3 3 2" xfId="24160"/>
    <cellStyle name="Normal 5 6 7 2 3 3 2 2" xfId="55697"/>
    <cellStyle name="Normal 5 6 7 2 3 3 3" xfId="45479"/>
    <cellStyle name="Normal 5 6 7 2 3 4" xfId="16936"/>
    <cellStyle name="Normal 5 6 7 2 3 4 2" xfId="48475"/>
    <cellStyle name="Normal 5 6 7 2 3 5" xfId="29535"/>
    <cellStyle name="Normal 5 6 7 2 3 6" xfId="38271"/>
    <cellStyle name="Normal 5 6 7 2 4" xfId="8138"/>
    <cellStyle name="Normal 5 6 7 2 4 2" xfId="18376"/>
    <cellStyle name="Normal 5 6 7 2 4 2 2" xfId="49913"/>
    <cellStyle name="Normal 5 6 7 2 4 3" xfId="32863"/>
    <cellStyle name="Normal 5 6 7 2 4 4" xfId="39695"/>
    <cellStyle name="Normal 5 6 7 2 5" xfId="9307"/>
    <cellStyle name="Normal 5 6 7 2 5 2" xfId="19540"/>
    <cellStyle name="Normal 5 6 7 2 5 2 2" xfId="51077"/>
    <cellStyle name="Normal 5 6 7 2 5 3" xfId="40859"/>
    <cellStyle name="Normal 5 6 7 2 6" xfId="12084"/>
    <cellStyle name="Normal 5 6 7 2 6 2" xfId="22312"/>
    <cellStyle name="Normal 5 6 7 2 6 2 2" xfId="53849"/>
    <cellStyle name="Normal 5 6 7 2 6 3" xfId="43631"/>
    <cellStyle name="Normal 5 6 7 2 7" xfId="15086"/>
    <cellStyle name="Normal 5 6 7 2 7 2" xfId="46625"/>
    <cellStyle name="Normal 5 6 7 2 8" xfId="26203"/>
    <cellStyle name="Normal 5 6 7 2 9" xfId="36423"/>
    <cellStyle name="Normal 5 6 7 3" xfId="5056"/>
    <cellStyle name="Normal 5 6 7 3 2" xfId="9769"/>
    <cellStyle name="Normal 5 6 7 3 2 2" xfId="20002"/>
    <cellStyle name="Normal 5 6 7 3 2 2 2" xfId="51539"/>
    <cellStyle name="Normal 5 6 7 3 2 3" xfId="30367"/>
    <cellStyle name="Normal 5 6 7 3 2 4" xfId="41321"/>
    <cellStyle name="Normal 5 6 7 3 3" xfId="12546"/>
    <cellStyle name="Normal 5 6 7 3 3 2" xfId="22774"/>
    <cellStyle name="Normal 5 6 7 3 3 2 2" xfId="54311"/>
    <cellStyle name="Normal 5 6 7 3 3 3" xfId="33695"/>
    <cellStyle name="Normal 5 6 7 3 3 4" xfId="44093"/>
    <cellStyle name="Normal 5 6 7 3 4" xfId="15550"/>
    <cellStyle name="Normal 5 6 7 3 4 2" xfId="47089"/>
    <cellStyle name="Normal 5 6 7 3 5" xfId="27035"/>
    <cellStyle name="Normal 5 6 7 3 6" xfId="36885"/>
    <cellStyle name="Normal 5 6 7 4" xfId="5985"/>
    <cellStyle name="Normal 5 6 7 4 2" xfId="10693"/>
    <cellStyle name="Normal 5 6 7 4 2 2" xfId="20926"/>
    <cellStyle name="Normal 5 6 7 4 2 2 2" xfId="52463"/>
    <cellStyle name="Normal 5 6 7 4 2 3" xfId="42245"/>
    <cellStyle name="Normal 5 6 7 4 3" xfId="13470"/>
    <cellStyle name="Normal 5 6 7 4 3 2" xfId="23698"/>
    <cellStyle name="Normal 5 6 7 4 3 2 2" xfId="55235"/>
    <cellStyle name="Normal 5 6 7 4 3 3" xfId="45017"/>
    <cellStyle name="Normal 5 6 7 4 4" xfId="16474"/>
    <cellStyle name="Normal 5 6 7 4 4 2" xfId="48013"/>
    <cellStyle name="Normal 5 6 7 4 5" xfId="28703"/>
    <cellStyle name="Normal 5 6 7 4 6" xfId="37809"/>
    <cellStyle name="Normal 5 6 7 5" xfId="7290"/>
    <cellStyle name="Normal 5 6 7 5 2" xfId="17544"/>
    <cellStyle name="Normal 5 6 7 5 2 2" xfId="49081"/>
    <cellStyle name="Normal 5 6 7 5 3" xfId="32031"/>
    <cellStyle name="Normal 5 6 7 5 4" xfId="38863"/>
    <cellStyle name="Normal 5 6 7 6" xfId="8844"/>
    <cellStyle name="Normal 5 6 7 6 2" xfId="19078"/>
    <cellStyle name="Normal 5 6 7 6 2 2" xfId="50615"/>
    <cellStyle name="Normal 5 6 7 6 3" xfId="40397"/>
    <cellStyle name="Normal 5 6 7 7" xfId="11622"/>
    <cellStyle name="Normal 5 6 7 7 2" xfId="21850"/>
    <cellStyle name="Normal 5 6 7 7 2 2" xfId="53387"/>
    <cellStyle name="Normal 5 6 7 7 3" xfId="43169"/>
    <cellStyle name="Normal 5 6 7 8" xfId="14580"/>
    <cellStyle name="Normal 5 6 7 8 2" xfId="46119"/>
    <cellStyle name="Normal 5 6 7 9" xfId="25371"/>
    <cellStyle name="Normal 5 6 8" xfId="4388"/>
    <cellStyle name="Normal 5 6 8 2" xfId="5396"/>
    <cellStyle name="Normal 5 6 8 2 2" xfId="10108"/>
    <cellStyle name="Normal 5 6 8 2 2 2" xfId="20341"/>
    <cellStyle name="Normal 5 6 8 2 2 2 2" xfId="51878"/>
    <cellStyle name="Normal 5 6 8 2 2 3" xfId="30783"/>
    <cellStyle name="Normal 5 6 8 2 2 4" xfId="41660"/>
    <cellStyle name="Normal 5 6 8 2 3" xfId="12885"/>
    <cellStyle name="Normal 5 6 8 2 3 2" xfId="23113"/>
    <cellStyle name="Normal 5 6 8 2 3 2 2" xfId="54650"/>
    <cellStyle name="Normal 5 6 8 2 3 3" xfId="34111"/>
    <cellStyle name="Normal 5 6 8 2 3 4" xfId="44432"/>
    <cellStyle name="Normal 5 6 8 2 4" xfId="15889"/>
    <cellStyle name="Normal 5 6 8 2 4 2" xfId="47428"/>
    <cellStyle name="Normal 5 6 8 2 5" xfId="27451"/>
    <cellStyle name="Normal 5 6 8 2 6" xfId="37224"/>
    <cellStyle name="Normal 5 6 8 3" xfId="6324"/>
    <cellStyle name="Normal 5 6 8 3 2" xfId="11032"/>
    <cellStyle name="Normal 5 6 8 3 2 2" xfId="21265"/>
    <cellStyle name="Normal 5 6 8 3 2 2 2" xfId="52802"/>
    <cellStyle name="Normal 5 6 8 3 2 3" xfId="42584"/>
    <cellStyle name="Normal 5 6 8 3 3" xfId="13809"/>
    <cellStyle name="Normal 5 6 8 3 3 2" xfId="24037"/>
    <cellStyle name="Normal 5 6 8 3 3 2 2" xfId="55574"/>
    <cellStyle name="Normal 5 6 8 3 3 3" xfId="45356"/>
    <cellStyle name="Normal 5 6 8 3 4" xfId="16813"/>
    <cellStyle name="Normal 5 6 8 3 4 2" xfId="48352"/>
    <cellStyle name="Normal 5 6 8 3 5" xfId="29119"/>
    <cellStyle name="Normal 5 6 8 3 6" xfId="38148"/>
    <cellStyle name="Normal 5 6 8 4" xfId="7720"/>
    <cellStyle name="Normal 5 6 8 4 2" xfId="17960"/>
    <cellStyle name="Normal 5 6 8 4 2 2" xfId="49497"/>
    <cellStyle name="Normal 5 6 8 4 3" xfId="32447"/>
    <cellStyle name="Normal 5 6 8 4 4" xfId="39279"/>
    <cellStyle name="Normal 5 6 8 5" xfId="9184"/>
    <cellStyle name="Normal 5 6 8 5 2" xfId="19417"/>
    <cellStyle name="Normal 5 6 8 5 2 2" xfId="50954"/>
    <cellStyle name="Normal 5 6 8 5 3" xfId="40736"/>
    <cellStyle name="Normal 5 6 8 6" xfId="11961"/>
    <cellStyle name="Normal 5 6 8 6 2" xfId="22189"/>
    <cellStyle name="Normal 5 6 8 6 2 2" xfId="53726"/>
    <cellStyle name="Normal 5 6 8 6 3" xfId="43508"/>
    <cellStyle name="Normal 5 6 8 7" xfId="14958"/>
    <cellStyle name="Normal 5 6 8 7 2" xfId="46497"/>
    <cellStyle name="Normal 5 6 8 8" xfId="25787"/>
    <cellStyle name="Normal 5 6 8 9" xfId="36300"/>
    <cellStyle name="Normal 5 6 9" xfId="4932"/>
    <cellStyle name="Normal 5 6 9 2" xfId="9646"/>
    <cellStyle name="Normal 5 6 9 2 2" xfId="19879"/>
    <cellStyle name="Normal 5 6 9 2 2 2" xfId="51416"/>
    <cellStyle name="Normal 5 6 9 2 3" xfId="29951"/>
    <cellStyle name="Normal 5 6 9 2 4" xfId="41198"/>
    <cellStyle name="Normal 5 6 9 3" xfId="12423"/>
    <cellStyle name="Normal 5 6 9 3 2" xfId="22651"/>
    <cellStyle name="Normal 5 6 9 3 2 2" xfId="54188"/>
    <cellStyle name="Normal 5 6 9 3 3" xfId="33279"/>
    <cellStyle name="Normal 5 6 9 3 4" xfId="43970"/>
    <cellStyle name="Normal 5 6 9 4" xfId="15426"/>
    <cellStyle name="Normal 5 6 9 4 2" xfId="46965"/>
    <cellStyle name="Normal 5 6 9 5" xfId="26619"/>
    <cellStyle name="Normal 5 6 9 6" xfId="36762"/>
    <cellStyle name="Normal 5 7" xfId="1838"/>
    <cellStyle name="Normal 5 7 10" xfId="6674"/>
    <cellStyle name="Normal 5 7 10 2" xfId="17133"/>
    <cellStyle name="Normal 5 7 10 2 2" xfId="48671"/>
    <cellStyle name="Normal 5 7 10 3" xfId="31631"/>
    <cellStyle name="Normal 5 7 10 4" xfId="38463"/>
    <cellStyle name="Normal 5 7 11" xfId="8751"/>
    <cellStyle name="Normal 5 7 11 2" xfId="18987"/>
    <cellStyle name="Normal 5 7 11 2 2" xfId="50524"/>
    <cellStyle name="Normal 5 7 11 3" xfId="40306"/>
    <cellStyle name="Normal 5 7 12" xfId="11531"/>
    <cellStyle name="Normal 5 7 12 2" xfId="21759"/>
    <cellStyle name="Normal 5 7 12 2 2" xfId="53296"/>
    <cellStyle name="Normal 5 7 12 3" xfId="43078"/>
    <cellStyle name="Normal 5 7 13" xfId="14407"/>
    <cellStyle name="Normal 5 7 13 2" xfId="45950"/>
    <cellStyle name="Normal 5 7 14" xfId="24970"/>
    <cellStyle name="Normal 5 7 15" xfId="35870"/>
    <cellStyle name="Normal 5 7 2" xfId="1839"/>
    <cellStyle name="Normal 5 7 2 10" xfId="8752"/>
    <cellStyle name="Normal 5 7 2 10 2" xfId="18988"/>
    <cellStyle name="Normal 5 7 2 10 2 2" xfId="50525"/>
    <cellStyle name="Normal 5 7 2 10 3" xfId="40307"/>
    <cellStyle name="Normal 5 7 2 11" xfId="11532"/>
    <cellStyle name="Normal 5 7 2 11 2" xfId="21760"/>
    <cellStyle name="Normal 5 7 2 11 2 2" xfId="53297"/>
    <cellStyle name="Normal 5 7 2 11 3" xfId="43079"/>
    <cellStyle name="Normal 5 7 2 12" xfId="14408"/>
    <cellStyle name="Normal 5 7 2 12 2" xfId="45951"/>
    <cellStyle name="Normal 5 7 2 13" xfId="24971"/>
    <cellStyle name="Normal 5 7 2 14" xfId="35871"/>
    <cellStyle name="Normal 5 7 2 2" xfId="1840"/>
    <cellStyle name="Normal 5 7 2 2 10" xfId="14409"/>
    <cellStyle name="Normal 5 7 2 2 10 2" xfId="45952"/>
    <cellStyle name="Normal 5 7 2 2 11" xfId="24972"/>
    <cellStyle name="Normal 5 7 2 2 12" xfId="35872"/>
    <cellStyle name="Normal 5 7 2 2 2" xfId="1841"/>
    <cellStyle name="Normal 5 7 2 2 2 10" xfId="24973"/>
    <cellStyle name="Normal 5 7 2 2 2 11" xfId="35873"/>
    <cellStyle name="Normal 5 7 2 2 2 2" xfId="1842"/>
    <cellStyle name="Normal 5 7 2 2 2 2 10" xfId="35874"/>
    <cellStyle name="Normal 5 7 2 2 2 2 2" xfId="4424"/>
    <cellStyle name="Normal 5 7 2 2 2 2 2 2" xfId="5432"/>
    <cellStyle name="Normal 5 7 2 2 2 2 2 2 2" xfId="8365"/>
    <cellStyle name="Normal 5 7 2 2 2 2 2 2 2 2" xfId="18603"/>
    <cellStyle name="Normal 5 7 2 2 2 2 2 2 2 2 2" xfId="31426"/>
    <cellStyle name="Normal 5 7 2 2 2 2 2 2 2 2 3" xfId="50140"/>
    <cellStyle name="Normal 5 7 2 2 2 2 2 2 2 3" xfId="24349"/>
    <cellStyle name="Normal 5 7 2 2 2 2 2 2 2 3 2" xfId="34754"/>
    <cellStyle name="Normal 5 7 2 2 2 2 2 2 2 3 3" xfId="55881"/>
    <cellStyle name="Normal 5 7 2 2 2 2 2 2 2 4" xfId="28094"/>
    <cellStyle name="Normal 5 7 2 2 2 2 2 2 2 5" xfId="39922"/>
    <cellStyle name="Normal 5 7 2 2 2 2 2 2 3" xfId="10144"/>
    <cellStyle name="Normal 5 7 2 2 2 2 2 2 3 2" xfId="20377"/>
    <cellStyle name="Normal 5 7 2 2 2 2 2 2 3 2 2" xfId="51914"/>
    <cellStyle name="Normal 5 7 2 2 2 2 2 2 3 3" xfId="29762"/>
    <cellStyle name="Normal 5 7 2 2 2 2 2 2 3 4" xfId="41696"/>
    <cellStyle name="Normal 5 7 2 2 2 2 2 2 4" xfId="12921"/>
    <cellStyle name="Normal 5 7 2 2 2 2 2 2 4 2" xfId="23149"/>
    <cellStyle name="Normal 5 7 2 2 2 2 2 2 4 2 2" xfId="54686"/>
    <cellStyle name="Normal 5 7 2 2 2 2 2 2 4 3" xfId="33090"/>
    <cellStyle name="Normal 5 7 2 2 2 2 2 2 4 4" xfId="44468"/>
    <cellStyle name="Normal 5 7 2 2 2 2 2 2 5" xfId="15925"/>
    <cellStyle name="Normal 5 7 2 2 2 2 2 2 5 2" xfId="47464"/>
    <cellStyle name="Normal 5 7 2 2 2 2 2 2 6" xfId="26430"/>
    <cellStyle name="Normal 5 7 2 2 2 2 2 2 7" xfId="37260"/>
    <cellStyle name="Normal 5 7 2 2 2 2 2 3" xfId="6360"/>
    <cellStyle name="Normal 5 7 2 2 2 2 2 3 2" xfId="11068"/>
    <cellStyle name="Normal 5 7 2 2 2 2 2 3 2 2" xfId="21301"/>
    <cellStyle name="Normal 5 7 2 2 2 2 2 3 2 2 2" xfId="52838"/>
    <cellStyle name="Normal 5 7 2 2 2 2 2 3 2 3" xfId="30594"/>
    <cellStyle name="Normal 5 7 2 2 2 2 2 3 2 4" xfId="42620"/>
    <cellStyle name="Normal 5 7 2 2 2 2 2 3 3" xfId="13845"/>
    <cellStyle name="Normal 5 7 2 2 2 2 2 3 3 2" xfId="24073"/>
    <cellStyle name="Normal 5 7 2 2 2 2 2 3 3 2 2" xfId="55610"/>
    <cellStyle name="Normal 5 7 2 2 2 2 2 3 3 3" xfId="33922"/>
    <cellStyle name="Normal 5 7 2 2 2 2 2 3 3 4" xfId="45392"/>
    <cellStyle name="Normal 5 7 2 2 2 2 2 3 4" xfId="16849"/>
    <cellStyle name="Normal 5 7 2 2 2 2 2 3 4 2" xfId="48388"/>
    <cellStyle name="Normal 5 7 2 2 2 2 2 3 5" xfId="27262"/>
    <cellStyle name="Normal 5 7 2 2 2 2 2 3 6" xfId="38184"/>
    <cellStyle name="Normal 5 7 2 2 2 2 2 4" xfId="7526"/>
    <cellStyle name="Normal 5 7 2 2 2 2 2 4 2" xfId="17771"/>
    <cellStyle name="Normal 5 7 2 2 2 2 2 4 2 2" xfId="49308"/>
    <cellStyle name="Normal 5 7 2 2 2 2 2 4 3" xfId="28930"/>
    <cellStyle name="Normal 5 7 2 2 2 2 2 4 4" xfId="39090"/>
    <cellStyle name="Normal 5 7 2 2 2 2 2 5" xfId="9220"/>
    <cellStyle name="Normal 5 7 2 2 2 2 2 5 2" xfId="19453"/>
    <cellStyle name="Normal 5 7 2 2 2 2 2 5 2 2" xfId="50990"/>
    <cellStyle name="Normal 5 7 2 2 2 2 2 5 3" xfId="32258"/>
    <cellStyle name="Normal 5 7 2 2 2 2 2 5 4" xfId="40772"/>
    <cellStyle name="Normal 5 7 2 2 2 2 2 6" xfId="11997"/>
    <cellStyle name="Normal 5 7 2 2 2 2 2 6 2" xfId="22225"/>
    <cellStyle name="Normal 5 7 2 2 2 2 2 6 2 2" xfId="53762"/>
    <cellStyle name="Normal 5 7 2 2 2 2 2 6 3" xfId="43544"/>
    <cellStyle name="Normal 5 7 2 2 2 2 2 7" xfId="14994"/>
    <cellStyle name="Normal 5 7 2 2 2 2 2 7 2" xfId="46533"/>
    <cellStyle name="Normal 5 7 2 2 2 2 2 8" xfId="25598"/>
    <cellStyle name="Normal 5 7 2 2 2 2 2 9" xfId="36336"/>
    <cellStyle name="Normal 5 7 2 2 2 2 3" xfId="4968"/>
    <cellStyle name="Normal 5 7 2 2 2 2 3 2" xfId="7949"/>
    <cellStyle name="Normal 5 7 2 2 2 2 3 2 2" xfId="18187"/>
    <cellStyle name="Normal 5 7 2 2 2 2 3 2 2 2" xfId="31010"/>
    <cellStyle name="Normal 5 7 2 2 2 2 3 2 2 3" xfId="49724"/>
    <cellStyle name="Normal 5 7 2 2 2 2 3 2 3" xfId="24246"/>
    <cellStyle name="Normal 5 7 2 2 2 2 3 2 3 2" xfId="34338"/>
    <cellStyle name="Normal 5 7 2 2 2 2 3 2 3 3" xfId="55782"/>
    <cellStyle name="Normal 5 7 2 2 2 2 3 2 4" xfId="27678"/>
    <cellStyle name="Normal 5 7 2 2 2 2 3 2 5" xfId="39506"/>
    <cellStyle name="Normal 5 7 2 2 2 2 3 3" xfId="9682"/>
    <cellStyle name="Normal 5 7 2 2 2 2 3 3 2" xfId="19915"/>
    <cellStyle name="Normal 5 7 2 2 2 2 3 3 2 2" xfId="51452"/>
    <cellStyle name="Normal 5 7 2 2 2 2 3 3 3" xfId="29346"/>
    <cellStyle name="Normal 5 7 2 2 2 2 3 3 4" xfId="41234"/>
    <cellStyle name="Normal 5 7 2 2 2 2 3 4" xfId="12459"/>
    <cellStyle name="Normal 5 7 2 2 2 2 3 4 2" xfId="22687"/>
    <cellStyle name="Normal 5 7 2 2 2 2 3 4 2 2" xfId="54224"/>
    <cellStyle name="Normal 5 7 2 2 2 2 3 4 3" xfId="32674"/>
    <cellStyle name="Normal 5 7 2 2 2 2 3 4 4" xfId="44006"/>
    <cellStyle name="Normal 5 7 2 2 2 2 3 5" xfId="15462"/>
    <cellStyle name="Normal 5 7 2 2 2 2 3 5 2" xfId="47001"/>
    <cellStyle name="Normal 5 7 2 2 2 2 3 6" xfId="26014"/>
    <cellStyle name="Normal 5 7 2 2 2 2 3 7" xfId="36798"/>
    <cellStyle name="Normal 5 7 2 2 2 2 4" xfId="5896"/>
    <cellStyle name="Normal 5 7 2 2 2 2 4 2" xfId="10606"/>
    <cellStyle name="Normal 5 7 2 2 2 2 4 2 2" xfId="20839"/>
    <cellStyle name="Normal 5 7 2 2 2 2 4 2 2 2" xfId="52376"/>
    <cellStyle name="Normal 5 7 2 2 2 2 4 2 3" xfId="30178"/>
    <cellStyle name="Normal 5 7 2 2 2 2 4 2 4" xfId="42158"/>
    <cellStyle name="Normal 5 7 2 2 2 2 4 3" xfId="13383"/>
    <cellStyle name="Normal 5 7 2 2 2 2 4 3 2" xfId="23611"/>
    <cellStyle name="Normal 5 7 2 2 2 2 4 3 2 2" xfId="55148"/>
    <cellStyle name="Normal 5 7 2 2 2 2 4 3 3" xfId="33506"/>
    <cellStyle name="Normal 5 7 2 2 2 2 4 3 4" xfId="44930"/>
    <cellStyle name="Normal 5 7 2 2 2 2 4 4" xfId="16387"/>
    <cellStyle name="Normal 5 7 2 2 2 2 4 4 2" xfId="47926"/>
    <cellStyle name="Normal 5 7 2 2 2 2 4 5" xfId="26846"/>
    <cellStyle name="Normal 5 7 2 2 2 2 4 6" xfId="37722"/>
    <cellStyle name="Normal 5 7 2 2 2 2 5" xfId="7006"/>
    <cellStyle name="Normal 5 7 2 2 2 2 5 2" xfId="17350"/>
    <cellStyle name="Normal 5 7 2 2 2 2 5 2 2" xfId="48887"/>
    <cellStyle name="Normal 5 7 2 2 2 2 5 3" xfId="28513"/>
    <cellStyle name="Normal 5 7 2 2 2 2 5 4" xfId="38674"/>
    <cellStyle name="Normal 5 7 2 2 2 2 6" xfId="8755"/>
    <cellStyle name="Normal 5 7 2 2 2 2 6 2" xfId="18991"/>
    <cellStyle name="Normal 5 7 2 2 2 2 6 2 2" xfId="50528"/>
    <cellStyle name="Normal 5 7 2 2 2 2 6 3" xfId="31842"/>
    <cellStyle name="Normal 5 7 2 2 2 2 6 4" xfId="40310"/>
    <cellStyle name="Normal 5 7 2 2 2 2 7" xfId="11535"/>
    <cellStyle name="Normal 5 7 2 2 2 2 7 2" xfId="21763"/>
    <cellStyle name="Normal 5 7 2 2 2 2 7 2 2" xfId="53300"/>
    <cellStyle name="Normal 5 7 2 2 2 2 7 3" xfId="43082"/>
    <cellStyle name="Normal 5 7 2 2 2 2 8" xfId="14411"/>
    <cellStyle name="Normal 5 7 2 2 2 2 8 2" xfId="45954"/>
    <cellStyle name="Normal 5 7 2 2 2 2 9" xfId="25182"/>
    <cellStyle name="Normal 5 7 2 2 2 3" xfId="4423"/>
    <cellStyle name="Normal 5 7 2 2 2 3 2" xfId="5431"/>
    <cellStyle name="Normal 5 7 2 2 2 3 2 2" xfId="8157"/>
    <cellStyle name="Normal 5 7 2 2 2 3 2 2 2" xfId="18395"/>
    <cellStyle name="Normal 5 7 2 2 2 3 2 2 2 2" xfId="31218"/>
    <cellStyle name="Normal 5 7 2 2 2 3 2 2 2 3" xfId="49932"/>
    <cellStyle name="Normal 5 7 2 2 2 3 2 2 3" xfId="24404"/>
    <cellStyle name="Normal 5 7 2 2 2 3 2 2 3 2" xfId="34546"/>
    <cellStyle name="Normal 5 7 2 2 2 3 2 2 3 3" xfId="55936"/>
    <cellStyle name="Normal 5 7 2 2 2 3 2 2 4" xfId="27886"/>
    <cellStyle name="Normal 5 7 2 2 2 3 2 2 5" xfId="39714"/>
    <cellStyle name="Normal 5 7 2 2 2 3 2 3" xfId="10143"/>
    <cellStyle name="Normal 5 7 2 2 2 3 2 3 2" xfId="20376"/>
    <cellStyle name="Normal 5 7 2 2 2 3 2 3 2 2" xfId="51913"/>
    <cellStyle name="Normal 5 7 2 2 2 3 2 3 3" xfId="29554"/>
    <cellStyle name="Normal 5 7 2 2 2 3 2 3 4" xfId="41695"/>
    <cellStyle name="Normal 5 7 2 2 2 3 2 4" xfId="12920"/>
    <cellStyle name="Normal 5 7 2 2 2 3 2 4 2" xfId="23148"/>
    <cellStyle name="Normal 5 7 2 2 2 3 2 4 2 2" xfId="54685"/>
    <cellStyle name="Normal 5 7 2 2 2 3 2 4 3" xfId="32882"/>
    <cellStyle name="Normal 5 7 2 2 2 3 2 4 4" xfId="44467"/>
    <cellStyle name="Normal 5 7 2 2 2 3 2 5" xfId="15924"/>
    <cellStyle name="Normal 5 7 2 2 2 3 2 5 2" xfId="47463"/>
    <cellStyle name="Normal 5 7 2 2 2 3 2 6" xfId="26222"/>
    <cellStyle name="Normal 5 7 2 2 2 3 2 7" xfId="37259"/>
    <cellStyle name="Normal 5 7 2 2 2 3 3" xfId="6359"/>
    <cellStyle name="Normal 5 7 2 2 2 3 3 2" xfId="11067"/>
    <cellStyle name="Normal 5 7 2 2 2 3 3 2 2" xfId="21300"/>
    <cellStyle name="Normal 5 7 2 2 2 3 3 2 2 2" xfId="52837"/>
    <cellStyle name="Normal 5 7 2 2 2 3 3 2 3" xfId="30386"/>
    <cellStyle name="Normal 5 7 2 2 2 3 3 2 4" xfId="42619"/>
    <cellStyle name="Normal 5 7 2 2 2 3 3 3" xfId="13844"/>
    <cellStyle name="Normal 5 7 2 2 2 3 3 3 2" xfId="24072"/>
    <cellStyle name="Normal 5 7 2 2 2 3 3 3 2 2" xfId="55609"/>
    <cellStyle name="Normal 5 7 2 2 2 3 3 3 3" xfId="33714"/>
    <cellStyle name="Normal 5 7 2 2 2 3 3 3 4" xfId="45391"/>
    <cellStyle name="Normal 5 7 2 2 2 3 3 4" xfId="16848"/>
    <cellStyle name="Normal 5 7 2 2 2 3 3 4 2" xfId="48387"/>
    <cellStyle name="Normal 5 7 2 2 2 3 3 5" xfId="27054"/>
    <cellStyle name="Normal 5 7 2 2 2 3 3 6" xfId="38183"/>
    <cellStyle name="Normal 5 7 2 2 2 3 4" xfId="7309"/>
    <cellStyle name="Normal 5 7 2 2 2 3 4 2" xfId="17563"/>
    <cellStyle name="Normal 5 7 2 2 2 3 4 2 2" xfId="49100"/>
    <cellStyle name="Normal 5 7 2 2 2 3 4 3" xfId="28722"/>
    <cellStyle name="Normal 5 7 2 2 2 3 4 4" xfId="38882"/>
    <cellStyle name="Normal 5 7 2 2 2 3 5" xfId="9219"/>
    <cellStyle name="Normal 5 7 2 2 2 3 5 2" xfId="19452"/>
    <cellStyle name="Normal 5 7 2 2 2 3 5 2 2" xfId="50989"/>
    <cellStyle name="Normal 5 7 2 2 2 3 5 3" xfId="32050"/>
    <cellStyle name="Normal 5 7 2 2 2 3 5 4" xfId="40771"/>
    <cellStyle name="Normal 5 7 2 2 2 3 6" xfId="11996"/>
    <cellStyle name="Normal 5 7 2 2 2 3 6 2" xfId="22224"/>
    <cellStyle name="Normal 5 7 2 2 2 3 6 2 2" xfId="53761"/>
    <cellStyle name="Normal 5 7 2 2 2 3 6 3" xfId="43543"/>
    <cellStyle name="Normal 5 7 2 2 2 3 7" xfId="14993"/>
    <cellStyle name="Normal 5 7 2 2 2 3 7 2" xfId="46532"/>
    <cellStyle name="Normal 5 7 2 2 2 3 8" xfId="25390"/>
    <cellStyle name="Normal 5 7 2 2 2 3 9" xfId="36335"/>
    <cellStyle name="Normal 5 7 2 2 2 4" xfId="4967"/>
    <cellStyle name="Normal 5 7 2 2 2 4 2" xfId="7739"/>
    <cellStyle name="Normal 5 7 2 2 2 4 2 2" xfId="17979"/>
    <cellStyle name="Normal 5 7 2 2 2 4 2 2 2" xfId="30802"/>
    <cellStyle name="Normal 5 7 2 2 2 4 2 2 3" xfId="49516"/>
    <cellStyle name="Normal 5 7 2 2 2 4 2 3" xfId="24389"/>
    <cellStyle name="Normal 5 7 2 2 2 4 2 3 2" xfId="34130"/>
    <cellStyle name="Normal 5 7 2 2 2 4 2 3 3" xfId="55921"/>
    <cellStyle name="Normal 5 7 2 2 2 4 2 4" xfId="27470"/>
    <cellStyle name="Normal 5 7 2 2 2 4 2 5" xfId="39298"/>
    <cellStyle name="Normal 5 7 2 2 2 4 3" xfId="9681"/>
    <cellStyle name="Normal 5 7 2 2 2 4 3 2" xfId="19914"/>
    <cellStyle name="Normal 5 7 2 2 2 4 3 2 2" xfId="51451"/>
    <cellStyle name="Normal 5 7 2 2 2 4 3 3" xfId="29138"/>
    <cellStyle name="Normal 5 7 2 2 2 4 3 4" xfId="41233"/>
    <cellStyle name="Normal 5 7 2 2 2 4 4" xfId="12458"/>
    <cellStyle name="Normal 5 7 2 2 2 4 4 2" xfId="22686"/>
    <cellStyle name="Normal 5 7 2 2 2 4 4 2 2" xfId="54223"/>
    <cellStyle name="Normal 5 7 2 2 2 4 4 3" xfId="32466"/>
    <cellStyle name="Normal 5 7 2 2 2 4 4 4" xfId="44005"/>
    <cellStyle name="Normal 5 7 2 2 2 4 5" xfId="15461"/>
    <cellStyle name="Normal 5 7 2 2 2 4 5 2" xfId="47000"/>
    <cellStyle name="Normal 5 7 2 2 2 4 6" xfId="25806"/>
    <cellStyle name="Normal 5 7 2 2 2 4 7" xfId="36797"/>
    <cellStyle name="Normal 5 7 2 2 2 5" xfId="5895"/>
    <cellStyle name="Normal 5 7 2 2 2 5 2" xfId="10605"/>
    <cellStyle name="Normal 5 7 2 2 2 5 2 2" xfId="20838"/>
    <cellStyle name="Normal 5 7 2 2 2 5 2 2 2" xfId="52375"/>
    <cellStyle name="Normal 5 7 2 2 2 5 2 3" xfId="29970"/>
    <cellStyle name="Normal 5 7 2 2 2 5 2 4" xfId="42157"/>
    <cellStyle name="Normal 5 7 2 2 2 5 3" xfId="13382"/>
    <cellStyle name="Normal 5 7 2 2 2 5 3 2" xfId="23610"/>
    <cellStyle name="Normal 5 7 2 2 2 5 3 2 2" xfId="55147"/>
    <cellStyle name="Normal 5 7 2 2 2 5 3 3" xfId="33298"/>
    <cellStyle name="Normal 5 7 2 2 2 5 3 4" xfId="44929"/>
    <cellStyle name="Normal 5 7 2 2 2 5 4" xfId="16386"/>
    <cellStyle name="Normal 5 7 2 2 2 5 4 2" xfId="47925"/>
    <cellStyle name="Normal 5 7 2 2 2 5 5" xfId="26638"/>
    <cellStyle name="Normal 5 7 2 2 2 5 6" xfId="37721"/>
    <cellStyle name="Normal 5 7 2 2 2 6" xfId="6677"/>
    <cellStyle name="Normal 5 7 2 2 2 6 2" xfId="17136"/>
    <cellStyle name="Normal 5 7 2 2 2 6 2 2" xfId="48674"/>
    <cellStyle name="Normal 5 7 2 2 2 6 3" xfId="28304"/>
    <cellStyle name="Normal 5 7 2 2 2 6 4" xfId="38466"/>
    <cellStyle name="Normal 5 7 2 2 2 7" xfId="8754"/>
    <cellStyle name="Normal 5 7 2 2 2 7 2" xfId="18990"/>
    <cellStyle name="Normal 5 7 2 2 2 7 2 2" xfId="50527"/>
    <cellStyle name="Normal 5 7 2 2 2 7 3" xfId="31634"/>
    <cellStyle name="Normal 5 7 2 2 2 7 4" xfId="40309"/>
    <cellStyle name="Normal 5 7 2 2 2 8" xfId="11534"/>
    <cellStyle name="Normal 5 7 2 2 2 8 2" xfId="21762"/>
    <cellStyle name="Normal 5 7 2 2 2 8 2 2" xfId="53299"/>
    <cellStyle name="Normal 5 7 2 2 2 8 3" xfId="43081"/>
    <cellStyle name="Normal 5 7 2 2 2 9" xfId="14410"/>
    <cellStyle name="Normal 5 7 2 2 2 9 2" xfId="45953"/>
    <cellStyle name="Normal 5 7 2 2 3" xfId="1843"/>
    <cellStyle name="Normal 5 7 2 2 3 10" xfId="35875"/>
    <cellStyle name="Normal 5 7 2 2 3 2" xfId="4425"/>
    <cellStyle name="Normal 5 7 2 2 3 2 2" xfId="5433"/>
    <cellStyle name="Normal 5 7 2 2 3 2 2 2" xfId="8364"/>
    <cellStyle name="Normal 5 7 2 2 3 2 2 2 2" xfId="18602"/>
    <cellStyle name="Normal 5 7 2 2 3 2 2 2 2 2" xfId="31425"/>
    <cellStyle name="Normal 5 7 2 2 3 2 2 2 2 3" xfId="50139"/>
    <cellStyle name="Normal 5 7 2 2 3 2 2 2 3" xfId="13954"/>
    <cellStyle name="Normal 5 7 2 2 3 2 2 2 3 2" xfId="34753"/>
    <cellStyle name="Normal 5 7 2 2 3 2 2 2 3 3" xfId="45500"/>
    <cellStyle name="Normal 5 7 2 2 3 2 2 2 4" xfId="28093"/>
    <cellStyle name="Normal 5 7 2 2 3 2 2 2 5" xfId="39921"/>
    <cellStyle name="Normal 5 7 2 2 3 2 2 3" xfId="10145"/>
    <cellStyle name="Normal 5 7 2 2 3 2 2 3 2" xfId="20378"/>
    <cellStyle name="Normal 5 7 2 2 3 2 2 3 2 2" xfId="51915"/>
    <cellStyle name="Normal 5 7 2 2 3 2 2 3 3" xfId="29761"/>
    <cellStyle name="Normal 5 7 2 2 3 2 2 3 4" xfId="41697"/>
    <cellStyle name="Normal 5 7 2 2 3 2 2 4" xfId="12922"/>
    <cellStyle name="Normal 5 7 2 2 3 2 2 4 2" xfId="23150"/>
    <cellStyle name="Normal 5 7 2 2 3 2 2 4 2 2" xfId="54687"/>
    <cellStyle name="Normal 5 7 2 2 3 2 2 4 3" xfId="33089"/>
    <cellStyle name="Normal 5 7 2 2 3 2 2 4 4" xfId="44469"/>
    <cellStyle name="Normal 5 7 2 2 3 2 2 5" xfId="15926"/>
    <cellStyle name="Normal 5 7 2 2 3 2 2 5 2" xfId="47465"/>
    <cellStyle name="Normal 5 7 2 2 3 2 2 6" xfId="26429"/>
    <cellStyle name="Normal 5 7 2 2 3 2 2 7" xfId="37261"/>
    <cellStyle name="Normal 5 7 2 2 3 2 3" xfId="6361"/>
    <cellStyle name="Normal 5 7 2 2 3 2 3 2" xfId="11069"/>
    <cellStyle name="Normal 5 7 2 2 3 2 3 2 2" xfId="21302"/>
    <cellStyle name="Normal 5 7 2 2 3 2 3 2 2 2" xfId="52839"/>
    <cellStyle name="Normal 5 7 2 2 3 2 3 2 3" xfId="30593"/>
    <cellStyle name="Normal 5 7 2 2 3 2 3 2 4" xfId="42621"/>
    <cellStyle name="Normal 5 7 2 2 3 2 3 3" xfId="13846"/>
    <cellStyle name="Normal 5 7 2 2 3 2 3 3 2" xfId="24074"/>
    <cellStyle name="Normal 5 7 2 2 3 2 3 3 2 2" xfId="55611"/>
    <cellStyle name="Normal 5 7 2 2 3 2 3 3 3" xfId="33921"/>
    <cellStyle name="Normal 5 7 2 2 3 2 3 3 4" xfId="45393"/>
    <cellStyle name="Normal 5 7 2 2 3 2 3 4" xfId="16850"/>
    <cellStyle name="Normal 5 7 2 2 3 2 3 4 2" xfId="48389"/>
    <cellStyle name="Normal 5 7 2 2 3 2 3 5" xfId="27261"/>
    <cellStyle name="Normal 5 7 2 2 3 2 3 6" xfId="38185"/>
    <cellStyle name="Normal 5 7 2 2 3 2 4" xfId="7525"/>
    <cellStyle name="Normal 5 7 2 2 3 2 4 2" xfId="17770"/>
    <cellStyle name="Normal 5 7 2 2 3 2 4 2 2" xfId="49307"/>
    <cellStyle name="Normal 5 7 2 2 3 2 4 3" xfId="28929"/>
    <cellStyle name="Normal 5 7 2 2 3 2 4 4" xfId="39089"/>
    <cellStyle name="Normal 5 7 2 2 3 2 5" xfId="9221"/>
    <cellStyle name="Normal 5 7 2 2 3 2 5 2" xfId="19454"/>
    <cellStyle name="Normal 5 7 2 2 3 2 5 2 2" xfId="50991"/>
    <cellStyle name="Normal 5 7 2 2 3 2 5 3" xfId="32257"/>
    <cellStyle name="Normal 5 7 2 2 3 2 5 4" xfId="40773"/>
    <cellStyle name="Normal 5 7 2 2 3 2 6" xfId="11998"/>
    <cellStyle name="Normal 5 7 2 2 3 2 6 2" xfId="22226"/>
    <cellStyle name="Normal 5 7 2 2 3 2 6 2 2" xfId="53763"/>
    <cellStyle name="Normal 5 7 2 2 3 2 6 3" xfId="43545"/>
    <cellStyle name="Normal 5 7 2 2 3 2 7" xfId="14995"/>
    <cellStyle name="Normal 5 7 2 2 3 2 7 2" xfId="46534"/>
    <cellStyle name="Normal 5 7 2 2 3 2 8" xfId="25597"/>
    <cellStyle name="Normal 5 7 2 2 3 2 9" xfId="36337"/>
    <cellStyle name="Normal 5 7 2 2 3 3" xfId="4969"/>
    <cellStyle name="Normal 5 7 2 2 3 3 2" xfId="7948"/>
    <cellStyle name="Normal 5 7 2 2 3 3 2 2" xfId="18186"/>
    <cellStyle name="Normal 5 7 2 2 3 3 2 2 2" xfId="31009"/>
    <cellStyle name="Normal 5 7 2 2 3 3 2 2 3" xfId="49723"/>
    <cellStyle name="Normal 5 7 2 2 3 3 2 3" xfId="14613"/>
    <cellStyle name="Normal 5 7 2 2 3 3 2 3 2" xfId="34337"/>
    <cellStyle name="Normal 5 7 2 2 3 3 2 3 3" xfId="46152"/>
    <cellStyle name="Normal 5 7 2 2 3 3 2 4" xfId="27677"/>
    <cellStyle name="Normal 5 7 2 2 3 3 2 5" xfId="39505"/>
    <cellStyle name="Normal 5 7 2 2 3 3 3" xfId="9683"/>
    <cellStyle name="Normal 5 7 2 2 3 3 3 2" xfId="19916"/>
    <cellStyle name="Normal 5 7 2 2 3 3 3 2 2" xfId="51453"/>
    <cellStyle name="Normal 5 7 2 2 3 3 3 3" xfId="29345"/>
    <cellStyle name="Normal 5 7 2 2 3 3 3 4" xfId="41235"/>
    <cellStyle name="Normal 5 7 2 2 3 3 4" xfId="12460"/>
    <cellStyle name="Normal 5 7 2 2 3 3 4 2" xfId="22688"/>
    <cellStyle name="Normal 5 7 2 2 3 3 4 2 2" xfId="54225"/>
    <cellStyle name="Normal 5 7 2 2 3 3 4 3" xfId="32673"/>
    <cellStyle name="Normal 5 7 2 2 3 3 4 4" xfId="44007"/>
    <cellStyle name="Normal 5 7 2 2 3 3 5" xfId="15463"/>
    <cellStyle name="Normal 5 7 2 2 3 3 5 2" xfId="47002"/>
    <cellStyle name="Normal 5 7 2 2 3 3 6" xfId="26013"/>
    <cellStyle name="Normal 5 7 2 2 3 3 7" xfId="36799"/>
    <cellStyle name="Normal 5 7 2 2 3 4" xfId="5897"/>
    <cellStyle name="Normal 5 7 2 2 3 4 2" xfId="10607"/>
    <cellStyle name="Normal 5 7 2 2 3 4 2 2" xfId="20840"/>
    <cellStyle name="Normal 5 7 2 2 3 4 2 2 2" xfId="52377"/>
    <cellStyle name="Normal 5 7 2 2 3 4 2 3" xfId="30177"/>
    <cellStyle name="Normal 5 7 2 2 3 4 2 4" xfId="42159"/>
    <cellStyle name="Normal 5 7 2 2 3 4 3" xfId="13384"/>
    <cellStyle name="Normal 5 7 2 2 3 4 3 2" xfId="23612"/>
    <cellStyle name="Normal 5 7 2 2 3 4 3 2 2" xfId="55149"/>
    <cellStyle name="Normal 5 7 2 2 3 4 3 3" xfId="33505"/>
    <cellStyle name="Normal 5 7 2 2 3 4 3 4" xfId="44931"/>
    <cellStyle name="Normal 5 7 2 2 3 4 4" xfId="16388"/>
    <cellStyle name="Normal 5 7 2 2 3 4 4 2" xfId="47927"/>
    <cellStyle name="Normal 5 7 2 2 3 4 5" xfId="26845"/>
    <cellStyle name="Normal 5 7 2 2 3 4 6" xfId="37723"/>
    <cellStyle name="Normal 5 7 2 2 3 5" xfId="7005"/>
    <cellStyle name="Normal 5 7 2 2 3 5 2" xfId="17349"/>
    <cellStyle name="Normal 5 7 2 2 3 5 2 2" xfId="48886"/>
    <cellStyle name="Normal 5 7 2 2 3 5 3" xfId="28512"/>
    <cellStyle name="Normal 5 7 2 2 3 5 4" xfId="38673"/>
    <cellStyle name="Normal 5 7 2 2 3 6" xfId="8756"/>
    <cellStyle name="Normal 5 7 2 2 3 6 2" xfId="18992"/>
    <cellStyle name="Normal 5 7 2 2 3 6 2 2" xfId="50529"/>
    <cellStyle name="Normal 5 7 2 2 3 6 3" xfId="31841"/>
    <cellStyle name="Normal 5 7 2 2 3 6 4" xfId="40311"/>
    <cellStyle name="Normal 5 7 2 2 3 7" xfId="11536"/>
    <cellStyle name="Normal 5 7 2 2 3 7 2" xfId="21764"/>
    <cellStyle name="Normal 5 7 2 2 3 7 2 2" xfId="53301"/>
    <cellStyle name="Normal 5 7 2 2 3 7 3" xfId="43083"/>
    <cellStyle name="Normal 5 7 2 2 3 8" xfId="14412"/>
    <cellStyle name="Normal 5 7 2 2 3 8 2" xfId="45955"/>
    <cellStyle name="Normal 5 7 2 2 3 9" xfId="25181"/>
    <cellStyle name="Normal 5 7 2 2 4" xfId="4422"/>
    <cellStyle name="Normal 5 7 2 2 4 2" xfId="5430"/>
    <cellStyle name="Normal 5 7 2 2 4 2 2" xfId="8156"/>
    <cellStyle name="Normal 5 7 2 2 4 2 2 2" xfId="18394"/>
    <cellStyle name="Normal 5 7 2 2 4 2 2 2 2" xfId="31217"/>
    <cellStyle name="Normal 5 7 2 2 4 2 2 2 3" xfId="49931"/>
    <cellStyle name="Normal 5 7 2 2 4 2 2 3" xfId="24321"/>
    <cellStyle name="Normal 5 7 2 2 4 2 2 3 2" xfId="34545"/>
    <cellStyle name="Normal 5 7 2 2 4 2 2 3 3" xfId="55854"/>
    <cellStyle name="Normal 5 7 2 2 4 2 2 4" xfId="27885"/>
    <cellStyle name="Normal 5 7 2 2 4 2 2 5" xfId="39713"/>
    <cellStyle name="Normal 5 7 2 2 4 2 3" xfId="10142"/>
    <cellStyle name="Normal 5 7 2 2 4 2 3 2" xfId="20375"/>
    <cellStyle name="Normal 5 7 2 2 4 2 3 2 2" xfId="51912"/>
    <cellStyle name="Normal 5 7 2 2 4 2 3 3" xfId="29553"/>
    <cellStyle name="Normal 5 7 2 2 4 2 3 4" xfId="41694"/>
    <cellStyle name="Normal 5 7 2 2 4 2 4" xfId="12919"/>
    <cellStyle name="Normal 5 7 2 2 4 2 4 2" xfId="23147"/>
    <cellStyle name="Normal 5 7 2 2 4 2 4 2 2" xfId="54684"/>
    <cellStyle name="Normal 5 7 2 2 4 2 4 3" xfId="32881"/>
    <cellStyle name="Normal 5 7 2 2 4 2 4 4" xfId="44466"/>
    <cellStyle name="Normal 5 7 2 2 4 2 5" xfId="15923"/>
    <cellStyle name="Normal 5 7 2 2 4 2 5 2" xfId="47462"/>
    <cellStyle name="Normal 5 7 2 2 4 2 6" xfId="26221"/>
    <cellStyle name="Normal 5 7 2 2 4 2 7" xfId="37258"/>
    <cellStyle name="Normal 5 7 2 2 4 3" xfId="6358"/>
    <cellStyle name="Normal 5 7 2 2 4 3 2" xfId="11066"/>
    <cellStyle name="Normal 5 7 2 2 4 3 2 2" xfId="21299"/>
    <cellStyle name="Normal 5 7 2 2 4 3 2 2 2" xfId="52836"/>
    <cellStyle name="Normal 5 7 2 2 4 3 2 3" xfId="30385"/>
    <cellStyle name="Normal 5 7 2 2 4 3 2 4" xfId="42618"/>
    <cellStyle name="Normal 5 7 2 2 4 3 3" xfId="13843"/>
    <cellStyle name="Normal 5 7 2 2 4 3 3 2" xfId="24071"/>
    <cellStyle name="Normal 5 7 2 2 4 3 3 2 2" xfId="55608"/>
    <cellStyle name="Normal 5 7 2 2 4 3 3 3" xfId="33713"/>
    <cellStyle name="Normal 5 7 2 2 4 3 3 4" xfId="45390"/>
    <cellStyle name="Normal 5 7 2 2 4 3 4" xfId="16847"/>
    <cellStyle name="Normal 5 7 2 2 4 3 4 2" xfId="48386"/>
    <cellStyle name="Normal 5 7 2 2 4 3 5" xfId="27053"/>
    <cellStyle name="Normal 5 7 2 2 4 3 6" xfId="38182"/>
    <cellStyle name="Normal 5 7 2 2 4 4" xfId="7308"/>
    <cellStyle name="Normal 5 7 2 2 4 4 2" xfId="17562"/>
    <cellStyle name="Normal 5 7 2 2 4 4 2 2" xfId="49099"/>
    <cellStyle name="Normal 5 7 2 2 4 4 3" xfId="28721"/>
    <cellStyle name="Normal 5 7 2 2 4 4 4" xfId="38881"/>
    <cellStyle name="Normal 5 7 2 2 4 5" xfId="9218"/>
    <cellStyle name="Normal 5 7 2 2 4 5 2" xfId="19451"/>
    <cellStyle name="Normal 5 7 2 2 4 5 2 2" xfId="50988"/>
    <cellStyle name="Normal 5 7 2 2 4 5 3" xfId="32049"/>
    <cellStyle name="Normal 5 7 2 2 4 5 4" xfId="40770"/>
    <cellStyle name="Normal 5 7 2 2 4 6" xfId="11995"/>
    <cellStyle name="Normal 5 7 2 2 4 6 2" xfId="22223"/>
    <cellStyle name="Normal 5 7 2 2 4 6 2 2" xfId="53760"/>
    <cellStyle name="Normal 5 7 2 2 4 6 3" xfId="43542"/>
    <cellStyle name="Normal 5 7 2 2 4 7" xfId="14992"/>
    <cellStyle name="Normal 5 7 2 2 4 7 2" xfId="46531"/>
    <cellStyle name="Normal 5 7 2 2 4 8" xfId="25389"/>
    <cellStyle name="Normal 5 7 2 2 4 9" xfId="36334"/>
    <cellStyle name="Normal 5 7 2 2 5" xfId="4966"/>
    <cellStyle name="Normal 5 7 2 2 5 2" xfId="7738"/>
    <cellStyle name="Normal 5 7 2 2 5 2 2" xfId="17978"/>
    <cellStyle name="Normal 5 7 2 2 5 2 2 2" xfId="30801"/>
    <cellStyle name="Normal 5 7 2 2 5 2 2 3" xfId="49515"/>
    <cellStyle name="Normal 5 7 2 2 5 2 3" xfId="24467"/>
    <cellStyle name="Normal 5 7 2 2 5 2 3 2" xfId="34129"/>
    <cellStyle name="Normal 5 7 2 2 5 2 3 3" xfId="55999"/>
    <cellStyle name="Normal 5 7 2 2 5 2 4" xfId="27469"/>
    <cellStyle name="Normal 5 7 2 2 5 2 5" xfId="39297"/>
    <cellStyle name="Normal 5 7 2 2 5 3" xfId="9680"/>
    <cellStyle name="Normal 5 7 2 2 5 3 2" xfId="19913"/>
    <cellStyle name="Normal 5 7 2 2 5 3 2 2" xfId="51450"/>
    <cellStyle name="Normal 5 7 2 2 5 3 3" xfId="29137"/>
    <cellStyle name="Normal 5 7 2 2 5 3 4" xfId="41232"/>
    <cellStyle name="Normal 5 7 2 2 5 4" xfId="12457"/>
    <cellStyle name="Normal 5 7 2 2 5 4 2" xfId="22685"/>
    <cellStyle name="Normal 5 7 2 2 5 4 2 2" xfId="54222"/>
    <cellStyle name="Normal 5 7 2 2 5 4 3" xfId="32465"/>
    <cellStyle name="Normal 5 7 2 2 5 4 4" xfId="44004"/>
    <cellStyle name="Normal 5 7 2 2 5 5" xfId="15460"/>
    <cellStyle name="Normal 5 7 2 2 5 5 2" xfId="46999"/>
    <cellStyle name="Normal 5 7 2 2 5 6" xfId="25805"/>
    <cellStyle name="Normal 5 7 2 2 5 7" xfId="36796"/>
    <cellStyle name="Normal 5 7 2 2 6" xfId="5894"/>
    <cellStyle name="Normal 5 7 2 2 6 2" xfId="10604"/>
    <cellStyle name="Normal 5 7 2 2 6 2 2" xfId="20837"/>
    <cellStyle name="Normal 5 7 2 2 6 2 2 2" xfId="52374"/>
    <cellStyle name="Normal 5 7 2 2 6 2 3" xfId="29969"/>
    <cellStyle name="Normal 5 7 2 2 6 2 4" xfId="42156"/>
    <cellStyle name="Normal 5 7 2 2 6 3" xfId="13381"/>
    <cellStyle name="Normal 5 7 2 2 6 3 2" xfId="23609"/>
    <cellStyle name="Normal 5 7 2 2 6 3 2 2" xfId="55146"/>
    <cellStyle name="Normal 5 7 2 2 6 3 3" xfId="33297"/>
    <cellStyle name="Normal 5 7 2 2 6 3 4" xfId="44928"/>
    <cellStyle name="Normal 5 7 2 2 6 4" xfId="16385"/>
    <cellStyle name="Normal 5 7 2 2 6 4 2" xfId="47924"/>
    <cellStyle name="Normal 5 7 2 2 6 5" xfId="26637"/>
    <cellStyle name="Normal 5 7 2 2 6 6" xfId="37720"/>
    <cellStyle name="Normal 5 7 2 2 7" xfId="6676"/>
    <cellStyle name="Normal 5 7 2 2 7 2" xfId="17135"/>
    <cellStyle name="Normal 5 7 2 2 7 2 2" xfId="48673"/>
    <cellStyle name="Normal 5 7 2 2 7 3" xfId="28303"/>
    <cellStyle name="Normal 5 7 2 2 7 4" xfId="38465"/>
    <cellStyle name="Normal 5 7 2 2 8" xfId="8753"/>
    <cellStyle name="Normal 5 7 2 2 8 2" xfId="18989"/>
    <cellStyle name="Normal 5 7 2 2 8 2 2" xfId="50526"/>
    <cellStyle name="Normal 5 7 2 2 8 3" xfId="31633"/>
    <cellStyle name="Normal 5 7 2 2 8 4" xfId="40308"/>
    <cellStyle name="Normal 5 7 2 2 9" xfId="11533"/>
    <cellStyle name="Normal 5 7 2 2 9 2" xfId="21761"/>
    <cellStyle name="Normal 5 7 2 2 9 2 2" xfId="53298"/>
    <cellStyle name="Normal 5 7 2 2 9 3" xfId="43080"/>
    <cellStyle name="Normal 5 7 2 3" xfId="1844"/>
    <cellStyle name="Normal 5 7 2 3 10" xfId="24974"/>
    <cellStyle name="Normal 5 7 2 3 11" xfId="35876"/>
    <cellStyle name="Normal 5 7 2 3 2" xfId="1845"/>
    <cellStyle name="Normal 5 7 2 3 2 10" xfId="35877"/>
    <cellStyle name="Normal 5 7 2 3 2 2" xfId="4427"/>
    <cellStyle name="Normal 5 7 2 3 2 2 2" xfId="5435"/>
    <cellStyle name="Normal 5 7 2 3 2 2 2 2" xfId="8366"/>
    <cellStyle name="Normal 5 7 2 3 2 2 2 2 2" xfId="18604"/>
    <cellStyle name="Normal 5 7 2 3 2 2 2 2 2 2" xfId="31427"/>
    <cellStyle name="Normal 5 7 2 3 2 2 2 2 2 3" xfId="50141"/>
    <cellStyle name="Normal 5 7 2 3 2 2 2 2 3" xfId="24600"/>
    <cellStyle name="Normal 5 7 2 3 2 2 2 2 3 2" xfId="34755"/>
    <cellStyle name="Normal 5 7 2 3 2 2 2 2 3 3" xfId="56127"/>
    <cellStyle name="Normal 5 7 2 3 2 2 2 2 4" xfId="28095"/>
    <cellStyle name="Normal 5 7 2 3 2 2 2 2 5" xfId="39923"/>
    <cellStyle name="Normal 5 7 2 3 2 2 2 3" xfId="10147"/>
    <cellStyle name="Normal 5 7 2 3 2 2 2 3 2" xfId="20380"/>
    <cellStyle name="Normal 5 7 2 3 2 2 2 3 2 2" xfId="51917"/>
    <cellStyle name="Normal 5 7 2 3 2 2 2 3 3" xfId="29763"/>
    <cellStyle name="Normal 5 7 2 3 2 2 2 3 4" xfId="41699"/>
    <cellStyle name="Normal 5 7 2 3 2 2 2 4" xfId="12924"/>
    <cellStyle name="Normal 5 7 2 3 2 2 2 4 2" xfId="23152"/>
    <cellStyle name="Normal 5 7 2 3 2 2 2 4 2 2" xfId="54689"/>
    <cellStyle name="Normal 5 7 2 3 2 2 2 4 3" xfId="33091"/>
    <cellStyle name="Normal 5 7 2 3 2 2 2 4 4" xfId="44471"/>
    <cellStyle name="Normal 5 7 2 3 2 2 2 5" xfId="15928"/>
    <cellStyle name="Normal 5 7 2 3 2 2 2 5 2" xfId="47467"/>
    <cellStyle name="Normal 5 7 2 3 2 2 2 6" xfId="26431"/>
    <cellStyle name="Normal 5 7 2 3 2 2 2 7" xfId="37263"/>
    <cellStyle name="Normal 5 7 2 3 2 2 3" xfId="6363"/>
    <cellStyle name="Normal 5 7 2 3 2 2 3 2" xfId="11071"/>
    <cellStyle name="Normal 5 7 2 3 2 2 3 2 2" xfId="21304"/>
    <cellStyle name="Normal 5 7 2 3 2 2 3 2 2 2" xfId="52841"/>
    <cellStyle name="Normal 5 7 2 3 2 2 3 2 3" xfId="30595"/>
    <cellStyle name="Normal 5 7 2 3 2 2 3 2 4" xfId="42623"/>
    <cellStyle name="Normal 5 7 2 3 2 2 3 3" xfId="13848"/>
    <cellStyle name="Normal 5 7 2 3 2 2 3 3 2" xfId="24076"/>
    <cellStyle name="Normal 5 7 2 3 2 2 3 3 2 2" xfId="55613"/>
    <cellStyle name="Normal 5 7 2 3 2 2 3 3 3" xfId="33923"/>
    <cellStyle name="Normal 5 7 2 3 2 2 3 3 4" xfId="45395"/>
    <cellStyle name="Normal 5 7 2 3 2 2 3 4" xfId="16852"/>
    <cellStyle name="Normal 5 7 2 3 2 2 3 4 2" xfId="48391"/>
    <cellStyle name="Normal 5 7 2 3 2 2 3 5" xfId="27263"/>
    <cellStyle name="Normal 5 7 2 3 2 2 3 6" xfId="38187"/>
    <cellStyle name="Normal 5 7 2 3 2 2 4" xfId="7527"/>
    <cellStyle name="Normal 5 7 2 3 2 2 4 2" xfId="17772"/>
    <cellStyle name="Normal 5 7 2 3 2 2 4 2 2" xfId="49309"/>
    <cellStyle name="Normal 5 7 2 3 2 2 4 3" xfId="28931"/>
    <cellStyle name="Normal 5 7 2 3 2 2 4 4" xfId="39091"/>
    <cellStyle name="Normal 5 7 2 3 2 2 5" xfId="9223"/>
    <cellStyle name="Normal 5 7 2 3 2 2 5 2" xfId="19456"/>
    <cellStyle name="Normal 5 7 2 3 2 2 5 2 2" xfId="50993"/>
    <cellStyle name="Normal 5 7 2 3 2 2 5 3" xfId="32259"/>
    <cellStyle name="Normal 5 7 2 3 2 2 5 4" xfId="40775"/>
    <cellStyle name="Normal 5 7 2 3 2 2 6" xfId="12000"/>
    <cellStyle name="Normal 5 7 2 3 2 2 6 2" xfId="22228"/>
    <cellStyle name="Normal 5 7 2 3 2 2 6 2 2" xfId="53765"/>
    <cellStyle name="Normal 5 7 2 3 2 2 6 3" xfId="43547"/>
    <cellStyle name="Normal 5 7 2 3 2 2 7" xfId="14997"/>
    <cellStyle name="Normal 5 7 2 3 2 2 7 2" xfId="46536"/>
    <cellStyle name="Normal 5 7 2 3 2 2 8" xfId="25599"/>
    <cellStyle name="Normal 5 7 2 3 2 2 9" xfId="36339"/>
    <cellStyle name="Normal 5 7 2 3 2 3" xfId="4971"/>
    <cellStyle name="Normal 5 7 2 3 2 3 2" xfId="7950"/>
    <cellStyle name="Normal 5 7 2 3 2 3 2 2" xfId="18188"/>
    <cellStyle name="Normal 5 7 2 3 2 3 2 2 2" xfId="31011"/>
    <cellStyle name="Normal 5 7 2 3 2 3 2 2 3" xfId="49725"/>
    <cellStyle name="Normal 5 7 2 3 2 3 2 3" xfId="24762"/>
    <cellStyle name="Normal 5 7 2 3 2 3 2 3 2" xfId="34339"/>
    <cellStyle name="Normal 5 7 2 3 2 3 2 3 3" xfId="56286"/>
    <cellStyle name="Normal 5 7 2 3 2 3 2 4" xfId="27679"/>
    <cellStyle name="Normal 5 7 2 3 2 3 2 5" xfId="39507"/>
    <cellStyle name="Normal 5 7 2 3 2 3 3" xfId="9685"/>
    <cellStyle name="Normal 5 7 2 3 2 3 3 2" xfId="19918"/>
    <cellStyle name="Normal 5 7 2 3 2 3 3 2 2" xfId="51455"/>
    <cellStyle name="Normal 5 7 2 3 2 3 3 3" xfId="29347"/>
    <cellStyle name="Normal 5 7 2 3 2 3 3 4" xfId="41237"/>
    <cellStyle name="Normal 5 7 2 3 2 3 4" xfId="12462"/>
    <cellStyle name="Normal 5 7 2 3 2 3 4 2" xfId="22690"/>
    <cellStyle name="Normal 5 7 2 3 2 3 4 2 2" xfId="54227"/>
    <cellStyle name="Normal 5 7 2 3 2 3 4 3" xfId="32675"/>
    <cellStyle name="Normal 5 7 2 3 2 3 4 4" xfId="44009"/>
    <cellStyle name="Normal 5 7 2 3 2 3 5" xfId="15465"/>
    <cellStyle name="Normal 5 7 2 3 2 3 5 2" xfId="47004"/>
    <cellStyle name="Normal 5 7 2 3 2 3 6" xfId="26015"/>
    <cellStyle name="Normal 5 7 2 3 2 3 7" xfId="36801"/>
    <cellStyle name="Normal 5 7 2 3 2 4" xfId="5899"/>
    <cellStyle name="Normal 5 7 2 3 2 4 2" xfId="10609"/>
    <cellStyle name="Normal 5 7 2 3 2 4 2 2" xfId="20842"/>
    <cellStyle name="Normal 5 7 2 3 2 4 2 2 2" xfId="52379"/>
    <cellStyle name="Normal 5 7 2 3 2 4 2 3" xfId="30179"/>
    <cellStyle name="Normal 5 7 2 3 2 4 2 4" xfId="42161"/>
    <cellStyle name="Normal 5 7 2 3 2 4 3" xfId="13386"/>
    <cellStyle name="Normal 5 7 2 3 2 4 3 2" xfId="23614"/>
    <cellStyle name="Normal 5 7 2 3 2 4 3 2 2" xfId="55151"/>
    <cellStyle name="Normal 5 7 2 3 2 4 3 3" xfId="33507"/>
    <cellStyle name="Normal 5 7 2 3 2 4 3 4" xfId="44933"/>
    <cellStyle name="Normal 5 7 2 3 2 4 4" xfId="16390"/>
    <cellStyle name="Normal 5 7 2 3 2 4 4 2" xfId="47929"/>
    <cellStyle name="Normal 5 7 2 3 2 4 5" xfId="26847"/>
    <cellStyle name="Normal 5 7 2 3 2 4 6" xfId="37725"/>
    <cellStyle name="Normal 5 7 2 3 2 5" xfId="7007"/>
    <cellStyle name="Normal 5 7 2 3 2 5 2" xfId="17351"/>
    <cellStyle name="Normal 5 7 2 3 2 5 2 2" xfId="48888"/>
    <cellStyle name="Normal 5 7 2 3 2 5 3" xfId="28514"/>
    <cellStyle name="Normal 5 7 2 3 2 5 4" xfId="38675"/>
    <cellStyle name="Normal 5 7 2 3 2 6" xfId="8758"/>
    <cellStyle name="Normal 5 7 2 3 2 6 2" xfId="18994"/>
    <cellStyle name="Normal 5 7 2 3 2 6 2 2" xfId="50531"/>
    <cellStyle name="Normal 5 7 2 3 2 6 3" xfId="31843"/>
    <cellStyle name="Normal 5 7 2 3 2 6 4" xfId="40313"/>
    <cellStyle name="Normal 5 7 2 3 2 7" xfId="11538"/>
    <cellStyle name="Normal 5 7 2 3 2 7 2" xfId="21766"/>
    <cellStyle name="Normal 5 7 2 3 2 7 2 2" xfId="53303"/>
    <cellStyle name="Normal 5 7 2 3 2 7 3" xfId="43085"/>
    <cellStyle name="Normal 5 7 2 3 2 8" xfId="14414"/>
    <cellStyle name="Normal 5 7 2 3 2 8 2" xfId="45957"/>
    <cellStyle name="Normal 5 7 2 3 2 9" xfId="25183"/>
    <cellStyle name="Normal 5 7 2 3 3" xfId="4426"/>
    <cellStyle name="Normal 5 7 2 3 3 2" xfId="5434"/>
    <cellStyle name="Normal 5 7 2 3 3 2 2" xfId="8158"/>
    <cellStyle name="Normal 5 7 2 3 3 2 2 2" xfId="18396"/>
    <cellStyle name="Normal 5 7 2 3 3 2 2 2 2" xfId="31219"/>
    <cellStyle name="Normal 5 7 2 3 3 2 2 2 3" xfId="49933"/>
    <cellStyle name="Normal 5 7 2 3 3 2 2 3" xfId="24597"/>
    <cellStyle name="Normal 5 7 2 3 3 2 2 3 2" xfId="34547"/>
    <cellStyle name="Normal 5 7 2 3 3 2 2 3 3" xfId="56124"/>
    <cellStyle name="Normal 5 7 2 3 3 2 2 4" xfId="27887"/>
    <cellStyle name="Normal 5 7 2 3 3 2 2 5" xfId="39715"/>
    <cellStyle name="Normal 5 7 2 3 3 2 3" xfId="10146"/>
    <cellStyle name="Normal 5 7 2 3 3 2 3 2" xfId="20379"/>
    <cellStyle name="Normal 5 7 2 3 3 2 3 2 2" xfId="51916"/>
    <cellStyle name="Normal 5 7 2 3 3 2 3 3" xfId="29555"/>
    <cellStyle name="Normal 5 7 2 3 3 2 3 4" xfId="41698"/>
    <cellStyle name="Normal 5 7 2 3 3 2 4" xfId="12923"/>
    <cellStyle name="Normal 5 7 2 3 3 2 4 2" xfId="23151"/>
    <cellStyle name="Normal 5 7 2 3 3 2 4 2 2" xfId="54688"/>
    <cellStyle name="Normal 5 7 2 3 3 2 4 3" xfId="32883"/>
    <cellStyle name="Normal 5 7 2 3 3 2 4 4" xfId="44470"/>
    <cellStyle name="Normal 5 7 2 3 3 2 5" xfId="15927"/>
    <cellStyle name="Normal 5 7 2 3 3 2 5 2" xfId="47466"/>
    <cellStyle name="Normal 5 7 2 3 3 2 6" xfId="26223"/>
    <cellStyle name="Normal 5 7 2 3 3 2 7" xfId="37262"/>
    <cellStyle name="Normal 5 7 2 3 3 3" xfId="6362"/>
    <cellStyle name="Normal 5 7 2 3 3 3 2" xfId="11070"/>
    <cellStyle name="Normal 5 7 2 3 3 3 2 2" xfId="21303"/>
    <cellStyle name="Normal 5 7 2 3 3 3 2 2 2" xfId="52840"/>
    <cellStyle name="Normal 5 7 2 3 3 3 2 3" xfId="30387"/>
    <cellStyle name="Normal 5 7 2 3 3 3 2 4" xfId="42622"/>
    <cellStyle name="Normal 5 7 2 3 3 3 3" xfId="13847"/>
    <cellStyle name="Normal 5 7 2 3 3 3 3 2" xfId="24075"/>
    <cellStyle name="Normal 5 7 2 3 3 3 3 2 2" xfId="55612"/>
    <cellStyle name="Normal 5 7 2 3 3 3 3 3" xfId="33715"/>
    <cellStyle name="Normal 5 7 2 3 3 3 3 4" xfId="45394"/>
    <cellStyle name="Normal 5 7 2 3 3 3 4" xfId="16851"/>
    <cellStyle name="Normal 5 7 2 3 3 3 4 2" xfId="48390"/>
    <cellStyle name="Normal 5 7 2 3 3 3 5" xfId="27055"/>
    <cellStyle name="Normal 5 7 2 3 3 3 6" xfId="38186"/>
    <cellStyle name="Normal 5 7 2 3 3 4" xfId="7310"/>
    <cellStyle name="Normal 5 7 2 3 3 4 2" xfId="17564"/>
    <cellStyle name="Normal 5 7 2 3 3 4 2 2" xfId="49101"/>
    <cellStyle name="Normal 5 7 2 3 3 4 3" xfId="28723"/>
    <cellStyle name="Normal 5 7 2 3 3 4 4" xfId="38883"/>
    <cellStyle name="Normal 5 7 2 3 3 5" xfId="9222"/>
    <cellStyle name="Normal 5 7 2 3 3 5 2" xfId="19455"/>
    <cellStyle name="Normal 5 7 2 3 3 5 2 2" xfId="50992"/>
    <cellStyle name="Normal 5 7 2 3 3 5 3" xfId="32051"/>
    <cellStyle name="Normal 5 7 2 3 3 5 4" xfId="40774"/>
    <cellStyle name="Normal 5 7 2 3 3 6" xfId="11999"/>
    <cellStyle name="Normal 5 7 2 3 3 6 2" xfId="22227"/>
    <cellStyle name="Normal 5 7 2 3 3 6 2 2" xfId="53764"/>
    <cellStyle name="Normal 5 7 2 3 3 6 3" xfId="43546"/>
    <cellStyle name="Normal 5 7 2 3 3 7" xfId="14996"/>
    <cellStyle name="Normal 5 7 2 3 3 7 2" xfId="46535"/>
    <cellStyle name="Normal 5 7 2 3 3 8" xfId="25391"/>
    <cellStyle name="Normal 5 7 2 3 3 9" xfId="36338"/>
    <cellStyle name="Normal 5 7 2 3 4" xfId="4970"/>
    <cellStyle name="Normal 5 7 2 3 4 2" xfId="7740"/>
    <cellStyle name="Normal 5 7 2 3 4 2 2" xfId="17980"/>
    <cellStyle name="Normal 5 7 2 3 4 2 2 2" xfId="30803"/>
    <cellStyle name="Normal 5 7 2 3 4 2 2 3" xfId="49517"/>
    <cellStyle name="Normal 5 7 2 3 4 2 3" xfId="24498"/>
    <cellStyle name="Normal 5 7 2 3 4 2 3 2" xfId="34131"/>
    <cellStyle name="Normal 5 7 2 3 4 2 3 3" xfId="56030"/>
    <cellStyle name="Normal 5 7 2 3 4 2 4" xfId="27471"/>
    <cellStyle name="Normal 5 7 2 3 4 2 5" xfId="39299"/>
    <cellStyle name="Normal 5 7 2 3 4 3" xfId="9684"/>
    <cellStyle name="Normal 5 7 2 3 4 3 2" xfId="19917"/>
    <cellStyle name="Normal 5 7 2 3 4 3 2 2" xfId="51454"/>
    <cellStyle name="Normal 5 7 2 3 4 3 3" xfId="29139"/>
    <cellStyle name="Normal 5 7 2 3 4 3 4" xfId="41236"/>
    <cellStyle name="Normal 5 7 2 3 4 4" xfId="12461"/>
    <cellStyle name="Normal 5 7 2 3 4 4 2" xfId="22689"/>
    <cellStyle name="Normal 5 7 2 3 4 4 2 2" xfId="54226"/>
    <cellStyle name="Normal 5 7 2 3 4 4 3" xfId="32467"/>
    <cellStyle name="Normal 5 7 2 3 4 4 4" xfId="44008"/>
    <cellStyle name="Normal 5 7 2 3 4 5" xfId="15464"/>
    <cellStyle name="Normal 5 7 2 3 4 5 2" xfId="47003"/>
    <cellStyle name="Normal 5 7 2 3 4 6" xfId="25807"/>
    <cellStyle name="Normal 5 7 2 3 4 7" xfId="36800"/>
    <cellStyle name="Normal 5 7 2 3 5" xfId="5898"/>
    <cellStyle name="Normal 5 7 2 3 5 2" xfId="10608"/>
    <cellStyle name="Normal 5 7 2 3 5 2 2" xfId="20841"/>
    <cellStyle name="Normal 5 7 2 3 5 2 2 2" xfId="52378"/>
    <cellStyle name="Normal 5 7 2 3 5 2 3" xfId="29971"/>
    <cellStyle name="Normal 5 7 2 3 5 2 4" xfId="42160"/>
    <cellStyle name="Normal 5 7 2 3 5 3" xfId="13385"/>
    <cellStyle name="Normal 5 7 2 3 5 3 2" xfId="23613"/>
    <cellStyle name="Normal 5 7 2 3 5 3 2 2" xfId="55150"/>
    <cellStyle name="Normal 5 7 2 3 5 3 3" xfId="33299"/>
    <cellStyle name="Normal 5 7 2 3 5 3 4" xfId="44932"/>
    <cellStyle name="Normal 5 7 2 3 5 4" xfId="16389"/>
    <cellStyle name="Normal 5 7 2 3 5 4 2" xfId="47928"/>
    <cellStyle name="Normal 5 7 2 3 5 5" xfId="26639"/>
    <cellStyle name="Normal 5 7 2 3 5 6" xfId="37724"/>
    <cellStyle name="Normal 5 7 2 3 6" xfId="6678"/>
    <cellStyle name="Normal 5 7 2 3 6 2" xfId="17137"/>
    <cellStyle name="Normal 5 7 2 3 6 2 2" xfId="48675"/>
    <cellStyle name="Normal 5 7 2 3 6 3" xfId="28305"/>
    <cellStyle name="Normal 5 7 2 3 6 4" xfId="38467"/>
    <cellStyle name="Normal 5 7 2 3 7" xfId="8757"/>
    <cellStyle name="Normal 5 7 2 3 7 2" xfId="18993"/>
    <cellStyle name="Normal 5 7 2 3 7 2 2" xfId="50530"/>
    <cellStyle name="Normal 5 7 2 3 7 3" xfId="31635"/>
    <cellStyle name="Normal 5 7 2 3 7 4" xfId="40312"/>
    <cellStyle name="Normal 5 7 2 3 8" xfId="11537"/>
    <cellStyle name="Normal 5 7 2 3 8 2" xfId="21765"/>
    <cellStyle name="Normal 5 7 2 3 8 2 2" xfId="53302"/>
    <cellStyle name="Normal 5 7 2 3 8 3" xfId="43084"/>
    <cellStyle name="Normal 5 7 2 3 9" xfId="14413"/>
    <cellStyle name="Normal 5 7 2 3 9 2" xfId="45956"/>
    <cellStyle name="Normal 5 7 2 4" xfId="1846"/>
    <cellStyle name="Normal 5 7 2 4 10" xfId="35878"/>
    <cellStyle name="Normal 5 7 2 4 2" xfId="4428"/>
    <cellStyle name="Normal 5 7 2 4 2 2" xfId="5436"/>
    <cellStyle name="Normal 5 7 2 4 2 2 2" xfId="8363"/>
    <cellStyle name="Normal 5 7 2 4 2 2 2 2" xfId="18601"/>
    <cellStyle name="Normal 5 7 2 4 2 2 2 2 2" xfId="31424"/>
    <cellStyle name="Normal 5 7 2 4 2 2 2 2 3" xfId="50138"/>
    <cellStyle name="Normal 5 7 2 4 2 2 2 3" xfId="24612"/>
    <cellStyle name="Normal 5 7 2 4 2 2 2 3 2" xfId="34752"/>
    <cellStyle name="Normal 5 7 2 4 2 2 2 3 3" xfId="56139"/>
    <cellStyle name="Normal 5 7 2 4 2 2 2 4" xfId="28092"/>
    <cellStyle name="Normal 5 7 2 4 2 2 2 5" xfId="39920"/>
    <cellStyle name="Normal 5 7 2 4 2 2 3" xfId="10148"/>
    <cellStyle name="Normal 5 7 2 4 2 2 3 2" xfId="20381"/>
    <cellStyle name="Normal 5 7 2 4 2 2 3 2 2" xfId="51918"/>
    <cellStyle name="Normal 5 7 2 4 2 2 3 3" xfId="29760"/>
    <cellStyle name="Normal 5 7 2 4 2 2 3 4" xfId="41700"/>
    <cellStyle name="Normal 5 7 2 4 2 2 4" xfId="12925"/>
    <cellStyle name="Normal 5 7 2 4 2 2 4 2" xfId="23153"/>
    <cellStyle name="Normal 5 7 2 4 2 2 4 2 2" xfId="54690"/>
    <cellStyle name="Normal 5 7 2 4 2 2 4 3" xfId="33088"/>
    <cellStyle name="Normal 5 7 2 4 2 2 4 4" xfId="44472"/>
    <cellStyle name="Normal 5 7 2 4 2 2 5" xfId="15929"/>
    <cellStyle name="Normal 5 7 2 4 2 2 5 2" xfId="47468"/>
    <cellStyle name="Normal 5 7 2 4 2 2 6" xfId="26428"/>
    <cellStyle name="Normal 5 7 2 4 2 2 7" xfId="37264"/>
    <cellStyle name="Normal 5 7 2 4 2 3" xfId="6364"/>
    <cellStyle name="Normal 5 7 2 4 2 3 2" xfId="11072"/>
    <cellStyle name="Normal 5 7 2 4 2 3 2 2" xfId="21305"/>
    <cellStyle name="Normal 5 7 2 4 2 3 2 2 2" xfId="52842"/>
    <cellStyle name="Normal 5 7 2 4 2 3 2 3" xfId="30592"/>
    <cellStyle name="Normal 5 7 2 4 2 3 2 4" xfId="42624"/>
    <cellStyle name="Normal 5 7 2 4 2 3 3" xfId="13849"/>
    <cellStyle name="Normal 5 7 2 4 2 3 3 2" xfId="24077"/>
    <cellStyle name="Normal 5 7 2 4 2 3 3 2 2" xfId="55614"/>
    <cellStyle name="Normal 5 7 2 4 2 3 3 3" xfId="33920"/>
    <cellStyle name="Normal 5 7 2 4 2 3 3 4" xfId="45396"/>
    <cellStyle name="Normal 5 7 2 4 2 3 4" xfId="16853"/>
    <cellStyle name="Normal 5 7 2 4 2 3 4 2" xfId="48392"/>
    <cellStyle name="Normal 5 7 2 4 2 3 5" xfId="27260"/>
    <cellStyle name="Normal 5 7 2 4 2 3 6" xfId="38188"/>
    <cellStyle name="Normal 5 7 2 4 2 4" xfId="7524"/>
    <cellStyle name="Normal 5 7 2 4 2 4 2" xfId="17769"/>
    <cellStyle name="Normal 5 7 2 4 2 4 2 2" xfId="49306"/>
    <cellStyle name="Normal 5 7 2 4 2 4 3" xfId="28928"/>
    <cellStyle name="Normal 5 7 2 4 2 4 4" xfId="39088"/>
    <cellStyle name="Normal 5 7 2 4 2 5" xfId="9224"/>
    <cellStyle name="Normal 5 7 2 4 2 5 2" xfId="19457"/>
    <cellStyle name="Normal 5 7 2 4 2 5 2 2" xfId="50994"/>
    <cellStyle name="Normal 5 7 2 4 2 5 3" xfId="32256"/>
    <cellStyle name="Normal 5 7 2 4 2 5 4" xfId="40776"/>
    <cellStyle name="Normal 5 7 2 4 2 6" xfId="12001"/>
    <cellStyle name="Normal 5 7 2 4 2 6 2" xfId="22229"/>
    <cellStyle name="Normal 5 7 2 4 2 6 2 2" xfId="53766"/>
    <cellStyle name="Normal 5 7 2 4 2 6 3" xfId="43548"/>
    <cellStyle name="Normal 5 7 2 4 2 7" xfId="14998"/>
    <cellStyle name="Normal 5 7 2 4 2 7 2" xfId="46537"/>
    <cellStyle name="Normal 5 7 2 4 2 8" xfId="25596"/>
    <cellStyle name="Normal 5 7 2 4 2 9" xfId="36340"/>
    <cellStyle name="Normal 5 7 2 4 3" xfId="4972"/>
    <cellStyle name="Normal 5 7 2 4 3 2" xfId="7947"/>
    <cellStyle name="Normal 5 7 2 4 3 2 2" xfId="18185"/>
    <cellStyle name="Normal 5 7 2 4 3 2 2 2" xfId="31008"/>
    <cellStyle name="Normal 5 7 2 4 3 2 2 3" xfId="49722"/>
    <cellStyle name="Normal 5 7 2 4 3 2 3" xfId="24678"/>
    <cellStyle name="Normal 5 7 2 4 3 2 3 2" xfId="34336"/>
    <cellStyle name="Normal 5 7 2 4 3 2 3 3" xfId="56205"/>
    <cellStyle name="Normal 5 7 2 4 3 2 4" xfId="27676"/>
    <cellStyle name="Normal 5 7 2 4 3 2 5" xfId="39504"/>
    <cellStyle name="Normal 5 7 2 4 3 3" xfId="9686"/>
    <cellStyle name="Normal 5 7 2 4 3 3 2" xfId="19919"/>
    <cellStyle name="Normal 5 7 2 4 3 3 2 2" xfId="51456"/>
    <cellStyle name="Normal 5 7 2 4 3 3 3" xfId="29344"/>
    <cellStyle name="Normal 5 7 2 4 3 3 4" xfId="41238"/>
    <cellStyle name="Normal 5 7 2 4 3 4" xfId="12463"/>
    <cellStyle name="Normal 5 7 2 4 3 4 2" xfId="22691"/>
    <cellStyle name="Normal 5 7 2 4 3 4 2 2" xfId="54228"/>
    <cellStyle name="Normal 5 7 2 4 3 4 3" xfId="32672"/>
    <cellStyle name="Normal 5 7 2 4 3 4 4" xfId="44010"/>
    <cellStyle name="Normal 5 7 2 4 3 5" xfId="15466"/>
    <cellStyle name="Normal 5 7 2 4 3 5 2" xfId="47005"/>
    <cellStyle name="Normal 5 7 2 4 3 6" xfId="26012"/>
    <cellStyle name="Normal 5 7 2 4 3 7" xfId="36802"/>
    <cellStyle name="Normal 5 7 2 4 4" xfId="5900"/>
    <cellStyle name="Normal 5 7 2 4 4 2" xfId="10610"/>
    <cellStyle name="Normal 5 7 2 4 4 2 2" xfId="20843"/>
    <cellStyle name="Normal 5 7 2 4 4 2 2 2" xfId="52380"/>
    <cellStyle name="Normal 5 7 2 4 4 2 3" xfId="30176"/>
    <cellStyle name="Normal 5 7 2 4 4 2 4" xfId="42162"/>
    <cellStyle name="Normal 5 7 2 4 4 3" xfId="13387"/>
    <cellStyle name="Normal 5 7 2 4 4 3 2" xfId="23615"/>
    <cellStyle name="Normal 5 7 2 4 4 3 2 2" xfId="55152"/>
    <cellStyle name="Normal 5 7 2 4 4 3 3" xfId="33504"/>
    <cellStyle name="Normal 5 7 2 4 4 3 4" xfId="44934"/>
    <cellStyle name="Normal 5 7 2 4 4 4" xfId="16391"/>
    <cellStyle name="Normal 5 7 2 4 4 4 2" xfId="47930"/>
    <cellStyle name="Normal 5 7 2 4 4 5" xfId="26844"/>
    <cellStyle name="Normal 5 7 2 4 4 6" xfId="37726"/>
    <cellStyle name="Normal 5 7 2 4 5" xfId="7004"/>
    <cellStyle name="Normal 5 7 2 4 5 2" xfId="17348"/>
    <cellStyle name="Normal 5 7 2 4 5 2 2" xfId="48885"/>
    <cellStyle name="Normal 5 7 2 4 5 3" xfId="28511"/>
    <cellStyle name="Normal 5 7 2 4 5 4" xfId="38672"/>
    <cellStyle name="Normal 5 7 2 4 6" xfId="8759"/>
    <cellStyle name="Normal 5 7 2 4 6 2" xfId="18995"/>
    <cellStyle name="Normal 5 7 2 4 6 2 2" xfId="50532"/>
    <cellStyle name="Normal 5 7 2 4 6 3" xfId="31840"/>
    <cellStyle name="Normal 5 7 2 4 6 4" xfId="40314"/>
    <cellStyle name="Normal 5 7 2 4 7" xfId="11539"/>
    <cellStyle name="Normal 5 7 2 4 7 2" xfId="21767"/>
    <cellStyle name="Normal 5 7 2 4 7 2 2" xfId="53304"/>
    <cellStyle name="Normal 5 7 2 4 7 3" xfId="43086"/>
    <cellStyle name="Normal 5 7 2 4 8" xfId="14415"/>
    <cellStyle name="Normal 5 7 2 4 8 2" xfId="45958"/>
    <cellStyle name="Normal 5 7 2 4 9" xfId="25180"/>
    <cellStyle name="Normal 5 7 2 5" xfId="3347"/>
    <cellStyle name="Normal 5 7 2 5 10" xfId="35966"/>
    <cellStyle name="Normal 5 7 2 5 2" xfId="4592"/>
    <cellStyle name="Normal 5 7 2 5 2 2" xfId="5524"/>
    <cellStyle name="Normal 5 7 2 5 2 2 2" xfId="10236"/>
    <cellStyle name="Normal 5 7 2 5 2 2 2 2" xfId="20469"/>
    <cellStyle name="Normal 5 7 2 5 2 2 2 2 2" xfId="52006"/>
    <cellStyle name="Normal 5 7 2 5 2 2 2 3" xfId="31216"/>
    <cellStyle name="Normal 5 7 2 5 2 2 2 4" xfId="41788"/>
    <cellStyle name="Normal 5 7 2 5 2 2 3" xfId="13013"/>
    <cellStyle name="Normal 5 7 2 5 2 2 3 2" xfId="23241"/>
    <cellStyle name="Normal 5 7 2 5 2 2 3 2 2" xfId="54778"/>
    <cellStyle name="Normal 5 7 2 5 2 2 3 3" xfId="34544"/>
    <cellStyle name="Normal 5 7 2 5 2 2 3 4" xfId="44560"/>
    <cellStyle name="Normal 5 7 2 5 2 2 4" xfId="16017"/>
    <cellStyle name="Normal 5 7 2 5 2 2 4 2" xfId="47556"/>
    <cellStyle name="Normal 5 7 2 5 2 2 5" xfId="27884"/>
    <cellStyle name="Normal 5 7 2 5 2 2 6" xfId="37352"/>
    <cellStyle name="Normal 5 7 2 5 2 3" xfId="6452"/>
    <cellStyle name="Normal 5 7 2 5 2 3 2" xfId="11160"/>
    <cellStyle name="Normal 5 7 2 5 2 3 2 2" xfId="21393"/>
    <cellStyle name="Normal 5 7 2 5 2 3 2 2 2" xfId="52930"/>
    <cellStyle name="Normal 5 7 2 5 2 3 2 3" xfId="42712"/>
    <cellStyle name="Normal 5 7 2 5 2 3 3" xfId="13937"/>
    <cellStyle name="Normal 5 7 2 5 2 3 3 2" xfId="24165"/>
    <cellStyle name="Normal 5 7 2 5 2 3 3 2 2" xfId="55702"/>
    <cellStyle name="Normal 5 7 2 5 2 3 3 3" xfId="45484"/>
    <cellStyle name="Normal 5 7 2 5 2 3 4" xfId="16941"/>
    <cellStyle name="Normal 5 7 2 5 2 3 4 2" xfId="48480"/>
    <cellStyle name="Normal 5 7 2 5 2 3 5" xfId="29552"/>
    <cellStyle name="Normal 5 7 2 5 2 3 6" xfId="38276"/>
    <cellStyle name="Normal 5 7 2 5 2 4" xfId="8155"/>
    <cellStyle name="Normal 5 7 2 5 2 4 2" xfId="18393"/>
    <cellStyle name="Normal 5 7 2 5 2 4 2 2" xfId="49930"/>
    <cellStyle name="Normal 5 7 2 5 2 4 3" xfId="32880"/>
    <cellStyle name="Normal 5 7 2 5 2 4 4" xfId="39712"/>
    <cellStyle name="Normal 5 7 2 5 2 5" xfId="9312"/>
    <cellStyle name="Normal 5 7 2 5 2 5 2" xfId="19545"/>
    <cellStyle name="Normal 5 7 2 5 2 5 2 2" xfId="51082"/>
    <cellStyle name="Normal 5 7 2 5 2 5 3" xfId="40864"/>
    <cellStyle name="Normal 5 7 2 5 2 6" xfId="12089"/>
    <cellStyle name="Normal 5 7 2 5 2 6 2" xfId="22317"/>
    <cellStyle name="Normal 5 7 2 5 2 6 2 2" xfId="53854"/>
    <cellStyle name="Normal 5 7 2 5 2 6 3" xfId="43636"/>
    <cellStyle name="Normal 5 7 2 5 2 7" xfId="15091"/>
    <cellStyle name="Normal 5 7 2 5 2 7 2" xfId="46630"/>
    <cellStyle name="Normal 5 7 2 5 2 8" xfId="26220"/>
    <cellStyle name="Normal 5 7 2 5 2 9" xfId="36428"/>
    <cellStyle name="Normal 5 7 2 5 3" xfId="5061"/>
    <cellStyle name="Normal 5 7 2 5 3 2" xfId="9774"/>
    <cellStyle name="Normal 5 7 2 5 3 2 2" xfId="20007"/>
    <cellStyle name="Normal 5 7 2 5 3 2 2 2" xfId="51544"/>
    <cellStyle name="Normal 5 7 2 5 3 2 3" xfId="30384"/>
    <cellStyle name="Normal 5 7 2 5 3 2 4" xfId="41326"/>
    <cellStyle name="Normal 5 7 2 5 3 3" xfId="12551"/>
    <cellStyle name="Normal 5 7 2 5 3 3 2" xfId="22779"/>
    <cellStyle name="Normal 5 7 2 5 3 3 2 2" xfId="54316"/>
    <cellStyle name="Normal 5 7 2 5 3 3 3" xfId="33712"/>
    <cellStyle name="Normal 5 7 2 5 3 3 4" xfId="44098"/>
    <cellStyle name="Normal 5 7 2 5 3 4" xfId="15555"/>
    <cellStyle name="Normal 5 7 2 5 3 4 2" xfId="47094"/>
    <cellStyle name="Normal 5 7 2 5 3 5" xfId="27052"/>
    <cellStyle name="Normal 5 7 2 5 3 6" xfId="36890"/>
    <cellStyle name="Normal 5 7 2 5 4" xfId="5990"/>
    <cellStyle name="Normal 5 7 2 5 4 2" xfId="10698"/>
    <cellStyle name="Normal 5 7 2 5 4 2 2" xfId="20931"/>
    <cellStyle name="Normal 5 7 2 5 4 2 2 2" xfId="52468"/>
    <cellStyle name="Normal 5 7 2 5 4 2 3" xfId="42250"/>
    <cellStyle name="Normal 5 7 2 5 4 3" xfId="13475"/>
    <cellStyle name="Normal 5 7 2 5 4 3 2" xfId="23703"/>
    <cellStyle name="Normal 5 7 2 5 4 3 2 2" xfId="55240"/>
    <cellStyle name="Normal 5 7 2 5 4 3 3" xfId="45022"/>
    <cellStyle name="Normal 5 7 2 5 4 4" xfId="16479"/>
    <cellStyle name="Normal 5 7 2 5 4 4 2" xfId="48018"/>
    <cellStyle name="Normal 5 7 2 5 4 5" xfId="28720"/>
    <cellStyle name="Normal 5 7 2 5 4 6" xfId="37814"/>
    <cellStyle name="Normal 5 7 2 5 5" xfId="7307"/>
    <cellStyle name="Normal 5 7 2 5 5 2" xfId="17561"/>
    <cellStyle name="Normal 5 7 2 5 5 2 2" xfId="49098"/>
    <cellStyle name="Normal 5 7 2 5 5 3" xfId="32048"/>
    <cellStyle name="Normal 5 7 2 5 5 4" xfId="38880"/>
    <cellStyle name="Normal 5 7 2 5 6" xfId="8849"/>
    <cellStyle name="Normal 5 7 2 5 6 2" xfId="19083"/>
    <cellStyle name="Normal 5 7 2 5 6 2 2" xfId="50620"/>
    <cellStyle name="Normal 5 7 2 5 6 3" xfId="40402"/>
    <cellStyle name="Normal 5 7 2 5 7" xfId="11627"/>
    <cellStyle name="Normal 5 7 2 5 7 2" xfId="21855"/>
    <cellStyle name="Normal 5 7 2 5 7 2 2" xfId="53392"/>
    <cellStyle name="Normal 5 7 2 5 7 3" xfId="43174"/>
    <cellStyle name="Normal 5 7 2 5 8" xfId="14585"/>
    <cellStyle name="Normal 5 7 2 5 8 2" xfId="46124"/>
    <cellStyle name="Normal 5 7 2 5 9" xfId="25388"/>
    <cellStyle name="Normal 5 7 2 6" xfId="4421"/>
    <cellStyle name="Normal 5 7 2 6 2" xfId="5429"/>
    <cellStyle name="Normal 5 7 2 6 2 2" xfId="10141"/>
    <cellStyle name="Normal 5 7 2 6 2 2 2" xfId="20374"/>
    <cellStyle name="Normal 5 7 2 6 2 2 2 2" xfId="51911"/>
    <cellStyle name="Normal 5 7 2 6 2 2 3" xfId="30800"/>
    <cellStyle name="Normal 5 7 2 6 2 2 4" xfId="41693"/>
    <cellStyle name="Normal 5 7 2 6 2 3" xfId="12918"/>
    <cellStyle name="Normal 5 7 2 6 2 3 2" xfId="23146"/>
    <cellStyle name="Normal 5 7 2 6 2 3 2 2" xfId="54683"/>
    <cellStyle name="Normal 5 7 2 6 2 3 3" xfId="34128"/>
    <cellStyle name="Normal 5 7 2 6 2 3 4" xfId="44465"/>
    <cellStyle name="Normal 5 7 2 6 2 4" xfId="15922"/>
    <cellStyle name="Normal 5 7 2 6 2 4 2" xfId="47461"/>
    <cellStyle name="Normal 5 7 2 6 2 5" xfId="27468"/>
    <cellStyle name="Normal 5 7 2 6 2 6" xfId="37257"/>
    <cellStyle name="Normal 5 7 2 6 3" xfId="6357"/>
    <cellStyle name="Normal 5 7 2 6 3 2" xfId="11065"/>
    <cellStyle name="Normal 5 7 2 6 3 2 2" xfId="21298"/>
    <cellStyle name="Normal 5 7 2 6 3 2 2 2" xfId="52835"/>
    <cellStyle name="Normal 5 7 2 6 3 2 3" xfId="42617"/>
    <cellStyle name="Normal 5 7 2 6 3 3" xfId="13842"/>
    <cellStyle name="Normal 5 7 2 6 3 3 2" xfId="24070"/>
    <cellStyle name="Normal 5 7 2 6 3 3 2 2" xfId="55607"/>
    <cellStyle name="Normal 5 7 2 6 3 3 3" xfId="45389"/>
    <cellStyle name="Normal 5 7 2 6 3 4" xfId="16846"/>
    <cellStyle name="Normal 5 7 2 6 3 4 2" xfId="48385"/>
    <cellStyle name="Normal 5 7 2 6 3 5" xfId="29136"/>
    <cellStyle name="Normal 5 7 2 6 3 6" xfId="38181"/>
    <cellStyle name="Normal 5 7 2 6 4" xfId="7737"/>
    <cellStyle name="Normal 5 7 2 6 4 2" xfId="17977"/>
    <cellStyle name="Normal 5 7 2 6 4 2 2" xfId="49514"/>
    <cellStyle name="Normal 5 7 2 6 4 3" xfId="32464"/>
    <cellStyle name="Normal 5 7 2 6 4 4" xfId="39296"/>
    <cellStyle name="Normal 5 7 2 6 5" xfId="9217"/>
    <cellStyle name="Normal 5 7 2 6 5 2" xfId="19450"/>
    <cellStyle name="Normal 5 7 2 6 5 2 2" xfId="50987"/>
    <cellStyle name="Normal 5 7 2 6 5 3" xfId="40769"/>
    <cellStyle name="Normal 5 7 2 6 6" xfId="11994"/>
    <cellStyle name="Normal 5 7 2 6 6 2" xfId="22222"/>
    <cellStyle name="Normal 5 7 2 6 6 2 2" xfId="53759"/>
    <cellStyle name="Normal 5 7 2 6 6 3" xfId="43541"/>
    <cellStyle name="Normal 5 7 2 6 7" xfId="14991"/>
    <cellStyle name="Normal 5 7 2 6 7 2" xfId="46530"/>
    <cellStyle name="Normal 5 7 2 6 8" xfId="25804"/>
    <cellStyle name="Normal 5 7 2 6 9" xfId="36333"/>
    <cellStyle name="Normal 5 7 2 7" xfId="4965"/>
    <cellStyle name="Normal 5 7 2 7 2" xfId="9679"/>
    <cellStyle name="Normal 5 7 2 7 2 2" xfId="19912"/>
    <cellStyle name="Normal 5 7 2 7 2 2 2" xfId="51449"/>
    <cellStyle name="Normal 5 7 2 7 2 3" xfId="29968"/>
    <cellStyle name="Normal 5 7 2 7 2 4" xfId="41231"/>
    <cellStyle name="Normal 5 7 2 7 3" xfId="12456"/>
    <cellStyle name="Normal 5 7 2 7 3 2" xfId="22684"/>
    <cellStyle name="Normal 5 7 2 7 3 2 2" xfId="54221"/>
    <cellStyle name="Normal 5 7 2 7 3 3" xfId="33296"/>
    <cellStyle name="Normal 5 7 2 7 3 4" xfId="44003"/>
    <cellStyle name="Normal 5 7 2 7 4" xfId="15459"/>
    <cellStyle name="Normal 5 7 2 7 4 2" xfId="46998"/>
    <cellStyle name="Normal 5 7 2 7 5" xfId="26636"/>
    <cellStyle name="Normal 5 7 2 7 6" xfId="36795"/>
    <cellStyle name="Normal 5 7 2 8" xfId="5893"/>
    <cellStyle name="Normal 5 7 2 8 2" xfId="10603"/>
    <cellStyle name="Normal 5 7 2 8 2 2" xfId="20836"/>
    <cellStyle name="Normal 5 7 2 8 2 2 2" xfId="52373"/>
    <cellStyle name="Normal 5 7 2 8 2 3" xfId="42155"/>
    <cellStyle name="Normal 5 7 2 8 3" xfId="13380"/>
    <cellStyle name="Normal 5 7 2 8 3 2" xfId="23608"/>
    <cellStyle name="Normal 5 7 2 8 3 2 2" xfId="55145"/>
    <cellStyle name="Normal 5 7 2 8 3 3" xfId="44927"/>
    <cellStyle name="Normal 5 7 2 8 4" xfId="16384"/>
    <cellStyle name="Normal 5 7 2 8 4 2" xfId="47923"/>
    <cellStyle name="Normal 5 7 2 8 5" xfId="28302"/>
    <cellStyle name="Normal 5 7 2 8 6" xfId="37719"/>
    <cellStyle name="Normal 5 7 2 9" xfId="6675"/>
    <cellStyle name="Normal 5 7 2 9 2" xfId="17134"/>
    <cellStyle name="Normal 5 7 2 9 2 2" xfId="48672"/>
    <cellStyle name="Normal 5 7 2 9 3" xfId="31632"/>
    <cellStyle name="Normal 5 7 2 9 4" xfId="38464"/>
    <cellStyle name="Normal 5 7 3" xfId="1847"/>
    <cellStyle name="Normal 5 7 3 10" xfId="14416"/>
    <cellStyle name="Normal 5 7 3 10 2" xfId="45959"/>
    <cellStyle name="Normal 5 7 3 11" xfId="24975"/>
    <cellStyle name="Normal 5 7 3 12" xfId="35879"/>
    <cellStyle name="Normal 5 7 3 2" xfId="1848"/>
    <cellStyle name="Normal 5 7 3 2 10" xfId="24976"/>
    <cellStyle name="Normal 5 7 3 2 11" xfId="35880"/>
    <cellStyle name="Normal 5 7 3 2 2" xfId="1849"/>
    <cellStyle name="Normal 5 7 3 2 2 10" xfId="35881"/>
    <cellStyle name="Normal 5 7 3 2 2 2" xfId="4431"/>
    <cellStyle name="Normal 5 7 3 2 2 2 2" xfId="5439"/>
    <cellStyle name="Normal 5 7 3 2 2 2 2 2" xfId="8368"/>
    <cellStyle name="Normal 5 7 3 2 2 2 2 2 2" xfId="18606"/>
    <cellStyle name="Normal 5 7 3 2 2 2 2 2 2 2" xfId="31429"/>
    <cellStyle name="Normal 5 7 3 2 2 2 2 2 2 3" xfId="50143"/>
    <cellStyle name="Normal 5 7 3 2 2 2 2 2 3" xfId="24457"/>
    <cellStyle name="Normal 5 7 3 2 2 2 2 2 3 2" xfId="34757"/>
    <cellStyle name="Normal 5 7 3 2 2 2 2 2 3 3" xfId="55989"/>
    <cellStyle name="Normal 5 7 3 2 2 2 2 2 4" xfId="28097"/>
    <cellStyle name="Normal 5 7 3 2 2 2 2 2 5" xfId="39925"/>
    <cellStyle name="Normal 5 7 3 2 2 2 2 3" xfId="10151"/>
    <cellStyle name="Normal 5 7 3 2 2 2 2 3 2" xfId="20384"/>
    <cellStyle name="Normal 5 7 3 2 2 2 2 3 2 2" xfId="51921"/>
    <cellStyle name="Normal 5 7 3 2 2 2 2 3 3" xfId="29765"/>
    <cellStyle name="Normal 5 7 3 2 2 2 2 3 4" xfId="41703"/>
    <cellStyle name="Normal 5 7 3 2 2 2 2 4" xfId="12928"/>
    <cellStyle name="Normal 5 7 3 2 2 2 2 4 2" xfId="23156"/>
    <cellStyle name="Normal 5 7 3 2 2 2 2 4 2 2" xfId="54693"/>
    <cellStyle name="Normal 5 7 3 2 2 2 2 4 3" xfId="33093"/>
    <cellStyle name="Normal 5 7 3 2 2 2 2 4 4" xfId="44475"/>
    <cellStyle name="Normal 5 7 3 2 2 2 2 5" xfId="15932"/>
    <cellStyle name="Normal 5 7 3 2 2 2 2 5 2" xfId="47471"/>
    <cellStyle name="Normal 5 7 3 2 2 2 2 6" xfId="26433"/>
    <cellStyle name="Normal 5 7 3 2 2 2 2 7" xfId="37267"/>
    <cellStyle name="Normal 5 7 3 2 2 2 3" xfId="6367"/>
    <cellStyle name="Normal 5 7 3 2 2 2 3 2" xfId="11075"/>
    <cellStyle name="Normal 5 7 3 2 2 2 3 2 2" xfId="21308"/>
    <cellStyle name="Normal 5 7 3 2 2 2 3 2 2 2" xfId="52845"/>
    <cellStyle name="Normal 5 7 3 2 2 2 3 2 3" xfId="30597"/>
    <cellStyle name="Normal 5 7 3 2 2 2 3 2 4" xfId="42627"/>
    <cellStyle name="Normal 5 7 3 2 2 2 3 3" xfId="13852"/>
    <cellStyle name="Normal 5 7 3 2 2 2 3 3 2" xfId="24080"/>
    <cellStyle name="Normal 5 7 3 2 2 2 3 3 2 2" xfId="55617"/>
    <cellStyle name="Normal 5 7 3 2 2 2 3 3 3" xfId="33925"/>
    <cellStyle name="Normal 5 7 3 2 2 2 3 3 4" xfId="45399"/>
    <cellStyle name="Normal 5 7 3 2 2 2 3 4" xfId="16856"/>
    <cellStyle name="Normal 5 7 3 2 2 2 3 4 2" xfId="48395"/>
    <cellStyle name="Normal 5 7 3 2 2 2 3 5" xfId="27265"/>
    <cellStyle name="Normal 5 7 3 2 2 2 3 6" xfId="38191"/>
    <cellStyle name="Normal 5 7 3 2 2 2 4" xfId="7529"/>
    <cellStyle name="Normal 5 7 3 2 2 2 4 2" xfId="17774"/>
    <cellStyle name="Normal 5 7 3 2 2 2 4 2 2" xfId="49311"/>
    <cellStyle name="Normal 5 7 3 2 2 2 4 3" xfId="28933"/>
    <cellStyle name="Normal 5 7 3 2 2 2 4 4" xfId="39093"/>
    <cellStyle name="Normal 5 7 3 2 2 2 5" xfId="9227"/>
    <cellStyle name="Normal 5 7 3 2 2 2 5 2" xfId="19460"/>
    <cellStyle name="Normal 5 7 3 2 2 2 5 2 2" xfId="50997"/>
    <cellStyle name="Normal 5 7 3 2 2 2 5 3" xfId="32261"/>
    <cellStyle name="Normal 5 7 3 2 2 2 5 4" xfId="40779"/>
    <cellStyle name="Normal 5 7 3 2 2 2 6" xfId="12004"/>
    <cellStyle name="Normal 5 7 3 2 2 2 6 2" xfId="22232"/>
    <cellStyle name="Normal 5 7 3 2 2 2 6 2 2" xfId="53769"/>
    <cellStyle name="Normal 5 7 3 2 2 2 6 3" xfId="43551"/>
    <cellStyle name="Normal 5 7 3 2 2 2 7" xfId="15001"/>
    <cellStyle name="Normal 5 7 3 2 2 2 7 2" xfId="46540"/>
    <cellStyle name="Normal 5 7 3 2 2 2 8" xfId="25601"/>
    <cellStyle name="Normal 5 7 3 2 2 2 9" xfId="36343"/>
    <cellStyle name="Normal 5 7 3 2 2 3" xfId="4975"/>
    <cellStyle name="Normal 5 7 3 2 2 3 2" xfId="7952"/>
    <cellStyle name="Normal 5 7 3 2 2 3 2 2" xfId="18190"/>
    <cellStyle name="Normal 5 7 3 2 2 3 2 2 2" xfId="31013"/>
    <cellStyle name="Normal 5 7 3 2 2 3 2 2 3" xfId="49727"/>
    <cellStyle name="Normal 5 7 3 2 2 3 2 3" xfId="24737"/>
    <cellStyle name="Normal 5 7 3 2 2 3 2 3 2" xfId="34341"/>
    <cellStyle name="Normal 5 7 3 2 2 3 2 3 3" xfId="56263"/>
    <cellStyle name="Normal 5 7 3 2 2 3 2 4" xfId="27681"/>
    <cellStyle name="Normal 5 7 3 2 2 3 2 5" xfId="39509"/>
    <cellStyle name="Normal 5 7 3 2 2 3 3" xfId="9689"/>
    <cellStyle name="Normal 5 7 3 2 2 3 3 2" xfId="19922"/>
    <cellStyle name="Normal 5 7 3 2 2 3 3 2 2" xfId="51459"/>
    <cellStyle name="Normal 5 7 3 2 2 3 3 3" xfId="29349"/>
    <cellStyle name="Normal 5 7 3 2 2 3 3 4" xfId="41241"/>
    <cellStyle name="Normal 5 7 3 2 2 3 4" xfId="12466"/>
    <cellStyle name="Normal 5 7 3 2 2 3 4 2" xfId="22694"/>
    <cellStyle name="Normal 5 7 3 2 2 3 4 2 2" xfId="54231"/>
    <cellStyle name="Normal 5 7 3 2 2 3 4 3" xfId="32677"/>
    <cellStyle name="Normal 5 7 3 2 2 3 4 4" xfId="44013"/>
    <cellStyle name="Normal 5 7 3 2 2 3 5" xfId="15469"/>
    <cellStyle name="Normal 5 7 3 2 2 3 5 2" xfId="47008"/>
    <cellStyle name="Normal 5 7 3 2 2 3 6" xfId="26017"/>
    <cellStyle name="Normal 5 7 3 2 2 3 7" xfId="36805"/>
    <cellStyle name="Normal 5 7 3 2 2 4" xfId="5903"/>
    <cellStyle name="Normal 5 7 3 2 2 4 2" xfId="10613"/>
    <cellStyle name="Normal 5 7 3 2 2 4 2 2" xfId="20846"/>
    <cellStyle name="Normal 5 7 3 2 2 4 2 2 2" xfId="52383"/>
    <cellStyle name="Normal 5 7 3 2 2 4 2 3" xfId="30181"/>
    <cellStyle name="Normal 5 7 3 2 2 4 2 4" xfId="42165"/>
    <cellStyle name="Normal 5 7 3 2 2 4 3" xfId="13390"/>
    <cellStyle name="Normal 5 7 3 2 2 4 3 2" xfId="23618"/>
    <cellStyle name="Normal 5 7 3 2 2 4 3 2 2" xfId="55155"/>
    <cellStyle name="Normal 5 7 3 2 2 4 3 3" xfId="33509"/>
    <cellStyle name="Normal 5 7 3 2 2 4 3 4" xfId="44937"/>
    <cellStyle name="Normal 5 7 3 2 2 4 4" xfId="16394"/>
    <cellStyle name="Normal 5 7 3 2 2 4 4 2" xfId="47933"/>
    <cellStyle name="Normal 5 7 3 2 2 4 5" xfId="26849"/>
    <cellStyle name="Normal 5 7 3 2 2 4 6" xfId="37729"/>
    <cellStyle name="Normal 5 7 3 2 2 5" xfId="7009"/>
    <cellStyle name="Normal 5 7 3 2 2 5 2" xfId="17353"/>
    <cellStyle name="Normal 5 7 3 2 2 5 2 2" xfId="48890"/>
    <cellStyle name="Normal 5 7 3 2 2 5 3" xfId="28516"/>
    <cellStyle name="Normal 5 7 3 2 2 5 4" xfId="38677"/>
    <cellStyle name="Normal 5 7 3 2 2 6" xfId="8762"/>
    <cellStyle name="Normal 5 7 3 2 2 6 2" xfId="18998"/>
    <cellStyle name="Normal 5 7 3 2 2 6 2 2" xfId="50535"/>
    <cellStyle name="Normal 5 7 3 2 2 6 3" xfId="31845"/>
    <cellStyle name="Normal 5 7 3 2 2 6 4" xfId="40317"/>
    <cellStyle name="Normal 5 7 3 2 2 7" xfId="11542"/>
    <cellStyle name="Normal 5 7 3 2 2 7 2" xfId="21770"/>
    <cellStyle name="Normal 5 7 3 2 2 7 2 2" xfId="53307"/>
    <cellStyle name="Normal 5 7 3 2 2 7 3" xfId="43089"/>
    <cellStyle name="Normal 5 7 3 2 2 8" xfId="14418"/>
    <cellStyle name="Normal 5 7 3 2 2 8 2" xfId="45961"/>
    <cellStyle name="Normal 5 7 3 2 2 9" xfId="25185"/>
    <cellStyle name="Normal 5 7 3 2 3" xfId="4430"/>
    <cellStyle name="Normal 5 7 3 2 3 2" xfId="5438"/>
    <cellStyle name="Normal 5 7 3 2 3 2 2" xfId="8160"/>
    <cellStyle name="Normal 5 7 3 2 3 2 2 2" xfId="18398"/>
    <cellStyle name="Normal 5 7 3 2 3 2 2 2 2" xfId="31221"/>
    <cellStyle name="Normal 5 7 3 2 3 2 2 2 3" xfId="49935"/>
    <cellStyle name="Normal 5 7 3 2 3 2 2 3" xfId="24653"/>
    <cellStyle name="Normal 5 7 3 2 3 2 2 3 2" xfId="34549"/>
    <cellStyle name="Normal 5 7 3 2 3 2 2 3 3" xfId="56180"/>
    <cellStyle name="Normal 5 7 3 2 3 2 2 4" xfId="27889"/>
    <cellStyle name="Normal 5 7 3 2 3 2 2 5" xfId="39717"/>
    <cellStyle name="Normal 5 7 3 2 3 2 3" xfId="10150"/>
    <cellStyle name="Normal 5 7 3 2 3 2 3 2" xfId="20383"/>
    <cellStyle name="Normal 5 7 3 2 3 2 3 2 2" xfId="51920"/>
    <cellStyle name="Normal 5 7 3 2 3 2 3 3" xfId="29557"/>
    <cellStyle name="Normal 5 7 3 2 3 2 3 4" xfId="41702"/>
    <cellStyle name="Normal 5 7 3 2 3 2 4" xfId="12927"/>
    <cellStyle name="Normal 5 7 3 2 3 2 4 2" xfId="23155"/>
    <cellStyle name="Normal 5 7 3 2 3 2 4 2 2" xfId="54692"/>
    <cellStyle name="Normal 5 7 3 2 3 2 4 3" xfId="32885"/>
    <cellStyle name="Normal 5 7 3 2 3 2 4 4" xfId="44474"/>
    <cellStyle name="Normal 5 7 3 2 3 2 5" xfId="15931"/>
    <cellStyle name="Normal 5 7 3 2 3 2 5 2" xfId="47470"/>
    <cellStyle name="Normal 5 7 3 2 3 2 6" xfId="26225"/>
    <cellStyle name="Normal 5 7 3 2 3 2 7" xfId="37266"/>
    <cellStyle name="Normal 5 7 3 2 3 3" xfId="6366"/>
    <cellStyle name="Normal 5 7 3 2 3 3 2" xfId="11074"/>
    <cellStyle name="Normal 5 7 3 2 3 3 2 2" xfId="21307"/>
    <cellStyle name="Normal 5 7 3 2 3 3 2 2 2" xfId="52844"/>
    <cellStyle name="Normal 5 7 3 2 3 3 2 3" xfId="30389"/>
    <cellStyle name="Normal 5 7 3 2 3 3 2 4" xfId="42626"/>
    <cellStyle name="Normal 5 7 3 2 3 3 3" xfId="13851"/>
    <cellStyle name="Normal 5 7 3 2 3 3 3 2" xfId="24079"/>
    <cellStyle name="Normal 5 7 3 2 3 3 3 2 2" xfId="55616"/>
    <cellStyle name="Normal 5 7 3 2 3 3 3 3" xfId="33717"/>
    <cellStyle name="Normal 5 7 3 2 3 3 3 4" xfId="45398"/>
    <cellStyle name="Normal 5 7 3 2 3 3 4" xfId="16855"/>
    <cellStyle name="Normal 5 7 3 2 3 3 4 2" xfId="48394"/>
    <cellStyle name="Normal 5 7 3 2 3 3 5" xfId="27057"/>
    <cellStyle name="Normal 5 7 3 2 3 3 6" xfId="38190"/>
    <cellStyle name="Normal 5 7 3 2 3 4" xfId="7312"/>
    <cellStyle name="Normal 5 7 3 2 3 4 2" xfId="17566"/>
    <cellStyle name="Normal 5 7 3 2 3 4 2 2" xfId="49103"/>
    <cellStyle name="Normal 5 7 3 2 3 4 3" xfId="28725"/>
    <cellStyle name="Normal 5 7 3 2 3 4 4" xfId="38885"/>
    <cellStyle name="Normal 5 7 3 2 3 5" xfId="9226"/>
    <cellStyle name="Normal 5 7 3 2 3 5 2" xfId="19459"/>
    <cellStyle name="Normal 5 7 3 2 3 5 2 2" xfId="50996"/>
    <cellStyle name="Normal 5 7 3 2 3 5 3" xfId="32053"/>
    <cellStyle name="Normal 5 7 3 2 3 5 4" xfId="40778"/>
    <cellStyle name="Normal 5 7 3 2 3 6" xfId="12003"/>
    <cellStyle name="Normal 5 7 3 2 3 6 2" xfId="22231"/>
    <cellStyle name="Normal 5 7 3 2 3 6 2 2" xfId="53768"/>
    <cellStyle name="Normal 5 7 3 2 3 6 3" xfId="43550"/>
    <cellStyle name="Normal 5 7 3 2 3 7" xfId="15000"/>
    <cellStyle name="Normal 5 7 3 2 3 7 2" xfId="46539"/>
    <cellStyle name="Normal 5 7 3 2 3 8" xfId="25393"/>
    <cellStyle name="Normal 5 7 3 2 3 9" xfId="36342"/>
    <cellStyle name="Normal 5 7 3 2 4" xfId="4974"/>
    <cellStyle name="Normal 5 7 3 2 4 2" xfId="7742"/>
    <cellStyle name="Normal 5 7 3 2 4 2 2" xfId="17982"/>
    <cellStyle name="Normal 5 7 3 2 4 2 2 2" xfId="30805"/>
    <cellStyle name="Normal 5 7 3 2 4 2 2 3" xfId="49519"/>
    <cellStyle name="Normal 5 7 3 2 4 2 3" xfId="14497"/>
    <cellStyle name="Normal 5 7 3 2 4 2 3 2" xfId="34133"/>
    <cellStyle name="Normal 5 7 3 2 4 2 3 3" xfId="46038"/>
    <cellStyle name="Normal 5 7 3 2 4 2 4" xfId="27473"/>
    <cellStyle name="Normal 5 7 3 2 4 2 5" xfId="39301"/>
    <cellStyle name="Normal 5 7 3 2 4 3" xfId="9688"/>
    <cellStyle name="Normal 5 7 3 2 4 3 2" xfId="19921"/>
    <cellStyle name="Normal 5 7 3 2 4 3 2 2" xfId="51458"/>
    <cellStyle name="Normal 5 7 3 2 4 3 3" xfId="29141"/>
    <cellStyle name="Normal 5 7 3 2 4 3 4" xfId="41240"/>
    <cellStyle name="Normal 5 7 3 2 4 4" xfId="12465"/>
    <cellStyle name="Normal 5 7 3 2 4 4 2" xfId="22693"/>
    <cellStyle name="Normal 5 7 3 2 4 4 2 2" xfId="54230"/>
    <cellStyle name="Normal 5 7 3 2 4 4 3" xfId="32469"/>
    <cellStyle name="Normal 5 7 3 2 4 4 4" xfId="44012"/>
    <cellStyle name="Normal 5 7 3 2 4 5" xfId="15468"/>
    <cellStyle name="Normal 5 7 3 2 4 5 2" xfId="47007"/>
    <cellStyle name="Normal 5 7 3 2 4 6" xfId="25809"/>
    <cellStyle name="Normal 5 7 3 2 4 7" xfId="36804"/>
    <cellStyle name="Normal 5 7 3 2 5" xfId="5902"/>
    <cellStyle name="Normal 5 7 3 2 5 2" xfId="10612"/>
    <cellStyle name="Normal 5 7 3 2 5 2 2" xfId="20845"/>
    <cellStyle name="Normal 5 7 3 2 5 2 2 2" xfId="52382"/>
    <cellStyle name="Normal 5 7 3 2 5 2 3" xfId="29973"/>
    <cellStyle name="Normal 5 7 3 2 5 2 4" xfId="42164"/>
    <cellStyle name="Normal 5 7 3 2 5 3" xfId="13389"/>
    <cellStyle name="Normal 5 7 3 2 5 3 2" xfId="23617"/>
    <cellStyle name="Normal 5 7 3 2 5 3 2 2" xfId="55154"/>
    <cellStyle name="Normal 5 7 3 2 5 3 3" xfId="33301"/>
    <cellStyle name="Normal 5 7 3 2 5 3 4" xfId="44936"/>
    <cellStyle name="Normal 5 7 3 2 5 4" xfId="16393"/>
    <cellStyle name="Normal 5 7 3 2 5 4 2" xfId="47932"/>
    <cellStyle name="Normal 5 7 3 2 5 5" xfId="26641"/>
    <cellStyle name="Normal 5 7 3 2 5 6" xfId="37728"/>
    <cellStyle name="Normal 5 7 3 2 6" xfId="6680"/>
    <cellStyle name="Normal 5 7 3 2 6 2" xfId="17139"/>
    <cellStyle name="Normal 5 7 3 2 6 2 2" xfId="48677"/>
    <cellStyle name="Normal 5 7 3 2 6 3" xfId="28307"/>
    <cellStyle name="Normal 5 7 3 2 6 4" xfId="38469"/>
    <cellStyle name="Normal 5 7 3 2 7" xfId="8761"/>
    <cellStyle name="Normal 5 7 3 2 7 2" xfId="18997"/>
    <cellStyle name="Normal 5 7 3 2 7 2 2" xfId="50534"/>
    <cellStyle name="Normal 5 7 3 2 7 3" xfId="31637"/>
    <cellStyle name="Normal 5 7 3 2 7 4" xfId="40316"/>
    <cellStyle name="Normal 5 7 3 2 8" xfId="11541"/>
    <cellStyle name="Normal 5 7 3 2 8 2" xfId="21769"/>
    <cellStyle name="Normal 5 7 3 2 8 2 2" xfId="53306"/>
    <cellStyle name="Normal 5 7 3 2 8 3" xfId="43088"/>
    <cellStyle name="Normal 5 7 3 2 9" xfId="14417"/>
    <cellStyle name="Normal 5 7 3 2 9 2" xfId="45960"/>
    <cellStyle name="Normal 5 7 3 3" xfId="1850"/>
    <cellStyle name="Normal 5 7 3 3 10" xfId="35882"/>
    <cellStyle name="Normal 5 7 3 3 2" xfId="4432"/>
    <cellStyle name="Normal 5 7 3 3 2 2" xfId="5440"/>
    <cellStyle name="Normal 5 7 3 3 2 2 2" xfId="8367"/>
    <cellStyle name="Normal 5 7 3 3 2 2 2 2" xfId="18605"/>
    <cellStyle name="Normal 5 7 3 3 2 2 2 2 2" xfId="31428"/>
    <cellStyle name="Normal 5 7 3 3 2 2 2 2 3" xfId="50142"/>
    <cellStyle name="Normal 5 7 3 3 2 2 2 3" xfId="24720"/>
    <cellStyle name="Normal 5 7 3 3 2 2 2 3 2" xfId="34756"/>
    <cellStyle name="Normal 5 7 3 3 2 2 2 3 3" xfId="56247"/>
    <cellStyle name="Normal 5 7 3 3 2 2 2 4" xfId="28096"/>
    <cellStyle name="Normal 5 7 3 3 2 2 2 5" xfId="39924"/>
    <cellStyle name="Normal 5 7 3 3 2 2 3" xfId="10152"/>
    <cellStyle name="Normal 5 7 3 3 2 2 3 2" xfId="20385"/>
    <cellStyle name="Normal 5 7 3 3 2 2 3 2 2" xfId="51922"/>
    <cellStyle name="Normal 5 7 3 3 2 2 3 3" xfId="29764"/>
    <cellStyle name="Normal 5 7 3 3 2 2 3 4" xfId="41704"/>
    <cellStyle name="Normal 5 7 3 3 2 2 4" xfId="12929"/>
    <cellStyle name="Normal 5 7 3 3 2 2 4 2" xfId="23157"/>
    <cellStyle name="Normal 5 7 3 3 2 2 4 2 2" xfId="54694"/>
    <cellStyle name="Normal 5 7 3 3 2 2 4 3" xfId="33092"/>
    <cellStyle name="Normal 5 7 3 3 2 2 4 4" xfId="44476"/>
    <cellStyle name="Normal 5 7 3 3 2 2 5" xfId="15933"/>
    <cellStyle name="Normal 5 7 3 3 2 2 5 2" xfId="47472"/>
    <cellStyle name="Normal 5 7 3 3 2 2 6" xfId="26432"/>
    <cellStyle name="Normal 5 7 3 3 2 2 7" xfId="37268"/>
    <cellStyle name="Normal 5 7 3 3 2 3" xfId="6368"/>
    <cellStyle name="Normal 5 7 3 3 2 3 2" xfId="11076"/>
    <cellStyle name="Normal 5 7 3 3 2 3 2 2" xfId="21309"/>
    <cellStyle name="Normal 5 7 3 3 2 3 2 2 2" xfId="52846"/>
    <cellStyle name="Normal 5 7 3 3 2 3 2 3" xfId="30596"/>
    <cellStyle name="Normal 5 7 3 3 2 3 2 4" xfId="42628"/>
    <cellStyle name="Normal 5 7 3 3 2 3 3" xfId="13853"/>
    <cellStyle name="Normal 5 7 3 3 2 3 3 2" xfId="24081"/>
    <cellStyle name="Normal 5 7 3 3 2 3 3 2 2" xfId="55618"/>
    <cellStyle name="Normal 5 7 3 3 2 3 3 3" xfId="33924"/>
    <cellStyle name="Normal 5 7 3 3 2 3 3 4" xfId="45400"/>
    <cellStyle name="Normal 5 7 3 3 2 3 4" xfId="16857"/>
    <cellStyle name="Normal 5 7 3 3 2 3 4 2" xfId="48396"/>
    <cellStyle name="Normal 5 7 3 3 2 3 5" xfId="27264"/>
    <cellStyle name="Normal 5 7 3 3 2 3 6" xfId="38192"/>
    <cellStyle name="Normal 5 7 3 3 2 4" xfId="7528"/>
    <cellStyle name="Normal 5 7 3 3 2 4 2" xfId="17773"/>
    <cellStyle name="Normal 5 7 3 3 2 4 2 2" xfId="49310"/>
    <cellStyle name="Normal 5 7 3 3 2 4 3" xfId="28932"/>
    <cellStyle name="Normal 5 7 3 3 2 4 4" xfId="39092"/>
    <cellStyle name="Normal 5 7 3 3 2 5" xfId="9228"/>
    <cellStyle name="Normal 5 7 3 3 2 5 2" xfId="19461"/>
    <cellStyle name="Normal 5 7 3 3 2 5 2 2" xfId="50998"/>
    <cellStyle name="Normal 5 7 3 3 2 5 3" xfId="32260"/>
    <cellStyle name="Normal 5 7 3 3 2 5 4" xfId="40780"/>
    <cellStyle name="Normal 5 7 3 3 2 6" xfId="12005"/>
    <cellStyle name="Normal 5 7 3 3 2 6 2" xfId="22233"/>
    <cellStyle name="Normal 5 7 3 3 2 6 2 2" xfId="53770"/>
    <cellStyle name="Normal 5 7 3 3 2 6 3" xfId="43552"/>
    <cellStyle name="Normal 5 7 3 3 2 7" xfId="15002"/>
    <cellStyle name="Normal 5 7 3 3 2 7 2" xfId="46541"/>
    <cellStyle name="Normal 5 7 3 3 2 8" xfId="25600"/>
    <cellStyle name="Normal 5 7 3 3 2 9" xfId="36344"/>
    <cellStyle name="Normal 5 7 3 3 3" xfId="4976"/>
    <cellStyle name="Normal 5 7 3 3 3 2" xfId="7951"/>
    <cellStyle name="Normal 5 7 3 3 3 2 2" xfId="18189"/>
    <cellStyle name="Normal 5 7 3 3 3 2 2 2" xfId="31012"/>
    <cellStyle name="Normal 5 7 3 3 3 2 2 3" xfId="49726"/>
    <cellStyle name="Normal 5 7 3 3 3 2 3" xfId="14487"/>
    <cellStyle name="Normal 5 7 3 3 3 2 3 2" xfId="34340"/>
    <cellStyle name="Normal 5 7 3 3 3 2 3 3" xfId="46028"/>
    <cellStyle name="Normal 5 7 3 3 3 2 4" xfId="27680"/>
    <cellStyle name="Normal 5 7 3 3 3 2 5" xfId="39508"/>
    <cellStyle name="Normal 5 7 3 3 3 3" xfId="9690"/>
    <cellStyle name="Normal 5 7 3 3 3 3 2" xfId="19923"/>
    <cellStyle name="Normal 5 7 3 3 3 3 2 2" xfId="51460"/>
    <cellStyle name="Normal 5 7 3 3 3 3 3" xfId="29348"/>
    <cellStyle name="Normal 5 7 3 3 3 3 4" xfId="41242"/>
    <cellStyle name="Normal 5 7 3 3 3 4" xfId="12467"/>
    <cellStyle name="Normal 5 7 3 3 3 4 2" xfId="22695"/>
    <cellStyle name="Normal 5 7 3 3 3 4 2 2" xfId="54232"/>
    <cellStyle name="Normal 5 7 3 3 3 4 3" xfId="32676"/>
    <cellStyle name="Normal 5 7 3 3 3 4 4" xfId="44014"/>
    <cellStyle name="Normal 5 7 3 3 3 5" xfId="15470"/>
    <cellStyle name="Normal 5 7 3 3 3 5 2" xfId="47009"/>
    <cellStyle name="Normal 5 7 3 3 3 6" xfId="26016"/>
    <cellStyle name="Normal 5 7 3 3 3 7" xfId="36806"/>
    <cellStyle name="Normal 5 7 3 3 4" xfId="5904"/>
    <cellStyle name="Normal 5 7 3 3 4 2" xfId="10614"/>
    <cellStyle name="Normal 5 7 3 3 4 2 2" xfId="20847"/>
    <cellStyle name="Normal 5 7 3 3 4 2 2 2" xfId="52384"/>
    <cellStyle name="Normal 5 7 3 3 4 2 3" xfId="30180"/>
    <cellStyle name="Normal 5 7 3 3 4 2 4" xfId="42166"/>
    <cellStyle name="Normal 5 7 3 3 4 3" xfId="13391"/>
    <cellStyle name="Normal 5 7 3 3 4 3 2" xfId="23619"/>
    <cellStyle name="Normal 5 7 3 3 4 3 2 2" xfId="55156"/>
    <cellStyle name="Normal 5 7 3 3 4 3 3" xfId="33508"/>
    <cellStyle name="Normal 5 7 3 3 4 3 4" xfId="44938"/>
    <cellStyle name="Normal 5 7 3 3 4 4" xfId="16395"/>
    <cellStyle name="Normal 5 7 3 3 4 4 2" xfId="47934"/>
    <cellStyle name="Normal 5 7 3 3 4 5" xfId="26848"/>
    <cellStyle name="Normal 5 7 3 3 4 6" xfId="37730"/>
    <cellStyle name="Normal 5 7 3 3 5" xfId="7008"/>
    <cellStyle name="Normal 5 7 3 3 5 2" xfId="17352"/>
    <cellStyle name="Normal 5 7 3 3 5 2 2" xfId="48889"/>
    <cellStyle name="Normal 5 7 3 3 5 3" xfId="28515"/>
    <cellStyle name="Normal 5 7 3 3 5 4" xfId="38676"/>
    <cellStyle name="Normal 5 7 3 3 6" xfId="8763"/>
    <cellStyle name="Normal 5 7 3 3 6 2" xfId="18999"/>
    <cellStyle name="Normal 5 7 3 3 6 2 2" xfId="50536"/>
    <cellStyle name="Normal 5 7 3 3 6 3" xfId="31844"/>
    <cellStyle name="Normal 5 7 3 3 6 4" xfId="40318"/>
    <cellStyle name="Normal 5 7 3 3 7" xfId="11543"/>
    <cellStyle name="Normal 5 7 3 3 7 2" xfId="21771"/>
    <cellStyle name="Normal 5 7 3 3 7 2 2" xfId="53308"/>
    <cellStyle name="Normal 5 7 3 3 7 3" xfId="43090"/>
    <cellStyle name="Normal 5 7 3 3 8" xfId="14419"/>
    <cellStyle name="Normal 5 7 3 3 8 2" xfId="45962"/>
    <cellStyle name="Normal 5 7 3 3 9" xfId="25184"/>
    <cellStyle name="Normal 5 7 3 4" xfId="4429"/>
    <cellStyle name="Normal 5 7 3 4 2" xfId="5437"/>
    <cellStyle name="Normal 5 7 3 4 2 2" xfId="8159"/>
    <cellStyle name="Normal 5 7 3 4 2 2 2" xfId="18397"/>
    <cellStyle name="Normal 5 7 3 4 2 2 2 2" xfId="31220"/>
    <cellStyle name="Normal 5 7 3 4 2 2 2 3" xfId="49934"/>
    <cellStyle name="Normal 5 7 3 4 2 2 3" xfId="24710"/>
    <cellStyle name="Normal 5 7 3 4 2 2 3 2" xfId="34548"/>
    <cellStyle name="Normal 5 7 3 4 2 2 3 3" xfId="56237"/>
    <cellStyle name="Normal 5 7 3 4 2 2 4" xfId="27888"/>
    <cellStyle name="Normal 5 7 3 4 2 2 5" xfId="39716"/>
    <cellStyle name="Normal 5 7 3 4 2 3" xfId="10149"/>
    <cellStyle name="Normal 5 7 3 4 2 3 2" xfId="20382"/>
    <cellStyle name="Normal 5 7 3 4 2 3 2 2" xfId="51919"/>
    <cellStyle name="Normal 5 7 3 4 2 3 3" xfId="29556"/>
    <cellStyle name="Normal 5 7 3 4 2 3 4" xfId="41701"/>
    <cellStyle name="Normal 5 7 3 4 2 4" xfId="12926"/>
    <cellStyle name="Normal 5 7 3 4 2 4 2" xfId="23154"/>
    <cellStyle name="Normal 5 7 3 4 2 4 2 2" xfId="54691"/>
    <cellStyle name="Normal 5 7 3 4 2 4 3" xfId="32884"/>
    <cellStyle name="Normal 5 7 3 4 2 4 4" xfId="44473"/>
    <cellStyle name="Normal 5 7 3 4 2 5" xfId="15930"/>
    <cellStyle name="Normal 5 7 3 4 2 5 2" xfId="47469"/>
    <cellStyle name="Normal 5 7 3 4 2 6" xfId="26224"/>
    <cellStyle name="Normal 5 7 3 4 2 7" xfId="37265"/>
    <cellStyle name="Normal 5 7 3 4 3" xfId="6365"/>
    <cellStyle name="Normal 5 7 3 4 3 2" xfId="11073"/>
    <cellStyle name="Normal 5 7 3 4 3 2 2" xfId="21306"/>
    <cellStyle name="Normal 5 7 3 4 3 2 2 2" xfId="52843"/>
    <cellStyle name="Normal 5 7 3 4 3 2 3" xfId="30388"/>
    <cellStyle name="Normal 5 7 3 4 3 2 4" xfId="42625"/>
    <cellStyle name="Normal 5 7 3 4 3 3" xfId="13850"/>
    <cellStyle name="Normal 5 7 3 4 3 3 2" xfId="24078"/>
    <cellStyle name="Normal 5 7 3 4 3 3 2 2" xfId="55615"/>
    <cellStyle name="Normal 5 7 3 4 3 3 3" xfId="33716"/>
    <cellStyle name="Normal 5 7 3 4 3 3 4" xfId="45397"/>
    <cellStyle name="Normal 5 7 3 4 3 4" xfId="16854"/>
    <cellStyle name="Normal 5 7 3 4 3 4 2" xfId="48393"/>
    <cellStyle name="Normal 5 7 3 4 3 5" xfId="27056"/>
    <cellStyle name="Normal 5 7 3 4 3 6" xfId="38189"/>
    <cellStyle name="Normal 5 7 3 4 4" xfId="7311"/>
    <cellStyle name="Normal 5 7 3 4 4 2" xfId="17565"/>
    <cellStyle name="Normal 5 7 3 4 4 2 2" xfId="49102"/>
    <cellStyle name="Normal 5 7 3 4 4 3" xfId="28724"/>
    <cellStyle name="Normal 5 7 3 4 4 4" xfId="38884"/>
    <cellStyle name="Normal 5 7 3 4 5" xfId="9225"/>
    <cellStyle name="Normal 5 7 3 4 5 2" xfId="19458"/>
    <cellStyle name="Normal 5 7 3 4 5 2 2" xfId="50995"/>
    <cellStyle name="Normal 5 7 3 4 5 3" xfId="32052"/>
    <cellStyle name="Normal 5 7 3 4 5 4" xfId="40777"/>
    <cellStyle name="Normal 5 7 3 4 6" xfId="12002"/>
    <cellStyle name="Normal 5 7 3 4 6 2" xfId="22230"/>
    <cellStyle name="Normal 5 7 3 4 6 2 2" xfId="53767"/>
    <cellStyle name="Normal 5 7 3 4 6 3" xfId="43549"/>
    <cellStyle name="Normal 5 7 3 4 7" xfId="14999"/>
    <cellStyle name="Normal 5 7 3 4 7 2" xfId="46538"/>
    <cellStyle name="Normal 5 7 3 4 8" xfId="25392"/>
    <cellStyle name="Normal 5 7 3 4 9" xfId="36341"/>
    <cellStyle name="Normal 5 7 3 5" xfId="4973"/>
    <cellStyle name="Normal 5 7 3 5 2" xfId="7741"/>
    <cellStyle name="Normal 5 7 3 5 2 2" xfId="17981"/>
    <cellStyle name="Normal 5 7 3 5 2 2 2" xfId="30804"/>
    <cellStyle name="Normal 5 7 3 5 2 2 3" xfId="49518"/>
    <cellStyle name="Normal 5 7 3 5 2 3" xfId="24291"/>
    <cellStyle name="Normal 5 7 3 5 2 3 2" xfId="34132"/>
    <cellStyle name="Normal 5 7 3 5 2 3 3" xfId="55825"/>
    <cellStyle name="Normal 5 7 3 5 2 4" xfId="27472"/>
    <cellStyle name="Normal 5 7 3 5 2 5" xfId="39300"/>
    <cellStyle name="Normal 5 7 3 5 3" xfId="9687"/>
    <cellStyle name="Normal 5 7 3 5 3 2" xfId="19920"/>
    <cellStyle name="Normal 5 7 3 5 3 2 2" xfId="51457"/>
    <cellStyle name="Normal 5 7 3 5 3 3" xfId="29140"/>
    <cellStyle name="Normal 5 7 3 5 3 4" xfId="41239"/>
    <cellStyle name="Normal 5 7 3 5 4" xfId="12464"/>
    <cellStyle name="Normal 5 7 3 5 4 2" xfId="22692"/>
    <cellStyle name="Normal 5 7 3 5 4 2 2" xfId="54229"/>
    <cellStyle name="Normal 5 7 3 5 4 3" xfId="32468"/>
    <cellStyle name="Normal 5 7 3 5 4 4" xfId="44011"/>
    <cellStyle name="Normal 5 7 3 5 5" xfId="15467"/>
    <cellStyle name="Normal 5 7 3 5 5 2" xfId="47006"/>
    <cellStyle name="Normal 5 7 3 5 6" xfId="25808"/>
    <cellStyle name="Normal 5 7 3 5 7" xfId="36803"/>
    <cellStyle name="Normal 5 7 3 6" xfId="5901"/>
    <cellStyle name="Normal 5 7 3 6 2" xfId="10611"/>
    <cellStyle name="Normal 5 7 3 6 2 2" xfId="20844"/>
    <cellStyle name="Normal 5 7 3 6 2 2 2" xfId="52381"/>
    <cellStyle name="Normal 5 7 3 6 2 3" xfId="29972"/>
    <cellStyle name="Normal 5 7 3 6 2 4" xfId="42163"/>
    <cellStyle name="Normal 5 7 3 6 3" xfId="13388"/>
    <cellStyle name="Normal 5 7 3 6 3 2" xfId="23616"/>
    <cellStyle name="Normal 5 7 3 6 3 2 2" xfId="55153"/>
    <cellStyle name="Normal 5 7 3 6 3 3" xfId="33300"/>
    <cellStyle name="Normal 5 7 3 6 3 4" xfId="44935"/>
    <cellStyle name="Normal 5 7 3 6 4" xfId="16392"/>
    <cellStyle name="Normal 5 7 3 6 4 2" xfId="47931"/>
    <cellStyle name="Normal 5 7 3 6 5" xfId="26640"/>
    <cellStyle name="Normal 5 7 3 6 6" xfId="37727"/>
    <cellStyle name="Normal 5 7 3 7" xfId="6679"/>
    <cellStyle name="Normal 5 7 3 7 2" xfId="17138"/>
    <cellStyle name="Normal 5 7 3 7 2 2" xfId="48676"/>
    <cellStyle name="Normal 5 7 3 7 3" xfId="28306"/>
    <cellStyle name="Normal 5 7 3 7 4" xfId="38468"/>
    <cellStyle name="Normal 5 7 3 8" xfId="8760"/>
    <cellStyle name="Normal 5 7 3 8 2" xfId="18996"/>
    <cellStyle name="Normal 5 7 3 8 2 2" xfId="50533"/>
    <cellStyle name="Normal 5 7 3 8 3" xfId="31636"/>
    <cellStyle name="Normal 5 7 3 8 4" xfId="40315"/>
    <cellStyle name="Normal 5 7 3 9" xfId="11540"/>
    <cellStyle name="Normal 5 7 3 9 2" xfId="21768"/>
    <cellStyle name="Normal 5 7 3 9 2 2" xfId="53305"/>
    <cellStyle name="Normal 5 7 3 9 3" xfId="43087"/>
    <cellStyle name="Normal 5 7 4" xfId="1851"/>
    <cellStyle name="Normal 5 7 4 10" xfId="24977"/>
    <cellStyle name="Normal 5 7 4 11" xfId="35883"/>
    <cellStyle name="Normal 5 7 4 2" xfId="1852"/>
    <cellStyle name="Normal 5 7 4 2 10" xfId="35884"/>
    <cellStyle name="Normal 5 7 4 2 2" xfId="4434"/>
    <cellStyle name="Normal 5 7 4 2 2 2" xfId="5442"/>
    <cellStyle name="Normal 5 7 4 2 2 2 2" xfId="8369"/>
    <cellStyle name="Normal 5 7 4 2 2 2 2 2" xfId="18607"/>
    <cellStyle name="Normal 5 7 4 2 2 2 2 2 2" xfId="31430"/>
    <cellStyle name="Normal 5 7 4 2 2 2 2 2 3" xfId="50144"/>
    <cellStyle name="Normal 5 7 4 2 2 2 2 3" xfId="24473"/>
    <cellStyle name="Normal 5 7 4 2 2 2 2 3 2" xfId="34758"/>
    <cellStyle name="Normal 5 7 4 2 2 2 2 3 3" xfId="56005"/>
    <cellStyle name="Normal 5 7 4 2 2 2 2 4" xfId="28098"/>
    <cellStyle name="Normal 5 7 4 2 2 2 2 5" xfId="39926"/>
    <cellStyle name="Normal 5 7 4 2 2 2 3" xfId="10154"/>
    <cellStyle name="Normal 5 7 4 2 2 2 3 2" xfId="20387"/>
    <cellStyle name="Normal 5 7 4 2 2 2 3 2 2" xfId="51924"/>
    <cellStyle name="Normal 5 7 4 2 2 2 3 3" xfId="29766"/>
    <cellStyle name="Normal 5 7 4 2 2 2 3 4" xfId="41706"/>
    <cellStyle name="Normal 5 7 4 2 2 2 4" xfId="12931"/>
    <cellStyle name="Normal 5 7 4 2 2 2 4 2" xfId="23159"/>
    <cellStyle name="Normal 5 7 4 2 2 2 4 2 2" xfId="54696"/>
    <cellStyle name="Normal 5 7 4 2 2 2 4 3" xfId="33094"/>
    <cellStyle name="Normal 5 7 4 2 2 2 4 4" xfId="44478"/>
    <cellStyle name="Normal 5 7 4 2 2 2 5" xfId="15935"/>
    <cellStyle name="Normal 5 7 4 2 2 2 5 2" xfId="47474"/>
    <cellStyle name="Normal 5 7 4 2 2 2 6" xfId="26434"/>
    <cellStyle name="Normal 5 7 4 2 2 2 7" xfId="37270"/>
    <cellStyle name="Normal 5 7 4 2 2 3" xfId="6370"/>
    <cellStyle name="Normal 5 7 4 2 2 3 2" xfId="11078"/>
    <cellStyle name="Normal 5 7 4 2 2 3 2 2" xfId="21311"/>
    <cellStyle name="Normal 5 7 4 2 2 3 2 2 2" xfId="52848"/>
    <cellStyle name="Normal 5 7 4 2 2 3 2 3" xfId="30598"/>
    <cellStyle name="Normal 5 7 4 2 2 3 2 4" xfId="42630"/>
    <cellStyle name="Normal 5 7 4 2 2 3 3" xfId="13855"/>
    <cellStyle name="Normal 5 7 4 2 2 3 3 2" xfId="24083"/>
    <cellStyle name="Normal 5 7 4 2 2 3 3 2 2" xfId="55620"/>
    <cellStyle name="Normal 5 7 4 2 2 3 3 3" xfId="33926"/>
    <cellStyle name="Normal 5 7 4 2 2 3 3 4" xfId="45402"/>
    <cellStyle name="Normal 5 7 4 2 2 3 4" xfId="16859"/>
    <cellStyle name="Normal 5 7 4 2 2 3 4 2" xfId="48398"/>
    <cellStyle name="Normal 5 7 4 2 2 3 5" xfId="27266"/>
    <cellStyle name="Normal 5 7 4 2 2 3 6" xfId="38194"/>
    <cellStyle name="Normal 5 7 4 2 2 4" xfId="7530"/>
    <cellStyle name="Normal 5 7 4 2 2 4 2" xfId="17775"/>
    <cellStyle name="Normal 5 7 4 2 2 4 2 2" xfId="49312"/>
    <cellStyle name="Normal 5 7 4 2 2 4 3" xfId="28934"/>
    <cellStyle name="Normal 5 7 4 2 2 4 4" xfId="39094"/>
    <cellStyle name="Normal 5 7 4 2 2 5" xfId="9230"/>
    <cellStyle name="Normal 5 7 4 2 2 5 2" xfId="19463"/>
    <cellStyle name="Normal 5 7 4 2 2 5 2 2" xfId="51000"/>
    <cellStyle name="Normal 5 7 4 2 2 5 3" xfId="32262"/>
    <cellStyle name="Normal 5 7 4 2 2 5 4" xfId="40782"/>
    <cellStyle name="Normal 5 7 4 2 2 6" xfId="12007"/>
    <cellStyle name="Normal 5 7 4 2 2 6 2" xfId="22235"/>
    <cellStyle name="Normal 5 7 4 2 2 6 2 2" xfId="53772"/>
    <cellStyle name="Normal 5 7 4 2 2 6 3" xfId="43554"/>
    <cellStyle name="Normal 5 7 4 2 2 7" xfId="15004"/>
    <cellStyle name="Normal 5 7 4 2 2 7 2" xfId="46543"/>
    <cellStyle name="Normal 5 7 4 2 2 8" xfId="25602"/>
    <cellStyle name="Normal 5 7 4 2 2 9" xfId="36346"/>
    <cellStyle name="Normal 5 7 4 2 3" xfId="4978"/>
    <cellStyle name="Normal 5 7 4 2 3 2" xfId="7953"/>
    <cellStyle name="Normal 5 7 4 2 3 2 2" xfId="18191"/>
    <cellStyle name="Normal 5 7 4 2 3 2 2 2" xfId="31014"/>
    <cellStyle name="Normal 5 7 4 2 3 2 2 3" xfId="49728"/>
    <cellStyle name="Normal 5 7 4 2 3 2 3" xfId="24527"/>
    <cellStyle name="Normal 5 7 4 2 3 2 3 2" xfId="34342"/>
    <cellStyle name="Normal 5 7 4 2 3 2 3 3" xfId="56058"/>
    <cellStyle name="Normal 5 7 4 2 3 2 4" xfId="27682"/>
    <cellStyle name="Normal 5 7 4 2 3 2 5" xfId="39510"/>
    <cellStyle name="Normal 5 7 4 2 3 3" xfId="9692"/>
    <cellStyle name="Normal 5 7 4 2 3 3 2" xfId="19925"/>
    <cellStyle name="Normal 5 7 4 2 3 3 2 2" xfId="51462"/>
    <cellStyle name="Normal 5 7 4 2 3 3 3" xfId="29350"/>
    <cellStyle name="Normal 5 7 4 2 3 3 4" xfId="41244"/>
    <cellStyle name="Normal 5 7 4 2 3 4" xfId="12469"/>
    <cellStyle name="Normal 5 7 4 2 3 4 2" xfId="22697"/>
    <cellStyle name="Normal 5 7 4 2 3 4 2 2" xfId="54234"/>
    <cellStyle name="Normal 5 7 4 2 3 4 3" xfId="32678"/>
    <cellStyle name="Normal 5 7 4 2 3 4 4" xfId="44016"/>
    <cellStyle name="Normal 5 7 4 2 3 5" xfId="15472"/>
    <cellStyle name="Normal 5 7 4 2 3 5 2" xfId="47011"/>
    <cellStyle name="Normal 5 7 4 2 3 6" xfId="26018"/>
    <cellStyle name="Normal 5 7 4 2 3 7" xfId="36808"/>
    <cellStyle name="Normal 5 7 4 2 4" xfId="5906"/>
    <cellStyle name="Normal 5 7 4 2 4 2" xfId="10616"/>
    <cellStyle name="Normal 5 7 4 2 4 2 2" xfId="20849"/>
    <cellStyle name="Normal 5 7 4 2 4 2 2 2" xfId="52386"/>
    <cellStyle name="Normal 5 7 4 2 4 2 3" xfId="30182"/>
    <cellStyle name="Normal 5 7 4 2 4 2 4" xfId="42168"/>
    <cellStyle name="Normal 5 7 4 2 4 3" xfId="13393"/>
    <cellStyle name="Normal 5 7 4 2 4 3 2" xfId="23621"/>
    <cellStyle name="Normal 5 7 4 2 4 3 2 2" xfId="55158"/>
    <cellStyle name="Normal 5 7 4 2 4 3 3" xfId="33510"/>
    <cellStyle name="Normal 5 7 4 2 4 3 4" xfId="44940"/>
    <cellStyle name="Normal 5 7 4 2 4 4" xfId="16397"/>
    <cellStyle name="Normal 5 7 4 2 4 4 2" xfId="47936"/>
    <cellStyle name="Normal 5 7 4 2 4 5" xfId="26850"/>
    <cellStyle name="Normal 5 7 4 2 4 6" xfId="37732"/>
    <cellStyle name="Normal 5 7 4 2 5" xfId="7010"/>
    <cellStyle name="Normal 5 7 4 2 5 2" xfId="17354"/>
    <cellStyle name="Normal 5 7 4 2 5 2 2" xfId="48891"/>
    <cellStyle name="Normal 5 7 4 2 5 3" xfId="28517"/>
    <cellStyle name="Normal 5 7 4 2 5 4" xfId="38678"/>
    <cellStyle name="Normal 5 7 4 2 6" xfId="8765"/>
    <cellStyle name="Normal 5 7 4 2 6 2" xfId="19001"/>
    <cellStyle name="Normal 5 7 4 2 6 2 2" xfId="50538"/>
    <cellStyle name="Normal 5 7 4 2 6 3" xfId="31846"/>
    <cellStyle name="Normal 5 7 4 2 6 4" xfId="40320"/>
    <cellStyle name="Normal 5 7 4 2 7" xfId="11545"/>
    <cellStyle name="Normal 5 7 4 2 7 2" xfId="21773"/>
    <cellStyle name="Normal 5 7 4 2 7 2 2" xfId="53310"/>
    <cellStyle name="Normal 5 7 4 2 7 3" xfId="43092"/>
    <cellStyle name="Normal 5 7 4 2 8" xfId="14421"/>
    <cellStyle name="Normal 5 7 4 2 8 2" xfId="45964"/>
    <cellStyle name="Normal 5 7 4 2 9" xfId="25186"/>
    <cellStyle name="Normal 5 7 4 3" xfId="4433"/>
    <cellStyle name="Normal 5 7 4 3 2" xfId="5441"/>
    <cellStyle name="Normal 5 7 4 3 2 2" xfId="8161"/>
    <cellStyle name="Normal 5 7 4 3 2 2 2" xfId="18399"/>
    <cellStyle name="Normal 5 7 4 3 2 2 2 2" xfId="31222"/>
    <cellStyle name="Normal 5 7 4 3 2 2 2 3" xfId="49936"/>
    <cellStyle name="Normal 5 7 4 3 2 2 3" xfId="24366"/>
    <cellStyle name="Normal 5 7 4 3 2 2 3 2" xfId="34550"/>
    <cellStyle name="Normal 5 7 4 3 2 2 3 3" xfId="55898"/>
    <cellStyle name="Normal 5 7 4 3 2 2 4" xfId="27890"/>
    <cellStyle name="Normal 5 7 4 3 2 2 5" xfId="39718"/>
    <cellStyle name="Normal 5 7 4 3 2 3" xfId="10153"/>
    <cellStyle name="Normal 5 7 4 3 2 3 2" xfId="20386"/>
    <cellStyle name="Normal 5 7 4 3 2 3 2 2" xfId="51923"/>
    <cellStyle name="Normal 5 7 4 3 2 3 3" xfId="29558"/>
    <cellStyle name="Normal 5 7 4 3 2 3 4" xfId="41705"/>
    <cellStyle name="Normal 5 7 4 3 2 4" xfId="12930"/>
    <cellStyle name="Normal 5 7 4 3 2 4 2" xfId="23158"/>
    <cellStyle name="Normal 5 7 4 3 2 4 2 2" xfId="54695"/>
    <cellStyle name="Normal 5 7 4 3 2 4 3" xfId="32886"/>
    <cellStyle name="Normal 5 7 4 3 2 4 4" xfId="44477"/>
    <cellStyle name="Normal 5 7 4 3 2 5" xfId="15934"/>
    <cellStyle name="Normal 5 7 4 3 2 5 2" xfId="47473"/>
    <cellStyle name="Normal 5 7 4 3 2 6" xfId="26226"/>
    <cellStyle name="Normal 5 7 4 3 2 7" xfId="37269"/>
    <cellStyle name="Normal 5 7 4 3 3" xfId="6369"/>
    <cellStyle name="Normal 5 7 4 3 3 2" xfId="11077"/>
    <cellStyle name="Normal 5 7 4 3 3 2 2" xfId="21310"/>
    <cellStyle name="Normal 5 7 4 3 3 2 2 2" xfId="52847"/>
    <cellStyle name="Normal 5 7 4 3 3 2 3" xfId="30390"/>
    <cellStyle name="Normal 5 7 4 3 3 2 4" xfId="42629"/>
    <cellStyle name="Normal 5 7 4 3 3 3" xfId="13854"/>
    <cellStyle name="Normal 5 7 4 3 3 3 2" xfId="24082"/>
    <cellStyle name="Normal 5 7 4 3 3 3 2 2" xfId="55619"/>
    <cellStyle name="Normal 5 7 4 3 3 3 3" xfId="33718"/>
    <cellStyle name="Normal 5 7 4 3 3 3 4" xfId="45401"/>
    <cellStyle name="Normal 5 7 4 3 3 4" xfId="16858"/>
    <cellStyle name="Normal 5 7 4 3 3 4 2" xfId="48397"/>
    <cellStyle name="Normal 5 7 4 3 3 5" xfId="27058"/>
    <cellStyle name="Normal 5 7 4 3 3 6" xfId="38193"/>
    <cellStyle name="Normal 5 7 4 3 4" xfId="7313"/>
    <cellStyle name="Normal 5 7 4 3 4 2" xfId="17567"/>
    <cellStyle name="Normal 5 7 4 3 4 2 2" xfId="49104"/>
    <cellStyle name="Normal 5 7 4 3 4 3" xfId="28726"/>
    <cellStyle name="Normal 5 7 4 3 4 4" xfId="38886"/>
    <cellStyle name="Normal 5 7 4 3 5" xfId="9229"/>
    <cellStyle name="Normal 5 7 4 3 5 2" xfId="19462"/>
    <cellStyle name="Normal 5 7 4 3 5 2 2" xfId="50999"/>
    <cellStyle name="Normal 5 7 4 3 5 3" xfId="32054"/>
    <cellStyle name="Normal 5 7 4 3 5 4" xfId="40781"/>
    <cellStyle name="Normal 5 7 4 3 6" xfId="12006"/>
    <cellStyle name="Normal 5 7 4 3 6 2" xfId="22234"/>
    <cellStyle name="Normal 5 7 4 3 6 2 2" xfId="53771"/>
    <cellStyle name="Normal 5 7 4 3 6 3" xfId="43553"/>
    <cellStyle name="Normal 5 7 4 3 7" xfId="15003"/>
    <cellStyle name="Normal 5 7 4 3 7 2" xfId="46542"/>
    <cellStyle name="Normal 5 7 4 3 8" xfId="25394"/>
    <cellStyle name="Normal 5 7 4 3 9" xfId="36345"/>
    <cellStyle name="Normal 5 7 4 4" xfId="4977"/>
    <cellStyle name="Normal 5 7 4 4 2" xfId="7743"/>
    <cellStyle name="Normal 5 7 4 4 2 2" xfId="17983"/>
    <cellStyle name="Normal 5 7 4 4 2 2 2" xfId="30806"/>
    <cellStyle name="Normal 5 7 4 4 2 2 3" xfId="49520"/>
    <cellStyle name="Normal 5 7 4 4 2 3" xfId="13993"/>
    <cellStyle name="Normal 5 7 4 4 2 3 2" xfId="34134"/>
    <cellStyle name="Normal 5 7 4 4 2 3 3" xfId="45538"/>
    <cellStyle name="Normal 5 7 4 4 2 4" xfId="27474"/>
    <cellStyle name="Normal 5 7 4 4 2 5" xfId="39302"/>
    <cellStyle name="Normal 5 7 4 4 3" xfId="9691"/>
    <cellStyle name="Normal 5 7 4 4 3 2" xfId="19924"/>
    <cellStyle name="Normal 5 7 4 4 3 2 2" xfId="51461"/>
    <cellStyle name="Normal 5 7 4 4 3 3" xfId="29142"/>
    <cellStyle name="Normal 5 7 4 4 3 4" xfId="41243"/>
    <cellStyle name="Normal 5 7 4 4 4" xfId="12468"/>
    <cellStyle name="Normal 5 7 4 4 4 2" xfId="22696"/>
    <cellStyle name="Normal 5 7 4 4 4 2 2" xfId="54233"/>
    <cellStyle name="Normal 5 7 4 4 4 3" xfId="32470"/>
    <cellStyle name="Normal 5 7 4 4 4 4" xfId="44015"/>
    <cellStyle name="Normal 5 7 4 4 5" xfId="15471"/>
    <cellStyle name="Normal 5 7 4 4 5 2" xfId="47010"/>
    <cellStyle name="Normal 5 7 4 4 6" xfId="25810"/>
    <cellStyle name="Normal 5 7 4 4 7" xfId="36807"/>
    <cellStyle name="Normal 5 7 4 5" xfId="5905"/>
    <cellStyle name="Normal 5 7 4 5 2" xfId="10615"/>
    <cellStyle name="Normal 5 7 4 5 2 2" xfId="20848"/>
    <cellStyle name="Normal 5 7 4 5 2 2 2" xfId="52385"/>
    <cellStyle name="Normal 5 7 4 5 2 3" xfId="29974"/>
    <cellStyle name="Normal 5 7 4 5 2 4" xfId="42167"/>
    <cellStyle name="Normal 5 7 4 5 3" xfId="13392"/>
    <cellStyle name="Normal 5 7 4 5 3 2" xfId="23620"/>
    <cellStyle name="Normal 5 7 4 5 3 2 2" xfId="55157"/>
    <cellStyle name="Normal 5 7 4 5 3 3" xfId="33302"/>
    <cellStyle name="Normal 5 7 4 5 3 4" xfId="44939"/>
    <cellStyle name="Normal 5 7 4 5 4" xfId="16396"/>
    <cellStyle name="Normal 5 7 4 5 4 2" xfId="47935"/>
    <cellStyle name="Normal 5 7 4 5 5" xfId="26642"/>
    <cellStyle name="Normal 5 7 4 5 6" xfId="37731"/>
    <cellStyle name="Normal 5 7 4 6" xfId="6681"/>
    <cellStyle name="Normal 5 7 4 6 2" xfId="17140"/>
    <cellStyle name="Normal 5 7 4 6 2 2" xfId="48678"/>
    <cellStyle name="Normal 5 7 4 6 3" xfId="28308"/>
    <cellStyle name="Normal 5 7 4 6 4" xfId="38470"/>
    <cellStyle name="Normal 5 7 4 7" xfId="8764"/>
    <cellStyle name="Normal 5 7 4 7 2" xfId="19000"/>
    <cellStyle name="Normal 5 7 4 7 2 2" xfId="50537"/>
    <cellStyle name="Normal 5 7 4 7 3" xfId="31638"/>
    <cellStyle name="Normal 5 7 4 7 4" xfId="40319"/>
    <cellStyle name="Normal 5 7 4 8" xfId="11544"/>
    <cellStyle name="Normal 5 7 4 8 2" xfId="21772"/>
    <cellStyle name="Normal 5 7 4 8 2 2" xfId="53309"/>
    <cellStyle name="Normal 5 7 4 8 3" xfId="43091"/>
    <cellStyle name="Normal 5 7 4 9" xfId="14420"/>
    <cellStyle name="Normal 5 7 4 9 2" xfId="45963"/>
    <cellStyle name="Normal 5 7 5" xfId="1853"/>
    <cellStyle name="Normal 5 7 5 10" xfId="35885"/>
    <cellStyle name="Normal 5 7 5 2" xfId="4435"/>
    <cellStyle name="Normal 5 7 5 2 2" xfId="5443"/>
    <cellStyle name="Normal 5 7 5 2 2 2" xfId="8362"/>
    <cellStyle name="Normal 5 7 5 2 2 2 2" xfId="18600"/>
    <cellStyle name="Normal 5 7 5 2 2 2 2 2" xfId="31423"/>
    <cellStyle name="Normal 5 7 5 2 2 2 2 3" xfId="50137"/>
    <cellStyle name="Normal 5 7 5 2 2 2 3" xfId="17159"/>
    <cellStyle name="Normal 5 7 5 2 2 2 3 2" xfId="34751"/>
    <cellStyle name="Normal 5 7 5 2 2 2 3 3" xfId="48697"/>
    <cellStyle name="Normal 5 7 5 2 2 2 4" xfId="28091"/>
    <cellStyle name="Normal 5 7 5 2 2 2 5" xfId="39919"/>
    <cellStyle name="Normal 5 7 5 2 2 3" xfId="10155"/>
    <cellStyle name="Normal 5 7 5 2 2 3 2" xfId="20388"/>
    <cellStyle name="Normal 5 7 5 2 2 3 2 2" xfId="51925"/>
    <cellStyle name="Normal 5 7 5 2 2 3 3" xfId="29759"/>
    <cellStyle name="Normal 5 7 5 2 2 3 4" xfId="41707"/>
    <cellStyle name="Normal 5 7 5 2 2 4" xfId="12932"/>
    <cellStyle name="Normal 5 7 5 2 2 4 2" xfId="23160"/>
    <cellStyle name="Normal 5 7 5 2 2 4 2 2" xfId="54697"/>
    <cellStyle name="Normal 5 7 5 2 2 4 3" xfId="33087"/>
    <cellStyle name="Normal 5 7 5 2 2 4 4" xfId="44479"/>
    <cellStyle name="Normal 5 7 5 2 2 5" xfId="15936"/>
    <cellStyle name="Normal 5 7 5 2 2 5 2" xfId="47475"/>
    <cellStyle name="Normal 5 7 5 2 2 6" xfId="26427"/>
    <cellStyle name="Normal 5 7 5 2 2 7" xfId="37271"/>
    <cellStyle name="Normal 5 7 5 2 3" xfId="6371"/>
    <cellStyle name="Normal 5 7 5 2 3 2" xfId="11079"/>
    <cellStyle name="Normal 5 7 5 2 3 2 2" xfId="21312"/>
    <cellStyle name="Normal 5 7 5 2 3 2 2 2" xfId="52849"/>
    <cellStyle name="Normal 5 7 5 2 3 2 3" xfId="30591"/>
    <cellStyle name="Normal 5 7 5 2 3 2 4" xfId="42631"/>
    <cellStyle name="Normal 5 7 5 2 3 3" xfId="13856"/>
    <cellStyle name="Normal 5 7 5 2 3 3 2" xfId="24084"/>
    <cellStyle name="Normal 5 7 5 2 3 3 2 2" xfId="55621"/>
    <cellStyle name="Normal 5 7 5 2 3 3 3" xfId="33919"/>
    <cellStyle name="Normal 5 7 5 2 3 3 4" xfId="45403"/>
    <cellStyle name="Normal 5 7 5 2 3 4" xfId="16860"/>
    <cellStyle name="Normal 5 7 5 2 3 4 2" xfId="48399"/>
    <cellStyle name="Normal 5 7 5 2 3 5" xfId="27259"/>
    <cellStyle name="Normal 5 7 5 2 3 6" xfId="38195"/>
    <cellStyle name="Normal 5 7 5 2 4" xfId="7523"/>
    <cellStyle name="Normal 5 7 5 2 4 2" xfId="17768"/>
    <cellStyle name="Normal 5 7 5 2 4 2 2" xfId="49305"/>
    <cellStyle name="Normal 5 7 5 2 4 3" xfId="28927"/>
    <cellStyle name="Normal 5 7 5 2 4 4" xfId="39087"/>
    <cellStyle name="Normal 5 7 5 2 5" xfId="9231"/>
    <cellStyle name="Normal 5 7 5 2 5 2" xfId="19464"/>
    <cellStyle name="Normal 5 7 5 2 5 2 2" xfId="51001"/>
    <cellStyle name="Normal 5 7 5 2 5 3" xfId="32255"/>
    <cellStyle name="Normal 5 7 5 2 5 4" xfId="40783"/>
    <cellStyle name="Normal 5 7 5 2 6" xfId="12008"/>
    <cellStyle name="Normal 5 7 5 2 6 2" xfId="22236"/>
    <cellStyle name="Normal 5 7 5 2 6 2 2" xfId="53773"/>
    <cellStyle name="Normal 5 7 5 2 6 3" xfId="43555"/>
    <cellStyle name="Normal 5 7 5 2 7" xfId="15005"/>
    <cellStyle name="Normal 5 7 5 2 7 2" xfId="46544"/>
    <cellStyle name="Normal 5 7 5 2 8" xfId="25595"/>
    <cellStyle name="Normal 5 7 5 2 9" xfId="36347"/>
    <cellStyle name="Normal 5 7 5 3" xfId="4979"/>
    <cellStyle name="Normal 5 7 5 3 2" xfId="7946"/>
    <cellStyle name="Normal 5 7 5 3 2 2" xfId="18184"/>
    <cellStyle name="Normal 5 7 5 3 2 2 2" xfId="31007"/>
    <cellStyle name="Normal 5 7 5 3 2 2 3" xfId="49721"/>
    <cellStyle name="Normal 5 7 5 3 2 3" xfId="24491"/>
    <cellStyle name="Normal 5 7 5 3 2 3 2" xfId="34335"/>
    <cellStyle name="Normal 5 7 5 3 2 3 3" xfId="56023"/>
    <cellStyle name="Normal 5 7 5 3 2 4" xfId="27675"/>
    <cellStyle name="Normal 5 7 5 3 2 5" xfId="39503"/>
    <cellStyle name="Normal 5 7 5 3 3" xfId="9693"/>
    <cellStyle name="Normal 5 7 5 3 3 2" xfId="19926"/>
    <cellStyle name="Normal 5 7 5 3 3 2 2" xfId="51463"/>
    <cellStyle name="Normal 5 7 5 3 3 3" xfId="29343"/>
    <cellStyle name="Normal 5 7 5 3 3 4" xfId="41245"/>
    <cellStyle name="Normal 5 7 5 3 4" xfId="12470"/>
    <cellStyle name="Normal 5 7 5 3 4 2" xfId="22698"/>
    <cellStyle name="Normal 5 7 5 3 4 2 2" xfId="54235"/>
    <cellStyle name="Normal 5 7 5 3 4 3" xfId="32671"/>
    <cellStyle name="Normal 5 7 5 3 4 4" xfId="44017"/>
    <cellStyle name="Normal 5 7 5 3 5" xfId="15473"/>
    <cellStyle name="Normal 5 7 5 3 5 2" xfId="47012"/>
    <cellStyle name="Normal 5 7 5 3 6" xfId="26011"/>
    <cellStyle name="Normal 5 7 5 3 7" xfId="36809"/>
    <cellStyle name="Normal 5 7 5 4" xfId="5907"/>
    <cellStyle name="Normal 5 7 5 4 2" xfId="10617"/>
    <cellStyle name="Normal 5 7 5 4 2 2" xfId="20850"/>
    <cellStyle name="Normal 5 7 5 4 2 2 2" xfId="52387"/>
    <cellStyle name="Normal 5 7 5 4 2 3" xfId="30175"/>
    <cellStyle name="Normal 5 7 5 4 2 4" xfId="42169"/>
    <cellStyle name="Normal 5 7 5 4 3" xfId="13394"/>
    <cellStyle name="Normal 5 7 5 4 3 2" xfId="23622"/>
    <cellStyle name="Normal 5 7 5 4 3 2 2" xfId="55159"/>
    <cellStyle name="Normal 5 7 5 4 3 3" xfId="33503"/>
    <cellStyle name="Normal 5 7 5 4 3 4" xfId="44941"/>
    <cellStyle name="Normal 5 7 5 4 4" xfId="16398"/>
    <cellStyle name="Normal 5 7 5 4 4 2" xfId="47937"/>
    <cellStyle name="Normal 5 7 5 4 5" xfId="26843"/>
    <cellStyle name="Normal 5 7 5 4 6" xfId="37733"/>
    <cellStyle name="Normal 5 7 5 5" xfId="7003"/>
    <cellStyle name="Normal 5 7 5 5 2" xfId="17347"/>
    <cellStyle name="Normal 5 7 5 5 2 2" xfId="48884"/>
    <cellStyle name="Normal 5 7 5 5 3" xfId="28510"/>
    <cellStyle name="Normal 5 7 5 5 4" xfId="38671"/>
    <cellStyle name="Normal 5 7 5 6" xfId="8766"/>
    <cellStyle name="Normal 5 7 5 6 2" xfId="19002"/>
    <cellStyle name="Normal 5 7 5 6 2 2" xfId="50539"/>
    <cellStyle name="Normal 5 7 5 6 3" xfId="31839"/>
    <cellStyle name="Normal 5 7 5 6 4" xfId="40321"/>
    <cellStyle name="Normal 5 7 5 7" xfId="11546"/>
    <cellStyle name="Normal 5 7 5 7 2" xfId="21774"/>
    <cellStyle name="Normal 5 7 5 7 2 2" xfId="53311"/>
    <cellStyle name="Normal 5 7 5 7 3" xfId="43093"/>
    <cellStyle name="Normal 5 7 5 8" xfId="14422"/>
    <cellStyle name="Normal 5 7 5 8 2" xfId="45965"/>
    <cellStyle name="Normal 5 7 5 9" xfId="25179"/>
    <cellStyle name="Normal 5 7 6" xfId="3346"/>
    <cellStyle name="Normal 5 7 6 10" xfId="35965"/>
    <cellStyle name="Normal 5 7 6 2" xfId="4591"/>
    <cellStyle name="Normal 5 7 6 2 2" xfId="5523"/>
    <cellStyle name="Normal 5 7 6 2 2 2" xfId="10235"/>
    <cellStyle name="Normal 5 7 6 2 2 2 2" xfId="20468"/>
    <cellStyle name="Normal 5 7 6 2 2 2 2 2" xfId="52005"/>
    <cellStyle name="Normal 5 7 6 2 2 2 3" xfId="31215"/>
    <cellStyle name="Normal 5 7 6 2 2 2 4" xfId="41787"/>
    <cellStyle name="Normal 5 7 6 2 2 3" xfId="13012"/>
    <cellStyle name="Normal 5 7 6 2 2 3 2" xfId="23240"/>
    <cellStyle name="Normal 5 7 6 2 2 3 2 2" xfId="54777"/>
    <cellStyle name="Normal 5 7 6 2 2 3 3" xfId="34543"/>
    <cellStyle name="Normal 5 7 6 2 2 3 4" xfId="44559"/>
    <cellStyle name="Normal 5 7 6 2 2 4" xfId="16016"/>
    <cellStyle name="Normal 5 7 6 2 2 4 2" xfId="47555"/>
    <cellStyle name="Normal 5 7 6 2 2 5" xfId="27883"/>
    <cellStyle name="Normal 5 7 6 2 2 6" xfId="37351"/>
    <cellStyle name="Normal 5 7 6 2 3" xfId="6451"/>
    <cellStyle name="Normal 5 7 6 2 3 2" xfId="11159"/>
    <cellStyle name="Normal 5 7 6 2 3 2 2" xfId="21392"/>
    <cellStyle name="Normal 5 7 6 2 3 2 2 2" xfId="52929"/>
    <cellStyle name="Normal 5 7 6 2 3 2 3" xfId="42711"/>
    <cellStyle name="Normal 5 7 6 2 3 3" xfId="13936"/>
    <cellStyle name="Normal 5 7 6 2 3 3 2" xfId="24164"/>
    <cellStyle name="Normal 5 7 6 2 3 3 2 2" xfId="55701"/>
    <cellStyle name="Normal 5 7 6 2 3 3 3" xfId="45483"/>
    <cellStyle name="Normal 5 7 6 2 3 4" xfId="16940"/>
    <cellStyle name="Normal 5 7 6 2 3 4 2" xfId="48479"/>
    <cellStyle name="Normal 5 7 6 2 3 5" xfId="29551"/>
    <cellStyle name="Normal 5 7 6 2 3 6" xfId="38275"/>
    <cellStyle name="Normal 5 7 6 2 4" xfId="8154"/>
    <cellStyle name="Normal 5 7 6 2 4 2" xfId="18392"/>
    <cellStyle name="Normal 5 7 6 2 4 2 2" xfId="49929"/>
    <cellStyle name="Normal 5 7 6 2 4 3" xfId="32879"/>
    <cellStyle name="Normal 5 7 6 2 4 4" xfId="39711"/>
    <cellStyle name="Normal 5 7 6 2 5" xfId="9311"/>
    <cellStyle name="Normal 5 7 6 2 5 2" xfId="19544"/>
    <cellStyle name="Normal 5 7 6 2 5 2 2" xfId="51081"/>
    <cellStyle name="Normal 5 7 6 2 5 3" xfId="40863"/>
    <cellStyle name="Normal 5 7 6 2 6" xfId="12088"/>
    <cellStyle name="Normal 5 7 6 2 6 2" xfId="22316"/>
    <cellStyle name="Normal 5 7 6 2 6 2 2" xfId="53853"/>
    <cellStyle name="Normal 5 7 6 2 6 3" xfId="43635"/>
    <cellStyle name="Normal 5 7 6 2 7" xfId="15090"/>
    <cellStyle name="Normal 5 7 6 2 7 2" xfId="46629"/>
    <cellStyle name="Normal 5 7 6 2 8" xfId="26219"/>
    <cellStyle name="Normal 5 7 6 2 9" xfId="36427"/>
    <cellStyle name="Normal 5 7 6 3" xfId="5060"/>
    <cellStyle name="Normal 5 7 6 3 2" xfId="9773"/>
    <cellStyle name="Normal 5 7 6 3 2 2" xfId="20006"/>
    <cellStyle name="Normal 5 7 6 3 2 2 2" xfId="51543"/>
    <cellStyle name="Normal 5 7 6 3 2 3" xfId="30383"/>
    <cellStyle name="Normal 5 7 6 3 2 4" xfId="41325"/>
    <cellStyle name="Normal 5 7 6 3 3" xfId="12550"/>
    <cellStyle name="Normal 5 7 6 3 3 2" xfId="22778"/>
    <cellStyle name="Normal 5 7 6 3 3 2 2" xfId="54315"/>
    <cellStyle name="Normal 5 7 6 3 3 3" xfId="33711"/>
    <cellStyle name="Normal 5 7 6 3 3 4" xfId="44097"/>
    <cellStyle name="Normal 5 7 6 3 4" xfId="15554"/>
    <cellStyle name="Normal 5 7 6 3 4 2" xfId="47093"/>
    <cellStyle name="Normal 5 7 6 3 5" xfId="27051"/>
    <cellStyle name="Normal 5 7 6 3 6" xfId="36889"/>
    <cellStyle name="Normal 5 7 6 4" xfId="5989"/>
    <cellStyle name="Normal 5 7 6 4 2" xfId="10697"/>
    <cellStyle name="Normal 5 7 6 4 2 2" xfId="20930"/>
    <cellStyle name="Normal 5 7 6 4 2 2 2" xfId="52467"/>
    <cellStyle name="Normal 5 7 6 4 2 3" xfId="42249"/>
    <cellStyle name="Normal 5 7 6 4 3" xfId="13474"/>
    <cellStyle name="Normal 5 7 6 4 3 2" xfId="23702"/>
    <cellStyle name="Normal 5 7 6 4 3 2 2" xfId="55239"/>
    <cellStyle name="Normal 5 7 6 4 3 3" xfId="45021"/>
    <cellStyle name="Normal 5 7 6 4 4" xfId="16478"/>
    <cellStyle name="Normal 5 7 6 4 4 2" xfId="48017"/>
    <cellStyle name="Normal 5 7 6 4 5" xfId="28719"/>
    <cellStyle name="Normal 5 7 6 4 6" xfId="37813"/>
    <cellStyle name="Normal 5 7 6 5" xfId="7306"/>
    <cellStyle name="Normal 5 7 6 5 2" xfId="17560"/>
    <cellStyle name="Normal 5 7 6 5 2 2" xfId="49097"/>
    <cellStyle name="Normal 5 7 6 5 3" xfId="32047"/>
    <cellStyle name="Normal 5 7 6 5 4" xfId="38879"/>
    <cellStyle name="Normal 5 7 6 6" xfId="8848"/>
    <cellStyle name="Normal 5 7 6 6 2" xfId="19082"/>
    <cellStyle name="Normal 5 7 6 6 2 2" xfId="50619"/>
    <cellStyle name="Normal 5 7 6 6 3" xfId="40401"/>
    <cellStyle name="Normal 5 7 6 7" xfId="11626"/>
    <cellStyle name="Normal 5 7 6 7 2" xfId="21854"/>
    <cellStyle name="Normal 5 7 6 7 2 2" xfId="53391"/>
    <cellStyle name="Normal 5 7 6 7 3" xfId="43173"/>
    <cellStyle name="Normal 5 7 6 8" xfId="14584"/>
    <cellStyle name="Normal 5 7 6 8 2" xfId="46123"/>
    <cellStyle name="Normal 5 7 6 9" xfId="25387"/>
    <cellStyle name="Normal 5 7 7" xfId="4420"/>
    <cellStyle name="Normal 5 7 7 2" xfId="5428"/>
    <cellStyle name="Normal 5 7 7 2 2" xfId="10140"/>
    <cellStyle name="Normal 5 7 7 2 2 2" xfId="20373"/>
    <cellStyle name="Normal 5 7 7 2 2 2 2" xfId="51910"/>
    <cellStyle name="Normal 5 7 7 2 2 3" xfId="30799"/>
    <cellStyle name="Normal 5 7 7 2 2 4" xfId="41692"/>
    <cellStyle name="Normal 5 7 7 2 3" xfId="12917"/>
    <cellStyle name="Normal 5 7 7 2 3 2" xfId="23145"/>
    <cellStyle name="Normal 5 7 7 2 3 2 2" xfId="54682"/>
    <cellStyle name="Normal 5 7 7 2 3 3" xfId="34127"/>
    <cellStyle name="Normal 5 7 7 2 3 4" xfId="44464"/>
    <cellStyle name="Normal 5 7 7 2 4" xfId="15921"/>
    <cellStyle name="Normal 5 7 7 2 4 2" xfId="47460"/>
    <cellStyle name="Normal 5 7 7 2 5" xfId="27467"/>
    <cellStyle name="Normal 5 7 7 2 6" xfId="37256"/>
    <cellStyle name="Normal 5 7 7 3" xfId="6356"/>
    <cellStyle name="Normal 5 7 7 3 2" xfId="11064"/>
    <cellStyle name="Normal 5 7 7 3 2 2" xfId="21297"/>
    <cellStyle name="Normal 5 7 7 3 2 2 2" xfId="52834"/>
    <cellStyle name="Normal 5 7 7 3 2 3" xfId="42616"/>
    <cellStyle name="Normal 5 7 7 3 3" xfId="13841"/>
    <cellStyle name="Normal 5 7 7 3 3 2" xfId="24069"/>
    <cellStyle name="Normal 5 7 7 3 3 2 2" xfId="55606"/>
    <cellStyle name="Normal 5 7 7 3 3 3" xfId="45388"/>
    <cellStyle name="Normal 5 7 7 3 4" xfId="16845"/>
    <cellStyle name="Normal 5 7 7 3 4 2" xfId="48384"/>
    <cellStyle name="Normal 5 7 7 3 5" xfId="29135"/>
    <cellStyle name="Normal 5 7 7 3 6" xfId="38180"/>
    <cellStyle name="Normal 5 7 7 4" xfId="7736"/>
    <cellStyle name="Normal 5 7 7 4 2" xfId="17976"/>
    <cellStyle name="Normal 5 7 7 4 2 2" xfId="49513"/>
    <cellStyle name="Normal 5 7 7 4 3" xfId="32463"/>
    <cellStyle name="Normal 5 7 7 4 4" xfId="39295"/>
    <cellStyle name="Normal 5 7 7 5" xfId="9216"/>
    <cellStyle name="Normal 5 7 7 5 2" xfId="19449"/>
    <cellStyle name="Normal 5 7 7 5 2 2" xfId="50986"/>
    <cellStyle name="Normal 5 7 7 5 3" xfId="40768"/>
    <cellStyle name="Normal 5 7 7 6" xfId="11993"/>
    <cellStyle name="Normal 5 7 7 6 2" xfId="22221"/>
    <cellStyle name="Normal 5 7 7 6 2 2" xfId="53758"/>
    <cellStyle name="Normal 5 7 7 6 3" xfId="43540"/>
    <cellStyle name="Normal 5 7 7 7" xfId="14990"/>
    <cellStyle name="Normal 5 7 7 7 2" xfId="46529"/>
    <cellStyle name="Normal 5 7 7 8" xfId="25803"/>
    <cellStyle name="Normal 5 7 7 9" xfId="36332"/>
    <cellStyle name="Normal 5 7 8" xfId="4964"/>
    <cellStyle name="Normal 5 7 8 2" xfId="9678"/>
    <cellStyle name="Normal 5 7 8 2 2" xfId="19911"/>
    <cellStyle name="Normal 5 7 8 2 2 2" xfId="51448"/>
    <cellStyle name="Normal 5 7 8 2 3" xfId="29967"/>
    <cellStyle name="Normal 5 7 8 2 4" xfId="41230"/>
    <cellStyle name="Normal 5 7 8 3" xfId="12455"/>
    <cellStyle name="Normal 5 7 8 3 2" xfId="22683"/>
    <cellStyle name="Normal 5 7 8 3 2 2" xfId="54220"/>
    <cellStyle name="Normal 5 7 8 3 3" xfId="33295"/>
    <cellStyle name="Normal 5 7 8 3 4" xfId="44002"/>
    <cellStyle name="Normal 5 7 8 4" xfId="15458"/>
    <cellStyle name="Normal 5 7 8 4 2" xfId="46997"/>
    <cellStyle name="Normal 5 7 8 5" xfId="26635"/>
    <cellStyle name="Normal 5 7 8 6" xfId="36794"/>
    <cellStyle name="Normal 5 7 9" xfId="5892"/>
    <cellStyle name="Normal 5 7 9 2" xfId="10602"/>
    <cellStyle name="Normal 5 7 9 2 2" xfId="20835"/>
    <cellStyle name="Normal 5 7 9 2 2 2" xfId="52372"/>
    <cellStyle name="Normal 5 7 9 2 3" xfId="42154"/>
    <cellStyle name="Normal 5 7 9 3" xfId="13379"/>
    <cellStyle name="Normal 5 7 9 3 2" xfId="23607"/>
    <cellStyle name="Normal 5 7 9 3 2 2" xfId="55144"/>
    <cellStyle name="Normal 5 7 9 3 3" xfId="44926"/>
    <cellStyle name="Normal 5 7 9 4" xfId="16383"/>
    <cellStyle name="Normal 5 7 9 4 2" xfId="47922"/>
    <cellStyle name="Normal 5 7 9 5" xfId="28301"/>
    <cellStyle name="Normal 5 7 9 6" xfId="37718"/>
    <cellStyle name="Normal 5 8" xfId="1854"/>
    <cellStyle name="Normal 5 8 10" xfId="14423"/>
    <cellStyle name="Normal 5 8 10 2" xfId="45966"/>
    <cellStyle name="Normal 5 8 11" xfId="24978"/>
    <cellStyle name="Normal 5 8 12" xfId="35886"/>
    <cellStyle name="Normal 5 8 2" xfId="1855"/>
    <cellStyle name="Normal 5 8 2 10" xfId="24979"/>
    <cellStyle name="Normal 5 8 2 11" xfId="35887"/>
    <cellStyle name="Normal 5 8 2 2" xfId="1856"/>
    <cellStyle name="Normal 5 8 2 2 10" xfId="35888"/>
    <cellStyle name="Normal 5 8 2 2 2" xfId="4438"/>
    <cellStyle name="Normal 5 8 2 2 2 2" xfId="5446"/>
    <cellStyle name="Normal 5 8 2 2 2 2 2" xfId="8371"/>
    <cellStyle name="Normal 5 8 2 2 2 2 2 2" xfId="18609"/>
    <cellStyle name="Normal 5 8 2 2 2 2 2 2 2" xfId="31432"/>
    <cellStyle name="Normal 5 8 2 2 2 2 2 2 3" xfId="50146"/>
    <cellStyle name="Normal 5 8 2 2 2 2 2 3" xfId="14230"/>
    <cellStyle name="Normal 5 8 2 2 2 2 2 3 2" xfId="34760"/>
    <cellStyle name="Normal 5 8 2 2 2 2 2 3 3" xfId="45774"/>
    <cellStyle name="Normal 5 8 2 2 2 2 2 4" xfId="28100"/>
    <cellStyle name="Normal 5 8 2 2 2 2 2 5" xfId="39928"/>
    <cellStyle name="Normal 5 8 2 2 2 2 3" xfId="10158"/>
    <cellStyle name="Normal 5 8 2 2 2 2 3 2" xfId="20391"/>
    <cellStyle name="Normal 5 8 2 2 2 2 3 2 2" xfId="51928"/>
    <cellStyle name="Normal 5 8 2 2 2 2 3 3" xfId="29768"/>
    <cellStyle name="Normal 5 8 2 2 2 2 3 4" xfId="41710"/>
    <cellStyle name="Normal 5 8 2 2 2 2 4" xfId="12935"/>
    <cellStyle name="Normal 5 8 2 2 2 2 4 2" xfId="23163"/>
    <cellStyle name="Normal 5 8 2 2 2 2 4 2 2" xfId="54700"/>
    <cellStyle name="Normal 5 8 2 2 2 2 4 3" xfId="33096"/>
    <cellStyle name="Normal 5 8 2 2 2 2 4 4" xfId="44482"/>
    <cellStyle name="Normal 5 8 2 2 2 2 5" xfId="15939"/>
    <cellStyle name="Normal 5 8 2 2 2 2 5 2" xfId="47478"/>
    <cellStyle name="Normal 5 8 2 2 2 2 6" xfId="26436"/>
    <cellStyle name="Normal 5 8 2 2 2 2 7" xfId="37274"/>
    <cellStyle name="Normal 5 8 2 2 2 3" xfId="6374"/>
    <cellStyle name="Normal 5 8 2 2 2 3 2" xfId="11082"/>
    <cellStyle name="Normal 5 8 2 2 2 3 2 2" xfId="21315"/>
    <cellStyle name="Normal 5 8 2 2 2 3 2 2 2" xfId="52852"/>
    <cellStyle name="Normal 5 8 2 2 2 3 2 3" xfId="30600"/>
    <cellStyle name="Normal 5 8 2 2 2 3 2 4" xfId="42634"/>
    <cellStyle name="Normal 5 8 2 2 2 3 3" xfId="13859"/>
    <cellStyle name="Normal 5 8 2 2 2 3 3 2" xfId="24087"/>
    <cellStyle name="Normal 5 8 2 2 2 3 3 2 2" xfId="55624"/>
    <cellStyle name="Normal 5 8 2 2 2 3 3 3" xfId="33928"/>
    <cellStyle name="Normal 5 8 2 2 2 3 3 4" xfId="45406"/>
    <cellStyle name="Normal 5 8 2 2 2 3 4" xfId="16863"/>
    <cellStyle name="Normal 5 8 2 2 2 3 4 2" xfId="48402"/>
    <cellStyle name="Normal 5 8 2 2 2 3 5" xfId="27268"/>
    <cellStyle name="Normal 5 8 2 2 2 3 6" xfId="38198"/>
    <cellStyle name="Normal 5 8 2 2 2 4" xfId="7532"/>
    <cellStyle name="Normal 5 8 2 2 2 4 2" xfId="17777"/>
    <cellStyle name="Normal 5 8 2 2 2 4 2 2" xfId="49314"/>
    <cellStyle name="Normal 5 8 2 2 2 4 3" xfId="28936"/>
    <cellStyle name="Normal 5 8 2 2 2 4 4" xfId="39096"/>
    <cellStyle name="Normal 5 8 2 2 2 5" xfId="9234"/>
    <cellStyle name="Normal 5 8 2 2 2 5 2" xfId="19467"/>
    <cellStyle name="Normal 5 8 2 2 2 5 2 2" xfId="51004"/>
    <cellStyle name="Normal 5 8 2 2 2 5 3" xfId="32264"/>
    <cellStyle name="Normal 5 8 2 2 2 5 4" xfId="40786"/>
    <cellStyle name="Normal 5 8 2 2 2 6" xfId="12011"/>
    <cellStyle name="Normal 5 8 2 2 2 6 2" xfId="22239"/>
    <cellStyle name="Normal 5 8 2 2 2 6 2 2" xfId="53776"/>
    <cellStyle name="Normal 5 8 2 2 2 6 3" xfId="43558"/>
    <cellStyle name="Normal 5 8 2 2 2 7" xfId="15008"/>
    <cellStyle name="Normal 5 8 2 2 2 7 2" xfId="46547"/>
    <cellStyle name="Normal 5 8 2 2 2 8" xfId="25604"/>
    <cellStyle name="Normal 5 8 2 2 2 9" xfId="36350"/>
    <cellStyle name="Normal 5 8 2 2 3" xfId="4982"/>
    <cellStyle name="Normal 5 8 2 2 3 2" xfId="7955"/>
    <cellStyle name="Normal 5 8 2 2 3 2 2" xfId="18193"/>
    <cellStyle name="Normal 5 8 2 2 3 2 2 2" xfId="31016"/>
    <cellStyle name="Normal 5 8 2 2 3 2 2 3" xfId="49730"/>
    <cellStyle name="Normal 5 8 2 2 3 2 3" xfId="24744"/>
    <cellStyle name="Normal 5 8 2 2 3 2 3 2" xfId="34344"/>
    <cellStyle name="Normal 5 8 2 2 3 2 3 3" xfId="56270"/>
    <cellStyle name="Normal 5 8 2 2 3 2 4" xfId="27684"/>
    <cellStyle name="Normal 5 8 2 2 3 2 5" xfId="39512"/>
    <cellStyle name="Normal 5 8 2 2 3 3" xfId="9696"/>
    <cellStyle name="Normal 5 8 2 2 3 3 2" xfId="19929"/>
    <cellStyle name="Normal 5 8 2 2 3 3 2 2" xfId="51466"/>
    <cellStyle name="Normal 5 8 2 2 3 3 3" xfId="29352"/>
    <cellStyle name="Normal 5 8 2 2 3 3 4" xfId="41248"/>
    <cellStyle name="Normal 5 8 2 2 3 4" xfId="12473"/>
    <cellStyle name="Normal 5 8 2 2 3 4 2" xfId="22701"/>
    <cellStyle name="Normal 5 8 2 2 3 4 2 2" xfId="54238"/>
    <cellStyle name="Normal 5 8 2 2 3 4 3" xfId="32680"/>
    <cellStyle name="Normal 5 8 2 2 3 4 4" xfId="44020"/>
    <cellStyle name="Normal 5 8 2 2 3 5" xfId="15476"/>
    <cellStyle name="Normal 5 8 2 2 3 5 2" xfId="47015"/>
    <cellStyle name="Normal 5 8 2 2 3 6" xfId="26020"/>
    <cellStyle name="Normal 5 8 2 2 3 7" xfId="36812"/>
    <cellStyle name="Normal 5 8 2 2 4" xfId="5910"/>
    <cellStyle name="Normal 5 8 2 2 4 2" xfId="10620"/>
    <cellStyle name="Normal 5 8 2 2 4 2 2" xfId="20853"/>
    <cellStyle name="Normal 5 8 2 2 4 2 2 2" xfId="52390"/>
    <cellStyle name="Normal 5 8 2 2 4 2 3" xfId="30184"/>
    <cellStyle name="Normal 5 8 2 2 4 2 4" xfId="42172"/>
    <cellStyle name="Normal 5 8 2 2 4 3" xfId="13397"/>
    <cellStyle name="Normal 5 8 2 2 4 3 2" xfId="23625"/>
    <cellStyle name="Normal 5 8 2 2 4 3 2 2" xfId="55162"/>
    <cellStyle name="Normal 5 8 2 2 4 3 3" xfId="33512"/>
    <cellStyle name="Normal 5 8 2 2 4 3 4" xfId="44944"/>
    <cellStyle name="Normal 5 8 2 2 4 4" xfId="16401"/>
    <cellStyle name="Normal 5 8 2 2 4 4 2" xfId="47940"/>
    <cellStyle name="Normal 5 8 2 2 4 5" xfId="26852"/>
    <cellStyle name="Normal 5 8 2 2 4 6" xfId="37736"/>
    <cellStyle name="Normal 5 8 2 2 5" xfId="7012"/>
    <cellStyle name="Normal 5 8 2 2 5 2" xfId="17356"/>
    <cellStyle name="Normal 5 8 2 2 5 2 2" xfId="48893"/>
    <cellStyle name="Normal 5 8 2 2 5 3" xfId="28519"/>
    <cellStyle name="Normal 5 8 2 2 5 4" xfId="38680"/>
    <cellStyle name="Normal 5 8 2 2 6" xfId="8769"/>
    <cellStyle name="Normal 5 8 2 2 6 2" xfId="19005"/>
    <cellStyle name="Normal 5 8 2 2 6 2 2" xfId="50542"/>
    <cellStyle name="Normal 5 8 2 2 6 3" xfId="31848"/>
    <cellStyle name="Normal 5 8 2 2 6 4" xfId="40324"/>
    <cellStyle name="Normal 5 8 2 2 7" xfId="11549"/>
    <cellStyle name="Normal 5 8 2 2 7 2" xfId="21777"/>
    <cellStyle name="Normal 5 8 2 2 7 2 2" xfId="53314"/>
    <cellStyle name="Normal 5 8 2 2 7 3" xfId="43096"/>
    <cellStyle name="Normal 5 8 2 2 8" xfId="14425"/>
    <cellStyle name="Normal 5 8 2 2 8 2" xfId="45968"/>
    <cellStyle name="Normal 5 8 2 2 9" xfId="25188"/>
    <cellStyle name="Normal 5 8 2 3" xfId="4437"/>
    <cellStyle name="Normal 5 8 2 3 2" xfId="5445"/>
    <cellStyle name="Normal 5 8 2 3 2 2" xfId="8163"/>
    <cellStyle name="Normal 5 8 2 3 2 2 2" xfId="18401"/>
    <cellStyle name="Normal 5 8 2 3 2 2 2 2" xfId="31224"/>
    <cellStyle name="Normal 5 8 2 3 2 2 2 3" xfId="49938"/>
    <cellStyle name="Normal 5 8 2 3 2 2 3" xfId="24220"/>
    <cellStyle name="Normal 5 8 2 3 2 2 3 2" xfId="34552"/>
    <cellStyle name="Normal 5 8 2 3 2 2 3 3" xfId="55756"/>
    <cellStyle name="Normal 5 8 2 3 2 2 4" xfId="27892"/>
    <cellStyle name="Normal 5 8 2 3 2 2 5" xfId="39720"/>
    <cellStyle name="Normal 5 8 2 3 2 3" xfId="10157"/>
    <cellStyle name="Normal 5 8 2 3 2 3 2" xfId="20390"/>
    <cellStyle name="Normal 5 8 2 3 2 3 2 2" xfId="51927"/>
    <cellStyle name="Normal 5 8 2 3 2 3 3" xfId="29560"/>
    <cellStyle name="Normal 5 8 2 3 2 3 4" xfId="41709"/>
    <cellStyle name="Normal 5 8 2 3 2 4" xfId="12934"/>
    <cellStyle name="Normal 5 8 2 3 2 4 2" xfId="23162"/>
    <cellStyle name="Normal 5 8 2 3 2 4 2 2" xfId="54699"/>
    <cellStyle name="Normal 5 8 2 3 2 4 3" xfId="32888"/>
    <cellStyle name="Normal 5 8 2 3 2 4 4" xfId="44481"/>
    <cellStyle name="Normal 5 8 2 3 2 5" xfId="15938"/>
    <cellStyle name="Normal 5 8 2 3 2 5 2" xfId="47477"/>
    <cellStyle name="Normal 5 8 2 3 2 6" xfId="26228"/>
    <cellStyle name="Normal 5 8 2 3 2 7" xfId="37273"/>
    <cellStyle name="Normal 5 8 2 3 3" xfId="6373"/>
    <cellStyle name="Normal 5 8 2 3 3 2" xfId="11081"/>
    <cellStyle name="Normal 5 8 2 3 3 2 2" xfId="21314"/>
    <cellStyle name="Normal 5 8 2 3 3 2 2 2" xfId="52851"/>
    <cellStyle name="Normal 5 8 2 3 3 2 3" xfId="30392"/>
    <cellStyle name="Normal 5 8 2 3 3 2 4" xfId="42633"/>
    <cellStyle name="Normal 5 8 2 3 3 3" xfId="13858"/>
    <cellStyle name="Normal 5 8 2 3 3 3 2" xfId="24086"/>
    <cellStyle name="Normal 5 8 2 3 3 3 2 2" xfId="55623"/>
    <cellStyle name="Normal 5 8 2 3 3 3 3" xfId="33720"/>
    <cellStyle name="Normal 5 8 2 3 3 3 4" xfId="45405"/>
    <cellStyle name="Normal 5 8 2 3 3 4" xfId="16862"/>
    <cellStyle name="Normal 5 8 2 3 3 4 2" xfId="48401"/>
    <cellStyle name="Normal 5 8 2 3 3 5" xfId="27060"/>
    <cellStyle name="Normal 5 8 2 3 3 6" xfId="38197"/>
    <cellStyle name="Normal 5 8 2 3 4" xfId="7315"/>
    <cellStyle name="Normal 5 8 2 3 4 2" xfId="17569"/>
    <cellStyle name="Normal 5 8 2 3 4 2 2" xfId="49106"/>
    <cellStyle name="Normal 5 8 2 3 4 3" xfId="28728"/>
    <cellStyle name="Normal 5 8 2 3 4 4" xfId="38888"/>
    <cellStyle name="Normal 5 8 2 3 5" xfId="9233"/>
    <cellStyle name="Normal 5 8 2 3 5 2" xfId="19466"/>
    <cellStyle name="Normal 5 8 2 3 5 2 2" xfId="51003"/>
    <cellStyle name="Normal 5 8 2 3 5 3" xfId="32056"/>
    <cellStyle name="Normal 5 8 2 3 5 4" xfId="40785"/>
    <cellStyle name="Normal 5 8 2 3 6" xfId="12010"/>
    <cellStyle name="Normal 5 8 2 3 6 2" xfId="22238"/>
    <cellStyle name="Normal 5 8 2 3 6 2 2" xfId="53775"/>
    <cellStyle name="Normal 5 8 2 3 6 3" xfId="43557"/>
    <cellStyle name="Normal 5 8 2 3 7" xfId="15007"/>
    <cellStyle name="Normal 5 8 2 3 7 2" xfId="46546"/>
    <cellStyle name="Normal 5 8 2 3 8" xfId="25396"/>
    <cellStyle name="Normal 5 8 2 3 9" xfId="36349"/>
    <cellStyle name="Normal 5 8 2 4" xfId="4981"/>
    <cellStyle name="Normal 5 8 2 4 2" xfId="7745"/>
    <cellStyle name="Normal 5 8 2 4 2 2" xfId="17985"/>
    <cellStyle name="Normal 5 8 2 4 2 2 2" xfId="30808"/>
    <cellStyle name="Normal 5 8 2 4 2 2 3" xfId="49522"/>
    <cellStyle name="Normal 5 8 2 4 2 3" xfId="14531"/>
    <cellStyle name="Normal 5 8 2 4 2 3 2" xfId="34136"/>
    <cellStyle name="Normal 5 8 2 4 2 3 3" xfId="46070"/>
    <cellStyle name="Normal 5 8 2 4 2 4" xfId="27476"/>
    <cellStyle name="Normal 5 8 2 4 2 5" xfId="39304"/>
    <cellStyle name="Normal 5 8 2 4 3" xfId="9695"/>
    <cellStyle name="Normal 5 8 2 4 3 2" xfId="19928"/>
    <cellStyle name="Normal 5 8 2 4 3 2 2" xfId="51465"/>
    <cellStyle name="Normal 5 8 2 4 3 3" xfId="29144"/>
    <cellStyle name="Normal 5 8 2 4 3 4" xfId="41247"/>
    <cellStyle name="Normal 5 8 2 4 4" xfId="12472"/>
    <cellStyle name="Normal 5 8 2 4 4 2" xfId="22700"/>
    <cellStyle name="Normal 5 8 2 4 4 2 2" xfId="54237"/>
    <cellStyle name="Normal 5 8 2 4 4 3" xfId="32472"/>
    <cellStyle name="Normal 5 8 2 4 4 4" xfId="44019"/>
    <cellStyle name="Normal 5 8 2 4 5" xfId="15475"/>
    <cellStyle name="Normal 5 8 2 4 5 2" xfId="47014"/>
    <cellStyle name="Normal 5 8 2 4 6" xfId="25812"/>
    <cellStyle name="Normal 5 8 2 4 7" xfId="36811"/>
    <cellStyle name="Normal 5 8 2 5" xfId="5909"/>
    <cellStyle name="Normal 5 8 2 5 2" xfId="10619"/>
    <cellStyle name="Normal 5 8 2 5 2 2" xfId="20852"/>
    <cellStyle name="Normal 5 8 2 5 2 2 2" xfId="52389"/>
    <cellStyle name="Normal 5 8 2 5 2 3" xfId="29976"/>
    <cellStyle name="Normal 5 8 2 5 2 4" xfId="42171"/>
    <cellStyle name="Normal 5 8 2 5 3" xfId="13396"/>
    <cellStyle name="Normal 5 8 2 5 3 2" xfId="23624"/>
    <cellStyle name="Normal 5 8 2 5 3 2 2" xfId="55161"/>
    <cellStyle name="Normal 5 8 2 5 3 3" xfId="33304"/>
    <cellStyle name="Normal 5 8 2 5 3 4" xfId="44943"/>
    <cellStyle name="Normal 5 8 2 5 4" xfId="16400"/>
    <cellStyle name="Normal 5 8 2 5 4 2" xfId="47939"/>
    <cellStyle name="Normal 5 8 2 5 5" xfId="26644"/>
    <cellStyle name="Normal 5 8 2 5 6" xfId="37735"/>
    <cellStyle name="Normal 5 8 2 6" xfId="6683"/>
    <cellStyle name="Normal 5 8 2 6 2" xfId="17142"/>
    <cellStyle name="Normal 5 8 2 6 2 2" xfId="48680"/>
    <cellStyle name="Normal 5 8 2 6 3" xfId="28310"/>
    <cellStyle name="Normal 5 8 2 6 4" xfId="38472"/>
    <cellStyle name="Normal 5 8 2 7" xfId="8768"/>
    <cellStyle name="Normal 5 8 2 7 2" xfId="19004"/>
    <cellStyle name="Normal 5 8 2 7 2 2" xfId="50541"/>
    <cellStyle name="Normal 5 8 2 7 3" xfId="31640"/>
    <cellStyle name="Normal 5 8 2 7 4" xfId="40323"/>
    <cellStyle name="Normal 5 8 2 8" xfId="11548"/>
    <cellStyle name="Normal 5 8 2 8 2" xfId="21776"/>
    <cellStyle name="Normal 5 8 2 8 2 2" xfId="53313"/>
    <cellStyle name="Normal 5 8 2 8 3" xfId="43095"/>
    <cellStyle name="Normal 5 8 2 9" xfId="14424"/>
    <cellStyle name="Normal 5 8 2 9 2" xfId="45967"/>
    <cellStyle name="Normal 5 8 3" xfId="1857"/>
    <cellStyle name="Normal 5 8 3 10" xfId="35889"/>
    <cellStyle name="Normal 5 8 3 2" xfId="4439"/>
    <cellStyle name="Normal 5 8 3 2 2" xfId="5447"/>
    <cellStyle name="Normal 5 8 3 2 2 2" xfId="8370"/>
    <cellStyle name="Normal 5 8 3 2 2 2 2" xfId="18608"/>
    <cellStyle name="Normal 5 8 3 2 2 2 2 2" xfId="31431"/>
    <cellStyle name="Normal 5 8 3 2 2 2 2 3" xfId="50145"/>
    <cellStyle name="Normal 5 8 3 2 2 2 3" xfId="24431"/>
    <cellStyle name="Normal 5 8 3 2 2 2 3 2" xfId="34759"/>
    <cellStyle name="Normal 5 8 3 2 2 2 3 3" xfId="55963"/>
    <cellStyle name="Normal 5 8 3 2 2 2 4" xfId="28099"/>
    <cellStyle name="Normal 5 8 3 2 2 2 5" xfId="39927"/>
    <cellStyle name="Normal 5 8 3 2 2 3" xfId="10159"/>
    <cellStyle name="Normal 5 8 3 2 2 3 2" xfId="20392"/>
    <cellStyle name="Normal 5 8 3 2 2 3 2 2" xfId="51929"/>
    <cellStyle name="Normal 5 8 3 2 2 3 3" xfId="29767"/>
    <cellStyle name="Normal 5 8 3 2 2 3 4" xfId="41711"/>
    <cellStyle name="Normal 5 8 3 2 2 4" xfId="12936"/>
    <cellStyle name="Normal 5 8 3 2 2 4 2" xfId="23164"/>
    <cellStyle name="Normal 5 8 3 2 2 4 2 2" xfId="54701"/>
    <cellStyle name="Normal 5 8 3 2 2 4 3" xfId="33095"/>
    <cellStyle name="Normal 5 8 3 2 2 4 4" xfId="44483"/>
    <cellStyle name="Normal 5 8 3 2 2 5" xfId="15940"/>
    <cellStyle name="Normal 5 8 3 2 2 5 2" xfId="47479"/>
    <cellStyle name="Normal 5 8 3 2 2 6" xfId="26435"/>
    <cellStyle name="Normal 5 8 3 2 2 7" xfId="37275"/>
    <cellStyle name="Normal 5 8 3 2 3" xfId="6375"/>
    <cellStyle name="Normal 5 8 3 2 3 2" xfId="11083"/>
    <cellStyle name="Normal 5 8 3 2 3 2 2" xfId="21316"/>
    <cellStyle name="Normal 5 8 3 2 3 2 2 2" xfId="52853"/>
    <cellStyle name="Normal 5 8 3 2 3 2 3" xfId="30599"/>
    <cellStyle name="Normal 5 8 3 2 3 2 4" xfId="42635"/>
    <cellStyle name="Normal 5 8 3 2 3 3" xfId="13860"/>
    <cellStyle name="Normal 5 8 3 2 3 3 2" xfId="24088"/>
    <cellStyle name="Normal 5 8 3 2 3 3 2 2" xfId="55625"/>
    <cellStyle name="Normal 5 8 3 2 3 3 3" xfId="33927"/>
    <cellStyle name="Normal 5 8 3 2 3 3 4" xfId="45407"/>
    <cellStyle name="Normal 5 8 3 2 3 4" xfId="16864"/>
    <cellStyle name="Normal 5 8 3 2 3 4 2" xfId="48403"/>
    <cellStyle name="Normal 5 8 3 2 3 5" xfId="27267"/>
    <cellStyle name="Normal 5 8 3 2 3 6" xfId="38199"/>
    <cellStyle name="Normal 5 8 3 2 4" xfId="7531"/>
    <cellStyle name="Normal 5 8 3 2 4 2" xfId="17776"/>
    <cellStyle name="Normal 5 8 3 2 4 2 2" xfId="49313"/>
    <cellStyle name="Normal 5 8 3 2 4 3" xfId="28935"/>
    <cellStyle name="Normal 5 8 3 2 4 4" xfId="39095"/>
    <cellStyle name="Normal 5 8 3 2 5" xfId="9235"/>
    <cellStyle name="Normal 5 8 3 2 5 2" xfId="19468"/>
    <cellStyle name="Normal 5 8 3 2 5 2 2" xfId="51005"/>
    <cellStyle name="Normal 5 8 3 2 5 3" xfId="32263"/>
    <cellStyle name="Normal 5 8 3 2 5 4" xfId="40787"/>
    <cellStyle name="Normal 5 8 3 2 6" xfId="12012"/>
    <cellStyle name="Normal 5 8 3 2 6 2" xfId="22240"/>
    <cellStyle name="Normal 5 8 3 2 6 2 2" xfId="53777"/>
    <cellStyle name="Normal 5 8 3 2 6 3" xfId="43559"/>
    <cellStyle name="Normal 5 8 3 2 7" xfId="15009"/>
    <cellStyle name="Normal 5 8 3 2 7 2" xfId="46548"/>
    <cellStyle name="Normal 5 8 3 2 8" xfId="25603"/>
    <cellStyle name="Normal 5 8 3 2 9" xfId="36351"/>
    <cellStyle name="Normal 5 8 3 3" xfId="4983"/>
    <cellStyle name="Normal 5 8 3 3 2" xfId="7954"/>
    <cellStyle name="Normal 5 8 3 3 2 2" xfId="18192"/>
    <cellStyle name="Normal 5 8 3 3 2 2 2" xfId="31015"/>
    <cellStyle name="Normal 5 8 3 3 2 2 3" xfId="49729"/>
    <cellStyle name="Normal 5 8 3 3 2 3" xfId="24438"/>
    <cellStyle name="Normal 5 8 3 3 2 3 2" xfId="34343"/>
    <cellStyle name="Normal 5 8 3 3 2 3 3" xfId="55970"/>
    <cellStyle name="Normal 5 8 3 3 2 4" xfId="27683"/>
    <cellStyle name="Normal 5 8 3 3 2 5" xfId="39511"/>
    <cellStyle name="Normal 5 8 3 3 3" xfId="9697"/>
    <cellStyle name="Normal 5 8 3 3 3 2" xfId="19930"/>
    <cellStyle name="Normal 5 8 3 3 3 2 2" xfId="51467"/>
    <cellStyle name="Normal 5 8 3 3 3 3" xfId="29351"/>
    <cellStyle name="Normal 5 8 3 3 3 4" xfId="41249"/>
    <cellStyle name="Normal 5 8 3 3 4" xfId="12474"/>
    <cellStyle name="Normal 5 8 3 3 4 2" xfId="22702"/>
    <cellStyle name="Normal 5 8 3 3 4 2 2" xfId="54239"/>
    <cellStyle name="Normal 5 8 3 3 4 3" xfId="32679"/>
    <cellStyle name="Normal 5 8 3 3 4 4" xfId="44021"/>
    <cellStyle name="Normal 5 8 3 3 5" xfId="15477"/>
    <cellStyle name="Normal 5 8 3 3 5 2" xfId="47016"/>
    <cellStyle name="Normal 5 8 3 3 6" xfId="26019"/>
    <cellStyle name="Normal 5 8 3 3 7" xfId="36813"/>
    <cellStyle name="Normal 5 8 3 4" xfId="5911"/>
    <cellStyle name="Normal 5 8 3 4 2" xfId="10621"/>
    <cellStyle name="Normal 5 8 3 4 2 2" xfId="20854"/>
    <cellStyle name="Normal 5 8 3 4 2 2 2" xfId="52391"/>
    <cellStyle name="Normal 5 8 3 4 2 3" xfId="30183"/>
    <cellStyle name="Normal 5 8 3 4 2 4" xfId="42173"/>
    <cellStyle name="Normal 5 8 3 4 3" xfId="13398"/>
    <cellStyle name="Normal 5 8 3 4 3 2" xfId="23626"/>
    <cellStyle name="Normal 5 8 3 4 3 2 2" xfId="55163"/>
    <cellStyle name="Normal 5 8 3 4 3 3" xfId="33511"/>
    <cellStyle name="Normal 5 8 3 4 3 4" xfId="44945"/>
    <cellStyle name="Normal 5 8 3 4 4" xfId="16402"/>
    <cellStyle name="Normal 5 8 3 4 4 2" xfId="47941"/>
    <cellStyle name="Normal 5 8 3 4 5" xfId="26851"/>
    <cellStyle name="Normal 5 8 3 4 6" xfId="37737"/>
    <cellStyle name="Normal 5 8 3 5" xfId="7011"/>
    <cellStyle name="Normal 5 8 3 5 2" xfId="17355"/>
    <cellStyle name="Normal 5 8 3 5 2 2" xfId="48892"/>
    <cellStyle name="Normal 5 8 3 5 3" xfId="28518"/>
    <cellStyle name="Normal 5 8 3 5 4" xfId="38679"/>
    <cellStyle name="Normal 5 8 3 6" xfId="8770"/>
    <cellStyle name="Normal 5 8 3 6 2" xfId="19006"/>
    <cellStyle name="Normal 5 8 3 6 2 2" xfId="50543"/>
    <cellStyle name="Normal 5 8 3 6 3" xfId="31847"/>
    <cellStyle name="Normal 5 8 3 6 4" xfId="40325"/>
    <cellStyle name="Normal 5 8 3 7" xfId="11550"/>
    <cellStyle name="Normal 5 8 3 7 2" xfId="21778"/>
    <cellStyle name="Normal 5 8 3 7 2 2" xfId="53315"/>
    <cellStyle name="Normal 5 8 3 7 3" xfId="43097"/>
    <cellStyle name="Normal 5 8 3 8" xfId="14426"/>
    <cellStyle name="Normal 5 8 3 8 2" xfId="45969"/>
    <cellStyle name="Normal 5 8 3 9" xfId="25187"/>
    <cellStyle name="Normal 5 8 4" xfId="4436"/>
    <cellStyle name="Normal 5 8 4 2" xfId="5444"/>
    <cellStyle name="Normal 5 8 4 2 2" xfId="8162"/>
    <cellStyle name="Normal 5 8 4 2 2 2" xfId="18400"/>
    <cellStyle name="Normal 5 8 4 2 2 2 2" xfId="31223"/>
    <cellStyle name="Normal 5 8 4 2 2 2 3" xfId="49937"/>
    <cellStyle name="Normal 5 8 4 2 2 3" xfId="24647"/>
    <cellStyle name="Normal 5 8 4 2 2 3 2" xfId="34551"/>
    <cellStyle name="Normal 5 8 4 2 2 3 3" xfId="56174"/>
    <cellStyle name="Normal 5 8 4 2 2 4" xfId="27891"/>
    <cellStyle name="Normal 5 8 4 2 2 5" xfId="39719"/>
    <cellStyle name="Normal 5 8 4 2 3" xfId="10156"/>
    <cellStyle name="Normal 5 8 4 2 3 2" xfId="20389"/>
    <cellStyle name="Normal 5 8 4 2 3 2 2" xfId="51926"/>
    <cellStyle name="Normal 5 8 4 2 3 3" xfId="29559"/>
    <cellStyle name="Normal 5 8 4 2 3 4" xfId="41708"/>
    <cellStyle name="Normal 5 8 4 2 4" xfId="12933"/>
    <cellStyle name="Normal 5 8 4 2 4 2" xfId="23161"/>
    <cellStyle name="Normal 5 8 4 2 4 2 2" xfId="54698"/>
    <cellStyle name="Normal 5 8 4 2 4 3" xfId="32887"/>
    <cellStyle name="Normal 5 8 4 2 4 4" xfId="44480"/>
    <cellStyle name="Normal 5 8 4 2 5" xfId="15937"/>
    <cellStyle name="Normal 5 8 4 2 5 2" xfId="47476"/>
    <cellStyle name="Normal 5 8 4 2 6" xfId="26227"/>
    <cellStyle name="Normal 5 8 4 2 7" xfId="37272"/>
    <cellStyle name="Normal 5 8 4 3" xfId="6372"/>
    <cellStyle name="Normal 5 8 4 3 2" xfId="11080"/>
    <cellStyle name="Normal 5 8 4 3 2 2" xfId="21313"/>
    <cellStyle name="Normal 5 8 4 3 2 2 2" xfId="52850"/>
    <cellStyle name="Normal 5 8 4 3 2 3" xfId="30391"/>
    <cellStyle name="Normal 5 8 4 3 2 4" xfId="42632"/>
    <cellStyle name="Normal 5 8 4 3 3" xfId="13857"/>
    <cellStyle name="Normal 5 8 4 3 3 2" xfId="24085"/>
    <cellStyle name="Normal 5 8 4 3 3 2 2" xfId="55622"/>
    <cellStyle name="Normal 5 8 4 3 3 3" xfId="33719"/>
    <cellStyle name="Normal 5 8 4 3 3 4" xfId="45404"/>
    <cellStyle name="Normal 5 8 4 3 4" xfId="16861"/>
    <cellStyle name="Normal 5 8 4 3 4 2" xfId="48400"/>
    <cellStyle name="Normal 5 8 4 3 5" xfId="27059"/>
    <cellStyle name="Normal 5 8 4 3 6" xfId="38196"/>
    <cellStyle name="Normal 5 8 4 4" xfId="7314"/>
    <cellStyle name="Normal 5 8 4 4 2" xfId="17568"/>
    <cellStyle name="Normal 5 8 4 4 2 2" xfId="49105"/>
    <cellStyle name="Normal 5 8 4 4 3" xfId="28727"/>
    <cellStyle name="Normal 5 8 4 4 4" xfId="38887"/>
    <cellStyle name="Normal 5 8 4 5" xfId="9232"/>
    <cellStyle name="Normal 5 8 4 5 2" xfId="19465"/>
    <cellStyle name="Normal 5 8 4 5 2 2" xfId="51002"/>
    <cellStyle name="Normal 5 8 4 5 3" xfId="32055"/>
    <cellStyle name="Normal 5 8 4 5 4" xfId="40784"/>
    <cellStyle name="Normal 5 8 4 6" xfId="12009"/>
    <cellStyle name="Normal 5 8 4 6 2" xfId="22237"/>
    <cellStyle name="Normal 5 8 4 6 2 2" xfId="53774"/>
    <cellStyle name="Normal 5 8 4 6 3" xfId="43556"/>
    <cellStyle name="Normal 5 8 4 7" xfId="15006"/>
    <cellStyle name="Normal 5 8 4 7 2" xfId="46545"/>
    <cellStyle name="Normal 5 8 4 8" xfId="25395"/>
    <cellStyle name="Normal 5 8 4 9" xfId="36348"/>
    <cellStyle name="Normal 5 8 5" xfId="4980"/>
    <cellStyle name="Normal 5 8 5 2" xfId="7744"/>
    <cellStyle name="Normal 5 8 5 2 2" xfId="17984"/>
    <cellStyle name="Normal 5 8 5 2 2 2" xfId="30807"/>
    <cellStyle name="Normal 5 8 5 2 2 3" xfId="49521"/>
    <cellStyle name="Normal 5 8 5 2 3" xfId="17162"/>
    <cellStyle name="Normal 5 8 5 2 3 2" xfId="34135"/>
    <cellStyle name="Normal 5 8 5 2 3 3" xfId="48699"/>
    <cellStyle name="Normal 5 8 5 2 4" xfId="27475"/>
    <cellStyle name="Normal 5 8 5 2 5" xfId="39303"/>
    <cellStyle name="Normal 5 8 5 3" xfId="9694"/>
    <cellStyle name="Normal 5 8 5 3 2" xfId="19927"/>
    <cellStyle name="Normal 5 8 5 3 2 2" xfId="51464"/>
    <cellStyle name="Normal 5 8 5 3 3" xfId="29143"/>
    <cellStyle name="Normal 5 8 5 3 4" xfId="41246"/>
    <cellStyle name="Normal 5 8 5 4" xfId="12471"/>
    <cellStyle name="Normal 5 8 5 4 2" xfId="22699"/>
    <cellStyle name="Normal 5 8 5 4 2 2" xfId="54236"/>
    <cellStyle name="Normal 5 8 5 4 3" xfId="32471"/>
    <cellStyle name="Normal 5 8 5 4 4" xfId="44018"/>
    <cellStyle name="Normal 5 8 5 5" xfId="15474"/>
    <cellStyle name="Normal 5 8 5 5 2" xfId="47013"/>
    <cellStyle name="Normal 5 8 5 6" xfId="25811"/>
    <cellStyle name="Normal 5 8 5 7" xfId="36810"/>
    <cellStyle name="Normal 5 8 6" xfId="5908"/>
    <cellStyle name="Normal 5 8 6 2" xfId="10618"/>
    <cellStyle name="Normal 5 8 6 2 2" xfId="20851"/>
    <cellStyle name="Normal 5 8 6 2 2 2" xfId="52388"/>
    <cellStyle name="Normal 5 8 6 2 3" xfId="29975"/>
    <cellStyle name="Normal 5 8 6 2 4" xfId="42170"/>
    <cellStyle name="Normal 5 8 6 3" xfId="13395"/>
    <cellStyle name="Normal 5 8 6 3 2" xfId="23623"/>
    <cellStyle name="Normal 5 8 6 3 2 2" xfId="55160"/>
    <cellStyle name="Normal 5 8 6 3 3" xfId="33303"/>
    <cellStyle name="Normal 5 8 6 3 4" xfId="44942"/>
    <cellStyle name="Normal 5 8 6 4" xfId="16399"/>
    <cellStyle name="Normal 5 8 6 4 2" xfId="47938"/>
    <cellStyle name="Normal 5 8 6 5" xfId="26643"/>
    <cellStyle name="Normal 5 8 6 6" xfId="37734"/>
    <cellStyle name="Normal 5 8 7" xfId="6682"/>
    <cellStyle name="Normal 5 8 7 2" xfId="17141"/>
    <cellStyle name="Normal 5 8 7 2 2" xfId="48679"/>
    <cellStyle name="Normal 5 8 7 3" xfId="28309"/>
    <cellStyle name="Normal 5 8 7 4" xfId="38471"/>
    <cellStyle name="Normal 5 8 8" xfId="8767"/>
    <cellStyle name="Normal 5 8 8 2" xfId="19003"/>
    <cellStyle name="Normal 5 8 8 2 2" xfId="50540"/>
    <cellStyle name="Normal 5 8 8 3" xfId="31639"/>
    <cellStyle name="Normal 5 8 8 4" xfId="40322"/>
    <cellStyle name="Normal 5 8 9" xfId="11547"/>
    <cellStyle name="Normal 5 8 9 2" xfId="21775"/>
    <cellStyle name="Normal 5 8 9 2 2" xfId="53312"/>
    <cellStyle name="Normal 5 8 9 3" xfId="43094"/>
    <cellStyle name="Normal 5 9" xfId="3333"/>
    <cellStyle name="Normal 50" xfId="1858"/>
    <cellStyle name="Normal 50 2" xfId="3348"/>
    <cellStyle name="Normal 51" xfId="1859"/>
    <cellStyle name="Normal 51 2" xfId="3349"/>
    <cellStyle name="Normal 52" xfId="1860"/>
    <cellStyle name="Normal 52 2" xfId="3350"/>
    <cellStyle name="Normal 53" xfId="1861"/>
    <cellStyle name="Normal 53 2" xfId="3351"/>
    <cellStyle name="Normal 54" xfId="1862"/>
    <cellStyle name="Normal 54 2" xfId="3352"/>
    <cellStyle name="Normal 55" xfId="1863"/>
    <cellStyle name="Normal 55 2" xfId="3353"/>
    <cellStyle name="Normal 56" xfId="1864"/>
    <cellStyle name="Normal 56 2" xfId="3354"/>
    <cellStyle name="Normal 57" xfId="1865"/>
    <cellStyle name="Normal 57 2" xfId="3355"/>
    <cellStyle name="Normal 58" xfId="1866"/>
    <cellStyle name="Normal 58 2" xfId="3356"/>
    <cellStyle name="Normal 59" xfId="1867"/>
    <cellStyle name="Normal 59 2" xfId="3357"/>
    <cellStyle name="Normal 6" xfId="1868"/>
    <cellStyle name="Normal 6 2" xfId="1869"/>
    <cellStyle name="Normal 6 2 2" xfId="1870"/>
    <cellStyle name="Normal 6 2 2 2" xfId="1871"/>
    <cellStyle name="Normal 6 2 2 2 2" xfId="3360"/>
    <cellStyle name="Normal 6 2 2 3" xfId="3359"/>
    <cellStyle name="Normal 6 2 3" xfId="1872"/>
    <cellStyle name="Normal 6 2 3 2" xfId="3361"/>
    <cellStyle name="Normal 6 2 4" xfId="3358"/>
    <cellStyle name="Normal 6 3" xfId="1873"/>
    <cellStyle name="Normal 6 3 2" xfId="1874"/>
    <cellStyle name="Normal 6 3 2 2" xfId="3363"/>
    <cellStyle name="Normal 6 3 3" xfId="3362"/>
    <cellStyle name="Normal 6 4" xfId="1875"/>
    <cellStyle name="Normal 6 4 2" xfId="3364"/>
    <cellStyle name="Normal 6 5" xfId="1876"/>
    <cellStyle name="Normal 6 5 2" xfId="3365"/>
    <cellStyle name="Normal 6 6" xfId="1877"/>
    <cellStyle name="Normal 6 6 2" xfId="3366"/>
    <cellStyle name="Normal 6 7" xfId="1878"/>
    <cellStyle name="Normal 6 7 2" xfId="3367"/>
    <cellStyle name="Normal 6 8" xfId="1879"/>
    <cellStyle name="Normal 6 9" xfId="35372"/>
    <cellStyle name="Normal 60" xfId="1880"/>
    <cellStyle name="Normal 60 2" xfId="3368"/>
    <cellStyle name="Normal 61" xfId="1881"/>
    <cellStyle name="Normal 61 2" xfId="3369"/>
    <cellStyle name="Normal 62" xfId="1882"/>
    <cellStyle name="Normal 62 2" xfId="3370"/>
    <cellStyle name="Normal 63" xfId="1883"/>
    <cellStyle name="Normal 63 2" xfId="3371"/>
    <cellStyle name="Normal 64" xfId="1884"/>
    <cellStyle name="Normal 64 2" xfId="3372"/>
    <cellStyle name="Normal 65" xfId="1885"/>
    <cellStyle name="Normal 65 2" xfId="3373"/>
    <cellStyle name="Normal 66" xfId="1886"/>
    <cellStyle name="Normal 66 2" xfId="3374"/>
    <cellStyle name="Normal 67" xfId="1887"/>
    <cellStyle name="Normal 67 2" xfId="3375"/>
    <cellStyle name="Normal 68" xfId="1888"/>
    <cellStyle name="Normal 68 2" xfId="3376"/>
    <cellStyle name="Normal 69" xfId="1889"/>
    <cellStyle name="Normal 69 2" xfId="3377"/>
    <cellStyle name="Normal 7" xfId="1890"/>
    <cellStyle name="Normal 7 2" xfId="1891"/>
    <cellStyle name="Normal 7 2 2" xfId="1892"/>
    <cellStyle name="Normal 7 2 2 2" xfId="3380"/>
    <cellStyle name="Normal 7 2 3" xfId="3379"/>
    <cellStyle name="Normal 7 3" xfId="1893"/>
    <cellStyle name="Normal 7 3 2" xfId="3381"/>
    <cellStyle name="Normal 7 4" xfId="1894"/>
    <cellStyle name="Normal 7 4 2" xfId="3382"/>
    <cellStyle name="Normal 7 5" xfId="3378"/>
    <cellStyle name="Normal 7 6" xfId="35373"/>
    <cellStyle name="Normal 70" xfId="1895"/>
    <cellStyle name="Normal 70 2" xfId="3383"/>
    <cellStyle name="Normal 71" xfId="1896"/>
    <cellStyle name="Normal 71 2" xfId="3384"/>
    <cellStyle name="Normal 72" xfId="1897"/>
    <cellStyle name="Normal 72 2" xfId="1898"/>
    <cellStyle name="Normal 72 3" xfId="3385"/>
    <cellStyle name="Normal 73" xfId="1899"/>
    <cellStyle name="Normal 73 2" xfId="1900"/>
    <cellStyle name="Normal 73 3" xfId="3386"/>
    <cellStyle name="Normal 74" xfId="1901"/>
    <cellStyle name="Normal 74 2" xfId="1902"/>
    <cellStyle name="Normal 74 3" xfId="3387"/>
    <cellStyle name="Normal 75" xfId="1903"/>
    <cellStyle name="Normal 75 2" xfId="1904"/>
    <cellStyle name="Normal 75 3" xfId="3388"/>
    <cellStyle name="Normal 76" xfId="1905"/>
    <cellStyle name="Normal 76 2" xfId="1906"/>
    <cellStyle name="Normal 76 3" xfId="3389"/>
    <cellStyle name="Normal 77" xfId="1907"/>
    <cellStyle name="Normal 77 2" xfId="3390"/>
    <cellStyle name="Normal 78" xfId="1908"/>
    <cellStyle name="Normal 78 2" xfId="3391"/>
    <cellStyle name="Normal 79" xfId="1909"/>
    <cellStyle name="Normal 79 2" xfId="3392"/>
    <cellStyle name="Normal 8" xfId="1910"/>
    <cellStyle name="Normal 8 2" xfId="1911"/>
    <cellStyle name="Normal 8 2 2" xfId="1912"/>
    <cellStyle name="Normal 8 2 2 2" xfId="3395"/>
    <cellStyle name="Normal 8 2 3" xfId="3394"/>
    <cellStyle name="Normal 8 3" xfId="1913"/>
    <cellStyle name="Normal 8 3 2" xfId="3396"/>
    <cellStyle name="Normal 8 4" xfId="3393"/>
    <cellStyle name="Normal 8 5" xfId="35374"/>
    <cellStyle name="Normal 80" xfId="1914"/>
    <cellStyle name="Normal 80 2" xfId="3397"/>
    <cellStyle name="Normal 81" xfId="1915"/>
    <cellStyle name="Normal 81 2" xfId="3398"/>
    <cellStyle name="Normal 82" xfId="1916"/>
    <cellStyle name="Normal 82 2" xfId="3399"/>
    <cellStyle name="Normal 83" xfId="1917"/>
    <cellStyle name="Normal 83 2" xfId="3400"/>
    <cellStyle name="Normal 84" xfId="1918"/>
    <cellStyle name="Normal 84 2" xfId="3401"/>
    <cellStyle name="Normal 85" xfId="1919"/>
    <cellStyle name="Normal 85 2" xfId="3402"/>
    <cellStyle name="Normal 86" xfId="1920"/>
    <cellStyle name="Normal 86 10" xfId="4984"/>
    <cellStyle name="Normal 86 10 2" xfId="9698"/>
    <cellStyle name="Normal 86 10 2 2" xfId="19931"/>
    <cellStyle name="Normal 86 10 2 2 2" xfId="51468"/>
    <cellStyle name="Normal 86 10 2 3" xfId="29977"/>
    <cellStyle name="Normal 86 10 2 4" xfId="41250"/>
    <cellStyle name="Normal 86 10 3" xfId="12475"/>
    <cellStyle name="Normal 86 10 3 2" xfId="22703"/>
    <cellStyle name="Normal 86 10 3 2 2" xfId="54240"/>
    <cellStyle name="Normal 86 10 3 3" xfId="33305"/>
    <cellStyle name="Normal 86 10 3 4" xfId="44022"/>
    <cellStyle name="Normal 86 10 4" xfId="15478"/>
    <cellStyle name="Normal 86 10 4 2" xfId="47017"/>
    <cellStyle name="Normal 86 10 5" xfId="26645"/>
    <cellStyle name="Normal 86 10 6" xfId="36814"/>
    <cellStyle name="Normal 86 11" xfId="5912"/>
    <cellStyle name="Normal 86 11 2" xfId="10622"/>
    <cellStyle name="Normal 86 11 2 2" xfId="20855"/>
    <cellStyle name="Normal 86 11 2 2 2" xfId="52392"/>
    <cellStyle name="Normal 86 11 2 3" xfId="42174"/>
    <cellStyle name="Normal 86 11 3" xfId="13399"/>
    <cellStyle name="Normal 86 11 3 2" xfId="23627"/>
    <cellStyle name="Normal 86 11 3 2 2" xfId="55164"/>
    <cellStyle name="Normal 86 11 3 3" xfId="44946"/>
    <cellStyle name="Normal 86 11 4" xfId="16403"/>
    <cellStyle name="Normal 86 11 4 2" xfId="47942"/>
    <cellStyle name="Normal 86 11 5" xfId="28311"/>
    <cellStyle name="Normal 86 11 6" xfId="37738"/>
    <cellStyle name="Normal 86 12" xfId="6684"/>
    <cellStyle name="Normal 86 12 2" xfId="17143"/>
    <cellStyle name="Normal 86 12 2 2" xfId="48681"/>
    <cellStyle name="Normal 86 12 3" xfId="31641"/>
    <cellStyle name="Normal 86 12 4" xfId="38473"/>
    <cellStyle name="Normal 86 13" xfId="8771"/>
    <cellStyle name="Normal 86 13 2" xfId="19007"/>
    <cellStyle name="Normal 86 13 2 2" xfId="50544"/>
    <cellStyle name="Normal 86 13 3" xfId="40326"/>
    <cellStyle name="Normal 86 14" xfId="11551"/>
    <cellStyle name="Normal 86 14 2" xfId="21779"/>
    <cellStyle name="Normal 86 14 2 2" xfId="53316"/>
    <cellStyle name="Normal 86 14 3" xfId="43098"/>
    <cellStyle name="Normal 86 15" xfId="14428"/>
    <cellStyle name="Normal 86 15 2" xfId="45971"/>
    <cellStyle name="Normal 86 16" xfId="24980"/>
    <cellStyle name="Normal 86 17" xfId="35890"/>
    <cellStyle name="Normal 86 2" xfId="1921"/>
    <cellStyle name="Normal 86 2 2" xfId="3404"/>
    <cellStyle name="Normal 86 3" xfId="1922"/>
    <cellStyle name="Normal 86 3 10" xfId="6685"/>
    <cellStyle name="Normal 86 3 10 2" xfId="17144"/>
    <cellStyle name="Normal 86 3 10 2 2" xfId="48682"/>
    <cellStyle name="Normal 86 3 10 3" xfId="31642"/>
    <cellStyle name="Normal 86 3 10 4" xfId="38474"/>
    <cellStyle name="Normal 86 3 11" xfId="8772"/>
    <cellStyle name="Normal 86 3 11 2" xfId="19008"/>
    <cellStyle name="Normal 86 3 11 2 2" xfId="50545"/>
    <cellStyle name="Normal 86 3 11 3" xfId="40327"/>
    <cellStyle name="Normal 86 3 12" xfId="11552"/>
    <cellStyle name="Normal 86 3 12 2" xfId="21780"/>
    <cellStyle name="Normal 86 3 12 2 2" xfId="53317"/>
    <cellStyle name="Normal 86 3 12 3" xfId="43099"/>
    <cellStyle name="Normal 86 3 13" xfId="14429"/>
    <cellStyle name="Normal 86 3 13 2" xfId="45972"/>
    <cellStyle name="Normal 86 3 14" xfId="24981"/>
    <cellStyle name="Normal 86 3 15" xfId="35891"/>
    <cellStyle name="Normal 86 3 2" xfId="1923"/>
    <cellStyle name="Normal 86 3 2 10" xfId="8773"/>
    <cellStyle name="Normal 86 3 2 10 2" xfId="19009"/>
    <cellStyle name="Normal 86 3 2 10 2 2" xfId="50546"/>
    <cellStyle name="Normal 86 3 2 10 3" xfId="40328"/>
    <cellStyle name="Normal 86 3 2 11" xfId="11553"/>
    <cellStyle name="Normal 86 3 2 11 2" xfId="21781"/>
    <cellStyle name="Normal 86 3 2 11 2 2" xfId="53318"/>
    <cellStyle name="Normal 86 3 2 11 3" xfId="43100"/>
    <cellStyle name="Normal 86 3 2 12" xfId="14430"/>
    <cellStyle name="Normal 86 3 2 12 2" xfId="45973"/>
    <cellStyle name="Normal 86 3 2 13" xfId="24982"/>
    <cellStyle name="Normal 86 3 2 14" xfId="35892"/>
    <cellStyle name="Normal 86 3 2 2" xfId="1924"/>
    <cellStyle name="Normal 86 3 2 2 10" xfId="14431"/>
    <cellStyle name="Normal 86 3 2 2 10 2" xfId="45974"/>
    <cellStyle name="Normal 86 3 2 2 11" xfId="24983"/>
    <cellStyle name="Normal 86 3 2 2 12" xfId="35893"/>
    <cellStyle name="Normal 86 3 2 2 2" xfId="1925"/>
    <cellStyle name="Normal 86 3 2 2 2 10" xfId="24984"/>
    <cellStyle name="Normal 86 3 2 2 2 11" xfId="35894"/>
    <cellStyle name="Normal 86 3 2 2 2 2" xfId="1926"/>
    <cellStyle name="Normal 86 3 2 2 2 2 10" xfId="35895"/>
    <cellStyle name="Normal 86 3 2 2 2 2 2" xfId="4445"/>
    <cellStyle name="Normal 86 3 2 2 2 2 2 2" xfId="5453"/>
    <cellStyle name="Normal 86 3 2 2 2 2 2 2 2" xfId="8376"/>
    <cellStyle name="Normal 86 3 2 2 2 2 2 2 2 2" xfId="18614"/>
    <cellStyle name="Normal 86 3 2 2 2 2 2 2 2 2 2" xfId="31437"/>
    <cellStyle name="Normal 86 3 2 2 2 2 2 2 2 2 3" xfId="50151"/>
    <cellStyle name="Normal 86 3 2 2 2 2 2 2 2 3" xfId="24513"/>
    <cellStyle name="Normal 86 3 2 2 2 2 2 2 2 3 2" xfId="34765"/>
    <cellStyle name="Normal 86 3 2 2 2 2 2 2 2 3 3" xfId="56045"/>
    <cellStyle name="Normal 86 3 2 2 2 2 2 2 2 4" xfId="28105"/>
    <cellStyle name="Normal 86 3 2 2 2 2 2 2 2 5" xfId="39933"/>
    <cellStyle name="Normal 86 3 2 2 2 2 2 2 3" xfId="10165"/>
    <cellStyle name="Normal 86 3 2 2 2 2 2 2 3 2" xfId="20398"/>
    <cellStyle name="Normal 86 3 2 2 2 2 2 2 3 2 2" xfId="51935"/>
    <cellStyle name="Normal 86 3 2 2 2 2 2 2 3 3" xfId="29773"/>
    <cellStyle name="Normal 86 3 2 2 2 2 2 2 3 4" xfId="41717"/>
    <cellStyle name="Normal 86 3 2 2 2 2 2 2 4" xfId="12942"/>
    <cellStyle name="Normal 86 3 2 2 2 2 2 2 4 2" xfId="23170"/>
    <cellStyle name="Normal 86 3 2 2 2 2 2 2 4 2 2" xfId="54707"/>
    <cellStyle name="Normal 86 3 2 2 2 2 2 2 4 3" xfId="33101"/>
    <cellStyle name="Normal 86 3 2 2 2 2 2 2 4 4" xfId="44489"/>
    <cellStyle name="Normal 86 3 2 2 2 2 2 2 5" xfId="15946"/>
    <cellStyle name="Normal 86 3 2 2 2 2 2 2 5 2" xfId="47485"/>
    <cellStyle name="Normal 86 3 2 2 2 2 2 2 6" xfId="26441"/>
    <cellStyle name="Normal 86 3 2 2 2 2 2 2 7" xfId="37281"/>
    <cellStyle name="Normal 86 3 2 2 2 2 2 3" xfId="6381"/>
    <cellStyle name="Normal 86 3 2 2 2 2 2 3 2" xfId="11089"/>
    <cellStyle name="Normal 86 3 2 2 2 2 2 3 2 2" xfId="21322"/>
    <cellStyle name="Normal 86 3 2 2 2 2 2 3 2 2 2" xfId="52859"/>
    <cellStyle name="Normal 86 3 2 2 2 2 2 3 2 3" xfId="30605"/>
    <cellStyle name="Normal 86 3 2 2 2 2 2 3 2 4" xfId="42641"/>
    <cellStyle name="Normal 86 3 2 2 2 2 2 3 3" xfId="13866"/>
    <cellStyle name="Normal 86 3 2 2 2 2 2 3 3 2" xfId="24094"/>
    <cellStyle name="Normal 86 3 2 2 2 2 2 3 3 2 2" xfId="55631"/>
    <cellStyle name="Normal 86 3 2 2 2 2 2 3 3 3" xfId="33933"/>
    <cellStyle name="Normal 86 3 2 2 2 2 2 3 3 4" xfId="45413"/>
    <cellStyle name="Normal 86 3 2 2 2 2 2 3 4" xfId="16870"/>
    <cellStyle name="Normal 86 3 2 2 2 2 2 3 4 2" xfId="48409"/>
    <cellStyle name="Normal 86 3 2 2 2 2 2 3 5" xfId="27273"/>
    <cellStyle name="Normal 86 3 2 2 2 2 2 3 6" xfId="38205"/>
    <cellStyle name="Normal 86 3 2 2 2 2 2 4" xfId="7537"/>
    <cellStyle name="Normal 86 3 2 2 2 2 2 4 2" xfId="17782"/>
    <cellStyle name="Normal 86 3 2 2 2 2 2 4 2 2" xfId="49319"/>
    <cellStyle name="Normal 86 3 2 2 2 2 2 4 3" xfId="28941"/>
    <cellStyle name="Normal 86 3 2 2 2 2 2 4 4" xfId="39101"/>
    <cellStyle name="Normal 86 3 2 2 2 2 2 5" xfId="9241"/>
    <cellStyle name="Normal 86 3 2 2 2 2 2 5 2" xfId="19474"/>
    <cellStyle name="Normal 86 3 2 2 2 2 2 5 2 2" xfId="51011"/>
    <cellStyle name="Normal 86 3 2 2 2 2 2 5 3" xfId="32269"/>
    <cellStyle name="Normal 86 3 2 2 2 2 2 5 4" xfId="40793"/>
    <cellStyle name="Normal 86 3 2 2 2 2 2 6" xfId="12018"/>
    <cellStyle name="Normal 86 3 2 2 2 2 2 6 2" xfId="22246"/>
    <cellStyle name="Normal 86 3 2 2 2 2 2 6 2 2" xfId="53783"/>
    <cellStyle name="Normal 86 3 2 2 2 2 2 6 3" xfId="43565"/>
    <cellStyle name="Normal 86 3 2 2 2 2 2 7" xfId="15015"/>
    <cellStyle name="Normal 86 3 2 2 2 2 2 7 2" xfId="46554"/>
    <cellStyle name="Normal 86 3 2 2 2 2 2 8" xfId="25609"/>
    <cellStyle name="Normal 86 3 2 2 2 2 2 9" xfId="36357"/>
    <cellStyle name="Normal 86 3 2 2 2 2 3" xfId="4989"/>
    <cellStyle name="Normal 86 3 2 2 2 2 3 2" xfId="7960"/>
    <cellStyle name="Normal 86 3 2 2 2 2 3 2 2" xfId="18198"/>
    <cellStyle name="Normal 86 3 2 2 2 2 3 2 2 2" xfId="31021"/>
    <cellStyle name="Normal 86 3 2 2 2 2 3 2 2 3" xfId="49735"/>
    <cellStyle name="Normal 86 3 2 2 2 2 3 2 3" xfId="24301"/>
    <cellStyle name="Normal 86 3 2 2 2 2 3 2 3 2" xfId="34349"/>
    <cellStyle name="Normal 86 3 2 2 2 2 3 2 3 3" xfId="55835"/>
    <cellStyle name="Normal 86 3 2 2 2 2 3 2 4" xfId="27689"/>
    <cellStyle name="Normal 86 3 2 2 2 2 3 2 5" xfId="39517"/>
    <cellStyle name="Normal 86 3 2 2 2 2 3 3" xfId="9703"/>
    <cellStyle name="Normal 86 3 2 2 2 2 3 3 2" xfId="19936"/>
    <cellStyle name="Normal 86 3 2 2 2 2 3 3 2 2" xfId="51473"/>
    <cellStyle name="Normal 86 3 2 2 2 2 3 3 3" xfId="29357"/>
    <cellStyle name="Normal 86 3 2 2 2 2 3 3 4" xfId="41255"/>
    <cellStyle name="Normal 86 3 2 2 2 2 3 4" xfId="12480"/>
    <cellStyle name="Normal 86 3 2 2 2 2 3 4 2" xfId="22708"/>
    <cellStyle name="Normal 86 3 2 2 2 2 3 4 2 2" xfId="54245"/>
    <cellStyle name="Normal 86 3 2 2 2 2 3 4 3" xfId="32685"/>
    <cellStyle name="Normal 86 3 2 2 2 2 3 4 4" xfId="44027"/>
    <cellStyle name="Normal 86 3 2 2 2 2 3 5" xfId="15483"/>
    <cellStyle name="Normal 86 3 2 2 2 2 3 5 2" xfId="47022"/>
    <cellStyle name="Normal 86 3 2 2 2 2 3 6" xfId="26025"/>
    <cellStyle name="Normal 86 3 2 2 2 2 3 7" xfId="36819"/>
    <cellStyle name="Normal 86 3 2 2 2 2 4" xfId="5917"/>
    <cellStyle name="Normal 86 3 2 2 2 2 4 2" xfId="10627"/>
    <cellStyle name="Normal 86 3 2 2 2 2 4 2 2" xfId="20860"/>
    <cellStyle name="Normal 86 3 2 2 2 2 4 2 2 2" xfId="52397"/>
    <cellStyle name="Normal 86 3 2 2 2 2 4 2 3" xfId="30189"/>
    <cellStyle name="Normal 86 3 2 2 2 2 4 2 4" xfId="42179"/>
    <cellStyle name="Normal 86 3 2 2 2 2 4 3" xfId="13404"/>
    <cellStyle name="Normal 86 3 2 2 2 2 4 3 2" xfId="23632"/>
    <cellStyle name="Normal 86 3 2 2 2 2 4 3 2 2" xfId="55169"/>
    <cellStyle name="Normal 86 3 2 2 2 2 4 3 3" xfId="33517"/>
    <cellStyle name="Normal 86 3 2 2 2 2 4 3 4" xfId="44951"/>
    <cellStyle name="Normal 86 3 2 2 2 2 4 4" xfId="16408"/>
    <cellStyle name="Normal 86 3 2 2 2 2 4 4 2" xfId="47947"/>
    <cellStyle name="Normal 86 3 2 2 2 2 4 5" xfId="26857"/>
    <cellStyle name="Normal 86 3 2 2 2 2 4 6" xfId="37743"/>
    <cellStyle name="Normal 86 3 2 2 2 2 5" xfId="7017"/>
    <cellStyle name="Normal 86 3 2 2 2 2 5 2" xfId="17361"/>
    <cellStyle name="Normal 86 3 2 2 2 2 5 2 2" xfId="48898"/>
    <cellStyle name="Normal 86 3 2 2 2 2 5 3" xfId="28524"/>
    <cellStyle name="Normal 86 3 2 2 2 2 5 4" xfId="38685"/>
    <cellStyle name="Normal 86 3 2 2 2 2 6" xfId="8776"/>
    <cellStyle name="Normal 86 3 2 2 2 2 6 2" xfId="19012"/>
    <cellStyle name="Normal 86 3 2 2 2 2 6 2 2" xfId="50549"/>
    <cellStyle name="Normal 86 3 2 2 2 2 6 3" xfId="31853"/>
    <cellStyle name="Normal 86 3 2 2 2 2 6 4" xfId="40331"/>
    <cellStyle name="Normal 86 3 2 2 2 2 7" xfId="11556"/>
    <cellStyle name="Normal 86 3 2 2 2 2 7 2" xfId="21784"/>
    <cellStyle name="Normal 86 3 2 2 2 2 7 2 2" xfId="53321"/>
    <cellStyle name="Normal 86 3 2 2 2 2 7 3" xfId="43103"/>
    <cellStyle name="Normal 86 3 2 2 2 2 8" xfId="14433"/>
    <cellStyle name="Normal 86 3 2 2 2 2 8 2" xfId="45976"/>
    <cellStyle name="Normal 86 3 2 2 2 2 9" xfId="25193"/>
    <cellStyle name="Normal 86 3 2 2 2 3" xfId="4444"/>
    <cellStyle name="Normal 86 3 2 2 2 3 2" xfId="5452"/>
    <cellStyle name="Normal 86 3 2 2 2 3 2 2" xfId="8168"/>
    <cellStyle name="Normal 86 3 2 2 2 3 2 2 2" xfId="18406"/>
    <cellStyle name="Normal 86 3 2 2 2 3 2 2 2 2" xfId="31229"/>
    <cellStyle name="Normal 86 3 2 2 2 3 2 2 2 3" xfId="49943"/>
    <cellStyle name="Normal 86 3 2 2 2 3 2 2 3" xfId="24452"/>
    <cellStyle name="Normal 86 3 2 2 2 3 2 2 3 2" xfId="34557"/>
    <cellStyle name="Normal 86 3 2 2 2 3 2 2 3 3" xfId="55984"/>
    <cellStyle name="Normal 86 3 2 2 2 3 2 2 4" xfId="27897"/>
    <cellStyle name="Normal 86 3 2 2 2 3 2 2 5" xfId="39725"/>
    <cellStyle name="Normal 86 3 2 2 2 3 2 3" xfId="10164"/>
    <cellStyle name="Normal 86 3 2 2 2 3 2 3 2" xfId="20397"/>
    <cellStyle name="Normal 86 3 2 2 2 3 2 3 2 2" xfId="51934"/>
    <cellStyle name="Normal 86 3 2 2 2 3 2 3 3" xfId="29565"/>
    <cellStyle name="Normal 86 3 2 2 2 3 2 3 4" xfId="41716"/>
    <cellStyle name="Normal 86 3 2 2 2 3 2 4" xfId="12941"/>
    <cellStyle name="Normal 86 3 2 2 2 3 2 4 2" xfId="23169"/>
    <cellStyle name="Normal 86 3 2 2 2 3 2 4 2 2" xfId="54706"/>
    <cellStyle name="Normal 86 3 2 2 2 3 2 4 3" xfId="32893"/>
    <cellStyle name="Normal 86 3 2 2 2 3 2 4 4" xfId="44488"/>
    <cellStyle name="Normal 86 3 2 2 2 3 2 5" xfId="15945"/>
    <cellStyle name="Normal 86 3 2 2 2 3 2 5 2" xfId="47484"/>
    <cellStyle name="Normal 86 3 2 2 2 3 2 6" xfId="26233"/>
    <cellStyle name="Normal 86 3 2 2 2 3 2 7" xfId="37280"/>
    <cellStyle name="Normal 86 3 2 2 2 3 3" xfId="6380"/>
    <cellStyle name="Normal 86 3 2 2 2 3 3 2" xfId="11088"/>
    <cellStyle name="Normal 86 3 2 2 2 3 3 2 2" xfId="21321"/>
    <cellStyle name="Normal 86 3 2 2 2 3 3 2 2 2" xfId="52858"/>
    <cellStyle name="Normal 86 3 2 2 2 3 3 2 3" xfId="30397"/>
    <cellStyle name="Normal 86 3 2 2 2 3 3 2 4" xfId="42640"/>
    <cellStyle name="Normal 86 3 2 2 2 3 3 3" xfId="13865"/>
    <cellStyle name="Normal 86 3 2 2 2 3 3 3 2" xfId="24093"/>
    <cellStyle name="Normal 86 3 2 2 2 3 3 3 2 2" xfId="55630"/>
    <cellStyle name="Normal 86 3 2 2 2 3 3 3 3" xfId="33725"/>
    <cellStyle name="Normal 86 3 2 2 2 3 3 3 4" xfId="45412"/>
    <cellStyle name="Normal 86 3 2 2 2 3 3 4" xfId="16869"/>
    <cellStyle name="Normal 86 3 2 2 2 3 3 4 2" xfId="48408"/>
    <cellStyle name="Normal 86 3 2 2 2 3 3 5" xfId="27065"/>
    <cellStyle name="Normal 86 3 2 2 2 3 3 6" xfId="38204"/>
    <cellStyle name="Normal 86 3 2 2 2 3 4" xfId="7320"/>
    <cellStyle name="Normal 86 3 2 2 2 3 4 2" xfId="17574"/>
    <cellStyle name="Normal 86 3 2 2 2 3 4 2 2" xfId="49111"/>
    <cellStyle name="Normal 86 3 2 2 2 3 4 3" xfId="28733"/>
    <cellStyle name="Normal 86 3 2 2 2 3 4 4" xfId="38893"/>
    <cellStyle name="Normal 86 3 2 2 2 3 5" xfId="9240"/>
    <cellStyle name="Normal 86 3 2 2 2 3 5 2" xfId="19473"/>
    <cellStyle name="Normal 86 3 2 2 2 3 5 2 2" xfId="51010"/>
    <cellStyle name="Normal 86 3 2 2 2 3 5 3" xfId="32061"/>
    <cellStyle name="Normal 86 3 2 2 2 3 5 4" xfId="40792"/>
    <cellStyle name="Normal 86 3 2 2 2 3 6" xfId="12017"/>
    <cellStyle name="Normal 86 3 2 2 2 3 6 2" xfId="22245"/>
    <cellStyle name="Normal 86 3 2 2 2 3 6 2 2" xfId="53782"/>
    <cellStyle name="Normal 86 3 2 2 2 3 6 3" xfId="43564"/>
    <cellStyle name="Normal 86 3 2 2 2 3 7" xfId="15014"/>
    <cellStyle name="Normal 86 3 2 2 2 3 7 2" xfId="46553"/>
    <cellStyle name="Normal 86 3 2 2 2 3 8" xfId="25401"/>
    <cellStyle name="Normal 86 3 2 2 2 3 9" xfId="36356"/>
    <cellStyle name="Normal 86 3 2 2 2 4" xfId="4988"/>
    <cellStyle name="Normal 86 3 2 2 2 4 2" xfId="7750"/>
    <cellStyle name="Normal 86 3 2 2 2 4 2 2" xfId="17990"/>
    <cellStyle name="Normal 86 3 2 2 2 4 2 2 2" xfId="30813"/>
    <cellStyle name="Normal 86 3 2 2 2 4 2 2 3" xfId="49527"/>
    <cellStyle name="Normal 86 3 2 2 2 4 2 3" xfId="24276"/>
    <cellStyle name="Normal 86 3 2 2 2 4 2 3 2" xfId="34141"/>
    <cellStyle name="Normal 86 3 2 2 2 4 2 3 3" xfId="55811"/>
    <cellStyle name="Normal 86 3 2 2 2 4 2 4" xfId="27481"/>
    <cellStyle name="Normal 86 3 2 2 2 4 2 5" xfId="39309"/>
    <cellStyle name="Normal 86 3 2 2 2 4 3" xfId="9702"/>
    <cellStyle name="Normal 86 3 2 2 2 4 3 2" xfId="19935"/>
    <cellStyle name="Normal 86 3 2 2 2 4 3 2 2" xfId="51472"/>
    <cellStyle name="Normal 86 3 2 2 2 4 3 3" xfId="29149"/>
    <cellStyle name="Normal 86 3 2 2 2 4 3 4" xfId="41254"/>
    <cellStyle name="Normal 86 3 2 2 2 4 4" xfId="12479"/>
    <cellStyle name="Normal 86 3 2 2 2 4 4 2" xfId="22707"/>
    <cellStyle name="Normal 86 3 2 2 2 4 4 2 2" xfId="54244"/>
    <cellStyle name="Normal 86 3 2 2 2 4 4 3" xfId="32477"/>
    <cellStyle name="Normal 86 3 2 2 2 4 4 4" xfId="44026"/>
    <cellStyle name="Normal 86 3 2 2 2 4 5" xfId="15482"/>
    <cellStyle name="Normal 86 3 2 2 2 4 5 2" xfId="47021"/>
    <cellStyle name="Normal 86 3 2 2 2 4 6" xfId="25817"/>
    <cellStyle name="Normal 86 3 2 2 2 4 7" xfId="36818"/>
    <cellStyle name="Normal 86 3 2 2 2 5" xfId="5916"/>
    <cellStyle name="Normal 86 3 2 2 2 5 2" xfId="10626"/>
    <cellStyle name="Normal 86 3 2 2 2 5 2 2" xfId="20859"/>
    <cellStyle name="Normal 86 3 2 2 2 5 2 2 2" xfId="52396"/>
    <cellStyle name="Normal 86 3 2 2 2 5 2 3" xfId="29981"/>
    <cellStyle name="Normal 86 3 2 2 2 5 2 4" xfId="42178"/>
    <cellStyle name="Normal 86 3 2 2 2 5 3" xfId="13403"/>
    <cellStyle name="Normal 86 3 2 2 2 5 3 2" xfId="23631"/>
    <cellStyle name="Normal 86 3 2 2 2 5 3 2 2" xfId="55168"/>
    <cellStyle name="Normal 86 3 2 2 2 5 3 3" xfId="33309"/>
    <cellStyle name="Normal 86 3 2 2 2 5 3 4" xfId="44950"/>
    <cellStyle name="Normal 86 3 2 2 2 5 4" xfId="16407"/>
    <cellStyle name="Normal 86 3 2 2 2 5 4 2" xfId="47946"/>
    <cellStyle name="Normal 86 3 2 2 2 5 5" xfId="26649"/>
    <cellStyle name="Normal 86 3 2 2 2 5 6" xfId="37742"/>
    <cellStyle name="Normal 86 3 2 2 2 6" xfId="6688"/>
    <cellStyle name="Normal 86 3 2 2 2 6 2" xfId="17147"/>
    <cellStyle name="Normal 86 3 2 2 2 6 2 2" xfId="48685"/>
    <cellStyle name="Normal 86 3 2 2 2 6 3" xfId="28315"/>
    <cellStyle name="Normal 86 3 2 2 2 6 4" xfId="38477"/>
    <cellStyle name="Normal 86 3 2 2 2 7" xfId="8775"/>
    <cellStyle name="Normal 86 3 2 2 2 7 2" xfId="19011"/>
    <cellStyle name="Normal 86 3 2 2 2 7 2 2" xfId="50548"/>
    <cellStyle name="Normal 86 3 2 2 2 7 3" xfId="31645"/>
    <cellStyle name="Normal 86 3 2 2 2 7 4" xfId="40330"/>
    <cellStyle name="Normal 86 3 2 2 2 8" xfId="11555"/>
    <cellStyle name="Normal 86 3 2 2 2 8 2" xfId="21783"/>
    <cellStyle name="Normal 86 3 2 2 2 8 2 2" xfId="53320"/>
    <cellStyle name="Normal 86 3 2 2 2 8 3" xfId="43102"/>
    <cellStyle name="Normal 86 3 2 2 2 9" xfId="14432"/>
    <cellStyle name="Normal 86 3 2 2 2 9 2" xfId="45975"/>
    <cellStyle name="Normal 86 3 2 2 3" xfId="1927"/>
    <cellStyle name="Normal 86 3 2 2 3 10" xfId="35896"/>
    <cellStyle name="Normal 86 3 2 2 3 2" xfId="4446"/>
    <cellStyle name="Normal 86 3 2 2 3 2 2" xfId="5454"/>
    <cellStyle name="Normal 86 3 2 2 3 2 2 2" xfId="8375"/>
    <cellStyle name="Normal 86 3 2 2 3 2 2 2 2" xfId="18613"/>
    <cellStyle name="Normal 86 3 2 2 3 2 2 2 2 2" xfId="31436"/>
    <cellStyle name="Normal 86 3 2 2 3 2 2 2 2 3" xfId="50150"/>
    <cellStyle name="Normal 86 3 2 2 3 2 2 2 3" xfId="24704"/>
    <cellStyle name="Normal 86 3 2 2 3 2 2 2 3 2" xfId="34764"/>
    <cellStyle name="Normal 86 3 2 2 3 2 2 2 3 3" xfId="56231"/>
    <cellStyle name="Normal 86 3 2 2 3 2 2 2 4" xfId="28104"/>
    <cellStyle name="Normal 86 3 2 2 3 2 2 2 5" xfId="39932"/>
    <cellStyle name="Normal 86 3 2 2 3 2 2 3" xfId="10166"/>
    <cellStyle name="Normal 86 3 2 2 3 2 2 3 2" xfId="20399"/>
    <cellStyle name="Normal 86 3 2 2 3 2 2 3 2 2" xfId="51936"/>
    <cellStyle name="Normal 86 3 2 2 3 2 2 3 3" xfId="29772"/>
    <cellStyle name="Normal 86 3 2 2 3 2 2 3 4" xfId="41718"/>
    <cellStyle name="Normal 86 3 2 2 3 2 2 4" xfId="12943"/>
    <cellStyle name="Normal 86 3 2 2 3 2 2 4 2" xfId="23171"/>
    <cellStyle name="Normal 86 3 2 2 3 2 2 4 2 2" xfId="54708"/>
    <cellStyle name="Normal 86 3 2 2 3 2 2 4 3" xfId="33100"/>
    <cellStyle name="Normal 86 3 2 2 3 2 2 4 4" xfId="44490"/>
    <cellStyle name="Normal 86 3 2 2 3 2 2 5" xfId="15947"/>
    <cellStyle name="Normal 86 3 2 2 3 2 2 5 2" xfId="47486"/>
    <cellStyle name="Normal 86 3 2 2 3 2 2 6" xfId="26440"/>
    <cellStyle name="Normal 86 3 2 2 3 2 2 7" xfId="37282"/>
    <cellStyle name="Normal 86 3 2 2 3 2 3" xfId="6382"/>
    <cellStyle name="Normal 86 3 2 2 3 2 3 2" xfId="11090"/>
    <cellStyle name="Normal 86 3 2 2 3 2 3 2 2" xfId="21323"/>
    <cellStyle name="Normal 86 3 2 2 3 2 3 2 2 2" xfId="52860"/>
    <cellStyle name="Normal 86 3 2 2 3 2 3 2 3" xfId="30604"/>
    <cellStyle name="Normal 86 3 2 2 3 2 3 2 4" xfId="42642"/>
    <cellStyle name="Normal 86 3 2 2 3 2 3 3" xfId="13867"/>
    <cellStyle name="Normal 86 3 2 2 3 2 3 3 2" xfId="24095"/>
    <cellStyle name="Normal 86 3 2 2 3 2 3 3 2 2" xfId="55632"/>
    <cellStyle name="Normal 86 3 2 2 3 2 3 3 3" xfId="33932"/>
    <cellStyle name="Normal 86 3 2 2 3 2 3 3 4" xfId="45414"/>
    <cellStyle name="Normal 86 3 2 2 3 2 3 4" xfId="16871"/>
    <cellStyle name="Normal 86 3 2 2 3 2 3 4 2" xfId="48410"/>
    <cellStyle name="Normal 86 3 2 2 3 2 3 5" xfId="27272"/>
    <cellStyle name="Normal 86 3 2 2 3 2 3 6" xfId="38206"/>
    <cellStyle name="Normal 86 3 2 2 3 2 4" xfId="7536"/>
    <cellStyle name="Normal 86 3 2 2 3 2 4 2" xfId="17781"/>
    <cellStyle name="Normal 86 3 2 2 3 2 4 2 2" xfId="49318"/>
    <cellStyle name="Normal 86 3 2 2 3 2 4 3" xfId="28940"/>
    <cellStyle name="Normal 86 3 2 2 3 2 4 4" xfId="39100"/>
    <cellStyle name="Normal 86 3 2 2 3 2 5" xfId="9242"/>
    <cellStyle name="Normal 86 3 2 2 3 2 5 2" xfId="19475"/>
    <cellStyle name="Normal 86 3 2 2 3 2 5 2 2" xfId="51012"/>
    <cellStyle name="Normal 86 3 2 2 3 2 5 3" xfId="32268"/>
    <cellStyle name="Normal 86 3 2 2 3 2 5 4" xfId="40794"/>
    <cellStyle name="Normal 86 3 2 2 3 2 6" xfId="12019"/>
    <cellStyle name="Normal 86 3 2 2 3 2 6 2" xfId="22247"/>
    <cellStyle name="Normal 86 3 2 2 3 2 6 2 2" xfId="53784"/>
    <cellStyle name="Normal 86 3 2 2 3 2 6 3" xfId="43566"/>
    <cellStyle name="Normal 86 3 2 2 3 2 7" xfId="15016"/>
    <cellStyle name="Normal 86 3 2 2 3 2 7 2" xfId="46555"/>
    <cellStyle name="Normal 86 3 2 2 3 2 8" xfId="25608"/>
    <cellStyle name="Normal 86 3 2 2 3 2 9" xfId="36358"/>
    <cellStyle name="Normal 86 3 2 2 3 3" xfId="4990"/>
    <cellStyle name="Normal 86 3 2 2 3 3 2" xfId="7959"/>
    <cellStyle name="Normal 86 3 2 2 3 3 2 2" xfId="18197"/>
    <cellStyle name="Normal 86 3 2 2 3 3 2 2 2" xfId="31020"/>
    <cellStyle name="Normal 86 3 2 2 3 3 2 2 3" xfId="49734"/>
    <cellStyle name="Normal 86 3 2 2 3 3 2 3" xfId="13945"/>
    <cellStyle name="Normal 86 3 2 2 3 3 2 3 2" xfId="34348"/>
    <cellStyle name="Normal 86 3 2 2 3 3 2 3 3" xfId="45491"/>
    <cellStyle name="Normal 86 3 2 2 3 3 2 4" xfId="27688"/>
    <cellStyle name="Normal 86 3 2 2 3 3 2 5" xfId="39516"/>
    <cellStyle name="Normal 86 3 2 2 3 3 3" xfId="9704"/>
    <cellStyle name="Normal 86 3 2 2 3 3 3 2" xfId="19937"/>
    <cellStyle name="Normal 86 3 2 2 3 3 3 2 2" xfId="51474"/>
    <cellStyle name="Normal 86 3 2 2 3 3 3 3" xfId="29356"/>
    <cellStyle name="Normal 86 3 2 2 3 3 3 4" xfId="41256"/>
    <cellStyle name="Normal 86 3 2 2 3 3 4" xfId="12481"/>
    <cellStyle name="Normal 86 3 2 2 3 3 4 2" xfId="22709"/>
    <cellStyle name="Normal 86 3 2 2 3 3 4 2 2" xfId="54246"/>
    <cellStyle name="Normal 86 3 2 2 3 3 4 3" xfId="32684"/>
    <cellStyle name="Normal 86 3 2 2 3 3 4 4" xfId="44028"/>
    <cellStyle name="Normal 86 3 2 2 3 3 5" xfId="15484"/>
    <cellStyle name="Normal 86 3 2 2 3 3 5 2" xfId="47023"/>
    <cellStyle name="Normal 86 3 2 2 3 3 6" xfId="26024"/>
    <cellStyle name="Normal 86 3 2 2 3 3 7" xfId="36820"/>
    <cellStyle name="Normal 86 3 2 2 3 4" xfId="5918"/>
    <cellStyle name="Normal 86 3 2 2 3 4 2" xfId="10628"/>
    <cellStyle name="Normal 86 3 2 2 3 4 2 2" xfId="20861"/>
    <cellStyle name="Normal 86 3 2 2 3 4 2 2 2" xfId="52398"/>
    <cellStyle name="Normal 86 3 2 2 3 4 2 3" xfId="30188"/>
    <cellStyle name="Normal 86 3 2 2 3 4 2 4" xfId="42180"/>
    <cellStyle name="Normal 86 3 2 2 3 4 3" xfId="13405"/>
    <cellStyle name="Normal 86 3 2 2 3 4 3 2" xfId="23633"/>
    <cellStyle name="Normal 86 3 2 2 3 4 3 2 2" xfId="55170"/>
    <cellStyle name="Normal 86 3 2 2 3 4 3 3" xfId="33516"/>
    <cellStyle name="Normal 86 3 2 2 3 4 3 4" xfId="44952"/>
    <cellStyle name="Normal 86 3 2 2 3 4 4" xfId="16409"/>
    <cellStyle name="Normal 86 3 2 2 3 4 4 2" xfId="47948"/>
    <cellStyle name="Normal 86 3 2 2 3 4 5" xfId="26856"/>
    <cellStyle name="Normal 86 3 2 2 3 4 6" xfId="37744"/>
    <cellStyle name="Normal 86 3 2 2 3 5" xfId="7016"/>
    <cellStyle name="Normal 86 3 2 2 3 5 2" xfId="17360"/>
    <cellStyle name="Normal 86 3 2 2 3 5 2 2" xfId="48897"/>
    <cellStyle name="Normal 86 3 2 2 3 5 3" xfId="28523"/>
    <cellStyle name="Normal 86 3 2 2 3 5 4" xfId="38684"/>
    <cellStyle name="Normal 86 3 2 2 3 6" xfId="8777"/>
    <cellStyle name="Normal 86 3 2 2 3 6 2" xfId="19013"/>
    <cellStyle name="Normal 86 3 2 2 3 6 2 2" xfId="50550"/>
    <cellStyle name="Normal 86 3 2 2 3 6 3" xfId="31852"/>
    <cellStyle name="Normal 86 3 2 2 3 6 4" xfId="40332"/>
    <cellStyle name="Normal 86 3 2 2 3 7" xfId="11557"/>
    <cellStyle name="Normal 86 3 2 2 3 7 2" xfId="21785"/>
    <cellStyle name="Normal 86 3 2 2 3 7 2 2" xfId="53322"/>
    <cellStyle name="Normal 86 3 2 2 3 7 3" xfId="43104"/>
    <cellStyle name="Normal 86 3 2 2 3 8" xfId="14434"/>
    <cellStyle name="Normal 86 3 2 2 3 8 2" xfId="45977"/>
    <cellStyle name="Normal 86 3 2 2 3 9" xfId="25192"/>
    <cellStyle name="Normal 86 3 2 2 4" xfId="4443"/>
    <cellStyle name="Normal 86 3 2 2 4 2" xfId="5451"/>
    <cellStyle name="Normal 86 3 2 2 4 2 2" xfId="8167"/>
    <cellStyle name="Normal 86 3 2 2 4 2 2 2" xfId="18405"/>
    <cellStyle name="Normal 86 3 2 2 4 2 2 2 2" xfId="31228"/>
    <cellStyle name="Normal 86 3 2 2 4 2 2 2 3" xfId="49942"/>
    <cellStyle name="Normal 86 3 2 2 4 2 2 3" xfId="24180"/>
    <cellStyle name="Normal 86 3 2 2 4 2 2 3 2" xfId="34556"/>
    <cellStyle name="Normal 86 3 2 2 4 2 2 3 3" xfId="55716"/>
    <cellStyle name="Normal 86 3 2 2 4 2 2 4" xfId="27896"/>
    <cellStyle name="Normal 86 3 2 2 4 2 2 5" xfId="39724"/>
    <cellStyle name="Normal 86 3 2 2 4 2 3" xfId="10163"/>
    <cellStyle name="Normal 86 3 2 2 4 2 3 2" xfId="20396"/>
    <cellStyle name="Normal 86 3 2 2 4 2 3 2 2" xfId="51933"/>
    <cellStyle name="Normal 86 3 2 2 4 2 3 3" xfId="29564"/>
    <cellStyle name="Normal 86 3 2 2 4 2 3 4" xfId="41715"/>
    <cellStyle name="Normal 86 3 2 2 4 2 4" xfId="12940"/>
    <cellStyle name="Normal 86 3 2 2 4 2 4 2" xfId="23168"/>
    <cellStyle name="Normal 86 3 2 2 4 2 4 2 2" xfId="54705"/>
    <cellStyle name="Normal 86 3 2 2 4 2 4 3" xfId="32892"/>
    <cellStyle name="Normal 86 3 2 2 4 2 4 4" xfId="44487"/>
    <cellStyle name="Normal 86 3 2 2 4 2 5" xfId="15944"/>
    <cellStyle name="Normal 86 3 2 2 4 2 5 2" xfId="47483"/>
    <cellStyle name="Normal 86 3 2 2 4 2 6" xfId="26232"/>
    <cellStyle name="Normal 86 3 2 2 4 2 7" xfId="37279"/>
    <cellStyle name="Normal 86 3 2 2 4 3" xfId="6379"/>
    <cellStyle name="Normal 86 3 2 2 4 3 2" xfId="11087"/>
    <cellStyle name="Normal 86 3 2 2 4 3 2 2" xfId="21320"/>
    <cellStyle name="Normal 86 3 2 2 4 3 2 2 2" xfId="52857"/>
    <cellStyle name="Normal 86 3 2 2 4 3 2 3" xfId="30396"/>
    <cellStyle name="Normal 86 3 2 2 4 3 2 4" xfId="42639"/>
    <cellStyle name="Normal 86 3 2 2 4 3 3" xfId="13864"/>
    <cellStyle name="Normal 86 3 2 2 4 3 3 2" xfId="24092"/>
    <cellStyle name="Normal 86 3 2 2 4 3 3 2 2" xfId="55629"/>
    <cellStyle name="Normal 86 3 2 2 4 3 3 3" xfId="33724"/>
    <cellStyle name="Normal 86 3 2 2 4 3 3 4" xfId="45411"/>
    <cellStyle name="Normal 86 3 2 2 4 3 4" xfId="16868"/>
    <cellStyle name="Normal 86 3 2 2 4 3 4 2" xfId="48407"/>
    <cellStyle name="Normal 86 3 2 2 4 3 5" xfId="27064"/>
    <cellStyle name="Normal 86 3 2 2 4 3 6" xfId="38203"/>
    <cellStyle name="Normal 86 3 2 2 4 4" xfId="7319"/>
    <cellStyle name="Normal 86 3 2 2 4 4 2" xfId="17573"/>
    <cellStyle name="Normal 86 3 2 2 4 4 2 2" xfId="49110"/>
    <cellStyle name="Normal 86 3 2 2 4 4 3" xfId="28732"/>
    <cellStyle name="Normal 86 3 2 2 4 4 4" xfId="38892"/>
    <cellStyle name="Normal 86 3 2 2 4 5" xfId="9239"/>
    <cellStyle name="Normal 86 3 2 2 4 5 2" xfId="19472"/>
    <cellStyle name="Normal 86 3 2 2 4 5 2 2" xfId="51009"/>
    <cellStyle name="Normal 86 3 2 2 4 5 3" xfId="32060"/>
    <cellStyle name="Normal 86 3 2 2 4 5 4" xfId="40791"/>
    <cellStyle name="Normal 86 3 2 2 4 6" xfId="12016"/>
    <cellStyle name="Normal 86 3 2 2 4 6 2" xfId="22244"/>
    <cellStyle name="Normal 86 3 2 2 4 6 2 2" xfId="53781"/>
    <cellStyle name="Normal 86 3 2 2 4 6 3" xfId="43563"/>
    <cellStyle name="Normal 86 3 2 2 4 7" xfId="15013"/>
    <cellStyle name="Normal 86 3 2 2 4 7 2" xfId="46552"/>
    <cellStyle name="Normal 86 3 2 2 4 8" xfId="25400"/>
    <cellStyle name="Normal 86 3 2 2 4 9" xfId="36355"/>
    <cellStyle name="Normal 86 3 2 2 5" xfId="4987"/>
    <cellStyle name="Normal 86 3 2 2 5 2" xfId="7749"/>
    <cellStyle name="Normal 86 3 2 2 5 2 2" xfId="17989"/>
    <cellStyle name="Normal 86 3 2 2 5 2 2 2" xfId="30812"/>
    <cellStyle name="Normal 86 3 2 2 5 2 2 3" xfId="49526"/>
    <cellStyle name="Normal 86 3 2 2 5 2 3" xfId="14463"/>
    <cellStyle name="Normal 86 3 2 2 5 2 3 2" xfId="34140"/>
    <cellStyle name="Normal 86 3 2 2 5 2 3 3" xfId="46006"/>
    <cellStyle name="Normal 86 3 2 2 5 2 4" xfId="27480"/>
    <cellStyle name="Normal 86 3 2 2 5 2 5" xfId="39308"/>
    <cellStyle name="Normal 86 3 2 2 5 3" xfId="9701"/>
    <cellStyle name="Normal 86 3 2 2 5 3 2" xfId="19934"/>
    <cellStyle name="Normal 86 3 2 2 5 3 2 2" xfId="51471"/>
    <cellStyle name="Normal 86 3 2 2 5 3 3" xfId="29148"/>
    <cellStyle name="Normal 86 3 2 2 5 3 4" xfId="41253"/>
    <cellStyle name="Normal 86 3 2 2 5 4" xfId="12478"/>
    <cellStyle name="Normal 86 3 2 2 5 4 2" xfId="22706"/>
    <cellStyle name="Normal 86 3 2 2 5 4 2 2" xfId="54243"/>
    <cellStyle name="Normal 86 3 2 2 5 4 3" xfId="32476"/>
    <cellStyle name="Normal 86 3 2 2 5 4 4" xfId="44025"/>
    <cellStyle name="Normal 86 3 2 2 5 5" xfId="15481"/>
    <cellStyle name="Normal 86 3 2 2 5 5 2" xfId="47020"/>
    <cellStyle name="Normal 86 3 2 2 5 6" xfId="25816"/>
    <cellStyle name="Normal 86 3 2 2 5 7" xfId="36817"/>
    <cellStyle name="Normal 86 3 2 2 6" xfId="5915"/>
    <cellStyle name="Normal 86 3 2 2 6 2" xfId="10625"/>
    <cellStyle name="Normal 86 3 2 2 6 2 2" xfId="20858"/>
    <cellStyle name="Normal 86 3 2 2 6 2 2 2" xfId="52395"/>
    <cellStyle name="Normal 86 3 2 2 6 2 3" xfId="29980"/>
    <cellStyle name="Normal 86 3 2 2 6 2 4" xfId="42177"/>
    <cellStyle name="Normal 86 3 2 2 6 3" xfId="13402"/>
    <cellStyle name="Normal 86 3 2 2 6 3 2" xfId="23630"/>
    <cellStyle name="Normal 86 3 2 2 6 3 2 2" xfId="55167"/>
    <cellStyle name="Normal 86 3 2 2 6 3 3" xfId="33308"/>
    <cellStyle name="Normal 86 3 2 2 6 3 4" xfId="44949"/>
    <cellStyle name="Normal 86 3 2 2 6 4" xfId="16406"/>
    <cellStyle name="Normal 86 3 2 2 6 4 2" xfId="47945"/>
    <cellStyle name="Normal 86 3 2 2 6 5" xfId="26648"/>
    <cellStyle name="Normal 86 3 2 2 6 6" xfId="37741"/>
    <cellStyle name="Normal 86 3 2 2 7" xfId="6687"/>
    <cellStyle name="Normal 86 3 2 2 7 2" xfId="17146"/>
    <cellStyle name="Normal 86 3 2 2 7 2 2" xfId="48684"/>
    <cellStyle name="Normal 86 3 2 2 7 3" xfId="28314"/>
    <cellStyle name="Normal 86 3 2 2 7 4" xfId="38476"/>
    <cellStyle name="Normal 86 3 2 2 8" xfId="8774"/>
    <cellStyle name="Normal 86 3 2 2 8 2" xfId="19010"/>
    <cellStyle name="Normal 86 3 2 2 8 2 2" xfId="50547"/>
    <cellStyle name="Normal 86 3 2 2 8 3" xfId="31644"/>
    <cellStyle name="Normal 86 3 2 2 8 4" xfId="40329"/>
    <cellStyle name="Normal 86 3 2 2 9" xfId="11554"/>
    <cellStyle name="Normal 86 3 2 2 9 2" xfId="21782"/>
    <cellStyle name="Normal 86 3 2 2 9 2 2" xfId="53319"/>
    <cellStyle name="Normal 86 3 2 2 9 3" xfId="43101"/>
    <cellStyle name="Normal 86 3 2 3" xfId="1928"/>
    <cellStyle name="Normal 86 3 2 3 10" xfId="24985"/>
    <cellStyle name="Normal 86 3 2 3 11" xfId="35897"/>
    <cellStyle name="Normal 86 3 2 3 2" xfId="1929"/>
    <cellStyle name="Normal 86 3 2 3 2 10" xfId="35898"/>
    <cellStyle name="Normal 86 3 2 3 2 2" xfId="4448"/>
    <cellStyle name="Normal 86 3 2 3 2 2 2" xfId="5456"/>
    <cellStyle name="Normal 86 3 2 3 2 2 2 2" xfId="8377"/>
    <cellStyle name="Normal 86 3 2 3 2 2 2 2 2" xfId="18615"/>
    <cellStyle name="Normal 86 3 2 3 2 2 2 2 2 2" xfId="31438"/>
    <cellStyle name="Normal 86 3 2 3 2 2 2 2 2 3" xfId="50152"/>
    <cellStyle name="Normal 86 3 2 3 2 2 2 2 3" xfId="24630"/>
    <cellStyle name="Normal 86 3 2 3 2 2 2 2 3 2" xfId="34766"/>
    <cellStyle name="Normal 86 3 2 3 2 2 2 2 3 3" xfId="56157"/>
    <cellStyle name="Normal 86 3 2 3 2 2 2 2 4" xfId="28106"/>
    <cellStyle name="Normal 86 3 2 3 2 2 2 2 5" xfId="39934"/>
    <cellStyle name="Normal 86 3 2 3 2 2 2 3" xfId="10168"/>
    <cellStyle name="Normal 86 3 2 3 2 2 2 3 2" xfId="20401"/>
    <cellStyle name="Normal 86 3 2 3 2 2 2 3 2 2" xfId="51938"/>
    <cellStyle name="Normal 86 3 2 3 2 2 2 3 3" xfId="29774"/>
    <cellStyle name="Normal 86 3 2 3 2 2 2 3 4" xfId="41720"/>
    <cellStyle name="Normal 86 3 2 3 2 2 2 4" xfId="12945"/>
    <cellStyle name="Normal 86 3 2 3 2 2 2 4 2" xfId="23173"/>
    <cellStyle name="Normal 86 3 2 3 2 2 2 4 2 2" xfId="54710"/>
    <cellStyle name="Normal 86 3 2 3 2 2 2 4 3" xfId="33102"/>
    <cellStyle name="Normal 86 3 2 3 2 2 2 4 4" xfId="44492"/>
    <cellStyle name="Normal 86 3 2 3 2 2 2 5" xfId="15949"/>
    <cellStyle name="Normal 86 3 2 3 2 2 2 5 2" xfId="47488"/>
    <cellStyle name="Normal 86 3 2 3 2 2 2 6" xfId="26442"/>
    <cellStyle name="Normal 86 3 2 3 2 2 2 7" xfId="37284"/>
    <cellStyle name="Normal 86 3 2 3 2 2 3" xfId="6384"/>
    <cellStyle name="Normal 86 3 2 3 2 2 3 2" xfId="11092"/>
    <cellStyle name="Normal 86 3 2 3 2 2 3 2 2" xfId="21325"/>
    <cellStyle name="Normal 86 3 2 3 2 2 3 2 2 2" xfId="52862"/>
    <cellStyle name="Normal 86 3 2 3 2 2 3 2 3" xfId="30606"/>
    <cellStyle name="Normal 86 3 2 3 2 2 3 2 4" xfId="42644"/>
    <cellStyle name="Normal 86 3 2 3 2 2 3 3" xfId="13869"/>
    <cellStyle name="Normal 86 3 2 3 2 2 3 3 2" xfId="24097"/>
    <cellStyle name="Normal 86 3 2 3 2 2 3 3 2 2" xfId="55634"/>
    <cellStyle name="Normal 86 3 2 3 2 2 3 3 3" xfId="33934"/>
    <cellStyle name="Normal 86 3 2 3 2 2 3 3 4" xfId="45416"/>
    <cellStyle name="Normal 86 3 2 3 2 2 3 4" xfId="16873"/>
    <cellStyle name="Normal 86 3 2 3 2 2 3 4 2" xfId="48412"/>
    <cellStyle name="Normal 86 3 2 3 2 2 3 5" xfId="27274"/>
    <cellStyle name="Normal 86 3 2 3 2 2 3 6" xfId="38208"/>
    <cellStyle name="Normal 86 3 2 3 2 2 4" xfId="7538"/>
    <cellStyle name="Normal 86 3 2 3 2 2 4 2" xfId="17783"/>
    <cellStyle name="Normal 86 3 2 3 2 2 4 2 2" xfId="49320"/>
    <cellStyle name="Normal 86 3 2 3 2 2 4 3" xfId="28942"/>
    <cellStyle name="Normal 86 3 2 3 2 2 4 4" xfId="39102"/>
    <cellStyle name="Normal 86 3 2 3 2 2 5" xfId="9244"/>
    <cellStyle name="Normal 86 3 2 3 2 2 5 2" xfId="19477"/>
    <cellStyle name="Normal 86 3 2 3 2 2 5 2 2" xfId="51014"/>
    <cellStyle name="Normal 86 3 2 3 2 2 5 3" xfId="32270"/>
    <cellStyle name="Normal 86 3 2 3 2 2 5 4" xfId="40796"/>
    <cellStyle name="Normal 86 3 2 3 2 2 6" xfId="12021"/>
    <cellStyle name="Normal 86 3 2 3 2 2 6 2" xfId="22249"/>
    <cellStyle name="Normal 86 3 2 3 2 2 6 2 2" xfId="53786"/>
    <cellStyle name="Normal 86 3 2 3 2 2 6 3" xfId="43568"/>
    <cellStyle name="Normal 86 3 2 3 2 2 7" xfId="15018"/>
    <cellStyle name="Normal 86 3 2 3 2 2 7 2" xfId="46557"/>
    <cellStyle name="Normal 86 3 2 3 2 2 8" xfId="25610"/>
    <cellStyle name="Normal 86 3 2 3 2 2 9" xfId="36360"/>
    <cellStyle name="Normal 86 3 2 3 2 3" xfId="4992"/>
    <cellStyle name="Normal 86 3 2 3 2 3 2" xfId="7961"/>
    <cellStyle name="Normal 86 3 2 3 2 3 2 2" xfId="18199"/>
    <cellStyle name="Normal 86 3 2 3 2 3 2 2 2" xfId="31022"/>
    <cellStyle name="Normal 86 3 2 3 2 3 2 2 3" xfId="49736"/>
    <cellStyle name="Normal 86 3 2 3 2 3 2 3" xfId="24677"/>
    <cellStyle name="Normal 86 3 2 3 2 3 2 3 2" xfId="34350"/>
    <cellStyle name="Normal 86 3 2 3 2 3 2 3 3" xfId="56204"/>
    <cellStyle name="Normal 86 3 2 3 2 3 2 4" xfId="27690"/>
    <cellStyle name="Normal 86 3 2 3 2 3 2 5" xfId="39518"/>
    <cellStyle name="Normal 86 3 2 3 2 3 3" xfId="9706"/>
    <cellStyle name="Normal 86 3 2 3 2 3 3 2" xfId="19939"/>
    <cellStyle name="Normal 86 3 2 3 2 3 3 2 2" xfId="51476"/>
    <cellStyle name="Normal 86 3 2 3 2 3 3 3" xfId="29358"/>
    <cellStyle name="Normal 86 3 2 3 2 3 3 4" xfId="41258"/>
    <cellStyle name="Normal 86 3 2 3 2 3 4" xfId="12483"/>
    <cellStyle name="Normal 86 3 2 3 2 3 4 2" xfId="22711"/>
    <cellStyle name="Normal 86 3 2 3 2 3 4 2 2" xfId="54248"/>
    <cellStyle name="Normal 86 3 2 3 2 3 4 3" xfId="32686"/>
    <cellStyle name="Normal 86 3 2 3 2 3 4 4" xfId="44030"/>
    <cellStyle name="Normal 86 3 2 3 2 3 5" xfId="15486"/>
    <cellStyle name="Normal 86 3 2 3 2 3 5 2" xfId="47025"/>
    <cellStyle name="Normal 86 3 2 3 2 3 6" xfId="26026"/>
    <cellStyle name="Normal 86 3 2 3 2 3 7" xfId="36822"/>
    <cellStyle name="Normal 86 3 2 3 2 4" xfId="5920"/>
    <cellStyle name="Normal 86 3 2 3 2 4 2" xfId="10630"/>
    <cellStyle name="Normal 86 3 2 3 2 4 2 2" xfId="20863"/>
    <cellStyle name="Normal 86 3 2 3 2 4 2 2 2" xfId="52400"/>
    <cellStyle name="Normal 86 3 2 3 2 4 2 3" xfId="30190"/>
    <cellStyle name="Normal 86 3 2 3 2 4 2 4" xfId="42182"/>
    <cellStyle name="Normal 86 3 2 3 2 4 3" xfId="13407"/>
    <cellStyle name="Normal 86 3 2 3 2 4 3 2" xfId="23635"/>
    <cellStyle name="Normal 86 3 2 3 2 4 3 2 2" xfId="55172"/>
    <cellStyle name="Normal 86 3 2 3 2 4 3 3" xfId="33518"/>
    <cellStyle name="Normal 86 3 2 3 2 4 3 4" xfId="44954"/>
    <cellStyle name="Normal 86 3 2 3 2 4 4" xfId="16411"/>
    <cellStyle name="Normal 86 3 2 3 2 4 4 2" xfId="47950"/>
    <cellStyle name="Normal 86 3 2 3 2 4 5" xfId="26858"/>
    <cellStyle name="Normal 86 3 2 3 2 4 6" xfId="37746"/>
    <cellStyle name="Normal 86 3 2 3 2 5" xfId="7018"/>
    <cellStyle name="Normal 86 3 2 3 2 5 2" xfId="17362"/>
    <cellStyle name="Normal 86 3 2 3 2 5 2 2" xfId="48899"/>
    <cellStyle name="Normal 86 3 2 3 2 5 3" xfId="28525"/>
    <cellStyle name="Normal 86 3 2 3 2 5 4" xfId="38686"/>
    <cellStyle name="Normal 86 3 2 3 2 6" xfId="8779"/>
    <cellStyle name="Normal 86 3 2 3 2 6 2" xfId="19015"/>
    <cellStyle name="Normal 86 3 2 3 2 6 2 2" xfId="50552"/>
    <cellStyle name="Normal 86 3 2 3 2 6 3" xfId="31854"/>
    <cellStyle name="Normal 86 3 2 3 2 6 4" xfId="40334"/>
    <cellStyle name="Normal 86 3 2 3 2 7" xfId="11559"/>
    <cellStyle name="Normal 86 3 2 3 2 7 2" xfId="21787"/>
    <cellStyle name="Normal 86 3 2 3 2 7 2 2" xfId="53324"/>
    <cellStyle name="Normal 86 3 2 3 2 7 3" xfId="43106"/>
    <cellStyle name="Normal 86 3 2 3 2 8" xfId="14436"/>
    <cellStyle name="Normal 86 3 2 3 2 8 2" xfId="45979"/>
    <cellStyle name="Normal 86 3 2 3 2 9" xfId="25194"/>
    <cellStyle name="Normal 86 3 2 3 3" xfId="4447"/>
    <cellStyle name="Normal 86 3 2 3 3 2" xfId="5455"/>
    <cellStyle name="Normal 86 3 2 3 3 2 2" xfId="8169"/>
    <cellStyle name="Normal 86 3 2 3 3 2 2 2" xfId="18407"/>
    <cellStyle name="Normal 86 3 2 3 3 2 2 2 2" xfId="31230"/>
    <cellStyle name="Normal 86 3 2 3 3 2 2 2 3" xfId="49944"/>
    <cellStyle name="Normal 86 3 2 3 3 2 2 3" xfId="24764"/>
    <cellStyle name="Normal 86 3 2 3 3 2 2 3 2" xfId="34558"/>
    <cellStyle name="Normal 86 3 2 3 3 2 2 3 3" xfId="56288"/>
    <cellStyle name="Normal 86 3 2 3 3 2 2 4" xfId="27898"/>
    <cellStyle name="Normal 86 3 2 3 3 2 2 5" xfId="39726"/>
    <cellStyle name="Normal 86 3 2 3 3 2 3" xfId="10167"/>
    <cellStyle name="Normal 86 3 2 3 3 2 3 2" xfId="20400"/>
    <cellStyle name="Normal 86 3 2 3 3 2 3 2 2" xfId="51937"/>
    <cellStyle name="Normal 86 3 2 3 3 2 3 3" xfId="29566"/>
    <cellStyle name="Normal 86 3 2 3 3 2 3 4" xfId="41719"/>
    <cellStyle name="Normal 86 3 2 3 3 2 4" xfId="12944"/>
    <cellStyle name="Normal 86 3 2 3 3 2 4 2" xfId="23172"/>
    <cellStyle name="Normal 86 3 2 3 3 2 4 2 2" xfId="54709"/>
    <cellStyle name="Normal 86 3 2 3 3 2 4 3" xfId="32894"/>
    <cellStyle name="Normal 86 3 2 3 3 2 4 4" xfId="44491"/>
    <cellStyle name="Normal 86 3 2 3 3 2 5" xfId="15948"/>
    <cellStyle name="Normal 86 3 2 3 3 2 5 2" xfId="47487"/>
    <cellStyle name="Normal 86 3 2 3 3 2 6" xfId="26234"/>
    <cellStyle name="Normal 86 3 2 3 3 2 7" xfId="37283"/>
    <cellStyle name="Normal 86 3 2 3 3 3" xfId="6383"/>
    <cellStyle name="Normal 86 3 2 3 3 3 2" xfId="11091"/>
    <cellStyle name="Normal 86 3 2 3 3 3 2 2" xfId="21324"/>
    <cellStyle name="Normal 86 3 2 3 3 3 2 2 2" xfId="52861"/>
    <cellStyle name="Normal 86 3 2 3 3 3 2 3" xfId="30398"/>
    <cellStyle name="Normal 86 3 2 3 3 3 2 4" xfId="42643"/>
    <cellStyle name="Normal 86 3 2 3 3 3 3" xfId="13868"/>
    <cellStyle name="Normal 86 3 2 3 3 3 3 2" xfId="24096"/>
    <cellStyle name="Normal 86 3 2 3 3 3 3 2 2" xfId="55633"/>
    <cellStyle name="Normal 86 3 2 3 3 3 3 3" xfId="33726"/>
    <cellStyle name="Normal 86 3 2 3 3 3 3 4" xfId="45415"/>
    <cellStyle name="Normal 86 3 2 3 3 3 4" xfId="16872"/>
    <cellStyle name="Normal 86 3 2 3 3 3 4 2" xfId="48411"/>
    <cellStyle name="Normal 86 3 2 3 3 3 5" xfId="27066"/>
    <cellStyle name="Normal 86 3 2 3 3 3 6" xfId="38207"/>
    <cellStyle name="Normal 86 3 2 3 3 4" xfId="7321"/>
    <cellStyle name="Normal 86 3 2 3 3 4 2" xfId="17575"/>
    <cellStyle name="Normal 86 3 2 3 3 4 2 2" xfId="49112"/>
    <cellStyle name="Normal 86 3 2 3 3 4 3" xfId="28734"/>
    <cellStyle name="Normal 86 3 2 3 3 4 4" xfId="38894"/>
    <cellStyle name="Normal 86 3 2 3 3 5" xfId="9243"/>
    <cellStyle name="Normal 86 3 2 3 3 5 2" xfId="19476"/>
    <cellStyle name="Normal 86 3 2 3 3 5 2 2" xfId="51013"/>
    <cellStyle name="Normal 86 3 2 3 3 5 3" xfId="32062"/>
    <cellStyle name="Normal 86 3 2 3 3 5 4" xfId="40795"/>
    <cellStyle name="Normal 86 3 2 3 3 6" xfId="12020"/>
    <cellStyle name="Normal 86 3 2 3 3 6 2" xfId="22248"/>
    <cellStyle name="Normal 86 3 2 3 3 6 2 2" xfId="53785"/>
    <cellStyle name="Normal 86 3 2 3 3 6 3" xfId="43567"/>
    <cellStyle name="Normal 86 3 2 3 3 7" xfId="15017"/>
    <cellStyle name="Normal 86 3 2 3 3 7 2" xfId="46556"/>
    <cellStyle name="Normal 86 3 2 3 3 8" xfId="25402"/>
    <cellStyle name="Normal 86 3 2 3 3 9" xfId="36359"/>
    <cellStyle name="Normal 86 3 2 3 4" xfId="4991"/>
    <cellStyle name="Normal 86 3 2 3 4 2" xfId="7751"/>
    <cellStyle name="Normal 86 3 2 3 4 2 2" xfId="17991"/>
    <cellStyle name="Normal 86 3 2 3 4 2 2 2" xfId="30814"/>
    <cellStyle name="Normal 86 3 2 3 4 2 2 3" xfId="49528"/>
    <cellStyle name="Normal 86 3 2 3 4 2 3" xfId="24663"/>
    <cellStyle name="Normal 86 3 2 3 4 2 3 2" xfId="34142"/>
    <cellStyle name="Normal 86 3 2 3 4 2 3 3" xfId="56190"/>
    <cellStyle name="Normal 86 3 2 3 4 2 4" xfId="27482"/>
    <cellStyle name="Normal 86 3 2 3 4 2 5" xfId="39310"/>
    <cellStyle name="Normal 86 3 2 3 4 3" xfId="9705"/>
    <cellStyle name="Normal 86 3 2 3 4 3 2" xfId="19938"/>
    <cellStyle name="Normal 86 3 2 3 4 3 2 2" xfId="51475"/>
    <cellStyle name="Normal 86 3 2 3 4 3 3" xfId="29150"/>
    <cellStyle name="Normal 86 3 2 3 4 3 4" xfId="41257"/>
    <cellStyle name="Normal 86 3 2 3 4 4" xfId="12482"/>
    <cellStyle name="Normal 86 3 2 3 4 4 2" xfId="22710"/>
    <cellStyle name="Normal 86 3 2 3 4 4 2 2" xfId="54247"/>
    <cellStyle name="Normal 86 3 2 3 4 4 3" xfId="32478"/>
    <cellStyle name="Normal 86 3 2 3 4 4 4" xfId="44029"/>
    <cellStyle name="Normal 86 3 2 3 4 5" xfId="15485"/>
    <cellStyle name="Normal 86 3 2 3 4 5 2" xfId="47024"/>
    <cellStyle name="Normal 86 3 2 3 4 6" xfId="25818"/>
    <cellStyle name="Normal 86 3 2 3 4 7" xfId="36821"/>
    <cellStyle name="Normal 86 3 2 3 5" xfId="5919"/>
    <cellStyle name="Normal 86 3 2 3 5 2" xfId="10629"/>
    <cellStyle name="Normal 86 3 2 3 5 2 2" xfId="20862"/>
    <cellStyle name="Normal 86 3 2 3 5 2 2 2" xfId="52399"/>
    <cellStyle name="Normal 86 3 2 3 5 2 3" xfId="29982"/>
    <cellStyle name="Normal 86 3 2 3 5 2 4" xfId="42181"/>
    <cellStyle name="Normal 86 3 2 3 5 3" xfId="13406"/>
    <cellStyle name="Normal 86 3 2 3 5 3 2" xfId="23634"/>
    <cellStyle name="Normal 86 3 2 3 5 3 2 2" xfId="55171"/>
    <cellStyle name="Normal 86 3 2 3 5 3 3" xfId="33310"/>
    <cellStyle name="Normal 86 3 2 3 5 3 4" xfId="44953"/>
    <cellStyle name="Normal 86 3 2 3 5 4" xfId="16410"/>
    <cellStyle name="Normal 86 3 2 3 5 4 2" xfId="47949"/>
    <cellStyle name="Normal 86 3 2 3 5 5" xfId="26650"/>
    <cellStyle name="Normal 86 3 2 3 5 6" xfId="37745"/>
    <cellStyle name="Normal 86 3 2 3 6" xfId="6689"/>
    <cellStyle name="Normal 86 3 2 3 6 2" xfId="17148"/>
    <cellStyle name="Normal 86 3 2 3 6 2 2" xfId="48686"/>
    <cellStyle name="Normal 86 3 2 3 6 3" xfId="28316"/>
    <cellStyle name="Normal 86 3 2 3 6 4" xfId="38478"/>
    <cellStyle name="Normal 86 3 2 3 7" xfId="8778"/>
    <cellStyle name="Normal 86 3 2 3 7 2" xfId="19014"/>
    <cellStyle name="Normal 86 3 2 3 7 2 2" xfId="50551"/>
    <cellStyle name="Normal 86 3 2 3 7 3" xfId="31646"/>
    <cellStyle name="Normal 86 3 2 3 7 4" xfId="40333"/>
    <cellStyle name="Normal 86 3 2 3 8" xfId="11558"/>
    <cellStyle name="Normal 86 3 2 3 8 2" xfId="21786"/>
    <cellStyle name="Normal 86 3 2 3 8 2 2" xfId="53323"/>
    <cellStyle name="Normal 86 3 2 3 8 3" xfId="43105"/>
    <cellStyle name="Normal 86 3 2 3 9" xfId="14435"/>
    <cellStyle name="Normal 86 3 2 3 9 2" xfId="45978"/>
    <cellStyle name="Normal 86 3 2 4" xfId="1930"/>
    <cellStyle name="Normal 86 3 2 4 10" xfId="35899"/>
    <cellStyle name="Normal 86 3 2 4 2" xfId="4449"/>
    <cellStyle name="Normal 86 3 2 4 2 2" xfId="5457"/>
    <cellStyle name="Normal 86 3 2 4 2 2 2" xfId="8374"/>
    <cellStyle name="Normal 86 3 2 4 2 2 2 2" xfId="18612"/>
    <cellStyle name="Normal 86 3 2 4 2 2 2 2 2" xfId="31435"/>
    <cellStyle name="Normal 86 3 2 4 2 2 2 2 3" xfId="50149"/>
    <cellStyle name="Normal 86 3 2 4 2 2 2 3" xfId="24638"/>
    <cellStyle name="Normal 86 3 2 4 2 2 2 3 2" xfId="34763"/>
    <cellStyle name="Normal 86 3 2 4 2 2 2 3 3" xfId="56165"/>
    <cellStyle name="Normal 86 3 2 4 2 2 2 4" xfId="28103"/>
    <cellStyle name="Normal 86 3 2 4 2 2 2 5" xfId="39931"/>
    <cellStyle name="Normal 86 3 2 4 2 2 3" xfId="10169"/>
    <cellStyle name="Normal 86 3 2 4 2 2 3 2" xfId="20402"/>
    <cellStyle name="Normal 86 3 2 4 2 2 3 2 2" xfId="51939"/>
    <cellStyle name="Normal 86 3 2 4 2 2 3 3" xfId="29771"/>
    <cellStyle name="Normal 86 3 2 4 2 2 3 4" xfId="41721"/>
    <cellStyle name="Normal 86 3 2 4 2 2 4" xfId="12946"/>
    <cellStyle name="Normal 86 3 2 4 2 2 4 2" xfId="23174"/>
    <cellStyle name="Normal 86 3 2 4 2 2 4 2 2" xfId="54711"/>
    <cellStyle name="Normal 86 3 2 4 2 2 4 3" xfId="33099"/>
    <cellStyle name="Normal 86 3 2 4 2 2 4 4" xfId="44493"/>
    <cellStyle name="Normal 86 3 2 4 2 2 5" xfId="15950"/>
    <cellStyle name="Normal 86 3 2 4 2 2 5 2" xfId="47489"/>
    <cellStyle name="Normal 86 3 2 4 2 2 6" xfId="26439"/>
    <cellStyle name="Normal 86 3 2 4 2 2 7" xfId="37285"/>
    <cellStyle name="Normal 86 3 2 4 2 3" xfId="6385"/>
    <cellStyle name="Normal 86 3 2 4 2 3 2" xfId="11093"/>
    <cellStyle name="Normal 86 3 2 4 2 3 2 2" xfId="21326"/>
    <cellStyle name="Normal 86 3 2 4 2 3 2 2 2" xfId="52863"/>
    <cellStyle name="Normal 86 3 2 4 2 3 2 3" xfId="30603"/>
    <cellStyle name="Normal 86 3 2 4 2 3 2 4" xfId="42645"/>
    <cellStyle name="Normal 86 3 2 4 2 3 3" xfId="13870"/>
    <cellStyle name="Normal 86 3 2 4 2 3 3 2" xfId="24098"/>
    <cellStyle name="Normal 86 3 2 4 2 3 3 2 2" xfId="55635"/>
    <cellStyle name="Normal 86 3 2 4 2 3 3 3" xfId="33931"/>
    <cellStyle name="Normal 86 3 2 4 2 3 3 4" xfId="45417"/>
    <cellStyle name="Normal 86 3 2 4 2 3 4" xfId="16874"/>
    <cellStyle name="Normal 86 3 2 4 2 3 4 2" xfId="48413"/>
    <cellStyle name="Normal 86 3 2 4 2 3 5" xfId="27271"/>
    <cellStyle name="Normal 86 3 2 4 2 3 6" xfId="38209"/>
    <cellStyle name="Normal 86 3 2 4 2 4" xfId="7535"/>
    <cellStyle name="Normal 86 3 2 4 2 4 2" xfId="17780"/>
    <cellStyle name="Normal 86 3 2 4 2 4 2 2" xfId="49317"/>
    <cellStyle name="Normal 86 3 2 4 2 4 3" xfId="28939"/>
    <cellStyle name="Normal 86 3 2 4 2 4 4" xfId="39099"/>
    <cellStyle name="Normal 86 3 2 4 2 5" xfId="9245"/>
    <cellStyle name="Normal 86 3 2 4 2 5 2" xfId="19478"/>
    <cellStyle name="Normal 86 3 2 4 2 5 2 2" xfId="51015"/>
    <cellStyle name="Normal 86 3 2 4 2 5 3" xfId="32267"/>
    <cellStyle name="Normal 86 3 2 4 2 5 4" xfId="40797"/>
    <cellStyle name="Normal 86 3 2 4 2 6" xfId="12022"/>
    <cellStyle name="Normal 86 3 2 4 2 6 2" xfId="22250"/>
    <cellStyle name="Normal 86 3 2 4 2 6 2 2" xfId="53787"/>
    <cellStyle name="Normal 86 3 2 4 2 6 3" xfId="43569"/>
    <cellStyle name="Normal 86 3 2 4 2 7" xfId="15019"/>
    <cellStyle name="Normal 86 3 2 4 2 7 2" xfId="46558"/>
    <cellStyle name="Normal 86 3 2 4 2 8" xfId="25607"/>
    <cellStyle name="Normal 86 3 2 4 2 9" xfId="36361"/>
    <cellStyle name="Normal 86 3 2 4 3" xfId="4993"/>
    <cellStyle name="Normal 86 3 2 4 3 2" xfId="7958"/>
    <cellStyle name="Normal 86 3 2 4 3 2 2" xfId="18196"/>
    <cellStyle name="Normal 86 3 2 4 3 2 2 2" xfId="31019"/>
    <cellStyle name="Normal 86 3 2 4 3 2 2 3" xfId="49733"/>
    <cellStyle name="Normal 86 3 2 4 3 2 3" xfId="13973"/>
    <cellStyle name="Normal 86 3 2 4 3 2 3 2" xfId="34347"/>
    <cellStyle name="Normal 86 3 2 4 3 2 3 3" xfId="45519"/>
    <cellStyle name="Normal 86 3 2 4 3 2 4" xfId="27687"/>
    <cellStyle name="Normal 86 3 2 4 3 2 5" xfId="39515"/>
    <cellStyle name="Normal 86 3 2 4 3 3" xfId="9707"/>
    <cellStyle name="Normal 86 3 2 4 3 3 2" xfId="19940"/>
    <cellStyle name="Normal 86 3 2 4 3 3 2 2" xfId="51477"/>
    <cellStyle name="Normal 86 3 2 4 3 3 3" xfId="29355"/>
    <cellStyle name="Normal 86 3 2 4 3 3 4" xfId="41259"/>
    <cellStyle name="Normal 86 3 2 4 3 4" xfId="12484"/>
    <cellStyle name="Normal 86 3 2 4 3 4 2" xfId="22712"/>
    <cellStyle name="Normal 86 3 2 4 3 4 2 2" xfId="54249"/>
    <cellStyle name="Normal 86 3 2 4 3 4 3" xfId="32683"/>
    <cellStyle name="Normal 86 3 2 4 3 4 4" xfId="44031"/>
    <cellStyle name="Normal 86 3 2 4 3 5" xfId="15487"/>
    <cellStyle name="Normal 86 3 2 4 3 5 2" xfId="47026"/>
    <cellStyle name="Normal 86 3 2 4 3 6" xfId="26023"/>
    <cellStyle name="Normal 86 3 2 4 3 7" xfId="36823"/>
    <cellStyle name="Normal 86 3 2 4 4" xfId="5921"/>
    <cellStyle name="Normal 86 3 2 4 4 2" xfId="10631"/>
    <cellStyle name="Normal 86 3 2 4 4 2 2" xfId="20864"/>
    <cellStyle name="Normal 86 3 2 4 4 2 2 2" xfId="52401"/>
    <cellStyle name="Normal 86 3 2 4 4 2 3" xfId="30187"/>
    <cellStyle name="Normal 86 3 2 4 4 2 4" xfId="42183"/>
    <cellStyle name="Normal 86 3 2 4 4 3" xfId="13408"/>
    <cellStyle name="Normal 86 3 2 4 4 3 2" xfId="23636"/>
    <cellStyle name="Normal 86 3 2 4 4 3 2 2" xfId="55173"/>
    <cellStyle name="Normal 86 3 2 4 4 3 3" xfId="33515"/>
    <cellStyle name="Normal 86 3 2 4 4 3 4" xfId="44955"/>
    <cellStyle name="Normal 86 3 2 4 4 4" xfId="16412"/>
    <cellStyle name="Normal 86 3 2 4 4 4 2" xfId="47951"/>
    <cellStyle name="Normal 86 3 2 4 4 5" xfId="26855"/>
    <cellStyle name="Normal 86 3 2 4 4 6" xfId="37747"/>
    <cellStyle name="Normal 86 3 2 4 5" xfId="7015"/>
    <cellStyle name="Normal 86 3 2 4 5 2" xfId="17359"/>
    <cellStyle name="Normal 86 3 2 4 5 2 2" xfId="48896"/>
    <cellStyle name="Normal 86 3 2 4 5 3" xfId="28522"/>
    <cellStyle name="Normal 86 3 2 4 5 4" xfId="38683"/>
    <cellStyle name="Normal 86 3 2 4 6" xfId="8780"/>
    <cellStyle name="Normal 86 3 2 4 6 2" xfId="19016"/>
    <cellStyle name="Normal 86 3 2 4 6 2 2" xfId="50553"/>
    <cellStyle name="Normal 86 3 2 4 6 3" xfId="31851"/>
    <cellStyle name="Normal 86 3 2 4 6 4" xfId="40335"/>
    <cellStyle name="Normal 86 3 2 4 7" xfId="11560"/>
    <cellStyle name="Normal 86 3 2 4 7 2" xfId="21788"/>
    <cellStyle name="Normal 86 3 2 4 7 2 2" xfId="53325"/>
    <cellStyle name="Normal 86 3 2 4 7 3" xfId="43107"/>
    <cellStyle name="Normal 86 3 2 4 8" xfId="14437"/>
    <cellStyle name="Normal 86 3 2 4 8 2" xfId="45980"/>
    <cellStyle name="Normal 86 3 2 4 9" xfId="25191"/>
    <cellStyle name="Normal 86 3 2 5" xfId="3406"/>
    <cellStyle name="Normal 86 3 2 5 10" xfId="35969"/>
    <cellStyle name="Normal 86 3 2 5 2" xfId="4595"/>
    <cellStyle name="Normal 86 3 2 5 2 2" xfId="5527"/>
    <cellStyle name="Normal 86 3 2 5 2 2 2" xfId="10239"/>
    <cellStyle name="Normal 86 3 2 5 2 2 2 2" xfId="20472"/>
    <cellStyle name="Normal 86 3 2 5 2 2 2 2 2" xfId="52009"/>
    <cellStyle name="Normal 86 3 2 5 2 2 2 3" xfId="31227"/>
    <cellStyle name="Normal 86 3 2 5 2 2 2 4" xfId="41791"/>
    <cellStyle name="Normal 86 3 2 5 2 2 3" xfId="13016"/>
    <cellStyle name="Normal 86 3 2 5 2 2 3 2" xfId="23244"/>
    <cellStyle name="Normal 86 3 2 5 2 2 3 2 2" xfId="54781"/>
    <cellStyle name="Normal 86 3 2 5 2 2 3 3" xfId="34555"/>
    <cellStyle name="Normal 86 3 2 5 2 2 3 4" xfId="44563"/>
    <cellStyle name="Normal 86 3 2 5 2 2 4" xfId="16020"/>
    <cellStyle name="Normal 86 3 2 5 2 2 4 2" xfId="47559"/>
    <cellStyle name="Normal 86 3 2 5 2 2 5" xfId="27895"/>
    <cellStyle name="Normal 86 3 2 5 2 2 6" xfId="37355"/>
    <cellStyle name="Normal 86 3 2 5 2 3" xfId="6455"/>
    <cellStyle name="Normal 86 3 2 5 2 3 2" xfId="11163"/>
    <cellStyle name="Normal 86 3 2 5 2 3 2 2" xfId="21396"/>
    <cellStyle name="Normal 86 3 2 5 2 3 2 2 2" xfId="52933"/>
    <cellStyle name="Normal 86 3 2 5 2 3 2 3" xfId="42715"/>
    <cellStyle name="Normal 86 3 2 5 2 3 3" xfId="13940"/>
    <cellStyle name="Normal 86 3 2 5 2 3 3 2" xfId="24168"/>
    <cellStyle name="Normal 86 3 2 5 2 3 3 2 2" xfId="55705"/>
    <cellStyle name="Normal 86 3 2 5 2 3 3 3" xfId="45487"/>
    <cellStyle name="Normal 86 3 2 5 2 3 4" xfId="16944"/>
    <cellStyle name="Normal 86 3 2 5 2 3 4 2" xfId="48483"/>
    <cellStyle name="Normal 86 3 2 5 2 3 5" xfId="29563"/>
    <cellStyle name="Normal 86 3 2 5 2 3 6" xfId="38279"/>
    <cellStyle name="Normal 86 3 2 5 2 4" xfId="8166"/>
    <cellStyle name="Normal 86 3 2 5 2 4 2" xfId="18404"/>
    <cellStyle name="Normal 86 3 2 5 2 4 2 2" xfId="49941"/>
    <cellStyle name="Normal 86 3 2 5 2 4 3" xfId="32891"/>
    <cellStyle name="Normal 86 3 2 5 2 4 4" xfId="39723"/>
    <cellStyle name="Normal 86 3 2 5 2 5" xfId="9315"/>
    <cellStyle name="Normal 86 3 2 5 2 5 2" xfId="19548"/>
    <cellStyle name="Normal 86 3 2 5 2 5 2 2" xfId="51085"/>
    <cellStyle name="Normal 86 3 2 5 2 5 3" xfId="40867"/>
    <cellStyle name="Normal 86 3 2 5 2 6" xfId="12092"/>
    <cellStyle name="Normal 86 3 2 5 2 6 2" xfId="22320"/>
    <cellStyle name="Normal 86 3 2 5 2 6 2 2" xfId="53857"/>
    <cellStyle name="Normal 86 3 2 5 2 6 3" xfId="43639"/>
    <cellStyle name="Normal 86 3 2 5 2 7" xfId="15094"/>
    <cellStyle name="Normal 86 3 2 5 2 7 2" xfId="46633"/>
    <cellStyle name="Normal 86 3 2 5 2 8" xfId="26231"/>
    <cellStyle name="Normal 86 3 2 5 2 9" xfId="36431"/>
    <cellStyle name="Normal 86 3 2 5 3" xfId="5064"/>
    <cellStyle name="Normal 86 3 2 5 3 2" xfId="9777"/>
    <cellStyle name="Normal 86 3 2 5 3 2 2" xfId="20010"/>
    <cellStyle name="Normal 86 3 2 5 3 2 2 2" xfId="51547"/>
    <cellStyle name="Normal 86 3 2 5 3 2 3" xfId="30395"/>
    <cellStyle name="Normal 86 3 2 5 3 2 4" xfId="41329"/>
    <cellStyle name="Normal 86 3 2 5 3 3" xfId="12554"/>
    <cellStyle name="Normal 86 3 2 5 3 3 2" xfId="22782"/>
    <cellStyle name="Normal 86 3 2 5 3 3 2 2" xfId="54319"/>
    <cellStyle name="Normal 86 3 2 5 3 3 3" xfId="33723"/>
    <cellStyle name="Normal 86 3 2 5 3 3 4" xfId="44101"/>
    <cellStyle name="Normal 86 3 2 5 3 4" xfId="15558"/>
    <cellStyle name="Normal 86 3 2 5 3 4 2" xfId="47097"/>
    <cellStyle name="Normal 86 3 2 5 3 5" xfId="27063"/>
    <cellStyle name="Normal 86 3 2 5 3 6" xfId="36893"/>
    <cellStyle name="Normal 86 3 2 5 4" xfId="5993"/>
    <cellStyle name="Normal 86 3 2 5 4 2" xfId="10701"/>
    <cellStyle name="Normal 86 3 2 5 4 2 2" xfId="20934"/>
    <cellStyle name="Normal 86 3 2 5 4 2 2 2" xfId="52471"/>
    <cellStyle name="Normal 86 3 2 5 4 2 3" xfId="42253"/>
    <cellStyle name="Normal 86 3 2 5 4 3" xfId="13478"/>
    <cellStyle name="Normal 86 3 2 5 4 3 2" xfId="23706"/>
    <cellStyle name="Normal 86 3 2 5 4 3 2 2" xfId="55243"/>
    <cellStyle name="Normal 86 3 2 5 4 3 3" xfId="45025"/>
    <cellStyle name="Normal 86 3 2 5 4 4" xfId="16482"/>
    <cellStyle name="Normal 86 3 2 5 4 4 2" xfId="48021"/>
    <cellStyle name="Normal 86 3 2 5 4 5" xfId="28731"/>
    <cellStyle name="Normal 86 3 2 5 4 6" xfId="37817"/>
    <cellStyle name="Normal 86 3 2 5 5" xfId="7318"/>
    <cellStyle name="Normal 86 3 2 5 5 2" xfId="17572"/>
    <cellStyle name="Normal 86 3 2 5 5 2 2" xfId="49109"/>
    <cellStyle name="Normal 86 3 2 5 5 3" xfId="32059"/>
    <cellStyle name="Normal 86 3 2 5 5 4" xfId="38891"/>
    <cellStyle name="Normal 86 3 2 5 6" xfId="8853"/>
    <cellStyle name="Normal 86 3 2 5 6 2" xfId="19086"/>
    <cellStyle name="Normal 86 3 2 5 6 2 2" xfId="50623"/>
    <cellStyle name="Normal 86 3 2 5 6 3" xfId="40405"/>
    <cellStyle name="Normal 86 3 2 5 7" xfId="11630"/>
    <cellStyle name="Normal 86 3 2 5 7 2" xfId="21858"/>
    <cellStyle name="Normal 86 3 2 5 7 2 2" xfId="53395"/>
    <cellStyle name="Normal 86 3 2 5 7 3" xfId="43177"/>
    <cellStyle name="Normal 86 3 2 5 8" xfId="14593"/>
    <cellStyle name="Normal 86 3 2 5 8 2" xfId="46132"/>
    <cellStyle name="Normal 86 3 2 5 9" xfId="25399"/>
    <cellStyle name="Normal 86 3 2 6" xfId="4442"/>
    <cellStyle name="Normal 86 3 2 6 2" xfId="5450"/>
    <cellStyle name="Normal 86 3 2 6 2 2" xfId="10162"/>
    <cellStyle name="Normal 86 3 2 6 2 2 2" xfId="20395"/>
    <cellStyle name="Normal 86 3 2 6 2 2 2 2" xfId="51932"/>
    <cellStyle name="Normal 86 3 2 6 2 2 3" xfId="30811"/>
    <cellStyle name="Normal 86 3 2 6 2 2 4" xfId="41714"/>
    <cellStyle name="Normal 86 3 2 6 2 3" xfId="12939"/>
    <cellStyle name="Normal 86 3 2 6 2 3 2" xfId="23167"/>
    <cellStyle name="Normal 86 3 2 6 2 3 2 2" xfId="54704"/>
    <cellStyle name="Normal 86 3 2 6 2 3 3" xfId="34139"/>
    <cellStyle name="Normal 86 3 2 6 2 3 4" xfId="44486"/>
    <cellStyle name="Normal 86 3 2 6 2 4" xfId="15943"/>
    <cellStyle name="Normal 86 3 2 6 2 4 2" xfId="47482"/>
    <cellStyle name="Normal 86 3 2 6 2 5" xfId="27479"/>
    <cellStyle name="Normal 86 3 2 6 2 6" xfId="37278"/>
    <cellStyle name="Normal 86 3 2 6 3" xfId="6378"/>
    <cellStyle name="Normal 86 3 2 6 3 2" xfId="11086"/>
    <cellStyle name="Normal 86 3 2 6 3 2 2" xfId="21319"/>
    <cellStyle name="Normal 86 3 2 6 3 2 2 2" xfId="52856"/>
    <cellStyle name="Normal 86 3 2 6 3 2 3" xfId="42638"/>
    <cellStyle name="Normal 86 3 2 6 3 3" xfId="13863"/>
    <cellStyle name="Normal 86 3 2 6 3 3 2" xfId="24091"/>
    <cellStyle name="Normal 86 3 2 6 3 3 2 2" xfId="55628"/>
    <cellStyle name="Normal 86 3 2 6 3 3 3" xfId="45410"/>
    <cellStyle name="Normal 86 3 2 6 3 4" xfId="16867"/>
    <cellStyle name="Normal 86 3 2 6 3 4 2" xfId="48406"/>
    <cellStyle name="Normal 86 3 2 6 3 5" xfId="29147"/>
    <cellStyle name="Normal 86 3 2 6 3 6" xfId="38202"/>
    <cellStyle name="Normal 86 3 2 6 4" xfId="7748"/>
    <cellStyle name="Normal 86 3 2 6 4 2" xfId="17988"/>
    <cellStyle name="Normal 86 3 2 6 4 2 2" xfId="49525"/>
    <cellStyle name="Normal 86 3 2 6 4 3" xfId="32475"/>
    <cellStyle name="Normal 86 3 2 6 4 4" xfId="39307"/>
    <cellStyle name="Normal 86 3 2 6 5" xfId="9238"/>
    <cellStyle name="Normal 86 3 2 6 5 2" xfId="19471"/>
    <cellStyle name="Normal 86 3 2 6 5 2 2" xfId="51008"/>
    <cellStyle name="Normal 86 3 2 6 5 3" xfId="40790"/>
    <cellStyle name="Normal 86 3 2 6 6" xfId="12015"/>
    <cellStyle name="Normal 86 3 2 6 6 2" xfId="22243"/>
    <cellStyle name="Normal 86 3 2 6 6 2 2" xfId="53780"/>
    <cellStyle name="Normal 86 3 2 6 6 3" xfId="43562"/>
    <cellStyle name="Normal 86 3 2 6 7" xfId="15012"/>
    <cellStyle name="Normal 86 3 2 6 7 2" xfId="46551"/>
    <cellStyle name="Normal 86 3 2 6 8" xfId="25815"/>
    <cellStyle name="Normal 86 3 2 6 9" xfId="36354"/>
    <cellStyle name="Normal 86 3 2 7" xfId="4986"/>
    <cellStyle name="Normal 86 3 2 7 2" xfId="9700"/>
    <cellStyle name="Normal 86 3 2 7 2 2" xfId="19933"/>
    <cellStyle name="Normal 86 3 2 7 2 2 2" xfId="51470"/>
    <cellStyle name="Normal 86 3 2 7 2 3" xfId="29979"/>
    <cellStyle name="Normal 86 3 2 7 2 4" xfId="41252"/>
    <cellStyle name="Normal 86 3 2 7 3" xfId="12477"/>
    <cellStyle name="Normal 86 3 2 7 3 2" xfId="22705"/>
    <cellStyle name="Normal 86 3 2 7 3 2 2" xfId="54242"/>
    <cellStyle name="Normal 86 3 2 7 3 3" xfId="33307"/>
    <cellStyle name="Normal 86 3 2 7 3 4" xfId="44024"/>
    <cellStyle name="Normal 86 3 2 7 4" xfId="15480"/>
    <cellStyle name="Normal 86 3 2 7 4 2" xfId="47019"/>
    <cellStyle name="Normal 86 3 2 7 5" xfId="26647"/>
    <cellStyle name="Normal 86 3 2 7 6" xfId="36816"/>
    <cellStyle name="Normal 86 3 2 8" xfId="5914"/>
    <cellStyle name="Normal 86 3 2 8 2" xfId="10624"/>
    <cellStyle name="Normal 86 3 2 8 2 2" xfId="20857"/>
    <cellStyle name="Normal 86 3 2 8 2 2 2" xfId="52394"/>
    <cellStyle name="Normal 86 3 2 8 2 3" xfId="42176"/>
    <cellStyle name="Normal 86 3 2 8 3" xfId="13401"/>
    <cellStyle name="Normal 86 3 2 8 3 2" xfId="23629"/>
    <cellStyle name="Normal 86 3 2 8 3 2 2" xfId="55166"/>
    <cellStyle name="Normal 86 3 2 8 3 3" xfId="44948"/>
    <cellStyle name="Normal 86 3 2 8 4" xfId="16405"/>
    <cellStyle name="Normal 86 3 2 8 4 2" xfId="47944"/>
    <cellStyle name="Normal 86 3 2 8 5" xfId="28313"/>
    <cellStyle name="Normal 86 3 2 8 6" xfId="37740"/>
    <cellStyle name="Normal 86 3 2 9" xfId="6686"/>
    <cellStyle name="Normal 86 3 2 9 2" xfId="17145"/>
    <cellStyle name="Normal 86 3 2 9 2 2" xfId="48683"/>
    <cellStyle name="Normal 86 3 2 9 3" xfId="31643"/>
    <cellStyle name="Normal 86 3 2 9 4" xfId="38475"/>
    <cellStyle name="Normal 86 3 3" xfId="1931"/>
    <cellStyle name="Normal 86 3 3 10" xfId="14438"/>
    <cellStyle name="Normal 86 3 3 10 2" xfId="45981"/>
    <cellStyle name="Normal 86 3 3 11" xfId="24986"/>
    <cellStyle name="Normal 86 3 3 12" xfId="35900"/>
    <cellStyle name="Normal 86 3 3 2" xfId="1932"/>
    <cellStyle name="Normal 86 3 3 2 10" xfId="24987"/>
    <cellStyle name="Normal 86 3 3 2 11" xfId="35901"/>
    <cellStyle name="Normal 86 3 3 2 2" xfId="1933"/>
    <cellStyle name="Normal 86 3 3 2 2 10" xfId="35902"/>
    <cellStyle name="Normal 86 3 3 2 2 2" xfId="4452"/>
    <cellStyle name="Normal 86 3 3 2 2 2 2" xfId="5460"/>
    <cellStyle name="Normal 86 3 3 2 2 2 2 2" xfId="8379"/>
    <cellStyle name="Normal 86 3 3 2 2 2 2 2 2" xfId="18617"/>
    <cellStyle name="Normal 86 3 3 2 2 2 2 2 2 2" xfId="31440"/>
    <cellStyle name="Normal 86 3 3 2 2 2 2 2 2 3" xfId="50154"/>
    <cellStyle name="Normal 86 3 3 2 2 2 2 2 3" xfId="24422"/>
    <cellStyle name="Normal 86 3 3 2 2 2 2 2 3 2" xfId="34768"/>
    <cellStyle name="Normal 86 3 3 2 2 2 2 2 3 3" xfId="55954"/>
    <cellStyle name="Normal 86 3 3 2 2 2 2 2 4" xfId="28108"/>
    <cellStyle name="Normal 86 3 3 2 2 2 2 2 5" xfId="39936"/>
    <cellStyle name="Normal 86 3 3 2 2 2 2 3" xfId="10172"/>
    <cellStyle name="Normal 86 3 3 2 2 2 2 3 2" xfId="20405"/>
    <cellStyle name="Normal 86 3 3 2 2 2 2 3 2 2" xfId="51942"/>
    <cellStyle name="Normal 86 3 3 2 2 2 2 3 3" xfId="29776"/>
    <cellStyle name="Normal 86 3 3 2 2 2 2 3 4" xfId="41724"/>
    <cellStyle name="Normal 86 3 3 2 2 2 2 4" xfId="12949"/>
    <cellStyle name="Normal 86 3 3 2 2 2 2 4 2" xfId="23177"/>
    <cellStyle name="Normal 86 3 3 2 2 2 2 4 2 2" xfId="54714"/>
    <cellStyle name="Normal 86 3 3 2 2 2 2 4 3" xfId="33104"/>
    <cellStyle name="Normal 86 3 3 2 2 2 2 4 4" xfId="44496"/>
    <cellStyle name="Normal 86 3 3 2 2 2 2 5" xfId="15953"/>
    <cellStyle name="Normal 86 3 3 2 2 2 2 5 2" xfId="47492"/>
    <cellStyle name="Normal 86 3 3 2 2 2 2 6" xfId="26444"/>
    <cellStyle name="Normal 86 3 3 2 2 2 2 7" xfId="37288"/>
    <cellStyle name="Normal 86 3 3 2 2 2 3" xfId="6388"/>
    <cellStyle name="Normal 86 3 3 2 2 2 3 2" xfId="11096"/>
    <cellStyle name="Normal 86 3 3 2 2 2 3 2 2" xfId="21329"/>
    <cellStyle name="Normal 86 3 3 2 2 2 3 2 2 2" xfId="52866"/>
    <cellStyle name="Normal 86 3 3 2 2 2 3 2 3" xfId="30608"/>
    <cellStyle name="Normal 86 3 3 2 2 2 3 2 4" xfId="42648"/>
    <cellStyle name="Normal 86 3 3 2 2 2 3 3" xfId="13873"/>
    <cellStyle name="Normal 86 3 3 2 2 2 3 3 2" xfId="24101"/>
    <cellStyle name="Normal 86 3 3 2 2 2 3 3 2 2" xfId="55638"/>
    <cellStyle name="Normal 86 3 3 2 2 2 3 3 3" xfId="33936"/>
    <cellStyle name="Normal 86 3 3 2 2 2 3 3 4" xfId="45420"/>
    <cellStyle name="Normal 86 3 3 2 2 2 3 4" xfId="16877"/>
    <cellStyle name="Normal 86 3 3 2 2 2 3 4 2" xfId="48416"/>
    <cellStyle name="Normal 86 3 3 2 2 2 3 5" xfId="27276"/>
    <cellStyle name="Normal 86 3 3 2 2 2 3 6" xfId="38212"/>
    <cellStyle name="Normal 86 3 3 2 2 2 4" xfId="7540"/>
    <cellStyle name="Normal 86 3 3 2 2 2 4 2" xfId="17785"/>
    <cellStyle name="Normal 86 3 3 2 2 2 4 2 2" xfId="49322"/>
    <cellStyle name="Normal 86 3 3 2 2 2 4 3" xfId="28944"/>
    <cellStyle name="Normal 86 3 3 2 2 2 4 4" xfId="39104"/>
    <cellStyle name="Normal 86 3 3 2 2 2 5" xfId="9248"/>
    <cellStyle name="Normal 86 3 3 2 2 2 5 2" xfId="19481"/>
    <cellStyle name="Normal 86 3 3 2 2 2 5 2 2" xfId="51018"/>
    <cellStyle name="Normal 86 3 3 2 2 2 5 3" xfId="32272"/>
    <cellStyle name="Normal 86 3 3 2 2 2 5 4" xfId="40800"/>
    <cellStyle name="Normal 86 3 3 2 2 2 6" xfId="12025"/>
    <cellStyle name="Normal 86 3 3 2 2 2 6 2" xfId="22253"/>
    <cellStyle name="Normal 86 3 3 2 2 2 6 2 2" xfId="53790"/>
    <cellStyle name="Normal 86 3 3 2 2 2 6 3" xfId="43572"/>
    <cellStyle name="Normal 86 3 3 2 2 2 7" xfId="15022"/>
    <cellStyle name="Normal 86 3 3 2 2 2 7 2" xfId="46561"/>
    <cellStyle name="Normal 86 3 3 2 2 2 8" xfId="25612"/>
    <cellStyle name="Normal 86 3 3 2 2 2 9" xfId="36364"/>
    <cellStyle name="Normal 86 3 3 2 2 3" xfId="4996"/>
    <cellStyle name="Normal 86 3 3 2 2 3 2" xfId="7963"/>
    <cellStyle name="Normal 86 3 3 2 2 3 2 2" xfId="18201"/>
    <cellStyle name="Normal 86 3 3 2 2 3 2 2 2" xfId="31024"/>
    <cellStyle name="Normal 86 3 3 2 2 3 2 2 3" xfId="49738"/>
    <cellStyle name="Normal 86 3 3 2 2 3 2 3" xfId="24625"/>
    <cellStyle name="Normal 86 3 3 2 2 3 2 3 2" xfId="34352"/>
    <cellStyle name="Normal 86 3 3 2 2 3 2 3 3" xfId="56152"/>
    <cellStyle name="Normal 86 3 3 2 2 3 2 4" xfId="27692"/>
    <cellStyle name="Normal 86 3 3 2 2 3 2 5" xfId="39520"/>
    <cellStyle name="Normal 86 3 3 2 2 3 3" xfId="9710"/>
    <cellStyle name="Normal 86 3 3 2 2 3 3 2" xfId="19943"/>
    <cellStyle name="Normal 86 3 3 2 2 3 3 2 2" xfId="51480"/>
    <cellStyle name="Normal 86 3 3 2 2 3 3 3" xfId="29360"/>
    <cellStyle name="Normal 86 3 3 2 2 3 3 4" xfId="41262"/>
    <cellStyle name="Normal 86 3 3 2 2 3 4" xfId="12487"/>
    <cellStyle name="Normal 86 3 3 2 2 3 4 2" xfId="22715"/>
    <cellStyle name="Normal 86 3 3 2 2 3 4 2 2" xfId="54252"/>
    <cellStyle name="Normal 86 3 3 2 2 3 4 3" xfId="32688"/>
    <cellStyle name="Normal 86 3 3 2 2 3 4 4" xfId="44034"/>
    <cellStyle name="Normal 86 3 3 2 2 3 5" xfId="15490"/>
    <cellStyle name="Normal 86 3 3 2 2 3 5 2" xfId="47029"/>
    <cellStyle name="Normal 86 3 3 2 2 3 6" xfId="26028"/>
    <cellStyle name="Normal 86 3 3 2 2 3 7" xfId="36826"/>
    <cellStyle name="Normal 86 3 3 2 2 4" xfId="5924"/>
    <cellStyle name="Normal 86 3 3 2 2 4 2" xfId="10634"/>
    <cellStyle name="Normal 86 3 3 2 2 4 2 2" xfId="20867"/>
    <cellStyle name="Normal 86 3 3 2 2 4 2 2 2" xfId="52404"/>
    <cellStyle name="Normal 86 3 3 2 2 4 2 3" xfId="30192"/>
    <cellStyle name="Normal 86 3 3 2 2 4 2 4" xfId="42186"/>
    <cellStyle name="Normal 86 3 3 2 2 4 3" xfId="13411"/>
    <cellStyle name="Normal 86 3 3 2 2 4 3 2" xfId="23639"/>
    <cellStyle name="Normal 86 3 3 2 2 4 3 2 2" xfId="55176"/>
    <cellStyle name="Normal 86 3 3 2 2 4 3 3" xfId="33520"/>
    <cellStyle name="Normal 86 3 3 2 2 4 3 4" xfId="44958"/>
    <cellStyle name="Normal 86 3 3 2 2 4 4" xfId="16415"/>
    <cellStyle name="Normal 86 3 3 2 2 4 4 2" xfId="47954"/>
    <cellStyle name="Normal 86 3 3 2 2 4 5" xfId="26860"/>
    <cellStyle name="Normal 86 3 3 2 2 4 6" xfId="37750"/>
    <cellStyle name="Normal 86 3 3 2 2 5" xfId="7020"/>
    <cellStyle name="Normal 86 3 3 2 2 5 2" xfId="17364"/>
    <cellStyle name="Normal 86 3 3 2 2 5 2 2" xfId="48901"/>
    <cellStyle name="Normal 86 3 3 2 2 5 3" xfId="28527"/>
    <cellStyle name="Normal 86 3 3 2 2 5 4" xfId="38688"/>
    <cellStyle name="Normal 86 3 3 2 2 6" xfId="8783"/>
    <cellStyle name="Normal 86 3 3 2 2 6 2" xfId="19019"/>
    <cellStyle name="Normal 86 3 3 2 2 6 2 2" xfId="50556"/>
    <cellStyle name="Normal 86 3 3 2 2 6 3" xfId="31856"/>
    <cellStyle name="Normal 86 3 3 2 2 6 4" xfId="40338"/>
    <cellStyle name="Normal 86 3 3 2 2 7" xfId="11563"/>
    <cellStyle name="Normal 86 3 3 2 2 7 2" xfId="21791"/>
    <cellStyle name="Normal 86 3 3 2 2 7 2 2" xfId="53328"/>
    <cellStyle name="Normal 86 3 3 2 2 7 3" xfId="43110"/>
    <cellStyle name="Normal 86 3 3 2 2 8" xfId="14440"/>
    <cellStyle name="Normal 86 3 3 2 2 8 2" xfId="45983"/>
    <cellStyle name="Normal 86 3 3 2 2 9" xfId="25196"/>
    <cellStyle name="Normal 86 3 3 2 3" xfId="4451"/>
    <cellStyle name="Normal 86 3 3 2 3 2" xfId="5459"/>
    <cellStyle name="Normal 86 3 3 2 3 2 2" xfId="8171"/>
    <cellStyle name="Normal 86 3 3 2 3 2 2 2" xfId="18409"/>
    <cellStyle name="Normal 86 3 3 2 3 2 2 2 2" xfId="31232"/>
    <cellStyle name="Normal 86 3 3 2 3 2 2 2 3" xfId="49946"/>
    <cellStyle name="Normal 86 3 3 2 3 2 2 3" xfId="24765"/>
    <cellStyle name="Normal 86 3 3 2 3 2 2 3 2" xfId="34560"/>
    <cellStyle name="Normal 86 3 3 2 3 2 2 3 3" xfId="56289"/>
    <cellStyle name="Normal 86 3 3 2 3 2 2 4" xfId="27900"/>
    <cellStyle name="Normal 86 3 3 2 3 2 2 5" xfId="39728"/>
    <cellStyle name="Normal 86 3 3 2 3 2 3" xfId="10171"/>
    <cellStyle name="Normal 86 3 3 2 3 2 3 2" xfId="20404"/>
    <cellStyle name="Normal 86 3 3 2 3 2 3 2 2" xfId="51941"/>
    <cellStyle name="Normal 86 3 3 2 3 2 3 3" xfId="29568"/>
    <cellStyle name="Normal 86 3 3 2 3 2 3 4" xfId="41723"/>
    <cellStyle name="Normal 86 3 3 2 3 2 4" xfId="12948"/>
    <cellStyle name="Normal 86 3 3 2 3 2 4 2" xfId="23176"/>
    <cellStyle name="Normal 86 3 3 2 3 2 4 2 2" xfId="54713"/>
    <cellStyle name="Normal 86 3 3 2 3 2 4 3" xfId="32896"/>
    <cellStyle name="Normal 86 3 3 2 3 2 4 4" xfId="44495"/>
    <cellStyle name="Normal 86 3 3 2 3 2 5" xfId="15952"/>
    <cellStyle name="Normal 86 3 3 2 3 2 5 2" xfId="47491"/>
    <cellStyle name="Normal 86 3 3 2 3 2 6" xfId="26236"/>
    <cellStyle name="Normal 86 3 3 2 3 2 7" xfId="37287"/>
    <cellStyle name="Normal 86 3 3 2 3 3" xfId="6387"/>
    <cellStyle name="Normal 86 3 3 2 3 3 2" xfId="11095"/>
    <cellStyle name="Normal 86 3 3 2 3 3 2 2" xfId="21328"/>
    <cellStyle name="Normal 86 3 3 2 3 3 2 2 2" xfId="52865"/>
    <cellStyle name="Normal 86 3 3 2 3 3 2 3" xfId="30400"/>
    <cellStyle name="Normal 86 3 3 2 3 3 2 4" xfId="42647"/>
    <cellStyle name="Normal 86 3 3 2 3 3 3" xfId="13872"/>
    <cellStyle name="Normal 86 3 3 2 3 3 3 2" xfId="24100"/>
    <cellStyle name="Normal 86 3 3 2 3 3 3 2 2" xfId="55637"/>
    <cellStyle name="Normal 86 3 3 2 3 3 3 3" xfId="33728"/>
    <cellStyle name="Normal 86 3 3 2 3 3 3 4" xfId="45419"/>
    <cellStyle name="Normal 86 3 3 2 3 3 4" xfId="16876"/>
    <cellStyle name="Normal 86 3 3 2 3 3 4 2" xfId="48415"/>
    <cellStyle name="Normal 86 3 3 2 3 3 5" xfId="27068"/>
    <cellStyle name="Normal 86 3 3 2 3 3 6" xfId="38211"/>
    <cellStyle name="Normal 86 3 3 2 3 4" xfId="7323"/>
    <cellStyle name="Normal 86 3 3 2 3 4 2" xfId="17577"/>
    <cellStyle name="Normal 86 3 3 2 3 4 2 2" xfId="49114"/>
    <cellStyle name="Normal 86 3 3 2 3 4 3" xfId="28736"/>
    <cellStyle name="Normal 86 3 3 2 3 4 4" xfId="38896"/>
    <cellStyle name="Normal 86 3 3 2 3 5" xfId="9247"/>
    <cellStyle name="Normal 86 3 3 2 3 5 2" xfId="19480"/>
    <cellStyle name="Normal 86 3 3 2 3 5 2 2" xfId="51017"/>
    <cellStyle name="Normal 86 3 3 2 3 5 3" xfId="32064"/>
    <cellStyle name="Normal 86 3 3 2 3 5 4" xfId="40799"/>
    <cellStyle name="Normal 86 3 3 2 3 6" xfId="12024"/>
    <cellStyle name="Normal 86 3 3 2 3 6 2" xfId="22252"/>
    <cellStyle name="Normal 86 3 3 2 3 6 2 2" xfId="53789"/>
    <cellStyle name="Normal 86 3 3 2 3 6 3" xfId="43571"/>
    <cellStyle name="Normal 86 3 3 2 3 7" xfId="15021"/>
    <cellStyle name="Normal 86 3 3 2 3 7 2" xfId="46560"/>
    <cellStyle name="Normal 86 3 3 2 3 8" xfId="25404"/>
    <cellStyle name="Normal 86 3 3 2 3 9" xfId="36363"/>
    <cellStyle name="Normal 86 3 3 2 4" xfId="4995"/>
    <cellStyle name="Normal 86 3 3 2 4 2" xfId="7753"/>
    <cellStyle name="Normal 86 3 3 2 4 2 2" xfId="17993"/>
    <cellStyle name="Normal 86 3 3 2 4 2 2 2" xfId="30816"/>
    <cellStyle name="Normal 86 3 3 2 4 2 2 3" xfId="49530"/>
    <cellStyle name="Normal 86 3 3 2 4 2 3" xfId="14586"/>
    <cellStyle name="Normal 86 3 3 2 4 2 3 2" xfId="34144"/>
    <cellStyle name="Normal 86 3 3 2 4 2 3 3" xfId="46125"/>
    <cellStyle name="Normal 86 3 3 2 4 2 4" xfId="27484"/>
    <cellStyle name="Normal 86 3 3 2 4 2 5" xfId="39312"/>
    <cellStyle name="Normal 86 3 3 2 4 3" xfId="9709"/>
    <cellStyle name="Normal 86 3 3 2 4 3 2" xfId="19942"/>
    <cellStyle name="Normal 86 3 3 2 4 3 2 2" xfId="51479"/>
    <cellStyle name="Normal 86 3 3 2 4 3 3" xfId="29152"/>
    <cellStyle name="Normal 86 3 3 2 4 3 4" xfId="41261"/>
    <cellStyle name="Normal 86 3 3 2 4 4" xfId="12486"/>
    <cellStyle name="Normal 86 3 3 2 4 4 2" xfId="22714"/>
    <cellStyle name="Normal 86 3 3 2 4 4 2 2" xfId="54251"/>
    <cellStyle name="Normal 86 3 3 2 4 4 3" xfId="32480"/>
    <cellStyle name="Normal 86 3 3 2 4 4 4" xfId="44033"/>
    <cellStyle name="Normal 86 3 3 2 4 5" xfId="15489"/>
    <cellStyle name="Normal 86 3 3 2 4 5 2" xfId="47028"/>
    <cellStyle name="Normal 86 3 3 2 4 6" xfId="25820"/>
    <cellStyle name="Normal 86 3 3 2 4 7" xfId="36825"/>
    <cellStyle name="Normal 86 3 3 2 5" xfId="5923"/>
    <cellStyle name="Normal 86 3 3 2 5 2" xfId="10633"/>
    <cellStyle name="Normal 86 3 3 2 5 2 2" xfId="20866"/>
    <cellStyle name="Normal 86 3 3 2 5 2 2 2" xfId="52403"/>
    <cellStyle name="Normal 86 3 3 2 5 2 3" xfId="29984"/>
    <cellStyle name="Normal 86 3 3 2 5 2 4" xfId="42185"/>
    <cellStyle name="Normal 86 3 3 2 5 3" xfId="13410"/>
    <cellStyle name="Normal 86 3 3 2 5 3 2" xfId="23638"/>
    <cellStyle name="Normal 86 3 3 2 5 3 2 2" xfId="55175"/>
    <cellStyle name="Normal 86 3 3 2 5 3 3" xfId="33312"/>
    <cellStyle name="Normal 86 3 3 2 5 3 4" xfId="44957"/>
    <cellStyle name="Normal 86 3 3 2 5 4" xfId="16414"/>
    <cellStyle name="Normal 86 3 3 2 5 4 2" xfId="47953"/>
    <cellStyle name="Normal 86 3 3 2 5 5" xfId="26652"/>
    <cellStyle name="Normal 86 3 3 2 5 6" xfId="37749"/>
    <cellStyle name="Normal 86 3 3 2 6" xfId="6691"/>
    <cellStyle name="Normal 86 3 3 2 6 2" xfId="17150"/>
    <cellStyle name="Normal 86 3 3 2 6 2 2" xfId="48688"/>
    <cellStyle name="Normal 86 3 3 2 6 3" xfId="28318"/>
    <cellStyle name="Normal 86 3 3 2 6 4" xfId="38480"/>
    <cellStyle name="Normal 86 3 3 2 7" xfId="8782"/>
    <cellStyle name="Normal 86 3 3 2 7 2" xfId="19018"/>
    <cellStyle name="Normal 86 3 3 2 7 2 2" xfId="50555"/>
    <cellStyle name="Normal 86 3 3 2 7 3" xfId="31648"/>
    <cellStyle name="Normal 86 3 3 2 7 4" xfId="40337"/>
    <cellStyle name="Normal 86 3 3 2 8" xfId="11562"/>
    <cellStyle name="Normal 86 3 3 2 8 2" xfId="21790"/>
    <cellStyle name="Normal 86 3 3 2 8 2 2" xfId="53327"/>
    <cellStyle name="Normal 86 3 3 2 8 3" xfId="43109"/>
    <cellStyle name="Normal 86 3 3 2 9" xfId="14439"/>
    <cellStyle name="Normal 86 3 3 2 9 2" xfId="45982"/>
    <cellStyle name="Normal 86 3 3 3" xfId="1934"/>
    <cellStyle name="Normal 86 3 3 3 10" xfId="35903"/>
    <cellStyle name="Normal 86 3 3 3 2" xfId="4453"/>
    <cellStyle name="Normal 86 3 3 3 2 2" xfId="5461"/>
    <cellStyle name="Normal 86 3 3 3 2 2 2" xfId="8378"/>
    <cellStyle name="Normal 86 3 3 3 2 2 2 2" xfId="18616"/>
    <cellStyle name="Normal 86 3 3 3 2 2 2 2 2" xfId="31439"/>
    <cellStyle name="Normal 86 3 3 3 2 2 2 2 3" xfId="50153"/>
    <cellStyle name="Normal 86 3 3 3 2 2 2 3" xfId="14219"/>
    <cellStyle name="Normal 86 3 3 3 2 2 2 3 2" xfId="34767"/>
    <cellStyle name="Normal 86 3 3 3 2 2 2 3 3" xfId="45763"/>
    <cellStyle name="Normal 86 3 3 3 2 2 2 4" xfId="28107"/>
    <cellStyle name="Normal 86 3 3 3 2 2 2 5" xfId="39935"/>
    <cellStyle name="Normal 86 3 3 3 2 2 3" xfId="10173"/>
    <cellStyle name="Normal 86 3 3 3 2 2 3 2" xfId="20406"/>
    <cellStyle name="Normal 86 3 3 3 2 2 3 2 2" xfId="51943"/>
    <cellStyle name="Normal 86 3 3 3 2 2 3 3" xfId="29775"/>
    <cellStyle name="Normal 86 3 3 3 2 2 3 4" xfId="41725"/>
    <cellStyle name="Normal 86 3 3 3 2 2 4" xfId="12950"/>
    <cellStyle name="Normal 86 3 3 3 2 2 4 2" xfId="23178"/>
    <cellStyle name="Normal 86 3 3 3 2 2 4 2 2" xfId="54715"/>
    <cellStyle name="Normal 86 3 3 3 2 2 4 3" xfId="33103"/>
    <cellStyle name="Normal 86 3 3 3 2 2 4 4" xfId="44497"/>
    <cellStyle name="Normal 86 3 3 3 2 2 5" xfId="15954"/>
    <cellStyle name="Normal 86 3 3 3 2 2 5 2" xfId="47493"/>
    <cellStyle name="Normal 86 3 3 3 2 2 6" xfId="26443"/>
    <cellStyle name="Normal 86 3 3 3 2 2 7" xfId="37289"/>
    <cellStyle name="Normal 86 3 3 3 2 3" xfId="6389"/>
    <cellStyle name="Normal 86 3 3 3 2 3 2" xfId="11097"/>
    <cellStyle name="Normal 86 3 3 3 2 3 2 2" xfId="21330"/>
    <cellStyle name="Normal 86 3 3 3 2 3 2 2 2" xfId="52867"/>
    <cellStyle name="Normal 86 3 3 3 2 3 2 3" xfId="30607"/>
    <cellStyle name="Normal 86 3 3 3 2 3 2 4" xfId="42649"/>
    <cellStyle name="Normal 86 3 3 3 2 3 3" xfId="13874"/>
    <cellStyle name="Normal 86 3 3 3 2 3 3 2" xfId="24102"/>
    <cellStyle name="Normal 86 3 3 3 2 3 3 2 2" xfId="55639"/>
    <cellStyle name="Normal 86 3 3 3 2 3 3 3" xfId="33935"/>
    <cellStyle name="Normal 86 3 3 3 2 3 3 4" xfId="45421"/>
    <cellStyle name="Normal 86 3 3 3 2 3 4" xfId="16878"/>
    <cellStyle name="Normal 86 3 3 3 2 3 4 2" xfId="48417"/>
    <cellStyle name="Normal 86 3 3 3 2 3 5" xfId="27275"/>
    <cellStyle name="Normal 86 3 3 3 2 3 6" xfId="38213"/>
    <cellStyle name="Normal 86 3 3 3 2 4" xfId="7539"/>
    <cellStyle name="Normal 86 3 3 3 2 4 2" xfId="17784"/>
    <cellStyle name="Normal 86 3 3 3 2 4 2 2" xfId="49321"/>
    <cellStyle name="Normal 86 3 3 3 2 4 3" xfId="28943"/>
    <cellStyle name="Normal 86 3 3 3 2 4 4" xfId="39103"/>
    <cellStyle name="Normal 86 3 3 3 2 5" xfId="9249"/>
    <cellStyle name="Normal 86 3 3 3 2 5 2" xfId="19482"/>
    <cellStyle name="Normal 86 3 3 3 2 5 2 2" xfId="51019"/>
    <cellStyle name="Normal 86 3 3 3 2 5 3" xfId="32271"/>
    <cellStyle name="Normal 86 3 3 3 2 5 4" xfId="40801"/>
    <cellStyle name="Normal 86 3 3 3 2 6" xfId="12026"/>
    <cellStyle name="Normal 86 3 3 3 2 6 2" xfId="22254"/>
    <cellStyle name="Normal 86 3 3 3 2 6 2 2" xfId="53791"/>
    <cellStyle name="Normal 86 3 3 3 2 6 3" xfId="43573"/>
    <cellStyle name="Normal 86 3 3 3 2 7" xfId="15023"/>
    <cellStyle name="Normal 86 3 3 3 2 7 2" xfId="46562"/>
    <cellStyle name="Normal 86 3 3 3 2 8" xfId="25611"/>
    <cellStyle name="Normal 86 3 3 3 2 9" xfId="36365"/>
    <cellStyle name="Normal 86 3 3 3 3" xfId="4997"/>
    <cellStyle name="Normal 86 3 3 3 3 2" xfId="7962"/>
    <cellStyle name="Normal 86 3 3 3 3 2 2" xfId="18200"/>
    <cellStyle name="Normal 86 3 3 3 3 2 2 2" xfId="31023"/>
    <cellStyle name="Normal 86 3 3 3 3 2 2 3" xfId="49737"/>
    <cellStyle name="Normal 86 3 3 3 3 2 3" xfId="24740"/>
    <cellStyle name="Normal 86 3 3 3 3 2 3 2" xfId="34351"/>
    <cellStyle name="Normal 86 3 3 3 3 2 3 3" xfId="56266"/>
    <cellStyle name="Normal 86 3 3 3 3 2 4" xfId="27691"/>
    <cellStyle name="Normal 86 3 3 3 3 2 5" xfId="39519"/>
    <cellStyle name="Normal 86 3 3 3 3 3" xfId="9711"/>
    <cellStyle name="Normal 86 3 3 3 3 3 2" xfId="19944"/>
    <cellStyle name="Normal 86 3 3 3 3 3 2 2" xfId="51481"/>
    <cellStyle name="Normal 86 3 3 3 3 3 3" xfId="29359"/>
    <cellStyle name="Normal 86 3 3 3 3 3 4" xfId="41263"/>
    <cellStyle name="Normal 86 3 3 3 3 4" xfId="12488"/>
    <cellStyle name="Normal 86 3 3 3 3 4 2" xfId="22716"/>
    <cellStyle name="Normal 86 3 3 3 3 4 2 2" xfId="54253"/>
    <cellStyle name="Normal 86 3 3 3 3 4 3" xfId="32687"/>
    <cellStyle name="Normal 86 3 3 3 3 4 4" xfId="44035"/>
    <cellStyle name="Normal 86 3 3 3 3 5" xfId="15491"/>
    <cellStyle name="Normal 86 3 3 3 3 5 2" xfId="47030"/>
    <cellStyle name="Normal 86 3 3 3 3 6" xfId="26027"/>
    <cellStyle name="Normal 86 3 3 3 3 7" xfId="36827"/>
    <cellStyle name="Normal 86 3 3 3 4" xfId="5925"/>
    <cellStyle name="Normal 86 3 3 3 4 2" xfId="10635"/>
    <cellStyle name="Normal 86 3 3 3 4 2 2" xfId="20868"/>
    <cellStyle name="Normal 86 3 3 3 4 2 2 2" xfId="52405"/>
    <cellStyle name="Normal 86 3 3 3 4 2 3" xfId="30191"/>
    <cellStyle name="Normal 86 3 3 3 4 2 4" xfId="42187"/>
    <cellStyle name="Normal 86 3 3 3 4 3" xfId="13412"/>
    <cellStyle name="Normal 86 3 3 3 4 3 2" xfId="23640"/>
    <cellStyle name="Normal 86 3 3 3 4 3 2 2" xfId="55177"/>
    <cellStyle name="Normal 86 3 3 3 4 3 3" xfId="33519"/>
    <cellStyle name="Normal 86 3 3 3 4 3 4" xfId="44959"/>
    <cellStyle name="Normal 86 3 3 3 4 4" xfId="16416"/>
    <cellStyle name="Normal 86 3 3 3 4 4 2" xfId="47955"/>
    <cellStyle name="Normal 86 3 3 3 4 5" xfId="26859"/>
    <cellStyle name="Normal 86 3 3 3 4 6" xfId="37751"/>
    <cellStyle name="Normal 86 3 3 3 5" xfId="7019"/>
    <cellStyle name="Normal 86 3 3 3 5 2" xfId="17363"/>
    <cellStyle name="Normal 86 3 3 3 5 2 2" xfId="48900"/>
    <cellStyle name="Normal 86 3 3 3 5 3" xfId="28526"/>
    <cellStyle name="Normal 86 3 3 3 5 4" xfId="38687"/>
    <cellStyle name="Normal 86 3 3 3 6" xfId="8784"/>
    <cellStyle name="Normal 86 3 3 3 6 2" xfId="19020"/>
    <cellStyle name="Normal 86 3 3 3 6 2 2" xfId="50557"/>
    <cellStyle name="Normal 86 3 3 3 6 3" xfId="31855"/>
    <cellStyle name="Normal 86 3 3 3 6 4" xfId="40339"/>
    <cellStyle name="Normal 86 3 3 3 7" xfId="11564"/>
    <cellStyle name="Normal 86 3 3 3 7 2" xfId="21792"/>
    <cellStyle name="Normal 86 3 3 3 7 2 2" xfId="53329"/>
    <cellStyle name="Normal 86 3 3 3 7 3" xfId="43111"/>
    <cellStyle name="Normal 86 3 3 3 8" xfId="14441"/>
    <cellStyle name="Normal 86 3 3 3 8 2" xfId="45984"/>
    <cellStyle name="Normal 86 3 3 3 9" xfId="25195"/>
    <cellStyle name="Normal 86 3 3 4" xfId="4450"/>
    <cellStyle name="Normal 86 3 3 4 2" xfId="5458"/>
    <cellStyle name="Normal 86 3 3 4 2 2" xfId="8170"/>
    <cellStyle name="Normal 86 3 3 4 2 2 2" xfId="18408"/>
    <cellStyle name="Normal 86 3 3 4 2 2 2 2" xfId="31231"/>
    <cellStyle name="Normal 86 3 3 4 2 2 2 3" xfId="49945"/>
    <cellStyle name="Normal 86 3 3 4 2 2 3" xfId="24615"/>
    <cellStyle name="Normal 86 3 3 4 2 2 3 2" xfId="34559"/>
    <cellStyle name="Normal 86 3 3 4 2 2 3 3" xfId="56142"/>
    <cellStyle name="Normal 86 3 3 4 2 2 4" xfId="27899"/>
    <cellStyle name="Normal 86 3 3 4 2 2 5" xfId="39727"/>
    <cellStyle name="Normal 86 3 3 4 2 3" xfId="10170"/>
    <cellStyle name="Normal 86 3 3 4 2 3 2" xfId="20403"/>
    <cellStyle name="Normal 86 3 3 4 2 3 2 2" xfId="51940"/>
    <cellStyle name="Normal 86 3 3 4 2 3 3" xfId="29567"/>
    <cellStyle name="Normal 86 3 3 4 2 3 4" xfId="41722"/>
    <cellStyle name="Normal 86 3 3 4 2 4" xfId="12947"/>
    <cellStyle name="Normal 86 3 3 4 2 4 2" xfId="23175"/>
    <cellStyle name="Normal 86 3 3 4 2 4 2 2" xfId="54712"/>
    <cellStyle name="Normal 86 3 3 4 2 4 3" xfId="32895"/>
    <cellStyle name="Normal 86 3 3 4 2 4 4" xfId="44494"/>
    <cellStyle name="Normal 86 3 3 4 2 5" xfId="15951"/>
    <cellStyle name="Normal 86 3 3 4 2 5 2" xfId="47490"/>
    <cellStyle name="Normal 86 3 3 4 2 6" xfId="26235"/>
    <cellStyle name="Normal 86 3 3 4 2 7" xfId="37286"/>
    <cellStyle name="Normal 86 3 3 4 3" xfId="6386"/>
    <cellStyle name="Normal 86 3 3 4 3 2" xfId="11094"/>
    <cellStyle name="Normal 86 3 3 4 3 2 2" xfId="21327"/>
    <cellStyle name="Normal 86 3 3 4 3 2 2 2" xfId="52864"/>
    <cellStyle name="Normal 86 3 3 4 3 2 3" xfId="30399"/>
    <cellStyle name="Normal 86 3 3 4 3 2 4" xfId="42646"/>
    <cellStyle name="Normal 86 3 3 4 3 3" xfId="13871"/>
    <cellStyle name="Normal 86 3 3 4 3 3 2" xfId="24099"/>
    <cellStyle name="Normal 86 3 3 4 3 3 2 2" xfId="55636"/>
    <cellStyle name="Normal 86 3 3 4 3 3 3" xfId="33727"/>
    <cellStyle name="Normal 86 3 3 4 3 3 4" xfId="45418"/>
    <cellStyle name="Normal 86 3 3 4 3 4" xfId="16875"/>
    <cellStyle name="Normal 86 3 3 4 3 4 2" xfId="48414"/>
    <cellStyle name="Normal 86 3 3 4 3 5" xfId="27067"/>
    <cellStyle name="Normal 86 3 3 4 3 6" xfId="38210"/>
    <cellStyle name="Normal 86 3 3 4 4" xfId="7322"/>
    <cellStyle name="Normal 86 3 3 4 4 2" xfId="17576"/>
    <cellStyle name="Normal 86 3 3 4 4 2 2" xfId="49113"/>
    <cellStyle name="Normal 86 3 3 4 4 3" xfId="28735"/>
    <cellStyle name="Normal 86 3 3 4 4 4" xfId="38895"/>
    <cellStyle name="Normal 86 3 3 4 5" xfId="9246"/>
    <cellStyle name="Normal 86 3 3 4 5 2" xfId="19479"/>
    <cellStyle name="Normal 86 3 3 4 5 2 2" xfId="51016"/>
    <cellStyle name="Normal 86 3 3 4 5 3" xfId="32063"/>
    <cellStyle name="Normal 86 3 3 4 5 4" xfId="40798"/>
    <cellStyle name="Normal 86 3 3 4 6" xfId="12023"/>
    <cellStyle name="Normal 86 3 3 4 6 2" xfId="22251"/>
    <cellStyle name="Normal 86 3 3 4 6 2 2" xfId="53788"/>
    <cellStyle name="Normal 86 3 3 4 6 3" xfId="43570"/>
    <cellStyle name="Normal 86 3 3 4 7" xfId="15020"/>
    <cellStyle name="Normal 86 3 3 4 7 2" xfId="46559"/>
    <cellStyle name="Normal 86 3 3 4 8" xfId="25403"/>
    <cellStyle name="Normal 86 3 3 4 9" xfId="36362"/>
    <cellStyle name="Normal 86 3 3 5" xfId="4994"/>
    <cellStyle name="Normal 86 3 3 5 2" xfId="7752"/>
    <cellStyle name="Normal 86 3 3 5 2 2" xfId="17992"/>
    <cellStyle name="Normal 86 3 3 5 2 2 2" xfId="30815"/>
    <cellStyle name="Normal 86 3 3 5 2 2 3" xfId="49529"/>
    <cellStyle name="Normal 86 3 3 5 2 3" xfId="24776"/>
    <cellStyle name="Normal 86 3 3 5 2 3 2" xfId="34143"/>
    <cellStyle name="Normal 86 3 3 5 2 3 3" xfId="56300"/>
    <cellStyle name="Normal 86 3 3 5 2 4" xfId="27483"/>
    <cellStyle name="Normal 86 3 3 5 2 5" xfId="39311"/>
    <cellStyle name="Normal 86 3 3 5 3" xfId="9708"/>
    <cellStyle name="Normal 86 3 3 5 3 2" xfId="19941"/>
    <cellStyle name="Normal 86 3 3 5 3 2 2" xfId="51478"/>
    <cellStyle name="Normal 86 3 3 5 3 3" xfId="29151"/>
    <cellStyle name="Normal 86 3 3 5 3 4" xfId="41260"/>
    <cellStyle name="Normal 86 3 3 5 4" xfId="12485"/>
    <cellStyle name="Normal 86 3 3 5 4 2" xfId="22713"/>
    <cellStyle name="Normal 86 3 3 5 4 2 2" xfId="54250"/>
    <cellStyle name="Normal 86 3 3 5 4 3" xfId="32479"/>
    <cellStyle name="Normal 86 3 3 5 4 4" xfId="44032"/>
    <cellStyle name="Normal 86 3 3 5 5" xfId="15488"/>
    <cellStyle name="Normal 86 3 3 5 5 2" xfId="47027"/>
    <cellStyle name="Normal 86 3 3 5 6" xfId="25819"/>
    <cellStyle name="Normal 86 3 3 5 7" xfId="36824"/>
    <cellStyle name="Normal 86 3 3 6" xfId="5922"/>
    <cellStyle name="Normal 86 3 3 6 2" xfId="10632"/>
    <cellStyle name="Normal 86 3 3 6 2 2" xfId="20865"/>
    <cellStyle name="Normal 86 3 3 6 2 2 2" xfId="52402"/>
    <cellStyle name="Normal 86 3 3 6 2 3" xfId="29983"/>
    <cellStyle name="Normal 86 3 3 6 2 4" xfId="42184"/>
    <cellStyle name="Normal 86 3 3 6 3" xfId="13409"/>
    <cellStyle name="Normal 86 3 3 6 3 2" xfId="23637"/>
    <cellStyle name="Normal 86 3 3 6 3 2 2" xfId="55174"/>
    <cellStyle name="Normal 86 3 3 6 3 3" xfId="33311"/>
    <cellStyle name="Normal 86 3 3 6 3 4" xfId="44956"/>
    <cellStyle name="Normal 86 3 3 6 4" xfId="16413"/>
    <cellStyle name="Normal 86 3 3 6 4 2" xfId="47952"/>
    <cellStyle name="Normal 86 3 3 6 5" xfId="26651"/>
    <cellStyle name="Normal 86 3 3 6 6" xfId="37748"/>
    <cellStyle name="Normal 86 3 3 7" xfId="6690"/>
    <cellStyle name="Normal 86 3 3 7 2" xfId="17149"/>
    <cellStyle name="Normal 86 3 3 7 2 2" xfId="48687"/>
    <cellStyle name="Normal 86 3 3 7 3" xfId="28317"/>
    <cellStyle name="Normal 86 3 3 7 4" xfId="38479"/>
    <cellStyle name="Normal 86 3 3 8" xfId="8781"/>
    <cellStyle name="Normal 86 3 3 8 2" xfId="19017"/>
    <cellStyle name="Normal 86 3 3 8 2 2" xfId="50554"/>
    <cellStyle name="Normal 86 3 3 8 3" xfId="31647"/>
    <cellStyle name="Normal 86 3 3 8 4" xfId="40336"/>
    <cellStyle name="Normal 86 3 3 9" xfId="11561"/>
    <cellStyle name="Normal 86 3 3 9 2" xfId="21789"/>
    <cellStyle name="Normal 86 3 3 9 2 2" xfId="53326"/>
    <cellStyle name="Normal 86 3 3 9 3" xfId="43108"/>
    <cellStyle name="Normal 86 3 4" xfId="1935"/>
    <cellStyle name="Normal 86 3 4 10" xfId="24988"/>
    <cellStyle name="Normal 86 3 4 11" xfId="35904"/>
    <cellStyle name="Normal 86 3 4 2" xfId="1936"/>
    <cellStyle name="Normal 86 3 4 2 10" xfId="35905"/>
    <cellStyle name="Normal 86 3 4 2 2" xfId="4455"/>
    <cellStyle name="Normal 86 3 4 2 2 2" xfId="5463"/>
    <cellStyle name="Normal 86 3 4 2 2 2 2" xfId="8380"/>
    <cellStyle name="Normal 86 3 4 2 2 2 2 2" xfId="18618"/>
    <cellStyle name="Normal 86 3 4 2 2 2 2 2 2" xfId="31441"/>
    <cellStyle name="Normal 86 3 4 2 2 2 2 2 3" xfId="50155"/>
    <cellStyle name="Normal 86 3 4 2 2 2 2 3" xfId="14588"/>
    <cellStyle name="Normal 86 3 4 2 2 2 2 3 2" xfId="34769"/>
    <cellStyle name="Normal 86 3 4 2 2 2 2 3 3" xfId="46127"/>
    <cellStyle name="Normal 86 3 4 2 2 2 2 4" xfId="28109"/>
    <cellStyle name="Normal 86 3 4 2 2 2 2 5" xfId="39937"/>
    <cellStyle name="Normal 86 3 4 2 2 2 3" xfId="10175"/>
    <cellStyle name="Normal 86 3 4 2 2 2 3 2" xfId="20408"/>
    <cellStyle name="Normal 86 3 4 2 2 2 3 2 2" xfId="51945"/>
    <cellStyle name="Normal 86 3 4 2 2 2 3 3" xfId="29777"/>
    <cellStyle name="Normal 86 3 4 2 2 2 3 4" xfId="41727"/>
    <cellStyle name="Normal 86 3 4 2 2 2 4" xfId="12952"/>
    <cellStyle name="Normal 86 3 4 2 2 2 4 2" xfId="23180"/>
    <cellStyle name="Normal 86 3 4 2 2 2 4 2 2" xfId="54717"/>
    <cellStyle name="Normal 86 3 4 2 2 2 4 3" xfId="33105"/>
    <cellStyle name="Normal 86 3 4 2 2 2 4 4" xfId="44499"/>
    <cellStyle name="Normal 86 3 4 2 2 2 5" xfId="15956"/>
    <cellStyle name="Normal 86 3 4 2 2 2 5 2" xfId="47495"/>
    <cellStyle name="Normal 86 3 4 2 2 2 6" xfId="26445"/>
    <cellStyle name="Normal 86 3 4 2 2 2 7" xfId="37291"/>
    <cellStyle name="Normal 86 3 4 2 2 3" xfId="6391"/>
    <cellStyle name="Normal 86 3 4 2 2 3 2" xfId="11099"/>
    <cellStyle name="Normal 86 3 4 2 2 3 2 2" xfId="21332"/>
    <cellStyle name="Normal 86 3 4 2 2 3 2 2 2" xfId="52869"/>
    <cellStyle name="Normal 86 3 4 2 2 3 2 3" xfId="30609"/>
    <cellStyle name="Normal 86 3 4 2 2 3 2 4" xfId="42651"/>
    <cellStyle name="Normal 86 3 4 2 2 3 3" xfId="13876"/>
    <cellStyle name="Normal 86 3 4 2 2 3 3 2" xfId="24104"/>
    <cellStyle name="Normal 86 3 4 2 2 3 3 2 2" xfId="55641"/>
    <cellStyle name="Normal 86 3 4 2 2 3 3 3" xfId="33937"/>
    <cellStyle name="Normal 86 3 4 2 2 3 3 4" xfId="45423"/>
    <cellStyle name="Normal 86 3 4 2 2 3 4" xfId="16880"/>
    <cellStyle name="Normal 86 3 4 2 2 3 4 2" xfId="48419"/>
    <cellStyle name="Normal 86 3 4 2 2 3 5" xfId="27277"/>
    <cellStyle name="Normal 86 3 4 2 2 3 6" xfId="38215"/>
    <cellStyle name="Normal 86 3 4 2 2 4" xfId="7541"/>
    <cellStyle name="Normal 86 3 4 2 2 4 2" xfId="17786"/>
    <cellStyle name="Normal 86 3 4 2 2 4 2 2" xfId="49323"/>
    <cellStyle name="Normal 86 3 4 2 2 4 3" xfId="28945"/>
    <cellStyle name="Normal 86 3 4 2 2 4 4" xfId="39105"/>
    <cellStyle name="Normal 86 3 4 2 2 5" xfId="9251"/>
    <cellStyle name="Normal 86 3 4 2 2 5 2" xfId="19484"/>
    <cellStyle name="Normal 86 3 4 2 2 5 2 2" xfId="51021"/>
    <cellStyle name="Normal 86 3 4 2 2 5 3" xfId="32273"/>
    <cellStyle name="Normal 86 3 4 2 2 5 4" xfId="40803"/>
    <cellStyle name="Normal 86 3 4 2 2 6" xfId="12028"/>
    <cellStyle name="Normal 86 3 4 2 2 6 2" xfId="22256"/>
    <cellStyle name="Normal 86 3 4 2 2 6 2 2" xfId="53793"/>
    <cellStyle name="Normal 86 3 4 2 2 6 3" xfId="43575"/>
    <cellStyle name="Normal 86 3 4 2 2 7" xfId="15025"/>
    <cellStyle name="Normal 86 3 4 2 2 7 2" xfId="46564"/>
    <cellStyle name="Normal 86 3 4 2 2 8" xfId="25613"/>
    <cellStyle name="Normal 86 3 4 2 2 9" xfId="36367"/>
    <cellStyle name="Normal 86 3 4 2 3" xfId="4999"/>
    <cellStyle name="Normal 86 3 4 2 3 2" xfId="7964"/>
    <cellStyle name="Normal 86 3 4 2 3 2 2" xfId="18202"/>
    <cellStyle name="Normal 86 3 4 2 3 2 2 2" xfId="31025"/>
    <cellStyle name="Normal 86 3 4 2 3 2 2 3" xfId="49739"/>
    <cellStyle name="Normal 86 3 4 2 3 2 3" xfId="14001"/>
    <cellStyle name="Normal 86 3 4 2 3 2 3 2" xfId="34353"/>
    <cellStyle name="Normal 86 3 4 2 3 2 3 3" xfId="45545"/>
    <cellStyle name="Normal 86 3 4 2 3 2 4" xfId="27693"/>
    <cellStyle name="Normal 86 3 4 2 3 2 5" xfId="39521"/>
    <cellStyle name="Normal 86 3 4 2 3 3" xfId="9713"/>
    <cellStyle name="Normal 86 3 4 2 3 3 2" xfId="19946"/>
    <cellStyle name="Normal 86 3 4 2 3 3 2 2" xfId="51483"/>
    <cellStyle name="Normal 86 3 4 2 3 3 3" xfId="29361"/>
    <cellStyle name="Normal 86 3 4 2 3 3 4" xfId="41265"/>
    <cellStyle name="Normal 86 3 4 2 3 4" xfId="12490"/>
    <cellStyle name="Normal 86 3 4 2 3 4 2" xfId="22718"/>
    <cellStyle name="Normal 86 3 4 2 3 4 2 2" xfId="54255"/>
    <cellStyle name="Normal 86 3 4 2 3 4 3" xfId="32689"/>
    <cellStyle name="Normal 86 3 4 2 3 4 4" xfId="44037"/>
    <cellStyle name="Normal 86 3 4 2 3 5" xfId="15493"/>
    <cellStyle name="Normal 86 3 4 2 3 5 2" xfId="47032"/>
    <cellStyle name="Normal 86 3 4 2 3 6" xfId="26029"/>
    <cellStyle name="Normal 86 3 4 2 3 7" xfId="36829"/>
    <cellStyle name="Normal 86 3 4 2 4" xfId="5927"/>
    <cellStyle name="Normal 86 3 4 2 4 2" xfId="10637"/>
    <cellStyle name="Normal 86 3 4 2 4 2 2" xfId="20870"/>
    <cellStyle name="Normal 86 3 4 2 4 2 2 2" xfId="52407"/>
    <cellStyle name="Normal 86 3 4 2 4 2 3" xfId="30193"/>
    <cellStyle name="Normal 86 3 4 2 4 2 4" xfId="42189"/>
    <cellStyle name="Normal 86 3 4 2 4 3" xfId="13414"/>
    <cellStyle name="Normal 86 3 4 2 4 3 2" xfId="23642"/>
    <cellStyle name="Normal 86 3 4 2 4 3 2 2" xfId="55179"/>
    <cellStyle name="Normal 86 3 4 2 4 3 3" xfId="33521"/>
    <cellStyle name="Normal 86 3 4 2 4 3 4" xfId="44961"/>
    <cellStyle name="Normal 86 3 4 2 4 4" xfId="16418"/>
    <cellStyle name="Normal 86 3 4 2 4 4 2" xfId="47957"/>
    <cellStyle name="Normal 86 3 4 2 4 5" xfId="26861"/>
    <cellStyle name="Normal 86 3 4 2 4 6" xfId="37753"/>
    <cellStyle name="Normal 86 3 4 2 5" xfId="7021"/>
    <cellStyle name="Normal 86 3 4 2 5 2" xfId="17365"/>
    <cellStyle name="Normal 86 3 4 2 5 2 2" xfId="48902"/>
    <cellStyle name="Normal 86 3 4 2 5 3" xfId="28528"/>
    <cellStyle name="Normal 86 3 4 2 5 4" xfId="38689"/>
    <cellStyle name="Normal 86 3 4 2 6" xfId="8786"/>
    <cellStyle name="Normal 86 3 4 2 6 2" xfId="19022"/>
    <cellStyle name="Normal 86 3 4 2 6 2 2" xfId="50559"/>
    <cellStyle name="Normal 86 3 4 2 6 3" xfId="31857"/>
    <cellStyle name="Normal 86 3 4 2 6 4" xfId="40341"/>
    <cellStyle name="Normal 86 3 4 2 7" xfId="11566"/>
    <cellStyle name="Normal 86 3 4 2 7 2" xfId="21794"/>
    <cellStyle name="Normal 86 3 4 2 7 2 2" xfId="53331"/>
    <cellStyle name="Normal 86 3 4 2 7 3" xfId="43113"/>
    <cellStyle name="Normal 86 3 4 2 8" xfId="14443"/>
    <cellStyle name="Normal 86 3 4 2 8 2" xfId="45986"/>
    <cellStyle name="Normal 86 3 4 2 9" xfId="25197"/>
    <cellStyle name="Normal 86 3 4 3" xfId="4454"/>
    <cellStyle name="Normal 86 3 4 3 2" xfId="5462"/>
    <cellStyle name="Normal 86 3 4 3 2 2" xfId="8172"/>
    <cellStyle name="Normal 86 3 4 3 2 2 2" xfId="18410"/>
    <cellStyle name="Normal 86 3 4 3 2 2 2 2" xfId="31233"/>
    <cellStyle name="Normal 86 3 4 3 2 2 2 3" xfId="49947"/>
    <cellStyle name="Normal 86 3 4 3 2 2 3" xfId="24610"/>
    <cellStyle name="Normal 86 3 4 3 2 2 3 2" xfId="34561"/>
    <cellStyle name="Normal 86 3 4 3 2 2 3 3" xfId="56137"/>
    <cellStyle name="Normal 86 3 4 3 2 2 4" xfId="27901"/>
    <cellStyle name="Normal 86 3 4 3 2 2 5" xfId="39729"/>
    <cellStyle name="Normal 86 3 4 3 2 3" xfId="10174"/>
    <cellStyle name="Normal 86 3 4 3 2 3 2" xfId="20407"/>
    <cellStyle name="Normal 86 3 4 3 2 3 2 2" xfId="51944"/>
    <cellStyle name="Normal 86 3 4 3 2 3 3" xfId="29569"/>
    <cellStyle name="Normal 86 3 4 3 2 3 4" xfId="41726"/>
    <cellStyle name="Normal 86 3 4 3 2 4" xfId="12951"/>
    <cellStyle name="Normal 86 3 4 3 2 4 2" xfId="23179"/>
    <cellStyle name="Normal 86 3 4 3 2 4 2 2" xfId="54716"/>
    <cellStyle name="Normal 86 3 4 3 2 4 3" xfId="32897"/>
    <cellStyle name="Normal 86 3 4 3 2 4 4" xfId="44498"/>
    <cellStyle name="Normal 86 3 4 3 2 5" xfId="15955"/>
    <cellStyle name="Normal 86 3 4 3 2 5 2" xfId="47494"/>
    <cellStyle name="Normal 86 3 4 3 2 6" xfId="26237"/>
    <cellStyle name="Normal 86 3 4 3 2 7" xfId="37290"/>
    <cellStyle name="Normal 86 3 4 3 3" xfId="6390"/>
    <cellStyle name="Normal 86 3 4 3 3 2" xfId="11098"/>
    <cellStyle name="Normal 86 3 4 3 3 2 2" xfId="21331"/>
    <cellStyle name="Normal 86 3 4 3 3 2 2 2" xfId="52868"/>
    <cellStyle name="Normal 86 3 4 3 3 2 3" xfId="30401"/>
    <cellStyle name="Normal 86 3 4 3 3 2 4" xfId="42650"/>
    <cellStyle name="Normal 86 3 4 3 3 3" xfId="13875"/>
    <cellStyle name="Normal 86 3 4 3 3 3 2" xfId="24103"/>
    <cellStyle name="Normal 86 3 4 3 3 3 2 2" xfId="55640"/>
    <cellStyle name="Normal 86 3 4 3 3 3 3" xfId="33729"/>
    <cellStyle name="Normal 86 3 4 3 3 3 4" xfId="45422"/>
    <cellStyle name="Normal 86 3 4 3 3 4" xfId="16879"/>
    <cellStyle name="Normal 86 3 4 3 3 4 2" xfId="48418"/>
    <cellStyle name="Normal 86 3 4 3 3 5" xfId="27069"/>
    <cellStyle name="Normal 86 3 4 3 3 6" xfId="38214"/>
    <cellStyle name="Normal 86 3 4 3 4" xfId="7324"/>
    <cellStyle name="Normal 86 3 4 3 4 2" xfId="17578"/>
    <cellStyle name="Normal 86 3 4 3 4 2 2" xfId="49115"/>
    <cellStyle name="Normal 86 3 4 3 4 3" xfId="28737"/>
    <cellStyle name="Normal 86 3 4 3 4 4" xfId="38897"/>
    <cellStyle name="Normal 86 3 4 3 5" xfId="9250"/>
    <cellStyle name="Normal 86 3 4 3 5 2" xfId="19483"/>
    <cellStyle name="Normal 86 3 4 3 5 2 2" xfId="51020"/>
    <cellStyle name="Normal 86 3 4 3 5 3" xfId="32065"/>
    <cellStyle name="Normal 86 3 4 3 5 4" xfId="40802"/>
    <cellStyle name="Normal 86 3 4 3 6" xfId="12027"/>
    <cellStyle name="Normal 86 3 4 3 6 2" xfId="22255"/>
    <cellStyle name="Normal 86 3 4 3 6 2 2" xfId="53792"/>
    <cellStyle name="Normal 86 3 4 3 6 3" xfId="43574"/>
    <cellStyle name="Normal 86 3 4 3 7" xfId="15024"/>
    <cellStyle name="Normal 86 3 4 3 7 2" xfId="46563"/>
    <cellStyle name="Normal 86 3 4 3 8" xfId="25405"/>
    <cellStyle name="Normal 86 3 4 3 9" xfId="36366"/>
    <cellStyle name="Normal 86 3 4 4" xfId="4998"/>
    <cellStyle name="Normal 86 3 4 4 2" xfId="7754"/>
    <cellStyle name="Normal 86 3 4 4 2 2" xfId="17994"/>
    <cellStyle name="Normal 86 3 4 4 2 2 2" xfId="30817"/>
    <cellStyle name="Normal 86 3 4 4 2 2 3" xfId="49531"/>
    <cellStyle name="Normal 86 3 4 4 2 3" xfId="24348"/>
    <cellStyle name="Normal 86 3 4 4 2 3 2" xfId="34145"/>
    <cellStyle name="Normal 86 3 4 4 2 3 3" xfId="55880"/>
    <cellStyle name="Normal 86 3 4 4 2 4" xfId="27485"/>
    <cellStyle name="Normal 86 3 4 4 2 5" xfId="39313"/>
    <cellStyle name="Normal 86 3 4 4 3" xfId="9712"/>
    <cellStyle name="Normal 86 3 4 4 3 2" xfId="19945"/>
    <cellStyle name="Normal 86 3 4 4 3 2 2" xfId="51482"/>
    <cellStyle name="Normal 86 3 4 4 3 3" xfId="29153"/>
    <cellStyle name="Normal 86 3 4 4 3 4" xfId="41264"/>
    <cellStyle name="Normal 86 3 4 4 4" xfId="12489"/>
    <cellStyle name="Normal 86 3 4 4 4 2" xfId="22717"/>
    <cellStyle name="Normal 86 3 4 4 4 2 2" xfId="54254"/>
    <cellStyle name="Normal 86 3 4 4 4 3" xfId="32481"/>
    <cellStyle name="Normal 86 3 4 4 4 4" xfId="44036"/>
    <cellStyle name="Normal 86 3 4 4 5" xfId="15492"/>
    <cellStyle name="Normal 86 3 4 4 5 2" xfId="47031"/>
    <cellStyle name="Normal 86 3 4 4 6" xfId="25821"/>
    <cellStyle name="Normal 86 3 4 4 7" xfId="36828"/>
    <cellStyle name="Normal 86 3 4 5" xfId="5926"/>
    <cellStyle name="Normal 86 3 4 5 2" xfId="10636"/>
    <cellStyle name="Normal 86 3 4 5 2 2" xfId="20869"/>
    <cellStyle name="Normal 86 3 4 5 2 2 2" xfId="52406"/>
    <cellStyle name="Normal 86 3 4 5 2 3" xfId="29985"/>
    <cellStyle name="Normal 86 3 4 5 2 4" xfId="42188"/>
    <cellStyle name="Normal 86 3 4 5 3" xfId="13413"/>
    <cellStyle name="Normal 86 3 4 5 3 2" xfId="23641"/>
    <cellStyle name="Normal 86 3 4 5 3 2 2" xfId="55178"/>
    <cellStyle name="Normal 86 3 4 5 3 3" xfId="33313"/>
    <cellStyle name="Normal 86 3 4 5 3 4" xfId="44960"/>
    <cellStyle name="Normal 86 3 4 5 4" xfId="16417"/>
    <cellStyle name="Normal 86 3 4 5 4 2" xfId="47956"/>
    <cellStyle name="Normal 86 3 4 5 5" xfId="26653"/>
    <cellStyle name="Normal 86 3 4 5 6" xfId="37752"/>
    <cellStyle name="Normal 86 3 4 6" xfId="6692"/>
    <cellStyle name="Normal 86 3 4 6 2" xfId="17151"/>
    <cellStyle name="Normal 86 3 4 6 2 2" xfId="48689"/>
    <cellStyle name="Normal 86 3 4 6 3" xfId="28319"/>
    <cellStyle name="Normal 86 3 4 6 4" xfId="38481"/>
    <cellStyle name="Normal 86 3 4 7" xfId="8785"/>
    <cellStyle name="Normal 86 3 4 7 2" xfId="19021"/>
    <cellStyle name="Normal 86 3 4 7 2 2" xfId="50558"/>
    <cellStyle name="Normal 86 3 4 7 3" xfId="31649"/>
    <cellStyle name="Normal 86 3 4 7 4" xfId="40340"/>
    <cellStyle name="Normal 86 3 4 8" xfId="11565"/>
    <cellStyle name="Normal 86 3 4 8 2" xfId="21793"/>
    <cellStyle name="Normal 86 3 4 8 2 2" xfId="53330"/>
    <cellStyle name="Normal 86 3 4 8 3" xfId="43112"/>
    <cellStyle name="Normal 86 3 4 9" xfId="14442"/>
    <cellStyle name="Normal 86 3 4 9 2" xfId="45985"/>
    <cellStyle name="Normal 86 3 5" xfId="1937"/>
    <cellStyle name="Normal 86 3 5 10" xfId="35906"/>
    <cellStyle name="Normal 86 3 5 2" xfId="4456"/>
    <cellStyle name="Normal 86 3 5 2 2" xfId="5464"/>
    <cellStyle name="Normal 86 3 5 2 2 2" xfId="8373"/>
    <cellStyle name="Normal 86 3 5 2 2 2 2" xfId="18611"/>
    <cellStyle name="Normal 86 3 5 2 2 2 2 2" xfId="31434"/>
    <cellStyle name="Normal 86 3 5 2 2 2 2 3" xfId="50148"/>
    <cellStyle name="Normal 86 3 5 2 2 2 3" xfId="24693"/>
    <cellStyle name="Normal 86 3 5 2 2 2 3 2" xfId="34762"/>
    <cellStyle name="Normal 86 3 5 2 2 2 3 3" xfId="56220"/>
    <cellStyle name="Normal 86 3 5 2 2 2 4" xfId="28102"/>
    <cellStyle name="Normal 86 3 5 2 2 2 5" xfId="39930"/>
    <cellStyle name="Normal 86 3 5 2 2 3" xfId="10176"/>
    <cellStyle name="Normal 86 3 5 2 2 3 2" xfId="20409"/>
    <cellStyle name="Normal 86 3 5 2 2 3 2 2" xfId="51946"/>
    <cellStyle name="Normal 86 3 5 2 2 3 3" xfId="29770"/>
    <cellStyle name="Normal 86 3 5 2 2 3 4" xfId="41728"/>
    <cellStyle name="Normal 86 3 5 2 2 4" xfId="12953"/>
    <cellStyle name="Normal 86 3 5 2 2 4 2" xfId="23181"/>
    <cellStyle name="Normal 86 3 5 2 2 4 2 2" xfId="54718"/>
    <cellStyle name="Normal 86 3 5 2 2 4 3" xfId="33098"/>
    <cellStyle name="Normal 86 3 5 2 2 4 4" xfId="44500"/>
    <cellStyle name="Normal 86 3 5 2 2 5" xfId="15957"/>
    <cellStyle name="Normal 86 3 5 2 2 5 2" xfId="47496"/>
    <cellStyle name="Normal 86 3 5 2 2 6" xfId="26438"/>
    <cellStyle name="Normal 86 3 5 2 2 7" xfId="37292"/>
    <cellStyle name="Normal 86 3 5 2 3" xfId="6392"/>
    <cellStyle name="Normal 86 3 5 2 3 2" xfId="11100"/>
    <cellStyle name="Normal 86 3 5 2 3 2 2" xfId="21333"/>
    <cellStyle name="Normal 86 3 5 2 3 2 2 2" xfId="52870"/>
    <cellStyle name="Normal 86 3 5 2 3 2 3" xfId="30602"/>
    <cellStyle name="Normal 86 3 5 2 3 2 4" xfId="42652"/>
    <cellStyle name="Normal 86 3 5 2 3 3" xfId="13877"/>
    <cellStyle name="Normal 86 3 5 2 3 3 2" xfId="24105"/>
    <cellStyle name="Normal 86 3 5 2 3 3 2 2" xfId="55642"/>
    <cellStyle name="Normal 86 3 5 2 3 3 3" xfId="33930"/>
    <cellStyle name="Normal 86 3 5 2 3 3 4" xfId="45424"/>
    <cellStyle name="Normal 86 3 5 2 3 4" xfId="16881"/>
    <cellStyle name="Normal 86 3 5 2 3 4 2" xfId="48420"/>
    <cellStyle name="Normal 86 3 5 2 3 5" xfId="27270"/>
    <cellStyle name="Normal 86 3 5 2 3 6" xfId="38216"/>
    <cellStyle name="Normal 86 3 5 2 4" xfId="7534"/>
    <cellStyle name="Normal 86 3 5 2 4 2" xfId="17779"/>
    <cellStyle name="Normal 86 3 5 2 4 2 2" xfId="49316"/>
    <cellStyle name="Normal 86 3 5 2 4 3" xfId="28938"/>
    <cellStyle name="Normal 86 3 5 2 4 4" xfId="39098"/>
    <cellStyle name="Normal 86 3 5 2 5" xfId="9252"/>
    <cellStyle name="Normal 86 3 5 2 5 2" xfId="19485"/>
    <cellStyle name="Normal 86 3 5 2 5 2 2" xfId="51022"/>
    <cellStyle name="Normal 86 3 5 2 5 3" xfId="32266"/>
    <cellStyle name="Normal 86 3 5 2 5 4" xfId="40804"/>
    <cellStyle name="Normal 86 3 5 2 6" xfId="12029"/>
    <cellStyle name="Normal 86 3 5 2 6 2" xfId="22257"/>
    <cellStyle name="Normal 86 3 5 2 6 2 2" xfId="53794"/>
    <cellStyle name="Normal 86 3 5 2 6 3" xfId="43576"/>
    <cellStyle name="Normal 86 3 5 2 7" xfId="15026"/>
    <cellStyle name="Normal 86 3 5 2 7 2" xfId="46565"/>
    <cellStyle name="Normal 86 3 5 2 8" xfId="25606"/>
    <cellStyle name="Normal 86 3 5 2 9" xfId="36368"/>
    <cellStyle name="Normal 86 3 5 3" xfId="5000"/>
    <cellStyle name="Normal 86 3 5 3 2" xfId="7957"/>
    <cellStyle name="Normal 86 3 5 3 2 2" xfId="18195"/>
    <cellStyle name="Normal 86 3 5 3 2 2 2" xfId="31018"/>
    <cellStyle name="Normal 86 3 5 3 2 2 3" xfId="49732"/>
    <cellStyle name="Normal 86 3 5 3 2 3" xfId="15042"/>
    <cellStyle name="Normal 86 3 5 3 2 3 2" xfId="34346"/>
    <cellStyle name="Normal 86 3 5 3 2 3 3" xfId="46581"/>
    <cellStyle name="Normal 86 3 5 3 2 4" xfId="27686"/>
    <cellStyle name="Normal 86 3 5 3 2 5" xfId="39514"/>
    <cellStyle name="Normal 86 3 5 3 3" xfId="9714"/>
    <cellStyle name="Normal 86 3 5 3 3 2" xfId="19947"/>
    <cellStyle name="Normal 86 3 5 3 3 2 2" xfId="51484"/>
    <cellStyle name="Normal 86 3 5 3 3 3" xfId="29354"/>
    <cellStyle name="Normal 86 3 5 3 3 4" xfId="41266"/>
    <cellStyle name="Normal 86 3 5 3 4" xfId="12491"/>
    <cellStyle name="Normal 86 3 5 3 4 2" xfId="22719"/>
    <cellStyle name="Normal 86 3 5 3 4 2 2" xfId="54256"/>
    <cellStyle name="Normal 86 3 5 3 4 3" xfId="32682"/>
    <cellStyle name="Normal 86 3 5 3 4 4" xfId="44038"/>
    <cellStyle name="Normal 86 3 5 3 5" xfId="15494"/>
    <cellStyle name="Normal 86 3 5 3 5 2" xfId="47033"/>
    <cellStyle name="Normal 86 3 5 3 6" xfId="26022"/>
    <cellStyle name="Normal 86 3 5 3 7" xfId="36830"/>
    <cellStyle name="Normal 86 3 5 4" xfId="5928"/>
    <cellStyle name="Normal 86 3 5 4 2" xfId="10638"/>
    <cellStyle name="Normal 86 3 5 4 2 2" xfId="20871"/>
    <cellStyle name="Normal 86 3 5 4 2 2 2" xfId="52408"/>
    <cellStyle name="Normal 86 3 5 4 2 3" xfId="30186"/>
    <cellStyle name="Normal 86 3 5 4 2 4" xfId="42190"/>
    <cellStyle name="Normal 86 3 5 4 3" xfId="13415"/>
    <cellStyle name="Normal 86 3 5 4 3 2" xfId="23643"/>
    <cellStyle name="Normal 86 3 5 4 3 2 2" xfId="55180"/>
    <cellStyle name="Normal 86 3 5 4 3 3" xfId="33514"/>
    <cellStyle name="Normal 86 3 5 4 3 4" xfId="44962"/>
    <cellStyle name="Normal 86 3 5 4 4" xfId="16419"/>
    <cellStyle name="Normal 86 3 5 4 4 2" xfId="47958"/>
    <cellStyle name="Normal 86 3 5 4 5" xfId="26854"/>
    <cellStyle name="Normal 86 3 5 4 6" xfId="37754"/>
    <cellStyle name="Normal 86 3 5 5" xfId="7014"/>
    <cellStyle name="Normal 86 3 5 5 2" xfId="17358"/>
    <cellStyle name="Normal 86 3 5 5 2 2" xfId="48895"/>
    <cellStyle name="Normal 86 3 5 5 3" xfId="28521"/>
    <cellStyle name="Normal 86 3 5 5 4" xfId="38682"/>
    <cellStyle name="Normal 86 3 5 6" xfId="8787"/>
    <cellStyle name="Normal 86 3 5 6 2" xfId="19023"/>
    <cellStyle name="Normal 86 3 5 6 2 2" xfId="50560"/>
    <cellStyle name="Normal 86 3 5 6 3" xfId="31850"/>
    <cellStyle name="Normal 86 3 5 6 4" xfId="40342"/>
    <cellStyle name="Normal 86 3 5 7" xfId="11567"/>
    <cellStyle name="Normal 86 3 5 7 2" xfId="21795"/>
    <cellStyle name="Normal 86 3 5 7 2 2" xfId="53332"/>
    <cellStyle name="Normal 86 3 5 7 3" xfId="43114"/>
    <cellStyle name="Normal 86 3 5 8" xfId="14444"/>
    <cellStyle name="Normal 86 3 5 8 2" xfId="45987"/>
    <cellStyle name="Normal 86 3 5 9" xfId="25190"/>
    <cellStyle name="Normal 86 3 6" xfId="3405"/>
    <cellStyle name="Normal 86 3 6 10" xfId="35968"/>
    <cellStyle name="Normal 86 3 6 2" xfId="4594"/>
    <cellStyle name="Normal 86 3 6 2 2" xfId="5526"/>
    <cellStyle name="Normal 86 3 6 2 2 2" xfId="10238"/>
    <cellStyle name="Normal 86 3 6 2 2 2 2" xfId="20471"/>
    <cellStyle name="Normal 86 3 6 2 2 2 2 2" xfId="52008"/>
    <cellStyle name="Normal 86 3 6 2 2 2 3" xfId="31226"/>
    <cellStyle name="Normal 86 3 6 2 2 2 4" xfId="41790"/>
    <cellStyle name="Normal 86 3 6 2 2 3" xfId="13015"/>
    <cellStyle name="Normal 86 3 6 2 2 3 2" xfId="23243"/>
    <cellStyle name="Normal 86 3 6 2 2 3 2 2" xfId="54780"/>
    <cellStyle name="Normal 86 3 6 2 2 3 3" xfId="34554"/>
    <cellStyle name="Normal 86 3 6 2 2 3 4" xfId="44562"/>
    <cellStyle name="Normal 86 3 6 2 2 4" xfId="16019"/>
    <cellStyle name="Normal 86 3 6 2 2 4 2" xfId="47558"/>
    <cellStyle name="Normal 86 3 6 2 2 5" xfId="27894"/>
    <cellStyle name="Normal 86 3 6 2 2 6" xfId="37354"/>
    <cellStyle name="Normal 86 3 6 2 3" xfId="6454"/>
    <cellStyle name="Normal 86 3 6 2 3 2" xfId="11162"/>
    <cellStyle name="Normal 86 3 6 2 3 2 2" xfId="21395"/>
    <cellStyle name="Normal 86 3 6 2 3 2 2 2" xfId="52932"/>
    <cellStyle name="Normal 86 3 6 2 3 2 3" xfId="42714"/>
    <cellStyle name="Normal 86 3 6 2 3 3" xfId="13939"/>
    <cellStyle name="Normal 86 3 6 2 3 3 2" xfId="24167"/>
    <cellStyle name="Normal 86 3 6 2 3 3 2 2" xfId="55704"/>
    <cellStyle name="Normal 86 3 6 2 3 3 3" xfId="45486"/>
    <cellStyle name="Normal 86 3 6 2 3 4" xfId="16943"/>
    <cellStyle name="Normal 86 3 6 2 3 4 2" xfId="48482"/>
    <cellStyle name="Normal 86 3 6 2 3 5" xfId="29562"/>
    <cellStyle name="Normal 86 3 6 2 3 6" xfId="38278"/>
    <cellStyle name="Normal 86 3 6 2 4" xfId="8165"/>
    <cellStyle name="Normal 86 3 6 2 4 2" xfId="18403"/>
    <cellStyle name="Normal 86 3 6 2 4 2 2" xfId="49940"/>
    <cellStyle name="Normal 86 3 6 2 4 3" xfId="32890"/>
    <cellStyle name="Normal 86 3 6 2 4 4" xfId="39722"/>
    <cellStyle name="Normal 86 3 6 2 5" xfId="9314"/>
    <cellStyle name="Normal 86 3 6 2 5 2" xfId="19547"/>
    <cellStyle name="Normal 86 3 6 2 5 2 2" xfId="51084"/>
    <cellStyle name="Normal 86 3 6 2 5 3" xfId="40866"/>
    <cellStyle name="Normal 86 3 6 2 6" xfId="12091"/>
    <cellStyle name="Normal 86 3 6 2 6 2" xfId="22319"/>
    <cellStyle name="Normal 86 3 6 2 6 2 2" xfId="53856"/>
    <cellStyle name="Normal 86 3 6 2 6 3" xfId="43638"/>
    <cellStyle name="Normal 86 3 6 2 7" xfId="15093"/>
    <cellStyle name="Normal 86 3 6 2 7 2" xfId="46632"/>
    <cellStyle name="Normal 86 3 6 2 8" xfId="26230"/>
    <cellStyle name="Normal 86 3 6 2 9" xfId="36430"/>
    <cellStyle name="Normal 86 3 6 3" xfId="5063"/>
    <cellStyle name="Normal 86 3 6 3 2" xfId="9776"/>
    <cellStyle name="Normal 86 3 6 3 2 2" xfId="20009"/>
    <cellStyle name="Normal 86 3 6 3 2 2 2" xfId="51546"/>
    <cellStyle name="Normal 86 3 6 3 2 3" xfId="30394"/>
    <cellStyle name="Normal 86 3 6 3 2 4" xfId="41328"/>
    <cellStyle name="Normal 86 3 6 3 3" xfId="12553"/>
    <cellStyle name="Normal 86 3 6 3 3 2" xfId="22781"/>
    <cellStyle name="Normal 86 3 6 3 3 2 2" xfId="54318"/>
    <cellStyle name="Normal 86 3 6 3 3 3" xfId="33722"/>
    <cellStyle name="Normal 86 3 6 3 3 4" xfId="44100"/>
    <cellStyle name="Normal 86 3 6 3 4" xfId="15557"/>
    <cellStyle name="Normal 86 3 6 3 4 2" xfId="47096"/>
    <cellStyle name="Normal 86 3 6 3 5" xfId="27062"/>
    <cellStyle name="Normal 86 3 6 3 6" xfId="36892"/>
    <cellStyle name="Normal 86 3 6 4" xfId="5992"/>
    <cellStyle name="Normal 86 3 6 4 2" xfId="10700"/>
    <cellStyle name="Normal 86 3 6 4 2 2" xfId="20933"/>
    <cellStyle name="Normal 86 3 6 4 2 2 2" xfId="52470"/>
    <cellStyle name="Normal 86 3 6 4 2 3" xfId="42252"/>
    <cellStyle name="Normal 86 3 6 4 3" xfId="13477"/>
    <cellStyle name="Normal 86 3 6 4 3 2" xfId="23705"/>
    <cellStyle name="Normal 86 3 6 4 3 2 2" xfId="55242"/>
    <cellStyle name="Normal 86 3 6 4 3 3" xfId="45024"/>
    <cellStyle name="Normal 86 3 6 4 4" xfId="16481"/>
    <cellStyle name="Normal 86 3 6 4 4 2" xfId="48020"/>
    <cellStyle name="Normal 86 3 6 4 5" xfId="28730"/>
    <cellStyle name="Normal 86 3 6 4 6" xfId="37816"/>
    <cellStyle name="Normal 86 3 6 5" xfId="7317"/>
    <cellStyle name="Normal 86 3 6 5 2" xfId="17571"/>
    <cellStyle name="Normal 86 3 6 5 2 2" xfId="49108"/>
    <cellStyle name="Normal 86 3 6 5 3" xfId="32058"/>
    <cellStyle name="Normal 86 3 6 5 4" xfId="38890"/>
    <cellStyle name="Normal 86 3 6 6" xfId="8852"/>
    <cellStyle name="Normal 86 3 6 6 2" xfId="19085"/>
    <cellStyle name="Normal 86 3 6 6 2 2" xfId="50622"/>
    <cellStyle name="Normal 86 3 6 6 3" xfId="40404"/>
    <cellStyle name="Normal 86 3 6 7" xfId="11629"/>
    <cellStyle name="Normal 86 3 6 7 2" xfId="21857"/>
    <cellStyle name="Normal 86 3 6 7 2 2" xfId="53394"/>
    <cellStyle name="Normal 86 3 6 7 3" xfId="43176"/>
    <cellStyle name="Normal 86 3 6 8" xfId="14592"/>
    <cellStyle name="Normal 86 3 6 8 2" xfId="46131"/>
    <cellStyle name="Normal 86 3 6 9" xfId="25398"/>
    <cellStyle name="Normal 86 3 7" xfId="4441"/>
    <cellStyle name="Normal 86 3 7 2" xfId="5449"/>
    <cellStyle name="Normal 86 3 7 2 2" xfId="10161"/>
    <cellStyle name="Normal 86 3 7 2 2 2" xfId="20394"/>
    <cellStyle name="Normal 86 3 7 2 2 2 2" xfId="51931"/>
    <cellStyle name="Normal 86 3 7 2 2 3" xfId="30810"/>
    <cellStyle name="Normal 86 3 7 2 2 4" xfId="41713"/>
    <cellStyle name="Normal 86 3 7 2 3" xfId="12938"/>
    <cellStyle name="Normal 86 3 7 2 3 2" xfId="23166"/>
    <cellStyle name="Normal 86 3 7 2 3 2 2" xfId="54703"/>
    <cellStyle name="Normal 86 3 7 2 3 3" xfId="34138"/>
    <cellStyle name="Normal 86 3 7 2 3 4" xfId="44485"/>
    <cellStyle name="Normal 86 3 7 2 4" xfId="15942"/>
    <cellStyle name="Normal 86 3 7 2 4 2" xfId="47481"/>
    <cellStyle name="Normal 86 3 7 2 5" xfId="27478"/>
    <cellStyle name="Normal 86 3 7 2 6" xfId="37277"/>
    <cellStyle name="Normal 86 3 7 3" xfId="6377"/>
    <cellStyle name="Normal 86 3 7 3 2" xfId="11085"/>
    <cellStyle name="Normal 86 3 7 3 2 2" xfId="21318"/>
    <cellStyle name="Normal 86 3 7 3 2 2 2" xfId="52855"/>
    <cellStyle name="Normal 86 3 7 3 2 3" xfId="42637"/>
    <cellStyle name="Normal 86 3 7 3 3" xfId="13862"/>
    <cellStyle name="Normal 86 3 7 3 3 2" xfId="24090"/>
    <cellStyle name="Normal 86 3 7 3 3 2 2" xfId="55627"/>
    <cellStyle name="Normal 86 3 7 3 3 3" xfId="45409"/>
    <cellStyle name="Normal 86 3 7 3 4" xfId="16866"/>
    <cellStyle name="Normal 86 3 7 3 4 2" xfId="48405"/>
    <cellStyle name="Normal 86 3 7 3 5" xfId="29146"/>
    <cellStyle name="Normal 86 3 7 3 6" xfId="38201"/>
    <cellStyle name="Normal 86 3 7 4" xfId="7747"/>
    <cellStyle name="Normal 86 3 7 4 2" xfId="17987"/>
    <cellStyle name="Normal 86 3 7 4 2 2" xfId="49524"/>
    <cellStyle name="Normal 86 3 7 4 3" xfId="32474"/>
    <cellStyle name="Normal 86 3 7 4 4" xfId="39306"/>
    <cellStyle name="Normal 86 3 7 5" xfId="9237"/>
    <cellStyle name="Normal 86 3 7 5 2" xfId="19470"/>
    <cellStyle name="Normal 86 3 7 5 2 2" xfId="51007"/>
    <cellStyle name="Normal 86 3 7 5 3" xfId="40789"/>
    <cellStyle name="Normal 86 3 7 6" xfId="12014"/>
    <cellStyle name="Normal 86 3 7 6 2" xfId="22242"/>
    <cellStyle name="Normal 86 3 7 6 2 2" xfId="53779"/>
    <cellStyle name="Normal 86 3 7 6 3" xfId="43561"/>
    <cellStyle name="Normal 86 3 7 7" xfId="15011"/>
    <cellStyle name="Normal 86 3 7 7 2" xfId="46550"/>
    <cellStyle name="Normal 86 3 7 8" xfId="25814"/>
    <cellStyle name="Normal 86 3 7 9" xfId="36353"/>
    <cellStyle name="Normal 86 3 8" xfId="4985"/>
    <cellStyle name="Normal 86 3 8 2" xfId="9699"/>
    <cellStyle name="Normal 86 3 8 2 2" xfId="19932"/>
    <cellStyle name="Normal 86 3 8 2 2 2" xfId="51469"/>
    <cellStyle name="Normal 86 3 8 2 3" xfId="29978"/>
    <cellStyle name="Normal 86 3 8 2 4" xfId="41251"/>
    <cellStyle name="Normal 86 3 8 3" xfId="12476"/>
    <cellStyle name="Normal 86 3 8 3 2" xfId="22704"/>
    <cellStyle name="Normal 86 3 8 3 2 2" xfId="54241"/>
    <cellStyle name="Normal 86 3 8 3 3" xfId="33306"/>
    <cellStyle name="Normal 86 3 8 3 4" xfId="44023"/>
    <cellStyle name="Normal 86 3 8 4" xfId="15479"/>
    <cellStyle name="Normal 86 3 8 4 2" xfId="47018"/>
    <cellStyle name="Normal 86 3 8 5" xfId="26646"/>
    <cellStyle name="Normal 86 3 8 6" xfId="36815"/>
    <cellStyle name="Normal 86 3 9" xfId="5913"/>
    <cellStyle name="Normal 86 3 9 2" xfId="10623"/>
    <cellStyle name="Normal 86 3 9 2 2" xfId="20856"/>
    <cellStyle name="Normal 86 3 9 2 2 2" xfId="52393"/>
    <cellStyle name="Normal 86 3 9 2 3" xfId="42175"/>
    <cellStyle name="Normal 86 3 9 3" xfId="13400"/>
    <cellStyle name="Normal 86 3 9 3 2" xfId="23628"/>
    <cellStyle name="Normal 86 3 9 3 2 2" xfId="55165"/>
    <cellStyle name="Normal 86 3 9 3 3" xfId="44947"/>
    <cellStyle name="Normal 86 3 9 4" xfId="16404"/>
    <cellStyle name="Normal 86 3 9 4 2" xfId="47943"/>
    <cellStyle name="Normal 86 3 9 5" xfId="28312"/>
    <cellStyle name="Normal 86 3 9 6" xfId="37739"/>
    <cellStyle name="Normal 86 4" xfId="1938"/>
    <cellStyle name="Normal 86 4 10" xfId="8788"/>
    <cellStyle name="Normal 86 4 10 2" xfId="19024"/>
    <cellStyle name="Normal 86 4 10 2 2" xfId="50561"/>
    <cellStyle name="Normal 86 4 10 3" xfId="40343"/>
    <cellStyle name="Normal 86 4 11" xfId="11568"/>
    <cellStyle name="Normal 86 4 11 2" xfId="21796"/>
    <cellStyle name="Normal 86 4 11 2 2" xfId="53333"/>
    <cellStyle name="Normal 86 4 11 3" xfId="43115"/>
    <cellStyle name="Normal 86 4 12" xfId="14445"/>
    <cellStyle name="Normal 86 4 12 2" xfId="45988"/>
    <cellStyle name="Normal 86 4 13" xfId="24989"/>
    <cellStyle name="Normal 86 4 14" xfId="35907"/>
    <cellStyle name="Normal 86 4 2" xfId="1939"/>
    <cellStyle name="Normal 86 4 2 10" xfId="14446"/>
    <cellStyle name="Normal 86 4 2 10 2" xfId="45989"/>
    <cellStyle name="Normal 86 4 2 11" xfId="24990"/>
    <cellStyle name="Normal 86 4 2 12" xfId="35908"/>
    <cellStyle name="Normal 86 4 2 2" xfId="1940"/>
    <cellStyle name="Normal 86 4 2 2 10" xfId="24991"/>
    <cellStyle name="Normal 86 4 2 2 11" xfId="35909"/>
    <cellStyle name="Normal 86 4 2 2 2" xfId="1941"/>
    <cellStyle name="Normal 86 4 2 2 2 10" xfId="35910"/>
    <cellStyle name="Normal 86 4 2 2 2 2" xfId="4460"/>
    <cellStyle name="Normal 86 4 2 2 2 2 2" xfId="5468"/>
    <cellStyle name="Normal 86 4 2 2 2 2 2 2" xfId="8383"/>
    <cellStyle name="Normal 86 4 2 2 2 2 2 2 2" xfId="18621"/>
    <cellStyle name="Normal 86 4 2 2 2 2 2 2 2 2" xfId="31444"/>
    <cellStyle name="Normal 86 4 2 2 2 2 2 2 2 3" xfId="50158"/>
    <cellStyle name="Normal 86 4 2 2 2 2 2 2 3" xfId="24370"/>
    <cellStyle name="Normal 86 4 2 2 2 2 2 2 3 2" xfId="34772"/>
    <cellStyle name="Normal 86 4 2 2 2 2 2 2 3 3" xfId="55902"/>
    <cellStyle name="Normal 86 4 2 2 2 2 2 2 4" xfId="28112"/>
    <cellStyle name="Normal 86 4 2 2 2 2 2 2 5" xfId="39940"/>
    <cellStyle name="Normal 86 4 2 2 2 2 2 3" xfId="10180"/>
    <cellStyle name="Normal 86 4 2 2 2 2 2 3 2" xfId="20413"/>
    <cellStyle name="Normal 86 4 2 2 2 2 2 3 2 2" xfId="51950"/>
    <cellStyle name="Normal 86 4 2 2 2 2 2 3 3" xfId="29780"/>
    <cellStyle name="Normal 86 4 2 2 2 2 2 3 4" xfId="41732"/>
    <cellStyle name="Normal 86 4 2 2 2 2 2 4" xfId="12957"/>
    <cellStyle name="Normal 86 4 2 2 2 2 2 4 2" xfId="23185"/>
    <cellStyle name="Normal 86 4 2 2 2 2 2 4 2 2" xfId="54722"/>
    <cellStyle name="Normal 86 4 2 2 2 2 2 4 3" xfId="33108"/>
    <cellStyle name="Normal 86 4 2 2 2 2 2 4 4" xfId="44504"/>
    <cellStyle name="Normal 86 4 2 2 2 2 2 5" xfId="15961"/>
    <cellStyle name="Normal 86 4 2 2 2 2 2 5 2" xfId="47500"/>
    <cellStyle name="Normal 86 4 2 2 2 2 2 6" xfId="26448"/>
    <cellStyle name="Normal 86 4 2 2 2 2 2 7" xfId="37296"/>
    <cellStyle name="Normal 86 4 2 2 2 2 3" xfId="6396"/>
    <cellStyle name="Normal 86 4 2 2 2 2 3 2" xfId="11104"/>
    <cellStyle name="Normal 86 4 2 2 2 2 3 2 2" xfId="21337"/>
    <cellStyle name="Normal 86 4 2 2 2 2 3 2 2 2" xfId="52874"/>
    <cellStyle name="Normal 86 4 2 2 2 2 3 2 3" xfId="30612"/>
    <cellStyle name="Normal 86 4 2 2 2 2 3 2 4" xfId="42656"/>
    <cellStyle name="Normal 86 4 2 2 2 2 3 3" xfId="13881"/>
    <cellStyle name="Normal 86 4 2 2 2 2 3 3 2" xfId="24109"/>
    <cellStyle name="Normal 86 4 2 2 2 2 3 3 2 2" xfId="55646"/>
    <cellStyle name="Normal 86 4 2 2 2 2 3 3 3" xfId="33940"/>
    <cellStyle name="Normal 86 4 2 2 2 2 3 3 4" xfId="45428"/>
    <cellStyle name="Normal 86 4 2 2 2 2 3 4" xfId="16885"/>
    <cellStyle name="Normal 86 4 2 2 2 2 3 4 2" xfId="48424"/>
    <cellStyle name="Normal 86 4 2 2 2 2 3 5" xfId="27280"/>
    <cellStyle name="Normal 86 4 2 2 2 2 3 6" xfId="38220"/>
    <cellStyle name="Normal 86 4 2 2 2 2 4" xfId="7544"/>
    <cellStyle name="Normal 86 4 2 2 2 2 4 2" xfId="17789"/>
    <cellStyle name="Normal 86 4 2 2 2 2 4 2 2" xfId="49326"/>
    <cellStyle name="Normal 86 4 2 2 2 2 4 3" xfId="28948"/>
    <cellStyle name="Normal 86 4 2 2 2 2 4 4" xfId="39108"/>
    <cellStyle name="Normal 86 4 2 2 2 2 5" xfId="9256"/>
    <cellStyle name="Normal 86 4 2 2 2 2 5 2" xfId="19489"/>
    <cellStyle name="Normal 86 4 2 2 2 2 5 2 2" xfId="51026"/>
    <cellStyle name="Normal 86 4 2 2 2 2 5 3" xfId="32276"/>
    <cellStyle name="Normal 86 4 2 2 2 2 5 4" xfId="40808"/>
    <cellStyle name="Normal 86 4 2 2 2 2 6" xfId="12033"/>
    <cellStyle name="Normal 86 4 2 2 2 2 6 2" xfId="22261"/>
    <cellStyle name="Normal 86 4 2 2 2 2 6 2 2" xfId="53798"/>
    <cellStyle name="Normal 86 4 2 2 2 2 6 3" xfId="43580"/>
    <cellStyle name="Normal 86 4 2 2 2 2 7" xfId="15030"/>
    <cellStyle name="Normal 86 4 2 2 2 2 7 2" xfId="46569"/>
    <cellStyle name="Normal 86 4 2 2 2 2 8" xfId="25616"/>
    <cellStyle name="Normal 86 4 2 2 2 2 9" xfId="36372"/>
    <cellStyle name="Normal 86 4 2 2 2 3" xfId="5004"/>
    <cellStyle name="Normal 86 4 2 2 2 3 2" xfId="7967"/>
    <cellStyle name="Normal 86 4 2 2 2 3 2 2" xfId="18205"/>
    <cellStyle name="Normal 86 4 2 2 2 3 2 2 2" xfId="31028"/>
    <cellStyle name="Normal 86 4 2 2 2 3 2 2 3" xfId="49742"/>
    <cellStyle name="Normal 86 4 2 2 2 3 2 3" xfId="24503"/>
    <cellStyle name="Normal 86 4 2 2 2 3 2 3 2" xfId="34356"/>
    <cellStyle name="Normal 86 4 2 2 2 3 2 3 3" xfId="56035"/>
    <cellStyle name="Normal 86 4 2 2 2 3 2 4" xfId="27696"/>
    <cellStyle name="Normal 86 4 2 2 2 3 2 5" xfId="39524"/>
    <cellStyle name="Normal 86 4 2 2 2 3 3" xfId="9718"/>
    <cellStyle name="Normal 86 4 2 2 2 3 3 2" xfId="19951"/>
    <cellStyle name="Normal 86 4 2 2 2 3 3 2 2" xfId="51488"/>
    <cellStyle name="Normal 86 4 2 2 2 3 3 3" xfId="29364"/>
    <cellStyle name="Normal 86 4 2 2 2 3 3 4" xfId="41270"/>
    <cellStyle name="Normal 86 4 2 2 2 3 4" xfId="12495"/>
    <cellStyle name="Normal 86 4 2 2 2 3 4 2" xfId="22723"/>
    <cellStyle name="Normal 86 4 2 2 2 3 4 2 2" xfId="54260"/>
    <cellStyle name="Normal 86 4 2 2 2 3 4 3" xfId="32692"/>
    <cellStyle name="Normal 86 4 2 2 2 3 4 4" xfId="44042"/>
    <cellStyle name="Normal 86 4 2 2 2 3 5" xfId="15498"/>
    <cellStyle name="Normal 86 4 2 2 2 3 5 2" xfId="47037"/>
    <cellStyle name="Normal 86 4 2 2 2 3 6" xfId="26032"/>
    <cellStyle name="Normal 86 4 2 2 2 3 7" xfId="36834"/>
    <cellStyle name="Normal 86 4 2 2 2 4" xfId="5932"/>
    <cellStyle name="Normal 86 4 2 2 2 4 2" xfId="10642"/>
    <cellStyle name="Normal 86 4 2 2 2 4 2 2" xfId="20875"/>
    <cellStyle name="Normal 86 4 2 2 2 4 2 2 2" xfId="52412"/>
    <cellStyle name="Normal 86 4 2 2 2 4 2 3" xfId="30196"/>
    <cellStyle name="Normal 86 4 2 2 2 4 2 4" xfId="42194"/>
    <cellStyle name="Normal 86 4 2 2 2 4 3" xfId="13419"/>
    <cellStyle name="Normal 86 4 2 2 2 4 3 2" xfId="23647"/>
    <cellStyle name="Normal 86 4 2 2 2 4 3 2 2" xfId="55184"/>
    <cellStyle name="Normal 86 4 2 2 2 4 3 3" xfId="33524"/>
    <cellStyle name="Normal 86 4 2 2 2 4 3 4" xfId="44966"/>
    <cellStyle name="Normal 86 4 2 2 2 4 4" xfId="16423"/>
    <cellStyle name="Normal 86 4 2 2 2 4 4 2" xfId="47962"/>
    <cellStyle name="Normal 86 4 2 2 2 4 5" xfId="26864"/>
    <cellStyle name="Normal 86 4 2 2 2 4 6" xfId="37758"/>
    <cellStyle name="Normal 86 4 2 2 2 5" xfId="7024"/>
    <cellStyle name="Normal 86 4 2 2 2 5 2" xfId="17368"/>
    <cellStyle name="Normal 86 4 2 2 2 5 2 2" xfId="48905"/>
    <cellStyle name="Normal 86 4 2 2 2 5 3" xfId="28531"/>
    <cellStyle name="Normal 86 4 2 2 2 5 4" xfId="38692"/>
    <cellStyle name="Normal 86 4 2 2 2 6" xfId="8791"/>
    <cellStyle name="Normal 86 4 2 2 2 6 2" xfId="19027"/>
    <cellStyle name="Normal 86 4 2 2 2 6 2 2" xfId="50564"/>
    <cellStyle name="Normal 86 4 2 2 2 6 3" xfId="31860"/>
    <cellStyle name="Normal 86 4 2 2 2 6 4" xfId="40346"/>
    <cellStyle name="Normal 86 4 2 2 2 7" xfId="11571"/>
    <cellStyle name="Normal 86 4 2 2 2 7 2" xfId="21799"/>
    <cellStyle name="Normal 86 4 2 2 2 7 2 2" xfId="53336"/>
    <cellStyle name="Normal 86 4 2 2 2 7 3" xfId="43118"/>
    <cellStyle name="Normal 86 4 2 2 2 8" xfId="14448"/>
    <cellStyle name="Normal 86 4 2 2 2 8 2" xfId="45991"/>
    <cellStyle name="Normal 86 4 2 2 2 9" xfId="25200"/>
    <cellStyle name="Normal 86 4 2 2 3" xfId="4459"/>
    <cellStyle name="Normal 86 4 2 2 3 2" xfId="5467"/>
    <cellStyle name="Normal 86 4 2 2 3 2 2" xfId="8175"/>
    <cellStyle name="Normal 86 4 2 2 3 2 2 2" xfId="18413"/>
    <cellStyle name="Normal 86 4 2 2 3 2 2 2 2" xfId="31236"/>
    <cellStyle name="Normal 86 4 2 2 3 2 2 2 3" xfId="49950"/>
    <cellStyle name="Normal 86 4 2 2 3 2 2 3" xfId="14003"/>
    <cellStyle name="Normal 86 4 2 2 3 2 2 3 2" xfId="34564"/>
    <cellStyle name="Normal 86 4 2 2 3 2 2 3 3" xfId="45547"/>
    <cellStyle name="Normal 86 4 2 2 3 2 2 4" xfId="27904"/>
    <cellStyle name="Normal 86 4 2 2 3 2 2 5" xfId="39732"/>
    <cellStyle name="Normal 86 4 2 2 3 2 3" xfId="10179"/>
    <cellStyle name="Normal 86 4 2 2 3 2 3 2" xfId="20412"/>
    <cellStyle name="Normal 86 4 2 2 3 2 3 2 2" xfId="51949"/>
    <cellStyle name="Normal 86 4 2 2 3 2 3 3" xfId="29572"/>
    <cellStyle name="Normal 86 4 2 2 3 2 3 4" xfId="41731"/>
    <cellStyle name="Normal 86 4 2 2 3 2 4" xfId="12956"/>
    <cellStyle name="Normal 86 4 2 2 3 2 4 2" xfId="23184"/>
    <cellStyle name="Normal 86 4 2 2 3 2 4 2 2" xfId="54721"/>
    <cellStyle name="Normal 86 4 2 2 3 2 4 3" xfId="32900"/>
    <cellStyle name="Normal 86 4 2 2 3 2 4 4" xfId="44503"/>
    <cellStyle name="Normal 86 4 2 2 3 2 5" xfId="15960"/>
    <cellStyle name="Normal 86 4 2 2 3 2 5 2" xfId="47499"/>
    <cellStyle name="Normal 86 4 2 2 3 2 6" xfId="26240"/>
    <cellStyle name="Normal 86 4 2 2 3 2 7" xfId="37295"/>
    <cellStyle name="Normal 86 4 2 2 3 3" xfId="6395"/>
    <cellStyle name="Normal 86 4 2 2 3 3 2" xfId="11103"/>
    <cellStyle name="Normal 86 4 2 2 3 3 2 2" xfId="21336"/>
    <cellStyle name="Normal 86 4 2 2 3 3 2 2 2" xfId="52873"/>
    <cellStyle name="Normal 86 4 2 2 3 3 2 3" xfId="30404"/>
    <cellStyle name="Normal 86 4 2 2 3 3 2 4" xfId="42655"/>
    <cellStyle name="Normal 86 4 2 2 3 3 3" xfId="13880"/>
    <cellStyle name="Normal 86 4 2 2 3 3 3 2" xfId="24108"/>
    <cellStyle name="Normal 86 4 2 2 3 3 3 2 2" xfId="55645"/>
    <cellStyle name="Normal 86 4 2 2 3 3 3 3" xfId="33732"/>
    <cellStyle name="Normal 86 4 2 2 3 3 3 4" xfId="45427"/>
    <cellStyle name="Normal 86 4 2 2 3 3 4" xfId="16884"/>
    <cellStyle name="Normal 86 4 2 2 3 3 4 2" xfId="48423"/>
    <cellStyle name="Normal 86 4 2 2 3 3 5" xfId="27072"/>
    <cellStyle name="Normal 86 4 2 2 3 3 6" xfId="38219"/>
    <cellStyle name="Normal 86 4 2 2 3 4" xfId="7327"/>
    <cellStyle name="Normal 86 4 2 2 3 4 2" xfId="17581"/>
    <cellStyle name="Normal 86 4 2 2 3 4 2 2" xfId="49118"/>
    <cellStyle name="Normal 86 4 2 2 3 4 3" xfId="28740"/>
    <cellStyle name="Normal 86 4 2 2 3 4 4" xfId="38900"/>
    <cellStyle name="Normal 86 4 2 2 3 5" xfId="9255"/>
    <cellStyle name="Normal 86 4 2 2 3 5 2" xfId="19488"/>
    <cellStyle name="Normal 86 4 2 2 3 5 2 2" xfId="51025"/>
    <cellStyle name="Normal 86 4 2 2 3 5 3" xfId="32068"/>
    <cellStyle name="Normal 86 4 2 2 3 5 4" xfId="40807"/>
    <cellStyle name="Normal 86 4 2 2 3 6" xfId="12032"/>
    <cellStyle name="Normal 86 4 2 2 3 6 2" xfId="22260"/>
    <cellStyle name="Normal 86 4 2 2 3 6 2 2" xfId="53797"/>
    <cellStyle name="Normal 86 4 2 2 3 6 3" xfId="43579"/>
    <cellStyle name="Normal 86 4 2 2 3 7" xfId="15029"/>
    <cellStyle name="Normal 86 4 2 2 3 7 2" xfId="46568"/>
    <cellStyle name="Normal 86 4 2 2 3 8" xfId="25408"/>
    <cellStyle name="Normal 86 4 2 2 3 9" xfId="36371"/>
    <cellStyle name="Normal 86 4 2 2 4" xfId="5003"/>
    <cellStyle name="Normal 86 4 2 2 4 2" xfId="7757"/>
    <cellStyle name="Normal 86 4 2 2 4 2 2" xfId="17997"/>
    <cellStyle name="Normal 86 4 2 2 4 2 2 2" xfId="30820"/>
    <cellStyle name="Normal 86 4 2 2 4 2 2 3" xfId="49534"/>
    <cellStyle name="Normal 86 4 2 2 4 2 3" xfId="24380"/>
    <cellStyle name="Normal 86 4 2 2 4 2 3 2" xfId="34148"/>
    <cellStyle name="Normal 86 4 2 2 4 2 3 3" xfId="55912"/>
    <cellStyle name="Normal 86 4 2 2 4 2 4" xfId="27488"/>
    <cellStyle name="Normal 86 4 2 2 4 2 5" xfId="39316"/>
    <cellStyle name="Normal 86 4 2 2 4 3" xfId="9717"/>
    <cellStyle name="Normal 86 4 2 2 4 3 2" xfId="19950"/>
    <cellStyle name="Normal 86 4 2 2 4 3 2 2" xfId="51487"/>
    <cellStyle name="Normal 86 4 2 2 4 3 3" xfId="29156"/>
    <cellStyle name="Normal 86 4 2 2 4 3 4" xfId="41269"/>
    <cellStyle name="Normal 86 4 2 2 4 4" xfId="12494"/>
    <cellStyle name="Normal 86 4 2 2 4 4 2" xfId="22722"/>
    <cellStyle name="Normal 86 4 2 2 4 4 2 2" xfId="54259"/>
    <cellStyle name="Normal 86 4 2 2 4 4 3" xfId="32484"/>
    <cellStyle name="Normal 86 4 2 2 4 4 4" xfId="44041"/>
    <cellStyle name="Normal 86 4 2 2 4 5" xfId="15497"/>
    <cellStyle name="Normal 86 4 2 2 4 5 2" xfId="47036"/>
    <cellStyle name="Normal 86 4 2 2 4 6" xfId="25824"/>
    <cellStyle name="Normal 86 4 2 2 4 7" xfId="36833"/>
    <cellStyle name="Normal 86 4 2 2 5" xfId="5931"/>
    <cellStyle name="Normal 86 4 2 2 5 2" xfId="10641"/>
    <cellStyle name="Normal 86 4 2 2 5 2 2" xfId="20874"/>
    <cellStyle name="Normal 86 4 2 2 5 2 2 2" xfId="52411"/>
    <cellStyle name="Normal 86 4 2 2 5 2 3" xfId="29988"/>
    <cellStyle name="Normal 86 4 2 2 5 2 4" xfId="42193"/>
    <cellStyle name="Normal 86 4 2 2 5 3" xfId="13418"/>
    <cellStyle name="Normal 86 4 2 2 5 3 2" xfId="23646"/>
    <cellStyle name="Normal 86 4 2 2 5 3 2 2" xfId="55183"/>
    <cellStyle name="Normal 86 4 2 2 5 3 3" xfId="33316"/>
    <cellStyle name="Normal 86 4 2 2 5 3 4" xfId="44965"/>
    <cellStyle name="Normal 86 4 2 2 5 4" xfId="16422"/>
    <cellStyle name="Normal 86 4 2 2 5 4 2" xfId="47961"/>
    <cellStyle name="Normal 86 4 2 2 5 5" xfId="26656"/>
    <cellStyle name="Normal 86 4 2 2 5 6" xfId="37757"/>
    <cellStyle name="Normal 86 4 2 2 6" xfId="6695"/>
    <cellStyle name="Normal 86 4 2 2 6 2" xfId="17154"/>
    <cellStyle name="Normal 86 4 2 2 6 2 2" xfId="48692"/>
    <cellStyle name="Normal 86 4 2 2 6 3" xfId="28322"/>
    <cellStyle name="Normal 86 4 2 2 6 4" xfId="38484"/>
    <cellStyle name="Normal 86 4 2 2 7" xfId="8790"/>
    <cellStyle name="Normal 86 4 2 2 7 2" xfId="19026"/>
    <cellStyle name="Normal 86 4 2 2 7 2 2" xfId="50563"/>
    <cellStyle name="Normal 86 4 2 2 7 3" xfId="31652"/>
    <cellStyle name="Normal 86 4 2 2 7 4" xfId="40345"/>
    <cellStyle name="Normal 86 4 2 2 8" xfId="11570"/>
    <cellStyle name="Normal 86 4 2 2 8 2" xfId="21798"/>
    <cellStyle name="Normal 86 4 2 2 8 2 2" xfId="53335"/>
    <cellStyle name="Normal 86 4 2 2 8 3" xfId="43117"/>
    <cellStyle name="Normal 86 4 2 2 9" xfId="14447"/>
    <cellStyle name="Normal 86 4 2 2 9 2" xfId="45990"/>
    <cellStyle name="Normal 86 4 2 3" xfId="1942"/>
    <cellStyle name="Normal 86 4 2 3 10" xfId="35911"/>
    <cellStyle name="Normal 86 4 2 3 2" xfId="4461"/>
    <cellStyle name="Normal 86 4 2 3 2 2" xfId="5469"/>
    <cellStyle name="Normal 86 4 2 3 2 2 2" xfId="8382"/>
    <cellStyle name="Normal 86 4 2 3 2 2 2 2" xfId="18620"/>
    <cellStyle name="Normal 86 4 2 3 2 2 2 2 2" xfId="31443"/>
    <cellStyle name="Normal 86 4 2 3 2 2 2 2 3" xfId="50157"/>
    <cellStyle name="Normal 86 4 2 3 2 2 2 3" xfId="24190"/>
    <cellStyle name="Normal 86 4 2 3 2 2 2 3 2" xfId="34771"/>
    <cellStyle name="Normal 86 4 2 3 2 2 2 3 3" xfId="55726"/>
    <cellStyle name="Normal 86 4 2 3 2 2 2 4" xfId="28111"/>
    <cellStyle name="Normal 86 4 2 3 2 2 2 5" xfId="39939"/>
    <cellStyle name="Normal 86 4 2 3 2 2 3" xfId="10181"/>
    <cellStyle name="Normal 86 4 2 3 2 2 3 2" xfId="20414"/>
    <cellStyle name="Normal 86 4 2 3 2 2 3 2 2" xfId="51951"/>
    <cellStyle name="Normal 86 4 2 3 2 2 3 3" xfId="29779"/>
    <cellStyle name="Normal 86 4 2 3 2 2 3 4" xfId="41733"/>
    <cellStyle name="Normal 86 4 2 3 2 2 4" xfId="12958"/>
    <cellStyle name="Normal 86 4 2 3 2 2 4 2" xfId="23186"/>
    <cellStyle name="Normal 86 4 2 3 2 2 4 2 2" xfId="54723"/>
    <cellStyle name="Normal 86 4 2 3 2 2 4 3" xfId="33107"/>
    <cellStyle name="Normal 86 4 2 3 2 2 4 4" xfId="44505"/>
    <cellStyle name="Normal 86 4 2 3 2 2 5" xfId="15962"/>
    <cellStyle name="Normal 86 4 2 3 2 2 5 2" xfId="47501"/>
    <cellStyle name="Normal 86 4 2 3 2 2 6" xfId="26447"/>
    <cellStyle name="Normal 86 4 2 3 2 2 7" xfId="37297"/>
    <cellStyle name="Normal 86 4 2 3 2 3" xfId="6397"/>
    <cellStyle name="Normal 86 4 2 3 2 3 2" xfId="11105"/>
    <cellStyle name="Normal 86 4 2 3 2 3 2 2" xfId="21338"/>
    <cellStyle name="Normal 86 4 2 3 2 3 2 2 2" xfId="52875"/>
    <cellStyle name="Normal 86 4 2 3 2 3 2 3" xfId="30611"/>
    <cellStyle name="Normal 86 4 2 3 2 3 2 4" xfId="42657"/>
    <cellStyle name="Normal 86 4 2 3 2 3 3" xfId="13882"/>
    <cellStyle name="Normal 86 4 2 3 2 3 3 2" xfId="24110"/>
    <cellStyle name="Normal 86 4 2 3 2 3 3 2 2" xfId="55647"/>
    <cellStyle name="Normal 86 4 2 3 2 3 3 3" xfId="33939"/>
    <cellStyle name="Normal 86 4 2 3 2 3 3 4" xfId="45429"/>
    <cellStyle name="Normal 86 4 2 3 2 3 4" xfId="16886"/>
    <cellStyle name="Normal 86 4 2 3 2 3 4 2" xfId="48425"/>
    <cellStyle name="Normal 86 4 2 3 2 3 5" xfId="27279"/>
    <cellStyle name="Normal 86 4 2 3 2 3 6" xfId="38221"/>
    <cellStyle name="Normal 86 4 2 3 2 4" xfId="7543"/>
    <cellStyle name="Normal 86 4 2 3 2 4 2" xfId="17788"/>
    <cellStyle name="Normal 86 4 2 3 2 4 2 2" xfId="49325"/>
    <cellStyle name="Normal 86 4 2 3 2 4 3" xfId="28947"/>
    <cellStyle name="Normal 86 4 2 3 2 4 4" xfId="39107"/>
    <cellStyle name="Normal 86 4 2 3 2 5" xfId="9257"/>
    <cellStyle name="Normal 86 4 2 3 2 5 2" xfId="19490"/>
    <cellStyle name="Normal 86 4 2 3 2 5 2 2" xfId="51027"/>
    <cellStyle name="Normal 86 4 2 3 2 5 3" xfId="32275"/>
    <cellStyle name="Normal 86 4 2 3 2 5 4" xfId="40809"/>
    <cellStyle name="Normal 86 4 2 3 2 6" xfId="12034"/>
    <cellStyle name="Normal 86 4 2 3 2 6 2" xfId="22262"/>
    <cellStyle name="Normal 86 4 2 3 2 6 2 2" xfId="53799"/>
    <cellStyle name="Normal 86 4 2 3 2 6 3" xfId="43581"/>
    <cellStyle name="Normal 86 4 2 3 2 7" xfId="15031"/>
    <cellStyle name="Normal 86 4 2 3 2 7 2" xfId="46570"/>
    <cellStyle name="Normal 86 4 2 3 2 8" xfId="25615"/>
    <cellStyle name="Normal 86 4 2 3 2 9" xfId="36373"/>
    <cellStyle name="Normal 86 4 2 3 3" xfId="5005"/>
    <cellStyle name="Normal 86 4 2 3 3 2" xfId="7966"/>
    <cellStyle name="Normal 86 4 2 3 3 2 2" xfId="18204"/>
    <cellStyle name="Normal 86 4 2 3 3 2 2 2" xfId="31027"/>
    <cellStyle name="Normal 86 4 2 3 3 2 2 3" xfId="49741"/>
    <cellStyle name="Normal 86 4 2 3 3 2 3" xfId="24325"/>
    <cellStyle name="Normal 86 4 2 3 3 2 3 2" xfId="34355"/>
    <cellStyle name="Normal 86 4 2 3 3 2 3 3" xfId="55857"/>
    <cellStyle name="Normal 86 4 2 3 3 2 4" xfId="27695"/>
    <cellStyle name="Normal 86 4 2 3 3 2 5" xfId="39523"/>
    <cellStyle name="Normal 86 4 2 3 3 3" xfId="9719"/>
    <cellStyle name="Normal 86 4 2 3 3 3 2" xfId="19952"/>
    <cellStyle name="Normal 86 4 2 3 3 3 2 2" xfId="51489"/>
    <cellStyle name="Normal 86 4 2 3 3 3 3" xfId="29363"/>
    <cellStyle name="Normal 86 4 2 3 3 3 4" xfId="41271"/>
    <cellStyle name="Normal 86 4 2 3 3 4" xfId="12496"/>
    <cellStyle name="Normal 86 4 2 3 3 4 2" xfId="22724"/>
    <cellStyle name="Normal 86 4 2 3 3 4 2 2" xfId="54261"/>
    <cellStyle name="Normal 86 4 2 3 3 4 3" xfId="32691"/>
    <cellStyle name="Normal 86 4 2 3 3 4 4" xfId="44043"/>
    <cellStyle name="Normal 86 4 2 3 3 5" xfId="15499"/>
    <cellStyle name="Normal 86 4 2 3 3 5 2" xfId="47038"/>
    <cellStyle name="Normal 86 4 2 3 3 6" xfId="26031"/>
    <cellStyle name="Normal 86 4 2 3 3 7" xfId="36835"/>
    <cellStyle name="Normal 86 4 2 3 4" xfId="5933"/>
    <cellStyle name="Normal 86 4 2 3 4 2" xfId="10643"/>
    <cellStyle name="Normal 86 4 2 3 4 2 2" xfId="20876"/>
    <cellStyle name="Normal 86 4 2 3 4 2 2 2" xfId="52413"/>
    <cellStyle name="Normal 86 4 2 3 4 2 3" xfId="30195"/>
    <cellStyle name="Normal 86 4 2 3 4 2 4" xfId="42195"/>
    <cellStyle name="Normal 86 4 2 3 4 3" xfId="13420"/>
    <cellStyle name="Normal 86 4 2 3 4 3 2" xfId="23648"/>
    <cellStyle name="Normal 86 4 2 3 4 3 2 2" xfId="55185"/>
    <cellStyle name="Normal 86 4 2 3 4 3 3" xfId="33523"/>
    <cellStyle name="Normal 86 4 2 3 4 3 4" xfId="44967"/>
    <cellStyle name="Normal 86 4 2 3 4 4" xfId="16424"/>
    <cellStyle name="Normal 86 4 2 3 4 4 2" xfId="47963"/>
    <cellStyle name="Normal 86 4 2 3 4 5" xfId="26863"/>
    <cellStyle name="Normal 86 4 2 3 4 6" xfId="37759"/>
    <cellStyle name="Normal 86 4 2 3 5" xfId="7023"/>
    <cellStyle name="Normal 86 4 2 3 5 2" xfId="17367"/>
    <cellStyle name="Normal 86 4 2 3 5 2 2" xfId="48904"/>
    <cellStyle name="Normal 86 4 2 3 5 3" xfId="28530"/>
    <cellStyle name="Normal 86 4 2 3 5 4" xfId="38691"/>
    <cellStyle name="Normal 86 4 2 3 6" xfId="8792"/>
    <cellStyle name="Normal 86 4 2 3 6 2" xfId="19028"/>
    <cellStyle name="Normal 86 4 2 3 6 2 2" xfId="50565"/>
    <cellStyle name="Normal 86 4 2 3 6 3" xfId="31859"/>
    <cellStyle name="Normal 86 4 2 3 6 4" xfId="40347"/>
    <cellStyle name="Normal 86 4 2 3 7" xfId="11572"/>
    <cellStyle name="Normal 86 4 2 3 7 2" xfId="21800"/>
    <cellStyle name="Normal 86 4 2 3 7 2 2" xfId="53337"/>
    <cellStyle name="Normal 86 4 2 3 7 3" xfId="43119"/>
    <cellStyle name="Normal 86 4 2 3 8" xfId="14449"/>
    <cellStyle name="Normal 86 4 2 3 8 2" xfId="45992"/>
    <cellStyle name="Normal 86 4 2 3 9" xfId="25199"/>
    <cellStyle name="Normal 86 4 2 4" xfId="4458"/>
    <cellStyle name="Normal 86 4 2 4 2" xfId="5466"/>
    <cellStyle name="Normal 86 4 2 4 2 2" xfId="8174"/>
    <cellStyle name="Normal 86 4 2 4 2 2 2" xfId="18412"/>
    <cellStyle name="Normal 86 4 2 4 2 2 2 2" xfId="31235"/>
    <cellStyle name="Normal 86 4 2 4 2 2 2 3" xfId="49949"/>
    <cellStyle name="Normal 86 4 2 4 2 2 3" xfId="15096"/>
    <cellStyle name="Normal 86 4 2 4 2 2 3 2" xfId="34563"/>
    <cellStyle name="Normal 86 4 2 4 2 2 3 3" xfId="46635"/>
    <cellStyle name="Normal 86 4 2 4 2 2 4" xfId="27903"/>
    <cellStyle name="Normal 86 4 2 4 2 2 5" xfId="39731"/>
    <cellStyle name="Normal 86 4 2 4 2 3" xfId="10178"/>
    <cellStyle name="Normal 86 4 2 4 2 3 2" xfId="20411"/>
    <cellStyle name="Normal 86 4 2 4 2 3 2 2" xfId="51948"/>
    <cellStyle name="Normal 86 4 2 4 2 3 3" xfId="29571"/>
    <cellStyle name="Normal 86 4 2 4 2 3 4" xfId="41730"/>
    <cellStyle name="Normal 86 4 2 4 2 4" xfId="12955"/>
    <cellStyle name="Normal 86 4 2 4 2 4 2" xfId="23183"/>
    <cellStyle name="Normal 86 4 2 4 2 4 2 2" xfId="54720"/>
    <cellStyle name="Normal 86 4 2 4 2 4 3" xfId="32899"/>
    <cellStyle name="Normal 86 4 2 4 2 4 4" xfId="44502"/>
    <cellStyle name="Normal 86 4 2 4 2 5" xfId="15959"/>
    <cellStyle name="Normal 86 4 2 4 2 5 2" xfId="47498"/>
    <cellStyle name="Normal 86 4 2 4 2 6" xfId="26239"/>
    <cellStyle name="Normal 86 4 2 4 2 7" xfId="37294"/>
    <cellStyle name="Normal 86 4 2 4 3" xfId="6394"/>
    <cellStyle name="Normal 86 4 2 4 3 2" xfId="11102"/>
    <cellStyle name="Normal 86 4 2 4 3 2 2" xfId="21335"/>
    <cellStyle name="Normal 86 4 2 4 3 2 2 2" xfId="52872"/>
    <cellStyle name="Normal 86 4 2 4 3 2 3" xfId="30403"/>
    <cellStyle name="Normal 86 4 2 4 3 2 4" xfId="42654"/>
    <cellStyle name="Normal 86 4 2 4 3 3" xfId="13879"/>
    <cellStyle name="Normal 86 4 2 4 3 3 2" xfId="24107"/>
    <cellStyle name="Normal 86 4 2 4 3 3 2 2" xfId="55644"/>
    <cellStyle name="Normal 86 4 2 4 3 3 3" xfId="33731"/>
    <cellStyle name="Normal 86 4 2 4 3 3 4" xfId="45426"/>
    <cellStyle name="Normal 86 4 2 4 3 4" xfId="16883"/>
    <cellStyle name="Normal 86 4 2 4 3 4 2" xfId="48422"/>
    <cellStyle name="Normal 86 4 2 4 3 5" xfId="27071"/>
    <cellStyle name="Normal 86 4 2 4 3 6" xfId="38218"/>
    <cellStyle name="Normal 86 4 2 4 4" xfId="7326"/>
    <cellStyle name="Normal 86 4 2 4 4 2" xfId="17580"/>
    <cellStyle name="Normal 86 4 2 4 4 2 2" xfId="49117"/>
    <cellStyle name="Normal 86 4 2 4 4 3" xfId="28739"/>
    <cellStyle name="Normal 86 4 2 4 4 4" xfId="38899"/>
    <cellStyle name="Normal 86 4 2 4 5" xfId="9254"/>
    <cellStyle name="Normal 86 4 2 4 5 2" xfId="19487"/>
    <cellStyle name="Normal 86 4 2 4 5 2 2" xfId="51024"/>
    <cellStyle name="Normal 86 4 2 4 5 3" xfId="32067"/>
    <cellStyle name="Normal 86 4 2 4 5 4" xfId="40806"/>
    <cellStyle name="Normal 86 4 2 4 6" xfId="12031"/>
    <cellStyle name="Normal 86 4 2 4 6 2" xfId="22259"/>
    <cellStyle name="Normal 86 4 2 4 6 2 2" xfId="53796"/>
    <cellStyle name="Normal 86 4 2 4 6 3" xfId="43578"/>
    <cellStyle name="Normal 86 4 2 4 7" xfId="15028"/>
    <cellStyle name="Normal 86 4 2 4 7 2" xfId="46567"/>
    <cellStyle name="Normal 86 4 2 4 8" xfId="25407"/>
    <cellStyle name="Normal 86 4 2 4 9" xfId="36370"/>
    <cellStyle name="Normal 86 4 2 5" xfId="5002"/>
    <cellStyle name="Normal 86 4 2 5 2" xfId="7756"/>
    <cellStyle name="Normal 86 4 2 5 2 2" xfId="17996"/>
    <cellStyle name="Normal 86 4 2 5 2 2 2" xfId="30819"/>
    <cellStyle name="Normal 86 4 2 5 2 2 3" xfId="49533"/>
    <cellStyle name="Normal 86 4 2 5 2 3" xfId="24538"/>
    <cellStyle name="Normal 86 4 2 5 2 3 2" xfId="34147"/>
    <cellStyle name="Normal 86 4 2 5 2 3 3" xfId="56068"/>
    <cellStyle name="Normal 86 4 2 5 2 4" xfId="27487"/>
    <cellStyle name="Normal 86 4 2 5 2 5" xfId="39315"/>
    <cellStyle name="Normal 86 4 2 5 3" xfId="9716"/>
    <cellStyle name="Normal 86 4 2 5 3 2" xfId="19949"/>
    <cellStyle name="Normal 86 4 2 5 3 2 2" xfId="51486"/>
    <cellStyle name="Normal 86 4 2 5 3 3" xfId="29155"/>
    <cellStyle name="Normal 86 4 2 5 3 4" xfId="41268"/>
    <cellStyle name="Normal 86 4 2 5 4" xfId="12493"/>
    <cellStyle name="Normal 86 4 2 5 4 2" xfId="22721"/>
    <cellStyle name="Normal 86 4 2 5 4 2 2" xfId="54258"/>
    <cellStyle name="Normal 86 4 2 5 4 3" xfId="32483"/>
    <cellStyle name="Normal 86 4 2 5 4 4" xfId="44040"/>
    <cellStyle name="Normal 86 4 2 5 5" xfId="15496"/>
    <cellStyle name="Normal 86 4 2 5 5 2" xfId="47035"/>
    <cellStyle name="Normal 86 4 2 5 6" xfId="25823"/>
    <cellStyle name="Normal 86 4 2 5 7" xfId="36832"/>
    <cellStyle name="Normal 86 4 2 6" xfId="5930"/>
    <cellStyle name="Normal 86 4 2 6 2" xfId="10640"/>
    <cellStyle name="Normal 86 4 2 6 2 2" xfId="20873"/>
    <cellStyle name="Normal 86 4 2 6 2 2 2" xfId="52410"/>
    <cellStyle name="Normal 86 4 2 6 2 3" xfId="29987"/>
    <cellStyle name="Normal 86 4 2 6 2 4" xfId="42192"/>
    <cellStyle name="Normal 86 4 2 6 3" xfId="13417"/>
    <cellStyle name="Normal 86 4 2 6 3 2" xfId="23645"/>
    <cellStyle name="Normal 86 4 2 6 3 2 2" xfId="55182"/>
    <cellStyle name="Normal 86 4 2 6 3 3" xfId="33315"/>
    <cellStyle name="Normal 86 4 2 6 3 4" xfId="44964"/>
    <cellStyle name="Normal 86 4 2 6 4" xfId="16421"/>
    <cellStyle name="Normal 86 4 2 6 4 2" xfId="47960"/>
    <cellStyle name="Normal 86 4 2 6 5" xfId="26655"/>
    <cellStyle name="Normal 86 4 2 6 6" xfId="37756"/>
    <cellStyle name="Normal 86 4 2 7" xfId="6694"/>
    <cellStyle name="Normal 86 4 2 7 2" xfId="17153"/>
    <cellStyle name="Normal 86 4 2 7 2 2" xfId="48691"/>
    <cellStyle name="Normal 86 4 2 7 3" xfId="28321"/>
    <cellStyle name="Normal 86 4 2 7 4" xfId="38483"/>
    <cellStyle name="Normal 86 4 2 8" xfId="8789"/>
    <cellStyle name="Normal 86 4 2 8 2" xfId="19025"/>
    <cellStyle name="Normal 86 4 2 8 2 2" xfId="50562"/>
    <cellStyle name="Normal 86 4 2 8 3" xfId="31651"/>
    <cellStyle name="Normal 86 4 2 8 4" xfId="40344"/>
    <cellStyle name="Normal 86 4 2 9" xfId="11569"/>
    <cellStyle name="Normal 86 4 2 9 2" xfId="21797"/>
    <cellStyle name="Normal 86 4 2 9 2 2" xfId="53334"/>
    <cellStyle name="Normal 86 4 2 9 3" xfId="43116"/>
    <cellStyle name="Normal 86 4 3" xfId="1943"/>
    <cellStyle name="Normal 86 4 3 10" xfId="24992"/>
    <cellStyle name="Normal 86 4 3 11" xfId="35912"/>
    <cellStyle name="Normal 86 4 3 2" xfId="1944"/>
    <cellStyle name="Normal 86 4 3 2 10" xfId="35913"/>
    <cellStyle name="Normal 86 4 3 2 2" xfId="4463"/>
    <cellStyle name="Normal 86 4 3 2 2 2" xfId="5471"/>
    <cellStyle name="Normal 86 4 3 2 2 2 2" xfId="8384"/>
    <cellStyle name="Normal 86 4 3 2 2 2 2 2" xfId="18622"/>
    <cellStyle name="Normal 86 4 3 2 2 2 2 2 2" xfId="31445"/>
    <cellStyle name="Normal 86 4 3 2 2 2 2 2 3" xfId="50159"/>
    <cellStyle name="Normal 86 4 3 2 2 2 2 3" xfId="24643"/>
    <cellStyle name="Normal 86 4 3 2 2 2 2 3 2" xfId="34773"/>
    <cellStyle name="Normal 86 4 3 2 2 2 2 3 3" xfId="56170"/>
    <cellStyle name="Normal 86 4 3 2 2 2 2 4" xfId="28113"/>
    <cellStyle name="Normal 86 4 3 2 2 2 2 5" xfId="39941"/>
    <cellStyle name="Normal 86 4 3 2 2 2 3" xfId="10183"/>
    <cellStyle name="Normal 86 4 3 2 2 2 3 2" xfId="20416"/>
    <cellStyle name="Normal 86 4 3 2 2 2 3 2 2" xfId="51953"/>
    <cellStyle name="Normal 86 4 3 2 2 2 3 3" xfId="29781"/>
    <cellStyle name="Normal 86 4 3 2 2 2 3 4" xfId="41735"/>
    <cellStyle name="Normal 86 4 3 2 2 2 4" xfId="12960"/>
    <cellStyle name="Normal 86 4 3 2 2 2 4 2" xfId="23188"/>
    <cellStyle name="Normal 86 4 3 2 2 2 4 2 2" xfId="54725"/>
    <cellStyle name="Normal 86 4 3 2 2 2 4 3" xfId="33109"/>
    <cellStyle name="Normal 86 4 3 2 2 2 4 4" xfId="44507"/>
    <cellStyle name="Normal 86 4 3 2 2 2 5" xfId="15964"/>
    <cellStyle name="Normal 86 4 3 2 2 2 5 2" xfId="47503"/>
    <cellStyle name="Normal 86 4 3 2 2 2 6" xfId="26449"/>
    <cellStyle name="Normal 86 4 3 2 2 2 7" xfId="37299"/>
    <cellStyle name="Normal 86 4 3 2 2 3" xfId="6399"/>
    <cellStyle name="Normal 86 4 3 2 2 3 2" xfId="11107"/>
    <cellStyle name="Normal 86 4 3 2 2 3 2 2" xfId="21340"/>
    <cellStyle name="Normal 86 4 3 2 2 3 2 2 2" xfId="52877"/>
    <cellStyle name="Normal 86 4 3 2 2 3 2 3" xfId="30613"/>
    <cellStyle name="Normal 86 4 3 2 2 3 2 4" xfId="42659"/>
    <cellStyle name="Normal 86 4 3 2 2 3 3" xfId="13884"/>
    <cellStyle name="Normal 86 4 3 2 2 3 3 2" xfId="24112"/>
    <cellStyle name="Normal 86 4 3 2 2 3 3 2 2" xfId="55649"/>
    <cellStyle name="Normal 86 4 3 2 2 3 3 3" xfId="33941"/>
    <cellStyle name="Normal 86 4 3 2 2 3 3 4" xfId="45431"/>
    <cellStyle name="Normal 86 4 3 2 2 3 4" xfId="16888"/>
    <cellStyle name="Normal 86 4 3 2 2 3 4 2" xfId="48427"/>
    <cellStyle name="Normal 86 4 3 2 2 3 5" xfId="27281"/>
    <cellStyle name="Normal 86 4 3 2 2 3 6" xfId="38223"/>
    <cellStyle name="Normal 86 4 3 2 2 4" xfId="7545"/>
    <cellStyle name="Normal 86 4 3 2 2 4 2" xfId="17790"/>
    <cellStyle name="Normal 86 4 3 2 2 4 2 2" xfId="49327"/>
    <cellStyle name="Normal 86 4 3 2 2 4 3" xfId="28949"/>
    <cellStyle name="Normal 86 4 3 2 2 4 4" xfId="39109"/>
    <cellStyle name="Normal 86 4 3 2 2 5" xfId="9259"/>
    <cellStyle name="Normal 86 4 3 2 2 5 2" xfId="19492"/>
    <cellStyle name="Normal 86 4 3 2 2 5 2 2" xfId="51029"/>
    <cellStyle name="Normal 86 4 3 2 2 5 3" xfId="32277"/>
    <cellStyle name="Normal 86 4 3 2 2 5 4" xfId="40811"/>
    <cellStyle name="Normal 86 4 3 2 2 6" xfId="12036"/>
    <cellStyle name="Normal 86 4 3 2 2 6 2" xfId="22264"/>
    <cellStyle name="Normal 86 4 3 2 2 6 2 2" xfId="53801"/>
    <cellStyle name="Normal 86 4 3 2 2 6 3" xfId="43583"/>
    <cellStyle name="Normal 86 4 3 2 2 7" xfId="15033"/>
    <cellStyle name="Normal 86 4 3 2 2 7 2" xfId="46572"/>
    <cellStyle name="Normal 86 4 3 2 2 8" xfId="25617"/>
    <cellStyle name="Normal 86 4 3 2 2 9" xfId="36375"/>
    <cellStyle name="Normal 86 4 3 2 3" xfId="5007"/>
    <cellStyle name="Normal 86 4 3 2 3 2" xfId="7968"/>
    <cellStyle name="Normal 86 4 3 2 3 2 2" xfId="18206"/>
    <cellStyle name="Normal 86 4 3 2 3 2 2 2" xfId="31029"/>
    <cellStyle name="Normal 86 4 3 2 3 2 2 3" xfId="49743"/>
    <cellStyle name="Normal 86 4 3 2 3 2 3" xfId="24475"/>
    <cellStyle name="Normal 86 4 3 2 3 2 3 2" xfId="34357"/>
    <cellStyle name="Normal 86 4 3 2 3 2 3 3" xfId="56007"/>
    <cellStyle name="Normal 86 4 3 2 3 2 4" xfId="27697"/>
    <cellStyle name="Normal 86 4 3 2 3 2 5" xfId="39525"/>
    <cellStyle name="Normal 86 4 3 2 3 3" xfId="9721"/>
    <cellStyle name="Normal 86 4 3 2 3 3 2" xfId="19954"/>
    <cellStyle name="Normal 86 4 3 2 3 3 2 2" xfId="51491"/>
    <cellStyle name="Normal 86 4 3 2 3 3 3" xfId="29365"/>
    <cellStyle name="Normal 86 4 3 2 3 3 4" xfId="41273"/>
    <cellStyle name="Normal 86 4 3 2 3 4" xfId="12498"/>
    <cellStyle name="Normal 86 4 3 2 3 4 2" xfId="22726"/>
    <cellStyle name="Normal 86 4 3 2 3 4 2 2" xfId="54263"/>
    <cellStyle name="Normal 86 4 3 2 3 4 3" xfId="32693"/>
    <cellStyle name="Normal 86 4 3 2 3 4 4" xfId="44045"/>
    <cellStyle name="Normal 86 4 3 2 3 5" xfId="15501"/>
    <cellStyle name="Normal 86 4 3 2 3 5 2" xfId="47040"/>
    <cellStyle name="Normal 86 4 3 2 3 6" xfId="26033"/>
    <cellStyle name="Normal 86 4 3 2 3 7" xfId="36837"/>
    <cellStyle name="Normal 86 4 3 2 4" xfId="5935"/>
    <cellStyle name="Normal 86 4 3 2 4 2" xfId="10645"/>
    <cellStyle name="Normal 86 4 3 2 4 2 2" xfId="20878"/>
    <cellStyle name="Normal 86 4 3 2 4 2 2 2" xfId="52415"/>
    <cellStyle name="Normal 86 4 3 2 4 2 3" xfId="30197"/>
    <cellStyle name="Normal 86 4 3 2 4 2 4" xfId="42197"/>
    <cellStyle name="Normal 86 4 3 2 4 3" xfId="13422"/>
    <cellStyle name="Normal 86 4 3 2 4 3 2" xfId="23650"/>
    <cellStyle name="Normal 86 4 3 2 4 3 2 2" xfId="55187"/>
    <cellStyle name="Normal 86 4 3 2 4 3 3" xfId="33525"/>
    <cellStyle name="Normal 86 4 3 2 4 3 4" xfId="44969"/>
    <cellStyle name="Normal 86 4 3 2 4 4" xfId="16426"/>
    <cellStyle name="Normal 86 4 3 2 4 4 2" xfId="47965"/>
    <cellStyle name="Normal 86 4 3 2 4 5" xfId="26865"/>
    <cellStyle name="Normal 86 4 3 2 4 6" xfId="37761"/>
    <cellStyle name="Normal 86 4 3 2 5" xfId="7025"/>
    <cellStyle name="Normal 86 4 3 2 5 2" xfId="17369"/>
    <cellStyle name="Normal 86 4 3 2 5 2 2" xfId="48906"/>
    <cellStyle name="Normal 86 4 3 2 5 3" xfId="28532"/>
    <cellStyle name="Normal 86 4 3 2 5 4" xfId="38693"/>
    <cellStyle name="Normal 86 4 3 2 6" xfId="8794"/>
    <cellStyle name="Normal 86 4 3 2 6 2" xfId="19030"/>
    <cellStyle name="Normal 86 4 3 2 6 2 2" xfId="50567"/>
    <cellStyle name="Normal 86 4 3 2 6 3" xfId="31861"/>
    <cellStyle name="Normal 86 4 3 2 6 4" xfId="40349"/>
    <cellStyle name="Normal 86 4 3 2 7" xfId="11574"/>
    <cellStyle name="Normal 86 4 3 2 7 2" xfId="21802"/>
    <cellStyle name="Normal 86 4 3 2 7 2 2" xfId="53339"/>
    <cellStyle name="Normal 86 4 3 2 7 3" xfId="43121"/>
    <cellStyle name="Normal 86 4 3 2 8" xfId="14451"/>
    <cellStyle name="Normal 86 4 3 2 8 2" xfId="45994"/>
    <cellStyle name="Normal 86 4 3 2 9" xfId="25201"/>
    <cellStyle name="Normal 86 4 3 3" xfId="4462"/>
    <cellStyle name="Normal 86 4 3 3 2" xfId="5470"/>
    <cellStyle name="Normal 86 4 3 3 2 2" xfId="8176"/>
    <cellStyle name="Normal 86 4 3 3 2 2 2" xfId="18414"/>
    <cellStyle name="Normal 86 4 3 3 2 2 2 2" xfId="31237"/>
    <cellStyle name="Normal 86 4 3 3 2 2 2 3" xfId="49951"/>
    <cellStyle name="Normal 86 4 3 3 2 2 3" xfId="24654"/>
    <cellStyle name="Normal 86 4 3 3 2 2 3 2" xfId="34565"/>
    <cellStyle name="Normal 86 4 3 3 2 2 3 3" xfId="56181"/>
    <cellStyle name="Normal 86 4 3 3 2 2 4" xfId="27905"/>
    <cellStyle name="Normal 86 4 3 3 2 2 5" xfId="39733"/>
    <cellStyle name="Normal 86 4 3 3 2 3" xfId="10182"/>
    <cellStyle name="Normal 86 4 3 3 2 3 2" xfId="20415"/>
    <cellStyle name="Normal 86 4 3 3 2 3 2 2" xfId="51952"/>
    <cellStyle name="Normal 86 4 3 3 2 3 3" xfId="29573"/>
    <cellStyle name="Normal 86 4 3 3 2 3 4" xfId="41734"/>
    <cellStyle name="Normal 86 4 3 3 2 4" xfId="12959"/>
    <cellStyle name="Normal 86 4 3 3 2 4 2" xfId="23187"/>
    <cellStyle name="Normal 86 4 3 3 2 4 2 2" xfId="54724"/>
    <cellStyle name="Normal 86 4 3 3 2 4 3" xfId="32901"/>
    <cellStyle name="Normal 86 4 3 3 2 4 4" xfId="44506"/>
    <cellStyle name="Normal 86 4 3 3 2 5" xfId="15963"/>
    <cellStyle name="Normal 86 4 3 3 2 5 2" xfId="47502"/>
    <cellStyle name="Normal 86 4 3 3 2 6" xfId="26241"/>
    <cellStyle name="Normal 86 4 3 3 2 7" xfId="37298"/>
    <cellStyle name="Normal 86 4 3 3 3" xfId="6398"/>
    <cellStyle name="Normal 86 4 3 3 3 2" xfId="11106"/>
    <cellStyle name="Normal 86 4 3 3 3 2 2" xfId="21339"/>
    <cellStyle name="Normal 86 4 3 3 3 2 2 2" xfId="52876"/>
    <cellStyle name="Normal 86 4 3 3 3 2 3" xfId="30405"/>
    <cellStyle name="Normal 86 4 3 3 3 2 4" xfId="42658"/>
    <cellStyle name="Normal 86 4 3 3 3 3" xfId="13883"/>
    <cellStyle name="Normal 86 4 3 3 3 3 2" xfId="24111"/>
    <cellStyle name="Normal 86 4 3 3 3 3 2 2" xfId="55648"/>
    <cellStyle name="Normal 86 4 3 3 3 3 3" xfId="33733"/>
    <cellStyle name="Normal 86 4 3 3 3 3 4" xfId="45430"/>
    <cellStyle name="Normal 86 4 3 3 3 4" xfId="16887"/>
    <cellStyle name="Normal 86 4 3 3 3 4 2" xfId="48426"/>
    <cellStyle name="Normal 86 4 3 3 3 5" xfId="27073"/>
    <cellStyle name="Normal 86 4 3 3 3 6" xfId="38222"/>
    <cellStyle name="Normal 86 4 3 3 4" xfId="7328"/>
    <cellStyle name="Normal 86 4 3 3 4 2" xfId="17582"/>
    <cellStyle name="Normal 86 4 3 3 4 2 2" xfId="49119"/>
    <cellStyle name="Normal 86 4 3 3 4 3" xfId="28741"/>
    <cellStyle name="Normal 86 4 3 3 4 4" xfId="38901"/>
    <cellStyle name="Normal 86 4 3 3 5" xfId="9258"/>
    <cellStyle name="Normal 86 4 3 3 5 2" xfId="19491"/>
    <cellStyle name="Normal 86 4 3 3 5 2 2" xfId="51028"/>
    <cellStyle name="Normal 86 4 3 3 5 3" xfId="32069"/>
    <cellStyle name="Normal 86 4 3 3 5 4" xfId="40810"/>
    <cellStyle name="Normal 86 4 3 3 6" xfId="12035"/>
    <cellStyle name="Normal 86 4 3 3 6 2" xfId="22263"/>
    <cellStyle name="Normal 86 4 3 3 6 2 2" xfId="53800"/>
    <cellStyle name="Normal 86 4 3 3 6 3" xfId="43582"/>
    <cellStyle name="Normal 86 4 3 3 7" xfId="15032"/>
    <cellStyle name="Normal 86 4 3 3 7 2" xfId="46571"/>
    <cellStyle name="Normal 86 4 3 3 8" xfId="25409"/>
    <cellStyle name="Normal 86 4 3 3 9" xfId="36374"/>
    <cellStyle name="Normal 86 4 3 4" xfId="5006"/>
    <cellStyle name="Normal 86 4 3 4 2" xfId="7758"/>
    <cellStyle name="Normal 86 4 3 4 2 2" xfId="17998"/>
    <cellStyle name="Normal 86 4 3 4 2 2 2" xfId="30821"/>
    <cellStyle name="Normal 86 4 3 4 2 2 3" xfId="49535"/>
    <cellStyle name="Normal 86 4 3 4 2 3" xfId="14624"/>
    <cellStyle name="Normal 86 4 3 4 2 3 2" xfId="34149"/>
    <cellStyle name="Normal 86 4 3 4 2 3 3" xfId="46163"/>
    <cellStyle name="Normal 86 4 3 4 2 4" xfId="27489"/>
    <cellStyle name="Normal 86 4 3 4 2 5" xfId="39317"/>
    <cellStyle name="Normal 86 4 3 4 3" xfId="9720"/>
    <cellStyle name="Normal 86 4 3 4 3 2" xfId="19953"/>
    <cellStyle name="Normal 86 4 3 4 3 2 2" xfId="51490"/>
    <cellStyle name="Normal 86 4 3 4 3 3" xfId="29157"/>
    <cellStyle name="Normal 86 4 3 4 3 4" xfId="41272"/>
    <cellStyle name="Normal 86 4 3 4 4" xfId="12497"/>
    <cellStyle name="Normal 86 4 3 4 4 2" xfId="22725"/>
    <cellStyle name="Normal 86 4 3 4 4 2 2" xfId="54262"/>
    <cellStyle name="Normal 86 4 3 4 4 3" xfId="32485"/>
    <cellStyle name="Normal 86 4 3 4 4 4" xfId="44044"/>
    <cellStyle name="Normal 86 4 3 4 5" xfId="15500"/>
    <cellStyle name="Normal 86 4 3 4 5 2" xfId="47039"/>
    <cellStyle name="Normal 86 4 3 4 6" xfId="25825"/>
    <cellStyle name="Normal 86 4 3 4 7" xfId="36836"/>
    <cellStyle name="Normal 86 4 3 5" xfId="5934"/>
    <cellStyle name="Normal 86 4 3 5 2" xfId="10644"/>
    <cellStyle name="Normal 86 4 3 5 2 2" xfId="20877"/>
    <cellStyle name="Normal 86 4 3 5 2 2 2" xfId="52414"/>
    <cellStyle name="Normal 86 4 3 5 2 3" xfId="29989"/>
    <cellStyle name="Normal 86 4 3 5 2 4" xfId="42196"/>
    <cellStyle name="Normal 86 4 3 5 3" xfId="13421"/>
    <cellStyle name="Normal 86 4 3 5 3 2" xfId="23649"/>
    <cellStyle name="Normal 86 4 3 5 3 2 2" xfId="55186"/>
    <cellStyle name="Normal 86 4 3 5 3 3" xfId="33317"/>
    <cellStyle name="Normal 86 4 3 5 3 4" xfId="44968"/>
    <cellStyle name="Normal 86 4 3 5 4" xfId="16425"/>
    <cellStyle name="Normal 86 4 3 5 4 2" xfId="47964"/>
    <cellStyle name="Normal 86 4 3 5 5" xfId="26657"/>
    <cellStyle name="Normal 86 4 3 5 6" xfId="37760"/>
    <cellStyle name="Normal 86 4 3 6" xfId="6696"/>
    <cellStyle name="Normal 86 4 3 6 2" xfId="17155"/>
    <cellStyle name="Normal 86 4 3 6 2 2" xfId="48693"/>
    <cellStyle name="Normal 86 4 3 6 3" xfId="28323"/>
    <cellStyle name="Normal 86 4 3 6 4" xfId="38485"/>
    <cellStyle name="Normal 86 4 3 7" xfId="8793"/>
    <cellStyle name="Normal 86 4 3 7 2" xfId="19029"/>
    <cellStyle name="Normal 86 4 3 7 2 2" xfId="50566"/>
    <cellStyle name="Normal 86 4 3 7 3" xfId="31653"/>
    <cellStyle name="Normal 86 4 3 7 4" xfId="40348"/>
    <cellStyle name="Normal 86 4 3 8" xfId="11573"/>
    <cellStyle name="Normal 86 4 3 8 2" xfId="21801"/>
    <cellStyle name="Normal 86 4 3 8 2 2" xfId="53338"/>
    <cellStyle name="Normal 86 4 3 8 3" xfId="43120"/>
    <cellStyle name="Normal 86 4 3 9" xfId="14450"/>
    <cellStyle name="Normal 86 4 3 9 2" xfId="45993"/>
    <cellStyle name="Normal 86 4 4" xfId="1945"/>
    <cellStyle name="Normal 86 4 4 10" xfId="35914"/>
    <cellStyle name="Normal 86 4 4 2" xfId="4464"/>
    <cellStyle name="Normal 86 4 4 2 2" xfId="5472"/>
    <cellStyle name="Normal 86 4 4 2 2 2" xfId="8381"/>
    <cellStyle name="Normal 86 4 4 2 2 2 2" xfId="18619"/>
    <cellStyle name="Normal 86 4 4 2 2 2 2 2" xfId="31442"/>
    <cellStyle name="Normal 86 4 4 2 2 2 2 3" xfId="50156"/>
    <cellStyle name="Normal 86 4 4 2 2 2 3" xfId="14015"/>
    <cellStyle name="Normal 86 4 4 2 2 2 3 2" xfId="34770"/>
    <cellStyle name="Normal 86 4 4 2 2 2 3 3" xfId="45559"/>
    <cellStyle name="Normal 86 4 4 2 2 2 4" xfId="28110"/>
    <cellStyle name="Normal 86 4 4 2 2 2 5" xfId="39938"/>
    <cellStyle name="Normal 86 4 4 2 2 3" xfId="10184"/>
    <cellStyle name="Normal 86 4 4 2 2 3 2" xfId="20417"/>
    <cellStyle name="Normal 86 4 4 2 2 3 2 2" xfId="51954"/>
    <cellStyle name="Normal 86 4 4 2 2 3 3" xfId="29778"/>
    <cellStyle name="Normal 86 4 4 2 2 3 4" xfId="41736"/>
    <cellStyle name="Normal 86 4 4 2 2 4" xfId="12961"/>
    <cellStyle name="Normal 86 4 4 2 2 4 2" xfId="23189"/>
    <cellStyle name="Normal 86 4 4 2 2 4 2 2" xfId="54726"/>
    <cellStyle name="Normal 86 4 4 2 2 4 3" xfId="33106"/>
    <cellStyle name="Normal 86 4 4 2 2 4 4" xfId="44508"/>
    <cellStyle name="Normal 86 4 4 2 2 5" xfId="15965"/>
    <cellStyle name="Normal 86 4 4 2 2 5 2" xfId="47504"/>
    <cellStyle name="Normal 86 4 4 2 2 6" xfId="26446"/>
    <cellStyle name="Normal 86 4 4 2 2 7" xfId="37300"/>
    <cellStyle name="Normal 86 4 4 2 3" xfId="6400"/>
    <cellStyle name="Normal 86 4 4 2 3 2" xfId="11108"/>
    <cellStyle name="Normal 86 4 4 2 3 2 2" xfId="21341"/>
    <cellStyle name="Normal 86 4 4 2 3 2 2 2" xfId="52878"/>
    <cellStyle name="Normal 86 4 4 2 3 2 3" xfId="30610"/>
    <cellStyle name="Normal 86 4 4 2 3 2 4" xfId="42660"/>
    <cellStyle name="Normal 86 4 4 2 3 3" xfId="13885"/>
    <cellStyle name="Normal 86 4 4 2 3 3 2" xfId="24113"/>
    <cellStyle name="Normal 86 4 4 2 3 3 2 2" xfId="55650"/>
    <cellStyle name="Normal 86 4 4 2 3 3 3" xfId="33938"/>
    <cellStyle name="Normal 86 4 4 2 3 3 4" xfId="45432"/>
    <cellStyle name="Normal 86 4 4 2 3 4" xfId="16889"/>
    <cellStyle name="Normal 86 4 4 2 3 4 2" xfId="48428"/>
    <cellStyle name="Normal 86 4 4 2 3 5" xfId="27278"/>
    <cellStyle name="Normal 86 4 4 2 3 6" xfId="38224"/>
    <cellStyle name="Normal 86 4 4 2 4" xfId="7542"/>
    <cellStyle name="Normal 86 4 4 2 4 2" xfId="17787"/>
    <cellStyle name="Normal 86 4 4 2 4 2 2" xfId="49324"/>
    <cellStyle name="Normal 86 4 4 2 4 3" xfId="28946"/>
    <cellStyle name="Normal 86 4 4 2 4 4" xfId="39106"/>
    <cellStyle name="Normal 86 4 4 2 5" xfId="9260"/>
    <cellStyle name="Normal 86 4 4 2 5 2" xfId="19493"/>
    <cellStyle name="Normal 86 4 4 2 5 2 2" xfId="51030"/>
    <cellStyle name="Normal 86 4 4 2 5 3" xfId="32274"/>
    <cellStyle name="Normal 86 4 4 2 5 4" xfId="40812"/>
    <cellStyle name="Normal 86 4 4 2 6" xfId="12037"/>
    <cellStyle name="Normal 86 4 4 2 6 2" xfId="22265"/>
    <cellStyle name="Normal 86 4 4 2 6 2 2" xfId="53802"/>
    <cellStyle name="Normal 86 4 4 2 6 3" xfId="43584"/>
    <cellStyle name="Normal 86 4 4 2 7" xfId="15034"/>
    <cellStyle name="Normal 86 4 4 2 7 2" xfId="46573"/>
    <cellStyle name="Normal 86 4 4 2 8" xfId="25614"/>
    <cellStyle name="Normal 86 4 4 2 9" xfId="36376"/>
    <cellStyle name="Normal 86 4 4 3" xfId="5008"/>
    <cellStyle name="Normal 86 4 4 3 2" xfId="7965"/>
    <cellStyle name="Normal 86 4 4 3 2 2" xfId="18203"/>
    <cellStyle name="Normal 86 4 4 3 2 2 2" xfId="31026"/>
    <cellStyle name="Normal 86 4 4 3 2 2 3" xfId="49740"/>
    <cellStyle name="Normal 86 4 4 3 2 3" xfId="24477"/>
    <cellStyle name="Normal 86 4 4 3 2 3 2" xfId="34354"/>
    <cellStyle name="Normal 86 4 4 3 2 3 3" xfId="56009"/>
    <cellStyle name="Normal 86 4 4 3 2 4" xfId="27694"/>
    <cellStyle name="Normal 86 4 4 3 2 5" xfId="39522"/>
    <cellStyle name="Normal 86 4 4 3 3" xfId="9722"/>
    <cellStyle name="Normal 86 4 4 3 3 2" xfId="19955"/>
    <cellStyle name="Normal 86 4 4 3 3 2 2" xfId="51492"/>
    <cellStyle name="Normal 86 4 4 3 3 3" xfId="29362"/>
    <cellStyle name="Normal 86 4 4 3 3 4" xfId="41274"/>
    <cellStyle name="Normal 86 4 4 3 4" xfId="12499"/>
    <cellStyle name="Normal 86 4 4 3 4 2" xfId="22727"/>
    <cellStyle name="Normal 86 4 4 3 4 2 2" xfId="54264"/>
    <cellStyle name="Normal 86 4 4 3 4 3" xfId="32690"/>
    <cellStyle name="Normal 86 4 4 3 4 4" xfId="44046"/>
    <cellStyle name="Normal 86 4 4 3 5" xfId="15502"/>
    <cellStyle name="Normal 86 4 4 3 5 2" xfId="47041"/>
    <cellStyle name="Normal 86 4 4 3 6" xfId="26030"/>
    <cellStyle name="Normal 86 4 4 3 7" xfId="36838"/>
    <cellStyle name="Normal 86 4 4 4" xfId="5936"/>
    <cellStyle name="Normal 86 4 4 4 2" xfId="10646"/>
    <cellStyle name="Normal 86 4 4 4 2 2" xfId="20879"/>
    <cellStyle name="Normal 86 4 4 4 2 2 2" xfId="52416"/>
    <cellStyle name="Normal 86 4 4 4 2 3" xfId="30194"/>
    <cellStyle name="Normal 86 4 4 4 2 4" xfId="42198"/>
    <cellStyle name="Normal 86 4 4 4 3" xfId="13423"/>
    <cellStyle name="Normal 86 4 4 4 3 2" xfId="23651"/>
    <cellStyle name="Normal 86 4 4 4 3 2 2" xfId="55188"/>
    <cellStyle name="Normal 86 4 4 4 3 3" xfId="33522"/>
    <cellStyle name="Normal 86 4 4 4 3 4" xfId="44970"/>
    <cellStyle name="Normal 86 4 4 4 4" xfId="16427"/>
    <cellStyle name="Normal 86 4 4 4 4 2" xfId="47966"/>
    <cellStyle name="Normal 86 4 4 4 5" xfId="26862"/>
    <cellStyle name="Normal 86 4 4 4 6" xfId="37762"/>
    <cellStyle name="Normal 86 4 4 5" xfId="7022"/>
    <cellStyle name="Normal 86 4 4 5 2" xfId="17366"/>
    <cellStyle name="Normal 86 4 4 5 2 2" xfId="48903"/>
    <cellStyle name="Normal 86 4 4 5 3" xfId="28529"/>
    <cellStyle name="Normal 86 4 4 5 4" xfId="38690"/>
    <cellStyle name="Normal 86 4 4 6" xfId="8795"/>
    <cellStyle name="Normal 86 4 4 6 2" xfId="19031"/>
    <cellStyle name="Normal 86 4 4 6 2 2" xfId="50568"/>
    <cellStyle name="Normal 86 4 4 6 3" xfId="31858"/>
    <cellStyle name="Normal 86 4 4 6 4" xfId="40350"/>
    <cellStyle name="Normal 86 4 4 7" xfId="11575"/>
    <cellStyle name="Normal 86 4 4 7 2" xfId="21803"/>
    <cellStyle name="Normal 86 4 4 7 2 2" xfId="53340"/>
    <cellStyle name="Normal 86 4 4 7 3" xfId="43122"/>
    <cellStyle name="Normal 86 4 4 8" xfId="14452"/>
    <cellStyle name="Normal 86 4 4 8 2" xfId="45995"/>
    <cellStyle name="Normal 86 4 4 9" xfId="25198"/>
    <cellStyle name="Normal 86 4 5" xfId="3407"/>
    <cellStyle name="Normal 86 4 5 10" xfId="35970"/>
    <cellStyle name="Normal 86 4 5 2" xfId="4596"/>
    <cellStyle name="Normal 86 4 5 2 2" xfId="5528"/>
    <cellStyle name="Normal 86 4 5 2 2 2" xfId="10240"/>
    <cellStyle name="Normal 86 4 5 2 2 2 2" xfId="20473"/>
    <cellStyle name="Normal 86 4 5 2 2 2 2 2" xfId="52010"/>
    <cellStyle name="Normal 86 4 5 2 2 2 3" xfId="31234"/>
    <cellStyle name="Normal 86 4 5 2 2 2 4" xfId="41792"/>
    <cellStyle name="Normal 86 4 5 2 2 3" xfId="13017"/>
    <cellStyle name="Normal 86 4 5 2 2 3 2" xfId="23245"/>
    <cellStyle name="Normal 86 4 5 2 2 3 2 2" xfId="54782"/>
    <cellStyle name="Normal 86 4 5 2 2 3 3" xfId="34562"/>
    <cellStyle name="Normal 86 4 5 2 2 3 4" xfId="44564"/>
    <cellStyle name="Normal 86 4 5 2 2 4" xfId="16021"/>
    <cellStyle name="Normal 86 4 5 2 2 4 2" xfId="47560"/>
    <cellStyle name="Normal 86 4 5 2 2 5" xfId="27902"/>
    <cellStyle name="Normal 86 4 5 2 2 6" xfId="37356"/>
    <cellStyle name="Normal 86 4 5 2 3" xfId="6456"/>
    <cellStyle name="Normal 86 4 5 2 3 2" xfId="11164"/>
    <cellStyle name="Normal 86 4 5 2 3 2 2" xfId="21397"/>
    <cellStyle name="Normal 86 4 5 2 3 2 2 2" xfId="52934"/>
    <cellStyle name="Normal 86 4 5 2 3 2 3" xfId="42716"/>
    <cellStyle name="Normal 86 4 5 2 3 3" xfId="13941"/>
    <cellStyle name="Normal 86 4 5 2 3 3 2" xfId="24169"/>
    <cellStyle name="Normal 86 4 5 2 3 3 2 2" xfId="55706"/>
    <cellStyle name="Normal 86 4 5 2 3 3 3" xfId="45488"/>
    <cellStyle name="Normal 86 4 5 2 3 4" xfId="16945"/>
    <cellStyle name="Normal 86 4 5 2 3 4 2" xfId="48484"/>
    <cellStyle name="Normal 86 4 5 2 3 5" xfId="29570"/>
    <cellStyle name="Normal 86 4 5 2 3 6" xfId="38280"/>
    <cellStyle name="Normal 86 4 5 2 4" xfId="8173"/>
    <cellStyle name="Normal 86 4 5 2 4 2" xfId="18411"/>
    <cellStyle name="Normal 86 4 5 2 4 2 2" xfId="49948"/>
    <cellStyle name="Normal 86 4 5 2 4 3" xfId="32898"/>
    <cellStyle name="Normal 86 4 5 2 4 4" xfId="39730"/>
    <cellStyle name="Normal 86 4 5 2 5" xfId="9316"/>
    <cellStyle name="Normal 86 4 5 2 5 2" xfId="19549"/>
    <cellStyle name="Normal 86 4 5 2 5 2 2" xfId="51086"/>
    <cellStyle name="Normal 86 4 5 2 5 3" xfId="40868"/>
    <cellStyle name="Normal 86 4 5 2 6" xfId="12093"/>
    <cellStyle name="Normal 86 4 5 2 6 2" xfId="22321"/>
    <cellStyle name="Normal 86 4 5 2 6 2 2" xfId="53858"/>
    <cellStyle name="Normal 86 4 5 2 6 3" xfId="43640"/>
    <cellStyle name="Normal 86 4 5 2 7" xfId="15095"/>
    <cellStyle name="Normal 86 4 5 2 7 2" xfId="46634"/>
    <cellStyle name="Normal 86 4 5 2 8" xfId="26238"/>
    <cellStyle name="Normal 86 4 5 2 9" xfId="36432"/>
    <cellStyle name="Normal 86 4 5 3" xfId="5065"/>
    <cellStyle name="Normal 86 4 5 3 2" xfId="9778"/>
    <cellStyle name="Normal 86 4 5 3 2 2" xfId="20011"/>
    <cellStyle name="Normal 86 4 5 3 2 2 2" xfId="51548"/>
    <cellStyle name="Normal 86 4 5 3 2 3" xfId="30402"/>
    <cellStyle name="Normal 86 4 5 3 2 4" xfId="41330"/>
    <cellStyle name="Normal 86 4 5 3 3" xfId="12555"/>
    <cellStyle name="Normal 86 4 5 3 3 2" xfId="22783"/>
    <cellStyle name="Normal 86 4 5 3 3 2 2" xfId="54320"/>
    <cellStyle name="Normal 86 4 5 3 3 3" xfId="33730"/>
    <cellStyle name="Normal 86 4 5 3 3 4" xfId="44102"/>
    <cellStyle name="Normal 86 4 5 3 4" xfId="15559"/>
    <cellStyle name="Normal 86 4 5 3 4 2" xfId="47098"/>
    <cellStyle name="Normal 86 4 5 3 5" xfId="27070"/>
    <cellStyle name="Normal 86 4 5 3 6" xfId="36894"/>
    <cellStyle name="Normal 86 4 5 4" xfId="5994"/>
    <cellStyle name="Normal 86 4 5 4 2" xfId="10702"/>
    <cellStyle name="Normal 86 4 5 4 2 2" xfId="20935"/>
    <cellStyle name="Normal 86 4 5 4 2 2 2" xfId="52472"/>
    <cellStyle name="Normal 86 4 5 4 2 3" xfId="42254"/>
    <cellStyle name="Normal 86 4 5 4 3" xfId="13479"/>
    <cellStyle name="Normal 86 4 5 4 3 2" xfId="23707"/>
    <cellStyle name="Normal 86 4 5 4 3 2 2" xfId="55244"/>
    <cellStyle name="Normal 86 4 5 4 3 3" xfId="45026"/>
    <cellStyle name="Normal 86 4 5 4 4" xfId="16483"/>
    <cellStyle name="Normal 86 4 5 4 4 2" xfId="48022"/>
    <cellStyle name="Normal 86 4 5 4 5" xfId="28738"/>
    <cellStyle name="Normal 86 4 5 4 6" xfId="37818"/>
    <cellStyle name="Normal 86 4 5 5" xfId="7325"/>
    <cellStyle name="Normal 86 4 5 5 2" xfId="17579"/>
    <cellStyle name="Normal 86 4 5 5 2 2" xfId="49116"/>
    <cellStyle name="Normal 86 4 5 5 3" xfId="32066"/>
    <cellStyle name="Normal 86 4 5 5 4" xfId="38898"/>
    <cellStyle name="Normal 86 4 5 6" xfId="8854"/>
    <cellStyle name="Normal 86 4 5 6 2" xfId="19087"/>
    <cellStyle name="Normal 86 4 5 6 2 2" xfId="50624"/>
    <cellStyle name="Normal 86 4 5 6 3" xfId="40406"/>
    <cellStyle name="Normal 86 4 5 7" xfId="11631"/>
    <cellStyle name="Normal 86 4 5 7 2" xfId="21859"/>
    <cellStyle name="Normal 86 4 5 7 2 2" xfId="53396"/>
    <cellStyle name="Normal 86 4 5 7 3" xfId="43178"/>
    <cellStyle name="Normal 86 4 5 8" xfId="14594"/>
    <cellStyle name="Normal 86 4 5 8 2" xfId="46133"/>
    <cellStyle name="Normal 86 4 5 9" xfId="25406"/>
    <cellStyle name="Normal 86 4 6" xfId="4457"/>
    <cellStyle name="Normal 86 4 6 2" xfId="5465"/>
    <cellStyle name="Normal 86 4 6 2 2" xfId="10177"/>
    <cellStyle name="Normal 86 4 6 2 2 2" xfId="20410"/>
    <cellStyle name="Normal 86 4 6 2 2 2 2" xfId="51947"/>
    <cellStyle name="Normal 86 4 6 2 2 3" xfId="30818"/>
    <cellStyle name="Normal 86 4 6 2 2 4" xfId="41729"/>
    <cellStyle name="Normal 86 4 6 2 3" xfId="12954"/>
    <cellStyle name="Normal 86 4 6 2 3 2" xfId="23182"/>
    <cellStyle name="Normal 86 4 6 2 3 2 2" xfId="54719"/>
    <cellStyle name="Normal 86 4 6 2 3 3" xfId="34146"/>
    <cellStyle name="Normal 86 4 6 2 3 4" xfId="44501"/>
    <cellStyle name="Normal 86 4 6 2 4" xfId="15958"/>
    <cellStyle name="Normal 86 4 6 2 4 2" xfId="47497"/>
    <cellStyle name="Normal 86 4 6 2 5" xfId="27486"/>
    <cellStyle name="Normal 86 4 6 2 6" xfId="37293"/>
    <cellStyle name="Normal 86 4 6 3" xfId="6393"/>
    <cellStyle name="Normal 86 4 6 3 2" xfId="11101"/>
    <cellStyle name="Normal 86 4 6 3 2 2" xfId="21334"/>
    <cellStyle name="Normal 86 4 6 3 2 2 2" xfId="52871"/>
    <cellStyle name="Normal 86 4 6 3 2 3" xfId="42653"/>
    <cellStyle name="Normal 86 4 6 3 3" xfId="13878"/>
    <cellStyle name="Normal 86 4 6 3 3 2" xfId="24106"/>
    <cellStyle name="Normal 86 4 6 3 3 2 2" xfId="55643"/>
    <cellStyle name="Normal 86 4 6 3 3 3" xfId="45425"/>
    <cellStyle name="Normal 86 4 6 3 4" xfId="16882"/>
    <cellStyle name="Normal 86 4 6 3 4 2" xfId="48421"/>
    <cellStyle name="Normal 86 4 6 3 5" xfId="29154"/>
    <cellStyle name="Normal 86 4 6 3 6" xfId="38217"/>
    <cellStyle name="Normal 86 4 6 4" xfId="7755"/>
    <cellStyle name="Normal 86 4 6 4 2" xfId="17995"/>
    <cellStyle name="Normal 86 4 6 4 2 2" xfId="49532"/>
    <cellStyle name="Normal 86 4 6 4 3" xfId="32482"/>
    <cellStyle name="Normal 86 4 6 4 4" xfId="39314"/>
    <cellStyle name="Normal 86 4 6 5" xfId="9253"/>
    <cellStyle name="Normal 86 4 6 5 2" xfId="19486"/>
    <cellStyle name="Normal 86 4 6 5 2 2" xfId="51023"/>
    <cellStyle name="Normal 86 4 6 5 3" xfId="40805"/>
    <cellStyle name="Normal 86 4 6 6" xfId="12030"/>
    <cellStyle name="Normal 86 4 6 6 2" xfId="22258"/>
    <cellStyle name="Normal 86 4 6 6 2 2" xfId="53795"/>
    <cellStyle name="Normal 86 4 6 6 3" xfId="43577"/>
    <cellStyle name="Normal 86 4 6 7" xfId="15027"/>
    <cellStyle name="Normal 86 4 6 7 2" xfId="46566"/>
    <cellStyle name="Normal 86 4 6 8" xfId="25822"/>
    <cellStyle name="Normal 86 4 6 9" xfId="36369"/>
    <cellStyle name="Normal 86 4 7" xfId="5001"/>
    <cellStyle name="Normal 86 4 7 2" xfId="9715"/>
    <cellStyle name="Normal 86 4 7 2 2" xfId="19948"/>
    <cellStyle name="Normal 86 4 7 2 2 2" xfId="51485"/>
    <cellStyle name="Normal 86 4 7 2 3" xfId="29986"/>
    <cellStyle name="Normal 86 4 7 2 4" xfId="41267"/>
    <cellStyle name="Normal 86 4 7 3" xfId="12492"/>
    <cellStyle name="Normal 86 4 7 3 2" xfId="22720"/>
    <cellStyle name="Normal 86 4 7 3 2 2" xfId="54257"/>
    <cellStyle name="Normal 86 4 7 3 3" xfId="33314"/>
    <cellStyle name="Normal 86 4 7 3 4" xfId="44039"/>
    <cellStyle name="Normal 86 4 7 4" xfId="15495"/>
    <cellStyle name="Normal 86 4 7 4 2" xfId="47034"/>
    <cellStyle name="Normal 86 4 7 5" xfId="26654"/>
    <cellStyle name="Normal 86 4 7 6" xfId="36831"/>
    <cellStyle name="Normal 86 4 8" xfId="5929"/>
    <cellStyle name="Normal 86 4 8 2" xfId="10639"/>
    <cellStyle name="Normal 86 4 8 2 2" xfId="20872"/>
    <cellStyle name="Normal 86 4 8 2 2 2" xfId="52409"/>
    <cellStyle name="Normal 86 4 8 2 3" xfId="42191"/>
    <cellStyle name="Normal 86 4 8 3" xfId="13416"/>
    <cellStyle name="Normal 86 4 8 3 2" xfId="23644"/>
    <cellStyle name="Normal 86 4 8 3 2 2" xfId="55181"/>
    <cellStyle name="Normal 86 4 8 3 3" xfId="44963"/>
    <cellStyle name="Normal 86 4 8 4" xfId="16420"/>
    <cellStyle name="Normal 86 4 8 4 2" xfId="47959"/>
    <cellStyle name="Normal 86 4 8 5" xfId="28320"/>
    <cellStyle name="Normal 86 4 8 6" xfId="37755"/>
    <cellStyle name="Normal 86 4 9" xfId="6693"/>
    <cellStyle name="Normal 86 4 9 2" xfId="17152"/>
    <cellStyle name="Normal 86 4 9 2 2" xfId="48690"/>
    <cellStyle name="Normal 86 4 9 3" xfId="31650"/>
    <cellStyle name="Normal 86 4 9 4" xfId="38482"/>
    <cellStyle name="Normal 86 5" xfId="1946"/>
    <cellStyle name="Normal 86 5 10" xfId="14453"/>
    <cellStyle name="Normal 86 5 10 2" xfId="45996"/>
    <cellStyle name="Normal 86 5 11" xfId="24993"/>
    <cellStyle name="Normal 86 5 12" xfId="35915"/>
    <cellStyle name="Normal 86 5 2" xfId="1947"/>
    <cellStyle name="Normal 86 5 2 10" xfId="24994"/>
    <cellStyle name="Normal 86 5 2 11" xfId="35916"/>
    <cellStyle name="Normal 86 5 2 2" xfId="1948"/>
    <cellStyle name="Normal 86 5 2 2 10" xfId="35917"/>
    <cellStyle name="Normal 86 5 2 2 2" xfId="4467"/>
    <cellStyle name="Normal 86 5 2 2 2 2" xfId="5475"/>
    <cellStyle name="Normal 86 5 2 2 2 2 2" xfId="8386"/>
    <cellStyle name="Normal 86 5 2 2 2 2 2 2" xfId="18624"/>
    <cellStyle name="Normal 86 5 2 2 2 2 2 2 2" xfId="31447"/>
    <cellStyle name="Normal 86 5 2 2 2 2 2 2 3" xfId="50161"/>
    <cellStyle name="Normal 86 5 2 2 2 2 2 3" xfId="24351"/>
    <cellStyle name="Normal 86 5 2 2 2 2 2 3 2" xfId="34775"/>
    <cellStyle name="Normal 86 5 2 2 2 2 2 3 3" xfId="55883"/>
    <cellStyle name="Normal 86 5 2 2 2 2 2 4" xfId="28115"/>
    <cellStyle name="Normal 86 5 2 2 2 2 2 5" xfId="39943"/>
    <cellStyle name="Normal 86 5 2 2 2 2 3" xfId="10187"/>
    <cellStyle name="Normal 86 5 2 2 2 2 3 2" xfId="20420"/>
    <cellStyle name="Normal 86 5 2 2 2 2 3 2 2" xfId="51957"/>
    <cellStyle name="Normal 86 5 2 2 2 2 3 3" xfId="29783"/>
    <cellStyle name="Normal 86 5 2 2 2 2 3 4" xfId="41739"/>
    <cellStyle name="Normal 86 5 2 2 2 2 4" xfId="12964"/>
    <cellStyle name="Normal 86 5 2 2 2 2 4 2" xfId="23192"/>
    <cellStyle name="Normal 86 5 2 2 2 2 4 2 2" xfId="54729"/>
    <cellStyle name="Normal 86 5 2 2 2 2 4 3" xfId="33111"/>
    <cellStyle name="Normal 86 5 2 2 2 2 4 4" xfId="44511"/>
    <cellStyle name="Normal 86 5 2 2 2 2 5" xfId="15968"/>
    <cellStyle name="Normal 86 5 2 2 2 2 5 2" xfId="47507"/>
    <cellStyle name="Normal 86 5 2 2 2 2 6" xfId="26451"/>
    <cellStyle name="Normal 86 5 2 2 2 2 7" xfId="37303"/>
    <cellStyle name="Normal 86 5 2 2 2 3" xfId="6403"/>
    <cellStyle name="Normal 86 5 2 2 2 3 2" xfId="11111"/>
    <cellStyle name="Normal 86 5 2 2 2 3 2 2" xfId="21344"/>
    <cellStyle name="Normal 86 5 2 2 2 3 2 2 2" xfId="52881"/>
    <cellStyle name="Normal 86 5 2 2 2 3 2 3" xfId="30615"/>
    <cellStyle name="Normal 86 5 2 2 2 3 2 4" xfId="42663"/>
    <cellStyle name="Normal 86 5 2 2 2 3 3" xfId="13888"/>
    <cellStyle name="Normal 86 5 2 2 2 3 3 2" xfId="24116"/>
    <cellStyle name="Normal 86 5 2 2 2 3 3 2 2" xfId="55653"/>
    <cellStyle name="Normal 86 5 2 2 2 3 3 3" xfId="33943"/>
    <cellStyle name="Normal 86 5 2 2 2 3 3 4" xfId="45435"/>
    <cellStyle name="Normal 86 5 2 2 2 3 4" xfId="16892"/>
    <cellStyle name="Normal 86 5 2 2 2 3 4 2" xfId="48431"/>
    <cellStyle name="Normal 86 5 2 2 2 3 5" xfId="27283"/>
    <cellStyle name="Normal 86 5 2 2 2 3 6" xfId="38227"/>
    <cellStyle name="Normal 86 5 2 2 2 4" xfId="7547"/>
    <cellStyle name="Normal 86 5 2 2 2 4 2" xfId="17792"/>
    <cellStyle name="Normal 86 5 2 2 2 4 2 2" xfId="49329"/>
    <cellStyle name="Normal 86 5 2 2 2 4 3" xfId="28951"/>
    <cellStyle name="Normal 86 5 2 2 2 4 4" xfId="39111"/>
    <cellStyle name="Normal 86 5 2 2 2 5" xfId="9263"/>
    <cellStyle name="Normal 86 5 2 2 2 5 2" xfId="19496"/>
    <cellStyle name="Normal 86 5 2 2 2 5 2 2" xfId="51033"/>
    <cellStyle name="Normal 86 5 2 2 2 5 3" xfId="32279"/>
    <cellStyle name="Normal 86 5 2 2 2 5 4" xfId="40815"/>
    <cellStyle name="Normal 86 5 2 2 2 6" xfId="12040"/>
    <cellStyle name="Normal 86 5 2 2 2 6 2" xfId="22268"/>
    <cellStyle name="Normal 86 5 2 2 2 6 2 2" xfId="53805"/>
    <cellStyle name="Normal 86 5 2 2 2 6 3" xfId="43587"/>
    <cellStyle name="Normal 86 5 2 2 2 7" xfId="15037"/>
    <cellStyle name="Normal 86 5 2 2 2 7 2" xfId="46576"/>
    <cellStyle name="Normal 86 5 2 2 2 8" xfId="25619"/>
    <cellStyle name="Normal 86 5 2 2 2 9" xfId="36379"/>
    <cellStyle name="Normal 86 5 2 2 3" xfId="5011"/>
    <cellStyle name="Normal 86 5 2 2 3 2" xfId="7970"/>
    <cellStyle name="Normal 86 5 2 2 3 2 2" xfId="18208"/>
    <cellStyle name="Normal 86 5 2 2 3 2 2 2" xfId="31031"/>
    <cellStyle name="Normal 86 5 2 2 3 2 2 3" xfId="49745"/>
    <cellStyle name="Normal 86 5 2 2 3 2 3" xfId="24256"/>
    <cellStyle name="Normal 86 5 2 2 3 2 3 2" xfId="34359"/>
    <cellStyle name="Normal 86 5 2 2 3 2 3 3" xfId="55792"/>
    <cellStyle name="Normal 86 5 2 2 3 2 4" xfId="27699"/>
    <cellStyle name="Normal 86 5 2 2 3 2 5" xfId="39527"/>
    <cellStyle name="Normal 86 5 2 2 3 3" xfId="9725"/>
    <cellStyle name="Normal 86 5 2 2 3 3 2" xfId="19958"/>
    <cellStyle name="Normal 86 5 2 2 3 3 2 2" xfId="51495"/>
    <cellStyle name="Normal 86 5 2 2 3 3 3" xfId="29367"/>
    <cellStyle name="Normal 86 5 2 2 3 3 4" xfId="41277"/>
    <cellStyle name="Normal 86 5 2 2 3 4" xfId="12502"/>
    <cellStyle name="Normal 86 5 2 2 3 4 2" xfId="22730"/>
    <cellStyle name="Normal 86 5 2 2 3 4 2 2" xfId="54267"/>
    <cellStyle name="Normal 86 5 2 2 3 4 3" xfId="32695"/>
    <cellStyle name="Normal 86 5 2 2 3 4 4" xfId="44049"/>
    <cellStyle name="Normal 86 5 2 2 3 5" xfId="15505"/>
    <cellStyle name="Normal 86 5 2 2 3 5 2" xfId="47044"/>
    <cellStyle name="Normal 86 5 2 2 3 6" xfId="26035"/>
    <cellStyle name="Normal 86 5 2 2 3 7" xfId="36841"/>
    <cellStyle name="Normal 86 5 2 2 4" xfId="5939"/>
    <cellStyle name="Normal 86 5 2 2 4 2" xfId="10649"/>
    <cellStyle name="Normal 86 5 2 2 4 2 2" xfId="20882"/>
    <cellStyle name="Normal 86 5 2 2 4 2 2 2" xfId="52419"/>
    <cellStyle name="Normal 86 5 2 2 4 2 3" xfId="30199"/>
    <cellStyle name="Normal 86 5 2 2 4 2 4" xfId="42201"/>
    <cellStyle name="Normal 86 5 2 2 4 3" xfId="13426"/>
    <cellStyle name="Normal 86 5 2 2 4 3 2" xfId="23654"/>
    <cellStyle name="Normal 86 5 2 2 4 3 2 2" xfId="55191"/>
    <cellStyle name="Normal 86 5 2 2 4 3 3" xfId="33527"/>
    <cellStyle name="Normal 86 5 2 2 4 3 4" xfId="44973"/>
    <cellStyle name="Normal 86 5 2 2 4 4" xfId="16430"/>
    <cellStyle name="Normal 86 5 2 2 4 4 2" xfId="47969"/>
    <cellStyle name="Normal 86 5 2 2 4 5" xfId="26867"/>
    <cellStyle name="Normal 86 5 2 2 4 6" xfId="37765"/>
    <cellStyle name="Normal 86 5 2 2 5" xfId="7027"/>
    <cellStyle name="Normal 86 5 2 2 5 2" xfId="17371"/>
    <cellStyle name="Normal 86 5 2 2 5 2 2" xfId="48908"/>
    <cellStyle name="Normal 86 5 2 2 5 3" xfId="28534"/>
    <cellStyle name="Normal 86 5 2 2 5 4" xfId="38695"/>
    <cellStyle name="Normal 86 5 2 2 6" xfId="8798"/>
    <cellStyle name="Normal 86 5 2 2 6 2" xfId="19034"/>
    <cellStyle name="Normal 86 5 2 2 6 2 2" xfId="50571"/>
    <cellStyle name="Normal 86 5 2 2 6 3" xfId="31863"/>
    <cellStyle name="Normal 86 5 2 2 6 4" xfId="40353"/>
    <cellStyle name="Normal 86 5 2 2 7" xfId="11578"/>
    <cellStyle name="Normal 86 5 2 2 7 2" xfId="21806"/>
    <cellStyle name="Normal 86 5 2 2 7 2 2" xfId="53343"/>
    <cellStyle name="Normal 86 5 2 2 7 3" xfId="43125"/>
    <cellStyle name="Normal 86 5 2 2 8" xfId="14455"/>
    <cellStyle name="Normal 86 5 2 2 8 2" xfId="45998"/>
    <cellStyle name="Normal 86 5 2 2 9" xfId="25203"/>
    <cellStyle name="Normal 86 5 2 3" xfId="4466"/>
    <cellStyle name="Normal 86 5 2 3 2" xfId="5474"/>
    <cellStyle name="Normal 86 5 2 3 2 2" xfId="8178"/>
    <cellStyle name="Normal 86 5 2 3 2 2 2" xfId="18416"/>
    <cellStyle name="Normal 86 5 2 3 2 2 2 2" xfId="31239"/>
    <cellStyle name="Normal 86 5 2 3 2 2 2 3" xfId="49953"/>
    <cellStyle name="Normal 86 5 2 3 2 2 3" xfId="14506"/>
    <cellStyle name="Normal 86 5 2 3 2 2 3 2" xfId="34567"/>
    <cellStyle name="Normal 86 5 2 3 2 2 3 3" xfId="46047"/>
    <cellStyle name="Normal 86 5 2 3 2 2 4" xfId="27907"/>
    <cellStyle name="Normal 86 5 2 3 2 2 5" xfId="39735"/>
    <cellStyle name="Normal 86 5 2 3 2 3" xfId="10186"/>
    <cellStyle name="Normal 86 5 2 3 2 3 2" xfId="20419"/>
    <cellStyle name="Normal 86 5 2 3 2 3 2 2" xfId="51956"/>
    <cellStyle name="Normal 86 5 2 3 2 3 3" xfId="29575"/>
    <cellStyle name="Normal 86 5 2 3 2 3 4" xfId="41738"/>
    <cellStyle name="Normal 86 5 2 3 2 4" xfId="12963"/>
    <cellStyle name="Normal 86 5 2 3 2 4 2" xfId="23191"/>
    <cellStyle name="Normal 86 5 2 3 2 4 2 2" xfId="54728"/>
    <cellStyle name="Normal 86 5 2 3 2 4 3" xfId="32903"/>
    <cellStyle name="Normal 86 5 2 3 2 4 4" xfId="44510"/>
    <cellStyle name="Normal 86 5 2 3 2 5" xfId="15967"/>
    <cellStyle name="Normal 86 5 2 3 2 5 2" xfId="47506"/>
    <cellStyle name="Normal 86 5 2 3 2 6" xfId="26243"/>
    <cellStyle name="Normal 86 5 2 3 2 7" xfId="37302"/>
    <cellStyle name="Normal 86 5 2 3 3" xfId="6402"/>
    <cellStyle name="Normal 86 5 2 3 3 2" xfId="11110"/>
    <cellStyle name="Normal 86 5 2 3 3 2 2" xfId="21343"/>
    <cellStyle name="Normal 86 5 2 3 3 2 2 2" xfId="52880"/>
    <cellStyle name="Normal 86 5 2 3 3 2 3" xfId="30407"/>
    <cellStyle name="Normal 86 5 2 3 3 2 4" xfId="42662"/>
    <cellStyle name="Normal 86 5 2 3 3 3" xfId="13887"/>
    <cellStyle name="Normal 86 5 2 3 3 3 2" xfId="24115"/>
    <cellStyle name="Normal 86 5 2 3 3 3 2 2" xfId="55652"/>
    <cellStyle name="Normal 86 5 2 3 3 3 3" xfId="33735"/>
    <cellStyle name="Normal 86 5 2 3 3 3 4" xfId="45434"/>
    <cellStyle name="Normal 86 5 2 3 3 4" xfId="16891"/>
    <cellStyle name="Normal 86 5 2 3 3 4 2" xfId="48430"/>
    <cellStyle name="Normal 86 5 2 3 3 5" xfId="27075"/>
    <cellStyle name="Normal 86 5 2 3 3 6" xfId="38226"/>
    <cellStyle name="Normal 86 5 2 3 4" xfId="7330"/>
    <cellStyle name="Normal 86 5 2 3 4 2" xfId="17584"/>
    <cellStyle name="Normal 86 5 2 3 4 2 2" xfId="49121"/>
    <cellStyle name="Normal 86 5 2 3 4 3" xfId="28743"/>
    <cellStyle name="Normal 86 5 2 3 4 4" xfId="38903"/>
    <cellStyle name="Normal 86 5 2 3 5" xfId="9262"/>
    <cellStyle name="Normal 86 5 2 3 5 2" xfId="19495"/>
    <cellStyle name="Normal 86 5 2 3 5 2 2" xfId="51032"/>
    <cellStyle name="Normal 86 5 2 3 5 3" xfId="32071"/>
    <cellStyle name="Normal 86 5 2 3 5 4" xfId="40814"/>
    <cellStyle name="Normal 86 5 2 3 6" xfId="12039"/>
    <cellStyle name="Normal 86 5 2 3 6 2" xfId="22267"/>
    <cellStyle name="Normal 86 5 2 3 6 2 2" xfId="53804"/>
    <cellStyle name="Normal 86 5 2 3 6 3" xfId="43586"/>
    <cellStyle name="Normal 86 5 2 3 7" xfId="15036"/>
    <cellStyle name="Normal 86 5 2 3 7 2" xfId="46575"/>
    <cellStyle name="Normal 86 5 2 3 8" xfId="25411"/>
    <cellStyle name="Normal 86 5 2 3 9" xfId="36378"/>
    <cellStyle name="Normal 86 5 2 4" xfId="5010"/>
    <cellStyle name="Normal 86 5 2 4 2" xfId="7760"/>
    <cellStyle name="Normal 86 5 2 4 2 2" xfId="18000"/>
    <cellStyle name="Normal 86 5 2 4 2 2 2" xfId="30823"/>
    <cellStyle name="Normal 86 5 2 4 2 2 3" xfId="49537"/>
    <cellStyle name="Normal 86 5 2 4 2 3" xfId="24490"/>
    <cellStyle name="Normal 86 5 2 4 2 3 2" xfId="34151"/>
    <cellStyle name="Normal 86 5 2 4 2 3 3" xfId="56022"/>
    <cellStyle name="Normal 86 5 2 4 2 4" xfId="27491"/>
    <cellStyle name="Normal 86 5 2 4 2 5" xfId="39319"/>
    <cellStyle name="Normal 86 5 2 4 3" xfId="9724"/>
    <cellStyle name="Normal 86 5 2 4 3 2" xfId="19957"/>
    <cellStyle name="Normal 86 5 2 4 3 2 2" xfId="51494"/>
    <cellStyle name="Normal 86 5 2 4 3 3" xfId="29159"/>
    <cellStyle name="Normal 86 5 2 4 3 4" xfId="41276"/>
    <cellStyle name="Normal 86 5 2 4 4" xfId="12501"/>
    <cellStyle name="Normal 86 5 2 4 4 2" xfId="22729"/>
    <cellStyle name="Normal 86 5 2 4 4 2 2" xfId="54266"/>
    <cellStyle name="Normal 86 5 2 4 4 3" xfId="32487"/>
    <cellStyle name="Normal 86 5 2 4 4 4" xfId="44048"/>
    <cellStyle name="Normal 86 5 2 4 5" xfId="15504"/>
    <cellStyle name="Normal 86 5 2 4 5 2" xfId="47043"/>
    <cellStyle name="Normal 86 5 2 4 6" xfId="25827"/>
    <cellStyle name="Normal 86 5 2 4 7" xfId="36840"/>
    <cellStyle name="Normal 86 5 2 5" xfId="5938"/>
    <cellStyle name="Normal 86 5 2 5 2" xfId="10648"/>
    <cellStyle name="Normal 86 5 2 5 2 2" xfId="20881"/>
    <cellStyle name="Normal 86 5 2 5 2 2 2" xfId="52418"/>
    <cellStyle name="Normal 86 5 2 5 2 3" xfId="29991"/>
    <cellStyle name="Normal 86 5 2 5 2 4" xfId="42200"/>
    <cellStyle name="Normal 86 5 2 5 3" xfId="13425"/>
    <cellStyle name="Normal 86 5 2 5 3 2" xfId="23653"/>
    <cellStyle name="Normal 86 5 2 5 3 2 2" xfId="55190"/>
    <cellStyle name="Normal 86 5 2 5 3 3" xfId="33319"/>
    <cellStyle name="Normal 86 5 2 5 3 4" xfId="44972"/>
    <cellStyle name="Normal 86 5 2 5 4" xfId="16429"/>
    <cellStyle name="Normal 86 5 2 5 4 2" xfId="47968"/>
    <cellStyle name="Normal 86 5 2 5 5" xfId="26659"/>
    <cellStyle name="Normal 86 5 2 5 6" xfId="37764"/>
    <cellStyle name="Normal 86 5 2 6" xfId="6698"/>
    <cellStyle name="Normal 86 5 2 6 2" xfId="17157"/>
    <cellStyle name="Normal 86 5 2 6 2 2" xfId="48695"/>
    <cellStyle name="Normal 86 5 2 6 3" xfId="28325"/>
    <cellStyle name="Normal 86 5 2 6 4" xfId="38487"/>
    <cellStyle name="Normal 86 5 2 7" xfId="8797"/>
    <cellStyle name="Normal 86 5 2 7 2" xfId="19033"/>
    <cellStyle name="Normal 86 5 2 7 2 2" xfId="50570"/>
    <cellStyle name="Normal 86 5 2 7 3" xfId="31655"/>
    <cellStyle name="Normal 86 5 2 7 4" xfId="40352"/>
    <cellStyle name="Normal 86 5 2 8" xfId="11577"/>
    <cellStyle name="Normal 86 5 2 8 2" xfId="21805"/>
    <cellStyle name="Normal 86 5 2 8 2 2" xfId="53342"/>
    <cellStyle name="Normal 86 5 2 8 3" xfId="43124"/>
    <cellStyle name="Normal 86 5 2 9" xfId="14454"/>
    <cellStyle name="Normal 86 5 2 9 2" xfId="45997"/>
    <cellStyle name="Normal 86 5 3" xfId="1949"/>
    <cellStyle name="Normal 86 5 3 10" xfId="35918"/>
    <cellStyle name="Normal 86 5 3 2" xfId="4468"/>
    <cellStyle name="Normal 86 5 3 2 2" xfId="5476"/>
    <cellStyle name="Normal 86 5 3 2 2 2" xfId="8385"/>
    <cellStyle name="Normal 86 5 3 2 2 2 2" xfId="18623"/>
    <cellStyle name="Normal 86 5 3 2 2 2 2 2" xfId="31446"/>
    <cellStyle name="Normal 86 5 3 2 2 2 2 3" xfId="50160"/>
    <cellStyle name="Normal 86 5 3 2 2 2 3" xfId="14016"/>
    <cellStyle name="Normal 86 5 3 2 2 2 3 2" xfId="34774"/>
    <cellStyle name="Normal 86 5 3 2 2 2 3 3" xfId="45560"/>
    <cellStyle name="Normal 86 5 3 2 2 2 4" xfId="28114"/>
    <cellStyle name="Normal 86 5 3 2 2 2 5" xfId="39942"/>
    <cellStyle name="Normal 86 5 3 2 2 3" xfId="10188"/>
    <cellStyle name="Normal 86 5 3 2 2 3 2" xfId="20421"/>
    <cellStyle name="Normal 86 5 3 2 2 3 2 2" xfId="51958"/>
    <cellStyle name="Normal 86 5 3 2 2 3 3" xfId="29782"/>
    <cellStyle name="Normal 86 5 3 2 2 3 4" xfId="41740"/>
    <cellStyle name="Normal 86 5 3 2 2 4" xfId="12965"/>
    <cellStyle name="Normal 86 5 3 2 2 4 2" xfId="23193"/>
    <cellStyle name="Normal 86 5 3 2 2 4 2 2" xfId="54730"/>
    <cellStyle name="Normal 86 5 3 2 2 4 3" xfId="33110"/>
    <cellStyle name="Normal 86 5 3 2 2 4 4" xfId="44512"/>
    <cellStyle name="Normal 86 5 3 2 2 5" xfId="15969"/>
    <cellStyle name="Normal 86 5 3 2 2 5 2" xfId="47508"/>
    <cellStyle name="Normal 86 5 3 2 2 6" xfId="26450"/>
    <cellStyle name="Normal 86 5 3 2 2 7" xfId="37304"/>
    <cellStyle name="Normal 86 5 3 2 3" xfId="6404"/>
    <cellStyle name="Normal 86 5 3 2 3 2" xfId="11112"/>
    <cellStyle name="Normal 86 5 3 2 3 2 2" xfId="21345"/>
    <cellStyle name="Normal 86 5 3 2 3 2 2 2" xfId="52882"/>
    <cellStyle name="Normal 86 5 3 2 3 2 3" xfId="30614"/>
    <cellStyle name="Normal 86 5 3 2 3 2 4" xfId="42664"/>
    <cellStyle name="Normal 86 5 3 2 3 3" xfId="13889"/>
    <cellStyle name="Normal 86 5 3 2 3 3 2" xfId="24117"/>
    <cellStyle name="Normal 86 5 3 2 3 3 2 2" xfId="55654"/>
    <cellStyle name="Normal 86 5 3 2 3 3 3" xfId="33942"/>
    <cellStyle name="Normal 86 5 3 2 3 3 4" xfId="45436"/>
    <cellStyle name="Normal 86 5 3 2 3 4" xfId="16893"/>
    <cellStyle name="Normal 86 5 3 2 3 4 2" xfId="48432"/>
    <cellStyle name="Normal 86 5 3 2 3 5" xfId="27282"/>
    <cellStyle name="Normal 86 5 3 2 3 6" xfId="38228"/>
    <cellStyle name="Normal 86 5 3 2 4" xfId="7546"/>
    <cellStyle name="Normal 86 5 3 2 4 2" xfId="17791"/>
    <cellStyle name="Normal 86 5 3 2 4 2 2" xfId="49328"/>
    <cellStyle name="Normal 86 5 3 2 4 3" xfId="28950"/>
    <cellStyle name="Normal 86 5 3 2 4 4" xfId="39110"/>
    <cellStyle name="Normal 86 5 3 2 5" xfId="9264"/>
    <cellStyle name="Normal 86 5 3 2 5 2" xfId="19497"/>
    <cellStyle name="Normal 86 5 3 2 5 2 2" xfId="51034"/>
    <cellStyle name="Normal 86 5 3 2 5 3" xfId="32278"/>
    <cellStyle name="Normal 86 5 3 2 5 4" xfId="40816"/>
    <cellStyle name="Normal 86 5 3 2 6" xfId="12041"/>
    <cellStyle name="Normal 86 5 3 2 6 2" xfId="22269"/>
    <cellStyle name="Normal 86 5 3 2 6 2 2" xfId="53806"/>
    <cellStyle name="Normal 86 5 3 2 6 3" xfId="43588"/>
    <cellStyle name="Normal 86 5 3 2 7" xfId="15038"/>
    <cellStyle name="Normal 86 5 3 2 7 2" xfId="46577"/>
    <cellStyle name="Normal 86 5 3 2 8" xfId="25618"/>
    <cellStyle name="Normal 86 5 3 2 9" xfId="36380"/>
    <cellStyle name="Normal 86 5 3 3" xfId="5012"/>
    <cellStyle name="Normal 86 5 3 3 2" xfId="7969"/>
    <cellStyle name="Normal 86 5 3 3 2 2" xfId="18207"/>
    <cellStyle name="Normal 86 5 3 3 2 2 2" xfId="31030"/>
    <cellStyle name="Normal 86 5 3 3 2 2 3" xfId="49744"/>
    <cellStyle name="Normal 86 5 3 3 2 3" xfId="24650"/>
    <cellStyle name="Normal 86 5 3 3 2 3 2" xfId="34358"/>
    <cellStyle name="Normal 86 5 3 3 2 3 3" xfId="56177"/>
    <cellStyle name="Normal 86 5 3 3 2 4" xfId="27698"/>
    <cellStyle name="Normal 86 5 3 3 2 5" xfId="39526"/>
    <cellStyle name="Normal 86 5 3 3 3" xfId="9726"/>
    <cellStyle name="Normal 86 5 3 3 3 2" xfId="19959"/>
    <cellStyle name="Normal 86 5 3 3 3 2 2" xfId="51496"/>
    <cellStyle name="Normal 86 5 3 3 3 3" xfId="29366"/>
    <cellStyle name="Normal 86 5 3 3 3 4" xfId="41278"/>
    <cellStyle name="Normal 86 5 3 3 4" xfId="12503"/>
    <cellStyle name="Normal 86 5 3 3 4 2" xfId="22731"/>
    <cellStyle name="Normal 86 5 3 3 4 2 2" xfId="54268"/>
    <cellStyle name="Normal 86 5 3 3 4 3" xfId="32694"/>
    <cellStyle name="Normal 86 5 3 3 4 4" xfId="44050"/>
    <cellStyle name="Normal 86 5 3 3 5" xfId="15506"/>
    <cellStyle name="Normal 86 5 3 3 5 2" xfId="47045"/>
    <cellStyle name="Normal 86 5 3 3 6" xfId="26034"/>
    <cellStyle name="Normal 86 5 3 3 7" xfId="36842"/>
    <cellStyle name="Normal 86 5 3 4" xfId="5940"/>
    <cellStyle name="Normal 86 5 3 4 2" xfId="10650"/>
    <cellStyle name="Normal 86 5 3 4 2 2" xfId="20883"/>
    <cellStyle name="Normal 86 5 3 4 2 2 2" xfId="52420"/>
    <cellStyle name="Normal 86 5 3 4 2 3" xfId="30198"/>
    <cellStyle name="Normal 86 5 3 4 2 4" xfId="42202"/>
    <cellStyle name="Normal 86 5 3 4 3" xfId="13427"/>
    <cellStyle name="Normal 86 5 3 4 3 2" xfId="23655"/>
    <cellStyle name="Normal 86 5 3 4 3 2 2" xfId="55192"/>
    <cellStyle name="Normal 86 5 3 4 3 3" xfId="33526"/>
    <cellStyle name="Normal 86 5 3 4 3 4" xfId="44974"/>
    <cellStyle name="Normal 86 5 3 4 4" xfId="16431"/>
    <cellStyle name="Normal 86 5 3 4 4 2" xfId="47970"/>
    <cellStyle name="Normal 86 5 3 4 5" xfId="26866"/>
    <cellStyle name="Normal 86 5 3 4 6" xfId="37766"/>
    <cellStyle name="Normal 86 5 3 5" xfId="7026"/>
    <cellStyle name="Normal 86 5 3 5 2" xfId="17370"/>
    <cellStyle name="Normal 86 5 3 5 2 2" xfId="48907"/>
    <cellStyle name="Normal 86 5 3 5 3" xfId="28533"/>
    <cellStyle name="Normal 86 5 3 5 4" xfId="38694"/>
    <cellStyle name="Normal 86 5 3 6" xfId="8799"/>
    <cellStyle name="Normal 86 5 3 6 2" xfId="19035"/>
    <cellStyle name="Normal 86 5 3 6 2 2" xfId="50572"/>
    <cellStyle name="Normal 86 5 3 6 3" xfId="31862"/>
    <cellStyle name="Normal 86 5 3 6 4" xfId="40354"/>
    <cellStyle name="Normal 86 5 3 7" xfId="11579"/>
    <cellStyle name="Normal 86 5 3 7 2" xfId="21807"/>
    <cellStyle name="Normal 86 5 3 7 2 2" xfId="53344"/>
    <cellStyle name="Normal 86 5 3 7 3" xfId="43126"/>
    <cellStyle name="Normal 86 5 3 8" xfId="14456"/>
    <cellStyle name="Normal 86 5 3 8 2" xfId="45999"/>
    <cellStyle name="Normal 86 5 3 9" xfId="25202"/>
    <cellStyle name="Normal 86 5 4" xfId="4465"/>
    <cellStyle name="Normal 86 5 4 2" xfId="5473"/>
    <cellStyle name="Normal 86 5 4 2 2" xfId="8177"/>
    <cellStyle name="Normal 86 5 4 2 2 2" xfId="18415"/>
    <cellStyle name="Normal 86 5 4 2 2 2 2" xfId="31238"/>
    <cellStyle name="Normal 86 5 4 2 2 2 3" xfId="49952"/>
    <cellStyle name="Normal 86 5 4 2 2 3" xfId="13947"/>
    <cellStyle name="Normal 86 5 4 2 2 3 2" xfId="34566"/>
    <cellStyle name="Normal 86 5 4 2 2 3 3" xfId="45493"/>
    <cellStyle name="Normal 86 5 4 2 2 4" xfId="27906"/>
    <cellStyle name="Normal 86 5 4 2 2 5" xfId="39734"/>
    <cellStyle name="Normal 86 5 4 2 3" xfId="10185"/>
    <cellStyle name="Normal 86 5 4 2 3 2" xfId="20418"/>
    <cellStyle name="Normal 86 5 4 2 3 2 2" xfId="51955"/>
    <cellStyle name="Normal 86 5 4 2 3 3" xfId="29574"/>
    <cellStyle name="Normal 86 5 4 2 3 4" xfId="41737"/>
    <cellStyle name="Normal 86 5 4 2 4" xfId="12962"/>
    <cellStyle name="Normal 86 5 4 2 4 2" xfId="23190"/>
    <cellStyle name="Normal 86 5 4 2 4 2 2" xfId="54727"/>
    <cellStyle name="Normal 86 5 4 2 4 3" xfId="32902"/>
    <cellStyle name="Normal 86 5 4 2 4 4" xfId="44509"/>
    <cellStyle name="Normal 86 5 4 2 5" xfId="15966"/>
    <cellStyle name="Normal 86 5 4 2 5 2" xfId="47505"/>
    <cellStyle name="Normal 86 5 4 2 6" xfId="26242"/>
    <cellStyle name="Normal 86 5 4 2 7" xfId="37301"/>
    <cellStyle name="Normal 86 5 4 3" xfId="6401"/>
    <cellStyle name="Normal 86 5 4 3 2" xfId="11109"/>
    <cellStyle name="Normal 86 5 4 3 2 2" xfId="21342"/>
    <cellStyle name="Normal 86 5 4 3 2 2 2" xfId="52879"/>
    <cellStyle name="Normal 86 5 4 3 2 3" xfId="30406"/>
    <cellStyle name="Normal 86 5 4 3 2 4" xfId="42661"/>
    <cellStyle name="Normal 86 5 4 3 3" xfId="13886"/>
    <cellStyle name="Normal 86 5 4 3 3 2" xfId="24114"/>
    <cellStyle name="Normal 86 5 4 3 3 2 2" xfId="55651"/>
    <cellStyle name="Normal 86 5 4 3 3 3" xfId="33734"/>
    <cellStyle name="Normal 86 5 4 3 3 4" xfId="45433"/>
    <cellStyle name="Normal 86 5 4 3 4" xfId="16890"/>
    <cellStyle name="Normal 86 5 4 3 4 2" xfId="48429"/>
    <cellStyle name="Normal 86 5 4 3 5" xfId="27074"/>
    <cellStyle name="Normal 86 5 4 3 6" xfId="38225"/>
    <cellStyle name="Normal 86 5 4 4" xfId="7329"/>
    <cellStyle name="Normal 86 5 4 4 2" xfId="17583"/>
    <cellStyle name="Normal 86 5 4 4 2 2" xfId="49120"/>
    <cellStyle name="Normal 86 5 4 4 3" xfId="28742"/>
    <cellStyle name="Normal 86 5 4 4 4" xfId="38902"/>
    <cellStyle name="Normal 86 5 4 5" xfId="9261"/>
    <cellStyle name="Normal 86 5 4 5 2" xfId="19494"/>
    <cellStyle name="Normal 86 5 4 5 2 2" xfId="51031"/>
    <cellStyle name="Normal 86 5 4 5 3" xfId="32070"/>
    <cellStyle name="Normal 86 5 4 5 4" xfId="40813"/>
    <cellStyle name="Normal 86 5 4 6" xfId="12038"/>
    <cellStyle name="Normal 86 5 4 6 2" xfId="22266"/>
    <cellStyle name="Normal 86 5 4 6 2 2" xfId="53803"/>
    <cellStyle name="Normal 86 5 4 6 3" xfId="43585"/>
    <cellStyle name="Normal 86 5 4 7" xfId="15035"/>
    <cellStyle name="Normal 86 5 4 7 2" xfId="46574"/>
    <cellStyle name="Normal 86 5 4 8" xfId="25410"/>
    <cellStyle name="Normal 86 5 4 9" xfId="36377"/>
    <cellStyle name="Normal 86 5 5" xfId="5009"/>
    <cellStyle name="Normal 86 5 5 2" xfId="7759"/>
    <cellStyle name="Normal 86 5 5 2 2" xfId="17999"/>
    <cellStyle name="Normal 86 5 5 2 2 2" xfId="30822"/>
    <cellStyle name="Normal 86 5 5 2 2 3" xfId="49536"/>
    <cellStyle name="Normal 86 5 5 2 3" xfId="24583"/>
    <cellStyle name="Normal 86 5 5 2 3 2" xfId="34150"/>
    <cellStyle name="Normal 86 5 5 2 3 3" xfId="56112"/>
    <cellStyle name="Normal 86 5 5 2 4" xfId="27490"/>
    <cellStyle name="Normal 86 5 5 2 5" xfId="39318"/>
    <cellStyle name="Normal 86 5 5 3" xfId="9723"/>
    <cellStyle name="Normal 86 5 5 3 2" xfId="19956"/>
    <cellStyle name="Normal 86 5 5 3 2 2" xfId="51493"/>
    <cellStyle name="Normal 86 5 5 3 3" xfId="29158"/>
    <cellStyle name="Normal 86 5 5 3 4" xfId="41275"/>
    <cellStyle name="Normal 86 5 5 4" xfId="12500"/>
    <cellStyle name="Normal 86 5 5 4 2" xfId="22728"/>
    <cellStyle name="Normal 86 5 5 4 2 2" xfId="54265"/>
    <cellStyle name="Normal 86 5 5 4 3" xfId="32486"/>
    <cellStyle name="Normal 86 5 5 4 4" xfId="44047"/>
    <cellStyle name="Normal 86 5 5 5" xfId="15503"/>
    <cellStyle name="Normal 86 5 5 5 2" xfId="47042"/>
    <cellStyle name="Normal 86 5 5 6" xfId="25826"/>
    <cellStyle name="Normal 86 5 5 7" xfId="36839"/>
    <cellStyle name="Normal 86 5 6" xfId="5937"/>
    <cellStyle name="Normal 86 5 6 2" xfId="10647"/>
    <cellStyle name="Normal 86 5 6 2 2" xfId="20880"/>
    <cellStyle name="Normal 86 5 6 2 2 2" xfId="52417"/>
    <cellStyle name="Normal 86 5 6 2 3" xfId="29990"/>
    <cellStyle name="Normal 86 5 6 2 4" xfId="42199"/>
    <cellStyle name="Normal 86 5 6 3" xfId="13424"/>
    <cellStyle name="Normal 86 5 6 3 2" xfId="23652"/>
    <cellStyle name="Normal 86 5 6 3 2 2" xfId="55189"/>
    <cellStyle name="Normal 86 5 6 3 3" xfId="33318"/>
    <cellStyle name="Normal 86 5 6 3 4" xfId="44971"/>
    <cellStyle name="Normal 86 5 6 4" xfId="16428"/>
    <cellStyle name="Normal 86 5 6 4 2" xfId="47967"/>
    <cellStyle name="Normal 86 5 6 5" xfId="26658"/>
    <cellStyle name="Normal 86 5 6 6" xfId="37763"/>
    <cellStyle name="Normal 86 5 7" xfId="6697"/>
    <cellStyle name="Normal 86 5 7 2" xfId="17156"/>
    <cellStyle name="Normal 86 5 7 2 2" xfId="48694"/>
    <cellStyle name="Normal 86 5 7 3" xfId="28324"/>
    <cellStyle name="Normal 86 5 7 4" xfId="38486"/>
    <cellStyle name="Normal 86 5 8" xfId="8796"/>
    <cellStyle name="Normal 86 5 8 2" xfId="19032"/>
    <cellStyle name="Normal 86 5 8 2 2" xfId="50569"/>
    <cellStyle name="Normal 86 5 8 3" xfId="31654"/>
    <cellStyle name="Normal 86 5 8 4" xfId="40351"/>
    <cellStyle name="Normal 86 5 9" xfId="11576"/>
    <cellStyle name="Normal 86 5 9 2" xfId="21804"/>
    <cellStyle name="Normal 86 5 9 2 2" xfId="53341"/>
    <cellStyle name="Normal 86 5 9 3" xfId="43123"/>
    <cellStyle name="Normal 86 6" xfId="1950"/>
    <cellStyle name="Normal 86 6 10" xfId="24995"/>
    <cellStyle name="Normal 86 6 11" xfId="35919"/>
    <cellStyle name="Normal 86 6 2" xfId="1951"/>
    <cellStyle name="Normal 86 6 2 10" xfId="35920"/>
    <cellStyle name="Normal 86 6 2 2" xfId="4470"/>
    <cellStyle name="Normal 86 6 2 2 2" xfId="5478"/>
    <cellStyle name="Normal 86 6 2 2 2 2" xfId="8387"/>
    <cellStyle name="Normal 86 6 2 2 2 2 2" xfId="18625"/>
    <cellStyle name="Normal 86 6 2 2 2 2 2 2" xfId="31448"/>
    <cellStyle name="Normal 86 6 2 2 2 2 2 3" xfId="50162"/>
    <cellStyle name="Normal 86 6 2 2 2 2 3" xfId="24196"/>
    <cellStyle name="Normal 86 6 2 2 2 2 3 2" xfId="34776"/>
    <cellStyle name="Normal 86 6 2 2 2 2 3 3" xfId="55732"/>
    <cellStyle name="Normal 86 6 2 2 2 2 4" xfId="28116"/>
    <cellStyle name="Normal 86 6 2 2 2 2 5" xfId="39944"/>
    <cellStyle name="Normal 86 6 2 2 2 3" xfId="10190"/>
    <cellStyle name="Normal 86 6 2 2 2 3 2" xfId="20423"/>
    <cellStyle name="Normal 86 6 2 2 2 3 2 2" xfId="51960"/>
    <cellStyle name="Normal 86 6 2 2 2 3 3" xfId="29784"/>
    <cellStyle name="Normal 86 6 2 2 2 3 4" xfId="41742"/>
    <cellStyle name="Normal 86 6 2 2 2 4" xfId="12967"/>
    <cellStyle name="Normal 86 6 2 2 2 4 2" xfId="23195"/>
    <cellStyle name="Normal 86 6 2 2 2 4 2 2" xfId="54732"/>
    <cellStyle name="Normal 86 6 2 2 2 4 3" xfId="33112"/>
    <cellStyle name="Normal 86 6 2 2 2 4 4" xfId="44514"/>
    <cellStyle name="Normal 86 6 2 2 2 5" xfId="15971"/>
    <cellStyle name="Normal 86 6 2 2 2 5 2" xfId="47510"/>
    <cellStyle name="Normal 86 6 2 2 2 6" xfId="26452"/>
    <cellStyle name="Normal 86 6 2 2 2 7" xfId="37306"/>
    <cellStyle name="Normal 86 6 2 2 3" xfId="6406"/>
    <cellStyle name="Normal 86 6 2 2 3 2" xfId="11114"/>
    <cellStyle name="Normal 86 6 2 2 3 2 2" xfId="21347"/>
    <cellStyle name="Normal 86 6 2 2 3 2 2 2" xfId="52884"/>
    <cellStyle name="Normal 86 6 2 2 3 2 3" xfId="30616"/>
    <cellStyle name="Normal 86 6 2 2 3 2 4" xfId="42666"/>
    <cellStyle name="Normal 86 6 2 2 3 3" xfId="13891"/>
    <cellStyle name="Normal 86 6 2 2 3 3 2" xfId="24119"/>
    <cellStyle name="Normal 86 6 2 2 3 3 2 2" xfId="55656"/>
    <cellStyle name="Normal 86 6 2 2 3 3 3" xfId="33944"/>
    <cellStyle name="Normal 86 6 2 2 3 3 4" xfId="45438"/>
    <cellStyle name="Normal 86 6 2 2 3 4" xfId="16895"/>
    <cellStyle name="Normal 86 6 2 2 3 4 2" xfId="48434"/>
    <cellStyle name="Normal 86 6 2 2 3 5" xfId="27284"/>
    <cellStyle name="Normal 86 6 2 2 3 6" xfId="38230"/>
    <cellStyle name="Normal 86 6 2 2 4" xfId="7548"/>
    <cellStyle name="Normal 86 6 2 2 4 2" xfId="17793"/>
    <cellStyle name="Normal 86 6 2 2 4 2 2" xfId="49330"/>
    <cellStyle name="Normal 86 6 2 2 4 3" xfId="28952"/>
    <cellStyle name="Normal 86 6 2 2 4 4" xfId="39112"/>
    <cellStyle name="Normal 86 6 2 2 5" xfId="9266"/>
    <cellStyle name="Normal 86 6 2 2 5 2" xfId="19499"/>
    <cellStyle name="Normal 86 6 2 2 5 2 2" xfId="51036"/>
    <cellStyle name="Normal 86 6 2 2 5 3" xfId="32280"/>
    <cellStyle name="Normal 86 6 2 2 5 4" xfId="40818"/>
    <cellStyle name="Normal 86 6 2 2 6" xfId="12043"/>
    <cellStyle name="Normal 86 6 2 2 6 2" xfId="22271"/>
    <cellStyle name="Normal 86 6 2 2 6 2 2" xfId="53808"/>
    <cellStyle name="Normal 86 6 2 2 6 3" xfId="43590"/>
    <cellStyle name="Normal 86 6 2 2 7" xfId="15040"/>
    <cellStyle name="Normal 86 6 2 2 7 2" xfId="46579"/>
    <cellStyle name="Normal 86 6 2 2 8" xfId="25620"/>
    <cellStyle name="Normal 86 6 2 2 9" xfId="36382"/>
    <cellStyle name="Normal 86 6 2 3" xfId="5014"/>
    <cellStyle name="Normal 86 6 2 3 2" xfId="7971"/>
    <cellStyle name="Normal 86 6 2 3 2 2" xfId="18209"/>
    <cellStyle name="Normal 86 6 2 3 2 2 2" xfId="31032"/>
    <cellStyle name="Normal 86 6 2 3 2 2 3" xfId="49746"/>
    <cellStyle name="Normal 86 6 2 3 2 3" xfId="24329"/>
    <cellStyle name="Normal 86 6 2 3 2 3 2" xfId="34360"/>
    <cellStyle name="Normal 86 6 2 3 2 3 3" xfId="55861"/>
    <cellStyle name="Normal 86 6 2 3 2 4" xfId="27700"/>
    <cellStyle name="Normal 86 6 2 3 2 5" xfId="39528"/>
    <cellStyle name="Normal 86 6 2 3 3" xfId="9728"/>
    <cellStyle name="Normal 86 6 2 3 3 2" xfId="19961"/>
    <cellStyle name="Normal 86 6 2 3 3 2 2" xfId="51498"/>
    <cellStyle name="Normal 86 6 2 3 3 3" xfId="29368"/>
    <cellStyle name="Normal 86 6 2 3 3 4" xfId="41280"/>
    <cellStyle name="Normal 86 6 2 3 4" xfId="12505"/>
    <cellStyle name="Normal 86 6 2 3 4 2" xfId="22733"/>
    <cellStyle name="Normal 86 6 2 3 4 2 2" xfId="54270"/>
    <cellStyle name="Normal 86 6 2 3 4 3" xfId="32696"/>
    <cellStyle name="Normal 86 6 2 3 4 4" xfId="44052"/>
    <cellStyle name="Normal 86 6 2 3 5" xfId="15508"/>
    <cellStyle name="Normal 86 6 2 3 5 2" xfId="47047"/>
    <cellStyle name="Normal 86 6 2 3 6" xfId="26036"/>
    <cellStyle name="Normal 86 6 2 3 7" xfId="36844"/>
    <cellStyle name="Normal 86 6 2 4" xfId="5942"/>
    <cellStyle name="Normal 86 6 2 4 2" xfId="10652"/>
    <cellStyle name="Normal 86 6 2 4 2 2" xfId="20885"/>
    <cellStyle name="Normal 86 6 2 4 2 2 2" xfId="52422"/>
    <cellStyle name="Normal 86 6 2 4 2 3" xfId="30200"/>
    <cellStyle name="Normal 86 6 2 4 2 4" xfId="42204"/>
    <cellStyle name="Normal 86 6 2 4 3" xfId="13429"/>
    <cellStyle name="Normal 86 6 2 4 3 2" xfId="23657"/>
    <cellStyle name="Normal 86 6 2 4 3 2 2" xfId="55194"/>
    <cellStyle name="Normal 86 6 2 4 3 3" xfId="33528"/>
    <cellStyle name="Normal 86 6 2 4 3 4" xfId="44976"/>
    <cellStyle name="Normal 86 6 2 4 4" xfId="16433"/>
    <cellStyle name="Normal 86 6 2 4 4 2" xfId="47972"/>
    <cellStyle name="Normal 86 6 2 4 5" xfId="26868"/>
    <cellStyle name="Normal 86 6 2 4 6" xfId="37768"/>
    <cellStyle name="Normal 86 6 2 5" xfId="7028"/>
    <cellStyle name="Normal 86 6 2 5 2" xfId="17372"/>
    <cellStyle name="Normal 86 6 2 5 2 2" xfId="48909"/>
    <cellStyle name="Normal 86 6 2 5 3" xfId="28535"/>
    <cellStyle name="Normal 86 6 2 5 4" xfId="38696"/>
    <cellStyle name="Normal 86 6 2 6" xfId="8801"/>
    <cellStyle name="Normal 86 6 2 6 2" xfId="19037"/>
    <cellStyle name="Normal 86 6 2 6 2 2" xfId="50574"/>
    <cellStyle name="Normal 86 6 2 6 3" xfId="31864"/>
    <cellStyle name="Normal 86 6 2 6 4" xfId="40356"/>
    <cellStyle name="Normal 86 6 2 7" xfId="11581"/>
    <cellStyle name="Normal 86 6 2 7 2" xfId="21809"/>
    <cellStyle name="Normal 86 6 2 7 2 2" xfId="53346"/>
    <cellStyle name="Normal 86 6 2 7 3" xfId="43128"/>
    <cellStyle name="Normal 86 6 2 8" xfId="14458"/>
    <cellStyle name="Normal 86 6 2 8 2" xfId="46001"/>
    <cellStyle name="Normal 86 6 2 9" xfId="25204"/>
    <cellStyle name="Normal 86 6 3" xfId="4469"/>
    <cellStyle name="Normal 86 6 3 2" xfId="5477"/>
    <cellStyle name="Normal 86 6 3 2 2" xfId="8179"/>
    <cellStyle name="Normal 86 6 3 2 2 2" xfId="18417"/>
    <cellStyle name="Normal 86 6 3 2 2 2 2" xfId="31240"/>
    <cellStyle name="Normal 86 6 3 2 2 2 3" xfId="49954"/>
    <cellStyle name="Normal 86 6 3 2 2 3" xfId="24723"/>
    <cellStyle name="Normal 86 6 3 2 2 3 2" xfId="34568"/>
    <cellStyle name="Normal 86 6 3 2 2 3 3" xfId="56250"/>
    <cellStyle name="Normal 86 6 3 2 2 4" xfId="27908"/>
    <cellStyle name="Normal 86 6 3 2 2 5" xfId="39736"/>
    <cellStyle name="Normal 86 6 3 2 3" xfId="10189"/>
    <cellStyle name="Normal 86 6 3 2 3 2" xfId="20422"/>
    <cellStyle name="Normal 86 6 3 2 3 2 2" xfId="51959"/>
    <cellStyle name="Normal 86 6 3 2 3 3" xfId="29576"/>
    <cellStyle name="Normal 86 6 3 2 3 4" xfId="41741"/>
    <cellStyle name="Normal 86 6 3 2 4" xfId="12966"/>
    <cellStyle name="Normal 86 6 3 2 4 2" xfId="23194"/>
    <cellStyle name="Normal 86 6 3 2 4 2 2" xfId="54731"/>
    <cellStyle name="Normal 86 6 3 2 4 3" xfId="32904"/>
    <cellStyle name="Normal 86 6 3 2 4 4" xfId="44513"/>
    <cellStyle name="Normal 86 6 3 2 5" xfId="15970"/>
    <cellStyle name="Normal 86 6 3 2 5 2" xfId="47509"/>
    <cellStyle name="Normal 86 6 3 2 6" xfId="26244"/>
    <cellStyle name="Normal 86 6 3 2 7" xfId="37305"/>
    <cellStyle name="Normal 86 6 3 3" xfId="6405"/>
    <cellStyle name="Normal 86 6 3 3 2" xfId="11113"/>
    <cellStyle name="Normal 86 6 3 3 2 2" xfId="21346"/>
    <cellStyle name="Normal 86 6 3 3 2 2 2" xfId="52883"/>
    <cellStyle name="Normal 86 6 3 3 2 3" xfId="30408"/>
    <cellStyle name="Normal 86 6 3 3 2 4" xfId="42665"/>
    <cellStyle name="Normal 86 6 3 3 3" xfId="13890"/>
    <cellStyle name="Normal 86 6 3 3 3 2" xfId="24118"/>
    <cellStyle name="Normal 86 6 3 3 3 2 2" xfId="55655"/>
    <cellStyle name="Normal 86 6 3 3 3 3" xfId="33736"/>
    <cellStyle name="Normal 86 6 3 3 3 4" xfId="45437"/>
    <cellStyle name="Normal 86 6 3 3 4" xfId="16894"/>
    <cellStyle name="Normal 86 6 3 3 4 2" xfId="48433"/>
    <cellStyle name="Normal 86 6 3 3 5" xfId="27076"/>
    <cellStyle name="Normal 86 6 3 3 6" xfId="38229"/>
    <cellStyle name="Normal 86 6 3 4" xfId="7331"/>
    <cellStyle name="Normal 86 6 3 4 2" xfId="17585"/>
    <cellStyle name="Normal 86 6 3 4 2 2" xfId="49122"/>
    <cellStyle name="Normal 86 6 3 4 3" xfId="28744"/>
    <cellStyle name="Normal 86 6 3 4 4" xfId="38904"/>
    <cellStyle name="Normal 86 6 3 5" xfId="9265"/>
    <cellStyle name="Normal 86 6 3 5 2" xfId="19498"/>
    <cellStyle name="Normal 86 6 3 5 2 2" xfId="51035"/>
    <cellStyle name="Normal 86 6 3 5 3" xfId="32072"/>
    <cellStyle name="Normal 86 6 3 5 4" xfId="40817"/>
    <cellStyle name="Normal 86 6 3 6" xfId="12042"/>
    <cellStyle name="Normal 86 6 3 6 2" xfId="22270"/>
    <cellStyle name="Normal 86 6 3 6 2 2" xfId="53807"/>
    <cellStyle name="Normal 86 6 3 6 3" xfId="43589"/>
    <cellStyle name="Normal 86 6 3 7" xfId="15039"/>
    <cellStyle name="Normal 86 6 3 7 2" xfId="46578"/>
    <cellStyle name="Normal 86 6 3 8" xfId="25412"/>
    <cellStyle name="Normal 86 6 3 9" xfId="36381"/>
    <cellStyle name="Normal 86 6 4" xfId="5013"/>
    <cellStyle name="Normal 86 6 4 2" xfId="7761"/>
    <cellStyle name="Normal 86 6 4 2 2" xfId="18001"/>
    <cellStyle name="Normal 86 6 4 2 2 2" xfId="30824"/>
    <cellStyle name="Normal 86 6 4 2 2 3" xfId="49538"/>
    <cellStyle name="Normal 86 6 4 2 3" xfId="24456"/>
    <cellStyle name="Normal 86 6 4 2 3 2" xfId="34152"/>
    <cellStyle name="Normal 86 6 4 2 3 3" xfId="55988"/>
    <cellStyle name="Normal 86 6 4 2 4" xfId="27492"/>
    <cellStyle name="Normal 86 6 4 2 5" xfId="39320"/>
    <cellStyle name="Normal 86 6 4 3" xfId="9727"/>
    <cellStyle name="Normal 86 6 4 3 2" xfId="19960"/>
    <cellStyle name="Normal 86 6 4 3 2 2" xfId="51497"/>
    <cellStyle name="Normal 86 6 4 3 3" xfId="29160"/>
    <cellStyle name="Normal 86 6 4 3 4" xfId="41279"/>
    <cellStyle name="Normal 86 6 4 4" xfId="12504"/>
    <cellStyle name="Normal 86 6 4 4 2" xfId="22732"/>
    <cellStyle name="Normal 86 6 4 4 2 2" xfId="54269"/>
    <cellStyle name="Normal 86 6 4 4 3" xfId="32488"/>
    <cellStyle name="Normal 86 6 4 4 4" xfId="44051"/>
    <cellStyle name="Normal 86 6 4 5" xfId="15507"/>
    <cellStyle name="Normal 86 6 4 5 2" xfId="47046"/>
    <cellStyle name="Normal 86 6 4 6" xfId="25828"/>
    <cellStyle name="Normal 86 6 4 7" xfId="36843"/>
    <cellStyle name="Normal 86 6 5" xfId="5941"/>
    <cellStyle name="Normal 86 6 5 2" xfId="10651"/>
    <cellStyle name="Normal 86 6 5 2 2" xfId="20884"/>
    <cellStyle name="Normal 86 6 5 2 2 2" xfId="52421"/>
    <cellStyle name="Normal 86 6 5 2 3" xfId="29992"/>
    <cellStyle name="Normal 86 6 5 2 4" xfId="42203"/>
    <cellStyle name="Normal 86 6 5 3" xfId="13428"/>
    <cellStyle name="Normal 86 6 5 3 2" xfId="23656"/>
    <cellStyle name="Normal 86 6 5 3 2 2" xfId="55193"/>
    <cellStyle name="Normal 86 6 5 3 3" xfId="33320"/>
    <cellStyle name="Normal 86 6 5 3 4" xfId="44975"/>
    <cellStyle name="Normal 86 6 5 4" xfId="16432"/>
    <cellStyle name="Normal 86 6 5 4 2" xfId="47971"/>
    <cellStyle name="Normal 86 6 5 5" xfId="26660"/>
    <cellStyle name="Normal 86 6 5 6" xfId="37767"/>
    <cellStyle name="Normal 86 6 6" xfId="6699"/>
    <cellStyle name="Normal 86 6 6 2" xfId="17158"/>
    <cellStyle name="Normal 86 6 6 2 2" xfId="48696"/>
    <cellStyle name="Normal 86 6 6 3" xfId="28326"/>
    <cellStyle name="Normal 86 6 6 4" xfId="38488"/>
    <cellStyle name="Normal 86 6 7" xfId="8800"/>
    <cellStyle name="Normal 86 6 7 2" xfId="19036"/>
    <cellStyle name="Normal 86 6 7 2 2" xfId="50573"/>
    <cellStyle name="Normal 86 6 7 3" xfId="31656"/>
    <cellStyle name="Normal 86 6 7 4" xfId="40355"/>
    <cellStyle name="Normal 86 6 8" xfId="11580"/>
    <cellStyle name="Normal 86 6 8 2" xfId="21808"/>
    <cellStyle name="Normal 86 6 8 2 2" xfId="53345"/>
    <cellStyle name="Normal 86 6 8 3" xfId="43127"/>
    <cellStyle name="Normal 86 6 9" xfId="14457"/>
    <cellStyle name="Normal 86 6 9 2" xfId="46000"/>
    <cellStyle name="Normal 86 7" xfId="1952"/>
    <cellStyle name="Normal 86 7 10" xfId="35921"/>
    <cellStyle name="Normal 86 7 2" xfId="4471"/>
    <cellStyle name="Normal 86 7 2 2" xfId="5479"/>
    <cellStyle name="Normal 86 7 2 2 2" xfId="8372"/>
    <cellStyle name="Normal 86 7 2 2 2 2" xfId="18610"/>
    <cellStyle name="Normal 86 7 2 2 2 2 2" xfId="31433"/>
    <cellStyle name="Normal 86 7 2 2 2 2 3" xfId="50147"/>
    <cellStyle name="Normal 86 7 2 2 2 3" xfId="24290"/>
    <cellStyle name="Normal 86 7 2 2 2 3 2" xfId="34761"/>
    <cellStyle name="Normal 86 7 2 2 2 3 3" xfId="55824"/>
    <cellStyle name="Normal 86 7 2 2 2 4" xfId="28101"/>
    <cellStyle name="Normal 86 7 2 2 2 5" xfId="39929"/>
    <cellStyle name="Normal 86 7 2 2 3" xfId="10191"/>
    <cellStyle name="Normal 86 7 2 2 3 2" xfId="20424"/>
    <cellStyle name="Normal 86 7 2 2 3 2 2" xfId="51961"/>
    <cellStyle name="Normal 86 7 2 2 3 3" xfId="29769"/>
    <cellStyle name="Normal 86 7 2 2 3 4" xfId="41743"/>
    <cellStyle name="Normal 86 7 2 2 4" xfId="12968"/>
    <cellStyle name="Normal 86 7 2 2 4 2" xfId="23196"/>
    <cellStyle name="Normal 86 7 2 2 4 2 2" xfId="54733"/>
    <cellStyle name="Normal 86 7 2 2 4 3" xfId="33097"/>
    <cellStyle name="Normal 86 7 2 2 4 4" xfId="44515"/>
    <cellStyle name="Normal 86 7 2 2 5" xfId="15972"/>
    <cellStyle name="Normal 86 7 2 2 5 2" xfId="47511"/>
    <cellStyle name="Normal 86 7 2 2 6" xfId="26437"/>
    <cellStyle name="Normal 86 7 2 2 7" xfId="37307"/>
    <cellStyle name="Normal 86 7 2 3" xfId="6407"/>
    <cellStyle name="Normal 86 7 2 3 2" xfId="11115"/>
    <cellStyle name="Normal 86 7 2 3 2 2" xfId="21348"/>
    <cellStyle name="Normal 86 7 2 3 2 2 2" xfId="52885"/>
    <cellStyle name="Normal 86 7 2 3 2 3" xfId="30601"/>
    <cellStyle name="Normal 86 7 2 3 2 4" xfId="42667"/>
    <cellStyle name="Normal 86 7 2 3 3" xfId="13892"/>
    <cellStyle name="Normal 86 7 2 3 3 2" xfId="24120"/>
    <cellStyle name="Normal 86 7 2 3 3 2 2" xfId="55657"/>
    <cellStyle name="Normal 86 7 2 3 3 3" xfId="33929"/>
    <cellStyle name="Normal 86 7 2 3 3 4" xfId="45439"/>
    <cellStyle name="Normal 86 7 2 3 4" xfId="16896"/>
    <cellStyle name="Normal 86 7 2 3 4 2" xfId="48435"/>
    <cellStyle name="Normal 86 7 2 3 5" xfId="27269"/>
    <cellStyle name="Normal 86 7 2 3 6" xfId="38231"/>
    <cellStyle name="Normal 86 7 2 4" xfId="7533"/>
    <cellStyle name="Normal 86 7 2 4 2" xfId="17778"/>
    <cellStyle name="Normal 86 7 2 4 2 2" xfId="49315"/>
    <cellStyle name="Normal 86 7 2 4 3" xfId="28937"/>
    <cellStyle name="Normal 86 7 2 4 4" xfId="39097"/>
    <cellStyle name="Normal 86 7 2 5" xfId="9267"/>
    <cellStyle name="Normal 86 7 2 5 2" xfId="19500"/>
    <cellStyle name="Normal 86 7 2 5 2 2" xfId="51037"/>
    <cellStyle name="Normal 86 7 2 5 3" xfId="32265"/>
    <cellStyle name="Normal 86 7 2 5 4" xfId="40819"/>
    <cellStyle name="Normal 86 7 2 6" xfId="12044"/>
    <cellStyle name="Normal 86 7 2 6 2" xfId="22272"/>
    <cellStyle name="Normal 86 7 2 6 2 2" xfId="53809"/>
    <cellStyle name="Normal 86 7 2 6 3" xfId="43591"/>
    <cellStyle name="Normal 86 7 2 7" xfId="15041"/>
    <cellStyle name="Normal 86 7 2 7 2" xfId="46580"/>
    <cellStyle name="Normal 86 7 2 8" xfId="25605"/>
    <cellStyle name="Normal 86 7 2 9" xfId="36383"/>
    <cellStyle name="Normal 86 7 3" xfId="5015"/>
    <cellStyle name="Normal 86 7 3 2" xfId="7956"/>
    <cellStyle name="Normal 86 7 3 2 2" xfId="18194"/>
    <cellStyle name="Normal 86 7 3 2 2 2" xfId="31017"/>
    <cellStyle name="Normal 86 7 3 2 2 3" xfId="49731"/>
    <cellStyle name="Normal 86 7 3 2 3" xfId="24448"/>
    <cellStyle name="Normal 86 7 3 2 3 2" xfId="34345"/>
    <cellStyle name="Normal 86 7 3 2 3 3" xfId="55980"/>
    <cellStyle name="Normal 86 7 3 2 4" xfId="27685"/>
    <cellStyle name="Normal 86 7 3 2 5" xfId="39513"/>
    <cellStyle name="Normal 86 7 3 3" xfId="9729"/>
    <cellStyle name="Normal 86 7 3 3 2" xfId="19962"/>
    <cellStyle name="Normal 86 7 3 3 2 2" xfId="51499"/>
    <cellStyle name="Normal 86 7 3 3 3" xfId="29353"/>
    <cellStyle name="Normal 86 7 3 3 4" xfId="41281"/>
    <cellStyle name="Normal 86 7 3 4" xfId="12506"/>
    <cellStyle name="Normal 86 7 3 4 2" xfId="22734"/>
    <cellStyle name="Normal 86 7 3 4 2 2" xfId="54271"/>
    <cellStyle name="Normal 86 7 3 4 3" xfId="32681"/>
    <cellStyle name="Normal 86 7 3 4 4" xfId="44053"/>
    <cellStyle name="Normal 86 7 3 5" xfId="15509"/>
    <cellStyle name="Normal 86 7 3 5 2" xfId="47048"/>
    <cellStyle name="Normal 86 7 3 6" xfId="26021"/>
    <cellStyle name="Normal 86 7 3 7" xfId="36845"/>
    <cellStyle name="Normal 86 7 4" xfId="5943"/>
    <cellStyle name="Normal 86 7 4 2" xfId="10653"/>
    <cellStyle name="Normal 86 7 4 2 2" xfId="20886"/>
    <cellStyle name="Normal 86 7 4 2 2 2" xfId="52423"/>
    <cellStyle name="Normal 86 7 4 2 3" xfId="30185"/>
    <cellStyle name="Normal 86 7 4 2 4" xfId="42205"/>
    <cellStyle name="Normal 86 7 4 3" xfId="13430"/>
    <cellStyle name="Normal 86 7 4 3 2" xfId="23658"/>
    <cellStyle name="Normal 86 7 4 3 2 2" xfId="55195"/>
    <cellStyle name="Normal 86 7 4 3 3" xfId="33513"/>
    <cellStyle name="Normal 86 7 4 3 4" xfId="44977"/>
    <cellStyle name="Normal 86 7 4 4" xfId="16434"/>
    <cellStyle name="Normal 86 7 4 4 2" xfId="47973"/>
    <cellStyle name="Normal 86 7 4 5" xfId="26853"/>
    <cellStyle name="Normal 86 7 4 6" xfId="37769"/>
    <cellStyle name="Normal 86 7 5" xfId="7013"/>
    <cellStyle name="Normal 86 7 5 2" xfId="17357"/>
    <cellStyle name="Normal 86 7 5 2 2" xfId="48894"/>
    <cellStyle name="Normal 86 7 5 3" xfId="28520"/>
    <cellStyle name="Normal 86 7 5 4" xfId="38681"/>
    <cellStyle name="Normal 86 7 6" xfId="8802"/>
    <cellStyle name="Normal 86 7 6 2" xfId="19038"/>
    <cellStyle name="Normal 86 7 6 2 2" xfId="50575"/>
    <cellStyle name="Normal 86 7 6 3" xfId="31849"/>
    <cellStyle name="Normal 86 7 6 4" xfId="40357"/>
    <cellStyle name="Normal 86 7 7" xfId="11582"/>
    <cellStyle name="Normal 86 7 7 2" xfId="21810"/>
    <cellStyle name="Normal 86 7 7 2 2" xfId="53347"/>
    <cellStyle name="Normal 86 7 7 3" xfId="43129"/>
    <cellStyle name="Normal 86 7 8" xfId="14459"/>
    <cellStyle name="Normal 86 7 8 2" xfId="46002"/>
    <cellStyle name="Normal 86 7 9" xfId="25189"/>
    <cellStyle name="Normal 86 8" xfId="3403"/>
    <cellStyle name="Normal 86 8 10" xfId="35967"/>
    <cellStyle name="Normal 86 8 2" xfId="4593"/>
    <cellStyle name="Normal 86 8 2 2" xfId="5525"/>
    <cellStyle name="Normal 86 8 2 2 2" xfId="10237"/>
    <cellStyle name="Normal 86 8 2 2 2 2" xfId="20470"/>
    <cellStyle name="Normal 86 8 2 2 2 2 2" xfId="52007"/>
    <cellStyle name="Normal 86 8 2 2 2 3" xfId="31225"/>
    <cellStyle name="Normal 86 8 2 2 2 4" xfId="41789"/>
    <cellStyle name="Normal 86 8 2 2 3" xfId="13014"/>
    <cellStyle name="Normal 86 8 2 2 3 2" xfId="23242"/>
    <cellStyle name="Normal 86 8 2 2 3 2 2" xfId="54779"/>
    <cellStyle name="Normal 86 8 2 2 3 3" xfId="34553"/>
    <cellStyle name="Normal 86 8 2 2 3 4" xfId="44561"/>
    <cellStyle name="Normal 86 8 2 2 4" xfId="16018"/>
    <cellStyle name="Normal 86 8 2 2 4 2" xfId="47557"/>
    <cellStyle name="Normal 86 8 2 2 5" xfId="27893"/>
    <cellStyle name="Normal 86 8 2 2 6" xfId="37353"/>
    <cellStyle name="Normal 86 8 2 3" xfId="6453"/>
    <cellStyle name="Normal 86 8 2 3 2" xfId="11161"/>
    <cellStyle name="Normal 86 8 2 3 2 2" xfId="21394"/>
    <cellStyle name="Normal 86 8 2 3 2 2 2" xfId="52931"/>
    <cellStyle name="Normal 86 8 2 3 2 3" xfId="42713"/>
    <cellStyle name="Normal 86 8 2 3 3" xfId="13938"/>
    <cellStyle name="Normal 86 8 2 3 3 2" xfId="24166"/>
    <cellStyle name="Normal 86 8 2 3 3 2 2" xfId="55703"/>
    <cellStyle name="Normal 86 8 2 3 3 3" xfId="45485"/>
    <cellStyle name="Normal 86 8 2 3 4" xfId="16942"/>
    <cellStyle name="Normal 86 8 2 3 4 2" xfId="48481"/>
    <cellStyle name="Normal 86 8 2 3 5" xfId="29561"/>
    <cellStyle name="Normal 86 8 2 3 6" xfId="38277"/>
    <cellStyle name="Normal 86 8 2 4" xfId="8164"/>
    <cellStyle name="Normal 86 8 2 4 2" xfId="18402"/>
    <cellStyle name="Normal 86 8 2 4 2 2" xfId="49939"/>
    <cellStyle name="Normal 86 8 2 4 3" xfId="32889"/>
    <cellStyle name="Normal 86 8 2 4 4" xfId="39721"/>
    <cellStyle name="Normal 86 8 2 5" xfId="9313"/>
    <cellStyle name="Normal 86 8 2 5 2" xfId="19546"/>
    <cellStyle name="Normal 86 8 2 5 2 2" xfId="51083"/>
    <cellStyle name="Normal 86 8 2 5 3" xfId="40865"/>
    <cellStyle name="Normal 86 8 2 6" xfId="12090"/>
    <cellStyle name="Normal 86 8 2 6 2" xfId="22318"/>
    <cellStyle name="Normal 86 8 2 6 2 2" xfId="53855"/>
    <cellStyle name="Normal 86 8 2 6 3" xfId="43637"/>
    <cellStyle name="Normal 86 8 2 7" xfId="15092"/>
    <cellStyle name="Normal 86 8 2 7 2" xfId="46631"/>
    <cellStyle name="Normal 86 8 2 8" xfId="26229"/>
    <cellStyle name="Normal 86 8 2 9" xfId="36429"/>
    <cellStyle name="Normal 86 8 3" xfId="5062"/>
    <cellStyle name="Normal 86 8 3 2" xfId="9775"/>
    <cellStyle name="Normal 86 8 3 2 2" xfId="20008"/>
    <cellStyle name="Normal 86 8 3 2 2 2" xfId="51545"/>
    <cellStyle name="Normal 86 8 3 2 3" xfId="30393"/>
    <cellStyle name="Normal 86 8 3 2 4" xfId="41327"/>
    <cellStyle name="Normal 86 8 3 3" xfId="12552"/>
    <cellStyle name="Normal 86 8 3 3 2" xfId="22780"/>
    <cellStyle name="Normal 86 8 3 3 2 2" xfId="54317"/>
    <cellStyle name="Normal 86 8 3 3 3" xfId="33721"/>
    <cellStyle name="Normal 86 8 3 3 4" xfId="44099"/>
    <cellStyle name="Normal 86 8 3 4" xfId="15556"/>
    <cellStyle name="Normal 86 8 3 4 2" xfId="47095"/>
    <cellStyle name="Normal 86 8 3 5" xfId="27061"/>
    <cellStyle name="Normal 86 8 3 6" xfId="36891"/>
    <cellStyle name="Normal 86 8 4" xfId="5991"/>
    <cellStyle name="Normal 86 8 4 2" xfId="10699"/>
    <cellStyle name="Normal 86 8 4 2 2" xfId="20932"/>
    <cellStyle name="Normal 86 8 4 2 2 2" xfId="52469"/>
    <cellStyle name="Normal 86 8 4 2 3" xfId="42251"/>
    <cellStyle name="Normal 86 8 4 3" xfId="13476"/>
    <cellStyle name="Normal 86 8 4 3 2" xfId="23704"/>
    <cellStyle name="Normal 86 8 4 3 2 2" xfId="55241"/>
    <cellStyle name="Normal 86 8 4 3 3" xfId="45023"/>
    <cellStyle name="Normal 86 8 4 4" xfId="16480"/>
    <cellStyle name="Normal 86 8 4 4 2" xfId="48019"/>
    <cellStyle name="Normal 86 8 4 5" xfId="28729"/>
    <cellStyle name="Normal 86 8 4 6" xfId="37815"/>
    <cellStyle name="Normal 86 8 5" xfId="7316"/>
    <cellStyle name="Normal 86 8 5 2" xfId="17570"/>
    <cellStyle name="Normal 86 8 5 2 2" xfId="49107"/>
    <cellStyle name="Normal 86 8 5 3" xfId="32057"/>
    <cellStyle name="Normal 86 8 5 4" xfId="38889"/>
    <cellStyle name="Normal 86 8 6" xfId="8851"/>
    <cellStyle name="Normal 86 8 6 2" xfId="19084"/>
    <cellStyle name="Normal 86 8 6 2 2" xfId="50621"/>
    <cellStyle name="Normal 86 8 6 3" xfId="40403"/>
    <cellStyle name="Normal 86 8 7" xfId="11628"/>
    <cellStyle name="Normal 86 8 7 2" xfId="21856"/>
    <cellStyle name="Normal 86 8 7 2 2" xfId="53393"/>
    <cellStyle name="Normal 86 8 7 3" xfId="43175"/>
    <cellStyle name="Normal 86 8 8" xfId="14591"/>
    <cellStyle name="Normal 86 8 8 2" xfId="46130"/>
    <cellStyle name="Normal 86 8 9" xfId="25397"/>
    <cellStyle name="Normal 86 9" xfId="4440"/>
    <cellStyle name="Normal 86 9 2" xfId="5448"/>
    <cellStyle name="Normal 86 9 2 2" xfId="10160"/>
    <cellStyle name="Normal 86 9 2 2 2" xfId="20393"/>
    <cellStyle name="Normal 86 9 2 2 2 2" xfId="51930"/>
    <cellStyle name="Normal 86 9 2 2 3" xfId="30809"/>
    <cellStyle name="Normal 86 9 2 2 4" xfId="41712"/>
    <cellStyle name="Normal 86 9 2 3" xfId="12937"/>
    <cellStyle name="Normal 86 9 2 3 2" xfId="23165"/>
    <cellStyle name="Normal 86 9 2 3 2 2" xfId="54702"/>
    <cellStyle name="Normal 86 9 2 3 3" xfId="34137"/>
    <cellStyle name="Normal 86 9 2 3 4" xfId="44484"/>
    <cellStyle name="Normal 86 9 2 4" xfId="15941"/>
    <cellStyle name="Normal 86 9 2 4 2" xfId="47480"/>
    <cellStyle name="Normal 86 9 2 5" xfId="27477"/>
    <cellStyle name="Normal 86 9 2 6" xfId="37276"/>
    <cellStyle name="Normal 86 9 3" xfId="6376"/>
    <cellStyle name="Normal 86 9 3 2" xfId="11084"/>
    <cellStyle name="Normal 86 9 3 2 2" xfId="21317"/>
    <cellStyle name="Normal 86 9 3 2 2 2" xfId="52854"/>
    <cellStyle name="Normal 86 9 3 2 3" xfId="42636"/>
    <cellStyle name="Normal 86 9 3 3" xfId="13861"/>
    <cellStyle name="Normal 86 9 3 3 2" xfId="24089"/>
    <cellStyle name="Normal 86 9 3 3 2 2" xfId="55626"/>
    <cellStyle name="Normal 86 9 3 3 3" xfId="45408"/>
    <cellStyle name="Normal 86 9 3 4" xfId="16865"/>
    <cellStyle name="Normal 86 9 3 4 2" xfId="48404"/>
    <cellStyle name="Normal 86 9 3 5" xfId="29145"/>
    <cellStyle name="Normal 86 9 3 6" xfId="38200"/>
    <cellStyle name="Normal 86 9 4" xfId="7746"/>
    <cellStyle name="Normal 86 9 4 2" xfId="17986"/>
    <cellStyle name="Normal 86 9 4 2 2" xfId="49523"/>
    <cellStyle name="Normal 86 9 4 3" xfId="32473"/>
    <cellStyle name="Normal 86 9 4 4" xfId="39305"/>
    <cellStyle name="Normal 86 9 5" xfId="9236"/>
    <cellStyle name="Normal 86 9 5 2" xfId="19469"/>
    <cellStyle name="Normal 86 9 5 2 2" xfId="51006"/>
    <cellStyle name="Normal 86 9 5 3" xfId="40788"/>
    <cellStyle name="Normal 86 9 6" xfId="12013"/>
    <cellStyle name="Normal 86 9 6 2" xfId="22241"/>
    <cellStyle name="Normal 86 9 6 2 2" xfId="53778"/>
    <cellStyle name="Normal 86 9 6 3" xfId="43560"/>
    <cellStyle name="Normal 86 9 7" xfId="15010"/>
    <cellStyle name="Normal 86 9 7 2" xfId="46549"/>
    <cellStyle name="Normal 86 9 8" xfId="25813"/>
    <cellStyle name="Normal 86 9 9" xfId="36352"/>
    <cellStyle name="Normal 87" xfId="1953"/>
    <cellStyle name="Normal 87 2" xfId="3408"/>
    <cellStyle name="Normal 88" xfId="1954"/>
    <cellStyle name="Normal 88 2" xfId="3409"/>
    <cellStyle name="Normal 89" xfId="1955"/>
    <cellStyle name="Normal 89 2" xfId="3410"/>
    <cellStyle name="Normal 9" xfId="1956"/>
    <cellStyle name="Normal 9 2" xfId="1957"/>
    <cellStyle name="Normal 9 2 2" xfId="3412"/>
    <cellStyle name="Normal 9 3" xfId="1958"/>
    <cellStyle name="Normal 9 3 2" xfId="3413"/>
    <cellStyle name="Normal 9 4" xfId="1959"/>
    <cellStyle name="Normal 9 4 2" xfId="4472"/>
    <cellStyle name="Normal 9 5" xfId="3411"/>
    <cellStyle name="Normal 9 5 2" xfId="7029"/>
    <cellStyle name="Normal 9 6" xfId="35375"/>
    <cellStyle name="Normal 90" xfId="1960"/>
    <cellStyle name="Normal 90 2" xfId="3414"/>
    <cellStyle name="Normal 91" xfId="1961"/>
    <cellStyle name="Normal 91 2" xfId="3415"/>
    <cellStyle name="Normal 92" xfId="1962"/>
    <cellStyle name="Normal 92 2" xfId="3416"/>
    <cellStyle name="Normal 93" xfId="1963"/>
    <cellStyle name="Normal 93 2" xfId="3417"/>
    <cellStyle name="Normal 94" xfId="1964"/>
    <cellStyle name="Normal 94 2" xfId="3418"/>
    <cellStyle name="Normal 95" xfId="1965"/>
    <cellStyle name="Normal 95 2" xfId="3419"/>
    <cellStyle name="Normal 96" xfId="1966"/>
    <cellStyle name="Normal 96 2" xfId="3420"/>
    <cellStyle name="Normal 97" xfId="1967"/>
    <cellStyle name="Normal 97 2" xfId="3421"/>
    <cellStyle name="Normal 98" xfId="1968"/>
    <cellStyle name="Normal 98 2" xfId="3422"/>
    <cellStyle name="Normal 99" xfId="1969"/>
    <cellStyle name="Normal 99 2" xfId="3423"/>
    <cellStyle name="Normal Bold" xfId="1970"/>
    <cellStyle name="Normal_AMCCBLSH" xfId="1971"/>
    <cellStyle name="Normal_Book3" xfId="1972"/>
    <cellStyle name="Normal_DisclaimerSheet Samples" xfId="56307"/>
    <cellStyle name="Normal_intc(1).o" xfId="1973"/>
    <cellStyle name="NormalItalic" xfId="35376"/>
    <cellStyle name="Note" xfId="1974" builtinId="10" customBuiltin="1"/>
    <cellStyle name="Note 10" xfId="1975"/>
    <cellStyle name="Note 10 2" xfId="4473"/>
    <cellStyle name="Note 10 2 2" xfId="7031"/>
    <cellStyle name="Note 10 3" xfId="7030"/>
    <cellStyle name="Note 11" xfId="1976"/>
    <cellStyle name="Note 11 2" xfId="4474"/>
    <cellStyle name="Note 2" xfId="1977"/>
    <cellStyle name="Note 2 2" xfId="1978"/>
    <cellStyle name="Note 2 2 2" xfId="1979"/>
    <cellStyle name="Note 2 2 2 2" xfId="3425"/>
    <cellStyle name="Note 2 2 3" xfId="1980"/>
    <cellStyle name="Note 2 2 3 2" xfId="3426"/>
    <cellStyle name="Note 2 2 4" xfId="1981"/>
    <cellStyle name="Note 2 2 4 2" xfId="1982"/>
    <cellStyle name="Note 2 2 4 3" xfId="1983"/>
    <cellStyle name="Note 2 2 5" xfId="1984"/>
    <cellStyle name="Note 2 3" xfId="1985"/>
    <cellStyle name="Note 2 3 2" xfId="3427"/>
    <cellStyle name="Note 2 4" xfId="3424"/>
    <cellStyle name="Note 3" xfId="1986"/>
    <cellStyle name="Note 3 2" xfId="1987"/>
    <cellStyle name="Note 3 2 2" xfId="3429"/>
    <cellStyle name="Note 3 3" xfId="3428"/>
    <cellStyle name="Note 4" xfId="1988"/>
    <cellStyle name="Note 4 2" xfId="1989"/>
    <cellStyle name="Note 4 2 2" xfId="3431"/>
    <cellStyle name="Note 4 3" xfId="3430"/>
    <cellStyle name="Note 5" xfId="1990"/>
    <cellStyle name="Note 5 2" xfId="1991"/>
    <cellStyle name="Note 5 2 2" xfId="3433"/>
    <cellStyle name="Note 5 3" xfId="3432"/>
    <cellStyle name="Note 6" xfId="1992"/>
    <cellStyle name="Note 6 2" xfId="1993"/>
    <cellStyle name="Note 6 2 2" xfId="3435"/>
    <cellStyle name="Note 6 3" xfId="3434"/>
    <cellStyle name="Note 7" xfId="1994"/>
    <cellStyle name="Note 7 2" xfId="1995"/>
    <cellStyle name="Note 7 2 2" xfId="3437"/>
    <cellStyle name="Note 7 3" xfId="3436"/>
    <cellStyle name="Note 8" xfId="1996"/>
    <cellStyle name="Note 8 2" xfId="1997"/>
    <cellStyle name="Note 8 2 2" xfId="3439"/>
    <cellStyle name="Note 8 2 2 2" xfId="7034"/>
    <cellStyle name="Note 8 2 3" xfId="7033"/>
    <cellStyle name="Note 8 3" xfId="1998"/>
    <cellStyle name="Note 8 3 2" xfId="4475"/>
    <cellStyle name="Note 8 3 2 2" xfId="7036"/>
    <cellStyle name="Note 8 3 3" xfId="7035"/>
    <cellStyle name="Note 8 4" xfId="3438"/>
    <cellStyle name="Note 8 4 2" xfId="7037"/>
    <cellStyle name="Note 8 5" xfId="7032"/>
    <cellStyle name="Note 9" xfId="1999"/>
    <cellStyle name="Note 9 2" xfId="4476"/>
    <cellStyle name="Note 9 2 2" xfId="7039"/>
    <cellStyle name="Note 9 3" xfId="7038"/>
    <cellStyle name="Notes" xfId="35377"/>
    <cellStyle name="num,nodecpts" xfId="35378"/>
    <cellStyle name="number" xfId="2000"/>
    <cellStyle name="Number 0 d" xfId="35379"/>
    <cellStyle name="Number 0d" xfId="35380"/>
    <cellStyle name="Number 1d" xfId="35381"/>
    <cellStyle name="Number 2" xfId="2001"/>
    <cellStyle name="Number 2 10" xfId="2002"/>
    <cellStyle name="number 2 11" xfId="2003"/>
    <cellStyle name="number 2 12" xfId="2004"/>
    <cellStyle name="number 2 2" xfId="2005"/>
    <cellStyle name="Number 2 3" xfId="2006"/>
    <cellStyle name="Number 2 4" xfId="2007"/>
    <cellStyle name="Number 2 5" xfId="2008"/>
    <cellStyle name="Number 2 6" xfId="2009"/>
    <cellStyle name="Number 2 7" xfId="2010"/>
    <cellStyle name="Number 2 8" xfId="2011"/>
    <cellStyle name="Number 2 9" xfId="2012"/>
    <cellStyle name="Number 2d" xfId="35382"/>
    <cellStyle name="Number 3" xfId="2013"/>
    <cellStyle name="Number 3d" xfId="35383"/>
    <cellStyle name="Number 3d big" xfId="35384"/>
    <cellStyle name="Number 3d_8060CPR" xfId="35385"/>
    <cellStyle name="Number 4" xfId="2014"/>
    <cellStyle name="Number 5" xfId="2015"/>
    <cellStyle name="Number 6" xfId="2016"/>
    <cellStyle name="Number 7" xfId="2017"/>
    <cellStyle name="Number 8" xfId="2018"/>
    <cellStyle name="Number, 3d big" xfId="35386"/>
    <cellStyle name="Number,1d" xfId="35387"/>
    <cellStyle name="Number_Valuation" xfId="35388"/>
    <cellStyle name="Numbers" xfId="35389"/>
    <cellStyle name="Numbers [0]" xfId="35390"/>
    <cellStyle name="Œ…‹æØ‚è [0.00]_GE 3 MINIMUM" xfId="2019"/>
    <cellStyle name="Œ…‹æØ‚è_GE 3 MINIMUM" xfId="2020"/>
    <cellStyle name="Onedec_FT Valuation " xfId="2021"/>
    <cellStyle name="outh America" xfId="2022"/>
    <cellStyle name="Output" xfId="2023" builtinId="21" customBuiltin="1"/>
    <cellStyle name="Output 2" xfId="2024"/>
    <cellStyle name="Output 3" xfId="2025"/>
    <cellStyle name="Override" xfId="35391"/>
    <cellStyle name="p " xfId="2026"/>
    <cellStyle name="Pass" xfId="2027"/>
    <cellStyle name="Pass 2" xfId="2028"/>
    <cellStyle name="Pass 3" xfId="2029"/>
    <cellStyle name="Pec (2dec,fs)" xfId="35392"/>
    <cellStyle name="Percent" xfId="2030" builtinId="5"/>
    <cellStyle name="Percent (1)" xfId="35393"/>
    <cellStyle name="Percent [0]" xfId="35394"/>
    <cellStyle name="Percent [00]" xfId="35395"/>
    <cellStyle name="Percent [2]" xfId="2031"/>
    <cellStyle name="Percent [2] 2" xfId="2032"/>
    <cellStyle name="Percent [2] 2 2" xfId="2033"/>
    <cellStyle name="Percent [2] 2 2 2" xfId="2034"/>
    <cellStyle name="Percent [2] 2 2 2 2" xfId="3443"/>
    <cellStyle name="Percent [2] 2 2 3" xfId="3442"/>
    <cellStyle name="Percent [2] 2 3" xfId="2035"/>
    <cellStyle name="Percent [2] 2 3 2" xfId="3444"/>
    <cellStyle name="Percent [2] 2 4" xfId="3441"/>
    <cellStyle name="Percent [2] 3" xfId="2036"/>
    <cellStyle name="Percent [2] 3 2" xfId="2037"/>
    <cellStyle name="Percent [2] 3 2 2" xfId="3446"/>
    <cellStyle name="Percent [2] 3 3" xfId="3445"/>
    <cellStyle name="Percent [2] 4" xfId="2038"/>
    <cellStyle name="Percent [2] 4 2" xfId="2039"/>
    <cellStyle name="Percent [2] 4 2 2" xfId="4477"/>
    <cellStyle name="Percent [2] 4 3" xfId="3447"/>
    <cellStyle name="Percent [2] 5" xfId="2040"/>
    <cellStyle name="Percent [2] 5 2" xfId="2041"/>
    <cellStyle name="Percent [2] 5 2 2" xfId="3449"/>
    <cellStyle name="Percent [2] 5 3" xfId="3448"/>
    <cellStyle name="Percent [2] 6" xfId="2042"/>
    <cellStyle name="Percent [2] 6 2" xfId="2043"/>
    <cellStyle name="Percent [2] 6 2 2" xfId="4479"/>
    <cellStyle name="Percent [2] 6 3" xfId="4478"/>
    <cellStyle name="Percent [2] 7" xfId="2044"/>
    <cellStyle name="Percent [2] 7 2" xfId="2045"/>
    <cellStyle name="Percent [2] 7 2 2" xfId="4481"/>
    <cellStyle name="Percent [2] 7 3" xfId="4480"/>
    <cellStyle name="Percent [2] 8" xfId="2046"/>
    <cellStyle name="Percent [2] 8 2" xfId="4482"/>
    <cellStyle name="Percent [2] 9" xfId="3440"/>
    <cellStyle name="Percent 10" xfId="2047"/>
    <cellStyle name="Percent 10 2" xfId="2048"/>
    <cellStyle name="Percent 10 2 2" xfId="2049"/>
    <cellStyle name="Percent 10 2 2 2" xfId="3451"/>
    <cellStyle name="Percent 10 2 3" xfId="2050"/>
    <cellStyle name="Percent 10 2 3 2" xfId="3452"/>
    <cellStyle name="Percent 10 2 4" xfId="2051"/>
    <cellStyle name="Percent 10 2 5" xfId="3450"/>
    <cellStyle name="Percent 10 3" xfId="2052"/>
    <cellStyle name="Percent 10 3 2" xfId="2053"/>
    <cellStyle name="Percent 10 3 2 2" xfId="3454"/>
    <cellStyle name="Percent 10 3 3" xfId="3453"/>
    <cellStyle name="Percent 10 4" xfId="2054"/>
    <cellStyle name="Percent 10 4 2" xfId="3455"/>
    <cellStyle name="Percent 10 5" xfId="2055"/>
    <cellStyle name="Percent 10 6" xfId="7040"/>
    <cellStyle name="Percent 100" xfId="2056"/>
    <cellStyle name="Percent 100 2" xfId="3456"/>
    <cellStyle name="Percent 100 2 2" xfId="7042"/>
    <cellStyle name="Percent 100 3" xfId="7041"/>
    <cellStyle name="Percent 101" xfId="2057"/>
    <cellStyle name="Percent 101 2" xfId="3457"/>
    <cellStyle name="Percent 101 2 2" xfId="7044"/>
    <cellStyle name="Percent 101 3" xfId="7043"/>
    <cellStyle name="Percent 102" xfId="2058"/>
    <cellStyle name="Percent 102 2" xfId="3458"/>
    <cellStyle name="Percent 102 2 2" xfId="7046"/>
    <cellStyle name="Percent 102 3" xfId="7045"/>
    <cellStyle name="Percent 103" xfId="2059"/>
    <cellStyle name="Percent 103 2" xfId="3459"/>
    <cellStyle name="Percent 103 2 2" xfId="7048"/>
    <cellStyle name="Percent 103 3" xfId="7047"/>
    <cellStyle name="Percent 104" xfId="2060"/>
    <cellStyle name="Percent 104 2" xfId="4483"/>
    <cellStyle name="Percent 104 2 2" xfId="7050"/>
    <cellStyle name="Percent 104 3" xfId="7049"/>
    <cellStyle name="Percent 105" xfId="2061"/>
    <cellStyle name="Percent 105 2" xfId="4484"/>
    <cellStyle name="Percent 105 2 2" xfId="7052"/>
    <cellStyle name="Percent 105 3" xfId="7051"/>
    <cellStyle name="Percent 106" xfId="2062"/>
    <cellStyle name="Percent 106 2" xfId="4485"/>
    <cellStyle name="Percent 106 2 2" xfId="7054"/>
    <cellStyle name="Percent 106 3" xfId="7053"/>
    <cellStyle name="Percent 107" xfId="2063"/>
    <cellStyle name="Percent 107 2" xfId="4486"/>
    <cellStyle name="Percent 108" xfId="2064"/>
    <cellStyle name="Percent 108 2" xfId="4487"/>
    <cellStyle name="Percent 109" xfId="2065"/>
    <cellStyle name="Percent 109 2" xfId="4488"/>
    <cellStyle name="Percent 11" xfId="2066"/>
    <cellStyle name="Percent 11 2" xfId="2067"/>
    <cellStyle name="Percent 11 2 2" xfId="2068"/>
    <cellStyle name="Percent 11 2 2 2" xfId="3462"/>
    <cellStyle name="Percent 11 2 3" xfId="3461"/>
    <cellStyle name="Percent 11 3" xfId="2069"/>
    <cellStyle name="Percent 11 3 2" xfId="2070"/>
    <cellStyle name="Percent 11 3 2 2" xfId="3464"/>
    <cellStyle name="Percent 11 3 3" xfId="3463"/>
    <cellStyle name="Percent 11 4" xfId="2071"/>
    <cellStyle name="Percent 11 4 2" xfId="3465"/>
    <cellStyle name="Percent 11 5" xfId="3460"/>
    <cellStyle name="Percent 110" xfId="2072"/>
    <cellStyle name="Percent 110 2" xfId="4489"/>
    <cellStyle name="Percent 111" xfId="2073"/>
    <cellStyle name="Percent 111 2" xfId="4490"/>
    <cellStyle name="Percent 112" xfId="2074"/>
    <cellStyle name="Percent 112 2" xfId="4491"/>
    <cellStyle name="Percent 113" xfId="6700"/>
    <cellStyle name="Percent 113 2" xfId="7055"/>
    <cellStyle name="Percent 114" xfId="6701"/>
    <cellStyle name="Percent 114 2" xfId="7056"/>
    <cellStyle name="Percent 115" xfId="6702"/>
    <cellStyle name="Percent 115 2" xfId="7057"/>
    <cellStyle name="Percent 116" xfId="6703"/>
    <cellStyle name="Percent 116 2" xfId="7058"/>
    <cellStyle name="Percent 117" xfId="6704"/>
    <cellStyle name="Percent 117 2" xfId="7332"/>
    <cellStyle name="Percent 118" xfId="6705"/>
    <cellStyle name="Percent 118 2" xfId="7333"/>
    <cellStyle name="Percent 119" xfId="6706"/>
    <cellStyle name="Percent 119 2" xfId="7334"/>
    <cellStyle name="Percent 12" xfId="2075"/>
    <cellStyle name="Percent 12 2" xfId="2076"/>
    <cellStyle name="Percent 12 2 2" xfId="2077"/>
    <cellStyle name="Percent 12 2 2 2" xfId="3468"/>
    <cellStyle name="Percent 12 2 3" xfId="3467"/>
    <cellStyle name="Percent 12 3" xfId="2078"/>
    <cellStyle name="Percent 12 3 2" xfId="2079"/>
    <cellStyle name="Percent 12 3 2 2" xfId="3470"/>
    <cellStyle name="Percent 12 3 3" xfId="3469"/>
    <cellStyle name="Percent 12 4" xfId="2080"/>
    <cellStyle name="Percent 12 4 2" xfId="3471"/>
    <cellStyle name="Percent 12 5" xfId="3466"/>
    <cellStyle name="Percent 120" xfId="6707"/>
    <cellStyle name="Percent 120 2" xfId="7335"/>
    <cellStyle name="Percent 121" xfId="6708"/>
    <cellStyle name="Percent 121 2" xfId="7336"/>
    <cellStyle name="Percent 122" xfId="24784"/>
    <cellStyle name="Percent 123" xfId="24786"/>
    <cellStyle name="Percent 124" xfId="35506"/>
    <cellStyle name="Percent 125" xfId="35504"/>
    <cellStyle name="Percent 13" xfId="2081"/>
    <cellStyle name="Percent 13 2" xfId="2082"/>
    <cellStyle name="Percent 13 2 2" xfId="3473"/>
    <cellStyle name="Percent 13 3" xfId="2083"/>
    <cellStyle name="Percent 13 3 2" xfId="3474"/>
    <cellStyle name="Percent 13 4" xfId="3472"/>
    <cellStyle name="Percent 14" xfId="2084"/>
    <cellStyle name="Percent 14 2" xfId="2085"/>
    <cellStyle name="Percent 14 2 2" xfId="3476"/>
    <cellStyle name="Percent 14 3" xfId="2086"/>
    <cellStyle name="Percent 14 3 2" xfId="3477"/>
    <cellStyle name="Percent 14 4" xfId="3475"/>
    <cellStyle name="Percent 15" xfId="2087"/>
    <cellStyle name="Percent 15 2" xfId="2088"/>
    <cellStyle name="Percent 15 2 2" xfId="3479"/>
    <cellStyle name="Percent 15 3" xfId="2089"/>
    <cellStyle name="Percent 15 3 2" xfId="3480"/>
    <cellStyle name="Percent 15 4" xfId="3478"/>
    <cellStyle name="Percent 16" xfId="2090"/>
    <cellStyle name="Percent 16 2" xfId="2091"/>
    <cellStyle name="Percent 16 2 2" xfId="3482"/>
    <cellStyle name="Percent 16 3" xfId="2092"/>
    <cellStyle name="Percent 16 3 2" xfId="3483"/>
    <cellStyle name="Percent 16 4" xfId="3481"/>
    <cellStyle name="Percent 17" xfId="2093"/>
    <cellStyle name="Percent 17 2" xfId="2094"/>
    <cellStyle name="Percent 17 2 2" xfId="2095"/>
    <cellStyle name="Percent 17 2 2 2" xfId="3486"/>
    <cellStyle name="Percent 17 2 3" xfId="3485"/>
    <cellStyle name="Percent 17 3" xfId="2096"/>
    <cellStyle name="Percent 17 3 2" xfId="3487"/>
    <cellStyle name="Percent 17 4" xfId="3484"/>
    <cellStyle name="Percent 18" xfId="2097"/>
    <cellStyle name="Percent 18 2" xfId="2098"/>
    <cellStyle name="Percent 18 2 2" xfId="2099"/>
    <cellStyle name="Percent 18 2 2 2" xfId="3490"/>
    <cellStyle name="Percent 18 2 3" xfId="3489"/>
    <cellStyle name="Percent 18 3" xfId="2100"/>
    <cellStyle name="Percent 18 3 2" xfId="3491"/>
    <cellStyle name="Percent 18 4" xfId="3488"/>
    <cellStyle name="Percent 19" xfId="2101"/>
    <cellStyle name="Percent 19 2" xfId="2102"/>
    <cellStyle name="Percent 19 2 2" xfId="2103"/>
    <cellStyle name="Percent 19 2 2 2" xfId="3494"/>
    <cellStyle name="Percent 19 2 3" xfId="3493"/>
    <cellStyle name="Percent 19 3" xfId="2104"/>
    <cellStyle name="Percent 19 3 2" xfId="3495"/>
    <cellStyle name="Percent 19 4" xfId="3492"/>
    <cellStyle name="Percent 1d" xfId="35396"/>
    <cellStyle name="Percent 2" xfId="2105"/>
    <cellStyle name="Percent 2 2" xfId="2106"/>
    <cellStyle name="Percent 2 2 2" xfId="2107"/>
    <cellStyle name="Percent 2 2 2 2" xfId="3497"/>
    <cellStyle name="Percent 2 2 3" xfId="2108"/>
    <cellStyle name="Percent 2 3" xfId="2109"/>
    <cellStyle name="Percent 2 3 2" xfId="2110"/>
    <cellStyle name="Percent 2 3 2 2" xfId="3499"/>
    <cellStyle name="Percent 2 3 3" xfId="2111"/>
    <cellStyle name="Percent 2 3 4" xfId="3498"/>
    <cellStyle name="Percent 2 4" xfId="3496"/>
    <cellStyle name="Percent 2_Pivot Table Tips" xfId="2112"/>
    <cellStyle name="Percent 20" xfId="2113"/>
    <cellStyle name="Percent 20 2" xfId="2114"/>
    <cellStyle name="Percent 20 2 2" xfId="2115"/>
    <cellStyle name="Percent 20 2 2 2" xfId="3502"/>
    <cellStyle name="Percent 20 2 3" xfId="3501"/>
    <cellStyle name="Percent 20 3" xfId="2116"/>
    <cellStyle name="Percent 20 3 2" xfId="3503"/>
    <cellStyle name="Percent 20 4" xfId="3500"/>
    <cellStyle name="Percent 21" xfId="2117"/>
    <cellStyle name="Percent 21 2" xfId="2118"/>
    <cellStyle name="Percent 21 2 2" xfId="2119"/>
    <cellStyle name="Percent 21 2 2 2" xfId="3505"/>
    <cellStyle name="Percent 21 2 3" xfId="3504"/>
    <cellStyle name="Percent 21 3" xfId="2120"/>
    <cellStyle name="Percent 21 3 2" xfId="3506"/>
    <cellStyle name="Percent 21 4" xfId="2121"/>
    <cellStyle name="Percent 21 4 2" xfId="2122"/>
    <cellStyle name="Percent 21 4 2 2" xfId="2123"/>
    <cellStyle name="Percent 21 4 2 2 2" xfId="2124"/>
    <cellStyle name="Percent 21 4 2 2 3" xfId="2125"/>
    <cellStyle name="Percent 21 4 2 2 3 2" xfId="2126"/>
    <cellStyle name="Percent 21 4 2 2 4" xfId="2127"/>
    <cellStyle name="Percent 21 4 2 2 4 2" xfId="6709"/>
    <cellStyle name="Percent 21 4 2 2 5" xfId="2128"/>
    <cellStyle name="Percent 21 4 2 2 5 2" xfId="4493"/>
    <cellStyle name="Percent 21 4 2 3" xfId="2129"/>
    <cellStyle name="Percent 21 4 2 4" xfId="2130"/>
    <cellStyle name="Percent 21 4 2 4 2" xfId="2131"/>
    <cellStyle name="Percent 21 4 2 5" xfId="2132"/>
    <cellStyle name="Percent 21 4 2 5 2" xfId="6710"/>
    <cellStyle name="Percent 21 4 2 6" xfId="2133"/>
    <cellStyle name="Percent 21 4 2 6 2" xfId="4494"/>
    <cellStyle name="Percent 21 4 3" xfId="2134"/>
    <cellStyle name="Percent 21 4 3 2" xfId="2135"/>
    <cellStyle name="Percent 21 4 3 3" xfId="2136"/>
    <cellStyle name="Percent 21 4 3 3 2" xfId="2137"/>
    <cellStyle name="Percent 21 4 3 4" xfId="2138"/>
    <cellStyle name="Percent 21 4 3 4 2" xfId="6711"/>
    <cellStyle name="Percent 21 4 3 5" xfId="2139"/>
    <cellStyle name="Percent 21 4 3 5 2" xfId="4495"/>
    <cellStyle name="Percent 21 4 4" xfId="2140"/>
    <cellStyle name="Percent 21 4 5" xfId="2141"/>
    <cellStyle name="Percent 21 4 5 2" xfId="2142"/>
    <cellStyle name="Percent 21 4 6" xfId="2143"/>
    <cellStyle name="Percent 21 4 6 2" xfId="6712"/>
    <cellStyle name="Percent 21 4 7" xfId="2144"/>
    <cellStyle name="Percent 21 4 7 2" xfId="4496"/>
    <cellStyle name="Percent 21 5" xfId="2145"/>
    <cellStyle name="Percent 21 5 2" xfId="2146"/>
    <cellStyle name="Percent 21 5 2 2" xfId="2147"/>
    <cellStyle name="Percent 21 5 2 3" xfId="2148"/>
    <cellStyle name="Percent 21 5 2 3 2" xfId="2149"/>
    <cellStyle name="Percent 21 5 2 4" xfId="2150"/>
    <cellStyle name="Percent 21 5 2 4 2" xfId="6713"/>
    <cellStyle name="Percent 21 5 2 5" xfId="2151"/>
    <cellStyle name="Percent 21 5 2 5 2" xfId="4497"/>
    <cellStyle name="Percent 21 5 3" xfId="2152"/>
    <cellStyle name="Percent 21 5 4" xfId="2153"/>
    <cellStyle name="Percent 21 5 4 2" xfId="2154"/>
    <cellStyle name="Percent 21 5 5" xfId="2155"/>
    <cellStyle name="Percent 21 5 5 2" xfId="6714"/>
    <cellStyle name="Percent 21 5 6" xfId="2156"/>
    <cellStyle name="Percent 21 5 6 2" xfId="4498"/>
    <cellStyle name="Percent 21 6" xfId="2157"/>
    <cellStyle name="Percent 21 6 2" xfId="2158"/>
    <cellStyle name="Percent 21 6 2 2" xfId="2159"/>
    <cellStyle name="Percent 21 6 3" xfId="2160"/>
    <cellStyle name="Percent 21 7" xfId="2161"/>
    <cellStyle name="Percent 21 7 2" xfId="2162"/>
    <cellStyle name="Percent 21 7 2 2" xfId="2163"/>
    <cellStyle name="Percent 21 7 3" xfId="2164"/>
    <cellStyle name="Percent 21 8" xfId="7059"/>
    <cellStyle name="Percent 22" xfId="2165"/>
    <cellStyle name="Percent 22 2" xfId="2166"/>
    <cellStyle name="Percent 22 2 2" xfId="3508"/>
    <cellStyle name="Percent 22 3" xfId="3507"/>
    <cellStyle name="Percent 23" xfId="2167"/>
    <cellStyle name="Percent 23 2" xfId="2168"/>
    <cellStyle name="Percent 23 2 2" xfId="2169"/>
    <cellStyle name="Percent 23 2 2 2" xfId="3511"/>
    <cellStyle name="Percent 23 2 3" xfId="3510"/>
    <cellStyle name="Percent 23 3" xfId="2170"/>
    <cellStyle name="Percent 23 3 2" xfId="3512"/>
    <cellStyle name="Percent 23 4" xfId="3509"/>
    <cellStyle name="Percent 24" xfId="2171"/>
    <cellStyle name="Percent 24 2" xfId="2172"/>
    <cellStyle name="Percent 24 2 2" xfId="3514"/>
    <cellStyle name="Percent 24 3" xfId="3513"/>
    <cellStyle name="Percent 25" xfId="2173"/>
    <cellStyle name="Percent 25 2" xfId="2174"/>
    <cellStyle name="Percent 25 2 2" xfId="2175"/>
    <cellStyle name="Percent 25 2 2 2" xfId="3517"/>
    <cellStyle name="Percent 25 2 3" xfId="3516"/>
    <cellStyle name="Percent 25 3" xfId="2176"/>
    <cellStyle name="Percent 25 3 2" xfId="3518"/>
    <cellStyle name="Percent 25 4" xfId="2177"/>
    <cellStyle name="Percent 25 4 2" xfId="7060"/>
    <cellStyle name="Percent 25 5" xfId="3515"/>
    <cellStyle name="Percent 26" xfId="2178"/>
    <cellStyle name="Percent 26 2" xfId="2179"/>
    <cellStyle name="Percent 26 2 2" xfId="2180"/>
    <cellStyle name="Percent 26 2 2 2" xfId="4499"/>
    <cellStyle name="Percent 26 2 3" xfId="2181"/>
    <cellStyle name="Percent 26 2 4" xfId="3520"/>
    <cellStyle name="Percent 26 3" xfId="2182"/>
    <cellStyle name="Percent 26 3 2" xfId="4500"/>
    <cellStyle name="Percent 26 4" xfId="2183"/>
    <cellStyle name="Percent 26 5" xfId="3519"/>
    <cellStyle name="Percent 27" xfId="2184"/>
    <cellStyle name="Percent 27 2" xfId="2185"/>
    <cellStyle name="Percent 27 2 2" xfId="3522"/>
    <cellStyle name="Percent 27 3" xfId="2186"/>
    <cellStyle name="Percent 27 3 2" xfId="4501"/>
    <cellStyle name="Percent 27 4" xfId="3521"/>
    <cellStyle name="Percent 28" xfId="2187"/>
    <cellStyle name="Percent 28 2" xfId="2188"/>
    <cellStyle name="Percent 28 2 2" xfId="3524"/>
    <cellStyle name="Percent 28 3" xfId="3523"/>
    <cellStyle name="Percent 29" xfId="2189"/>
    <cellStyle name="Percent 29 2" xfId="2190"/>
    <cellStyle name="Percent 29 2 2" xfId="3526"/>
    <cellStyle name="Percent 29 3" xfId="3525"/>
    <cellStyle name="Percent 3" xfId="2191"/>
    <cellStyle name="Percent 3 2" xfId="2192"/>
    <cellStyle name="Percent 3 2 2" xfId="2193"/>
    <cellStyle name="Percent 3 2 2 2" xfId="2194"/>
    <cellStyle name="Percent 3 2 2 2 2" xfId="3529"/>
    <cellStyle name="Percent 3 2 2 3" xfId="3528"/>
    <cellStyle name="Percent 3 2 3" xfId="2195"/>
    <cellStyle name="Percent 3 2 3 2" xfId="3530"/>
    <cellStyle name="Percent 3 2 4" xfId="2196"/>
    <cellStyle name="Percent 3 2 4 2" xfId="3531"/>
    <cellStyle name="Percent 3 2 5" xfId="2197"/>
    <cellStyle name="Percent 3 3" xfId="2198"/>
    <cellStyle name="Percent 3 3 2" xfId="2199"/>
    <cellStyle name="Percent 3 3 2 2" xfId="3533"/>
    <cellStyle name="Percent 3 3 3" xfId="3532"/>
    <cellStyle name="Percent 3 4" xfId="2200"/>
    <cellStyle name="Percent 3 4 2" xfId="3534"/>
    <cellStyle name="Percent 3 5" xfId="2201"/>
    <cellStyle name="Percent 3 5 2" xfId="2202"/>
    <cellStyle name="Percent 3 5 2 2" xfId="2203"/>
    <cellStyle name="Percent 3 5 2 3" xfId="2204"/>
    <cellStyle name="Percent 3 5 2 3 2" xfId="2205"/>
    <cellStyle name="Percent 3 5 2 4" xfId="2206"/>
    <cellStyle name="Percent 3 5 2 4 2" xfId="6715"/>
    <cellStyle name="Percent 3 5 2 5" xfId="2207"/>
    <cellStyle name="Percent 3 5 2 5 2" xfId="4502"/>
    <cellStyle name="Percent 3 5 3" xfId="2208"/>
    <cellStyle name="Percent 3 5 4" xfId="2209"/>
    <cellStyle name="Percent 3 5 4 2" xfId="2210"/>
    <cellStyle name="Percent 3 5 5" xfId="2211"/>
    <cellStyle name="Percent 3 5 5 2" xfId="6716"/>
    <cellStyle name="Percent 3 5 6" xfId="2212"/>
    <cellStyle name="Percent 3 5 6 2" xfId="4503"/>
    <cellStyle name="Percent 3 6" xfId="2213"/>
    <cellStyle name="Percent 3 6 2" xfId="2214"/>
    <cellStyle name="Percent 3 7" xfId="3527"/>
    <cellStyle name="Percent 30" xfId="2215"/>
    <cellStyle name="Percent 30 2" xfId="2216"/>
    <cellStyle name="Percent 30 2 2" xfId="3536"/>
    <cellStyle name="Percent 30 3" xfId="3535"/>
    <cellStyle name="Percent 31" xfId="2217"/>
    <cellStyle name="Percent 31 2" xfId="3537"/>
    <cellStyle name="Percent 32" xfId="2218"/>
    <cellStyle name="Percent 32 2" xfId="2219"/>
    <cellStyle name="Percent 32 2 2" xfId="3539"/>
    <cellStyle name="Percent 32 3" xfId="3538"/>
    <cellStyle name="Percent 33" xfId="2220"/>
    <cellStyle name="Percent 33 2" xfId="2221"/>
    <cellStyle name="Percent 33 2 2" xfId="3541"/>
    <cellStyle name="Percent 33 3" xfId="2222"/>
    <cellStyle name="Percent 33 3 2" xfId="3542"/>
    <cellStyle name="Percent 33 4" xfId="3540"/>
    <cellStyle name="Percent 34" xfId="2223"/>
    <cellStyle name="Percent 34 2" xfId="2224"/>
    <cellStyle name="Percent 34 2 2" xfId="3544"/>
    <cellStyle name="Percent 34 3" xfId="3543"/>
    <cellStyle name="Percent 35" xfId="2225"/>
    <cellStyle name="Percent 35 2" xfId="2226"/>
    <cellStyle name="Percent 35 2 2" xfId="3546"/>
    <cellStyle name="Percent 35 3" xfId="3545"/>
    <cellStyle name="Percent 36" xfId="2227"/>
    <cellStyle name="Percent 36 2" xfId="2228"/>
    <cellStyle name="Percent 36 2 2" xfId="3548"/>
    <cellStyle name="Percent 36 3" xfId="2229"/>
    <cellStyle name="Percent 36 3 2" xfId="3549"/>
    <cellStyle name="Percent 36 4" xfId="3547"/>
    <cellStyle name="Percent 37" xfId="2230"/>
    <cellStyle name="Percent 37 2" xfId="2231"/>
    <cellStyle name="Percent 37 2 2" xfId="3551"/>
    <cellStyle name="Percent 37 3" xfId="2232"/>
    <cellStyle name="Percent 37 3 2" xfId="3552"/>
    <cellStyle name="Percent 37 4" xfId="3550"/>
    <cellStyle name="Percent 38" xfId="2233"/>
    <cellStyle name="Percent 38 2" xfId="2234"/>
    <cellStyle name="Percent 38 2 2" xfId="3554"/>
    <cellStyle name="Percent 38 3" xfId="2235"/>
    <cellStyle name="Percent 38 3 2" xfId="3555"/>
    <cellStyle name="Percent 38 4" xfId="3553"/>
    <cellStyle name="Percent 39" xfId="2236"/>
    <cellStyle name="Percent 39 2" xfId="2237"/>
    <cellStyle name="Percent 39 2 2" xfId="3557"/>
    <cellStyle name="Percent 39 3" xfId="3556"/>
    <cellStyle name="Percent 4" xfId="2238"/>
    <cellStyle name="Percent 4 2" xfId="2239"/>
    <cellStyle name="Percent 4 2 2" xfId="2240"/>
    <cellStyle name="Percent 4 2 2 2" xfId="3560"/>
    <cellStyle name="Percent 4 2 3" xfId="3559"/>
    <cellStyle name="Percent 4 3" xfId="2241"/>
    <cellStyle name="Percent 4 3 2" xfId="3561"/>
    <cellStyle name="Percent 4 4" xfId="3558"/>
    <cellStyle name="Percent 4 5" xfId="35397"/>
    <cellStyle name="Percent 40" xfId="2242"/>
    <cellStyle name="Percent 40 2" xfId="3562"/>
    <cellStyle name="Percent 41" xfId="2243"/>
    <cellStyle name="Percent 41 2" xfId="3563"/>
    <cellStyle name="Percent 42" xfId="2244"/>
    <cellStyle name="Percent 42 2" xfId="2245"/>
    <cellStyle name="Percent 42 2 2" xfId="3565"/>
    <cellStyle name="Percent 42 3" xfId="3564"/>
    <cellStyle name="Percent 43" xfId="2246"/>
    <cellStyle name="Percent 43 2" xfId="2247"/>
    <cellStyle name="Percent 43 2 2" xfId="3567"/>
    <cellStyle name="Percent 43 3" xfId="3566"/>
    <cellStyle name="Percent 44" xfId="2248"/>
    <cellStyle name="Percent 44 2" xfId="2249"/>
    <cellStyle name="Percent 44 2 2" xfId="3568"/>
    <cellStyle name="Percent 44 3" xfId="2250"/>
    <cellStyle name="Percent 44 3 2" xfId="3569"/>
    <cellStyle name="Percent 45" xfId="2251"/>
    <cellStyle name="Percent 45 2" xfId="2252"/>
    <cellStyle name="Percent 45 2 2" xfId="3570"/>
    <cellStyle name="Percent 45 3" xfId="2253"/>
    <cellStyle name="Percent 45 3 2" xfId="3571"/>
    <cellStyle name="Percent 46" xfId="2254"/>
    <cellStyle name="Percent 46 2" xfId="2255"/>
    <cellStyle name="Percent 46 2 2" xfId="3572"/>
    <cellStyle name="Percent 46 3" xfId="2256"/>
    <cellStyle name="Percent 46 3 2" xfId="3573"/>
    <cellStyle name="Percent 47" xfId="2257"/>
    <cellStyle name="Percent 47 2" xfId="2258"/>
    <cellStyle name="Percent 47 2 2" xfId="3574"/>
    <cellStyle name="Percent 47 3" xfId="2259"/>
    <cellStyle name="Percent 47 3 2" xfId="3575"/>
    <cellStyle name="Percent 48" xfId="2260"/>
    <cellStyle name="Percent 48 2" xfId="2261"/>
    <cellStyle name="Percent 48 2 2" xfId="3576"/>
    <cellStyle name="Percent 48 3" xfId="2262"/>
    <cellStyle name="Percent 48 3 2" xfId="3577"/>
    <cellStyle name="Percent 49" xfId="2263"/>
    <cellStyle name="Percent 49 2" xfId="2264"/>
    <cellStyle name="Percent 49 2 2" xfId="3579"/>
    <cellStyle name="Percent 49 3" xfId="3578"/>
    <cellStyle name="Percent 5" xfId="2265"/>
    <cellStyle name="Percent 5 2" xfId="2266"/>
    <cellStyle name="Percent 5 2 2" xfId="2267"/>
    <cellStyle name="Percent 5 2 2 2" xfId="3582"/>
    <cellStyle name="Percent 5 2 3" xfId="3581"/>
    <cellStyle name="Percent 5 3" xfId="2268"/>
    <cellStyle name="Percent 5 3 2" xfId="3583"/>
    <cellStyle name="Percent 5 4" xfId="3580"/>
    <cellStyle name="Percent 50" xfId="2269"/>
    <cellStyle name="Percent 50 2" xfId="2270"/>
    <cellStyle name="Percent 50 2 2" xfId="3585"/>
    <cellStyle name="Percent 50 3" xfId="3584"/>
    <cellStyle name="Percent 51" xfId="2271"/>
    <cellStyle name="Percent 51 2" xfId="2272"/>
    <cellStyle name="Percent 51 2 2" xfId="3587"/>
    <cellStyle name="Percent 51 3" xfId="3586"/>
    <cellStyle name="Percent 52" xfId="2273"/>
    <cellStyle name="Percent 52 2" xfId="2274"/>
    <cellStyle name="Percent 52 2 2" xfId="3588"/>
    <cellStyle name="Percent 52 3" xfId="2275"/>
    <cellStyle name="Percent 52 3 2" xfId="3589"/>
    <cellStyle name="Percent 52 4" xfId="2276"/>
    <cellStyle name="Percent 52 4 2" xfId="2277"/>
    <cellStyle name="Percent 52 4 3" xfId="2278"/>
    <cellStyle name="Percent 52 4 3 2" xfId="2279"/>
    <cellStyle name="Percent 52 4 4" xfId="2280"/>
    <cellStyle name="Percent 52 4 4 2" xfId="6717"/>
    <cellStyle name="Percent 52 4 5" xfId="2281"/>
    <cellStyle name="Percent 52 4 5 2" xfId="4504"/>
    <cellStyle name="Percent 52 5" xfId="2282"/>
    <cellStyle name="Percent 52 6" xfId="2283"/>
    <cellStyle name="Percent 52 6 2" xfId="2284"/>
    <cellStyle name="Percent 52 7" xfId="2285"/>
    <cellStyle name="Percent 52 7 2" xfId="6718"/>
    <cellStyle name="Percent 52 8" xfId="2286"/>
    <cellStyle name="Percent 52 8 2" xfId="4505"/>
    <cellStyle name="Percent 53" xfId="2287"/>
    <cellStyle name="Percent 53 2" xfId="2288"/>
    <cellStyle name="Percent 53 2 2" xfId="3590"/>
    <cellStyle name="Percent 53 3" xfId="2289"/>
    <cellStyle name="Percent 53 3 2" xfId="3591"/>
    <cellStyle name="Percent 53 4" xfId="2290"/>
    <cellStyle name="Percent 53 4 2" xfId="2291"/>
    <cellStyle name="Percent 53 4 3" xfId="2292"/>
    <cellStyle name="Percent 53 4 3 2" xfId="2293"/>
    <cellStyle name="Percent 53 4 4" xfId="2294"/>
    <cellStyle name="Percent 53 4 4 2" xfId="6719"/>
    <cellStyle name="Percent 53 4 5" xfId="2295"/>
    <cellStyle name="Percent 53 4 5 2" xfId="4506"/>
    <cellStyle name="Percent 53 5" xfId="2296"/>
    <cellStyle name="Percent 53 6" xfId="2297"/>
    <cellStyle name="Percent 53 6 2" xfId="2298"/>
    <cellStyle name="Percent 53 7" xfId="2299"/>
    <cellStyle name="Percent 53 7 2" xfId="6720"/>
    <cellStyle name="Percent 53 8" xfId="2300"/>
    <cellStyle name="Percent 53 8 2" xfId="4507"/>
    <cellStyle name="Percent 54" xfId="2301"/>
    <cellStyle name="Percent 54 2" xfId="2302"/>
    <cellStyle name="Percent 54 2 2" xfId="3593"/>
    <cellStyle name="Percent 54 3" xfId="3592"/>
    <cellStyle name="Percent 55" xfId="2303"/>
    <cellStyle name="Percent 55 2" xfId="2304"/>
    <cellStyle name="Percent 55 2 2" xfId="3595"/>
    <cellStyle name="Percent 55 3" xfId="3594"/>
    <cellStyle name="Percent 56" xfId="2305"/>
    <cellStyle name="Percent 56 2" xfId="3596"/>
    <cellStyle name="Percent 57" xfId="2306"/>
    <cellStyle name="Percent 57 2" xfId="3597"/>
    <cellStyle name="Percent 58" xfId="2307"/>
    <cellStyle name="Percent 58 2" xfId="3598"/>
    <cellStyle name="Percent 59" xfId="2308"/>
    <cellStyle name="Percent 59 2" xfId="3599"/>
    <cellStyle name="Percent 6" xfId="2309"/>
    <cellStyle name="Percent 6 2" xfId="2310"/>
    <cellStyle name="Percent 6 2 2" xfId="2311"/>
    <cellStyle name="Percent 6 2 2 2" xfId="3602"/>
    <cellStyle name="Percent 6 2 3" xfId="3601"/>
    <cellStyle name="Percent 6 3" xfId="2312"/>
    <cellStyle name="Percent 6 3 2" xfId="3603"/>
    <cellStyle name="Percent 6 4" xfId="3600"/>
    <cellStyle name="Percent 60" xfId="2313"/>
    <cellStyle name="Percent 60 2" xfId="3604"/>
    <cellStyle name="Percent 61" xfId="2314"/>
    <cellStyle name="Percent 61 2" xfId="3605"/>
    <cellStyle name="Percent 62" xfId="2315"/>
    <cellStyle name="Percent 62 2" xfId="3606"/>
    <cellStyle name="Percent 63" xfId="2316"/>
    <cellStyle name="Percent 63 2" xfId="3607"/>
    <cellStyle name="Percent 64" xfId="2317"/>
    <cellStyle name="Percent 64 2" xfId="2318"/>
    <cellStyle name="Percent 64 2 2" xfId="3609"/>
    <cellStyle name="Percent 64 3" xfId="3608"/>
    <cellStyle name="Percent 65" xfId="2319"/>
    <cellStyle name="Percent 65 2" xfId="2320"/>
    <cellStyle name="Percent 65 2 2" xfId="3611"/>
    <cellStyle name="Percent 65 3" xfId="3610"/>
    <cellStyle name="Percent 66" xfId="2321"/>
    <cellStyle name="Percent 66 2" xfId="2322"/>
    <cellStyle name="Percent 66 2 2" xfId="3613"/>
    <cellStyle name="Percent 66 3" xfId="3612"/>
    <cellStyle name="Percent 67" xfId="2323"/>
    <cellStyle name="Percent 67 2" xfId="2324"/>
    <cellStyle name="Percent 67 2 2" xfId="3615"/>
    <cellStyle name="Percent 67 3" xfId="3614"/>
    <cellStyle name="Percent 68" xfId="2325"/>
    <cellStyle name="Percent 68 2" xfId="2326"/>
    <cellStyle name="Percent 68 2 2" xfId="3617"/>
    <cellStyle name="Percent 68 3" xfId="3616"/>
    <cellStyle name="Percent 69" xfId="2327"/>
    <cellStyle name="Percent 69 2" xfId="2328"/>
    <cellStyle name="Percent 69 2 2" xfId="3619"/>
    <cellStyle name="Percent 69 3" xfId="3618"/>
    <cellStyle name="Percent 7" xfId="2329"/>
    <cellStyle name="Percent 7 2" xfId="2330"/>
    <cellStyle name="Percent 7 2 2" xfId="2331"/>
    <cellStyle name="Percent 7 2 2 2" xfId="3622"/>
    <cellStyle name="Percent 7 2 3" xfId="3621"/>
    <cellStyle name="Percent 7 3" xfId="2332"/>
    <cellStyle name="Percent 7 3 2" xfId="3623"/>
    <cellStyle name="Percent 7 4" xfId="3620"/>
    <cellStyle name="Percent 70" xfId="2333"/>
    <cellStyle name="Percent 70 2" xfId="2334"/>
    <cellStyle name="Percent 70 2 2" xfId="3625"/>
    <cellStyle name="Percent 70 3" xfId="3624"/>
    <cellStyle name="Percent 71" xfId="2335"/>
    <cellStyle name="Percent 71 2" xfId="3626"/>
    <cellStyle name="Percent 72" xfId="2336"/>
    <cellStyle name="Percent 72 2" xfId="3627"/>
    <cellStyle name="Percent 73" xfId="2337"/>
    <cellStyle name="Percent 73 2" xfId="3628"/>
    <cellStyle name="Percent 74" xfId="2338"/>
    <cellStyle name="Percent 74 2" xfId="3629"/>
    <cellStyle name="Percent 75" xfId="2339"/>
    <cellStyle name="Percent 75 2" xfId="3630"/>
    <cellStyle name="Percent 76" xfId="2340"/>
    <cellStyle name="Percent 76 2" xfId="3631"/>
    <cellStyle name="Percent 77" xfId="2341"/>
    <cellStyle name="Percent 77 2" xfId="2342"/>
    <cellStyle name="Percent 77 2 2" xfId="2343"/>
    <cellStyle name="Percent 77 2 3" xfId="2344"/>
    <cellStyle name="Percent 77 2 3 2" xfId="2345"/>
    <cellStyle name="Percent 77 2 4" xfId="2346"/>
    <cellStyle name="Percent 77 2 4 2" xfId="6721"/>
    <cellStyle name="Percent 77 2 5" xfId="2347"/>
    <cellStyle name="Percent 77 2 5 2" xfId="4508"/>
    <cellStyle name="Percent 77 3" xfId="2348"/>
    <cellStyle name="Percent 77 4" xfId="2349"/>
    <cellStyle name="Percent 77 4 2" xfId="2350"/>
    <cellStyle name="Percent 77 5" xfId="2351"/>
    <cellStyle name="Percent 77 5 2" xfId="6722"/>
    <cellStyle name="Percent 77 6" xfId="2352"/>
    <cellStyle name="Percent 77 6 2" xfId="4509"/>
    <cellStyle name="Percent 78" xfId="2353"/>
    <cellStyle name="Percent 78 2" xfId="2354"/>
    <cellStyle name="Percent 78 2 2" xfId="4510"/>
    <cellStyle name="Percent 78 3" xfId="2355"/>
    <cellStyle name="Percent 78 4" xfId="2356"/>
    <cellStyle name="Percent 78 4 2" xfId="7061"/>
    <cellStyle name="Percent 78 5" xfId="3632"/>
    <cellStyle name="Percent 79" xfId="2357"/>
    <cellStyle name="Percent 79 2" xfId="3633"/>
    <cellStyle name="Percent 8" xfId="2358"/>
    <cellStyle name="Percent 8 2" xfId="2359"/>
    <cellStyle name="Percent 8 2 2" xfId="3635"/>
    <cellStyle name="Percent 8 3" xfId="2360"/>
    <cellStyle name="Percent 8 3 2" xfId="3636"/>
    <cellStyle name="Percent 8 4" xfId="3634"/>
    <cellStyle name="Percent 80" xfId="2361"/>
    <cellStyle name="Percent 80 2" xfId="3637"/>
    <cellStyle name="Percent 81" xfId="2362"/>
    <cellStyle name="Percent 81 2" xfId="3638"/>
    <cellStyle name="Percent 82" xfId="2363"/>
    <cellStyle name="Percent 82 2" xfId="3639"/>
    <cellStyle name="Percent 83" xfId="2364"/>
    <cellStyle name="Percent 83 2" xfId="2365"/>
    <cellStyle name="Percent 83 2 2" xfId="3641"/>
    <cellStyle name="Percent 83 2 2 2" xfId="7064"/>
    <cellStyle name="Percent 83 2 3" xfId="7063"/>
    <cellStyle name="Percent 83 3" xfId="2366"/>
    <cellStyle name="Percent 83 3 2" xfId="4511"/>
    <cellStyle name="Percent 83 3 2 2" xfId="7066"/>
    <cellStyle name="Percent 83 3 3" xfId="7065"/>
    <cellStyle name="Percent 83 4" xfId="3640"/>
    <cellStyle name="Percent 83 4 2" xfId="7067"/>
    <cellStyle name="Percent 83 5" xfId="7062"/>
    <cellStyle name="Percent 84" xfId="2367"/>
    <cellStyle name="Percent 84 2" xfId="2368"/>
    <cellStyle name="Percent 84 2 2" xfId="3643"/>
    <cellStyle name="Percent 84 2 2 2" xfId="7070"/>
    <cellStyle name="Percent 84 2 3" xfId="7069"/>
    <cellStyle name="Percent 84 3" xfId="2369"/>
    <cellStyle name="Percent 84 3 2" xfId="4512"/>
    <cellStyle name="Percent 84 3 2 2" xfId="7072"/>
    <cellStyle name="Percent 84 3 3" xfId="7071"/>
    <cellStyle name="Percent 84 4" xfId="3642"/>
    <cellStyle name="Percent 84 4 2" xfId="7073"/>
    <cellStyle name="Percent 84 5" xfId="7068"/>
    <cellStyle name="Percent 85" xfId="2370"/>
    <cellStyle name="Percent 85 2" xfId="2371"/>
    <cellStyle name="Percent 85 2 2" xfId="3645"/>
    <cellStyle name="Percent 85 2 2 2" xfId="7076"/>
    <cellStyle name="Percent 85 2 3" xfId="7075"/>
    <cellStyle name="Percent 85 3" xfId="2372"/>
    <cellStyle name="Percent 85 3 2" xfId="4513"/>
    <cellStyle name="Percent 85 3 2 2" xfId="7078"/>
    <cellStyle name="Percent 85 3 3" xfId="7077"/>
    <cellStyle name="Percent 85 4" xfId="3644"/>
    <cellStyle name="Percent 85 4 2" xfId="7079"/>
    <cellStyle name="Percent 85 5" xfId="7074"/>
    <cellStyle name="Percent 86" xfId="2373"/>
    <cellStyle name="Percent 86 2" xfId="2374"/>
    <cellStyle name="Percent 86 2 2" xfId="3647"/>
    <cellStyle name="Percent 86 2 2 2" xfId="7081"/>
    <cellStyle name="Percent 86 2 3" xfId="7080"/>
    <cellStyle name="Percent 86 3" xfId="3646"/>
    <cellStyle name="Percent 87" xfId="2375"/>
    <cellStyle name="Percent 87 2" xfId="2376"/>
    <cellStyle name="Percent 87 2 2" xfId="3649"/>
    <cellStyle name="Percent 87 2 2 2" xfId="7083"/>
    <cellStyle name="Percent 87 2 3" xfId="7082"/>
    <cellStyle name="Percent 87 3" xfId="3648"/>
    <cellStyle name="Percent 88" xfId="2377"/>
    <cellStyle name="Percent 88 2" xfId="2378"/>
    <cellStyle name="Percent 88 2 2" xfId="3651"/>
    <cellStyle name="Percent 88 2 2 2" xfId="7085"/>
    <cellStyle name="Percent 88 2 3" xfId="7084"/>
    <cellStyle name="Percent 88 3" xfId="3650"/>
    <cellStyle name="Percent 89" xfId="2379"/>
    <cellStyle name="Percent 89 2" xfId="2380"/>
    <cellStyle name="Percent 89 2 2" xfId="3653"/>
    <cellStyle name="Percent 89 2 2 2" xfId="7087"/>
    <cellStyle name="Percent 89 2 3" xfId="7086"/>
    <cellStyle name="Percent 89 3" xfId="2381"/>
    <cellStyle name="Percent 89 4" xfId="3652"/>
    <cellStyle name="Percent 9" xfId="2382"/>
    <cellStyle name="Percent 9 2" xfId="2383"/>
    <cellStyle name="Percent 9 2 2" xfId="2384"/>
    <cellStyle name="Percent 9 2 2 2" xfId="3656"/>
    <cellStyle name="Percent 9 2 3" xfId="2385"/>
    <cellStyle name="Percent 9 2 4" xfId="3655"/>
    <cellStyle name="Percent 9 3" xfId="2386"/>
    <cellStyle name="Percent 9 3 2" xfId="3657"/>
    <cellStyle name="Percent 9 4" xfId="2387"/>
    <cellStyle name="Percent 9 5" xfId="2388"/>
    <cellStyle name="Percent 9 5 2" xfId="3658"/>
    <cellStyle name="Percent 9 6" xfId="2389"/>
    <cellStyle name="Percent 9 7" xfId="3654"/>
    <cellStyle name="Percent 90" xfId="2390"/>
    <cellStyle name="Percent 90 2" xfId="2391"/>
    <cellStyle name="Percent 90 2 2" xfId="3660"/>
    <cellStyle name="Percent 90 2 2 2" xfId="7089"/>
    <cellStyle name="Percent 90 2 3" xfId="7088"/>
    <cellStyle name="Percent 90 3" xfId="2392"/>
    <cellStyle name="Percent 90 4" xfId="3659"/>
    <cellStyle name="Percent 91" xfId="2393"/>
    <cellStyle name="Percent 91 2" xfId="2394"/>
    <cellStyle name="Percent 91 2 2" xfId="3662"/>
    <cellStyle name="Percent 91 2 2 2" xfId="7091"/>
    <cellStyle name="Percent 91 2 3" xfId="7090"/>
    <cellStyle name="Percent 91 3" xfId="2395"/>
    <cellStyle name="Percent 91 4" xfId="3661"/>
    <cellStyle name="Percent 92" xfId="2396"/>
    <cellStyle name="Percent 92 2" xfId="2397"/>
    <cellStyle name="Percent 92 2 2" xfId="3664"/>
    <cellStyle name="Percent 92 2 2 2" xfId="7093"/>
    <cellStyle name="Percent 92 2 3" xfId="7092"/>
    <cellStyle name="Percent 92 3" xfId="2398"/>
    <cellStyle name="Percent 92 4" xfId="3663"/>
    <cellStyle name="Percent 93" xfId="2399"/>
    <cellStyle name="Percent 93 2" xfId="2400"/>
    <cellStyle name="Percent 93 2 2" xfId="3666"/>
    <cellStyle name="Percent 93 2 2 2" xfId="7095"/>
    <cellStyle name="Percent 93 2 3" xfId="7094"/>
    <cellStyle name="Percent 93 3" xfId="3665"/>
    <cellStyle name="Percent 94" xfId="2401"/>
    <cellStyle name="Percent 94 2" xfId="2402"/>
    <cellStyle name="Percent 94 2 2" xfId="3668"/>
    <cellStyle name="Percent 94 2 2 2" xfId="7097"/>
    <cellStyle name="Percent 94 2 3" xfId="7096"/>
    <cellStyle name="Percent 94 3" xfId="3667"/>
    <cellStyle name="Percent 95" xfId="2403"/>
    <cellStyle name="Percent 95 2" xfId="2404"/>
    <cellStyle name="Percent 95 2 2" xfId="3670"/>
    <cellStyle name="Percent 95 3" xfId="3669"/>
    <cellStyle name="Percent 96" xfId="2405"/>
    <cellStyle name="Percent 96 2" xfId="2406"/>
    <cellStyle name="Percent 96 2 2" xfId="3672"/>
    <cellStyle name="Percent 96 3" xfId="3671"/>
    <cellStyle name="Percent 97" xfId="2407"/>
    <cellStyle name="Percent 97 2" xfId="2408"/>
    <cellStyle name="Percent 97 2 2" xfId="3674"/>
    <cellStyle name="Percent 97 3" xfId="3673"/>
    <cellStyle name="Percent 98" xfId="2409"/>
    <cellStyle name="Percent 98 2" xfId="2410"/>
    <cellStyle name="Percent 98 2 2" xfId="3676"/>
    <cellStyle name="Percent 98 3" xfId="3675"/>
    <cellStyle name="Percent 99" xfId="2411"/>
    <cellStyle name="Percent 99 2" xfId="3677"/>
    <cellStyle name="Percent 99 2 2" xfId="7099"/>
    <cellStyle name="Percent 99 3" xfId="7098"/>
    <cellStyle name="Percent.0" xfId="2412"/>
    <cellStyle name="Percent.0 2" xfId="3678"/>
    <cellStyle name="Percent0" xfId="35398"/>
    <cellStyle name="Percent1" xfId="35399"/>
    <cellStyle name="Percent2" xfId="35400"/>
    <cellStyle name="Percentage[1]" xfId="35401"/>
    <cellStyle name="PercentChange" xfId="35402"/>
    <cellStyle name="PrePop Currency (0)" xfId="35403"/>
    <cellStyle name="PrePop Currency (2)" xfId="35404"/>
    <cellStyle name="PrePop Units (0)" xfId="35405"/>
    <cellStyle name="PrePop Units (1)" xfId="35406"/>
    <cellStyle name="PrePop Units (2)" xfId="35407"/>
    <cellStyle name="ProgramVariable" xfId="35408"/>
    <cellStyle name="ProtectedDates" xfId="2413"/>
    <cellStyle name="Ratio" xfId="35409"/>
    <cellStyle name="Ratios" xfId="35410"/>
    <cellStyle name="RatioX" xfId="35411"/>
    <cellStyle name="RED" xfId="2414"/>
    <cellStyle name="RED 2" xfId="2415"/>
    <cellStyle name="RED 3" xfId="2416"/>
    <cellStyle name="Ref Numbers" xfId="2417"/>
    <cellStyle name="Ref Numbers 2" xfId="2418"/>
    <cellStyle name="Report" xfId="35412"/>
    <cellStyle name="Restruct" xfId="2419"/>
    <cellStyle name="Restruct 2" xfId="2420"/>
    <cellStyle name="Restruct 2 2" xfId="2421"/>
    <cellStyle name="Restruct 2 2 2" xfId="2422"/>
    <cellStyle name="Restruct 2 3" xfId="2423"/>
    <cellStyle name="Restruct 3" xfId="2424"/>
    <cellStyle name="Restruct 3 2" xfId="2425"/>
    <cellStyle name="Restruct 3 2 2" xfId="2426"/>
    <cellStyle name="Restruct 3 3" xfId="2427"/>
    <cellStyle name="Restruct 4" xfId="2428"/>
    <cellStyle name="Restruct 4 2" xfId="2429"/>
    <cellStyle name="Restruct 4 2 2" xfId="2430"/>
    <cellStyle name="Restruct 4 2 2 2" xfId="2431"/>
    <cellStyle name="Restruct 4 2 2 2 2" xfId="3679"/>
    <cellStyle name="Restruct 4 2 2 2 2 2" xfId="4597"/>
    <cellStyle name="Restruct 4 2 2 2 3" xfId="4514"/>
    <cellStyle name="Restruct 4 2 2 2 3 2" xfId="7337"/>
    <cellStyle name="Restruct 4 2 2 3" xfId="2432"/>
    <cellStyle name="Restruct 4 2 3" xfId="2433"/>
    <cellStyle name="Restruct 4 2 3 2" xfId="2434"/>
    <cellStyle name="Restruct 4 3" xfId="2435"/>
    <cellStyle name="Restruct 4 3 2" xfId="2436"/>
    <cellStyle name="Restruct 5" xfId="2437"/>
    <cellStyle name="Restruct 5 2" xfId="3680"/>
    <cellStyle name="Restruct 5 2 2" xfId="4598"/>
    <cellStyle name="Restruct 5 3" xfId="4515"/>
    <cellStyle name="Restruct 5 4" xfId="35413"/>
    <cellStyle name="Right" xfId="2438"/>
    <cellStyle name="Role" xfId="35414"/>
    <cellStyle name="RRSInstruction" xfId="2439"/>
    <cellStyle name="RRSInstruction 2" xfId="2440"/>
    <cellStyle name="RRSInstruction 2 2" xfId="3682"/>
    <cellStyle name="RRSInstruction 3" xfId="3681"/>
    <cellStyle name="s_DCFLBO Code_Wireline Tel Forecast " xfId="2441"/>
    <cellStyle name="s_DCFLBO Code_Wireline Tel Forecast  2" xfId="2442"/>
    <cellStyle name="s_DCFLBO Code_Wireline Tel Forecast  2 2" xfId="2443"/>
    <cellStyle name="s_HardInc " xfId="2444"/>
    <cellStyle name="s_HardInc  2" xfId="2445"/>
    <cellStyle name="s_HardInc  2 2" xfId="2446"/>
    <cellStyle name="s_HardInc _RRST1" xfId="2447"/>
    <cellStyle name="s_HardInc _RRST1 2" xfId="2448"/>
    <cellStyle name="s_HardInc _RRST12" xfId="2449"/>
    <cellStyle name="s_HardInc _RRST12 2" xfId="2450"/>
    <cellStyle name="s_HardInc _RRST15" xfId="2451"/>
    <cellStyle name="s_HardInc _RRST15 2" xfId="2452"/>
    <cellStyle name="s_HardInc _RRST19" xfId="2453"/>
    <cellStyle name="s_HardInc _RRST19 2" xfId="2454"/>
    <cellStyle name="s_HardInc _RRST20" xfId="2455"/>
    <cellStyle name="s_HardInc _RRST20 2" xfId="2456"/>
    <cellStyle name="s_HardInc _RRST3" xfId="2457"/>
    <cellStyle name="s_HardInc _RRST6" xfId="2458"/>
    <cellStyle name="s_HardInc _RRST6 2" xfId="2459"/>
    <cellStyle name="s_HardInc _RRST9" xfId="2460"/>
    <cellStyle name="s_HardInc _RRST9 2" xfId="2461"/>
    <cellStyle name="s_HardInc _tablet" xfId="35415"/>
    <cellStyle name="s_Valuation " xfId="2462"/>
    <cellStyle name="s_Valuation  2" xfId="2463"/>
    <cellStyle name="s_Valuation  2 2" xfId="2464"/>
    <cellStyle name="s_Valuation _RRST1" xfId="2465"/>
    <cellStyle name="s_Valuation _RRST1 2" xfId="2466"/>
    <cellStyle name="s_Valuation _RRST12" xfId="2467"/>
    <cellStyle name="s_Valuation _RRST12 2" xfId="2468"/>
    <cellStyle name="s_Valuation _RRST15" xfId="2469"/>
    <cellStyle name="s_Valuation _RRST15 2" xfId="2470"/>
    <cellStyle name="s_Valuation _RRST19" xfId="2471"/>
    <cellStyle name="s_Valuation _RRST19 2" xfId="2472"/>
    <cellStyle name="s_Valuation _RRST20" xfId="2473"/>
    <cellStyle name="s_Valuation _RRST20 2" xfId="2474"/>
    <cellStyle name="s_Valuation _RRST3" xfId="2475"/>
    <cellStyle name="s_Valuation _RRST6" xfId="2476"/>
    <cellStyle name="s_Valuation _RRST6 2" xfId="2477"/>
    <cellStyle name="s_Valuation _RRST9" xfId="2478"/>
    <cellStyle name="s_Valuation _RRST9 2" xfId="2479"/>
    <cellStyle name="s_Valuation _tablet" xfId="35416"/>
    <cellStyle name="ScripFactor" xfId="35417"/>
    <cellStyle name="SectionHeading" xfId="35418"/>
    <cellStyle name="SGW E" xfId="35419"/>
    <cellStyle name="Shade" xfId="35420"/>
    <cellStyle name="Source Line" xfId="2480"/>
    <cellStyle name="Source Line 2" xfId="2481"/>
    <cellStyle name="SPEC" xfId="35422"/>
    <cellStyle name="ssp " xfId="2482"/>
    <cellStyle name="Standard" xfId="35423"/>
    <cellStyle name="Style 1" xfId="2483"/>
    <cellStyle name="Style 1 10" xfId="2484"/>
    <cellStyle name="Style 1 10 2" xfId="3683"/>
    <cellStyle name="Style 1 11" xfId="2485"/>
    <cellStyle name="Style 1 11 2" xfId="3684"/>
    <cellStyle name="Style 1 12" xfId="2486"/>
    <cellStyle name="Style 1 12 2" xfId="2487"/>
    <cellStyle name="Style 1 12 2 2" xfId="3686"/>
    <cellStyle name="Style 1 12 2 2 2" xfId="7102"/>
    <cellStyle name="Style 1 12 2 3" xfId="7101"/>
    <cellStyle name="Style 1 12 3" xfId="2488"/>
    <cellStyle name="Style 1 12 3 2" xfId="4516"/>
    <cellStyle name="Style 1 12 3 2 2" xfId="7104"/>
    <cellStyle name="Style 1 12 3 3" xfId="7103"/>
    <cellStyle name="Style 1 12 4" xfId="3685"/>
    <cellStyle name="Style 1 12 4 2" xfId="7105"/>
    <cellStyle name="Style 1 12 5" xfId="7100"/>
    <cellStyle name="Style 1 13" xfId="2489"/>
    <cellStyle name="Style 1 13 2" xfId="4517"/>
    <cellStyle name="Style 1 13 2 2" xfId="7107"/>
    <cellStyle name="Style 1 13 3" xfId="7106"/>
    <cellStyle name="Style 1 14" xfId="2490"/>
    <cellStyle name="Style 1 14 2" xfId="4518"/>
    <cellStyle name="Style 1 14 2 2" xfId="7109"/>
    <cellStyle name="Style 1 14 3" xfId="7108"/>
    <cellStyle name="Style 1 15" xfId="2491"/>
    <cellStyle name="Style 1 15 2" xfId="4519"/>
    <cellStyle name="Style 1 15 3" xfId="35424"/>
    <cellStyle name="Style 1 2" xfId="2492"/>
    <cellStyle name="Style 1 2 2" xfId="2493"/>
    <cellStyle name="Style 1 2 2 2" xfId="2494"/>
    <cellStyle name="Style 1 2 2 2 2" xfId="2495"/>
    <cellStyle name="Style 1 2 2 2 2 2" xfId="3689"/>
    <cellStyle name="Style 1 2 2 2 3" xfId="3688"/>
    <cellStyle name="Style 1 2 2 3" xfId="2496"/>
    <cellStyle name="Style 1 2 2 3 2" xfId="2497"/>
    <cellStyle name="Style 1 2 2 3 2 2" xfId="3691"/>
    <cellStyle name="Style 1 2 2 3 3" xfId="3690"/>
    <cellStyle name="Style 1 2 2 4" xfId="2498"/>
    <cellStyle name="Style 1 2 2 4 2" xfId="3692"/>
    <cellStyle name="Style 1 2 2 5" xfId="2499"/>
    <cellStyle name="Style 1 2 3" xfId="2500"/>
    <cellStyle name="Style 1 2 3 2" xfId="2501"/>
    <cellStyle name="Style 1 2 3 2 2" xfId="3694"/>
    <cellStyle name="Style 1 2 3 3" xfId="3693"/>
    <cellStyle name="Style 1 2 4" xfId="2502"/>
    <cellStyle name="Style 1 2 4 2" xfId="3695"/>
    <cellStyle name="Style 1 2 5" xfId="2503"/>
    <cellStyle name="Style 1 2 5 2" xfId="2504"/>
    <cellStyle name="Style 1 2 5 3" xfId="3696"/>
    <cellStyle name="Style 1 2 6" xfId="2505"/>
    <cellStyle name="Style 1 2 6 2" xfId="3697"/>
    <cellStyle name="Style 1 2 7" xfId="2506"/>
    <cellStyle name="Style 1 2 7 2" xfId="4520"/>
    <cellStyle name="Style 1 2 8" xfId="3687"/>
    <cellStyle name="Style 1 3" xfId="2507"/>
    <cellStyle name="Style 1 3 2" xfId="2508"/>
    <cellStyle name="Style 1 3 2 2" xfId="2509"/>
    <cellStyle name="Style 1 3 2 2 2" xfId="2510"/>
    <cellStyle name="Style 1 3 2 2 2 2" xfId="3701"/>
    <cellStyle name="Style 1 3 2 2 3" xfId="3700"/>
    <cellStyle name="Style 1 3 2 3" xfId="2511"/>
    <cellStyle name="Style 1 3 2 3 2" xfId="3702"/>
    <cellStyle name="Style 1 3 2 4" xfId="2512"/>
    <cellStyle name="Style 1 3 2 4 2" xfId="3703"/>
    <cellStyle name="Style 1 3 2 5" xfId="2513"/>
    <cellStyle name="Style 1 3 2 5 2" xfId="3704"/>
    <cellStyle name="Style 1 3 2 6" xfId="2514"/>
    <cellStyle name="Style 1 3 2 6 2" xfId="3705"/>
    <cellStyle name="Style 1 3 2 7" xfId="3699"/>
    <cellStyle name="Style 1 3 3" xfId="2515"/>
    <cellStyle name="Style 1 3 3 2" xfId="2516"/>
    <cellStyle name="Style 1 3 3 2 2" xfId="3707"/>
    <cellStyle name="Style 1 3 3 3" xfId="3706"/>
    <cellStyle name="Style 1 3 4" xfId="2517"/>
    <cellStyle name="Style 1 3 4 2" xfId="3708"/>
    <cellStyle name="Style 1 3 5" xfId="2518"/>
    <cellStyle name="Style 1 3 5 2" xfId="3709"/>
    <cellStyle name="Style 1 3 6" xfId="2519"/>
    <cellStyle name="Style 1 3 6 2" xfId="3710"/>
    <cellStyle name="Style 1 3 7" xfId="2520"/>
    <cellStyle name="Style 1 3 7 2" xfId="3711"/>
    <cellStyle name="Style 1 3 8" xfId="3698"/>
    <cellStyle name="Style 1 4" xfId="2521"/>
    <cellStyle name="Style 1 4 2" xfId="2522"/>
    <cellStyle name="Style 1 4 2 2" xfId="2523"/>
    <cellStyle name="Style 1 4 2 2 2" xfId="2524"/>
    <cellStyle name="Style 1 4 2 2 2 2" xfId="3715"/>
    <cellStyle name="Style 1 4 2 2 3" xfId="3714"/>
    <cellStyle name="Style 1 4 2 3" xfId="2525"/>
    <cellStyle name="Style 1 4 2 3 2" xfId="3716"/>
    <cellStyle name="Style 1 4 2 4" xfId="2526"/>
    <cellStyle name="Style 1 4 2 4 2" xfId="3717"/>
    <cellStyle name="Style 1 4 2 5" xfId="2527"/>
    <cellStyle name="Style 1 4 2 5 2" xfId="3718"/>
    <cellStyle name="Style 1 4 2 6" xfId="3713"/>
    <cellStyle name="Style 1 4 3" xfId="2528"/>
    <cellStyle name="Style 1 4 3 2" xfId="2529"/>
    <cellStyle name="Style 1 4 3 2 2" xfId="3720"/>
    <cellStyle name="Style 1 4 3 3" xfId="2530"/>
    <cellStyle name="Style 1 4 3 3 2" xfId="3721"/>
    <cellStyle name="Style 1 4 3 4" xfId="3719"/>
    <cellStyle name="Style 1 4 4" xfId="2531"/>
    <cellStyle name="Style 1 4 4 2" xfId="2532"/>
    <cellStyle name="Style 1 4 4 2 2" xfId="3723"/>
    <cellStyle name="Style 1 4 4 3" xfId="3722"/>
    <cellStyle name="Style 1 4 5" xfId="2533"/>
    <cellStyle name="Style 1 4 5 2" xfId="3724"/>
    <cellStyle name="Style 1 4 6" xfId="2534"/>
    <cellStyle name="Style 1 4 6 2" xfId="3725"/>
    <cellStyle name="Style 1 4 7" xfId="3712"/>
    <cellStyle name="Style 1 5" xfId="2535"/>
    <cellStyle name="Style 1 5 2" xfId="2536"/>
    <cellStyle name="Style 1 5 2 2" xfId="2537"/>
    <cellStyle name="Style 1 5 2 2 2" xfId="2538"/>
    <cellStyle name="Style 1 5 2 2 2 2" xfId="3729"/>
    <cellStyle name="Style 1 5 2 2 3" xfId="3728"/>
    <cellStyle name="Style 1 5 2 3" xfId="2539"/>
    <cellStyle name="Style 1 5 2 3 2" xfId="3730"/>
    <cellStyle name="Style 1 5 2 4" xfId="3727"/>
    <cellStyle name="Style 1 5 3" xfId="2540"/>
    <cellStyle name="Style 1 5 3 2" xfId="3731"/>
    <cellStyle name="Style 1 5 4" xfId="2541"/>
    <cellStyle name="Style 1 5 4 2" xfId="3732"/>
    <cellStyle name="Style 1 5 5" xfId="2542"/>
    <cellStyle name="Style 1 5 5 2" xfId="3733"/>
    <cellStyle name="Style 1 5 6" xfId="2543"/>
    <cellStyle name="Style 1 5 6 2" xfId="3734"/>
    <cellStyle name="Style 1 5 7" xfId="3726"/>
    <cellStyle name="Style 1 6" xfId="2544"/>
    <cellStyle name="Style 1 6 2" xfId="2545"/>
    <cellStyle name="Style 1 6 2 2" xfId="2546"/>
    <cellStyle name="Style 1 6 2 2 2" xfId="2547"/>
    <cellStyle name="Style 1 6 2 2 2 2" xfId="3738"/>
    <cellStyle name="Style 1 6 2 2 3" xfId="3737"/>
    <cellStyle name="Style 1 6 2 3" xfId="2548"/>
    <cellStyle name="Style 1 6 2 3 2" xfId="2549"/>
    <cellStyle name="Style 1 6 2 3 2 2" xfId="3740"/>
    <cellStyle name="Style 1 6 2 3 3" xfId="3739"/>
    <cellStyle name="Style 1 6 2 4" xfId="3736"/>
    <cellStyle name="Style 1 6 3" xfId="2550"/>
    <cellStyle name="Style 1 6 3 2" xfId="2551"/>
    <cellStyle name="Style 1 6 3 2 2" xfId="3742"/>
    <cellStyle name="Style 1 6 3 3" xfId="3741"/>
    <cellStyle name="Style 1 6 4" xfId="2552"/>
    <cellStyle name="Style 1 6 4 2" xfId="2553"/>
    <cellStyle name="Style 1 6 4 2 2" xfId="3744"/>
    <cellStyle name="Style 1 6 4 3" xfId="3743"/>
    <cellStyle name="Style 1 6 5" xfId="3735"/>
    <cellStyle name="Style 1 7" xfId="2554"/>
    <cellStyle name="Style 1 7 2" xfId="2555"/>
    <cellStyle name="Style 1 7 2 2" xfId="3746"/>
    <cellStyle name="Style 1 7 3" xfId="2556"/>
    <cellStyle name="Style 1 7 3 2" xfId="2557"/>
    <cellStyle name="Style 1 7 3 2 2" xfId="3748"/>
    <cellStyle name="Style 1 7 3 3" xfId="3747"/>
    <cellStyle name="Style 1 7 4" xfId="2558"/>
    <cellStyle name="Style 1 7 4 2" xfId="2559"/>
    <cellStyle name="Style 1 7 4 2 2" xfId="3750"/>
    <cellStyle name="Style 1 7 4 3" xfId="3749"/>
    <cellStyle name="Style 1 7 5" xfId="3745"/>
    <cellStyle name="Style 1 8" xfId="2560"/>
    <cellStyle name="Style 1 8 2" xfId="2561"/>
    <cellStyle name="Style 1 8 2 2" xfId="3752"/>
    <cellStyle name="Style 1 8 3" xfId="2562"/>
    <cellStyle name="Style 1 8 3 2" xfId="3753"/>
    <cellStyle name="Style 1 8 4" xfId="3751"/>
    <cellStyle name="Style 1 9" xfId="2563"/>
    <cellStyle name="Style 1 9 2" xfId="2564"/>
    <cellStyle name="Style 1 9 2 2" xfId="3755"/>
    <cellStyle name="Style 1 9 3" xfId="3754"/>
    <cellStyle name="Style 1_Exhibits" xfId="2565"/>
    <cellStyle name="Style 10" xfId="35425"/>
    <cellStyle name="Style 11" xfId="35426"/>
    <cellStyle name="Style 12" xfId="35427"/>
    <cellStyle name="Style 13" xfId="35428"/>
    <cellStyle name="Style 14" xfId="35429"/>
    <cellStyle name="Style 15" xfId="35430"/>
    <cellStyle name="Style 16" xfId="35431"/>
    <cellStyle name="Style 17" xfId="35432"/>
    <cellStyle name="Style 18" xfId="35433"/>
    <cellStyle name="Style 19" xfId="35434"/>
    <cellStyle name="Style 2" xfId="2566"/>
    <cellStyle name="Style 2 10" xfId="3756"/>
    <cellStyle name="Style 2 2" xfId="2567"/>
    <cellStyle name="Style 2 2 2" xfId="2568"/>
    <cellStyle name="Style 2 2 2 2" xfId="3758"/>
    <cellStyle name="Style 2 2 3" xfId="3757"/>
    <cellStyle name="Style 2 3" xfId="2569"/>
    <cellStyle name="Style 2 3 2" xfId="2570"/>
    <cellStyle name="Style 2 3 2 2" xfId="3760"/>
    <cellStyle name="Style 2 3 3" xfId="2571"/>
    <cellStyle name="Style 2 3 3 2" xfId="4521"/>
    <cellStyle name="Style 2 3 4" xfId="3759"/>
    <cellStyle name="Style 2 4" xfId="2572"/>
    <cellStyle name="Style 2 4 2" xfId="2573"/>
    <cellStyle name="Style 2 4 2 2" xfId="4522"/>
    <cellStyle name="Style 2 4 2 3" xfId="7110"/>
    <cellStyle name="Style 2 4 3" xfId="2574"/>
    <cellStyle name="Style 2 4 3 2" xfId="4523"/>
    <cellStyle name="Style 2 4 4" xfId="3761"/>
    <cellStyle name="Style 2 5" xfId="2575"/>
    <cellStyle name="Style 2 5 2" xfId="2576"/>
    <cellStyle name="Style 2 5 2 2" xfId="4524"/>
    <cellStyle name="Style 2 5 2 3" xfId="7111"/>
    <cellStyle name="Style 2 5 3" xfId="2577"/>
    <cellStyle name="Style 2 5 3 2" xfId="4525"/>
    <cellStyle name="Style 2 5 4" xfId="3762"/>
    <cellStyle name="Style 2 6" xfId="2578"/>
    <cellStyle name="Style 2 6 2" xfId="2579"/>
    <cellStyle name="Style 2 6 2 2" xfId="4527"/>
    <cellStyle name="Style 2 6 3" xfId="4526"/>
    <cellStyle name="Style 2 7" xfId="2580"/>
    <cellStyle name="Style 2 7 2" xfId="2581"/>
    <cellStyle name="Style 2 7 2 2" xfId="4529"/>
    <cellStyle name="Style 2 7 3" xfId="4528"/>
    <cellStyle name="Style 2 8" xfId="2582"/>
    <cellStyle name="Style 2 8 2" xfId="4530"/>
    <cellStyle name="Style 2 9" xfId="2583"/>
    <cellStyle name="Style 2 9 2" xfId="4531"/>
    <cellStyle name="Style 20" xfId="35435"/>
    <cellStyle name="Style 21" xfId="2584"/>
    <cellStyle name="Style 21 2" xfId="35436"/>
    <cellStyle name="Style 22" xfId="2585"/>
    <cellStyle name="Style 22 2" xfId="35437"/>
    <cellStyle name="Style 23" xfId="2586"/>
    <cellStyle name="Style 23 2" xfId="35438"/>
    <cellStyle name="Style 24" xfId="2587"/>
    <cellStyle name="Style 24 2" xfId="35439"/>
    <cellStyle name="Style 25" xfId="2588"/>
    <cellStyle name="Style 25 2" xfId="35440"/>
    <cellStyle name="Style 26" xfId="2589"/>
    <cellStyle name="Style 26 2" xfId="35441"/>
    <cellStyle name="Style 27" xfId="2590"/>
    <cellStyle name="Style 27 2" xfId="35442"/>
    <cellStyle name="Style 28" xfId="35443"/>
    <cellStyle name="Style 29" xfId="35444"/>
    <cellStyle name="Style 3" xfId="2591"/>
    <cellStyle name="Style 3 2" xfId="2592"/>
    <cellStyle name="Style 3 3" xfId="2593"/>
    <cellStyle name="Style 3 3 2" xfId="35445"/>
    <cellStyle name="Style 30" xfId="35446"/>
    <cellStyle name="Style 31" xfId="35447"/>
    <cellStyle name="Style 32" xfId="35448"/>
    <cellStyle name="Style 33" xfId="35449"/>
    <cellStyle name="Style 34" xfId="35450"/>
    <cellStyle name="Style 35" xfId="35451"/>
    <cellStyle name="Style 36" xfId="35452"/>
    <cellStyle name="Style 37" xfId="35453"/>
    <cellStyle name="Style 38" xfId="35454"/>
    <cellStyle name="Style 39" xfId="35455"/>
    <cellStyle name="Style 4" xfId="2594"/>
    <cellStyle name="Style 4 2" xfId="2595"/>
    <cellStyle name="Style 4 3" xfId="2596"/>
    <cellStyle name="Style 4 3 2" xfId="35456"/>
    <cellStyle name="Style 40" xfId="35457"/>
    <cellStyle name="Style 41" xfId="35458"/>
    <cellStyle name="Style 42" xfId="35459"/>
    <cellStyle name="Style 43" xfId="35460"/>
    <cellStyle name="Style 44" xfId="35461"/>
    <cellStyle name="Style 45" xfId="35462"/>
    <cellStyle name="Style 46" xfId="35463"/>
    <cellStyle name="Style 47" xfId="35464"/>
    <cellStyle name="Style 5" xfId="2597"/>
    <cellStyle name="Style 5 2" xfId="2598"/>
    <cellStyle name="Style 5 2 2" xfId="2599"/>
    <cellStyle name="Style 5 2 2 2" xfId="2600"/>
    <cellStyle name="Style 5 2 2 2 2" xfId="3766"/>
    <cellStyle name="Style 5 2 2 3" xfId="3765"/>
    <cellStyle name="Style 5 2 3" xfId="2601"/>
    <cellStyle name="Style 5 2 3 2" xfId="3767"/>
    <cellStyle name="Style 5 2 4" xfId="3764"/>
    <cellStyle name="Style 5 3" xfId="2602"/>
    <cellStyle name="Style 5 3 2" xfId="2603"/>
    <cellStyle name="Style 5 3 2 2" xfId="3769"/>
    <cellStyle name="Style 5 3 3" xfId="3768"/>
    <cellStyle name="Style 5 4" xfId="2604"/>
    <cellStyle name="Style 5 4 2" xfId="2605"/>
    <cellStyle name="Style 5 4 2 2" xfId="4532"/>
    <cellStyle name="Style 5 4 3" xfId="3770"/>
    <cellStyle name="Style 5 5" xfId="2606"/>
    <cellStyle name="Style 5 5 2" xfId="2607"/>
    <cellStyle name="Style 5 5 2 2" xfId="3772"/>
    <cellStyle name="Style 5 5 3" xfId="3771"/>
    <cellStyle name="Style 5 6" xfId="2608"/>
    <cellStyle name="Style 5 6 2" xfId="2609"/>
    <cellStyle name="Style 5 6 2 2" xfId="4534"/>
    <cellStyle name="Style 5 6 3" xfId="4533"/>
    <cellStyle name="Style 5 7" xfId="2610"/>
    <cellStyle name="Style 5 7 2" xfId="2611"/>
    <cellStyle name="Style 5 7 2 2" xfId="4536"/>
    <cellStyle name="Style 5 7 3" xfId="4535"/>
    <cellStyle name="Style 5 7 4" xfId="35465"/>
    <cellStyle name="Style 5 8" xfId="2612"/>
    <cellStyle name="Style 5 8 2" xfId="4537"/>
    <cellStyle name="Style 5 9" xfId="3763"/>
    <cellStyle name="Style 6" xfId="35466"/>
    <cellStyle name="Style 7" xfId="35467"/>
    <cellStyle name="Style 8" xfId="35468"/>
    <cellStyle name="Style 9" xfId="35469"/>
    <cellStyle name="Subtotal_left" xfId="2613"/>
    <cellStyle name="Synopsis" xfId="35470"/>
    <cellStyle name="Table Heading" xfId="2614"/>
    <cellStyle name="TableName" xfId="35471"/>
    <cellStyle name="Text Indent A" xfId="35472"/>
    <cellStyle name="Text Indent B" xfId="35473"/>
    <cellStyle name="Text Indent C" xfId="35474"/>
    <cellStyle name="textbold" xfId="2615"/>
    <cellStyle name="textbold 2" xfId="2616"/>
    <cellStyle name="textbold 3" xfId="2617"/>
    <cellStyle name="Text-fin statements" xfId="35475"/>
    <cellStyle name="Title" xfId="2618" builtinId="15" customBuiltin="1"/>
    <cellStyle name="Title 2" xfId="2619"/>
    <cellStyle name="Title 3" xfId="2620"/>
    <cellStyle name="Title Line" xfId="2621"/>
    <cellStyle name="title1" xfId="2622"/>
    <cellStyle name="title2" xfId="2623"/>
    <cellStyle name="TitleBar" xfId="35476"/>
    <cellStyle name="Titles" xfId="2624"/>
    <cellStyle name="Top Line" xfId="2625"/>
    <cellStyle name="Top Row" xfId="2626"/>
    <cellStyle name="Top Row 10" xfId="2627"/>
    <cellStyle name="Top Row 11" xfId="2628"/>
    <cellStyle name="Top Row 2" xfId="2629"/>
    <cellStyle name="Top Row 3" xfId="2630"/>
    <cellStyle name="Top Row 4" xfId="2631"/>
    <cellStyle name="Top Row 5" xfId="2632"/>
    <cellStyle name="Top Row 6" xfId="2633"/>
    <cellStyle name="Top Row 7" xfId="2634"/>
    <cellStyle name="Top Row 8" xfId="2635"/>
    <cellStyle name="Top Row 9" xfId="2636"/>
    <cellStyle name="Top Row_10794" xfId="2637"/>
    <cellStyle name="topline" xfId="35477"/>
    <cellStyle name="Total" xfId="2638" builtinId="25" customBuiltin="1"/>
    <cellStyle name="Total 2" xfId="2639"/>
    <cellStyle name="Total 3" xfId="2640"/>
    <cellStyle name="Total Row" xfId="2641"/>
    <cellStyle name="Totals" xfId="2642"/>
    <cellStyle name="Totals 2" xfId="2643"/>
    <cellStyle name="Totals 3" xfId="2644"/>
    <cellStyle name="Tusental (0)_1998-Q2" xfId="35478"/>
    <cellStyle name="Tusental_1999-Q2-SVERIGE" xfId="35479"/>
    <cellStyle name="underline 1 decimal" xfId="2645"/>
    <cellStyle name="UnderlineNormal" xfId="35480"/>
    <cellStyle name="UnProtectedCalc" xfId="2646"/>
    <cellStyle name="Upload Only" xfId="2647"/>
    <cellStyle name="Use_1dp" xfId="35481"/>
    <cellStyle name="UseB_1dp" xfId="35482"/>
    <cellStyle name="Valuta (0)_1998-Q2" xfId="35483"/>
    <cellStyle name="Warning Text" xfId="2648" builtinId="11" customBuiltin="1"/>
    <cellStyle name="Warning Text 2" xfId="2649"/>
    <cellStyle name="Warning Text 3" xfId="2650"/>
    <cellStyle name="Year" xfId="2651"/>
    <cellStyle name="Year 2" xfId="2652"/>
    <cellStyle name="Year 2 2" xfId="2653"/>
    <cellStyle name="Year 2 2 2" xfId="2654"/>
    <cellStyle name="Year 2 2 2 2" xfId="3776"/>
    <cellStyle name="Year 2 2 3" xfId="3775"/>
    <cellStyle name="Year 2 3" xfId="2655"/>
    <cellStyle name="Year 2 3 2" xfId="3777"/>
    <cellStyle name="Year 2 4" xfId="3774"/>
    <cellStyle name="Year 3" xfId="2656"/>
    <cellStyle name="Year 3 2" xfId="2657"/>
    <cellStyle name="Year 3 2 2" xfId="3779"/>
    <cellStyle name="Year 3 3" xfId="3778"/>
    <cellStyle name="Year 4" xfId="2658"/>
    <cellStyle name="Year 4 2" xfId="2659"/>
    <cellStyle name="Year 4 2 2" xfId="4538"/>
    <cellStyle name="Year 4 3" xfId="3780"/>
    <cellStyle name="Year 5" xfId="2660"/>
    <cellStyle name="Year 5 2" xfId="2661"/>
    <cellStyle name="Year 5 2 2" xfId="3782"/>
    <cellStyle name="Year 5 3" xfId="3781"/>
    <cellStyle name="Year 6" xfId="2662"/>
    <cellStyle name="Year 6 2" xfId="2663"/>
    <cellStyle name="Year 6 2 2" xfId="4540"/>
    <cellStyle name="Year 6 3" xfId="4539"/>
    <cellStyle name="Year 7" xfId="2664"/>
    <cellStyle name="Year 7 2" xfId="2665"/>
    <cellStyle name="Year 7 2 2" xfId="4542"/>
    <cellStyle name="Year 7 3" xfId="4541"/>
    <cellStyle name="Year 8" xfId="2666"/>
    <cellStyle name="Year 8 2" xfId="4543"/>
    <cellStyle name="Year 9" xfId="3773"/>
    <cellStyle name="パーセント_PCSHIP46" xfId="35485"/>
    <cellStyle name="ハイパーリンク" xfId="35486"/>
    <cellStyle name="뷭?_BOOKSHIP_실적현황 " xfId="35487"/>
    <cellStyle name="쬞\?1@" xfId="2667"/>
    <cellStyle name="쬞\?1@ 2" xfId="3783"/>
    <cellStyle name="콤마 [0]_   " xfId="35488"/>
    <cellStyle name="콤마_   " xfId="35489"/>
    <cellStyle name="통화 [0]_(별지1호서식)의뢰 및 승인서" xfId="35490"/>
    <cellStyle name="통화_(별지1호서식)의뢰 및 승인서" xfId="35491"/>
    <cellStyle name="표준_(별표1)업무흐름도" xfId="35492"/>
    <cellStyle name="一般_24991" xfId="35493"/>
    <cellStyle name="常规 2" xfId="35494"/>
    <cellStyle name="常规_Changchun1" xfId="35495"/>
    <cellStyle name="桁区切り [0.00]_6781 (2)" xfId="35496"/>
    <cellStyle name="桁区切り_6781 (2)" xfId="35497"/>
    <cellStyle name="標準_2000marketing2" xfId="35498"/>
    <cellStyle name="表示済みのハイパーリンク" xfId="35499"/>
    <cellStyle name="貨幣[0]_AP17 (2)" xfId="35500"/>
    <cellStyle name="通貨 [0.00]_6501J" xfId="35501"/>
    <cellStyle name="通貨_6501J" xfId="35502"/>
  </cellStyles>
  <dxfs count="11">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2270AB"/>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Manual Calculation</v>
        <stp/>
        <stp>1071a7b7-4cdb-48b7-86c8-685bc6297bbc</stp>
        <tr r="Y144" s="1"/>
        <tr r="Y144" s="1"/>
      </tp>
      <tp t="s">
        <v xml:space="preserve">                                                                              </v>
        <stp/>
        <stp>5ef72ce5-1e23-46cc-af89-8f18de44ca4c</stp>
        <tr r="H144" s="1"/>
        <tr r="H144" s="1"/>
      </tp>
      <tp>
        <v>5.5110000000000001</v>
        <stp/>
        <stp>ab331e2e-a087-4c3f-ac75-f90385ad9586</stp>
        <tr r="T144" s="1"/>
        <tr r="T144" s="1"/>
      </tp>
      <tp>
        <v>5.5110000000000001</v>
        <stp/>
        <stp>a195a29b-8e47-45f7-a095-c360f9eb702b</stp>
        <tr r="W144" s="1"/>
        <tr r="W144" s="1"/>
      </tp>
      <tp t="s">
        <v xml:space="preserve">                                      Manual Calculation                                      </v>
        <stp/>
        <stp>def906ff-7481-464e-9841-229dd301c4d8</stp>
        <tr r="X8" s="1"/>
        <tr r="X8" s="1"/>
      </tp>
      <tp t="s">
        <v xml:space="preserve">                                                                              </v>
        <stp/>
        <stp>5cf5bf84-2a8c-45dc-b699-60c0b9fd0e23</stp>
        <tr r="I144" s="1"/>
        <tr r="I144" s="1"/>
      </tp>
      <tp t="s">
        <v>Manual Calculation</v>
        <stp/>
        <stp>042d8aa1-b749-4587-8511-c3733e7cffc2</stp>
        <tr r="AA144" s="1"/>
        <tr r="AA144" s="1"/>
      </tp>
      <tp t="s">
        <v xml:space="preserve">                                       $        5.51                                       </v>
        <stp/>
        <stp>24ab2fd6-16f9-4896-9889-18b265d2aa35</stp>
        <tr r="M144" s="1"/>
        <tr r="M144" s="1"/>
      </tp>
      <tp t="s">
        <v xml:space="preserve">                                                   $   3,147.0                                                   </v>
        <stp/>
        <stp>a967293e-d18c-4a5d-88e1-d507ae64c774</stp>
        <tr r="AF8" s="1"/>
        <tr r="AF8" s="1"/>
      </tp>
      <tp t="s">
        <v>Manual Calculation</v>
        <stp/>
        <stp>e2fabd61-6eb0-48d9-8c97-824f00020fff</stp>
        <tr r="AC144" s="1"/>
        <tr r="AC144" s="1"/>
      </tp>
      <tp>
        <v>3147</v>
        <stp/>
        <stp>581638c3-cd59-4914-b73d-902421ed4abd</stp>
        <tr r="U8" s="1"/>
        <tr r="U8" s="1"/>
      </tp>
      <tp>
        <v>5.5110000000000001</v>
        <stp/>
        <stp>f41b9604-1e49-4043-9153-8c16df34b4eb</stp>
        <tr r="U144" s="1"/>
        <tr r="U144" s="1"/>
      </tp>
      <tp t="s">
        <v xml:space="preserve">                                           $        5.51                                           </v>
        <stp/>
        <stp>fee0b88b-257d-421e-af9d-90e08c09fe4d</stp>
        <tr r="Q144" s="1"/>
        <tr r="Q144" s="1"/>
      </tp>
      <tp>
        <v>3147</v>
        <stp/>
        <stp>f8c5686e-1f18-4fbf-b434-2a1d9ba96bec</stp>
        <tr r="W8" s="1"/>
        <tr r="W8" s="1"/>
      </tp>
      <tp t="s">
        <v xml:space="preserve">                                       $   3,147.0                                       </v>
        <stp/>
        <stp>0b2287e7-c93e-4ff2-ab64-64b410b410ce</stp>
        <tr r="AD8" s="1"/>
        <tr r="AD8" s="1"/>
      </tp>
      <tp t="s">
        <v xml:space="preserve">              Manual Calculation              </v>
        <stp/>
        <stp>8182a7d3-1334-4a0d-84d1-e1c3b4266541</stp>
        <tr r="AK8" s="1"/>
        <tr r="AK8" s="1"/>
      </tp>
      <tp>
        <v>3147</v>
        <stp/>
        <stp>1289a082-2d07-4d1a-91cb-ff9b04eb68ed</stp>
        <tr r="T8" s="1"/>
        <tr r="T8" s="1"/>
      </tp>
      <tp t="s">
        <v xml:space="preserve">                                       Manual Calculation                                       </v>
        <stp/>
        <stp>750e1ab6-cae0-4103-b0cc-f86f4567f307</stp>
        <tr r="AC8" s="1"/>
        <tr r="AC8" s="1"/>
      </tp>
      <tp t="s">
        <v xml:space="preserve">                                       $        5.51                                       </v>
        <stp/>
        <stp>20ab59b8-7d91-457b-8b3e-5fbbcd3d276c</stp>
        <tr r="L144" s="1"/>
        <tr r="L144" s="1"/>
      </tp>
      <tp>
        <v>5.5110000000000001</v>
        <stp/>
        <stp>7cb5520c-8699-44a4-97fe-3d145377f610</stp>
        <tr r="V144" s="1"/>
        <tr r="V144" s="1"/>
      </tp>
      <tp t="s">
        <v xml:space="preserve">                                                                                                 $   3,147.0                                                                                                 </v>
        <stp/>
        <stp>f6755a54-cb9d-48c1-bcfc-15ad09f8259e</stp>
        <tr r="AH8" s="1"/>
        <tr r="AH8" s="1"/>
      </tp>
      <tp t="s">
        <v xml:space="preserve">                                      Manual Calculation                                      </v>
        <stp/>
        <stp>dfc43684-99ed-4e33-a7c4-544a90bd1a5b</stp>
        <tr r="Y8" s="1"/>
        <tr r="Y8" s="1"/>
      </tp>
      <tp t="s">
        <v xml:space="preserve">              Manual Calculation              </v>
        <stp/>
        <stp>4d0189a9-9b54-4349-8b25-3f045291edc0</stp>
        <tr r="AJ8" s="1"/>
        <tr r="AJ8" s="1"/>
      </tp>
      <tp t="s">
        <v xml:space="preserve">                                                                      $   3,147.0                                                                      </v>
        <stp/>
        <stp>ac8d587e-8f9a-4f7f-9419-128ac2c21d13</stp>
        <tr r="AG8" s="1"/>
        <tr r="AG8" s="1"/>
      </tp>
      <tp t="s">
        <v xml:space="preserve">                                      Manual Calculation                                      </v>
        <stp/>
        <stp>15f4b7c7-f49f-47e4-acc6-f65f90b36dff</stp>
        <tr r="Z8" s="1"/>
        <tr r="Z8" s="1"/>
      </tp>
      <tp>
        <v>3147</v>
        <stp/>
        <stp>5d5c3caa-38be-4d37-96a6-4c8b9f0345e4</stp>
        <tr r="V8" s="1"/>
        <tr r="V8" s="1"/>
      </tp>
      <tp t="s">
        <v xml:space="preserve">                                                                              </v>
        <stp/>
        <stp>92482bcb-b586-4b15-8d92-38e7f72cab44</stp>
        <tr r="H8" s="1"/>
        <tr r="H8" s="1"/>
      </tp>
      <tp t="s">
        <v xml:space="preserve">                                      Manual Calculation                                      </v>
        <stp/>
        <stp>22a17d80-f74c-4915-9819-80fc43025d37</stp>
        <tr r="AA8" s="1"/>
        <tr r="AA8" s="1"/>
      </tp>
      <tp t="s">
        <v xml:space="preserve">                                       $   3,147.0                                       </v>
        <stp/>
        <stp>e7a99f1c-ad80-458f-8aea-d5c69254da54</stp>
        <tr r="AE8" s="1"/>
        <tr r="AE8" s="1"/>
      </tp>
      <tp t="s">
        <v>Manual Calculation</v>
        <stp/>
        <stp>984e7566-780a-43f7-b4bd-310ef97b42ce</stp>
        <tr r="Z144" s="1"/>
        <tr r="Z144" s="1"/>
      </tp>
      <tp t="s">
        <v>Manual Calculation</v>
        <stp/>
        <stp>6e7de2b7-16d2-41de-87fb-d5fcd39f9565</stp>
        <tr r="X144" s="1"/>
        <tr r="X144" s="1"/>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1.xml" Type="http://schemas.openxmlformats.org/officeDocument/2006/relationships/externalLink"/>
<Relationship Id="rId11" Target="externalLinks/externalLink2.xml" Type="http://schemas.openxmlformats.org/officeDocument/2006/relationships/externalLink"/>
<Relationship Id="rId12" Target="externalLinks/externalLink3.xml" Type="http://schemas.openxmlformats.org/officeDocument/2006/relationships/externalLink"/>
<Relationship Id="rId13" Target="externalLinks/externalLink4.xml" Type="http://schemas.openxmlformats.org/officeDocument/2006/relationships/externalLink"/>
<Relationship Id="rId14" Target="externalLinks/externalLink5.xml" Type="http://schemas.openxmlformats.org/officeDocument/2006/relationships/externalLink"/>
<Relationship Id="rId15" Target="externalLinks/externalLink6.xml" Type="http://schemas.openxmlformats.org/officeDocument/2006/relationships/externalLink"/>
<Relationship Id="rId16" Target="externalLinks/externalLink7.xml" Type="http://schemas.openxmlformats.org/officeDocument/2006/relationships/externalLink"/>
<Relationship Id="rId17" Target="externalLinks/externalLink8.xml" Type="http://schemas.openxmlformats.org/officeDocument/2006/relationships/externalLink"/>
<Relationship Id="rId18" Target="externalLinks/externalLink9.xml" Type="http://schemas.openxmlformats.org/officeDocument/2006/relationships/externalLink"/>
<Relationship Id="rId19" Target="externalLinks/externalLink10.xml" Type="http://schemas.openxmlformats.org/officeDocument/2006/relationships/externalLink"/>
<Relationship Id="rId2" Target="worksheets/sheet2.xml" Type="http://schemas.openxmlformats.org/officeDocument/2006/relationships/worksheet"/>
<Relationship Id="rId20" Target="externalLinks/externalLink11.xml" Type="http://schemas.openxmlformats.org/officeDocument/2006/relationships/externalLink"/>
<Relationship Id="rId21" Target="externalLinks/externalLink12.xml" Type="http://schemas.openxmlformats.org/officeDocument/2006/relationships/externalLink"/>
<Relationship Id="rId22" Target="externalLinks/externalLink13.xml" Type="http://schemas.openxmlformats.org/officeDocument/2006/relationships/externalLink"/>
<Relationship Id="rId23" Target="externalLinks/externalLink14.xml" Type="http://schemas.openxmlformats.org/officeDocument/2006/relationships/externalLink"/>
<Relationship Id="rId24" Target="externalLinks/externalLink15.xml" Type="http://schemas.openxmlformats.org/officeDocument/2006/relationships/externalLink"/>
<Relationship Id="rId25" Target="externalLinks/externalLink16.xml" Type="http://schemas.openxmlformats.org/officeDocument/2006/relationships/externalLink"/>
<Relationship Id="rId26" Target="externalLinks/externalLink17.xml" Type="http://schemas.openxmlformats.org/officeDocument/2006/relationships/externalLink"/>
<Relationship Id="rId27" Target="externalLinks/externalLink18.xml" Type="http://schemas.openxmlformats.org/officeDocument/2006/relationships/externalLink"/>
<Relationship Id="rId28" Target="externalLinks/externalLink19.xml" Type="http://schemas.openxmlformats.org/officeDocument/2006/relationships/externalLink"/>
<Relationship Id="rId29" Target="externalLinks/externalLink20.xml" Type="http://schemas.openxmlformats.org/officeDocument/2006/relationships/externalLink"/>
<Relationship Id="rId3" Target="worksheets/sheet3.xml" Type="http://schemas.openxmlformats.org/officeDocument/2006/relationships/worksheet"/>
<Relationship Id="rId30" Target="externalLinks/externalLink21.xml" Type="http://schemas.openxmlformats.org/officeDocument/2006/relationships/externalLink"/>
<Relationship Id="rId31" Target="externalLinks/externalLink22.xml" Type="http://schemas.openxmlformats.org/officeDocument/2006/relationships/externalLink"/>
<Relationship Id="rId32" Target="externalLinks/externalLink23.xml" Type="http://schemas.openxmlformats.org/officeDocument/2006/relationships/externalLink"/>
<Relationship Id="rId33" Target="externalLinks/externalLink24.xml" Type="http://schemas.openxmlformats.org/officeDocument/2006/relationships/externalLink"/>
<Relationship Id="rId34" Target="externalLinks/externalLink25.xml" Type="http://schemas.openxmlformats.org/officeDocument/2006/relationships/externalLink"/>
<Relationship Id="rId35" Target="externalLinks/externalLink26.xml" Type="http://schemas.openxmlformats.org/officeDocument/2006/relationships/externalLink"/>
<Relationship Id="rId36" Target="externalLinks/externalLink27.xml" Type="http://schemas.openxmlformats.org/officeDocument/2006/relationships/externalLink"/>
<Relationship Id="rId37" Target="theme/theme1.xml" Type="http://schemas.openxmlformats.org/officeDocument/2006/relationships/theme"/>
<Relationship Id="rId38" Target="styles.xml" Type="http://schemas.openxmlformats.org/officeDocument/2006/relationships/styles"/>
<Relationship Id="rId39" Target="sharedStrings.xml" Type="http://schemas.openxmlformats.org/officeDocument/2006/relationships/sharedStrings"/>
<Relationship Id="rId4" Target="worksheets/sheet4.xml" Type="http://schemas.openxmlformats.org/officeDocument/2006/relationships/worksheet"/>
<Relationship Id="rId40" Target="calcChain.xml" Type="http://schemas.openxmlformats.org/officeDocument/2006/relationships/calcChain"/>
<Relationship Id="rId41" Target="../customXml/item1.xml" Type="http://schemas.openxmlformats.org/officeDocument/2006/relationships/customXml"/>
<Relationship Id="rId42" Target="../customXml/item2.xml" Type="http://schemas.openxmlformats.org/officeDocument/2006/relationships/customXml"/>
<Relationship Id="rId43" Target="volatileDependencies.xml" Type="http://schemas.openxmlformats.org/officeDocument/2006/relationships/volatileDependencies"/>
<Relationship Id="rId44"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https://www.google.com/imgres?imgurl=http://www.mouser.com/images/microsites/Qorvo_Supplier_Logo.png&amp;imgrefurl=http://www.mouser.com/new/qorvo/qorvo-885137-diplexer/&amp;h=90&amp;w=200&amp;tbnid=rc7MT9wG8UNNxM:&amp;docid=kI7i6eK0j2MesM&amp;ei=cCKUVuyJHMK7eYOkm8AH&amp;tbm=isch&amp;ved=0ahUKEwjsgYLU3aLKAhXCXR4KHQPSBngQMwg4KAwwDA" TargetMode="External" Type="http://schemas.openxmlformats.org/officeDocument/2006/relationships/hyperlink"/>
<Relationship Id="rId2" Target="../media/image4.png"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4.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5.x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167</xdr:row>
      <xdr:rowOff>0</xdr:rowOff>
    </xdr:from>
    <xdr:to>
      <xdr:col>7</xdr:col>
      <xdr:colOff>390525</xdr:colOff>
      <xdr:row>190</xdr:row>
      <xdr:rowOff>104775</xdr:rowOff>
    </xdr:to>
    <xdr:pic>
      <xdr:nvPicPr>
        <xdr:cNvPr id="55596033" name="Picture 1" descr="C:\Users\sarlinde\AppData\Local\Temp\MercuryPriceRatingHistoryChart\QRVO.O_2018_01_31_19_04_1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6698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304800</xdr:colOff>
      <xdr:row>0</xdr:row>
      <xdr:rowOff>304800</xdr:rowOff>
    </xdr:to>
    <xdr:sp macro="" textlink="">
      <xdr:nvSpPr>
        <xdr:cNvPr id="61997475" name="AutoShape 1310" descr="Image result for qorvo logo">
          <a:hlinkClick xmlns:r="http://schemas.openxmlformats.org/officeDocument/2006/relationships" r:id="rId1"/>
        </xdr:cNvPr>
        <xdr:cNvSpPr>
          <a:spLocks noChangeAspect="1" noChangeArrowheads="1"/>
        </xdr:cNvSpPr>
      </xdr:nvSpPr>
      <xdr:spPr bwMode="auto">
        <a:xfrm>
          <a:off x="114300" y="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0</xdr:colOff>
      <xdr:row>0</xdr:row>
      <xdr:rowOff>0</xdr:rowOff>
    </xdr:from>
    <xdr:to>
      <xdr:col>1</xdr:col>
      <xdr:colOff>304800</xdr:colOff>
      <xdr:row>0</xdr:row>
      <xdr:rowOff>304800</xdr:rowOff>
    </xdr:to>
    <xdr:sp macro="" textlink="">
      <xdr:nvSpPr>
        <xdr:cNvPr id="61997476" name="AutoShape 1311" descr="Image result for qorvo logo">
          <a:hlinkClick xmlns:r="http://schemas.openxmlformats.org/officeDocument/2006/relationships" r:id="rId1"/>
        </xdr:cNvPr>
        <xdr:cNvSpPr>
          <a:spLocks noChangeAspect="1" noChangeArrowheads="1"/>
        </xdr:cNvSpPr>
      </xdr:nvSpPr>
      <xdr:spPr bwMode="auto">
        <a:xfrm>
          <a:off x="114300" y="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419100</xdr:colOff>
      <xdr:row>0</xdr:row>
      <xdr:rowOff>171450</xdr:rowOff>
    </xdr:from>
    <xdr:to>
      <xdr:col>1</xdr:col>
      <xdr:colOff>2447925</xdr:colOff>
      <xdr:row>0</xdr:row>
      <xdr:rowOff>781050</xdr:rowOff>
    </xdr:to>
    <xdr:pic>
      <xdr:nvPicPr>
        <xdr:cNvPr id="61997477" name="Picture 7" descr="Image result for qorvo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3400" y="171450"/>
          <a:ext cx="202882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571500</xdr:colOff>
      <xdr:row>0</xdr:row>
      <xdr:rowOff>200025</xdr:rowOff>
    </xdr:from>
    <xdr:to>
      <xdr:col>1</xdr:col>
      <xdr:colOff>2600325</xdr:colOff>
      <xdr:row>0</xdr:row>
      <xdr:rowOff>809625</xdr:rowOff>
    </xdr:to>
    <xdr:pic>
      <xdr:nvPicPr>
        <xdr:cNvPr id="35425426" name="Picture 2" descr="Image result for qorvo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200025"/>
          <a:ext cx="202882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800100</xdr:colOff>
      <xdr:row>0</xdr:row>
      <xdr:rowOff>190500</xdr:rowOff>
    </xdr:from>
    <xdr:to>
      <xdr:col>1</xdr:col>
      <xdr:colOff>2828925</xdr:colOff>
      <xdr:row>0</xdr:row>
      <xdr:rowOff>800100</xdr:rowOff>
    </xdr:to>
    <xdr:pic>
      <xdr:nvPicPr>
        <xdr:cNvPr id="35424457" name="Picture 2" descr="Image result for qorvo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4400" y="190500"/>
          <a:ext cx="202882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390525</xdr:colOff>
      <xdr:row>0</xdr:row>
      <xdr:rowOff>238125</xdr:rowOff>
    </xdr:from>
    <xdr:to>
      <xdr:col>1</xdr:col>
      <xdr:colOff>2419350</xdr:colOff>
      <xdr:row>0</xdr:row>
      <xdr:rowOff>847725</xdr:rowOff>
    </xdr:to>
    <xdr:pic>
      <xdr:nvPicPr>
        <xdr:cNvPr id="35426400" name="Picture 2" descr="Image result for qorvo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4825" y="238125"/>
          <a:ext cx="2028825"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ER43/ESWModels/CRM(next).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ER43/TechHW/Industry/CIO%20Surveys/CIO%20Survey%202012/Jan_2012_CIO_Hardware_Charts.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ITServices/Industry%20Reports/CIO%20Surveys/CIO%202011-2Q/11Q2%20MS%20CIO%20FINAL%20-%20Rozof.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ER43/TechHW/Industry/CIO%20Surveys/CIO%20Survey%202011/Apr2011%20CIO%20Survey_HW_Charts.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ER43/TechHW/Industry/CIO%20Surveys/CIO%20Survey%202011/Jul2011%20CIO%20Survey_HW_Charts.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FACTSETXLT/RETAIL/Softlines/Apparel/Models/Working%20Models/GPS_working.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TECH/Gelblum/Surveys/CIO%20Survey/September%202011/Nov_2011_CIO_Macro_Charts_v1.xls" TargetMode="External" Type="http://schemas.microsoft.com/office/2006/relationships/xlExternalLinkPath/xlAlternateStartup"/>
</Relationships>

</file>

<file path=xl/externalLinks/_rels/externalLink10.xml.rels><?xml version="1.0" encoding="UTF-8" standalone="yes"?>
<Relationships xmlns="http://schemas.openxmlformats.org/package/2006/relationships">
<Relationship Id="rId1" Target="ER43/ESWModels/IPAS.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RETAIL/Lopez/ORLY/ORLY.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file://///msad/root/Documents%20and%20Settings/kweiss/Local%20Settings/Temporary%20Internet%20Files/OLKAB/Internet%20Access.xls" TargetMode="External" Type="http://schemas.openxmlformats.org/officeDocument/2006/relationships/externalLinkPath"/>
</Relationships>

</file>

<file path=xl/externalLinks/_rels/externalLink13.xml.rels><?xml version="1.0" encoding="UTF-8" standalone="yes"?>
<Relationships xmlns="http://schemas.openxmlformats.org/package/2006/relationships">
<Relationship Id="rId1" Target="RETAIL/Softlines/Apparel/Models/Working%20Models/KSS_working.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file://///MSAD/root/Models/valuation/MS%20Systems%20&amp;%20PC%20Hardware%20Comps.xls" TargetMode="External" Type="http://schemas.openxmlformats.org/officeDocument/2006/relationships/externalLinkPath"/>
</Relationships>

</file>

<file path=xl/externalLinks/_rels/externalLink15.xml.rels><?xml version="1.0" encoding="UTF-8" standalone="yes"?>
<Relationships xmlns="http://schemas.openxmlformats.org/package/2006/relationships">
<Relationship Id="rId1" Target="ER43/US%20Enterprise%20Software/Industry%20Tracker/Valuation%20-%20SW%20Historical%20Multiples%20by%20Company(updating%20for%204Q).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FACTSETXLT/RETAIL/Softlines/Apparel/Models/Working%20Models/GPS_working_08.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ER43/TechHW/Industry/CIO%20Surveys/CIO%20Survey%202012/Jul%202012%20Macro%20Charts.xls" TargetMode="External" Type="http://schemas.microsoft.com/office/2006/relationships/xlExternalLinkPath/xlAlternateStartup"/>
</Relationships>

</file>

<file path=xl/externalLinks/_rels/externalLink18.xml.rels><?xml version="1.0" encoding="UTF-8" standalone="yes"?>
<Relationships xmlns="http://schemas.openxmlformats.org/package/2006/relationships">
<Relationship Id="rId1" Target="ER43/TechHW/Industry/CIO%20Surveys/CIO%20Survey%202011/Jul2011%20CIO%20Survey_Macro%20Services_Charts.xls" TargetMode="External" Type="http://schemas.microsoft.com/office/2006/relationships/xlExternalLinkPath/xlAlternateStartup"/>
</Relationships>

</file>

<file path=xl/externalLinks/_rels/externalLink19.xml.rels><?xml version="1.0" encoding="UTF-8" standalone="yes"?>
<Relationships xmlns="http://schemas.openxmlformats.org/package/2006/relationships">
<Relationship Id="rId1" Target="FACTSETXLT/Documents%20and%20Settings/subbose/Local%20Settings/Temporary%20Internet%20Files/OLK223/Michaels%20Stores%20Inc_LA_Draft_112309%20(2).xls" TargetMode="External" Type="http://schemas.microsoft.com/office/2006/relationships/xlExternalLinkPath/xlStartup"/>
</Relationships>

</file>

<file path=xl/externalLinks/_rels/externalLink20.xml.rels><?xml version="1.0" encoding="UTF-8" standalone="yes"?>
<Relationships xmlns="http://schemas.openxmlformats.org/package/2006/relationships">
<Relationship Id="rId1" Target="ER43/ESWModels/OMTR.xls" TargetMode="External" Type="http://schemas.microsoft.com/office/2006/relationships/xlExternalLinkPath/xlStartup"/>
</Relationships>

</file>

<file path=xl/externalLinks/_rels/externalLink21.xml.rels><?xml version="1.0" encoding="UTF-8" standalone="yes"?>
<Relationships xmlns="http://schemas.openxmlformats.org/package/2006/relationships">
<Relationship Id="rId1" Target="RETAIL/Softlines/Apparel/Analyses/GPS_Traffic.xls" TargetMode="External" Type="http://schemas.microsoft.com/office/2006/relationships/xlExternalLinkPath/xlStartup"/>
</Relationships>

</file>

<file path=xl/externalLinks/_rels/externalLink22.xml.rels><?xml version="1.0" encoding="UTF-8" standalone="yes"?>
<Relationships xmlns="http://schemas.openxmlformats.org/package/2006/relationships">
<Relationship Id="rId1" Target="ER43/TechHW/Industry/CIO%20Surveys/CIO%20Survey%202012/Jan%202012%20Hardware%20Charts.xls" TargetMode="External" Type="http://schemas.microsoft.com/office/2006/relationships/xlExternalLinkPath/xlAlternateStartup"/>
</Relationships>

</file>

<file path=xl/externalLinks/_rels/externalLink23.xml.rels><?xml version="1.0" encoding="UTF-8" standalone="yes"?>
<Relationships xmlns="http://schemas.openxmlformats.org/package/2006/relationships">
<Relationship Id="rId1" Target="CLEANTECH/Companies/CREE/Analysis/CREE%20SOTP%20(November%202011).xls" TargetMode="External" Type="http://schemas.microsoft.com/office/2006/relationships/xlExternalLinkPath/xlStartup"/>
</Relationships>

</file>

<file path=xl/externalLinks/_rels/externalLink24.xml.rels><?xml version="1.0" encoding="UTF-8" standalone="yes"?>
<Relationships xmlns="http://schemas.openxmlformats.org/package/2006/relationships">
<Relationship Id="rId1" Target="ER43/TechHW/Industry/CIO%20Surveys/CIO%20Survey%202010/Oct2010%20CIO%20Survey%20Macro%20analysis.xls" TargetMode="External" Type="http://schemas.microsoft.com/office/2006/relationships/xlExternalLinkPath/xlAlternateStartup"/>
</Relationships>

</file>

<file path=xl/externalLinks/_rels/externalLink25.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26.xml.rels><?xml version="1.0" encoding="UTF-8" standalone="yes"?>
<Relationships xmlns="http://schemas.openxmlformats.org/package/2006/relationships">
<Relationship Id="rId1" Target="SEMI%20CAP/Joe%20Files/Companies/ADI/ADI%20WIP.xls" TargetMode="External" Type="http://schemas.microsoft.com/office/2006/relationships/xlExternalLinkPath/xlStartup"/>
</Relationships>

</file>

<file path=xl/externalLinks/_rels/externalLink27.xml.rels><?xml version="1.0" encoding="UTF-8" standalone="yes"?>
<Relationships xmlns="http://schemas.openxmlformats.org/package/2006/relationships">
<Relationship Id="rId1" Target="SEMI%20CAP/Joe%20Files/RF%20Initiation/RF%20TAM%20Analysis.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Q-Link Source"/>
      <sheetName val="A-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odel"/>
      <sheetName val="MS Revenue Analysis"/>
      <sheetName val="BS"/>
      <sheetName val="CF"/>
      <sheetName val="__FDSCACHE__"/>
      <sheetName val="Intrinsic Value"/>
      <sheetName val="Scenario Analysis"/>
      <sheetName val="Scenario Charts"/>
      <sheetName val="Rev by Geo"/>
      <sheetName val="Seasonality"/>
      <sheetName val="Charts"/>
      <sheetName val="Results Table"/>
      <sheetName val="mwareValPrintout"/>
      <sheetName val="Model Changes Table"/>
      <sheetName val="mwareTaxoPres"/>
      <sheetName val="Notes"/>
      <sheetName val="Add'lOptionsData"/>
      <sheetName val="SHLDRs EQTY"/>
      <sheetName val="mwareDates"/>
      <sheetName val="mwareSettings"/>
      <sheetName val="CRM(next)"/>
      <sheetName val="Assumptions"/>
      <sheetName val="Revenue Drivers"/>
      <sheetName val="Metrics"/>
      <sheetName val="Acq"/>
      <sheetName val="Comps"/>
      <sheetName val="#REF"/>
      <sheetName val="MultipleAnalysis"/>
      <sheetName val="N"/>
      <sheetName val="Sheet1"/>
      <sheetName val="Results"/>
      <sheetName val="Model Notes"/>
      <sheetName val="Consensus View"/>
      <sheetName val="MWA RR"/>
      <sheetName val="MW-Cache"/>
      <sheetName val="Recurring Revs IV"/>
    </sheetNames>
    <sheetDataSet>
      <sheetData sheetId="0" refreshError="1">
        <row r="1">
          <cell r="A1" t="str">
            <v>salesforce.com</v>
          </cell>
        </row>
        <row r="2">
          <cell r="A2" t="str">
            <v>Portfolio Manager Summary</v>
          </cell>
        </row>
        <row r="4">
          <cell r="A4" t="str">
            <v>($ Millions, Except Per-Share Data)</v>
          </cell>
        </row>
        <row r="5">
          <cell r="H5" t="str">
            <v>Priced as of :</v>
          </cell>
          <cell r="I5" t="str">
            <v>2/27/2006</v>
          </cell>
        </row>
        <row r="6">
          <cell r="A6" t="str">
            <v>Industry Rating</v>
          </cell>
          <cell r="B6" t="str">
            <v>In-Line</v>
          </cell>
          <cell r="F6" t="str">
            <v>Share Price</v>
          </cell>
          <cell r="I6">
            <v>24.19</v>
          </cell>
        </row>
        <row r="7">
          <cell r="A7" t="str">
            <v>Stock Rating</v>
          </cell>
          <cell r="B7" t="str">
            <v>E-V</v>
          </cell>
          <cell r="F7" t="str">
            <v>% Upside (Downside)</v>
          </cell>
          <cell r="I7" t="str">
            <v>NA</v>
          </cell>
        </row>
        <row r="8">
          <cell r="A8" t="str">
            <v>Price Target</v>
          </cell>
          <cell r="B8" t="str">
            <v>NA</v>
          </cell>
          <cell r="F8" t="str">
            <v>Market Value</v>
          </cell>
          <cell r="I8">
            <v>2814.9177300000001</v>
          </cell>
        </row>
        <row r="9">
          <cell r="A9" t="str">
            <v>DCF Fair Value</v>
          </cell>
          <cell r="B9">
            <v>23.637895362857467</v>
          </cell>
          <cell r="F9" t="str">
            <v>52-Week High</v>
          </cell>
          <cell r="I9">
            <v>42.99</v>
          </cell>
        </row>
        <row r="10">
          <cell r="A10" t="str">
            <v>Residual Income Fair Value</v>
          </cell>
          <cell r="B10">
            <v>16.533150559540704</v>
          </cell>
          <cell r="F10" t="str">
            <v>52-Week Low</v>
          </cell>
          <cell r="I10">
            <v>13.596</v>
          </cell>
        </row>
        <row r="11">
          <cell r="G11" t="str">
            <v>^(IH_MEAN_FY1)</v>
          </cell>
          <cell r="H11" t="str">
            <v>^(IH_MEAN_FY2)</v>
          </cell>
        </row>
        <row r="12">
          <cell r="B12">
            <v>36922</v>
          </cell>
          <cell r="C12">
            <v>37287</v>
          </cell>
          <cell r="D12">
            <v>37652</v>
          </cell>
          <cell r="E12">
            <v>38017</v>
          </cell>
          <cell r="F12">
            <v>38383</v>
          </cell>
          <cell r="G12">
            <v>38748</v>
          </cell>
          <cell r="H12">
            <v>39113</v>
          </cell>
          <cell r="K12" t="str">
            <v>2/27/2006</v>
          </cell>
        </row>
        <row r="13">
          <cell r="B13" t="str">
            <v>_fy01</v>
          </cell>
          <cell r="C13" t="str">
            <v>_fy02</v>
          </cell>
          <cell r="D13" t="str">
            <v>_fy03</v>
          </cell>
          <cell r="E13" t="str">
            <v>_fy04</v>
          </cell>
          <cell r="F13" t="str">
            <v>_fy05</v>
          </cell>
          <cell r="G13" t="str">
            <v>_fy06</v>
          </cell>
          <cell r="H13" t="str">
            <v>_fy07</v>
          </cell>
          <cell r="K13">
            <v>38383</v>
          </cell>
        </row>
        <row r="14">
          <cell r="B14" t="str">
            <v>_1c05</v>
          </cell>
          <cell r="C14" t="str">
            <v>_2c05</v>
          </cell>
          <cell r="D14" t="str">
            <v>_3c05</v>
          </cell>
          <cell r="E14" t="str">
            <v>_4c05</v>
          </cell>
          <cell r="F14" t="str">
            <v>_1c06</v>
          </cell>
          <cell r="G14" t="str">
            <v>_2c06</v>
          </cell>
          <cell r="H14" t="str">
            <v>_3c06</v>
          </cell>
          <cell r="I14" t="str">
            <v>_4c06</v>
          </cell>
          <cell r="K14" t="str">
            <v>_1c05</v>
          </cell>
          <cell r="L14" t="str">
            <v>_1c06</v>
          </cell>
        </row>
        <row r="15">
          <cell r="A15" t="str">
            <v>Stock Share Price</v>
          </cell>
          <cell r="B15">
            <v>24.19</v>
          </cell>
          <cell r="C15">
            <v>24.19</v>
          </cell>
          <cell r="D15">
            <v>24.19</v>
          </cell>
          <cell r="E15">
            <v>24.19</v>
          </cell>
          <cell r="F15">
            <v>24.19</v>
          </cell>
          <cell r="G15">
            <v>24.19</v>
          </cell>
          <cell r="H15">
            <v>24.19</v>
          </cell>
          <cell r="K15">
            <v>24.19</v>
          </cell>
          <cell r="M15" t="str">
            <v>CRM</v>
          </cell>
        </row>
        <row r="16">
          <cell r="A16" t="str">
            <v>Shares</v>
          </cell>
          <cell r="B16">
            <v>116.367</v>
          </cell>
          <cell r="C16">
            <v>116.367</v>
          </cell>
          <cell r="D16">
            <v>116.367</v>
          </cell>
          <cell r="E16">
            <v>116.367</v>
          </cell>
          <cell r="F16">
            <v>116.367</v>
          </cell>
          <cell r="G16">
            <v>116.367</v>
          </cell>
          <cell r="H16">
            <v>116.367</v>
          </cell>
          <cell r="K16">
            <v>116.367</v>
          </cell>
          <cell r="M16" t="str">
            <v>shs</v>
          </cell>
        </row>
        <row r="17">
          <cell r="A17" t="str">
            <v>Market Value</v>
          </cell>
          <cell r="B17">
            <v>2814.9177300000001</v>
          </cell>
          <cell r="C17">
            <v>2814.9177300000001</v>
          </cell>
          <cell r="D17">
            <v>2814.9177300000001</v>
          </cell>
          <cell r="E17">
            <v>2814.9177300000001</v>
          </cell>
          <cell r="F17">
            <v>2814.9177300000001</v>
          </cell>
          <cell r="G17">
            <v>2814.9177300000001</v>
          </cell>
          <cell r="H17">
            <v>2814.9177300000001</v>
          </cell>
          <cell r="K17">
            <v>2814.9177300000001</v>
          </cell>
        </row>
        <row r="18">
          <cell r="A18" t="str">
            <v>Enterprise Value</v>
          </cell>
          <cell r="B18">
            <v>2690.5167300000003</v>
          </cell>
          <cell r="C18">
            <v>2690.5167300000003</v>
          </cell>
          <cell r="D18">
            <v>2690.5167300000003</v>
          </cell>
          <cell r="E18">
            <v>2690.5167300000003</v>
          </cell>
          <cell r="F18">
            <v>2690.5167300000003</v>
          </cell>
          <cell r="G18">
            <v>2690.5167300000003</v>
          </cell>
          <cell r="H18">
            <v>2690.5167300000003</v>
          </cell>
          <cell r="K18">
            <v>2690.5167300000003</v>
          </cell>
        </row>
        <row r="19">
          <cell r="A19" t="str">
            <v>Market Share Price</v>
          </cell>
          <cell r="B19">
            <v>1294.1200000000001</v>
          </cell>
          <cell r="C19">
            <v>1294.1200000000001</v>
          </cell>
          <cell r="D19">
            <v>1294.1200000000001</v>
          </cell>
          <cell r="E19">
            <v>1294.1200000000001</v>
          </cell>
          <cell r="F19">
            <v>1294.1200000000001</v>
          </cell>
          <cell r="G19">
            <v>1294.1200000000001</v>
          </cell>
          <cell r="H19">
            <v>1294.1200000000001</v>
          </cell>
          <cell r="K19">
            <v>1294.1200000000001</v>
          </cell>
          <cell r="M19" t="str">
            <v>SPX</v>
          </cell>
        </row>
        <row r="20">
          <cell r="A20" t="str">
            <v>Market EPS</v>
          </cell>
          <cell r="B20">
            <v>56.59</v>
          </cell>
          <cell r="C20">
            <v>48.620000000000005</v>
          </cell>
          <cell r="D20">
            <v>46.43</v>
          </cell>
          <cell r="E20">
            <v>52.46</v>
          </cell>
          <cell r="F20">
            <v>64.31</v>
          </cell>
          <cell r="G20">
            <v>75.180000000000007</v>
          </cell>
          <cell r="H20">
            <v>81.31</v>
          </cell>
          <cell r="K20">
            <v>64.31</v>
          </cell>
        </row>
        <row r="21">
          <cell r="A21" t="str">
            <v>VALUATION1</v>
          </cell>
          <cell r="B21" t="str">
            <v>F2001</v>
          </cell>
          <cell r="C21" t="str">
            <v>F2002</v>
          </cell>
          <cell r="D21" t="str">
            <v>F2003</v>
          </cell>
          <cell r="E21" t="str">
            <v>F2004</v>
          </cell>
          <cell r="F21" t="str">
            <v>F2005</v>
          </cell>
          <cell r="G21" t="str">
            <v>F2006E</v>
          </cell>
          <cell r="H21" t="str">
            <v>F2007E</v>
          </cell>
          <cell r="K21" t="str">
            <v>_1c05</v>
          </cell>
          <cell r="L21" t="str">
            <v>_1c06</v>
          </cell>
        </row>
        <row r="22">
          <cell r="A22" t="str">
            <v>EV/Sales</v>
          </cell>
          <cell r="B22" t="str">
            <v>495x</v>
          </cell>
          <cell r="C22" t="str">
            <v>120.1x</v>
          </cell>
          <cell r="D22" t="str">
            <v>52.8x</v>
          </cell>
          <cell r="E22" t="str">
            <v>28x</v>
          </cell>
          <cell r="F22" t="str">
            <v>15.3x</v>
          </cell>
          <cell r="G22" t="str">
            <v>8.7x</v>
          </cell>
          <cell r="H22" t="str">
            <v>5.5x</v>
          </cell>
          <cell r="K22" t="str">
            <v>7.7x</v>
          </cell>
        </row>
        <row r="23">
          <cell r="A23" t="str">
            <v>P/E</v>
          </cell>
          <cell r="B23" t="str">
            <v>nm</v>
          </cell>
          <cell r="C23" t="str">
            <v>nm</v>
          </cell>
          <cell r="D23" t="str">
            <v>nm</v>
          </cell>
          <cell r="E23" t="str">
            <v>4418x</v>
          </cell>
          <cell r="F23" t="str">
            <v>365x</v>
          </cell>
          <cell r="G23" t="str">
            <v>134x</v>
          </cell>
          <cell r="H23" t="str">
            <v>129x</v>
          </cell>
          <cell r="K23" t="str">
            <v>129.4x</v>
          </cell>
        </row>
        <row r="24">
          <cell r="A24" t="str">
            <v>EV/EBIT (1-T)</v>
          </cell>
          <cell r="B24" t="str">
            <v>nm</v>
          </cell>
          <cell r="C24" t="str">
            <v>nm</v>
          </cell>
          <cell r="D24" t="str">
            <v>nm</v>
          </cell>
          <cell r="E24" t="str">
            <v>11077x</v>
          </cell>
          <cell r="F24" t="str">
            <v>476x</v>
          </cell>
          <cell r="G24" t="str">
            <v>168x</v>
          </cell>
          <cell r="H24" t="str">
            <v>143x</v>
          </cell>
        </row>
        <row r="25">
          <cell r="A25" t="str">
            <v>Relative P/E</v>
          </cell>
          <cell r="B25" t="str">
            <v>nm</v>
          </cell>
          <cell r="C25" t="str">
            <v>nm</v>
          </cell>
          <cell r="D25" t="str">
            <v>nm</v>
          </cell>
          <cell r="E25" t="str">
            <v>179.1x</v>
          </cell>
          <cell r="F25" t="str">
            <v>18.1x</v>
          </cell>
          <cell r="G25" t="str">
            <v>7.8x</v>
          </cell>
          <cell r="H25" t="str">
            <v>8.1x</v>
          </cell>
          <cell r="K25" t="str">
            <v>6.4x</v>
          </cell>
        </row>
        <row r="26">
          <cell r="A26" t="str">
            <v>Net Cash Per Share</v>
          </cell>
          <cell r="B26">
            <v>0.17289265857158817</v>
          </cell>
          <cell r="C26">
            <v>8.4199128618938357E-2</v>
          </cell>
          <cell r="D26">
            <v>0.13233992454905599</v>
          </cell>
          <cell r="E26">
            <v>0.30708018596337444</v>
          </cell>
          <cell r="F26">
            <v>1.0100286163603083</v>
          </cell>
          <cell r="G26">
            <v>1.7768439506045528</v>
          </cell>
          <cell r="H26">
            <v>2.9943867303577267</v>
          </cell>
        </row>
        <row r="27">
          <cell r="A27" t="str">
            <v>FCF Flow Yield</v>
          </cell>
          <cell r="B27" t="str">
            <v>nm</v>
          </cell>
          <cell r="C27" t="str">
            <v>nm</v>
          </cell>
          <cell r="D27">
            <v>1.1336032900684453E-3</v>
          </cell>
          <cell r="E27">
            <v>6.7017944428521582E-3</v>
          </cell>
          <cell r="F27">
            <v>1.8318119727072806E-2</v>
          </cell>
          <cell r="G27">
            <v>2.5741072013497176E-2</v>
          </cell>
          <cell r="H27">
            <v>3.2235406205784162E-2</v>
          </cell>
        </row>
        <row r="29">
          <cell r="A29" t="str">
            <v>VALUATION2</v>
          </cell>
          <cell r="B29" t="str">
            <v>Current3</v>
          </cell>
          <cell r="C29" t="str">
            <v>Peak</v>
          </cell>
          <cell r="D29" t="str">
            <v>Trough</v>
          </cell>
          <cell r="E29" t="str">
            <v>Historical Avg</v>
          </cell>
          <cell r="G29" t="str">
            <v>Excl-Bubble Avg</v>
          </cell>
        </row>
        <row r="30">
          <cell r="A30" t="str">
            <v>EV/Sales</v>
          </cell>
          <cell r="B30" t="str">
            <v>7.7x</v>
          </cell>
          <cell r="C30" t="str">
            <v>8.2x</v>
          </cell>
          <cell r="D30" t="str">
            <v>4.4x</v>
          </cell>
          <cell r="E30" t="str">
            <v>5.7x</v>
          </cell>
          <cell r="G30" t="str">
            <v>5.7x</v>
          </cell>
        </row>
        <row r="31">
          <cell r="A31" t="str">
            <v>P/E</v>
          </cell>
          <cell r="B31" t="str">
            <v>129.4x</v>
          </cell>
          <cell r="C31" t="str">
            <v>254x</v>
          </cell>
          <cell r="D31" t="str">
            <v>96.2x</v>
          </cell>
          <cell r="E31" t="str">
            <v>166.3x</v>
          </cell>
          <cell r="G31" t="str">
            <v>166.3x</v>
          </cell>
        </row>
        <row r="32">
          <cell r="A32" t="str">
            <v>Relative P/E</v>
          </cell>
          <cell r="B32" t="str">
            <v>6.4x</v>
          </cell>
          <cell r="C32" t="str">
            <v>15.1x</v>
          </cell>
          <cell r="D32" t="str">
            <v>5.8x</v>
          </cell>
          <cell r="E32" t="str">
            <v>9.8x</v>
          </cell>
          <cell r="G32" t="str">
            <v>9.8x</v>
          </cell>
        </row>
        <row r="34">
          <cell r="A34" t="str">
            <v>BUSINESS DRIVERS</v>
          </cell>
          <cell r="B34" t="str">
            <v>F2001</v>
          </cell>
          <cell r="C34" t="str">
            <v>F2002</v>
          </cell>
          <cell r="D34" t="str">
            <v>F2003</v>
          </cell>
          <cell r="E34" t="str">
            <v>F2004</v>
          </cell>
          <cell r="F34" t="str">
            <v>F2005</v>
          </cell>
          <cell r="G34" t="str">
            <v>F2006E</v>
          </cell>
          <cell r="H34" t="str">
            <v>F2007E</v>
          </cell>
        </row>
        <row r="35">
          <cell r="A35" t="str">
            <v>Subscribers (Year End)</v>
          </cell>
          <cell r="B35">
            <v>30000</v>
          </cell>
          <cell r="C35">
            <v>53000</v>
          </cell>
          <cell r="D35">
            <v>76000</v>
          </cell>
          <cell r="E35">
            <v>127000</v>
          </cell>
          <cell r="F35">
            <v>227000</v>
          </cell>
          <cell r="G35">
            <v>399000</v>
          </cell>
          <cell r="H35">
            <v>600000</v>
          </cell>
          <cell r="M35" t="str">
            <v>totsubs</v>
          </cell>
        </row>
        <row r="36">
          <cell r="A36" t="str">
            <v>Total Customers (Year End)</v>
          </cell>
          <cell r="B36">
            <v>1500</v>
          </cell>
          <cell r="C36">
            <v>3500</v>
          </cell>
          <cell r="D36">
            <v>5700</v>
          </cell>
          <cell r="E36">
            <v>8700</v>
          </cell>
          <cell r="F36">
            <v>13900</v>
          </cell>
          <cell r="G36">
            <v>20500</v>
          </cell>
          <cell r="H36">
            <v>29326.270912731718</v>
          </cell>
          <cell r="M36" t="str">
            <v>totcust</v>
          </cell>
        </row>
        <row r="37">
          <cell r="A37" t="str">
            <v>Average # of Subscribers per Customer</v>
          </cell>
          <cell r="B37">
            <v>20</v>
          </cell>
          <cell r="C37">
            <v>15.142857142857142</v>
          </cell>
          <cell r="D37">
            <v>13.333333333333334</v>
          </cell>
          <cell r="E37">
            <v>14.597701149425287</v>
          </cell>
          <cell r="F37">
            <v>16.330935251798561</v>
          </cell>
          <cell r="G37">
            <v>19.463414634146343</v>
          </cell>
          <cell r="H37">
            <v>20.45947136563878</v>
          </cell>
        </row>
        <row r="38">
          <cell r="A38" t="str">
            <v>Average Subscription Revenue per Subscriber ($)</v>
          </cell>
          <cell r="B38">
            <v>167.4</v>
          </cell>
          <cell r="C38">
            <v>405.90566037735852</v>
          </cell>
          <cell r="D38">
            <v>627.0526315789474</v>
          </cell>
          <cell r="E38">
            <v>675.55905511811011</v>
          </cell>
          <cell r="F38">
            <v>695.93392070484583</v>
          </cell>
          <cell r="G38">
            <v>703.35588972431083</v>
          </cell>
          <cell r="H38">
            <v>732.20314166666674</v>
          </cell>
        </row>
        <row r="39">
          <cell r="A39" t="str">
            <v>Average Subscription Revenue per Customer ($)</v>
          </cell>
          <cell r="B39">
            <v>3348</v>
          </cell>
          <cell r="C39">
            <v>6146.5714285714284</v>
          </cell>
          <cell r="D39">
            <v>8360.7017543859656</v>
          </cell>
          <cell r="E39">
            <v>9861.6091954022977</v>
          </cell>
          <cell r="F39">
            <v>11365.25179856115</v>
          </cell>
          <cell r="G39">
            <v>13689.707317073171</v>
          </cell>
          <cell r="H39">
            <v>14980.489210759923</v>
          </cell>
        </row>
        <row r="40">
          <cell r="A40" t="str">
            <v>DSO</v>
          </cell>
          <cell r="B40">
            <v>113.79576816927322</v>
          </cell>
          <cell r="C40">
            <v>91.714935963229038</v>
          </cell>
          <cell r="D40">
            <v>55.395734292689191</v>
          </cell>
          <cell r="E40">
            <v>79.467607227231895</v>
          </cell>
          <cell r="F40">
            <v>80.570392350807793</v>
          </cell>
          <cell r="G40">
            <v>75.238513572871838</v>
          </cell>
          <cell r="H40">
            <v>72</v>
          </cell>
          <cell r="M40" t="str">
            <v>dso</v>
          </cell>
        </row>
        <row r="41">
          <cell r="A41" t="str">
            <v>Employees</v>
          </cell>
          <cell r="B41">
            <v>176</v>
          </cell>
          <cell r="C41">
            <v>159</v>
          </cell>
          <cell r="D41">
            <v>311</v>
          </cell>
          <cell r="E41">
            <v>444</v>
          </cell>
          <cell r="F41">
            <v>767</v>
          </cell>
          <cell r="G41">
            <v>1304</v>
          </cell>
          <cell r="H41">
            <v>1880</v>
          </cell>
          <cell r="M41" t="str">
            <v>hc</v>
          </cell>
        </row>
        <row r="42">
          <cell r="A42" t="str">
            <v>Revenue Per Employee ($000's)</v>
          </cell>
          <cell r="B42">
            <v>30.88068181818182</v>
          </cell>
          <cell r="C42">
            <v>140.93710691823901</v>
          </cell>
          <cell r="D42">
            <v>163.95819935691318</v>
          </cell>
          <cell r="E42">
            <v>216.26801801801801</v>
          </cell>
          <cell r="F42">
            <v>229.95436766623206</v>
          </cell>
          <cell r="G42">
            <v>237.62039877300617</v>
          </cell>
          <cell r="H42">
            <v>258.54491210106386</v>
          </cell>
        </row>
        <row r="43">
          <cell r="A43" t="str">
            <v>S&amp;M Expenses</v>
          </cell>
          <cell r="B43">
            <v>25.391999999999999</v>
          </cell>
          <cell r="C43">
            <v>24.605</v>
          </cell>
          <cell r="D43">
            <v>33.521999999999998</v>
          </cell>
          <cell r="E43">
            <v>54.599999999999994</v>
          </cell>
          <cell r="F43">
            <v>96.310999999999993</v>
          </cell>
          <cell r="G43">
            <v>149.59800000000001</v>
          </cell>
          <cell r="H43">
            <v>227.7718643325</v>
          </cell>
          <cell r="M43" t="str">
            <v>snm</v>
          </cell>
        </row>
        <row r="44">
          <cell r="A44" t="str">
            <v>S&amp;M Expenses (% of Sales)</v>
          </cell>
          <cell r="B44">
            <v>4.6719411223551051</v>
          </cell>
          <cell r="C44">
            <v>1.0979963407559461</v>
          </cell>
          <cell r="D44">
            <v>0.65741013119962344</v>
          </cell>
          <cell r="E44">
            <v>0.56861376961769572</v>
          </cell>
          <cell r="F44">
            <v>0.54605811481218991</v>
          </cell>
          <cell r="G44">
            <v>0.4827969030875533</v>
          </cell>
          <cell r="H44">
            <v>0.46860425912389797</v>
          </cell>
        </row>
        <row r="45">
          <cell r="A45" t="str">
            <v>R&amp;D Expenses</v>
          </cell>
          <cell r="B45">
            <v>3.3660000000000001</v>
          </cell>
          <cell r="C45">
            <v>5.3079999999999998</v>
          </cell>
          <cell r="D45">
            <v>4.6479999999999997</v>
          </cell>
          <cell r="E45">
            <v>6.9619999999999997</v>
          </cell>
          <cell r="F45">
            <v>9.8219999999999992</v>
          </cell>
          <cell r="G45">
            <v>23.33</v>
          </cell>
          <cell r="H45">
            <v>40.9035453885</v>
          </cell>
          <cell r="M45" t="str">
            <v>rnd</v>
          </cell>
        </row>
        <row r="46">
          <cell r="A46" t="str">
            <v>R&amp;D Expenses (% of Sales)</v>
          </cell>
          <cell r="B46">
            <v>0.61931922723091071</v>
          </cell>
          <cell r="C46">
            <v>0.23686911508768796</v>
          </cell>
          <cell r="D46">
            <v>9.1153340785628825E-2</v>
          </cell>
          <cell r="E46">
            <v>7.250346271205857E-2</v>
          </cell>
          <cell r="F46">
            <v>5.5688164422395457E-2</v>
          </cell>
          <cell r="G46">
            <v>7.5292796354447356E-2</v>
          </cell>
          <cell r="H46">
            <v>8.4152516547601613E-2</v>
          </cell>
        </row>
        <row r="48">
          <cell r="A48" t="str">
            <v>ANNUAL OPERATING FIGURES</v>
          </cell>
          <cell r="B48" t="str">
            <v>F2001</v>
          </cell>
          <cell r="C48" t="str">
            <v>F2002</v>
          </cell>
          <cell r="D48" t="str">
            <v>F2003</v>
          </cell>
          <cell r="E48" t="str">
            <v>F2004</v>
          </cell>
          <cell r="F48" t="str">
            <v>F2005</v>
          </cell>
          <cell r="G48" t="str">
            <v>F2006E</v>
          </cell>
          <cell r="H48" t="str">
            <v>F2007E</v>
          </cell>
        </row>
        <row r="49">
          <cell r="A49" t="str">
            <v>Domestic Revenue</v>
          </cell>
          <cell r="B49" t="str">
            <v>-</v>
          </cell>
          <cell r="C49">
            <v>20.305</v>
          </cell>
          <cell r="D49">
            <v>43.854999999999997</v>
          </cell>
          <cell r="E49">
            <v>78.957999999999998</v>
          </cell>
          <cell r="F49">
            <v>140.87100000000001</v>
          </cell>
          <cell r="G49">
            <v>247.00899999999999</v>
          </cell>
          <cell r="H49">
            <v>381.56058127875002</v>
          </cell>
          <cell r="M49" t="str">
            <v>dom</v>
          </cell>
        </row>
        <row r="50">
          <cell r="A50" t="str">
            <v>International Revenue</v>
          </cell>
          <cell r="B50" t="str">
            <v>-</v>
          </cell>
          <cell r="C50">
            <v>2.1040000000000001</v>
          </cell>
          <cell r="D50">
            <v>7.1359999999999992</v>
          </cell>
          <cell r="E50">
            <v>17.064999999999998</v>
          </cell>
          <cell r="F50">
            <v>35.504000000000005</v>
          </cell>
          <cell r="G50">
            <v>62.847999999999999</v>
          </cell>
          <cell r="H50">
            <v>104.50385347125001</v>
          </cell>
          <cell r="M50" t="str">
            <v>intl</v>
          </cell>
        </row>
        <row r="51">
          <cell r="A51" t="str">
            <v>Subscription Revenue</v>
          </cell>
          <cell r="B51">
            <v>5.0220000000000002</v>
          </cell>
          <cell r="C51">
            <v>21.513000000000002</v>
          </cell>
          <cell r="D51">
            <v>47.655999999999999</v>
          </cell>
          <cell r="E51">
            <v>85.795999999999992</v>
          </cell>
          <cell r="F51">
            <v>157.977</v>
          </cell>
          <cell r="G51">
            <v>280.63900000000001</v>
          </cell>
          <cell r="H51">
            <v>439.32188500000007</v>
          </cell>
          <cell r="M51" t="str">
            <v>subrev</v>
          </cell>
        </row>
        <row r="52">
          <cell r="A52" t="str">
            <v>Total Revenue</v>
          </cell>
          <cell r="B52">
            <v>5.4350000000000005</v>
          </cell>
          <cell r="C52">
            <v>22.409000000000002</v>
          </cell>
          <cell r="D52">
            <v>50.991</v>
          </cell>
          <cell r="E52">
            <v>96.022999999999996</v>
          </cell>
          <cell r="F52">
            <v>176.375</v>
          </cell>
          <cell r="G52">
            <v>309.85700000000003</v>
          </cell>
          <cell r="H52">
            <v>486.06443475000003</v>
          </cell>
          <cell r="L52">
            <v>350.36599999999999</v>
          </cell>
          <cell r="M52" t="str">
            <v>rev</v>
          </cell>
          <cell r="N52" t="str">
            <v>ltmrev</v>
          </cell>
        </row>
        <row r="53">
          <cell r="A53" t="str">
            <v>Gross Margins</v>
          </cell>
          <cell r="B53">
            <v>0.37037718491260352</v>
          </cell>
          <cell r="C53">
            <v>0.73015306350127185</v>
          </cell>
          <cell r="D53">
            <v>0.79676805710811716</v>
          </cell>
          <cell r="E53">
            <v>0.82011601387167665</v>
          </cell>
          <cell r="F53">
            <v>0.81032459248759758</v>
          </cell>
          <cell r="G53">
            <v>0.77690999396495797</v>
          </cell>
          <cell r="H53">
            <v>0.78474587294416309</v>
          </cell>
          <cell r="M53" t="str">
            <v>grmgn</v>
          </cell>
        </row>
        <row r="54">
          <cell r="A54" t="str">
            <v>Operating Margins</v>
          </cell>
          <cell r="B54">
            <v>-9.912315159173378</v>
          </cell>
          <cell r="C54">
            <v>-0.97585791423088941</v>
          </cell>
          <cell r="D54">
            <v>-0.20591869153380007</v>
          </cell>
          <cell r="E54">
            <v>2.8430688480884573E-3</v>
          </cell>
          <cell r="F54">
            <v>3.6966690290574138E-2</v>
          </cell>
          <cell r="G54">
            <v>6.3955308416462964E-2</v>
          </cell>
          <cell r="H54">
            <v>7.0445408777153926E-2</v>
          </cell>
          <cell r="M54" t="str">
            <v>opmgn</v>
          </cell>
        </row>
        <row r="55">
          <cell r="A55" t="str">
            <v>EBIT (1-T)</v>
          </cell>
          <cell r="B55" t="str">
            <v>nm</v>
          </cell>
          <cell r="C55" t="str">
            <v>nm</v>
          </cell>
          <cell r="D55">
            <v>-10.5</v>
          </cell>
          <cell r="E55">
            <v>0.24289214177480795</v>
          </cell>
          <cell r="F55">
            <v>5.6530886048290307</v>
          </cell>
          <cell r="G55">
            <v>15.981818041772618</v>
          </cell>
          <cell r="H55">
            <v>18.832364956313487</v>
          </cell>
          <cell r="M55" t="str">
            <v>nopat</v>
          </cell>
        </row>
        <row r="56">
          <cell r="A56" t="str">
            <v>Net Income</v>
          </cell>
          <cell r="B56">
            <v>-51.944432890107315</v>
          </cell>
          <cell r="C56">
            <v>-20.952000000000002</v>
          </cell>
          <cell r="D56">
            <v>-9.7160000000000011</v>
          </cell>
          <cell r="E56">
            <v>0.5224335551985293</v>
          </cell>
          <cell r="F56">
            <v>7.3460000000000125</v>
          </cell>
          <cell r="G56">
            <v>21.476999999999965</v>
          </cell>
          <cell r="H56">
            <v>22.882777165144873</v>
          </cell>
          <cell r="M56" t="str">
            <v>ni</v>
          </cell>
        </row>
        <row r="57">
          <cell r="A57" t="str">
            <v>EPS</v>
          </cell>
          <cell r="B57">
            <v>-3.901489626716788</v>
          </cell>
          <cell r="C57">
            <v>-0.99586482247255104</v>
          </cell>
          <cell r="D57">
            <v>-0.3683826386979972</v>
          </cell>
          <cell r="E57">
            <v>5.4757261390280688E-3</v>
          </cell>
          <cell r="F57">
            <v>6.6255389000126383E-2</v>
          </cell>
          <cell r="G57">
            <v>0.18087874883145072</v>
          </cell>
          <cell r="H57">
            <v>0.18792274972284514</v>
          </cell>
          <cell r="L57">
            <v>0.18692815411189695</v>
          </cell>
          <cell r="M57" t="str">
            <v>eps</v>
          </cell>
          <cell r="N57" t="str">
            <v>ltmeps</v>
          </cell>
        </row>
        <row r="58">
          <cell r="A58" t="str">
            <v>Net Cash</v>
          </cell>
          <cell r="B58">
            <v>20.119</v>
          </cell>
          <cell r="C58">
            <v>9.798</v>
          </cell>
          <cell r="D58">
            <v>15.4</v>
          </cell>
          <cell r="E58">
            <v>35.733999999999995</v>
          </cell>
          <cell r="F58">
            <v>117.53400000000001</v>
          </cell>
          <cell r="G58">
            <v>206.76599999999999</v>
          </cell>
          <cell r="H58">
            <v>348.44780065153759</v>
          </cell>
          <cell r="M58" t="str">
            <v>netcash</v>
          </cell>
        </row>
        <row r="59">
          <cell r="A59" t="str">
            <v>Deferred Revenue</v>
          </cell>
          <cell r="B59">
            <v>1.78</v>
          </cell>
          <cell r="C59">
            <v>7.1280000000000001</v>
          </cell>
          <cell r="D59">
            <v>19.170999999999999</v>
          </cell>
          <cell r="E59">
            <v>49.677</v>
          </cell>
          <cell r="F59">
            <v>95.9</v>
          </cell>
          <cell r="G59">
            <v>169.17500000000001</v>
          </cell>
          <cell r="H59">
            <v>256.80786239999998</v>
          </cell>
          <cell r="M59" t="str">
            <v>defrev</v>
          </cell>
        </row>
        <row r="60">
          <cell r="A60" t="str">
            <v>Free Cash Flow</v>
          </cell>
          <cell r="B60">
            <v>-32.555</v>
          </cell>
          <cell r="C60">
            <v>-13.879000000000003</v>
          </cell>
          <cell r="D60">
            <v>3.1909999999999998</v>
          </cell>
          <cell r="E60">
            <v>18.865000000000013</v>
          </cell>
          <cell r="F60">
            <v>51.564</v>
          </cell>
          <cell r="G60">
            <v>72.459000000000003</v>
          </cell>
          <cell r="H60">
            <v>90.740016462413877</v>
          </cell>
          <cell r="M60" t="str">
            <v>fcf</v>
          </cell>
        </row>
        <row r="62">
          <cell r="A62" t="str">
            <v>Y.Y % Growth</v>
          </cell>
          <cell r="B62" t="str">
            <v>F2001</v>
          </cell>
          <cell r="C62" t="str">
            <v>F2002</v>
          </cell>
          <cell r="D62" t="str">
            <v>F2003</v>
          </cell>
          <cell r="E62" t="str">
            <v>F2004</v>
          </cell>
          <cell r="F62" t="str">
            <v>F2005</v>
          </cell>
          <cell r="G62" t="str">
            <v>F2006E</v>
          </cell>
          <cell r="H62" t="str">
            <v>F2007E</v>
          </cell>
        </row>
        <row r="63">
          <cell r="A63" t="str">
            <v>Domestic Revenue</v>
          </cell>
          <cell r="C63" t="str">
            <v>nm</v>
          </cell>
          <cell r="D63">
            <v>1.1598128539768529</v>
          </cell>
          <cell r="E63">
            <v>0.80043324592406795</v>
          </cell>
          <cell r="F63">
            <v>0.78412573773398542</v>
          </cell>
          <cell r="G63">
            <v>0.75344109149505556</v>
          </cell>
          <cell r="H63">
            <v>0.54472339582262208</v>
          </cell>
        </row>
        <row r="64">
          <cell r="A64" t="str">
            <v>International Revenue</v>
          </cell>
          <cell r="C64" t="str">
            <v>nm</v>
          </cell>
          <cell r="D64">
            <v>2.3916349809885928</v>
          </cell>
          <cell r="E64">
            <v>1.3913957399103136</v>
          </cell>
          <cell r="F64">
            <v>1.0805156753589222</v>
          </cell>
          <cell r="G64">
            <v>0.7701667417755742</v>
          </cell>
          <cell r="H64">
            <v>0.66280316750334167</v>
          </cell>
        </row>
        <row r="65">
          <cell r="A65" t="str">
            <v>Subscription Revenue</v>
          </cell>
          <cell r="C65">
            <v>3.2837514934289125</v>
          </cell>
          <cell r="D65">
            <v>1.2152187049690881</v>
          </cell>
          <cell r="E65">
            <v>0.80031895249286533</v>
          </cell>
          <cell r="F65">
            <v>0.84130961816401717</v>
          </cell>
          <cell r="G65">
            <v>0.77645480038233416</v>
          </cell>
          <cell r="H65">
            <v>0.5654341876930864</v>
          </cell>
        </row>
        <row r="66">
          <cell r="A66" t="str">
            <v>Total Revenue</v>
          </cell>
          <cell r="C66">
            <v>3.1230910763569462</v>
          </cell>
          <cell r="D66">
            <v>1.275469677361774</v>
          </cell>
          <cell r="E66">
            <v>0.88313623972857958</v>
          </cell>
          <cell r="F66">
            <v>0.83679951678243758</v>
          </cell>
          <cell r="G66">
            <v>0.75680793763288468</v>
          </cell>
          <cell r="H66">
            <v>0.56867340337639627</v>
          </cell>
        </row>
        <row r="67">
          <cell r="A67" t="str">
            <v>EBIT (1-T)</v>
          </cell>
          <cell r="C67" t="str">
            <v>nm</v>
          </cell>
          <cell r="D67" t="str">
            <v>nm</v>
          </cell>
          <cell r="E67" t="str">
            <v>nm</v>
          </cell>
          <cell r="F67">
            <v>22.274069566524577</v>
          </cell>
          <cell r="G67">
            <v>1.8270949137645727</v>
          </cell>
          <cell r="H67">
            <v>0.17836186766050188</v>
          </cell>
        </row>
        <row r="68">
          <cell r="A68" t="str">
            <v>Net Income</v>
          </cell>
          <cell r="C68" t="str">
            <v>nm</v>
          </cell>
          <cell r="D68" t="str">
            <v>nm</v>
          </cell>
          <cell r="E68" t="str">
            <v>nm</v>
          </cell>
          <cell r="F68">
            <v>13.061118254949127</v>
          </cell>
          <cell r="G68">
            <v>1.9236319085216347</v>
          </cell>
          <cell r="H68">
            <v>6.5455006059734089E-2</v>
          </cell>
        </row>
        <row r="69">
          <cell r="A69" t="str">
            <v>EPS</v>
          </cell>
          <cell r="C69" t="str">
            <v>nm</v>
          </cell>
          <cell r="D69" t="str">
            <v>nm</v>
          </cell>
          <cell r="E69" t="str">
            <v>nm</v>
          </cell>
          <cell r="F69">
            <v>11.099836134589191</v>
          </cell>
          <cell r="G69">
            <v>1.7300231960166395</v>
          </cell>
          <cell r="H69">
            <v>3.8943219902290771E-2</v>
          </cell>
        </row>
        <row r="70">
          <cell r="A70" t="str">
            <v>Net Cash</v>
          </cell>
          <cell r="C70">
            <v>-0.51299766389979617</v>
          </cell>
          <cell r="D70">
            <v>0.57174933659930605</v>
          </cell>
          <cell r="E70">
            <v>1.32038961038961</v>
          </cell>
          <cell r="F70">
            <v>2.2891363967090173</v>
          </cell>
          <cell r="G70">
            <v>0.75920159273061394</v>
          </cell>
          <cell r="H70">
            <v>0.68522774852508439</v>
          </cell>
        </row>
        <row r="71">
          <cell r="A71" t="str">
            <v>Deferred Revenue</v>
          </cell>
          <cell r="C71">
            <v>3.0044943820224717</v>
          </cell>
          <cell r="D71">
            <v>1.6895342312008976</v>
          </cell>
          <cell r="E71">
            <v>1.5912576287100308</v>
          </cell>
          <cell r="F71">
            <v>0.93047084163697491</v>
          </cell>
          <cell r="G71">
            <v>0.76407716371220014</v>
          </cell>
          <cell r="H71">
            <v>0.5180012555046547</v>
          </cell>
        </row>
        <row r="72">
          <cell r="A72" t="str">
            <v>Free Cash Flow</v>
          </cell>
          <cell r="C72" t="str">
            <v>nm</v>
          </cell>
          <cell r="D72" t="str">
            <v>nm</v>
          </cell>
          <cell r="E72">
            <v>4.911939830774056</v>
          </cell>
          <cell r="F72">
            <v>1.733315663927907</v>
          </cell>
          <cell r="G72">
            <v>0.40522457528508271</v>
          </cell>
          <cell r="H72">
            <v>0.25229462816784487</v>
          </cell>
        </row>
        <row r="74">
          <cell r="A74" t="str">
            <v>QUARTERLY OPERATING FIGURES</v>
          </cell>
          <cell r="B74" t="str">
            <v xml:space="preserve"> 4/05</v>
          </cell>
          <cell r="C74" t="str">
            <v xml:space="preserve"> 7/05</v>
          </cell>
          <cell r="D74" t="str">
            <v>10/05</v>
          </cell>
          <cell r="E74" t="str">
            <v>1/06E</v>
          </cell>
          <cell r="F74" t="str">
            <v xml:space="preserve"> 4/06E</v>
          </cell>
          <cell r="G74" t="str">
            <v xml:space="preserve"> 7/06E</v>
          </cell>
          <cell r="H74" t="str">
            <v>10/06E</v>
          </cell>
          <cell r="I74" t="str">
            <v>1/07E</v>
          </cell>
        </row>
        <row r="75">
          <cell r="A75" t="str">
            <v>Subscription Revenue</v>
          </cell>
          <cell r="B75">
            <v>58.19</v>
          </cell>
          <cell r="C75">
            <v>65.638000000000005</v>
          </cell>
          <cell r="D75">
            <v>74.385999999999996</v>
          </cell>
          <cell r="E75">
            <v>82.424999999999997</v>
          </cell>
          <cell r="F75">
            <v>94.492999999999995</v>
          </cell>
          <cell r="G75">
            <v>104.32804200000001</v>
          </cell>
          <cell r="H75">
            <v>114.74121500000001</v>
          </cell>
          <cell r="I75">
            <v>125.75962800000001</v>
          </cell>
          <cell r="M75" t="str">
            <v>subrev</v>
          </cell>
        </row>
        <row r="76">
          <cell r="A76" t="str">
            <v>Total Revenue</v>
          </cell>
          <cell r="B76">
            <v>64.176999999999992</v>
          </cell>
          <cell r="C76">
            <v>71.943000000000012</v>
          </cell>
          <cell r="D76">
            <v>82.673000000000002</v>
          </cell>
          <cell r="E76">
            <v>91.063999999999993</v>
          </cell>
          <cell r="F76">
            <v>104.68599999999999</v>
          </cell>
          <cell r="G76">
            <v>115.03069200000002</v>
          </cell>
          <cell r="H76">
            <v>127.04926250000001</v>
          </cell>
          <cell r="I76">
            <v>139.29848025000001</v>
          </cell>
          <cell r="M76" t="str">
            <v>rev</v>
          </cell>
        </row>
        <row r="77">
          <cell r="A77" t="str">
            <v>Gross Margins</v>
          </cell>
          <cell r="B77">
            <v>0.81356249123517788</v>
          </cell>
          <cell r="C77">
            <v>0.7743074378327286</v>
          </cell>
          <cell r="D77">
            <v>0.76311492264705516</v>
          </cell>
          <cell r="E77">
            <v>0.76565931652464192</v>
          </cell>
          <cell r="F77">
            <v>0.77717173260990013</v>
          </cell>
          <cell r="G77">
            <v>0.78433126931028119</v>
          </cell>
          <cell r="H77">
            <v>0.78268016002847718</v>
          </cell>
          <cell r="I77">
            <v>0.79266445108255223</v>
          </cell>
          <cell r="M77" t="str">
            <v>grmgn</v>
          </cell>
        </row>
        <row r="78">
          <cell r="A78" t="str">
            <v>Operating Margins</v>
          </cell>
          <cell r="B78">
            <v>6.2093896567306045E-2</v>
          </cell>
          <cell r="C78">
            <v>5.8282251226665513E-2</v>
          </cell>
          <cell r="D78">
            <v>7.7256177954108191E-2</v>
          </cell>
          <cell r="E78">
            <v>5.7673723974347509E-2</v>
          </cell>
          <cell r="F78">
            <v>7.235924574441667E-2</v>
          </cell>
          <cell r="G78">
            <v>6.5331269310281145E-2</v>
          </cell>
          <cell r="H78">
            <v>6.6680160028477112E-2</v>
          </cell>
          <cell r="I78">
            <v>7.6664451082552335E-2</v>
          </cell>
          <cell r="M78" t="str">
            <v>opmgn</v>
          </cell>
        </row>
        <row r="79">
          <cell r="A79" t="str">
            <v>Net Income</v>
          </cell>
          <cell r="B79">
            <v>4.1519999999999992</v>
          </cell>
          <cell r="C79">
            <v>5.0399999999999974</v>
          </cell>
          <cell r="D79">
            <v>6.3279999999999852</v>
          </cell>
          <cell r="E79">
            <v>5.9569999999999803</v>
          </cell>
          <cell r="F79">
            <v>4.9910000000000014</v>
          </cell>
          <cell r="G79">
            <v>4.9236351086500019</v>
          </cell>
          <cell r="H79">
            <v>5.790446219658234</v>
          </cell>
          <cell r="I79">
            <v>7.1776958368366373</v>
          </cell>
          <cell r="M79" t="str">
            <v>ni</v>
          </cell>
        </row>
        <row r="80">
          <cell r="A80" t="str">
            <v>EPS</v>
          </cell>
          <cell r="B80">
            <v>3.5680218618680544E-2</v>
          </cell>
          <cell r="C80">
            <v>4.2721277569633967E-2</v>
          </cell>
          <cell r="D80">
            <v>5.3331085921368551E-2</v>
          </cell>
          <cell r="E80">
            <v>4.9238322739558284E-2</v>
          </cell>
          <cell r="F80">
            <v>4.1637467881336147E-2</v>
          </cell>
          <cell r="G80">
            <v>4.0723725844689036E-2</v>
          </cell>
          <cell r="H80">
            <v>4.7307600884866866E-2</v>
          </cell>
          <cell r="I80">
            <v>5.7933013324372291E-2</v>
          </cell>
          <cell r="M80" t="str">
            <v>eps</v>
          </cell>
        </row>
        <row r="81">
          <cell r="A81" t="str">
            <v>Net Cash</v>
          </cell>
          <cell r="B81">
            <v>124.401</v>
          </cell>
          <cell r="C81">
            <v>133.315</v>
          </cell>
          <cell r="D81">
            <v>171.77500000000003</v>
          </cell>
          <cell r="E81">
            <v>206.76599999999999</v>
          </cell>
          <cell r="F81">
            <v>232.50900000000001</v>
          </cell>
          <cell r="G81">
            <v>276.61486417052612</v>
          </cell>
          <cell r="H81">
            <v>305.88887916898648</v>
          </cell>
          <cell r="I81">
            <v>348.44780065153759</v>
          </cell>
          <cell r="K81">
            <v>124.401</v>
          </cell>
          <cell r="M81" t="str">
            <v>netcash</v>
          </cell>
        </row>
        <row r="82">
          <cell r="A82" t="str">
            <v>Deferred Revenue</v>
          </cell>
          <cell r="B82">
            <v>104.645</v>
          </cell>
          <cell r="C82">
            <v>117.31100000000001</v>
          </cell>
          <cell r="D82">
            <v>127.11</v>
          </cell>
          <cell r="E82">
            <v>169.17500000000001</v>
          </cell>
          <cell r="F82">
            <v>182.036</v>
          </cell>
          <cell r="G82">
            <v>198.1164048</v>
          </cell>
          <cell r="H82">
            <v>211.85499775000005</v>
          </cell>
          <cell r="I82">
            <v>256.80786239999998</v>
          </cell>
          <cell r="M82" t="str">
            <v>defrev</v>
          </cell>
        </row>
        <row r="84">
          <cell r="A84" t="str">
            <v>STOCK PERFORMANCE</v>
          </cell>
          <cell r="B84" t="str">
            <v>Week</v>
          </cell>
          <cell r="C84" t="str">
            <v>1-Mo.</v>
          </cell>
          <cell r="D84" t="str">
            <v>3-Mo.</v>
          </cell>
          <cell r="E84" t="str">
            <v>YTD</v>
          </cell>
          <cell r="F84" t="str">
            <v>LTM</v>
          </cell>
          <cell r="G84" t="str">
            <v>3-Yr.</v>
          </cell>
          <cell r="H84" t="str">
            <v>5-Yr.</v>
          </cell>
        </row>
        <row r="85">
          <cell r="A85" t="str">
            <v>salesforce.com</v>
          </cell>
          <cell r="B85">
            <v>-1.6016289999999999E-2</v>
          </cell>
          <cell r="C85">
            <v>-0.15461596</v>
          </cell>
          <cell r="D85">
            <v>7.5429687499999995E-2</v>
          </cell>
          <cell r="E85">
            <v>5.429022E-2</v>
          </cell>
          <cell r="F85">
            <v>1.0858025</v>
          </cell>
          <cell r="G85" t="str">
            <v>N/A</v>
          </cell>
          <cell r="H85" t="str">
            <v>N/A</v>
          </cell>
        </row>
        <row r="86">
          <cell r="A86" t="str">
            <v>S&amp;P 500</v>
          </cell>
          <cell r="B86">
            <v>1.7013639999999999E-3</v>
          </cell>
          <cell r="C86">
            <v>1.781576E-2</v>
          </cell>
          <cell r="D86">
            <v>1.8821000000000001E-2</v>
          </cell>
          <cell r="E86">
            <v>3.2957100000000003E-2</v>
          </cell>
          <cell r="F86">
            <v>7.4346030000000007E-2</v>
          </cell>
          <cell r="G86">
            <v>0.54871610000000004</v>
          </cell>
          <cell r="H86">
            <v>3.4971879999999997E-2</v>
          </cell>
        </row>
        <row r="87">
          <cell r="A87" t="str">
            <v>Relative Performance</v>
          </cell>
          <cell r="B87">
            <v>-1.7717653999999999E-2</v>
          </cell>
          <cell r="C87">
            <v>-0.17243172000000001</v>
          </cell>
          <cell r="D87">
            <v>5.6608687499999991E-2</v>
          </cell>
          <cell r="E87">
            <v>2.1333119999999997E-2</v>
          </cell>
          <cell r="F87">
            <v>1.0114564699999999</v>
          </cell>
          <cell r="G87" t="str">
            <v>N/A</v>
          </cell>
          <cell r="H87" t="str">
            <v>N/A</v>
          </cell>
        </row>
        <row r="89">
          <cell r="A89" t="str">
            <v xml:space="preserve">Notes: </v>
          </cell>
        </row>
        <row r="90">
          <cell r="A90" t="str">
            <v>1) Current period earnings and revenue.</v>
          </cell>
        </row>
        <row r="91">
          <cell r="A91" t="str">
            <v>2) Next twelve months earnings and revenue.</v>
          </cell>
        </row>
        <row r="92">
          <cell r="A92" t="str">
            <v>3) Based on closing market price and last reported quarter for financial data.</v>
          </cell>
        </row>
      </sheetData>
      <sheetData sheetId="1" refreshError="1">
        <row r="1">
          <cell r="A1" t="str">
            <v>salesforce.com</v>
          </cell>
          <cell r="AF1" t="str">
            <v>Next:  identified a few areas where we may want to review our forecast assumptions - highlighted in yellow</v>
          </cell>
          <cell r="AG1" t="str">
            <v>updated for FQ208 (8/21/07)</v>
          </cell>
          <cell r="AX1" t="str">
            <v>ElementName</v>
          </cell>
          <cell r="AY1" t="str">
            <v>ScaleOverride</v>
          </cell>
          <cell r="AZ1" t="str">
            <v>UnitOverride</v>
          </cell>
          <cell r="BA1" t="str">
            <v>ReverseSign</v>
          </cell>
          <cell r="BB1" t="str">
            <v>IsDrivingAssumption</v>
          </cell>
          <cell r="BC1" t="str">
            <v>SegmentID</v>
          </cell>
          <cell r="BD1" t="str">
            <v>ScaleOverride</v>
          </cell>
          <cell r="BE1" t="str">
            <v>UnitOverride</v>
          </cell>
          <cell r="BF1" t="str">
            <v>ReverseSign</v>
          </cell>
          <cell r="BG1" t="str">
            <v>IsDrivingAssumption</v>
          </cell>
          <cell r="BH1" t="str">
            <v>SegmentID</v>
          </cell>
          <cell r="BO1" t="str">
            <v>ElementName</v>
          </cell>
          <cell r="BP1" t="str">
            <v>ScaleOverride</v>
          </cell>
          <cell r="BQ1" t="str">
            <v>UnitOverride</v>
          </cell>
          <cell r="BR1" t="str">
            <v>ReverseSign</v>
          </cell>
          <cell r="BS1" t="str">
            <v>IsDrivingAssumption</v>
          </cell>
          <cell r="BT1" t="str">
            <v>SegmentID</v>
          </cell>
        </row>
        <row r="2">
          <cell r="A2" t="str">
            <v>Income Statement</v>
          </cell>
          <cell r="AF2" t="str">
            <v>Figure out why the FCF on the intrinsic value tab is so different than OCF + cap ex -- likely has to do with the 45% tax rate applying to the stock option expense</v>
          </cell>
        </row>
        <row r="3">
          <cell r="G3" t="str">
            <v>2003-Q1</v>
          </cell>
          <cell r="H3" t="str">
            <v>2003-Q2</v>
          </cell>
          <cell r="I3" t="str">
            <v>2003-Q3</v>
          </cell>
          <cell r="J3" t="str">
            <v>2003-Q4</v>
          </cell>
          <cell r="K3" t="str">
            <v>2003-FY</v>
          </cell>
          <cell r="M3" t="str">
            <v>2004-Q1</v>
          </cell>
          <cell r="N3" t="str">
            <v>2004-Q2</v>
          </cell>
          <cell r="O3" t="str">
            <v>2004-Q3</v>
          </cell>
          <cell r="P3" t="str">
            <v>2004-Q4</v>
          </cell>
          <cell r="Q3" t="str">
            <v>2004-FY</v>
          </cell>
          <cell r="S3" t="str">
            <v>2005-Q1</v>
          </cell>
          <cell r="T3" t="str">
            <v>2005-Q2</v>
          </cell>
          <cell r="U3" t="str">
            <v>2005-Q3</v>
          </cell>
          <cell r="V3" t="str">
            <v>2005-Q4</v>
          </cell>
          <cell r="W3" t="str">
            <v>2005-FY</v>
          </cell>
          <cell r="Y3" t="str">
            <v>2006-Q1</v>
          </cell>
          <cell r="Z3" t="str">
            <v>2006-Q2</v>
          </cell>
          <cell r="AA3" t="str">
            <v>2006-Q3</v>
          </cell>
          <cell r="AB3" t="str">
            <v>2006-Q4</v>
          </cell>
          <cell r="AC3" t="str">
            <v>2006-FY</v>
          </cell>
          <cell r="AE3" t="str">
            <v>2007-Q1</v>
          </cell>
          <cell r="AF3" t="str">
            <v>2007-Q2</v>
          </cell>
          <cell r="AG3" t="str">
            <v>2007-Q3</v>
          </cell>
          <cell r="AH3" t="str">
            <v>2007-Q4</v>
          </cell>
          <cell r="AI3" t="str">
            <v>2007-FY</v>
          </cell>
          <cell r="AK3" t="str">
            <v>2008-Q1</v>
          </cell>
          <cell r="AL3" t="str">
            <v>2008-Q2</v>
          </cell>
          <cell r="AM3" t="str">
            <v>2008-Q3</v>
          </cell>
          <cell r="AN3" t="str">
            <v>2008-Q4</v>
          </cell>
          <cell r="AO3" t="str">
            <v>2008-FY</v>
          </cell>
          <cell r="AQ3" t="str">
            <v>2009-Q1</v>
          </cell>
          <cell r="AR3" t="str">
            <v>2009-Q2</v>
          </cell>
          <cell r="AS3" t="str">
            <v>2009-Q3</v>
          </cell>
          <cell r="AT3" t="str">
            <v>2009-Q4</v>
          </cell>
          <cell r="AU3" t="str">
            <v>2009-FY</v>
          </cell>
          <cell r="AW3" t="str">
            <v>2010-Q1</v>
          </cell>
          <cell r="AX3" t="str">
            <v>2009-Q2</v>
          </cell>
          <cell r="AY3" t="str">
            <v>2010-Q3</v>
          </cell>
          <cell r="AZ3" t="str">
            <v>2010-Q4</v>
          </cell>
          <cell r="BA3" t="str">
            <v>2010-FY</v>
          </cell>
          <cell r="BC3" t="str">
            <v>2011-Q1</v>
          </cell>
          <cell r="BD3" t="str">
            <v>2011-Q2</v>
          </cell>
          <cell r="BE3" t="str">
            <v>2011-Q3</v>
          </cell>
          <cell r="BF3" t="str">
            <v>2011-Q4</v>
          </cell>
          <cell r="BG3" t="str">
            <v>2011-FY</v>
          </cell>
          <cell r="BI3" t="str">
            <v>2012-Q1</v>
          </cell>
          <cell r="BJ3" t="str">
            <v>2012-Q2</v>
          </cell>
          <cell r="BK3" t="str">
            <v>2012-Q3</v>
          </cell>
          <cell r="BL3" t="str">
            <v>2012-Q4</v>
          </cell>
          <cell r="BM3" t="str">
            <v>2012-FY</v>
          </cell>
        </row>
        <row r="4">
          <cell r="A4" t="str">
            <v>($ Millions, Except Per-Share Data)</v>
          </cell>
        </row>
        <row r="5">
          <cell r="A5" t="str">
            <v>Name</v>
          </cell>
          <cell r="C5" t="str">
            <v>_fy00</v>
          </cell>
          <cell r="D5" t="str">
            <v>_fy01</v>
          </cell>
          <cell r="E5" t="str">
            <v>_fy02</v>
          </cell>
          <cell r="G5" t="str">
            <v>1c02</v>
          </cell>
          <cell r="H5" t="str">
            <v>2c02</v>
          </cell>
          <cell r="I5" t="str">
            <v>3c02</v>
          </cell>
          <cell r="J5" t="str">
            <v>4c02</v>
          </cell>
          <cell r="K5" t="str">
            <v>_fy03</v>
          </cell>
          <cell r="M5" t="str">
            <v>1c03</v>
          </cell>
          <cell r="N5" t="str">
            <v>2c03</v>
          </cell>
          <cell r="O5" t="str">
            <v>3c03</v>
          </cell>
          <cell r="P5" t="str">
            <v>4c03</v>
          </cell>
          <cell r="Q5" t="str">
            <v>_fy04</v>
          </cell>
          <cell r="S5" t="str">
            <v>1c04</v>
          </cell>
          <cell r="T5" t="str">
            <v>2c04</v>
          </cell>
          <cell r="U5" t="str">
            <v>3c04</v>
          </cell>
          <cell r="V5" t="str">
            <v>4c04</v>
          </cell>
          <cell r="W5" t="str">
            <v>_fy05</v>
          </cell>
          <cell r="Y5" t="str">
            <v>1c05</v>
          </cell>
          <cell r="Z5" t="str">
            <v>2c05</v>
          </cell>
          <cell r="AA5" t="str">
            <v>3c05</v>
          </cell>
          <cell r="AB5" t="str">
            <v>4c05</v>
          </cell>
          <cell r="AC5" t="str">
            <v>_fy06</v>
          </cell>
          <cell r="AE5" t="str">
            <v>1c06</v>
          </cell>
          <cell r="AF5" t="str">
            <v>2c06</v>
          </cell>
          <cell r="AG5" t="str">
            <v>3c06</v>
          </cell>
          <cell r="AH5" t="str">
            <v>4c06</v>
          </cell>
          <cell r="AI5" t="str">
            <v>_fy07</v>
          </cell>
          <cell r="AK5" t="str">
            <v>1c07</v>
          </cell>
          <cell r="AL5" t="str">
            <v>2c07</v>
          </cell>
          <cell r="AM5" t="str">
            <v>3c07</v>
          </cell>
          <cell r="AN5" t="str">
            <v>4c07</v>
          </cell>
          <cell r="AO5" t="str">
            <v>_fy08</v>
          </cell>
          <cell r="AQ5" t="str">
            <v>1c08</v>
          </cell>
          <cell r="AR5" t="str">
            <v>2c08</v>
          </cell>
          <cell r="AS5" t="str">
            <v>3c08</v>
          </cell>
          <cell r="AT5" t="str">
            <v>4c08</v>
          </cell>
          <cell r="AU5" t="str">
            <v>_fy09</v>
          </cell>
          <cell r="AW5" t="str">
            <v>1c09</v>
          </cell>
          <cell r="AX5" t="str">
            <v>2c09</v>
          </cell>
          <cell r="AY5" t="str">
            <v>3c09</v>
          </cell>
          <cell r="AZ5" t="str">
            <v>4c09</v>
          </cell>
          <cell r="BA5" t="str">
            <v>_fy10</v>
          </cell>
          <cell r="BC5" t="str">
            <v>1c10</v>
          </cell>
          <cell r="BD5" t="str">
            <v>2c10</v>
          </cell>
          <cell r="BE5" t="str">
            <v>3c10</v>
          </cell>
          <cell r="BF5" t="str">
            <v>4c10</v>
          </cell>
          <cell r="BG5" t="str">
            <v>_fy11</v>
          </cell>
          <cell r="BI5" t="str">
            <v>1c11</v>
          </cell>
          <cell r="BJ5" t="str">
            <v>2c11</v>
          </cell>
          <cell r="BK5" t="str">
            <v>3c11</v>
          </cell>
          <cell r="BL5" t="str">
            <v>4c11</v>
          </cell>
          <cell r="BM5" t="str">
            <v>_fy12</v>
          </cell>
        </row>
        <row r="6">
          <cell r="C6" t="str">
            <v>Full Year History Only</v>
          </cell>
          <cell r="G6">
            <v>2003</v>
          </cell>
          <cell r="M6" t="str">
            <v>2004</v>
          </cell>
          <cell r="S6" t="str">
            <v>2005</v>
          </cell>
          <cell r="Y6">
            <v>2006</v>
          </cell>
          <cell r="AE6" t="str">
            <v xml:space="preserve">  2007E</v>
          </cell>
          <cell r="AK6" t="str">
            <v xml:space="preserve">  2008E</v>
          </cell>
          <cell r="AQ6" t="str">
            <v xml:space="preserve">  2009E</v>
          </cell>
          <cell r="AW6" t="str">
            <v xml:space="preserve">  2010E</v>
          </cell>
          <cell r="BC6" t="str">
            <v xml:space="preserve">  2011E</v>
          </cell>
          <cell r="BI6" t="str">
            <v xml:space="preserve">  2012E</v>
          </cell>
        </row>
        <row r="7">
          <cell r="C7" t="str">
            <v>FY00</v>
          </cell>
          <cell r="D7" t="str">
            <v>FY01</v>
          </cell>
          <cell r="E7" t="str">
            <v>FY02</v>
          </cell>
          <cell r="G7" t="str">
            <v>4/02</v>
          </cell>
          <cell r="H7" t="str">
            <v>7/02</v>
          </cell>
          <cell r="I7" t="str">
            <v>10/02</v>
          </cell>
          <cell r="J7" t="str">
            <v>1/03</v>
          </cell>
          <cell r="K7" t="str">
            <v>FY03</v>
          </cell>
          <cell r="M7" t="str">
            <v>4/03</v>
          </cell>
          <cell r="N7" t="str">
            <v>7/03</v>
          </cell>
          <cell r="O7" t="str">
            <v>10/03</v>
          </cell>
          <cell r="P7" t="str">
            <v>1/04</v>
          </cell>
          <cell r="Q7" t="str">
            <v>FY04</v>
          </cell>
          <cell r="S7" t="str">
            <v>4/04</v>
          </cell>
          <cell r="T7" t="str">
            <v xml:space="preserve"> 7/04</v>
          </cell>
          <cell r="U7" t="str">
            <v xml:space="preserve"> 10/04</v>
          </cell>
          <cell r="V7" t="str">
            <v>1/05</v>
          </cell>
          <cell r="W7" t="str">
            <v>FY05</v>
          </cell>
          <cell r="Y7" t="str">
            <v>4/05</v>
          </cell>
          <cell r="Z7" t="str">
            <v xml:space="preserve"> 7/05</v>
          </cell>
          <cell r="AA7" t="str">
            <v xml:space="preserve"> 10/05</v>
          </cell>
          <cell r="AB7" t="str">
            <v>1/06</v>
          </cell>
          <cell r="AC7" t="str">
            <v>FY06</v>
          </cell>
          <cell r="AE7" t="str">
            <v>4/06</v>
          </cell>
          <cell r="AF7" t="str">
            <v xml:space="preserve"> 7/06E</v>
          </cell>
          <cell r="AG7" t="str">
            <v xml:space="preserve"> 10/06E</v>
          </cell>
          <cell r="AH7" t="str">
            <v>1/07E</v>
          </cell>
          <cell r="AI7" t="str">
            <v>FY07E</v>
          </cell>
          <cell r="AK7" t="str">
            <v>4/07E</v>
          </cell>
          <cell r="AL7" t="str">
            <v xml:space="preserve"> 7/07E</v>
          </cell>
          <cell r="AM7" t="str">
            <v xml:space="preserve"> 10/07E</v>
          </cell>
          <cell r="AN7" t="str">
            <v>1/08E</v>
          </cell>
          <cell r="AO7" t="str">
            <v>FY08E</v>
          </cell>
          <cell r="AQ7" t="str">
            <v>4/08E</v>
          </cell>
          <cell r="AR7" t="str">
            <v xml:space="preserve"> 7/08E</v>
          </cell>
          <cell r="AS7" t="str">
            <v xml:space="preserve"> 10/08E</v>
          </cell>
          <cell r="AT7" t="str">
            <v>1/09E</v>
          </cell>
          <cell r="AU7" t="str">
            <v>FY09E</v>
          </cell>
          <cell r="AW7" t="str">
            <v>4/09E</v>
          </cell>
          <cell r="AX7" t="str">
            <v xml:space="preserve"> 7/09E</v>
          </cell>
          <cell r="AY7" t="str">
            <v xml:space="preserve"> 10/09E</v>
          </cell>
          <cell r="AZ7" t="str">
            <v>1/10E</v>
          </cell>
          <cell r="BA7" t="str">
            <v>FY10E</v>
          </cell>
          <cell r="BC7" t="str">
            <v>4/10E</v>
          </cell>
          <cell r="BD7" t="str">
            <v xml:space="preserve"> 7/10E</v>
          </cell>
          <cell r="BE7" t="str">
            <v xml:space="preserve"> 10/10E</v>
          </cell>
          <cell r="BF7" t="str">
            <v>1/11E</v>
          </cell>
          <cell r="BG7" t="str">
            <v>FY11E</v>
          </cell>
          <cell r="BI7" t="str">
            <v>4/11E</v>
          </cell>
          <cell r="BJ7" t="str">
            <v xml:space="preserve"> 7/11E</v>
          </cell>
          <cell r="BK7" t="str">
            <v xml:space="preserve"> 10/11E</v>
          </cell>
          <cell r="BL7" t="str">
            <v>1/12E</v>
          </cell>
          <cell r="BM7" t="str">
            <v>FY12E</v>
          </cell>
        </row>
        <row r="8">
          <cell r="A8" t="str">
            <v>Revenue</v>
          </cell>
        </row>
        <row r="9">
          <cell r="A9" t="str">
            <v>Domestic</v>
          </cell>
          <cell r="B9" t="str">
            <v>dom</v>
          </cell>
          <cell r="C9" t="str">
            <v>-</v>
          </cell>
          <cell r="D9" t="str">
            <v>-</v>
          </cell>
          <cell r="E9">
            <v>20.305</v>
          </cell>
          <cell r="G9">
            <v>8.0423624757310126</v>
          </cell>
          <cell r="H9">
            <v>10.220018532682239</v>
          </cell>
          <cell r="I9">
            <v>12.205022552999548</v>
          </cell>
          <cell r="J9">
            <v>13.387596438587202</v>
          </cell>
          <cell r="K9">
            <v>43.854999999999997</v>
          </cell>
          <cell r="M9">
            <v>16.045999999999999</v>
          </cell>
          <cell r="N9">
            <v>17.908999999999999</v>
          </cell>
          <cell r="O9">
            <v>20.646000000000001</v>
          </cell>
          <cell r="P9">
            <v>24.357000000000003</v>
          </cell>
          <cell r="Q9">
            <v>78.957999999999998</v>
          </cell>
          <cell r="S9">
            <v>28.335999999999999</v>
          </cell>
          <cell r="T9">
            <v>32.506</v>
          </cell>
          <cell r="U9">
            <v>37.15</v>
          </cell>
          <cell r="V9">
            <v>42.878999999999998</v>
          </cell>
          <cell r="W9">
            <v>140.87100000000001</v>
          </cell>
          <cell r="Y9">
            <v>50.911999999999999</v>
          </cell>
          <cell r="Z9">
            <v>57.689</v>
          </cell>
          <cell r="AA9">
            <v>66.021000000000001</v>
          </cell>
          <cell r="AB9">
            <v>72.387</v>
          </cell>
          <cell r="AC9">
            <v>247.00899999999999</v>
          </cell>
          <cell r="AE9">
            <v>83.025000000000006</v>
          </cell>
          <cell r="AF9">
            <v>90.043776396606717</v>
          </cell>
          <cell r="AG9">
            <v>99.451678373835989</v>
          </cell>
          <cell r="AH9">
            <v>109.04012650830734</v>
          </cell>
          <cell r="AI9">
            <v>381.56058127875002</v>
          </cell>
          <cell r="AK9">
            <v>113.53980323812499</v>
          </cell>
          <cell r="AL9">
            <v>122.36344440628125</v>
          </cell>
          <cell r="AM9">
            <v>131.56409373284529</v>
          </cell>
          <cell r="AN9">
            <v>141.23263246948758</v>
          </cell>
          <cell r="AO9">
            <v>508.69997384673911</v>
          </cell>
          <cell r="AQ9">
            <v>147.48989860436632</v>
          </cell>
          <cell r="AR9">
            <v>156.89082111291961</v>
          </cell>
          <cell r="AS9">
            <v>166.64502289454671</v>
          </cell>
          <cell r="AT9">
            <v>177.02858296013068</v>
          </cell>
          <cell r="AU9">
            <v>648.05432557196332</v>
          </cell>
          <cell r="AW9">
            <v>207.36899769174948</v>
          </cell>
          <cell r="AX9" t="str">
            <v>mstag:americasRevenues</v>
          </cell>
          <cell r="AY9">
            <v>6</v>
          </cell>
          <cell r="AZ9" t="str">
            <v>ISO4217:USD</v>
          </cell>
          <cell r="BA9" t="b">
            <v>0</v>
          </cell>
          <cell r="BB9" t="b">
            <v>0</v>
          </cell>
          <cell r="BC9" t="str">
            <v>mstag:americasRevenues</v>
          </cell>
          <cell r="BD9">
            <v>6</v>
          </cell>
          <cell r="BE9" t="str">
            <v>ISO4217:USD</v>
          </cell>
          <cell r="BF9" t="b">
            <v>0</v>
          </cell>
          <cell r="BG9" t="b">
            <v>0</v>
          </cell>
          <cell r="BI9">
            <v>378.06394278541643</v>
          </cell>
          <cell r="BJ9">
            <v>392.79136194962433</v>
          </cell>
          <cell r="BK9">
            <v>411.59438526919791</v>
          </cell>
          <cell r="BL9">
            <v>433.63771206037643</v>
          </cell>
          <cell r="BM9">
            <v>1616.0874020646156</v>
          </cell>
          <cell r="BO9" t="str">
            <v>mstag:americasRevenues</v>
          </cell>
          <cell r="BP9">
            <v>6</v>
          </cell>
          <cell r="BQ9" t="str">
            <v>ISO4217:USD</v>
          </cell>
          <cell r="BR9" t="b">
            <v>0</v>
          </cell>
          <cell r="BS9" t="b">
            <v>0</v>
          </cell>
        </row>
        <row r="10">
          <cell r="A10" t="str">
            <v>EMEA</v>
          </cell>
          <cell r="B10" t="str">
            <v>emea</v>
          </cell>
          <cell r="C10" t="str">
            <v>-</v>
          </cell>
          <cell r="D10" t="str">
            <v>-</v>
          </cell>
          <cell r="E10">
            <v>1.68</v>
          </cell>
          <cell r="G10">
            <v>0.98019444607871975</v>
          </cell>
          <cell r="H10">
            <v>1.2456048126139907</v>
          </cell>
          <cell r="I10">
            <v>1.4875349571493008</v>
          </cell>
          <cell r="J10">
            <v>1.6316657841579882</v>
          </cell>
          <cell r="K10">
            <v>5.3449999999999998</v>
          </cell>
          <cell r="M10">
            <v>2.0379999999999998</v>
          </cell>
          <cell r="N10">
            <v>2.6920000000000002</v>
          </cell>
          <cell r="O10">
            <v>3.1669999999999998</v>
          </cell>
          <cell r="P10">
            <v>3.8569999999999998</v>
          </cell>
          <cell r="Q10">
            <v>11.754</v>
          </cell>
          <cell r="S10">
            <v>4.6319999999999997</v>
          </cell>
          <cell r="T10">
            <v>5.8280000000000003</v>
          </cell>
          <cell r="U10">
            <v>6.5659999999999998</v>
          </cell>
          <cell r="V10">
            <v>8.1750000000000007</v>
          </cell>
          <cell r="W10">
            <v>25.201000000000001</v>
          </cell>
          <cell r="Y10">
            <v>9.3829999999999991</v>
          </cell>
          <cell r="Z10">
            <v>10.038</v>
          </cell>
          <cell r="AA10">
            <v>11.356</v>
          </cell>
          <cell r="AB10">
            <v>12.8</v>
          </cell>
          <cell r="AC10">
            <v>43.576999999999998</v>
          </cell>
          <cell r="AE10">
            <v>14.95</v>
          </cell>
          <cell r="AF10">
            <v>16.748662677374405</v>
          </cell>
          <cell r="AG10">
            <v>18.498586803439331</v>
          </cell>
          <cell r="AH10">
            <v>20.282093557936268</v>
          </cell>
          <cell r="AI10">
            <v>70.479343038750002</v>
          </cell>
          <cell r="AK10">
            <v>25.735688733975</v>
          </cell>
          <cell r="AL10">
            <v>27.73571406542376</v>
          </cell>
          <cell r="AM10">
            <v>29.821194579444938</v>
          </cell>
          <cell r="AN10">
            <v>32.012730026417188</v>
          </cell>
          <cell r="AO10">
            <v>115.30532740526088</v>
          </cell>
          <cell r="AQ10">
            <v>36.367372258610871</v>
          </cell>
          <cell r="AR10">
            <v>38.685407945651406</v>
          </cell>
          <cell r="AS10">
            <v>41.090553590436173</v>
          </cell>
          <cell r="AT10">
            <v>43.650883469621263</v>
          </cell>
          <cell r="AU10">
            <v>159.79421726431971</v>
          </cell>
          <cell r="AW10">
            <v>51.132081622623161</v>
          </cell>
          <cell r="AX10" t="str">
            <v>mstag:europeMiddleEastAndAfricaEmeaRevenues</v>
          </cell>
          <cell r="AY10">
            <v>6</v>
          </cell>
          <cell r="AZ10" t="str">
            <v>ISO4217:USD</v>
          </cell>
          <cell r="BA10" t="b">
            <v>0</v>
          </cell>
          <cell r="BB10" t="b">
            <v>0</v>
          </cell>
          <cell r="BC10" t="str">
            <v>mstag:europeMiddleEastAndAfricaEmeaRevenues</v>
          </cell>
          <cell r="BD10">
            <v>6</v>
          </cell>
          <cell r="BE10" t="str">
            <v>ISO4217:USD</v>
          </cell>
          <cell r="BF10" t="b">
            <v>0</v>
          </cell>
          <cell r="BG10" t="b">
            <v>0</v>
          </cell>
          <cell r="BI10">
            <v>93.221246166267065</v>
          </cell>
          <cell r="BJ10">
            <v>96.852664590318341</v>
          </cell>
          <cell r="BK10">
            <v>101.48902650473373</v>
          </cell>
          <cell r="BL10">
            <v>106.92436735735316</v>
          </cell>
          <cell r="BM10">
            <v>398.48730461867228</v>
          </cell>
          <cell r="BO10" t="str">
            <v>mstag:europeMiddleEastAndAfricaEmeaRevenues</v>
          </cell>
          <cell r="BP10">
            <v>6</v>
          </cell>
          <cell r="BQ10" t="str">
            <v>ISO4217:USD</v>
          </cell>
          <cell r="BR10" t="b">
            <v>0</v>
          </cell>
          <cell r="BS10" t="b">
            <v>0</v>
          </cell>
        </row>
        <row r="11">
          <cell r="A11" t="str">
            <v>APAC</v>
          </cell>
          <cell r="B11" t="str">
            <v>apac</v>
          </cell>
          <cell r="C11" t="str">
            <v>-</v>
          </cell>
          <cell r="D11" t="str">
            <v>-</v>
          </cell>
          <cell r="E11">
            <v>0.42399999999999999</v>
          </cell>
          <cell r="G11">
            <v>0.32844307819026891</v>
          </cell>
          <cell r="H11">
            <v>0.41737665470377122</v>
          </cell>
          <cell r="I11">
            <v>0.49844248985115019</v>
          </cell>
          <cell r="J11">
            <v>0.54673777725480965</v>
          </cell>
          <cell r="K11">
            <v>1.7909999999999999</v>
          </cell>
          <cell r="M11">
            <v>0.82899999999999996</v>
          </cell>
          <cell r="N11">
            <v>1.022</v>
          </cell>
          <cell r="O11">
            <v>1.621</v>
          </cell>
          <cell r="P11">
            <v>1.8390000000000002</v>
          </cell>
          <cell r="Q11">
            <v>5.3109999999999999</v>
          </cell>
          <cell r="S11">
            <v>1.871</v>
          </cell>
          <cell r="T11">
            <v>2.2469999999999999</v>
          </cell>
          <cell r="U11">
            <v>2.645</v>
          </cell>
          <cell r="V11">
            <v>3.54</v>
          </cell>
          <cell r="W11">
            <v>10.303000000000001</v>
          </cell>
          <cell r="Y11">
            <v>3.8819999999999979</v>
          </cell>
          <cell r="Z11">
            <v>4.2160000000000002</v>
          </cell>
          <cell r="AA11">
            <v>5.2960000000000003</v>
          </cell>
          <cell r="AB11">
            <v>5.8769999999999998</v>
          </cell>
          <cell r="AC11">
            <v>19.271000000000001</v>
          </cell>
          <cell r="AE11">
            <v>6.7110000000000003</v>
          </cell>
          <cell r="AF11">
            <v>8.2382529260188999</v>
          </cell>
          <cell r="AG11">
            <v>9.0989973227246868</v>
          </cell>
          <cell r="AH11">
            <v>9.9762601837564215</v>
          </cell>
          <cell r="AI11">
            <v>34.024510432500009</v>
          </cell>
          <cell r="AK11">
            <v>12.110912345399999</v>
          </cell>
          <cell r="AL11">
            <v>13.052100736670004</v>
          </cell>
          <cell r="AM11">
            <v>14.033503331503502</v>
          </cell>
          <cell r="AN11">
            <v>15.06481413007867</v>
          </cell>
          <cell r="AO11">
            <v>54.261330543652178</v>
          </cell>
          <cell r="AQ11">
            <v>18.183686129305435</v>
          </cell>
          <cell r="AR11">
            <v>19.342703972825703</v>
          </cell>
          <cell r="AS11">
            <v>20.545276795218086</v>
          </cell>
          <cell r="AT11">
            <v>21.825441734810632</v>
          </cell>
          <cell r="AU11">
            <v>79.897108632159856</v>
          </cell>
          <cell r="AW11">
            <v>25.566040811311581</v>
          </cell>
          <cell r="AX11" t="str">
            <v>mstag:asiaRevenues</v>
          </cell>
          <cell r="AY11">
            <v>6</v>
          </cell>
          <cell r="AZ11" t="str">
            <v>ISO4217:USD</v>
          </cell>
          <cell r="BA11" t="b">
            <v>0</v>
          </cell>
          <cell r="BB11" t="b">
            <v>0</v>
          </cell>
          <cell r="BC11" t="str">
            <v>mstag:asiaRevenues</v>
          </cell>
          <cell r="BD11">
            <v>6</v>
          </cell>
          <cell r="BE11" t="str">
            <v>ISO4217:USD</v>
          </cell>
          <cell r="BF11" t="b">
            <v>0</v>
          </cell>
          <cell r="BG11" t="b">
            <v>0</v>
          </cell>
          <cell r="BI11">
            <v>46.610623083133532</v>
          </cell>
          <cell r="BJ11">
            <v>48.42633229515917</v>
          </cell>
          <cell r="BK11">
            <v>50.744513252366865</v>
          </cell>
          <cell r="BL11">
            <v>53.462183678676581</v>
          </cell>
          <cell r="BM11">
            <v>199.24365230933614</v>
          </cell>
          <cell r="BO11" t="str">
            <v>mstag:asiaRevenues</v>
          </cell>
          <cell r="BP11">
            <v>6</v>
          </cell>
          <cell r="BQ11" t="str">
            <v>ISO4217:USD</v>
          </cell>
          <cell r="BR11" t="b">
            <v>0</v>
          </cell>
          <cell r="BS11" t="b">
            <v>0</v>
          </cell>
        </row>
        <row r="13">
          <cell r="A13" t="str">
            <v>Subscription/Support</v>
          </cell>
          <cell r="B13" t="str">
            <v>subrev</v>
          </cell>
          <cell r="C13">
            <v>0</v>
          </cell>
          <cell r="D13">
            <v>5.0220000000000002</v>
          </cell>
          <cell r="E13">
            <v>21.513000000000002</v>
          </cell>
          <cell r="G13">
            <v>8.81</v>
          </cell>
          <cell r="H13">
            <v>11.275</v>
          </cell>
          <cell r="I13">
            <v>12.936999999999999</v>
          </cell>
          <cell r="J13">
            <v>14.634</v>
          </cell>
          <cell r="K13">
            <v>47.655999999999999</v>
          </cell>
          <cell r="M13">
            <v>16.922000000000001</v>
          </cell>
          <cell r="N13">
            <v>19.591999999999999</v>
          </cell>
          <cell r="O13">
            <v>22.48</v>
          </cell>
          <cell r="P13">
            <v>26.802</v>
          </cell>
          <cell r="Q13">
            <v>85.795999999999992</v>
          </cell>
          <cell r="S13">
            <v>31.116</v>
          </cell>
          <cell r="T13">
            <v>36.017000000000003</v>
          </cell>
          <cell r="U13">
            <v>41.465000000000003</v>
          </cell>
          <cell r="V13">
            <v>49.378999999999998</v>
          </cell>
          <cell r="W13">
            <v>157.977</v>
          </cell>
          <cell r="Y13">
            <v>58.19</v>
          </cell>
          <cell r="Z13">
            <v>65.638000000000005</v>
          </cell>
          <cell r="AA13">
            <v>74.385999999999996</v>
          </cell>
          <cell r="AB13">
            <v>82.424999999999997</v>
          </cell>
          <cell r="AC13">
            <v>280.63900000000001</v>
          </cell>
          <cell r="AE13">
            <v>94.492999999999995</v>
          </cell>
          <cell r="AF13">
            <v>104.32804200000001</v>
          </cell>
          <cell r="AG13">
            <v>114.74121500000001</v>
          </cell>
          <cell r="AH13">
            <v>125.75962800000001</v>
          </cell>
          <cell r="AI13">
            <v>439.32188500000007</v>
          </cell>
          <cell r="AK13">
            <v>137.44138649999999</v>
          </cell>
          <cell r="AL13">
            <v>148.50899050000001</v>
          </cell>
          <cell r="AM13">
            <v>160.0444095</v>
          </cell>
          <cell r="AN13">
            <v>172.167075375</v>
          </cell>
          <cell r="AO13">
            <v>618.161861875</v>
          </cell>
          <cell r="AQ13">
            <v>185.09070067875001</v>
          </cell>
          <cell r="AR13">
            <v>197.1211639021875</v>
          </cell>
          <cell r="AS13">
            <v>209.59319569453126</v>
          </cell>
          <cell r="AT13">
            <v>222.88286769960939</v>
          </cell>
          <cell r="AU13">
            <v>814.6879279750782</v>
          </cell>
          <cell r="AW13">
            <v>263.47019036348001</v>
          </cell>
          <cell r="AX13" t="str">
            <v>mstag:softwareSubscriptionRevenues</v>
          </cell>
          <cell r="AY13">
            <v>6</v>
          </cell>
          <cell r="AZ13" t="str">
            <v>ISO4217:USD</v>
          </cell>
          <cell r="BA13" t="b">
            <v>0</v>
          </cell>
          <cell r="BB13" t="b">
            <v>0</v>
          </cell>
          <cell r="BC13" t="str">
            <v>mstag:softwareSubscriptionRevenues</v>
          </cell>
          <cell r="BD13">
            <v>6</v>
          </cell>
          <cell r="BE13" t="str">
            <v>ISO4217:USD</v>
          </cell>
          <cell r="BF13" t="b">
            <v>0</v>
          </cell>
          <cell r="BG13" t="b">
            <v>0</v>
          </cell>
          <cell r="BI13">
            <v>469.3043788903924</v>
          </cell>
          <cell r="BJ13">
            <v>489.89594317258656</v>
          </cell>
          <cell r="BK13">
            <v>515.56576312405957</v>
          </cell>
          <cell r="BL13">
            <v>540.18116953099832</v>
          </cell>
          <cell r="BM13">
            <v>2014.9472547180371</v>
          </cell>
          <cell r="BO13" t="str">
            <v>mstag:softwareSubscriptionRevenues</v>
          </cell>
          <cell r="BP13">
            <v>6</v>
          </cell>
          <cell r="BQ13" t="str">
            <v>ISO4217:USD</v>
          </cell>
          <cell r="BR13" t="b">
            <v>0</v>
          </cell>
          <cell r="BS13" t="b">
            <v>0</v>
          </cell>
        </row>
        <row r="14">
          <cell r="A14" t="str">
            <v>Y.Y</v>
          </cell>
          <cell r="C14" t="str">
            <v>-</v>
          </cell>
          <cell r="D14" t="str">
            <v>-</v>
          </cell>
          <cell r="E14">
            <v>3.2837514934289125</v>
          </cell>
          <cell r="G14" t="str">
            <v>-</v>
          </cell>
          <cell r="H14" t="str">
            <v>-</v>
          </cell>
          <cell r="I14" t="str">
            <v>-</v>
          </cell>
          <cell r="J14" t="str">
            <v>-</v>
          </cell>
          <cell r="K14">
            <v>1.2152187049690881</v>
          </cell>
          <cell r="M14">
            <v>0.92077185017026109</v>
          </cell>
          <cell r="N14">
            <v>0.73764966740576488</v>
          </cell>
          <cell r="O14">
            <v>0.73765169668392994</v>
          </cell>
          <cell r="P14">
            <v>0.83148831488314867</v>
          </cell>
          <cell r="Q14">
            <v>0.80031895249286533</v>
          </cell>
          <cell r="S14">
            <v>0.83878974116534688</v>
          </cell>
          <cell r="T14">
            <v>0.8383523887300941</v>
          </cell>
          <cell r="U14">
            <v>0.84452846975088969</v>
          </cell>
          <cell r="V14">
            <v>0.84236251026042819</v>
          </cell>
          <cell r="W14">
            <v>0.84130961816401717</v>
          </cell>
          <cell r="Y14">
            <v>0.87009898444530132</v>
          </cell>
          <cell r="Z14">
            <v>0.82241719188161144</v>
          </cell>
          <cell r="AA14">
            <v>0.79394670203786299</v>
          </cell>
          <cell r="AB14">
            <v>0.66923185969744226</v>
          </cell>
          <cell r="AC14">
            <v>0.77645480038233416</v>
          </cell>
          <cell r="AE14">
            <v>0.62387008076989181</v>
          </cell>
          <cell r="AF14">
            <v>0.58944577836009637</v>
          </cell>
          <cell r="AG14">
            <v>0.54251088914580725</v>
          </cell>
          <cell r="AH14">
            <v>0.52574616924476802</v>
          </cell>
          <cell r="AI14">
            <v>0.5654341876930864</v>
          </cell>
          <cell r="AK14">
            <v>0.4545139481231415</v>
          </cell>
          <cell r="AL14">
            <v>0.42348104740621895</v>
          </cell>
          <cell r="AM14">
            <v>0.39482930784722803</v>
          </cell>
          <cell r="AN14">
            <v>0.36901705350941394</v>
          </cell>
          <cell r="AO14">
            <v>0.407081875456762</v>
          </cell>
          <cell r="AQ14">
            <v>0.34668825302304418</v>
          </cell>
          <cell r="AR14">
            <v>0.32733488550773959</v>
          </cell>
          <cell r="AS14">
            <v>0.30959398300339425</v>
          </cell>
          <cell r="AT14">
            <v>0.29457311866478819</v>
          </cell>
          <cell r="AU14">
            <v>0.31792007598782956</v>
          </cell>
          <cell r="AW14">
            <v>0.28804999462405823</v>
          </cell>
          <cell r="AX14">
            <v>0.27483235784606075</v>
          </cell>
          <cell r="AY14">
            <v>0.26199686514269094</v>
          </cell>
          <cell r="AZ14">
            <v>0.24922804122488795</v>
          </cell>
          <cell r="BA14">
            <v>0.26738737235935095</v>
          </cell>
          <cell r="BC14">
            <v>0.29265577099363838</v>
          </cell>
          <cell r="BD14">
            <v>0.27343822881094582</v>
          </cell>
          <cell r="BE14">
            <v>0.26200471505520984</v>
          </cell>
          <cell r="BF14">
            <v>0.24636143518040665</v>
          </cell>
          <cell r="BG14">
            <v>0.26730069664806244</v>
          </cell>
          <cell r="BI14">
            <v>0.23869027776705209</v>
          </cell>
          <cell r="BJ14">
            <v>0.2301597470857728</v>
          </cell>
          <cell r="BK14">
            <v>0.21625573980487411</v>
          </cell>
          <cell r="BL14">
            <v>0.19853018133109535</v>
          </cell>
          <cell r="BM14">
            <v>0.21991736923562932</v>
          </cell>
        </row>
        <row r="15">
          <cell r="A15" t="str">
            <v>Q.Q</v>
          </cell>
          <cell r="C15" t="str">
            <v>-</v>
          </cell>
          <cell r="D15" t="str">
            <v>-</v>
          </cell>
          <cell r="E15" t="str">
            <v>-</v>
          </cell>
          <cell r="G15" t="str">
            <v>-</v>
          </cell>
          <cell r="H15">
            <v>0.27979568671963673</v>
          </cell>
          <cell r="I15">
            <v>0.1474057649667404</v>
          </cell>
          <cell r="J15">
            <v>0.13117415165803514</v>
          </cell>
          <cell r="K15" t="str">
            <v>-</v>
          </cell>
          <cell r="M15">
            <v>0.15634823014896826</v>
          </cell>
          <cell r="N15">
            <v>0.15778276799432689</v>
          </cell>
          <cell r="O15">
            <v>0.14740710494079234</v>
          </cell>
          <cell r="P15">
            <v>0.19225978647686826</v>
          </cell>
          <cell r="Q15" t="str">
            <v>-</v>
          </cell>
          <cell r="S15">
            <v>0.16095813745242893</v>
          </cell>
          <cell r="T15">
            <v>0.15750739169559069</v>
          </cell>
          <cell r="U15">
            <v>0.15126190410084117</v>
          </cell>
          <cell r="V15">
            <v>0.19085976124442294</v>
          </cell>
          <cell r="W15" t="str">
            <v>-</v>
          </cell>
          <cell r="Y15">
            <v>0.17843617732234351</v>
          </cell>
          <cell r="Z15">
            <v>0.12799450077332897</v>
          </cell>
          <cell r="AA15">
            <v>0.13327645571163038</v>
          </cell>
          <cell r="AB15">
            <v>0.10807141128707021</v>
          </cell>
          <cell r="AC15" t="str">
            <v>-</v>
          </cell>
          <cell r="AE15">
            <v>0.1464118895966029</v>
          </cell>
          <cell r="AF15">
            <v>0.10408222831320857</v>
          </cell>
          <cell r="AG15">
            <v>9.981183199048238E-2</v>
          </cell>
          <cell r="AH15">
            <v>9.6028380037635142E-2</v>
          </cell>
          <cell r="AI15" t="str">
            <v>-</v>
          </cell>
          <cell r="AK15">
            <v>9.2889575818401626E-2</v>
          </cell>
          <cell r="AL15">
            <v>8.0525992074446995E-2</v>
          </cell>
          <cell r="AM15">
            <v>7.7674886625803241E-2</v>
          </cell>
          <cell r="AN15">
            <v>7.5745637806861277E-2</v>
          </cell>
          <cell r="AO15" t="str">
            <v>-</v>
          </cell>
          <cell r="AQ15">
            <v>7.5064441186567521E-2</v>
          </cell>
          <cell r="AR15">
            <v>6.4997664276597034E-2</v>
          </cell>
          <cell r="AS15">
            <v>6.3270891595041734E-2</v>
          </cell>
          <cell r="AT15">
            <v>6.3406982087562458E-2</v>
          </cell>
          <cell r="AU15" t="str">
            <v>-</v>
          </cell>
          <cell r="AW15">
            <v>4.030291648674944E-2</v>
          </cell>
          <cell r="AX15">
            <v>6.5199388971437511E-2</v>
          </cell>
          <cell r="AY15">
            <v>5.6441920241109056E-2</v>
          </cell>
          <cell r="AZ15">
            <v>6.7100623330146769E-2</v>
          </cell>
          <cell r="BA15" t="str">
            <v>-</v>
          </cell>
          <cell r="BC15">
            <v>4.772043421193306E-2</v>
          </cell>
          <cell r="BD15">
            <v>5.1115531766793953E-2</v>
          </cell>
          <cell r="BE15">
            <v>6.4429337300045741E-2</v>
          </cell>
          <cell r="BF15">
            <v>6.3239981072310103E-2</v>
          </cell>
          <cell r="BG15" t="str">
            <v>-</v>
          </cell>
          <cell r="BI15">
            <v>4.1271880727233423E-2</v>
          </cell>
          <cell r="BJ15">
            <v>4.3876778501151348E-2</v>
          </cell>
          <cell r="BK15">
            <v>5.2398515050429362E-2</v>
          </cell>
          <cell r="BL15">
            <v>4.774445505803615E-2</v>
          </cell>
          <cell r="BM15" t="str">
            <v>-</v>
          </cell>
        </row>
        <row r="16">
          <cell r="A16" t="str">
            <v>Services</v>
          </cell>
          <cell r="B16" t="str">
            <v>srev</v>
          </cell>
          <cell r="C16">
            <v>0</v>
          </cell>
          <cell r="D16">
            <v>0.41299999999999998</v>
          </cell>
          <cell r="E16">
            <v>0.89600000000000002</v>
          </cell>
          <cell r="G16">
            <v>0.54100000000000004</v>
          </cell>
          <cell r="H16">
            <v>0.60799999999999998</v>
          </cell>
          <cell r="I16">
            <v>1.254</v>
          </cell>
          <cell r="J16">
            <v>0.93200000000000005</v>
          </cell>
          <cell r="K16">
            <v>3.335</v>
          </cell>
          <cell r="M16">
            <v>1.9910000000000001</v>
          </cell>
          <cell r="N16">
            <v>2.0310000000000001</v>
          </cell>
          <cell r="O16">
            <v>2.9540000000000002</v>
          </cell>
          <cell r="P16">
            <v>3.2509999999999999</v>
          </cell>
          <cell r="Q16">
            <v>10.227</v>
          </cell>
          <cell r="S16">
            <v>3.7229999999999999</v>
          </cell>
          <cell r="T16">
            <v>4.5640000000000001</v>
          </cell>
          <cell r="U16">
            <v>4.8959999999999999</v>
          </cell>
          <cell r="V16">
            <v>5.2149999999999999</v>
          </cell>
          <cell r="W16">
            <v>18.398</v>
          </cell>
          <cell r="Y16">
            <v>5.9870000000000001</v>
          </cell>
          <cell r="Z16">
            <v>6.3049999999999997</v>
          </cell>
          <cell r="AA16">
            <v>8.2870000000000008</v>
          </cell>
          <cell r="AB16">
            <v>8.6389999999999993</v>
          </cell>
          <cell r="AC16">
            <v>29.218</v>
          </cell>
          <cell r="AE16">
            <v>10.193</v>
          </cell>
          <cell r="AF16">
            <v>10.70265</v>
          </cell>
          <cell r="AG16">
            <v>12.308047499999999</v>
          </cell>
          <cell r="AH16">
            <v>13.53885225</v>
          </cell>
          <cell r="AI16">
            <v>46.742549749999995</v>
          </cell>
          <cell r="AK16">
            <v>13.9450178175</v>
          </cell>
          <cell r="AL16">
            <v>14.642268708375001</v>
          </cell>
          <cell r="AM16">
            <v>15.374382143793751</v>
          </cell>
          <cell r="AN16">
            <v>16.143101250983438</v>
          </cell>
          <cell r="AO16">
            <v>60.104769920652188</v>
          </cell>
          <cell r="AQ16">
            <v>16.950256313532609</v>
          </cell>
          <cell r="AR16">
            <v>17.797769129209239</v>
          </cell>
          <cell r="AS16">
            <v>18.687657585669701</v>
          </cell>
          <cell r="AT16">
            <v>19.622040464953187</v>
          </cell>
          <cell r="AU16">
            <v>73.057723493364733</v>
          </cell>
          <cell r="AW16">
            <v>20.596929762204255</v>
          </cell>
          <cell r="AX16" t="str">
            <v>mstag:softwareServicesRevenues</v>
          </cell>
          <cell r="AY16">
            <v>6</v>
          </cell>
          <cell r="AZ16" t="str">
            <v>ISO4217:USD</v>
          </cell>
          <cell r="BA16" t="b">
            <v>0</v>
          </cell>
          <cell r="BB16" t="b">
            <v>0</v>
          </cell>
          <cell r="BC16" t="str">
            <v>mstag:softwareServicesRevenues</v>
          </cell>
          <cell r="BD16">
            <v>6</v>
          </cell>
          <cell r="BE16" t="str">
            <v>ISO4217:USD</v>
          </cell>
          <cell r="BF16" t="b">
            <v>0</v>
          </cell>
          <cell r="BG16" t="b">
            <v>0</v>
          </cell>
          <cell r="BI16">
            <v>48.591433144424599</v>
          </cell>
          <cell r="BJ16">
            <v>48.174415662515237</v>
          </cell>
          <cell r="BK16">
            <v>48.262161902239015</v>
          </cell>
          <cell r="BL16">
            <v>53.843093565407948</v>
          </cell>
          <cell r="BM16">
            <v>198.87110427458677</v>
          </cell>
          <cell r="BO16" t="str">
            <v>mstag:softwareServicesRevenues</v>
          </cell>
          <cell r="BP16">
            <v>6</v>
          </cell>
          <cell r="BQ16" t="str">
            <v>ISO4217:USD</v>
          </cell>
          <cell r="BR16" t="b">
            <v>0</v>
          </cell>
          <cell r="BS16" t="b">
            <v>0</v>
          </cell>
        </row>
        <row r="17">
          <cell r="A17" t="str">
            <v>Y.Y</v>
          </cell>
          <cell r="C17" t="str">
            <v>-</v>
          </cell>
          <cell r="D17" t="str">
            <v>-</v>
          </cell>
          <cell r="E17">
            <v>1.1694915254237288</v>
          </cell>
          <cell r="G17" t="str">
            <v>-</v>
          </cell>
          <cell r="H17" t="str">
            <v>-</v>
          </cell>
          <cell r="I17" t="str">
            <v>-</v>
          </cell>
          <cell r="J17" t="str">
            <v>-</v>
          </cell>
          <cell r="K17">
            <v>2.722098214285714</v>
          </cell>
          <cell r="M17">
            <v>2.6802218114602585</v>
          </cell>
          <cell r="N17">
            <v>2.3404605263157898</v>
          </cell>
          <cell r="O17">
            <v>1.3556618819776718</v>
          </cell>
          <cell r="P17">
            <v>2.4881974248927037</v>
          </cell>
          <cell r="Q17">
            <v>2.0665667166416792</v>
          </cell>
          <cell r="S17">
            <v>0.86991461577096918</v>
          </cell>
          <cell r="T17">
            <v>1.2471688823239782</v>
          </cell>
          <cell r="U17">
            <v>0.6574136763710221</v>
          </cell>
          <cell r="V17">
            <v>0.60412180867425413</v>
          </cell>
          <cell r="W17">
            <v>0.79896352791629988</v>
          </cell>
          <cell r="Y17">
            <v>0.6081117378458234</v>
          </cell>
          <cell r="Z17">
            <v>0.38146362839614367</v>
          </cell>
          <cell r="AA17">
            <v>0.69260620915032689</v>
          </cell>
          <cell r="AB17">
            <v>0.65656759348034499</v>
          </cell>
          <cell r="AC17">
            <v>0.58810740297858466</v>
          </cell>
          <cell r="AE17">
            <v>0.70252213128444962</v>
          </cell>
          <cell r="AF17">
            <v>0.69748612212529748</v>
          </cell>
          <cell r="AG17">
            <v>0.48522354289851544</v>
          </cell>
          <cell r="AH17">
            <v>0.5671781745572404</v>
          </cell>
          <cell r="AI17">
            <v>0.59978608220959662</v>
          </cell>
          <cell r="AK17">
            <v>0.36809749999999997</v>
          </cell>
          <cell r="AL17">
            <v>0.36809749999999997</v>
          </cell>
          <cell r="AM17">
            <v>0.2491325000000002</v>
          </cell>
          <cell r="AN17">
            <v>0.1923537500000001</v>
          </cell>
          <cell r="AO17">
            <v>0.28586844838630565</v>
          </cell>
          <cell r="AQ17">
            <v>0.21550625000000001</v>
          </cell>
          <cell r="AR17">
            <v>0.21550624999999979</v>
          </cell>
          <cell r="AS17">
            <v>0.21550624999999979</v>
          </cell>
          <cell r="AT17">
            <v>0.21550625000000001</v>
          </cell>
          <cell r="AU17">
            <v>0.21550625000000001</v>
          </cell>
          <cell r="AW17">
            <v>0.21550625000000023</v>
          </cell>
          <cell r="AX17">
            <v>0.21550625000000001</v>
          </cell>
          <cell r="AY17">
            <v>0.21550625000000001</v>
          </cell>
          <cell r="AZ17">
            <v>0.21550625000000023</v>
          </cell>
          <cell r="BA17">
            <v>0.21550625000000001</v>
          </cell>
          <cell r="BC17">
            <v>0.32024720896367209</v>
          </cell>
          <cell r="BD17">
            <v>0.28273563899251997</v>
          </cell>
          <cell r="BE17">
            <v>0.26751730527909734</v>
          </cell>
          <cell r="BF17">
            <v>0.25389461143843373</v>
          </cell>
          <cell r="BG17">
            <v>0.27967030382209823</v>
          </cell>
          <cell r="BI17">
            <v>0.24243647147845437</v>
          </cell>
          <cell r="BJ17">
            <v>0.23431871841096763</v>
          </cell>
          <cell r="BK17">
            <v>0.22299077647078547</v>
          </cell>
          <cell r="BL17">
            <v>0.20712130918650185</v>
          </cell>
          <cell r="BM17">
            <v>0.22604113887018507</v>
          </cell>
        </row>
        <row r="18">
          <cell r="A18" t="str">
            <v>Q.Q</v>
          </cell>
          <cell r="C18" t="str">
            <v>-</v>
          </cell>
          <cell r="D18" t="str">
            <v>-</v>
          </cell>
          <cell r="E18" t="str">
            <v>-</v>
          </cell>
          <cell r="G18" t="str">
            <v>-</v>
          </cell>
          <cell r="H18">
            <v>0.12384473197781865</v>
          </cell>
          <cell r="I18">
            <v>1.0625</v>
          </cell>
          <cell r="J18">
            <v>-0.25677830940988833</v>
          </cell>
          <cell r="K18" t="str">
            <v>-</v>
          </cell>
          <cell r="M18">
            <v>1.1362660944206007</v>
          </cell>
          <cell r="N18">
            <v>2.0090406830738372E-2</v>
          </cell>
          <cell r="O18">
            <v>0.45445593303791232</v>
          </cell>
          <cell r="P18">
            <v>0.10054163845633024</v>
          </cell>
          <cell r="Q18" t="str">
            <v>-</v>
          </cell>
          <cell r="S18">
            <v>0.14518609658566595</v>
          </cell>
          <cell r="T18">
            <v>0.22589309696481341</v>
          </cell>
          <cell r="U18">
            <v>7.2743207712532731E-2</v>
          </cell>
          <cell r="V18">
            <v>6.5155228758170036E-2</v>
          </cell>
          <cell r="W18" t="str">
            <v>-</v>
          </cell>
          <cell r="Y18">
            <v>0.14803451581975069</v>
          </cell>
          <cell r="Z18">
            <v>5.3115082679138004E-2</v>
          </cell>
          <cell r="AA18">
            <v>0.31435368754956405</v>
          </cell>
          <cell r="AB18">
            <v>4.2476167491251271E-2</v>
          </cell>
          <cell r="AC18" t="str">
            <v>-</v>
          </cell>
          <cell r="AE18">
            <v>0.17988193077902537</v>
          </cell>
          <cell r="AF18">
            <v>5.0000000000000044E-2</v>
          </cell>
          <cell r="AG18">
            <v>0.14999999999999991</v>
          </cell>
          <cell r="AH18">
            <v>0.10000000000000009</v>
          </cell>
          <cell r="AI18" t="str">
            <v>-</v>
          </cell>
          <cell r="AK18">
            <v>3.0000000000000027E-2</v>
          </cell>
          <cell r="AL18">
            <v>5.0000000000000044E-2</v>
          </cell>
          <cell r="AM18">
            <v>5.0000000000000044E-2</v>
          </cell>
          <cell r="AN18">
            <v>5.0000000000000044E-2</v>
          </cell>
          <cell r="AO18" t="str">
            <v>-</v>
          </cell>
          <cell r="AQ18">
            <v>5.0000000000000044E-2</v>
          </cell>
          <cell r="AR18">
            <v>5.0000000000000044E-2</v>
          </cell>
          <cell r="AS18">
            <v>5.0000000000000044E-2</v>
          </cell>
          <cell r="AT18">
            <v>5.0000000000000044E-2</v>
          </cell>
          <cell r="AU18" t="str">
            <v>-</v>
          </cell>
          <cell r="AW18">
            <v>5.0000000000000044E-2</v>
          </cell>
          <cell r="AX18">
            <v>5.0000000000000044E-2</v>
          </cell>
          <cell r="AY18">
            <v>5.0000000000000044E-2</v>
          </cell>
          <cell r="AZ18">
            <v>5.0000000000000044E-2</v>
          </cell>
          <cell r="BA18" t="str">
            <v>-</v>
          </cell>
          <cell r="BC18">
            <v>9.9429700085092998E-2</v>
          </cell>
          <cell r="BD18">
            <v>-2.061854091124804E-3</v>
          </cell>
          <cell r="BE18">
            <v>1.1100790894041923E-2</v>
          </cell>
          <cell r="BF18">
            <v>0.13030460594718818</v>
          </cell>
          <cell r="BG18" t="str">
            <v>-</v>
          </cell>
          <cell r="BI18">
            <v>8.9383066767734887E-2</v>
          </cell>
          <cell r="BJ18">
            <v>-8.5821194174268145E-3</v>
          </cell>
          <cell r="BK18">
            <v>1.821428210743381E-3</v>
          </cell>
          <cell r="BL18">
            <v>0.11563782978627857</v>
          </cell>
          <cell r="BM18" t="str">
            <v>-</v>
          </cell>
        </row>
        <row r="19">
          <cell r="A19" t="str">
            <v>Total Revenue</v>
          </cell>
          <cell r="B19" t="str">
            <v>rev</v>
          </cell>
          <cell r="C19">
            <v>0</v>
          </cell>
          <cell r="D19">
            <v>5.4350000000000005</v>
          </cell>
          <cell r="E19">
            <v>22.409000000000002</v>
          </cell>
          <cell r="G19">
            <v>9.3510000000000009</v>
          </cell>
          <cell r="H19">
            <v>11.883000000000001</v>
          </cell>
          <cell r="I19">
            <v>14.190999999999999</v>
          </cell>
          <cell r="J19">
            <v>15.566000000000001</v>
          </cell>
          <cell r="K19">
            <v>50.991</v>
          </cell>
          <cell r="M19">
            <v>18.913</v>
          </cell>
          <cell r="N19">
            <v>21.622999999999998</v>
          </cell>
          <cell r="O19">
            <v>25.434000000000001</v>
          </cell>
          <cell r="P19">
            <v>30.053000000000001</v>
          </cell>
          <cell r="Q19">
            <v>96.022999999999996</v>
          </cell>
          <cell r="S19">
            <v>34.838999999999999</v>
          </cell>
          <cell r="T19">
            <v>40.581000000000003</v>
          </cell>
          <cell r="U19">
            <v>46.361000000000004</v>
          </cell>
          <cell r="V19">
            <v>54.593999999999994</v>
          </cell>
          <cell r="W19">
            <v>176.375</v>
          </cell>
          <cell r="Y19">
            <v>64.176999999999992</v>
          </cell>
          <cell r="Z19">
            <v>71.943000000000012</v>
          </cell>
          <cell r="AA19">
            <v>82.673000000000002</v>
          </cell>
          <cell r="AB19">
            <v>91.063999999999993</v>
          </cell>
          <cell r="AC19">
            <v>309.85700000000003</v>
          </cell>
          <cell r="AE19">
            <v>104.68599999999999</v>
          </cell>
          <cell r="AF19">
            <v>115.03069200000002</v>
          </cell>
          <cell r="AG19">
            <v>127.04926250000001</v>
          </cell>
          <cell r="AH19">
            <v>139.29848025000001</v>
          </cell>
          <cell r="AI19">
            <v>486.06443475000003</v>
          </cell>
          <cell r="AK19">
            <v>151.38640431749999</v>
          </cell>
          <cell r="AL19">
            <v>163.15125920837502</v>
          </cell>
          <cell r="AM19">
            <v>175.41879164379375</v>
          </cell>
          <cell r="AN19">
            <v>188.31017662598344</v>
          </cell>
          <cell r="AO19">
            <v>678.26663179565219</v>
          </cell>
          <cell r="AQ19">
            <v>202.04095699228262</v>
          </cell>
          <cell r="AR19">
            <v>214.91893303139673</v>
          </cell>
          <cell r="AS19">
            <v>228.28085328020097</v>
          </cell>
          <cell r="AT19">
            <v>242.50490816456258</v>
          </cell>
          <cell r="AU19">
            <v>887.74565146844293</v>
          </cell>
          <cell r="AW19">
            <v>284.06712012568426</v>
          </cell>
          <cell r="AX19" t="str">
            <v>mstag:revenueNet</v>
          </cell>
          <cell r="AY19">
            <v>6</v>
          </cell>
          <cell r="AZ19" t="str">
            <v>ISO4217:USD</v>
          </cell>
          <cell r="BA19" t="b">
            <v>0</v>
          </cell>
          <cell r="BB19" t="b">
            <v>0</v>
          </cell>
          <cell r="BC19" t="str">
            <v>mstag:revenueNet</v>
          </cell>
          <cell r="BD19">
            <v>6</v>
          </cell>
          <cell r="BE19" t="str">
            <v>ISO4217:USD</v>
          </cell>
          <cell r="BF19" t="b">
            <v>0</v>
          </cell>
          <cell r="BG19" t="b">
            <v>0</v>
          </cell>
          <cell r="BI19">
            <v>517.89581203481703</v>
          </cell>
          <cell r="BJ19">
            <v>538.07035883510184</v>
          </cell>
          <cell r="BK19">
            <v>563.82792502629854</v>
          </cell>
          <cell r="BL19">
            <v>594.02426309640623</v>
          </cell>
          <cell r="BM19">
            <v>2213.8183589926239</v>
          </cell>
          <cell r="BO19" t="str">
            <v>mstag:revenueNet</v>
          </cell>
          <cell r="BP19">
            <v>6</v>
          </cell>
          <cell r="BQ19" t="str">
            <v>ISO4217:USD</v>
          </cell>
          <cell r="BR19" t="b">
            <v>0</v>
          </cell>
          <cell r="BS19" t="b">
            <v>0</v>
          </cell>
        </row>
        <row r="20">
          <cell r="A20" t="str">
            <v>Y.Y</v>
          </cell>
          <cell r="C20" t="str">
            <v>-</v>
          </cell>
          <cell r="D20" t="str">
            <v>-</v>
          </cell>
          <cell r="E20">
            <v>3.1230910763569462</v>
          </cell>
          <cell r="G20" t="str">
            <v>-</v>
          </cell>
          <cell r="H20" t="str">
            <v>-</v>
          </cell>
          <cell r="I20" t="str">
            <v>-</v>
          </cell>
          <cell r="J20" t="str">
            <v>-</v>
          </cell>
          <cell r="K20">
            <v>1.275469677361774</v>
          </cell>
          <cell r="M20">
            <v>1.0225644316115923</v>
          </cell>
          <cell r="N20">
            <v>0.81965833543717892</v>
          </cell>
          <cell r="O20">
            <v>0.79226270171235313</v>
          </cell>
          <cell r="P20">
            <v>0.93068225619940903</v>
          </cell>
          <cell r="Q20">
            <v>0.88313623972857958</v>
          </cell>
          <cell r="S20">
            <v>0.8420663036006979</v>
          </cell>
          <cell r="T20">
            <v>0.87675160708504873</v>
          </cell>
          <cell r="U20">
            <v>0.8227962569788474</v>
          </cell>
          <cell r="V20">
            <v>0.81659068978138594</v>
          </cell>
          <cell r="W20">
            <v>0.83679951678243758</v>
          </cell>
          <cell r="Y20">
            <v>0.84210224174057791</v>
          </cell>
          <cell r="Z20">
            <v>0.77282472092851351</v>
          </cell>
          <cell r="AA20">
            <v>0.78324453743448141</v>
          </cell>
          <cell r="AB20">
            <v>0.66802212697366015</v>
          </cell>
          <cell r="AC20">
            <v>0.75680793763288468</v>
          </cell>
          <cell r="AE20">
            <v>0.63120744191844436</v>
          </cell>
          <cell r="AF20">
            <v>0.59891430715983485</v>
          </cell>
          <cell r="AG20">
            <v>0.53676850362270634</v>
          </cell>
          <cell r="AH20">
            <v>0.5296767136299747</v>
          </cell>
          <cell r="AI20">
            <v>0.56867340337639627</v>
          </cell>
          <cell r="AK20">
            <v>0.4460998062539403</v>
          </cell>
          <cell r="AL20">
            <v>0.41832806855039184</v>
          </cell>
          <cell r="AM20">
            <v>0.38071475734692872</v>
          </cell>
          <cell r="AN20">
            <v>0.3518465979529839</v>
          </cell>
          <cell r="AO20">
            <v>0.39542534549870623</v>
          </cell>
          <cell r="AQ20">
            <v>0.33460437152959743</v>
          </cell>
          <cell r="AR20">
            <v>0.3172986471217154</v>
          </cell>
          <cell r="AS20">
            <v>0.30134776976316879</v>
          </cell>
          <cell r="AT20">
            <v>0.28779502260368672</v>
          </cell>
          <cell r="AU20">
            <v>0.30884464877508888</v>
          </cell>
          <cell r="AW20">
            <v>0.28250013863877621</v>
          </cell>
          <cell r="AX20">
            <v>0.27039609490919303</v>
          </cell>
          <cell r="AY20">
            <v>0.25857227257450854</v>
          </cell>
          <cell r="AZ20">
            <v>0.24680392418233033</v>
          </cell>
          <cell r="BA20">
            <v>0.26354412274866612</v>
          </cell>
          <cell r="BC20">
            <v>0.29518845359508417</v>
          </cell>
          <cell r="BD20">
            <v>0.27426260680079939</v>
          </cell>
          <cell r="BE20">
            <v>0.26247233213201904</v>
          </cell>
          <cell r="BF20">
            <v>0.24703611894027233</v>
          </cell>
          <cell r="BG20">
            <v>0.26839708150548014</v>
          </cell>
          <cell r="BI20">
            <v>0.23904080273349226</v>
          </cell>
          <cell r="BJ20">
            <v>0.23053096467393597</v>
          </cell>
          <cell r="BK20">
            <v>0.21682933650588154</v>
          </cell>
          <cell r="BL20">
            <v>0.1993038487596217</v>
          </cell>
          <cell r="BM20">
            <v>0.22046497602443305</v>
          </cell>
        </row>
        <row r="21">
          <cell r="A21" t="str">
            <v>Q.Q</v>
          </cell>
          <cell r="C21" t="str">
            <v>-</v>
          </cell>
          <cell r="D21" t="str">
            <v>-</v>
          </cell>
          <cell r="E21" t="str">
            <v>-</v>
          </cell>
          <cell r="G21" t="str">
            <v>-</v>
          </cell>
          <cell r="H21">
            <v>0.27077317933910816</v>
          </cell>
          <cell r="I21">
            <v>0.19422704704199267</v>
          </cell>
          <cell r="J21">
            <v>9.6892396589387753E-2</v>
          </cell>
          <cell r="K21" t="str">
            <v>-</v>
          </cell>
          <cell r="M21">
            <v>0.21501991519979446</v>
          </cell>
          <cell r="N21">
            <v>0.14328768571881767</v>
          </cell>
          <cell r="O21">
            <v>0.17624751422096852</v>
          </cell>
          <cell r="P21">
            <v>0.18160729731854985</v>
          </cell>
          <cell r="Q21" t="str">
            <v>-</v>
          </cell>
          <cell r="S21">
            <v>0.15925198815426067</v>
          </cell>
          <cell r="T21">
            <v>0.16481529320589017</v>
          </cell>
          <cell r="U21">
            <v>0.14243118700869872</v>
          </cell>
          <cell r="V21">
            <v>0.17758460775220519</v>
          </cell>
          <cell r="W21" t="str">
            <v>-</v>
          </cell>
          <cell r="Y21">
            <v>0.17553210975565081</v>
          </cell>
          <cell r="Z21">
            <v>0.12100908425136758</v>
          </cell>
          <cell r="AA21">
            <v>0.1491458515769426</v>
          </cell>
          <cell r="AB21">
            <v>0.10149625633519999</v>
          </cell>
          <cell r="AC21" t="str">
            <v>-</v>
          </cell>
          <cell r="AE21">
            <v>0.14958710357550742</v>
          </cell>
          <cell r="AF21">
            <v>9.8816384234759358E-2</v>
          </cell>
          <cell r="AG21">
            <v>0.1044814239663967</v>
          </cell>
          <cell r="AH21">
            <v>9.6413135416665741E-2</v>
          </cell>
          <cell r="AI21" t="str">
            <v>-</v>
          </cell>
          <cell r="AK21">
            <v>8.6777142477115987E-2</v>
          </cell>
          <cell r="AL21">
            <v>7.7714078380518359E-2</v>
          </cell>
          <cell r="AM21">
            <v>7.5191160000492419E-2</v>
          </cell>
          <cell r="AN21">
            <v>7.348919041904578E-2</v>
          </cell>
          <cell r="AO21" t="str">
            <v>-</v>
          </cell>
          <cell r="AQ21">
            <v>7.2915763833469649E-2</v>
          </cell>
          <cell r="AR21">
            <v>6.3739432988362044E-2</v>
          </cell>
          <cell r="AS21">
            <v>6.2171908544010224E-2</v>
          </cell>
          <cell r="AT21">
            <v>6.2309452062992099E-2</v>
          </cell>
          <cell r="AU21" t="str">
            <v>-</v>
          </cell>
          <cell r="AW21">
            <v>4.0999998834801765E-2</v>
          </cell>
          <cell r="AX21">
            <v>6.409732285785652E-2</v>
          </cell>
          <cell r="AY21">
            <v>5.5981022253899448E-2</v>
          </cell>
          <cell r="AZ21">
            <v>6.5884060355242413E-2</v>
          </cell>
          <cell r="BA21" t="str">
            <v>-</v>
          </cell>
          <cell r="BC21">
            <v>5.2351601826260641E-2</v>
          </cell>
          <cell r="BD21">
            <v>4.6139814324184902E-2</v>
          </cell>
          <cell r="BE21">
            <v>5.9669387584318834E-2</v>
          </cell>
          <cell r="BF21">
            <v>6.8951612573477483E-2</v>
          </cell>
          <cell r="BG21" t="str">
            <v>-</v>
          </cell>
          <cell r="BI21">
            <v>4.5604496678686823E-2</v>
          </cell>
          <cell r="BJ21">
            <v>3.8954836728682718E-2</v>
          </cell>
          <cell r="BK21">
            <v>4.7870256683458123E-2</v>
          </cell>
          <cell r="BL21">
            <v>5.3555946291059087E-2</v>
          </cell>
          <cell r="BM21" t="str">
            <v>-</v>
          </cell>
        </row>
        <row r="23">
          <cell r="A23" t="str">
            <v>Cost of Revenue</v>
          </cell>
          <cell r="AH23">
            <v>142.6</v>
          </cell>
          <cell r="AI23">
            <v>495.5</v>
          </cell>
          <cell r="AK23">
            <v>156.9</v>
          </cell>
          <cell r="AL23">
            <v>171.5</v>
          </cell>
          <cell r="AM23">
            <v>185.7</v>
          </cell>
          <cell r="AN23">
            <v>200.9</v>
          </cell>
          <cell r="AO23">
            <v>714.8</v>
          </cell>
          <cell r="AQ23">
            <v>224.38</v>
          </cell>
          <cell r="AR23">
            <v>246.7</v>
          </cell>
          <cell r="AS23">
            <v>266.3</v>
          </cell>
          <cell r="AT23">
            <v>287.3</v>
          </cell>
          <cell r="AU23">
            <v>986.7</v>
          </cell>
          <cell r="AW23">
            <v>321</v>
          </cell>
          <cell r="AX23">
            <v>340.99</v>
          </cell>
          <cell r="AY23">
            <v>360.4</v>
          </cell>
          <cell r="AZ23">
            <v>386</v>
          </cell>
          <cell r="BA23">
            <v>1410.3</v>
          </cell>
        </row>
        <row r="24">
          <cell r="A24" t="str">
            <v>Subscription/Support</v>
          </cell>
          <cell r="B24" t="str">
            <v>subcost</v>
          </cell>
          <cell r="C24">
            <v>0</v>
          </cell>
          <cell r="D24">
            <v>1.73</v>
          </cell>
          <cell r="E24">
            <v>3.718</v>
          </cell>
          <cell r="G24">
            <v>1.4510000000000001</v>
          </cell>
          <cell r="H24">
            <v>1.5169999999999999</v>
          </cell>
          <cell r="I24">
            <v>2.3519999999999999</v>
          </cell>
          <cell r="J24">
            <v>1.879</v>
          </cell>
          <cell r="K24">
            <v>7.1989999999999998</v>
          </cell>
          <cell r="M24">
            <v>1.597</v>
          </cell>
          <cell r="N24">
            <v>1.819</v>
          </cell>
          <cell r="O24">
            <v>2.1429999999999998</v>
          </cell>
          <cell r="P24">
            <v>2.2229999999999999</v>
          </cell>
          <cell r="Q24">
            <v>7.7819999999999991</v>
          </cell>
          <cell r="S24">
            <v>2.282</v>
          </cell>
          <cell r="T24">
            <v>2.6989999999999998</v>
          </cell>
          <cell r="U24">
            <v>3.5459999999999998</v>
          </cell>
          <cell r="V24">
            <v>4.2</v>
          </cell>
          <cell r="W24">
            <v>12.727</v>
          </cell>
          <cell r="Y24">
            <v>5.3360000000000003</v>
          </cell>
          <cell r="Z24">
            <v>8.0129999999999999</v>
          </cell>
          <cell r="AA24">
            <v>10.069000000000001</v>
          </cell>
          <cell r="AB24">
            <v>11.039</v>
          </cell>
          <cell r="AC24">
            <v>34.457000000000001</v>
          </cell>
          <cell r="AE24">
            <v>12.119</v>
          </cell>
          <cell r="AF24">
            <v>13.249661333999995</v>
          </cell>
          <cell r="AG24">
            <v>14.686875520000001</v>
          </cell>
          <cell r="AH24">
            <v>15.342674615999996</v>
          </cell>
          <cell r="AI24">
            <v>55.398211469999993</v>
          </cell>
          <cell r="AK24">
            <v>17.867380245000007</v>
          </cell>
          <cell r="AL24">
            <v>19.306168764999995</v>
          </cell>
          <cell r="AM24">
            <v>19.205329140000003</v>
          </cell>
          <cell r="AN24">
            <v>20.660049044999994</v>
          </cell>
          <cell r="AO24">
            <v>77.038927194999999</v>
          </cell>
          <cell r="AQ24">
            <v>21.470521278734992</v>
          </cell>
          <cell r="AR24">
            <v>22.66893384875155</v>
          </cell>
          <cell r="AS24">
            <v>23.055251526398422</v>
          </cell>
          <cell r="AT24">
            <v>24.517115446957035</v>
          </cell>
          <cell r="AU24">
            <v>91.711822100841999</v>
          </cell>
          <cell r="AX24" t="str">
            <v>mstag:costOfSubscription</v>
          </cell>
          <cell r="AY24">
            <v>6</v>
          </cell>
          <cell r="AZ24" t="str">
            <v>ISO4217:USD</v>
          </cell>
          <cell r="BA24" t="b">
            <v>0</v>
          </cell>
          <cell r="BB24" t="b">
            <v>0</v>
          </cell>
        </row>
        <row r="25">
          <cell r="A25" t="str">
            <v>Services</v>
          </cell>
          <cell r="B25" t="str">
            <v>servicecost</v>
          </cell>
          <cell r="C25">
            <v>0</v>
          </cell>
          <cell r="D25">
            <v>1.6919999999999999</v>
          </cell>
          <cell r="E25">
            <v>2.3290000000000002</v>
          </cell>
          <cell r="G25">
            <v>0.29199999999999998</v>
          </cell>
          <cell r="H25">
            <v>0.63500000000000001</v>
          </cell>
          <cell r="I25">
            <v>0.85899999999999999</v>
          </cell>
          <cell r="J25">
            <v>1.3779999999999999</v>
          </cell>
          <cell r="K25">
            <v>3.1639999999999997</v>
          </cell>
          <cell r="M25">
            <v>1.758</v>
          </cell>
          <cell r="N25">
            <v>2.0089999999999999</v>
          </cell>
          <cell r="O25">
            <v>2.5249999999999999</v>
          </cell>
          <cell r="P25">
            <v>3.1989999999999998</v>
          </cell>
          <cell r="Q25">
            <v>9.4909999999999997</v>
          </cell>
          <cell r="S25">
            <v>4.0810000000000004</v>
          </cell>
          <cell r="T25">
            <v>5.4829999999999997</v>
          </cell>
          <cell r="U25">
            <v>5.359</v>
          </cell>
          <cell r="V25">
            <v>5.8040000000000003</v>
          </cell>
          <cell r="W25">
            <v>20.727</v>
          </cell>
          <cell r="Y25">
            <v>6.6289999999999996</v>
          </cell>
          <cell r="Z25">
            <v>8.2240000000000002</v>
          </cell>
          <cell r="AA25">
            <v>9.5150000000000006</v>
          </cell>
          <cell r="AB25">
            <v>10.301</v>
          </cell>
          <cell r="AC25">
            <v>34.669000000000004</v>
          </cell>
          <cell r="AE25">
            <v>11.208</v>
          </cell>
          <cell r="AF25">
            <v>11.558862</v>
          </cell>
          <cell r="AG25">
            <v>12.923449874999999</v>
          </cell>
          <cell r="AH25">
            <v>13.53885225</v>
          </cell>
          <cell r="AI25">
            <v>49.229164124999997</v>
          </cell>
          <cell r="AK25">
            <v>13.66611746115</v>
          </cell>
          <cell r="AL25">
            <v>14.203000647123751</v>
          </cell>
          <cell r="AM25">
            <v>14.605663036604064</v>
          </cell>
          <cell r="AN25">
            <v>15.174515175924432</v>
          </cell>
          <cell r="AO25">
            <v>57.64929632080225</v>
          </cell>
          <cell r="AQ25">
            <v>15.59423580845</v>
          </cell>
          <cell r="AR25">
            <v>16.195969907580409</v>
          </cell>
          <cell r="AS25">
            <v>16.818891827102732</v>
          </cell>
          <cell r="AT25">
            <v>17.659836418457868</v>
          </cell>
          <cell r="AU25">
            <v>66.268933961591003</v>
          </cell>
          <cell r="AX25" t="str">
            <v>mstag:costOfServices</v>
          </cell>
          <cell r="AY25">
            <v>6</v>
          </cell>
          <cell r="AZ25" t="str">
            <v>ISO4217:USD</v>
          </cell>
          <cell r="BA25" t="b">
            <v>0</v>
          </cell>
          <cell r="BB25" t="b">
            <v>0</v>
          </cell>
        </row>
        <row r="26">
          <cell r="A26" t="str">
            <v>Cost of Sales</v>
          </cell>
          <cell r="B26" t="str">
            <v>slscost</v>
          </cell>
          <cell r="C26">
            <v>0</v>
          </cell>
          <cell r="D26">
            <v>3.4219999999999997</v>
          </cell>
          <cell r="E26">
            <v>6.0470000000000006</v>
          </cell>
          <cell r="G26">
            <v>1.7430000000000001</v>
          </cell>
          <cell r="H26">
            <v>2.1520000000000001</v>
          </cell>
          <cell r="I26">
            <v>3.2109999999999999</v>
          </cell>
          <cell r="J26">
            <v>3.2569999999999997</v>
          </cell>
          <cell r="K26">
            <v>10.363</v>
          </cell>
          <cell r="M26">
            <v>3.355</v>
          </cell>
          <cell r="N26">
            <v>3.8279999999999998</v>
          </cell>
          <cell r="O26">
            <v>4.6679999999999993</v>
          </cell>
          <cell r="P26">
            <v>5.4219999999999997</v>
          </cell>
          <cell r="Q26">
            <v>17.273</v>
          </cell>
          <cell r="S26">
            <v>6.3630000000000004</v>
          </cell>
          <cell r="T26">
            <v>8.1819999999999986</v>
          </cell>
          <cell r="U26">
            <v>8.9049999999999994</v>
          </cell>
          <cell r="V26">
            <v>10.004000000000001</v>
          </cell>
          <cell r="W26">
            <v>33.453999999999994</v>
          </cell>
          <cell r="Y26">
            <v>11.965</v>
          </cell>
          <cell r="Z26">
            <v>16.237000000000002</v>
          </cell>
          <cell r="AA26">
            <v>19.584000000000003</v>
          </cell>
          <cell r="AB26">
            <v>21.34</v>
          </cell>
          <cell r="AC26">
            <v>69.126000000000005</v>
          </cell>
          <cell r="AE26">
            <v>23.326999999999998</v>
          </cell>
          <cell r="AF26">
            <v>24.808523333999993</v>
          </cell>
          <cell r="AG26">
            <v>27.610325395</v>
          </cell>
          <cell r="AH26">
            <v>28.881526865999994</v>
          </cell>
          <cell r="AI26">
            <v>104.62737559499999</v>
          </cell>
          <cell r="AK26">
            <v>31.533497706150008</v>
          </cell>
          <cell r="AL26">
            <v>33.509169412123747</v>
          </cell>
          <cell r="AM26">
            <v>33.810992176604067</v>
          </cell>
          <cell r="AN26">
            <v>35.834564220924428</v>
          </cell>
          <cell r="AO26">
            <v>134.68822351580224</v>
          </cell>
          <cell r="AQ26">
            <v>37.064757087184994</v>
          </cell>
          <cell r="AR26">
            <v>38.864903756331955</v>
          </cell>
          <cell r="AS26">
            <v>39.874143353501154</v>
          </cell>
          <cell r="AT26">
            <v>42.176951865414907</v>
          </cell>
          <cell r="AU26">
            <v>157.98075606243302</v>
          </cell>
          <cell r="AW26">
            <v>39.520528554522002</v>
          </cell>
          <cell r="AX26" t="str">
            <v>mstag:costOfSalesWithDepreciation</v>
          </cell>
          <cell r="AY26">
            <v>6</v>
          </cell>
          <cell r="AZ26" t="str">
            <v>ISO4217:USD</v>
          </cell>
          <cell r="BA26" t="b">
            <v>0</v>
          </cell>
          <cell r="BB26" t="b">
            <v>0</v>
          </cell>
          <cell r="BC26" t="str">
            <v>mstag:costOfSubscription</v>
          </cell>
          <cell r="BD26">
            <v>6</v>
          </cell>
          <cell r="BE26" t="str">
            <v>ISO4217:USD</v>
          </cell>
          <cell r="BF26" t="b">
            <v>0</v>
          </cell>
          <cell r="BG26" t="b">
            <v>0</v>
          </cell>
          <cell r="BI26">
            <v>58.66304736129905</v>
          </cell>
          <cell r="BJ26">
            <v>61.236992896573327</v>
          </cell>
          <cell r="BK26">
            <v>64.445720390507461</v>
          </cell>
          <cell r="BL26">
            <v>67.522646191374804</v>
          </cell>
          <cell r="BM26">
            <v>251.86840683975464</v>
          </cell>
          <cell r="BO26" t="str">
            <v>mstag:costOfSubscription</v>
          </cell>
          <cell r="BP26">
            <v>6</v>
          </cell>
          <cell r="BQ26" t="str">
            <v>ISO4217:USD</v>
          </cell>
          <cell r="BR26" t="b">
            <v>0</v>
          </cell>
          <cell r="BS26" t="b">
            <v>0</v>
          </cell>
        </row>
        <row r="27">
          <cell r="A27" t="str">
            <v>Services</v>
          </cell>
          <cell r="B27" t="str">
            <v>servicecost</v>
          </cell>
          <cell r="C27">
            <v>0</v>
          </cell>
          <cell r="D27">
            <v>1.6919999999999999</v>
          </cell>
          <cell r="E27">
            <v>2.3290000000000002</v>
          </cell>
          <cell r="G27">
            <v>0.29199999999999998</v>
          </cell>
          <cell r="H27">
            <v>0.63500000000000001</v>
          </cell>
          <cell r="I27">
            <v>0.85899999999999999</v>
          </cell>
          <cell r="J27">
            <v>1.3779999999999999</v>
          </cell>
          <cell r="K27">
            <v>3.1639999999999997</v>
          </cell>
          <cell r="M27">
            <v>1.758</v>
          </cell>
          <cell r="N27">
            <v>2.0089999999999999</v>
          </cell>
          <cell r="O27">
            <v>2.5249999999999999</v>
          </cell>
          <cell r="P27">
            <v>3.1989999999999998</v>
          </cell>
          <cell r="Q27">
            <v>9.4909999999999997</v>
          </cell>
          <cell r="S27">
            <v>4.0810000000000004</v>
          </cell>
          <cell r="T27">
            <v>5.4829999999999997</v>
          </cell>
          <cell r="U27">
            <v>5.359</v>
          </cell>
          <cell r="V27">
            <v>5.8040000000000003</v>
          </cell>
          <cell r="W27">
            <v>20.727</v>
          </cell>
          <cell r="Y27">
            <v>6.6289999999999996</v>
          </cell>
          <cell r="Z27">
            <v>8.2240000000000002</v>
          </cell>
          <cell r="AA27">
            <v>9.5150000000000006</v>
          </cell>
          <cell r="AB27">
            <v>10.301</v>
          </cell>
          <cell r="AC27">
            <v>34.669000000000004</v>
          </cell>
          <cell r="AE27">
            <v>11.208</v>
          </cell>
          <cell r="AF27">
            <v>11.914</v>
          </cell>
          <cell r="AG27">
            <v>13.427999999999999</v>
          </cell>
          <cell r="AH27">
            <v>13.66512</v>
          </cell>
          <cell r="AI27">
            <v>50.215119999999999</v>
          </cell>
          <cell r="AK27">
            <v>13.835934000000002</v>
          </cell>
          <cell r="AL27">
            <v>14.231246400000003</v>
          </cell>
          <cell r="AM27">
            <v>14.643952545600003</v>
          </cell>
          <cell r="AN27">
            <v>15.492704080896006</v>
          </cell>
          <cell r="AO27">
            <v>58.203837026496011</v>
          </cell>
          <cell r="AQ27">
            <v>16.097887834056007</v>
          </cell>
          <cell r="AR27">
            <v>16.546934178900727</v>
          </cell>
          <cell r="AS27">
            <v>17.187460663245275</v>
          </cell>
          <cell r="AT27">
            <v>18.046833696407539</v>
          </cell>
          <cell r="AU27">
            <v>67.879116372609559</v>
          </cell>
          <cell r="AW27">
            <v>19.567083274094042</v>
          </cell>
          <cell r="AX27">
            <v>20.112901912792456</v>
          </cell>
          <cell r="AY27">
            <v>20.891465857803777</v>
          </cell>
          <cell r="AZ27">
            <v>21.936039150693968</v>
          </cell>
          <cell r="BA27">
            <v>82.50749019538425</v>
          </cell>
          <cell r="BB27" t="str">
            <v>mstag:costOfServices</v>
          </cell>
          <cell r="BC27" t="str">
            <v>mstag:costOfServices</v>
          </cell>
          <cell r="BD27">
            <v>6</v>
          </cell>
          <cell r="BE27" t="str">
            <v>ISO4217:USD</v>
          </cell>
          <cell r="BF27" t="b">
            <v>0</v>
          </cell>
          <cell r="BG27" t="b">
            <v>0</v>
          </cell>
          <cell r="BI27">
            <v>43.732289829982136</v>
          </cell>
          <cell r="BJ27">
            <v>43.356974096263713</v>
          </cell>
          <cell r="BK27">
            <v>43.435945712015112</v>
          </cell>
          <cell r="BL27">
            <v>48.458784208867151</v>
          </cell>
          <cell r="BM27">
            <v>178.98399384712809</v>
          </cell>
          <cell r="BO27" t="str">
            <v>mstag:costOfServices</v>
          </cell>
          <cell r="BP27">
            <v>6</v>
          </cell>
          <cell r="BQ27" t="str">
            <v>ISO4217:USD</v>
          </cell>
          <cell r="BR27" t="b">
            <v>0</v>
          </cell>
          <cell r="BS27" t="b">
            <v>0</v>
          </cell>
        </row>
        <row r="28">
          <cell r="A28" t="str">
            <v>Gross Profit</v>
          </cell>
          <cell r="B28" t="str">
            <v>grp</v>
          </cell>
          <cell r="C28">
            <v>0</v>
          </cell>
          <cell r="D28">
            <v>3.4219999999999997</v>
          </cell>
          <cell r="E28">
            <v>6.0470000000000006</v>
          </cell>
          <cell r="G28">
            <v>1.7430000000000001</v>
          </cell>
          <cell r="H28">
            <v>2.1520000000000001</v>
          </cell>
          <cell r="I28">
            <v>3.2109999999999999</v>
          </cell>
          <cell r="J28">
            <v>3.2569999999999997</v>
          </cell>
          <cell r="K28">
            <v>10.363</v>
          </cell>
          <cell r="M28">
            <v>3.355</v>
          </cell>
          <cell r="N28">
            <v>3.8279999999999998</v>
          </cell>
          <cell r="O28">
            <v>4.6679999999999993</v>
          </cell>
          <cell r="P28">
            <v>5.4219999999999997</v>
          </cell>
          <cell r="Q28">
            <v>17.273</v>
          </cell>
          <cell r="S28">
            <v>6.3630000000000004</v>
          </cell>
          <cell r="T28">
            <v>8.1819999999999986</v>
          </cell>
          <cell r="U28">
            <v>8.9049999999999994</v>
          </cell>
          <cell r="V28">
            <v>10.004000000000001</v>
          </cell>
          <cell r="W28">
            <v>33.453999999999994</v>
          </cell>
          <cell r="Y28">
            <v>11.965</v>
          </cell>
          <cell r="Z28">
            <v>16.237000000000002</v>
          </cell>
          <cell r="AA28">
            <v>19.584000000000003</v>
          </cell>
          <cell r="AB28">
            <v>21.34</v>
          </cell>
          <cell r="AC28">
            <v>69.126000000000005</v>
          </cell>
          <cell r="AE28">
            <v>23.326999999999998</v>
          </cell>
          <cell r="AF28">
            <v>27.206</v>
          </cell>
          <cell r="AG28">
            <v>30.055999999999997</v>
          </cell>
          <cell r="AH28">
            <v>32.798856000000001</v>
          </cell>
          <cell r="AI28">
            <v>113.387856</v>
          </cell>
          <cell r="AK28">
            <v>35.198072775000007</v>
          </cell>
          <cell r="AL28">
            <v>37.579403775000003</v>
          </cell>
          <cell r="AM28">
            <v>40.074939945599994</v>
          </cell>
          <cell r="AN28">
            <v>43.228585525895994</v>
          </cell>
          <cell r="AO28">
            <v>156.081002021496</v>
          </cell>
          <cell r="AQ28">
            <v>46.780337055335522</v>
          </cell>
          <cell r="AR28">
            <v>49.568721403718286</v>
          </cell>
          <cell r="AS28">
            <v>52.427874740984521</v>
          </cell>
          <cell r="AT28">
            <v>56.036276894344958</v>
          </cell>
          <cell r="AU28">
            <v>204.81321009438329</v>
          </cell>
          <cell r="AW28">
            <v>59.087611828616048</v>
          </cell>
          <cell r="AX28">
            <v>62.210144780897551</v>
          </cell>
          <cell r="AY28">
            <v>65.364757950241057</v>
          </cell>
          <cell r="AZ28">
            <v>69.393516864077498</v>
          </cell>
          <cell r="BA28">
            <v>256.05603142383211</v>
          </cell>
          <cell r="BB28" t="str">
            <v>mstag:costOfSalesWithDepreciation</v>
          </cell>
          <cell r="BC28" t="str">
            <v>mstag:costOfSalesWithDepreciation</v>
          </cell>
          <cell r="BD28">
            <v>6</v>
          </cell>
          <cell r="BE28" t="str">
            <v>ISO4217:USD</v>
          </cell>
          <cell r="BF28" t="b">
            <v>0</v>
          </cell>
          <cell r="BG28" t="b">
            <v>0</v>
          </cell>
          <cell r="BI28">
            <v>102.39533719128119</v>
          </cell>
          <cell r="BJ28">
            <v>104.59396699283704</v>
          </cell>
          <cell r="BK28">
            <v>107.88166610252257</v>
          </cell>
          <cell r="BL28">
            <v>115.98143040024195</v>
          </cell>
          <cell r="BM28">
            <v>430.85240068688273</v>
          </cell>
          <cell r="BO28" t="str">
            <v>mstag:costOfSalesWithDepreciation</v>
          </cell>
          <cell r="BP28">
            <v>6</v>
          </cell>
          <cell r="BQ28" t="str">
            <v>ISO4217:USD</v>
          </cell>
          <cell r="BR28" t="b">
            <v>0</v>
          </cell>
          <cell r="BS28" t="b">
            <v>0</v>
          </cell>
        </row>
        <row r="29">
          <cell r="A29" t="str">
            <v>Subscription/Support</v>
          </cell>
          <cell r="C29">
            <v>0</v>
          </cell>
          <cell r="D29">
            <v>3.2920000000000003</v>
          </cell>
          <cell r="E29">
            <v>17.795000000000002</v>
          </cell>
          <cell r="G29">
            <v>7.359</v>
          </cell>
          <cell r="H29">
            <v>9.7580000000000009</v>
          </cell>
          <cell r="I29">
            <v>10.584999999999999</v>
          </cell>
          <cell r="J29">
            <v>12.755000000000001</v>
          </cell>
          <cell r="K29">
            <v>40.457000000000001</v>
          </cell>
          <cell r="M29">
            <v>15.325000000000001</v>
          </cell>
          <cell r="N29">
            <v>17.773</v>
          </cell>
          <cell r="O29">
            <v>20.337</v>
          </cell>
          <cell r="P29">
            <v>24.579000000000001</v>
          </cell>
          <cell r="Q29">
            <v>78.01400000000001</v>
          </cell>
          <cell r="S29">
            <v>28.834</v>
          </cell>
          <cell r="T29">
            <v>33.318000000000005</v>
          </cell>
          <cell r="U29">
            <v>37.919000000000004</v>
          </cell>
          <cell r="V29">
            <v>45.178999999999995</v>
          </cell>
          <cell r="W29">
            <v>145.25</v>
          </cell>
          <cell r="Y29">
            <v>52.853999999999999</v>
          </cell>
          <cell r="Z29">
            <v>57.625000000000007</v>
          </cell>
          <cell r="AA29">
            <v>64.316999999999993</v>
          </cell>
          <cell r="AB29">
            <v>71.385999999999996</v>
          </cell>
          <cell r="AC29">
            <v>246.18199999999999</v>
          </cell>
          <cell r="AE29">
            <v>82.373999999999995</v>
          </cell>
          <cell r="AF29">
            <v>91.078380666000015</v>
          </cell>
          <cell r="AG29">
            <v>100.05433948000001</v>
          </cell>
          <cell r="AH29">
            <v>110.41695338400001</v>
          </cell>
          <cell r="AI29">
            <v>383.92367353000003</v>
          </cell>
          <cell r="AK29">
            <v>119.57400625499999</v>
          </cell>
          <cell r="AL29">
            <v>129.20282173500001</v>
          </cell>
          <cell r="AM29">
            <v>140.83908036</v>
          </cell>
          <cell r="AN29">
            <v>151.50702633</v>
          </cell>
          <cell r="AO29">
            <v>541.12293468000007</v>
          </cell>
          <cell r="AQ29">
            <v>163.62017940001502</v>
          </cell>
          <cell r="AR29">
            <v>174.45223005343595</v>
          </cell>
          <cell r="AS29">
            <v>186.53794416813284</v>
          </cell>
          <cell r="AT29">
            <v>198.36575225265236</v>
          </cell>
          <cell r="AU29">
            <v>722.97610587423617</v>
          </cell>
        </row>
        <row r="30">
          <cell r="A30" t="str">
            <v>Gross Margin</v>
          </cell>
          <cell r="B30" t="str">
            <v>grp</v>
          </cell>
          <cell r="C30" t="str">
            <v>nm</v>
          </cell>
          <cell r="D30">
            <v>0.65551573078454806</v>
          </cell>
          <cell r="E30">
            <v>0.82717426672244687</v>
          </cell>
          <cell r="G30">
            <v>0.83530079455164585</v>
          </cell>
          <cell r="H30">
            <v>0.86545454545454548</v>
          </cell>
          <cell r="I30">
            <v>0.81819587230424362</v>
          </cell>
          <cell r="J30">
            <v>0.87160038267049345</v>
          </cell>
          <cell r="K30">
            <v>0.84893822393822393</v>
          </cell>
          <cell r="M30">
            <v>0.90562581255170782</v>
          </cell>
          <cell r="N30">
            <v>0.90715598203348313</v>
          </cell>
          <cell r="O30">
            <v>0.90467081850533804</v>
          </cell>
          <cell r="P30">
            <v>0.91705842847548691</v>
          </cell>
          <cell r="Q30">
            <v>0.90929647069793484</v>
          </cell>
          <cell r="S30">
            <v>0.92666152461756013</v>
          </cell>
          <cell r="T30">
            <v>0.92506316461670879</v>
          </cell>
          <cell r="U30">
            <v>0.91448209333172559</v>
          </cell>
          <cell r="V30">
            <v>0.91494359950586279</v>
          </cell>
          <cell r="W30">
            <v>0.91943763965640568</v>
          </cell>
          <cell r="Y30">
            <v>0.90830039525691697</v>
          </cell>
          <cell r="Z30">
            <v>0.87792132606112316</v>
          </cell>
          <cell r="AA30">
            <v>0.86463850724598712</v>
          </cell>
          <cell r="AB30">
            <v>0.86607218683651799</v>
          </cell>
          <cell r="AC30">
            <v>0.87721948838187125</v>
          </cell>
          <cell r="AE30">
            <v>0.8717471135428021</v>
          </cell>
          <cell r="AF30">
            <v>0.873</v>
          </cell>
          <cell r="AG30">
            <v>0.872</v>
          </cell>
          <cell r="AH30">
            <v>0.878</v>
          </cell>
          <cell r="AI30">
            <v>0.87390063331354406</v>
          </cell>
          <cell r="AK30">
            <v>0.87</v>
          </cell>
          <cell r="AL30">
            <v>0.87</v>
          </cell>
          <cell r="AM30">
            <v>0.88</v>
          </cell>
          <cell r="AN30">
            <v>0.88</v>
          </cell>
          <cell r="AO30">
            <v>0.87537418280492663</v>
          </cell>
          <cell r="AQ30">
            <v>0.88400000000000001</v>
          </cell>
          <cell r="AR30">
            <v>0.88500000000000001</v>
          </cell>
          <cell r="AS30">
            <v>0.89</v>
          </cell>
          <cell r="AT30">
            <v>0.89</v>
          </cell>
          <cell r="AU30">
            <v>0.88742705157201307</v>
          </cell>
        </row>
        <row r="31">
          <cell r="A31" t="str">
            <v>Services</v>
          </cell>
          <cell r="C31">
            <v>0</v>
          </cell>
          <cell r="D31">
            <v>-1.2789999999999999</v>
          </cell>
          <cell r="E31">
            <v>-1.4330000000000003</v>
          </cell>
          <cell r="G31">
            <v>0.24900000000000005</v>
          </cell>
          <cell r="H31">
            <v>-2.7000000000000024E-2</v>
          </cell>
          <cell r="I31">
            <v>0.39500000000000002</v>
          </cell>
          <cell r="J31">
            <v>-0.44599999999999984</v>
          </cell>
          <cell r="K31">
            <v>0.17100000000000015</v>
          </cell>
          <cell r="M31">
            <v>0.2330000000000001</v>
          </cell>
          <cell r="N31">
            <v>2.2000000000000242E-2</v>
          </cell>
          <cell r="O31">
            <v>0.42900000000000027</v>
          </cell>
          <cell r="P31">
            <v>5.2000000000000046E-2</v>
          </cell>
          <cell r="Q31">
            <v>0.73600000000000065</v>
          </cell>
          <cell r="S31">
            <v>-0.35800000000000054</v>
          </cell>
          <cell r="T31">
            <v>-0.91899999999999959</v>
          </cell>
          <cell r="U31">
            <v>-0.46300000000000008</v>
          </cell>
          <cell r="V31">
            <v>-0.58900000000000041</v>
          </cell>
          <cell r="W31">
            <v>-2.3290000000000006</v>
          </cell>
          <cell r="Y31">
            <v>-0.64199999999999946</v>
          </cell>
          <cell r="Z31">
            <v>-1.9190000000000005</v>
          </cell>
          <cell r="AA31">
            <v>-1.2279999999999998</v>
          </cell>
          <cell r="AB31">
            <v>-1.6620000000000008</v>
          </cell>
          <cell r="AC31">
            <v>-5.4510000000000005</v>
          </cell>
          <cell r="AE31">
            <v>-1.0150000000000006</v>
          </cell>
          <cell r="AF31">
            <v>-0.85621200000000008</v>
          </cell>
          <cell r="AG31">
            <v>-0.61540237499999995</v>
          </cell>
          <cell r="AH31">
            <v>0</v>
          </cell>
          <cell r="AI31">
            <v>-2.4866143750000007</v>
          </cell>
          <cell r="AK31">
            <v>0.27890035634999999</v>
          </cell>
          <cell r="AL31">
            <v>0.43926806125125001</v>
          </cell>
          <cell r="AM31">
            <v>0.76871910718968761</v>
          </cell>
          <cell r="AN31">
            <v>0.96858607505900629</v>
          </cell>
          <cell r="AO31">
            <v>2.455473599849944</v>
          </cell>
          <cell r="AQ31">
            <v>1.3560205050826089</v>
          </cell>
          <cell r="AR31">
            <v>1.6017992216288315</v>
          </cell>
          <cell r="AS31">
            <v>1.8687657585669701</v>
          </cell>
          <cell r="AT31">
            <v>1.9622040464953188</v>
          </cell>
          <cell r="AU31">
            <v>6.7887895317737286</v>
          </cell>
          <cell r="AW31">
            <v>223.94966180895801</v>
          </cell>
          <cell r="AX31">
            <v>238.55104291926213</v>
          </cell>
          <cell r="AY31">
            <v>252.01532185714453</v>
          </cell>
          <cell r="AZ31">
            <v>268.92570704250647</v>
          </cell>
          <cell r="BA31">
            <v>983.44173362787114</v>
          </cell>
          <cell r="BC31">
            <v>331.51251680875669</v>
          </cell>
          <cell r="BD31">
            <v>348.45795539278447</v>
          </cell>
          <cell r="BE31">
            <v>370.90887053567042</v>
          </cell>
          <cell r="BF31">
            <v>394.3651404878982</v>
          </cell>
          <cell r="BG31">
            <v>1445.2444832251099</v>
          </cell>
          <cell r="BI31">
            <v>410.64133152909335</v>
          </cell>
          <cell r="BJ31">
            <v>428.65895027601323</v>
          </cell>
          <cell r="BK31">
            <v>451.12004273355211</v>
          </cell>
          <cell r="BL31">
            <v>472.65852333962351</v>
          </cell>
          <cell r="BM31">
            <v>1763.0788478782822</v>
          </cell>
        </row>
        <row r="32">
          <cell r="A32" t="str">
            <v>Gross Margin</v>
          </cell>
          <cell r="C32" t="str">
            <v>nm</v>
          </cell>
          <cell r="D32">
            <v>-3.0968523002421309</v>
          </cell>
          <cell r="E32">
            <v>-1.5993303571428574</v>
          </cell>
          <cell r="G32">
            <v>0.46025878003696863</v>
          </cell>
          <cell r="H32">
            <v>-4.4407894736842146E-2</v>
          </cell>
          <cell r="I32">
            <v>0.31499202551834132</v>
          </cell>
          <cell r="J32">
            <v>-0.47854077253218863</v>
          </cell>
          <cell r="K32">
            <v>5.1274362818590748E-2</v>
          </cell>
          <cell r="M32">
            <v>0.11702661978905077</v>
          </cell>
          <cell r="N32">
            <v>1.0832102412604747E-2</v>
          </cell>
          <cell r="O32">
            <v>0.14522681110358843</v>
          </cell>
          <cell r="P32">
            <v>1.599507843740389E-2</v>
          </cell>
          <cell r="Q32">
            <v>7.1966363547472434E-2</v>
          </cell>
          <cell r="S32">
            <v>-9.6159011549825563E-2</v>
          </cell>
          <cell r="T32">
            <v>-0.20135845749342673</v>
          </cell>
          <cell r="U32">
            <v>-9.4566993464052299E-2</v>
          </cell>
          <cell r="V32">
            <v>-0.11294343240651973</v>
          </cell>
          <cell r="W32">
            <v>-0.12658984672246987</v>
          </cell>
          <cell r="Y32">
            <v>-0.10723233672958067</v>
          </cell>
          <cell r="Z32">
            <v>-0.3043616177636797</v>
          </cell>
          <cell r="AA32">
            <v>-0.14818390249788821</v>
          </cell>
          <cell r="AB32">
            <v>-0.19238337770575309</v>
          </cell>
          <cell r="AC32">
            <v>-0.1865630775549319</v>
          </cell>
          <cell r="AE32">
            <v>-9.9578141862062264E-2</v>
          </cell>
          <cell r="AF32">
            <v>-0.08</v>
          </cell>
          <cell r="AG32">
            <v>-0.05</v>
          </cell>
          <cell r="AH32">
            <v>0</v>
          </cell>
          <cell r="AI32">
            <v>-5.3198090140557659E-2</v>
          </cell>
          <cell r="AK32">
            <v>0.02</v>
          </cell>
          <cell r="AL32">
            <v>0.03</v>
          </cell>
          <cell r="AM32">
            <v>0.05</v>
          </cell>
          <cell r="AN32">
            <v>0.06</v>
          </cell>
          <cell r="AO32">
            <v>4.0853223514399239E-2</v>
          </cell>
          <cell r="AQ32">
            <v>0.08</v>
          </cell>
          <cell r="AR32">
            <v>0.09</v>
          </cell>
          <cell r="AS32">
            <v>0.1</v>
          </cell>
          <cell r="AT32">
            <v>0.1</v>
          </cell>
          <cell r="AU32">
            <v>9.2923639105594383E-2</v>
          </cell>
          <cell r="AW32">
            <v>0.85</v>
          </cell>
          <cell r="AX32">
            <v>0.85</v>
          </cell>
          <cell r="AY32">
            <v>0.85</v>
          </cell>
          <cell r="AZ32">
            <v>0.85</v>
          </cell>
          <cell r="BA32">
            <v>0.85</v>
          </cell>
          <cell r="BC32">
            <v>0.875</v>
          </cell>
          <cell r="BD32">
            <v>0.875</v>
          </cell>
          <cell r="BE32">
            <v>0.875</v>
          </cell>
          <cell r="BF32">
            <v>0.875</v>
          </cell>
          <cell r="BG32">
            <v>0.875</v>
          </cell>
          <cell r="BI32">
            <v>0.875</v>
          </cell>
          <cell r="BJ32">
            <v>0.875</v>
          </cell>
          <cell r="BK32">
            <v>0.875</v>
          </cell>
          <cell r="BL32">
            <v>0.875</v>
          </cell>
          <cell r="BM32">
            <v>0.87499999999999989</v>
          </cell>
        </row>
        <row r="33">
          <cell r="A33" t="str">
            <v>Total</v>
          </cell>
          <cell r="B33" t="str">
            <v>grinc</v>
          </cell>
          <cell r="C33">
            <v>0</v>
          </cell>
          <cell r="D33">
            <v>2.0130000000000003</v>
          </cell>
          <cell r="E33">
            <v>16.362000000000002</v>
          </cell>
          <cell r="G33">
            <v>7.6079999999999997</v>
          </cell>
          <cell r="H33">
            <v>9.7310000000000016</v>
          </cell>
          <cell r="I33">
            <v>10.979999999999999</v>
          </cell>
          <cell r="J33">
            <v>12.309000000000001</v>
          </cell>
          <cell r="K33">
            <v>40.628</v>
          </cell>
          <cell r="M33">
            <v>15.558000000000002</v>
          </cell>
          <cell r="N33">
            <v>17.795000000000002</v>
          </cell>
          <cell r="O33">
            <v>20.765999999999998</v>
          </cell>
          <cell r="P33">
            <v>24.631</v>
          </cell>
          <cell r="Q33">
            <v>78.75</v>
          </cell>
          <cell r="S33">
            <v>28.475999999999999</v>
          </cell>
          <cell r="T33">
            <v>32.399000000000008</v>
          </cell>
          <cell r="U33">
            <v>37.456000000000003</v>
          </cell>
          <cell r="V33">
            <v>44.589999999999996</v>
          </cell>
          <cell r="W33">
            <v>142.92100000000002</v>
          </cell>
          <cell r="Y33">
            <v>52.212000000000003</v>
          </cell>
          <cell r="Z33">
            <v>55.706000000000003</v>
          </cell>
          <cell r="AA33">
            <v>63.088999999999992</v>
          </cell>
          <cell r="AB33">
            <v>69.72399999999999</v>
          </cell>
          <cell r="AC33">
            <v>240.73099999999999</v>
          </cell>
          <cell r="AE33">
            <v>81.358999999999995</v>
          </cell>
          <cell r="AF33">
            <v>90.222168666000016</v>
          </cell>
          <cell r="AG33">
            <v>99.438937105000008</v>
          </cell>
          <cell r="AH33">
            <v>110.41695338400001</v>
          </cell>
          <cell r="AI33">
            <v>381.43705915499999</v>
          </cell>
          <cell r="AK33">
            <v>119.85290661134998</v>
          </cell>
          <cell r="AL33">
            <v>129.64208979625127</v>
          </cell>
          <cell r="AM33">
            <v>141.60779946718969</v>
          </cell>
          <cell r="AN33">
            <v>152.475612405059</v>
          </cell>
          <cell r="AO33">
            <v>543.57840827985001</v>
          </cell>
          <cell r="AQ33">
            <v>164.97619990509762</v>
          </cell>
          <cell r="AR33">
            <v>176.05402927506478</v>
          </cell>
          <cell r="AS33">
            <v>188.40670992669982</v>
          </cell>
          <cell r="AT33">
            <v>200.32795629914767</v>
          </cell>
          <cell r="AU33">
            <v>729.76489540600983</v>
          </cell>
          <cell r="AW33">
            <v>1.0298464881102127</v>
          </cell>
          <cell r="AX33">
            <v>1.5138743375220129</v>
          </cell>
          <cell r="AY33">
            <v>1.8166492050264154</v>
          </cell>
          <cell r="AZ33">
            <v>1.9074816652777364</v>
          </cell>
          <cell r="BA33">
            <v>6.2678516959363781</v>
          </cell>
          <cell r="BC33">
            <v>3.9109792943056925</v>
          </cell>
          <cell r="BD33">
            <v>3.9029154256474237</v>
          </cell>
          <cell r="BE33">
            <v>3.9462408736646668</v>
          </cell>
          <cell r="BF33">
            <v>4.4604542356802286</v>
          </cell>
          <cell r="BG33">
            <v>16.22058982929801</v>
          </cell>
          <cell r="BI33">
            <v>4.8591433144424601</v>
          </cell>
          <cell r="BJ33">
            <v>4.8174415662515244</v>
          </cell>
          <cell r="BK33">
            <v>4.826216190223902</v>
          </cell>
          <cell r="BL33">
            <v>5.3843093565407951</v>
          </cell>
          <cell r="BM33">
            <v>19.88711042745868</v>
          </cell>
        </row>
        <row r="34">
          <cell r="A34" t="str">
            <v>Gross Margin</v>
          </cell>
          <cell r="B34" t="str">
            <v>grmgn</v>
          </cell>
          <cell r="C34" t="str">
            <v>nm</v>
          </cell>
          <cell r="D34">
            <v>0.37037718491260352</v>
          </cell>
          <cell r="E34">
            <v>0.73015306350127185</v>
          </cell>
          <cell r="G34">
            <v>0.81360282322746225</v>
          </cell>
          <cell r="H34">
            <v>0.81890095093831528</v>
          </cell>
          <cell r="I34">
            <v>0.77372982876470997</v>
          </cell>
          <cell r="J34">
            <v>0.79076191699858667</v>
          </cell>
          <cell r="K34">
            <v>0.79676805710811716</v>
          </cell>
          <cell r="M34">
            <v>0.82260878760640832</v>
          </cell>
          <cell r="N34">
            <v>0.82296628589927412</v>
          </cell>
          <cell r="O34">
            <v>0.81646614767633863</v>
          </cell>
          <cell r="P34">
            <v>0.81958539912820683</v>
          </cell>
          <cell r="Q34">
            <v>0.82011601387167665</v>
          </cell>
          <cell r="S34">
            <v>0.81735985533453892</v>
          </cell>
          <cell r="T34">
            <v>0.7983785515388977</v>
          </cell>
          <cell r="U34">
            <v>0.80792045037855098</v>
          </cell>
          <cell r="V34">
            <v>0.81675642011942706</v>
          </cell>
          <cell r="W34">
            <v>0.81032459248759758</v>
          </cell>
          <cell r="Y34">
            <v>0.81356249123517788</v>
          </cell>
          <cell r="Z34">
            <v>0.7743074378327286</v>
          </cell>
          <cell r="AA34">
            <v>0.76311492264705516</v>
          </cell>
          <cell r="AB34">
            <v>0.76565931652464192</v>
          </cell>
          <cell r="AC34">
            <v>0.77690999396495797</v>
          </cell>
          <cell r="AE34">
            <v>0.77717173260990013</v>
          </cell>
          <cell r="AF34">
            <v>0.78433126931028119</v>
          </cell>
          <cell r="AG34">
            <v>0.78268016002847718</v>
          </cell>
          <cell r="AH34">
            <v>0.79266445108255223</v>
          </cell>
          <cell r="AI34">
            <v>0.78474587294416309</v>
          </cell>
          <cell r="AK34">
            <v>0.79170191769654974</v>
          </cell>
          <cell r="AL34">
            <v>0.79461286676723586</v>
          </cell>
          <cell r="AM34">
            <v>0.80725558613320725</v>
          </cell>
          <cell r="AN34">
            <v>0.80970457963035058</v>
          </cell>
          <cell r="AO34">
            <v>0.80142289594989102</v>
          </cell>
          <cell r="AQ34">
            <v>0.81654829971627596</v>
          </cell>
          <cell r="AR34">
            <v>0.81916482085524633</v>
          </cell>
          <cell r="AS34">
            <v>0.82532856881975092</v>
          </cell>
          <cell r="AT34">
            <v>0.8260779454542263</v>
          </cell>
          <cell r="AU34">
            <v>0.82204277114609003</v>
          </cell>
          <cell r="AW34">
            <v>0.05</v>
          </cell>
          <cell r="AX34">
            <v>7.0000000000000007E-2</v>
          </cell>
          <cell r="AY34">
            <v>0.08</v>
          </cell>
          <cell r="AZ34">
            <v>0.08</v>
          </cell>
          <cell r="BA34">
            <v>7.0603520779559781E-2</v>
          </cell>
          <cell r="BC34">
            <v>0.1</v>
          </cell>
          <cell r="BD34">
            <v>0.1</v>
          </cell>
          <cell r="BE34">
            <v>0.1</v>
          </cell>
          <cell r="BF34">
            <v>0.1</v>
          </cell>
          <cell r="BG34">
            <v>9.9999999999999992E-2</v>
          </cell>
          <cell r="BI34">
            <v>0.1</v>
          </cell>
          <cell r="BJ34">
            <v>0.1</v>
          </cell>
          <cell r="BK34">
            <v>0.1</v>
          </cell>
          <cell r="BL34">
            <v>0.1</v>
          </cell>
          <cell r="BM34">
            <v>0.10000000000000002</v>
          </cell>
        </row>
        <row r="35">
          <cell r="A35" t="str">
            <v>Total</v>
          </cell>
          <cell r="B35" t="str">
            <v>grinc</v>
          </cell>
          <cell r="C35">
            <v>0</v>
          </cell>
          <cell r="D35">
            <v>2.0130000000000003</v>
          </cell>
          <cell r="E35">
            <v>16.362000000000002</v>
          </cell>
          <cell r="G35">
            <v>7.6079999999999997</v>
          </cell>
          <cell r="H35">
            <v>9.7310000000000016</v>
          </cell>
          <cell r="I35">
            <v>10.979999999999999</v>
          </cell>
          <cell r="J35">
            <v>12.309000000000001</v>
          </cell>
          <cell r="K35">
            <v>40.628</v>
          </cell>
          <cell r="M35">
            <v>15.558000000000002</v>
          </cell>
          <cell r="N35">
            <v>17.795000000000002</v>
          </cell>
          <cell r="O35">
            <v>20.765999999999998</v>
          </cell>
          <cell r="P35">
            <v>24.631</v>
          </cell>
          <cell r="Q35">
            <v>78.75</v>
          </cell>
          <cell r="S35">
            <v>28.475999999999999</v>
          </cell>
          <cell r="T35">
            <v>32.399000000000008</v>
          </cell>
          <cell r="U35">
            <v>37.456000000000003</v>
          </cell>
          <cell r="V35">
            <v>44.589999999999996</v>
          </cell>
          <cell r="W35">
            <v>142.92100000000002</v>
          </cell>
          <cell r="Y35">
            <v>52.212000000000003</v>
          </cell>
          <cell r="Z35">
            <v>55.706000000000003</v>
          </cell>
          <cell r="AA35">
            <v>63.088999999999992</v>
          </cell>
          <cell r="AB35">
            <v>69.72399999999999</v>
          </cell>
          <cell r="AC35">
            <v>240.73099999999999</v>
          </cell>
          <cell r="AE35">
            <v>81.358999999999995</v>
          </cell>
          <cell r="AF35">
            <v>90.930999999999997</v>
          </cell>
          <cell r="AG35">
            <v>99.997000000000014</v>
          </cell>
          <cell r="AH35">
            <v>111.35894399999999</v>
          </cell>
          <cell r="AI35">
            <v>383.64594400000004</v>
          </cell>
          <cell r="AK35">
            <v>125.30410222499999</v>
          </cell>
          <cell r="AL35">
            <v>137.67361762499999</v>
          </cell>
          <cell r="AM35">
            <v>150.2539887744</v>
          </cell>
          <cell r="AN35">
            <v>164.19158889170399</v>
          </cell>
          <cell r="AO35">
            <v>577.42329751610396</v>
          </cell>
          <cell r="AQ35">
            <v>174.71446950834115</v>
          </cell>
          <cell r="AR35">
            <v>188.36892910463607</v>
          </cell>
          <cell r="AS35">
            <v>201.19024157065959</v>
          </cell>
          <cell r="AT35">
            <v>216.84280134162282</v>
          </cell>
          <cell r="AU35">
            <v>781.11644152525969</v>
          </cell>
          <cell r="AW35">
            <v>224.97950829706824</v>
          </cell>
          <cell r="AX35">
            <v>240.06491725678416</v>
          </cell>
          <cell r="AY35">
            <v>253.83197106217094</v>
          </cell>
          <cell r="AZ35">
            <v>270.83318870778419</v>
          </cell>
          <cell r="BA35">
            <v>989.70958532380757</v>
          </cell>
          <cell r="BC35">
            <v>335.4234961030624</v>
          </cell>
          <cell r="BD35">
            <v>352.36087081843192</v>
          </cell>
          <cell r="BE35">
            <v>374.85511140933511</v>
          </cell>
          <cell r="BF35">
            <v>398.82559472357843</v>
          </cell>
          <cell r="BG35">
            <v>1461.4650730544079</v>
          </cell>
          <cell r="BI35">
            <v>415.50047484353581</v>
          </cell>
          <cell r="BJ35">
            <v>433.47639184226477</v>
          </cell>
          <cell r="BK35">
            <v>455.94625892377599</v>
          </cell>
          <cell r="BL35">
            <v>478.04283269616428</v>
          </cell>
          <cell r="BM35">
            <v>1782.965958305741</v>
          </cell>
        </row>
        <row r="36">
          <cell r="A36" t="str">
            <v>Operating Expenses</v>
          </cell>
          <cell r="B36" t="str">
            <v>grmgn</v>
          </cell>
          <cell r="C36" t="str">
            <v>nm</v>
          </cell>
          <cell r="D36">
            <v>0.37037718491260352</v>
          </cell>
          <cell r="E36">
            <v>0.73015306350127185</v>
          </cell>
          <cell r="G36">
            <v>0.81360282322746225</v>
          </cell>
          <cell r="H36">
            <v>0.81890095093831528</v>
          </cell>
          <cell r="I36">
            <v>0.77372982876470997</v>
          </cell>
          <cell r="J36">
            <v>0.79076191699858667</v>
          </cell>
          <cell r="K36">
            <v>0.79676805710811716</v>
          </cell>
          <cell r="M36">
            <v>0.82260878760640832</v>
          </cell>
          <cell r="N36">
            <v>0.82296628589927412</v>
          </cell>
          <cell r="O36">
            <v>0.81646614767633863</v>
          </cell>
          <cell r="P36">
            <v>0.81958539912820683</v>
          </cell>
          <cell r="Q36">
            <v>0.82011601387167665</v>
          </cell>
          <cell r="S36">
            <v>0.81735985533453892</v>
          </cell>
          <cell r="T36">
            <v>0.7983785515388977</v>
          </cell>
          <cell r="U36">
            <v>0.80792045037855098</v>
          </cell>
          <cell r="V36">
            <v>0.81675642011942706</v>
          </cell>
          <cell r="W36">
            <v>0.81032459248759758</v>
          </cell>
          <cell r="Y36">
            <v>0.81356249123517788</v>
          </cell>
          <cell r="Z36">
            <v>0.7743074378327286</v>
          </cell>
          <cell r="AA36">
            <v>0.76311492264705516</v>
          </cell>
          <cell r="AB36">
            <v>0.76565931652464192</v>
          </cell>
          <cell r="AC36">
            <v>0.77690999396495797</v>
          </cell>
          <cell r="AE36">
            <v>0.77717173260990013</v>
          </cell>
          <cell r="AF36">
            <v>0.76970805082235028</v>
          </cell>
          <cell r="AG36">
            <v>0.76889422004874952</v>
          </cell>
          <cell r="AH36">
            <v>0.77247949122420023</v>
          </cell>
          <cell r="AI36">
            <v>0.77187093513559857</v>
          </cell>
          <cell r="AK36">
            <v>0.78070033770570402</v>
          </cell>
          <cell r="AL36">
            <v>0.78557057975492339</v>
          </cell>
          <cell r="AM36">
            <v>0.7894437791716058</v>
          </cell>
          <cell r="AN36">
            <v>0.79158929141162671</v>
          </cell>
          <cell r="AO36">
            <v>0.78721187848538954</v>
          </cell>
          <cell r="AQ36">
            <v>0.78879713804085583</v>
          </cell>
          <cell r="AR36">
            <v>0.79167348547901273</v>
          </cell>
          <cell r="AS36">
            <v>0.79328024549886045</v>
          </cell>
          <cell r="AT36">
            <v>0.79464795448374947</v>
          </cell>
          <cell r="AU36">
            <v>0.79226387018797451</v>
          </cell>
          <cell r="AW36">
            <v>0.79199418854785808</v>
          </cell>
          <cell r="AX36">
            <v>0.79419359188439298</v>
          </cell>
          <cell r="AY36">
            <v>0.7952210909163191</v>
          </cell>
          <cell r="AZ36">
            <v>0.79603741938058881</v>
          </cell>
          <cell r="BA36">
            <v>0.79445890303801636</v>
          </cell>
          <cell r="BC36">
            <v>0.8024845696942472</v>
          </cell>
          <cell r="BD36">
            <v>0.80582577196829452</v>
          </cell>
          <cell r="BE36">
            <v>0.8089962846036477</v>
          </cell>
          <cell r="BF36">
            <v>0.80520796952397489</v>
          </cell>
          <cell r="BG36">
            <v>0.80569705644573941</v>
          </cell>
          <cell r="BI36">
            <v>0.80228583662615638</v>
          </cell>
          <cell r="BJ36">
            <v>0.8056128436078912</v>
          </cell>
          <cell r="BK36">
            <v>0.80866207345531771</v>
          </cell>
          <cell r="BL36">
            <v>0.80475304191165853</v>
          </cell>
          <cell r="BM36">
            <v>0.80538041933894788</v>
          </cell>
        </row>
        <row r="37">
          <cell r="A37" t="str">
            <v>S&amp;M</v>
          </cell>
          <cell r="B37" t="str">
            <v>snm</v>
          </cell>
          <cell r="C37">
            <v>2.4990000000000001</v>
          </cell>
          <cell r="D37">
            <v>25.391999999999999</v>
          </cell>
          <cell r="E37">
            <v>24.605</v>
          </cell>
          <cell r="G37">
            <v>5.9749999999999996</v>
          </cell>
          <cell r="H37">
            <v>7.4130000000000003</v>
          </cell>
          <cell r="I37">
            <v>10.039</v>
          </cell>
          <cell r="J37">
            <v>10.095000000000001</v>
          </cell>
          <cell r="K37">
            <v>33.521999999999998</v>
          </cell>
          <cell r="M37">
            <v>10.656000000000001</v>
          </cell>
          <cell r="N37">
            <v>12.205</v>
          </cell>
          <cell r="O37">
            <v>14.597</v>
          </cell>
          <cell r="P37">
            <v>17.141999999999999</v>
          </cell>
          <cell r="Q37">
            <v>54.599999999999994</v>
          </cell>
          <cell r="S37">
            <v>20.414999999999999</v>
          </cell>
          <cell r="T37">
            <v>22.524999999999999</v>
          </cell>
          <cell r="U37">
            <v>24.94</v>
          </cell>
          <cell r="V37">
            <v>28.431000000000001</v>
          </cell>
          <cell r="W37">
            <v>96.310999999999993</v>
          </cell>
          <cell r="Y37">
            <v>34.502000000000002</v>
          </cell>
          <cell r="Z37">
            <v>34.688000000000002</v>
          </cell>
          <cell r="AA37">
            <v>37.905000000000001</v>
          </cell>
          <cell r="AB37">
            <v>42.503</v>
          </cell>
          <cell r="AC37">
            <v>149.59800000000001</v>
          </cell>
          <cell r="AE37">
            <v>48.524000000000001</v>
          </cell>
          <cell r="AF37">
            <v>54.064425240000006</v>
          </cell>
          <cell r="AG37">
            <v>59.713153375000005</v>
          </cell>
          <cell r="AH37">
            <v>65.470285717500005</v>
          </cell>
          <cell r="AI37">
            <v>227.7718643325</v>
          </cell>
          <cell r="AK37">
            <v>69.032200368779996</v>
          </cell>
          <cell r="AL37">
            <v>74.233822939810636</v>
          </cell>
          <cell r="AM37">
            <v>79.640131406282364</v>
          </cell>
          <cell r="AN37">
            <v>85.3045100115705</v>
          </cell>
          <cell r="AO37">
            <v>308.2106647264435</v>
          </cell>
          <cell r="AQ37">
            <v>90.918430646527185</v>
          </cell>
          <cell r="AR37">
            <v>96.713519864128529</v>
          </cell>
          <cell r="AS37">
            <v>102.26982226953004</v>
          </cell>
          <cell r="AT37">
            <v>107.91468413323035</v>
          </cell>
          <cell r="AU37">
            <v>397.81645691341612</v>
          </cell>
          <cell r="AX37" t="str">
            <v>mstag:marketingAndDistributionCosts</v>
          </cell>
          <cell r="AY37">
            <v>6</v>
          </cell>
          <cell r="AZ37" t="str">
            <v>ISO4217:USD</v>
          </cell>
          <cell r="BA37" t="b">
            <v>0</v>
          </cell>
          <cell r="BB37" t="b">
            <v>0</v>
          </cell>
        </row>
        <row r="38">
          <cell r="A38" t="str">
            <v xml:space="preserve">     % of revenues</v>
          </cell>
          <cell r="D38">
            <v>4.6719411223551051</v>
          </cell>
          <cell r="E38">
            <v>1.0979963407559461</v>
          </cell>
          <cell r="G38">
            <v>0.63896909421452242</v>
          </cell>
          <cell r="H38">
            <v>0.62383236556425148</v>
          </cell>
          <cell r="I38">
            <v>0.70742019589880911</v>
          </cell>
          <cell r="J38">
            <v>0.6485288449184119</v>
          </cell>
          <cell r="K38">
            <v>0.65741013119962344</v>
          </cell>
          <cell r="M38">
            <v>0.56342198487812623</v>
          </cell>
          <cell r="N38">
            <v>0.56444526661425343</v>
          </cell>
          <cell r="O38">
            <v>0.57391680427773839</v>
          </cell>
          <cell r="P38">
            <v>0.57039230692443343</v>
          </cell>
          <cell r="Q38">
            <v>0.56861376961769572</v>
          </cell>
          <cell r="S38">
            <v>0.5859812279342117</v>
          </cell>
          <cell r="T38">
            <v>0.55506271407801677</v>
          </cell>
          <cell r="U38">
            <v>0.53795215806388985</v>
          </cell>
          <cell r="V38">
            <v>0.52077151335311578</v>
          </cell>
          <cell r="W38">
            <v>0.54605811481218991</v>
          </cell>
          <cell r="Y38">
            <v>0.53760693083191813</v>
          </cell>
          <cell r="Z38">
            <v>0.48215948737194719</v>
          </cell>
          <cell r="AA38">
            <v>0.45849309931900378</v>
          </cell>
          <cell r="AB38">
            <v>0.46673767899499258</v>
          </cell>
          <cell r="AC38">
            <v>0.4827969030875533</v>
          </cell>
          <cell r="AE38">
            <v>0.46351947729400306</v>
          </cell>
          <cell r="AF38">
            <v>0.47</v>
          </cell>
          <cell r="AG38">
            <v>0.47</v>
          </cell>
          <cell r="AH38">
            <v>0.47</v>
          </cell>
          <cell r="AI38">
            <v>0.46860425912389797</v>
          </cell>
          <cell r="AK38">
            <v>0.45600000000000002</v>
          </cell>
          <cell r="AL38">
            <v>0.45500000000000002</v>
          </cell>
          <cell r="AM38">
            <v>0.45400000000000001</v>
          </cell>
          <cell r="AN38">
            <v>0.45300000000000001</v>
          </cell>
          <cell r="AO38">
            <v>0.45440929905468364</v>
          </cell>
          <cell r="AQ38">
            <v>0.45</v>
          </cell>
          <cell r="AR38">
            <v>0.45</v>
          </cell>
          <cell r="AS38">
            <v>0.44800000000000001</v>
          </cell>
          <cell r="AT38">
            <v>0.44500000000000001</v>
          </cell>
          <cell r="AU38">
            <v>0.44811985984428948</v>
          </cell>
        </row>
        <row r="39">
          <cell r="A39" t="str">
            <v xml:space="preserve">     Y/Y growth</v>
          </cell>
          <cell r="B39" t="str">
            <v>snm</v>
          </cell>
          <cell r="C39">
            <v>2.4990000000000001</v>
          </cell>
          <cell r="D39">
            <v>9.160864345738295</v>
          </cell>
          <cell r="E39">
            <v>-3.0994013862633896E-2</v>
          </cell>
          <cell r="G39">
            <v>5.9749999999999996</v>
          </cell>
          <cell r="H39">
            <v>7.4130000000000003</v>
          </cell>
          <cell r="I39">
            <v>10.039</v>
          </cell>
          <cell r="J39">
            <v>10.095000000000001</v>
          </cell>
          <cell r="K39">
            <v>33.521999999999998</v>
          </cell>
          <cell r="M39">
            <v>0.78343096234309639</v>
          </cell>
          <cell r="N39">
            <v>0.64643194388236869</v>
          </cell>
          <cell r="O39">
            <v>0.45402928578543689</v>
          </cell>
          <cell r="P39">
            <v>0.69806835066864759</v>
          </cell>
          <cell r="Q39">
            <v>0.62878109897977441</v>
          </cell>
          <cell r="S39">
            <v>0.91582207207207178</v>
          </cell>
          <cell r="T39">
            <v>0.84555510036870118</v>
          </cell>
          <cell r="U39">
            <v>0.70857025416181418</v>
          </cell>
          <cell r="V39">
            <v>0.65855792789639489</v>
          </cell>
          <cell r="W39">
            <v>0.76393772893772893</v>
          </cell>
          <cell r="Y39">
            <v>0.69003183933382339</v>
          </cell>
          <cell r="Z39">
            <v>0.53997780244173166</v>
          </cell>
          <cell r="AA39">
            <v>0.51984763432237369</v>
          </cell>
          <cell r="AB39">
            <v>0.49495269248355656</v>
          </cell>
          <cell r="AC39">
            <v>0.55328051832085667</v>
          </cell>
          <cell r="AE39">
            <v>0.4064112225378238</v>
          </cell>
          <cell r="AF39">
            <v>0.55859159478782283</v>
          </cell>
          <cell r="AG39">
            <v>0.57533711581585556</v>
          </cell>
          <cell r="AH39">
            <v>0.54036857910029901</v>
          </cell>
          <cell r="AI39">
            <v>0.52255955515782282</v>
          </cell>
          <cell r="AK39">
            <v>0.42264035052304005</v>
          </cell>
          <cell r="AL39">
            <v>0.37306227912857071</v>
          </cell>
          <cell r="AM39">
            <v>0.3337117017776714</v>
          </cell>
          <cell r="AN39">
            <v>0.30295001887808892</v>
          </cell>
          <cell r="AO39">
            <v>0.35315512137407556</v>
          </cell>
          <cell r="AQ39">
            <v>0.3170437876936818</v>
          </cell>
          <cell r="AR39">
            <v>0.3028228378126856</v>
          </cell>
          <cell r="AS39">
            <v>0.28414934108788459</v>
          </cell>
          <cell r="AT39">
            <v>0.26505250564821314</v>
          </cell>
          <cell r="AU39">
            <v>0.2907290449099269</v>
          </cell>
          <cell r="AW39">
            <v>126.4098684559295</v>
          </cell>
          <cell r="AX39">
            <v>134.51240260676838</v>
          </cell>
          <cell r="AY39">
            <v>142.04254441052333</v>
          </cell>
          <cell r="AZ39">
            <v>147.99861692375984</v>
          </cell>
          <cell r="BA39">
            <v>550.96343239698103</v>
          </cell>
          <cell r="BB39" t="str">
            <v>mstag:marketingAndDistributionCosts</v>
          </cell>
          <cell r="BC39" t="str">
            <v>mstag:marketingAndDistributionCosts</v>
          </cell>
          <cell r="BD39">
            <v>6</v>
          </cell>
          <cell r="BE39" t="str">
            <v>ISO4217:USD</v>
          </cell>
          <cell r="BF39" t="b">
            <v>0</v>
          </cell>
          <cell r="BG39" t="b">
            <v>0</v>
          </cell>
          <cell r="BI39">
            <v>227.87415729531949</v>
          </cell>
          <cell r="BJ39">
            <v>236.7509578874448</v>
          </cell>
          <cell r="BK39">
            <v>245.26514738643988</v>
          </cell>
          <cell r="BL39">
            <v>255.43043313145466</v>
          </cell>
          <cell r="BM39">
            <v>965.32069570065892</v>
          </cell>
          <cell r="BO39" t="str">
            <v>mstag:marketingAndDistributionCosts</v>
          </cell>
          <cell r="BP39">
            <v>6</v>
          </cell>
          <cell r="BQ39" t="str">
            <v>ISO4217:USD</v>
          </cell>
          <cell r="BR39" t="b">
            <v>0</v>
          </cell>
          <cell r="BS39" t="b">
            <v>0</v>
          </cell>
        </row>
        <row r="40">
          <cell r="A40" t="str">
            <v>R&amp;D</v>
          </cell>
          <cell r="B40" t="str">
            <v>rnd</v>
          </cell>
          <cell r="C40">
            <v>1.089</v>
          </cell>
          <cell r="D40">
            <v>3.3660000000000001</v>
          </cell>
          <cell r="E40">
            <v>5.3079999999999998</v>
          </cell>
          <cell r="G40">
            <v>1.075</v>
          </cell>
          <cell r="H40">
            <v>1.173</v>
          </cell>
          <cell r="I40">
            <v>1.105</v>
          </cell>
          <cell r="J40">
            <v>1.2949999999999999</v>
          </cell>
          <cell r="K40">
            <v>4.6479999999999997</v>
          </cell>
          <cell r="M40">
            <v>1.24</v>
          </cell>
          <cell r="N40">
            <v>1.6850000000000001</v>
          </cell>
          <cell r="O40">
            <v>1.88</v>
          </cell>
          <cell r="P40">
            <v>2.157</v>
          </cell>
          <cell r="Q40">
            <v>6.9619999999999997</v>
          </cell>
          <cell r="S40">
            <v>2.1269999999999998</v>
          </cell>
          <cell r="T40">
            <v>2.0739999999999998</v>
          </cell>
          <cell r="U40">
            <v>2.4620000000000002</v>
          </cell>
          <cell r="V40">
            <v>3.1589999999999998</v>
          </cell>
          <cell r="W40">
            <v>9.8219999999999992</v>
          </cell>
          <cell r="Y40">
            <v>4.3019999999999996</v>
          </cell>
          <cell r="Z40">
            <v>5.47</v>
          </cell>
          <cell r="AA40">
            <v>6.6020000000000003</v>
          </cell>
          <cell r="AB40">
            <v>6.9560000000000004</v>
          </cell>
          <cell r="AC40">
            <v>23.33</v>
          </cell>
          <cell r="AE40">
            <v>8.1049999999999986</v>
          </cell>
          <cell r="AF40">
            <v>9.8926395120000006</v>
          </cell>
          <cell r="AG40">
            <v>10.926236575000001</v>
          </cell>
          <cell r="AH40">
            <v>11.9796693015</v>
          </cell>
          <cell r="AI40">
            <v>40.9035453885</v>
          </cell>
          <cell r="AK40">
            <v>13.322003579939999</v>
          </cell>
          <cell r="AL40">
            <v>14.357310810337001</v>
          </cell>
          <cell r="AM40">
            <v>14.910597289722469</v>
          </cell>
          <cell r="AN40">
            <v>15.818054836582609</v>
          </cell>
          <cell r="AO40">
            <v>58.407966516582078</v>
          </cell>
          <cell r="AQ40">
            <v>16.163276559382609</v>
          </cell>
          <cell r="AR40">
            <v>18.053190374637328</v>
          </cell>
          <cell r="AS40">
            <v>19.175591675536882</v>
          </cell>
          <cell r="AT40">
            <v>20.370412285823257</v>
          </cell>
          <cell r="AU40">
            <v>73.762470895380062</v>
          </cell>
          <cell r="AW40">
            <v>0.44500000000000001</v>
          </cell>
          <cell r="AX40" t="str">
            <v>mstag:researchAndDevelopment</v>
          </cell>
          <cell r="AY40">
            <v>6</v>
          </cell>
          <cell r="AZ40" t="str">
            <v>ISO4217:USD</v>
          </cell>
          <cell r="BA40" t="b">
            <v>0</v>
          </cell>
          <cell r="BB40" t="b">
            <v>0</v>
          </cell>
          <cell r="BC40">
            <v>0.45</v>
          </cell>
          <cell r="BD40">
            <v>0.45</v>
          </cell>
          <cell r="BE40">
            <v>0.44500000000000001</v>
          </cell>
          <cell r="BF40">
            <v>0.44</v>
          </cell>
          <cell r="BG40">
            <v>0.44599216534581021</v>
          </cell>
          <cell r="BI40">
            <v>0.44</v>
          </cell>
          <cell r="BJ40">
            <v>0.44</v>
          </cell>
          <cell r="BK40">
            <v>0.435</v>
          </cell>
          <cell r="BL40">
            <v>0.43</v>
          </cell>
          <cell r="BM40">
            <v>0.43604331483632586</v>
          </cell>
        </row>
        <row r="41">
          <cell r="A41" t="str">
            <v xml:space="preserve">     % of revenues</v>
          </cell>
          <cell r="D41">
            <v>0.61931922723091071</v>
          </cell>
          <cell r="E41">
            <v>0.23686911508768796</v>
          </cell>
          <cell r="G41">
            <v>0.11496096674152495</v>
          </cell>
          <cell r="H41">
            <v>9.8712446351931327E-2</v>
          </cell>
          <cell r="I41">
            <v>7.7866253259107884E-2</v>
          </cell>
          <cell r="J41">
            <v>8.3194141076705627E-2</v>
          </cell>
          <cell r="K41">
            <v>9.1153340785628825E-2</v>
          </cell>
          <cell r="M41">
            <v>6.5563369111193356E-2</v>
          </cell>
          <cell r="N41">
            <v>7.7926282199509797E-2</v>
          </cell>
          <cell r="O41">
            <v>7.391680427773846E-2</v>
          </cell>
          <cell r="P41">
            <v>7.1773200678800789E-2</v>
          </cell>
          <cell r="Q41">
            <v>7.250346271205857E-2</v>
          </cell>
          <cell r="S41">
            <v>6.105226900886937E-2</v>
          </cell>
          <cell r="T41">
            <v>5.1107661220768333E-2</v>
          </cell>
          <cell r="U41">
            <v>5.3104980479282152E-2</v>
          </cell>
          <cell r="V41">
            <v>5.7863501483679525E-2</v>
          </cell>
          <cell r="W41">
            <v>5.5688164422395457E-2</v>
          </cell>
          <cell r="Y41">
            <v>6.7033360861367783E-2</v>
          </cell>
          <cell r="Z41">
            <v>7.6032414550407948E-2</v>
          </cell>
          <cell r="AA41">
            <v>7.985678516565263E-2</v>
          </cell>
          <cell r="AB41">
            <v>7.6385838531142947E-2</v>
          </cell>
          <cell r="AC41">
            <v>7.5292796354447356E-2</v>
          </cell>
          <cell r="AE41">
            <v>7.7422004852606835E-2</v>
          </cell>
          <cell r="AF41">
            <v>8.5999999999999993E-2</v>
          </cell>
          <cell r="AG41">
            <v>8.5999999999999993E-2</v>
          </cell>
          <cell r="AH41">
            <v>8.5999999999999993E-2</v>
          </cell>
          <cell r="AI41">
            <v>8.4152516547601613E-2</v>
          </cell>
          <cell r="AK41">
            <v>8.7999999999999995E-2</v>
          </cell>
          <cell r="AL41">
            <v>8.7999999999999995E-2</v>
          </cell>
          <cell r="AM41">
            <v>8.5000000000000006E-2</v>
          </cell>
          <cell r="AN41">
            <v>8.4000000000000005E-2</v>
          </cell>
          <cell r="AO41">
            <v>8.6113578021599038E-2</v>
          </cell>
          <cell r="AQ41">
            <v>0.08</v>
          </cell>
          <cell r="AR41">
            <v>8.4000000000000005E-2</v>
          </cell>
          <cell r="AS41">
            <v>8.4000000000000005E-2</v>
          </cell>
          <cell r="AT41">
            <v>8.4000000000000005E-2</v>
          </cell>
          <cell r="AU41">
            <v>8.3089644847448879E-2</v>
          </cell>
          <cell r="AW41">
            <v>0.28250013863877599</v>
          </cell>
          <cell r="AX41">
            <v>0.27039609490919303</v>
          </cell>
          <cell r="AY41">
            <v>0.25857227257450854</v>
          </cell>
          <cell r="AZ41">
            <v>0.2468039241823301</v>
          </cell>
          <cell r="BA41">
            <v>0.26364889215666309</v>
          </cell>
          <cell r="BC41">
            <v>0.26703218286475616</v>
          </cell>
          <cell r="BD41">
            <v>0.24656124578339056</v>
          </cell>
          <cell r="BE41">
            <v>0.23472568746977673</v>
          </cell>
          <cell r="BF41">
            <v>0.21932420518604401</v>
          </cell>
          <cell r="BG41">
            <v>0.2407244551089287</v>
          </cell>
          <cell r="BI41">
            <v>0.21150656267274814</v>
          </cell>
          <cell r="BJ41">
            <v>0.20318583212562635</v>
          </cell>
          <cell r="BK41">
            <v>0.18948485703383944</v>
          </cell>
          <cell r="BL41">
            <v>0.17204694310599411</v>
          </cell>
          <cell r="BM41">
            <v>0.19323978118471263</v>
          </cell>
        </row>
        <row r="42">
          <cell r="A42" t="str">
            <v xml:space="preserve">     Y/Y growth</v>
          </cell>
          <cell r="B42" t="str">
            <v>rnd</v>
          </cell>
          <cell r="C42">
            <v>1.089</v>
          </cell>
          <cell r="D42">
            <v>2.0909090909090913</v>
          </cell>
          <cell r="E42">
            <v>0.57694592988710625</v>
          </cell>
          <cell r="G42">
            <v>1.075</v>
          </cell>
          <cell r="H42">
            <v>1.173</v>
          </cell>
          <cell r="I42">
            <v>1.105</v>
          </cell>
          <cell r="J42">
            <v>1.2949999999999999</v>
          </cell>
          <cell r="K42">
            <v>4.6479999999999997</v>
          </cell>
          <cell r="M42">
            <v>0.15348837209302335</v>
          </cell>
          <cell r="N42">
            <v>0.43648763853367423</v>
          </cell>
          <cell r="O42">
            <v>0.70135746606334837</v>
          </cell>
          <cell r="P42">
            <v>0.66563706563706582</v>
          </cell>
          <cell r="Q42">
            <v>0.49784853700516352</v>
          </cell>
          <cell r="S42">
            <v>0.71532258064516108</v>
          </cell>
          <cell r="T42">
            <v>0.23086053412462904</v>
          </cell>
          <cell r="U42">
            <v>0.30957446808510647</v>
          </cell>
          <cell r="V42">
            <v>0.46453407510431144</v>
          </cell>
          <cell r="W42">
            <v>0.41080149382361375</v>
          </cell>
          <cell r="Y42">
            <v>1.0225669957686883</v>
          </cell>
          <cell r="Z42">
            <v>1.6374156219864995</v>
          </cell>
          <cell r="AA42">
            <v>1.6815597075548334</v>
          </cell>
          <cell r="AB42">
            <v>1.2019626464070909</v>
          </cell>
          <cell r="AC42">
            <v>1.3752799837100387</v>
          </cell>
          <cell r="AE42">
            <v>0.88400743840074369</v>
          </cell>
          <cell r="AF42">
            <v>0.8085264190127972</v>
          </cell>
          <cell r="AG42">
            <v>0.65498887837019093</v>
          </cell>
          <cell r="AH42">
            <v>0.72220662758769394</v>
          </cell>
          <cell r="AI42">
            <v>0.75325955372910425</v>
          </cell>
          <cell r="AK42">
            <v>0.64367718444663802</v>
          </cell>
          <cell r="AL42">
            <v>0.45131244223761025</v>
          </cell>
          <cell r="AM42">
            <v>0.36465993458708068</v>
          </cell>
          <cell r="AN42">
            <v>0.32040830497733341</v>
          </cell>
          <cell r="AO42">
            <v>0.42794386065623136</v>
          </cell>
          <cell r="AQ42">
            <v>0.21327670139054322</v>
          </cell>
          <cell r="AR42">
            <v>0.25742143588891042</v>
          </cell>
          <cell r="AS42">
            <v>0.28603779600124901</v>
          </cell>
          <cell r="AT42">
            <v>0.28779502260368672</v>
          </cell>
          <cell r="AU42">
            <v>0.26288373478023463</v>
          </cell>
          <cell r="AW42">
            <v>22.725369610054742</v>
          </cell>
          <cell r="AX42">
            <v>25.391105211165264</v>
          </cell>
          <cell r="AY42">
            <v>26.81252523704261</v>
          </cell>
          <cell r="AZ42">
            <v>28.579043268036386</v>
          </cell>
          <cell r="BA42">
            <v>103.508043326299</v>
          </cell>
          <cell r="BB42" t="str">
            <v>mstag:researchAndDevelopment</v>
          </cell>
          <cell r="BC42" t="str">
            <v>mstag:researchAndDevelopment</v>
          </cell>
          <cell r="BD42">
            <v>6</v>
          </cell>
          <cell r="BE42" t="str">
            <v>ISO4217:USD</v>
          </cell>
          <cell r="BF42" t="b">
            <v>0</v>
          </cell>
          <cell r="BG42" t="b">
            <v>0</v>
          </cell>
          <cell r="BI42">
            <v>4.5604496678687045E-2</v>
          </cell>
          <cell r="BJ42">
            <v>3.8954836728682496E-2</v>
          </cell>
          <cell r="BK42">
            <v>3.5962640130237089E-2</v>
          </cell>
          <cell r="BL42">
            <v>4.1446107827943335E-2</v>
          </cell>
          <cell r="BO42" t="str">
            <v>mstag:researchAndDevelopment</v>
          </cell>
          <cell r="BP42">
            <v>6</v>
          </cell>
          <cell r="BQ42" t="str">
            <v>ISO4217:USD</v>
          </cell>
          <cell r="BR42" t="b">
            <v>0</v>
          </cell>
          <cell r="BS42" t="b">
            <v>0</v>
          </cell>
        </row>
        <row r="43">
          <cell r="A43" t="str">
            <v>G&amp;A</v>
          </cell>
          <cell r="B43" t="str">
            <v>gna</v>
          </cell>
          <cell r="C43">
            <v>1.976</v>
          </cell>
          <cell r="D43">
            <v>6.8550000000000004</v>
          </cell>
          <cell r="E43">
            <v>8.3170000000000002</v>
          </cell>
          <cell r="G43">
            <v>2.1920000000000002</v>
          </cell>
          <cell r="H43">
            <v>2.5310000000000001</v>
          </cell>
          <cell r="I43">
            <v>4.7089999999999996</v>
          </cell>
          <cell r="J43">
            <v>3.5259999999999998</v>
          </cell>
          <cell r="K43">
            <v>12.958</v>
          </cell>
          <cell r="M43">
            <v>3.645</v>
          </cell>
          <cell r="N43">
            <v>3.7709999999999999</v>
          </cell>
          <cell r="O43">
            <v>4.32</v>
          </cell>
          <cell r="P43">
            <v>5.1790000000000003</v>
          </cell>
          <cell r="Q43">
            <v>16.914999999999999</v>
          </cell>
          <cell r="S43">
            <v>5.5730000000000004</v>
          </cell>
          <cell r="T43">
            <v>6.6349999999999998</v>
          </cell>
          <cell r="U43">
            <v>8.2810000000000006</v>
          </cell>
          <cell r="V43">
            <v>9.7789999999999999</v>
          </cell>
          <cell r="W43">
            <v>30.268000000000001</v>
          </cell>
          <cell r="Y43">
            <v>9.423</v>
          </cell>
          <cell r="Z43">
            <v>11.355</v>
          </cell>
          <cell r="AA43">
            <v>12.195</v>
          </cell>
          <cell r="AB43">
            <v>15.013</v>
          </cell>
          <cell r="AC43">
            <v>47.985999999999997</v>
          </cell>
          <cell r="AE43">
            <v>17.155000000000001</v>
          </cell>
          <cell r="AF43">
            <v>18.750002796000004</v>
          </cell>
          <cell r="AG43">
            <v>20.327882000000002</v>
          </cell>
          <cell r="AH43">
            <v>22.287756840000004</v>
          </cell>
          <cell r="AI43">
            <v>78.520641636000008</v>
          </cell>
          <cell r="AK43">
            <v>22.707960647624997</v>
          </cell>
          <cell r="AL43">
            <v>24.309537622047877</v>
          </cell>
          <cell r="AM43">
            <v>25.260305996706297</v>
          </cell>
          <cell r="AN43">
            <v>25.798494197759734</v>
          </cell>
          <cell r="AO43">
            <v>98.076298464138901</v>
          </cell>
          <cell r="AQ43">
            <v>26.26532440899674</v>
          </cell>
          <cell r="AR43">
            <v>28.584218093175767</v>
          </cell>
          <cell r="AS43">
            <v>30.361353486266729</v>
          </cell>
          <cell r="AT43">
            <v>32.253152785886826</v>
          </cell>
          <cell r="AU43">
            <v>117.46404877432606</v>
          </cell>
          <cell r="AW43">
            <v>0.08</v>
          </cell>
          <cell r="AX43" t="str">
            <v>mstag:generalAndAdministrativeExpenses</v>
          </cell>
          <cell r="AY43">
            <v>6</v>
          </cell>
          <cell r="AZ43" t="str">
            <v>ISO4217:USD</v>
          </cell>
          <cell r="BA43" t="b">
            <v>0</v>
          </cell>
          <cell r="BB43" t="b">
            <v>0</v>
          </cell>
          <cell r="BC43">
            <v>34.274461739408437</v>
          </cell>
          <cell r="BD43">
            <v>35.855879040126119</v>
          </cell>
          <cell r="BE43">
            <v>37.995377383747858</v>
          </cell>
          <cell r="BF43">
            <v>40.615219924695104</v>
          </cell>
          <cell r="BG43">
            <v>148.74093808797753</v>
          </cell>
          <cell r="BI43">
            <v>42.467456586855</v>
          </cell>
          <cell r="BJ43">
            <v>44.121769424478352</v>
          </cell>
          <cell r="BK43">
            <v>46.23388985215648</v>
          </cell>
          <cell r="BL43">
            <v>48.709989573905311</v>
          </cell>
          <cell r="BM43">
            <v>181.53310543739514</v>
          </cell>
          <cell r="BO43" t="str">
            <v>mstag:researchAndDevelopment</v>
          </cell>
          <cell r="BP43">
            <v>6</v>
          </cell>
          <cell r="BQ43" t="str">
            <v>ISO4217:USD</v>
          </cell>
          <cell r="BR43" t="b">
            <v>0</v>
          </cell>
          <cell r="BS43" t="b">
            <v>0</v>
          </cell>
        </row>
        <row r="44">
          <cell r="A44" t="str">
            <v xml:space="preserve">     % of revenues</v>
          </cell>
          <cell r="D44">
            <v>1.2612695492180312</v>
          </cell>
          <cell r="E44">
            <v>0.3711455218885269</v>
          </cell>
          <cell r="G44">
            <v>0.23441343171853277</v>
          </cell>
          <cell r="H44">
            <v>0.21299335184717663</v>
          </cell>
          <cell r="I44">
            <v>0.33183003311958281</v>
          </cell>
          <cell r="J44">
            <v>0.22651933701657456</v>
          </cell>
          <cell r="K44">
            <v>0.2541232766566649</v>
          </cell>
          <cell r="M44">
            <v>0.19272458097604822</v>
          </cell>
          <cell r="N44">
            <v>0.17439763215095039</v>
          </cell>
          <cell r="O44">
            <v>0.16985138004246286</v>
          </cell>
          <cell r="P44">
            <v>0.17232888563537752</v>
          </cell>
          <cell r="Q44">
            <v>0.17615571269383376</v>
          </cell>
          <cell r="S44">
            <v>0.15996440770400988</v>
          </cell>
          <cell r="T44">
            <v>0.16350016017348018</v>
          </cell>
          <cell r="U44">
            <v>0.17861996074286576</v>
          </cell>
          <cell r="V44">
            <v>0.1791222478660659</v>
          </cell>
          <cell r="W44">
            <v>0.17161162296243798</v>
          </cell>
          <cell r="Y44">
            <v>0.14682830297458593</v>
          </cell>
          <cell r="Z44">
            <v>0.15783328468370791</v>
          </cell>
          <cell r="AA44">
            <v>0.14750886020829049</v>
          </cell>
          <cell r="AB44">
            <v>0.16486207502415884</v>
          </cell>
          <cell r="AC44">
            <v>0.15486498610649427</v>
          </cell>
          <cell r="AE44">
            <v>0.16387100471887361</v>
          </cell>
          <cell r="AF44">
            <v>0.16300000000000001</v>
          </cell>
          <cell r="AG44">
            <v>0.16</v>
          </cell>
          <cell r="AH44">
            <v>0.16</v>
          </cell>
          <cell r="AI44">
            <v>0.16154368849550971</v>
          </cell>
          <cell r="AK44">
            <v>0.15</v>
          </cell>
          <cell r="AL44">
            <v>0.14899999999999999</v>
          </cell>
          <cell r="AM44">
            <v>0.14399999999999999</v>
          </cell>
          <cell r="AN44">
            <v>0.13700000000000001</v>
          </cell>
          <cell r="AO44">
            <v>0.14459844236254168</v>
          </cell>
          <cell r="AQ44">
            <v>0.13</v>
          </cell>
          <cell r="AR44">
            <v>0.13300000000000001</v>
          </cell>
          <cell r="AS44">
            <v>0.13300000000000001</v>
          </cell>
          <cell r="AT44">
            <v>0.13300000000000001</v>
          </cell>
          <cell r="AU44">
            <v>0.13231723363558667</v>
          </cell>
          <cell r="AW44">
            <v>0.28250013863877621</v>
          </cell>
          <cell r="AX44">
            <v>0.27039609490919303</v>
          </cell>
          <cell r="AY44">
            <v>0.25857227257450877</v>
          </cell>
          <cell r="AZ44">
            <v>0.24680392418233033</v>
          </cell>
          <cell r="BA44">
            <v>0.26333914040436035</v>
          </cell>
          <cell r="BC44">
            <v>8.2000000000000003E-2</v>
          </cell>
          <cell r="BD44">
            <v>8.2000000000000003E-2</v>
          </cell>
          <cell r="BE44">
            <v>8.2000000000000003E-2</v>
          </cell>
          <cell r="BF44">
            <v>8.2000000000000003E-2</v>
          </cell>
          <cell r="BG44">
            <v>8.2000000000000003E-2</v>
          </cell>
          <cell r="BI44">
            <v>8.2000000000000003E-2</v>
          </cell>
          <cell r="BJ44">
            <v>8.2000000000000003E-2</v>
          </cell>
          <cell r="BK44">
            <v>8.2000000000000003E-2</v>
          </cell>
          <cell r="BL44">
            <v>8.2000000000000003E-2</v>
          </cell>
          <cell r="BM44">
            <v>8.199999999999999E-2</v>
          </cell>
        </row>
        <row r="45">
          <cell r="A45" t="str">
            <v xml:space="preserve">     Y/Y growth</v>
          </cell>
          <cell r="B45" t="str">
            <v>gna</v>
          </cell>
          <cell r="C45">
            <v>1.976</v>
          </cell>
          <cell r="D45">
            <v>2.4691295546558707</v>
          </cell>
          <cell r="E45">
            <v>0.21327498176513493</v>
          </cell>
          <cell r="G45">
            <v>2.1920000000000002</v>
          </cell>
          <cell r="H45">
            <v>2.5310000000000001</v>
          </cell>
          <cell r="I45">
            <v>4.7089999999999996</v>
          </cell>
          <cell r="J45">
            <v>3.5259999999999998</v>
          </cell>
          <cell r="K45">
            <v>12.958</v>
          </cell>
          <cell r="M45">
            <v>0.66286496350364943</v>
          </cell>
          <cell r="N45">
            <v>0.48992493085736855</v>
          </cell>
          <cell r="O45">
            <v>-8.2607772350817399E-2</v>
          </cell>
          <cell r="P45">
            <v>0.46880317640385716</v>
          </cell>
          <cell r="Q45">
            <v>0.3053711992591448</v>
          </cell>
          <cell r="S45">
            <v>0.52894375857338827</v>
          </cell>
          <cell r="T45">
            <v>0.75948024396711755</v>
          </cell>
          <cell r="U45">
            <v>0.91689814814814818</v>
          </cell>
          <cell r="V45">
            <v>0.88820235566711703</v>
          </cell>
          <cell r="W45">
            <v>0.78941767661838624</v>
          </cell>
          <cell r="Y45">
            <v>0.69083079131527003</v>
          </cell>
          <cell r="Z45">
            <v>0.71137905048982675</v>
          </cell>
          <cell r="AA45">
            <v>0.47264823088998908</v>
          </cell>
          <cell r="AB45">
            <v>0.5352285509765824</v>
          </cell>
          <cell r="AC45">
            <v>0.58537068851592422</v>
          </cell>
          <cell r="AE45">
            <v>0.82054547384060283</v>
          </cell>
          <cell r="AF45">
            <v>0.65125520000000026</v>
          </cell>
          <cell r="AG45">
            <v>0.66690299302993039</v>
          </cell>
          <cell r="AH45">
            <v>0.4845638340105245</v>
          </cell>
          <cell r="AI45">
            <v>0.63632396190555607</v>
          </cell>
          <cell r="AK45">
            <v>0.32369342160448822</v>
          </cell>
          <cell r="AL45">
            <v>0.29650847984054196</v>
          </cell>
          <cell r="AM45">
            <v>0.24264328161223547</v>
          </cell>
          <cell r="AN45">
            <v>0.15751864949724248</v>
          </cell>
          <cell r="AO45">
            <v>0.24905115929634802</v>
          </cell>
          <cell r="AQ45">
            <v>0.15665712199231785</v>
          </cell>
          <cell r="AR45">
            <v>0.1758437588401891</v>
          </cell>
          <cell r="AS45">
            <v>0.2019392595729268</v>
          </cell>
          <cell r="AT45">
            <v>0.25019516792912655</v>
          </cell>
          <cell r="AU45">
            <v>0.19768028171736307</v>
          </cell>
          <cell r="AW45">
            <v>34.088054415082112</v>
          </cell>
          <cell r="AX45">
            <v>36.273007444521802</v>
          </cell>
          <cell r="AY45">
            <v>38.303607481489436</v>
          </cell>
          <cell r="AZ45">
            <v>39.126071140764097</v>
          </cell>
          <cell r="BA45">
            <v>147.79074048185745</v>
          </cell>
          <cell r="BB45" t="str">
            <v>mstag:generalAndAdministrativeExpenses</v>
          </cell>
          <cell r="BC45" t="str">
            <v>mstag:generalAndAdministrativeExpenses</v>
          </cell>
          <cell r="BD45">
            <v>6</v>
          </cell>
          <cell r="BE45" t="str">
            <v>ISO4217:USD</v>
          </cell>
          <cell r="BF45" t="b">
            <v>0</v>
          </cell>
          <cell r="BG45" t="b">
            <v>0</v>
          </cell>
          <cell r="BI45">
            <v>0.23904080273349226</v>
          </cell>
          <cell r="BJ45">
            <v>0.23053096467393597</v>
          </cell>
          <cell r="BK45">
            <v>0.21682933650588154</v>
          </cell>
          <cell r="BL45">
            <v>0.1993038487596217</v>
          </cell>
          <cell r="BM45">
            <v>0.22046497602443282</v>
          </cell>
          <cell r="BO45" t="str">
            <v>mstag:generalAndAdministrativeExpenses</v>
          </cell>
          <cell r="BP45">
            <v>6</v>
          </cell>
          <cell r="BQ45" t="str">
            <v>ISO4217:USD</v>
          </cell>
          <cell r="BR45" t="b">
            <v>0</v>
          </cell>
          <cell r="BS45" t="b">
            <v>0</v>
          </cell>
        </row>
        <row r="46">
          <cell r="A46" t="str">
            <v>Stock Option Expense (FV)</v>
          </cell>
          <cell r="D46">
            <v>1.2612695492180312</v>
          </cell>
          <cell r="E46">
            <v>0.3711455218885269</v>
          </cell>
          <cell r="G46">
            <v>0.23441343171853277</v>
          </cell>
          <cell r="H46">
            <v>0.21299335184717663</v>
          </cell>
          <cell r="I46">
            <v>0.33183003311958281</v>
          </cell>
          <cell r="J46">
            <v>0.22651933701657456</v>
          </cell>
          <cell r="K46">
            <v>4.8049999999999997</v>
          </cell>
          <cell r="M46">
            <v>1.7315909090909083</v>
          </cell>
          <cell r="N46">
            <v>2.0942125984251958</v>
          </cell>
          <cell r="O46">
            <v>2.4364361865709894</v>
          </cell>
          <cell r="P46">
            <v>2.5650140186915897</v>
          </cell>
          <cell r="Q46">
            <v>8.827253712778683</v>
          </cell>
          <cell r="S46">
            <v>3.2859647577092503</v>
          </cell>
          <cell r="T46">
            <v>3.9899407294832772</v>
          </cell>
          <cell r="U46">
            <v>3.7311300448430487</v>
          </cell>
          <cell r="V46">
            <v>5.0279573170731728</v>
          </cell>
          <cell r="W46">
            <v>16.03499284910875</v>
          </cell>
          <cell r="Y46">
            <v>5.9474999999999998</v>
          </cell>
          <cell r="Z46">
            <v>6.5594994276993521</v>
          </cell>
          <cell r="AA46">
            <v>7.5306774628879918</v>
          </cell>
          <cell r="AB46">
            <v>8.0334071336760964</v>
          </cell>
          <cell r="AC46">
            <v>28.071084024263438</v>
          </cell>
          <cell r="AE46">
            <v>7.6059999999999999</v>
          </cell>
          <cell r="AF46">
            <v>8.8039277829408604</v>
          </cell>
          <cell r="AG46">
            <v>9.1560848942584947</v>
          </cell>
          <cell r="AH46">
            <v>9.6496984545640849</v>
          </cell>
          <cell r="AI46">
            <v>35.215711131763442</v>
          </cell>
          <cell r="AK46">
            <v>11.455874504912273</v>
          </cell>
          <cell r="AL46">
            <v>12.497317641722478</v>
          </cell>
          <cell r="AM46">
            <v>13.538760778532687</v>
          </cell>
          <cell r="AN46">
            <v>14.580203915342894</v>
          </cell>
          <cell r="AO46">
            <v>52.072156840510331</v>
          </cell>
          <cell r="AQ46">
            <v>15.768512944612624</v>
          </cell>
          <cell r="AR46">
            <v>17.202014121395589</v>
          </cell>
          <cell r="AS46">
            <v>18.635515298178557</v>
          </cell>
          <cell r="AT46">
            <v>20.069016474961522</v>
          </cell>
          <cell r="AU46">
            <v>71.675058839148306</v>
          </cell>
          <cell r="AW46">
            <v>0.12</v>
          </cell>
          <cell r="AX46">
            <v>0.12</v>
          </cell>
          <cell r="AY46">
            <v>0.12</v>
          </cell>
          <cell r="AZ46">
            <v>0.115</v>
          </cell>
          <cell r="BA46">
            <v>0.1186344674271068</v>
          </cell>
          <cell r="BC46">
            <v>5.2351601826260863E-2</v>
          </cell>
          <cell r="BD46">
            <v>4.6139814324184902E-2</v>
          </cell>
          <cell r="BE46">
            <v>5.9669387584318834E-2</v>
          </cell>
          <cell r="BF46">
            <v>6.8951612573477261E-2</v>
          </cell>
          <cell r="BI46">
            <v>4.5604496678686823E-2</v>
          </cell>
          <cell r="BJ46">
            <v>3.8954836728682496E-2</v>
          </cell>
          <cell r="BK46">
            <v>4.7870256683458123E-2</v>
          </cell>
          <cell r="BL46">
            <v>5.3555946291059087E-2</v>
          </cell>
        </row>
        <row r="47">
          <cell r="A47" t="str">
            <v>% of revenues</v>
          </cell>
          <cell r="B47" t="str">
            <v>gna</v>
          </cell>
          <cell r="C47">
            <v>1.976</v>
          </cell>
          <cell r="D47">
            <v>2.4691295546558707</v>
          </cell>
          <cell r="E47">
            <v>0.21327498176513493</v>
          </cell>
          <cell r="G47">
            <v>2.1920000000000002</v>
          </cell>
          <cell r="H47">
            <v>2.5310000000000001</v>
          </cell>
          <cell r="I47">
            <v>4.7089999999999996</v>
          </cell>
          <cell r="J47">
            <v>3.5259999999999998</v>
          </cell>
          <cell r="K47">
            <v>12.958</v>
          </cell>
          <cell r="M47">
            <v>0.66286496350364943</v>
          </cell>
          <cell r="N47">
            <v>0.48992493085736855</v>
          </cell>
          <cell r="O47">
            <v>-8.2607772350817399E-2</v>
          </cell>
          <cell r="P47">
            <v>0.46880317640385716</v>
          </cell>
          <cell r="Q47">
            <v>0.3053711992591448</v>
          </cell>
          <cell r="S47">
            <v>0.52894375857338827</v>
          </cell>
          <cell r="T47">
            <v>0.75948024396711755</v>
          </cell>
          <cell r="U47">
            <v>0.91689814814814818</v>
          </cell>
          <cell r="V47">
            <v>0.88820235566711703</v>
          </cell>
          <cell r="W47">
            <v>0.78941767661838624</v>
          </cell>
          <cell r="Y47">
            <v>0.69083079131527003</v>
          </cell>
          <cell r="Z47">
            <v>0.71137905048982675</v>
          </cell>
          <cell r="AA47">
            <v>0.47264823088998908</v>
          </cell>
          <cell r="AB47">
            <v>0.5352285509765824</v>
          </cell>
          <cell r="AC47">
            <v>0.58537068851592422</v>
          </cell>
          <cell r="AE47">
            <v>7.2655369390367389E-2</v>
          </cell>
          <cell r="AF47">
            <v>7.6535467446730301E-2</v>
          </cell>
          <cell r="AG47">
            <v>7.2067202233924765E-2</v>
          </cell>
          <cell r="AH47">
            <v>6.9273537207625663E-2</v>
          </cell>
          <cell r="AI47">
            <v>7.2450705326498777E-2</v>
          </cell>
          <cell r="AK47">
            <v>7.5673073527039281E-2</v>
          </cell>
          <cell r="AL47">
            <v>7.6599578221833026E-2</v>
          </cell>
          <cell r="AM47">
            <v>7.717964906533252E-2</v>
          </cell>
          <cell r="AN47">
            <v>7.7426531994081754E-2</v>
          </cell>
          <cell r="AO47">
            <v>7.6772399524732332E-2</v>
          </cell>
          <cell r="AQ47">
            <v>7.8046120842789987E-2</v>
          </cell>
          <cell r="AR47">
            <v>8.0039547371485456E-2</v>
          </cell>
          <cell r="AS47">
            <v>8.1634158232730042E-2</v>
          </cell>
          <cell r="AT47">
            <v>8.2757155831843163E-2</v>
          </cell>
          <cell r="AU47">
            <v>8.0738282097567865E-2</v>
          </cell>
          <cell r="AW47">
            <v>0.28250013863877621</v>
          </cell>
          <cell r="AX47">
            <v>0.27039609490919303</v>
          </cell>
          <cell r="AY47">
            <v>0.25857227257450854</v>
          </cell>
          <cell r="AZ47">
            <v>0.2468039241823301</v>
          </cell>
          <cell r="BA47">
            <v>0.26373942675796291</v>
          </cell>
          <cell r="BC47">
            <v>48.067842683316705</v>
          </cell>
          <cell r="BD47">
            <v>48.973883567001522</v>
          </cell>
          <cell r="BE47">
            <v>51.896125207070241</v>
          </cell>
          <cell r="BF47">
            <v>56.960369406584597</v>
          </cell>
          <cell r="BG47">
            <v>205.89822086397305</v>
          </cell>
          <cell r="BI47">
            <v>58.004330947899511</v>
          </cell>
          <cell r="BJ47">
            <v>59.1877394718612</v>
          </cell>
          <cell r="BK47">
            <v>62.021071752892837</v>
          </cell>
          <cell r="BL47">
            <v>66.530717466797498</v>
          </cell>
          <cell r="BM47">
            <v>245.74385963945105</v>
          </cell>
          <cell r="BO47" t="str">
            <v>mstag:generalAndAdministrativeExpenses</v>
          </cell>
          <cell r="BP47">
            <v>6</v>
          </cell>
          <cell r="BQ47" t="str">
            <v>ISO4217:USD</v>
          </cell>
          <cell r="BR47" t="b">
            <v>0</v>
          </cell>
          <cell r="BS47" t="b">
            <v>0</v>
          </cell>
        </row>
        <row r="48">
          <cell r="A48" t="str">
            <v>Y.Y</v>
          </cell>
          <cell r="D48">
            <v>1.2612695492180312</v>
          </cell>
          <cell r="E48">
            <v>0.3711455218885269</v>
          </cell>
          <cell r="G48">
            <v>0.23441343171853277</v>
          </cell>
          <cell r="H48">
            <v>0.21299335184717663</v>
          </cell>
          <cell r="I48">
            <v>0.33183003311958281</v>
          </cell>
          <cell r="J48">
            <v>0.22651933701657456</v>
          </cell>
          <cell r="K48">
            <v>4.8049999999999997</v>
          </cell>
          <cell r="M48">
            <v>1.7315909090909083</v>
          </cell>
          <cell r="N48">
            <v>2.0942125984251958</v>
          </cell>
          <cell r="O48">
            <v>2.4364361865709894</v>
          </cell>
          <cell r="P48">
            <v>2.5650140186915897</v>
          </cell>
          <cell r="Q48">
            <v>8.827253712778683</v>
          </cell>
          <cell r="S48">
            <v>3.2859647577092503</v>
          </cell>
          <cell r="T48">
            <v>3.9899407294832772</v>
          </cell>
          <cell r="U48">
            <v>3.7311300448430487</v>
          </cell>
          <cell r="V48">
            <v>5.0279573170731728</v>
          </cell>
          <cell r="W48">
            <v>16.03499284910875</v>
          </cell>
          <cell r="Y48">
            <v>5.9474999999999998</v>
          </cell>
          <cell r="Z48">
            <v>6.5594994276993521</v>
          </cell>
          <cell r="AA48">
            <v>7.5306774628879918</v>
          </cell>
          <cell r="AB48">
            <v>8.0334071336760964</v>
          </cell>
          <cell r="AC48">
            <v>28.071084024263438</v>
          </cell>
          <cell r="AE48">
            <v>0.27885666246321983</v>
          </cell>
          <cell r="AF48">
            <v>0.34216457825482394</v>
          </cell>
          <cell r="AG48">
            <v>0.21583814197071782</v>
          </cell>
          <cell r="AH48">
            <v>0.20119624139457404</v>
          </cell>
          <cell r="AI48">
            <v>0.2545191023376403</v>
          </cell>
          <cell r="AK48">
            <v>0.50616283262059869</v>
          </cell>
          <cell r="AL48">
            <v>0.41951614663834502</v>
          </cell>
          <cell r="AM48">
            <v>0.47866265274827624</v>
          </cell>
          <cell r="AN48">
            <v>0.51094917462905731</v>
          </cell>
          <cell r="AO48">
            <v>0.47866265274827624</v>
          </cell>
          <cell r="AQ48">
            <v>0.37645650167091937</v>
          </cell>
          <cell r="AR48">
            <v>0.3764565016709196</v>
          </cell>
          <cell r="AS48">
            <v>0.3764565016709196</v>
          </cell>
          <cell r="AT48">
            <v>0.37645650167091937</v>
          </cell>
          <cell r="AU48">
            <v>0.37645650167091982</v>
          </cell>
          <cell r="AW48">
            <v>16.246377397940229</v>
          </cell>
          <cell r="AX48">
            <v>17.723320797752979</v>
          </cell>
          <cell r="AY48">
            <v>19.200264197565726</v>
          </cell>
          <cell r="AZ48">
            <v>20.677207597378477</v>
          </cell>
          <cell r="BA48">
            <v>73.847169990637411</v>
          </cell>
          <cell r="BC48">
            <v>0.115</v>
          </cell>
          <cell r="BD48">
            <v>0.112</v>
          </cell>
          <cell r="BE48">
            <v>0.112</v>
          </cell>
          <cell r="BF48">
            <v>0.115</v>
          </cell>
          <cell r="BG48">
            <v>0.11351047215299544</v>
          </cell>
          <cell r="BI48">
            <v>0.112</v>
          </cell>
          <cell r="BJ48">
            <v>0.11</v>
          </cell>
          <cell r="BK48">
            <v>0.11</v>
          </cell>
          <cell r="BL48">
            <v>0.112</v>
          </cell>
          <cell r="BM48">
            <v>0.11100452692572048</v>
          </cell>
        </row>
        <row r="49">
          <cell r="A49" t="str">
            <v>% of revenues</v>
          </cell>
          <cell r="D49">
            <v>2.4691295546558707</v>
          </cell>
          <cell r="E49">
            <v>0.21327498176513493</v>
          </cell>
          <cell r="M49">
            <v>0.66286496350364943</v>
          </cell>
          <cell r="N49">
            <v>0.48992493085736855</v>
          </cell>
          <cell r="O49">
            <v>-8.2607772350817399E-2</v>
          </cell>
          <cell r="P49">
            <v>0.46880317640385716</v>
          </cell>
          <cell r="Q49">
            <v>0.3053711992591448</v>
          </cell>
          <cell r="S49">
            <v>0.52894375857338827</v>
          </cell>
          <cell r="T49">
            <v>0.75948024396711755</v>
          </cell>
          <cell r="U49">
            <v>0.91689814814814818</v>
          </cell>
          <cell r="V49">
            <v>0.88820235566711703</v>
          </cell>
          <cell r="W49">
            <v>0.78941767661838624</v>
          </cell>
          <cell r="Y49">
            <v>0.69083079131527003</v>
          </cell>
          <cell r="Z49">
            <v>0.71137905048982675</v>
          </cell>
          <cell r="AA49">
            <v>0.47264823088998908</v>
          </cell>
          <cell r="AB49">
            <v>0.5352285509765824</v>
          </cell>
          <cell r="AC49">
            <v>0.58537068851592422</v>
          </cell>
          <cell r="AE49">
            <v>7.2655369390367389E-2</v>
          </cell>
          <cell r="AF49">
            <v>8.6281182017488162E-2</v>
          </cell>
          <cell r="AG49">
            <v>7.8737130246899351E-2</v>
          </cell>
          <cell r="AH49">
            <v>5.974552434084443E-2</v>
          </cell>
          <cell r="AI49">
            <v>7.3741027971986173E-2</v>
          </cell>
          <cell r="AK49">
            <v>7.1975759618184351E-2</v>
          </cell>
          <cell r="AL49">
            <v>7.191015517010918E-2</v>
          </cell>
          <cell r="AM49">
            <v>7.1732017048748972E-2</v>
          </cell>
          <cell r="AN49">
            <v>7.0884541477245558E-2</v>
          </cell>
          <cell r="AO49">
            <v>7.1588264552147396E-2</v>
          </cell>
          <cell r="AQ49">
            <v>7.3348796073327435E-2</v>
          </cell>
          <cell r="AR49">
            <v>7.4487248066403375E-2</v>
          </cell>
          <cell r="AS49">
            <v>7.5705412834044472E-2</v>
          </cell>
          <cell r="AT49">
            <v>7.577425037876373E-2</v>
          </cell>
          <cell r="AU49">
            <v>7.4901053913252788E-2</v>
          </cell>
          <cell r="AW49">
            <v>5.7192037539410018E-2</v>
          </cell>
          <cell r="AX49">
            <v>5.8633089604803665E-2</v>
          </cell>
          <cell r="AY49">
            <v>6.0151820029518917E-2</v>
          </cell>
          <cell r="AZ49">
            <v>6.0774792979944647E-2</v>
          </cell>
          <cell r="BA49">
            <v>5.9278542446397416E-2</v>
          </cell>
          <cell r="BC49">
            <v>0.24122226802862223</v>
          </cell>
          <cell r="BD49">
            <v>0.18931176634741265</v>
          </cell>
          <cell r="BE49">
            <v>0.22953827129379234</v>
          </cell>
          <cell r="BF49">
            <v>0.26910755467372849</v>
          </cell>
          <cell r="BG49">
            <v>0.23296337465769601</v>
          </cell>
          <cell r="BI49">
            <v>0.2067179991839232</v>
          </cell>
          <cell r="BJ49">
            <v>0.20855719744761569</v>
          </cell>
          <cell r="BK49">
            <v>0.19510024121113356</v>
          </cell>
          <cell r="BL49">
            <v>0.16801766140067498</v>
          </cell>
          <cell r="BM49">
            <v>0.19352104456406183</v>
          </cell>
        </row>
        <row r="50">
          <cell r="A50" t="str">
            <v xml:space="preserve">     Special Charges</v>
          </cell>
          <cell r="C50">
            <v>0</v>
          </cell>
          <cell r="D50">
            <v>0</v>
          </cell>
          <cell r="E50">
            <v>7.657</v>
          </cell>
          <cell r="G50">
            <v>0</v>
          </cell>
          <cell r="H50">
            <v>0</v>
          </cell>
          <cell r="I50">
            <v>0</v>
          </cell>
          <cell r="J50">
            <v>0</v>
          </cell>
          <cell r="K50">
            <v>0</v>
          </cell>
          <cell r="M50">
            <v>0</v>
          </cell>
          <cell r="N50">
            <v>0</v>
          </cell>
          <cell r="O50">
            <v>-4.3419999999999996</v>
          </cell>
          <cell r="P50">
            <v>0.89700000000000002</v>
          </cell>
          <cell r="Q50">
            <v>-3.4449999999999994</v>
          </cell>
          <cell r="S50">
            <v>0</v>
          </cell>
          <cell r="T50">
            <v>0</v>
          </cell>
          <cell r="U50">
            <v>0</v>
          </cell>
          <cell r="V50">
            <v>0</v>
          </cell>
          <cell r="W50">
            <v>0</v>
          </cell>
          <cell r="Y50">
            <v>-0.28499999999999998</v>
          </cell>
          <cell r="Z50">
            <v>0</v>
          </cell>
          <cell r="AA50">
            <v>0</v>
          </cell>
          <cell r="AB50">
            <v>0</v>
          </cell>
          <cell r="AC50">
            <v>-0.28499999999999998</v>
          </cell>
          <cell r="AE50">
            <v>8.8999999999999996E-2</v>
          </cell>
          <cell r="AF50">
            <v>0.1</v>
          </cell>
          <cell r="AG50">
            <v>0.1</v>
          </cell>
          <cell r="AH50">
            <v>0.1</v>
          </cell>
          <cell r="AI50">
            <v>0.38900000000000001</v>
          </cell>
          <cell r="AK50">
            <v>0.1</v>
          </cell>
          <cell r="AL50">
            <v>0.1</v>
          </cell>
          <cell r="AM50">
            <v>0.1</v>
          </cell>
          <cell r="AN50">
            <v>0.1</v>
          </cell>
          <cell r="AO50">
            <v>0.4</v>
          </cell>
          <cell r="AQ50">
            <v>0</v>
          </cell>
          <cell r="AR50">
            <v>0</v>
          </cell>
          <cell r="AS50">
            <v>0</v>
          </cell>
          <cell r="AT50">
            <v>0</v>
          </cell>
          <cell r="AU50">
            <v>0</v>
          </cell>
          <cell r="AW50">
            <v>0</v>
          </cell>
          <cell r="AX50">
            <v>0</v>
          </cell>
          <cell r="AY50">
            <v>0</v>
          </cell>
          <cell r="AZ50">
            <v>0</v>
          </cell>
          <cell r="BA50">
            <v>0</v>
          </cell>
          <cell r="BC50">
            <v>7.0977293893982107E-2</v>
          </cell>
          <cell r="BD50">
            <v>1.8849210472249522E-2</v>
          </cell>
          <cell r="BE50">
            <v>5.9669387584318834E-2</v>
          </cell>
          <cell r="BF50">
            <v>9.758424505312413E-2</v>
          </cell>
          <cell r="BI50">
            <v>1.8327857634895084E-2</v>
          </cell>
          <cell r="BJ50">
            <v>2.0402071787098963E-2</v>
          </cell>
          <cell r="BK50">
            <v>4.7870256683458123E-2</v>
          </cell>
          <cell r="BL50">
            <v>7.2711508950896508E-2</v>
          </cell>
        </row>
        <row r="51">
          <cell r="A51" t="str">
            <v xml:space="preserve">          Lease Abandonment</v>
          </cell>
          <cell r="C51">
            <v>0</v>
          </cell>
          <cell r="D51">
            <v>0</v>
          </cell>
          <cell r="E51">
            <v>7.657</v>
          </cell>
          <cell r="G51">
            <v>0</v>
          </cell>
          <cell r="H51">
            <v>0</v>
          </cell>
          <cell r="I51">
            <v>0</v>
          </cell>
          <cell r="J51">
            <v>0</v>
          </cell>
          <cell r="K51">
            <v>0</v>
          </cell>
          <cell r="M51">
            <v>0</v>
          </cell>
          <cell r="N51">
            <v>0</v>
          </cell>
          <cell r="O51">
            <v>-4.3419999999999996</v>
          </cell>
          <cell r="P51">
            <v>0.89700000000000002</v>
          </cell>
          <cell r="Q51">
            <v>-3.4449999999999994</v>
          </cell>
          <cell r="S51">
            <v>0</v>
          </cell>
          <cell r="T51">
            <v>0</v>
          </cell>
          <cell r="U51">
            <v>0</v>
          </cell>
          <cell r="V51">
            <v>0</v>
          </cell>
          <cell r="W51">
            <v>0</v>
          </cell>
          <cell r="Y51">
            <v>-0.28499999999999998</v>
          </cell>
          <cell r="Z51">
            <v>0</v>
          </cell>
          <cell r="AA51">
            <v>0</v>
          </cell>
          <cell r="AB51">
            <v>0</v>
          </cell>
          <cell r="AC51">
            <v>-0.28499999999999998</v>
          </cell>
          <cell r="AE51">
            <v>0</v>
          </cell>
          <cell r="AF51">
            <v>0</v>
          </cell>
          <cell r="AG51">
            <v>0</v>
          </cell>
          <cell r="AH51">
            <v>0</v>
          </cell>
          <cell r="AI51">
            <v>0</v>
          </cell>
          <cell r="AK51">
            <v>0</v>
          </cell>
          <cell r="AL51">
            <v>0</v>
          </cell>
          <cell r="AM51">
            <v>0</v>
          </cell>
          <cell r="AN51">
            <v>0</v>
          </cell>
          <cell r="AO51">
            <v>0</v>
          </cell>
          <cell r="AQ51">
            <v>0</v>
          </cell>
          <cell r="AR51">
            <v>0</v>
          </cell>
          <cell r="AS51">
            <v>0</v>
          </cell>
          <cell r="AT51">
            <v>0</v>
          </cell>
          <cell r="AU51">
            <v>0</v>
          </cell>
          <cell r="AW51">
            <v>23.603172081849941</v>
          </cell>
          <cell r="AX51" t="str">
            <v>mstag:restructuringCostsOneTimeGrossOfTax</v>
          </cell>
          <cell r="AY51">
            <v>6</v>
          </cell>
          <cell r="AZ51" t="str">
            <v>ISO4217:USD</v>
          </cell>
          <cell r="BA51" t="b">
            <v>0</v>
          </cell>
          <cell r="BB51" t="b">
            <v>0</v>
          </cell>
          <cell r="BC51">
            <v>29.886786853378485</v>
          </cell>
          <cell r="BD51">
            <v>31.186212368742765</v>
          </cell>
          <cell r="BE51">
            <v>33.785063399471333</v>
          </cell>
          <cell r="BF51">
            <v>35.084488914835617</v>
          </cell>
          <cell r="BG51">
            <v>129.9425515364282</v>
          </cell>
          <cell r="BI51">
            <v>37.628932595623922</v>
          </cell>
          <cell r="BJ51">
            <v>39.264973143259745</v>
          </cell>
          <cell r="BK51">
            <v>42.53705423853139</v>
          </cell>
          <cell r="BL51">
            <v>44.173094786167212</v>
          </cell>
          <cell r="BM51">
            <v>163.60405476358227</v>
          </cell>
        </row>
        <row r="52">
          <cell r="A52" t="str">
            <v xml:space="preserve">          Amortization of Intanglibles</v>
          </cell>
          <cell r="C52">
            <v>0</v>
          </cell>
          <cell r="D52">
            <v>0</v>
          </cell>
          <cell r="E52">
            <v>7.657</v>
          </cell>
          <cell r="G52">
            <v>0</v>
          </cell>
          <cell r="H52">
            <v>0</v>
          </cell>
          <cell r="I52">
            <v>0</v>
          </cell>
          <cell r="J52">
            <v>0</v>
          </cell>
          <cell r="K52">
            <v>0</v>
          </cell>
          <cell r="M52">
            <v>0</v>
          </cell>
          <cell r="N52">
            <v>0</v>
          </cell>
          <cell r="O52">
            <v>-4.3419999999999996</v>
          </cell>
          <cell r="P52">
            <v>0.89700000000000002</v>
          </cell>
          <cell r="Q52">
            <v>-3.4449999999999994</v>
          </cell>
          <cell r="S52">
            <v>0</v>
          </cell>
          <cell r="T52">
            <v>0</v>
          </cell>
          <cell r="U52">
            <v>0</v>
          </cell>
          <cell r="V52">
            <v>0</v>
          </cell>
          <cell r="W52">
            <v>0</v>
          </cell>
          <cell r="Y52">
            <v>-0.28499999999999998</v>
          </cell>
          <cell r="Z52">
            <v>0</v>
          </cell>
          <cell r="AA52">
            <v>0</v>
          </cell>
          <cell r="AB52">
            <v>0</v>
          </cell>
          <cell r="AC52">
            <v>-0.28499999999999998</v>
          </cell>
          <cell r="AE52">
            <v>8.8999999999999996E-2</v>
          </cell>
          <cell r="AF52">
            <v>0.1</v>
          </cell>
          <cell r="AG52">
            <v>0.1</v>
          </cell>
          <cell r="AH52">
            <v>0.1</v>
          </cell>
          <cell r="AI52">
            <v>0.38900000000000001</v>
          </cell>
          <cell r="AK52">
            <v>0.1</v>
          </cell>
          <cell r="AL52">
            <v>0.1</v>
          </cell>
          <cell r="AM52">
            <v>0.1</v>
          </cell>
          <cell r="AN52">
            <v>0.1</v>
          </cell>
          <cell r="AO52">
            <v>0.4</v>
          </cell>
          <cell r="AQ52">
            <v>0</v>
          </cell>
          <cell r="AR52">
            <v>0</v>
          </cell>
          <cell r="AS52">
            <v>0</v>
          </cell>
          <cell r="AT52">
            <v>0</v>
          </cell>
          <cell r="AU52">
            <v>0</v>
          </cell>
          <cell r="AW52">
            <v>0</v>
          </cell>
          <cell r="AX52" t="str">
            <v>mstag:otherProvisionsOneTimeGrossOfTax</v>
          </cell>
          <cell r="AY52">
            <v>6</v>
          </cell>
          <cell r="AZ52" t="str">
            <v>ISO4217:USD</v>
          </cell>
          <cell r="BA52" t="b">
            <v>0</v>
          </cell>
          <cell r="BB52" t="b">
            <v>0</v>
          </cell>
          <cell r="BC52">
            <v>7.1502699024423383E-2</v>
          </cell>
          <cell r="BD52">
            <v>7.1320784281291238E-2</v>
          </cell>
          <cell r="BE52">
            <v>7.2913480257776039E-2</v>
          </cell>
          <cell r="BF52">
            <v>7.0833744009035249E-2</v>
          </cell>
          <cell r="BG52">
            <v>7.1636560606365862E-2</v>
          </cell>
          <cell r="BI52">
            <v>7.2657340957787489E-2</v>
          </cell>
          <cell r="BJ52">
            <v>7.2973678067430894E-2</v>
          </cell>
          <cell r="BK52">
            <v>7.544332650169347E-2</v>
          </cell>
          <cell r="BL52">
            <v>7.4362441958028588E-2</v>
          </cell>
          <cell r="BM52">
            <v>7.3901300031692152E-2</v>
          </cell>
        </row>
        <row r="53">
          <cell r="A53" t="str">
            <v xml:space="preserve">          Reported Stock Option Expense</v>
          </cell>
          <cell r="C53">
            <v>0</v>
          </cell>
          <cell r="D53">
            <v>0</v>
          </cell>
          <cell r="E53">
            <v>7.657</v>
          </cell>
          <cell r="G53">
            <v>0</v>
          </cell>
          <cell r="H53">
            <v>0</v>
          </cell>
          <cell r="I53">
            <v>0</v>
          </cell>
          <cell r="J53">
            <v>0</v>
          </cell>
          <cell r="K53">
            <v>0</v>
          </cell>
          <cell r="M53">
            <v>0</v>
          </cell>
          <cell r="N53">
            <v>0</v>
          </cell>
          <cell r="O53">
            <v>-4.3419999999999996</v>
          </cell>
          <cell r="P53">
            <v>0.89700000000000002</v>
          </cell>
          <cell r="Q53">
            <v>-3.4449999999999994</v>
          </cell>
          <cell r="S53">
            <v>0</v>
          </cell>
          <cell r="T53">
            <v>0</v>
          </cell>
          <cell r="U53">
            <v>0</v>
          </cell>
          <cell r="V53">
            <v>0</v>
          </cell>
          <cell r="W53">
            <v>0</v>
          </cell>
          <cell r="Y53">
            <v>-0.28499999999999998</v>
          </cell>
          <cell r="Z53">
            <v>0</v>
          </cell>
          <cell r="AA53">
            <v>0</v>
          </cell>
          <cell r="AB53">
            <v>0</v>
          </cell>
          <cell r="AC53">
            <v>-0.28499999999999998</v>
          </cell>
          <cell r="AE53">
            <v>7.6059999999999999</v>
          </cell>
          <cell r="AF53">
            <v>8.8039277829408604</v>
          </cell>
          <cell r="AG53">
            <v>9.1560848942584947</v>
          </cell>
          <cell r="AH53">
            <v>9.6496984545640849</v>
          </cell>
          <cell r="AI53">
            <v>35.215711131763442</v>
          </cell>
          <cell r="AK53">
            <v>11.455874504912273</v>
          </cell>
          <cell r="AL53">
            <v>12.497317641722478</v>
          </cell>
          <cell r="AM53">
            <v>13.538760778532687</v>
          </cell>
          <cell r="AN53">
            <v>14.580203915342894</v>
          </cell>
          <cell r="AO53">
            <v>52.072156840510331</v>
          </cell>
          <cell r="AQ53">
            <v>15.768512944612624</v>
          </cell>
          <cell r="AR53">
            <v>17.202014121395589</v>
          </cell>
          <cell r="AS53">
            <v>18.635515298178557</v>
          </cell>
          <cell r="AT53">
            <v>20.069016474961522</v>
          </cell>
          <cell r="AU53">
            <v>71.675058839148306</v>
          </cell>
          <cell r="AW53">
            <v>0</v>
          </cell>
          <cell r="AX53" t="str">
            <v>mstag:stockCompensation</v>
          </cell>
          <cell r="AY53">
            <v>6</v>
          </cell>
          <cell r="AZ53" t="str">
            <v>ISO4217:USD</v>
          </cell>
          <cell r="BA53" t="b">
            <v>0</v>
          </cell>
          <cell r="BB53" t="b">
            <v>0</v>
          </cell>
          <cell r="BC53" t="str">
            <v>mstag:restructuringCostsOneTimeGrossOfTax</v>
          </cell>
          <cell r="BD53">
            <v>6</v>
          </cell>
          <cell r="BE53" t="str">
            <v>ISO4217:USD</v>
          </cell>
          <cell r="BF53" t="b">
            <v>0</v>
          </cell>
          <cell r="BG53" t="b">
            <v>0</v>
          </cell>
          <cell r="BI53">
            <v>0.25904911693008725</v>
          </cell>
          <cell r="BJ53">
            <v>0.25904911693008725</v>
          </cell>
          <cell r="BK53">
            <v>0.25904911693008703</v>
          </cell>
          <cell r="BL53">
            <v>0.25904911693008703</v>
          </cell>
          <cell r="BM53">
            <v>0.25904911693008725</v>
          </cell>
          <cell r="BO53" t="str">
            <v>mstag:restructuringCostsOneTimeGrossOfTax</v>
          </cell>
          <cell r="BP53">
            <v>6</v>
          </cell>
          <cell r="BQ53" t="str">
            <v>ISO4217:USD</v>
          </cell>
          <cell r="BR53" t="b">
            <v>0</v>
          </cell>
          <cell r="BS53" t="b">
            <v>0</v>
          </cell>
        </row>
        <row r="54">
          <cell r="A54" t="str">
            <v xml:space="preserve">          Amortization of Intanglibles</v>
          </cell>
          <cell r="AE54">
            <v>8.8999999999999996E-2</v>
          </cell>
          <cell r="AF54">
            <v>0.54100000000000004</v>
          </cell>
          <cell r="AG54">
            <v>0</v>
          </cell>
          <cell r="AH54">
            <v>0.1</v>
          </cell>
          <cell r="AI54">
            <v>0.73</v>
          </cell>
          <cell r="AK54">
            <v>0.1</v>
          </cell>
          <cell r="AL54">
            <v>0.1</v>
          </cell>
          <cell r="AM54">
            <v>0.1</v>
          </cell>
          <cell r="AN54">
            <v>0.1</v>
          </cell>
          <cell r="AO54">
            <v>0.4</v>
          </cell>
          <cell r="AQ54">
            <v>0</v>
          </cell>
          <cell r="AR54">
            <v>0</v>
          </cell>
          <cell r="AS54">
            <v>0</v>
          </cell>
          <cell r="AT54">
            <v>0</v>
          </cell>
          <cell r="AU54">
            <v>0</v>
          </cell>
          <cell r="AW54">
            <v>0</v>
          </cell>
          <cell r="AX54">
            <v>0</v>
          </cell>
          <cell r="AY54">
            <v>0</v>
          </cell>
          <cell r="AZ54">
            <v>0</v>
          </cell>
          <cell r="BA54">
            <v>0</v>
          </cell>
          <cell r="BB54" t="str">
            <v>mstag:otherProvisionsOneTimeGrossOfTax</v>
          </cell>
          <cell r="BC54" t="str">
            <v>mstag:otherProvisionsOneTimeGrossOfTax</v>
          </cell>
          <cell r="BD54">
            <v>6</v>
          </cell>
          <cell r="BE54" t="str">
            <v>ISO4217:USD</v>
          </cell>
          <cell r="BF54" t="b">
            <v>0</v>
          </cell>
          <cell r="BG54" t="b">
            <v>0</v>
          </cell>
          <cell r="BO54" t="str">
            <v>mstag:otherProvisionsOneTimeGrossOfTax</v>
          </cell>
          <cell r="BP54">
            <v>6</v>
          </cell>
          <cell r="BQ54" t="str">
            <v>ISO4217:USD</v>
          </cell>
          <cell r="BR54" t="b">
            <v>0</v>
          </cell>
          <cell r="BS54" t="b">
            <v>0</v>
          </cell>
        </row>
        <row r="55">
          <cell r="A55" t="str">
            <v>Total Operating Expenses*</v>
          </cell>
          <cell r="B55" t="str">
            <v>totexp</v>
          </cell>
          <cell r="C55">
            <v>5.5640000000000001</v>
          </cell>
          <cell r="D55">
            <v>55.886432890107308</v>
          </cell>
          <cell r="E55">
            <v>38.230000000000004</v>
          </cell>
          <cell r="G55">
            <v>9.2420000000000009</v>
          </cell>
          <cell r="H55">
            <v>11.117000000000001</v>
          </cell>
          <cell r="I55">
            <v>15.853</v>
          </cell>
          <cell r="J55">
            <v>14.916</v>
          </cell>
          <cell r="K55">
            <v>51.128</v>
          </cell>
          <cell r="M55">
            <v>15.541</v>
          </cell>
          <cell r="N55">
            <v>17.661000000000001</v>
          </cell>
          <cell r="O55">
            <v>20.797000000000001</v>
          </cell>
          <cell r="P55">
            <v>24.478000000000002</v>
          </cell>
          <cell r="Q55">
            <v>78.477000000000004</v>
          </cell>
          <cell r="S55">
            <v>28.114999999999998</v>
          </cell>
          <cell r="T55">
            <v>31.233999999999995</v>
          </cell>
          <cell r="U55">
            <v>35.683</v>
          </cell>
          <cell r="V55">
            <v>41.369</v>
          </cell>
          <cell r="W55">
            <v>136.40099999999998</v>
          </cell>
          <cell r="Y55">
            <v>48.227000000000004</v>
          </cell>
          <cell r="Z55">
            <v>51.513000000000005</v>
          </cell>
          <cell r="AA55">
            <v>56.702000000000005</v>
          </cell>
          <cell r="AB55">
            <v>64.472000000000008</v>
          </cell>
          <cell r="AC55">
            <v>220.91400000000002</v>
          </cell>
          <cell r="AE55">
            <v>73.783999999999992</v>
          </cell>
          <cell r="AF55">
            <v>82.707067548000012</v>
          </cell>
          <cell r="AG55">
            <v>90.967271950000011</v>
          </cell>
          <cell r="AH55">
            <v>99.737711859000001</v>
          </cell>
          <cell r="AI55">
            <v>347.19605135699999</v>
          </cell>
          <cell r="AK55">
            <v>105.062164596345</v>
          </cell>
          <cell r="AL55">
            <v>112.90067137219552</v>
          </cell>
          <cell r="AM55">
            <v>119.81103469271113</v>
          </cell>
          <cell r="AN55">
            <v>126.92105904591284</v>
          </cell>
          <cell r="AO55">
            <v>464.69492970716448</v>
          </cell>
          <cell r="AQ55">
            <v>133.34703161490654</v>
          </cell>
          <cell r="AR55">
            <v>143.35092833194162</v>
          </cell>
          <cell r="AS55">
            <v>151.80676743133364</v>
          </cell>
          <cell r="AT55">
            <v>160.53824920494043</v>
          </cell>
          <cell r="AU55">
            <v>589.04297658312225</v>
          </cell>
          <cell r="AW55">
            <v>16.246377397940229</v>
          </cell>
          <cell r="AX55">
            <v>17.723320797752979</v>
          </cell>
          <cell r="AY55">
            <v>19.200264197565726</v>
          </cell>
          <cell r="AZ55">
            <v>20.677207597378477</v>
          </cell>
          <cell r="BA55">
            <v>73.847169990637411</v>
          </cell>
          <cell r="BB55" t="str">
            <v>mstag:stockCompensation</v>
          </cell>
          <cell r="BC55" t="str">
            <v>mstag:stockCompensation</v>
          </cell>
          <cell r="BD55">
            <v>6</v>
          </cell>
          <cell r="BE55" t="str">
            <v>ISO4217:USD</v>
          </cell>
          <cell r="BF55" t="b">
            <v>0</v>
          </cell>
          <cell r="BG55" t="b">
            <v>0</v>
          </cell>
          <cell r="BI55">
            <v>0</v>
          </cell>
          <cell r="BJ55">
            <v>0</v>
          </cell>
          <cell r="BK55">
            <v>0</v>
          </cell>
          <cell r="BL55">
            <v>0</v>
          </cell>
          <cell r="BM55">
            <v>0</v>
          </cell>
          <cell r="BO55" t="str">
            <v>mstag:stockCompensation</v>
          </cell>
          <cell r="BP55">
            <v>6</v>
          </cell>
          <cell r="BQ55" t="str">
            <v>ISO4217:USD</v>
          </cell>
          <cell r="BR55" t="b">
            <v>0</v>
          </cell>
          <cell r="BS55" t="b">
            <v>0</v>
          </cell>
        </row>
        <row r="56">
          <cell r="A56" t="str">
            <v>Y.Y</v>
          </cell>
          <cell r="C56" t="str">
            <v>-</v>
          </cell>
          <cell r="D56" t="str">
            <v>-</v>
          </cell>
          <cell r="E56">
            <v>-0.31593415390862678</v>
          </cell>
          <cell r="G56" t="str">
            <v>-</v>
          </cell>
          <cell r="H56" t="str">
            <v>-</v>
          </cell>
          <cell r="I56" t="str">
            <v>-</v>
          </cell>
          <cell r="J56" t="str">
            <v>-</v>
          </cell>
          <cell r="K56">
            <v>0.33737902171069822</v>
          </cell>
          <cell r="M56">
            <v>0.68156243237394487</v>
          </cell>
          <cell r="N56">
            <v>0.58864801655122778</v>
          </cell>
          <cell r="O56">
            <v>0.31186526209550247</v>
          </cell>
          <cell r="P56">
            <v>0.64105658353445971</v>
          </cell>
          <cell r="Q56">
            <v>0.53491237677984671</v>
          </cell>
          <cell r="S56">
            <v>0.80908564442442565</v>
          </cell>
          <cell r="T56">
            <v>0.76852952833927812</v>
          </cell>
          <cell r="U56">
            <v>0.7157763138914266</v>
          </cell>
          <cell r="V56">
            <v>0.69004820655282284</v>
          </cell>
          <cell r="W56">
            <v>0.73810160938873781</v>
          </cell>
          <cell r="Y56">
            <v>0.7153476791748179</v>
          </cell>
          <cell r="Z56">
            <v>0.64926042133572426</v>
          </cell>
          <cell r="AA56">
            <v>0.58904800605330276</v>
          </cell>
          <cell r="AB56">
            <v>0.55846165002779879</v>
          </cell>
          <cell r="AC56">
            <v>0.61959223172850675</v>
          </cell>
          <cell r="AE56">
            <v>0.52993136624712278</v>
          </cell>
          <cell r="AF56">
            <v>0.6055571903791277</v>
          </cell>
          <cell r="AG56">
            <v>0.6043044680963634</v>
          </cell>
          <cell r="AH56">
            <v>0.54699267680543473</v>
          </cell>
          <cell r="AI56">
            <v>0.57163444307286992</v>
          </cell>
          <cell r="AK56">
            <v>0.42391527426467812</v>
          </cell>
          <cell r="AL56">
            <v>0.36506679198452163</v>
          </cell>
          <cell r="AM56">
            <v>0.3170784626647376</v>
          </cell>
          <cell r="AN56">
            <v>0.2725483338272503</v>
          </cell>
          <cell r="AO56">
            <v>0.33842227724343488</v>
          </cell>
          <cell r="AQ56">
            <v>0.26922029569097172</v>
          </cell>
          <cell r="AR56">
            <v>0.26970837807830073</v>
          </cell>
          <cell r="AS56">
            <v>0.26705163527453468</v>
          </cell>
          <cell r="AT56">
            <v>0.2648669213110395</v>
          </cell>
          <cell r="AU56">
            <v>0.26759071151113667</v>
          </cell>
          <cell r="AW56">
            <v>0</v>
          </cell>
          <cell r="AX56">
            <v>0</v>
          </cell>
          <cell r="AY56">
            <v>0</v>
          </cell>
          <cell r="AZ56">
            <v>0</v>
          </cell>
          <cell r="BA56">
            <v>0</v>
          </cell>
          <cell r="BC56">
            <v>0</v>
          </cell>
          <cell r="BD56">
            <v>0</v>
          </cell>
          <cell r="BE56">
            <v>0</v>
          </cell>
          <cell r="BF56">
            <v>0</v>
          </cell>
          <cell r="BG56">
            <v>0</v>
          </cell>
          <cell r="BI56">
            <v>0</v>
          </cell>
          <cell r="BJ56">
            <v>0</v>
          </cell>
          <cell r="BK56">
            <v>0</v>
          </cell>
          <cell r="BL56">
            <v>0</v>
          </cell>
          <cell r="BM56">
            <v>0</v>
          </cell>
          <cell r="BO56" t="str">
            <v>mstag:restructuringCostsOneTimeGrossOfTax</v>
          </cell>
          <cell r="BP56">
            <v>6</v>
          </cell>
          <cell r="BQ56" t="str">
            <v>ISO4217:USD</v>
          </cell>
          <cell r="BR56" t="b">
            <v>0</v>
          </cell>
          <cell r="BS56" t="b">
            <v>0</v>
          </cell>
        </row>
        <row r="57">
          <cell r="A57" t="str">
            <v>Total Operating Expenses*</v>
          </cell>
          <cell r="B57" t="str">
            <v>totexp</v>
          </cell>
          <cell r="C57">
            <v>5.5640000000000001</v>
          </cell>
          <cell r="D57">
            <v>55.886432890107308</v>
          </cell>
          <cell r="E57">
            <v>38.230000000000004</v>
          </cell>
          <cell r="G57">
            <v>9.2420000000000009</v>
          </cell>
          <cell r="H57">
            <v>11.117000000000001</v>
          </cell>
          <cell r="I57">
            <v>15.853</v>
          </cell>
          <cell r="J57">
            <v>14.916</v>
          </cell>
          <cell r="K57">
            <v>51.128</v>
          </cell>
          <cell r="M57">
            <v>15.541</v>
          </cell>
          <cell r="N57">
            <v>17.661000000000001</v>
          </cell>
          <cell r="O57">
            <v>20.797000000000001</v>
          </cell>
          <cell r="P57">
            <v>24.478000000000002</v>
          </cell>
          <cell r="Q57">
            <v>78.477000000000004</v>
          </cell>
          <cell r="S57">
            <v>28.114999999999998</v>
          </cell>
          <cell r="T57">
            <v>31.233999999999995</v>
          </cell>
          <cell r="U57">
            <v>35.683</v>
          </cell>
          <cell r="V57">
            <v>41.369</v>
          </cell>
          <cell r="W57">
            <v>136.40099999999998</v>
          </cell>
          <cell r="Y57">
            <v>48.227000000000004</v>
          </cell>
          <cell r="Z57">
            <v>51.513000000000005</v>
          </cell>
          <cell r="AA57">
            <v>56.702000000000005</v>
          </cell>
          <cell r="AB57">
            <v>64.472000000000008</v>
          </cell>
          <cell r="AC57">
            <v>220.91400000000002</v>
          </cell>
          <cell r="AE57">
            <v>73.783999999999992</v>
          </cell>
          <cell r="AF57">
            <v>81.475999999999999</v>
          </cell>
          <cell r="AG57">
            <v>89.88</v>
          </cell>
          <cell r="AH57">
            <v>99.468881999999994</v>
          </cell>
          <cell r="AI57">
            <v>344.60888199999999</v>
          </cell>
          <cell r="AK57">
            <v>108.82047464999999</v>
          </cell>
          <cell r="AL57">
            <v>117.77003038079999</v>
          </cell>
          <cell r="AM57">
            <v>127.52038224240002</v>
          </cell>
          <cell r="AN57">
            <v>137.10473529003357</v>
          </cell>
          <cell r="AO57">
            <v>491.21562256323352</v>
          </cell>
          <cell r="AQ57">
            <v>142.86415023357148</v>
          </cell>
          <cell r="AR57">
            <v>154.42153517992196</v>
          </cell>
          <cell r="AS57">
            <v>164.59815748625704</v>
          </cell>
          <cell r="AT57">
            <v>173.00533560160358</v>
          </cell>
          <cell r="AU57">
            <v>634.88917850135408</v>
          </cell>
          <cell r="AW57">
            <v>183.22329248106638</v>
          </cell>
          <cell r="AX57">
            <v>196.17651526245544</v>
          </cell>
          <cell r="AY57">
            <v>207.15867712905538</v>
          </cell>
          <cell r="AZ57">
            <v>215.70373133256032</v>
          </cell>
          <cell r="BA57">
            <v>802.26221620513752</v>
          </cell>
          <cell r="BC57">
            <v>0</v>
          </cell>
          <cell r="BD57">
            <v>0</v>
          </cell>
          <cell r="BE57">
            <v>0</v>
          </cell>
          <cell r="BF57">
            <v>0</v>
          </cell>
          <cell r="BG57">
            <v>0</v>
          </cell>
          <cell r="BI57">
            <v>0</v>
          </cell>
          <cell r="BJ57">
            <v>0</v>
          </cell>
          <cell r="BK57">
            <v>0</v>
          </cell>
          <cell r="BL57">
            <v>0</v>
          </cell>
          <cell r="BM57">
            <v>0</v>
          </cell>
          <cell r="BO57" t="str">
            <v>mstag:otherProvisionsOneTimeGrossOfTax</v>
          </cell>
          <cell r="BP57">
            <v>6</v>
          </cell>
          <cell r="BQ57" t="str">
            <v>ISO4217:USD</v>
          </cell>
          <cell r="BR57" t="b">
            <v>0</v>
          </cell>
          <cell r="BS57" t="b">
            <v>0</v>
          </cell>
        </row>
        <row r="58">
          <cell r="A58" t="str">
            <v>Operating Income*</v>
          </cell>
          <cell r="B58" t="str">
            <v>op</v>
          </cell>
          <cell r="C58">
            <v>-5.5640000000000001</v>
          </cell>
          <cell r="D58">
            <v>-53.87343289010731</v>
          </cell>
          <cell r="E58">
            <v>-21.868000000000002</v>
          </cell>
          <cell r="G58">
            <v>-1.6340000000000012</v>
          </cell>
          <cell r="H58">
            <v>-1.3859999999999992</v>
          </cell>
          <cell r="I58">
            <v>-4.8730000000000011</v>
          </cell>
          <cell r="J58">
            <v>-2.6069999999999993</v>
          </cell>
          <cell r="K58">
            <v>-10.5</v>
          </cell>
          <cell r="M58">
            <v>1.7000000000001236E-2</v>
          </cell>
          <cell r="N58">
            <v>0.13400000000000034</v>
          </cell>
          <cell r="O58">
            <v>-3.1000000000002359E-2</v>
          </cell>
          <cell r="P58">
            <v>0.15299999999999869</v>
          </cell>
          <cell r="Q58">
            <v>0.27299999999999791</v>
          </cell>
          <cell r="S58">
            <v>0.36100000000000065</v>
          </cell>
          <cell r="T58">
            <v>1.1650000000000134</v>
          </cell>
          <cell r="U58">
            <v>1.7730000000000032</v>
          </cell>
          <cell r="V58">
            <v>3.2209999999999965</v>
          </cell>
          <cell r="W58">
            <v>6.5200000000000138</v>
          </cell>
          <cell r="Y58">
            <v>3.9849999999999994</v>
          </cell>
          <cell r="Z58">
            <v>4.1929999999999978</v>
          </cell>
          <cell r="AA58">
            <v>6.3869999999999862</v>
          </cell>
          <cell r="AB58">
            <v>5.2519999999999811</v>
          </cell>
          <cell r="AC58">
            <v>19.816999999999965</v>
          </cell>
          <cell r="AE58">
            <v>7.5750000000000028</v>
          </cell>
          <cell r="AF58">
            <v>7.515101118000004</v>
          </cell>
          <cell r="AG58">
            <v>8.4716651549999966</v>
          </cell>
          <cell r="AH58">
            <v>10.679241525000009</v>
          </cell>
          <cell r="AI58">
            <v>34.241007798000012</v>
          </cell>
          <cell r="AK58">
            <v>14.79074201500498</v>
          </cell>
          <cell r="AL58">
            <v>16.741418424055752</v>
          </cell>
          <cell r="AM58">
            <v>21.796764774478561</v>
          </cell>
          <cell r="AN58">
            <v>25.554553359146155</v>
          </cell>
          <cell r="AO58">
            <v>78.883478572685448</v>
          </cell>
          <cell r="AQ58">
            <v>31.629168290191075</v>
          </cell>
          <cell r="AR58">
            <v>32.703100943123161</v>
          </cell>
          <cell r="AS58">
            <v>36.599942495366179</v>
          </cell>
          <cell r="AT58">
            <v>39.789707094207245</v>
          </cell>
          <cell r="AU58">
            <v>140.72191882288766</v>
          </cell>
          <cell r="AW58">
            <v>0.28250013863877621</v>
          </cell>
          <cell r="AX58">
            <v>0.27039609490919303</v>
          </cell>
          <cell r="AY58">
            <v>0.25857227257450854</v>
          </cell>
          <cell r="AZ58">
            <v>0.2468039241823301</v>
          </cell>
          <cell r="BA58">
            <v>0.26362559541314723</v>
          </cell>
          <cell r="BC58">
            <v>29.886786853378485</v>
          </cell>
          <cell r="BD58">
            <v>31.186212368742765</v>
          </cell>
          <cell r="BE58">
            <v>33.785063399471333</v>
          </cell>
          <cell r="BF58">
            <v>35.084488914835617</v>
          </cell>
          <cell r="BG58">
            <v>129.9425515364282</v>
          </cell>
          <cell r="BI58">
            <v>37.628932595623922</v>
          </cell>
          <cell r="BJ58">
            <v>39.264973143259745</v>
          </cell>
          <cell r="BK58">
            <v>42.53705423853139</v>
          </cell>
          <cell r="BL58">
            <v>44.173094786167212</v>
          </cell>
          <cell r="BM58">
            <v>163.60405476358227</v>
          </cell>
          <cell r="BO58" t="str">
            <v>mstag:stockCompensation</v>
          </cell>
          <cell r="BP58">
            <v>6</v>
          </cell>
          <cell r="BQ58" t="str">
            <v>ISO4217:USD</v>
          </cell>
          <cell r="BR58" t="b">
            <v>0</v>
          </cell>
          <cell r="BS58" t="b">
            <v>0</v>
          </cell>
        </row>
        <row r="59">
          <cell r="A59" t="str">
            <v>Operating Margin*</v>
          </cell>
          <cell r="B59" t="str">
            <v>opmgn</v>
          </cell>
          <cell r="C59" t="str">
            <v>nm</v>
          </cell>
          <cell r="D59">
            <v>-9.912315159173378</v>
          </cell>
          <cell r="E59">
            <v>-0.97585791423088941</v>
          </cell>
          <cell r="G59">
            <v>-0.17474066944711808</v>
          </cell>
          <cell r="H59">
            <v>-0.11663721282504411</v>
          </cell>
          <cell r="I59">
            <v>-0.34338665351278991</v>
          </cell>
          <cell r="J59">
            <v>-0.16748040601310543</v>
          </cell>
          <cell r="K59">
            <v>-0.20591869153380007</v>
          </cell>
          <cell r="M59">
            <v>8.9885264104061946E-4</v>
          </cell>
          <cell r="N59">
            <v>6.1971049345604379E-3</v>
          </cell>
          <cell r="O59">
            <v>-1.2188409216010992E-3</v>
          </cell>
          <cell r="P59">
            <v>5.0910058895950053E-3</v>
          </cell>
          <cell r="Q59">
            <v>2.8430688480884573E-3</v>
          </cell>
          <cell r="S59">
            <v>1.0361950687447994E-2</v>
          </cell>
          <cell r="T59">
            <v>2.8708016066632494E-2</v>
          </cell>
          <cell r="U59">
            <v>3.8243351092513173E-2</v>
          </cell>
          <cell r="V59">
            <v>5.8999157416565869E-2</v>
          </cell>
          <cell r="W59">
            <v>3.6966690290574138E-2</v>
          </cell>
          <cell r="Y59">
            <v>6.2093896567306045E-2</v>
          </cell>
          <cell r="Z59">
            <v>5.8282251226665513E-2</v>
          </cell>
          <cell r="AA59">
            <v>7.7256177954108191E-2</v>
          </cell>
          <cell r="AB59">
            <v>5.7673723974347509E-2</v>
          </cell>
          <cell r="AC59">
            <v>6.3955308416462964E-2</v>
          </cell>
          <cell r="AE59">
            <v>7.235924574441667E-2</v>
          </cell>
          <cell r="AF59">
            <v>6.5331269310281145E-2</v>
          </cell>
          <cell r="AG59">
            <v>6.6680160028477112E-2</v>
          </cell>
          <cell r="AH59">
            <v>7.6664451082552335E-2</v>
          </cell>
          <cell r="AI59">
            <v>7.0445408777153926E-2</v>
          </cell>
          <cell r="AK59">
            <v>9.7701917696549692E-2</v>
          </cell>
          <cell r="AL59">
            <v>0.10261286676723588</v>
          </cell>
          <cell r="AM59">
            <v>0.12425558613320731</v>
          </cell>
          <cell r="AN59">
            <v>0.1357045796303506</v>
          </cell>
          <cell r="AO59">
            <v>0.11630157651106655</v>
          </cell>
          <cell r="AQ59">
            <v>0.15654829971627593</v>
          </cell>
          <cell r="AR59">
            <v>0.1521648208552463</v>
          </cell>
          <cell r="AS59">
            <v>0.16032856881975099</v>
          </cell>
          <cell r="AT59">
            <v>0.16407794545422624</v>
          </cell>
          <cell r="AU59">
            <v>0.15851603281876506</v>
          </cell>
        </row>
        <row r="60">
          <cell r="A60" t="str">
            <v>Operating Income*</v>
          </cell>
          <cell r="B60" t="str">
            <v>op</v>
          </cell>
          <cell r="C60">
            <v>-5.5640000000000001</v>
          </cell>
          <cell r="D60">
            <v>-53.87343289010731</v>
          </cell>
          <cell r="E60">
            <v>-21.868000000000002</v>
          </cell>
          <cell r="G60">
            <v>-1.6340000000000012</v>
          </cell>
          <cell r="H60">
            <v>-1.3859999999999992</v>
          </cell>
          <cell r="I60">
            <v>-4.8730000000000011</v>
          </cell>
          <cell r="J60">
            <v>-2.6069999999999993</v>
          </cell>
          <cell r="K60">
            <v>-10.5</v>
          </cell>
          <cell r="M60">
            <v>1.7000000000001236E-2</v>
          </cell>
          <cell r="N60">
            <v>0.13400000000000034</v>
          </cell>
          <cell r="O60">
            <v>-3.1000000000002359E-2</v>
          </cell>
          <cell r="P60">
            <v>0.15299999999999869</v>
          </cell>
          <cell r="Q60">
            <v>0.27299999999999791</v>
          </cell>
          <cell r="S60">
            <v>0.36100000000000065</v>
          </cell>
          <cell r="T60">
            <v>1.1650000000000134</v>
          </cell>
          <cell r="U60">
            <v>1.7730000000000032</v>
          </cell>
          <cell r="V60">
            <v>3.2209999999999965</v>
          </cell>
          <cell r="W60">
            <v>6.5200000000000138</v>
          </cell>
          <cell r="Y60">
            <v>3.9849999999999994</v>
          </cell>
          <cell r="Z60">
            <v>4.1929999999999978</v>
          </cell>
          <cell r="AA60">
            <v>6.3869999999999862</v>
          </cell>
          <cell r="AB60">
            <v>5.2519999999999811</v>
          </cell>
          <cell r="AC60">
            <v>19.816999999999965</v>
          </cell>
          <cell r="AE60">
            <v>7.5750000000000028</v>
          </cell>
          <cell r="AF60">
            <v>9.4549999999999983</v>
          </cell>
          <cell r="AG60">
            <v>10.117000000000019</v>
          </cell>
          <cell r="AH60">
            <v>11.890062</v>
          </cell>
          <cell r="AI60">
            <v>39.03706200000002</v>
          </cell>
          <cell r="AK60">
            <v>16.483627575</v>
          </cell>
          <cell r="AL60">
            <v>19.903587244199997</v>
          </cell>
          <cell r="AM60">
            <v>22.733606531999982</v>
          </cell>
          <cell r="AN60">
            <v>27.086853601670413</v>
          </cell>
          <cell r="AO60">
            <v>86.207674952870391</v>
          </cell>
          <cell r="AQ60">
            <v>31.850319274769674</v>
          </cell>
          <cell r="AR60">
            <v>33.947393924714106</v>
          </cell>
          <cell r="AS60">
            <v>36.592084084402558</v>
          </cell>
          <cell r="AT60">
            <v>43.83746574001924</v>
          </cell>
          <cell r="AU60">
            <v>146.22726302390558</v>
          </cell>
          <cell r="AW60">
            <v>41.756215816001856</v>
          </cell>
          <cell r="AX60">
            <v>43.888401994328717</v>
          </cell>
          <cell r="AY60">
            <v>46.673293933115559</v>
          </cell>
          <cell r="AZ60">
            <v>55.129457375223865</v>
          </cell>
          <cell r="BA60">
            <v>187.44736911867</v>
          </cell>
          <cell r="BC60">
            <v>270.43386274874706</v>
          </cell>
          <cell r="BD60">
            <v>281.59983051025876</v>
          </cell>
          <cell r="BE60">
            <v>296.08592863676682</v>
          </cell>
          <cell r="BF60">
            <v>315.51091575647291</v>
          </cell>
          <cell r="BG60">
            <v>1163.6305376522455</v>
          </cell>
          <cell r="BI60">
            <v>328.34594483007402</v>
          </cell>
          <cell r="BJ60">
            <v>340.06046678378436</v>
          </cell>
          <cell r="BK60">
            <v>353.52010899148922</v>
          </cell>
          <cell r="BL60">
            <v>370.67114017215749</v>
          </cell>
          <cell r="BM60">
            <v>1392.5976607775051</v>
          </cell>
        </row>
        <row r="61">
          <cell r="A61" t="str">
            <v>Other Income</v>
          </cell>
          <cell r="B61" t="str">
            <v>othinc</v>
          </cell>
          <cell r="C61">
            <v>0.112</v>
          </cell>
          <cell r="D61">
            <v>1.736</v>
          </cell>
          <cell r="E61">
            <v>0.49099999999999999</v>
          </cell>
          <cell r="G61">
            <v>2.9000000000000001E-2</v>
          </cell>
          <cell r="H61">
            <v>0.183</v>
          </cell>
          <cell r="I61">
            <v>-2.3E-2</v>
          </cell>
          <cell r="J61">
            <v>0.30300000000000005</v>
          </cell>
          <cell r="K61">
            <v>0.9830000000000001</v>
          </cell>
          <cell r="M61">
            <v>0.38400000000000001</v>
          </cell>
          <cell r="N61">
            <v>1.4999999999999999E-2</v>
          </cell>
          <cell r="O61">
            <v>4.5999999999999999E-2</v>
          </cell>
          <cell r="P61">
            <v>7.5999999999999998E-2</v>
          </cell>
          <cell r="Q61">
            <v>0.52100000000000002</v>
          </cell>
          <cell r="S61">
            <v>0.16299999999999998</v>
          </cell>
          <cell r="T61">
            <v>0.35299999999999998</v>
          </cell>
          <cell r="U61">
            <v>0.79899999999999993</v>
          </cell>
          <cell r="V61">
            <v>1.3180000000000001</v>
          </cell>
          <cell r="W61">
            <v>2.633</v>
          </cell>
          <cell r="Y61">
            <v>1.4850000000000001</v>
          </cell>
          <cell r="Z61">
            <v>2.359</v>
          </cell>
          <cell r="AA61">
            <v>1.95</v>
          </cell>
          <cell r="AB61">
            <v>2.302</v>
          </cell>
          <cell r="AC61">
            <v>8.0960000000000001</v>
          </cell>
          <cell r="AE61">
            <v>2.38</v>
          </cell>
          <cell r="AF61">
            <v>2.3460536250000006</v>
          </cell>
          <cell r="AG61">
            <v>2.9655097898331562</v>
          </cell>
          <cell r="AH61">
            <v>3.280205451066605</v>
          </cell>
          <cell r="AI61">
            <v>10.971768865899762</v>
          </cell>
          <cell r="AK61">
            <v>3.7377138570040298</v>
          </cell>
          <cell r="AL61">
            <v>3.9250329816738239</v>
          </cell>
          <cell r="AM61">
            <v>4.3100041973884649</v>
          </cell>
          <cell r="AN61">
            <v>4.795665526626494</v>
          </cell>
          <cell r="AO61">
            <v>16.768416562692813</v>
          </cell>
          <cell r="AQ61">
            <v>5.3429641294394106</v>
          </cell>
          <cell r="AR61">
            <v>5.613418331329223</v>
          </cell>
          <cell r="AS61">
            <v>6.1352853006956485</v>
          </cell>
          <cell r="AT61">
            <v>6.7698355277522984</v>
          </cell>
          <cell r="AU61">
            <v>23.861503289216582</v>
          </cell>
          <cell r="AW61">
            <v>0.14699418854785798</v>
          </cell>
          <cell r="AX61">
            <v>0.14519359188439293</v>
          </cell>
          <cell r="AY61">
            <v>0.14622109091631907</v>
          </cell>
          <cell r="AZ61">
            <v>0.1620374193805888</v>
          </cell>
          <cell r="BA61">
            <v>0.15046760530126435</v>
          </cell>
          <cell r="BC61">
            <v>0.26393202032582108</v>
          </cell>
          <cell r="BD61">
            <v>0.23774527719413974</v>
          </cell>
          <cell r="BE61">
            <v>0.23730033777969339</v>
          </cell>
          <cell r="BF61">
            <v>0.23156900428674954</v>
          </cell>
          <cell r="BG61">
            <v>0.24192286491460768</v>
          </cell>
          <cell r="BI61">
            <v>0.21414508335863069</v>
          </cell>
          <cell r="BJ61">
            <v>0.20760181626386265</v>
          </cell>
          <cell r="BK61">
            <v>0.19397808136023142</v>
          </cell>
          <cell r="BL61">
            <v>0.17482826000942553</v>
          </cell>
          <cell r="BM61">
            <v>0.19676960660316323</v>
          </cell>
        </row>
        <row r="62">
          <cell r="A62" t="str">
            <v xml:space="preserve">     Interest income</v>
          </cell>
          <cell r="E62">
            <v>0.755</v>
          </cell>
          <cell r="G62">
            <v>0.105975</v>
          </cell>
          <cell r="H62">
            <v>0.12167499999999999</v>
          </cell>
          <cell r="I62">
            <v>0.12167500000000001</v>
          </cell>
          <cell r="J62">
            <v>0.12167500000000002</v>
          </cell>
          <cell r="K62">
            <v>0.47099999999999997</v>
          </cell>
          <cell r="M62">
            <v>7.8E-2</v>
          </cell>
          <cell r="N62">
            <v>9.0999999999999998E-2</v>
          </cell>
          <cell r="O62">
            <v>9.4500000000000015E-2</v>
          </cell>
          <cell r="P62">
            <v>0.11549999999999998</v>
          </cell>
          <cell r="Q62">
            <v>0.379</v>
          </cell>
          <cell r="S62">
            <v>0.14399999999999999</v>
          </cell>
          <cell r="T62">
            <v>0.35299999999999998</v>
          </cell>
          <cell r="U62">
            <v>0.98899999999999999</v>
          </cell>
          <cell r="V62">
            <v>1.155</v>
          </cell>
          <cell r="W62">
            <v>2.641</v>
          </cell>
          <cell r="Y62">
            <v>1.4410000000000001</v>
          </cell>
          <cell r="Z62">
            <v>1.6930000000000001</v>
          </cell>
          <cell r="AA62">
            <v>2.024</v>
          </cell>
          <cell r="AB62">
            <v>2.4990000000000001</v>
          </cell>
          <cell r="AC62">
            <v>7.657</v>
          </cell>
          <cell r="AE62">
            <v>2.9790000000000001</v>
          </cell>
          <cell r="AF62">
            <v>2.3607146250000004</v>
          </cell>
          <cell r="AG62">
            <v>2.9805757898331562</v>
          </cell>
          <cell r="AH62">
            <v>3.295271451066605</v>
          </cell>
          <cell r="AI62">
            <v>11.61556186589976</v>
          </cell>
          <cell r="AK62">
            <v>3.7527798570040298</v>
          </cell>
          <cell r="AL62">
            <v>3.9400989816738239</v>
          </cell>
          <cell r="AM62">
            <v>4.3250701973884649</v>
          </cell>
          <cell r="AN62">
            <v>4.8107315266264941</v>
          </cell>
          <cell r="AO62">
            <v>16.828680562692814</v>
          </cell>
          <cell r="AQ62">
            <v>5.3580301294394106</v>
          </cell>
          <cell r="AR62">
            <v>5.628484331329223</v>
          </cell>
          <cell r="AS62">
            <v>6.1503513006956485</v>
          </cell>
          <cell r="AT62">
            <v>6.7849015277522984</v>
          </cell>
          <cell r="AU62">
            <v>23.921767289216582</v>
          </cell>
          <cell r="AX62" t="str">
            <v>mstag:interestIncome</v>
          </cell>
          <cell r="AY62">
            <v>6</v>
          </cell>
          <cell r="AZ62" t="str">
            <v>ISO4217:USD</v>
          </cell>
          <cell r="BA62" t="b">
            <v>0</v>
          </cell>
          <cell r="BB62" t="b">
            <v>0</v>
          </cell>
        </row>
        <row r="63">
          <cell r="A63" t="str">
            <v xml:space="preserve">     Interest expense</v>
          </cell>
          <cell r="B63" t="str">
            <v>othinc</v>
          </cell>
          <cell r="C63">
            <v>0.112</v>
          </cell>
          <cell r="D63">
            <v>1.736</v>
          </cell>
          <cell r="E63">
            <v>-0.27200000000000002</v>
          </cell>
          <cell r="G63">
            <v>-1.925E-2</v>
          </cell>
          <cell r="H63">
            <v>-1.925E-2</v>
          </cell>
          <cell r="I63">
            <v>-1.9249999999999996E-2</v>
          </cell>
          <cell r="J63">
            <v>-1.9250000000000007E-2</v>
          </cell>
          <cell r="K63">
            <v>-7.6999999999999999E-2</v>
          </cell>
          <cell r="M63">
            <v>-8.9999999999999993E-3</v>
          </cell>
          <cell r="N63">
            <v>-6.0000000000000001E-3</v>
          </cell>
          <cell r="O63">
            <v>-3.5000000000000005E-3</v>
          </cell>
          <cell r="P63">
            <v>-3.4999999999999996E-3</v>
          </cell>
          <cell r="Q63">
            <v>-2.1999999999999999E-2</v>
          </cell>
          <cell r="S63">
            <v>-1E-3</v>
          </cell>
          <cell r="T63">
            <v>-5.0000000000000001E-3</v>
          </cell>
          <cell r="U63">
            <v>-1.4E-2</v>
          </cell>
          <cell r="V63">
            <v>0</v>
          </cell>
          <cell r="W63">
            <v>-0.02</v>
          </cell>
          <cell r="Y63">
            <v>0</v>
          </cell>
          <cell r="Z63">
            <v>0</v>
          </cell>
          <cell r="AA63">
            <v>0</v>
          </cell>
          <cell r="AB63">
            <v>0</v>
          </cell>
          <cell r="AC63">
            <v>0</v>
          </cell>
          <cell r="AE63">
            <v>-0.59899999999999998</v>
          </cell>
          <cell r="AF63">
            <v>-1.4661E-2</v>
          </cell>
          <cell r="AG63">
            <v>-1.5066E-2</v>
          </cell>
          <cell r="AH63">
            <v>-1.5066E-2</v>
          </cell>
          <cell r="AI63">
            <v>-0.64379300000000006</v>
          </cell>
          <cell r="AK63">
            <v>-1.5066E-2</v>
          </cell>
          <cell r="AL63">
            <v>-1.5066E-2</v>
          </cell>
          <cell r="AM63">
            <v>-1.5066E-2</v>
          </cell>
          <cell r="AN63">
            <v>-1.5066E-2</v>
          </cell>
          <cell r="AO63">
            <v>-6.0263999999999998E-2</v>
          </cell>
          <cell r="AQ63">
            <v>-1.5066E-2</v>
          </cell>
          <cell r="AR63">
            <v>-1.5066E-2</v>
          </cell>
          <cell r="AS63">
            <v>-1.5066E-2</v>
          </cell>
          <cell r="AT63">
            <v>-1.5066E-2</v>
          </cell>
          <cell r="AU63">
            <v>-6.0263999999999998E-2</v>
          </cell>
          <cell r="AW63">
            <v>8.8016689419964891</v>
          </cell>
          <cell r="AX63" t="str">
            <v>mstag:interestExpense</v>
          </cell>
          <cell r="AY63">
            <v>6</v>
          </cell>
          <cell r="AZ63" t="str">
            <v>ISO4217:USD</v>
          </cell>
          <cell r="BA63" t="b">
            <v>1</v>
          </cell>
          <cell r="BB63" t="b">
            <v>0</v>
          </cell>
          <cell r="BC63">
            <v>64.989633354315345</v>
          </cell>
          <cell r="BD63">
            <v>70.761040308173165</v>
          </cell>
          <cell r="BE63">
            <v>78.769182772568286</v>
          </cell>
          <cell r="BF63">
            <v>83.314678967105522</v>
          </cell>
          <cell r="BG63">
            <v>297.83453540216232</v>
          </cell>
          <cell r="BI63">
            <v>87.154530013461795</v>
          </cell>
          <cell r="BJ63">
            <v>93.415925058480411</v>
          </cell>
          <cell r="BK63">
            <v>102.42614993228676</v>
          </cell>
          <cell r="BL63">
            <v>107.37169252400679</v>
          </cell>
          <cell r="BM63">
            <v>390.36829752823576</v>
          </cell>
        </row>
        <row r="64">
          <cell r="A64" t="str">
            <v xml:space="preserve">     Other Income (expense)</v>
          </cell>
          <cell r="B64" t="str">
            <v>opmgn</v>
          </cell>
          <cell r="C64" t="str">
            <v>nm</v>
          </cell>
          <cell r="D64">
            <v>-9.912315159173378</v>
          </cell>
          <cell r="E64">
            <v>8.0000000000000002E-3</v>
          </cell>
          <cell r="G64">
            <v>-5.7724999999999999E-2</v>
          </cell>
          <cell r="H64">
            <v>8.0575000000000008E-2</v>
          </cell>
          <cell r="I64">
            <v>-0.12542500000000001</v>
          </cell>
          <cell r="J64">
            <v>0.20057500000000003</v>
          </cell>
          <cell r="K64">
            <v>9.8000000000000004E-2</v>
          </cell>
          <cell r="M64">
            <v>0.315</v>
          </cell>
          <cell r="N64">
            <v>-7.0000000000000007E-2</v>
          </cell>
          <cell r="O64">
            <v>-4.5000000000000012E-2</v>
          </cell>
          <cell r="P64">
            <v>-3.5999999999999976E-2</v>
          </cell>
          <cell r="Q64">
            <v>0.16400000000000001</v>
          </cell>
          <cell r="S64">
            <v>0.02</v>
          </cell>
          <cell r="T64">
            <v>5.0000000000000001E-3</v>
          </cell>
          <cell r="U64">
            <v>-0.17599999999999999</v>
          </cell>
          <cell r="V64">
            <v>0.16300000000000001</v>
          </cell>
          <cell r="W64">
            <v>1.2000000000000011E-2</v>
          </cell>
          <cell r="Y64">
            <v>4.3999999999999997E-2</v>
          </cell>
          <cell r="Z64">
            <v>0.66600000000000004</v>
          </cell>
          <cell r="AA64">
            <v>-7.3999999999999996E-2</v>
          </cell>
          <cell r="AB64">
            <v>-0.19700000000000001</v>
          </cell>
          <cell r="AC64">
            <v>0.43900000000000011</v>
          </cell>
          <cell r="AE64">
            <v>0</v>
          </cell>
          <cell r="AF64">
            <v>0</v>
          </cell>
          <cell r="AG64">
            <v>0</v>
          </cell>
          <cell r="AH64">
            <v>0</v>
          </cell>
          <cell r="AI64">
            <v>0</v>
          </cell>
          <cell r="AK64">
            <v>0</v>
          </cell>
          <cell r="AL64">
            <v>0</v>
          </cell>
          <cell r="AM64">
            <v>0</v>
          </cell>
          <cell r="AN64">
            <v>0</v>
          </cell>
          <cell r="AO64">
            <v>0</v>
          </cell>
          <cell r="AQ64">
            <v>0</v>
          </cell>
          <cell r="AR64">
            <v>0</v>
          </cell>
          <cell r="AS64">
            <v>0</v>
          </cell>
          <cell r="AT64">
            <v>0</v>
          </cell>
          <cell r="AU64">
            <v>0</v>
          </cell>
          <cell r="AW64">
            <v>8.8101689419964888</v>
          </cell>
          <cell r="AX64" t="str">
            <v>mstag:otherNonOperatingIncomeExpense</v>
          </cell>
          <cell r="AY64">
            <v>6</v>
          </cell>
          <cell r="AZ64" t="str">
            <v>ISO4217:USD</v>
          </cell>
          <cell r="BA64" t="b">
            <v>0</v>
          </cell>
          <cell r="BB64" t="b">
            <v>0</v>
          </cell>
          <cell r="BC64" t="str">
            <v>mstag:interestIncome</v>
          </cell>
          <cell r="BD64">
            <v>6</v>
          </cell>
          <cell r="BE64" t="str">
            <v>ISO4217:USD</v>
          </cell>
          <cell r="BF64" t="b">
            <v>0</v>
          </cell>
          <cell r="BG64" t="b">
            <v>0</v>
          </cell>
          <cell r="BI64">
            <v>0.16828583662615634</v>
          </cell>
          <cell r="BJ64">
            <v>0.17361284360789114</v>
          </cell>
          <cell r="BK64">
            <v>0.18166207345531762</v>
          </cell>
          <cell r="BL64">
            <v>0.18075304191165853</v>
          </cell>
          <cell r="BM64">
            <v>0.17633257757690157</v>
          </cell>
          <cell r="BO64" t="str">
            <v>mstag:interestIncome</v>
          </cell>
          <cell r="BP64">
            <v>6</v>
          </cell>
          <cell r="BQ64" t="str">
            <v>ISO4217:USD</v>
          </cell>
          <cell r="BR64" t="b">
            <v>0</v>
          </cell>
          <cell r="BS64" t="b">
            <v>0</v>
          </cell>
        </row>
        <row r="65">
          <cell r="A65" t="str">
            <v xml:space="preserve">     Interest expense</v>
          </cell>
          <cell r="E65">
            <v>-0.27200000000000002</v>
          </cell>
          <cell r="G65">
            <v>-1.925E-2</v>
          </cell>
          <cell r="H65">
            <v>-1.925E-2</v>
          </cell>
          <cell r="I65">
            <v>-1.9249999999999996E-2</v>
          </cell>
          <cell r="J65">
            <v>-1.9250000000000007E-2</v>
          </cell>
          <cell r="K65">
            <v>-7.6999999999999999E-2</v>
          </cell>
          <cell r="M65">
            <v>-8.9999999999999993E-3</v>
          </cell>
          <cell r="N65">
            <v>-6.0000000000000001E-3</v>
          </cell>
          <cell r="O65">
            <v>-3.5000000000000005E-3</v>
          </cell>
          <cell r="P65">
            <v>-3.4999999999999996E-3</v>
          </cell>
          <cell r="Q65">
            <v>-2.1999999999999999E-2</v>
          </cell>
          <cell r="S65">
            <v>-1E-3</v>
          </cell>
          <cell r="T65">
            <v>-5.0000000000000001E-3</v>
          </cell>
          <cell r="U65">
            <v>-1.4E-2</v>
          </cell>
          <cell r="V65">
            <v>0</v>
          </cell>
          <cell r="W65">
            <v>-0.02</v>
          </cell>
          <cell r="Y65">
            <v>0</v>
          </cell>
          <cell r="Z65">
            <v>0</v>
          </cell>
          <cell r="AA65">
            <v>0</v>
          </cell>
          <cell r="AB65">
            <v>0</v>
          </cell>
          <cell r="AC65">
            <v>0</v>
          </cell>
          <cell r="AE65">
            <v>-0.59899999999999998</v>
          </cell>
          <cell r="AF65">
            <v>0</v>
          </cell>
          <cell r="AG65">
            <v>-1.2309311276028337E-2</v>
          </cell>
          <cell r="AH65">
            <v>-8.4150000000000006E-3</v>
          </cell>
          <cell r="AI65">
            <v>-0.61972431127602823</v>
          </cell>
          <cell r="AK65">
            <v>-8.5000000000000006E-3</v>
          </cell>
          <cell r="AL65">
            <v>-8.5000000000000006E-3</v>
          </cell>
          <cell r="AM65">
            <v>-8.5000000000000006E-3</v>
          </cell>
          <cell r="AN65">
            <v>-8.5000000000000006E-3</v>
          </cell>
          <cell r="AO65">
            <v>-3.4000000000000002E-2</v>
          </cell>
          <cell r="AQ65">
            <v>-8.5000000000000006E-3</v>
          </cell>
          <cell r="AR65">
            <v>-8.5000000000000006E-3</v>
          </cell>
          <cell r="AS65">
            <v>-8.5000000000000006E-3</v>
          </cell>
          <cell r="AT65">
            <v>-8.5000000000000006E-3</v>
          </cell>
          <cell r="AU65">
            <v>-3.4000000000000002E-2</v>
          </cell>
          <cell r="AW65">
            <v>-8.5000000000000006E-3</v>
          </cell>
          <cell r="AX65">
            <v>-8.5000000000000006E-3</v>
          </cell>
          <cell r="AY65">
            <v>-8.5000000000000006E-3</v>
          </cell>
          <cell r="AZ65">
            <v>-8.5000000000000006E-3</v>
          </cell>
          <cell r="BA65">
            <v>-3.4000000000000002E-2</v>
          </cell>
          <cell r="BB65" t="str">
            <v>mstag:interestExpense</v>
          </cell>
          <cell r="BC65" t="str">
            <v>mstag:interestExpense</v>
          </cell>
          <cell r="BD65">
            <v>6</v>
          </cell>
          <cell r="BE65" t="str">
            <v>ISO4217:USD</v>
          </cell>
          <cell r="BF65" t="b">
            <v>1</v>
          </cell>
          <cell r="BG65" t="b">
            <v>0</v>
          </cell>
          <cell r="BO65" t="str">
            <v>mstag:interestExpense</v>
          </cell>
          <cell r="BP65">
            <v>6</v>
          </cell>
          <cell r="BQ65" t="str">
            <v>ISO4217:USD</v>
          </cell>
          <cell r="BR65" t="b">
            <v>1</v>
          </cell>
          <cell r="BS65" t="b">
            <v>0</v>
          </cell>
        </row>
        <row r="66">
          <cell r="A66" t="str">
            <v>Income Before Taxes*</v>
          </cell>
          <cell r="B66" t="str">
            <v>pbt</v>
          </cell>
          <cell r="C66">
            <v>-5.452</v>
          </cell>
          <cell r="D66">
            <v>-52.137432890107313</v>
          </cell>
          <cell r="E66">
            <v>-21.377000000000002</v>
          </cell>
          <cell r="G66">
            <v>-1.6050000000000013</v>
          </cell>
          <cell r="H66">
            <v>-1.2029999999999992</v>
          </cell>
          <cell r="I66">
            <v>-4.8960000000000008</v>
          </cell>
          <cell r="J66">
            <v>-2.3039999999999994</v>
          </cell>
          <cell r="K66">
            <v>-10.008000000000001</v>
          </cell>
          <cell r="M66">
            <v>0.40100000000000124</v>
          </cell>
          <cell r="N66">
            <v>0.14900000000000035</v>
          </cell>
          <cell r="O66">
            <v>1.499999999999764E-2</v>
          </cell>
          <cell r="P66">
            <v>0.2289999999999987</v>
          </cell>
          <cell r="Q66">
            <v>0.79399999999999804</v>
          </cell>
          <cell r="S66">
            <v>0.52400000000000069</v>
          </cell>
          <cell r="T66">
            <v>1.5180000000000133</v>
          </cell>
          <cell r="U66">
            <v>2.5720000000000032</v>
          </cell>
          <cell r="V66">
            <v>4.5389999999999961</v>
          </cell>
          <cell r="W66">
            <v>9.1530000000000129</v>
          </cell>
          <cell r="Y66">
            <v>5.47</v>
          </cell>
          <cell r="Z66">
            <v>6.5519999999999978</v>
          </cell>
          <cell r="AA66">
            <v>8.3369999999999855</v>
          </cell>
          <cell r="AB66">
            <v>7.5539999999999807</v>
          </cell>
          <cell r="AC66">
            <v>27.912999999999965</v>
          </cell>
          <cell r="AE66">
            <v>9.9550000000000018</v>
          </cell>
          <cell r="AF66">
            <v>9.8611547430000037</v>
          </cell>
          <cell r="AG66">
            <v>11.437174944833153</v>
          </cell>
          <cell r="AH66">
            <v>13.959446976066614</v>
          </cell>
          <cell r="AI66">
            <v>45.212776663899774</v>
          </cell>
          <cell r="AK66">
            <v>18.528455872009012</v>
          </cell>
          <cell r="AL66">
            <v>20.666451405729575</v>
          </cell>
          <cell r="AM66">
            <v>26.106768971867027</v>
          </cell>
          <cell r="AN66">
            <v>30.350218885772648</v>
          </cell>
          <cell r="AO66">
            <v>95.651895135378254</v>
          </cell>
          <cell r="AQ66">
            <v>36.972132419630483</v>
          </cell>
          <cell r="AR66">
            <v>38.316519274452382</v>
          </cell>
          <cell r="AS66">
            <v>42.735227796061828</v>
          </cell>
          <cell r="AT66">
            <v>46.559542621959544</v>
          </cell>
          <cell r="AU66">
            <v>164.58342211210422</v>
          </cell>
          <cell r="AW66">
            <v>0</v>
          </cell>
          <cell r="AX66">
            <v>0</v>
          </cell>
          <cell r="AY66">
            <v>0</v>
          </cell>
          <cell r="AZ66">
            <v>0</v>
          </cell>
          <cell r="BA66">
            <v>0</v>
          </cell>
          <cell r="BB66" t="str">
            <v>mstag:otherNonOperatingIncomeExpense</v>
          </cell>
          <cell r="BC66" t="str">
            <v>mstag:otherNonOperatingIncomeExpense</v>
          </cell>
          <cell r="BD66">
            <v>6</v>
          </cell>
          <cell r="BE66" t="str">
            <v>ISO4217:USD</v>
          </cell>
          <cell r="BF66" t="b">
            <v>0</v>
          </cell>
          <cell r="BG66" t="b">
            <v>0</v>
          </cell>
          <cell r="BI66">
            <v>115.8173064488571</v>
          </cell>
          <cell r="BJ66">
            <v>153.983673786922</v>
          </cell>
          <cell r="BK66">
            <v>197.08005806566152</v>
          </cell>
          <cell r="BL66">
            <v>238.15435133292897</v>
          </cell>
          <cell r="BM66">
            <v>705.03538963436961</v>
          </cell>
          <cell r="BO66" t="str">
            <v>mstag:otherNonOperatingIncomeExpense</v>
          </cell>
          <cell r="BP66">
            <v>6</v>
          </cell>
          <cell r="BQ66" t="str">
            <v>ISO4217:USD</v>
          </cell>
          <cell r="BR66" t="b">
            <v>0</v>
          </cell>
          <cell r="BS66" t="b">
            <v>0</v>
          </cell>
        </row>
        <row r="67">
          <cell r="A67" t="str">
            <v>EBITDA Margin</v>
          </cell>
          <cell r="Y67">
            <v>7.9561213518861904E-2</v>
          </cell>
          <cell r="Z67">
            <v>9.4269074128129168E-2</v>
          </cell>
          <cell r="AA67">
            <v>0.12659513988847612</v>
          </cell>
          <cell r="AB67">
            <v>0.12385794605991372</v>
          </cell>
          <cell r="AC67">
            <v>0.10854361850789224</v>
          </cell>
          <cell r="AE67">
            <v>9.3718357755573856E-2</v>
          </cell>
          <cell r="AF67">
            <v>0.12064806114934354</v>
          </cell>
          <cell r="AG67">
            <v>0.14520234058422349</v>
          </cell>
          <cell r="AH67">
            <v>0.14556725048882982</v>
          </cell>
          <cell r="AI67">
            <v>0.12863057183895338</v>
          </cell>
          <cell r="AK67">
            <v>0.10759057212521245</v>
          </cell>
          <cell r="AL67">
            <v>0.16520084494758733</v>
          </cell>
          <cell r="AM67">
            <v>0.20459743883653272</v>
          </cell>
          <cell r="AN67">
            <v>0.23897448664398396</v>
          </cell>
          <cell r="AO67">
            <v>0.18422198477360763</v>
          </cell>
          <cell r="AQ67">
            <v>0.17342562454063049</v>
          </cell>
          <cell r="AR67">
            <v>0.20264029162564576</v>
          </cell>
          <cell r="AS67">
            <v>0.23256734505339494</v>
          </cell>
          <cell r="AT67">
            <v>0.26993535673159885</v>
          </cell>
          <cell r="AU67">
            <v>0.22189350248611681</v>
          </cell>
          <cell r="AW67">
            <v>0.17955525157936994</v>
          </cell>
          <cell r="AX67">
            <v>0.22200097951562062</v>
          </cell>
          <cell r="AY67">
            <v>0.27425830161547216</v>
          </cell>
          <cell r="AZ67">
            <v>0.31220308627227372</v>
          </cell>
          <cell r="BA67">
            <v>0.25088661552234093</v>
          </cell>
          <cell r="BC67">
            <v>0.20246548689890495</v>
          </cell>
          <cell r="BD67">
            <v>0.25764279521079841</v>
          </cell>
          <cell r="BE67">
            <v>0.31230458595706201</v>
          </cell>
          <cell r="BF67">
            <v>0.35329105531210636</v>
          </cell>
          <cell r="BG67">
            <v>0.28500915444592467</v>
          </cell>
          <cell r="BI67">
            <v>0.22363051362359915</v>
          </cell>
          <cell r="BJ67">
            <v>0.28617758116297232</v>
          </cell>
          <cell r="BK67">
            <v>0.34953937064481</v>
          </cell>
          <cell r="BL67">
            <v>0.40091687516521202</v>
          </cell>
          <cell r="BM67">
            <v>0.31847029670274707</v>
          </cell>
        </row>
        <row r="68">
          <cell r="A68" t="str">
            <v>Income Tax Expense</v>
          </cell>
          <cell r="B68" t="str">
            <v>taxes</v>
          </cell>
          <cell r="C68">
            <v>0</v>
          </cell>
          <cell r="D68">
            <v>0</v>
          </cell>
          <cell r="E68">
            <v>0</v>
          </cell>
          <cell r="G68">
            <v>0</v>
          </cell>
          <cell r="H68">
            <v>0</v>
          </cell>
          <cell r="I68">
            <v>0</v>
          </cell>
          <cell r="J68">
            <v>0</v>
          </cell>
          <cell r="K68">
            <v>0</v>
          </cell>
          <cell r="M68">
            <v>4.9000000000000002E-2</v>
          </cell>
          <cell r="N68">
            <v>2.1999999999999999E-2</v>
          </cell>
          <cell r="O68">
            <v>1.5664448014686553E-3</v>
          </cell>
          <cell r="P68">
            <v>1.4999999999999999E-2</v>
          </cell>
          <cell r="Q68">
            <v>8.7566444801468662E-2</v>
          </cell>
          <cell r="S68">
            <v>7.0000000000000007E-2</v>
          </cell>
          <cell r="T68">
            <v>0.20200000000000001</v>
          </cell>
          <cell r="U68">
            <v>0.34200000000000003</v>
          </cell>
          <cell r="V68">
            <v>0.60299999999999998</v>
          </cell>
          <cell r="W68">
            <v>1.2170000000000001</v>
          </cell>
          <cell r="Y68">
            <v>1.0940000000000001</v>
          </cell>
          <cell r="Z68">
            <v>1.31</v>
          </cell>
          <cell r="AA68">
            <v>1.6679999999999999</v>
          </cell>
          <cell r="AB68">
            <v>1.33</v>
          </cell>
          <cell r="AC68">
            <v>5.4020000000000001</v>
          </cell>
          <cell r="AE68">
            <v>4.4800000000000004</v>
          </cell>
          <cell r="AF68">
            <v>4.4375196343500019</v>
          </cell>
          <cell r="AG68">
            <v>5.1467287251749188</v>
          </cell>
          <cell r="AH68">
            <v>6.2817511392299767</v>
          </cell>
          <cell r="AI68">
            <v>20.3459994987549</v>
          </cell>
          <cell r="AK68">
            <v>8.337805142404056</v>
          </cell>
          <cell r="AL68">
            <v>9.2999031325783097</v>
          </cell>
          <cell r="AM68">
            <v>11.748046037340162</v>
          </cell>
          <cell r="AN68">
            <v>13.657598498597691</v>
          </cell>
          <cell r="AO68">
            <v>43.043352810920219</v>
          </cell>
          <cell r="AQ68">
            <v>16.637459588833718</v>
          </cell>
          <cell r="AR68">
            <v>17.242433673503573</v>
          </cell>
          <cell r="AS68">
            <v>19.230852508227823</v>
          </cell>
          <cell r="AT68">
            <v>20.951794179881794</v>
          </cell>
          <cell r="AU68">
            <v>74.062539950446904</v>
          </cell>
          <cell r="AW68">
            <v>50.557884757998345</v>
          </cell>
          <cell r="AX68">
            <v>53.020399223444038</v>
          </cell>
          <cell r="AY68">
            <v>56.548130220256127</v>
          </cell>
          <cell r="AZ68">
            <v>65.637852152206946</v>
          </cell>
          <cell r="BA68">
            <v>225.76426635390544</v>
          </cell>
          <cell r="BC68">
            <v>0.46044718033241616</v>
          </cell>
          <cell r="BD68">
            <v>0.47884293377929033</v>
          </cell>
          <cell r="BE68">
            <v>0.43760789243687848</v>
          </cell>
          <cell r="BF68">
            <v>0.41115423211576441</v>
          </cell>
          <cell r="BG68">
            <v>0.44090898970002734</v>
          </cell>
          <cell r="BI68">
            <v>0.36856575093335664</v>
          </cell>
          <cell r="BJ68">
            <v>0.36681631142995164</v>
          </cell>
          <cell r="BK68">
            <v>0.36190686781296622</v>
          </cell>
          <cell r="BL68">
            <v>0.36097742693641077</v>
          </cell>
          <cell r="BM68">
            <v>0.36375213556011476</v>
          </cell>
        </row>
        <row r="69">
          <cell r="A69" t="str">
            <v>Tax Rate</v>
          </cell>
          <cell r="B69" t="str">
            <v>taxrate</v>
          </cell>
          <cell r="C69" t="str">
            <v>nm</v>
          </cell>
          <cell r="D69" t="str">
            <v>nm</v>
          </cell>
          <cell r="E69" t="str">
            <v>nm</v>
          </cell>
          <cell r="G69">
            <v>0</v>
          </cell>
          <cell r="H69">
            <v>0</v>
          </cell>
          <cell r="I69">
            <v>0</v>
          </cell>
          <cell r="J69">
            <v>0</v>
          </cell>
          <cell r="K69">
            <v>0</v>
          </cell>
          <cell r="M69">
            <v>0.12219451371571034</v>
          </cell>
          <cell r="N69">
            <v>0.14765100671140904</v>
          </cell>
          <cell r="O69">
            <v>0.10442965343126011</v>
          </cell>
          <cell r="P69">
            <v>6.5502183406113912E-2</v>
          </cell>
          <cell r="Q69">
            <v>0.11028519496406659</v>
          </cell>
          <cell r="S69">
            <v>0.13358778625954182</v>
          </cell>
          <cell r="T69">
            <v>0.13306982872200149</v>
          </cell>
          <cell r="U69">
            <v>0.13297045101088631</v>
          </cell>
          <cell r="V69">
            <v>0.13284864507600805</v>
          </cell>
          <cell r="W69">
            <v>0.1329618704249971</v>
          </cell>
          <cell r="Y69">
            <v>0.2</v>
          </cell>
          <cell r="Z69">
            <v>0.19993894993895001</v>
          </cell>
          <cell r="AA69">
            <v>0.2000719683339334</v>
          </cell>
          <cell r="AB69">
            <v>0.17606566057717812</v>
          </cell>
          <cell r="AC69">
            <v>0.19352989646401345</v>
          </cell>
          <cell r="AE69">
            <v>0.45002511300853837</v>
          </cell>
          <cell r="AF69">
            <v>0.45</v>
          </cell>
          <cell r="AG69">
            <v>0.45</v>
          </cell>
          <cell r="AH69">
            <v>0.45</v>
          </cell>
          <cell r="AI69">
            <v>0.45000552941045535</v>
          </cell>
          <cell r="AK69">
            <v>0.45</v>
          </cell>
          <cell r="AL69">
            <v>0.45</v>
          </cell>
          <cell r="AM69">
            <v>0.45</v>
          </cell>
          <cell r="AN69">
            <v>0.45</v>
          </cell>
          <cell r="AO69">
            <v>0.45000000000000007</v>
          </cell>
          <cell r="AQ69">
            <v>0.45</v>
          </cell>
          <cell r="AR69">
            <v>0.45</v>
          </cell>
          <cell r="AS69">
            <v>0.45</v>
          </cell>
          <cell r="AT69">
            <v>0.45</v>
          </cell>
          <cell r="AU69">
            <v>0.45000000000000007</v>
          </cell>
        </row>
        <row r="70">
          <cell r="A70" t="str">
            <v>Income Tax Expense</v>
          </cell>
          <cell r="B70" t="str">
            <v>taxes</v>
          </cell>
          <cell r="C70">
            <v>0</v>
          </cell>
          <cell r="D70">
            <v>0</v>
          </cell>
          <cell r="E70">
            <v>0</v>
          </cell>
          <cell r="G70">
            <v>0</v>
          </cell>
          <cell r="H70">
            <v>0</v>
          </cell>
          <cell r="I70">
            <v>0</v>
          </cell>
          <cell r="J70">
            <v>0</v>
          </cell>
          <cell r="K70">
            <v>0</v>
          </cell>
          <cell r="M70">
            <v>4.9000000000000002E-2</v>
          </cell>
          <cell r="N70">
            <v>2.1999999999999999E-2</v>
          </cell>
          <cell r="O70">
            <v>1.5664448014686553E-3</v>
          </cell>
          <cell r="P70">
            <v>1.4999999999999999E-2</v>
          </cell>
          <cell r="Q70">
            <v>8.7566444801468662E-2</v>
          </cell>
          <cell r="S70">
            <v>7.0000000000000007E-2</v>
          </cell>
          <cell r="T70">
            <v>0.20200000000000001</v>
          </cell>
          <cell r="U70">
            <v>0.34200000000000003</v>
          </cell>
          <cell r="V70">
            <v>0.60299999999999998</v>
          </cell>
          <cell r="W70">
            <v>1.2170000000000001</v>
          </cell>
          <cell r="Y70">
            <v>1.0940000000000001</v>
          </cell>
          <cell r="Z70">
            <v>1.31</v>
          </cell>
          <cell r="AA70">
            <v>1.6679999999999999</v>
          </cell>
          <cell r="AB70">
            <v>1.33</v>
          </cell>
          <cell r="AC70">
            <v>5.4020000000000001</v>
          </cell>
          <cell r="AE70">
            <v>4.4800000000000004</v>
          </cell>
          <cell r="AF70">
            <v>5.7430000000000003</v>
          </cell>
          <cell r="AG70">
            <v>6.5455608099257958</v>
          </cell>
          <cell r="AH70">
            <v>6.831741375</v>
          </cell>
          <cell r="AI70">
            <v>23.600302184925795</v>
          </cell>
          <cell r="AK70">
            <v>9.1247001653678446</v>
          </cell>
          <cell r="AL70">
            <v>10.79410678213932</v>
          </cell>
          <cell r="AM70">
            <v>12.288386429117153</v>
          </cell>
          <cell r="AN70">
            <v>14.454665057433958</v>
          </cell>
          <cell r="AO70">
            <v>46.661858434058274</v>
          </cell>
          <cell r="AQ70">
            <v>17.016179517370375</v>
          </cell>
          <cell r="AR70">
            <v>18.13237712892785</v>
          </cell>
          <cell r="AS70">
            <v>19.615589908052961</v>
          </cell>
          <cell r="AT70">
            <v>23.133206162037709</v>
          </cell>
          <cell r="AU70">
            <v>77.897352716388895</v>
          </cell>
          <cell r="AW70">
            <v>22.751048141099254</v>
          </cell>
          <cell r="AX70">
            <v>23.859179650549816</v>
          </cell>
          <cell r="AY70">
            <v>25.446658599115256</v>
          </cell>
          <cell r="AZ70">
            <v>29.537033468493128</v>
          </cell>
          <cell r="BA70">
            <v>101.59391985925745</v>
          </cell>
          <cell r="BC70">
            <v>12.997084979486788</v>
          </cell>
          <cell r="BD70">
            <v>13.821879989421415</v>
          </cell>
          <cell r="BE70">
            <v>14.509245454091321</v>
          </cell>
          <cell r="BF70">
            <v>15.558616785377891</v>
          </cell>
          <cell r="BG70">
            <v>56.886827208377419</v>
          </cell>
          <cell r="BI70">
            <v>17.700701418185812</v>
          </cell>
          <cell r="BJ70">
            <v>18.011365542094392</v>
          </cell>
          <cell r="BK70">
            <v>18.466882529463533</v>
          </cell>
          <cell r="BL70">
            <v>20.324046540577072</v>
          </cell>
          <cell r="BM70">
            <v>74.502996030320816</v>
          </cell>
        </row>
        <row r="71">
          <cell r="A71" t="str">
            <v>Minority Interest</v>
          </cell>
          <cell r="B71" t="str">
            <v>taxrate</v>
          </cell>
          <cell r="C71">
            <v>0</v>
          </cell>
          <cell r="D71">
            <v>0.193</v>
          </cell>
          <cell r="E71">
            <v>0.42499999999999999</v>
          </cell>
          <cell r="G71">
            <v>4.2999999999999997E-2</v>
          </cell>
          <cell r="H71">
            <v>7.6999999999999999E-2</v>
          </cell>
          <cell r="I71">
            <v>5.5E-2</v>
          </cell>
          <cell r="J71">
            <v>0.11700000000000001</v>
          </cell>
          <cell r="K71">
            <v>0.29199999999999998</v>
          </cell>
          <cell r="M71">
            <v>1.6E-2</v>
          </cell>
          <cell r="N71">
            <v>-5.0000000000000001E-3</v>
          </cell>
          <cell r="O71">
            <v>-0.113</v>
          </cell>
          <cell r="P71">
            <v>-8.2000000000000003E-2</v>
          </cell>
          <cell r="Q71">
            <v>-0.184</v>
          </cell>
          <cell r="S71">
            <v>-1.7000000000000001E-2</v>
          </cell>
          <cell r="T71">
            <v>-0.14599999999999999</v>
          </cell>
          <cell r="U71">
            <v>-7.6999999999999999E-2</v>
          </cell>
          <cell r="V71">
            <v>-0.35</v>
          </cell>
          <cell r="W71">
            <v>-0.59</v>
          </cell>
          <cell r="Y71">
            <v>-0.224</v>
          </cell>
          <cell r="Z71">
            <v>-0.20200000000000001</v>
          </cell>
          <cell r="AA71">
            <v>-0.34100000000000003</v>
          </cell>
          <cell r="AB71">
            <v>-0.26700000000000002</v>
          </cell>
          <cell r="AC71">
            <v>-1.0340000000000003</v>
          </cell>
          <cell r="AE71">
            <v>-0.48399999999999999</v>
          </cell>
          <cell r="AF71">
            <v>-0.5</v>
          </cell>
          <cell r="AG71">
            <v>-0.5</v>
          </cell>
          <cell r="AH71">
            <v>-0.5</v>
          </cell>
          <cell r="AI71">
            <v>-1.984</v>
          </cell>
          <cell r="AK71">
            <v>-0.5</v>
          </cell>
          <cell r="AL71">
            <v>-0.5</v>
          </cell>
          <cell r="AM71">
            <v>-0.5</v>
          </cell>
          <cell r="AN71">
            <v>-0.5</v>
          </cell>
          <cell r="AO71">
            <v>-2</v>
          </cell>
          <cell r="AQ71">
            <v>-0.5</v>
          </cell>
          <cell r="AR71">
            <v>-0.5</v>
          </cell>
          <cell r="AS71">
            <v>-0.5</v>
          </cell>
          <cell r="AT71">
            <v>-0.5</v>
          </cell>
          <cell r="AU71">
            <v>-2</v>
          </cell>
          <cell r="AW71">
            <v>0.45</v>
          </cell>
          <cell r="AX71" t="str">
            <v>mstag:minorityInterestsInNetIncome</v>
          </cell>
          <cell r="AY71">
            <v>6</v>
          </cell>
          <cell r="AZ71" t="str">
            <v>ISO4217:USD</v>
          </cell>
          <cell r="BA71" t="b">
            <v>1</v>
          </cell>
          <cell r="BB71" t="b">
            <v>0</v>
          </cell>
          <cell r="BC71">
            <v>13.060537479486788</v>
          </cell>
          <cell r="BD71">
            <v>13.885332489421415</v>
          </cell>
          <cell r="BE71">
            <v>14.572697954091321</v>
          </cell>
          <cell r="BF71">
            <v>15.622069285377892</v>
          </cell>
          <cell r="BG71">
            <v>57.140637208377413</v>
          </cell>
          <cell r="BI71">
            <v>17.764153918185812</v>
          </cell>
          <cell r="BJ71">
            <v>18.074818042094392</v>
          </cell>
          <cell r="BK71">
            <v>18.530335029463533</v>
          </cell>
          <cell r="BL71">
            <v>20.387499040577072</v>
          </cell>
          <cell r="BM71">
            <v>74.756806030320803</v>
          </cell>
          <cell r="BO71" t="str">
            <v>mstag:interestIncome</v>
          </cell>
          <cell r="BP71">
            <v>6</v>
          </cell>
          <cell r="BQ71" t="str">
            <v>ISO4217:USD</v>
          </cell>
          <cell r="BR71" t="b">
            <v>0</v>
          </cell>
          <cell r="BS71" t="b">
            <v>0</v>
          </cell>
        </row>
        <row r="72">
          <cell r="A72" t="str">
            <v xml:space="preserve">     Interest expense</v>
          </cell>
          <cell r="E72">
            <v>-0.27200000000000002</v>
          </cell>
          <cell r="G72">
            <v>-1.925E-2</v>
          </cell>
          <cell r="H72">
            <v>-1.925E-2</v>
          </cell>
          <cell r="I72">
            <v>-1.9249999999999996E-2</v>
          </cell>
          <cell r="J72">
            <v>-1.9250000000000007E-2</v>
          </cell>
          <cell r="K72">
            <v>-7.6999999999999999E-2</v>
          </cell>
          <cell r="M72">
            <v>-8.9999999999999993E-3</v>
          </cell>
          <cell r="N72">
            <v>-6.0000000000000001E-3</v>
          </cell>
          <cell r="O72">
            <v>-3.5000000000000005E-3</v>
          </cell>
          <cell r="P72">
            <v>-3.4999999999999996E-3</v>
          </cell>
          <cell r="Q72">
            <v>-2.1999999999999999E-2</v>
          </cell>
          <cell r="S72">
            <v>-1E-3</v>
          </cell>
          <cell r="T72">
            <v>-5.0000000000000001E-3</v>
          </cell>
          <cell r="U72">
            <v>-1.4E-2</v>
          </cell>
          <cell r="V72">
            <v>0</v>
          </cell>
          <cell r="W72">
            <v>-0.02</v>
          </cell>
          <cell r="Y72">
            <v>0</v>
          </cell>
          <cell r="Z72">
            <v>0</v>
          </cell>
          <cell r="AA72">
            <v>0</v>
          </cell>
          <cell r="AB72">
            <v>0</v>
          </cell>
          <cell r="AC72">
            <v>0</v>
          </cell>
          <cell r="AE72">
            <v>-0.59899999999999998</v>
          </cell>
          <cell r="AF72">
            <v>0</v>
          </cell>
          <cell r="AG72">
            <v>-1.2309311276028337E-2</v>
          </cell>
          <cell r="AH72">
            <v>-8.382148586773254E-3</v>
          </cell>
          <cell r="AI72">
            <v>-0.6196914598628015</v>
          </cell>
          <cell r="AK72">
            <v>0</v>
          </cell>
          <cell r="AL72">
            <v>0</v>
          </cell>
          <cell r="AM72">
            <v>0</v>
          </cell>
          <cell r="AN72">
            <v>0</v>
          </cell>
          <cell r="AO72">
            <v>0</v>
          </cell>
          <cell r="AQ72">
            <v>0</v>
          </cell>
          <cell r="AR72">
            <v>0</v>
          </cell>
          <cell r="AS72">
            <v>-6.3452500000000009E-2</v>
          </cell>
          <cell r="AT72">
            <v>-6.3452500000000009E-2</v>
          </cell>
          <cell r="AU72">
            <v>-0.12690500000000002</v>
          </cell>
          <cell r="AW72">
            <v>-6.3452500000000009E-2</v>
          </cell>
          <cell r="AX72">
            <v>-6.3452500000000009E-2</v>
          </cell>
          <cell r="AY72">
            <v>-6.3452500000000009E-2</v>
          </cell>
          <cell r="AZ72">
            <v>-6.3452500000000009E-2</v>
          </cell>
          <cell r="BA72">
            <v>-0.25381000000000004</v>
          </cell>
          <cell r="BC72">
            <v>-6.3452500000000009E-2</v>
          </cell>
          <cell r="BD72">
            <v>-6.3452500000000009E-2</v>
          </cell>
          <cell r="BE72">
            <v>-6.3452500000000009E-2</v>
          </cell>
          <cell r="BF72">
            <v>-6.3452500000000009E-2</v>
          </cell>
          <cell r="BG72">
            <v>-0.25381000000000004</v>
          </cell>
          <cell r="BI72">
            <v>-6.3452500000000009E-2</v>
          </cell>
          <cell r="BJ72">
            <v>-6.3452500000000009E-2</v>
          </cell>
          <cell r="BK72">
            <v>-6.3452500000000009E-2</v>
          </cell>
          <cell r="BL72">
            <v>-6.3452500000000009E-2</v>
          </cell>
          <cell r="BM72">
            <v>-0.25381000000000004</v>
          </cell>
          <cell r="BO72" t="str">
            <v>mstag:interestExpense</v>
          </cell>
          <cell r="BP72">
            <v>6</v>
          </cell>
          <cell r="BQ72" t="str">
            <v>ISO4217:USD</v>
          </cell>
          <cell r="BR72" t="b">
            <v>1</v>
          </cell>
          <cell r="BS72" t="b">
            <v>0</v>
          </cell>
        </row>
        <row r="73">
          <cell r="A73" t="str">
            <v>Net Income*</v>
          </cell>
          <cell r="B73" t="str">
            <v>ni</v>
          </cell>
          <cell r="C73">
            <v>-5.452</v>
          </cell>
          <cell r="D73">
            <v>-51.944432890107315</v>
          </cell>
          <cell r="E73">
            <v>-20.952000000000002</v>
          </cell>
          <cell r="G73">
            <v>-1.5620000000000014</v>
          </cell>
          <cell r="H73">
            <v>-1.1259999999999992</v>
          </cell>
          <cell r="I73">
            <v>-4.8410000000000011</v>
          </cell>
          <cell r="J73">
            <v>-2.1869999999999994</v>
          </cell>
          <cell r="K73">
            <v>-9.7160000000000011</v>
          </cell>
          <cell r="M73">
            <v>0.36800000000000127</v>
          </cell>
          <cell r="N73">
            <v>0.12200000000000036</v>
          </cell>
          <cell r="O73">
            <v>-9.9566444801471018E-2</v>
          </cell>
          <cell r="P73">
            <v>0.13199999999999867</v>
          </cell>
          <cell r="Q73">
            <v>0.5224335551985293</v>
          </cell>
          <cell r="S73">
            <v>0.43700000000000067</v>
          </cell>
          <cell r="T73">
            <v>1.1700000000000135</v>
          </cell>
          <cell r="U73">
            <v>2.1530000000000031</v>
          </cell>
          <cell r="V73">
            <v>3.5859999999999963</v>
          </cell>
          <cell r="W73">
            <v>7.3460000000000125</v>
          </cell>
          <cell r="Y73">
            <v>4.1519999999999992</v>
          </cell>
          <cell r="Z73">
            <v>5.0399999999999974</v>
          </cell>
          <cell r="AA73">
            <v>6.3279999999999852</v>
          </cell>
          <cell r="AB73">
            <v>5.9569999999999803</v>
          </cell>
          <cell r="AC73">
            <v>21.476999999999965</v>
          </cell>
          <cell r="AE73">
            <v>4.9910000000000014</v>
          </cell>
          <cell r="AF73">
            <v>4.9236351086500019</v>
          </cell>
          <cell r="AG73">
            <v>5.790446219658234</v>
          </cell>
          <cell r="AH73">
            <v>7.1776958368366373</v>
          </cell>
          <cell r="AI73">
            <v>22.882777165144873</v>
          </cell>
          <cell r="AK73">
            <v>9.6906507296049558</v>
          </cell>
          <cell r="AL73">
            <v>10.866548273151265</v>
          </cell>
          <cell r="AM73">
            <v>13.858722934526865</v>
          </cell>
          <cell r="AN73">
            <v>16.192620387174955</v>
          </cell>
          <cell r="AO73">
            <v>50.608542324458035</v>
          </cell>
          <cell r="AQ73">
            <v>19.834672830796766</v>
          </cell>
          <cell r="AR73">
            <v>20.574085600948809</v>
          </cell>
          <cell r="AS73">
            <v>23.004375287834005</v>
          </cell>
          <cell r="AT73">
            <v>25.107748442077749</v>
          </cell>
          <cell r="AU73">
            <v>88.520882161657312</v>
          </cell>
          <cell r="AW73">
            <v>-0.5</v>
          </cell>
          <cell r="AX73">
            <v>-0.5</v>
          </cell>
          <cell r="AY73">
            <v>-0.5</v>
          </cell>
          <cell r="AZ73">
            <v>-0.5</v>
          </cell>
          <cell r="BA73">
            <v>-2</v>
          </cell>
          <cell r="BB73" t="str">
            <v>mstag:minorityInterestsInNetIncome</v>
          </cell>
          <cell r="BC73" t="str">
            <v>mstag:minorityInterestsInNetIncome</v>
          </cell>
          <cell r="BD73">
            <v>6</v>
          </cell>
          <cell r="BE73" t="str">
            <v>ISO4217:USD</v>
          </cell>
          <cell r="BF73" t="b">
            <v>1</v>
          </cell>
          <cell r="BG73" t="b">
            <v>0</v>
          </cell>
          <cell r="BI73">
            <v>0</v>
          </cell>
          <cell r="BJ73">
            <v>0</v>
          </cell>
          <cell r="BK73">
            <v>0</v>
          </cell>
          <cell r="BL73">
            <v>0</v>
          </cell>
          <cell r="BM73">
            <v>0</v>
          </cell>
          <cell r="BO73" t="str">
            <v>mstag:minorityInterestsInNetIncome</v>
          </cell>
          <cell r="BP73">
            <v>6</v>
          </cell>
          <cell r="BQ73" t="str">
            <v>ISO4217:USD</v>
          </cell>
          <cell r="BR73" t="b">
            <v>1</v>
          </cell>
          <cell r="BS73" t="b">
            <v>0</v>
          </cell>
        </row>
        <row r="75">
          <cell r="A75" t="str">
            <v>EPS (Diluted) - Operating*</v>
          </cell>
          <cell r="B75" t="str">
            <v>eps</v>
          </cell>
          <cell r="C75">
            <v>-0.54520000000000002</v>
          </cell>
          <cell r="D75">
            <v>-3.901489626716788</v>
          </cell>
          <cell r="E75">
            <v>-0.99586482247255104</v>
          </cell>
          <cell r="G75">
            <v>-6.2695673115517436E-2</v>
          </cell>
          <cell r="H75">
            <v>-4.3516908212560358E-2</v>
          </cell>
          <cell r="I75">
            <v>-0.17986921304897083</v>
          </cell>
          <cell r="J75">
            <v>-7.8680385667002431E-2</v>
          </cell>
          <cell r="K75">
            <v>-0.3683826386979972</v>
          </cell>
          <cell r="M75">
            <v>4.0166779453819261E-3</v>
          </cell>
          <cell r="N75">
            <v>1.3264762484642271E-3</v>
          </cell>
          <cell r="O75">
            <v>-1.0423513656836823E-3</v>
          </cell>
          <cell r="P75">
            <v>1.3716850943552943E-3</v>
          </cell>
          <cell r="Q75">
            <v>5.4757261390280688E-3</v>
          </cell>
          <cell r="S75">
            <v>4.3526763481344316E-3</v>
          </cell>
          <cell r="T75">
            <v>1.0858569453080896E-2</v>
          </cell>
          <cell r="U75">
            <v>1.8532226965982675E-2</v>
          </cell>
          <cell r="V75">
            <v>3.069995205807818E-2</v>
          </cell>
          <cell r="W75">
            <v>6.6255389000126383E-2</v>
          </cell>
          <cell r="Y75">
            <v>3.5680218618680544E-2</v>
          </cell>
          <cell r="Z75">
            <v>4.2721277569633967E-2</v>
          </cell>
          <cell r="AA75">
            <v>5.3331085921368551E-2</v>
          </cell>
          <cell r="AB75">
            <v>4.9238322739558284E-2</v>
          </cell>
          <cell r="AC75">
            <v>0.18087874883145072</v>
          </cell>
          <cell r="AE75">
            <v>4.1637467881336147E-2</v>
          </cell>
          <cell r="AF75">
            <v>4.0723725844689036E-2</v>
          </cell>
          <cell r="AG75">
            <v>4.7307600884866866E-2</v>
          </cell>
          <cell r="AH75">
            <v>5.7933013324372291E-2</v>
          </cell>
          <cell r="AI75">
            <v>0.18792274972284514</v>
          </cell>
          <cell r="AK75">
            <v>7.7436246625991398E-2</v>
          </cell>
          <cell r="AL75">
            <v>8.6145836480508581E-2</v>
          </cell>
          <cell r="AM75">
            <v>0.10900448976812507</v>
          </cell>
          <cell r="AN75">
            <v>0.12636987297999777</v>
          </cell>
          <cell r="AO75">
            <v>0.39962475723534285</v>
          </cell>
          <cell r="AQ75">
            <v>0.15419275750303549</v>
          </cell>
          <cell r="AR75">
            <v>0.15994087822755171</v>
          </cell>
          <cell r="AS75">
            <v>0.17883370653627878</v>
          </cell>
          <cell r="AT75">
            <v>0.19518511850447268</v>
          </cell>
          <cell r="AU75">
            <v>0.68815246077133851</v>
          </cell>
          <cell r="AW75">
            <v>27.306836616899091</v>
          </cell>
          <cell r="AX75" t="str">
            <v>mstag:adjEpsForConsensus</v>
          </cell>
          <cell r="AY75">
            <v>0</v>
          </cell>
          <cell r="AZ75" t="str">
            <v>ISO4217:USD</v>
          </cell>
          <cell r="BA75" t="b">
            <v>0</v>
          </cell>
          <cell r="BB75" t="b">
            <v>0</v>
          </cell>
          <cell r="BC75">
            <v>77.986718333802131</v>
          </cell>
          <cell r="BD75">
            <v>84.582920297594583</v>
          </cell>
          <cell r="BE75">
            <v>93.278428226659599</v>
          </cell>
          <cell r="BF75">
            <v>98.873295752483415</v>
          </cell>
          <cell r="BG75">
            <v>354.7213626105397</v>
          </cell>
          <cell r="BI75">
            <v>104.85523143164761</v>
          </cell>
          <cell r="BJ75">
            <v>111.42729060057481</v>
          </cell>
          <cell r="BK75">
            <v>120.89303246175029</v>
          </cell>
          <cell r="BL75">
            <v>127.69573906458386</v>
          </cell>
          <cell r="BM75">
            <v>464.87129355855654</v>
          </cell>
        </row>
        <row r="76">
          <cell r="A76" t="str">
            <v>Y.Y</v>
          </cell>
          <cell r="C76" t="str">
            <v>-</v>
          </cell>
          <cell r="D76" t="str">
            <v>-</v>
          </cell>
          <cell r="E76" t="str">
            <v>-</v>
          </cell>
          <cell r="G76" t="str">
            <v>-</v>
          </cell>
          <cell r="H76" t="str">
            <v>-</v>
          </cell>
          <cell r="I76" t="str">
            <v>-</v>
          </cell>
          <cell r="J76" t="str">
            <v>-</v>
          </cell>
          <cell r="K76" t="str">
            <v>-</v>
          </cell>
          <cell r="M76" t="str">
            <v>-</v>
          </cell>
          <cell r="N76" t="str">
            <v>-</v>
          </cell>
          <cell r="O76" t="str">
            <v>-</v>
          </cell>
          <cell r="P76" t="str">
            <v>-</v>
          </cell>
          <cell r="Q76" t="str">
            <v>-</v>
          </cell>
          <cell r="S76" t="str">
            <v>-</v>
          </cell>
          <cell r="T76" t="str">
            <v>-</v>
          </cell>
          <cell r="U76" t="str">
            <v>-</v>
          </cell>
          <cell r="V76" t="str">
            <v>-</v>
          </cell>
          <cell r="W76" t="str">
            <v>-</v>
          </cell>
          <cell r="Y76">
            <v>7.1973056953736467</v>
          </cell>
          <cell r="Z76">
            <v>2.9343375528636217</v>
          </cell>
          <cell r="AA76">
            <v>1.8777483687881578</v>
          </cell>
          <cell r="AB76">
            <v>0.60385666552212225</v>
          </cell>
          <cell r="AC76">
            <v>1.7300231960166395</v>
          </cell>
          <cell r="AE76">
            <v>0.16696224107597413</v>
          </cell>
          <cell r="AF76">
            <v>-4.6757771269574033E-2</v>
          </cell>
          <cell r="AG76">
            <v>-0.11294510382523848</v>
          </cell>
          <cell r="AH76">
            <v>0.17658380913589999</v>
          </cell>
          <cell r="AI76">
            <v>3.8943219902290771E-2</v>
          </cell>
          <cell r="AK76">
            <v>0.85977319386181805</v>
          </cell>
          <cell r="AL76">
            <v>1.1153721741730869</v>
          </cell>
          <cell r="AM76">
            <v>1.3041643991503764</v>
          </cell>
          <cell r="AN76">
            <v>1.1813102017055659</v>
          </cell>
          <cell r="AO76">
            <v>1.1265374087209934</v>
          </cell>
          <cell r="AQ76">
            <v>0.99122199514356168</v>
          </cell>
          <cell r="AR76">
            <v>0.85662923203189334</v>
          </cell>
          <cell r="AS76">
            <v>0.64060862921054706</v>
          </cell>
          <cell r="AT76">
            <v>0.54455420347986894</v>
          </cell>
          <cell r="AU76">
            <v>0.72199656881137364</v>
          </cell>
        </row>
        <row r="77">
          <cell r="A77" t="str">
            <v>EPS (Diluted) - Operating*</v>
          </cell>
          <cell r="B77" t="str">
            <v>eps</v>
          </cell>
          <cell r="C77">
            <v>-0.54520000000000002</v>
          </cell>
          <cell r="D77">
            <v>-3.901489626716788</v>
          </cell>
          <cell r="E77">
            <v>-0.99586482247255104</v>
          </cell>
          <cell r="G77">
            <v>-6.2695673115517436E-2</v>
          </cell>
          <cell r="H77">
            <v>-4.3516908212560358E-2</v>
          </cell>
          <cell r="I77">
            <v>-0.17986921304897083</v>
          </cell>
          <cell r="J77">
            <v>-7.8680385667002431E-2</v>
          </cell>
          <cell r="K77">
            <v>-0.3683826386979972</v>
          </cell>
          <cell r="M77">
            <v>4.0166779453819261E-3</v>
          </cell>
          <cell r="N77">
            <v>1.3264762484642271E-3</v>
          </cell>
          <cell r="O77">
            <v>-1.0423513656836823E-3</v>
          </cell>
          <cell r="P77">
            <v>1.3716850943552943E-3</v>
          </cell>
          <cell r="Q77">
            <v>5.4757261390280688E-3</v>
          </cell>
          <cell r="S77">
            <v>4.3526763481344316E-3</v>
          </cell>
          <cell r="T77">
            <v>1.0858569453080896E-2</v>
          </cell>
          <cell r="U77">
            <v>1.8532226965982675E-2</v>
          </cell>
          <cell r="V77">
            <v>3.069995205807818E-2</v>
          </cell>
          <cell r="W77">
            <v>6.6255389000126383E-2</v>
          </cell>
          <cell r="Y77">
            <v>3.5680218618680544E-2</v>
          </cell>
          <cell r="Z77">
            <v>4.2721277569633967E-2</v>
          </cell>
          <cell r="AA77">
            <v>5.3331085921368551E-2</v>
          </cell>
          <cell r="AB77">
            <v>4.9238322739558284E-2</v>
          </cell>
          <cell r="AC77">
            <v>0.18087874883145072</v>
          </cell>
          <cell r="AE77">
            <v>4.1637467881336147E-2</v>
          </cell>
          <cell r="AF77">
            <v>5.5198821796759924E-2</v>
          </cell>
          <cell r="AG77">
            <v>6.1848950180814564E-2</v>
          </cell>
          <cell r="AH77">
            <v>6.4274980105252857E-2</v>
          </cell>
          <cell r="AI77">
            <v>0.22314630635048957</v>
          </cell>
          <cell r="AK77">
            <v>8.6166013224785634E-2</v>
          </cell>
          <cell r="AL77">
            <v>0.10184848879875114</v>
          </cell>
          <cell r="AM77">
            <v>0.11557798627701835</v>
          </cell>
          <cell r="AN77">
            <v>0.1355777246873309</v>
          </cell>
          <cell r="AO77">
            <v>0.43981594828453829</v>
          </cell>
          <cell r="AQ77">
            <v>0.15967417804399697</v>
          </cell>
          <cell r="AR77">
            <v>0.17040621785928745</v>
          </cell>
          <cell r="AS77">
            <v>0.18466704267677428</v>
          </cell>
          <cell r="AT77">
            <v>0.21848829198047201</v>
          </cell>
          <cell r="AU77">
            <v>0.73323573056053071</v>
          </cell>
          <cell r="AW77">
            <v>0.21481391115939025</v>
          </cell>
          <cell r="AX77">
            <v>0.22546839684979347</v>
          </cell>
          <cell r="AY77">
            <v>0.24073172218352856</v>
          </cell>
          <cell r="AZ77">
            <v>0.28005994283468566</v>
          </cell>
          <cell r="BA77">
            <v>0.96107397302739783</v>
          </cell>
          <cell r="BB77" t="str">
            <v>mstag:adjEpsForConsensus</v>
          </cell>
          <cell r="BC77" t="str">
            <v>mstag:adjEpsForConsensus</v>
          </cell>
          <cell r="BD77">
            <v>0</v>
          </cell>
          <cell r="BE77" t="str">
            <v>ISO4217:USD</v>
          </cell>
          <cell r="BF77" t="b">
            <v>0</v>
          </cell>
          <cell r="BG77" t="b">
            <v>0</v>
          </cell>
          <cell r="BI77">
            <v>41.94209257265905</v>
          </cell>
          <cell r="BJ77">
            <v>44.570916240229927</v>
          </cell>
          <cell r="BK77">
            <v>48.357212984700119</v>
          </cell>
          <cell r="BL77">
            <v>51.078295625833547</v>
          </cell>
          <cell r="BM77">
            <v>185.94851742342263</v>
          </cell>
          <cell r="BO77" t="str">
            <v>mstag:adjEpsForConsensus</v>
          </cell>
          <cell r="BP77">
            <v>0</v>
          </cell>
          <cell r="BQ77" t="str">
            <v>ISO4217:USD</v>
          </cell>
          <cell r="BR77" t="b">
            <v>0</v>
          </cell>
          <cell r="BS77" t="b">
            <v>0</v>
          </cell>
        </row>
        <row r="78">
          <cell r="A78" t="str">
            <v>EPS (Basic) - Operating*</v>
          </cell>
          <cell r="B78" t="str">
            <v>taxrate</v>
          </cell>
          <cell r="C78">
            <v>-0.54520000000000002</v>
          </cell>
          <cell r="D78">
            <v>-3.901489626716788</v>
          </cell>
          <cell r="E78">
            <v>-0.99586482247255104</v>
          </cell>
          <cell r="G78">
            <v>-6.2695673115517436E-2</v>
          </cell>
          <cell r="H78">
            <v>-4.3516908212560358E-2</v>
          </cell>
          <cell r="I78">
            <v>-0.17986921304897083</v>
          </cell>
          <cell r="J78">
            <v>-7.8680385667002431E-2</v>
          </cell>
          <cell r="K78">
            <v>-0.36476218004405103</v>
          </cell>
          <cell r="M78">
            <v>1.2840195394277783E-2</v>
          </cell>
          <cell r="N78">
            <v>4.1717959239502243E-3</v>
          </cell>
          <cell r="O78">
            <v>-3.3293133418535086E-3</v>
          </cell>
          <cell r="P78">
            <v>4.3113303066923169E-3</v>
          </cell>
          <cell r="Q78">
            <v>1.7994008283066815E-2</v>
          </cell>
          <cell r="S78">
            <v>1.3790709416813957E-2</v>
          </cell>
          <cell r="T78">
            <v>1.8132787799888622E-2</v>
          </cell>
          <cell r="U78">
            <v>2.1038334131350374E-2</v>
          </cell>
          <cell r="V78">
            <v>3.4661408494268173E-2</v>
          </cell>
          <cell r="W78">
            <v>8.7623239842321121E-2</v>
          </cell>
          <cell r="Y78">
            <v>3.9459803651362362E-2</v>
          </cell>
          <cell r="Z78">
            <v>4.7273341212223506E-2</v>
          </cell>
          <cell r="AA78">
            <v>5.871164676519966E-2</v>
          </cell>
          <cell r="AB78">
            <v>5.4424192590562151E-2</v>
          </cell>
          <cell r="AC78">
            <v>0.19986898421934768</v>
          </cell>
          <cell r="AE78">
            <v>4.4981389186802112E-2</v>
          </cell>
          <cell r="AF78">
            <v>4.3964028443371557E-2</v>
          </cell>
          <cell r="AG78">
            <v>5.1022131417880368E-2</v>
          </cell>
          <cell r="AH78">
            <v>6.2422633469843211E-2</v>
          </cell>
          <cell r="AI78">
            <v>0.20239018251789725</v>
          </cell>
          <cell r="AK78">
            <v>8.337291490463998E-2</v>
          </cell>
          <cell r="AL78">
            <v>9.2694019954904394E-2</v>
          </cell>
          <cell r="AM78">
            <v>0.1172203009521877</v>
          </cell>
          <cell r="AN78">
            <v>0.13581483155273927</v>
          </cell>
          <cell r="AO78">
            <v>0.42910206736447137</v>
          </cell>
          <cell r="AQ78">
            <v>0.1656691962441007</v>
          </cell>
          <cell r="AR78">
            <v>0.17184514481500499</v>
          </cell>
          <cell r="AS78">
            <v>0.19214415062675974</v>
          </cell>
          <cell r="AT78">
            <v>0.20971258459275532</v>
          </cell>
          <cell r="AU78">
            <v>0.73937107627862075</v>
          </cell>
          <cell r="AW78">
            <v>0.34532655054720207</v>
          </cell>
          <cell r="AX78">
            <v>0.32312306253973366</v>
          </cell>
          <cell r="AY78">
            <v>0.30359872933518095</v>
          </cell>
          <cell r="AZ78">
            <v>0.28180755268898694</v>
          </cell>
          <cell r="BA78">
            <v>0.31072986895045807</v>
          </cell>
          <cell r="BC78">
            <v>0.4</v>
          </cell>
          <cell r="BD78">
            <v>0.4</v>
          </cell>
          <cell r="BE78">
            <v>0.4</v>
          </cell>
          <cell r="BF78">
            <v>0.4</v>
          </cell>
          <cell r="BG78">
            <v>0.40000000000000008</v>
          </cell>
          <cell r="BI78">
            <v>0.4</v>
          </cell>
          <cell r="BJ78">
            <v>0.4</v>
          </cell>
          <cell r="BK78">
            <v>0.4</v>
          </cell>
          <cell r="BL78">
            <v>0.4</v>
          </cell>
          <cell r="BM78">
            <v>0.4</v>
          </cell>
        </row>
        <row r="80">
          <cell r="A80" t="str">
            <v>Including FV Stock Option Expense, Excluding Special Charges</v>
          </cell>
          <cell r="C80">
            <v>-0.54520000000000002</v>
          </cell>
          <cell r="D80">
            <v>-3.901489626716788</v>
          </cell>
          <cell r="E80">
            <v>-0.99586482247255104</v>
          </cell>
          <cell r="G80">
            <v>-6.2695673115517436E-2</v>
          </cell>
          <cell r="H80">
            <v>-4.3516908212560358E-2</v>
          </cell>
          <cell r="I80">
            <v>-0.17986921304897083</v>
          </cell>
          <cell r="J80">
            <v>-7.8680385667002431E-2</v>
          </cell>
          <cell r="K80">
            <v>-0.36476218004405103</v>
          </cell>
          <cell r="M80">
            <v>1.2840195394277783E-2</v>
          </cell>
          <cell r="N80">
            <v>4.1717959239502243E-3</v>
          </cell>
          <cell r="O80">
            <v>-3.3293133418535086E-3</v>
          </cell>
          <cell r="P80">
            <v>4.3113303066923169E-3</v>
          </cell>
          <cell r="Q80">
            <v>1.7994008283066815E-2</v>
          </cell>
          <cell r="S80">
            <v>1.3790709416813957E-2</v>
          </cell>
          <cell r="T80">
            <v>1.8132787799888622E-2</v>
          </cell>
          <cell r="U80">
            <v>2.1038334131350374E-2</v>
          </cell>
          <cell r="V80">
            <v>3.4661408494268173E-2</v>
          </cell>
          <cell r="W80">
            <v>8.7623239842321121E-2</v>
          </cell>
          <cell r="Y80">
            <v>3.9459803651362362E-2</v>
          </cell>
          <cell r="Z80">
            <v>4.7273341212223506E-2</v>
          </cell>
          <cell r="AA80">
            <v>5.871164676519966E-2</v>
          </cell>
          <cell r="AB80">
            <v>5.4424192590562151E-2</v>
          </cell>
          <cell r="AC80">
            <v>0.19986898421934768</v>
          </cell>
          <cell r="AE80">
            <v>4.4981389186802112E-2</v>
          </cell>
          <cell r="AF80">
            <v>5.8647329172553143E-2</v>
          </cell>
          <cell r="AG80">
            <v>34</v>
          </cell>
          <cell r="AH80">
            <v>46.199999999999996</v>
          </cell>
          <cell r="AI80">
            <v>0.23794588172302408</v>
          </cell>
          <cell r="AK80">
            <v>9.164736267232429E-2</v>
          </cell>
          <cell r="AL80">
            <v>0.10827232027522896</v>
          </cell>
          <cell r="AM80">
            <v>0.12280625332825124</v>
          </cell>
          <cell r="AN80">
            <v>0.14398582437538815</v>
          </cell>
          <cell r="AO80">
            <v>0.46671176065119263</v>
          </cell>
          <cell r="AQ80">
            <v>0.1695354028481329</v>
          </cell>
          <cell r="AR80">
            <v>0.18093023647593551</v>
          </cell>
          <cell r="AS80">
            <v>0.19607178728894861</v>
          </cell>
          <cell r="AT80">
            <v>0.23198178348100412</v>
          </cell>
          <cell r="AU80">
            <v>0.77851921009402103</v>
          </cell>
          <cell r="AW80">
            <v>0.22808047870930895</v>
          </cell>
          <cell r="AX80">
            <v>0.23939296859207801</v>
          </cell>
          <cell r="AY80">
            <v>0.25559893276835122</v>
          </cell>
          <cell r="AZ80">
            <v>0.29735600215221236</v>
          </cell>
          <cell r="BA80">
            <v>1.0204283822219504</v>
          </cell>
          <cell r="BC80">
            <v>-2.1801600000000003</v>
          </cell>
          <cell r="BD80">
            <v>-2.03328</v>
          </cell>
          <cell r="BE80">
            <v>-2.0249999999999999</v>
          </cell>
          <cell r="BF80">
            <v>-3.0671999999999993</v>
          </cell>
          <cell r="BG80">
            <v>-9.3056400000000004</v>
          </cell>
          <cell r="BI80">
            <v>-2.6161920000000003</v>
          </cell>
          <cell r="BJ80">
            <v>-2.4399359999999999</v>
          </cell>
          <cell r="BK80">
            <v>-2.4299999999999997</v>
          </cell>
          <cell r="BL80">
            <v>-3.680639999999999</v>
          </cell>
          <cell r="BM80">
            <v>-11.166767999999999</v>
          </cell>
          <cell r="BO80" t="str">
            <v>mstag:minorityInterestsInNetIncome</v>
          </cell>
          <cell r="BP80">
            <v>6</v>
          </cell>
          <cell r="BQ80" t="str">
            <v>ISO4217:USD</v>
          </cell>
          <cell r="BR80" t="b">
            <v>1</v>
          </cell>
          <cell r="BS80" t="b">
            <v>0</v>
          </cell>
        </row>
        <row r="81">
          <cell r="A81" t="str">
            <v>Operating  Income</v>
          </cell>
          <cell r="M81">
            <v>-1.7145909090909071</v>
          </cell>
          <cell r="N81">
            <v>-1.9602125984251955</v>
          </cell>
          <cell r="O81">
            <v>-2.4674361865709917</v>
          </cell>
          <cell r="P81">
            <v>-2.412014018691591</v>
          </cell>
          <cell r="Q81">
            <v>-8.5542537127786851</v>
          </cell>
          <cell r="S81">
            <v>-2.9249647577092497</v>
          </cell>
          <cell r="T81">
            <v>-2.8249407294832638</v>
          </cell>
          <cell r="U81">
            <v>-1.9581300448430454</v>
          </cell>
          <cell r="V81">
            <v>-1.8069573170731763</v>
          </cell>
          <cell r="W81">
            <v>-9.5149928491087366</v>
          </cell>
          <cell r="Y81">
            <v>-1.9625000000000004</v>
          </cell>
          <cell r="Z81">
            <v>-2.3664994276993543</v>
          </cell>
          <cell r="AA81">
            <v>-1.1436774628880055</v>
          </cell>
          <cell r="AB81">
            <v>-2.7814071336761153</v>
          </cell>
          <cell r="AC81">
            <v>-8.2540840242634754</v>
          </cell>
          <cell r="AE81">
            <v>-3.099999999999703E-2</v>
          </cell>
          <cell r="AF81">
            <v>-1.2888266649408564</v>
          </cell>
          <cell r="AG81">
            <v>-0.68441973925849808</v>
          </cell>
          <cell r="AH81">
            <v>1.0295430704359241</v>
          </cell>
          <cell r="AI81">
            <v>-0.97470333376342744</v>
          </cell>
          <cell r="AK81">
            <v>3.3348675100927068</v>
          </cell>
          <cell r="AL81">
            <v>4.2441007823332733</v>
          </cell>
          <cell r="AM81">
            <v>8.2580039959458738</v>
          </cell>
          <cell r="AN81">
            <v>10.974349443803261</v>
          </cell>
          <cell r="AO81">
            <v>26.811321732175116</v>
          </cell>
          <cell r="AQ81">
            <v>15.860655345578451</v>
          </cell>
          <cell r="AR81">
            <v>15.501086821727572</v>
          </cell>
          <cell r="AS81">
            <v>17.964427197187621</v>
          </cell>
          <cell r="AT81">
            <v>19.720690619245723</v>
          </cell>
          <cell r="AU81">
            <v>69.046859983739367</v>
          </cell>
        </row>
        <row r="82">
          <cell r="A82" t="str">
            <v xml:space="preserve">    Operating Margin</v>
          </cell>
          <cell r="B82" t="str">
            <v>ni</v>
          </cell>
          <cell r="C82">
            <v>-5.452</v>
          </cell>
          <cell r="D82">
            <v>-51.944432890107315</v>
          </cell>
          <cell r="E82">
            <v>-20.952000000000002</v>
          </cell>
          <cell r="G82">
            <v>-1.5620000000000014</v>
          </cell>
          <cell r="H82">
            <v>-1.1259999999999992</v>
          </cell>
          <cell r="I82">
            <v>-4.8410000000000011</v>
          </cell>
          <cell r="J82">
            <v>-2.1869999999999994</v>
          </cell>
          <cell r="K82">
            <v>-9.7160000000000011</v>
          </cell>
          <cell r="M82">
            <v>-9.0656739231793321E-2</v>
          </cell>
          <cell r="N82">
            <v>-9.0654053481255867E-2</v>
          </cell>
          <cell r="O82">
            <v>-9.7013296633285825E-2</v>
          </cell>
          <cell r="P82">
            <v>-8.0258676960422951E-2</v>
          </cell>
          <cell r="Q82">
            <v>-8.9085466115187875E-2</v>
          </cell>
          <cell r="S82">
            <v>-8.3956622110544207E-2</v>
          </cell>
          <cell r="T82">
            <v>-6.9612398153896249E-2</v>
          </cell>
          <cell r="U82">
            <v>-4.2236579125623806E-2</v>
          </cell>
          <cell r="V82">
            <v>-3.3098093509784529E-2</v>
          </cell>
          <cell r="W82">
            <v>-5.394751438190637E-2</v>
          </cell>
          <cell r="Y82">
            <v>-3.0579491094940563E-2</v>
          </cell>
          <cell r="Z82">
            <v>-3.2894088760537565E-2</v>
          </cell>
          <cell r="AA82">
            <v>-1.3833748175196323E-2</v>
          </cell>
          <cell r="AB82">
            <v>-3.0543432461522836E-2</v>
          </cell>
          <cell r="AC82">
            <v>-2.663836551784686E-2</v>
          </cell>
          <cell r="AE82">
            <v>-2.9612364595071959E-4</v>
          </cell>
          <cell r="AF82">
            <v>-1.1204198136449151E-2</v>
          </cell>
          <cell r="AG82">
            <v>-5.3870422054476544E-3</v>
          </cell>
          <cell r="AH82">
            <v>7.3909138749266717E-3</v>
          </cell>
          <cell r="AI82">
            <v>-2.0052965493448445E-3</v>
          </cell>
          <cell r="AK82">
            <v>2.2028844169510418E-2</v>
          </cell>
          <cell r="AL82">
            <v>2.601328854540285E-2</v>
          </cell>
          <cell r="AM82">
            <v>4.7075937067874787E-2</v>
          </cell>
          <cell r="AN82">
            <v>5.8278047636268836E-2</v>
          </cell>
          <cell r="AO82">
            <v>3.9529176986334215E-2</v>
          </cell>
          <cell r="AQ82">
            <v>7.8502178873485942E-2</v>
          </cell>
          <cell r="AR82">
            <v>7.2125273483760841E-2</v>
          </cell>
          <cell r="AS82">
            <v>7.8694410587020938E-2</v>
          </cell>
          <cell r="AT82">
            <v>8.132078962238308E-2</v>
          </cell>
          <cell r="AU82">
            <v>7.7777750721197206E-2</v>
          </cell>
          <cell r="AW82">
            <v>27.754563027273591</v>
          </cell>
          <cell r="AX82">
            <v>29.060485592419788</v>
          </cell>
          <cell r="AY82">
            <v>35.838901104245807</v>
          </cell>
          <cell r="AZ82">
            <v>38.224252224430622</v>
          </cell>
          <cell r="BA82">
            <v>130.87820194836979</v>
          </cell>
          <cell r="BC82">
            <v>44.611871000281276</v>
          </cell>
          <cell r="BD82">
            <v>48.716472178556749</v>
          </cell>
          <cell r="BE82">
            <v>53.942056935995758</v>
          </cell>
          <cell r="BF82">
            <v>56.256777451490045</v>
          </cell>
          <cell r="BG82">
            <v>203.52717756632379</v>
          </cell>
          <cell r="BI82">
            <v>60.296946858988562</v>
          </cell>
          <cell r="BJ82">
            <v>64.416438360344884</v>
          </cell>
          <cell r="BK82">
            <v>1.0038729666924864</v>
          </cell>
          <cell r="BL82">
            <v>72.936803438750317</v>
          </cell>
          <cell r="BM82">
            <v>267.75600813513392</v>
          </cell>
          <cell r="BW82">
            <v>1.0038729666924864</v>
          </cell>
        </row>
        <row r="83">
          <cell r="A83" t="str">
            <v>Net Income</v>
          </cell>
          <cell r="M83">
            <v>-1.1519999999999986</v>
          </cell>
          <cell r="N83">
            <v>-1.6629999999999994</v>
          </cell>
          <cell r="O83">
            <v>-2.281566444801471</v>
          </cell>
          <cell r="P83">
            <v>-2.265000000000001</v>
          </cell>
          <cell r="Q83">
            <v>-7.3615664448014702</v>
          </cell>
          <cell r="S83">
            <v>-2.4099999999999993</v>
          </cell>
          <cell r="T83">
            <v>-2.2889999999999868</v>
          </cell>
          <cell r="U83">
            <v>-1.0819999999999967</v>
          </cell>
          <cell r="V83">
            <v>-0.77400000000000468</v>
          </cell>
          <cell r="W83">
            <v>-6.5549999999999873</v>
          </cell>
          <cell r="Y83">
            <v>-0.60600000000000021</v>
          </cell>
          <cell r="Z83">
            <v>-0.20800000000000235</v>
          </cell>
          <cell r="AA83">
            <v>0.30399999999998667</v>
          </cell>
          <cell r="AB83">
            <v>-0.66200000000001846</v>
          </cell>
          <cell r="AC83">
            <v>-1.1720000000000343</v>
          </cell>
          <cell r="AE83">
            <v>0.80789100954294479</v>
          </cell>
          <cell r="AF83">
            <v>8.1474828032529367E-2</v>
          </cell>
          <cell r="AG83">
            <v>0.75459952781606199</v>
          </cell>
          <cell r="AH83">
            <v>1.8703616868263913</v>
          </cell>
          <cell r="AI83">
            <v>3.5143270522179275</v>
          </cell>
          <cell r="AK83">
            <v>3.3899197519032054</v>
          </cell>
          <cell r="AL83">
            <v>3.9930235702039036</v>
          </cell>
          <cell r="AM83">
            <v>6.4124045063338873</v>
          </cell>
          <cell r="AN83">
            <v>8.1735082337363671</v>
          </cell>
          <cell r="AO83">
            <v>21.968856062177363</v>
          </cell>
          <cell r="AQ83">
            <v>11.161990711259824</v>
          </cell>
          <cell r="AR83">
            <v>11.112977834181239</v>
          </cell>
          <cell r="AS83">
            <v>12.754841873835801</v>
          </cell>
          <cell r="AT83">
            <v>14.069789380848913</v>
          </cell>
          <cell r="AU83">
            <v>49.099599800125773</v>
          </cell>
          <cell r="AW83">
            <v>25.509838418061626</v>
          </cell>
          <cell r="AX83">
            <v>26.165081196575738</v>
          </cell>
          <cell r="AY83">
            <v>27.473029735549833</v>
          </cell>
          <cell r="AZ83">
            <v>34.452249777845388</v>
          </cell>
          <cell r="BA83">
            <v>113.60019912803259</v>
          </cell>
        </row>
        <row r="84">
          <cell r="A84" t="str">
            <v>EPS (Diluted) - Operating Incl. FV SOE</v>
          </cell>
          <cell r="B84" t="str">
            <v>eps</v>
          </cell>
          <cell r="C84">
            <v>-0.54520000000000002</v>
          </cell>
          <cell r="D84">
            <v>-3.901489626716788</v>
          </cell>
          <cell r="E84">
            <v>-0.99586482247255104</v>
          </cell>
          <cell r="G84">
            <v>-6.2695673115517436E-2</v>
          </cell>
          <cell r="H84">
            <v>-4.3516908212560358E-2</v>
          </cell>
          <cell r="I84">
            <v>-0.17986921304897083</v>
          </cell>
          <cell r="J84">
            <v>-7.8680385667002431E-2</v>
          </cell>
          <cell r="K84">
            <v>-0.3683826386979972</v>
          </cell>
          <cell r="M84">
            <v>-1.2573948350760753E-2</v>
          </cell>
          <cell r="N84">
            <v>-1.808139345242625E-2</v>
          </cell>
          <cell r="O84">
            <v>-2.3885495805126316E-2</v>
          </cell>
          <cell r="P84">
            <v>-2.3536869232687684E-2</v>
          </cell>
          <cell r="Q84">
            <v>-7.7157987661556737E-2</v>
          </cell>
          <cell r="S84">
            <v>-2.4004462240283665E-2</v>
          </cell>
          <cell r="T84">
            <v>-2.1243816647950206E-2</v>
          </cell>
          <cell r="U84">
            <v>-9.3134554469081112E-3</v>
          </cell>
          <cell r="V84">
            <v>-6.6262584754469269E-3</v>
          </cell>
          <cell r="W84">
            <v>-5.9121164565181988E-2</v>
          </cell>
          <cell r="Y84">
            <v>-5.2076619660212965E-3</v>
          </cell>
          <cell r="Z84">
            <v>-1.7631003441436447E-3</v>
          </cell>
          <cell r="AA84">
            <v>2.5620496397116572E-3</v>
          </cell>
          <cell r="AB84">
            <v>-5.4718431515173079E-3</v>
          </cell>
          <cell r="AC84">
            <v>-9.8705542501497795E-3</v>
          </cell>
          <cell r="AE84">
            <v>6.7398389023170888E-3</v>
          </cell>
          <cell r="AF84">
            <v>6.7388392657506528E-4</v>
          </cell>
          <cell r="AG84">
            <v>6.1650332177574825E-3</v>
          </cell>
          <cell r="AH84">
            <v>1.5096166093890015E-2</v>
          </cell>
          <cell r="AI84">
            <v>2.8861094888610411E-2</v>
          </cell>
          <cell r="AK84">
            <v>2.7088238888720868E-2</v>
          </cell>
          <cell r="AL84">
            <v>3.1655162881068975E-2</v>
          </cell>
          <cell r="AM84">
            <v>5.0436168231514936E-2</v>
          </cell>
          <cell r="AN84">
            <v>6.3787402693408837E-2</v>
          </cell>
          <cell r="AO84">
            <v>0.17347464217207792</v>
          </cell>
          <cell r="AQ84">
            <v>8.6772196429684367E-2</v>
          </cell>
          <cell r="AR84">
            <v>8.6391175238441406E-2</v>
          </cell>
          <cell r="AS84">
            <v>9.9154861631409283E-2</v>
          </cell>
          <cell r="AT84">
            <v>0.10937713168384397</v>
          </cell>
          <cell r="AU84">
            <v>0.38169536498337903</v>
          </cell>
          <cell r="AW84">
            <v>8.9802151008447961E-2</v>
          </cell>
          <cell r="AX84">
            <v>8.656050227958928E-2</v>
          </cell>
          <cell r="AY84">
            <v>8.6069270886800164E-2</v>
          </cell>
          <cell r="AZ84">
            <v>0.10126262640064415</v>
          </cell>
          <cell r="BA84">
            <v>9.1189062854866942E-2</v>
          </cell>
          <cell r="BC84">
            <v>0.33341956338354178</v>
          </cell>
          <cell r="BD84">
            <v>0.36072648242928035</v>
          </cell>
          <cell r="BE84">
            <v>0.39575686851890851</v>
          </cell>
          <cell r="BF84">
            <v>0.40898850209369642</v>
          </cell>
          <cell r="BG84">
            <v>1.5000971252566686</v>
          </cell>
          <cell r="BI84">
            <v>0.43421739232403445</v>
          </cell>
          <cell r="BJ84" t="str">
            <v>LTM</v>
          </cell>
          <cell r="BK84">
            <v>833.5</v>
          </cell>
          <cell r="BL84">
            <v>0.51008859760575365</v>
          </cell>
          <cell r="BM84">
            <v>1.8999759315891596</v>
          </cell>
          <cell r="BO84" t="str">
            <v>mstag:adjEpsForConsensus</v>
          </cell>
          <cell r="BP84">
            <v>0</v>
          </cell>
          <cell r="BQ84" t="str">
            <v>ISO4217:USD</v>
          </cell>
          <cell r="BR84" t="b">
            <v>0</v>
          </cell>
          <cell r="BS84" t="b">
            <v>0</v>
          </cell>
          <cell r="BV84" t="str">
            <v>LTM</v>
          </cell>
          <cell r="BW84">
            <v>833.5</v>
          </cell>
        </row>
        <row r="85">
          <cell r="A85" t="str">
            <v>Net Income</v>
          </cell>
          <cell r="C85" t="str">
            <v>-</v>
          </cell>
          <cell r="D85" t="str">
            <v>-</v>
          </cell>
          <cell r="E85" t="str">
            <v>-</v>
          </cell>
          <cell r="G85" t="str">
            <v>-</v>
          </cell>
          <cell r="H85" t="str">
            <v>-</v>
          </cell>
          <cell r="I85" t="str">
            <v>-</v>
          </cell>
          <cell r="J85" t="str">
            <v>-</v>
          </cell>
          <cell r="K85" t="str">
            <v>-</v>
          </cell>
          <cell r="M85">
            <v>-1.1519999999999986</v>
          </cell>
          <cell r="N85">
            <v>-1.6629999999999994</v>
          </cell>
          <cell r="O85">
            <v>-2.281566444801471</v>
          </cell>
          <cell r="P85">
            <v>-2.265000000000001</v>
          </cell>
          <cell r="Q85">
            <v>-7.3615664448014702</v>
          </cell>
          <cell r="S85">
            <v>-2.4099999999999993</v>
          </cell>
          <cell r="T85">
            <v>-2.2889999999999868</v>
          </cell>
          <cell r="U85">
            <v>-1.0819999999999967</v>
          </cell>
          <cell r="V85">
            <v>-0.77400000000000468</v>
          </cell>
          <cell r="W85">
            <v>-6.5549999999999873</v>
          </cell>
          <cell r="Y85">
            <v>-0.60600000000000021</v>
          </cell>
          <cell r="Z85">
            <v>-0.20800000000000235</v>
          </cell>
          <cell r="AA85">
            <v>0.30399999999998667</v>
          </cell>
          <cell r="AB85">
            <v>-0.66200000000001846</v>
          </cell>
          <cell r="AC85">
            <v>-1.1720000000000343</v>
          </cell>
          <cell r="AE85">
            <v>0.80789100954294479</v>
          </cell>
          <cell r="AF85">
            <v>0.95292986992634288</v>
          </cell>
          <cell r="AG85">
            <v>1.8071298787981949</v>
          </cell>
          <cell r="AH85">
            <v>3.1128752831475803</v>
          </cell>
          <cell r="AI85">
            <v>6.6808260414150631</v>
          </cell>
          <cell r="AK85">
            <v>4.2986650319296986</v>
          </cell>
          <cell r="AL85">
            <v>5.7614375985728241</v>
          </cell>
          <cell r="AM85">
            <v>7.0101660910237218</v>
          </cell>
          <cell r="AN85">
            <v>9.0802266717778064</v>
          </cell>
          <cell r="AO85">
            <v>26.150495393304055</v>
          </cell>
          <cell r="AQ85">
            <v>11.362045174585553</v>
          </cell>
          <cell r="AR85">
            <v>11.913967829925454</v>
          </cell>
          <cell r="AS85">
            <v>12.914464578959137</v>
          </cell>
          <cell r="AT85">
            <v>16.401454463932371</v>
          </cell>
          <cell r="AU85">
            <v>52.591932047402508</v>
          </cell>
          <cell r="AW85">
            <v>18.371329048031964</v>
          </cell>
          <cell r="AX85">
            <v>18.913393134130082</v>
          </cell>
          <cell r="AY85">
            <v>20.041326312479718</v>
          </cell>
          <cell r="AZ85">
            <v>24.228354505155657</v>
          </cell>
          <cell r="BA85">
            <v>81.554402999797418</v>
          </cell>
          <cell r="BC85">
            <v>0.54940726556198283</v>
          </cell>
          <cell r="BD85">
            <v>0.61586875165508692</v>
          </cell>
          <cell r="BE85">
            <v>0.45074075255004309</v>
          </cell>
          <cell r="BF85">
            <v>0.41852505930563244</v>
          </cell>
          <cell r="BG85">
            <v>0.49892570903408306</v>
          </cell>
          <cell r="BI85">
            <v>0.30231528083594217</v>
          </cell>
          <cell r="BJ85">
            <v>0.27336064694359141</v>
          </cell>
          <cell r="BK85">
            <v>0</v>
          </cell>
          <cell r="BL85">
            <v>0.2471954468023061</v>
          </cell>
          <cell r="BM85">
            <v>0.26656861052518255</v>
          </cell>
          <cell r="BW85">
            <v>0</v>
          </cell>
        </row>
        <row r="86">
          <cell r="A86" t="str">
            <v>Modelware - Including Reported Stock Option Expense, Excluding Special Charges</v>
          </cell>
          <cell r="M86">
            <v>-1.2573948350760753E-2</v>
          </cell>
          <cell r="N86">
            <v>-1.808139345242625E-2</v>
          </cell>
          <cell r="O86">
            <v>-2.3885495805126316E-2</v>
          </cell>
          <cell r="P86">
            <v>-2.3536869232687684E-2</v>
          </cell>
          <cell r="Q86">
            <v>-7.7157987661556737E-2</v>
          </cell>
          <cell r="S86">
            <v>-2.4004462240283665E-2</v>
          </cell>
          <cell r="T86">
            <v>-2.1243816647950206E-2</v>
          </cell>
          <cell r="U86">
            <v>-9.3134554469081112E-3</v>
          </cell>
          <cell r="V86">
            <v>-6.6262584754469269E-3</v>
          </cell>
          <cell r="W86">
            <v>-5.9121164565181988E-2</v>
          </cell>
          <cell r="Y86">
            <v>-5.2076619660212965E-3</v>
          </cell>
          <cell r="Z86">
            <v>-1.7631003441436447E-3</v>
          </cell>
          <cell r="AA86">
            <v>2.5620496397116572E-3</v>
          </cell>
          <cell r="AB86">
            <v>-5.4718431515173079E-3</v>
          </cell>
          <cell r="AC86">
            <v>-9.8705542501497795E-3</v>
          </cell>
          <cell r="AE86">
            <v>6.7398389023170888E-3</v>
          </cell>
          <cell r="AF86">
            <v>8.0196075735438077E-3</v>
          </cell>
          <cell r="AG86">
            <v>1.5024483731974783E-2</v>
          </cell>
          <cell r="AH86">
            <v>2.5488202496745663E-2</v>
          </cell>
          <cell r="AI86">
            <v>5.5546020889161579E-2</v>
          </cell>
          <cell r="AK86">
            <v>3.4771359938969355E-2</v>
          </cell>
          <cell r="AL86">
            <v>4.6230449008682326E-2</v>
          </cell>
          <cell r="AM86">
            <v>5.5803645243859334E-2</v>
          </cell>
          <cell r="AN86">
            <v>7.1712581869853603E-2</v>
          </cell>
          <cell r="AO86">
            <v>0.20899804519991488</v>
          </cell>
          <cell r="AQ86">
            <v>8.938147603710106E-2</v>
          </cell>
          <cell r="AR86">
            <v>9.3723270215401E-2</v>
          </cell>
          <cell r="AS86">
            <v>0.10159384939589731</v>
          </cell>
          <cell r="AT86">
            <v>0.12902485306260447</v>
          </cell>
          <cell r="AU86">
            <v>0.41372344871100381</v>
          </cell>
          <cell r="AW86">
            <v>0.14452120915249431</v>
          </cell>
          <cell r="AX86">
            <v>0.148785449205907</v>
          </cell>
          <cell r="AY86">
            <v>0.15765852890265153</v>
          </cell>
          <cell r="AZ86">
            <v>0.19059650391681812</v>
          </cell>
          <cell r="BA86">
            <v>0.64156169117787087</v>
          </cell>
          <cell r="BK86">
            <v>0</v>
          </cell>
          <cell r="BW86">
            <v>0</v>
          </cell>
        </row>
        <row r="87">
          <cell r="A87" t="str">
            <v>Operating  Income</v>
          </cell>
          <cell r="C87">
            <v>-0.54520000000000002</v>
          </cell>
          <cell r="D87">
            <v>-3.901489626716788</v>
          </cell>
          <cell r="E87">
            <v>-0.99586482247255104</v>
          </cell>
          <cell r="G87">
            <v>-6.2695673115517436E-2</v>
          </cell>
          <cell r="H87">
            <v>-4.3516908212560358E-2</v>
          </cell>
          <cell r="I87">
            <v>-0.17986921304897083</v>
          </cell>
          <cell r="J87">
            <v>-7.8680385667002431E-2</v>
          </cell>
          <cell r="K87">
            <v>-0.36476218004405103</v>
          </cell>
          <cell r="M87">
            <v>1.7000000000001236E-2</v>
          </cell>
          <cell r="N87">
            <v>0.13400000000000034</v>
          </cell>
          <cell r="O87">
            <v>-3.1000000000002359E-2</v>
          </cell>
          <cell r="P87">
            <v>0.15299999999999869</v>
          </cell>
          <cell r="Q87">
            <v>0.27299999999999791</v>
          </cell>
          <cell r="S87">
            <v>0.36100000000000065</v>
          </cell>
          <cell r="T87">
            <v>1.1650000000000134</v>
          </cell>
          <cell r="U87">
            <v>1.7730000000000032</v>
          </cell>
          <cell r="V87">
            <v>3.2209999999999965</v>
          </cell>
          <cell r="W87">
            <v>6.5200000000000138</v>
          </cell>
          <cell r="Y87">
            <v>3.9849999999999994</v>
          </cell>
          <cell r="Z87">
            <v>4.1929999999999978</v>
          </cell>
          <cell r="AA87">
            <v>6.3869999999999862</v>
          </cell>
          <cell r="AB87">
            <v>5.2519999999999811</v>
          </cell>
          <cell r="AC87">
            <v>19.816999999999965</v>
          </cell>
          <cell r="AE87">
            <v>-3.099999999999703E-2</v>
          </cell>
          <cell r="AF87">
            <v>-1.2888266649408564</v>
          </cell>
          <cell r="AG87">
            <v>-0.68441973925849808</v>
          </cell>
          <cell r="AH87">
            <v>1.0295430704359241</v>
          </cell>
          <cell r="AI87">
            <v>-0.97470333376342744</v>
          </cell>
          <cell r="AK87">
            <v>3.3348675100927068</v>
          </cell>
          <cell r="AL87">
            <v>4.2441007823332733</v>
          </cell>
          <cell r="AM87">
            <v>8.2580039959458738</v>
          </cell>
          <cell r="AN87">
            <v>10.974349443803261</v>
          </cell>
          <cell r="AO87">
            <v>26.811321732175116</v>
          </cell>
          <cell r="AQ87">
            <v>15.860655345578451</v>
          </cell>
          <cell r="AR87">
            <v>15.501086821727572</v>
          </cell>
          <cell r="AS87">
            <v>17.964427197187621</v>
          </cell>
          <cell r="AT87">
            <v>19.720690619245723</v>
          </cell>
          <cell r="AU87">
            <v>69.046859983739367</v>
          </cell>
          <cell r="AW87">
            <v>16.865195621928766</v>
          </cell>
          <cell r="AX87">
            <v>17.099563755717782</v>
          </cell>
          <cell r="AY87">
            <v>18.054695782645819</v>
          </cell>
          <cell r="AZ87">
            <v>21.885372315826071</v>
          </cell>
          <cell r="BA87">
            <v>73.904827476118442</v>
          </cell>
          <cell r="BC87">
            <v>0.3465672635485047</v>
          </cell>
          <cell r="BD87">
            <v>0.37481417332992301</v>
          </cell>
          <cell r="BE87">
            <v>0.41106539863589825</v>
          </cell>
          <cell r="BF87">
            <v>0.4246595769125498</v>
          </cell>
          <cell r="BG87">
            <v>1.5571064124268759</v>
          </cell>
          <cell r="BI87">
            <v>0.45069193204887265</v>
          </cell>
          <cell r="BJ87">
            <v>0.47658513537663827</v>
          </cell>
          <cell r="BK87">
            <v>0.51345468810436812</v>
          </cell>
          <cell r="BL87">
            <v>0.52886289088190197</v>
          </cell>
          <cell r="BM87">
            <v>1.9695946464117811</v>
          </cell>
        </row>
        <row r="88">
          <cell r="A88" t="str">
            <v xml:space="preserve">    Operating Margin</v>
          </cell>
          <cell r="M88">
            <v>8.9885264104061946E-4</v>
          </cell>
          <cell r="N88">
            <v>6.1971049345604379E-3</v>
          </cell>
          <cell r="O88">
            <v>-1.2188409216010992E-3</v>
          </cell>
          <cell r="P88">
            <v>5.0910058895950053E-3</v>
          </cell>
          <cell r="Q88">
            <v>2.8764092297966275E-2</v>
          </cell>
          <cell r="S88">
            <v>1.0361950687447994E-2</v>
          </cell>
          <cell r="T88">
            <v>2.8708016066632494E-2</v>
          </cell>
          <cell r="U88">
            <v>3.8243351092513173E-2</v>
          </cell>
          <cell r="V88">
            <v>5.8999157416565869E-2</v>
          </cell>
          <cell r="W88">
            <v>0.31456554252906904</v>
          </cell>
          <cell r="Y88">
            <v>6.2093896567306045E-2</v>
          </cell>
          <cell r="Z88">
            <v>5.8282251226665513E-2</v>
          </cell>
          <cell r="AA88">
            <v>7.7256177954108191E-2</v>
          </cell>
          <cell r="AB88">
            <v>5.7673723974347509E-2</v>
          </cell>
          <cell r="AC88">
            <v>0.57160575730479568</v>
          </cell>
          <cell r="AE88">
            <v>-2.9612364595071959E-4</v>
          </cell>
          <cell r="AF88">
            <v>-1.1204198136449151E-2</v>
          </cell>
          <cell r="AG88">
            <v>-5.3870422054476544E-3</v>
          </cell>
          <cell r="AH88">
            <v>7.3909138749266717E-3</v>
          </cell>
          <cell r="AI88">
            <v>-1.9799306997951745E-2</v>
          </cell>
          <cell r="AK88">
            <v>2.2028844169510418E-2</v>
          </cell>
          <cell r="AL88">
            <v>2.601328854540285E-2</v>
          </cell>
          <cell r="AM88">
            <v>4.7075937067874787E-2</v>
          </cell>
          <cell r="AN88">
            <v>5.8278047636268836E-2</v>
          </cell>
          <cell r="AO88">
            <v>0.46507630523324328</v>
          </cell>
          <cell r="AQ88">
            <v>7.8502178873485942E-2</v>
          </cell>
          <cell r="AR88">
            <v>7.2125273483760841E-2</v>
          </cell>
          <cell r="AS88">
            <v>7.8694410587020938E-2</v>
          </cell>
          <cell r="AT88">
            <v>8.132078962238308E-2</v>
          </cell>
          <cell r="AU88">
            <v>1.0419189785632952</v>
          </cell>
          <cell r="AW88">
            <v>0.13100961778827233</v>
          </cell>
          <cell r="AX88">
            <v>0.13283020026580533</v>
          </cell>
          <cell r="AY88">
            <v>0.14024970992286967</v>
          </cell>
          <cell r="AZ88">
            <v>0.17000658198843396</v>
          </cell>
          <cell r="BA88">
            <v>0.5740961099653813</v>
          </cell>
        </row>
        <row r="89">
          <cell r="A89" t="str">
            <v>Net Income</v>
          </cell>
          <cell r="M89">
            <v>0.36800000000000127</v>
          </cell>
          <cell r="N89">
            <v>0.12200000000000036</v>
          </cell>
          <cell r="O89">
            <v>-9.9566444801471018E-2</v>
          </cell>
          <cell r="P89">
            <v>0.13199999999999867</v>
          </cell>
          <cell r="Q89">
            <v>0.5224335551985293</v>
          </cell>
          <cell r="S89">
            <v>0.43700000000000067</v>
          </cell>
          <cell r="T89">
            <v>1.1700000000000135</v>
          </cell>
          <cell r="U89">
            <v>2.1530000000000031</v>
          </cell>
          <cell r="V89">
            <v>3.5859999999999963</v>
          </cell>
          <cell r="W89">
            <v>7.3460000000000143</v>
          </cell>
          <cell r="Y89">
            <v>4.1519999999999992</v>
          </cell>
          <cell r="Z89">
            <v>5.0399999999999974</v>
          </cell>
          <cell r="AA89">
            <v>6.3279999999999852</v>
          </cell>
          <cell r="AB89">
            <v>5.9569999999999803</v>
          </cell>
          <cell r="AC89">
            <v>21.476999999999961</v>
          </cell>
          <cell r="AE89">
            <v>-2.6149999999999975</v>
          </cell>
          <cell r="AF89">
            <v>-3.8802926742908577</v>
          </cell>
          <cell r="AG89">
            <v>-3.3656386746002607</v>
          </cell>
          <cell r="AH89">
            <v>-2.4720026177274477</v>
          </cell>
          <cell r="AI89">
            <v>-12.332933966618564</v>
          </cell>
          <cell r="AK89">
            <v>-1.7652237753073194</v>
          </cell>
          <cell r="AL89">
            <v>-1.6307693685712135</v>
          </cell>
          <cell r="AM89">
            <v>0.31996215599417788</v>
          </cell>
          <cell r="AN89">
            <v>1.6124164718320646</v>
          </cell>
          <cell r="AO89">
            <v>-1.4636145160522904</v>
          </cell>
          <cell r="AQ89">
            <v>4.0661598861841419</v>
          </cell>
          <cell r="AR89">
            <v>3.3720714795532238</v>
          </cell>
          <cell r="AS89">
            <v>4.3688599896554479</v>
          </cell>
          <cell r="AT89">
            <v>5.0387319671162274</v>
          </cell>
          <cell r="AU89">
            <v>16.845823322509041</v>
          </cell>
          <cell r="AW89">
            <v>25.509838418061626</v>
          </cell>
          <cell r="AX89">
            <v>26.165081196575738</v>
          </cell>
          <cell r="AY89">
            <v>27.473029735549833</v>
          </cell>
          <cell r="AZ89">
            <v>34.452249777845388</v>
          </cell>
          <cell r="BA89">
            <v>113.60019912803259</v>
          </cell>
          <cell r="BW89">
            <v>1.0038729666924864</v>
          </cell>
        </row>
        <row r="90">
          <cell r="A90" t="str">
            <v>Modelware EPS</v>
          </cell>
          <cell r="M90">
            <v>4.0166779453819261E-3</v>
          </cell>
          <cell r="N90">
            <v>1.3264762484642271E-3</v>
          </cell>
          <cell r="O90">
            <v>-1.0423513656836823E-3</v>
          </cell>
          <cell r="P90">
            <v>1.3716850943552943E-3</v>
          </cell>
          <cell r="Q90">
            <v>5.4757261390280688E-3</v>
          </cell>
          <cell r="S90">
            <v>4.3526763481344316E-3</v>
          </cell>
          <cell r="T90">
            <v>1.0858569453080896E-2</v>
          </cell>
          <cell r="U90">
            <v>1.8532226965982675E-2</v>
          </cell>
          <cell r="V90">
            <v>3.069995205807818E-2</v>
          </cell>
          <cell r="W90">
            <v>6.6255389000126397E-2</v>
          </cell>
          <cell r="Y90">
            <v>3.5680218618680544E-2</v>
          </cell>
          <cell r="Z90">
            <v>4.2721277569633967E-2</v>
          </cell>
          <cell r="AA90">
            <v>5.3331085921368551E-2</v>
          </cell>
          <cell r="AB90">
            <v>4.9238322739558284E-2</v>
          </cell>
          <cell r="AC90">
            <v>0.18087874883145069</v>
          </cell>
          <cell r="AE90">
            <v>-2.1815663896953295E-2</v>
          </cell>
          <cell r="AF90">
            <v>-3.2094168551881824E-2</v>
          </cell>
          <cell r="AG90">
            <v>-2.7497067600786559E-2</v>
          </cell>
          <cell r="AH90">
            <v>-1.9952163458322767E-2</v>
          </cell>
          <cell r="AI90">
            <v>-0.10128311115520855</v>
          </cell>
          <cell r="AK90">
            <v>-1.4105585623591405E-2</v>
          </cell>
          <cell r="AL90">
            <v>-1.2928115518472554E-2</v>
          </cell>
          <cell r="AM90">
            <v>2.5166324288339132E-3</v>
          </cell>
          <cell r="AN90">
            <v>1.2583563368017874E-2</v>
          </cell>
          <cell r="AO90">
            <v>-1.1557270152411646E-2</v>
          </cell>
          <cell r="AQ90">
            <v>3.1609919187851609E-2</v>
          </cell>
          <cell r="AR90">
            <v>2.6214145520078426E-2</v>
          </cell>
          <cell r="AS90">
            <v>3.3963079436516018E-2</v>
          </cell>
          <cell r="AT90">
            <v>3.9170597012420476E-2</v>
          </cell>
          <cell r="AU90">
            <v>0.13095774115686654</v>
          </cell>
          <cell r="AW90">
            <v>8.9802151008447961E-2</v>
          </cell>
          <cell r="AX90">
            <v>8.656050227958928E-2</v>
          </cell>
          <cell r="AY90">
            <v>8.6069270886800164E-2</v>
          </cell>
          <cell r="AZ90">
            <v>0.10126262640064415</v>
          </cell>
          <cell r="BA90">
            <v>1.3768471063538394</v>
          </cell>
        </row>
        <row r="91">
          <cell r="A91" t="str">
            <v>Net Income</v>
          </cell>
          <cell r="M91">
            <v>0.36800000000000127</v>
          </cell>
          <cell r="N91">
            <v>0.12200000000000036</v>
          </cell>
          <cell r="O91">
            <v>-9.9566444801471018E-2</v>
          </cell>
          <cell r="P91">
            <v>0.13199999999999867</v>
          </cell>
          <cell r="Q91">
            <v>0.5224335551985293</v>
          </cell>
          <cell r="S91">
            <v>0.43700000000000067</v>
          </cell>
          <cell r="T91">
            <v>1.1700000000000135</v>
          </cell>
          <cell r="U91">
            <v>2.1530000000000031</v>
          </cell>
          <cell r="V91">
            <v>3.5859999999999963</v>
          </cell>
          <cell r="W91">
            <v>7.3460000000000143</v>
          </cell>
          <cell r="Y91">
            <v>4.1519999999999992</v>
          </cell>
          <cell r="Z91">
            <v>5.0399999999999974</v>
          </cell>
          <cell r="AA91">
            <v>6.3279999999999852</v>
          </cell>
          <cell r="AB91">
            <v>5.9569999999999803</v>
          </cell>
          <cell r="AC91">
            <v>21.476999999999961</v>
          </cell>
          <cell r="AE91">
            <v>-2.6149999999999975</v>
          </cell>
          <cell r="AF91">
            <v>-3.6340000000000017</v>
          </cell>
          <cell r="AG91">
            <v>-2.8008701212018057</v>
          </cell>
          <cell r="AH91">
            <v>-0.76287722382258139</v>
          </cell>
          <cell r="AI91">
            <v>-9.8127473450243858</v>
          </cell>
          <cell r="AK91">
            <v>-0.89985465276839349</v>
          </cell>
          <cell r="AL91">
            <v>9.0325215265814052E-2</v>
          </cell>
          <cell r="AM91">
            <v>0.86646100910779467</v>
          </cell>
          <cell r="AN91">
            <v>2.4639288912529604</v>
          </cell>
          <cell r="AO91">
            <v>2.5208604628581757</v>
          </cell>
          <cell r="AQ91">
            <v>4.0511753455124477</v>
          </cell>
          <cell r="AR91">
            <v>3.9384734709366107</v>
          </cell>
          <cell r="AS91">
            <v>4.2743456900545596</v>
          </cell>
          <cell r="AT91">
            <v>7.0967110451120519</v>
          </cell>
          <cell r="AU91">
            <v>19.36070555161567</v>
          </cell>
          <cell r="AW91">
            <v>11.060459218958862</v>
          </cell>
          <cell r="AX91">
            <v>10.937898775141239</v>
          </cell>
          <cell r="AY91">
            <v>11.401207423575141</v>
          </cell>
          <cell r="AZ91">
            <v>14.923611086335335</v>
          </cell>
          <cell r="BA91">
            <v>48.323176504010576</v>
          </cell>
        </row>
        <row r="92">
          <cell r="A92" t="str">
            <v>GAAP - Reported Figures</v>
          </cell>
          <cell r="M92">
            <v>4.0166779453819261E-3</v>
          </cell>
          <cell r="N92">
            <v>1.3264762484642271E-3</v>
          </cell>
          <cell r="O92">
            <v>-1.0423513656836823E-3</v>
          </cell>
          <cell r="P92">
            <v>1.3716850943552943E-3</v>
          </cell>
          <cell r="Q92">
            <v>5.4757261390280688E-3</v>
          </cell>
          <cell r="S92">
            <v>4.3526763481344316E-3</v>
          </cell>
          <cell r="T92">
            <v>1.0858569453080896E-2</v>
          </cell>
          <cell r="U92">
            <v>1.8532226965982675E-2</v>
          </cell>
          <cell r="V92">
            <v>3.069995205807818E-2</v>
          </cell>
          <cell r="W92">
            <v>6.6255389000126397E-2</v>
          </cell>
          <cell r="Y92">
            <v>3.5680218618680544E-2</v>
          </cell>
          <cell r="Z92">
            <v>4.2721277569633967E-2</v>
          </cell>
          <cell r="AA92">
            <v>5.3331085921368551E-2</v>
          </cell>
          <cell r="AB92">
            <v>4.9238322739558284E-2</v>
          </cell>
          <cell r="AC92">
            <v>0.18087874883145069</v>
          </cell>
          <cell r="AE92">
            <v>-2.1815663896953295E-2</v>
          </cell>
          <cell r="AF92">
            <v>-3.0582789816957723E-2</v>
          </cell>
          <cell r="AG92">
            <v>-2.3286443362530499E-2</v>
          </cell>
          <cell r="AH92">
            <v>-6.2464337283965861E-3</v>
          </cell>
          <cell r="AI92">
            <v>-8.1585580230336394E-2</v>
          </cell>
          <cell r="AK92">
            <v>-7.2788109312439701E-3</v>
          </cell>
          <cell r="AL92">
            <v>7.2478008953509446E-4</v>
          </cell>
          <cell r="AM92">
            <v>6.897366216729219E-3</v>
          </cell>
          <cell r="AN92">
            <v>1.9459283201008537E-2</v>
          </cell>
          <cell r="AO92">
            <v>2.0147033585222816E-2</v>
          </cell>
          <cell r="AQ92">
            <v>3.1869265304186184E-2</v>
          </cell>
          <cell r="AR92">
            <v>3.098267668858477E-2</v>
          </cell>
          <cell r="AS92">
            <v>3.3624873075179751E-2</v>
          </cell>
          <cell r="AT92">
            <v>5.5827493947985536E-2</v>
          </cell>
          <cell r="AU92">
            <v>0.15230430901593625</v>
          </cell>
          <cell r="AW92">
            <v>8.7008998419579472E-2</v>
          </cell>
          <cell r="AX92">
            <v>8.6044855679090773E-2</v>
          </cell>
          <cell r="AY92">
            <v>8.9689552581933965E-2</v>
          </cell>
          <cell r="AZ92">
            <v>0.11739914480219914</v>
          </cell>
          <cell r="BA92">
            <v>0.38014255148280335</v>
          </cell>
          <cell r="BC92">
            <v>35.102846500936863</v>
          </cell>
          <cell r="BD92">
            <v>39.574827939430399</v>
          </cell>
          <cell r="BE92">
            <v>44.984119373096952</v>
          </cell>
          <cell r="BF92">
            <v>48.230190052269904</v>
          </cell>
          <cell r="BG92">
            <v>167.89198386573412</v>
          </cell>
          <cell r="BI92">
            <v>49.525597417837872</v>
          </cell>
          <cell r="BJ92">
            <v>54.150951915220666</v>
          </cell>
          <cell r="BK92">
            <v>59.889095693755372</v>
          </cell>
          <cell r="BL92">
            <v>63.198597737839577</v>
          </cell>
          <cell r="BM92">
            <v>226.76424276465349</v>
          </cell>
        </row>
        <row r="93">
          <cell r="A93" t="str">
            <v xml:space="preserve">Operating Income </v>
          </cell>
          <cell r="C93">
            <v>-5.5640000000000001</v>
          </cell>
          <cell r="D93">
            <v>-53.87343289010731</v>
          </cell>
          <cell r="E93">
            <v>-29.525000000000002</v>
          </cell>
          <cell r="G93">
            <v>-1.6340000000000012</v>
          </cell>
          <cell r="H93">
            <v>-1.3859999999999992</v>
          </cell>
          <cell r="I93">
            <v>-4.8730000000000011</v>
          </cell>
          <cell r="J93">
            <v>-2.6069999999999993</v>
          </cell>
          <cell r="K93">
            <v>-10.5</v>
          </cell>
          <cell r="M93">
            <v>1.7000000000001236E-2</v>
          </cell>
          <cell r="N93">
            <v>0.13400000000000034</v>
          </cell>
          <cell r="O93">
            <v>4.3109999999999973</v>
          </cell>
          <cell r="P93">
            <v>-0.74400000000000133</v>
          </cell>
          <cell r="Q93">
            <v>3.7179999999999973</v>
          </cell>
          <cell r="S93">
            <v>0.36100000000000065</v>
          </cell>
          <cell r="T93">
            <v>1.1650000000000134</v>
          </cell>
          <cell r="U93">
            <v>1.7730000000000032</v>
          </cell>
          <cell r="V93">
            <v>3.2209999999999965</v>
          </cell>
          <cell r="W93">
            <v>6.5200000000000138</v>
          </cell>
          <cell r="Y93">
            <v>4.2699999999999996</v>
          </cell>
          <cell r="Z93">
            <v>4.1929999999999978</v>
          </cell>
          <cell r="AA93">
            <v>6.3869999999999862</v>
          </cell>
          <cell r="AB93">
            <v>5.2519999999999811</v>
          </cell>
          <cell r="AC93">
            <v>20.101999999999965</v>
          </cell>
          <cell r="AE93">
            <v>-0.11999999999999744</v>
          </cell>
          <cell r="AF93">
            <v>-1.388826664940856</v>
          </cell>
          <cell r="AG93">
            <v>-0.78441973925849773</v>
          </cell>
          <cell r="AH93">
            <v>0.92954307043592443</v>
          </cell>
          <cell r="AI93">
            <v>-1.3637033337634268</v>
          </cell>
          <cell r="AK93">
            <v>3.2348675100927071</v>
          </cell>
          <cell r="AL93">
            <v>4.1441007823332718</v>
          </cell>
          <cell r="AM93">
            <v>8.1580039959458723</v>
          </cell>
          <cell r="AN93">
            <v>10.87434944380326</v>
          </cell>
          <cell r="AO93">
            <v>26.411321732175111</v>
          </cell>
          <cell r="AQ93">
            <v>15.860655345578451</v>
          </cell>
          <cell r="AR93">
            <v>15.501086821727572</v>
          </cell>
          <cell r="AS93">
            <v>17.964427197187621</v>
          </cell>
          <cell r="AT93">
            <v>19.720690619245723</v>
          </cell>
          <cell r="AU93">
            <v>69.046859983739367</v>
          </cell>
          <cell r="AW93">
            <v>8.9719248846884199</v>
          </cell>
          <cell r="AX93">
            <v>10.699722390002222</v>
          </cell>
          <cell r="AY93">
            <v>12.994324205560595</v>
          </cell>
          <cell r="AZ93">
            <v>15.780270775146231</v>
          </cell>
          <cell r="BA93">
            <v>48.446242255397465</v>
          </cell>
          <cell r="BC93">
            <v>8.3981870669823794E-2</v>
          </cell>
          <cell r="BD93">
            <v>9.0504987687003269E-2</v>
          </cell>
          <cell r="BE93">
            <v>9.7082804345871659E-2</v>
          </cell>
          <cell r="BF93">
            <v>9.7374225514939683E-2</v>
          </cell>
          <cell r="BG93">
            <v>1.1500608220963682</v>
          </cell>
          <cell r="BI93">
            <v>9.5628495668368854E-2</v>
          </cell>
          <cell r="BJ93">
            <v>0.10063916554046026</v>
          </cell>
          <cell r="BK93">
            <v>0.10621874695362414</v>
          </cell>
          <cell r="BL93">
            <v>0.10639059995362994</v>
          </cell>
          <cell r="BM93">
            <v>1.2669526357666092</v>
          </cell>
        </row>
        <row r="94">
          <cell r="A94" t="str">
            <v>Operating Margin</v>
          </cell>
          <cell r="C94" t="str">
            <v>nm</v>
          </cell>
          <cell r="D94">
            <v>-9.912315159173378</v>
          </cell>
          <cell r="E94">
            <v>-1.3175509839796511</v>
          </cell>
          <cell r="G94">
            <v>-0.17474066944711808</v>
          </cell>
          <cell r="H94">
            <v>-0.11663721282504411</v>
          </cell>
          <cell r="I94">
            <v>-0.34338665351278991</v>
          </cell>
          <cell r="J94">
            <v>-0.16748040601310543</v>
          </cell>
          <cell r="K94">
            <v>-0.20591869153380007</v>
          </cell>
          <cell r="M94">
            <v>8.9885264104061946E-4</v>
          </cell>
          <cell r="N94">
            <v>6.1971049345604379E-3</v>
          </cell>
          <cell r="O94">
            <v>0.16949752300070761</v>
          </cell>
          <cell r="P94">
            <v>-2.4756263933717142E-2</v>
          </cell>
          <cell r="Q94">
            <v>3.8719890026347827E-2</v>
          </cell>
          <cell r="S94">
            <v>1.0361950687447994E-2</v>
          </cell>
          <cell r="T94">
            <v>2.8708016066632494E-2</v>
          </cell>
          <cell r="U94">
            <v>3.8243351092513173E-2</v>
          </cell>
          <cell r="V94">
            <v>5.8999157416565869E-2</v>
          </cell>
          <cell r="W94">
            <v>3.6966690290574138E-2</v>
          </cell>
          <cell r="Y94">
            <v>6.6534739860074479E-2</v>
          </cell>
          <cell r="Z94">
            <v>5.8282251226665513E-2</v>
          </cell>
          <cell r="AA94">
            <v>7.7256177954108191E-2</v>
          </cell>
          <cell r="AB94">
            <v>5.7673723974347509E-2</v>
          </cell>
          <cell r="AC94">
            <v>6.4875087540381418E-2</v>
          </cell>
          <cell r="AE94">
            <v>-1.1462850810996452E-3</v>
          </cell>
          <cell r="AF94">
            <v>-1.2073531340147513E-2</v>
          </cell>
          <cell r="AG94">
            <v>-6.1741384705676482E-3</v>
          </cell>
          <cell r="AH94">
            <v>6.6730309531566074E-3</v>
          </cell>
          <cell r="AI94">
            <v>-2.8056019660537951E-3</v>
          </cell>
          <cell r="AK94">
            <v>2.1368282869763375E-2</v>
          </cell>
          <cell r="AL94">
            <v>2.5400360392195755E-2</v>
          </cell>
          <cell r="AM94">
            <v>4.6505872714660779E-2</v>
          </cell>
          <cell r="AN94">
            <v>5.7747008890558248E-2</v>
          </cell>
          <cell r="AO94">
            <v>3.8939438406771422E-2</v>
          </cell>
          <cell r="AQ94">
            <v>7.8502178873485942E-2</v>
          </cell>
          <cell r="AR94">
            <v>7.2125273483760841E-2</v>
          </cell>
          <cell r="AS94">
            <v>7.8694410587020938E-2</v>
          </cell>
          <cell r="AT94">
            <v>8.132078962238308E-2</v>
          </cell>
          <cell r="AU94">
            <v>7.7777750721197206E-2</v>
          </cell>
          <cell r="AW94">
            <v>6.9694326488559E-2</v>
          </cell>
          <cell r="AX94">
            <v>8.3115937234204434E-2</v>
          </cell>
          <cell r="AY94">
            <v>0.1009405100154242</v>
          </cell>
          <cell r="AZ94">
            <v>0.12258187151765275</v>
          </cell>
          <cell r="BA94">
            <v>0.37633264525584037</v>
          </cell>
          <cell r="BC94">
            <v>26.679798888254187</v>
          </cell>
          <cell r="BD94">
            <v>30.004744757311084</v>
          </cell>
          <cell r="BE94">
            <v>33.671018896312965</v>
          </cell>
          <cell r="BF94">
            <v>35.206084102588676</v>
          </cell>
          <cell r="BG94">
            <v>125.56164664446692</v>
          </cell>
          <cell r="BI94">
            <v>37.719587301614212</v>
          </cell>
          <cell r="BJ94">
            <v>40.85745447438903</v>
          </cell>
          <cell r="BK94">
            <v>44.583586933931336</v>
          </cell>
          <cell r="BL94">
            <v>46.432946567049989</v>
          </cell>
          <cell r="BM94">
            <v>169.59357527698455</v>
          </cell>
        </row>
        <row r="95">
          <cell r="A95" t="str">
            <v>Other Income</v>
          </cell>
          <cell r="C95">
            <v>0.112</v>
          </cell>
          <cell r="D95">
            <v>1.736</v>
          </cell>
          <cell r="E95">
            <v>0.49099999999999999</v>
          </cell>
          <cell r="G95">
            <v>2.9000000000000001E-2</v>
          </cell>
          <cell r="H95">
            <v>0.183</v>
          </cell>
          <cell r="I95">
            <v>-2.3E-2</v>
          </cell>
          <cell r="J95">
            <v>0.30300000000000005</v>
          </cell>
          <cell r="K95">
            <v>0.49200000000000005</v>
          </cell>
          <cell r="M95">
            <v>0.38400000000000001</v>
          </cell>
          <cell r="N95">
            <v>1.4999999999999999E-2</v>
          </cell>
          <cell r="O95">
            <v>4.5999999999999999E-2</v>
          </cell>
          <cell r="P95">
            <v>7.5999999999999998E-2</v>
          </cell>
          <cell r="Q95">
            <v>0.52100000000000002</v>
          </cell>
          <cell r="S95">
            <v>0.16299999999999998</v>
          </cell>
          <cell r="T95">
            <v>0.35299999999999998</v>
          </cell>
          <cell r="U95">
            <v>0.79899999999999993</v>
          </cell>
          <cell r="V95">
            <v>1.3180000000000001</v>
          </cell>
          <cell r="W95">
            <v>2.633</v>
          </cell>
          <cell r="Y95">
            <v>1.4850000000000001</v>
          </cell>
          <cell r="Z95">
            <v>2.359</v>
          </cell>
          <cell r="AA95">
            <v>1.95</v>
          </cell>
          <cell r="AB95">
            <v>2.302</v>
          </cell>
          <cell r="AC95">
            <v>8.0960000000000001</v>
          </cell>
          <cell r="AE95">
            <v>2.38</v>
          </cell>
          <cell r="AF95">
            <v>2.3460536250000006</v>
          </cell>
          <cell r="AG95">
            <v>2.9655097898331562</v>
          </cell>
          <cell r="AH95">
            <v>3.280205451066605</v>
          </cell>
          <cell r="AI95">
            <v>10.971768865899762</v>
          </cell>
          <cell r="AK95">
            <v>3.7377138570040298</v>
          </cell>
          <cell r="AL95">
            <v>3.9250329816738239</v>
          </cell>
          <cell r="AM95">
            <v>4.3100041973884649</v>
          </cell>
          <cell r="AN95">
            <v>4.795665526626494</v>
          </cell>
          <cell r="AO95">
            <v>16.768416562692813</v>
          </cell>
          <cell r="AQ95">
            <v>5.3429641294394106</v>
          </cell>
          <cell r="AR95">
            <v>5.613418331329223</v>
          </cell>
          <cell r="AS95">
            <v>6.1352853006956485</v>
          </cell>
          <cell r="AT95">
            <v>6.7698355277522984</v>
          </cell>
          <cell r="AU95">
            <v>23.861503289216582</v>
          </cell>
          <cell r="AW95">
            <v>25.509838418061626</v>
          </cell>
          <cell r="AX95">
            <v>26.165081196575738</v>
          </cell>
          <cell r="AY95">
            <v>27.473029735549833</v>
          </cell>
          <cell r="AZ95">
            <v>34.452249777845388</v>
          </cell>
          <cell r="BA95">
            <v>113.60019912803259</v>
          </cell>
          <cell r="BC95">
            <v>0.19939909932103783</v>
          </cell>
          <cell r="BD95">
            <v>0.22217343638559567</v>
          </cell>
          <cell r="BE95">
            <v>0.24703427631721675</v>
          </cell>
          <cell r="BF95">
            <v>0.25594931409141825</v>
          </cell>
          <cell r="BG95">
            <v>0.92545215546203385</v>
          </cell>
          <cell r="BI95">
            <v>0.27163068266041263</v>
          </cell>
          <cell r="BJ95">
            <v>0.29134263753811562</v>
          </cell>
          <cell r="BK95">
            <v>0.31482582475492332</v>
          </cell>
          <cell r="BL95">
            <v>0.32473203486329311</v>
          </cell>
          <cell r="BM95">
            <v>1.2034228976695893</v>
          </cell>
        </row>
        <row r="96">
          <cell r="A96" t="str">
            <v>Income Before Taxes</v>
          </cell>
          <cell r="C96">
            <v>-5.452</v>
          </cell>
          <cell r="D96">
            <v>-52.137432890107313</v>
          </cell>
          <cell r="E96">
            <v>-29.034000000000002</v>
          </cell>
          <cell r="G96">
            <v>-1.6050000000000013</v>
          </cell>
          <cell r="H96">
            <v>-1.2029999999999992</v>
          </cell>
          <cell r="I96">
            <v>-4.8960000000000008</v>
          </cell>
          <cell r="J96">
            <v>-2.3039999999999994</v>
          </cell>
          <cell r="K96">
            <v>-10.008000000000001</v>
          </cell>
          <cell r="M96">
            <v>0.40100000000000124</v>
          </cell>
          <cell r="N96">
            <v>0.14900000000000035</v>
          </cell>
          <cell r="O96">
            <v>4.3569999999999975</v>
          </cell>
          <cell r="P96">
            <v>-0.66800000000000137</v>
          </cell>
          <cell r="Q96">
            <v>4.2389999999999981</v>
          </cell>
          <cell r="S96">
            <v>0.52400000000000069</v>
          </cell>
          <cell r="T96">
            <v>1.5180000000000133</v>
          </cell>
          <cell r="U96">
            <v>2.5720000000000032</v>
          </cell>
          <cell r="V96">
            <v>4.5389999999999961</v>
          </cell>
          <cell r="W96">
            <v>9.1530000000000129</v>
          </cell>
          <cell r="Y96">
            <v>5.7549999999999999</v>
          </cell>
          <cell r="Z96">
            <v>6.5519999999999978</v>
          </cell>
          <cell r="AA96">
            <v>8.3369999999999855</v>
          </cell>
          <cell r="AB96">
            <v>7.5539999999999807</v>
          </cell>
          <cell r="AC96">
            <v>28.197999999999965</v>
          </cell>
          <cell r="AE96">
            <v>2.2600000000000025</v>
          </cell>
          <cell r="AF96">
            <v>0.95722696005914454</v>
          </cell>
          <cell r="AG96">
            <v>2.1810900505746584</v>
          </cell>
          <cell r="AH96">
            <v>4.2097485215025294</v>
          </cell>
          <cell r="AI96">
            <v>9.6080655321363349</v>
          </cell>
          <cell r="AK96">
            <v>6.9725813670967369</v>
          </cell>
          <cell r="AL96">
            <v>8.0691337640070948</v>
          </cell>
          <cell r="AM96">
            <v>12.468008193334338</v>
          </cell>
          <cell r="AN96">
            <v>15.670014970429754</v>
          </cell>
          <cell r="AO96">
            <v>43.179738294867924</v>
          </cell>
          <cell r="AQ96">
            <v>21.203619475017859</v>
          </cell>
          <cell r="AR96">
            <v>21.114505153056797</v>
          </cell>
          <cell r="AS96">
            <v>24.099712497883271</v>
          </cell>
          <cell r="AT96">
            <v>26.490526146998022</v>
          </cell>
          <cell r="AU96">
            <v>92.908363272955953</v>
          </cell>
          <cell r="AW96">
            <v>8.9802151008447961E-2</v>
          </cell>
          <cell r="AX96">
            <v>8.656050227958928E-2</v>
          </cell>
          <cell r="AY96">
            <v>8.6069270886800164E-2</v>
          </cell>
          <cell r="AZ96">
            <v>0.10126262640064415</v>
          </cell>
          <cell r="BA96">
            <v>9.1189062854866942E-2</v>
          </cell>
        </row>
        <row r="97">
          <cell r="A97" t="str">
            <v>Income Tax Expense</v>
          </cell>
          <cell r="C97">
            <v>0</v>
          </cell>
          <cell r="D97">
            <v>0</v>
          </cell>
          <cell r="E97">
            <v>0</v>
          </cell>
          <cell r="G97">
            <v>0</v>
          </cell>
          <cell r="H97">
            <v>0</v>
          </cell>
          <cell r="I97">
            <v>0</v>
          </cell>
          <cell r="J97">
            <v>0</v>
          </cell>
          <cell r="K97">
            <v>0</v>
          </cell>
          <cell r="M97">
            <v>4.9000000000000002E-2</v>
          </cell>
          <cell r="N97">
            <v>2.1999999999999999E-2</v>
          </cell>
          <cell r="O97">
            <v>0.45500000000000002</v>
          </cell>
          <cell r="P97">
            <v>1.4999999999999999E-2</v>
          </cell>
          <cell r="Q97">
            <v>0.54100000000000004</v>
          </cell>
          <cell r="S97">
            <v>7.0000000000000007E-2</v>
          </cell>
          <cell r="T97">
            <v>0.20200000000000001</v>
          </cell>
          <cell r="U97">
            <v>0.34200000000000003</v>
          </cell>
          <cell r="V97">
            <v>0.60299999999999998</v>
          </cell>
          <cell r="W97">
            <v>1.2170000000000001</v>
          </cell>
          <cell r="Y97">
            <v>1.151</v>
          </cell>
          <cell r="Z97">
            <v>1.31</v>
          </cell>
          <cell r="AA97">
            <v>-5.101</v>
          </cell>
          <cell r="AB97">
            <v>1.33</v>
          </cell>
          <cell r="AC97">
            <v>-1.3099999999999996</v>
          </cell>
          <cell r="AE97">
            <v>2.0049999999999999</v>
          </cell>
          <cell r="AF97">
            <v>4.4375196343500019</v>
          </cell>
          <cell r="AG97">
            <v>5.1467287251749188</v>
          </cell>
          <cell r="AH97">
            <v>6.2817511392299767</v>
          </cell>
          <cell r="AI97">
            <v>17.870999498754898</v>
          </cell>
          <cell r="AK97">
            <v>8.337805142404056</v>
          </cell>
          <cell r="AL97">
            <v>9.2999031325783097</v>
          </cell>
          <cell r="AM97">
            <v>11.748046037340162</v>
          </cell>
          <cell r="AN97">
            <v>13.657598498597691</v>
          </cell>
          <cell r="AO97">
            <v>43.043352810920219</v>
          </cell>
          <cell r="AQ97">
            <v>16.637459588833718</v>
          </cell>
          <cell r="AR97">
            <v>17.242433673503573</v>
          </cell>
          <cell r="AS97">
            <v>19.230852508227823</v>
          </cell>
          <cell r="AT97">
            <v>20.951794179881794</v>
          </cell>
          <cell r="AU97">
            <v>74.062539950446904</v>
          </cell>
          <cell r="AW97">
            <v>8.8016689419964891</v>
          </cell>
          <cell r="AX97">
            <v>9.1319972291153206</v>
          </cell>
          <cell r="AY97">
            <v>9.8748362871405639</v>
          </cell>
          <cell r="AZ97">
            <v>10.508394776983078</v>
          </cell>
          <cell r="BA97">
            <v>38.316897235235452</v>
          </cell>
        </row>
        <row r="98">
          <cell r="A98" t="str">
            <v>Tax Rate</v>
          </cell>
          <cell r="C98">
            <v>0</v>
          </cell>
          <cell r="D98">
            <v>0</v>
          </cell>
          <cell r="E98">
            <v>0</v>
          </cell>
          <cell r="G98">
            <v>0</v>
          </cell>
          <cell r="H98">
            <v>0</v>
          </cell>
          <cell r="I98">
            <v>0</v>
          </cell>
          <cell r="J98">
            <v>0</v>
          </cell>
          <cell r="K98">
            <v>0</v>
          </cell>
          <cell r="M98">
            <v>0.12219451371571034</v>
          </cell>
          <cell r="N98">
            <v>0.14765100671140904</v>
          </cell>
          <cell r="O98">
            <v>0.10442965343126011</v>
          </cell>
          <cell r="P98">
            <v>-2.2455089820359233E-2</v>
          </cell>
          <cell r="Q98">
            <v>0.12762443972635062</v>
          </cell>
          <cell r="S98">
            <v>0.13358778625954182</v>
          </cell>
          <cell r="T98">
            <v>0.13306982872200149</v>
          </cell>
          <cell r="U98">
            <v>0.13297045101088631</v>
          </cell>
          <cell r="V98">
            <v>0.13284864507600805</v>
          </cell>
          <cell r="W98">
            <v>0.1329618704249971</v>
          </cell>
          <cell r="Y98">
            <v>0.2</v>
          </cell>
          <cell r="Z98">
            <v>0.19993894993895001</v>
          </cell>
          <cell r="AA98">
            <v>-0.61185078565431317</v>
          </cell>
          <cell r="AB98">
            <v>0.17606566057717812</v>
          </cell>
          <cell r="AC98">
            <v>-4.6457195545783432E-2</v>
          </cell>
          <cell r="AE98">
            <v>0.88716814159291935</v>
          </cell>
          <cell r="AF98">
            <v>4.6358072009127484</v>
          </cell>
          <cell r="AG98">
            <v>2.3597048291604898</v>
          </cell>
          <cell r="AH98">
            <v>1.4921915423555787</v>
          </cell>
          <cell r="AI98">
            <v>1.859999751144632</v>
          </cell>
          <cell r="AK98">
            <v>1.1957989019317496</v>
          </cell>
          <cell r="AL98">
            <v>1.1525280661551482</v>
          </cell>
          <cell r="AM98">
            <v>0.9422552387815174</v>
          </cell>
          <cell r="AN98">
            <v>0.87157533189153857</v>
          </cell>
          <cell r="AO98">
            <v>0.99684144718487289</v>
          </cell>
          <cell r="AQ98">
            <v>0.78465186608522197</v>
          </cell>
          <cell r="AR98">
            <v>0.81661557060016365</v>
          </cell>
          <cell r="AS98">
            <v>0.79797020441289124</v>
          </cell>
          <cell r="AT98">
            <v>0.7909164983593997</v>
          </cell>
          <cell r="AU98">
            <v>0.79715686878325676</v>
          </cell>
          <cell r="AW98">
            <v>34.311507360058116</v>
          </cell>
          <cell r="AX98">
            <v>35.297078425691055</v>
          </cell>
          <cell r="AY98">
            <v>37.347866022690397</v>
          </cell>
          <cell r="AZ98">
            <v>44.960644554828463</v>
          </cell>
          <cell r="BA98">
            <v>151.91709636326803</v>
          </cell>
          <cell r="BC98">
            <v>35.102846500936863</v>
          </cell>
          <cell r="BD98">
            <v>39.574827939430399</v>
          </cell>
          <cell r="BE98">
            <v>44.984119373096952</v>
          </cell>
          <cell r="BF98">
            <v>48.230190052269904</v>
          </cell>
          <cell r="BG98">
            <v>167.89198386573412</v>
          </cell>
          <cell r="BI98">
            <v>49.525597417837872</v>
          </cell>
          <cell r="BJ98">
            <v>54.150951915220666</v>
          </cell>
          <cell r="BK98">
            <v>59.889095693755372</v>
          </cell>
          <cell r="BL98">
            <v>63.198597737839577</v>
          </cell>
          <cell r="BM98">
            <v>226.76424276465349</v>
          </cell>
        </row>
        <row r="99">
          <cell r="A99" t="str">
            <v>Minority Interest</v>
          </cell>
          <cell r="C99">
            <v>0</v>
          </cell>
          <cell r="D99">
            <v>0.193</v>
          </cell>
          <cell r="E99">
            <v>0.42499999999999999</v>
          </cell>
          <cell r="G99">
            <v>4.2999999999999997E-2</v>
          </cell>
          <cell r="H99">
            <v>7.6999999999999999E-2</v>
          </cell>
          <cell r="I99">
            <v>5.5E-2</v>
          </cell>
          <cell r="J99">
            <v>0.11700000000000001</v>
          </cell>
          <cell r="K99">
            <v>0.29199999999999998</v>
          </cell>
          <cell r="M99">
            <v>1.6E-2</v>
          </cell>
          <cell r="N99">
            <v>-5.0000000000000001E-3</v>
          </cell>
          <cell r="O99">
            <v>-0.113</v>
          </cell>
          <cell r="P99">
            <v>-8.2000000000000003E-2</v>
          </cell>
          <cell r="Q99">
            <v>-0.184</v>
          </cell>
          <cell r="S99">
            <v>-1.7000000000000001E-2</v>
          </cell>
          <cell r="T99">
            <v>-0.14599999999999999</v>
          </cell>
          <cell r="U99">
            <v>-7.6999999999999999E-2</v>
          </cell>
          <cell r="V99">
            <v>-0.35</v>
          </cell>
          <cell r="W99">
            <v>-0.59</v>
          </cell>
          <cell r="Y99">
            <v>-0.224</v>
          </cell>
          <cell r="Z99">
            <v>-0.20200000000000001</v>
          </cell>
          <cell r="AA99">
            <v>-0.34100000000000003</v>
          </cell>
          <cell r="AB99">
            <v>-0.26700000000000002</v>
          </cell>
          <cell r="AC99">
            <v>-1.0340000000000003</v>
          </cell>
          <cell r="AE99">
            <v>-0.48399999999999999</v>
          </cell>
          <cell r="AF99">
            <v>-0.5</v>
          </cell>
          <cell r="AG99">
            <v>-0.5</v>
          </cell>
          <cell r="AH99">
            <v>-0.5</v>
          </cell>
          <cell r="AI99">
            <v>13.967741374999999</v>
          </cell>
          <cell r="AK99">
            <v>-0.5</v>
          </cell>
          <cell r="AL99">
            <v>-0.5</v>
          </cell>
          <cell r="AM99">
            <v>-0.5</v>
          </cell>
          <cell r="AN99">
            <v>-0.5</v>
          </cell>
          <cell r="AO99">
            <v>46.661858434058274</v>
          </cell>
          <cell r="AQ99">
            <v>-0.5</v>
          </cell>
          <cell r="AR99">
            <v>-0.5</v>
          </cell>
          <cell r="AS99">
            <v>-0.5</v>
          </cell>
          <cell r="AT99">
            <v>-0.5</v>
          </cell>
          <cell r="AU99">
            <v>77.897352716388895</v>
          </cell>
          <cell r="AW99">
            <v>22.751048141099254</v>
          </cell>
          <cell r="AX99">
            <v>23.859179650549816</v>
          </cell>
          <cell r="AY99">
            <v>25.446658599115256</v>
          </cell>
          <cell r="AZ99">
            <v>29.537033468493128</v>
          </cell>
          <cell r="BA99">
            <v>101.59391985925745</v>
          </cell>
          <cell r="BC99">
            <v>8.3981870669823794E-2</v>
          </cell>
          <cell r="BD99">
            <v>9.0504987687003269E-2</v>
          </cell>
          <cell r="BE99">
            <v>9.7082804345871659E-2</v>
          </cell>
          <cell r="BF99">
            <v>9.7374225514939683E-2</v>
          </cell>
          <cell r="BG99">
            <v>9.2557858340567872E-2</v>
          </cell>
          <cell r="BI99">
            <v>9.5628495668368854E-2</v>
          </cell>
          <cell r="BJ99">
            <v>0.10063916554046026</v>
          </cell>
          <cell r="BK99">
            <v>0.10621874695362414</v>
          </cell>
          <cell r="BL99">
            <v>0.10639059995362994</v>
          </cell>
          <cell r="BM99">
            <v>0.10243127754520941</v>
          </cell>
        </row>
        <row r="100">
          <cell r="A100" t="str">
            <v xml:space="preserve">Net Income </v>
          </cell>
          <cell r="C100">
            <v>-5.452</v>
          </cell>
          <cell r="D100">
            <v>-51.944432890107315</v>
          </cell>
          <cell r="E100">
            <v>-28.609000000000002</v>
          </cell>
          <cell r="G100">
            <v>-1.5620000000000014</v>
          </cell>
          <cell r="H100">
            <v>-1.1259999999999992</v>
          </cell>
          <cell r="I100">
            <v>-4.8410000000000011</v>
          </cell>
          <cell r="J100">
            <v>-2.1869999999999994</v>
          </cell>
          <cell r="K100">
            <v>-9.7160000000000011</v>
          </cell>
          <cell r="M100">
            <v>0.36800000000000127</v>
          </cell>
          <cell r="N100">
            <v>0.12200000000000036</v>
          </cell>
          <cell r="O100">
            <v>3.7889999999999975</v>
          </cell>
          <cell r="P100">
            <v>-0.76500000000000135</v>
          </cell>
          <cell r="Q100">
            <v>3.5139999999999976</v>
          </cell>
          <cell r="S100">
            <v>0.43700000000000067</v>
          </cell>
          <cell r="T100">
            <v>1.1700000000000135</v>
          </cell>
          <cell r="U100">
            <v>2.1530000000000031</v>
          </cell>
          <cell r="V100">
            <v>3.5859999999999963</v>
          </cell>
          <cell r="W100">
            <v>7.3460000000000143</v>
          </cell>
          <cell r="Y100">
            <v>4.38</v>
          </cell>
          <cell r="Z100">
            <v>5.0399999999999974</v>
          </cell>
          <cell r="AA100">
            <v>13.096999999999985</v>
          </cell>
          <cell r="AB100">
            <v>5.9569999999999803</v>
          </cell>
          <cell r="AC100">
            <v>28.473999999999961</v>
          </cell>
          <cell r="AE100">
            <v>-0.22899999999999743</v>
          </cell>
          <cell r="AF100">
            <v>-3.9802926742908573</v>
          </cell>
          <cell r="AG100">
            <v>-3.4656386746002603</v>
          </cell>
          <cell r="AH100">
            <v>-2.5720026177274473</v>
          </cell>
          <cell r="AI100">
            <v>-10.246933966618563</v>
          </cell>
          <cell r="AK100">
            <v>-1.8652237753073191</v>
          </cell>
          <cell r="AL100">
            <v>-1.7307693685712149</v>
          </cell>
          <cell r="AM100">
            <v>0.21996215599417646</v>
          </cell>
          <cell r="AN100">
            <v>1.5124164718320632</v>
          </cell>
          <cell r="AO100">
            <v>-1.8636145160522943</v>
          </cell>
          <cell r="AQ100">
            <v>4.0661598861841419</v>
          </cell>
          <cell r="AR100">
            <v>3.3720714795532238</v>
          </cell>
          <cell r="AS100">
            <v>4.3688599896554479</v>
          </cell>
          <cell r="AT100">
            <v>5.0387319671162274</v>
          </cell>
          <cell r="AU100">
            <v>16.845823322509041</v>
          </cell>
          <cell r="AW100">
            <v>0.6630734086484249</v>
          </cell>
          <cell r="AX100">
            <v>0.67595338522929593</v>
          </cell>
          <cell r="AY100">
            <v>0.68134170192362109</v>
          </cell>
          <cell r="AZ100">
            <v>0.65695306997819836</v>
          </cell>
          <cell r="BA100">
            <v>0.66874579814455826</v>
          </cell>
          <cell r="BC100">
            <v>25.44</v>
          </cell>
          <cell r="BD100">
            <v>31</v>
          </cell>
          <cell r="BE100">
            <v>36.299999999999997</v>
          </cell>
          <cell r="BF100">
            <v>39.9</v>
          </cell>
          <cell r="BG100">
            <v>131.5</v>
          </cell>
          <cell r="BI100">
            <v>25.44</v>
          </cell>
          <cell r="BJ100">
            <v>31</v>
          </cell>
          <cell r="BK100">
            <v>36.299999999999997</v>
          </cell>
          <cell r="BL100">
            <v>39.9</v>
          </cell>
          <cell r="BM100">
            <v>131.5</v>
          </cell>
        </row>
        <row r="101">
          <cell r="A101" t="str">
            <v>EPS (Basic) - Reported</v>
          </cell>
          <cell r="C101">
            <v>-0.54520000000000002</v>
          </cell>
          <cell r="D101">
            <v>-3.901489626716788</v>
          </cell>
          <cell r="E101">
            <v>-1.3598079756642425</v>
          </cell>
          <cell r="G101">
            <v>-6.2695673115517436E-2</v>
          </cell>
          <cell r="H101">
            <v>-4.3516908212560358E-2</v>
          </cell>
          <cell r="I101">
            <v>-0.17986921304897083</v>
          </cell>
          <cell r="J101">
            <v>-7.8680385667002431E-2</v>
          </cell>
          <cell r="K101">
            <v>-0.3683826386979972</v>
          </cell>
          <cell r="M101">
            <v>1.2840195394277783E-2</v>
          </cell>
          <cell r="N101">
            <v>4.1717959239502243E-3</v>
          </cell>
          <cell r="O101">
            <v>0.12669698388283279</v>
          </cell>
          <cell r="P101">
            <v>-2.4986118822876224E-2</v>
          </cell>
          <cell r="Q101">
            <v>3.6830906937500608E-2</v>
          </cell>
          <cell r="S101">
            <v>1.3790709416813957E-2</v>
          </cell>
          <cell r="T101">
            <v>1.8132787799888622E-2</v>
          </cell>
          <cell r="U101">
            <v>2.1038334131350374E-2</v>
          </cell>
          <cell r="V101">
            <v>3.4661408494268173E-2</v>
          </cell>
          <cell r="W101">
            <v>9.7294147252427243E-2</v>
          </cell>
          <cell r="Y101">
            <v>4.1626671481928508E-2</v>
          </cell>
          <cell r="Z101">
            <v>4.7273341212223506E-2</v>
          </cell>
          <cell r="AA101">
            <v>0.1215149237806291</v>
          </cell>
          <cell r="AB101">
            <v>5.4424192590562151E-2</v>
          </cell>
          <cell r="AC101">
            <v>0.26543244402185023</v>
          </cell>
          <cell r="AE101">
            <v>-2.0638625773948234E-3</v>
          </cell>
          <cell r="AF101">
            <v>-3.5540753220733017E-2</v>
          </cell>
          <cell r="AG101">
            <v>-3.0537244487658811E-2</v>
          </cell>
          <cell r="AH101">
            <v>-2.2368066346015021E-2</v>
          </cell>
          <cell r="AI101">
            <v>-9.0796589544623968E-2</v>
          </cell>
          <cell r="AK101">
            <v>-1.6047337525201245E-2</v>
          </cell>
          <cell r="AL101">
            <v>-1.4763839110167843E-2</v>
          </cell>
          <cell r="AM101">
            <v>1.8604910600739768E-3</v>
          </cell>
          <cell r="AN101">
            <v>1.2685321056630816E-2</v>
          </cell>
          <cell r="AO101">
            <v>-1.5829676781733203E-2</v>
          </cell>
          <cell r="AQ101">
            <v>3.3962619191691024E-2</v>
          </cell>
          <cell r="AR101">
            <v>2.8165242576012633E-2</v>
          </cell>
          <cell r="AS101">
            <v>3.6490923201184633E-2</v>
          </cell>
          <cell r="AT101">
            <v>4.2086031980597544E-2</v>
          </cell>
          <cell r="AU101">
            <v>0.14070481694948583</v>
          </cell>
          <cell r="AW101">
            <v>-0.5</v>
          </cell>
          <cell r="AX101">
            <v>-0.5</v>
          </cell>
          <cell r="AY101">
            <v>-0.5</v>
          </cell>
          <cell r="AZ101">
            <v>-0.5</v>
          </cell>
          <cell r="BA101">
            <v>87.562534973908768</v>
          </cell>
          <cell r="BC101">
            <v>12.997084979486788</v>
          </cell>
          <cell r="BD101">
            <v>13.821879989421415</v>
          </cell>
          <cell r="BE101">
            <v>14.509245454091321</v>
          </cell>
          <cell r="BF101">
            <v>15.558616785377891</v>
          </cell>
          <cell r="BG101">
            <v>56.886827208377419</v>
          </cell>
          <cell r="BI101">
            <v>17.700701418185812</v>
          </cell>
          <cell r="BJ101">
            <v>18.011365542094392</v>
          </cell>
          <cell r="BK101">
            <v>18.466882529463533</v>
          </cell>
          <cell r="BL101">
            <v>20.324046540577072</v>
          </cell>
          <cell r="BM101">
            <v>74.502996030320816</v>
          </cell>
        </row>
        <row r="102">
          <cell r="A102" t="str">
            <v>EPS (Diluted) - Reported</v>
          </cell>
          <cell r="C102">
            <v>-0.54520000000000002</v>
          </cell>
          <cell r="D102">
            <v>-3.901489626716788</v>
          </cell>
          <cell r="E102">
            <v>-1.3598079756642425</v>
          </cell>
          <cell r="G102">
            <v>-6.2695673115517436E-2</v>
          </cell>
          <cell r="H102">
            <v>-4.3516908212560358E-2</v>
          </cell>
          <cell r="I102">
            <v>-0.17986921304897083</v>
          </cell>
          <cell r="J102">
            <v>-7.8680385667002431E-2</v>
          </cell>
          <cell r="K102">
            <v>-0.3683826386979972</v>
          </cell>
          <cell r="M102">
            <v>4.0166779453819261E-3</v>
          </cell>
          <cell r="N102">
            <v>1.3264762484642271E-3</v>
          </cell>
          <cell r="O102">
            <v>3.9666670156300682E-2</v>
          </cell>
          <cell r="P102">
            <v>-7.9495386150137317E-3</v>
          </cell>
          <cell r="Q102">
            <v>3.6830906937500608E-2</v>
          </cell>
          <cell r="S102">
            <v>4.3526763481344316E-3</v>
          </cell>
          <cell r="T102">
            <v>1.0858569453080896E-2</v>
          </cell>
          <cell r="U102">
            <v>1.8532226965982675E-2</v>
          </cell>
          <cell r="V102">
            <v>3.069995205807818E-2</v>
          </cell>
          <cell r="W102">
            <v>6.6255389000126397E-2</v>
          </cell>
          <cell r="Y102">
            <v>3.7639536982134104E-2</v>
          </cell>
          <cell r="Z102">
            <v>4.2721277569633967E-2</v>
          </cell>
          <cell r="AA102">
            <v>0.11037882937929279</v>
          </cell>
          <cell r="AB102">
            <v>4.9238322739558284E-2</v>
          </cell>
          <cell r="AC102">
            <v>0.23980730522078175</v>
          </cell>
          <cell r="AE102">
            <v>-1.9104348116261007E-3</v>
          </cell>
          <cell r="AF102">
            <v>-3.2921275454526666E-2</v>
          </cell>
          <cell r="AG102">
            <v>-2.8314061647363834E-2</v>
          </cell>
          <cell r="AH102">
            <v>-2.0759288957108244E-2</v>
          </cell>
          <cell r="AI102">
            <v>-8.415202373986802E-2</v>
          </cell>
          <cell r="AK102">
            <v>-1.4904667633527262E-2</v>
          </cell>
          <cell r="AL102">
            <v>-1.3720877252144286E-2</v>
          </cell>
          <cell r="AM102">
            <v>1.7300917765451025E-3</v>
          </cell>
          <cell r="AN102">
            <v>1.1803146919299737E-2</v>
          </cell>
          <cell r="AO102">
            <v>-1.4715825913004786E-2</v>
          </cell>
          <cell r="AQ102">
            <v>3.1609919187851609E-2</v>
          </cell>
          <cell r="AR102">
            <v>2.6214145520078426E-2</v>
          </cell>
          <cell r="AS102">
            <v>3.3963079436516018E-2</v>
          </cell>
          <cell r="AT102">
            <v>3.9170597012420476E-2</v>
          </cell>
          <cell r="AU102">
            <v>0.13095774115686654</v>
          </cell>
          <cell r="AW102">
            <v>11.060459218958862</v>
          </cell>
          <cell r="AX102">
            <v>10.937898775141239</v>
          </cell>
          <cell r="AY102">
            <v>11.401207423575141</v>
          </cell>
          <cell r="AZ102">
            <v>14.923611086335335</v>
          </cell>
          <cell r="BA102">
            <v>48.323176504010576</v>
          </cell>
          <cell r="BC102">
            <v>48.099931480423649</v>
          </cell>
          <cell r="BD102">
            <v>53.396707928851811</v>
          </cell>
          <cell r="BE102">
            <v>59.493364827188273</v>
          </cell>
          <cell r="BF102">
            <v>63.788806837647797</v>
          </cell>
          <cell r="BG102">
            <v>224.77881107411153</v>
          </cell>
          <cell r="BI102">
            <v>67.226298836023687</v>
          </cell>
          <cell r="BJ102">
            <v>72.162317457315055</v>
          </cell>
          <cell r="BK102">
            <v>78.355978223218898</v>
          </cell>
          <cell r="BL102">
            <v>83.522644278416649</v>
          </cell>
          <cell r="BM102">
            <v>301.26723879497428</v>
          </cell>
        </row>
        <row r="103">
          <cell r="A103" t="str">
            <v>Y.Y</v>
          </cell>
          <cell r="C103" t="str">
            <v>-</v>
          </cell>
          <cell r="D103" t="str">
            <v>-</v>
          </cell>
          <cell r="E103" t="str">
            <v>nm</v>
          </cell>
          <cell r="G103">
            <v>-6.2695673115517436E-2</v>
          </cell>
          <cell r="H103" t="str">
            <v>-</v>
          </cell>
          <cell r="I103" t="str">
            <v>-</v>
          </cell>
          <cell r="J103" t="str">
            <v>-</v>
          </cell>
          <cell r="K103" t="str">
            <v>-</v>
          </cell>
          <cell r="M103" t="str">
            <v>-</v>
          </cell>
          <cell r="N103" t="str">
            <v>-</v>
          </cell>
          <cell r="O103" t="str">
            <v>-</v>
          </cell>
          <cell r="P103" t="str">
            <v>-</v>
          </cell>
          <cell r="Q103" t="str">
            <v>-</v>
          </cell>
          <cell r="S103" t="str">
            <v>-</v>
          </cell>
          <cell r="T103" t="str">
            <v>-</v>
          </cell>
          <cell r="U103" t="str">
            <v>-</v>
          </cell>
          <cell r="V103" t="str">
            <v>-</v>
          </cell>
          <cell r="W103" t="str">
            <v>-</v>
          </cell>
          <cell r="Y103" t="str">
            <v>-</v>
          </cell>
          <cell r="Z103" t="str">
            <v>-</v>
          </cell>
          <cell r="AA103" t="str">
            <v>-</v>
          </cell>
          <cell r="AB103" t="str">
            <v>-</v>
          </cell>
          <cell r="AC103" t="str">
            <v>-</v>
          </cell>
          <cell r="AE103" t="str">
            <v>-</v>
          </cell>
          <cell r="AF103" t="str">
            <v>-</v>
          </cell>
          <cell r="AG103" t="str">
            <v>-</v>
          </cell>
          <cell r="AH103" t="str">
            <v>-</v>
          </cell>
          <cell r="AI103" t="str">
            <v>-</v>
          </cell>
          <cell r="AK103" t="str">
            <v>-</v>
          </cell>
          <cell r="AL103" t="str">
            <v>-</v>
          </cell>
          <cell r="AM103" t="str">
            <v>-</v>
          </cell>
          <cell r="AN103" t="str">
            <v>-</v>
          </cell>
          <cell r="AO103" t="str">
            <v>-</v>
          </cell>
          <cell r="AQ103" t="str">
            <v>-</v>
          </cell>
          <cell r="AR103" t="str">
            <v>-</v>
          </cell>
          <cell r="AS103" t="str">
            <v>-</v>
          </cell>
          <cell r="AT103" t="str">
            <v>-</v>
          </cell>
          <cell r="AU103" t="str">
            <v>-</v>
          </cell>
          <cell r="AW103">
            <v>9.2382536607837823E-2</v>
          </cell>
          <cell r="AX103">
            <v>9.1358849935927633E-2</v>
          </cell>
          <cell r="AY103">
            <v>9.5228637557521686E-2</v>
          </cell>
          <cell r="AZ103">
            <v>0.12464953038670359</v>
          </cell>
          <cell r="BA103">
            <v>0.40361955448799075</v>
          </cell>
          <cell r="BC103">
            <v>19.239972592169462</v>
          </cell>
          <cell r="BD103">
            <v>21.358683171540726</v>
          </cell>
          <cell r="BE103">
            <v>23.797345930875309</v>
          </cell>
          <cell r="BF103">
            <v>25.515522735059122</v>
          </cell>
          <cell r="BG103">
            <v>89.911524429644615</v>
          </cell>
          <cell r="BI103">
            <v>26.890519534409478</v>
          </cell>
          <cell r="BJ103">
            <v>28.864926982926022</v>
          </cell>
          <cell r="BK103">
            <v>31.342391289287562</v>
          </cell>
          <cell r="BL103">
            <v>33.409057711366664</v>
          </cell>
          <cell r="BM103">
            <v>120.50689551798973</v>
          </cell>
        </row>
        <row r="104">
          <cell r="A104" t="str">
            <v>EPS (Diluted) - Reported</v>
          </cell>
          <cell r="C104">
            <v>-0.54520000000000002</v>
          </cell>
          <cell r="D104">
            <v>-3.901489626716788</v>
          </cell>
          <cell r="E104">
            <v>-1.3598079756642425</v>
          </cell>
          <cell r="G104">
            <v>-6.2695673115517436E-2</v>
          </cell>
          <cell r="H104">
            <v>-4.3516908212560358E-2</v>
          </cell>
          <cell r="I104">
            <v>-0.17986921304897083</v>
          </cell>
          <cell r="J104">
            <v>-7.8680385667002431E-2</v>
          </cell>
          <cell r="K104">
            <v>-0.3683826386979972</v>
          </cell>
          <cell r="M104">
            <v>4.0166779453819261E-3</v>
          </cell>
          <cell r="N104">
            <v>1.3264762484642271E-3</v>
          </cell>
          <cell r="O104">
            <v>3.9666670156300682E-2</v>
          </cell>
          <cell r="P104">
            <v>-7.9495386150137317E-3</v>
          </cell>
          <cell r="Q104">
            <v>3.6830906937500608E-2</v>
          </cell>
          <cell r="S104">
            <v>4.3526763481344316E-3</v>
          </cell>
          <cell r="T104">
            <v>1.0858569453080896E-2</v>
          </cell>
          <cell r="U104">
            <v>1.8532226965982675E-2</v>
          </cell>
          <cell r="V104">
            <v>3.069995205807818E-2</v>
          </cell>
          <cell r="W104">
            <v>6.6255389000126397E-2</v>
          </cell>
          <cell r="Y104">
            <v>3.7639536982134104E-2</v>
          </cell>
          <cell r="Z104">
            <v>4.2721277569633967E-2</v>
          </cell>
          <cell r="AA104">
            <v>0.11037882937929279</v>
          </cell>
          <cell r="AB104">
            <v>4.9238322739558284E-2</v>
          </cell>
          <cell r="AC104">
            <v>0.23980730522078175</v>
          </cell>
          <cell r="AE104">
            <v>-1.9104348116261007E-3</v>
          </cell>
          <cell r="AF104">
            <v>-1.2202819272038867E-3</v>
          </cell>
          <cell r="AG104">
            <v>2.7161074561975898E-3</v>
          </cell>
          <cell r="AH104">
            <v>-7.0652330755703414E-3</v>
          </cell>
          <cell r="AI104">
            <v>-7.567513355116697E-3</v>
          </cell>
          <cell r="AK104">
            <v>-8.0876983342096469E-3</v>
          </cell>
          <cell r="AL104">
            <v>-7.7631604034836949E-5</v>
          </cell>
          <cell r="AM104">
            <v>6.1013273708691359E-3</v>
          </cell>
          <cell r="AN104">
            <v>1.8669516772679782E-2</v>
          </cell>
          <cell r="AO104">
            <v>1.6950183322058276E-2</v>
          </cell>
          <cell r="AQ104">
            <v>3.1869265304186184E-2</v>
          </cell>
          <cell r="AR104">
            <v>3.098267668858477E-2</v>
          </cell>
          <cell r="AS104">
            <v>3.3624873075179751E-2</v>
          </cell>
          <cell r="AT104">
            <v>5.5827493947985536E-2</v>
          </cell>
          <cell r="AU104">
            <v>0.15230430901593625</v>
          </cell>
          <cell r="AW104">
            <v>8.7008998419579472E-2</v>
          </cell>
          <cell r="AX104">
            <v>8.6044855679090773E-2</v>
          </cell>
          <cell r="AY104">
            <v>8.9689552581933965E-2</v>
          </cell>
          <cell r="AZ104">
            <v>0.11739914480219914</v>
          </cell>
          <cell r="BA104">
            <v>0.38014255148280335</v>
          </cell>
          <cell r="BC104">
            <v>0.4</v>
          </cell>
          <cell r="BD104">
            <v>0.4</v>
          </cell>
          <cell r="BE104">
            <v>0.4</v>
          </cell>
          <cell r="BF104">
            <v>0.4</v>
          </cell>
          <cell r="BG104">
            <v>0.4</v>
          </cell>
          <cell r="BI104">
            <v>0.4</v>
          </cell>
          <cell r="BJ104">
            <v>0.4</v>
          </cell>
          <cell r="BK104">
            <v>0.4</v>
          </cell>
          <cell r="BL104">
            <v>0.40000000000000008</v>
          </cell>
          <cell r="BM104">
            <v>0.40000000000000008</v>
          </cell>
        </row>
        <row r="105">
          <cell r="A105" t="str">
            <v>Diluted Shares Outstanding (wA)</v>
          </cell>
          <cell r="B105" t="str">
            <v>shs</v>
          </cell>
          <cell r="C105">
            <v>10</v>
          </cell>
          <cell r="D105">
            <v>13.314</v>
          </cell>
          <cell r="E105">
            <v>21.039000000000001</v>
          </cell>
          <cell r="G105">
            <v>24.914000000000001</v>
          </cell>
          <cell r="H105">
            <v>25.875</v>
          </cell>
          <cell r="I105">
            <v>26.914000000000001</v>
          </cell>
          <cell r="J105">
            <v>27.795999999999999</v>
          </cell>
          <cell r="K105">
            <v>26.374749999999999</v>
          </cell>
          <cell r="M105">
            <v>91.617999999999995</v>
          </cell>
          <cell r="N105">
            <v>91.972999999999999</v>
          </cell>
          <cell r="O105">
            <v>95.521000000000001</v>
          </cell>
          <cell r="P105">
            <v>96.231999999999999</v>
          </cell>
          <cell r="Q105">
            <v>95.409000000000049</v>
          </cell>
          <cell r="S105">
            <v>100.398</v>
          </cell>
          <cell r="T105">
            <v>107.749</v>
          </cell>
          <cell r="U105">
            <v>116.176</v>
          </cell>
          <cell r="V105">
            <v>116.80800000000001</v>
          </cell>
          <cell r="W105">
            <v>110.874</v>
          </cell>
          <cell r="Y105">
            <v>116.367</v>
          </cell>
          <cell r="Z105">
            <v>117.974</v>
          </cell>
          <cell r="AA105">
            <v>118.655</v>
          </cell>
          <cell r="AB105">
            <v>120.983</v>
          </cell>
          <cell r="AC105">
            <v>118.73699999999999</v>
          </cell>
          <cell r="AE105">
            <v>119.86799999999999</v>
          </cell>
          <cell r="AF105">
            <v>120.90335563665315</v>
          </cell>
          <cell r="AG105">
            <v>122.39991272756612</v>
          </cell>
          <cell r="AH105">
            <v>123.89646981847906</v>
          </cell>
          <cell r="AI105">
            <v>121.76693454567459</v>
          </cell>
          <cell r="AK105">
            <v>125.1436007275732</v>
          </cell>
          <cell r="AL105">
            <v>126.14130545484851</v>
          </cell>
          <cell r="AM105">
            <v>127.13901018212381</v>
          </cell>
          <cell r="AN105">
            <v>128.13671490939913</v>
          </cell>
          <cell r="AO105">
            <v>126.64015781848616</v>
          </cell>
          <cell r="AQ105">
            <v>128.63556727303677</v>
          </cell>
          <cell r="AR105">
            <v>128.63556727303677</v>
          </cell>
          <cell r="AS105">
            <v>128.63556727303677</v>
          </cell>
          <cell r="AT105">
            <v>128.63556727303677</v>
          </cell>
          <cell r="AU105">
            <v>128.63556727303677</v>
          </cell>
          <cell r="AW105" t="str">
            <v>-</v>
          </cell>
          <cell r="AX105" t="str">
            <v>mstag:averageDilutedSharesOutstanding</v>
          </cell>
          <cell r="AY105">
            <v>6</v>
          </cell>
          <cell r="AZ105" t="str">
            <v>ms_eqr_gcim_Decimal:ms_eqr_gcim_decimal</v>
          </cell>
          <cell r="BA105" t="b">
            <v>0</v>
          </cell>
          <cell r="BB105" t="b">
            <v>0</v>
          </cell>
          <cell r="BC105">
            <v>-2.1801600000000003</v>
          </cell>
          <cell r="BD105">
            <v>-2.03328</v>
          </cell>
          <cell r="BE105">
            <v>-2.0249999999999999</v>
          </cell>
          <cell r="BF105">
            <v>-3.0671999999999993</v>
          </cell>
          <cell r="BI105">
            <v>-2.6161920000000003</v>
          </cell>
          <cell r="BJ105">
            <v>-2.4399359999999999</v>
          </cell>
          <cell r="BK105">
            <v>-2.4299999999999997</v>
          </cell>
          <cell r="BL105">
            <v>-3.680639999999999</v>
          </cell>
        </row>
        <row r="106">
          <cell r="A106" t="str">
            <v>Basic Shares Outstanding (wA)</v>
          </cell>
          <cell r="C106">
            <v>10</v>
          </cell>
          <cell r="D106">
            <v>13.314</v>
          </cell>
          <cell r="E106">
            <v>21.039000000000001</v>
          </cell>
          <cell r="G106">
            <v>24.914000000000001</v>
          </cell>
          <cell r="H106">
            <v>25.875</v>
          </cell>
          <cell r="I106">
            <v>26.914000000000001</v>
          </cell>
          <cell r="J106">
            <v>27.795999999999999</v>
          </cell>
          <cell r="K106">
            <v>26.374749999999999</v>
          </cell>
          <cell r="M106">
            <v>28.66</v>
          </cell>
          <cell r="N106">
            <v>29.244</v>
          </cell>
          <cell r="O106">
            <v>29.905999999999999</v>
          </cell>
          <cell r="P106">
            <v>30.617000000000001</v>
          </cell>
          <cell r="Q106">
            <v>29.606750000000002</v>
          </cell>
          <cell r="S106">
            <v>31.687999999999999</v>
          </cell>
          <cell r="T106">
            <v>64.524000000000001</v>
          </cell>
          <cell r="U106">
            <v>102.337</v>
          </cell>
          <cell r="V106">
            <v>103.458</v>
          </cell>
          <cell r="W106">
            <v>75.503</v>
          </cell>
          <cell r="Y106">
            <v>105.221</v>
          </cell>
          <cell r="Z106">
            <v>106.614</v>
          </cell>
          <cell r="AA106">
            <v>107.78100000000001</v>
          </cell>
          <cell r="AB106">
            <v>109.455</v>
          </cell>
          <cell r="AC106">
            <v>107.274</v>
          </cell>
          <cell r="AE106">
            <v>110.95699999999999</v>
          </cell>
          <cell r="AF106">
            <v>111.99235563665314</v>
          </cell>
          <cell r="AG106">
            <v>113.48891272756612</v>
          </cell>
          <cell r="AH106">
            <v>114.98546981847906</v>
          </cell>
          <cell r="AI106">
            <v>112.85593454567459</v>
          </cell>
          <cell r="AK106">
            <v>116.2326007275732</v>
          </cell>
          <cell r="AL106">
            <v>117.23030545484851</v>
          </cell>
          <cell r="AM106">
            <v>118.22801018212381</v>
          </cell>
          <cell r="AN106">
            <v>119.22571490939912</v>
          </cell>
          <cell r="AO106">
            <v>117.72915781848616</v>
          </cell>
          <cell r="AQ106">
            <v>119.72456727303677</v>
          </cell>
          <cell r="AR106">
            <v>119.72456727303677</v>
          </cell>
          <cell r="AS106">
            <v>119.72456727303677</v>
          </cell>
          <cell r="AT106">
            <v>119.72456727303677</v>
          </cell>
          <cell r="AU106">
            <v>119.72456727303677</v>
          </cell>
          <cell r="AW106">
            <v>6.9694326488559E-2</v>
          </cell>
          <cell r="AX106" t="str">
            <v>mstag:averageBasicSharesOutstanding</v>
          </cell>
          <cell r="AY106">
            <v>6</v>
          </cell>
          <cell r="AZ106" t="str">
            <v>ms_eqr_gcim_Decimal:ms_eqr_gcim_decimal</v>
          </cell>
          <cell r="BA106" t="b">
            <v>0</v>
          </cell>
          <cell r="BB106" t="b">
            <v>0</v>
          </cell>
          <cell r="BC106">
            <v>26.679798888254187</v>
          </cell>
          <cell r="BD106">
            <v>30.004744757311084</v>
          </cell>
          <cell r="BE106">
            <v>33.671018896312965</v>
          </cell>
          <cell r="BF106">
            <v>35.206084102588676</v>
          </cell>
          <cell r="BG106">
            <v>125.56164664446692</v>
          </cell>
          <cell r="BI106">
            <v>37.719587301614212</v>
          </cell>
          <cell r="BJ106">
            <v>40.85745447438903</v>
          </cell>
          <cell r="BK106">
            <v>44.583586933931336</v>
          </cell>
          <cell r="BL106">
            <v>46.432946567049989</v>
          </cell>
          <cell r="BM106">
            <v>169.59357527698455</v>
          </cell>
        </row>
        <row r="107">
          <cell r="A107" t="str">
            <v>Dilution Ratio</v>
          </cell>
          <cell r="B107" t="str">
            <v>shs</v>
          </cell>
          <cell r="C107" t="str">
            <v>-</v>
          </cell>
          <cell r="D107" t="str">
            <v>-</v>
          </cell>
          <cell r="E107" t="str">
            <v>-</v>
          </cell>
          <cell r="G107" t="str">
            <v>-</v>
          </cell>
          <cell r="H107" t="str">
            <v>-</v>
          </cell>
          <cell r="I107" t="str">
            <v>-</v>
          </cell>
          <cell r="J107" t="str">
            <v>-</v>
          </cell>
          <cell r="K107" t="str">
            <v>-</v>
          </cell>
          <cell r="M107" t="str">
            <v>-</v>
          </cell>
          <cell r="N107" t="str">
            <v>-</v>
          </cell>
          <cell r="O107" t="str">
            <v>-</v>
          </cell>
          <cell r="P107" t="str">
            <v>-</v>
          </cell>
          <cell r="Q107" t="str">
            <v>-</v>
          </cell>
          <cell r="S107" t="str">
            <v>-</v>
          </cell>
          <cell r="T107" t="str">
            <v>-</v>
          </cell>
          <cell r="U107" t="str">
            <v>-</v>
          </cell>
          <cell r="V107" t="str">
            <v>-</v>
          </cell>
          <cell r="W107" t="str">
            <v>-</v>
          </cell>
          <cell r="Y107" t="str">
            <v>-</v>
          </cell>
          <cell r="Z107" t="str">
            <v>-</v>
          </cell>
          <cell r="AA107" t="str">
            <v>-</v>
          </cell>
          <cell r="AB107" t="str">
            <v>-</v>
          </cell>
          <cell r="AC107" t="str">
            <v>-</v>
          </cell>
          <cell r="AE107" t="str">
            <v>-</v>
          </cell>
          <cell r="AF107" t="str">
            <v>-</v>
          </cell>
          <cell r="AG107" t="str">
            <v>-</v>
          </cell>
          <cell r="AH107" t="str">
            <v>-</v>
          </cell>
          <cell r="AI107" t="str">
            <v>-</v>
          </cell>
          <cell r="AK107" t="str">
            <v>-</v>
          </cell>
          <cell r="AL107" t="str">
            <v>-</v>
          </cell>
          <cell r="AM107" t="str">
            <v>-</v>
          </cell>
          <cell r="AN107" t="str">
            <v>-</v>
          </cell>
          <cell r="AO107" t="str">
            <v>-</v>
          </cell>
          <cell r="AQ107" t="str">
            <v>-</v>
          </cell>
          <cell r="AR107" t="str">
            <v>-</v>
          </cell>
          <cell r="AS107" t="str">
            <v>-</v>
          </cell>
          <cell r="AT107" t="str">
            <v>-</v>
          </cell>
          <cell r="AU107" t="str">
            <v>-</v>
          </cell>
          <cell r="AW107">
            <v>127.11856727303676</v>
          </cell>
          <cell r="AX107">
            <v>127.11856727303676</v>
          </cell>
          <cell r="AY107">
            <v>127.11856727303676</v>
          </cell>
          <cell r="AZ107">
            <v>127.11856727303676</v>
          </cell>
          <cell r="BA107">
            <v>127.11856727303676</v>
          </cell>
          <cell r="BB107" t="str">
            <v>mstag:averageDilutedSharesOutstanding</v>
          </cell>
          <cell r="BC107" t="str">
            <v>mstag:averageDilutedSharesOutstanding</v>
          </cell>
          <cell r="BD107">
            <v>6</v>
          </cell>
          <cell r="BE107" t="str">
            <v>ms_eqr_gcim_Decimal:ms_eqr_gcim_decimal</v>
          </cell>
          <cell r="BF107" t="b">
            <v>0</v>
          </cell>
          <cell r="BG107" t="b">
            <v>0</v>
          </cell>
          <cell r="BI107">
            <v>0.28193655836019216</v>
          </cell>
          <cell r="BJ107">
            <v>0.30228395061048013</v>
          </cell>
          <cell r="BK107">
            <v>0.32652997845962706</v>
          </cell>
          <cell r="BL107">
            <v>0.33668410453765962</v>
          </cell>
          <cell r="BM107">
            <v>1.2483884819800113</v>
          </cell>
        </row>
        <row r="108">
          <cell r="A108" t="str">
            <v>Basic Shares Outstanding (EoP)</v>
          </cell>
          <cell r="C108">
            <v>10</v>
          </cell>
          <cell r="D108">
            <v>28.732095999999999</v>
          </cell>
          <cell r="E108">
            <v>29.254822000000001</v>
          </cell>
          <cell r="G108">
            <v>24.914000000000001</v>
          </cell>
          <cell r="H108">
            <v>25.875</v>
          </cell>
          <cell r="I108">
            <v>26.914000000000001</v>
          </cell>
          <cell r="J108">
            <v>30.480962000000002</v>
          </cell>
          <cell r="K108">
            <v>30.480962000000002</v>
          </cell>
          <cell r="M108">
            <v>30.526595</v>
          </cell>
          <cell r="N108">
            <v>30.610227999999999</v>
          </cell>
          <cell r="O108">
            <v>31.069361000000001</v>
          </cell>
          <cell r="P108">
            <v>31.530626000000002</v>
          </cell>
          <cell r="Q108">
            <v>31.530626000000002</v>
          </cell>
          <cell r="S108">
            <v>33.232534999999999</v>
          </cell>
          <cell r="T108">
            <v>102.79187999999999</v>
          </cell>
          <cell r="U108">
            <v>103.10302399999999</v>
          </cell>
          <cell r="V108">
            <v>104.990816</v>
          </cell>
          <cell r="W108">
            <v>104.990816</v>
          </cell>
          <cell r="Y108">
            <v>105.935317</v>
          </cell>
          <cell r="Z108">
            <v>107.6</v>
          </cell>
          <cell r="AA108">
            <v>108.3</v>
          </cell>
          <cell r="AB108">
            <v>110</v>
          </cell>
          <cell r="AC108">
            <v>110</v>
          </cell>
          <cell r="AE108">
            <v>111.5</v>
          </cell>
          <cell r="AF108">
            <v>113</v>
          </cell>
          <cell r="AG108">
            <v>114.5</v>
          </cell>
          <cell r="AH108">
            <v>116</v>
          </cell>
          <cell r="AI108">
            <v>116</v>
          </cell>
          <cell r="AK108">
            <v>117</v>
          </cell>
          <cell r="AL108">
            <v>118</v>
          </cell>
          <cell r="AM108">
            <v>119</v>
          </cell>
          <cell r="AN108">
            <v>120</v>
          </cell>
          <cell r="AO108">
            <v>120</v>
          </cell>
          <cell r="AQ108">
            <v>120</v>
          </cell>
          <cell r="AR108">
            <v>120</v>
          </cell>
          <cell r="AS108">
            <v>120</v>
          </cell>
          <cell r="AT108">
            <v>120</v>
          </cell>
          <cell r="AU108">
            <v>120</v>
          </cell>
          <cell r="AW108">
            <v>119.72456727303677</v>
          </cell>
          <cell r="AX108" t="str">
            <v>mstag:periodEndBasicSharesOutstanding</v>
          </cell>
          <cell r="AY108">
            <v>6</v>
          </cell>
          <cell r="AZ108" t="str">
            <v>ms_eqr_gcim_Decimal:ms_eqr_gcim_decimal</v>
          </cell>
          <cell r="BA108" t="b">
            <v>0</v>
          </cell>
          <cell r="BB108" t="b">
            <v>0</v>
          </cell>
          <cell r="BC108" t="str">
            <v>mstag:averageBasicSharesOutstanding</v>
          </cell>
          <cell r="BD108">
            <v>6</v>
          </cell>
          <cell r="BE108" t="str">
            <v>ms_eqr_gcim_Decimal:ms_eqr_gcim_decimal</v>
          </cell>
          <cell r="BF108" t="b">
            <v>0</v>
          </cell>
          <cell r="BG108" t="b">
            <v>0</v>
          </cell>
          <cell r="BI108">
            <v>0.27163068266041263</v>
          </cell>
          <cell r="BJ108">
            <v>0.29134263753811562</v>
          </cell>
          <cell r="BK108">
            <v>0.31482582475492332</v>
          </cell>
          <cell r="BL108">
            <v>0.32473203486329311</v>
          </cell>
          <cell r="BM108">
            <v>1.2034228976695893</v>
          </cell>
        </row>
        <row r="109">
          <cell r="A109" t="str">
            <v>Shares Not Subject to Repurchase (EoP)</v>
          </cell>
          <cell r="B109" t="str">
            <v>shs</v>
          </cell>
          <cell r="C109" t="str">
            <v>-</v>
          </cell>
          <cell r="D109" t="str">
            <v>-</v>
          </cell>
          <cell r="E109" t="str">
            <v>-</v>
          </cell>
          <cell r="G109" t="str">
            <v>-</v>
          </cell>
          <cell r="H109" t="str">
            <v>-</v>
          </cell>
          <cell r="I109" t="str">
            <v>-</v>
          </cell>
          <cell r="J109" t="str">
            <v>-</v>
          </cell>
          <cell r="K109" t="str">
            <v>-</v>
          </cell>
          <cell r="M109">
            <v>28.681437373406052</v>
          </cell>
          <cell r="N109">
            <v>29.284004752160577</v>
          </cell>
          <cell r="O109">
            <v>30.128615483024699</v>
          </cell>
          <cell r="P109">
            <v>30.842599895172505</v>
          </cell>
          <cell r="Q109">
            <v>30.842599895172505</v>
          </cell>
          <cell r="S109">
            <v>32.138534999999997</v>
          </cell>
          <cell r="T109">
            <v>97.519893985502534</v>
          </cell>
          <cell r="U109">
            <v>102.49164949792055</v>
          </cell>
          <cell r="V109">
            <v>104.39655341770808</v>
          </cell>
          <cell r="W109">
            <v>104.39655341770808</v>
          </cell>
          <cell r="Y109">
            <v>105.69216655630814</v>
          </cell>
          <cell r="Z109">
            <v>107.35302865482296</v>
          </cell>
          <cell r="AA109">
            <v>108.3</v>
          </cell>
          <cell r="AB109">
            <v>109.74752000028371</v>
          </cell>
          <cell r="AC109" t="str">
            <v>-</v>
          </cell>
          <cell r="AE109">
            <v>111.24407709119667</v>
          </cell>
          <cell r="AF109">
            <v>112.74063418210963</v>
          </cell>
          <cell r="AG109">
            <v>114.23719127302259</v>
          </cell>
          <cell r="AH109">
            <v>115.73374836393555</v>
          </cell>
          <cell r="AI109" t="str">
            <v>-</v>
          </cell>
          <cell r="AK109">
            <v>116.73145309121085</v>
          </cell>
          <cell r="AL109">
            <v>117.72915781848616</v>
          </cell>
          <cell r="AM109">
            <v>118.72686254576146</v>
          </cell>
          <cell r="AN109">
            <v>119.72456727303677</v>
          </cell>
          <cell r="AO109" t="str">
            <v>-</v>
          </cell>
          <cell r="AQ109">
            <v>119.72456727303677</v>
          </cell>
          <cell r="AR109">
            <v>119.72456727303677</v>
          </cell>
          <cell r="AS109">
            <v>119.72456727303677</v>
          </cell>
          <cell r="AT109">
            <v>119.72456727303677</v>
          </cell>
          <cell r="AU109" t="str">
            <v>-</v>
          </cell>
          <cell r="AW109" t="str">
            <v>-</v>
          </cell>
          <cell r="AX109" t="str">
            <v>-</v>
          </cell>
          <cell r="AY109" t="str">
            <v>-</v>
          </cell>
          <cell r="AZ109" t="str">
            <v>-</v>
          </cell>
          <cell r="BA109" t="str">
            <v>-</v>
          </cell>
          <cell r="BC109" t="str">
            <v>mstag:averageDilutedSharesOutstanding</v>
          </cell>
          <cell r="BD109">
            <v>6</v>
          </cell>
          <cell r="BE109" t="str">
            <v>ms_eqr_gcim_Decimal:ms_eqr_gcim_decimal</v>
          </cell>
          <cell r="BF109" t="b">
            <v>0</v>
          </cell>
          <cell r="BG109" t="b">
            <v>0</v>
          </cell>
          <cell r="BI109">
            <v>0.36224628689560956</v>
          </cell>
          <cell r="BJ109">
            <v>0.311329753357519</v>
          </cell>
          <cell r="BK109">
            <v>0.27442162864336872</v>
          </cell>
          <cell r="BL109">
            <v>0.26873571049034939</v>
          </cell>
          <cell r="BM109">
            <v>0.30036208848503687</v>
          </cell>
          <cell r="BO109" t="str">
            <v>mstag:averageDilutedSharesOutstanding</v>
          </cell>
          <cell r="BP109">
            <v>6</v>
          </cell>
          <cell r="BQ109" t="str">
            <v>ms_eqr_gcim_Decimal:ms_eqr_gcim_decimal</v>
          </cell>
          <cell r="BR109" t="b">
            <v>0</v>
          </cell>
          <cell r="BS109" t="b">
            <v>0</v>
          </cell>
        </row>
        <row r="110">
          <cell r="A110" t="str">
            <v>Shares Not Subject to Repurchase (EoP)</v>
          </cell>
          <cell r="C110">
            <v>10</v>
          </cell>
          <cell r="D110">
            <v>28.732095999999999</v>
          </cell>
          <cell r="E110">
            <v>29.254822000000001</v>
          </cell>
          <cell r="G110">
            <v>24.914000000000001</v>
          </cell>
          <cell r="H110">
            <v>25.875</v>
          </cell>
          <cell r="I110">
            <v>26.914000000000001</v>
          </cell>
          <cell r="J110">
            <v>30.480962000000002</v>
          </cell>
          <cell r="K110">
            <v>30.480962000000002</v>
          </cell>
          <cell r="M110">
            <v>0.9395557340543893</v>
          </cell>
          <cell r="N110">
            <v>0.95667385267958727</v>
          </cell>
          <cell r="O110">
            <v>0.96972111795362315</v>
          </cell>
          <cell r="P110">
            <v>0.97817911687425751</v>
          </cell>
          <cell r="Q110">
            <v>31.530626000000002</v>
          </cell>
          <cell r="S110">
            <v>0.9670804529356547</v>
          </cell>
          <cell r="T110">
            <v>0.94871203820284777</v>
          </cell>
          <cell r="U110">
            <v>0.99407025634786961</v>
          </cell>
          <cell r="V110">
            <v>0.99433986128565843</v>
          </cell>
          <cell r="W110">
            <v>104.990816</v>
          </cell>
          <cell r="Y110">
            <v>0.99770472727530646</v>
          </cell>
          <cell r="Z110">
            <v>0.99770472727530646</v>
          </cell>
          <cell r="AA110">
            <v>0.99770472727530646</v>
          </cell>
          <cell r="AB110">
            <v>0.99770472727530646</v>
          </cell>
          <cell r="AC110">
            <v>110</v>
          </cell>
          <cell r="AE110">
            <v>0.99770472727530646</v>
          </cell>
          <cell r="AF110">
            <v>0.99770472727530646</v>
          </cell>
          <cell r="AG110">
            <v>0.99770472727530646</v>
          </cell>
          <cell r="AH110">
            <v>0.99770472727530646</v>
          </cell>
          <cell r="AI110">
            <v>116</v>
          </cell>
          <cell r="AK110">
            <v>0.99770472727530646</v>
          </cell>
          <cell r="AL110">
            <v>0.99770472727530646</v>
          </cell>
          <cell r="AM110">
            <v>0.99770472727530646</v>
          </cell>
          <cell r="AN110">
            <v>0.99770472727530646</v>
          </cell>
          <cell r="AO110">
            <v>120</v>
          </cell>
          <cell r="AQ110">
            <v>0.99770472727530646</v>
          </cell>
          <cell r="AR110">
            <v>0.99770472727530646</v>
          </cell>
          <cell r="AS110">
            <v>0.99770472727530646</v>
          </cell>
          <cell r="AT110">
            <v>0.99770472727530646</v>
          </cell>
          <cell r="AU110">
            <v>120</v>
          </cell>
          <cell r="AW110">
            <v>120</v>
          </cell>
          <cell r="AX110">
            <v>120</v>
          </cell>
          <cell r="AY110">
            <v>120</v>
          </cell>
          <cell r="AZ110">
            <v>120</v>
          </cell>
          <cell r="BA110">
            <v>120</v>
          </cell>
          <cell r="BB110" t="str">
            <v>mstag:periodEndBasicSharesOutstanding</v>
          </cell>
          <cell r="BC110" t="str">
            <v>mstag:periodEndBasicSharesOutstanding</v>
          </cell>
          <cell r="BD110">
            <v>6</v>
          </cell>
          <cell r="BE110" t="str">
            <v>ms_eqr_gcim_Decimal:ms_eqr_gcim_decimal</v>
          </cell>
          <cell r="BF110" t="b">
            <v>0</v>
          </cell>
          <cell r="BG110" t="b">
            <v>0</v>
          </cell>
          <cell r="BO110" t="str">
            <v>mstag:averageBasicSharesOutstanding</v>
          </cell>
          <cell r="BP110">
            <v>6</v>
          </cell>
          <cell r="BQ110" t="str">
            <v>ms_eqr_gcim_Decimal:ms_eqr_gcim_decimal</v>
          </cell>
          <cell r="BR110" t="b">
            <v>0</v>
          </cell>
          <cell r="BS110" t="b">
            <v>0</v>
          </cell>
        </row>
        <row r="111">
          <cell r="A111" t="str">
            <v>Shares Not Subject to Repurchase (EoP)</v>
          </cell>
          <cell r="C111" t="str">
            <v>-</v>
          </cell>
          <cell r="D111" t="str">
            <v>-</v>
          </cell>
          <cell r="E111" t="str">
            <v>-</v>
          </cell>
          <cell r="G111" t="str">
            <v>-</v>
          </cell>
          <cell r="H111" t="str">
            <v>-</v>
          </cell>
          <cell r="I111" t="str">
            <v>-</v>
          </cell>
          <cell r="J111" t="str">
            <v>-</v>
          </cell>
          <cell r="K111" t="str">
            <v>-</v>
          </cell>
          <cell r="M111">
            <v>28.681437373406052</v>
          </cell>
          <cell r="N111">
            <v>29.284004752160577</v>
          </cell>
          <cell r="O111">
            <v>30.128615483024699</v>
          </cell>
          <cell r="P111">
            <v>30.842599895172505</v>
          </cell>
          <cell r="Q111">
            <v>30.842599895172505</v>
          </cell>
          <cell r="S111">
            <v>32.138534999999997</v>
          </cell>
          <cell r="T111">
            <v>97.519893985502534</v>
          </cell>
          <cell r="U111">
            <v>102.49164949792055</v>
          </cell>
          <cell r="V111">
            <v>104.39655341770808</v>
          </cell>
          <cell r="W111">
            <v>104.39655341770808</v>
          </cell>
          <cell r="Y111">
            <v>105.69216655630814</v>
          </cell>
          <cell r="Z111">
            <v>107.35302865482296</v>
          </cell>
          <cell r="AA111">
            <v>108.3</v>
          </cell>
          <cell r="AB111">
            <v>109.74752000028371</v>
          </cell>
          <cell r="AC111" t="str">
            <v>-</v>
          </cell>
          <cell r="AE111">
            <v>110.68985311289997</v>
          </cell>
          <cell r="AF111">
            <v>111.74292945483433</v>
          </cell>
          <cell r="AG111">
            <v>113.73833890938494</v>
          </cell>
          <cell r="AH111">
            <v>115.73374836393555</v>
          </cell>
          <cell r="AI111" t="str">
            <v>-</v>
          </cell>
          <cell r="AK111">
            <v>116.73145309121085</v>
          </cell>
          <cell r="AL111">
            <v>117.72915781848616</v>
          </cell>
          <cell r="AM111">
            <v>118.72686254576146</v>
          </cell>
          <cell r="AN111">
            <v>119.72456727303677</v>
          </cell>
          <cell r="AO111" t="str">
            <v>-</v>
          </cell>
          <cell r="AQ111">
            <v>119.72456727303677</v>
          </cell>
          <cell r="AR111">
            <v>119.72456727303677</v>
          </cell>
          <cell r="AS111">
            <v>119.72456727303677</v>
          </cell>
          <cell r="AT111">
            <v>119.72456727303677</v>
          </cell>
          <cell r="AU111" t="str">
            <v>-</v>
          </cell>
          <cell r="AW111">
            <v>119.72456727303677</v>
          </cell>
          <cell r="AX111">
            <v>119.72456727303677</v>
          </cell>
          <cell r="AY111">
            <v>119.72456727303677</v>
          </cell>
          <cell r="AZ111">
            <v>119.72456727303677</v>
          </cell>
          <cell r="BA111" t="str">
            <v>-</v>
          </cell>
        </row>
        <row r="112">
          <cell r="A112" t="str">
            <v>Statutory Tax Rate</v>
          </cell>
          <cell r="D112">
            <v>28.732095999999999</v>
          </cell>
          <cell r="E112">
            <v>0.29499999999999998</v>
          </cell>
          <cell r="G112">
            <v>0.14899999999999999</v>
          </cell>
          <cell r="H112">
            <v>0.14899999999999999</v>
          </cell>
          <cell r="I112">
            <v>0.14899999999999999</v>
          </cell>
          <cell r="J112">
            <v>0.14899999999999999</v>
          </cell>
          <cell r="K112">
            <v>0.14899999999999999</v>
          </cell>
          <cell r="M112">
            <v>0.85099999999999998</v>
          </cell>
          <cell r="N112">
            <v>0.85099999999999998</v>
          </cell>
          <cell r="O112">
            <v>0.85099999999999998</v>
          </cell>
          <cell r="P112">
            <v>0.85099999999999998</v>
          </cell>
          <cell r="Q112">
            <v>0.85099999999999998</v>
          </cell>
          <cell r="S112">
            <v>0.4</v>
          </cell>
          <cell r="T112">
            <v>0.4</v>
          </cell>
          <cell r="U112">
            <v>0.4</v>
          </cell>
          <cell r="V112">
            <v>0.4</v>
          </cell>
          <cell r="W112">
            <v>0.4</v>
          </cell>
          <cell r="Y112">
            <v>0.28977312636089103</v>
          </cell>
          <cell r="Z112">
            <v>0.28977312636089103</v>
          </cell>
          <cell r="AA112">
            <v>0.28977312636089103</v>
          </cell>
          <cell r="AB112">
            <v>0.28977312636089103</v>
          </cell>
          <cell r="AC112">
            <v>0.28977312636089103</v>
          </cell>
          <cell r="AE112">
            <v>0.3</v>
          </cell>
          <cell r="AF112">
            <v>0.3</v>
          </cell>
          <cell r="AG112">
            <v>0.3</v>
          </cell>
          <cell r="AH112">
            <v>0.3</v>
          </cell>
          <cell r="AI112">
            <v>0.3</v>
          </cell>
          <cell r="AK112">
            <v>0.3</v>
          </cell>
          <cell r="AL112">
            <v>0.3</v>
          </cell>
          <cell r="AM112">
            <v>0.3</v>
          </cell>
          <cell r="AN112">
            <v>0.3</v>
          </cell>
          <cell r="AO112">
            <v>0.3</v>
          </cell>
          <cell r="AQ112">
            <v>0.3</v>
          </cell>
          <cell r="AR112">
            <v>0.3</v>
          </cell>
          <cell r="AS112">
            <v>0.3</v>
          </cell>
          <cell r="AT112">
            <v>0.3</v>
          </cell>
          <cell r="AU112">
            <v>0.3</v>
          </cell>
          <cell r="AW112">
            <v>0.99770472727530646</v>
          </cell>
          <cell r="AX112" t="str">
            <v>mstag:statutoryTaxRate</v>
          </cell>
          <cell r="AY112">
            <v>0</v>
          </cell>
          <cell r="AZ112" t="str">
            <v>ms_eqr_gcim_Decimal:ms_eqr_gcim_decimal</v>
          </cell>
          <cell r="BA112" t="b">
            <v>0</v>
          </cell>
          <cell r="BB112" t="b">
            <v>0</v>
          </cell>
          <cell r="BC112" t="str">
            <v>mstag:periodEndBasicSharesOutstanding</v>
          </cell>
          <cell r="BD112">
            <v>6</v>
          </cell>
          <cell r="BE112" t="str">
            <v>ms_eqr_gcim_Decimal:ms_eqr_gcim_decimal</v>
          </cell>
          <cell r="BF112" t="b">
            <v>0</v>
          </cell>
          <cell r="BG112" t="b">
            <v>0</v>
          </cell>
          <cell r="BO112" t="str">
            <v>mstag:periodEndBasicSharesOutstanding</v>
          </cell>
          <cell r="BP112">
            <v>6</v>
          </cell>
          <cell r="BQ112" t="str">
            <v>ms_eqr_gcim_Decimal:ms_eqr_gcim_decimal</v>
          </cell>
          <cell r="BR112" t="b">
            <v>0</v>
          </cell>
          <cell r="BS112" t="b">
            <v>0</v>
          </cell>
        </row>
        <row r="113">
          <cell r="A113" t="str">
            <v>Dividend Per Share</v>
          </cell>
          <cell r="B113" t="str">
            <v>shs</v>
          </cell>
          <cell r="C113">
            <v>0</v>
          </cell>
          <cell r="D113">
            <v>0</v>
          </cell>
          <cell r="E113">
            <v>0</v>
          </cell>
          <cell r="G113">
            <v>0</v>
          </cell>
          <cell r="H113">
            <v>0</v>
          </cell>
          <cell r="I113">
            <v>0</v>
          </cell>
          <cell r="J113">
            <v>0</v>
          </cell>
          <cell r="K113">
            <v>0</v>
          </cell>
          <cell r="M113">
            <v>0</v>
          </cell>
          <cell r="N113">
            <v>0</v>
          </cell>
          <cell r="O113">
            <v>0</v>
          </cell>
          <cell r="P113">
            <v>0</v>
          </cell>
          <cell r="Q113">
            <v>0</v>
          </cell>
          <cell r="S113">
            <v>0</v>
          </cell>
          <cell r="T113">
            <v>0</v>
          </cell>
          <cell r="U113">
            <v>0</v>
          </cell>
          <cell r="V113">
            <v>0</v>
          </cell>
          <cell r="W113">
            <v>0</v>
          </cell>
          <cell r="Y113">
            <v>0</v>
          </cell>
          <cell r="Z113">
            <v>0</v>
          </cell>
          <cell r="AA113">
            <v>0</v>
          </cell>
          <cell r="AB113">
            <v>0</v>
          </cell>
          <cell r="AC113">
            <v>0</v>
          </cell>
          <cell r="AE113">
            <v>0</v>
          </cell>
          <cell r="AF113">
            <v>0</v>
          </cell>
          <cell r="AG113">
            <v>0</v>
          </cell>
          <cell r="AH113">
            <v>0</v>
          </cell>
          <cell r="AI113">
            <v>0</v>
          </cell>
          <cell r="AK113">
            <v>0</v>
          </cell>
          <cell r="AL113">
            <v>0</v>
          </cell>
          <cell r="AM113">
            <v>0</v>
          </cell>
          <cell r="AN113">
            <v>0</v>
          </cell>
          <cell r="AO113">
            <v>0</v>
          </cell>
          <cell r="AQ113">
            <v>0</v>
          </cell>
          <cell r="AR113">
            <v>0</v>
          </cell>
          <cell r="AS113">
            <v>0</v>
          </cell>
          <cell r="AT113">
            <v>0</v>
          </cell>
          <cell r="AU113">
            <v>0</v>
          </cell>
          <cell r="AW113">
            <v>121.37849999999999</v>
          </cell>
          <cell r="AX113" t="str">
            <v>mstag:dividendsPerShare</v>
          </cell>
          <cell r="AY113">
            <v>0</v>
          </cell>
          <cell r="AZ113" t="str">
            <v>ISO4217:USD</v>
          </cell>
          <cell r="BA113" t="b">
            <v>0</v>
          </cell>
          <cell r="BB113" t="b">
            <v>0</v>
          </cell>
          <cell r="BC113">
            <v>133.80100000000002</v>
          </cell>
          <cell r="BD113">
            <v>135.05100000000002</v>
          </cell>
          <cell r="BE113">
            <v>136.30100000000002</v>
          </cell>
          <cell r="BF113">
            <v>137.55100000000002</v>
          </cell>
          <cell r="BG113">
            <v>135.67600000000002</v>
          </cell>
          <cell r="BI113">
            <v>138.86350000000002</v>
          </cell>
          <cell r="BJ113">
            <v>140.23850000000002</v>
          </cell>
          <cell r="BK113">
            <v>141.61350000000002</v>
          </cell>
          <cell r="BL113">
            <v>142.98850000000002</v>
          </cell>
          <cell r="BM113">
            <v>140.92600000000002</v>
          </cell>
          <cell r="BO113" t="str">
            <v>mstag:averageDilutedSharesOutstanding</v>
          </cell>
          <cell r="BP113">
            <v>6</v>
          </cell>
          <cell r="BQ113" t="str">
            <v>ms_eqr_gcim_Decimal:ms_eqr_gcim_decimal</v>
          </cell>
          <cell r="BR113" t="b">
            <v>0</v>
          </cell>
          <cell r="BS113" t="b">
            <v>0</v>
          </cell>
        </row>
        <row r="114">
          <cell r="A114" t="str">
            <v>Common Dividends</v>
          </cell>
          <cell r="C114">
            <v>0</v>
          </cell>
          <cell r="D114">
            <v>0</v>
          </cell>
          <cell r="E114">
            <v>0</v>
          </cell>
          <cell r="G114">
            <v>0</v>
          </cell>
          <cell r="H114">
            <v>0</v>
          </cell>
          <cell r="I114">
            <v>0</v>
          </cell>
          <cell r="J114">
            <v>0</v>
          </cell>
          <cell r="K114">
            <v>0</v>
          </cell>
          <cell r="M114">
            <v>0</v>
          </cell>
          <cell r="N114">
            <v>0</v>
          </cell>
          <cell r="O114">
            <v>0</v>
          </cell>
          <cell r="P114">
            <v>0</v>
          </cell>
          <cell r="Q114">
            <v>0</v>
          </cell>
          <cell r="S114">
            <v>0</v>
          </cell>
          <cell r="T114">
            <v>0</v>
          </cell>
          <cell r="U114">
            <v>0</v>
          </cell>
          <cell r="V114">
            <v>0</v>
          </cell>
          <cell r="W114">
            <v>0</v>
          </cell>
          <cell r="Y114">
            <v>0</v>
          </cell>
          <cell r="Z114">
            <v>0</v>
          </cell>
          <cell r="AA114">
            <v>0</v>
          </cell>
          <cell r="AB114">
            <v>0</v>
          </cell>
          <cell r="AC114">
            <v>0</v>
          </cell>
          <cell r="AE114">
            <v>0</v>
          </cell>
          <cell r="AF114">
            <v>0</v>
          </cell>
          <cell r="AG114">
            <v>0</v>
          </cell>
          <cell r="AH114">
            <v>0</v>
          </cell>
          <cell r="AI114">
            <v>0</v>
          </cell>
          <cell r="AK114">
            <v>0</v>
          </cell>
          <cell r="AL114">
            <v>0</v>
          </cell>
          <cell r="AM114">
            <v>0</v>
          </cell>
          <cell r="AN114">
            <v>0</v>
          </cell>
          <cell r="AO114">
            <v>0</v>
          </cell>
          <cell r="AQ114">
            <v>0</v>
          </cell>
          <cell r="AR114">
            <v>0</v>
          </cell>
          <cell r="AS114">
            <v>0</v>
          </cell>
          <cell r="AT114">
            <v>0</v>
          </cell>
          <cell r="AU114">
            <v>0</v>
          </cell>
          <cell r="AW114">
            <v>0.3</v>
          </cell>
          <cell r="AX114" t="str">
            <v>mstag:commonDividends</v>
          </cell>
          <cell r="AY114">
            <v>6</v>
          </cell>
          <cell r="AZ114" t="str">
            <v>ISO4217:USD</v>
          </cell>
          <cell r="BA114" t="b">
            <v>0</v>
          </cell>
          <cell r="BB114" t="b">
            <v>0</v>
          </cell>
          <cell r="BC114" t="str">
            <v>mstag:statutoryTaxRate</v>
          </cell>
          <cell r="BD114">
            <v>0</v>
          </cell>
          <cell r="BE114" t="str">
            <v>ms_eqr_gcim_Decimal:ms_eqr_gcim_decimal</v>
          </cell>
          <cell r="BF114" t="b">
            <v>0</v>
          </cell>
          <cell r="BG114" t="b">
            <v>0</v>
          </cell>
          <cell r="BI114">
            <v>133.78750000000002</v>
          </cell>
          <cell r="BJ114">
            <v>135.16250000000002</v>
          </cell>
          <cell r="BK114">
            <v>136.53750000000002</v>
          </cell>
          <cell r="BL114">
            <v>137.91250000000002</v>
          </cell>
          <cell r="BM114">
            <v>135.85000000000002</v>
          </cell>
          <cell r="BO114" t="str">
            <v>mstag:averageBasicSharesOutstanding</v>
          </cell>
          <cell r="BP114">
            <v>6</v>
          </cell>
          <cell r="BQ114" t="str">
            <v>ms_eqr_gcim_Decimal:ms_eqr_gcim_decimal</v>
          </cell>
          <cell r="BR114" t="b">
            <v>0</v>
          </cell>
          <cell r="BS114" t="b">
            <v>0</v>
          </cell>
        </row>
        <row r="115">
          <cell r="A115" t="str">
            <v>* Adjustment reflects exclusion of lease abandonment charges</v>
          </cell>
          <cell r="C115">
            <v>0</v>
          </cell>
          <cell r="D115">
            <v>0</v>
          </cell>
          <cell r="E115">
            <v>0</v>
          </cell>
          <cell r="G115">
            <v>0</v>
          </cell>
          <cell r="H115">
            <v>0</v>
          </cell>
          <cell r="I115">
            <v>0</v>
          </cell>
          <cell r="J115">
            <v>0</v>
          </cell>
          <cell r="K115">
            <v>0</v>
          </cell>
          <cell r="M115">
            <v>0</v>
          </cell>
          <cell r="N115">
            <v>0</v>
          </cell>
          <cell r="O115">
            <v>0</v>
          </cell>
          <cell r="P115">
            <v>0</v>
          </cell>
          <cell r="Q115">
            <v>0</v>
          </cell>
          <cell r="S115">
            <v>0</v>
          </cell>
          <cell r="T115">
            <v>0</v>
          </cell>
          <cell r="U115">
            <v>0</v>
          </cell>
          <cell r="V115">
            <v>0</v>
          </cell>
          <cell r="W115">
            <v>0</v>
          </cell>
          <cell r="Y115">
            <v>0</v>
          </cell>
          <cell r="Z115">
            <v>0</v>
          </cell>
          <cell r="AA115">
            <v>0</v>
          </cell>
          <cell r="AB115">
            <v>0</v>
          </cell>
          <cell r="AC115">
            <v>0</v>
          </cell>
          <cell r="AE115">
            <v>0</v>
          </cell>
          <cell r="AF115">
            <v>0</v>
          </cell>
          <cell r="AG115">
            <v>0</v>
          </cell>
          <cell r="AH115">
            <v>0</v>
          </cell>
          <cell r="AI115">
            <v>0</v>
          </cell>
          <cell r="AK115">
            <v>0</v>
          </cell>
          <cell r="AL115">
            <v>0</v>
          </cell>
          <cell r="AM115">
            <v>0</v>
          </cell>
          <cell r="AN115">
            <v>0</v>
          </cell>
          <cell r="AO115">
            <v>0</v>
          </cell>
          <cell r="AQ115">
            <v>0</v>
          </cell>
          <cell r="AR115">
            <v>0</v>
          </cell>
          <cell r="AS115">
            <v>0</v>
          </cell>
          <cell r="AT115">
            <v>0</v>
          </cell>
          <cell r="AU115">
            <v>0</v>
          </cell>
          <cell r="AW115">
            <v>0</v>
          </cell>
          <cell r="AX115">
            <v>0</v>
          </cell>
          <cell r="AY115">
            <v>0</v>
          </cell>
          <cell r="AZ115">
            <v>0</v>
          </cell>
          <cell r="BA115">
            <v>0</v>
          </cell>
          <cell r="BB115" t="str">
            <v>mstag:dividendsPerShare</v>
          </cell>
          <cell r="BC115" t="str">
            <v>mstag:dividendsPerShare</v>
          </cell>
          <cell r="BD115">
            <v>0</v>
          </cell>
          <cell r="BE115" t="str">
            <v>ISO4217:USD</v>
          </cell>
          <cell r="BF115" t="b">
            <v>0</v>
          </cell>
          <cell r="BG115" t="b">
            <v>0</v>
          </cell>
          <cell r="BI115" t="str">
            <v>-</v>
          </cell>
          <cell r="BJ115" t="str">
            <v>-</v>
          </cell>
          <cell r="BK115" t="str">
            <v>-</v>
          </cell>
          <cell r="BL115" t="str">
            <v>-</v>
          </cell>
          <cell r="BM115" t="str">
            <v>-</v>
          </cell>
        </row>
        <row r="116">
          <cell r="A116" t="str">
            <v>Adjustment for Stock based Awards</v>
          </cell>
          <cell r="C116">
            <v>0</v>
          </cell>
          <cell r="D116">
            <v>0</v>
          </cell>
          <cell r="E116">
            <v>0</v>
          </cell>
          <cell r="G116">
            <v>0</v>
          </cell>
          <cell r="H116">
            <v>0</v>
          </cell>
          <cell r="I116">
            <v>0</v>
          </cell>
          <cell r="J116">
            <v>0</v>
          </cell>
          <cell r="K116">
            <v>0</v>
          </cell>
          <cell r="M116">
            <v>0</v>
          </cell>
          <cell r="N116">
            <v>0</v>
          </cell>
          <cell r="O116">
            <v>0</v>
          </cell>
          <cell r="P116">
            <v>0</v>
          </cell>
          <cell r="Q116">
            <v>0</v>
          </cell>
          <cell r="S116">
            <v>0</v>
          </cell>
          <cell r="T116">
            <v>0</v>
          </cell>
          <cell r="U116">
            <v>0</v>
          </cell>
          <cell r="V116">
            <v>0</v>
          </cell>
          <cell r="W116">
            <v>0</v>
          </cell>
          <cell r="Y116">
            <v>0</v>
          </cell>
          <cell r="Z116">
            <v>0</v>
          </cell>
          <cell r="AA116">
            <v>0</v>
          </cell>
          <cell r="AB116">
            <v>0</v>
          </cell>
          <cell r="AC116">
            <v>0</v>
          </cell>
          <cell r="AE116">
            <v>0</v>
          </cell>
          <cell r="AF116">
            <v>0</v>
          </cell>
          <cell r="AG116">
            <v>0</v>
          </cell>
          <cell r="AH116">
            <v>0</v>
          </cell>
          <cell r="AI116">
            <v>0</v>
          </cell>
          <cell r="AK116">
            <v>0</v>
          </cell>
          <cell r="AL116">
            <v>0</v>
          </cell>
          <cell r="AM116">
            <v>0</v>
          </cell>
          <cell r="AN116">
            <v>0</v>
          </cell>
          <cell r="AO116">
            <v>0</v>
          </cell>
          <cell r="AQ116">
            <v>0</v>
          </cell>
          <cell r="AR116">
            <v>0</v>
          </cell>
          <cell r="AS116">
            <v>0</v>
          </cell>
          <cell r="AT116">
            <v>0</v>
          </cell>
          <cell r="AU116">
            <v>0</v>
          </cell>
          <cell r="AW116">
            <v>0</v>
          </cell>
          <cell r="AX116">
            <v>0</v>
          </cell>
          <cell r="AY116">
            <v>0</v>
          </cell>
          <cell r="AZ116">
            <v>0</v>
          </cell>
          <cell r="BA116">
            <v>0</v>
          </cell>
          <cell r="BB116" t="str">
            <v>mstag:commonDividends</v>
          </cell>
          <cell r="BC116" t="str">
            <v>mstag:commonDividends</v>
          </cell>
          <cell r="BD116">
            <v>6</v>
          </cell>
          <cell r="BE116" t="str">
            <v>ISO4217:USD</v>
          </cell>
          <cell r="BF116" t="b">
            <v>0</v>
          </cell>
          <cell r="BG116" t="b">
            <v>0</v>
          </cell>
          <cell r="BI116">
            <v>134.47500000000002</v>
          </cell>
          <cell r="BJ116">
            <v>135.85000000000002</v>
          </cell>
          <cell r="BK116">
            <v>137.22500000000002</v>
          </cell>
          <cell r="BL116">
            <v>138.60000000000002</v>
          </cell>
          <cell r="BM116">
            <v>138.60000000000002</v>
          </cell>
          <cell r="BO116" t="str">
            <v>mstag:statutoryTaxRate</v>
          </cell>
          <cell r="BP116">
            <v>0</v>
          </cell>
          <cell r="BQ116" t="str">
            <v>ms_eqr_gcim_Decimal:ms_eqr_gcim_decimal</v>
          </cell>
          <cell r="BR116" t="b">
            <v>0</v>
          </cell>
          <cell r="BS116" t="b">
            <v>0</v>
          </cell>
        </row>
        <row r="117">
          <cell r="A117" t="str">
            <v>Stock based Awards</v>
          </cell>
          <cell r="C117">
            <v>0.86699999999999999</v>
          </cell>
          <cell r="D117">
            <v>3.452</v>
          </cell>
          <cell r="E117">
            <v>4.4509999999999996</v>
          </cell>
          <cell r="G117">
            <v>0.85799999999999998</v>
          </cell>
          <cell r="H117">
            <v>0.91200000000000003</v>
          </cell>
          <cell r="I117">
            <v>1.7150000000000001</v>
          </cell>
          <cell r="J117">
            <v>1.282</v>
          </cell>
          <cell r="K117">
            <v>4.7670000000000003</v>
          </cell>
          <cell r="M117">
            <v>1.0840000000000001</v>
          </cell>
          <cell r="N117">
            <v>1.044</v>
          </cell>
          <cell r="O117">
            <v>1.0089999999999999</v>
          </cell>
          <cell r="P117">
            <v>1.222</v>
          </cell>
          <cell r="Q117">
            <v>4.359</v>
          </cell>
          <cell r="S117">
            <v>0.877</v>
          </cell>
          <cell r="T117">
            <v>1.1000000000000001</v>
          </cell>
          <cell r="U117">
            <v>1.1910000000000001</v>
          </cell>
          <cell r="V117">
            <v>0.44600000000000001</v>
          </cell>
          <cell r="W117">
            <v>4.359</v>
          </cell>
          <cell r="Y117">
            <v>0.85599999999999998</v>
          </cell>
          <cell r="Z117">
            <v>0.93799999999999994</v>
          </cell>
          <cell r="AA117">
            <v>0.82499999999999996</v>
          </cell>
          <cell r="AB117">
            <v>0.82899999999999996</v>
          </cell>
          <cell r="AC117">
            <v>3.4479999999999995</v>
          </cell>
          <cell r="AE117">
            <v>0</v>
          </cell>
          <cell r="AF117">
            <v>0</v>
          </cell>
          <cell r="AG117">
            <v>0</v>
          </cell>
          <cell r="AH117">
            <v>0</v>
          </cell>
          <cell r="AI117">
            <v>0</v>
          </cell>
          <cell r="AK117">
            <v>0</v>
          </cell>
          <cell r="AL117">
            <v>0</v>
          </cell>
          <cell r="AM117">
            <v>0</v>
          </cell>
          <cell r="AN117">
            <v>0</v>
          </cell>
          <cell r="AO117">
            <v>0</v>
          </cell>
          <cell r="AQ117">
            <v>0</v>
          </cell>
          <cell r="AR117">
            <v>0</v>
          </cell>
          <cell r="AS117">
            <v>0</v>
          </cell>
          <cell r="AT117">
            <v>0</v>
          </cell>
          <cell r="AU117">
            <v>0</v>
          </cell>
          <cell r="AW117">
            <v>0</v>
          </cell>
          <cell r="AX117">
            <v>0</v>
          </cell>
          <cell r="AY117">
            <v>0</v>
          </cell>
          <cell r="AZ117">
            <v>0</v>
          </cell>
          <cell r="BA117">
            <v>0</v>
          </cell>
          <cell r="BC117" t="str">
            <v>mstag:dividendsPerShare</v>
          </cell>
          <cell r="BD117">
            <v>0</v>
          </cell>
          <cell r="BE117" t="str">
            <v>ISO4217:USD</v>
          </cell>
          <cell r="BF117" t="b">
            <v>0</v>
          </cell>
          <cell r="BG117" t="b">
            <v>0</v>
          </cell>
          <cell r="BI117">
            <v>3.9621182837263236E-2</v>
          </cell>
          <cell r="BJ117">
            <v>4.0199081163859063E-2</v>
          </cell>
          <cell r="BK117">
            <v>4.0766021994691037E-2</v>
          </cell>
          <cell r="BL117">
            <v>4.1322314049586861E-2</v>
          </cell>
          <cell r="BM117">
            <v>4.1322314049586861E-2</v>
          </cell>
          <cell r="BO117" t="str">
            <v>mstag:dividendsPerShare</v>
          </cell>
          <cell r="BP117">
            <v>0</v>
          </cell>
          <cell r="BQ117" t="str">
            <v>ISO4217:USD</v>
          </cell>
          <cell r="BR117" t="b">
            <v>0</v>
          </cell>
          <cell r="BS117" t="b">
            <v>0</v>
          </cell>
        </row>
        <row r="118">
          <cell r="A118" t="str">
            <v xml:space="preserve">Operating Income </v>
          </cell>
          <cell r="C118">
            <v>-4.6970000000000001</v>
          </cell>
          <cell r="D118">
            <v>-50.421432890107312</v>
          </cell>
          <cell r="E118">
            <v>-17.417000000000002</v>
          </cell>
          <cell r="G118">
            <v>-0.77600000000000124</v>
          </cell>
          <cell r="H118">
            <v>-0.4739999999999992</v>
          </cell>
          <cell r="I118">
            <v>-3.1580000000000013</v>
          </cell>
          <cell r="J118">
            <v>-1.3249999999999993</v>
          </cell>
          <cell r="K118">
            <v>-5.7329999999999997</v>
          </cell>
          <cell r="M118">
            <v>1.1010000000000013</v>
          </cell>
          <cell r="N118">
            <v>1.1780000000000004</v>
          </cell>
          <cell r="O118">
            <v>0.97799999999999754</v>
          </cell>
          <cell r="P118">
            <v>1.3749999999999987</v>
          </cell>
          <cell r="Q118">
            <v>4.6319999999999979</v>
          </cell>
          <cell r="S118">
            <v>1.2380000000000007</v>
          </cell>
          <cell r="T118">
            <v>2.2650000000000134</v>
          </cell>
          <cell r="U118">
            <v>2.9640000000000031</v>
          </cell>
          <cell r="V118">
            <v>3.6669999999999967</v>
          </cell>
          <cell r="W118">
            <v>10.879000000000014</v>
          </cell>
          <cell r="Y118">
            <v>4.8409999999999993</v>
          </cell>
          <cell r="Z118">
            <v>5.1309999999999976</v>
          </cell>
          <cell r="AA118">
            <v>7.2119999999999864</v>
          </cell>
          <cell r="AB118">
            <v>6.0809999999999809</v>
          </cell>
          <cell r="AC118">
            <v>23.264999999999965</v>
          </cell>
          <cell r="AE118">
            <v>0</v>
          </cell>
          <cell r="AF118">
            <v>0</v>
          </cell>
          <cell r="AG118">
            <v>0</v>
          </cell>
          <cell r="AH118">
            <v>0</v>
          </cell>
          <cell r="AI118">
            <v>0</v>
          </cell>
          <cell r="AK118">
            <v>0</v>
          </cell>
          <cell r="AL118">
            <v>0</v>
          </cell>
          <cell r="AM118">
            <v>0</v>
          </cell>
          <cell r="AN118">
            <v>0</v>
          </cell>
          <cell r="AO118">
            <v>0</v>
          </cell>
          <cell r="AQ118">
            <v>0</v>
          </cell>
          <cell r="AR118">
            <v>0</v>
          </cell>
          <cell r="AS118">
            <v>0</v>
          </cell>
          <cell r="AT118">
            <v>0</v>
          </cell>
          <cell r="AU118">
            <v>0</v>
          </cell>
          <cell r="AW118">
            <v>0</v>
          </cell>
          <cell r="AX118">
            <v>0</v>
          </cell>
          <cell r="AY118">
            <v>0</v>
          </cell>
          <cell r="AZ118">
            <v>0</v>
          </cell>
          <cell r="BA118">
            <v>0</v>
          </cell>
          <cell r="BC118" t="str">
            <v>mstag:commonDividends</v>
          </cell>
          <cell r="BD118">
            <v>6</v>
          </cell>
          <cell r="BE118" t="str">
            <v>ISO4217:USD</v>
          </cell>
          <cell r="BF118" t="b">
            <v>0</v>
          </cell>
          <cell r="BG118" t="b">
            <v>0</v>
          </cell>
          <cell r="BO118" t="str">
            <v>mstag:commonDividends</v>
          </cell>
          <cell r="BP118">
            <v>6</v>
          </cell>
          <cell r="BQ118" t="str">
            <v>ISO4217:USD</v>
          </cell>
          <cell r="BR118" t="b">
            <v>0</v>
          </cell>
          <cell r="BS118" t="b">
            <v>0</v>
          </cell>
        </row>
        <row r="119">
          <cell r="A119" t="str">
            <v xml:space="preserve">Net Income </v>
          </cell>
          <cell r="C119">
            <v>-4.585</v>
          </cell>
          <cell r="D119">
            <v>-48.492432890107317</v>
          </cell>
          <cell r="E119">
            <v>-16.501000000000001</v>
          </cell>
          <cell r="G119">
            <v>-0.70400000000000118</v>
          </cell>
          <cell r="H119">
            <v>-0.21399999999999919</v>
          </cell>
          <cell r="I119">
            <v>-3.1260000000000012</v>
          </cell>
          <cell r="J119">
            <v>-0.90499999999999936</v>
          </cell>
          <cell r="K119">
            <v>-4.4580000000000002</v>
          </cell>
          <cell r="M119">
            <v>1.4520000000000013</v>
          </cell>
          <cell r="N119">
            <v>1.1660000000000004</v>
          </cell>
          <cell r="O119">
            <v>0.90943355519852886</v>
          </cell>
          <cell r="P119">
            <v>1.3539999999999988</v>
          </cell>
          <cell r="Q119">
            <v>4.8814335551985293</v>
          </cell>
          <cell r="S119">
            <v>1.3140000000000007</v>
          </cell>
          <cell r="T119">
            <v>2.2700000000000138</v>
          </cell>
          <cell r="U119">
            <v>3.344000000000003</v>
          </cell>
          <cell r="V119">
            <v>4.0319999999999974</v>
          </cell>
          <cell r="W119">
            <v>11.705000000000014</v>
          </cell>
          <cell r="Y119">
            <v>5.0079999999999991</v>
          </cell>
          <cell r="Z119">
            <v>5.977999999999998</v>
          </cell>
          <cell r="AA119">
            <v>7.1529999999999863</v>
          </cell>
          <cell r="AB119">
            <v>6.7859999999999809</v>
          </cell>
          <cell r="AC119">
            <v>24.924999999999965</v>
          </cell>
          <cell r="AE119">
            <v>0.35</v>
          </cell>
          <cell r="AF119">
            <v>0.35</v>
          </cell>
          <cell r="AG119">
            <v>0.35</v>
          </cell>
          <cell r="AH119">
            <v>0.35</v>
          </cell>
          <cell r="AI119">
            <v>0.35</v>
          </cell>
          <cell r="AK119">
            <v>0.35</v>
          </cell>
          <cell r="AL119">
            <v>0.35</v>
          </cell>
          <cell r="AM119">
            <v>0.35</v>
          </cell>
          <cell r="AN119">
            <v>0.35</v>
          </cell>
          <cell r="AO119">
            <v>0.35</v>
          </cell>
          <cell r="AQ119">
            <v>0.35</v>
          </cell>
          <cell r="AR119">
            <v>0.35</v>
          </cell>
          <cell r="AS119">
            <v>0.35</v>
          </cell>
          <cell r="AT119">
            <v>0.35</v>
          </cell>
          <cell r="AU119">
            <v>0.35</v>
          </cell>
          <cell r="AW119">
            <v>0.35</v>
          </cell>
          <cell r="AX119">
            <v>0.35</v>
          </cell>
          <cell r="AY119">
            <v>0.35</v>
          </cell>
          <cell r="AZ119">
            <v>0.35</v>
          </cell>
          <cell r="BA119">
            <v>0.35</v>
          </cell>
          <cell r="BC119">
            <v>0.35</v>
          </cell>
          <cell r="BD119">
            <v>0.35</v>
          </cell>
          <cell r="BE119">
            <v>0.35</v>
          </cell>
          <cell r="BF119">
            <v>0.35</v>
          </cell>
          <cell r="BG119">
            <v>0.35</v>
          </cell>
          <cell r="BI119">
            <v>0.35</v>
          </cell>
          <cell r="BJ119">
            <v>0.35</v>
          </cell>
          <cell r="BK119">
            <v>0.35</v>
          </cell>
          <cell r="BL119">
            <v>0.35</v>
          </cell>
          <cell r="BM119">
            <v>0.35</v>
          </cell>
          <cell r="BO119" t="str">
            <v>mstag:statutoryTaxRate</v>
          </cell>
          <cell r="BP119">
            <v>0</v>
          </cell>
          <cell r="BQ119" t="str">
            <v>ms_eqr_gcim_Decimal:ms_eqr_gcim_decimal</v>
          </cell>
          <cell r="BR119" t="b">
            <v>0</v>
          </cell>
          <cell r="BS119" t="b">
            <v>0</v>
          </cell>
        </row>
        <row r="120">
          <cell r="A120" t="str">
            <v>EPS (Diluted) - Operating Adjusted</v>
          </cell>
          <cell r="C120">
            <v>-0.45850000000000002</v>
          </cell>
          <cell r="D120">
            <v>-3.6422136765891029</v>
          </cell>
          <cell r="E120">
            <v>-0.78430533770616473</v>
          </cell>
          <cell r="G120">
            <v>-2.8257204784458582E-2</v>
          </cell>
          <cell r="H120">
            <v>-8.270531400966152E-3</v>
          </cell>
          <cell r="I120">
            <v>-0.11614772980604894</v>
          </cell>
          <cell r="J120">
            <v>-3.2558641531155542E-2</v>
          </cell>
          <cell r="K120">
            <v>-0.1690252988179983</v>
          </cell>
          <cell r="M120">
            <v>1.5848414067104733E-2</v>
          </cell>
          <cell r="N120">
            <v>1.2677633653354793E-2</v>
          </cell>
          <cell r="O120">
            <v>9.5207708796864448E-3</v>
          </cell>
          <cell r="P120">
            <v>1.4070163770887011E-2</v>
          </cell>
          <cell r="Q120">
            <v>5.1163239895591892E-2</v>
          </cell>
          <cell r="S120">
            <v>1.3087910117731437E-2</v>
          </cell>
          <cell r="T120">
            <v>2.1067480904695301E-2</v>
          </cell>
          <cell r="U120">
            <v>2.8783914061424071E-2</v>
          </cell>
          <cell r="V120">
            <v>3.4518183686048878E-2</v>
          </cell>
          <cell r="W120">
            <v>0.105570286992442</v>
          </cell>
          <cell r="Y120">
            <v>4.3036255983225476E-2</v>
          </cell>
          <cell r="Z120">
            <v>5.0672182006204741E-2</v>
          </cell>
          <cell r="AA120">
            <v>6.0284016687033724E-2</v>
          </cell>
          <cell r="AB120">
            <v>5.6090525115098655E-2</v>
          </cell>
          <cell r="AC120">
            <v>0.20991771730799974</v>
          </cell>
          <cell r="AE120">
            <v>63.53004</v>
          </cell>
          <cell r="AF120">
            <v>0</v>
          </cell>
          <cell r="AG120">
            <v>0</v>
          </cell>
          <cell r="AH120">
            <v>0</v>
          </cell>
          <cell r="AI120">
            <v>0</v>
          </cell>
          <cell r="AK120">
            <v>0</v>
          </cell>
          <cell r="AL120">
            <v>0</v>
          </cell>
          <cell r="AM120">
            <v>0</v>
          </cell>
          <cell r="AN120">
            <v>0</v>
          </cell>
          <cell r="AO120">
            <v>0</v>
          </cell>
          <cell r="AQ120">
            <v>0</v>
          </cell>
          <cell r="AR120">
            <v>0</v>
          </cell>
          <cell r="AS120">
            <v>0</v>
          </cell>
          <cell r="AT120">
            <v>0</v>
          </cell>
          <cell r="AU120">
            <v>0</v>
          </cell>
          <cell r="AW120">
            <v>0</v>
          </cell>
          <cell r="AX120">
            <v>0</v>
          </cell>
          <cell r="AY120">
            <v>0</v>
          </cell>
          <cell r="AZ120">
            <v>0</v>
          </cell>
          <cell r="BA120">
            <v>0</v>
          </cell>
          <cell r="BC120">
            <v>0</v>
          </cell>
          <cell r="BD120">
            <v>0</v>
          </cell>
          <cell r="BE120">
            <v>0</v>
          </cell>
          <cell r="BF120">
            <v>0</v>
          </cell>
          <cell r="BG120">
            <v>0</v>
          </cell>
          <cell r="BI120">
            <v>0</v>
          </cell>
          <cell r="BJ120">
            <v>0</v>
          </cell>
          <cell r="BK120">
            <v>0</v>
          </cell>
          <cell r="BL120">
            <v>0</v>
          </cell>
          <cell r="BM120">
            <v>0</v>
          </cell>
          <cell r="BO120" t="str">
            <v>mstag:dividendsPerShare</v>
          </cell>
          <cell r="BP120">
            <v>0</v>
          </cell>
          <cell r="BQ120" t="str">
            <v>ISO4217:USD</v>
          </cell>
          <cell r="BR120" t="b">
            <v>0</v>
          </cell>
          <cell r="BS120" t="b">
            <v>0</v>
          </cell>
        </row>
        <row r="121">
          <cell r="A121" t="str">
            <v>EPS (Basic) - Operating Adjusted</v>
          </cell>
          <cell r="C121">
            <v>-0.45850000000000002</v>
          </cell>
          <cell r="D121">
            <v>-3.6422136765891029</v>
          </cell>
          <cell r="E121">
            <v>-0.78430533770616473</v>
          </cell>
          <cell r="G121">
            <v>-2.8257204784458582E-2</v>
          </cell>
          <cell r="H121">
            <v>-8.270531400966152E-3</v>
          </cell>
          <cell r="I121">
            <v>-0.11614772980604894</v>
          </cell>
          <cell r="J121">
            <v>-3.2558641531155542E-2</v>
          </cell>
          <cell r="K121">
            <v>-0.1690252988179983</v>
          </cell>
          <cell r="M121">
            <v>5.0662944870900256E-2</v>
          </cell>
          <cell r="N121">
            <v>3.9871426617425806E-2</v>
          </cell>
          <cell r="O121">
            <v>3.0409735678409981E-2</v>
          </cell>
          <cell r="P121">
            <v>4.422379723682917E-2</v>
          </cell>
          <cell r="Q121">
            <v>0.16487569744056774</v>
          </cell>
          <cell r="S121">
            <v>4.1466801312799825E-2</v>
          </cell>
          <cell r="T121">
            <v>3.5180707953629868E-2</v>
          </cell>
          <cell r="U121">
            <v>3.267635361599424E-2</v>
          </cell>
          <cell r="V121">
            <v>3.8972336600359543E-2</v>
          </cell>
          <cell r="W121">
            <v>0.15502695257142118</v>
          </cell>
          <cell r="Y121">
            <v>4.7595061822259803E-2</v>
          </cell>
          <cell r="Z121">
            <v>5.6071435271165114E-2</v>
          </cell>
          <cell r="AA121">
            <v>6.6366057097261913E-2</v>
          </cell>
          <cell r="AB121">
            <v>6.1998081403316259E-2</v>
          </cell>
          <cell r="AC121">
            <v>0.2323489382329359</v>
          </cell>
          <cell r="AE121">
            <v>0</v>
          </cell>
          <cell r="AF121">
            <v>0</v>
          </cell>
          <cell r="AG121">
            <v>0</v>
          </cell>
          <cell r="AH121">
            <v>0</v>
          </cell>
          <cell r="AI121">
            <v>0</v>
          </cell>
          <cell r="AK121">
            <v>0</v>
          </cell>
          <cell r="AL121">
            <v>0</v>
          </cell>
          <cell r="AM121">
            <v>0</v>
          </cell>
          <cell r="AN121">
            <v>0</v>
          </cell>
          <cell r="AO121">
            <v>0</v>
          </cell>
          <cell r="AQ121">
            <v>0</v>
          </cell>
          <cell r="AR121">
            <v>0</v>
          </cell>
          <cell r="AS121">
            <v>0</v>
          </cell>
          <cell r="AT121">
            <v>0</v>
          </cell>
          <cell r="AU121">
            <v>0</v>
          </cell>
          <cell r="AW121">
            <v>0</v>
          </cell>
          <cell r="AX121">
            <v>0</v>
          </cell>
          <cell r="AY121">
            <v>0</v>
          </cell>
          <cell r="AZ121">
            <v>0</v>
          </cell>
          <cell r="BA121">
            <v>0</v>
          </cell>
          <cell r="BC121">
            <v>0</v>
          </cell>
          <cell r="BD121">
            <v>0</v>
          </cell>
          <cell r="BE121">
            <v>0</v>
          </cell>
          <cell r="BF121">
            <v>0</v>
          </cell>
          <cell r="BG121">
            <v>0</v>
          </cell>
          <cell r="BI121">
            <v>0</v>
          </cell>
          <cell r="BJ121">
            <v>0</v>
          </cell>
          <cell r="BK121">
            <v>0</v>
          </cell>
          <cell r="BL121">
            <v>0</v>
          </cell>
          <cell r="BM121">
            <v>0</v>
          </cell>
          <cell r="BO121" t="str">
            <v>mstag:commonDividends</v>
          </cell>
          <cell r="BP121">
            <v>6</v>
          </cell>
          <cell r="BQ121" t="str">
            <v>ISO4217:USD</v>
          </cell>
          <cell r="BR121" t="b">
            <v>0</v>
          </cell>
          <cell r="BS121" t="b">
            <v>0</v>
          </cell>
        </row>
        <row r="122">
          <cell r="A122" t="str">
            <v>EPS (Diluted) - Operating Adjusted</v>
          </cell>
          <cell r="C122">
            <v>-0.45850000000000002</v>
          </cell>
          <cell r="D122">
            <v>-3.6422136765891029</v>
          </cell>
          <cell r="E122">
            <v>-0.78430533770616473</v>
          </cell>
          <cell r="G122">
            <v>-2.8257204784458582E-2</v>
          </cell>
          <cell r="H122">
            <v>-8.270531400966152E-3</v>
          </cell>
          <cell r="I122">
            <v>-0.11614772980604894</v>
          </cell>
          <cell r="J122">
            <v>-3.2558641531155542E-2</v>
          </cell>
          <cell r="K122">
            <v>-0.1690252988179983</v>
          </cell>
          <cell r="M122">
            <v>1.5848414067104733E-2</v>
          </cell>
          <cell r="N122">
            <v>1.2677633653354793E-2</v>
          </cell>
          <cell r="O122">
            <v>9.5207708796864448E-3</v>
          </cell>
          <cell r="P122">
            <v>1.4070163770887011E-2</v>
          </cell>
          <cell r="Q122">
            <v>5.1163239895591892E-2</v>
          </cell>
          <cell r="S122">
            <v>1.3087910117731437E-2</v>
          </cell>
          <cell r="T122">
            <v>2.1067480904695301E-2</v>
          </cell>
          <cell r="U122">
            <v>2.8783914061424071E-2</v>
          </cell>
          <cell r="V122">
            <v>3.4518183686048878E-2</v>
          </cell>
          <cell r="W122">
            <v>0.105570286992442</v>
          </cell>
          <cell r="Y122">
            <v>4.3036255983225476E-2</v>
          </cell>
          <cell r="Z122">
            <v>5.0672182006204741E-2</v>
          </cell>
          <cell r="AA122">
            <v>6.0284016687033724E-2</v>
          </cell>
          <cell r="AB122">
            <v>5.6090525115098655E-2</v>
          </cell>
          <cell r="AC122">
            <v>0.20991771730799974</v>
          </cell>
        </row>
        <row r="123">
          <cell r="A123" t="str">
            <v>Pro-Forma Adjustments for Expensing of Stock Options</v>
          </cell>
          <cell r="C123">
            <v>-0.45850000000000002</v>
          </cell>
          <cell r="D123">
            <v>-3.6422136765891029</v>
          </cell>
          <cell r="E123">
            <v>-0.78430533770616473</v>
          </cell>
          <cell r="G123">
            <v>-2.8257204784458582E-2</v>
          </cell>
          <cell r="H123">
            <v>-8.270531400966152E-3</v>
          </cell>
          <cell r="I123">
            <v>-0.11614772980604894</v>
          </cell>
          <cell r="J123">
            <v>-3.2558641531155542E-2</v>
          </cell>
          <cell r="K123">
            <v>-0.1690252988179983</v>
          </cell>
          <cell r="M123">
            <v>5.0662944870900256E-2</v>
          </cell>
          <cell r="N123">
            <v>3.9871426617425806E-2</v>
          </cell>
          <cell r="O123">
            <v>3.0409735678409981E-2</v>
          </cell>
          <cell r="P123">
            <v>4.422379723682917E-2</v>
          </cell>
          <cell r="Q123">
            <v>0.16487569744056774</v>
          </cell>
          <cell r="S123">
            <v>4.1466801312799825E-2</v>
          </cell>
          <cell r="T123">
            <v>3.5180707953629868E-2</v>
          </cell>
          <cell r="U123">
            <v>3.267635361599424E-2</v>
          </cell>
          <cell r="V123">
            <v>3.8972336600359543E-2</v>
          </cell>
          <cell r="W123">
            <v>0.15502695257142118</v>
          </cell>
          <cell r="Y123">
            <v>4.7595061822259803E-2</v>
          </cell>
          <cell r="Z123">
            <v>5.6071435271165114E-2</v>
          </cell>
          <cell r="AA123">
            <v>6.6366057097261913E-2</v>
          </cell>
          <cell r="AB123">
            <v>6.1998081403316259E-2</v>
          </cell>
          <cell r="AC123">
            <v>0.2323489382329359</v>
          </cell>
        </row>
        <row r="124">
          <cell r="A124" t="str">
            <v>add: Stock-based employee comp included above</v>
          </cell>
          <cell r="C124">
            <v>-0.45850000000000002</v>
          </cell>
          <cell r="D124">
            <v>-3.6422136765891029</v>
          </cell>
          <cell r="E124">
            <v>2.6080000000000001</v>
          </cell>
          <cell r="G124">
            <v>-2.8257204784458582E-2</v>
          </cell>
          <cell r="H124">
            <v>-8.270531400966152E-3</v>
          </cell>
          <cell r="I124">
            <v>-0.11614772980604894</v>
          </cell>
          <cell r="J124">
            <v>-3.2558641531155542E-2</v>
          </cell>
          <cell r="K124">
            <v>3.1349999999999998</v>
          </cell>
          <cell r="M124">
            <v>0.99399999999999999</v>
          </cell>
          <cell r="N124">
            <v>0.93600000000000005</v>
          </cell>
          <cell r="O124">
            <v>0.93500000000000005</v>
          </cell>
          <cell r="P124">
            <v>0.90000000000000013</v>
          </cell>
          <cell r="Q124">
            <v>3.7650000000000001</v>
          </cell>
          <cell r="S124">
            <v>0.82199999999999995</v>
          </cell>
          <cell r="T124">
            <v>0.85699999999999998</v>
          </cell>
          <cell r="U124">
            <v>0.81499999999999995</v>
          </cell>
          <cell r="V124">
            <v>0.80400000000000016</v>
          </cell>
          <cell r="W124">
            <v>3.298</v>
          </cell>
          <cell r="Y124">
            <v>0.76</v>
          </cell>
          <cell r="Z124">
            <v>0.754</v>
          </cell>
          <cell r="AA124">
            <v>0.63400000000000001</v>
          </cell>
          <cell r="AB124">
            <v>0.61700000000000021</v>
          </cell>
          <cell r="AC124">
            <v>2.7650000000000001</v>
          </cell>
          <cell r="AS124" t="str">
            <v>273-274</v>
          </cell>
          <cell r="AU124" t="str">
            <v>1,070-1,075</v>
          </cell>
        </row>
        <row r="125">
          <cell r="A125" t="str">
            <v>less: Stock-based employee comp via fair value method</v>
          </cell>
          <cell r="C125">
            <v>-0.45850000000000002</v>
          </cell>
          <cell r="D125">
            <v>-3.6422136765891029</v>
          </cell>
          <cell r="E125">
            <v>-4.0250000000000004</v>
          </cell>
          <cell r="G125">
            <v>-2.8257204784458582E-2</v>
          </cell>
          <cell r="H125">
            <v>-8.270531400966152E-3</v>
          </cell>
          <cell r="I125">
            <v>-0.11614772980604894</v>
          </cell>
          <cell r="J125">
            <v>-3.2558641531155542E-2</v>
          </cell>
          <cell r="K125">
            <v>-4.8049999999999997</v>
          </cell>
          <cell r="M125">
            <v>-1.52</v>
          </cell>
          <cell r="N125">
            <v>-1.7849999999999999</v>
          </cell>
          <cell r="O125">
            <v>-2.1819999999999999</v>
          </cell>
          <cell r="P125">
            <v>-2.3969999999999998</v>
          </cell>
          <cell r="Q125">
            <v>-7.8840000000000003</v>
          </cell>
          <cell r="S125">
            <v>-2.847</v>
          </cell>
          <cell r="T125">
            <v>-3.4590000000000001</v>
          </cell>
          <cell r="U125">
            <v>-3.2349999999999999</v>
          </cell>
          <cell r="V125">
            <v>-4.3600000000000012</v>
          </cell>
          <cell r="W125">
            <v>-13.901</v>
          </cell>
          <cell r="Y125">
            <v>-4.758</v>
          </cell>
          <cell r="Z125">
            <v>-5.2480000000000002</v>
          </cell>
          <cell r="AA125">
            <v>-6.024</v>
          </cell>
          <cell r="AB125">
            <v>-6.6189999999999989</v>
          </cell>
          <cell r="AC125">
            <v>-22.649000000000001</v>
          </cell>
          <cell r="AE125">
            <v>-7.6059999999999999</v>
          </cell>
          <cell r="AS125" t="str">
            <v>.06 to .07</v>
          </cell>
          <cell r="AU125" t="str">
            <v>.29 to .30</v>
          </cell>
        </row>
        <row r="126">
          <cell r="A126" t="str">
            <v>Pro-Forma Net Income</v>
          </cell>
          <cell r="E126">
            <v>-30.026000000000003</v>
          </cell>
          <cell r="K126">
            <v>-11.386000000000001</v>
          </cell>
          <cell r="M126">
            <v>-0.15799999999999881</v>
          </cell>
          <cell r="N126">
            <v>-0.72699999999999942</v>
          </cell>
          <cell r="O126">
            <v>2.5419999999999976</v>
          </cell>
          <cell r="P126">
            <v>-2.2620000000000009</v>
          </cell>
          <cell r="Q126">
            <v>-0.6050000000000022</v>
          </cell>
          <cell r="S126">
            <v>-1.5879999999999994</v>
          </cell>
          <cell r="T126">
            <v>-1.4319999999999866</v>
          </cell>
          <cell r="U126">
            <v>-0.2669999999999968</v>
          </cell>
          <cell r="V126">
            <v>2.999999999999492E-2</v>
          </cell>
          <cell r="W126">
            <v>-3.2569999999999855</v>
          </cell>
          <cell r="Y126">
            <v>0.38199999999999967</v>
          </cell>
          <cell r="Z126">
            <v>0.54599999999999671</v>
          </cell>
          <cell r="AA126">
            <v>7.7069999999999856</v>
          </cell>
          <cell r="AB126">
            <v>-4.5000000000018581E-2</v>
          </cell>
          <cell r="AC126">
            <v>8.5899999999999608</v>
          </cell>
        </row>
        <row r="127">
          <cell r="A127" t="str">
            <v>Pro-Forma EPS (basic)</v>
          </cell>
          <cell r="E127">
            <v>-1.4271590855078664</v>
          </cell>
          <cell r="K127">
            <v>-0.43170077441492344</v>
          </cell>
          <cell r="M127">
            <v>-5.5129099790648568E-3</v>
          </cell>
          <cell r="N127">
            <v>-2.4859800300916408E-2</v>
          </cell>
          <cell r="O127">
            <v>8.4999665618939263E-2</v>
          </cell>
          <cell r="P127">
            <v>-7.3880523891955471E-2</v>
          </cell>
          <cell r="Q127">
            <v>-2.0434529288084716E-2</v>
          </cell>
          <cell r="S127">
            <v>-5.0113607674829572E-2</v>
          </cell>
          <cell r="T127">
            <v>-2.2193292418324757E-2</v>
          </cell>
          <cell r="U127">
            <v>-2.6090270381191241E-3</v>
          </cell>
          <cell r="V127">
            <v>2.8997274256215006E-4</v>
          </cell>
          <cell r="W127">
            <v>-4.3137358780445619E-2</v>
          </cell>
          <cell r="Y127">
            <v>3.6304539968257253E-3</v>
          </cell>
          <cell r="Z127">
            <v>5.1212786313241856E-3</v>
          </cell>
          <cell r="AA127">
            <v>7.1506109611155819E-2</v>
          </cell>
          <cell r="AB127">
            <v>-4.111278607648676E-4</v>
          </cell>
          <cell r="AC127">
            <v>8.0075321140257297E-2</v>
          </cell>
          <cell r="AE127">
            <v>-7.6059999999999999</v>
          </cell>
          <cell r="AF127">
            <v>-10.193</v>
          </cell>
        </row>
        <row r="128">
          <cell r="A128" t="str">
            <v>Pro-Forma EPS (diluted)</v>
          </cell>
          <cell r="C128">
            <v>0.86699999999999999</v>
          </cell>
          <cell r="D128">
            <v>3.452</v>
          </cell>
          <cell r="E128">
            <v>-1.4271590855078664</v>
          </cell>
          <cell r="G128">
            <v>0.85799999999999998</v>
          </cell>
          <cell r="H128">
            <v>0.91200000000000003</v>
          </cell>
          <cell r="I128">
            <v>1.7150000000000001</v>
          </cell>
          <cell r="J128">
            <v>1.282</v>
          </cell>
          <cell r="K128">
            <v>-0.43170077441492344</v>
          </cell>
          <cell r="M128">
            <v>-5.5129099790648568E-3</v>
          </cell>
          <cell r="N128">
            <v>-2.4859800300916408E-2</v>
          </cell>
          <cell r="O128">
            <v>2.6611949204886857E-2</v>
          </cell>
          <cell r="P128">
            <v>-7.3880523891955471E-2</v>
          </cell>
          <cell r="Q128">
            <v>-2.0434529288084716E-2</v>
          </cell>
          <cell r="S128">
            <v>-5.0113607674829572E-2</v>
          </cell>
          <cell r="T128">
            <v>-2.2193292418324757E-2</v>
          </cell>
          <cell r="U128">
            <v>-2.6090270381191241E-3</v>
          </cell>
          <cell r="V128">
            <v>2.5683172385448699E-4</v>
          </cell>
          <cell r="W128">
            <v>-4.3137358780445619E-2</v>
          </cell>
          <cell r="Y128">
            <v>3.2827176089441135E-3</v>
          </cell>
          <cell r="Z128">
            <v>4.6281384033769876E-3</v>
          </cell>
          <cell r="AA128">
            <v>6.4953015043613713E-2</v>
          </cell>
          <cell r="AB128">
            <v>-4.111278607648676E-4</v>
          </cell>
          <cell r="AC128">
            <v>7.2344761952887152E-2</v>
          </cell>
        </row>
        <row r="129">
          <cell r="A129" t="str">
            <v>Pro-Forma EPS (basic)</v>
          </cell>
          <cell r="C129">
            <v>-4.6970000000000001</v>
          </cell>
          <cell r="D129">
            <v>-50.421432890107312</v>
          </cell>
          <cell r="E129">
            <v>-1.4271590855078664</v>
          </cell>
          <cell r="G129">
            <v>-0.77600000000000124</v>
          </cell>
          <cell r="H129">
            <v>-0.4739999999999992</v>
          </cell>
          <cell r="I129">
            <v>-3.1580000000000013</v>
          </cell>
          <cell r="J129">
            <v>-1.3249999999999993</v>
          </cell>
          <cell r="K129">
            <v>-0.43170077441492344</v>
          </cell>
          <cell r="M129">
            <v>-5.5129099790648568E-3</v>
          </cell>
          <cell r="N129">
            <v>-2.4859800300916408E-2</v>
          </cell>
          <cell r="O129">
            <v>8.4999665618939263E-2</v>
          </cell>
          <cell r="P129">
            <v>-7.3880523891955471E-2</v>
          </cell>
          <cell r="Q129">
            <v>-2.0434529288084716E-2</v>
          </cell>
          <cell r="S129">
            <v>-5.0113607674829572E-2</v>
          </cell>
          <cell r="T129">
            <v>-2.2193292418324757E-2</v>
          </cell>
          <cell r="U129">
            <v>-2.6090270381191241E-3</v>
          </cell>
          <cell r="V129">
            <v>2.8997274256215006E-4</v>
          </cell>
          <cell r="W129">
            <v>-4.3137358780445619E-2</v>
          </cell>
          <cell r="Y129">
            <v>3.6304539968257253E-3</v>
          </cell>
          <cell r="Z129">
            <v>5.1212786313241856E-3</v>
          </cell>
          <cell r="AA129">
            <v>7.1506109611155819E-2</v>
          </cell>
          <cell r="AB129">
            <v>-4.111278607648676E-4</v>
          </cell>
          <cell r="AC129">
            <v>8.0075321140257297E-2</v>
          </cell>
          <cell r="AE129">
            <v>-7.6059999999999999</v>
          </cell>
          <cell r="AF129">
            <v>-10.193</v>
          </cell>
          <cell r="AG129">
            <v>-10.24</v>
          </cell>
          <cell r="AH129">
            <v>-11.166</v>
          </cell>
        </row>
        <row r="130">
          <cell r="A130" t="str">
            <v>Fair Value Stock Option Estimation</v>
          </cell>
          <cell r="C130">
            <v>-4.585</v>
          </cell>
          <cell r="D130">
            <v>-48.492432890107317</v>
          </cell>
          <cell r="E130">
            <v>-1.4271590855078664</v>
          </cell>
          <cell r="G130">
            <v>-0.70400000000000118</v>
          </cell>
          <cell r="H130">
            <v>-0.21399999999999919</v>
          </cell>
          <cell r="I130">
            <v>-3.1260000000000012</v>
          </cell>
          <cell r="J130">
            <v>-0.90499999999999936</v>
          </cell>
          <cell r="K130">
            <v>-0.43170077441492344</v>
          </cell>
          <cell r="M130">
            <v>-5.5129099790648568E-3</v>
          </cell>
          <cell r="N130">
            <v>-2.4859800300916408E-2</v>
          </cell>
          <cell r="O130">
            <v>2.6611949204886857E-2</v>
          </cell>
          <cell r="P130">
            <v>-7.3880523891955471E-2</v>
          </cell>
          <cell r="Q130">
            <v>-2.0434529288084716E-2</v>
          </cell>
          <cell r="S130">
            <v>-5.0113607674829572E-2</v>
          </cell>
          <cell r="T130">
            <v>-2.2193292418324757E-2</v>
          </cell>
          <cell r="U130">
            <v>-2.6090270381191241E-3</v>
          </cell>
          <cell r="V130">
            <v>2.5683172385448699E-4</v>
          </cell>
          <cell r="W130">
            <v>-4.3137358780445619E-2</v>
          </cell>
          <cell r="Y130">
            <v>3.2827176089441135E-3</v>
          </cell>
          <cell r="Z130">
            <v>4.6281384033769876E-3</v>
          </cell>
          <cell r="AA130">
            <v>6.4953015043613713E-2</v>
          </cell>
          <cell r="AB130">
            <v>-4.111278607648676E-4</v>
          </cell>
          <cell r="AC130">
            <v>7.2344761952887152E-2</v>
          </cell>
        </row>
        <row r="131">
          <cell r="A131" t="str">
            <v>Stock Option Expense (pre-tax)</v>
          </cell>
          <cell r="C131">
            <v>-0.45850000000000002</v>
          </cell>
          <cell r="D131">
            <v>-3.6422136765891029</v>
          </cell>
          <cell r="E131">
            <v>-1.4271590855078664</v>
          </cell>
          <cell r="G131">
            <v>-2.8257204784458582E-2</v>
          </cell>
          <cell r="H131">
            <v>-8.270531400966152E-3</v>
          </cell>
          <cell r="I131">
            <v>-0.11614772980604894</v>
          </cell>
          <cell r="J131">
            <v>-3.2558641531155542E-2</v>
          </cell>
          <cell r="K131">
            <v>4.8049999999999997</v>
          </cell>
          <cell r="M131">
            <v>1.7315909090909083</v>
          </cell>
          <cell r="N131">
            <v>2.0942125984251958</v>
          </cell>
          <cell r="O131">
            <v>2.4364361865709894</v>
          </cell>
          <cell r="P131">
            <v>2.5650140186915897</v>
          </cell>
          <cell r="Q131">
            <v>8.827253712778683</v>
          </cell>
          <cell r="S131">
            <v>3.2859647577092503</v>
          </cell>
          <cell r="T131">
            <v>3.9899407294832772</v>
          </cell>
          <cell r="U131">
            <v>3.7311300448430487</v>
          </cell>
          <cell r="V131">
            <v>5.0279573170731728</v>
          </cell>
          <cell r="W131">
            <v>16.03499284910875</v>
          </cell>
          <cell r="Y131">
            <v>5.9474999999999998</v>
          </cell>
          <cell r="Z131">
            <v>6.5594994276993521</v>
          </cell>
          <cell r="AA131">
            <v>7.5306774628879918</v>
          </cell>
          <cell r="AB131">
            <v>8.0334071336760964</v>
          </cell>
          <cell r="AC131">
            <v>28.071084024263438</v>
          </cell>
          <cell r="AE131">
            <v>7.6059999999999999</v>
          </cell>
          <cell r="AF131">
            <v>8.8039277829408604</v>
          </cell>
          <cell r="AG131">
            <v>9.1560848942584947</v>
          </cell>
          <cell r="AH131">
            <v>9.6496984545640849</v>
          </cell>
          <cell r="AI131">
            <v>35.215711131763442</v>
          </cell>
          <cell r="AK131">
            <v>11.455874504912273</v>
          </cell>
          <cell r="AL131">
            <v>12.497317641722478</v>
          </cell>
          <cell r="AM131">
            <v>13.538760778532687</v>
          </cell>
          <cell r="AN131">
            <v>14.580203915342894</v>
          </cell>
          <cell r="AO131">
            <v>52.072156840510331</v>
          </cell>
          <cell r="AQ131">
            <v>15.768512944612624</v>
          </cell>
          <cell r="AR131">
            <v>17.202014121395589</v>
          </cell>
          <cell r="AS131">
            <v>18.635515298178557</v>
          </cell>
          <cell r="AT131">
            <v>20.069016474961522</v>
          </cell>
          <cell r="AU131">
            <v>71.675058839148292</v>
          </cell>
        </row>
        <row r="132">
          <cell r="A132" t="str">
            <v>Gross Value of Grants, net of cancelations</v>
          </cell>
          <cell r="C132">
            <v>-0.45850000000000002</v>
          </cell>
          <cell r="D132">
            <v>-3.6422136765891029</v>
          </cell>
          <cell r="E132">
            <v>-1.4271590855078664</v>
          </cell>
          <cell r="G132">
            <v>-2.8257204784458582E-2</v>
          </cell>
          <cell r="H132">
            <v>-8.270531400966152E-3</v>
          </cell>
          <cell r="I132">
            <v>-0.11614772980604894</v>
          </cell>
          <cell r="J132">
            <v>-3.2558641531155542E-2</v>
          </cell>
          <cell r="K132">
            <v>13.41687765</v>
          </cell>
          <cell r="M132">
            <v>-5.5129099790648568E-3</v>
          </cell>
          <cell r="N132">
            <v>-2.4859800300916408E-2</v>
          </cell>
          <cell r="O132">
            <v>2.6611949204886857E-2</v>
          </cell>
          <cell r="P132">
            <v>-7.3880523891955471E-2</v>
          </cell>
          <cell r="Q132">
            <v>23.519311550000001</v>
          </cell>
          <cell r="S132">
            <v>-5.0113607674829572E-2</v>
          </cell>
          <cell r="T132">
            <v>-2.2193292418324757E-2</v>
          </cell>
          <cell r="U132">
            <v>-2.6090270381191241E-3</v>
          </cell>
          <cell r="V132">
            <v>2.5683172385448699E-4</v>
          </cell>
          <cell r="W132">
            <v>40.083351659999991</v>
          </cell>
          <cell r="Y132">
            <v>3.2827176089441135E-3</v>
          </cell>
          <cell r="Z132">
            <v>4.6281384033769876E-3</v>
          </cell>
          <cell r="AA132">
            <v>6.4953015043613713E-2</v>
          </cell>
          <cell r="AB132">
            <v>-4.111278607648676E-4</v>
          </cell>
          <cell r="AC132">
            <v>38.578508429999999</v>
          </cell>
          <cell r="AI132">
            <v>80.842660484987562</v>
          </cell>
          <cell r="AO132">
            <v>101.93091954455184</v>
          </cell>
          <cell r="AU132">
            <v>105.92628748232953</v>
          </cell>
        </row>
        <row r="133">
          <cell r="A133" t="str">
            <v xml:space="preserve">     % of operating expense</v>
          </cell>
          <cell r="K133">
            <v>0.28153595874601312</v>
          </cell>
          <cell r="M133">
            <v>1.7315909090909083</v>
          </cell>
          <cell r="N133">
            <v>2.0942125984251958</v>
          </cell>
          <cell r="O133">
            <v>2.4364361865709894</v>
          </cell>
          <cell r="P133">
            <v>2.5650140186915897</v>
          </cell>
          <cell r="Q133">
            <v>0.2855983722116307</v>
          </cell>
          <cell r="S133">
            <v>3.2859647577092503</v>
          </cell>
          <cell r="T133">
            <v>3.9899407294832772</v>
          </cell>
          <cell r="U133">
            <v>3.7311300448430487</v>
          </cell>
          <cell r="V133">
            <v>5.0279573170731728</v>
          </cell>
          <cell r="W133">
            <v>0.25372903435310196</v>
          </cell>
          <cell r="Y133">
            <v>5.9474999999999998</v>
          </cell>
          <cell r="Z133">
            <v>6.5594994276993521</v>
          </cell>
          <cell r="AA133">
            <v>7.5306774628879918</v>
          </cell>
          <cell r="AB133">
            <v>8.0334071336760964</v>
          </cell>
          <cell r="AC133">
            <v>0.13760641342730975</v>
          </cell>
          <cell r="AE133">
            <v>7.6059999999999999</v>
          </cell>
          <cell r="AF133">
            <v>10.193</v>
          </cell>
          <cell r="AG133">
            <v>8.8039277829408604</v>
          </cell>
          <cell r="AH133">
            <v>8.6127833488225818</v>
          </cell>
          <cell r="AI133">
            <v>0.1838541260696504</v>
          </cell>
          <cell r="AK133">
            <v>11.552265965995758</v>
          </cell>
          <cell r="AL133">
            <v>12.602471962904463</v>
          </cell>
          <cell r="AM133">
            <v>13.652677959813168</v>
          </cell>
          <cell r="AN133">
            <v>14.702883956721875</v>
          </cell>
          <cell r="AO133">
            <v>0.16478694505279767</v>
          </cell>
          <cell r="AQ133">
            <v>16.246377397940229</v>
          </cell>
          <cell r="AR133">
            <v>17.723320797752979</v>
          </cell>
          <cell r="AS133">
            <v>19.200264197565726</v>
          </cell>
          <cell r="AT133">
            <v>20.677207597378477</v>
          </cell>
          <cell r="AU133">
            <v>0.13002069116896239</v>
          </cell>
          <cell r="AW133">
            <v>16.246377397940229</v>
          </cell>
          <cell r="AX133">
            <v>17.723320797752979</v>
          </cell>
          <cell r="AY133">
            <v>19.200264197565726</v>
          </cell>
          <cell r="AZ133">
            <v>20.677207597378477</v>
          </cell>
          <cell r="BA133">
            <v>94.627791776761768</v>
          </cell>
        </row>
        <row r="134">
          <cell r="A134" t="str">
            <v>Gross Value of Grants, net of cancelations</v>
          </cell>
          <cell r="K134">
            <v>13.41687765</v>
          </cell>
          <cell r="Q134">
            <v>23.519311550000001</v>
          </cell>
          <cell r="W134">
            <v>40.083351659999991</v>
          </cell>
          <cell r="AC134">
            <v>38.578508429999999</v>
          </cell>
          <cell r="AI134">
            <v>82.595232504687289</v>
          </cell>
          <cell r="AO134">
            <v>108.86679213080859</v>
          </cell>
          <cell r="AU134">
            <v>123.2058388044974</v>
          </cell>
          <cell r="BA134">
            <v>167.07062256102526</v>
          </cell>
        </row>
        <row r="135">
          <cell r="A135" t="str">
            <v>Total Options Granted</v>
          </cell>
          <cell r="E135">
            <v>2.6080000000000001</v>
          </cell>
          <cell r="K135">
            <v>8.8780000000000001</v>
          </cell>
          <cell r="M135">
            <v>1.7315909090909083</v>
          </cell>
          <cell r="N135">
            <v>2.0942125984251958</v>
          </cell>
          <cell r="O135">
            <v>2.4364361865709894</v>
          </cell>
          <cell r="P135">
            <v>2.5650140186915897</v>
          </cell>
          <cell r="Q135">
            <v>7.6375000000000002</v>
          </cell>
          <cell r="S135">
            <v>3.2859647577092503</v>
          </cell>
          <cell r="T135">
            <v>3.9899407294832772</v>
          </cell>
          <cell r="U135">
            <v>3.7311300448430487</v>
          </cell>
          <cell r="V135">
            <v>5.0279573170731728</v>
          </cell>
          <cell r="W135">
            <v>6.4927669999999997</v>
          </cell>
          <cell r="Y135">
            <v>5.9474999999999998</v>
          </cell>
          <cell r="Z135">
            <v>6.5594994276993521</v>
          </cell>
          <cell r="AA135">
            <v>7.5306774628879918</v>
          </cell>
          <cell r="AB135">
            <v>8.0334071336760964</v>
          </cell>
          <cell r="AC135">
            <v>5.269685</v>
          </cell>
          <cell r="AE135">
            <v>7.6059999999999999</v>
          </cell>
          <cell r="AF135">
            <v>10.193</v>
          </cell>
          <cell r="AG135">
            <v>10.24</v>
          </cell>
          <cell r="AH135">
            <v>11.166</v>
          </cell>
          <cell r="AI135">
            <v>6.58</v>
          </cell>
          <cell r="AK135">
            <v>12.967270281320959</v>
          </cell>
          <cell r="AL135">
            <v>16.209087851651198</v>
          </cell>
          <cell r="AM135">
            <v>17.505814879783294</v>
          </cell>
          <cell r="AN135">
            <v>18.154178393849342</v>
          </cell>
          <cell r="AO135">
            <v>7.9625000000000004</v>
          </cell>
          <cell r="AQ135">
            <v>19.416374344969839</v>
          </cell>
          <cell r="AR135">
            <v>21.181499285421641</v>
          </cell>
          <cell r="AS135">
            <v>22.946624225873446</v>
          </cell>
          <cell r="AT135">
            <v>24.711749166325252</v>
          </cell>
          <cell r="AU135">
            <v>7.5449999999999999</v>
          </cell>
          <cell r="AW135">
            <v>19.416374344969839</v>
          </cell>
          <cell r="AX135">
            <v>21.181499285421641</v>
          </cell>
          <cell r="AY135">
            <v>22.946624225873446</v>
          </cell>
          <cell r="AZ135">
            <v>24.711749166325252</v>
          </cell>
          <cell r="BA135">
            <v>0.1444010603993823</v>
          </cell>
        </row>
        <row r="136">
          <cell r="A136" t="str">
            <v xml:space="preserve">   Options Granted per Employee</v>
          </cell>
          <cell r="E136">
            <v>-4.0250000000000004</v>
          </cell>
          <cell r="K136">
            <v>28546.623794212221</v>
          </cell>
          <cell r="M136">
            <v>-1.52</v>
          </cell>
          <cell r="N136">
            <v>-1.7849999999999999</v>
          </cell>
          <cell r="O136">
            <v>-2.1819999999999999</v>
          </cell>
          <cell r="P136">
            <v>-2.3969999999999998</v>
          </cell>
          <cell r="Q136">
            <v>17201.576576576579</v>
          </cell>
          <cell r="S136">
            <v>-2.847</v>
          </cell>
          <cell r="T136">
            <v>-3.4590000000000001</v>
          </cell>
          <cell r="U136">
            <v>-3.2349999999999999</v>
          </cell>
          <cell r="V136">
            <v>-4.3600000000000012</v>
          </cell>
          <cell r="W136">
            <v>8465.146023468058</v>
          </cell>
          <cell r="Y136">
            <v>-4.758</v>
          </cell>
          <cell r="Z136">
            <v>-5.2480000000000002</v>
          </cell>
          <cell r="AA136">
            <v>-6.024</v>
          </cell>
          <cell r="AB136">
            <v>-6.6189999999999989</v>
          </cell>
          <cell r="AC136">
            <v>4041.1694785276072</v>
          </cell>
          <cell r="AE136">
            <v>-7.6059999999999999</v>
          </cell>
          <cell r="AF136">
            <v>-10.193</v>
          </cell>
          <cell r="AG136">
            <v>-10.24</v>
          </cell>
          <cell r="AH136">
            <v>-11.166</v>
          </cell>
          <cell r="AI136">
            <v>3500</v>
          </cell>
          <cell r="AO136">
            <v>3500</v>
          </cell>
          <cell r="AU136">
            <v>3000</v>
          </cell>
          <cell r="BA136">
            <v>175.23269397153513</v>
          </cell>
        </row>
        <row r="137">
          <cell r="A137" t="str">
            <v xml:space="preserve">   As a % of outstanding shares</v>
          </cell>
          <cell r="E137">
            <v>-30.026000000000003</v>
          </cell>
          <cell r="K137">
            <v>0.29126377310532392</v>
          </cell>
          <cell r="M137">
            <v>-0.15799999999999881</v>
          </cell>
          <cell r="N137">
            <v>-0.72699999999999942</v>
          </cell>
          <cell r="O137">
            <v>2.5419999999999976</v>
          </cell>
          <cell r="P137">
            <v>-2.2620000000000009</v>
          </cell>
          <cell r="Q137">
            <v>0.24222481342425614</v>
          </cell>
          <cell r="S137">
            <v>-1.5879999999999994</v>
          </cell>
          <cell r="T137">
            <v>-1.4319999999999866</v>
          </cell>
          <cell r="U137">
            <v>-0.2669999999999968</v>
          </cell>
          <cell r="V137">
            <v>2.999999999999492E-2</v>
          </cell>
          <cell r="W137">
            <v>6.1841285241558651E-2</v>
          </cell>
          <cell r="Y137">
            <v>0.38199999999999967</v>
          </cell>
          <cell r="Z137">
            <v>0.54599999999999671</v>
          </cell>
          <cell r="AA137">
            <v>7.7069999999999856</v>
          </cell>
          <cell r="AB137">
            <v>-4.5000000000018581E-2</v>
          </cell>
          <cell r="AC137">
            <v>4.7906227272727274E-2</v>
          </cell>
          <cell r="AI137">
            <v>5.6724137931034486E-2</v>
          </cell>
          <cell r="AO137">
            <v>6.6354166666666672E-2</v>
          </cell>
          <cell r="AU137">
            <v>6.2875E-2</v>
          </cell>
          <cell r="BA137">
            <v>9.7650000000000006</v>
          </cell>
        </row>
        <row r="138">
          <cell r="A138" t="str">
            <v xml:space="preserve">   Options Granted per Employee</v>
          </cell>
          <cell r="E138">
            <v>-1.4271590855078664</v>
          </cell>
          <cell r="K138">
            <v>28546.623794212221</v>
          </cell>
          <cell r="M138">
            <v>-5.5129099790648568E-3</v>
          </cell>
          <cell r="N138">
            <v>-2.4859800300916408E-2</v>
          </cell>
          <cell r="O138">
            <v>8.4999665618939263E-2</v>
          </cell>
          <cell r="P138">
            <v>-7.3880523891955471E-2</v>
          </cell>
          <cell r="Q138">
            <v>17201.576576576579</v>
          </cell>
          <cell r="S138">
            <v>-5.0113607674829572E-2</v>
          </cell>
          <cell r="T138">
            <v>-2.2193292418324757E-2</v>
          </cell>
          <cell r="U138">
            <v>-2.6090270381191241E-3</v>
          </cell>
          <cell r="V138">
            <v>2.8997274256215006E-4</v>
          </cell>
          <cell r="W138">
            <v>8465.146023468058</v>
          </cell>
          <cell r="Y138">
            <v>3.6304539968257253E-3</v>
          </cell>
          <cell r="Z138">
            <v>5.1212786313241856E-3</v>
          </cell>
          <cell r="AA138">
            <v>7.1506109611155819E-2</v>
          </cell>
          <cell r="AB138">
            <v>-4.111278607648676E-4</v>
          </cell>
          <cell r="AC138">
            <v>4041.1694785276072</v>
          </cell>
          <cell r="AI138">
            <v>3500</v>
          </cell>
          <cell r="AO138">
            <v>3500</v>
          </cell>
          <cell r="AU138">
            <v>3000</v>
          </cell>
          <cell r="BA138">
            <v>3000</v>
          </cell>
        </row>
        <row r="139">
          <cell r="A139" t="str">
            <v>Total Options Outstanding</v>
          </cell>
          <cell r="E139">
            <v>-1.4271590855078664</v>
          </cell>
          <cell r="K139">
            <v>4.0745599999999991</v>
          </cell>
          <cell r="M139">
            <v>-5.5129099790648568E-3</v>
          </cell>
          <cell r="N139">
            <v>-2.4859800300916408E-2</v>
          </cell>
          <cell r="O139">
            <v>2.6611949204886857E-2</v>
          </cell>
          <cell r="P139">
            <v>-7.3880523891955471E-2</v>
          </cell>
          <cell r="Q139">
            <v>10.525878999999998</v>
          </cell>
          <cell r="S139">
            <v>-5.0113607674829572E-2</v>
          </cell>
          <cell r="T139">
            <v>-2.2193292418324757E-2</v>
          </cell>
          <cell r="U139">
            <v>-2.6090270381191241E-3</v>
          </cell>
          <cell r="V139">
            <v>2.5683172385448699E-4</v>
          </cell>
          <cell r="W139">
            <v>15.928394999999998</v>
          </cell>
          <cell r="Y139">
            <v>3.2827176089441135E-3</v>
          </cell>
          <cell r="Z139">
            <v>4.6281384033769876E-3</v>
          </cell>
          <cell r="AA139">
            <v>6.4953015043613713E-2</v>
          </cell>
          <cell r="AB139">
            <v>-4.111278607648676E-4</v>
          </cell>
          <cell r="AC139">
            <v>17.365589000000003</v>
          </cell>
          <cell r="AI139">
            <v>17.867632850000007</v>
          </cell>
          <cell r="AO139">
            <v>19.576461352500004</v>
          </cell>
          <cell r="AU139">
            <v>20.269699879125003</v>
          </cell>
          <cell r="BA139">
            <v>8.1375000000000003E-2</v>
          </cell>
        </row>
        <row r="140">
          <cell r="A140" t="str">
            <v xml:space="preserve">   Options Fortfeited</v>
          </cell>
          <cell r="K140">
            <v>1.274966</v>
          </cell>
          <cell r="Q140">
            <v>0.74655899999999953</v>
          </cell>
          <cell r="W140">
            <v>1.1938529999999998</v>
          </cell>
          <cell r="AC140">
            <v>1.2116930000000004</v>
          </cell>
          <cell r="AI140">
            <v>1.7365589000000003</v>
          </cell>
          <cell r="AO140">
            <v>1.7867632850000008</v>
          </cell>
          <cell r="AU140">
            <v>1.9576461352500005</v>
          </cell>
          <cell r="BA140">
            <v>3000</v>
          </cell>
        </row>
        <row r="141">
          <cell r="A141" t="str">
            <v xml:space="preserve">   Forfeiture as % of BOP Options</v>
          </cell>
          <cell r="K141">
            <v>4.0745599999999991</v>
          </cell>
          <cell r="Q141">
            <v>0.18322444632058424</v>
          </cell>
          <cell r="W141">
            <v>0.11342074139366413</v>
          </cell>
          <cell r="AC141">
            <v>7.6071255139014346E-2</v>
          </cell>
          <cell r="AI141">
            <v>0.1</v>
          </cell>
          <cell r="AO141">
            <v>0.1</v>
          </cell>
          <cell r="AU141">
            <v>0.1</v>
          </cell>
          <cell r="BA141">
            <v>23.751090546431257</v>
          </cell>
        </row>
        <row r="142">
          <cell r="A142" t="str">
            <v xml:space="preserve">   Options Fortfeited</v>
          </cell>
          <cell r="K142">
            <v>1.274966</v>
          </cell>
          <cell r="M142">
            <v>1.7315909090909083</v>
          </cell>
          <cell r="N142">
            <v>2.0942125984251958</v>
          </cell>
          <cell r="O142">
            <v>2.4364361865709894</v>
          </cell>
          <cell r="P142">
            <v>2.5650140186915897</v>
          </cell>
          <cell r="Q142">
            <v>0.74655899999999953</v>
          </cell>
          <cell r="S142">
            <v>3.2859647577092503</v>
          </cell>
          <cell r="T142">
            <v>3.9899407294832772</v>
          </cell>
          <cell r="U142">
            <v>3.7311300448430487</v>
          </cell>
          <cell r="V142">
            <v>5.0279573170731728</v>
          </cell>
          <cell r="W142">
            <v>1.1938529999999998</v>
          </cell>
          <cell r="Y142">
            <v>5.9474999999999998</v>
          </cell>
          <cell r="Z142">
            <v>6.5594994276993521</v>
          </cell>
          <cell r="AA142">
            <v>7.5306774628879918</v>
          </cell>
          <cell r="AB142">
            <v>8.0334071336760964</v>
          </cell>
          <cell r="AC142">
            <v>1.2116930000000004</v>
          </cell>
          <cell r="AE142">
            <v>7.6059999999999999</v>
          </cell>
          <cell r="AF142">
            <v>10.193</v>
          </cell>
          <cell r="AG142">
            <v>10.24</v>
          </cell>
          <cell r="AH142">
            <v>11.166</v>
          </cell>
          <cell r="AI142">
            <v>1.7365589000000003</v>
          </cell>
          <cell r="AK142">
            <v>12.012</v>
          </cell>
          <cell r="AL142">
            <v>13.430999999999999</v>
          </cell>
          <cell r="AM142">
            <v>14.178000000000001</v>
          </cell>
          <cell r="AN142">
            <v>15.586</v>
          </cell>
          <cell r="AO142">
            <v>1.7972632850000005</v>
          </cell>
          <cell r="AQ142">
            <v>18.065000000000001</v>
          </cell>
          <cell r="AR142">
            <v>18.899999999999999</v>
          </cell>
          <cell r="AS142">
            <v>21.436437210125238</v>
          </cell>
          <cell r="AT142">
            <v>24.046398213433367</v>
          </cell>
          <cell r="AU142">
            <v>2.0064711352500004</v>
          </cell>
          <cell r="AW142">
            <v>23.603172081849941</v>
          </cell>
          <cell r="AX142">
            <v>24.629396954973849</v>
          </cell>
          <cell r="AY142">
            <v>26.681846701221673</v>
          </cell>
          <cell r="AZ142">
            <v>27.708071574345585</v>
          </cell>
          <cell r="BA142">
            <v>2.1517062379125007</v>
          </cell>
          <cell r="BC142">
            <v>29.886786853378485</v>
          </cell>
          <cell r="BD142">
            <v>31.186212368742765</v>
          </cell>
          <cell r="BE142">
            <v>33.785063399471333</v>
          </cell>
          <cell r="BF142">
            <v>35.084488914835617</v>
          </cell>
          <cell r="BG142">
            <v>129.9425515364282</v>
          </cell>
          <cell r="BI142">
            <v>37.628932595623922</v>
          </cell>
          <cell r="BJ142">
            <v>39.264973143259745</v>
          </cell>
          <cell r="BK142">
            <v>42.53705423853139</v>
          </cell>
          <cell r="BL142">
            <v>44.173094786167212</v>
          </cell>
          <cell r="BM142">
            <v>163.60405476358227</v>
          </cell>
        </row>
        <row r="143">
          <cell r="A143" t="str">
            <v xml:space="preserve">   Options Exercised</v>
          </cell>
          <cell r="K143">
            <v>1.6801219999999999</v>
          </cell>
          <cell r="Q143">
            <v>1.041131</v>
          </cell>
          <cell r="W143">
            <v>3.8438799999999995</v>
          </cell>
          <cell r="AC143">
            <v>4.8320949999999998</v>
          </cell>
          <cell r="AI143">
            <v>4.3413972500000009</v>
          </cell>
          <cell r="AO143">
            <v>4.4669082125000017</v>
          </cell>
          <cell r="AU143">
            <v>4.8941153381250011</v>
          </cell>
          <cell r="BA143">
            <v>0.1</v>
          </cell>
        </row>
        <row r="144">
          <cell r="A144" t="str">
            <v xml:space="preserve">   Exercised as % of BOP Optoins</v>
          </cell>
          <cell r="K144">
            <v>1.274966</v>
          </cell>
          <cell r="Q144">
            <v>0.25551985981308417</v>
          </cell>
          <cell r="W144">
            <v>0.36518375329984321</v>
          </cell>
          <cell r="AC144">
            <v>0.30336358434104632</v>
          </cell>
          <cell r="AI144">
            <v>0.25</v>
          </cell>
          <cell r="AO144">
            <v>0.25</v>
          </cell>
          <cell r="AU144">
            <v>0.25</v>
          </cell>
          <cell r="BA144">
            <v>2.2597662379125003</v>
          </cell>
          <cell r="BG144">
            <v>226.58829618503555</v>
          </cell>
          <cell r="BM144">
            <v>288.79127100235019</v>
          </cell>
        </row>
        <row r="145">
          <cell r="A145" t="str">
            <v xml:space="preserve">   Options Exercised</v>
          </cell>
          <cell r="K145">
            <v>1.6801219999999999</v>
          </cell>
          <cell r="Q145">
            <v>1.041131</v>
          </cell>
          <cell r="W145">
            <v>3.8438799999999995</v>
          </cell>
          <cell r="AC145">
            <v>4.8320949999999998</v>
          </cell>
          <cell r="AI145">
            <v>4.3413972500000009</v>
          </cell>
          <cell r="AO145">
            <v>4.4931582125000009</v>
          </cell>
          <cell r="AU145">
            <v>5.0161778381250013</v>
          </cell>
          <cell r="BA145">
            <v>5.379265594781252</v>
          </cell>
          <cell r="BG145">
            <v>0.13718423523712187</v>
          </cell>
          <cell r="BM145">
            <v>0.14332448173327614</v>
          </cell>
        </row>
        <row r="146">
          <cell r="A146" t="str">
            <v>Black-Scholes Assumptions</v>
          </cell>
          <cell r="Q146">
            <v>0.25551985981308417</v>
          </cell>
          <cell r="W146">
            <v>0.36518375329984321</v>
          </cell>
          <cell r="AC146">
            <v>0.30336358434104632</v>
          </cell>
          <cell r="AI146">
            <v>0.25</v>
          </cell>
          <cell r="AO146">
            <v>0.25</v>
          </cell>
          <cell r="AU146">
            <v>0.25</v>
          </cell>
          <cell r="BA146">
            <v>0.25</v>
          </cell>
        </row>
        <row r="147">
          <cell r="A147" t="str">
            <v>Average Exercise Price</v>
          </cell>
          <cell r="K147">
            <v>1.1000000000000001</v>
          </cell>
          <cell r="Q147">
            <v>3.74</v>
          </cell>
          <cell r="W147">
            <v>11.61</v>
          </cell>
          <cell r="AC147">
            <v>24.51</v>
          </cell>
          <cell r="AI147">
            <v>38.024999999999999</v>
          </cell>
          <cell r="AO147">
            <v>37.601036550000003</v>
          </cell>
          <cell r="AU147">
            <v>43.189703429110622</v>
          </cell>
          <cell r="BA147">
            <v>5.6494155947812503</v>
          </cell>
          <cell r="BG147">
            <v>12.5525</v>
          </cell>
          <cell r="BM147">
            <v>14.4275</v>
          </cell>
        </row>
        <row r="148">
          <cell r="A148" t="str">
            <v xml:space="preserve">    Period End Stock Price</v>
          </cell>
          <cell r="K148" t="str">
            <v>NM</v>
          </cell>
          <cell r="Q148" t="str">
            <v>NM</v>
          </cell>
          <cell r="W148">
            <v>13.7</v>
          </cell>
          <cell r="AC148">
            <v>41.05</v>
          </cell>
          <cell r="AI148">
            <v>35</v>
          </cell>
          <cell r="AO148">
            <v>40.2020731</v>
          </cell>
          <cell r="AU148">
            <v>46.177333758221245</v>
          </cell>
          <cell r="BA148">
            <v>0.25</v>
          </cell>
          <cell r="BG148">
            <v>2500</v>
          </cell>
          <cell r="BM148">
            <v>2500</v>
          </cell>
        </row>
        <row r="149">
          <cell r="A149" t="str">
            <v xml:space="preserve">Expected life from vest date (in years) </v>
          </cell>
          <cell r="K149">
            <v>4</v>
          </cell>
          <cell r="Q149">
            <v>4</v>
          </cell>
          <cell r="W149">
            <v>4</v>
          </cell>
          <cell r="AC149">
            <v>4</v>
          </cell>
          <cell r="AI149">
            <v>4</v>
          </cell>
          <cell r="AO149">
            <v>4</v>
          </cell>
          <cell r="AU149">
            <v>4</v>
          </cell>
          <cell r="BA149">
            <v>49.993109651469979</v>
          </cell>
          <cell r="BG149">
            <v>9.430879038317054E-2</v>
          </cell>
          <cell r="BM149">
            <v>0.10409451659451657</v>
          </cell>
        </row>
        <row r="150">
          <cell r="A150" t="str">
            <v>Risk-free interest rate (%)</v>
          </cell>
          <cell r="K150">
            <v>1.67E-2</v>
          </cell>
          <cell r="Q150">
            <v>2.92E-2</v>
          </cell>
          <cell r="W150">
            <v>3.2799999999999996E-2</v>
          </cell>
          <cell r="AC150">
            <v>4.0999999999999995E-2</v>
          </cell>
          <cell r="AI150">
            <v>4.4999999999999998E-2</v>
          </cell>
          <cell r="AO150">
            <v>4.4999999999999998E-2</v>
          </cell>
          <cell r="AU150">
            <v>4.4999999999999998E-2</v>
          </cell>
          <cell r="BA150">
            <v>53.527042283018709</v>
          </cell>
        </row>
        <row r="151">
          <cell r="A151" t="str">
            <v>Volatility</v>
          </cell>
          <cell r="K151">
            <v>1</v>
          </cell>
          <cell r="Q151">
            <v>1</v>
          </cell>
          <cell r="W151">
            <v>0.875</v>
          </cell>
          <cell r="AC151">
            <v>0.5625</v>
          </cell>
          <cell r="AI151">
            <v>0.5</v>
          </cell>
          <cell r="AO151">
            <v>0.5</v>
          </cell>
          <cell r="AU151">
            <v>0.5</v>
          </cell>
          <cell r="BA151">
            <v>4</v>
          </cell>
          <cell r="BG151">
            <v>28.330939167680313</v>
          </cell>
          <cell r="BM151">
            <v>32.842610458992212</v>
          </cell>
        </row>
        <row r="152">
          <cell r="A152" t="str">
            <v>Dividend Yield</v>
          </cell>
          <cell r="K152">
            <v>0</v>
          </cell>
          <cell r="Q152">
            <v>0</v>
          </cell>
          <cell r="W152">
            <v>0</v>
          </cell>
          <cell r="AC152">
            <v>0</v>
          </cell>
          <cell r="AI152">
            <v>0</v>
          </cell>
          <cell r="AO152">
            <v>0</v>
          </cell>
          <cell r="AU152">
            <v>0</v>
          </cell>
          <cell r="BA152">
            <v>4.4999999999999998E-2</v>
          </cell>
          <cell r="BG152">
            <v>2.4274521796431259</v>
          </cell>
          <cell r="BM152">
            <v>2.8330939167680316</v>
          </cell>
        </row>
        <row r="153">
          <cell r="A153" t="str">
            <v>Weighted average fair value of grants (per share)</v>
          </cell>
          <cell r="K153">
            <v>1.65</v>
          </cell>
          <cell r="Q153">
            <v>3.65</v>
          </cell>
          <cell r="W153">
            <v>7.59</v>
          </cell>
          <cell r="AC153">
            <v>11.11</v>
          </cell>
          <cell r="AI153">
            <v>16.691162092378406</v>
          </cell>
          <cell r="AO153">
            <v>16.505062351018935</v>
          </cell>
          <cell r="AU153">
            <v>18.95822066159203</v>
          </cell>
          <cell r="BA153">
            <v>0.5</v>
          </cell>
          <cell r="BG153">
            <v>0.1</v>
          </cell>
          <cell r="BM153">
            <v>0.1</v>
          </cell>
        </row>
        <row r="154">
          <cell r="A154" t="str">
            <v>Dividend Yield</v>
          </cell>
          <cell r="K154">
            <v>0</v>
          </cell>
          <cell r="Q154">
            <v>0</v>
          </cell>
          <cell r="W154">
            <v>0</v>
          </cell>
          <cell r="AC154">
            <v>0</v>
          </cell>
          <cell r="AI154">
            <v>0</v>
          </cell>
          <cell r="AO154">
            <v>0</v>
          </cell>
          <cell r="AU154">
            <v>0</v>
          </cell>
          <cell r="BA154">
            <v>0</v>
          </cell>
        </row>
        <row r="155">
          <cell r="A155" t="str">
            <v>Weighted average fair value of grants (per share)</v>
          </cell>
          <cell r="K155">
            <v>1.65</v>
          </cell>
          <cell r="Q155">
            <v>3.65</v>
          </cell>
          <cell r="W155">
            <v>7.59</v>
          </cell>
          <cell r="AC155">
            <v>11.11</v>
          </cell>
          <cell r="AI155">
            <v>16.691162092378406</v>
          </cell>
          <cell r="AO155">
            <v>16.531948180819281</v>
          </cell>
          <cell r="AU155">
            <v>19.046964368653114</v>
          </cell>
          <cell r="BA155">
            <v>21.944591629052802</v>
          </cell>
          <cell r="BG155">
            <v>6.0686304491078138</v>
          </cell>
          <cell r="BM155">
            <v>7.0827347919200783</v>
          </cell>
        </row>
        <row r="156">
          <cell r="A156" t="str">
            <v>salesforce.com</v>
          </cell>
          <cell r="K156">
            <v>0</v>
          </cell>
          <cell r="Q156">
            <v>0</v>
          </cell>
          <cell r="W156">
            <v>0</v>
          </cell>
          <cell r="AC156">
            <v>0</v>
          </cell>
          <cell r="AI156">
            <v>0</v>
          </cell>
          <cell r="AO156">
            <v>0</v>
          </cell>
          <cell r="AU156">
            <v>0</v>
          </cell>
          <cell r="BA156">
            <v>0</v>
          </cell>
          <cell r="BG156">
            <v>0.25</v>
          </cell>
          <cell r="BM156">
            <v>0.25</v>
          </cell>
        </row>
        <row r="157">
          <cell r="A157" t="str">
            <v>Income Statement Analysis</v>
          </cell>
          <cell r="K157">
            <v>1.65</v>
          </cell>
          <cell r="Q157">
            <v>3.65</v>
          </cell>
          <cell r="W157">
            <v>7.59</v>
          </cell>
          <cell r="AC157">
            <v>11.11</v>
          </cell>
          <cell r="AI157">
            <v>16.691162092378406</v>
          </cell>
          <cell r="AO157">
            <v>16.531948180819281</v>
          </cell>
          <cell r="AU157">
            <v>19.046964368653114</v>
          </cell>
          <cell r="BA157">
            <v>21.944591629052802</v>
          </cell>
        </row>
        <row r="158">
          <cell r="A158" t="str">
            <v>salesforce.com</v>
          </cell>
          <cell r="G158">
            <v>2003</v>
          </cell>
          <cell r="M158" t="str">
            <v>2004</v>
          </cell>
          <cell r="S158" t="str">
            <v>2005</v>
          </cell>
          <cell r="Y158">
            <v>2006</v>
          </cell>
          <cell r="AE158" t="str">
            <v xml:space="preserve">  2007E</v>
          </cell>
          <cell r="AK158" t="str">
            <v xml:space="preserve">  2008E</v>
          </cell>
          <cell r="AQ158" t="str">
            <v xml:space="preserve">  2009E</v>
          </cell>
        </row>
        <row r="159">
          <cell r="A159" t="str">
            <v>Income Statement Analysis</v>
          </cell>
          <cell r="C159" t="str">
            <v>FY00</v>
          </cell>
          <cell r="D159" t="str">
            <v>FY01</v>
          </cell>
          <cell r="E159" t="str">
            <v>FY02</v>
          </cell>
          <cell r="G159" t="str">
            <v>4/02</v>
          </cell>
          <cell r="H159" t="str">
            <v>7/02</v>
          </cell>
          <cell r="I159" t="str">
            <v>10/02</v>
          </cell>
          <cell r="J159" t="str">
            <v>1/03</v>
          </cell>
          <cell r="K159" t="str">
            <v>FY03</v>
          </cell>
          <cell r="M159" t="str">
            <v>4/03</v>
          </cell>
          <cell r="N159" t="str">
            <v>7/03</v>
          </cell>
          <cell r="O159" t="str">
            <v>10/03</v>
          </cell>
          <cell r="P159" t="str">
            <v>1/04</v>
          </cell>
          <cell r="Q159" t="str">
            <v>FY04</v>
          </cell>
          <cell r="S159" t="str">
            <v>4/04</v>
          </cell>
          <cell r="T159" t="str">
            <v xml:space="preserve"> 7/04</v>
          </cell>
          <cell r="U159" t="str">
            <v xml:space="preserve"> 10/04</v>
          </cell>
          <cell r="V159" t="str">
            <v>1/05</v>
          </cell>
          <cell r="W159" t="str">
            <v>FY05</v>
          </cell>
          <cell r="Y159" t="str">
            <v>4/05</v>
          </cell>
          <cell r="Z159" t="str">
            <v xml:space="preserve"> 7/05</v>
          </cell>
          <cell r="AA159" t="str">
            <v xml:space="preserve"> 10/05</v>
          </cell>
          <cell r="AB159" t="str">
            <v>1/06</v>
          </cell>
          <cell r="AC159" t="str">
            <v>FY06</v>
          </cell>
          <cell r="AE159" t="str">
            <v>4/06</v>
          </cell>
          <cell r="AF159" t="str">
            <v xml:space="preserve"> 7/06E</v>
          </cell>
          <cell r="AG159" t="str">
            <v xml:space="preserve"> 10/06E</v>
          </cell>
          <cell r="AH159" t="str">
            <v>1/07E</v>
          </cell>
          <cell r="AI159" t="str">
            <v>FY07E</v>
          </cell>
          <cell r="AK159" t="str">
            <v>4/07E</v>
          </cell>
          <cell r="AL159" t="str">
            <v xml:space="preserve"> 7/07E</v>
          </cell>
          <cell r="AM159" t="str">
            <v xml:space="preserve"> 10/07E</v>
          </cell>
          <cell r="AN159" t="str">
            <v>1/08E</v>
          </cell>
          <cell r="AO159" t="str">
            <v>FY08E</v>
          </cell>
          <cell r="AQ159" t="str">
            <v>4/08E</v>
          </cell>
          <cell r="AR159" t="str">
            <v xml:space="preserve"> 7/08E</v>
          </cell>
          <cell r="AS159" t="str">
            <v xml:space="preserve"> 10/08E</v>
          </cell>
          <cell r="AT159" t="str">
            <v>1/09E</v>
          </cell>
          <cell r="AU159" t="str">
            <v>FY09E</v>
          </cell>
          <cell r="BA159">
            <v>45.806580697499996</v>
          </cell>
          <cell r="BG159">
            <v>50.982724316317501</v>
          </cell>
          <cell r="BM159">
            <v>56.743772164061376</v>
          </cell>
        </row>
        <row r="160">
          <cell r="A160" t="str">
            <v>salesforce.com</v>
          </cell>
          <cell r="G160">
            <v>2003</v>
          </cell>
          <cell r="K160" t="str">
            <v>NM</v>
          </cell>
          <cell r="M160" t="str">
            <v>2004</v>
          </cell>
          <cell r="Q160" t="str">
            <v>NM</v>
          </cell>
          <cell r="S160" t="str">
            <v>2005</v>
          </cell>
          <cell r="W160">
            <v>13.7</v>
          </cell>
          <cell r="Y160">
            <v>2006</v>
          </cell>
          <cell r="AC160">
            <v>41.05</v>
          </cell>
          <cell r="AE160" t="str">
            <v xml:space="preserve">  2007E</v>
          </cell>
          <cell r="AI160">
            <v>35</v>
          </cell>
          <cell r="AK160" t="str">
            <v xml:space="preserve">  2008E</v>
          </cell>
          <cell r="AO160">
            <v>38.954999999999998</v>
          </cell>
          <cell r="AQ160" t="str">
            <v xml:space="preserve">  2009E</v>
          </cell>
          <cell r="AU160">
            <v>43.356915000000001</v>
          </cell>
          <cell r="AW160" t="str">
            <v xml:space="preserve">  2010E</v>
          </cell>
          <cell r="BA160">
            <v>48.256246394999998</v>
          </cell>
          <cell r="BG160">
            <v>53.709202237634997</v>
          </cell>
          <cell r="BM160">
            <v>59.778342090487754</v>
          </cell>
        </row>
        <row r="161">
          <cell r="A161" t="str">
            <v>Y/Y % Growth</v>
          </cell>
          <cell r="C161" t="str">
            <v>FY00</v>
          </cell>
          <cell r="D161" t="str">
            <v>FY01</v>
          </cell>
          <cell r="E161" t="str">
            <v>FY02</v>
          </cell>
          <cell r="G161" t="str">
            <v>4/02</v>
          </cell>
          <cell r="H161" t="str">
            <v>7/02</v>
          </cell>
          <cell r="I161" t="str">
            <v>10/02</v>
          </cell>
          <cell r="J161" t="str">
            <v>1/03</v>
          </cell>
          <cell r="K161" t="str">
            <v>FY03</v>
          </cell>
          <cell r="M161" t="str">
            <v>4/03</v>
          </cell>
          <cell r="N161" t="str">
            <v>7/03</v>
          </cell>
          <cell r="O161" t="str">
            <v>10/03</v>
          </cell>
          <cell r="P161" t="str">
            <v>1/04</v>
          </cell>
          <cell r="Q161" t="str">
            <v>FY04</v>
          </cell>
          <cell r="S161" t="str">
            <v>4/04</v>
          </cell>
          <cell r="T161" t="str">
            <v xml:space="preserve"> 7/04</v>
          </cell>
          <cell r="U161" t="str">
            <v xml:space="preserve"> 10/04</v>
          </cell>
          <cell r="V161" t="str">
            <v>1/05</v>
          </cell>
          <cell r="W161" t="str">
            <v>FY05</v>
          </cell>
          <cell r="Y161" t="str">
            <v>4/05</v>
          </cell>
          <cell r="Z161" t="str">
            <v xml:space="preserve"> 7/05</v>
          </cell>
          <cell r="AA161" t="str">
            <v xml:space="preserve"> 10/05</v>
          </cell>
          <cell r="AB161" t="str">
            <v>1/06</v>
          </cell>
          <cell r="AC161" t="str">
            <v>FY06</v>
          </cell>
          <cell r="AE161" t="str">
            <v>4/06</v>
          </cell>
          <cell r="AF161" t="str">
            <v xml:space="preserve"> 7/06</v>
          </cell>
          <cell r="AG161" t="str">
            <v xml:space="preserve"> 10/06</v>
          </cell>
          <cell r="AH161" t="str">
            <v>1/07E</v>
          </cell>
          <cell r="AI161" t="str">
            <v>FY07E</v>
          </cell>
          <cell r="AK161" t="str">
            <v>4/07E</v>
          </cell>
          <cell r="AL161" t="str">
            <v xml:space="preserve"> 7/07E</v>
          </cell>
          <cell r="AM161" t="str">
            <v xml:space="preserve"> 10/07E</v>
          </cell>
          <cell r="AN161" t="str">
            <v>1/08E</v>
          </cell>
          <cell r="AO161" t="str">
            <v>FY08E</v>
          </cell>
          <cell r="AQ161" t="str">
            <v>4/08E</v>
          </cell>
          <cell r="AR161" t="str">
            <v xml:space="preserve"> 7/08E</v>
          </cell>
          <cell r="AS161" t="str">
            <v xml:space="preserve"> 10/08E</v>
          </cell>
          <cell r="AT161" t="str">
            <v>1/09E</v>
          </cell>
          <cell r="AU161" t="str">
            <v>FY09E</v>
          </cell>
          <cell r="AW161" t="str">
            <v>4/09E</v>
          </cell>
          <cell r="AX161" t="str">
            <v xml:space="preserve"> 7/09E</v>
          </cell>
          <cell r="AY161" t="str">
            <v xml:space="preserve"> 10/09E</v>
          </cell>
          <cell r="AZ161" t="str">
            <v>1/10E</v>
          </cell>
          <cell r="BA161" t="str">
            <v>FY10E</v>
          </cell>
          <cell r="BG161">
            <v>4</v>
          </cell>
          <cell r="BM161">
            <v>4</v>
          </cell>
        </row>
        <row r="162">
          <cell r="A162" t="str">
            <v>Subscription/Support</v>
          </cell>
          <cell r="C162" t="str">
            <v>-</v>
          </cell>
          <cell r="D162" t="str">
            <v>-</v>
          </cell>
          <cell r="E162">
            <v>3.2837514934289125</v>
          </cell>
          <cell r="G162" t="str">
            <v>-</v>
          </cell>
          <cell r="H162" t="str">
            <v>-</v>
          </cell>
          <cell r="I162" t="str">
            <v>-</v>
          </cell>
          <cell r="J162" t="str">
            <v>-</v>
          </cell>
          <cell r="K162">
            <v>1.2152187049690881</v>
          </cell>
          <cell r="M162">
            <v>0.92077185017026109</v>
          </cell>
          <cell r="N162">
            <v>0.73764966740576488</v>
          </cell>
          <cell r="O162">
            <v>0.73765169668392994</v>
          </cell>
          <cell r="P162">
            <v>0.83148831488314867</v>
          </cell>
          <cell r="Q162">
            <v>0.80031895249286533</v>
          </cell>
          <cell r="S162">
            <v>0.83878974116534688</v>
          </cell>
          <cell r="T162">
            <v>0.8383523887300941</v>
          </cell>
          <cell r="U162">
            <v>0.84452846975088969</v>
          </cell>
          <cell r="V162">
            <v>0.84236251026042819</v>
          </cell>
          <cell r="W162">
            <v>0.84130961816401717</v>
          </cell>
          <cell r="Y162">
            <v>0.87009898444530132</v>
          </cell>
          <cell r="Z162">
            <v>0.82241719188161144</v>
          </cell>
          <cell r="AA162">
            <v>0.79394670203786299</v>
          </cell>
          <cell r="AB162">
            <v>0.66923185969744226</v>
          </cell>
          <cell r="AC162">
            <v>0.77645480038233416</v>
          </cell>
          <cell r="AE162">
            <v>0.62387008076989181</v>
          </cell>
          <cell r="AF162">
            <v>0.58944577836009637</v>
          </cell>
          <cell r="AG162">
            <v>0.54251088914580725</v>
          </cell>
          <cell r="AH162">
            <v>0.52574616924476802</v>
          </cell>
          <cell r="AI162">
            <v>0.5654341876930864</v>
          </cell>
          <cell r="AK162">
            <v>0.4545139481231415</v>
          </cell>
          <cell r="AL162">
            <v>0.42348104740621895</v>
          </cell>
          <cell r="AM162">
            <v>0.39482930784722803</v>
          </cell>
          <cell r="AN162">
            <v>0.36901705350941394</v>
          </cell>
          <cell r="AO162">
            <v>0.407081875456762</v>
          </cell>
          <cell r="AQ162">
            <v>0.34668825302304418</v>
          </cell>
          <cell r="AR162">
            <v>0.32733488550773959</v>
          </cell>
          <cell r="AS162">
            <v>0.30959398300339425</v>
          </cell>
          <cell r="AT162">
            <v>0.29457311866478819</v>
          </cell>
          <cell r="AU162">
            <v>0.31792007598782956</v>
          </cell>
          <cell r="AW162" t="str">
            <v xml:space="preserve">  2010E</v>
          </cell>
          <cell r="BA162">
            <v>4.4999999999999998E-2</v>
          </cell>
          <cell r="BG162">
            <v>4.4999999999999998E-2</v>
          </cell>
          <cell r="BM162">
            <v>4.4999999999999998E-2</v>
          </cell>
        </row>
        <row r="163">
          <cell r="A163" t="str">
            <v>Services</v>
          </cell>
          <cell r="C163" t="str">
            <v>-</v>
          </cell>
          <cell r="D163" t="str">
            <v>-</v>
          </cell>
          <cell r="E163">
            <v>1.1694915254237288</v>
          </cell>
          <cell r="G163" t="str">
            <v>-</v>
          </cell>
          <cell r="H163" t="str">
            <v>-</v>
          </cell>
          <cell r="I163" t="str">
            <v>-</v>
          </cell>
          <cell r="J163" t="str">
            <v>-</v>
          </cell>
          <cell r="K163">
            <v>2.722098214285714</v>
          </cell>
          <cell r="M163">
            <v>2.6802218114602585</v>
          </cell>
          <cell r="N163">
            <v>2.3404605263157898</v>
          </cell>
          <cell r="O163">
            <v>1.3556618819776718</v>
          </cell>
          <cell r="P163">
            <v>2.4881974248927037</v>
          </cell>
          <cell r="Q163">
            <v>2.0665667166416792</v>
          </cell>
          <cell r="S163">
            <v>0.86991461577096918</v>
          </cell>
          <cell r="T163">
            <v>1.2471688823239782</v>
          </cell>
          <cell r="U163">
            <v>0.6574136763710221</v>
          </cell>
          <cell r="V163">
            <v>0.60412180867425413</v>
          </cell>
          <cell r="W163">
            <v>0.79896352791629988</v>
          </cell>
          <cell r="Y163">
            <v>0.6081117378458234</v>
          </cell>
          <cell r="Z163">
            <v>0.38146362839614367</v>
          </cell>
          <cell r="AA163">
            <v>0.69260620915032689</v>
          </cell>
          <cell r="AB163">
            <v>0.65656759348034499</v>
          </cell>
          <cell r="AC163">
            <v>0.58810740297858466</v>
          </cell>
          <cell r="AE163">
            <v>0.70252213128444962</v>
          </cell>
          <cell r="AF163">
            <v>0.69748612212529748</v>
          </cell>
          <cell r="AG163">
            <v>0.48522354289851544</v>
          </cell>
          <cell r="AH163">
            <v>0.5671781745572404</v>
          </cell>
          <cell r="AI163">
            <v>0.59978608220959662</v>
          </cell>
          <cell r="AK163">
            <v>0.36809749999999997</v>
          </cell>
          <cell r="AL163">
            <v>0.36809749999999997</v>
          </cell>
          <cell r="AM163">
            <v>0.2491325000000002</v>
          </cell>
          <cell r="AN163">
            <v>0.1923537500000001</v>
          </cell>
          <cell r="AO163">
            <v>0.28586844838630565</v>
          </cell>
          <cell r="AQ163">
            <v>0.21550625000000001</v>
          </cell>
          <cell r="AR163">
            <v>0.21550624999999979</v>
          </cell>
          <cell r="AS163">
            <v>0.21550624999999979</v>
          </cell>
          <cell r="AT163">
            <v>0.21550625000000001</v>
          </cell>
          <cell r="AU163">
            <v>0.21550625000000001</v>
          </cell>
          <cell r="AW163" t="str">
            <v>4/09E</v>
          </cell>
          <cell r="AX163" t="str">
            <v xml:space="preserve"> 7/09E</v>
          </cell>
          <cell r="AY163" t="str">
            <v xml:space="preserve"> 10/09E</v>
          </cell>
          <cell r="AZ163" t="str">
            <v>1/10E</v>
          </cell>
          <cell r="BA163" t="str">
            <v>FY10E</v>
          </cell>
          <cell r="BG163">
            <v>0.5</v>
          </cell>
          <cell r="BM163">
            <v>0.5</v>
          </cell>
        </row>
        <row r="164">
          <cell r="A164" t="str">
            <v>Total Revenues</v>
          </cell>
          <cell r="C164" t="str">
            <v>-</v>
          </cell>
          <cell r="D164" t="str">
            <v>-</v>
          </cell>
          <cell r="E164">
            <v>3.1230910763569462</v>
          </cell>
          <cell r="G164" t="str">
            <v>-</v>
          </cell>
          <cell r="H164" t="str">
            <v>-</v>
          </cell>
          <cell r="I164" t="str">
            <v>-</v>
          </cell>
          <cell r="J164" t="str">
            <v>-</v>
          </cell>
          <cell r="K164">
            <v>1.275469677361774</v>
          </cell>
          <cell r="M164">
            <v>1.0225644316115923</v>
          </cell>
          <cell r="N164">
            <v>0.81965833543717892</v>
          </cell>
          <cell r="O164">
            <v>0.79226270171235313</v>
          </cell>
          <cell r="P164">
            <v>0.93068225619940903</v>
          </cell>
          <cell r="Q164">
            <v>0.88313623972857958</v>
          </cell>
          <cell r="S164">
            <v>0.8420663036006979</v>
          </cell>
          <cell r="T164">
            <v>0.87675160708504873</v>
          </cell>
          <cell r="U164">
            <v>0.8227962569788474</v>
          </cell>
          <cell r="V164">
            <v>0.81659068978138594</v>
          </cell>
          <cell r="W164">
            <v>0.83679951678243758</v>
          </cell>
          <cell r="Y164">
            <v>0.84210224174057791</v>
          </cell>
          <cell r="Z164">
            <v>0.77282472092851351</v>
          </cell>
          <cell r="AA164">
            <v>0.78324453743448141</v>
          </cell>
          <cell r="AB164">
            <v>0.66802212697366015</v>
          </cell>
          <cell r="AC164">
            <v>0.75680793763288468</v>
          </cell>
          <cell r="AE164">
            <v>0.63120744191844436</v>
          </cell>
          <cell r="AF164">
            <v>0.59891430715983485</v>
          </cell>
          <cell r="AG164">
            <v>0.53676850362270634</v>
          </cell>
          <cell r="AH164">
            <v>0.5296767136299747</v>
          </cell>
          <cell r="AI164">
            <v>0.56867340337639627</v>
          </cell>
          <cell r="AK164">
            <v>0.4460998062539403</v>
          </cell>
          <cell r="AL164">
            <v>0.41832806855039184</v>
          </cell>
          <cell r="AM164">
            <v>0.38071475734692872</v>
          </cell>
          <cell r="AN164">
            <v>0.3518465979529839</v>
          </cell>
          <cell r="AO164">
            <v>0.39542534549870623</v>
          </cell>
          <cell r="AQ164">
            <v>0.33460437152959743</v>
          </cell>
          <cell r="AR164">
            <v>0.3172986471217154</v>
          </cell>
          <cell r="AS164">
            <v>0.30134776976316879</v>
          </cell>
          <cell r="AT164">
            <v>0.28779502260368672</v>
          </cell>
          <cell r="AU164">
            <v>0.30884464877508888</v>
          </cell>
          <cell r="AW164">
            <v>0.28804999462405823</v>
          </cell>
          <cell r="AX164">
            <v>0.27483235784606075</v>
          </cell>
          <cell r="AY164">
            <v>0.26199686514269094</v>
          </cell>
          <cell r="AZ164">
            <v>0.24922804122488795</v>
          </cell>
          <cell r="BA164">
            <v>0.26738737235935095</v>
          </cell>
          <cell r="BG164">
            <v>0</v>
          </cell>
          <cell r="BM164">
            <v>0</v>
          </cell>
        </row>
        <row r="165">
          <cell r="A165" t="str">
            <v>Services</v>
          </cell>
          <cell r="C165" t="str">
            <v>-</v>
          </cell>
          <cell r="D165" t="str">
            <v>-</v>
          </cell>
          <cell r="E165">
            <v>1.1694915254237288</v>
          </cell>
          <cell r="G165" t="str">
            <v>-</v>
          </cell>
          <cell r="H165" t="str">
            <v>-</v>
          </cell>
          <cell r="I165" t="str">
            <v>-</v>
          </cell>
          <cell r="J165" t="str">
            <v>-</v>
          </cell>
          <cell r="K165">
            <v>2.722098214285714</v>
          </cell>
          <cell r="M165">
            <v>2.6802218114602585</v>
          </cell>
          <cell r="N165">
            <v>2.3404605263157898</v>
          </cell>
          <cell r="O165">
            <v>1.3556618819776718</v>
          </cell>
          <cell r="P165">
            <v>2.4881974248927037</v>
          </cell>
          <cell r="Q165">
            <v>2.0665667166416792</v>
          </cell>
          <cell r="S165">
            <v>0.86991461577096918</v>
          </cell>
          <cell r="T165">
            <v>1.2471688823239782</v>
          </cell>
          <cell r="U165">
            <v>0.6574136763710221</v>
          </cell>
          <cell r="V165">
            <v>0.60412180867425413</v>
          </cell>
          <cell r="W165">
            <v>0.79896352791629988</v>
          </cell>
          <cell r="Y165">
            <v>0.6081117378458234</v>
          </cell>
          <cell r="Z165">
            <v>0.38146362839614367</v>
          </cell>
          <cell r="AA165">
            <v>0.69260620915032689</v>
          </cell>
          <cell r="AB165">
            <v>0.65656759348034499</v>
          </cell>
          <cell r="AC165">
            <v>0.58810740297858466</v>
          </cell>
          <cell r="AE165">
            <v>0.70252213128444962</v>
          </cell>
          <cell r="AF165">
            <v>0.81982553528945301</v>
          </cell>
          <cell r="AG165">
            <v>0.40219621093278612</v>
          </cell>
          <cell r="AH165">
            <v>0.41231624030559111</v>
          </cell>
          <cell r="AI165">
            <v>0.55684851803682656</v>
          </cell>
          <cell r="AK165">
            <v>0.29275777494358901</v>
          </cell>
          <cell r="AL165">
            <v>0.24030385218755468</v>
          </cell>
          <cell r="AM165">
            <v>0.28595600000000032</v>
          </cell>
          <cell r="AN165">
            <v>0.32269760000000036</v>
          </cell>
          <cell r="AO165">
            <v>0.28581974449525194</v>
          </cell>
          <cell r="AQ165">
            <v>0.28595600000000032</v>
          </cell>
          <cell r="AR165">
            <v>0.25023500000000021</v>
          </cell>
          <cell r="AS165">
            <v>0.25023500000000043</v>
          </cell>
          <cell r="AT165">
            <v>0.21550625000000023</v>
          </cell>
          <cell r="AU165">
            <v>0.24870032453049573</v>
          </cell>
          <cell r="AW165">
            <v>0.21550625000000023</v>
          </cell>
          <cell r="AX165">
            <v>0.21550625000000001</v>
          </cell>
          <cell r="AY165">
            <v>0.21550625000000001</v>
          </cell>
          <cell r="AZ165">
            <v>0.21550625000000023</v>
          </cell>
          <cell r="BA165">
            <v>0.21550625000000001</v>
          </cell>
          <cell r="BG165">
            <v>22.378985285330639</v>
          </cell>
          <cell r="BM165">
            <v>24.907810622572995</v>
          </cell>
        </row>
        <row r="166">
          <cell r="A166" t="str">
            <v>Cost of Subscription/Support</v>
          </cell>
          <cell r="C166" t="str">
            <v>-</v>
          </cell>
          <cell r="D166" t="str">
            <v>-</v>
          </cell>
          <cell r="E166">
            <v>1.1491329479768786</v>
          </cell>
          <cell r="G166" t="str">
            <v>-</v>
          </cell>
          <cell r="H166" t="str">
            <v>-</v>
          </cell>
          <cell r="I166" t="str">
            <v>-</v>
          </cell>
          <cell r="J166" t="str">
            <v>-</v>
          </cell>
          <cell r="K166">
            <v>0.93625605164066705</v>
          </cell>
          <cell r="M166">
            <v>0.10062026188835271</v>
          </cell>
          <cell r="N166">
            <v>0.19907712590639415</v>
          </cell>
          <cell r="O166">
            <v>-8.8860544217687076E-2</v>
          </cell>
          <cell r="P166">
            <v>0.18307610431080357</v>
          </cell>
          <cell r="Q166">
            <v>8.0983469926378504E-2</v>
          </cell>
          <cell r="S166">
            <v>0.42892924232936758</v>
          </cell>
          <cell r="T166">
            <v>0.48378229796591521</v>
          </cell>
          <cell r="U166">
            <v>0.65468968735417654</v>
          </cell>
          <cell r="V166">
            <v>0.88933873144399489</v>
          </cell>
          <cell r="W166">
            <v>0.63544076072988975</v>
          </cell>
          <cell r="Y166">
            <v>1.3382997370727434</v>
          </cell>
          <cell r="Z166">
            <v>1.9688773619859208</v>
          </cell>
          <cell r="AA166">
            <v>1.8395375070501978</v>
          </cell>
          <cell r="AB166">
            <v>1.628333333333333</v>
          </cell>
          <cell r="AC166">
            <v>1.7073937298656401</v>
          </cell>
          <cell r="AE166">
            <v>1.2711769115442277</v>
          </cell>
          <cell r="AF166">
            <v>0.65352069561961756</v>
          </cell>
          <cell r="AG166">
            <v>0.45862305293475014</v>
          </cell>
          <cell r="AH166">
            <v>0.38986091276383705</v>
          </cell>
          <cell r="AI166">
            <v>0.60774912122355373</v>
          </cell>
          <cell r="AK166">
            <v>0.47432793506064908</v>
          </cell>
          <cell r="AL166">
            <v>0.45710658395912196</v>
          </cell>
          <cell r="AM166">
            <v>0.30765247610677671</v>
          </cell>
          <cell r="AN166">
            <v>0.34657415099286615</v>
          </cell>
          <cell r="AO166">
            <v>0.39063924900750968</v>
          </cell>
          <cell r="AQ166">
            <v>0.20166028731286922</v>
          </cell>
          <cell r="AR166">
            <v>0.1741808602568462</v>
          </cell>
          <cell r="AS166">
            <v>0.20046115108644358</v>
          </cell>
          <cell r="AT166">
            <v>0.1866920254427229</v>
          </cell>
          <cell r="AU166">
            <v>0.19046078963044422</v>
          </cell>
          <cell r="AW166">
            <v>0.28250013863877621</v>
          </cell>
          <cell r="AX166">
            <v>0.27039609490919303</v>
          </cell>
          <cell r="AY166">
            <v>0.25857227257450854</v>
          </cell>
          <cell r="AZ166">
            <v>0.24680392418233033</v>
          </cell>
          <cell r="BA166">
            <v>0.26354412274866612</v>
          </cell>
        </row>
        <row r="167">
          <cell r="A167" t="str">
            <v>Cost of Services</v>
          </cell>
          <cell r="C167" t="str">
            <v>-</v>
          </cell>
          <cell r="D167" t="str">
            <v>-</v>
          </cell>
          <cell r="E167">
            <v>0.37647754137115852</v>
          </cell>
          <cell r="G167" t="str">
            <v>-</v>
          </cell>
          <cell r="H167" t="str">
            <v>-</v>
          </cell>
          <cell r="I167" t="str">
            <v>-</v>
          </cell>
          <cell r="J167" t="str">
            <v>-</v>
          </cell>
          <cell r="K167">
            <v>0.35852297123228838</v>
          </cell>
          <cell r="M167">
            <v>5.0205479452054798</v>
          </cell>
          <cell r="N167">
            <v>2.163779527559055</v>
          </cell>
          <cell r="O167">
            <v>1.9394644935972059</v>
          </cell>
          <cell r="P167">
            <v>1.3214804063860668</v>
          </cell>
          <cell r="Q167">
            <v>1.99968394437421</v>
          </cell>
          <cell r="S167">
            <v>1.3213879408418658</v>
          </cell>
          <cell r="T167">
            <v>1.7292185166749627</v>
          </cell>
          <cell r="U167">
            <v>1.1223762376237625</v>
          </cell>
          <cell r="V167">
            <v>0.81431697405439207</v>
          </cell>
          <cell r="W167">
            <v>1.1838583921609946</v>
          </cell>
          <cell r="Y167">
            <v>0.62435677530017131</v>
          </cell>
          <cell r="Z167">
            <v>0.49990880904614277</v>
          </cell>
          <cell r="AA167">
            <v>0.77551782048889728</v>
          </cell>
          <cell r="AB167">
            <v>0.77481047553411431</v>
          </cell>
          <cell r="AC167">
            <v>0.67264920152458174</v>
          </cell>
          <cell r="AE167">
            <v>0.69075275305475947</v>
          </cell>
          <cell r="AF167">
            <v>0.4055036478599221</v>
          </cell>
          <cell r="AG167">
            <v>0.35821858906988946</v>
          </cell>
          <cell r="AH167">
            <v>0.31432407047859434</v>
          </cell>
          <cell r="AI167">
            <v>0.41997646672820066</v>
          </cell>
          <cell r="AK167">
            <v>0.21931811751873664</v>
          </cell>
          <cell r="AL167">
            <v>0.22875423611111123</v>
          </cell>
          <cell r="AM167">
            <v>0.13016750000000021</v>
          </cell>
          <cell r="AN167">
            <v>0.12081252500000006</v>
          </cell>
          <cell r="AO167">
            <v>0.17103951175003318</v>
          </cell>
          <cell r="AQ167">
            <v>0.14108750000000003</v>
          </cell>
          <cell r="AR167">
            <v>0.14032029639175247</v>
          </cell>
          <cell r="AS167">
            <v>0.15153223684210526</v>
          </cell>
          <cell r="AT167">
            <v>0.16378257978723387</v>
          </cell>
          <cell r="AU167">
            <v>0.14951852305053093</v>
          </cell>
          <cell r="AW167">
            <v>0.21550625000000045</v>
          </cell>
          <cell r="AX167">
            <v>0.21550625000000023</v>
          </cell>
          <cell r="AY167">
            <v>0.21550625000000023</v>
          </cell>
          <cell r="AZ167">
            <v>0.21550625000000023</v>
          </cell>
          <cell r="BA167">
            <v>0.21550625000000045</v>
          </cell>
        </row>
        <row r="168">
          <cell r="A168" t="str">
            <v>Cost of Revenues</v>
          </cell>
          <cell r="C168" t="str">
            <v>-</v>
          </cell>
          <cell r="D168" t="str">
            <v>-</v>
          </cell>
          <cell r="E168">
            <v>0.76709526592635924</v>
          </cell>
          <cell r="G168" t="str">
            <v>-</v>
          </cell>
          <cell r="H168" t="str">
            <v>-</v>
          </cell>
          <cell r="I168" t="str">
            <v>-</v>
          </cell>
          <cell r="J168" t="str">
            <v>-</v>
          </cell>
          <cell r="K168">
            <v>0.71374235157929533</v>
          </cell>
          <cell r="M168">
            <v>0.92484222604704525</v>
          </cell>
          <cell r="N168">
            <v>0.77881040892193298</v>
          </cell>
          <cell r="O168">
            <v>0.45375272500778552</v>
          </cell>
          <cell r="P168">
            <v>0.66472213693583049</v>
          </cell>
          <cell r="Q168">
            <v>0.66679532953777865</v>
          </cell>
          <cell r="S168">
            <v>0.89657228017883761</v>
          </cell>
          <cell r="T168">
            <v>1.137408568443051</v>
          </cell>
          <cell r="U168">
            <v>0.90766923736075422</v>
          </cell>
          <cell r="V168">
            <v>0.84507561785319107</v>
          </cell>
          <cell r="W168">
            <v>0.93677994557980671</v>
          </cell>
          <cell r="Y168">
            <v>0.88040232594688028</v>
          </cell>
          <cell r="Z168">
            <v>0.98447812270838475</v>
          </cell>
          <cell r="AA168">
            <v>1.1992139247613705</v>
          </cell>
          <cell r="AB168">
            <v>1.1331467413034781</v>
          </cell>
          <cell r="AC168">
            <v>1.0662999940216418</v>
          </cell>
          <cell r="AE168">
            <v>0.94960300877559534</v>
          </cell>
          <cell r="AF168">
            <v>0.52790067955903131</v>
          </cell>
          <cell r="AG168">
            <v>0.40984096175449314</v>
          </cell>
          <cell r="AH168">
            <v>0.35339863477038391</v>
          </cell>
          <cell r="AI168">
            <v>0.51357485743425024</v>
          </cell>
          <cell r="AK168">
            <v>0.35180253380846271</v>
          </cell>
          <cell r="AL168">
            <v>0.35071196947057093</v>
          </cell>
          <cell r="AM168">
            <v>0.22457782343727661</v>
          </cell>
          <cell r="AN168">
            <v>0.24074341315762338</v>
          </cell>
          <cell r="AO168">
            <v>0.28731340865476906</v>
          </cell>
          <cell r="AQ168">
            <v>0.17540900259714043</v>
          </cell>
          <cell r="AR168">
            <v>0.15982891961119394</v>
          </cell>
          <cell r="AS168">
            <v>0.17932485226187955</v>
          </cell>
          <cell r="AT168">
            <v>0.17699078480175978</v>
          </cell>
          <cell r="AU168">
            <v>0.17293666765081328</v>
          </cell>
          <cell r="AW168">
            <v>0.28804999462405778</v>
          </cell>
          <cell r="AX168">
            <v>0.27483235784606097</v>
          </cell>
          <cell r="AY168">
            <v>0.26199686514269072</v>
          </cell>
          <cell r="AZ168">
            <v>0.2492280412248884</v>
          </cell>
          <cell r="BA168">
            <v>0.26738737235935095</v>
          </cell>
        </row>
        <row r="169">
          <cell r="A169" t="str">
            <v>S&amp;M</v>
          </cell>
          <cell r="C169" t="str">
            <v>-</v>
          </cell>
          <cell r="D169">
            <v>9.160864345738295</v>
          </cell>
          <cell r="E169">
            <v>-3.0994013862633896E-2</v>
          </cell>
          <cell r="G169" t="str">
            <v>-</v>
          </cell>
          <cell r="H169" t="str">
            <v>-</v>
          </cell>
          <cell r="I169" t="str">
            <v>-</v>
          </cell>
          <cell r="J169" t="str">
            <v>-</v>
          </cell>
          <cell r="K169">
            <v>0.36240601503759384</v>
          </cell>
          <cell r="M169">
            <v>0.78343096234309639</v>
          </cell>
          <cell r="N169">
            <v>0.64643194388236869</v>
          </cell>
          <cell r="O169">
            <v>0.45402928578543689</v>
          </cell>
          <cell r="P169">
            <v>0.69806835066864759</v>
          </cell>
          <cell r="Q169">
            <v>0.62878109897977441</v>
          </cell>
          <cell r="S169">
            <v>0.91582207207207178</v>
          </cell>
          <cell r="T169">
            <v>0.84555510036870118</v>
          </cell>
          <cell r="U169">
            <v>0.70857025416181418</v>
          </cell>
          <cell r="V169">
            <v>0.65855792789639489</v>
          </cell>
          <cell r="W169">
            <v>0.76393772893772893</v>
          </cell>
          <cell r="Y169">
            <v>0.69003183933382339</v>
          </cell>
          <cell r="Z169">
            <v>0.53997780244173166</v>
          </cell>
          <cell r="AA169">
            <v>0.51984763432237369</v>
          </cell>
          <cell r="AB169">
            <v>0.49495269248355656</v>
          </cell>
          <cell r="AC169">
            <v>0.55328051832085667</v>
          </cell>
          <cell r="AE169">
            <v>0.4064112225378238</v>
          </cell>
          <cell r="AF169">
            <v>0.55859159478782283</v>
          </cell>
          <cell r="AG169">
            <v>0.57533711581585556</v>
          </cell>
          <cell r="AH169">
            <v>0.54036857910029901</v>
          </cell>
          <cell r="AI169">
            <v>0.52255955515782282</v>
          </cell>
          <cell r="AK169">
            <v>0.42264035052304005</v>
          </cell>
          <cell r="AL169">
            <v>0.37306227912857071</v>
          </cell>
          <cell r="AM169">
            <v>0.3337117017776714</v>
          </cell>
          <cell r="AN169">
            <v>0.30295001887808892</v>
          </cell>
          <cell r="AO169">
            <v>0.35315512137407556</v>
          </cell>
          <cell r="AQ169">
            <v>0.3170437876936818</v>
          </cell>
          <cell r="AR169">
            <v>0.3028228378126856</v>
          </cell>
          <cell r="AS169">
            <v>0.28414934108788459</v>
          </cell>
          <cell r="AT169">
            <v>0.26505250564821314</v>
          </cell>
          <cell r="AU169">
            <v>0.2907290449099269</v>
          </cell>
          <cell r="AW169">
            <v>0.21550625000000023</v>
          </cell>
          <cell r="AX169">
            <v>0.21550625000000023</v>
          </cell>
          <cell r="AY169">
            <v>0.21550625000000001</v>
          </cell>
          <cell r="AZ169">
            <v>0.21550625000000001</v>
          </cell>
          <cell r="BA169">
            <v>0.21550625000000001</v>
          </cell>
        </row>
        <row r="170">
          <cell r="A170" t="str">
            <v>R&amp;D</v>
          </cell>
          <cell r="C170" t="str">
            <v>-</v>
          </cell>
          <cell r="D170">
            <v>2.0909090909090913</v>
          </cell>
          <cell r="E170">
            <v>0.57694592988710625</v>
          </cell>
          <cell r="G170" t="str">
            <v>-</v>
          </cell>
          <cell r="H170" t="str">
            <v>-</v>
          </cell>
          <cell r="I170" t="str">
            <v>-</v>
          </cell>
          <cell r="J170" t="str">
            <v>-</v>
          </cell>
          <cell r="K170">
            <v>-0.12434061793519224</v>
          </cell>
          <cell r="M170">
            <v>0.15348837209302335</v>
          </cell>
          <cell r="N170">
            <v>0.43648763853367423</v>
          </cell>
          <cell r="O170">
            <v>0.70135746606334837</v>
          </cell>
          <cell r="P170">
            <v>0.66563706563706582</v>
          </cell>
          <cell r="Q170">
            <v>0.49784853700516352</v>
          </cell>
          <cell r="S170">
            <v>0.71532258064516108</v>
          </cell>
          <cell r="T170">
            <v>0.23086053412462904</v>
          </cell>
          <cell r="U170">
            <v>0.30957446808510647</v>
          </cell>
          <cell r="V170">
            <v>0.46453407510431144</v>
          </cell>
          <cell r="W170">
            <v>0.41080149382361375</v>
          </cell>
          <cell r="Y170">
            <v>1.0225669957686883</v>
          </cell>
          <cell r="Z170">
            <v>1.6374156219864995</v>
          </cell>
          <cell r="AA170">
            <v>1.6815597075548334</v>
          </cell>
          <cell r="AB170">
            <v>1.2019626464070909</v>
          </cell>
          <cell r="AC170">
            <v>1.3752799837100387</v>
          </cell>
          <cell r="AE170">
            <v>0.88400743840074369</v>
          </cell>
          <cell r="AF170">
            <v>0.8085264190127972</v>
          </cell>
          <cell r="AG170">
            <v>0.65498887837019093</v>
          </cell>
          <cell r="AH170">
            <v>0.72220662758769394</v>
          </cell>
          <cell r="AI170">
            <v>0.75325955372910425</v>
          </cell>
          <cell r="AK170">
            <v>0.64367718444663802</v>
          </cell>
          <cell r="AL170">
            <v>0.45131244223761025</v>
          </cell>
          <cell r="AM170">
            <v>0.36465993458708068</v>
          </cell>
          <cell r="AN170">
            <v>0.32040830497733341</v>
          </cell>
          <cell r="AO170">
            <v>0.42794386065623136</v>
          </cell>
          <cell r="AQ170">
            <v>0.21327670139054322</v>
          </cell>
          <cell r="AR170">
            <v>0.25742143588891042</v>
          </cell>
          <cell r="AS170">
            <v>0.28603779600124901</v>
          </cell>
          <cell r="AT170">
            <v>0.28779502260368672</v>
          </cell>
          <cell r="AU170">
            <v>0.26288373478023463</v>
          </cell>
          <cell r="AW170">
            <v>0.26308649206016832</v>
          </cell>
          <cell r="AX170">
            <v>0.25502823190091406</v>
          </cell>
          <cell r="AY170">
            <v>0.24675581974608196</v>
          </cell>
          <cell r="AZ170">
            <v>0.23836772730132116</v>
          </cell>
          <cell r="BA170">
            <v>0.25019295047343304</v>
          </cell>
          <cell r="BC170" t="str">
            <v xml:space="preserve">  2011E</v>
          </cell>
          <cell r="BI170" t="str">
            <v xml:space="preserve">  2012E</v>
          </cell>
        </row>
        <row r="171">
          <cell r="A171" t="str">
            <v>G&amp;A</v>
          </cell>
          <cell r="C171" t="str">
            <v>-</v>
          </cell>
          <cell r="D171">
            <v>2.4691295546558707</v>
          </cell>
          <cell r="E171">
            <v>0.21327498176513493</v>
          </cell>
          <cell r="G171" t="str">
            <v>-</v>
          </cell>
          <cell r="H171" t="str">
            <v>-</v>
          </cell>
          <cell r="I171" t="str">
            <v>-</v>
          </cell>
          <cell r="J171" t="str">
            <v>-</v>
          </cell>
          <cell r="K171">
            <v>0.55801370686545626</v>
          </cell>
          <cell r="M171">
            <v>0.66286496350364943</v>
          </cell>
          <cell r="N171">
            <v>0.48992493085736855</v>
          </cell>
          <cell r="O171">
            <v>-8.2607772350817399E-2</v>
          </cell>
          <cell r="P171">
            <v>0.46880317640385716</v>
          </cell>
          <cell r="Q171">
            <v>0.3053711992591448</v>
          </cell>
          <cell r="S171">
            <v>0.52894375857338827</v>
          </cell>
          <cell r="T171">
            <v>0.75948024396711755</v>
          </cell>
          <cell r="U171">
            <v>0.91689814814814818</v>
          </cell>
          <cell r="V171">
            <v>0.88820235566711703</v>
          </cell>
          <cell r="W171">
            <v>0.78941767661838624</v>
          </cell>
          <cell r="Y171">
            <v>0.69083079131527003</v>
          </cell>
          <cell r="Z171">
            <v>0.71137905048982675</v>
          </cell>
          <cell r="AA171">
            <v>0.47264823088998908</v>
          </cell>
          <cell r="AB171">
            <v>0.5352285509765824</v>
          </cell>
          <cell r="AC171">
            <v>0.58537068851592422</v>
          </cell>
          <cell r="AE171">
            <v>0.82054547384060283</v>
          </cell>
          <cell r="AF171">
            <v>0.65125520000000026</v>
          </cell>
          <cell r="AG171">
            <v>0.66690299302993039</v>
          </cell>
          <cell r="AH171">
            <v>0.4845638340105245</v>
          </cell>
          <cell r="AI171">
            <v>0.63632396190555607</v>
          </cell>
          <cell r="AK171">
            <v>0.32369342160448822</v>
          </cell>
          <cell r="AL171">
            <v>0.29650847984054196</v>
          </cell>
          <cell r="AM171">
            <v>0.24264328161223547</v>
          </cell>
          <cell r="AN171">
            <v>0.15751864949724248</v>
          </cell>
          <cell r="AO171">
            <v>0.24905115929634802</v>
          </cell>
          <cell r="AQ171">
            <v>0.15665712199231785</v>
          </cell>
          <cell r="AR171">
            <v>0.1758437588401891</v>
          </cell>
          <cell r="AS171">
            <v>0.2019392595729268</v>
          </cell>
          <cell r="AT171">
            <v>0.25019516792912655</v>
          </cell>
          <cell r="AU171">
            <v>0.19768028171736307</v>
          </cell>
          <cell r="AW171">
            <v>0.28250013863877599</v>
          </cell>
          <cell r="AX171">
            <v>0.27039609490919303</v>
          </cell>
          <cell r="AY171">
            <v>0.25857227257450854</v>
          </cell>
          <cell r="AZ171">
            <v>0.2468039241823301</v>
          </cell>
          <cell r="BA171">
            <v>0.26364889215666309</v>
          </cell>
          <cell r="BC171" t="str">
            <v>4/10E</v>
          </cell>
          <cell r="BD171" t="str">
            <v xml:space="preserve"> 7/10E</v>
          </cell>
          <cell r="BE171" t="str">
            <v xml:space="preserve"> 10/10E</v>
          </cell>
          <cell r="BF171" t="str">
            <v>1/11E</v>
          </cell>
          <cell r="BG171" t="str">
            <v>FY11E</v>
          </cell>
          <cell r="BI171" t="str">
            <v>4/11E</v>
          </cell>
          <cell r="BJ171" t="str">
            <v xml:space="preserve"> 7/11E</v>
          </cell>
          <cell r="BK171" t="str">
            <v xml:space="preserve"> 10/11E</v>
          </cell>
          <cell r="BL171" t="str">
            <v>1/12E</v>
          </cell>
          <cell r="BM171" t="str">
            <v>FY12E</v>
          </cell>
        </row>
        <row r="172">
          <cell r="A172" t="str">
            <v>Operating Expenses*</v>
          </cell>
          <cell r="C172" t="str">
            <v>-</v>
          </cell>
          <cell r="D172">
            <v>9.0442905985095816</v>
          </cell>
          <cell r="E172">
            <v>-0.31593415390862678</v>
          </cell>
          <cell r="G172" t="str">
            <v>-</v>
          </cell>
          <cell r="H172" t="str">
            <v>-</v>
          </cell>
          <cell r="I172" t="str">
            <v>-</v>
          </cell>
          <cell r="J172" t="str">
            <v>-</v>
          </cell>
          <cell r="K172">
            <v>0.33737902171069822</v>
          </cell>
          <cell r="M172">
            <v>0.68156243237394487</v>
          </cell>
          <cell r="N172">
            <v>0.58864801655122778</v>
          </cell>
          <cell r="O172">
            <v>0.31186526209550247</v>
          </cell>
          <cell r="P172">
            <v>0.64105658353445971</v>
          </cell>
          <cell r="Q172">
            <v>0.53491237677984671</v>
          </cell>
          <cell r="S172">
            <v>0.80908564442442565</v>
          </cell>
          <cell r="T172">
            <v>0.76852952833927812</v>
          </cell>
          <cell r="U172">
            <v>0.7157763138914266</v>
          </cell>
          <cell r="V172">
            <v>0.69004820655282284</v>
          </cell>
          <cell r="W172">
            <v>0.73810160938873781</v>
          </cell>
          <cell r="Y172">
            <v>0.7153476791748179</v>
          </cell>
          <cell r="Z172">
            <v>0.64926042133572426</v>
          </cell>
          <cell r="AA172">
            <v>0.58904800605330276</v>
          </cell>
          <cell r="AB172">
            <v>0.55846165002779879</v>
          </cell>
          <cell r="AC172">
            <v>0.61959223172850675</v>
          </cell>
          <cell r="AE172">
            <v>0.52993136624712278</v>
          </cell>
          <cell r="AF172">
            <v>0.6055571903791277</v>
          </cell>
          <cell r="AG172">
            <v>0.6043044680963634</v>
          </cell>
          <cell r="AH172">
            <v>0.54699267680543473</v>
          </cell>
          <cell r="AI172">
            <v>0.57163444307286992</v>
          </cell>
          <cell r="AK172">
            <v>0.42391527426467812</v>
          </cell>
          <cell r="AL172">
            <v>0.36506679198452163</v>
          </cell>
          <cell r="AM172">
            <v>0.3170784626647376</v>
          </cell>
          <cell r="AN172">
            <v>0.2725483338272503</v>
          </cell>
          <cell r="AO172">
            <v>0.33842227724343488</v>
          </cell>
          <cell r="AQ172">
            <v>0.26922029569097172</v>
          </cell>
          <cell r="AR172">
            <v>0.26970837807830073</v>
          </cell>
          <cell r="AS172">
            <v>0.26705163527453468</v>
          </cell>
          <cell r="AT172">
            <v>0.2648669213110395</v>
          </cell>
          <cell r="AU172">
            <v>0.26759071151113667</v>
          </cell>
          <cell r="AW172">
            <v>0.28250013863877621</v>
          </cell>
          <cell r="AX172">
            <v>0.27039609490919303</v>
          </cell>
          <cell r="AY172">
            <v>0.25857227257450877</v>
          </cell>
          <cell r="AZ172">
            <v>0.24680392418233033</v>
          </cell>
          <cell r="BA172">
            <v>0.26333914040436035</v>
          </cell>
        </row>
        <row r="173">
          <cell r="A173" t="str">
            <v>G&amp;A</v>
          </cell>
          <cell r="C173" t="str">
            <v>-</v>
          </cell>
          <cell r="D173">
            <v>2.4691295546558707</v>
          </cell>
          <cell r="E173">
            <v>0.21327498176513493</v>
          </cell>
          <cell r="G173" t="str">
            <v>-</v>
          </cell>
          <cell r="H173" t="str">
            <v>-</v>
          </cell>
          <cell r="I173" t="str">
            <v>-</v>
          </cell>
          <cell r="J173" t="str">
            <v>-</v>
          </cell>
          <cell r="K173">
            <v>0.55801370686545626</v>
          </cell>
          <cell r="M173">
            <v>0.66286496350364943</v>
          </cell>
          <cell r="N173">
            <v>0.48992493085736855</v>
          </cell>
          <cell r="O173">
            <v>-8.2607772350817399E-2</v>
          </cell>
          <cell r="P173">
            <v>0.46880317640385716</v>
          </cell>
          <cell r="Q173">
            <v>0.3053711992591448</v>
          </cell>
          <cell r="S173">
            <v>0.52894375857338827</v>
          </cell>
          <cell r="T173">
            <v>0.75948024396711755</v>
          </cell>
          <cell r="U173">
            <v>0.91689814814814818</v>
          </cell>
          <cell r="V173">
            <v>0.88820235566711703</v>
          </cell>
          <cell r="W173">
            <v>0.78941767661838624</v>
          </cell>
          <cell r="Y173">
            <v>0.69083079131527003</v>
          </cell>
          <cell r="Z173">
            <v>0.71137905048982675</v>
          </cell>
          <cell r="AA173">
            <v>0.47264823088998908</v>
          </cell>
          <cell r="AB173">
            <v>0.5352285509765824</v>
          </cell>
          <cell r="AC173">
            <v>0.58537068851592422</v>
          </cell>
          <cell r="AE173">
            <v>0.82054547384060283</v>
          </cell>
          <cell r="AF173">
            <v>0.47239101717305165</v>
          </cell>
          <cell r="AG173">
            <v>0.46986469864698654</v>
          </cell>
          <cell r="AH173">
            <v>0.29629674282288665</v>
          </cell>
          <cell r="AI173">
            <v>0.48502277747676437</v>
          </cell>
          <cell r="AK173">
            <v>0.26305996065287096</v>
          </cell>
          <cell r="AL173">
            <v>0.36269470554458993</v>
          </cell>
          <cell r="AM173">
            <v>0.32725891715481192</v>
          </cell>
          <cell r="AN173">
            <v>0.31094415689251642</v>
          </cell>
          <cell r="AO173">
            <v>0.31566215695665489</v>
          </cell>
          <cell r="AQ173">
            <v>0.22667666342244841</v>
          </cell>
          <cell r="AR173">
            <v>0.25324375329373905</v>
          </cell>
          <cell r="AS173">
            <v>0.27922430550408395</v>
          </cell>
          <cell r="AT173">
            <v>0.23001943384502721</v>
          </cell>
          <cell r="AU173">
            <v>0.24737674269628629</v>
          </cell>
          <cell r="AW173">
            <v>0.28250013863877621</v>
          </cell>
          <cell r="AX173">
            <v>0.27039609490919303</v>
          </cell>
          <cell r="AY173">
            <v>0.25857227257450854</v>
          </cell>
          <cell r="AZ173">
            <v>0.2468039241823301</v>
          </cell>
          <cell r="BA173">
            <v>0.26373942675796291</v>
          </cell>
        </row>
        <row r="174">
          <cell r="A174" t="str">
            <v>Operating Income*</v>
          </cell>
          <cell r="C174" t="str">
            <v>-</v>
          </cell>
          <cell r="D174">
            <v>8.682500519429782</v>
          </cell>
          <cell r="E174">
            <v>-0.59408564060495228</v>
          </cell>
          <cell r="G174" t="str">
            <v>-</v>
          </cell>
          <cell r="H174" t="str">
            <v>-</v>
          </cell>
          <cell r="I174" t="str">
            <v>-</v>
          </cell>
          <cell r="J174" t="str">
            <v>-</v>
          </cell>
          <cell r="K174" t="str">
            <v>-</v>
          </cell>
          <cell r="M174" t="str">
            <v>-</v>
          </cell>
          <cell r="N174" t="str">
            <v>-</v>
          </cell>
          <cell r="O174" t="str">
            <v>-</v>
          </cell>
          <cell r="P174" t="str">
            <v>-</v>
          </cell>
          <cell r="Q174" t="str">
            <v>-</v>
          </cell>
          <cell r="S174" t="str">
            <v>-</v>
          </cell>
          <cell r="T174" t="str">
            <v>-</v>
          </cell>
          <cell r="U174" t="str">
            <v>-</v>
          </cell>
          <cell r="V174" t="str">
            <v>-</v>
          </cell>
          <cell r="W174" t="str">
            <v>-</v>
          </cell>
          <cell r="Y174">
            <v>10.038781163434882</v>
          </cell>
          <cell r="Z174">
            <v>2.5991416309012445</v>
          </cell>
          <cell r="AA174">
            <v>2.6023688663282427</v>
          </cell>
          <cell r="AB174">
            <v>0.6305495187829826</v>
          </cell>
          <cell r="AC174">
            <v>2.0394171779140984</v>
          </cell>
          <cell r="AE174">
            <v>0.90087829360100469</v>
          </cell>
          <cell r="AF174">
            <v>0.79229695158597857</v>
          </cell>
          <cell r="AG174">
            <v>0.32639191404415446</v>
          </cell>
          <cell r="AH174">
            <v>1.0333666269992472</v>
          </cell>
          <cell r="AI174">
            <v>0.72786031175253951</v>
          </cell>
          <cell r="AK174">
            <v>0.95257320330098683</v>
          </cell>
          <cell r="AL174">
            <v>1.2277036810532165</v>
          </cell>
          <cell r="AM174">
            <v>1.5729020653766113</v>
          </cell>
          <cell r="AN174">
            <v>1.392918382763717</v>
          </cell>
          <cell r="AO174">
            <v>1.3037721038483268</v>
          </cell>
          <cell r="AQ174">
            <v>1.138443646579987</v>
          </cell>
          <cell r="AR174">
            <v>0.95342474064993565</v>
          </cell>
          <cell r="AS174">
            <v>0.67914563808205108</v>
          </cell>
          <cell r="AT174">
            <v>0.55704960031971074</v>
          </cell>
          <cell r="AU174">
            <v>0.78392131494584816</v>
          </cell>
          <cell r="AW174">
            <v>0.28250013863877621</v>
          </cell>
          <cell r="AX174">
            <v>0.27039609490919303</v>
          </cell>
          <cell r="AY174">
            <v>0.25857227257450854</v>
          </cell>
          <cell r="AZ174">
            <v>0.2468039241823301</v>
          </cell>
          <cell r="BA174">
            <v>0.26362559541314723</v>
          </cell>
          <cell r="BC174">
            <v>0.29265577099363838</v>
          </cell>
          <cell r="BD174">
            <v>0.27343822881094582</v>
          </cell>
          <cell r="BE174">
            <v>0.26200471505520984</v>
          </cell>
          <cell r="BF174">
            <v>0.24636143518040665</v>
          </cell>
          <cell r="BG174">
            <v>0.26730069664806244</v>
          </cell>
          <cell r="BI174">
            <v>0.23869027776705209</v>
          </cell>
          <cell r="BJ174">
            <v>0.2301597470857728</v>
          </cell>
          <cell r="BK174">
            <v>0.21625573980487411</v>
          </cell>
          <cell r="BL174">
            <v>0.19853018133109535</v>
          </cell>
          <cell r="BM174">
            <v>0.21991736923562932</v>
          </cell>
        </row>
        <row r="175">
          <cell r="A175" t="str">
            <v>Net Income*</v>
          </cell>
          <cell r="C175" t="str">
            <v>-</v>
          </cell>
          <cell r="D175">
            <v>8.5275922395648038</v>
          </cell>
          <cell r="E175">
            <v>-0.59664589958416392</v>
          </cell>
          <cell r="G175" t="str">
            <v>-</v>
          </cell>
          <cell r="H175" t="str">
            <v>-</v>
          </cell>
          <cell r="I175" t="str">
            <v>-</v>
          </cell>
          <cell r="J175" t="str">
            <v>-</v>
          </cell>
          <cell r="K175" t="str">
            <v>-</v>
          </cell>
          <cell r="M175" t="str">
            <v>-</v>
          </cell>
          <cell r="N175" t="str">
            <v>-</v>
          </cell>
          <cell r="O175" t="str">
            <v>-</v>
          </cell>
          <cell r="P175" t="str">
            <v>-</v>
          </cell>
          <cell r="Q175" t="str">
            <v>-</v>
          </cell>
          <cell r="S175" t="str">
            <v>-</v>
          </cell>
          <cell r="T175" t="str">
            <v>-</v>
          </cell>
          <cell r="U175" t="str">
            <v>-</v>
          </cell>
          <cell r="V175" t="str">
            <v>-</v>
          </cell>
          <cell r="W175" t="str">
            <v>-</v>
          </cell>
          <cell r="Y175">
            <v>8.5011441647597099</v>
          </cell>
          <cell r="Z175">
            <v>3.307692307692256</v>
          </cell>
          <cell r="AA175">
            <v>1.9391546679052372</v>
          </cell>
          <cell r="AB175">
            <v>0.66118237590629847</v>
          </cell>
          <cell r="AC175">
            <v>1.9236319085216347</v>
          </cell>
          <cell r="AE175">
            <v>0.20207129094412379</v>
          </cell>
          <cell r="AF175">
            <v>-2.3088272093253037E-2</v>
          </cell>
          <cell r="AG175">
            <v>-8.4948448220883765E-2</v>
          </cell>
          <cell r="AH175">
            <v>0.20491788431033431</v>
          </cell>
          <cell r="AI175">
            <v>6.5455006059734089E-2</v>
          </cell>
          <cell r="AK175">
            <v>0.94162507104887849</v>
          </cell>
          <cell r="AL175">
            <v>1.2070173831648412</v>
          </cell>
          <cell r="AM175">
            <v>1.3933773683066586</v>
          </cell>
          <cell r="AN175">
            <v>1.2559635787396899</v>
          </cell>
          <cell r="AO175">
            <v>1.2116433665029587</v>
          </cell>
          <cell r="AQ175">
            <v>1.046784409451659</v>
          </cell>
          <cell r="AR175">
            <v>0.89334138898389925</v>
          </cell>
          <cell r="AS175">
            <v>0.65992028244696055</v>
          </cell>
          <cell r="AT175">
            <v>0.55056734745439018</v>
          </cell>
          <cell r="AU175">
            <v>0.74912925952575882</v>
          </cell>
          <cell r="AW175">
            <v>0.29913777969892208</v>
          </cell>
          <cell r="AX175">
            <v>0.28581651067053371</v>
          </cell>
          <cell r="AY175">
            <v>0.2726340222043151</v>
          </cell>
          <cell r="AZ175">
            <v>0.25830726114019908</v>
          </cell>
          <cell r="BA175">
            <v>0.27808233359244361</v>
          </cell>
          <cell r="BC175">
            <v>0.32024720896367209</v>
          </cell>
          <cell r="BD175">
            <v>0.28273563899251997</v>
          </cell>
          <cell r="BE175">
            <v>0.26751730527909734</v>
          </cell>
          <cell r="BF175">
            <v>0.25389461143843373</v>
          </cell>
          <cell r="BG175">
            <v>0.27967030382209823</v>
          </cell>
          <cell r="BI175">
            <v>0.24243647147845437</v>
          </cell>
          <cell r="BJ175">
            <v>0.23431871841096763</v>
          </cell>
          <cell r="BK175">
            <v>0.22299077647078547</v>
          </cell>
          <cell r="BL175">
            <v>0.20712130918650185</v>
          </cell>
          <cell r="BM175">
            <v>0.22604113887018507</v>
          </cell>
        </row>
        <row r="176">
          <cell r="A176" t="str">
            <v>EPS*</v>
          </cell>
          <cell r="C176" t="str">
            <v>-</v>
          </cell>
          <cell r="D176" t="str">
            <v>-</v>
          </cell>
          <cell r="E176" t="str">
            <v>-</v>
          </cell>
          <cell r="G176" t="str">
            <v>-</v>
          </cell>
          <cell r="H176" t="str">
            <v>-</v>
          </cell>
          <cell r="I176" t="str">
            <v>-</v>
          </cell>
          <cell r="J176" t="str">
            <v>-</v>
          </cell>
          <cell r="K176" t="str">
            <v>-</v>
          </cell>
          <cell r="M176" t="str">
            <v>-</v>
          </cell>
          <cell r="N176" t="str">
            <v>-</v>
          </cell>
          <cell r="O176" t="str">
            <v>-</v>
          </cell>
          <cell r="P176" t="str">
            <v>-</v>
          </cell>
          <cell r="Q176" t="str">
            <v>-</v>
          </cell>
          <cell r="S176" t="str">
            <v>-</v>
          </cell>
          <cell r="T176" t="str">
            <v>-</v>
          </cell>
          <cell r="U176" t="str">
            <v>-</v>
          </cell>
          <cell r="V176" t="str">
            <v>-</v>
          </cell>
          <cell r="W176" t="str">
            <v>-</v>
          </cell>
          <cell r="Y176">
            <v>7.1973056953736467</v>
          </cell>
          <cell r="Z176">
            <v>2.9343375528636217</v>
          </cell>
          <cell r="AA176">
            <v>1.8777483687881578</v>
          </cell>
          <cell r="AB176">
            <v>0.60385666552212225</v>
          </cell>
          <cell r="AC176">
            <v>1.7300231960166395</v>
          </cell>
          <cell r="AE176">
            <v>0.16696224107597413</v>
          </cell>
          <cell r="AF176">
            <v>-4.6757771269574033E-2</v>
          </cell>
          <cell r="AG176">
            <v>-0.11294510382523848</v>
          </cell>
          <cell r="AH176">
            <v>0.17658380913589999</v>
          </cell>
          <cell r="AI176">
            <v>3.8943219902290771E-2</v>
          </cell>
          <cell r="AK176">
            <v>0.85977319386181805</v>
          </cell>
          <cell r="AL176">
            <v>1.1153721741730869</v>
          </cell>
          <cell r="AM176">
            <v>1.3041643991503764</v>
          </cell>
          <cell r="AN176">
            <v>1.1813102017055659</v>
          </cell>
          <cell r="AO176">
            <v>1.1265374087209934</v>
          </cell>
          <cell r="AQ176">
            <v>0.99122199514356168</v>
          </cell>
          <cell r="AR176">
            <v>0.85662923203189334</v>
          </cell>
          <cell r="AS176">
            <v>0.64060862921054706</v>
          </cell>
          <cell r="AT176">
            <v>0.54455420347986894</v>
          </cell>
          <cell r="AU176">
            <v>0.72199656881137364</v>
          </cell>
          <cell r="AW176">
            <v>0.31101404214428596</v>
          </cell>
          <cell r="AX176">
            <v>0.29283567662545784</v>
          </cell>
          <cell r="AY176">
            <v>0.27550247822616192</v>
          </cell>
          <cell r="AZ176">
            <v>0.25758769227611067</v>
          </cell>
          <cell r="BA176">
            <v>0.28189070384245407</v>
          </cell>
          <cell r="BC176">
            <v>0.29518845359508417</v>
          </cell>
          <cell r="BD176">
            <v>0.27426260680079939</v>
          </cell>
          <cell r="BE176">
            <v>0.26247233213201904</v>
          </cell>
          <cell r="BF176">
            <v>0.24703611894027233</v>
          </cell>
          <cell r="BG176">
            <v>0.26839708150548014</v>
          </cell>
          <cell r="BI176">
            <v>0.23904080273349226</v>
          </cell>
          <cell r="BJ176">
            <v>0.23053096467393597</v>
          </cell>
          <cell r="BK176">
            <v>0.21682933650588154</v>
          </cell>
          <cell r="BL176">
            <v>0.1993038487596217</v>
          </cell>
          <cell r="BM176">
            <v>0.22046497602443305</v>
          </cell>
        </row>
        <row r="177">
          <cell r="A177" t="str">
            <v>Net Income*</v>
          </cell>
          <cell r="C177" t="str">
            <v>-</v>
          </cell>
          <cell r="D177">
            <v>8.5275922395648038</v>
          </cell>
          <cell r="E177">
            <v>-0.59664589958416392</v>
          </cell>
          <cell r="G177" t="str">
            <v>-</v>
          </cell>
          <cell r="H177" t="str">
            <v>-</v>
          </cell>
          <cell r="I177" t="str">
            <v>-</v>
          </cell>
          <cell r="J177" t="str">
            <v>-</v>
          </cell>
          <cell r="K177" t="str">
            <v>-</v>
          </cell>
          <cell r="M177" t="str">
            <v>-</v>
          </cell>
          <cell r="N177" t="str">
            <v>-</v>
          </cell>
          <cell r="O177" t="str">
            <v>-</v>
          </cell>
          <cell r="P177" t="str">
            <v>-</v>
          </cell>
          <cell r="Q177" t="str">
            <v>-</v>
          </cell>
          <cell r="S177" t="str">
            <v>-</v>
          </cell>
          <cell r="T177" t="str">
            <v>-</v>
          </cell>
          <cell r="U177" t="str">
            <v>-</v>
          </cell>
          <cell r="V177" t="str">
            <v>-</v>
          </cell>
          <cell r="W177" t="str">
            <v>-</v>
          </cell>
          <cell r="Y177">
            <v>8.5011441647597099</v>
          </cell>
          <cell r="Z177">
            <v>3.307692307692256</v>
          </cell>
          <cell r="AA177">
            <v>1.9391546679052372</v>
          </cell>
          <cell r="AB177">
            <v>0.66118237590629847</v>
          </cell>
          <cell r="AC177">
            <v>1.9236319085216347</v>
          </cell>
          <cell r="AE177">
            <v>0.20207129094412379</v>
          </cell>
          <cell r="AF177">
            <v>0.30138888888888915</v>
          </cell>
          <cell r="AG177">
            <v>0.17558942458884519</v>
          </cell>
          <cell r="AH177">
            <v>0.31776164596273726</v>
          </cell>
          <cell r="AI177">
            <v>0.24966410596443822</v>
          </cell>
          <cell r="AK177">
            <v>1.134324045928143</v>
          </cell>
          <cell r="AL177">
            <v>0.93517261444889166</v>
          </cell>
          <cell r="AM177">
            <v>0.95172543099443208</v>
          </cell>
          <cell r="AN177">
            <v>1.1868812919052378</v>
          </cell>
          <cell r="AO177">
            <v>1.0504149366804962</v>
          </cell>
          <cell r="AQ177">
            <v>0.90544207753682016</v>
          </cell>
          <cell r="AR177">
            <v>0.70662100438701203</v>
          </cell>
          <cell r="AS177">
            <v>0.61680454590792277</v>
          </cell>
          <cell r="AT177">
            <v>0.61788439639027137</v>
          </cell>
          <cell r="AU177">
            <v>0.6937290622274277</v>
          </cell>
          <cell r="AW177">
            <v>0.34532655054720229</v>
          </cell>
          <cell r="AX177">
            <v>0.32312306253973366</v>
          </cell>
          <cell r="AY177">
            <v>0.30359872933518073</v>
          </cell>
          <cell r="AZ177">
            <v>0.28180755268898716</v>
          </cell>
          <cell r="BA177">
            <v>0.31072986895045807</v>
          </cell>
        </row>
        <row r="178">
          <cell r="A178" t="str">
            <v>Q/Q % Growth</v>
          </cell>
          <cell r="C178" t="str">
            <v>-</v>
          </cell>
          <cell r="D178" t="str">
            <v>-</v>
          </cell>
          <cell r="E178" t="str">
            <v>-</v>
          </cell>
          <cell r="G178" t="str">
            <v>-</v>
          </cell>
          <cell r="H178" t="str">
            <v>-</v>
          </cell>
          <cell r="I178" t="str">
            <v>-</v>
          </cell>
          <cell r="J178" t="str">
            <v>-</v>
          </cell>
          <cell r="K178" t="str">
            <v>-</v>
          </cell>
          <cell r="M178" t="str">
            <v>-</v>
          </cell>
          <cell r="N178" t="str">
            <v>-</v>
          </cell>
          <cell r="O178" t="str">
            <v>-</v>
          </cell>
          <cell r="P178" t="str">
            <v>-</v>
          </cell>
          <cell r="Q178" t="str">
            <v>-</v>
          </cell>
          <cell r="S178" t="str">
            <v>-</v>
          </cell>
          <cell r="T178" t="str">
            <v>-</v>
          </cell>
          <cell r="U178" t="str">
            <v>-</v>
          </cell>
          <cell r="V178" t="str">
            <v>-</v>
          </cell>
          <cell r="W178" t="str">
            <v>-</v>
          </cell>
          <cell r="Y178">
            <v>7.1973056953736467</v>
          </cell>
          <cell r="Z178">
            <v>2.9343375528636217</v>
          </cell>
          <cell r="AA178">
            <v>1.8777483687881578</v>
          </cell>
          <cell r="AB178">
            <v>0.60385666552212225</v>
          </cell>
          <cell r="AC178">
            <v>1.7300231960166395</v>
          </cell>
          <cell r="AE178">
            <v>0.16696224107597413</v>
          </cell>
          <cell r="AF178">
            <v>0.29206861163709497</v>
          </cell>
          <cell r="AG178">
            <v>0.15971668516191051</v>
          </cell>
          <cell r="AH178">
            <v>0.30538524728451111</v>
          </cell>
          <cell r="AI178">
            <v>0.23367895782176862</v>
          </cell>
          <cell r="AK178">
            <v>1.0694345167759169</v>
          </cell>
          <cell r="AL178">
            <v>0.8451207015568849</v>
          </cell>
          <cell r="AM178">
            <v>0.86871379286354378</v>
          </cell>
          <cell r="AN178">
            <v>1.1093390377611465</v>
          </cell>
          <cell r="AO178">
            <v>0.97097570413615486</v>
          </cell>
          <cell r="AQ178">
            <v>0.85309929133481988</v>
          </cell>
          <cell r="AR178">
            <v>0.67313447523020065</v>
          </cell>
          <cell r="AS178">
            <v>0.59777003065413048</v>
          </cell>
          <cell r="AT178">
            <v>0.61153532030685209</v>
          </cell>
          <cell r="AU178">
            <v>0.66714220668997859</v>
          </cell>
          <cell r="AW178">
            <v>0.34532655054720207</v>
          </cell>
          <cell r="AX178">
            <v>0.32312306253973366</v>
          </cell>
          <cell r="AY178">
            <v>0.30359872933518095</v>
          </cell>
          <cell r="AZ178">
            <v>0.28180755268898694</v>
          </cell>
          <cell r="BA178">
            <v>0.31072986895045807</v>
          </cell>
          <cell r="BC178">
            <v>0.29265577099363882</v>
          </cell>
          <cell r="BD178">
            <v>0.27343822881094626</v>
          </cell>
          <cell r="BE178">
            <v>0.26200471505521095</v>
          </cell>
          <cell r="BF178">
            <v>0.2463614351804071</v>
          </cell>
          <cell r="BG178">
            <v>0.26730069664806311</v>
          </cell>
          <cell r="BI178">
            <v>0.23869027776705276</v>
          </cell>
          <cell r="BJ178">
            <v>0.23015974708577303</v>
          </cell>
          <cell r="BK178">
            <v>0.21625573980487389</v>
          </cell>
          <cell r="BL178">
            <v>0.19853018133109623</v>
          </cell>
          <cell r="BM178">
            <v>0.21991736923562955</v>
          </cell>
        </row>
        <row r="179">
          <cell r="A179" t="str">
            <v>Subscription/Support</v>
          </cell>
          <cell r="C179" t="str">
            <v>-</v>
          </cell>
          <cell r="D179" t="str">
            <v>-</v>
          </cell>
          <cell r="E179" t="str">
            <v>-</v>
          </cell>
          <cell r="G179" t="str">
            <v>-</v>
          </cell>
          <cell r="H179">
            <v>0.27979568671963673</v>
          </cell>
          <cell r="I179">
            <v>0.1474057649667404</v>
          </cell>
          <cell r="J179">
            <v>0.13117415165803514</v>
          </cell>
          <cell r="K179" t="str">
            <v>-</v>
          </cell>
          <cell r="M179">
            <v>0.15634823014896826</v>
          </cell>
          <cell r="N179">
            <v>0.15778276799432689</v>
          </cell>
          <cell r="O179">
            <v>0.14740710494079234</v>
          </cell>
          <cell r="P179">
            <v>0.19225978647686826</v>
          </cell>
          <cell r="Q179" t="str">
            <v>-</v>
          </cell>
          <cell r="S179">
            <v>0.16095813745242893</v>
          </cell>
          <cell r="T179">
            <v>0.15750739169559069</v>
          </cell>
          <cell r="U179">
            <v>0.15126190410084117</v>
          </cell>
          <cell r="V179">
            <v>0.19085976124442294</v>
          </cell>
          <cell r="W179" t="str">
            <v>-</v>
          </cell>
          <cell r="Y179">
            <v>0.17843617732234351</v>
          </cell>
          <cell r="Z179">
            <v>0.12799450077332897</v>
          </cell>
          <cell r="AA179">
            <v>0.13327645571163038</v>
          </cell>
          <cell r="AB179">
            <v>0.10807141128707021</v>
          </cell>
          <cell r="AC179" t="str">
            <v>-</v>
          </cell>
          <cell r="AE179">
            <v>0.1464118895966029</v>
          </cell>
          <cell r="AF179">
            <v>0.10408222831320857</v>
          </cell>
          <cell r="AG179">
            <v>9.981183199048238E-2</v>
          </cell>
          <cell r="AH179">
            <v>9.6028380037635142E-2</v>
          </cell>
          <cell r="AI179" t="str">
            <v>-</v>
          </cell>
          <cell r="AK179">
            <v>9.2889575818401626E-2</v>
          </cell>
          <cell r="AL179">
            <v>8.0525992074446995E-2</v>
          </cell>
          <cell r="AM179">
            <v>7.7674886625803241E-2</v>
          </cell>
          <cell r="AN179">
            <v>7.5745637806861277E-2</v>
          </cell>
          <cell r="AO179" t="str">
            <v>-</v>
          </cell>
          <cell r="AQ179">
            <v>7.5064441186567521E-2</v>
          </cell>
          <cell r="AR179">
            <v>6.4997664276597034E-2</v>
          </cell>
          <cell r="AS179">
            <v>6.3270891595041734E-2</v>
          </cell>
          <cell r="AT179">
            <v>6.3406982087562458E-2</v>
          </cell>
          <cell r="AU179" t="str">
            <v>-</v>
          </cell>
          <cell r="AW179">
            <v>0.38263641033116369</v>
          </cell>
          <cell r="AX179">
            <v>0.3496915584644722</v>
          </cell>
          <cell r="AY179">
            <v>0.32645542732068944</v>
          </cell>
          <cell r="AZ179">
            <v>0.29961247778709854</v>
          </cell>
          <cell r="BA179">
            <v>0.33607283147006184</v>
          </cell>
          <cell r="BC179">
            <v>0.32024720896367209</v>
          </cell>
          <cell r="BD179">
            <v>0.28273563899252019</v>
          </cell>
          <cell r="BE179">
            <v>0.26751730527909756</v>
          </cell>
          <cell r="BF179">
            <v>0.2538946114384335</v>
          </cell>
          <cell r="BG179">
            <v>0.27967030382209801</v>
          </cell>
          <cell r="BI179">
            <v>0.24243647147845415</v>
          </cell>
          <cell r="BJ179">
            <v>0.23431871841096741</v>
          </cell>
          <cell r="BK179">
            <v>0.22299077647078547</v>
          </cell>
          <cell r="BL179">
            <v>0.20712130918650185</v>
          </cell>
          <cell r="BM179">
            <v>0.22604113887018529</v>
          </cell>
        </row>
        <row r="180">
          <cell r="A180" t="str">
            <v>Services</v>
          </cell>
          <cell r="C180" t="str">
            <v>-</v>
          </cell>
          <cell r="D180" t="str">
            <v>-</v>
          </cell>
          <cell r="E180" t="str">
            <v>-</v>
          </cell>
          <cell r="G180" t="str">
            <v>-</v>
          </cell>
          <cell r="H180">
            <v>0.12384473197781865</v>
          </cell>
          <cell r="I180">
            <v>1.0625</v>
          </cell>
          <cell r="J180">
            <v>-0.25677830940988833</v>
          </cell>
          <cell r="K180" t="str">
            <v>-</v>
          </cell>
          <cell r="M180">
            <v>1.1362660944206007</v>
          </cell>
          <cell r="N180">
            <v>2.0090406830738372E-2</v>
          </cell>
          <cell r="O180">
            <v>0.45445593303791232</v>
          </cell>
          <cell r="P180">
            <v>0.10054163845633024</v>
          </cell>
          <cell r="Q180" t="str">
            <v>-</v>
          </cell>
          <cell r="S180">
            <v>0.14518609658566595</v>
          </cell>
          <cell r="T180">
            <v>0.22589309696481341</v>
          </cell>
          <cell r="U180">
            <v>7.2743207712532731E-2</v>
          </cell>
          <cell r="V180">
            <v>6.5155228758170036E-2</v>
          </cell>
          <cell r="W180" t="str">
            <v>-</v>
          </cell>
          <cell r="Y180">
            <v>0.14803451581975069</v>
          </cell>
          <cell r="Z180">
            <v>5.3115082679138004E-2</v>
          </cell>
          <cell r="AA180">
            <v>0.31435368754956405</v>
          </cell>
          <cell r="AB180">
            <v>4.2476167491251271E-2</v>
          </cell>
          <cell r="AC180" t="str">
            <v>-</v>
          </cell>
          <cell r="AE180">
            <v>0.17988193077902537</v>
          </cell>
          <cell r="AF180">
            <v>5.0000000000000044E-2</v>
          </cell>
          <cell r="AG180">
            <v>0.14999999999999991</v>
          </cell>
          <cell r="AH180">
            <v>0.10000000000000009</v>
          </cell>
          <cell r="AI180" t="str">
            <v>-</v>
          </cell>
          <cell r="AK180">
            <v>3.0000000000000027E-2</v>
          </cell>
          <cell r="AL180">
            <v>5.0000000000000044E-2</v>
          </cell>
          <cell r="AM180">
            <v>5.0000000000000044E-2</v>
          </cell>
          <cell r="AN180">
            <v>5.0000000000000044E-2</v>
          </cell>
          <cell r="AO180" t="str">
            <v>-</v>
          </cell>
          <cell r="AQ180">
            <v>5.0000000000000044E-2</v>
          </cell>
          <cell r="AR180">
            <v>5.0000000000000044E-2</v>
          </cell>
          <cell r="AS180">
            <v>5.0000000000000044E-2</v>
          </cell>
          <cell r="AT180">
            <v>5.0000000000000044E-2</v>
          </cell>
          <cell r="AU180" t="str">
            <v>-</v>
          </cell>
          <cell r="AW180">
            <v>0.38263641033116369</v>
          </cell>
          <cell r="AX180">
            <v>0.3496915584644722</v>
          </cell>
          <cell r="AY180">
            <v>0.32645542732068922</v>
          </cell>
          <cell r="AZ180">
            <v>0.29961247778709832</v>
          </cell>
          <cell r="BA180">
            <v>0.33607283147006184</v>
          </cell>
          <cell r="BC180">
            <v>0.3042771906037065</v>
          </cell>
          <cell r="BD180">
            <v>0.2772682439085814</v>
          </cell>
          <cell r="BE180">
            <v>0.26421113817803454</v>
          </cell>
          <cell r="BF180">
            <v>0.24948480585335631</v>
          </cell>
          <cell r="BG180">
            <v>0.27239509510832716</v>
          </cell>
          <cell r="BI180">
            <v>0.24028748194146887</v>
          </cell>
          <cell r="BJ180">
            <v>0.23188034529663404</v>
          </cell>
          <cell r="BK180">
            <v>0.21895849891003327</v>
          </cell>
          <cell r="BL180">
            <v>0.20210476641022956</v>
          </cell>
          <cell r="BM180">
            <v>0.22245385221889302</v>
          </cell>
        </row>
        <row r="181">
          <cell r="A181" t="str">
            <v>Total Revenues</v>
          </cell>
          <cell r="C181" t="str">
            <v>-</v>
          </cell>
          <cell r="D181" t="str">
            <v>-</v>
          </cell>
          <cell r="E181" t="str">
            <v>-</v>
          </cell>
          <cell r="G181" t="str">
            <v>-</v>
          </cell>
          <cell r="H181">
            <v>0.27077317933910816</v>
          </cell>
          <cell r="I181">
            <v>0.19422704704199267</v>
          </cell>
          <cell r="J181">
            <v>9.6892396589387753E-2</v>
          </cell>
          <cell r="K181" t="str">
            <v>-</v>
          </cell>
          <cell r="M181">
            <v>0.21501991519979446</v>
          </cell>
          <cell r="N181">
            <v>0.14328768571881767</v>
          </cell>
          <cell r="O181">
            <v>0.17624751422096852</v>
          </cell>
          <cell r="P181">
            <v>0.18160729731854985</v>
          </cell>
          <cell r="Q181" t="str">
            <v>-</v>
          </cell>
          <cell r="S181">
            <v>0.15925198815426067</v>
          </cell>
          <cell r="T181">
            <v>0.16481529320589017</v>
          </cell>
          <cell r="U181">
            <v>0.14243118700869872</v>
          </cell>
          <cell r="V181">
            <v>0.17758460775220519</v>
          </cell>
          <cell r="W181" t="str">
            <v>-</v>
          </cell>
          <cell r="Y181">
            <v>0.17553210975565081</v>
          </cell>
          <cell r="Z181">
            <v>0.12100908425136758</v>
          </cell>
          <cell r="AA181">
            <v>0.1491458515769426</v>
          </cell>
          <cell r="AB181">
            <v>0.10149625633519999</v>
          </cell>
          <cell r="AC181" t="str">
            <v>-</v>
          </cell>
          <cell r="AE181">
            <v>0.14958710357550742</v>
          </cell>
          <cell r="AF181">
            <v>9.8816384234759358E-2</v>
          </cell>
          <cell r="AG181">
            <v>0.1044814239663967</v>
          </cell>
          <cell r="AH181">
            <v>9.6413135416665741E-2</v>
          </cell>
          <cell r="AI181" t="str">
            <v>-</v>
          </cell>
          <cell r="AK181">
            <v>8.6777142477115987E-2</v>
          </cell>
          <cell r="AL181">
            <v>7.7714078380518359E-2</v>
          </cell>
          <cell r="AM181">
            <v>7.5191160000492419E-2</v>
          </cell>
          <cell r="AN181">
            <v>7.348919041904578E-2</v>
          </cell>
          <cell r="AO181" t="str">
            <v>-</v>
          </cell>
          <cell r="AQ181">
            <v>7.2915763833469649E-2</v>
          </cell>
          <cell r="AR181">
            <v>6.3739432988362044E-2</v>
          </cell>
          <cell r="AS181">
            <v>6.2171908544010224E-2</v>
          </cell>
          <cell r="AT181">
            <v>6.2309452062992099E-2</v>
          </cell>
          <cell r="AU181" t="str">
            <v>-</v>
          </cell>
          <cell r="AW181">
            <v>4.030291648674944E-2</v>
          </cell>
          <cell r="AX181">
            <v>6.5199388971437511E-2</v>
          </cell>
          <cell r="AY181">
            <v>5.6441920241109056E-2</v>
          </cell>
          <cell r="AZ181">
            <v>6.7100623330146769E-2</v>
          </cell>
          <cell r="BA181" t="str">
            <v>-</v>
          </cell>
          <cell r="BC181">
            <v>0.26703218286475616</v>
          </cell>
          <cell r="BD181">
            <v>0.24656124578339056</v>
          </cell>
          <cell r="BE181">
            <v>0.23472568746977673</v>
          </cell>
          <cell r="BF181">
            <v>0.21932420518604401</v>
          </cell>
          <cell r="BG181">
            <v>0.2407244551089287</v>
          </cell>
          <cell r="BI181">
            <v>0.21150656267274814</v>
          </cell>
          <cell r="BJ181">
            <v>0.20318583212562635</v>
          </cell>
          <cell r="BK181">
            <v>0.18948485703383944</v>
          </cell>
          <cell r="BL181">
            <v>0.17204694310599411</v>
          </cell>
          <cell r="BM181">
            <v>0.19323978118471263</v>
          </cell>
        </row>
        <row r="182">
          <cell r="A182" t="str">
            <v>Services</v>
          </cell>
          <cell r="C182" t="str">
            <v>-</v>
          </cell>
          <cell r="D182" t="str">
            <v>-</v>
          </cell>
          <cell r="E182" t="str">
            <v>-</v>
          </cell>
          <cell r="G182" t="str">
            <v>-</v>
          </cell>
          <cell r="H182">
            <v>0.12384473197781865</v>
          </cell>
          <cell r="I182">
            <v>1.0625</v>
          </cell>
          <cell r="J182">
            <v>-0.25677830940988833</v>
          </cell>
          <cell r="K182" t="str">
            <v>-</v>
          </cell>
          <cell r="M182">
            <v>1.1362660944206007</v>
          </cell>
          <cell r="N182">
            <v>2.0090406830738372E-2</v>
          </cell>
          <cell r="O182">
            <v>0.45445593303791232</v>
          </cell>
          <cell r="P182">
            <v>0.10054163845633024</v>
          </cell>
          <cell r="Q182" t="str">
            <v>-</v>
          </cell>
          <cell r="S182">
            <v>0.14518609658566595</v>
          </cell>
          <cell r="T182">
            <v>0.22589309696481341</v>
          </cell>
          <cell r="U182">
            <v>7.2743207712532731E-2</v>
          </cell>
          <cell r="V182">
            <v>6.5155228758170036E-2</v>
          </cell>
          <cell r="W182" t="str">
            <v>-</v>
          </cell>
          <cell r="Y182">
            <v>0.14803451581975069</v>
          </cell>
          <cell r="Z182">
            <v>5.3115082679138004E-2</v>
          </cell>
          <cell r="AA182">
            <v>0.31435368754956405</v>
          </cell>
          <cell r="AB182">
            <v>4.2476167491251271E-2</v>
          </cell>
          <cell r="AC182" t="str">
            <v>-</v>
          </cell>
          <cell r="AE182">
            <v>0.17988193077902537</v>
          </cell>
          <cell r="AF182">
            <v>0.12567448248798208</v>
          </cell>
          <cell r="AG182">
            <v>1.2724420428795513E-2</v>
          </cell>
          <cell r="AH182">
            <v>5.0000000000000044E-2</v>
          </cell>
          <cell r="AI182" t="str">
            <v>-</v>
          </cell>
          <cell r="AK182">
            <v>8.0000000000000071E-2</v>
          </cell>
          <cell r="AL182">
            <v>8.0000000000000071E-2</v>
          </cell>
          <cell r="AM182">
            <v>5.0000000000000044E-2</v>
          </cell>
          <cell r="AN182">
            <v>8.0000000000000071E-2</v>
          </cell>
          <cell r="AO182" t="str">
            <v>-</v>
          </cell>
          <cell r="AQ182">
            <v>5.0000000000000044E-2</v>
          </cell>
          <cell r="AR182">
            <v>5.0000000000000044E-2</v>
          </cell>
          <cell r="AS182">
            <v>5.0000000000000044E-2</v>
          </cell>
          <cell r="AT182">
            <v>5.0000000000000044E-2</v>
          </cell>
          <cell r="AU182" t="str">
            <v>-</v>
          </cell>
          <cell r="AW182">
            <v>5.0000000000000044E-2</v>
          </cell>
          <cell r="AX182">
            <v>5.0000000000000044E-2</v>
          </cell>
          <cell r="AY182">
            <v>5.0000000000000044E-2</v>
          </cell>
          <cell r="AZ182">
            <v>5.0000000000000044E-2</v>
          </cell>
          <cell r="BA182" t="str">
            <v>-</v>
          </cell>
          <cell r="BC182">
            <v>0.27958377343128804</v>
          </cell>
          <cell r="BD182">
            <v>0.25891004527307881</v>
          </cell>
          <cell r="BE182">
            <v>0.26247233213201904</v>
          </cell>
          <cell r="BF182">
            <v>0.24703611894027233</v>
          </cell>
          <cell r="BG182">
            <v>0.26123546289212518</v>
          </cell>
          <cell r="BI182">
            <v>0.23904080273349226</v>
          </cell>
          <cell r="BJ182">
            <v>0.23053096467393597</v>
          </cell>
          <cell r="BK182">
            <v>0.21682933650588154</v>
          </cell>
          <cell r="BL182">
            <v>0.1993038487596217</v>
          </cell>
          <cell r="BM182">
            <v>0.22046497602443282</v>
          </cell>
        </row>
        <row r="183">
          <cell r="A183" t="str">
            <v>Cost of Subscription/Support</v>
          </cell>
          <cell r="C183" t="str">
            <v>-</v>
          </cell>
          <cell r="D183" t="str">
            <v>-</v>
          </cell>
          <cell r="E183" t="str">
            <v>-</v>
          </cell>
          <cell r="G183" t="str">
            <v>-</v>
          </cell>
          <cell r="H183">
            <v>4.5485871812543044E-2</v>
          </cell>
          <cell r="I183">
            <v>0.55042847725774546</v>
          </cell>
          <cell r="J183">
            <v>-0.20110544217687065</v>
          </cell>
          <cell r="K183" t="str">
            <v>-</v>
          </cell>
          <cell r="M183">
            <v>-0.15007982969664713</v>
          </cell>
          <cell r="N183">
            <v>0.13901064495929871</v>
          </cell>
          <cell r="O183">
            <v>0.17811984606926878</v>
          </cell>
          <cell r="P183">
            <v>3.7330844610359293E-2</v>
          </cell>
          <cell r="Q183" t="str">
            <v>-</v>
          </cell>
          <cell r="S183">
            <v>2.6540710751237206E-2</v>
          </cell>
          <cell r="T183">
            <v>0.18273444347063972</v>
          </cell>
          <cell r="U183">
            <v>0.31381993330863289</v>
          </cell>
          <cell r="V183">
            <v>0.18443316412859567</v>
          </cell>
          <cell r="W183" t="str">
            <v>-</v>
          </cell>
          <cell r="Y183">
            <v>0.27047619047619054</v>
          </cell>
          <cell r="Z183">
            <v>0.50168665667166401</v>
          </cell>
          <cell r="AA183">
            <v>0.25658305253962332</v>
          </cell>
          <cell r="AB183">
            <v>9.633528652299117E-2</v>
          </cell>
          <cell r="AC183" t="str">
            <v>-</v>
          </cell>
          <cell r="AE183">
            <v>9.7834948817827616E-2</v>
          </cell>
          <cell r="AF183">
            <v>9.3296586682069194E-2</v>
          </cell>
          <cell r="AG183">
            <v>0.10847176767544742</v>
          </cell>
          <cell r="AH183">
            <v>4.4652049723370668E-2</v>
          </cell>
          <cell r="AI183" t="str">
            <v>-</v>
          </cell>
          <cell r="AK183">
            <v>0.16455446603600254</v>
          </cell>
          <cell r="AL183">
            <v>8.0525992074446329E-2</v>
          </cell>
          <cell r="AM183">
            <v>-5.2231815761811795E-3</v>
          </cell>
          <cell r="AN183">
            <v>7.5745637806860833E-2</v>
          </cell>
          <cell r="AO183" t="str">
            <v>-</v>
          </cell>
          <cell r="AQ183">
            <v>3.9228959813681685E-2</v>
          </cell>
          <cell r="AR183">
            <v>5.5816649929384843E-2</v>
          </cell>
          <cell r="AS183">
            <v>1.7041722395257253E-2</v>
          </cell>
          <cell r="AT183">
            <v>6.3406982087563346E-2</v>
          </cell>
          <cell r="AU183" t="str">
            <v>-</v>
          </cell>
          <cell r="AW183">
            <v>4.0999998834801765E-2</v>
          </cell>
          <cell r="AX183">
            <v>6.409732285785652E-2</v>
          </cell>
          <cell r="AY183">
            <v>5.5981022253899448E-2</v>
          </cell>
          <cell r="AZ183">
            <v>6.5884060355242413E-2</v>
          </cell>
          <cell r="BA183" t="str">
            <v>-</v>
          </cell>
          <cell r="BC183">
            <v>0.24122226802862223</v>
          </cell>
          <cell r="BD183">
            <v>0.18931176634741265</v>
          </cell>
          <cell r="BE183">
            <v>0.22953827129379234</v>
          </cell>
          <cell r="BF183">
            <v>0.26910755467372849</v>
          </cell>
          <cell r="BG183">
            <v>0.23296337465769601</v>
          </cell>
          <cell r="BI183">
            <v>0.2067179991839232</v>
          </cell>
          <cell r="BJ183">
            <v>0.20855719744761569</v>
          </cell>
          <cell r="BK183">
            <v>0.19510024121113356</v>
          </cell>
          <cell r="BL183">
            <v>0.16801766140067498</v>
          </cell>
          <cell r="BM183">
            <v>0.19352104456406183</v>
          </cell>
        </row>
        <row r="184">
          <cell r="A184" t="str">
            <v>Cost of Services</v>
          </cell>
          <cell r="C184" t="str">
            <v>-</v>
          </cell>
          <cell r="D184" t="str">
            <v>-</v>
          </cell>
          <cell r="E184" t="str">
            <v>-</v>
          </cell>
          <cell r="G184" t="str">
            <v>-</v>
          </cell>
          <cell r="H184">
            <v>1.1746575342465757</v>
          </cell>
          <cell r="I184">
            <v>0.35275590551181102</v>
          </cell>
          <cell r="J184">
            <v>0.60419091967403937</v>
          </cell>
          <cell r="K184" t="str">
            <v>-</v>
          </cell>
          <cell r="M184">
            <v>0.27576197387518153</v>
          </cell>
          <cell r="N184">
            <v>0.14277588168373145</v>
          </cell>
          <cell r="O184">
            <v>0.25684420109507222</v>
          </cell>
          <cell r="P184">
            <v>0.26693069306930695</v>
          </cell>
          <cell r="Q184" t="str">
            <v>-</v>
          </cell>
          <cell r="S184">
            <v>0.27571115973741822</v>
          </cell>
          <cell r="T184">
            <v>0.34354324920362633</v>
          </cell>
          <cell r="U184">
            <v>-2.2615356556629496E-2</v>
          </cell>
          <cell r="V184">
            <v>8.3037880201530134E-2</v>
          </cell>
          <cell r="W184" t="str">
            <v>-</v>
          </cell>
          <cell r="Y184">
            <v>0.14214334941419704</v>
          </cell>
          <cell r="Z184">
            <v>0.24060944335495571</v>
          </cell>
          <cell r="AA184">
            <v>0.1569795719844358</v>
          </cell>
          <cell r="AB184">
            <v>8.2606410930110341E-2</v>
          </cell>
          <cell r="AC184" t="str">
            <v>-</v>
          </cell>
          <cell r="AE184">
            <v>8.8049703912241428E-2</v>
          </cell>
          <cell r="AF184">
            <v>3.1304603854389601E-2</v>
          </cell>
          <cell r="AG184">
            <v>0.11805555555555558</v>
          </cell>
          <cell r="AH184">
            <v>4.7619047619047672E-2</v>
          </cell>
          <cell r="AI184" t="str">
            <v>-</v>
          </cell>
          <cell r="AK184">
            <v>9.400000000000075E-3</v>
          </cell>
          <cell r="AL184">
            <v>3.9285714285714368E-2</v>
          </cell>
          <cell r="AM184">
            <v>2.8350515463917425E-2</v>
          </cell>
          <cell r="AN184">
            <v>3.8947368421052619E-2</v>
          </cell>
          <cell r="AO184" t="str">
            <v>-</v>
          </cell>
          <cell r="AQ184">
            <v>2.765957446808498E-2</v>
          </cell>
          <cell r="AR184">
            <v>3.8586956521739157E-2</v>
          </cell>
          <cell r="AS184">
            <v>3.8461538461538547E-2</v>
          </cell>
          <cell r="AT184">
            <v>5.0000000000000044E-2</v>
          </cell>
          <cell r="AU184" t="str">
            <v>-</v>
          </cell>
          <cell r="AW184">
            <v>5.0000000000000044E-2</v>
          </cell>
          <cell r="AX184">
            <v>5.0000000000000044E-2</v>
          </cell>
          <cell r="AY184">
            <v>5.0000000000000044E-2</v>
          </cell>
          <cell r="AZ184">
            <v>5.0000000000000044E-2</v>
          </cell>
          <cell r="BA184" t="str">
            <v>-</v>
          </cell>
          <cell r="BC184">
            <v>0.26393202032582108</v>
          </cell>
          <cell r="BD184">
            <v>0.23774527719413974</v>
          </cell>
          <cell r="BE184">
            <v>0.23730033777969339</v>
          </cell>
          <cell r="BF184">
            <v>0.23156900428674954</v>
          </cell>
          <cell r="BG184">
            <v>0.24192286491460768</v>
          </cell>
          <cell r="BI184">
            <v>0.21414508335863069</v>
          </cell>
          <cell r="BJ184">
            <v>0.20760181626386265</v>
          </cell>
          <cell r="BK184">
            <v>0.19397808136023142</v>
          </cell>
          <cell r="BL184">
            <v>0.17482826000942553</v>
          </cell>
          <cell r="BM184">
            <v>0.19676960660316323</v>
          </cell>
        </row>
        <row r="185">
          <cell r="A185" t="str">
            <v>Cost of Revenues</v>
          </cell>
          <cell r="C185" t="str">
            <v>-</v>
          </cell>
          <cell r="D185" t="str">
            <v>-</v>
          </cell>
          <cell r="E185" t="str">
            <v>-</v>
          </cell>
          <cell r="G185" t="str">
            <v>-</v>
          </cell>
          <cell r="H185">
            <v>4.5485871812543044E-2</v>
          </cell>
          <cell r="I185">
            <v>0.55042847725774546</v>
          </cell>
          <cell r="J185">
            <v>-0.20110544217687065</v>
          </cell>
          <cell r="K185" t="str">
            <v>-</v>
          </cell>
          <cell r="M185">
            <v>-0.15007982969664713</v>
          </cell>
          <cell r="N185">
            <v>0.13901064495929871</v>
          </cell>
          <cell r="O185">
            <v>0.17811984606926878</v>
          </cell>
          <cell r="P185">
            <v>3.7330844610359293E-2</v>
          </cell>
          <cell r="Q185" t="str">
            <v>-</v>
          </cell>
          <cell r="S185">
            <v>2.6540710751237206E-2</v>
          </cell>
          <cell r="T185">
            <v>0.18273444347063972</v>
          </cell>
          <cell r="U185">
            <v>0.31381993330863289</v>
          </cell>
          <cell r="V185">
            <v>0.18443316412859567</v>
          </cell>
          <cell r="W185" t="str">
            <v>-</v>
          </cell>
          <cell r="Y185">
            <v>0.27047619047619054</v>
          </cell>
          <cell r="Z185">
            <v>0.50168665667166401</v>
          </cell>
          <cell r="AA185">
            <v>0.25658305253962332</v>
          </cell>
          <cell r="AB185">
            <v>9.633528652299117E-2</v>
          </cell>
          <cell r="AC185" t="str">
            <v>-</v>
          </cell>
          <cell r="AE185">
            <v>9.7834948817827616E-2</v>
          </cell>
          <cell r="AF185">
            <v>0.26182028220150189</v>
          </cell>
          <cell r="AG185">
            <v>8.7365942976719957E-2</v>
          </cell>
          <cell r="AH185">
            <v>0.15069376954534519</v>
          </cell>
          <cell r="AI185" t="str">
            <v>-</v>
          </cell>
          <cell r="AK185">
            <v>0.11646459295769551</v>
          </cell>
          <cell r="AL185">
            <v>9.2969089889268108E-2</v>
          </cell>
          <cell r="AM185">
            <v>8.9207468989830341E-2</v>
          </cell>
          <cell r="AN185">
            <v>9.0633289567042086E-2</v>
          </cell>
          <cell r="AO185" t="str">
            <v>-</v>
          </cell>
          <cell r="AQ185">
            <v>0.10623667331873121</v>
          </cell>
          <cell r="AR185">
            <v>7.624352236899079E-2</v>
          </cell>
          <cell r="AS185">
            <v>6.7186758784947731E-2</v>
          </cell>
          <cell r="AT185">
            <v>7.8007855246363E-2</v>
          </cell>
          <cell r="AU185" t="str">
            <v>-</v>
          </cell>
          <cell r="AW185">
            <v>4.030291648674944E-2</v>
          </cell>
          <cell r="AX185">
            <v>6.5199388971437955E-2</v>
          </cell>
          <cell r="AY185">
            <v>5.6441920241108834E-2</v>
          </cell>
          <cell r="AZ185">
            <v>6.7100623330147213E-2</v>
          </cell>
          <cell r="BA185" t="str">
            <v>-</v>
          </cell>
        </row>
        <row r="186">
          <cell r="A186" t="str">
            <v>S&amp;M</v>
          </cell>
          <cell r="C186" t="str">
            <v>-</v>
          </cell>
          <cell r="D186" t="str">
            <v>-</v>
          </cell>
          <cell r="E186" t="str">
            <v>-</v>
          </cell>
          <cell r="G186" t="str">
            <v>-</v>
          </cell>
          <cell r="H186" t="str">
            <v>-</v>
          </cell>
          <cell r="I186" t="str">
            <v>-</v>
          </cell>
          <cell r="J186" t="str">
            <v>-</v>
          </cell>
          <cell r="K186" t="str">
            <v>-</v>
          </cell>
          <cell r="M186">
            <v>5.557206537890047E-2</v>
          </cell>
          <cell r="N186">
            <v>0.14536411411411398</v>
          </cell>
          <cell r="O186">
            <v>0.19598525194592376</v>
          </cell>
          <cell r="P186">
            <v>0.17435089401931902</v>
          </cell>
          <cell r="Q186" t="str">
            <v>-</v>
          </cell>
          <cell r="S186">
            <v>0.19093454672733645</v>
          </cell>
          <cell r="T186">
            <v>0.10335537594905708</v>
          </cell>
          <cell r="U186">
            <v>0.10721420643729207</v>
          </cell>
          <cell r="V186">
            <v>0.13997594226142751</v>
          </cell>
          <cell r="W186" t="str">
            <v>-</v>
          </cell>
          <cell r="Y186">
            <v>0.21353452217649749</v>
          </cell>
          <cell r="Z186">
            <v>5.3909918265608869E-3</v>
          </cell>
          <cell r="AA186">
            <v>9.2741005535055265E-2</v>
          </cell>
          <cell r="AB186">
            <v>0.12130325814536347</v>
          </cell>
          <cell r="AC186" t="str">
            <v>-</v>
          </cell>
          <cell r="AE186">
            <v>0.14166058866432962</v>
          </cell>
          <cell r="AF186">
            <v>0.11417907097518754</v>
          </cell>
          <cell r="AG186">
            <v>0.1044814239663967</v>
          </cell>
          <cell r="AH186">
            <v>9.6413135416665741E-2</v>
          </cell>
          <cell r="AI186" t="str">
            <v>-</v>
          </cell>
          <cell r="AK186">
            <v>5.4405057382052924E-2</v>
          </cell>
          <cell r="AL186">
            <v>7.5350670313894419E-2</v>
          </cell>
          <cell r="AM186">
            <v>7.2828102505985814E-2</v>
          </cell>
          <cell r="AN186">
            <v>7.1124676783761664E-2</v>
          </cell>
          <cell r="AO186" t="str">
            <v>-</v>
          </cell>
          <cell r="AQ186">
            <v>6.5810361423976671E-2</v>
          </cell>
          <cell r="AR186">
            <v>6.3739432988361822E-2</v>
          </cell>
          <cell r="AS186">
            <v>5.7451144506036833E-2</v>
          </cell>
          <cell r="AT186">
            <v>5.519577269649889E-2</v>
          </cell>
          <cell r="AU186" t="str">
            <v>-</v>
          </cell>
          <cell r="AW186">
            <v>8.4239130434782483E-2</v>
          </cell>
          <cell r="AX186">
            <v>2.7894736842105416E-2</v>
          </cell>
          <cell r="AY186">
            <v>3.8709677419354938E-2</v>
          </cell>
          <cell r="AZ186">
            <v>5.0000000000000044E-2</v>
          </cell>
          <cell r="BA186" t="str">
            <v>-</v>
          </cell>
          <cell r="BC186">
            <v>0.42964985342281592</v>
          </cell>
          <cell r="BD186">
            <v>0.43917257798415155</v>
          </cell>
          <cell r="BE186">
            <v>0.36472708037743384</v>
          </cell>
          <cell r="BF186">
            <v>0.30619457160012464</v>
          </cell>
          <cell r="BG186">
            <v>0.3780439714655961</v>
          </cell>
          <cell r="BI186">
            <v>0.34105280358032197</v>
          </cell>
          <cell r="BJ186">
            <v>0.32016042516676402</v>
          </cell>
          <cell r="BK186">
            <v>0.30033277389742219</v>
          </cell>
          <cell r="BL186">
            <v>0.28874879979312529</v>
          </cell>
          <cell r="BM186">
            <v>0.31068849017501021</v>
          </cell>
        </row>
        <row r="187">
          <cell r="A187" t="str">
            <v>R&amp;D</v>
          </cell>
          <cell r="C187" t="str">
            <v>-</v>
          </cell>
          <cell r="D187" t="str">
            <v>-</v>
          </cell>
          <cell r="E187" t="str">
            <v>-</v>
          </cell>
          <cell r="G187" t="str">
            <v>-</v>
          </cell>
          <cell r="H187" t="str">
            <v>-</v>
          </cell>
          <cell r="I187" t="str">
            <v>-</v>
          </cell>
          <cell r="J187" t="str">
            <v>-</v>
          </cell>
          <cell r="K187" t="str">
            <v>-</v>
          </cell>
          <cell r="M187">
            <v>-4.2471042471042386E-2</v>
          </cell>
          <cell r="N187">
            <v>0.3588709677419355</v>
          </cell>
          <cell r="O187">
            <v>0.11572700296735894</v>
          </cell>
          <cell r="P187">
            <v>0.14734042553191506</v>
          </cell>
          <cell r="Q187" t="str">
            <v>-</v>
          </cell>
          <cell r="S187">
            <v>-1.3908205841446586E-2</v>
          </cell>
          <cell r="T187">
            <v>-2.4917724494593285E-2</v>
          </cell>
          <cell r="U187">
            <v>0.18707810993249785</v>
          </cell>
          <cell r="V187">
            <v>0.28310316815597059</v>
          </cell>
          <cell r="W187" t="str">
            <v>-</v>
          </cell>
          <cell r="Y187">
            <v>0.36182336182336172</v>
          </cell>
          <cell r="Z187">
            <v>0.27150162715016268</v>
          </cell>
          <cell r="AA187">
            <v>0.206946983546618</v>
          </cell>
          <cell r="AB187">
            <v>5.3620115116631339E-2</v>
          </cell>
          <cell r="AC187" t="str">
            <v>-</v>
          </cell>
          <cell r="AE187">
            <v>0.16518113858539363</v>
          </cell>
          <cell r="AF187">
            <v>0.2205600878470082</v>
          </cell>
          <cell r="AG187">
            <v>0.1044814239663967</v>
          </cell>
          <cell r="AH187">
            <v>9.6413135416665519E-2</v>
          </cell>
          <cell r="AI187" t="str">
            <v>-</v>
          </cell>
          <cell r="AK187">
            <v>0.11205102951146761</v>
          </cell>
          <cell r="AL187">
            <v>7.7714078380518359E-2</v>
          </cell>
          <cell r="AM187">
            <v>3.8536915909566538E-2</v>
          </cell>
          <cell r="AN187">
            <v>6.0859905825880523E-2</v>
          </cell>
          <cell r="AO187" t="str">
            <v>-</v>
          </cell>
          <cell r="AQ187">
            <v>2.1824536984256904E-2</v>
          </cell>
          <cell r="AR187">
            <v>0.11692640463778026</v>
          </cell>
          <cell r="AS187">
            <v>6.2171908544010002E-2</v>
          </cell>
          <cell r="AT187">
            <v>6.2309452062992099E-2</v>
          </cell>
          <cell r="AU187" t="str">
            <v>-</v>
          </cell>
          <cell r="AW187">
            <v>6.6792531122342735E-2</v>
          </cell>
          <cell r="AX187">
            <v>5.5303090661312337E-2</v>
          </cell>
          <cell r="AY187">
            <v>5.607959468886814E-2</v>
          </cell>
          <cell r="AZ187">
            <v>6.1197590459488138E-2</v>
          </cell>
          <cell r="BA187" t="str">
            <v>-</v>
          </cell>
          <cell r="BC187">
            <v>0.60737068554970608</v>
          </cell>
          <cell r="BD187">
            <v>0.67638190434312917</v>
          </cell>
          <cell r="BE187">
            <v>0.50512586251159597</v>
          </cell>
          <cell r="BF187">
            <v>0.47175612805145017</v>
          </cell>
          <cell r="BG187">
            <v>0.55508842982587225</v>
          </cell>
          <cell r="BI187">
            <v>0.35158973401067151</v>
          </cell>
          <cell r="BJ187">
            <v>0.32227223113045311</v>
          </cell>
          <cell r="BK187">
            <v>0.29965046680057683</v>
          </cell>
          <cell r="BL187">
            <v>0.29649807086165536</v>
          </cell>
          <cell r="BM187">
            <v>0.31557864328895224</v>
          </cell>
        </row>
        <row r="188">
          <cell r="A188" t="str">
            <v>G&amp;A</v>
          </cell>
          <cell r="C188" t="str">
            <v>-</v>
          </cell>
          <cell r="D188" t="str">
            <v>-</v>
          </cell>
          <cell r="E188" t="str">
            <v>-</v>
          </cell>
          <cell r="G188" t="str">
            <v>-</v>
          </cell>
          <cell r="H188" t="str">
            <v>-</v>
          </cell>
          <cell r="I188" t="str">
            <v>-</v>
          </cell>
          <cell r="J188" t="str">
            <v>-</v>
          </cell>
          <cell r="K188" t="str">
            <v>-</v>
          </cell>
          <cell r="M188">
            <v>3.3749290981281987E-2</v>
          </cell>
          <cell r="N188">
            <v>3.4567901234567877E-2</v>
          </cell>
          <cell r="O188">
            <v>0.14558472553699287</v>
          </cell>
          <cell r="P188">
            <v>0.19884259259259252</v>
          </cell>
          <cell r="Q188" t="str">
            <v>-</v>
          </cell>
          <cell r="S188">
            <v>7.6076462637574949E-2</v>
          </cell>
          <cell r="T188">
            <v>0.19056163646151081</v>
          </cell>
          <cell r="U188">
            <v>0.24807837226827445</v>
          </cell>
          <cell r="V188">
            <v>0.18089602704987318</v>
          </cell>
          <cell r="W188" t="str">
            <v>-</v>
          </cell>
          <cell r="Y188">
            <v>-3.6404540341548164E-2</v>
          </cell>
          <cell r="Z188">
            <v>0.20503024514485846</v>
          </cell>
          <cell r="AA188">
            <v>7.3976221928665709E-2</v>
          </cell>
          <cell r="AB188">
            <v>0.23107831078310781</v>
          </cell>
          <cell r="AC188" t="str">
            <v>-</v>
          </cell>
          <cell r="AE188">
            <v>0.1426763471657897</v>
          </cell>
          <cell r="AF188">
            <v>9.2975971786651179E-2</v>
          </cell>
          <cell r="AG188">
            <v>8.4153544997690011E-2</v>
          </cell>
          <cell r="AH188">
            <v>9.6413135416665741E-2</v>
          </cell>
          <cell r="AI188" t="str">
            <v>-</v>
          </cell>
          <cell r="AK188">
            <v>1.8853571072296127E-2</v>
          </cell>
          <cell r="AL188">
            <v>7.0529317857981555E-2</v>
          </cell>
          <cell r="AM188">
            <v>3.9110919732019411E-2</v>
          </cell>
          <cell r="AN188">
            <v>2.1305688107009058E-2</v>
          </cell>
          <cell r="AO188" t="str">
            <v>-</v>
          </cell>
          <cell r="AQ188">
            <v>1.8095250352927472E-2</v>
          </cell>
          <cell r="AR188">
            <v>8.8287266057324176E-2</v>
          </cell>
          <cell r="AS188">
            <v>6.2171908544010002E-2</v>
          </cell>
          <cell r="AT188">
            <v>6.2309452062992099E-2</v>
          </cell>
          <cell r="AU188" t="str">
            <v>-</v>
          </cell>
          <cell r="AW188">
            <v>6.4931033290774209E-2</v>
          </cell>
          <cell r="AX188">
            <v>6.409732285785652E-2</v>
          </cell>
          <cell r="AY188">
            <v>5.5981022253899226E-2</v>
          </cell>
          <cell r="AZ188">
            <v>4.1931609560742711E-2</v>
          </cell>
          <cell r="BA188" t="str">
            <v>-</v>
          </cell>
          <cell r="BC188">
            <v>0.54940726556198283</v>
          </cell>
          <cell r="BD188">
            <v>0.61586875165508692</v>
          </cell>
          <cell r="BE188">
            <v>0.45074075255004309</v>
          </cell>
          <cell r="BF188">
            <v>0.41852505930563244</v>
          </cell>
          <cell r="BG188">
            <v>0.49892570903408306</v>
          </cell>
          <cell r="BI188">
            <v>0.30231528083594217</v>
          </cell>
          <cell r="BJ188">
            <v>0.27336064694359141</v>
          </cell>
          <cell r="BK188">
            <v>0.25089527675952805</v>
          </cell>
          <cell r="BL188">
            <v>0.2471954468023061</v>
          </cell>
          <cell r="BM188">
            <v>0.26656861052518255</v>
          </cell>
        </row>
        <row r="189">
          <cell r="A189" t="str">
            <v>Operating Expenses*</v>
          </cell>
          <cell r="C189" t="str">
            <v>-</v>
          </cell>
          <cell r="D189" t="str">
            <v>-</v>
          </cell>
          <cell r="E189" t="str">
            <v>-</v>
          </cell>
          <cell r="G189" t="str">
            <v>-</v>
          </cell>
          <cell r="H189" t="str">
            <v>-</v>
          </cell>
          <cell r="I189" t="str">
            <v>-</v>
          </cell>
          <cell r="J189" t="str">
            <v>-</v>
          </cell>
          <cell r="K189" t="str">
            <v>-</v>
          </cell>
          <cell r="M189">
            <v>4.1901314025207803E-2</v>
          </cell>
          <cell r="N189">
            <v>0.13641335821375722</v>
          </cell>
          <cell r="O189">
            <v>0.17756638921918344</v>
          </cell>
          <cell r="P189">
            <v>0.17699668221378095</v>
          </cell>
          <cell r="Q189" t="str">
            <v>-</v>
          </cell>
          <cell r="S189">
            <v>0.14858240052291838</v>
          </cell>
          <cell r="T189">
            <v>0.1109372221234215</v>
          </cell>
          <cell r="U189">
            <v>0.14244092975603517</v>
          </cell>
          <cell r="V189">
            <v>0.15934758848751507</v>
          </cell>
          <cell r="W189" t="str">
            <v>-</v>
          </cell>
          <cell r="Y189">
            <v>0.16577630592956094</v>
          </cell>
          <cell r="Z189">
            <v>6.8136106330478841E-2</v>
          </cell>
          <cell r="AA189">
            <v>0.10073185409508278</v>
          </cell>
          <cell r="AB189">
            <v>0.13703220344961387</v>
          </cell>
          <cell r="AC189" t="str">
            <v>-</v>
          </cell>
          <cell r="AE189">
            <v>0.14443479339868448</v>
          </cell>
          <cell r="AF189">
            <v>0.12093499333188795</v>
          </cell>
          <cell r="AG189">
            <v>9.9873017468623093E-2</v>
          </cell>
          <cell r="AH189">
            <v>9.6413135416665519E-2</v>
          </cell>
          <cell r="AI189" t="str">
            <v>-</v>
          </cell>
          <cell r="AK189">
            <v>5.3384548713852897E-2</v>
          </cell>
          <cell r="AL189">
            <v>7.4608274120055773E-2</v>
          </cell>
          <cell r="AM189">
            <v>6.1207459942682396E-2</v>
          </cell>
          <cell r="AN189">
            <v>5.9343652038706951E-2</v>
          </cell>
          <cell r="AO189" t="str">
            <v>-</v>
          </cell>
          <cell r="AQ189">
            <v>5.0629679718234621E-2</v>
          </cell>
          <cell r="AR189">
            <v>7.5021517883692823E-2</v>
          </cell>
          <cell r="AS189">
            <v>5.8986985280010007E-2</v>
          </cell>
          <cell r="AT189">
            <v>5.751707859503874E-2</v>
          </cell>
          <cell r="AU189" t="str">
            <v>-</v>
          </cell>
          <cell r="AW189">
            <v>-8.5714296811411073E-3</v>
          </cell>
          <cell r="AX189">
            <v>0.11730218900074907</v>
          </cell>
          <cell r="AY189">
            <v>5.5981022253899448E-2</v>
          </cell>
          <cell r="AZ189">
            <v>6.5884060355242413E-2</v>
          </cell>
          <cell r="BA189" t="str">
            <v>-</v>
          </cell>
        </row>
        <row r="190">
          <cell r="A190" t="str">
            <v>G&amp;A</v>
          </cell>
          <cell r="C190" t="str">
            <v>-</v>
          </cell>
          <cell r="D190" t="str">
            <v>-</v>
          </cell>
          <cell r="E190" t="str">
            <v>-</v>
          </cell>
          <cell r="G190" t="str">
            <v>-</v>
          </cell>
          <cell r="H190" t="str">
            <v>-</v>
          </cell>
          <cell r="I190" t="str">
            <v>-</v>
          </cell>
          <cell r="J190" t="str">
            <v>-</v>
          </cell>
          <cell r="K190" t="str">
            <v>-</v>
          </cell>
          <cell r="M190">
            <v>3.3749290981281987E-2</v>
          </cell>
          <cell r="N190">
            <v>3.4567901234567877E-2</v>
          </cell>
          <cell r="O190">
            <v>0.14558472553699287</v>
          </cell>
          <cell r="P190">
            <v>0.19884259259259252</v>
          </cell>
          <cell r="Q190" t="str">
            <v>-</v>
          </cell>
          <cell r="S190">
            <v>7.6076462637574949E-2</v>
          </cell>
          <cell r="T190">
            <v>0.19056163646151081</v>
          </cell>
          <cell r="U190">
            <v>0.24807837226827445</v>
          </cell>
          <cell r="V190">
            <v>0.18089602704987318</v>
          </cell>
          <cell r="W190" t="str">
            <v>-</v>
          </cell>
          <cell r="Y190">
            <v>-3.6404540341548164E-2</v>
          </cell>
          <cell r="Z190">
            <v>0.20503024514485846</v>
          </cell>
          <cell r="AA190">
            <v>7.3976221928665709E-2</v>
          </cell>
          <cell r="AB190">
            <v>0.23107831078310781</v>
          </cell>
          <cell r="AC190" t="str">
            <v>-</v>
          </cell>
          <cell r="AE190">
            <v>0.1426763471657897</v>
          </cell>
          <cell r="AF190">
            <v>-2.5415330807344816E-2</v>
          </cell>
          <cell r="AG190">
            <v>7.2133500807464612E-2</v>
          </cell>
          <cell r="AH190">
            <v>8.5707280334727853E-2</v>
          </cell>
          <cell r="AI190" t="str">
            <v>-</v>
          </cell>
          <cell r="AK190">
            <v>0.11337836038008375</v>
          </cell>
          <cell r="AL190">
            <v>5.1463438146900797E-2</v>
          </cell>
          <cell r="AM190">
            <v>4.4253524679559897E-2</v>
          </cell>
          <cell r="AN190">
            <v>7.2361689836333953E-2</v>
          </cell>
          <cell r="AO190" t="str">
            <v>-</v>
          </cell>
          <cell r="AQ190">
            <v>4.1810396771748248E-2</v>
          </cell>
          <cell r="AR190">
            <v>7.4235799022901894E-2</v>
          </cell>
          <cell r="AS190">
            <v>6.5901574508231198E-2</v>
          </cell>
          <cell r="AT190">
            <v>3.1113709248837607E-2</v>
          </cell>
          <cell r="AU190" t="str">
            <v>-</v>
          </cell>
          <cell r="AW190">
            <v>8.6260868349358422E-2</v>
          </cell>
          <cell r="AX190">
            <v>6.4097322857856298E-2</v>
          </cell>
          <cell r="AY190">
            <v>5.5981022253899448E-2</v>
          </cell>
          <cell r="AZ190">
            <v>2.1472224507107507E-2</v>
          </cell>
          <cell r="BA190" t="str">
            <v>-</v>
          </cell>
        </row>
        <row r="191">
          <cell r="A191" t="str">
            <v>Operating Income*</v>
          </cell>
          <cell r="C191" t="str">
            <v>-</v>
          </cell>
          <cell r="D191" t="str">
            <v>-</v>
          </cell>
          <cell r="E191" t="str">
            <v>-</v>
          </cell>
          <cell r="G191" t="str">
            <v>-</v>
          </cell>
          <cell r="H191" t="str">
            <v>-</v>
          </cell>
          <cell r="I191" t="str">
            <v>-</v>
          </cell>
          <cell r="J191" t="str">
            <v>-</v>
          </cell>
          <cell r="K191" t="str">
            <v>-</v>
          </cell>
          <cell r="M191" t="str">
            <v>-</v>
          </cell>
          <cell r="N191" t="str">
            <v>-</v>
          </cell>
          <cell r="O191" t="str">
            <v>-</v>
          </cell>
          <cell r="P191" t="str">
            <v>-</v>
          </cell>
          <cell r="Q191" t="str">
            <v>-</v>
          </cell>
          <cell r="S191" t="str">
            <v>-</v>
          </cell>
          <cell r="T191" t="str">
            <v>-</v>
          </cell>
          <cell r="U191" t="str">
            <v>-</v>
          </cell>
          <cell r="V191" t="str">
            <v>-</v>
          </cell>
          <cell r="W191" t="str">
            <v>-</v>
          </cell>
          <cell r="Y191">
            <v>0.2371934181931088</v>
          </cell>
          <cell r="Z191">
            <v>5.2195734002508987E-2</v>
          </cell>
          <cell r="AA191">
            <v>0.52325304078225354</v>
          </cell>
          <cell r="AB191">
            <v>-0.1777047126976683</v>
          </cell>
          <cell r="AC191" t="str">
            <v>-</v>
          </cell>
          <cell r="AE191">
            <v>0.44230769230769806</v>
          </cell>
          <cell r="AF191">
            <v>-7.9074431683167079E-3</v>
          </cell>
          <cell r="AG191">
            <v>0.12728558431620463</v>
          </cell>
          <cell r="AH191">
            <v>0.26058352515232452</v>
          </cell>
          <cell r="AI191" t="str">
            <v>-</v>
          </cell>
          <cell r="AK191">
            <v>0.38499929797261223</v>
          </cell>
          <cell r="AL191">
            <v>0.1318849593260325</v>
          </cell>
          <cell r="AM191">
            <v>0.30196642974760013</v>
          </cell>
          <cell r="AN191">
            <v>0.17240120832370143</v>
          </cell>
          <cell r="AO191" t="str">
            <v>-</v>
          </cell>
          <cell r="AQ191">
            <v>0.23771164557923186</v>
          </cell>
          <cell r="AR191">
            <v>3.3953869513070334E-2</v>
          </cell>
          <cell r="AS191">
            <v>0.11915816665276968</v>
          </cell>
          <cell r="AT191">
            <v>8.7152175150136291E-2</v>
          </cell>
          <cell r="AU191" t="str">
            <v>-</v>
          </cell>
          <cell r="AW191">
            <v>5.9061513010169264E-2</v>
          </cell>
          <cell r="AX191">
            <v>7.069637602286627E-2</v>
          </cell>
          <cell r="AY191">
            <v>5.5981022253899226E-2</v>
          </cell>
          <cell r="AZ191">
            <v>4.1248835539635875E-2</v>
          </cell>
          <cell r="BA191" t="str">
            <v>-</v>
          </cell>
          <cell r="BC191">
            <v>4.772043421193306E-2</v>
          </cell>
          <cell r="BD191">
            <v>5.1115531766793953E-2</v>
          </cell>
          <cell r="BE191">
            <v>6.4429337300045741E-2</v>
          </cell>
          <cell r="BF191">
            <v>6.3239981072310103E-2</v>
          </cell>
          <cell r="BG191" t="str">
            <v>-</v>
          </cell>
          <cell r="BI191">
            <v>4.1271880727233423E-2</v>
          </cell>
          <cell r="BJ191">
            <v>4.3876778501151348E-2</v>
          </cell>
          <cell r="BK191">
            <v>5.2398515050429362E-2</v>
          </cell>
          <cell r="BL191">
            <v>4.774445505803615E-2</v>
          </cell>
          <cell r="BM191" t="str">
            <v>-</v>
          </cell>
        </row>
        <row r="192">
          <cell r="A192" t="str">
            <v>Net Income*</v>
          </cell>
          <cell r="C192" t="str">
            <v>-</v>
          </cell>
          <cell r="D192" t="str">
            <v>-</v>
          </cell>
          <cell r="E192" t="str">
            <v>-</v>
          </cell>
          <cell r="G192" t="str">
            <v>-</v>
          </cell>
          <cell r="H192" t="str">
            <v>-</v>
          </cell>
          <cell r="I192" t="str">
            <v>-</v>
          </cell>
          <cell r="J192" t="str">
            <v>-</v>
          </cell>
          <cell r="K192" t="str">
            <v>-</v>
          </cell>
          <cell r="M192" t="str">
            <v>-</v>
          </cell>
          <cell r="N192" t="str">
            <v>-</v>
          </cell>
          <cell r="O192" t="str">
            <v>-</v>
          </cell>
          <cell r="P192" t="str">
            <v>-</v>
          </cell>
          <cell r="Q192" t="str">
            <v>-</v>
          </cell>
          <cell r="S192" t="str">
            <v>-</v>
          </cell>
          <cell r="T192" t="str">
            <v>-</v>
          </cell>
          <cell r="U192" t="str">
            <v>-</v>
          </cell>
          <cell r="V192" t="str">
            <v>-</v>
          </cell>
          <cell r="W192" t="str">
            <v>-</v>
          </cell>
          <cell r="Y192">
            <v>0.15783602900167426</v>
          </cell>
          <cell r="Z192">
            <v>0.2138728323699417</v>
          </cell>
          <cell r="AA192">
            <v>0.25555555555555332</v>
          </cell>
          <cell r="AB192">
            <v>-5.8628318584071692E-2</v>
          </cell>
          <cell r="AC192" t="str">
            <v>-</v>
          </cell>
          <cell r="AE192">
            <v>-0.16216216216215917</v>
          </cell>
          <cell r="AF192">
            <v>-1.3497273362051643E-2</v>
          </cell>
          <cell r="AG192">
            <v>0.17605104600164023</v>
          </cell>
          <cell r="AH192">
            <v>0.23957559824470342</v>
          </cell>
          <cell r="AI192" t="str">
            <v>-</v>
          </cell>
          <cell r="AK192">
            <v>0.35010607162699592</v>
          </cell>
          <cell r="AL192">
            <v>0.12134350688689466</v>
          </cell>
          <cell r="AM192">
            <v>0.2753564964845896</v>
          </cell>
          <cell r="AN192">
            <v>0.16840638662553431</v>
          </cell>
          <cell r="AO192" t="str">
            <v>-</v>
          </cell>
          <cell r="AQ192">
            <v>0.22492051048800143</v>
          </cell>
          <cell r="AR192">
            <v>3.7278798418291847E-2</v>
          </cell>
          <cell r="AS192">
            <v>0.11812382499143093</v>
          </cell>
          <cell r="AT192">
            <v>9.1433613298602667E-2</v>
          </cell>
          <cell r="AU192" t="str">
            <v>-</v>
          </cell>
          <cell r="AW192">
            <v>0.11189399912242548</v>
          </cell>
          <cell r="AX192">
            <v>5.4921123933789007E-2</v>
          </cell>
          <cell r="AY192">
            <v>5.5643741307874306E-2</v>
          </cell>
          <cell r="AZ192">
            <v>1.6215817271720612E-2</v>
          </cell>
          <cell r="BA192" t="str">
            <v>-</v>
          </cell>
          <cell r="BC192">
            <v>9.9429700085092998E-2</v>
          </cell>
          <cell r="BD192">
            <v>-2.061854091124804E-3</v>
          </cell>
          <cell r="BE192">
            <v>1.1100790894041923E-2</v>
          </cell>
          <cell r="BF192">
            <v>0.13030460594718818</v>
          </cell>
          <cell r="BG192" t="str">
            <v>-</v>
          </cell>
          <cell r="BI192">
            <v>8.9383066767734887E-2</v>
          </cell>
          <cell r="BJ192">
            <v>-8.5821194174268145E-3</v>
          </cell>
          <cell r="BK192">
            <v>1.821428210743381E-3</v>
          </cell>
          <cell r="BL192">
            <v>0.11563782978627857</v>
          </cell>
          <cell r="BM192" t="str">
            <v>-</v>
          </cell>
        </row>
        <row r="193">
          <cell r="A193" t="str">
            <v>EPS*</v>
          </cell>
          <cell r="C193" t="str">
            <v>-</v>
          </cell>
          <cell r="D193" t="str">
            <v>-</v>
          </cell>
          <cell r="E193" t="str">
            <v>-</v>
          </cell>
          <cell r="G193" t="str">
            <v>-</v>
          </cell>
          <cell r="H193" t="str">
            <v>-</v>
          </cell>
          <cell r="I193" t="str">
            <v>-</v>
          </cell>
          <cell r="J193" t="str">
            <v>-</v>
          </cell>
          <cell r="K193" t="str">
            <v>-</v>
          </cell>
          <cell r="M193" t="str">
            <v>-</v>
          </cell>
          <cell r="N193" t="str">
            <v>-</v>
          </cell>
          <cell r="O193" t="str">
            <v>-</v>
          </cell>
          <cell r="P193" t="str">
            <v>-</v>
          </cell>
          <cell r="Q193" t="str">
            <v>-</v>
          </cell>
          <cell r="S193" t="str">
            <v>-</v>
          </cell>
          <cell r="T193" t="str">
            <v>-</v>
          </cell>
          <cell r="U193" t="str">
            <v>-</v>
          </cell>
          <cell r="V193" t="str">
            <v>-</v>
          </cell>
          <cell r="W193" t="str">
            <v>-</v>
          </cell>
          <cell r="Y193">
            <v>0.16222391980224238</v>
          </cell>
          <cell r="Z193">
            <v>0.19733788702928634</v>
          </cell>
          <cell r="AA193">
            <v>0.24834951001736827</v>
          </cell>
          <cell r="AB193">
            <v>-7.6742543511014283E-2</v>
          </cell>
          <cell r="AC193" t="str">
            <v>-</v>
          </cell>
          <cell r="AE193">
            <v>-0.15436867942123411</v>
          </cell>
          <cell r="AF193">
            <v>-2.1945187427132029E-2</v>
          </cell>
          <cell r="AG193">
            <v>0.16167172584569545</v>
          </cell>
          <cell r="AH193">
            <v>0.22460264821639608</v>
          </cell>
          <cell r="AI193" t="str">
            <v>-</v>
          </cell>
          <cell r="AK193">
            <v>0.33665145626758108</v>
          </cell>
          <cell r="AL193">
            <v>0.11247432867689922</v>
          </cell>
          <cell r="AM193">
            <v>0.26534832351170579</v>
          </cell>
          <cell r="AN193">
            <v>0.1593088802930267</v>
          </cell>
          <cell r="AO193" t="str">
            <v>-</v>
          </cell>
          <cell r="AQ193">
            <v>0.22017023414624792</v>
          </cell>
          <cell r="AR193">
            <v>3.7278798418291847E-2</v>
          </cell>
          <cell r="AS193">
            <v>0.11812382499143093</v>
          </cell>
          <cell r="AT193">
            <v>9.1433613298602667E-2</v>
          </cell>
          <cell r="AU193" t="str">
            <v>-</v>
          </cell>
          <cell r="AW193">
            <v>-4.7476510990858034E-2</v>
          </cell>
          <cell r="AX193">
            <v>5.1062725313096191E-2</v>
          </cell>
          <cell r="AY193">
            <v>6.3453937993611875E-2</v>
          </cell>
          <cell r="AZ193">
            <v>0.18117777275857749</v>
          </cell>
          <cell r="BA193" t="str">
            <v>-</v>
          </cell>
          <cell r="BC193">
            <v>5.2351601826260641E-2</v>
          </cell>
          <cell r="BD193">
            <v>4.6139814324184902E-2</v>
          </cell>
          <cell r="BE193">
            <v>5.9669387584318834E-2</v>
          </cell>
          <cell r="BF193">
            <v>6.8951612573477483E-2</v>
          </cell>
          <cell r="BG193" t="str">
            <v>-</v>
          </cell>
          <cell r="BI193">
            <v>4.5604496678686823E-2</v>
          </cell>
          <cell r="BJ193">
            <v>3.8954836728682718E-2</v>
          </cell>
          <cell r="BK193">
            <v>4.7870256683458123E-2</v>
          </cell>
          <cell r="BL193">
            <v>5.3555946291059087E-2</v>
          </cell>
          <cell r="BM193" t="str">
            <v>-</v>
          </cell>
        </row>
        <row r="194">
          <cell r="A194" t="str">
            <v>Net Income*</v>
          </cell>
          <cell r="C194" t="str">
            <v>-</v>
          </cell>
          <cell r="D194" t="str">
            <v>-</v>
          </cell>
          <cell r="E194" t="str">
            <v>-</v>
          </cell>
          <cell r="G194" t="str">
            <v>-</v>
          </cell>
          <cell r="H194" t="str">
            <v>-</v>
          </cell>
          <cell r="I194" t="str">
            <v>-</v>
          </cell>
          <cell r="J194" t="str">
            <v>-</v>
          </cell>
          <cell r="K194" t="str">
            <v>-</v>
          </cell>
          <cell r="M194" t="str">
            <v>-</v>
          </cell>
          <cell r="N194" t="str">
            <v>-</v>
          </cell>
          <cell r="O194" t="str">
            <v>-</v>
          </cell>
          <cell r="P194" t="str">
            <v>-</v>
          </cell>
          <cell r="Q194" t="str">
            <v>-</v>
          </cell>
          <cell r="S194" t="str">
            <v>-</v>
          </cell>
          <cell r="T194" t="str">
            <v>-</v>
          </cell>
          <cell r="U194" t="str">
            <v>-</v>
          </cell>
          <cell r="V194" t="str">
            <v>-</v>
          </cell>
          <cell r="W194" t="str">
            <v>-</v>
          </cell>
          <cell r="Y194">
            <v>0.15783602900167426</v>
          </cell>
          <cell r="Z194">
            <v>0.2138728323699417</v>
          </cell>
          <cell r="AA194">
            <v>0.25555555555555332</v>
          </cell>
          <cell r="AB194">
            <v>-5.8628318584071692E-2</v>
          </cell>
          <cell r="AC194" t="str">
            <v>-</v>
          </cell>
          <cell r="AE194">
            <v>-0.16216216216215917</v>
          </cell>
          <cell r="AF194">
            <v>0.31416549789621251</v>
          </cell>
          <cell r="AG194">
            <v>0.13418659533437971</v>
          </cell>
          <cell r="AH194">
            <v>5.5218318929009857E-2</v>
          </cell>
          <cell r="AI194" t="str">
            <v>-</v>
          </cell>
          <cell r="AK194">
            <v>0.35701129970230872</v>
          </cell>
          <cell r="AL194">
            <v>0.1915421593239941</v>
          </cell>
          <cell r="AM194">
            <v>0.14388804651284604</v>
          </cell>
          <cell r="AN194">
            <v>0.18235749962317827</v>
          </cell>
          <cell r="AO194" t="str">
            <v>-</v>
          </cell>
          <cell r="AQ194">
            <v>0.18237164482440149</v>
          </cell>
          <cell r="AR194">
            <v>6.7212118745545446E-2</v>
          </cell>
          <cell r="AS194">
            <v>8.368723275850587E-2</v>
          </cell>
          <cell r="AT194">
            <v>0.1831471864900962</v>
          </cell>
          <cell r="AU194" t="str">
            <v>-</v>
          </cell>
          <cell r="AW194">
            <v>-1.6817289328300289E-2</v>
          </cell>
          <cell r="AX194">
            <v>4.9598676514472473E-2</v>
          </cell>
          <cell r="AY194">
            <v>6.7696074248061677E-2</v>
          </cell>
          <cell r="AZ194">
            <v>0.16336949818841973</v>
          </cell>
          <cell r="BA194" t="str">
            <v>-</v>
          </cell>
        </row>
        <row r="195">
          <cell r="A195" t="str">
            <v>% of Sales</v>
          </cell>
          <cell r="C195" t="str">
            <v>-</v>
          </cell>
          <cell r="D195" t="str">
            <v>-</v>
          </cell>
          <cell r="E195" t="str">
            <v>-</v>
          </cell>
          <cell r="G195" t="str">
            <v>-</v>
          </cell>
          <cell r="H195" t="str">
            <v>-</v>
          </cell>
          <cell r="I195" t="str">
            <v>-</v>
          </cell>
          <cell r="J195" t="str">
            <v>-</v>
          </cell>
          <cell r="K195" t="str">
            <v>-</v>
          </cell>
          <cell r="M195" t="str">
            <v>-</v>
          </cell>
          <cell r="N195" t="str">
            <v>-</v>
          </cell>
          <cell r="O195" t="str">
            <v>-</v>
          </cell>
          <cell r="P195" t="str">
            <v>-</v>
          </cell>
          <cell r="Q195" t="str">
            <v>-</v>
          </cell>
          <cell r="S195" t="str">
            <v>-</v>
          </cell>
          <cell r="T195" t="str">
            <v>-</v>
          </cell>
          <cell r="U195" t="str">
            <v>-</v>
          </cell>
          <cell r="V195" t="str">
            <v>-</v>
          </cell>
          <cell r="W195" t="str">
            <v>-</v>
          </cell>
          <cell r="Y195">
            <v>0.16222391980224238</v>
          </cell>
          <cell r="Z195">
            <v>0.19733788702928634</v>
          </cell>
          <cell r="AA195">
            <v>0.24834951001736827</v>
          </cell>
          <cell r="AB195">
            <v>-7.6742543511014283E-2</v>
          </cell>
          <cell r="AC195" t="str">
            <v>-</v>
          </cell>
          <cell r="AE195">
            <v>-0.15436867942123411</v>
          </cell>
          <cell r="AF195">
            <v>0.32570073555079482</v>
          </cell>
          <cell r="AG195">
            <v>0.12047591176022143</v>
          </cell>
          <cell r="AH195">
            <v>3.9225078474991459E-2</v>
          </cell>
          <cell r="AI195" t="str">
            <v>-</v>
          </cell>
          <cell r="AK195">
            <v>0.34058405126979951</v>
          </cell>
          <cell r="AL195">
            <v>0.18200303097526205</v>
          </cell>
          <cell r="AM195">
            <v>0.13480315358823036</v>
          </cell>
          <cell r="AN195">
            <v>0.17304106996964808</v>
          </cell>
          <cell r="AO195" t="str">
            <v>-</v>
          </cell>
          <cell r="AQ195">
            <v>0.17773165475550856</v>
          </cell>
          <cell r="AR195">
            <v>6.7212118745545446E-2</v>
          </cell>
          <cell r="AS195">
            <v>8.368723275850587E-2</v>
          </cell>
          <cell r="AT195">
            <v>0.1831471864900962</v>
          </cell>
          <cell r="AU195" t="str">
            <v>-</v>
          </cell>
          <cell r="AW195">
            <v>-1.68172893283004E-2</v>
          </cell>
          <cell r="AX195">
            <v>4.9598676514472473E-2</v>
          </cell>
          <cell r="AY195">
            <v>6.7696074248061899E-2</v>
          </cell>
          <cell r="AZ195">
            <v>0.1633694981884195</v>
          </cell>
          <cell r="BA195" t="str">
            <v>-</v>
          </cell>
          <cell r="BC195">
            <v>4.7720434211933282E-2</v>
          </cell>
          <cell r="BD195">
            <v>5.1115531766794398E-2</v>
          </cell>
          <cell r="BE195">
            <v>6.4429337300045963E-2</v>
          </cell>
          <cell r="BF195">
            <v>6.3239981072309437E-2</v>
          </cell>
          <cell r="BG195" t="str">
            <v>-</v>
          </cell>
          <cell r="BI195">
            <v>4.1271880727233867E-2</v>
          </cell>
          <cell r="BJ195">
            <v>4.387677850115157E-2</v>
          </cell>
          <cell r="BK195">
            <v>5.2398515050429362E-2</v>
          </cell>
          <cell r="BL195">
            <v>4.774445505803615E-2</v>
          </cell>
          <cell r="BM195" t="str">
            <v>-</v>
          </cell>
        </row>
        <row r="196">
          <cell r="A196" t="str">
            <v>Subscription/Support</v>
          </cell>
          <cell r="C196" t="str">
            <v>-</v>
          </cell>
          <cell r="D196">
            <v>0.92401103955841757</v>
          </cell>
          <cell r="E196">
            <v>0.96001606497389436</v>
          </cell>
          <cell r="G196">
            <v>0.94214522510961396</v>
          </cell>
          <cell r="H196">
            <v>0.94883446941008154</v>
          </cell>
          <cell r="I196">
            <v>0.91163413431047846</v>
          </cell>
          <cell r="J196">
            <v>0.94012591545676472</v>
          </cell>
          <cell r="K196">
            <v>0.93459630130807392</v>
          </cell>
          <cell r="M196">
            <v>0.89472849362872098</v>
          </cell>
          <cell r="N196">
            <v>0.90607223789483426</v>
          </cell>
          <cell r="O196">
            <v>0.8838562554061492</v>
          </cell>
          <cell r="P196">
            <v>0.89182444348317969</v>
          </cell>
          <cell r="Q196">
            <v>0.89349426699853152</v>
          </cell>
          <cell r="S196">
            <v>0.89313700163609755</v>
          </cell>
          <cell r="T196">
            <v>0.88753357482565731</v>
          </cell>
          <cell r="U196">
            <v>0.89439399495265415</v>
          </cell>
          <cell r="V196">
            <v>0.90447668241931356</v>
          </cell>
          <cell r="W196">
            <v>0.89568816442239552</v>
          </cell>
          <cell r="Y196">
            <v>0.90671112703928203</v>
          </cell>
          <cell r="Z196">
            <v>0.91236117481895385</v>
          </cell>
          <cell r="AA196">
            <v>0.89976171180433751</v>
          </cell>
          <cell r="AB196">
            <v>0.90513265395765619</v>
          </cell>
          <cell r="AC196">
            <v>0.90570488967491447</v>
          </cell>
          <cell r="AE196">
            <v>0.90263263473625888</v>
          </cell>
          <cell r="AF196">
            <v>0.90695830987437676</v>
          </cell>
          <cell r="AG196">
            <v>0.90312381781830497</v>
          </cell>
          <cell r="AH196">
            <v>0.90280689189356744</v>
          </cell>
          <cell r="AI196">
            <v>0.90383466386706257</v>
          </cell>
          <cell r="AK196">
            <v>0.90788460905476454</v>
          </cell>
          <cell r="AL196">
            <v>0.91025341281813787</v>
          </cell>
          <cell r="AM196">
            <v>0.91235612787133402</v>
          </cell>
          <cell r="AN196">
            <v>0.91427387759798862</v>
          </cell>
          <cell r="AO196">
            <v>0.91138474590511698</v>
          </cell>
          <cell r="AQ196">
            <v>0.91610485039337808</v>
          </cell>
          <cell r="AR196">
            <v>0.91718845390597015</v>
          </cell>
          <cell r="AS196">
            <v>0.91813742888576055</v>
          </cell>
          <cell r="AT196">
            <v>0.91908600690408393</v>
          </cell>
          <cell r="AU196">
            <v>0.91770421699895899</v>
          </cell>
          <cell r="AW196">
            <v>9.01866312848143E-3</v>
          </cell>
          <cell r="AX196">
            <v>4.3754648343217628E-2</v>
          </cell>
          <cell r="AY196">
            <v>6.6991016291509053E-2</v>
          </cell>
          <cell r="AZ196">
            <v>0.15652623215345107</v>
          </cell>
          <cell r="BA196" t="str">
            <v>-</v>
          </cell>
          <cell r="BC196">
            <v>9.9429700085092998E-2</v>
          </cell>
          <cell r="BD196">
            <v>-2.061854091124804E-3</v>
          </cell>
          <cell r="BE196">
            <v>1.1100790894041923E-2</v>
          </cell>
          <cell r="BF196">
            <v>0.13030460594718796</v>
          </cell>
          <cell r="BG196" t="str">
            <v>-</v>
          </cell>
          <cell r="BI196">
            <v>8.9383066767734887E-2</v>
          </cell>
          <cell r="BJ196">
            <v>-8.5821194174267035E-3</v>
          </cell>
          <cell r="BK196">
            <v>1.821428210743159E-3</v>
          </cell>
          <cell r="BL196">
            <v>0.11563782978627857</v>
          </cell>
          <cell r="BM196" t="str">
            <v>-</v>
          </cell>
        </row>
        <row r="197">
          <cell r="A197" t="str">
            <v>Services</v>
          </cell>
          <cell r="C197" t="str">
            <v>-</v>
          </cell>
          <cell r="D197">
            <v>7.5988960441582321E-2</v>
          </cell>
          <cell r="E197">
            <v>3.9983935026105581E-2</v>
          </cell>
          <cell r="G197">
            <v>5.7854774890386054E-2</v>
          </cell>
          <cell r="H197">
            <v>5.1165530589918365E-2</v>
          </cell>
          <cell r="I197">
            <v>8.8365865689521539E-2</v>
          </cell>
          <cell r="J197">
            <v>5.9874084543235256E-2</v>
          </cell>
          <cell r="K197">
            <v>6.5403698691926027E-2</v>
          </cell>
          <cell r="M197">
            <v>0.10527150637127902</v>
          </cell>
          <cell r="N197">
            <v>9.3927762105165818E-2</v>
          </cell>
          <cell r="O197">
            <v>0.11614374459385075</v>
          </cell>
          <cell r="P197">
            <v>0.10817555651682027</v>
          </cell>
          <cell r="Q197">
            <v>0.1065057330014684</v>
          </cell>
          <cell r="S197">
            <v>0.10686299836390252</v>
          </cell>
          <cell r="T197">
            <v>0.11246642517434266</v>
          </cell>
          <cell r="U197">
            <v>0.10560600504734582</v>
          </cell>
          <cell r="V197">
            <v>9.5523317580686537E-2</v>
          </cell>
          <cell r="W197">
            <v>0.10431183557760454</v>
          </cell>
          <cell r="Y197">
            <v>9.3288872960718028E-2</v>
          </cell>
          <cell r="Z197">
            <v>8.7638825181046084E-2</v>
          </cell>
          <cell r="AA197">
            <v>0.10023828819566244</v>
          </cell>
          <cell r="AB197">
            <v>9.4867346042343842E-2</v>
          </cell>
          <cell r="AC197">
            <v>9.4295110325085432E-2</v>
          </cell>
          <cell r="AE197">
            <v>9.7367365263741096E-2</v>
          </cell>
          <cell r="AF197">
            <v>9.3041690125623161E-2</v>
          </cell>
          <cell r="AG197">
            <v>9.6876182181695053E-2</v>
          </cell>
          <cell r="AH197">
            <v>9.7193108106432474E-2</v>
          </cell>
          <cell r="AI197">
            <v>9.6165336132937443E-2</v>
          </cell>
          <cell r="AK197">
            <v>9.2115390945235506E-2</v>
          </cell>
          <cell r="AL197">
            <v>8.9746587181862042E-2</v>
          </cell>
          <cell r="AM197">
            <v>8.7643872128665923E-2</v>
          </cell>
          <cell r="AN197">
            <v>8.572612240201137E-2</v>
          </cell>
          <cell r="AO197">
            <v>8.8615254094883036E-2</v>
          </cell>
          <cell r="AQ197">
            <v>8.3895149606621894E-2</v>
          </cell>
          <cell r="AR197">
            <v>8.2811546094029923E-2</v>
          </cell>
          <cell r="AS197">
            <v>8.1862571114239391E-2</v>
          </cell>
          <cell r="AT197">
            <v>8.0913993095916112E-2</v>
          </cell>
          <cell r="AU197">
            <v>8.229578300104097E-2</v>
          </cell>
          <cell r="AW197">
            <v>9.01866312848143E-3</v>
          </cell>
          <cell r="AX197">
            <v>4.3754648343217628E-2</v>
          </cell>
          <cell r="AY197">
            <v>6.6991016291508831E-2</v>
          </cell>
          <cell r="AZ197">
            <v>0.15652623215345107</v>
          </cell>
          <cell r="BA197" t="str">
            <v>-</v>
          </cell>
        </row>
        <row r="198">
          <cell r="A198" t="str">
            <v>Subscription/Support</v>
          </cell>
          <cell r="C198" t="str">
            <v>-</v>
          </cell>
          <cell r="D198">
            <v>0.92401103955841757</v>
          </cell>
          <cell r="E198">
            <v>0.96001606497389436</v>
          </cell>
          <cell r="G198">
            <v>0.94214522510961396</v>
          </cell>
          <cell r="H198">
            <v>0.94883446941008154</v>
          </cell>
          <cell r="I198">
            <v>0.91163413431047846</v>
          </cell>
          <cell r="J198">
            <v>0.94012591545676472</v>
          </cell>
          <cell r="K198">
            <v>0.93459630130807392</v>
          </cell>
          <cell r="M198">
            <v>0.89472849362872098</v>
          </cell>
          <cell r="N198">
            <v>0.90607223789483426</v>
          </cell>
          <cell r="O198">
            <v>0.8838562554061492</v>
          </cell>
          <cell r="P198">
            <v>0.89182444348317969</v>
          </cell>
          <cell r="Q198">
            <v>0.89349426699853152</v>
          </cell>
          <cell r="S198">
            <v>0.89313700163609755</v>
          </cell>
          <cell r="T198">
            <v>0.88753357482565731</v>
          </cell>
          <cell r="U198">
            <v>0.89439399495265415</v>
          </cell>
          <cell r="V198">
            <v>0.90447668241931356</v>
          </cell>
          <cell r="W198">
            <v>0.89568816442239552</v>
          </cell>
          <cell r="Y198">
            <v>0.90671112703928203</v>
          </cell>
          <cell r="Z198">
            <v>0.91236117481895385</v>
          </cell>
          <cell r="AA198">
            <v>0.89976171180433751</v>
          </cell>
          <cell r="AB198">
            <v>0.90513265395765619</v>
          </cell>
          <cell r="AC198">
            <v>0.90570488967491447</v>
          </cell>
          <cell r="AE198">
            <v>0.90263263473625888</v>
          </cell>
          <cell r="AF198">
            <v>0.90287547508401256</v>
          </cell>
          <cell r="AG198">
            <v>0.91065181118467098</v>
          </cell>
          <cell r="AH198">
            <v>0.91536358074276947</v>
          </cell>
          <cell r="AI198">
            <v>0.90848107311816617</v>
          </cell>
          <cell r="AK198">
            <v>0.91790092564166192</v>
          </cell>
          <cell r="AL198">
            <v>0.91879599971336068</v>
          </cell>
          <cell r="AM198">
            <v>0.92148955589413872</v>
          </cell>
          <cell r="AN198">
            <v>0.92219544958481803</v>
          </cell>
          <cell r="AO198">
            <v>0.92026036033534953</v>
          </cell>
          <cell r="AQ198">
            <v>0.92349642255107001</v>
          </cell>
          <cell r="AR198">
            <v>0.92522241728078547</v>
          </cell>
          <cell r="AS198">
            <v>0.92633798116735133</v>
          </cell>
          <cell r="AT198">
            <v>0.92811422660227205</v>
          </cell>
          <cell r="AU198">
            <v>0.92592200330469321</v>
          </cell>
          <cell r="AW198">
            <v>0.9274927356848226</v>
          </cell>
          <cell r="AX198">
            <v>0.92845332292870897</v>
          </cell>
          <cell r="AY198">
            <v>0.92885855963158326</v>
          </cell>
          <cell r="AZ198">
            <v>0.92991872646829732</v>
          </cell>
          <cell r="BA198">
            <v>0.92873832709953164</v>
          </cell>
          <cell r="BC198">
            <v>5.2351601826260641E-2</v>
          </cell>
          <cell r="BD198">
            <v>4.6139814324184902E-2</v>
          </cell>
          <cell r="BE198">
            <v>4.7895283277826328E-2</v>
          </cell>
          <cell r="BF198">
            <v>5.6940920297370745E-2</v>
          </cell>
          <cell r="BG198" t="str">
            <v>-</v>
          </cell>
          <cell r="BI198">
            <v>4.5604496678687045E-2</v>
          </cell>
          <cell r="BJ198">
            <v>3.8954836728682496E-2</v>
          </cell>
          <cell r="BK198">
            <v>3.5962640130237089E-2</v>
          </cell>
          <cell r="BL198">
            <v>4.1446107827943335E-2</v>
          </cell>
          <cell r="BM198" t="str">
            <v>-</v>
          </cell>
        </row>
        <row r="199">
          <cell r="A199" t="str">
            <v>Cost of Subscription/Support</v>
          </cell>
          <cell r="C199" t="str">
            <v>-</v>
          </cell>
          <cell r="D199">
            <v>0.31830726770929157</v>
          </cell>
          <cell r="E199">
            <v>0.16591548038734436</v>
          </cell>
          <cell r="G199">
            <v>0.15517056999251416</v>
          </cell>
          <cell r="H199">
            <v>0.12766136497517461</v>
          </cell>
          <cell r="I199">
            <v>0.16573884856599252</v>
          </cell>
          <cell r="J199">
            <v>0.12071180778620069</v>
          </cell>
          <cell r="K199">
            <v>0.14118177717636446</v>
          </cell>
          <cell r="M199">
            <v>8.4439274573044995E-2</v>
          </cell>
          <cell r="N199">
            <v>8.4123387134070207E-2</v>
          </cell>
          <cell r="O199">
            <v>8.4257293386805057E-2</v>
          </cell>
          <cell r="P199">
            <v>7.3969320866469235E-2</v>
          </cell>
          <cell r="Q199">
            <v>8.1043083427928722E-2</v>
          </cell>
          <cell r="S199">
            <v>6.5501306007635124E-2</v>
          </cell>
          <cell r="T199">
            <v>6.6508957393854262E-2</v>
          </cell>
          <cell r="U199">
            <v>7.6486702185026192E-2</v>
          </cell>
          <cell r="V199">
            <v>7.6931530937465673E-2</v>
          </cell>
          <cell r="W199">
            <v>7.215875265768959E-2</v>
          </cell>
          <cell r="Y199">
            <v>8.3145051965657496E-2</v>
          </cell>
          <cell r="Z199">
            <v>0.11137984237521369</v>
          </cell>
          <cell r="AA199">
            <v>0.12179308843274105</v>
          </cell>
          <cell r="AB199">
            <v>0.12122243696740755</v>
          </cell>
          <cell r="AC199">
            <v>0.11120290972932674</v>
          </cell>
          <cell r="AE199">
            <v>0.11576524081539079</v>
          </cell>
          <cell r="AF199">
            <v>0.1151837053540458</v>
          </cell>
          <cell r="AG199">
            <v>0.11559984868074302</v>
          </cell>
          <cell r="AH199">
            <v>0.11014244081101521</v>
          </cell>
          <cell r="AI199">
            <v>0.11397297870290229</v>
          </cell>
          <cell r="AK199">
            <v>0.11802499917711944</v>
          </cell>
          <cell r="AL199">
            <v>0.11833294366635788</v>
          </cell>
          <cell r="AM199">
            <v>0.1094827353445601</v>
          </cell>
          <cell r="AN199">
            <v>0.1097128653117586</v>
          </cell>
          <cell r="AO199">
            <v>0.11358206873754959</v>
          </cell>
          <cell r="AQ199">
            <v>0.10626816264563181</v>
          </cell>
          <cell r="AR199">
            <v>0.10547667219918651</v>
          </cell>
          <cell r="AS199">
            <v>0.10099511717743359</v>
          </cell>
          <cell r="AT199">
            <v>0.10109946075944924</v>
          </cell>
          <cell r="AU199">
            <v>0.10330866949236993</v>
          </cell>
          <cell r="AW199">
            <v>7.2507264315177455E-2</v>
          </cell>
          <cell r="AX199">
            <v>7.1546677071291004E-2</v>
          </cell>
          <cell r="AY199">
            <v>7.1141440368416756E-2</v>
          </cell>
          <cell r="AZ199">
            <v>7.0081273531702654E-2</v>
          </cell>
          <cell r="BA199">
            <v>7.1261672900468434E-2</v>
          </cell>
          <cell r="BC199">
            <v>5.2351601826260863E-2</v>
          </cell>
          <cell r="BD199">
            <v>4.6139814324184902E-2</v>
          </cell>
          <cell r="BE199">
            <v>5.9669387584318834E-2</v>
          </cell>
          <cell r="BF199">
            <v>6.8951612573477261E-2</v>
          </cell>
          <cell r="BG199" t="str">
            <v>-</v>
          </cell>
          <cell r="BI199">
            <v>4.5604496678686823E-2</v>
          </cell>
          <cell r="BJ199">
            <v>3.8954836728682496E-2</v>
          </cell>
          <cell r="BK199">
            <v>4.7870256683458123E-2</v>
          </cell>
          <cell r="BL199">
            <v>5.3555946291059087E-2</v>
          </cell>
          <cell r="BM199" t="str">
            <v>-</v>
          </cell>
        </row>
        <row r="200">
          <cell r="A200" t="str">
            <v>Cost of Services</v>
          </cell>
          <cell r="C200" t="str">
            <v>-</v>
          </cell>
          <cell r="D200">
            <v>0.31131554737810485</v>
          </cell>
          <cell r="E200">
            <v>0.10393145611138381</v>
          </cell>
          <cell r="G200">
            <v>3.1226606780023522E-2</v>
          </cell>
          <cell r="H200">
            <v>5.3437684086510139E-2</v>
          </cell>
          <cell r="I200">
            <v>6.0531322669297442E-2</v>
          </cell>
          <cell r="J200">
            <v>8.8526275215212627E-2</v>
          </cell>
          <cell r="K200">
            <v>6.205016571551842E-2</v>
          </cell>
          <cell r="M200">
            <v>9.2951937820546712E-2</v>
          </cell>
          <cell r="N200">
            <v>9.2910326966655882E-2</v>
          </cell>
          <cell r="O200">
            <v>9.9276558936856163E-2</v>
          </cell>
          <cell r="P200">
            <v>0.10644528000532393</v>
          </cell>
          <cell r="Q200">
            <v>9.8840902700394695E-2</v>
          </cell>
          <cell r="S200">
            <v>0.11713883865782601</v>
          </cell>
          <cell r="T200">
            <v>0.13511249106724821</v>
          </cell>
          <cell r="U200">
            <v>0.11559284743642284</v>
          </cell>
          <cell r="V200">
            <v>0.10631204894310732</v>
          </cell>
          <cell r="W200">
            <v>0.11751665485471297</v>
          </cell>
          <cell r="Y200">
            <v>0.10329245679916481</v>
          </cell>
          <cell r="Z200">
            <v>0.11431271979205758</v>
          </cell>
          <cell r="AA200">
            <v>0.1150919889202037</v>
          </cell>
          <cell r="AB200">
            <v>0.11311824650795047</v>
          </cell>
          <cell r="AC200">
            <v>0.11188709630571522</v>
          </cell>
          <cell r="AE200">
            <v>0.10706302657470913</v>
          </cell>
          <cell r="AF200">
            <v>0.10048502533567301</v>
          </cell>
          <cell r="AG200">
            <v>0.10171999129077981</v>
          </cell>
          <cell r="AH200">
            <v>9.7193108106432474E-2</v>
          </cell>
          <cell r="AI200">
            <v>0.10128114835293449</v>
          </cell>
          <cell r="AK200">
            <v>9.0273083126330797E-2</v>
          </cell>
          <cell r="AL200">
            <v>8.7054189566406176E-2</v>
          </cell>
          <cell r="AM200">
            <v>8.3261678522232638E-2</v>
          </cell>
          <cell r="AN200">
            <v>8.0582555057890692E-2</v>
          </cell>
          <cell r="AO200">
            <v>8.4995035312559503E-2</v>
          </cell>
          <cell r="AQ200">
            <v>7.7183537638092131E-2</v>
          </cell>
          <cell r="AR200">
            <v>7.5358506945567227E-2</v>
          </cell>
          <cell r="AS200">
            <v>7.3676314002815463E-2</v>
          </cell>
          <cell r="AT200">
            <v>7.2822593786324497E-2</v>
          </cell>
          <cell r="AU200">
            <v>7.464855936153994E-2</v>
          </cell>
          <cell r="AW200">
            <v>0.92797280832668561</v>
          </cell>
          <cell r="AX200">
            <v>0.92830880950135675</v>
          </cell>
          <cell r="AY200">
            <v>0.92869208893303956</v>
          </cell>
          <cell r="AZ200">
            <v>0.92939139079357269</v>
          </cell>
          <cell r="BA200">
            <v>0.92862361624854117</v>
          </cell>
          <cell r="BC200">
            <v>7.0977293893982107E-2</v>
          </cell>
          <cell r="BD200">
            <v>1.8849210472249522E-2</v>
          </cell>
          <cell r="BE200">
            <v>5.9669387584318834E-2</v>
          </cell>
          <cell r="BF200">
            <v>9.758424505312413E-2</v>
          </cell>
          <cell r="BG200" t="str">
            <v>-</v>
          </cell>
          <cell r="BI200">
            <v>1.8327857634895084E-2</v>
          </cell>
          <cell r="BJ200">
            <v>2.0402071787098963E-2</v>
          </cell>
          <cell r="BK200">
            <v>4.7870256683458123E-2</v>
          </cell>
          <cell r="BL200">
            <v>7.2711508950896508E-2</v>
          </cell>
          <cell r="BM200" t="str">
            <v>-</v>
          </cell>
        </row>
        <row r="201">
          <cell r="A201" t="str">
            <v>Cost of Revenues</v>
          </cell>
          <cell r="C201" t="str">
            <v>-</v>
          </cell>
          <cell r="D201">
            <v>0.62962281508739637</v>
          </cell>
          <cell r="E201">
            <v>0.26984693649872821</v>
          </cell>
          <cell r="G201">
            <v>0.1863971767725377</v>
          </cell>
          <cell r="H201">
            <v>0.18109904906168475</v>
          </cell>
          <cell r="I201">
            <v>0.22627017123528997</v>
          </cell>
          <cell r="J201">
            <v>0.20923808300141331</v>
          </cell>
          <cell r="K201">
            <v>0.20323194289188287</v>
          </cell>
          <cell r="M201">
            <v>0.17739121239359171</v>
          </cell>
          <cell r="N201">
            <v>0.1770337141007261</v>
          </cell>
          <cell r="O201">
            <v>0.18353385232366121</v>
          </cell>
          <cell r="P201">
            <v>0.18041460087179315</v>
          </cell>
          <cell r="Q201">
            <v>0.17988398612832343</v>
          </cell>
          <cell r="S201">
            <v>0.18264014466546113</v>
          </cell>
          <cell r="T201">
            <v>0.20162144846110244</v>
          </cell>
          <cell r="U201">
            <v>0.19207954962144902</v>
          </cell>
          <cell r="V201">
            <v>0.18324357988057299</v>
          </cell>
          <cell r="W201">
            <v>0.18967540751240256</v>
          </cell>
          <cell r="Y201">
            <v>0.18643750876482232</v>
          </cell>
          <cell r="Z201">
            <v>0.22569256216727129</v>
          </cell>
          <cell r="AA201">
            <v>0.23688507735294476</v>
          </cell>
          <cell r="AB201">
            <v>0.234340683475358</v>
          </cell>
          <cell r="AC201">
            <v>0.22309000603504198</v>
          </cell>
          <cell r="AE201">
            <v>0.22282826739009992</v>
          </cell>
          <cell r="AF201">
            <v>0.21566873068971879</v>
          </cell>
          <cell r="AG201">
            <v>0.21731983997152285</v>
          </cell>
          <cell r="AH201">
            <v>0.20733554891744765</v>
          </cell>
          <cell r="AI201">
            <v>0.21525412705583677</v>
          </cell>
          <cell r="AK201">
            <v>0.20829808230345023</v>
          </cell>
          <cell r="AL201">
            <v>0.20538713323276406</v>
          </cell>
          <cell r="AM201">
            <v>0.19274441386679275</v>
          </cell>
          <cell r="AN201">
            <v>0.1902954203696493</v>
          </cell>
          <cell r="AO201">
            <v>0.19857710405010906</v>
          </cell>
          <cell r="AQ201">
            <v>0.18345170028372396</v>
          </cell>
          <cell r="AR201">
            <v>0.18083517914475372</v>
          </cell>
          <cell r="AS201">
            <v>0.17467143118024905</v>
          </cell>
          <cell r="AT201">
            <v>0.17392205454577375</v>
          </cell>
          <cell r="AU201">
            <v>0.17795722885390985</v>
          </cell>
          <cell r="AW201">
            <v>0.1391239103527234</v>
          </cell>
          <cell r="AX201">
            <v>0.13926799843930637</v>
          </cell>
          <cell r="AY201">
            <v>0.13932878394473749</v>
          </cell>
          <cell r="AZ201">
            <v>0.13948780897024468</v>
          </cell>
          <cell r="BA201">
            <v>0.1393107490649298</v>
          </cell>
          <cell r="BC201">
            <v>5.5614707568357735E-2</v>
          </cell>
          <cell r="BD201">
            <v>4.1289088755448233E-2</v>
          </cell>
          <cell r="BE201">
            <v>5.1442140786303936E-2</v>
          </cell>
          <cell r="BF201">
            <v>6.5605911125673044E-2</v>
          </cell>
          <cell r="BG201" t="str">
            <v>-</v>
          </cell>
          <cell r="BI201">
            <v>4.0680142691189136E-2</v>
          </cell>
          <cell r="BJ201">
            <v>3.5677376675910644E-2</v>
          </cell>
          <cell r="BK201">
            <v>3.9580143893240827E-2</v>
          </cell>
          <cell r="BL201">
            <v>4.8515008748996502E-2</v>
          </cell>
          <cell r="BM201" t="str">
            <v>-</v>
          </cell>
        </row>
        <row r="202">
          <cell r="A202" t="str">
            <v>S&amp;M</v>
          </cell>
          <cell r="C202" t="str">
            <v>-</v>
          </cell>
          <cell r="D202">
            <v>4.6719411223551051</v>
          </cell>
          <cell r="E202">
            <v>1.0979963407559461</v>
          </cell>
          <cell r="G202">
            <v>0.63896909421452242</v>
          </cell>
          <cell r="H202">
            <v>0.62383236556425148</v>
          </cell>
          <cell r="I202">
            <v>0.70742019589880911</v>
          </cell>
          <cell r="J202">
            <v>0.6485288449184119</v>
          </cell>
          <cell r="K202">
            <v>0.65741013119962344</v>
          </cell>
          <cell r="M202">
            <v>0.56342198487812623</v>
          </cell>
          <cell r="N202">
            <v>0.56444526661425343</v>
          </cell>
          <cell r="O202">
            <v>0.57391680427773839</v>
          </cell>
          <cell r="P202">
            <v>0.57039230692443343</v>
          </cell>
          <cell r="Q202">
            <v>0.56861376961769572</v>
          </cell>
          <cell r="S202">
            <v>0.5859812279342117</v>
          </cell>
          <cell r="T202">
            <v>0.55506271407801677</v>
          </cell>
          <cell r="U202">
            <v>0.53795215806388985</v>
          </cell>
          <cell r="V202">
            <v>0.52077151335311578</v>
          </cell>
          <cell r="W202">
            <v>0.54605811481218991</v>
          </cell>
          <cell r="Y202">
            <v>0.53760693083191813</v>
          </cell>
          <cell r="Z202">
            <v>0.48215948737194719</v>
          </cell>
          <cell r="AA202">
            <v>0.45849309931900378</v>
          </cell>
          <cell r="AB202">
            <v>0.46673767899499258</v>
          </cell>
          <cell r="AC202">
            <v>0.4827969030875533</v>
          </cell>
          <cell r="AE202">
            <v>0.46351947729400306</v>
          </cell>
          <cell r="AF202">
            <v>0.47</v>
          </cell>
          <cell r="AG202">
            <v>0.47</v>
          </cell>
          <cell r="AH202">
            <v>0.47</v>
          </cell>
          <cell r="AI202">
            <v>0.46860425912389797</v>
          </cell>
          <cell r="AK202">
            <v>0.45600000000000002</v>
          </cell>
          <cell r="AL202">
            <v>0.45500000000000002</v>
          </cell>
          <cell r="AM202">
            <v>0.45400000000000001</v>
          </cell>
          <cell r="AN202">
            <v>0.45300000000000001</v>
          </cell>
          <cell r="AO202">
            <v>0.45440929905468364</v>
          </cell>
          <cell r="AQ202">
            <v>0.45</v>
          </cell>
          <cell r="AR202">
            <v>0.45</v>
          </cell>
          <cell r="AS202">
            <v>0.44800000000000001</v>
          </cell>
          <cell r="AT202">
            <v>0.44500000000000001</v>
          </cell>
          <cell r="AU202">
            <v>0.44811985984428948</v>
          </cell>
          <cell r="AW202">
            <v>6.888190109941858E-2</v>
          </cell>
          <cell r="AX202">
            <v>6.6538409676300633E-2</v>
          </cell>
          <cell r="AY202">
            <v>6.5450125138943424E-2</v>
          </cell>
          <cell r="AZ202">
            <v>6.4474771649166443E-2</v>
          </cell>
          <cell r="BA202">
            <v>6.6230347897054037E-2</v>
          </cell>
        </row>
        <row r="203">
          <cell r="A203" t="str">
            <v>R&amp;D</v>
          </cell>
          <cell r="C203" t="str">
            <v>-</v>
          </cell>
          <cell r="D203">
            <v>0.61931922723091071</v>
          </cell>
          <cell r="E203">
            <v>0.23686911508768796</v>
          </cell>
          <cell r="G203">
            <v>0.11496096674152495</v>
          </cell>
          <cell r="H203">
            <v>9.8712446351931327E-2</v>
          </cell>
          <cell r="I203">
            <v>7.7866253259107884E-2</v>
          </cell>
          <cell r="J203">
            <v>8.3194141076705627E-2</v>
          </cell>
          <cell r="K203">
            <v>9.1153340785628825E-2</v>
          </cell>
          <cell r="M203">
            <v>6.5563369111193356E-2</v>
          </cell>
          <cell r="N203">
            <v>7.7926282199509797E-2</v>
          </cell>
          <cell r="O203">
            <v>7.391680427773846E-2</v>
          </cell>
          <cell r="P203">
            <v>7.1773200678800789E-2</v>
          </cell>
          <cell r="Q203">
            <v>7.250346271205857E-2</v>
          </cell>
          <cell r="S203">
            <v>6.105226900886937E-2</v>
          </cell>
          <cell r="T203">
            <v>5.1107661220768333E-2</v>
          </cell>
          <cell r="U203">
            <v>5.3104980479282152E-2</v>
          </cell>
          <cell r="V203">
            <v>5.7863501483679525E-2</v>
          </cell>
          <cell r="W203">
            <v>5.5688164422395457E-2</v>
          </cell>
          <cell r="Y203">
            <v>6.7033360861367783E-2</v>
          </cell>
          <cell r="Z203">
            <v>7.6032414550407948E-2</v>
          </cell>
          <cell r="AA203">
            <v>7.985678516565263E-2</v>
          </cell>
          <cell r="AB203">
            <v>7.6385838531142947E-2</v>
          </cell>
          <cell r="AC203">
            <v>7.5292796354447356E-2</v>
          </cell>
          <cell r="AE203">
            <v>7.7422004852606835E-2</v>
          </cell>
          <cell r="AF203">
            <v>8.5999999999999993E-2</v>
          </cell>
          <cell r="AG203">
            <v>8.5999999999999993E-2</v>
          </cell>
          <cell r="AH203">
            <v>8.5999999999999993E-2</v>
          </cell>
          <cell r="AI203">
            <v>8.4152516547601613E-2</v>
          </cell>
          <cell r="AK203">
            <v>8.7999999999999995E-2</v>
          </cell>
          <cell r="AL203">
            <v>8.7999999999999995E-2</v>
          </cell>
          <cell r="AM203">
            <v>8.5000000000000006E-2</v>
          </cell>
          <cell r="AN203">
            <v>8.4000000000000005E-2</v>
          </cell>
          <cell r="AO203">
            <v>8.6113578021599038E-2</v>
          </cell>
          <cell r="AQ203">
            <v>0.08</v>
          </cell>
          <cell r="AR203">
            <v>8.4000000000000005E-2</v>
          </cell>
          <cell r="AS203">
            <v>8.4000000000000005E-2</v>
          </cell>
          <cell r="AT203">
            <v>8.4000000000000005E-2</v>
          </cell>
          <cell r="AU203">
            <v>8.3089644847448879E-2</v>
          </cell>
          <cell r="AW203">
            <v>0.20800581145214198</v>
          </cell>
          <cell r="AX203">
            <v>0.20580640811560702</v>
          </cell>
          <cell r="AY203">
            <v>0.20477890908368093</v>
          </cell>
          <cell r="AZ203">
            <v>0.20396258061941114</v>
          </cell>
          <cell r="BA203">
            <v>0.20554109696198383</v>
          </cell>
          <cell r="BC203">
            <v>1.8897358185886892E-2</v>
          </cell>
          <cell r="BD203">
            <v>8.8805039449797007E-2</v>
          </cell>
          <cell r="BE203">
            <v>0.11317163271651554</v>
          </cell>
          <cell r="BF203">
            <v>5.7706529819682606E-2</v>
          </cell>
          <cell r="BG203" t="str">
            <v>-</v>
          </cell>
          <cell r="BI203">
            <v>4.6088529583992344E-2</v>
          </cell>
          <cell r="BJ203">
            <v>7.184245092081265E-2</v>
          </cell>
          <cell r="BK203">
            <v>9.6452771496570389E-2</v>
          </cell>
          <cell r="BL203">
            <v>4.828398407037171E-2</v>
          </cell>
          <cell r="BM203" t="str">
            <v>-</v>
          </cell>
        </row>
        <row r="204">
          <cell r="A204" t="str">
            <v>G&amp;A</v>
          </cell>
          <cell r="C204" t="str">
            <v>-</v>
          </cell>
          <cell r="D204">
            <v>1.2612695492180312</v>
          </cell>
          <cell r="E204">
            <v>0.3711455218885269</v>
          </cell>
          <cell r="G204">
            <v>0.23441343171853277</v>
          </cell>
          <cell r="H204">
            <v>0.21299335184717663</v>
          </cell>
          <cell r="I204">
            <v>0.33183003311958281</v>
          </cell>
          <cell r="J204">
            <v>0.22651933701657456</v>
          </cell>
          <cell r="K204">
            <v>0.2541232766566649</v>
          </cell>
          <cell r="M204">
            <v>0.19272458097604822</v>
          </cell>
          <cell r="N204">
            <v>0.17439763215095039</v>
          </cell>
          <cell r="O204">
            <v>0.16985138004246286</v>
          </cell>
          <cell r="P204">
            <v>0.17232888563537752</v>
          </cell>
          <cell r="Q204">
            <v>0.17615571269383376</v>
          </cell>
          <cell r="S204">
            <v>0.15996440770400988</v>
          </cell>
          <cell r="T204">
            <v>0.16350016017348018</v>
          </cell>
          <cell r="U204">
            <v>0.17861996074286576</v>
          </cell>
          <cell r="V204">
            <v>0.1791222478660659</v>
          </cell>
          <cell r="W204">
            <v>0.17161162296243798</v>
          </cell>
          <cell r="Y204">
            <v>0.14682830297458593</v>
          </cell>
          <cell r="Z204">
            <v>0.15783328468370791</v>
          </cell>
          <cell r="AA204">
            <v>0.14750886020829049</v>
          </cell>
          <cell r="AB204">
            <v>0.16486207502415884</v>
          </cell>
          <cell r="AC204">
            <v>0.15486498610649427</v>
          </cell>
          <cell r="AE204">
            <v>0.16387100471887361</v>
          </cell>
          <cell r="AF204">
            <v>0.16300000000000001</v>
          </cell>
          <cell r="AG204">
            <v>0.16</v>
          </cell>
          <cell r="AH204">
            <v>0.16</v>
          </cell>
          <cell r="AI204">
            <v>0.16154368849550971</v>
          </cell>
          <cell r="AK204">
            <v>0.15</v>
          </cell>
          <cell r="AL204">
            <v>0.14899999999999999</v>
          </cell>
          <cell r="AM204">
            <v>0.14399999999999999</v>
          </cell>
          <cell r="AN204">
            <v>0.13700000000000001</v>
          </cell>
          <cell r="AO204">
            <v>0.14459844236254168</v>
          </cell>
          <cell r="AQ204">
            <v>0.13</v>
          </cell>
          <cell r="AR204">
            <v>0.13300000000000001</v>
          </cell>
          <cell r="AS204">
            <v>0.13300000000000001</v>
          </cell>
          <cell r="AT204">
            <v>0.13300000000000001</v>
          </cell>
          <cell r="AU204">
            <v>0.13231723363558667</v>
          </cell>
          <cell r="AW204">
            <v>0.44500000000000001</v>
          </cell>
          <cell r="AX204">
            <v>0.44500000000000001</v>
          </cell>
          <cell r="AY204">
            <v>0.44500000000000001</v>
          </cell>
          <cell r="AZ204">
            <v>0.435</v>
          </cell>
          <cell r="BA204">
            <v>0.44226893485421359</v>
          </cell>
          <cell r="BC204">
            <v>0.16710905783967367</v>
          </cell>
          <cell r="BD204">
            <v>9.2006927444257869E-2</v>
          </cell>
          <cell r="BE204">
            <v>0.10726525390192609</v>
          </cell>
          <cell r="BF204">
            <v>4.2911239336697715E-2</v>
          </cell>
          <cell r="BG204" t="str">
            <v>-</v>
          </cell>
          <cell r="BI204">
            <v>7.1816580872986036E-2</v>
          </cell>
          <cell r="BJ204">
            <v>6.8320067863307132E-2</v>
          </cell>
          <cell r="BK204">
            <v>8.8321882760405757E-2</v>
          </cell>
          <cell r="BL204">
            <v>4.0381582910201885E-2</v>
          </cell>
          <cell r="BM204" t="str">
            <v>-</v>
          </cell>
        </row>
        <row r="205">
          <cell r="A205" t="str">
            <v>Operating Expenses*</v>
          </cell>
          <cell r="C205" t="str">
            <v>-</v>
          </cell>
          <cell r="D205">
            <v>10.28269234408598</v>
          </cell>
          <cell r="E205">
            <v>1.7060109777321613</v>
          </cell>
          <cell r="G205">
            <v>0.98834349267458022</v>
          </cell>
          <cell r="H205">
            <v>0.93553816376335941</v>
          </cell>
          <cell r="I205">
            <v>1.1171164822774999</v>
          </cell>
          <cell r="J205">
            <v>0.9582423230116921</v>
          </cell>
          <cell r="K205">
            <v>1.0026867486419173</v>
          </cell>
          <cell r="M205">
            <v>0.82170993496536771</v>
          </cell>
          <cell r="N205">
            <v>0.81676918096471363</v>
          </cell>
          <cell r="O205">
            <v>0.81768498859793981</v>
          </cell>
          <cell r="P205">
            <v>0.81449439323861184</v>
          </cell>
          <cell r="Q205">
            <v>0.81727294502358816</v>
          </cell>
          <cell r="S205">
            <v>0.80699790464709087</v>
          </cell>
          <cell r="T205">
            <v>0.76967053547226516</v>
          </cell>
          <cell r="U205">
            <v>0.76967709928603778</v>
          </cell>
          <cell r="V205">
            <v>0.75775726270286115</v>
          </cell>
          <cell r="W205">
            <v>0.77335790219702327</v>
          </cell>
          <cell r="Y205">
            <v>0.75146859466787186</v>
          </cell>
          <cell r="Z205">
            <v>0.71602518660606307</v>
          </cell>
          <cell r="AA205">
            <v>0.68585874469294694</v>
          </cell>
          <cell r="AB205">
            <v>0.70798559255029447</v>
          </cell>
          <cell r="AC205">
            <v>0.71295468554849495</v>
          </cell>
          <cell r="AE205">
            <v>0.70481248686548337</v>
          </cell>
          <cell r="AF205">
            <v>0.71899999999999997</v>
          </cell>
          <cell r="AG205">
            <v>0.71599999999999997</v>
          </cell>
          <cell r="AH205">
            <v>0.71599999999999997</v>
          </cell>
          <cell r="AI205">
            <v>0.71430046416700921</v>
          </cell>
          <cell r="AK205">
            <v>0.69400000000000006</v>
          </cell>
          <cell r="AL205">
            <v>0.69200000000000006</v>
          </cell>
          <cell r="AM205">
            <v>0.68299999999999994</v>
          </cell>
          <cell r="AN205">
            <v>0.67400000000000004</v>
          </cell>
          <cell r="AO205">
            <v>0.68512131943882437</v>
          </cell>
          <cell r="AQ205">
            <v>0.66</v>
          </cell>
          <cell r="AR205">
            <v>0.66699999999999993</v>
          </cell>
          <cell r="AS205">
            <v>0.66499999999999992</v>
          </cell>
          <cell r="AT205">
            <v>0.66200000000000003</v>
          </cell>
          <cell r="AU205">
            <v>0.66352673832732512</v>
          </cell>
          <cell r="AW205">
            <v>0.08</v>
          </cell>
          <cell r="AX205">
            <v>8.4000000000000005E-2</v>
          </cell>
          <cell r="AY205">
            <v>8.4000000000000005E-2</v>
          </cell>
          <cell r="AZ205">
            <v>8.4000000000000005E-2</v>
          </cell>
          <cell r="BA205">
            <v>8.3087895455431479E-2</v>
          </cell>
          <cell r="BC205">
            <v>0.15642372218557865</v>
          </cell>
          <cell r="BD205">
            <v>8.1899570524980536E-2</v>
          </cell>
          <cell r="BE205">
            <v>9.7110658063469968E-2</v>
          </cell>
          <cell r="BF205">
            <v>3.34337433594174E-2</v>
          </cell>
          <cell r="BG205" t="str">
            <v>-</v>
          </cell>
          <cell r="BI205">
            <v>6.1686062324946001E-2</v>
          </cell>
          <cell r="BJ205">
            <v>5.784548282915436E-2</v>
          </cell>
          <cell r="BK205">
            <v>7.7754792837513298E-2</v>
          </cell>
          <cell r="BL205">
            <v>3.0377109288186377E-2</v>
          </cell>
          <cell r="BM205" t="str">
            <v>-</v>
          </cell>
        </row>
        <row r="206">
          <cell r="A206" t="str">
            <v>G&amp;A</v>
          </cell>
          <cell r="C206" t="str">
            <v>-</v>
          </cell>
          <cell r="D206">
            <v>1.2612695492180312</v>
          </cell>
          <cell r="E206">
            <v>0.3711455218885269</v>
          </cell>
          <cell r="G206">
            <v>0.23441343171853277</v>
          </cell>
          <cell r="H206">
            <v>0.21299335184717663</v>
          </cell>
          <cell r="I206">
            <v>0.33183003311958281</v>
          </cell>
          <cell r="J206">
            <v>0.22651933701657456</v>
          </cell>
          <cell r="K206">
            <v>0.2541232766566649</v>
          </cell>
          <cell r="M206">
            <v>0.19272458097604822</v>
          </cell>
          <cell r="N206">
            <v>0.17439763215095039</v>
          </cell>
          <cell r="O206">
            <v>0.16985138004246286</v>
          </cell>
          <cell r="P206">
            <v>0.17232888563537752</v>
          </cell>
          <cell r="Q206">
            <v>0.17615571269383376</v>
          </cell>
          <cell r="S206">
            <v>0.15996440770400988</v>
          </cell>
          <cell r="T206">
            <v>0.16350016017348018</v>
          </cell>
          <cell r="U206">
            <v>0.17861996074286576</v>
          </cell>
          <cell r="V206">
            <v>0.1791222478660659</v>
          </cell>
          <cell r="W206">
            <v>0.17161162296243798</v>
          </cell>
          <cell r="Y206">
            <v>0.14682830297458593</v>
          </cell>
          <cell r="Z206">
            <v>0.15783328468370791</v>
          </cell>
          <cell r="AA206">
            <v>0.14750886020829049</v>
          </cell>
          <cell r="AB206">
            <v>0.16486207502415884</v>
          </cell>
          <cell r="AC206">
            <v>0.15486498610649427</v>
          </cell>
          <cell r="AE206">
            <v>0.16387100471887361</v>
          </cell>
          <cell r="AF206">
            <v>0.14152213108509612</v>
          </cell>
          <cell r="AG206">
            <v>0.13782842379645222</v>
          </cell>
          <cell r="AH206">
            <v>0.13500000000000001</v>
          </cell>
          <cell r="AI206">
            <v>0.14337114095661102</v>
          </cell>
          <cell r="AK206">
            <v>0.13500000000000001</v>
          </cell>
          <cell r="AL206">
            <v>0.13</v>
          </cell>
          <cell r="AM206">
            <v>0.125</v>
          </cell>
          <cell r="AN206">
            <v>0.12300000000000001</v>
          </cell>
          <cell r="AO206">
            <v>0.12781722480627242</v>
          </cell>
          <cell r="AQ206">
            <v>0.12</v>
          </cell>
          <cell r="AR206">
            <v>0.12</v>
          </cell>
          <cell r="AS206">
            <v>0.12</v>
          </cell>
          <cell r="AT206">
            <v>0.115</v>
          </cell>
          <cell r="AU206">
            <v>0.11861613311970233</v>
          </cell>
          <cell r="AW206">
            <v>0.12000000000000001</v>
          </cell>
          <cell r="AX206">
            <v>0.11999999999999998</v>
          </cell>
          <cell r="AY206">
            <v>0.12</v>
          </cell>
          <cell r="AZ206">
            <v>0.115</v>
          </cell>
          <cell r="BA206">
            <v>0.1186344674271068</v>
          </cell>
        </row>
        <row r="207">
          <cell r="A207" t="str">
            <v>Operating Income*</v>
          </cell>
          <cell r="C207" t="str">
            <v>-</v>
          </cell>
          <cell r="D207">
            <v>-9.912315159173378</v>
          </cell>
          <cell r="E207">
            <v>-0.97585791423088941</v>
          </cell>
          <cell r="G207">
            <v>-0.17474066944711808</v>
          </cell>
          <cell r="H207">
            <v>-0.11663721282504411</v>
          </cell>
          <cell r="I207">
            <v>-0.34338665351278991</v>
          </cell>
          <cell r="J207">
            <v>-0.16748040601310543</v>
          </cell>
          <cell r="K207">
            <v>-0.20591869153380007</v>
          </cell>
          <cell r="M207">
            <v>8.9885264104061946E-4</v>
          </cell>
          <cell r="N207">
            <v>6.1971049345604379E-3</v>
          </cell>
          <cell r="O207">
            <v>-1.2188409216010992E-3</v>
          </cell>
          <cell r="P207">
            <v>5.0910058895950053E-3</v>
          </cell>
          <cell r="Q207">
            <v>2.8430688480884573E-3</v>
          </cell>
          <cell r="S207">
            <v>1.0361950687447994E-2</v>
          </cell>
          <cell r="T207">
            <v>2.8708016066632494E-2</v>
          </cell>
          <cell r="U207">
            <v>3.8243351092513173E-2</v>
          </cell>
          <cell r="V207">
            <v>5.8999157416565869E-2</v>
          </cell>
          <cell r="W207">
            <v>3.6966690290574138E-2</v>
          </cell>
          <cell r="Y207">
            <v>6.2093896567306045E-2</v>
          </cell>
          <cell r="Z207">
            <v>5.8282251226665513E-2</v>
          </cell>
          <cell r="AA207">
            <v>7.7256177954108191E-2</v>
          </cell>
          <cell r="AB207">
            <v>5.7673723974347509E-2</v>
          </cell>
          <cell r="AC207">
            <v>6.3955308416462964E-2</v>
          </cell>
          <cell r="AE207">
            <v>7.235924574441667E-2</v>
          </cell>
          <cell r="AF207">
            <v>6.5331269310281145E-2</v>
          </cell>
          <cell r="AG207">
            <v>6.6680160028477112E-2</v>
          </cell>
          <cell r="AH207">
            <v>7.6664451082552335E-2</v>
          </cell>
          <cell r="AI207">
            <v>7.0445408777153926E-2</v>
          </cell>
          <cell r="AK207">
            <v>9.7701917696549692E-2</v>
          </cell>
          <cell r="AL207">
            <v>0.10261286676723588</v>
          </cell>
          <cell r="AM207">
            <v>0.12425558613320731</v>
          </cell>
          <cell r="AN207">
            <v>0.1357045796303506</v>
          </cell>
          <cell r="AO207">
            <v>0.11630157651106655</v>
          </cell>
          <cell r="AQ207">
            <v>0.15654829971627593</v>
          </cell>
          <cell r="AR207">
            <v>0.1521648208552463</v>
          </cell>
          <cell r="AS207">
            <v>0.16032856881975099</v>
          </cell>
          <cell r="AT207">
            <v>0.16407794545422624</v>
          </cell>
          <cell r="AU207">
            <v>0.15851603281876506</v>
          </cell>
          <cell r="AW207">
            <v>0.64500000000000013</v>
          </cell>
          <cell r="AX207">
            <v>0.64900000000000002</v>
          </cell>
          <cell r="AY207">
            <v>0.64900000000000002</v>
          </cell>
          <cell r="AZ207">
            <v>0.63400000000000001</v>
          </cell>
          <cell r="BA207">
            <v>0.6439912977367519</v>
          </cell>
        </row>
        <row r="208">
          <cell r="A208" t="str">
            <v>Net Income*</v>
          </cell>
          <cell r="C208" t="str">
            <v>-</v>
          </cell>
          <cell r="D208">
            <v>-9.5573933560455036</v>
          </cell>
          <cell r="E208">
            <v>-0.9349814806550939</v>
          </cell>
          <cell r="G208">
            <v>-0.16704095818629036</v>
          </cell>
          <cell r="H208">
            <v>-9.4757216191197438E-2</v>
          </cell>
          <cell r="I208">
            <v>-0.34113170319216413</v>
          </cell>
          <cell r="J208">
            <v>-0.14049852242066035</v>
          </cell>
          <cell r="K208">
            <v>-0.1905434292326097</v>
          </cell>
          <cell r="M208">
            <v>1.9457515994289708E-2</v>
          </cell>
          <cell r="N208">
            <v>5.6421403135550278E-3</v>
          </cell>
          <cell r="O208">
            <v>-3.9146986239471182E-3</v>
          </cell>
          <cell r="P208">
            <v>4.3922403753368609E-3</v>
          </cell>
          <cell r="Q208">
            <v>5.4407126959012874E-3</v>
          </cell>
          <cell r="S208">
            <v>1.2543413990068621E-2</v>
          </cell>
          <cell r="T208">
            <v>2.8831226436017186E-2</v>
          </cell>
          <cell r="U208">
            <v>4.6439895601906839E-2</v>
          </cell>
          <cell r="V208">
            <v>6.5684873795655144E-2</v>
          </cell>
          <cell r="W208">
            <v>4.1649893692416798E-2</v>
          </cell>
          <cell r="Y208">
            <v>6.4696074917805435E-2</v>
          </cell>
          <cell r="Z208">
            <v>7.0055460572953546E-2</v>
          </cell>
          <cell r="AA208">
            <v>7.6542522951870445E-2</v>
          </cell>
          <cell r="AB208">
            <v>6.5415531933584958E-2</v>
          </cell>
          <cell r="AC208">
            <v>6.9312618401391496E-2</v>
          </cell>
          <cell r="AE208">
            <v>4.7675906998070436E-2</v>
          </cell>
          <cell r="AF208">
            <v>4.2802794828444582E-2</v>
          </cell>
          <cell r="AG208">
            <v>4.5576385928711972E-2</v>
          </cell>
          <cell r="AH208">
            <v>5.1527452589251323E-2</v>
          </cell>
          <cell r="AI208">
            <v>4.7077661991283701E-2</v>
          </cell>
          <cell r="AK208">
            <v>6.4012688413425334E-2</v>
          </cell>
          <cell r="AL208">
            <v>6.6604133647982622E-2</v>
          </cell>
          <cell r="AM208">
            <v>7.9003639260430289E-2</v>
          </cell>
          <cell r="AN208">
            <v>8.5989088201729513E-2</v>
          </cell>
          <cell r="AO208">
            <v>7.4614524660421969E-2</v>
          </cell>
          <cell r="AQ208">
            <v>9.8171544651485657E-2</v>
          </cell>
          <cell r="AR208">
            <v>9.5729516756642444E-2</v>
          </cell>
          <cell r="AS208">
            <v>0.10077225031044335</v>
          </cell>
          <cell r="AT208">
            <v>0.10353501144413853</v>
          </cell>
          <cell r="AU208">
            <v>9.9714239112557349E-2</v>
          </cell>
          <cell r="AW208">
            <v>0.12</v>
          </cell>
          <cell r="AX208">
            <v>0.12</v>
          </cell>
          <cell r="AY208">
            <v>0.12</v>
          </cell>
          <cell r="AZ208">
            <v>0.115</v>
          </cell>
          <cell r="BA208">
            <v>0.118642484116544</v>
          </cell>
          <cell r="BC208">
            <v>0.9064317028312866</v>
          </cell>
          <cell r="BD208">
            <v>0.91074293157199282</v>
          </cell>
          <cell r="BE208">
            <v>0.91483391561760996</v>
          </cell>
          <cell r="BF208">
            <v>0.90994576712770947</v>
          </cell>
          <cell r="BG208">
            <v>0.91057684702676045</v>
          </cell>
          <cell r="BI208">
            <v>0.9061752730660082</v>
          </cell>
          <cell r="BJ208">
            <v>0.91046818530050466</v>
          </cell>
          <cell r="BK208">
            <v>0.91440267542621645</v>
          </cell>
          <cell r="BL208">
            <v>0.90935876375697888</v>
          </cell>
          <cell r="BM208">
            <v>0.91016828301799746</v>
          </cell>
        </row>
        <row r="209">
          <cell r="A209" t="str">
            <v>Operating Income*</v>
          </cell>
          <cell r="C209" t="str">
            <v>-</v>
          </cell>
          <cell r="D209">
            <v>-9.912315159173378</v>
          </cell>
          <cell r="E209">
            <v>-0.97585791423088941</v>
          </cell>
          <cell r="G209">
            <v>-0.17474066944711808</v>
          </cell>
          <cell r="H209">
            <v>-0.11663721282504411</v>
          </cell>
          <cell r="I209">
            <v>-0.34338665351278991</v>
          </cell>
          <cell r="J209">
            <v>-0.16748040601310543</v>
          </cell>
          <cell r="K209">
            <v>-0.20591869153380007</v>
          </cell>
          <cell r="M209">
            <v>8.9885264104061946E-4</v>
          </cell>
          <cell r="N209">
            <v>6.1971049345604379E-3</v>
          </cell>
          <cell r="O209">
            <v>-1.2188409216010992E-3</v>
          </cell>
          <cell r="P209">
            <v>5.0910058895950053E-3</v>
          </cell>
          <cell r="Q209">
            <v>2.8430688480884573E-3</v>
          </cell>
          <cell r="S209">
            <v>1.0361950687447994E-2</v>
          </cell>
          <cell r="T209">
            <v>2.8708016066632494E-2</v>
          </cell>
          <cell r="U209">
            <v>3.8243351092513173E-2</v>
          </cell>
          <cell r="V209">
            <v>5.8999157416565869E-2</v>
          </cell>
          <cell r="W209">
            <v>3.6966690290574138E-2</v>
          </cell>
          <cell r="Y209">
            <v>6.2093896567306045E-2</v>
          </cell>
          <cell r="Z209">
            <v>5.8282251226665513E-2</v>
          </cell>
          <cell r="AA209">
            <v>7.7256177954108191E-2</v>
          </cell>
          <cell r="AB209">
            <v>5.7673723974347509E-2</v>
          </cell>
          <cell r="AC209">
            <v>6.3955308416462964E-2</v>
          </cell>
          <cell r="AE209">
            <v>7.235924574441667E-2</v>
          </cell>
          <cell r="AF209">
            <v>8.0034197584160749E-2</v>
          </cell>
          <cell r="AG209">
            <v>7.7791361983191615E-2</v>
          </cell>
          <cell r="AH209">
            <v>8.247949122420016E-2</v>
          </cell>
          <cell r="AI209">
            <v>7.8540055022415012E-2</v>
          </cell>
          <cell r="AK209">
            <v>0.102700337705704</v>
          </cell>
          <cell r="AL209">
            <v>0.11357057975492341</v>
          </cell>
          <cell r="AM209">
            <v>0.11944377917160579</v>
          </cell>
          <cell r="AN209">
            <v>0.13058929141162676</v>
          </cell>
          <cell r="AO209">
            <v>0.11752852029254032</v>
          </cell>
          <cell r="AQ209">
            <v>0.14379713804085581</v>
          </cell>
          <cell r="AR209">
            <v>0.14267348547901276</v>
          </cell>
          <cell r="AS209">
            <v>0.14428024549886045</v>
          </cell>
          <cell r="AT209">
            <v>0.16064795448374938</v>
          </cell>
          <cell r="AU209">
            <v>0.14831409399614842</v>
          </cell>
          <cell r="AW209">
            <v>0.14699418854785798</v>
          </cell>
          <cell r="AX209">
            <v>0.14519359188439293</v>
          </cell>
          <cell r="AY209">
            <v>0.14622109091631907</v>
          </cell>
          <cell r="AZ209">
            <v>0.1620374193805888</v>
          </cell>
          <cell r="BA209">
            <v>0.15046760530126435</v>
          </cell>
          <cell r="BC209">
            <v>9.3568297168713455E-2</v>
          </cell>
          <cell r="BD209">
            <v>8.9257068428007236E-2</v>
          </cell>
          <cell r="BE209">
            <v>8.5166084382390109E-2</v>
          </cell>
          <cell r="BF209">
            <v>9.0054232872290543E-2</v>
          </cell>
          <cell r="BG209">
            <v>8.9423152973239578E-2</v>
          </cell>
          <cell r="BI209">
            <v>9.3824726933991701E-2</v>
          </cell>
          <cell r="BJ209">
            <v>8.9531814699495213E-2</v>
          </cell>
          <cell r="BK209">
            <v>8.559732457378362E-2</v>
          </cell>
          <cell r="BL209">
            <v>9.0641236243021214E-2</v>
          </cell>
          <cell r="BM209">
            <v>8.9831716982002582E-2</v>
          </cell>
        </row>
        <row r="210">
          <cell r="A210" t="str">
            <v>Data Dump for Reporting</v>
          </cell>
          <cell r="C210" t="str">
            <v>-</v>
          </cell>
          <cell r="D210">
            <v>-9.5573933560455036</v>
          </cell>
          <cell r="E210">
            <v>-0.9349814806550939</v>
          </cell>
          <cell r="G210">
            <v>-0.16704095818629036</v>
          </cell>
          <cell r="H210">
            <v>-9.4757216191197438E-2</v>
          </cell>
          <cell r="I210">
            <v>-0.34113170319216413</v>
          </cell>
          <cell r="J210">
            <v>-0.14049852242066035</v>
          </cell>
          <cell r="K210">
            <v>-0.1905434292326097</v>
          </cell>
          <cell r="M210">
            <v>1.9457515994289708E-2</v>
          </cell>
          <cell r="N210">
            <v>5.6421403135550278E-3</v>
          </cell>
          <cell r="O210">
            <v>-3.9146986239471182E-3</v>
          </cell>
          <cell r="P210">
            <v>4.3922403753368609E-3</v>
          </cell>
          <cell r="Q210">
            <v>5.4407126959012874E-3</v>
          </cell>
          <cell r="S210">
            <v>1.2543413990068621E-2</v>
          </cell>
          <cell r="T210">
            <v>2.8831226436017186E-2</v>
          </cell>
          <cell r="U210">
            <v>4.6439895601906839E-2</v>
          </cell>
          <cell r="V210">
            <v>6.5684873795655144E-2</v>
          </cell>
          <cell r="W210">
            <v>4.1649893692416798E-2</v>
          </cell>
          <cell r="Y210">
            <v>6.4696074917805435E-2</v>
          </cell>
          <cell r="Z210">
            <v>7.0055460572953546E-2</v>
          </cell>
          <cell r="AA210">
            <v>7.6542522951870445E-2</v>
          </cell>
          <cell r="AB210">
            <v>6.5415531933584958E-2</v>
          </cell>
          <cell r="AC210">
            <v>6.9312618401391496E-2</v>
          </cell>
          <cell r="AE210">
            <v>4.7675906998070436E-2</v>
          </cell>
          <cell r="AF210">
            <v>5.5520285769911193E-2</v>
          </cell>
          <cell r="AG210">
            <v>5.720075568266933E-2</v>
          </cell>
          <cell r="AH210">
            <v>5.445356494757829E-2</v>
          </cell>
          <cell r="AI210">
            <v>5.3998412188060847E-2</v>
          </cell>
          <cell r="AK210">
            <v>6.6369264548766183E-2</v>
          </cell>
          <cell r="AL210">
            <v>7.2425554074757176E-2</v>
          </cell>
          <cell r="AM210">
            <v>7.6284456948111173E-2</v>
          </cell>
          <cell r="AN210">
            <v>8.2763467421509432E-2</v>
          </cell>
          <cell r="AO210">
            <v>7.5025000321041063E-2</v>
          </cell>
          <cell r="AQ210">
            <v>9.1638955596087132E-2</v>
          </cell>
          <cell r="AR210">
            <v>9.1039792241409109E-2</v>
          </cell>
          <cell r="AS210">
            <v>9.2558884313985082E-2</v>
          </cell>
          <cell r="AT210">
            <v>0.10178104830181771</v>
          </cell>
          <cell r="AU210">
            <v>9.4538058967123251E-2</v>
          </cell>
          <cell r="AW210">
            <v>9.6128114386548155E-2</v>
          </cell>
          <cell r="AX210">
            <v>9.4818339891106537E-2</v>
          </cell>
          <cell r="AY210">
            <v>9.5870254422158976E-2</v>
          </cell>
          <cell r="AZ210">
            <v>0.10463851925990071</v>
          </cell>
          <cell r="BA210">
            <v>9.8068484835535957E-2</v>
          </cell>
        </row>
        <row r="211">
          <cell r="A211" t="str">
            <v>International Revenue</v>
          </cell>
          <cell r="B211" t="str">
            <v>intl</v>
          </cell>
          <cell r="C211" t="str">
            <v>-</v>
          </cell>
          <cell r="D211" t="str">
            <v>-</v>
          </cell>
          <cell r="E211">
            <v>2.1040000000000001</v>
          </cell>
          <cell r="G211">
            <v>1.3086375242689887</v>
          </cell>
          <cell r="H211">
            <v>1.6629814673177619</v>
          </cell>
          <cell r="I211">
            <v>1.985977447000451</v>
          </cell>
          <cell r="J211">
            <v>2.1784035614127979</v>
          </cell>
          <cell r="K211">
            <v>7.1359999999999992</v>
          </cell>
          <cell r="M211">
            <v>2.867</v>
          </cell>
          <cell r="N211">
            <v>3.7140000000000004</v>
          </cell>
          <cell r="O211">
            <v>4.7880000000000003</v>
          </cell>
          <cell r="P211">
            <v>5.6959999999999997</v>
          </cell>
          <cell r="Q211">
            <v>17.064999999999998</v>
          </cell>
          <cell r="S211">
            <v>6.5030000000000001</v>
          </cell>
          <cell r="T211">
            <v>8.0749999999999993</v>
          </cell>
          <cell r="U211">
            <v>9.2110000000000003</v>
          </cell>
          <cell r="V211">
            <v>11.715</v>
          </cell>
          <cell r="W211">
            <v>35.504000000000005</v>
          </cell>
          <cell r="Y211">
            <v>13.264999999999997</v>
          </cell>
          <cell r="Z211">
            <v>14.254000000000001</v>
          </cell>
          <cell r="AA211">
            <v>16.652000000000001</v>
          </cell>
          <cell r="AB211">
            <v>18.677</v>
          </cell>
          <cell r="AC211">
            <v>62.847999999999999</v>
          </cell>
          <cell r="AE211">
            <v>21.661000000000001</v>
          </cell>
          <cell r="AF211">
            <v>24.986915603393307</v>
          </cell>
          <cell r="AG211">
            <v>27.597584126164016</v>
          </cell>
          <cell r="AH211">
            <v>30.258353741692687</v>
          </cell>
          <cell r="AI211">
            <v>104.50385347125001</v>
          </cell>
          <cell r="AK211">
            <v>37.846601079374999</v>
          </cell>
          <cell r="AL211">
            <v>40.787814802093763</v>
          </cell>
          <cell r="AM211">
            <v>43.854697910948438</v>
          </cell>
          <cell r="AN211">
            <v>47.077544156495861</v>
          </cell>
          <cell r="AO211">
            <v>169.56665794891308</v>
          </cell>
          <cell r="AQ211">
            <v>54.551058387916306</v>
          </cell>
          <cell r="AR211">
            <v>58.028111918477109</v>
          </cell>
          <cell r="AS211">
            <v>61.635830385654259</v>
          </cell>
          <cell r="AT211">
            <v>65.476325204431902</v>
          </cell>
          <cell r="AU211">
            <v>239.69132589647955</v>
          </cell>
          <cell r="AW211">
            <v>0.14737824666134836</v>
          </cell>
          <cell r="AX211">
            <v>0.14508087141105822</v>
          </cell>
          <cell r="AY211">
            <v>0.14609290847844039</v>
          </cell>
          <cell r="AZ211">
            <v>0.16163137091105101</v>
          </cell>
          <cell r="BA211">
            <v>0.15036170733346305</v>
          </cell>
          <cell r="BC211">
            <v>0.11330396285391077</v>
          </cell>
          <cell r="BD211">
            <v>0.1138428664464991</v>
          </cell>
          <cell r="BE211">
            <v>0.11435423945220129</v>
          </cell>
          <cell r="BF211">
            <v>0.11374322089096364</v>
          </cell>
          <cell r="BG211">
            <v>0.11382210587834504</v>
          </cell>
          <cell r="BI211">
            <v>0.11327190913325103</v>
          </cell>
          <cell r="BJ211">
            <v>0.1138085231625631</v>
          </cell>
          <cell r="BK211">
            <v>0.11430033442827708</v>
          </cell>
          <cell r="BL211">
            <v>0.11366984546962237</v>
          </cell>
          <cell r="BM211">
            <v>0.11377103537724968</v>
          </cell>
        </row>
        <row r="212">
          <cell r="A212" t="str">
            <v>Data Dump for Reporting</v>
          </cell>
          <cell r="C212" t="str">
            <v>-</v>
          </cell>
          <cell r="D212">
            <v>-9.5573933560455036</v>
          </cell>
          <cell r="E212">
            <v>-0.9349814806550939</v>
          </cell>
          <cell r="G212">
            <v>-0.16704095818629036</v>
          </cell>
          <cell r="H212">
            <v>-9.4757216191197438E-2</v>
          </cell>
          <cell r="I212">
            <v>-0.34113170319216413</v>
          </cell>
          <cell r="J212">
            <v>-0.14049852242066035</v>
          </cell>
          <cell r="K212">
            <v>-0.1905434292326097</v>
          </cell>
          <cell r="M212">
            <v>1.9457515994289708E-2</v>
          </cell>
          <cell r="N212">
            <v>5.6421403135550278E-3</v>
          </cell>
          <cell r="O212">
            <v>-3.9146986239471182E-3</v>
          </cell>
          <cell r="P212">
            <v>4.3922403753368609E-3</v>
          </cell>
          <cell r="Q212">
            <v>5.4407126959012874E-3</v>
          </cell>
          <cell r="S212">
            <v>1.2543413990068621E-2</v>
          </cell>
          <cell r="T212">
            <v>2.8831226436017186E-2</v>
          </cell>
          <cell r="U212">
            <v>4.6439895601906839E-2</v>
          </cell>
          <cell r="V212">
            <v>6.5684873795655144E-2</v>
          </cell>
          <cell r="W212">
            <v>4.1649893692416798E-2</v>
          </cell>
          <cell r="Y212">
            <v>6.4696074917805435E-2</v>
          </cell>
          <cell r="Z212">
            <v>7.0055460572953546E-2</v>
          </cell>
          <cell r="AA212">
            <v>7.6542522951870445E-2</v>
          </cell>
          <cell r="AB212">
            <v>6.5415531933584958E-2</v>
          </cell>
          <cell r="AC212">
            <v>6.9312618401391496E-2</v>
          </cell>
          <cell r="AE212">
            <v>4.7675906998070436E-2</v>
          </cell>
          <cell r="AF212">
            <v>5.5520285769911193E-2</v>
          </cell>
          <cell r="AG212">
            <v>5.720075568266933E-2</v>
          </cell>
          <cell r="AH212">
            <v>5.2457945516476548E-2</v>
          </cell>
          <cell r="AI212">
            <v>5.3419486091425598E-2</v>
          </cell>
          <cell r="AK212">
            <v>6.0327946517268992E-2</v>
          </cell>
          <cell r="AL212">
            <v>7.1619816946522044E-2</v>
          </cell>
          <cell r="AM212">
            <v>7.4377926658139984E-2</v>
          </cell>
          <cell r="AN212">
            <v>7.6710745968516875E-2</v>
          </cell>
          <cell r="AO212">
            <v>7.1312431771639345E-2</v>
          </cell>
          <cell r="AQ212">
            <v>9.087717337588451E-2</v>
          </cell>
          <cell r="AR212">
            <v>9.1165493557571559E-2</v>
          </cell>
          <cell r="AS212">
            <v>9.2798354425146973E-2</v>
          </cell>
          <cell r="AT212">
            <v>0.10213823970943806</v>
          </cell>
          <cell r="AU212">
            <v>9.4545497480246293E-2</v>
          </cell>
          <cell r="AW212">
            <v>9.6718062349472611E-2</v>
          </cell>
          <cell r="AX212">
            <v>9.5694289237066424E-2</v>
          </cell>
          <cell r="AY212">
            <v>9.6722921693117497E-2</v>
          </cell>
          <cell r="AZ212">
            <v>0.10549103139189915</v>
          </cell>
          <cell r="BA212">
            <v>9.8852886813232566E-2</v>
          </cell>
          <cell r="BC212">
            <v>8.4211467451842117E-2</v>
          </cell>
          <cell r="BD212">
            <v>8.0331361585206526E-2</v>
          </cell>
          <cell r="BE212">
            <v>7.6649475944151113E-2</v>
          </cell>
          <cell r="BF212">
            <v>8.1048809585061485E-2</v>
          </cell>
          <cell r="BG212">
            <v>8.0480837675915615E-2</v>
          </cell>
          <cell r="BI212">
            <v>8.4442254240592526E-2</v>
          </cell>
          <cell r="BJ212">
            <v>8.0578633229545699E-2</v>
          </cell>
          <cell r="BK212">
            <v>7.7037592116405262E-2</v>
          </cell>
          <cell r="BL212">
            <v>8.1577112618719097E-2</v>
          </cell>
          <cell r="BM212">
            <v>8.0848545283802323E-2</v>
          </cell>
        </row>
        <row r="213">
          <cell r="A213" t="str">
            <v>Constant Currency Total Revenue Growth</v>
          </cell>
          <cell r="B213" t="str">
            <v>ccrevgr</v>
          </cell>
          <cell r="C213" t="str">
            <v>-</v>
          </cell>
          <cell r="D213" t="str">
            <v>-</v>
          </cell>
          <cell r="E213" t="str">
            <v>-</v>
          </cell>
          <cell r="G213" t="str">
            <v>-</v>
          </cell>
          <cell r="H213" t="str">
            <v>-</v>
          </cell>
          <cell r="I213" t="str">
            <v>-</v>
          </cell>
          <cell r="J213" t="str">
            <v>-</v>
          </cell>
          <cell r="K213" t="str">
            <v>-</v>
          </cell>
          <cell r="M213" t="str">
            <v>-</v>
          </cell>
          <cell r="N213" t="str">
            <v>-</v>
          </cell>
          <cell r="O213" t="str">
            <v>-</v>
          </cell>
          <cell r="P213" t="str">
            <v>-</v>
          </cell>
          <cell r="Q213" t="str">
            <v>-</v>
          </cell>
          <cell r="S213" t="str">
            <v>-</v>
          </cell>
          <cell r="T213" t="str">
            <v>-</v>
          </cell>
          <cell r="U213" t="str">
            <v>-</v>
          </cell>
          <cell r="V213" t="str">
            <v>-</v>
          </cell>
          <cell r="W213" t="str">
            <v>-</v>
          </cell>
          <cell r="Y213" t="str">
            <v>-</v>
          </cell>
          <cell r="Z213" t="str">
            <v>-</v>
          </cell>
          <cell r="AA213" t="str">
            <v>-</v>
          </cell>
          <cell r="AB213" t="str">
            <v>-</v>
          </cell>
          <cell r="AC213" t="str">
            <v>-</v>
          </cell>
          <cell r="AE213" t="str">
            <v>-</v>
          </cell>
          <cell r="AF213" t="str">
            <v>-</v>
          </cell>
          <cell r="AG213" t="str">
            <v>-</v>
          </cell>
          <cell r="AH213" t="str">
            <v>-</v>
          </cell>
          <cell r="AI213" t="str">
            <v>-</v>
          </cell>
          <cell r="AK213" t="str">
            <v>-</v>
          </cell>
          <cell r="AL213" t="str">
            <v>-</v>
          </cell>
          <cell r="AM213" t="str">
            <v>-</v>
          </cell>
          <cell r="AN213" t="str">
            <v>-</v>
          </cell>
          <cell r="AO213" t="str">
            <v>-</v>
          </cell>
          <cell r="AQ213" t="str">
            <v>-</v>
          </cell>
          <cell r="AR213" t="str">
            <v>-</v>
          </cell>
          <cell r="AS213" t="str">
            <v>-</v>
          </cell>
          <cell r="AT213" t="str">
            <v>-</v>
          </cell>
          <cell r="AU213" t="str">
            <v>-</v>
          </cell>
          <cell r="AW213">
            <v>76.698122433934742</v>
          </cell>
          <cell r="AX213">
            <v>81.614266750174053</v>
          </cell>
          <cell r="AY213">
            <v>86.183116833351221</v>
          </cell>
          <cell r="AZ213">
            <v>91.861210504402649</v>
          </cell>
          <cell r="BA213">
            <v>336.35671652186267</v>
          </cell>
          <cell r="BC213">
            <v>0.19751543030575291</v>
          </cell>
          <cell r="BD213">
            <v>0.19417422803170564</v>
          </cell>
          <cell r="BE213">
            <v>0.19100371539635239</v>
          </cell>
          <cell r="BF213">
            <v>0.19479203047602514</v>
          </cell>
          <cell r="BG213">
            <v>0.19430294355426064</v>
          </cell>
          <cell r="BI213">
            <v>0.19771416337384357</v>
          </cell>
          <cell r="BJ213">
            <v>0.1943871563921088</v>
          </cell>
          <cell r="BK213">
            <v>0.19133792654468235</v>
          </cell>
          <cell r="BL213">
            <v>0.19524695808834147</v>
          </cell>
          <cell r="BM213">
            <v>0.19461958066105201</v>
          </cell>
        </row>
        <row r="214">
          <cell r="A214" t="str">
            <v>Data Dump for Reporting</v>
          </cell>
          <cell r="C214" t="str">
            <v>-</v>
          </cell>
          <cell r="D214">
            <v>4.6719411223551051</v>
          </cell>
          <cell r="E214">
            <v>1.0979963407559461</v>
          </cell>
          <cell r="G214">
            <v>0.63896909421452242</v>
          </cell>
          <cell r="H214">
            <v>0.62383236556425148</v>
          </cell>
          <cell r="I214">
            <v>0.70742019589880911</v>
          </cell>
          <cell r="J214">
            <v>0.6485288449184119</v>
          </cell>
          <cell r="K214">
            <v>0.65741013119962344</v>
          </cell>
          <cell r="M214">
            <v>0.56342198487812623</v>
          </cell>
          <cell r="N214">
            <v>0.56444526661425343</v>
          </cell>
          <cell r="O214">
            <v>0.57391680427773839</v>
          </cell>
          <cell r="P214">
            <v>0.57039230692443343</v>
          </cell>
          <cell r="Q214">
            <v>0.56861376961769572</v>
          </cell>
          <cell r="S214">
            <v>0.5859812279342117</v>
          </cell>
          <cell r="T214">
            <v>0.55506271407801677</v>
          </cell>
          <cell r="U214">
            <v>0.53795215806388985</v>
          </cell>
          <cell r="V214">
            <v>0.52077151335311578</v>
          </cell>
          <cell r="W214">
            <v>0.54605811481218991</v>
          </cell>
          <cell r="Y214">
            <v>0.53760693083191813</v>
          </cell>
          <cell r="Z214">
            <v>0.48215948737194719</v>
          </cell>
          <cell r="AA214">
            <v>0.45849309931900378</v>
          </cell>
          <cell r="AB214">
            <v>0.46673767899499258</v>
          </cell>
          <cell r="AC214">
            <v>0.4827969030875533</v>
          </cell>
          <cell r="AE214">
            <v>0.46351947729400306</v>
          </cell>
          <cell r="AF214">
            <v>0.46585743670484264</v>
          </cell>
          <cell r="AG214">
            <v>0.4744219664290712</v>
          </cell>
          <cell r="AH214">
            <v>0.47992677954819646</v>
          </cell>
          <cell r="AI214">
            <v>0.47168767526725108</v>
          </cell>
          <cell r="AK214">
            <v>0.48214417653867936</v>
          </cell>
          <cell r="AL214">
            <v>0.47543026067652439</v>
          </cell>
          <cell r="AM214">
            <v>0.46629461159836721</v>
          </cell>
          <cell r="AN214">
            <v>0.45594404949609507</v>
          </cell>
          <cell r="AO214">
            <v>0.46888874048350482</v>
          </cell>
          <cell r="AQ214">
            <v>0.46273352125416961</v>
          </cell>
          <cell r="AR214">
            <v>0.4638375836732212</v>
          </cell>
          <cell r="AS214">
            <v>0.46500000000000002</v>
          </cell>
          <cell r="AT214">
            <v>0.46000000000000008</v>
          </cell>
          <cell r="AU214">
            <v>0.46283408981704433</v>
          </cell>
          <cell r="AW214">
            <v>0.46</v>
          </cell>
          <cell r="AX214">
            <v>0.46</v>
          </cell>
          <cell r="AY214">
            <v>0.45500000000000007</v>
          </cell>
          <cell r="AZ214">
            <v>0.45</v>
          </cell>
          <cell r="BA214">
            <v>0.45593939780067477</v>
          </cell>
          <cell r="BC214">
            <v>0.45</v>
          </cell>
          <cell r="BD214">
            <v>0.45</v>
          </cell>
          <cell r="BE214">
            <v>0.44500000000000001</v>
          </cell>
          <cell r="BF214">
            <v>0.44</v>
          </cell>
          <cell r="BG214">
            <v>0.44599216534581021</v>
          </cell>
          <cell r="BI214">
            <v>0.44</v>
          </cell>
          <cell r="BJ214">
            <v>0.44</v>
          </cell>
          <cell r="BK214">
            <v>0.435</v>
          </cell>
          <cell r="BL214">
            <v>0.43</v>
          </cell>
          <cell r="BM214">
            <v>0.43604331483632586</v>
          </cell>
        </row>
        <row r="215">
          <cell r="A215" t="str">
            <v>Constant Currency Total Revenue Growth</v>
          </cell>
          <cell r="B215" t="str">
            <v>ccrevgr</v>
          </cell>
          <cell r="C215" t="str">
            <v>-</v>
          </cell>
          <cell r="D215" t="str">
            <v>-</v>
          </cell>
          <cell r="E215" t="str">
            <v>-</v>
          </cell>
          <cell r="G215" t="str">
            <v>-</v>
          </cell>
          <cell r="H215" t="str">
            <v>-</v>
          </cell>
          <cell r="I215" t="str">
            <v>-</v>
          </cell>
          <cell r="J215" t="str">
            <v>-</v>
          </cell>
          <cell r="K215" t="str">
            <v>-</v>
          </cell>
          <cell r="M215" t="str">
            <v>-</v>
          </cell>
          <cell r="N215" t="str">
            <v>-</v>
          </cell>
          <cell r="O215" t="str">
            <v>-</v>
          </cell>
          <cell r="P215" t="str">
            <v>-</v>
          </cell>
          <cell r="Q215" t="str">
            <v>-</v>
          </cell>
          <cell r="S215" t="str">
            <v>-</v>
          </cell>
          <cell r="T215" t="str">
            <v>-</v>
          </cell>
          <cell r="U215" t="str">
            <v>-</v>
          </cell>
          <cell r="V215" t="str">
            <v>-</v>
          </cell>
          <cell r="W215" t="str">
            <v>-</v>
          </cell>
          <cell r="Y215" t="str">
            <v>-</v>
          </cell>
          <cell r="Z215" t="str">
            <v>-</v>
          </cell>
          <cell r="AA215" t="str">
            <v>-</v>
          </cell>
          <cell r="AB215" t="str">
            <v>-</v>
          </cell>
          <cell r="AC215" t="str">
            <v>-</v>
          </cell>
          <cell r="AE215" t="str">
            <v>-</v>
          </cell>
          <cell r="AF215" t="str">
            <v>-</v>
          </cell>
          <cell r="AG215" t="str">
            <v>-</v>
          </cell>
          <cell r="AH215" t="str">
            <v>-</v>
          </cell>
          <cell r="AI215" t="str">
            <v>-</v>
          </cell>
          <cell r="AK215" t="str">
            <v>-</v>
          </cell>
          <cell r="AL215" t="str">
            <v>-</v>
          </cell>
          <cell r="AM215" t="str">
            <v>-</v>
          </cell>
          <cell r="AN215" t="str">
            <v>-</v>
          </cell>
          <cell r="AO215" t="str">
            <v>-</v>
          </cell>
          <cell r="AQ215" t="str">
            <v>-</v>
          </cell>
          <cell r="AR215" t="str">
            <v>-</v>
          </cell>
          <cell r="AS215" t="str">
            <v>-</v>
          </cell>
          <cell r="AT215" t="str">
            <v>-</v>
          </cell>
          <cell r="AU215" t="str">
            <v>-</v>
          </cell>
          <cell r="AW215" t="str">
            <v>-</v>
          </cell>
          <cell r="AX215" t="str">
            <v>-</v>
          </cell>
          <cell r="AY215" t="str">
            <v>-</v>
          </cell>
          <cell r="AZ215" t="str">
            <v>-</v>
          </cell>
          <cell r="BA215" t="str">
            <v>-</v>
          </cell>
          <cell r="BC215">
            <v>8.2000000000000003E-2</v>
          </cell>
          <cell r="BD215">
            <v>8.2000000000000003E-2</v>
          </cell>
          <cell r="BE215">
            <v>8.2000000000000003E-2</v>
          </cell>
          <cell r="BF215">
            <v>8.2000000000000003E-2</v>
          </cell>
          <cell r="BG215">
            <v>8.2000000000000003E-2</v>
          </cell>
          <cell r="BI215">
            <v>8.2000000000000003E-2</v>
          </cell>
          <cell r="BJ215">
            <v>8.2000000000000003E-2</v>
          </cell>
          <cell r="BK215">
            <v>8.2000000000000003E-2</v>
          </cell>
          <cell r="BL215">
            <v>8.2000000000000003E-2</v>
          </cell>
          <cell r="BM215">
            <v>8.199999999999999E-2</v>
          </cell>
        </row>
        <row r="216">
          <cell r="A216" t="str">
            <v>LTM Subscription Revenue</v>
          </cell>
          <cell r="B216" t="str">
            <v>ltmsubrev</v>
          </cell>
          <cell r="C216" t="str">
            <v>-</v>
          </cell>
          <cell r="D216">
            <v>5.0220000000000002</v>
          </cell>
          <cell r="E216">
            <v>21.513000000000002</v>
          </cell>
          <cell r="G216" t="str">
            <v>-</v>
          </cell>
          <cell r="H216" t="str">
            <v>-</v>
          </cell>
          <cell r="I216" t="str">
            <v>-</v>
          </cell>
          <cell r="J216">
            <v>47.655999999999999</v>
          </cell>
          <cell r="K216">
            <v>47.655999999999999</v>
          </cell>
          <cell r="M216">
            <v>55.768000000000001</v>
          </cell>
          <cell r="N216">
            <v>64.084999999999994</v>
          </cell>
          <cell r="O216">
            <v>73.628</v>
          </cell>
          <cell r="P216">
            <v>85.795999999999992</v>
          </cell>
          <cell r="Q216">
            <v>85.795999999999992</v>
          </cell>
          <cell r="S216">
            <v>99.99</v>
          </cell>
          <cell r="T216">
            <v>116.41500000000001</v>
          </cell>
          <cell r="U216">
            <v>135.4</v>
          </cell>
          <cell r="V216">
            <v>157.97699999999998</v>
          </cell>
          <cell r="W216">
            <v>157.977</v>
          </cell>
          <cell r="Y216">
            <v>185.05099999999999</v>
          </cell>
          <cell r="Z216">
            <v>214.672</v>
          </cell>
          <cell r="AA216">
            <v>247.59299999999999</v>
          </cell>
          <cell r="AB216">
            <v>280.63900000000001</v>
          </cell>
          <cell r="AC216">
            <v>280.63900000000001</v>
          </cell>
          <cell r="AE216">
            <v>316.94200000000001</v>
          </cell>
          <cell r="AF216">
            <v>355.63204199999996</v>
          </cell>
          <cell r="AG216">
            <v>395.98725700000006</v>
          </cell>
          <cell r="AH216">
            <v>439.32188500000001</v>
          </cell>
          <cell r="AI216">
            <v>439.32188500000007</v>
          </cell>
          <cell r="AK216">
            <v>482.27027150000004</v>
          </cell>
          <cell r="AL216">
            <v>526.45122000000003</v>
          </cell>
          <cell r="AM216">
            <v>571.75441450000005</v>
          </cell>
          <cell r="AN216">
            <v>618.161861875</v>
          </cell>
          <cell r="AO216">
            <v>618.161861875</v>
          </cell>
          <cell r="AQ216">
            <v>665.81117605375005</v>
          </cell>
          <cell r="AR216">
            <v>714.42334945593757</v>
          </cell>
          <cell r="AS216">
            <v>763.97213565046877</v>
          </cell>
          <cell r="AT216">
            <v>814.68792797507808</v>
          </cell>
          <cell r="AU216">
            <v>814.6879279750782</v>
          </cell>
          <cell r="AW216">
            <v>0.12</v>
          </cell>
          <cell r="AX216">
            <v>0.12</v>
          </cell>
          <cell r="AY216">
            <v>0.115</v>
          </cell>
          <cell r="AZ216">
            <v>0.113</v>
          </cell>
          <cell r="BA216">
            <v>0.11677261024816754</v>
          </cell>
          <cell r="BC216">
            <v>0.115</v>
          </cell>
          <cell r="BD216">
            <v>0.11199999999999999</v>
          </cell>
          <cell r="BE216">
            <v>0.112</v>
          </cell>
          <cell r="BF216">
            <v>0.115</v>
          </cell>
          <cell r="BG216">
            <v>0.11351047215299544</v>
          </cell>
          <cell r="BI216">
            <v>0.112</v>
          </cell>
          <cell r="BJ216">
            <v>0.11</v>
          </cell>
          <cell r="BK216">
            <v>0.11</v>
          </cell>
          <cell r="BL216">
            <v>0.112</v>
          </cell>
          <cell r="BM216">
            <v>0.11100452692572048</v>
          </cell>
        </row>
        <row r="217">
          <cell r="A217" t="str">
            <v>LTM Total Revenue</v>
          </cell>
          <cell r="B217" t="str">
            <v>ltmrev</v>
          </cell>
          <cell r="C217" t="str">
            <v>-</v>
          </cell>
          <cell r="D217">
            <v>5.4350000000000005</v>
          </cell>
          <cell r="E217">
            <v>22.409000000000002</v>
          </cell>
          <cell r="G217" t="str">
            <v>-</v>
          </cell>
          <cell r="H217" t="str">
            <v>-</v>
          </cell>
          <cell r="I217" t="str">
            <v>-</v>
          </cell>
          <cell r="J217">
            <v>50.991</v>
          </cell>
          <cell r="K217">
            <v>50.991</v>
          </cell>
          <cell r="M217">
            <v>60.553000000000004</v>
          </cell>
          <cell r="N217">
            <v>70.293000000000006</v>
          </cell>
          <cell r="O217">
            <v>81.536000000000001</v>
          </cell>
          <cell r="P217">
            <v>96.022999999999996</v>
          </cell>
          <cell r="Q217">
            <v>96.022999999999996</v>
          </cell>
          <cell r="S217">
            <v>111.94899999999998</v>
          </cell>
          <cell r="T217">
            <v>130.90700000000001</v>
          </cell>
          <cell r="U217">
            <v>151.834</v>
          </cell>
          <cell r="V217">
            <v>176.375</v>
          </cell>
          <cell r="W217">
            <v>176.375</v>
          </cell>
          <cell r="Y217">
            <v>205.71300000000002</v>
          </cell>
          <cell r="Z217">
            <v>237.07499999999999</v>
          </cell>
          <cell r="AA217">
            <v>273.387</v>
          </cell>
          <cell r="AB217">
            <v>309.85699999999997</v>
          </cell>
          <cell r="AC217">
            <v>309.85700000000003</v>
          </cell>
          <cell r="AE217">
            <v>350.36599999999999</v>
          </cell>
          <cell r="AF217">
            <v>393.45369200000005</v>
          </cell>
          <cell r="AG217">
            <v>437.82995449999999</v>
          </cell>
          <cell r="AH217">
            <v>486.06443474999998</v>
          </cell>
          <cell r="AI217">
            <v>486.06443475000003</v>
          </cell>
          <cell r="AK217">
            <v>532.76483906750002</v>
          </cell>
          <cell r="AL217">
            <v>580.88540627587508</v>
          </cell>
          <cell r="AM217">
            <v>629.25493541966875</v>
          </cell>
          <cell r="AN217">
            <v>678.26663179565219</v>
          </cell>
          <cell r="AO217">
            <v>678.26663179565219</v>
          </cell>
          <cell r="AQ217">
            <v>728.92118447043481</v>
          </cell>
          <cell r="AR217">
            <v>780.68885829345652</v>
          </cell>
          <cell r="AS217">
            <v>833.55091992986377</v>
          </cell>
          <cell r="AT217">
            <v>887.74565146844293</v>
          </cell>
          <cell r="AU217">
            <v>887.74565146844293</v>
          </cell>
          <cell r="AW217" t="str">
            <v>-</v>
          </cell>
          <cell r="AX217" t="str">
            <v>-</v>
          </cell>
          <cell r="AY217" t="str">
            <v>-</v>
          </cell>
          <cell r="AZ217" t="str">
            <v>-</v>
          </cell>
          <cell r="BA217" t="str">
            <v>-</v>
          </cell>
          <cell r="BC217">
            <v>0.64700000000000002</v>
          </cell>
          <cell r="BD217">
            <v>0.64400000000000002</v>
          </cell>
          <cell r="BE217">
            <v>0.63900000000000001</v>
          </cell>
          <cell r="BF217">
            <v>0.63700000000000001</v>
          </cell>
          <cell r="BG217">
            <v>0.64150263749880565</v>
          </cell>
          <cell r="BI217">
            <v>0.63400000000000001</v>
          </cell>
          <cell r="BJ217">
            <v>0.63200000000000001</v>
          </cell>
          <cell r="BK217">
            <v>0.62700000000000011</v>
          </cell>
          <cell r="BL217">
            <v>0.624</v>
          </cell>
          <cell r="BM217">
            <v>0.62904784176204631</v>
          </cell>
        </row>
        <row r="218">
          <cell r="A218" t="str">
            <v>LTM Total Expenses</v>
          </cell>
          <cell r="B218" t="str">
            <v>ltmsubrev</v>
          </cell>
          <cell r="C218" t="str">
            <v>-</v>
          </cell>
          <cell r="D218">
            <v>59.308432890107305</v>
          </cell>
          <cell r="E218">
            <v>44.277000000000001</v>
          </cell>
          <cell r="G218" t="str">
            <v>-</v>
          </cell>
          <cell r="H218" t="str">
            <v>-</v>
          </cell>
          <cell r="I218" t="str">
            <v>-</v>
          </cell>
          <cell r="J218">
            <v>61.491</v>
          </cell>
          <cell r="K218">
            <v>61.491</v>
          </cell>
          <cell r="M218">
            <v>69.402000000000001</v>
          </cell>
          <cell r="N218">
            <v>77.622</v>
          </cell>
          <cell r="O218">
            <v>84.022999999999996</v>
          </cell>
          <cell r="P218">
            <v>95.75</v>
          </cell>
          <cell r="Q218">
            <v>95.75</v>
          </cell>
          <cell r="S218">
            <v>111.33199999999999</v>
          </cell>
          <cell r="T218">
            <v>129.25899999999999</v>
          </cell>
          <cell r="U218">
            <v>148.38200000000001</v>
          </cell>
          <cell r="V218">
            <v>169.85500000000002</v>
          </cell>
          <cell r="W218">
            <v>169.85499999999999</v>
          </cell>
          <cell r="Y218">
            <v>195.56899999999996</v>
          </cell>
          <cell r="Z218">
            <v>223.90299999999999</v>
          </cell>
          <cell r="AA218">
            <v>255.601</v>
          </cell>
          <cell r="AB218">
            <v>290.04000000000002</v>
          </cell>
          <cell r="AC218">
            <v>290.04000000000002</v>
          </cell>
          <cell r="AE218">
            <v>326.95900000000006</v>
          </cell>
          <cell r="AF218">
            <v>366.72459088200003</v>
          </cell>
          <cell r="AG218">
            <v>409.01618822700004</v>
          </cell>
          <cell r="AH218">
            <v>451.82342695199998</v>
          </cell>
          <cell r="AI218">
            <v>451.82342695199998</v>
          </cell>
          <cell r="AK218">
            <v>491.30808925449503</v>
          </cell>
          <cell r="AL218">
            <v>530.20233915681433</v>
          </cell>
          <cell r="AM218">
            <v>565.24676868112942</v>
          </cell>
          <cell r="AN218">
            <v>599.38315322296671</v>
          </cell>
          <cell r="AO218">
            <v>599.38315322296671</v>
          </cell>
          <cell r="AQ218">
            <v>633.19927962256338</v>
          </cell>
          <cell r="AR218">
            <v>669.00527092651748</v>
          </cell>
          <cell r="AS218">
            <v>707.06415484203717</v>
          </cell>
          <cell r="AT218">
            <v>747.02373264555524</v>
          </cell>
          <cell r="AU218">
            <v>747.02373264555524</v>
          </cell>
          <cell r="AW218">
            <v>971.81448703344131</v>
          </cell>
          <cell r="AX218">
            <v>1032.3175246553583</v>
          </cell>
          <cell r="AY218">
            <v>1093.8700447533452</v>
          </cell>
          <cell r="AZ218">
            <v>1156.990274856319</v>
          </cell>
          <cell r="BA218">
            <v>1156.990274856319</v>
          </cell>
        </row>
        <row r="219">
          <cell r="A219" t="str">
            <v>LTM Operating Income</v>
          </cell>
          <cell r="B219" t="str">
            <v>ltmop</v>
          </cell>
          <cell r="C219" t="str">
            <v>-</v>
          </cell>
          <cell r="D219">
            <v>-53.87343289010731</v>
          </cell>
          <cell r="E219">
            <v>-21.868000000000002</v>
          </cell>
          <cell r="G219" t="str">
            <v>-</v>
          </cell>
          <cell r="H219" t="str">
            <v>-</v>
          </cell>
          <cell r="I219" t="str">
            <v>-</v>
          </cell>
          <cell r="J219">
            <v>-10.5</v>
          </cell>
          <cell r="K219">
            <v>-10.5</v>
          </cell>
          <cell r="M219">
            <v>-8.8489999999999984</v>
          </cell>
          <cell r="N219">
            <v>-7.3289999999999988</v>
          </cell>
          <cell r="O219">
            <v>-2.4870000000000001</v>
          </cell>
          <cell r="P219">
            <v>0.27299999999999791</v>
          </cell>
          <cell r="Q219">
            <v>0.27299999999999791</v>
          </cell>
          <cell r="S219">
            <v>0.61699999999999733</v>
          </cell>
          <cell r="T219">
            <v>1.6480000000000103</v>
          </cell>
          <cell r="U219">
            <v>3.4520000000000159</v>
          </cell>
          <cell r="V219">
            <v>6.5200000000000138</v>
          </cell>
          <cell r="W219">
            <v>6.5200000000000138</v>
          </cell>
          <cell r="Y219">
            <v>10.144000000000013</v>
          </cell>
          <cell r="Z219">
            <v>13.171999999999997</v>
          </cell>
          <cell r="AA219">
            <v>17.78599999999998</v>
          </cell>
          <cell r="AB219">
            <v>19.816999999999965</v>
          </cell>
          <cell r="AC219">
            <v>19.816999999999965</v>
          </cell>
          <cell r="AE219">
            <v>23.406999999999968</v>
          </cell>
          <cell r="AF219">
            <v>26.729101117999974</v>
          </cell>
          <cell r="AG219">
            <v>28.813766272999985</v>
          </cell>
          <cell r="AH219">
            <v>34.241007798000012</v>
          </cell>
          <cell r="AI219">
            <v>34.241007798000012</v>
          </cell>
          <cell r="AK219">
            <v>41.45674981300499</v>
          </cell>
          <cell r="AL219">
            <v>50.683067119060738</v>
          </cell>
          <cell r="AM219">
            <v>64.008166738539302</v>
          </cell>
          <cell r="AN219">
            <v>78.883478572685448</v>
          </cell>
          <cell r="AO219">
            <v>78.883478572685448</v>
          </cell>
          <cell r="AQ219">
            <v>95.721904847871542</v>
          </cell>
          <cell r="AR219">
            <v>111.68358736693895</v>
          </cell>
          <cell r="AS219">
            <v>126.48676508782657</v>
          </cell>
          <cell r="AT219">
            <v>140.72191882288766</v>
          </cell>
          <cell r="AU219">
            <v>140.72191882288766</v>
          </cell>
          <cell r="AW219">
            <v>1048.5019651816506</v>
          </cell>
          <cell r="AX219">
            <v>1112.8393767109778</v>
          </cell>
          <cell r="AY219">
            <v>1178.4179894117458</v>
          </cell>
          <cell r="AZ219">
            <v>1245.7656167476398</v>
          </cell>
          <cell r="BA219">
            <v>1245.7656167476396</v>
          </cell>
          <cell r="BC219">
            <v>0.15548456969424715</v>
          </cell>
          <cell r="BD219">
            <v>0.16182577196829451</v>
          </cell>
          <cell r="BE219">
            <v>0.16999628460364771</v>
          </cell>
          <cell r="BF219">
            <v>0.16820796952397493</v>
          </cell>
          <cell r="BG219">
            <v>0.16419441894693373</v>
          </cell>
          <cell r="BI219">
            <v>0.16828583662615634</v>
          </cell>
          <cell r="BJ219">
            <v>0.17361284360789114</v>
          </cell>
          <cell r="BK219">
            <v>0.18166207345531762</v>
          </cell>
          <cell r="BL219">
            <v>0.18075304191165853</v>
          </cell>
          <cell r="BM219">
            <v>0.17633257757690157</v>
          </cell>
        </row>
        <row r="220">
          <cell r="A220" t="str">
            <v>LTM Operating Margin</v>
          </cell>
          <cell r="B220" t="str">
            <v>ltmopmgn</v>
          </cell>
          <cell r="C220" t="str">
            <v>-</v>
          </cell>
          <cell r="D220">
            <v>-9.9123151591733762</v>
          </cell>
          <cell r="E220">
            <v>-0.97585791423088919</v>
          </cell>
          <cell r="G220" t="str">
            <v>-</v>
          </cell>
          <cell r="H220" t="str">
            <v>-</v>
          </cell>
          <cell r="I220" t="str">
            <v>-</v>
          </cell>
          <cell r="J220">
            <v>-0.20591869153380007</v>
          </cell>
          <cell r="K220">
            <v>-0.20591869153380007</v>
          </cell>
          <cell r="M220">
            <v>-0.14613644245536961</v>
          </cell>
          <cell r="N220">
            <v>-0.10426358243352812</v>
          </cell>
          <cell r="O220">
            <v>-3.0501864207221285E-2</v>
          </cell>
          <cell r="P220">
            <v>2.8430688480884387E-3</v>
          </cell>
          <cell r="Q220">
            <v>2.8430688480884387E-3</v>
          </cell>
          <cell r="S220">
            <v>5.5114382442003973E-3</v>
          </cell>
          <cell r="T220">
            <v>1.2589089964631567E-2</v>
          </cell>
          <cell r="U220">
            <v>2.273535571742823E-2</v>
          </cell>
          <cell r="V220">
            <v>3.6966690290573957E-2</v>
          </cell>
          <cell r="W220">
            <v>3.6966690290574117E-2</v>
          </cell>
          <cell r="Y220">
            <v>4.9311419307482084E-2</v>
          </cell>
          <cell r="Z220">
            <v>5.5560476642412732E-2</v>
          </cell>
          <cell r="AA220">
            <v>6.5057958132610547E-2</v>
          </cell>
          <cell r="AB220">
            <v>6.3955308416462922E-2</v>
          </cell>
          <cell r="AC220">
            <v>6.3955308416463102E-2</v>
          </cell>
          <cell r="AE220">
            <v>6.6807281528458606E-2</v>
          </cell>
          <cell r="AF220">
            <v>6.7934554082161244E-2</v>
          </cell>
          <cell r="AG220">
            <v>6.5810404191977104E-2</v>
          </cell>
          <cell r="AH220">
            <v>7.0445408777153898E-2</v>
          </cell>
          <cell r="AI220">
            <v>7.0445408777154009E-2</v>
          </cell>
          <cell r="AK220">
            <v>7.7814350296777968E-2</v>
          </cell>
          <cell r="AL220">
            <v>8.7251403756200177E-2</v>
          </cell>
          <cell r="AM220">
            <v>0.10172056369466596</v>
          </cell>
          <cell r="AN220">
            <v>0.1163015765110666</v>
          </cell>
          <cell r="AO220">
            <v>0.1163015765110666</v>
          </cell>
          <cell r="AQ220">
            <v>0.13131996556995926</v>
          </cell>
          <cell r="AR220">
            <v>0.14305774468342394</v>
          </cell>
          <cell r="AS220">
            <v>0.15174449702301257</v>
          </cell>
          <cell r="AT220">
            <v>0.15851603281876508</v>
          </cell>
          <cell r="AU220">
            <v>0.15851603281876508</v>
          </cell>
          <cell r="AW220">
            <v>892.36880561651287</v>
          </cell>
          <cell r="AX220">
            <v>946.76520907622546</v>
          </cell>
          <cell r="AY220">
            <v>1002.2626119282804</v>
          </cell>
          <cell r="AZ220">
            <v>1058.3182476289699</v>
          </cell>
          <cell r="BA220">
            <v>1058.3182476289696</v>
          </cell>
          <cell r="BC220">
            <v>0.10673175409249194</v>
          </cell>
          <cell r="BD220">
            <v>0.11141131735108628</v>
          </cell>
          <cell r="BE220">
            <v>0.11641544243862816</v>
          </cell>
          <cell r="BF220">
            <v>0.11357948472457555</v>
          </cell>
          <cell r="BG220">
            <v>0.11220332999760417</v>
          </cell>
          <cell r="BI220">
            <v>0.11642678982492898</v>
          </cell>
          <cell r="BJ220">
            <v>0.11971750032803066</v>
          </cell>
          <cell r="BK220">
            <v>0.12433903388836273</v>
          </cell>
          <cell r="BL220">
            <v>0.12278421601595953</v>
          </cell>
          <cell r="BM220">
            <v>0.12094759583481531</v>
          </cell>
        </row>
        <row r="221">
          <cell r="A221" t="str">
            <v>LTM R&amp;D</v>
          </cell>
          <cell r="B221" t="str">
            <v>ltmrnd</v>
          </cell>
          <cell r="C221">
            <v>1.089</v>
          </cell>
          <cell r="D221">
            <v>3.3660000000000001</v>
          </cell>
          <cell r="E221">
            <v>5.3079999999999998</v>
          </cell>
          <cell r="G221" t="str">
            <v>-</v>
          </cell>
          <cell r="H221" t="str">
            <v>-</v>
          </cell>
          <cell r="I221" t="str">
            <v>-</v>
          </cell>
          <cell r="J221">
            <v>4.6479999999999997</v>
          </cell>
          <cell r="K221">
            <v>4.6479999999999997</v>
          </cell>
          <cell r="M221">
            <v>4.8130000000000006</v>
          </cell>
          <cell r="N221">
            <v>5.3249999999999993</v>
          </cell>
          <cell r="O221">
            <v>6.1</v>
          </cell>
          <cell r="P221">
            <v>6.9619999999999997</v>
          </cell>
          <cell r="Q221">
            <v>6.9619999999999997</v>
          </cell>
          <cell r="S221">
            <v>7.8490000000000002</v>
          </cell>
          <cell r="T221">
            <v>8.2379999999999995</v>
          </cell>
          <cell r="U221">
            <v>8.82</v>
          </cell>
          <cell r="V221">
            <v>9.8219999999999992</v>
          </cell>
          <cell r="W221">
            <v>9.8219999999999992</v>
          </cell>
          <cell r="Y221">
            <v>11.997</v>
          </cell>
          <cell r="Z221">
            <v>15.392999999999997</v>
          </cell>
          <cell r="AA221">
            <v>19.532999999999998</v>
          </cell>
          <cell r="AB221">
            <v>23.33</v>
          </cell>
          <cell r="AC221">
            <v>23.33</v>
          </cell>
          <cell r="AE221">
            <v>27.132999999999999</v>
          </cell>
          <cell r="AF221">
            <v>31.555639511999999</v>
          </cell>
          <cell r="AG221">
            <v>35.879876087</v>
          </cell>
          <cell r="AH221">
            <v>40.9035453885</v>
          </cell>
          <cell r="AI221">
            <v>40.9035453885</v>
          </cell>
          <cell r="AK221">
            <v>46.120548968440005</v>
          </cell>
          <cell r="AL221">
            <v>50.585220266777</v>
          </cell>
          <cell r="AM221">
            <v>54.56958098149947</v>
          </cell>
          <cell r="AN221">
            <v>58.407966516582078</v>
          </cell>
          <cell r="AO221">
            <v>58.407966516582078</v>
          </cell>
          <cell r="AQ221">
            <v>61.249239496024686</v>
          </cell>
          <cell r="AR221">
            <v>64.945119060325013</v>
          </cell>
          <cell r="AS221">
            <v>69.210113446139431</v>
          </cell>
          <cell r="AT221">
            <v>73.762470895380076</v>
          </cell>
          <cell r="AU221">
            <v>73.762470895380062</v>
          </cell>
          <cell r="AW221">
            <v>156.13315956513776</v>
          </cell>
          <cell r="AX221">
            <v>166.07416763475237</v>
          </cell>
          <cell r="AY221">
            <v>176.15537748346537</v>
          </cell>
          <cell r="AZ221">
            <v>187.44736911867</v>
          </cell>
          <cell r="BA221">
            <v>187.44736911867</v>
          </cell>
        </row>
        <row r="222">
          <cell r="A222" t="str">
            <v>LTM EPS</v>
          </cell>
          <cell r="B222" t="str">
            <v>ltmeps</v>
          </cell>
          <cell r="C222">
            <v>-0.54520000000000002</v>
          </cell>
          <cell r="D222">
            <v>-3.901489626716788</v>
          </cell>
          <cell r="E222">
            <v>-0.99586482247255104</v>
          </cell>
          <cell r="G222" t="str">
            <v>-</v>
          </cell>
          <cell r="H222" t="str">
            <v>-</v>
          </cell>
          <cell r="I222" t="str">
            <v>-</v>
          </cell>
          <cell r="J222">
            <v>-0.36476218004405109</v>
          </cell>
          <cell r="K222">
            <v>-0.3683826386979972</v>
          </cell>
          <cell r="M222">
            <v>-0.29804982898315169</v>
          </cell>
          <cell r="N222">
            <v>-0.25320644452212709</v>
          </cell>
          <cell r="O222">
            <v>-7.4379582838839955E-2</v>
          </cell>
          <cell r="P222">
            <v>5.6724879225177657E-3</v>
          </cell>
          <cell r="Q222">
            <v>5.4757261390280688E-3</v>
          </cell>
          <cell r="S222">
            <v>6.0084863252702712E-3</v>
          </cell>
          <cell r="T222">
            <v>1.5540579529886942E-2</v>
          </cell>
          <cell r="U222">
            <v>3.5115157861553295E-2</v>
          </cell>
          <cell r="V222">
            <v>6.444342482527618E-2</v>
          </cell>
          <cell r="W222">
            <v>6.6255389000126383E-2</v>
          </cell>
          <cell r="Y222">
            <v>9.5770967095822279E-2</v>
          </cell>
          <cell r="Z222">
            <v>0.12763367521237537</v>
          </cell>
          <cell r="AA222">
            <v>0.16243253416776124</v>
          </cell>
          <cell r="AB222">
            <v>0.18097090484924133</v>
          </cell>
          <cell r="AC222">
            <v>0.18087874883145072</v>
          </cell>
          <cell r="AE222">
            <v>0.18692815411189695</v>
          </cell>
          <cell r="AF222">
            <v>0.18493060238695203</v>
          </cell>
          <cell r="AG222">
            <v>0.17890711735045034</v>
          </cell>
          <cell r="AH222">
            <v>0.18760180793526435</v>
          </cell>
          <cell r="AI222">
            <v>0.18792274972284514</v>
          </cell>
          <cell r="AK222">
            <v>0.22340058667991958</v>
          </cell>
          <cell r="AL222">
            <v>0.2688226973157391</v>
          </cell>
          <cell r="AM222">
            <v>0.33051958619899735</v>
          </cell>
          <cell r="AN222">
            <v>0.39895644585462281</v>
          </cell>
          <cell r="AO222">
            <v>0.39962475723534285</v>
          </cell>
          <cell r="AQ222">
            <v>0.47571295673166691</v>
          </cell>
          <cell r="AR222">
            <v>0.54950799847871001</v>
          </cell>
          <cell r="AS222">
            <v>0.6193372152468638</v>
          </cell>
          <cell r="AT222">
            <v>0.68815246077133874</v>
          </cell>
          <cell r="AU222">
            <v>0.68815246077133851</v>
          </cell>
          <cell r="AW222">
            <v>0.14891069807207083</v>
          </cell>
          <cell r="AX222">
            <v>0.1492346255086591</v>
          </cell>
          <cell r="AY222">
            <v>0.14948463029777773</v>
          </cell>
          <cell r="AZ222">
            <v>0.1504676053012643</v>
          </cell>
          <cell r="BA222">
            <v>0.15046760530126432</v>
          </cell>
        </row>
        <row r="223">
          <cell r="A223" t="str">
            <v>LTM CFFO</v>
          </cell>
          <cell r="B223" t="str">
            <v>ltmopcash</v>
          </cell>
          <cell r="C223">
            <v>-3.7610000000000001</v>
          </cell>
          <cell r="D223">
            <v>-26.686</v>
          </cell>
          <cell r="E223">
            <v>-13.166000000000004</v>
          </cell>
          <cell r="G223" t="str">
            <v>-</v>
          </cell>
          <cell r="H223" t="str">
            <v>-</v>
          </cell>
          <cell r="I223" t="str">
            <v>-</v>
          </cell>
          <cell r="J223">
            <v>5.2130000000000001</v>
          </cell>
          <cell r="K223">
            <v>5.2130000000000001</v>
          </cell>
          <cell r="M223">
            <v>7.4179999999999993</v>
          </cell>
          <cell r="N223">
            <v>8.9339999999999993</v>
          </cell>
          <cell r="O223">
            <v>15.949000000000002</v>
          </cell>
          <cell r="P223">
            <v>21.781000000000002</v>
          </cell>
          <cell r="Q223">
            <v>21.781000000000013</v>
          </cell>
          <cell r="S223">
            <v>23.679000000000006</v>
          </cell>
          <cell r="T223">
            <v>34.628</v>
          </cell>
          <cell r="U223">
            <v>40.89</v>
          </cell>
          <cell r="V223">
            <v>55.872000000000007</v>
          </cell>
          <cell r="W223">
            <v>55.872</v>
          </cell>
          <cell r="Y223">
            <v>67.123000000000005</v>
          </cell>
          <cell r="Z223">
            <v>66.260000000000005</v>
          </cell>
          <cell r="AA223">
            <v>77.680999999999997</v>
          </cell>
          <cell r="AB223">
            <v>95.893000000000001</v>
          </cell>
          <cell r="AC223">
            <v>95.893000000000001</v>
          </cell>
          <cell r="AE223">
            <v>90.399000000000001</v>
          </cell>
          <cell r="AF223">
            <v>112.08467864101138</v>
          </cell>
          <cell r="AG223">
            <v>116.66016986405091</v>
          </cell>
          <cell r="AH223">
            <v>119.68641481891387</v>
          </cell>
          <cell r="AI223">
            <v>119.68641481891387</v>
          </cell>
          <cell r="AK223">
            <v>132.97627389577528</v>
          </cell>
          <cell r="AL223">
            <v>123.53352679223684</v>
          </cell>
          <cell r="AM223">
            <v>140.61348363731139</v>
          </cell>
          <cell r="AN223">
            <v>149.64677222941546</v>
          </cell>
          <cell r="AO223">
            <v>149.64677222941549</v>
          </cell>
          <cell r="AQ223">
            <v>161.25032811748548</v>
          </cell>
          <cell r="AR223">
            <v>171.11214998243736</v>
          </cell>
          <cell r="AS223">
            <v>185.74212694703817</v>
          </cell>
          <cell r="AT223">
            <v>198.02965503968039</v>
          </cell>
          <cell r="AU223">
            <v>198.02965503968039</v>
          </cell>
          <cell r="AW223">
            <v>86.937896594755898</v>
          </cell>
          <cell r="AX223">
            <v>92.342239163219404</v>
          </cell>
          <cell r="AY223">
            <v>97.850842630083918</v>
          </cell>
          <cell r="AZ223">
            <v>103.508043326299</v>
          </cell>
          <cell r="BA223">
            <v>103.508043326299</v>
          </cell>
          <cell r="BC223">
            <v>112.85493499561312</v>
          </cell>
          <cell r="BD223">
            <v>118.06204074187866</v>
          </cell>
          <cell r="BE223">
            <v>125.10673040990145</v>
          </cell>
          <cell r="BF223">
            <v>133.73304121545948</v>
          </cell>
          <cell r="BG223">
            <v>489.75674736285276</v>
          </cell>
          <cell r="BI223">
            <v>139.8318692494006</v>
          </cell>
          <cell r="BJ223">
            <v>145.27899688547751</v>
          </cell>
          <cell r="BK223">
            <v>152.2335397571006</v>
          </cell>
          <cell r="BL223">
            <v>160.38655103602974</v>
          </cell>
          <cell r="BM223">
            <v>597.73095692800848</v>
          </cell>
        </row>
        <row r="224">
          <cell r="A224" t="str">
            <v>LTM EPS</v>
          </cell>
          <cell r="B224" t="str">
            <v>ltmeps</v>
          </cell>
          <cell r="C224">
            <v>-0.54520000000000002</v>
          </cell>
          <cell r="D224">
            <v>-3.901489626716788</v>
          </cell>
          <cell r="E224">
            <v>-0.99586482247255104</v>
          </cell>
          <cell r="G224" t="str">
            <v>-</v>
          </cell>
          <cell r="H224" t="str">
            <v>-</v>
          </cell>
          <cell r="I224" t="str">
            <v>-</v>
          </cell>
          <cell r="J224">
            <v>-0.36476218004405109</v>
          </cell>
          <cell r="K224">
            <v>-0.3683826386979972</v>
          </cell>
          <cell r="M224">
            <v>-0.29804982898315169</v>
          </cell>
          <cell r="N224">
            <v>-0.25320644452212709</v>
          </cell>
          <cell r="O224">
            <v>-7.4379582838839955E-2</v>
          </cell>
          <cell r="P224">
            <v>5.6724879225177657E-3</v>
          </cell>
          <cell r="Q224">
            <v>5.4757261390280688E-3</v>
          </cell>
          <cell r="S224">
            <v>6.0084863252702712E-3</v>
          </cell>
          <cell r="T224">
            <v>1.5540579529886942E-2</v>
          </cell>
          <cell r="U224">
            <v>3.5115157861553295E-2</v>
          </cell>
          <cell r="V224">
            <v>6.444342482527618E-2</v>
          </cell>
          <cell r="W224">
            <v>6.6255389000126383E-2</v>
          </cell>
          <cell r="Y224">
            <v>9.5770967095822279E-2</v>
          </cell>
          <cell r="Z224">
            <v>0.12763367521237537</v>
          </cell>
          <cell r="AA224">
            <v>0.16243253416776124</v>
          </cell>
          <cell r="AB224">
            <v>0.18097090484924133</v>
          </cell>
          <cell r="AC224">
            <v>0.18087874883145072</v>
          </cell>
          <cell r="AE224">
            <v>0.18692815411189695</v>
          </cell>
          <cell r="AF224">
            <v>0.19940569833902289</v>
          </cell>
          <cell r="AG224">
            <v>0.20792356259846892</v>
          </cell>
          <cell r="AH224">
            <v>0.22296021996416349</v>
          </cell>
          <cell r="AI224">
            <v>0.22314630635048957</v>
          </cell>
          <cell r="AK224">
            <v>0.26748876530761301</v>
          </cell>
          <cell r="AL224">
            <v>0.31413843230960414</v>
          </cell>
          <cell r="AM224">
            <v>0.36786746840580797</v>
          </cell>
          <cell r="AN224">
            <v>0.439170212987886</v>
          </cell>
          <cell r="AO224">
            <v>0.43981594828453829</v>
          </cell>
          <cell r="AQ224">
            <v>0.51267837780709735</v>
          </cell>
          <cell r="AR224">
            <v>0.58123610686763361</v>
          </cell>
          <cell r="AS224">
            <v>0.65032516326738954</v>
          </cell>
          <cell r="AT224">
            <v>0.73323573056053071</v>
          </cell>
          <cell r="AU224">
            <v>0.73323573056053071</v>
          </cell>
          <cell r="AW224">
            <v>0.78837546367592393</v>
          </cell>
          <cell r="AX224">
            <v>0.84343764266642995</v>
          </cell>
          <cell r="AY224">
            <v>0.89950232217318438</v>
          </cell>
          <cell r="AZ224">
            <v>0.96107397302739805</v>
          </cell>
          <cell r="BA224">
            <v>0.96107397302739783</v>
          </cell>
        </row>
        <row r="225">
          <cell r="A225" t="str">
            <v>EBIT (1-T)</v>
          </cell>
          <cell r="B225" t="str">
            <v>nopat</v>
          </cell>
          <cell r="C225" t="str">
            <v>-</v>
          </cell>
          <cell r="D225" t="str">
            <v>nm</v>
          </cell>
          <cell r="E225" t="str">
            <v>nm</v>
          </cell>
          <cell r="G225">
            <v>-1.6340000000000012</v>
          </cell>
          <cell r="H225">
            <v>-1.3859999999999992</v>
          </cell>
          <cell r="I225">
            <v>-4.8730000000000011</v>
          </cell>
          <cell r="J225">
            <v>-2.6069999999999993</v>
          </cell>
          <cell r="K225">
            <v>-10.5</v>
          </cell>
          <cell r="M225">
            <v>1.4922693266834011E-2</v>
          </cell>
          <cell r="N225">
            <v>0.11421476510067148</v>
          </cell>
          <cell r="O225">
            <v>-2.7762680743633049E-2</v>
          </cell>
          <cell r="P225">
            <v>0.14297816593886334</v>
          </cell>
          <cell r="Q225">
            <v>0.24289214177480795</v>
          </cell>
          <cell r="S225">
            <v>0.31277480916030598</v>
          </cell>
          <cell r="T225">
            <v>1.0099736495388798</v>
          </cell>
          <cell r="U225">
            <v>1.5372433903577014</v>
          </cell>
          <cell r="V225">
            <v>2.7930945142101753</v>
          </cell>
          <cell r="W225">
            <v>5.6530886048290307</v>
          </cell>
          <cell r="Y225">
            <v>3.1879999999999997</v>
          </cell>
          <cell r="Z225">
            <v>3.3546559829059808</v>
          </cell>
          <cell r="AA225">
            <v>5.1091403382511569</v>
          </cell>
          <cell r="AB225">
            <v>4.3273031506486452</v>
          </cell>
          <cell r="AC225">
            <v>15.981818041772618</v>
          </cell>
          <cell r="AE225">
            <v>4.1660597689603227</v>
          </cell>
          <cell r="AF225">
            <v>4.1333056149000029</v>
          </cell>
          <cell r="AG225">
            <v>4.6594158352499981</v>
          </cell>
          <cell r="AH225">
            <v>5.8735828387500053</v>
          </cell>
          <cell r="AI225">
            <v>18.832364956313487</v>
          </cell>
          <cell r="AK225">
            <v>8.1349081082527395</v>
          </cell>
          <cell r="AL225">
            <v>9.2077801332306635</v>
          </cell>
          <cell r="AM225">
            <v>11.98822062596321</v>
          </cell>
          <cell r="AN225">
            <v>14.055004347530387</v>
          </cell>
          <cell r="AO225">
            <v>43.385913214976988</v>
          </cell>
          <cell r="AQ225">
            <v>17.396042559605092</v>
          </cell>
          <cell r="AR225">
            <v>17.986705518717741</v>
          </cell>
          <cell r="AS225">
            <v>20.129968372451401</v>
          </cell>
          <cell r="AT225">
            <v>21.884338901813987</v>
          </cell>
          <cell r="AU225">
            <v>77.397055352588197</v>
          </cell>
          <cell r="AW225">
            <v>218.56077781843567</v>
          </cell>
          <cell r="AX225">
            <v>227.38312138239161</v>
          </cell>
          <cell r="AY225">
            <v>235.61987817889826</v>
          </cell>
          <cell r="AZ225">
            <v>252.34153612244859</v>
          </cell>
          <cell r="BA225">
            <v>252.34153612244859</v>
          </cell>
          <cell r="BC225" t="str">
            <v>-</v>
          </cell>
          <cell r="BD225" t="str">
            <v>-</v>
          </cell>
          <cell r="BE225" t="str">
            <v>-</v>
          </cell>
          <cell r="BF225" t="str">
            <v>-</v>
          </cell>
          <cell r="BG225" t="str">
            <v>-</v>
          </cell>
          <cell r="BI225" t="str">
            <v>-</v>
          </cell>
          <cell r="BJ225" t="str">
            <v>-</v>
          </cell>
          <cell r="BK225" t="str">
            <v>-</v>
          </cell>
          <cell r="BL225" t="str">
            <v>-</v>
          </cell>
          <cell r="BM225" t="str">
            <v>-</v>
          </cell>
        </row>
        <row r="226">
          <cell r="A226" t="str">
            <v>EBITDA</v>
          </cell>
          <cell r="B226" t="str">
            <v>ltmeps</v>
          </cell>
          <cell r="C226">
            <v>-0.54520000000000002</v>
          </cell>
          <cell r="D226">
            <v>-3.901489626716788</v>
          </cell>
          <cell r="E226">
            <v>-0.99586482247255104</v>
          </cell>
          <cell r="G226" t="str">
            <v>-</v>
          </cell>
          <cell r="H226" t="str">
            <v>-</v>
          </cell>
          <cell r="I226" t="str">
            <v>-</v>
          </cell>
          <cell r="J226">
            <v>-0.36476218004405109</v>
          </cell>
          <cell r="K226">
            <v>-0.3683826386979972</v>
          </cell>
          <cell r="M226">
            <v>1.716922693266834</v>
          </cell>
          <cell r="N226">
            <v>1.8652147651006716</v>
          </cell>
          <cell r="O226">
            <v>1.6122373192563668</v>
          </cell>
          <cell r="P226">
            <v>1.9999781659388634</v>
          </cell>
          <cell r="Q226">
            <v>7.1943529435627358</v>
          </cell>
          <cell r="S226">
            <v>1.937774809160306</v>
          </cell>
          <cell r="T226">
            <v>2.7889736495388799</v>
          </cell>
          <cell r="U226">
            <v>3.5282433903577015</v>
          </cell>
          <cell r="V226">
            <v>4.1590945142101745</v>
          </cell>
          <cell r="W226">
            <v>12.414086363267062</v>
          </cell>
          <cell r="Y226">
            <v>5.1649999999999991</v>
          </cell>
          <cell r="Z226">
            <v>5.7606559829059805</v>
          </cell>
          <cell r="AA226">
            <v>7.4241403382511573</v>
          </cell>
          <cell r="AB226">
            <v>7.1043031506486454</v>
          </cell>
          <cell r="AC226">
            <v>25.454099471805783</v>
          </cell>
          <cell r="AE226">
            <v>14.008059768960322</v>
          </cell>
          <cell r="AF226">
            <v>14.387915044633322</v>
          </cell>
          <cell r="AG226">
            <v>17.171518984225472</v>
          </cell>
          <cell r="AH226">
            <v>19.202863790483903</v>
          </cell>
          <cell r="AI226">
            <v>64.770357588303028</v>
          </cell>
          <cell r="AK226">
            <v>23.578955066620381</v>
          </cell>
          <cell r="AL226">
            <v>25.470126833607949</v>
          </cell>
          <cell r="AM226">
            <v>29.575107365506515</v>
          </cell>
          <cell r="AN226">
            <v>32.980827723472899</v>
          </cell>
          <cell r="AO226">
            <v>111.60501698920774</v>
          </cell>
          <cell r="AQ226">
            <v>0.48247883159166544</v>
          </cell>
          <cell r="AR226">
            <v>0.55041337080053787</v>
          </cell>
          <cell r="AS226">
            <v>0.62132084632011697</v>
          </cell>
          <cell r="AT226">
            <v>0.7119105464358757</v>
          </cell>
          <cell r="AU226">
            <v>0.71191054643587548</v>
          </cell>
          <cell r="AW226">
            <v>0.7711239858447716</v>
          </cell>
          <cell r="AX226">
            <v>0.82898566371840199</v>
          </cell>
          <cell r="AY226">
            <v>0.88763085419013088</v>
          </cell>
          <cell r="AZ226">
            <v>0.95116433952997914</v>
          </cell>
          <cell r="BA226">
            <v>0.95116433952997914</v>
          </cell>
        </row>
        <row r="227">
          <cell r="A227" t="str">
            <v>Deferred Revenue</v>
          </cell>
          <cell r="B227" t="str">
            <v>defrev</v>
          </cell>
          <cell r="C227" t="str">
            <v>-</v>
          </cell>
          <cell r="D227">
            <v>1.78</v>
          </cell>
          <cell r="E227">
            <v>7.1280000000000001</v>
          </cell>
          <cell r="G227">
            <v>10.487</v>
          </cell>
          <cell r="H227">
            <v>15.101000000000001</v>
          </cell>
          <cell r="I227">
            <v>14.247</v>
          </cell>
          <cell r="J227">
            <v>19.170999999999999</v>
          </cell>
          <cell r="K227">
            <v>19.170999999999999</v>
          </cell>
          <cell r="M227">
            <v>24.31</v>
          </cell>
          <cell r="N227">
            <v>29.449000000000002</v>
          </cell>
          <cell r="O227">
            <v>34.408000000000001</v>
          </cell>
          <cell r="P227">
            <v>49.677</v>
          </cell>
          <cell r="Q227">
            <v>49.677</v>
          </cell>
          <cell r="S227">
            <v>52.34</v>
          </cell>
          <cell r="T227">
            <v>61.557000000000002</v>
          </cell>
          <cell r="U227">
            <v>74.239999999999995</v>
          </cell>
          <cell r="V227">
            <v>95.9</v>
          </cell>
          <cell r="W227">
            <v>95.9</v>
          </cell>
          <cell r="Y227">
            <v>104.645</v>
          </cell>
          <cell r="Z227">
            <v>117.31100000000001</v>
          </cell>
          <cell r="AA227">
            <v>127.11</v>
          </cell>
          <cell r="AB227">
            <v>169.17500000000001</v>
          </cell>
          <cell r="AC227">
            <v>169.17500000000001</v>
          </cell>
          <cell r="AE227">
            <v>182.036</v>
          </cell>
          <cell r="AF227">
            <v>198.1164048</v>
          </cell>
          <cell r="AG227">
            <v>211.85499775000005</v>
          </cell>
          <cell r="AH227">
            <v>256.80786239999998</v>
          </cell>
          <cell r="AI227">
            <v>256.80786239999998</v>
          </cell>
          <cell r="AK227">
            <v>259.61388434999998</v>
          </cell>
          <cell r="AL227">
            <v>272.57019492500001</v>
          </cell>
          <cell r="AM227">
            <v>293.09036070000002</v>
          </cell>
          <cell r="AN227">
            <v>348.63048967499992</v>
          </cell>
          <cell r="AO227">
            <v>348.63048967499992</v>
          </cell>
          <cell r="AQ227">
            <v>346.70579214900005</v>
          </cell>
          <cell r="AR227">
            <v>358.84657668975001</v>
          </cell>
          <cell r="AS227">
            <v>380.8531148175</v>
          </cell>
          <cell r="AT227">
            <v>447.97000610999999</v>
          </cell>
          <cell r="AU227">
            <v>447.97000610999999</v>
          </cell>
          <cell r="AW227">
            <v>22.965918698801023</v>
          </cell>
          <cell r="AX227">
            <v>24.138621096880797</v>
          </cell>
          <cell r="AY227">
            <v>25.67031166321356</v>
          </cell>
          <cell r="AZ227">
            <v>30.321201556373129</v>
          </cell>
          <cell r="BA227">
            <v>103.09605301526851</v>
          </cell>
        </row>
        <row r="228">
          <cell r="A228" t="str">
            <v>Current Bookings (Subs + Δ Def.)</v>
          </cell>
          <cell r="B228" t="str">
            <v>curbooks</v>
          </cell>
          <cell r="C228" t="str">
            <v>-</v>
          </cell>
          <cell r="D228" t="str">
            <v>-</v>
          </cell>
          <cell r="E228" t="str">
            <v>-</v>
          </cell>
          <cell r="G228">
            <v>12.297000000000001</v>
          </cell>
          <cell r="H228">
            <v>15.889000000000001</v>
          </cell>
          <cell r="I228">
            <v>12.082999999999998</v>
          </cell>
          <cell r="J228">
            <v>19.558</v>
          </cell>
          <cell r="K228">
            <v>59.826999999999998</v>
          </cell>
          <cell r="M228">
            <v>22.061</v>
          </cell>
          <cell r="N228">
            <v>24.731000000000002</v>
          </cell>
          <cell r="O228">
            <v>27.439</v>
          </cell>
          <cell r="P228">
            <v>42.070999999999998</v>
          </cell>
          <cell r="Q228">
            <v>116.30199999999999</v>
          </cell>
          <cell r="S228">
            <v>33.779000000000003</v>
          </cell>
          <cell r="T228">
            <v>45.234000000000002</v>
          </cell>
          <cell r="U228">
            <v>54.147999999999996</v>
          </cell>
          <cell r="V228">
            <v>71.039000000000016</v>
          </cell>
          <cell r="W228">
            <v>204.20000000000002</v>
          </cell>
          <cell r="Y228">
            <v>66.934999999999988</v>
          </cell>
          <cell r="Z228">
            <v>78.304000000000016</v>
          </cell>
          <cell r="AA228">
            <v>84.184999999999988</v>
          </cell>
          <cell r="AB228">
            <v>124.49000000000001</v>
          </cell>
          <cell r="AC228">
            <v>353.91399999999999</v>
          </cell>
          <cell r="AE228">
            <v>107.35399999999998</v>
          </cell>
          <cell r="AF228">
            <v>120.40844680000001</v>
          </cell>
          <cell r="AG228">
            <v>128.47980795000007</v>
          </cell>
          <cell r="AH228">
            <v>170.71249264999994</v>
          </cell>
          <cell r="AI228">
            <v>526.95474739999997</v>
          </cell>
          <cell r="AK228">
            <v>140.24740844999999</v>
          </cell>
          <cell r="AL228">
            <v>161.46530107500004</v>
          </cell>
          <cell r="AM228">
            <v>180.56457527500001</v>
          </cell>
          <cell r="AN228">
            <v>227.7072043499999</v>
          </cell>
          <cell r="AO228">
            <v>709.98448914999994</v>
          </cell>
          <cell r="AQ228">
            <v>183.16600315275014</v>
          </cell>
          <cell r="AR228">
            <v>209.26194844293747</v>
          </cell>
          <cell r="AS228">
            <v>231.59973382228125</v>
          </cell>
          <cell r="AT228">
            <v>289.99975899210938</v>
          </cell>
          <cell r="AU228">
            <v>914.02744441007826</v>
          </cell>
          <cell r="AW228">
            <v>1051.6484881680701</v>
          </cell>
          <cell r="AX228">
            <v>1124.6548177976492</v>
          </cell>
          <cell r="AY228">
            <v>1209.4867508648831</v>
          </cell>
          <cell r="AZ228">
            <v>1303.3276042515952</v>
          </cell>
          <cell r="BA228">
            <v>1303.3276042515952</v>
          </cell>
          <cell r="BC228">
            <v>1389.1036616877691</v>
          </cell>
          <cell r="BD228">
            <v>1474.6149953642293</v>
          </cell>
          <cell r="BE228">
            <v>1562.6199850461956</v>
          </cell>
          <cell r="BF228">
            <v>1651.7079808286969</v>
          </cell>
          <cell r="BG228">
            <v>1651.7079808286969</v>
          </cell>
          <cell r="BI228">
            <v>1742.1409119376531</v>
          </cell>
          <cell r="BJ228">
            <v>1833.7991918042003</v>
          </cell>
          <cell r="BK228">
            <v>1925.4691028874936</v>
          </cell>
          <cell r="BL228">
            <v>2014.9472547180369</v>
          </cell>
          <cell r="BM228">
            <v>2014.9472547180371</v>
          </cell>
        </row>
        <row r="229">
          <cell r="A229" t="str">
            <v>Accounts Receivable</v>
          </cell>
          <cell r="B229" t="str">
            <v>totrec</v>
          </cell>
          <cell r="C229" t="str">
            <v>-</v>
          </cell>
          <cell r="D229">
            <v>1.718</v>
          </cell>
          <cell r="E229">
            <v>5.7089999999999996</v>
          </cell>
          <cell r="G229">
            <v>5.6449999999999996</v>
          </cell>
          <cell r="H229">
            <v>7.1609999999999996</v>
          </cell>
          <cell r="I229">
            <v>6.5679999999999996</v>
          </cell>
          <cell r="J229">
            <v>9.5809999999999995</v>
          </cell>
          <cell r="K229">
            <v>9.5809999999999995</v>
          </cell>
          <cell r="M229">
            <v>12.124000000000001</v>
          </cell>
          <cell r="N229">
            <v>15.327999999999999</v>
          </cell>
          <cell r="O229">
            <v>16.606999999999999</v>
          </cell>
          <cell r="P229">
            <v>26.536000000000001</v>
          </cell>
          <cell r="Q229">
            <v>26.536000000000001</v>
          </cell>
          <cell r="S229">
            <v>24.49</v>
          </cell>
          <cell r="T229">
            <v>29.943999999999999</v>
          </cell>
          <cell r="U229">
            <v>37.534999999999997</v>
          </cell>
          <cell r="V229">
            <v>48.874000000000002</v>
          </cell>
          <cell r="W229">
            <v>48.874000000000002</v>
          </cell>
          <cell r="Y229">
            <v>42.383000000000003</v>
          </cell>
          <cell r="Z229">
            <v>50.183999999999997</v>
          </cell>
          <cell r="AA229">
            <v>53.406999999999996</v>
          </cell>
          <cell r="AB229">
            <v>76.128</v>
          </cell>
          <cell r="AC229">
            <v>76.128</v>
          </cell>
          <cell r="AE229">
            <v>72.337000000000003</v>
          </cell>
          <cell r="AF229">
            <v>80.239915590509142</v>
          </cell>
          <cell r="AG229">
            <v>82.074195472977877</v>
          </cell>
          <cell r="AH229">
            <v>111.43878420000001</v>
          </cell>
          <cell r="AI229">
            <v>111.43878420000001</v>
          </cell>
          <cell r="AK229">
            <v>102.92445052590796</v>
          </cell>
          <cell r="AL229">
            <v>111.99373273115135</v>
          </cell>
          <cell r="AM229">
            <v>111.371955201986</v>
          </cell>
          <cell r="AN229">
            <v>146.46347070909823</v>
          </cell>
          <cell r="AO229">
            <v>146.46347070909823</v>
          </cell>
          <cell r="AQ229">
            <v>135.11852208702206</v>
          </cell>
          <cell r="AR229">
            <v>145.14120446806334</v>
          </cell>
          <cell r="AS229">
            <v>142.39719159093247</v>
          </cell>
          <cell r="AT229">
            <v>188.61492857243758</v>
          </cell>
          <cell r="AU229">
            <v>188.61492857243758</v>
          </cell>
          <cell r="AW229">
            <v>500.59336169061203</v>
          </cell>
          <cell r="AX229">
            <v>519.19932870662944</v>
          </cell>
          <cell r="AY229">
            <v>548.50393580672642</v>
          </cell>
          <cell r="AZ229">
            <v>648.58552874957445</v>
          </cell>
          <cell r="BA229">
            <v>648.58552874957445</v>
          </cell>
          <cell r="BC229">
            <v>1525.3463786476761</v>
          </cell>
          <cell r="BD229">
            <v>1619.4603678773169</v>
          </cell>
          <cell r="BE229">
            <v>1715.7941410804876</v>
          </cell>
          <cell r="BF229">
            <v>1813.9138791216769</v>
          </cell>
          <cell r="BG229">
            <v>1813.9138791216769</v>
          </cell>
          <cell r="BI229">
            <v>1913.8284504320009</v>
          </cell>
          <cell r="BJ229">
            <v>2014.6319917045889</v>
          </cell>
          <cell r="BK229">
            <v>2115.1016559534746</v>
          </cell>
          <cell r="BL229">
            <v>2213.8183589926239</v>
          </cell>
          <cell r="BM229">
            <v>2213.8183589926239</v>
          </cell>
        </row>
        <row r="230">
          <cell r="A230" t="str">
            <v>Cash</v>
          </cell>
          <cell r="B230" t="str">
            <v>cash</v>
          </cell>
          <cell r="C230" t="str">
            <v>-</v>
          </cell>
          <cell r="D230">
            <v>22.2</v>
          </cell>
          <cell r="E230">
            <v>11.709</v>
          </cell>
          <cell r="G230">
            <v>13.821999999999999</v>
          </cell>
          <cell r="H230">
            <v>15.155000000000001</v>
          </cell>
          <cell r="I230">
            <v>15.102</v>
          </cell>
          <cell r="J230">
            <v>16.009</v>
          </cell>
          <cell r="K230">
            <v>16.009</v>
          </cell>
          <cell r="M230">
            <v>20.335000000000001</v>
          </cell>
          <cell r="N230">
            <v>23.779999999999998</v>
          </cell>
          <cell r="O230">
            <v>30.485999999999997</v>
          </cell>
          <cell r="P230">
            <v>35.811999999999998</v>
          </cell>
          <cell r="Q230">
            <v>35.811999999999998</v>
          </cell>
          <cell r="S230">
            <v>43.733000000000004</v>
          </cell>
          <cell r="T230">
            <v>116.15</v>
          </cell>
          <cell r="U230">
            <v>114.39700000000001</v>
          </cell>
          <cell r="V230">
            <v>118.81800000000001</v>
          </cell>
          <cell r="W230">
            <v>118.81800000000001</v>
          </cell>
          <cell r="Y230">
            <v>125.545</v>
          </cell>
          <cell r="Z230">
            <v>134.41</v>
          </cell>
          <cell r="AA230">
            <v>172.72500000000002</v>
          </cell>
          <cell r="AB230">
            <v>207.565</v>
          </cell>
          <cell r="AC230">
            <v>207.565</v>
          </cell>
          <cell r="AE230">
            <v>233.15700000000001</v>
          </cell>
          <cell r="AF230">
            <v>277.26286417052614</v>
          </cell>
          <cell r="AG230">
            <v>306.5368791689865</v>
          </cell>
          <cell r="AH230">
            <v>349.09580065153762</v>
          </cell>
          <cell r="AI230">
            <v>349.09580065153762</v>
          </cell>
          <cell r="AK230">
            <v>366.52083550454171</v>
          </cell>
          <cell r="AL230">
            <v>402.33211138497342</v>
          </cell>
          <cell r="AM230">
            <v>447.50990945362736</v>
          </cell>
          <cell r="AN230">
            <v>498.42140738971256</v>
          </cell>
          <cell r="AO230">
            <v>498.42140738971256</v>
          </cell>
          <cell r="AQ230">
            <v>523.57993779806725</v>
          </cell>
          <cell r="AR230">
            <v>572.12570239029287</v>
          </cell>
          <cell r="AS230">
            <v>631.1536304885858</v>
          </cell>
          <cell r="AT230">
            <v>693.92293795882188</v>
          </cell>
          <cell r="AU230">
            <v>693.92293795882188</v>
          </cell>
          <cell r="AW230">
            <v>244.87449501561412</v>
          </cell>
          <cell r="AX230">
            <v>299.25425280338465</v>
          </cell>
          <cell r="AY230">
            <v>325.79322104967878</v>
          </cell>
          <cell r="AZ230">
            <v>416.46477769873803</v>
          </cell>
          <cell r="BA230">
            <v>1286.3867465674157</v>
          </cell>
          <cell r="BC230">
            <v>1289.686702007099</v>
          </cell>
          <cell r="BD230">
            <v>1362.2075140400834</v>
          </cell>
          <cell r="BE230">
            <v>1437.490005657774</v>
          </cell>
          <cell r="BF230">
            <v>1516.0793437195146</v>
          </cell>
          <cell r="BG230">
            <v>1516.0793437195148</v>
          </cell>
          <cell r="BI230">
            <v>1593.8290183706922</v>
          </cell>
          <cell r="BJ230">
            <v>1671.977674892973</v>
          </cell>
          <cell r="BK230">
            <v>1748.7903719821402</v>
          </cell>
          <cell r="BL230">
            <v>1823.450061464388</v>
          </cell>
          <cell r="BM230">
            <v>1823.4500614643878</v>
          </cell>
        </row>
        <row r="231">
          <cell r="A231" t="str">
            <v>Debt</v>
          </cell>
          <cell r="B231" t="str">
            <v>debt</v>
          </cell>
          <cell r="C231" t="str">
            <v>-</v>
          </cell>
          <cell r="D231">
            <v>2.081</v>
          </cell>
          <cell r="E231">
            <v>1.911</v>
          </cell>
          <cell r="G231">
            <v>1.5924999999999998</v>
          </cell>
          <cell r="H231">
            <v>1.157</v>
          </cell>
          <cell r="I231">
            <v>0.93149999999999988</v>
          </cell>
          <cell r="J231">
            <v>0.60899999999999999</v>
          </cell>
          <cell r="K231">
            <v>0.60899999999999999</v>
          </cell>
          <cell r="M231">
            <v>0.4</v>
          </cell>
          <cell r="N231">
            <v>0.26</v>
          </cell>
          <cell r="O231">
            <v>0.16300000000000001</v>
          </cell>
          <cell r="P231">
            <v>7.8E-2</v>
          </cell>
          <cell r="Q231">
            <v>7.8E-2</v>
          </cell>
          <cell r="S231">
            <v>0.02</v>
          </cell>
          <cell r="T231">
            <v>1.5620000000000001</v>
          </cell>
          <cell r="U231">
            <v>1.423</v>
          </cell>
          <cell r="V231">
            <v>1.2839999999999998</v>
          </cell>
          <cell r="W231">
            <v>1.2839999999999998</v>
          </cell>
          <cell r="Y231">
            <v>1.1439999999999999</v>
          </cell>
          <cell r="Z231">
            <v>1.095</v>
          </cell>
          <cell r="AA231">
            <v>0.95</v>
          </cell>
          <cell r="AB231">
            <v>0.79899999999999993</v>
          </cell>
          <cell r="AC231">
            <v>0.79899999999999993</v>
          </cell>
          <cell r="AE231">
            <v>0.64800000000000002</v>
          </cell>
          <cell r="AF231">
            <v>0.64800000000000002</v>
          </cell>
          <cell r="AG231">
            <v>0.64800000000000002</v>
          </cell>
          <cell r="AH231">
            <v>0.64800000000000002</v>
          </cell>
          <cell r="AI231">
            <v>0.64800000000000002</v>
          </cell>
          <cell r="AK231">
            <v>0.64800000000000002</v>
          </cell>
          <cell r="AL231">
            <v>0.64800000000000002</v>
          </cell>
          <cell r="AM231">
            <v>0.64800000000000002</v>
          </cell>
          <cell r="AN231">
            <v>0.64800000000000002</v>
          </cell>
          <cell r="AO231">
            <v>0.64800000000000002</v>
          </cell>
          <cell r="AQ231">
            <v>0.64800000000000002</v>
          </cell>
          <cell r="AR231">
            <v>0.64800000000000002</v>
          </cell>
          <cell r="AS231">
            <v>0.64800000000000002</v>
          </cell>
          <cell r="AT231">
            <v>0.64800000000000002</v>
          </cell>
          <cell r="AU231">
            <v>0.64800000000000002</v>
          </cell>
          <cell r="AW231">
            <v>170.44027207541055</v>
          </cell>
          <cell r="AX231">
            <v>174.64781362177166</v>
          </cell>
          <cell r="AY231">
            <v>191.5180374074472</v>
          </cell>
          <cell r="AZ231">
            <v>241.93899062887945</v>
          </cell>
          <cell r="BA231">
            <v>241.93899062887945</v>
          </cell>
          <cell r="BC231">
            <v>235.65967664057729</v>
          </cell>
          <cell r="BD231">
            <v>257.25285383723389</v>
          </cell>
          <cell r="BE231">
            <v>278.30413542271384</v>
          </cell>
          <cell r="BF231">
            <v>297.83453540216232</v>
          </cell>
          <cell r="BG231">
            <v>297.83453540216232</v>
          </cell>
          <cell r="BI231">
            <v>319.99943206130877</v>
          </cell>
          <cell r="BJ231">
            <v>342.65431681161601</v>
          </cell>
          <cell r="BK231">
            <v>366.31128397133449</v>
          </cell>
          <cell r="BL231">
            <v>390.36829752823576</v>
          </cell>
          <cell r="BM231">
            <v>390.36829752823576</v>
          </cell>
        </row>
        <row r="232">
          <cell r="A232" t="str">
            <v>Net Cash/(Debt)</v>
          </cell>
          <cell r="B232" t="str">
            <v>netcash</v>
          </cell>
          <cell r="C232" t="str">
            <v>-</v>
          </cell>
          <cell r="D232">
            <v>20.119</v>
          </cell>
          <cell r="E232">
            <v>9.798</v>
          </cell>
          <cell r="G232">
            <v>12.2295</v>
          </cell>
          <cell r="H232">
            <v>13.998000000000001</v>
          </cell>
          <cell r="I232">
            <v>14.170500000000001</v>
          </cell>
          <cell r="J232">
            <v>15.4</v>
          </cell>
          <cell r="K232">
            <v>15.4</v>
          </cell>
          <cell r="M232">
            <v>19.935000000000002</v>
          </cell>
          <cell r="N232">
            <v>23.519999999999996</v>
          </cell>
          <cell r="O232">
            <v>30.322999999999997</v>
          </cell>
          <cell r="P232">
            <v>35.733999999999995</v>
          </cell>
          <cell r="Q232">
            <v>35.733999999999995</v>
          </cell>
          <cell r="S232">
            <v>43.713000000000001</v>
          </cell>
          <cell r="T232">
            <v>114.58800000000001</v>
          </cell>
          <cell r="U232">
            <v>112.974</v>
          </cell>
          <cell r="V232">
            <v>117.53400000000001</v>
          </cell>
          <cell r="W232">
            <v>117.53400000000001</v>
          </cell>
          <cell r="Y232">
            <v>124.401</v>
          </cell>
          <cell r="Z232">
            <v>133.315</v>
          </cell>
          <cell r="AA232">
            <v>171.77500000000003</v>
          </cell>
          <cell r="AB232">
            <v>206.76599999999999</v>
          </cell>
          <cell r="AC232">
            <v>206.76599999999999</v>
          </cell>
          <cell r="AE232">
            <v>232.50900000000001</v>
          </cell>
          <cell r="AF232">
            <v>276.61486417052612</v>
          </cell>
          <cell r="AG232">
            <v>305.88887916898648</v>
          </cell>
          <cell r="AH232">
            <v>348.44780065153759</v>
          </cell>
          <cell r="AI232">
            <v>348.44780065153759</v>
          </cell>
          <cell r="AK232">
            <v>365.87283550454168</v>
          </cell>
          <cell r="AL232">
            <v>401.68411138497339</v>
          </cell>
          <cell r="AM232">
            <v>446.86190945362733</v>
          </cell>
          <cell r="AN232">
            <v>497.77340738971253</v>
          </cell>
          <cell r="AO232">
            <v>497.77340738971253</v>
          </cell>
          <cell r="AQ232">
            <v>522.93193779806722</v>
          </cell>
          <cell r="AR232">
            <v>571.47770239029285</v>
          </cell>
          <cell r="AS232">
            <v>630.50563048858578</v>
          </cell>
          <cell r="AT232">
            <v>693.27493795882185</v>
          </cell>
          <cell r="AU232">
            <v>693.27493795882185</v>
          </cell>
          <cell r="AW232">
            <v>731.2397783292256</v>
          </cell>
          <cell r="AX232">
            <v>790.66690297124501</v>
          </cell>
          <cell r="AY232">
            <v>841.35158215864612</v>
          </cell>
          <cell r="AZ232">
            <v>953.90663157176414</v>
          </cell>
          <cell r="BA232">
            <v>953.90663157176414</v>
          </cell>
          <cell r="BC232">
            <v>0.1544958443140669</v>
          </cell>
          <cell r="BD232">
            <v>0.15885097217564129</v>
          </cell>
          <cell r="BE232">
            <v>0.16220135548863521</v>
          </cell>
          <cell r="BF232">
            <v>0.16419441894693376</v>
          </cell>
          <cell r="BG232">
            <v>0.16419441894693362</v>
          </cell>
          <cell r="BI232">
            <v>0.16720382225955333</v>
          </cell>
          <cell r="BJ232">
            <v>0.17008283310427061</v>
          </cell>
          <cell r="BK232">
            <v>0.17318850039205497</v>
          </cell>
          <cell r="BL232">
            <v>0.1763325775769016</v>
          </cell>
          <cell r="BM232">
            <v>0.17633257757690171</v>
          </cell>
        </row>
        <row r="233">
          <cell r="A233" t="str">
            <v>Shareholders Equity</v>
          </cell>
          <cell r="B233" t="str">
            <v>toteq</v>
          </cell>
          <cell r="C233" t="str">
            <v>-</v>
          </cell>
          <cell r="D233">
            <v>30.523</v>
          </cell>
          <cell r="E233">
            <v>9.7889999999999997</v>
          </cell>
          <cell r="G233">
            <v>9.0950000000000006</v>
          </cell>
          <cell r="H233">
            <v>8.8770000000000007</v>
          </cell>
          <cell r="I233">
            <v>6.19</v>
          </cell>
          <cell r="J233">
            <v>5.2620000000000005</v>
          </cell>
          <cell r="K233">
            <v>5.2620000000000005</v>
          </cell>
          <cell r="M233">
            <v>6.7240000000000002</v>
          </cell>
          <cell r="N233">
            <v>8.2409999999999997</v>
          </cell>
          <cell r="O233">
            <v>14.145</v>
          </cell>
          <cell r="P233">
            <v>14.9</v>
          </cell>
          <cell r="Q233">
            <v>14.9</v>
          </cell>
          <cell r="S233">
            <v>17.081000000000003</v>
          </cell>
          <cell r="T233">
            <v>133.18700000000001</v>
          </cell>
          <cell r="U233">
            <v>137.35500000000002</v>
          </cell>
          <cell r="V233">
            <v>145.131</v>
          </cell>
          <cell r="W233">
            <v>145.131</v>
          </cell>
          <cell r="Y233">
            <v>152.99799999999999</v>
          </cell>
          <cell r="Z233">
            <v>165.40199999999999</v>
          </cell>
          <cell r="AA233">
            <v>181.97900000000001</v>
          </cell>
          <cell r="AB233">
            <v>196.37099999999998</v>
          </cell>
          <cell r="AC233">
            <v>196.37099999999998</v>
          </cell>
          <cell r="AE233">
            <v>211.87700000000009</v>
          </cell>
          <cell r="AF233">
            <v>229.88463510865003</v>
          </cell>
          <cell r="AG233">
            <v>245.32508132830819</v>
          </cell>
          <cell r="AH233">
            <v>262.15277716514481</v>
          </cell>
          <cell r="AI233">
            <v>262.15277716514481</v>
          </cell>
          <cell r="AK233">
            <v>282.14342789474989</v>
          </cell>
          <cell r="AL233">
            <v>303.30997616790114</v>
          </cell>
          <cell r="AM233">
            <v>327.4686991024281</v>
          </cell>
          <cell r="AN233">
            <v>353.961319489603</v>
          </cell>
          <cell r="AO233">
            <v>353.961319489603</v>
          </cell>
          <cell r="AQ233">
            <v>386.79599232039971</v>
          </cell>
          <cell r="AR233">
            <v>420.37007792134858</v>
          </cell>
          <cell r="AS233">
            <v>456.37445320918278</v>
          </cell>
          <cell r="AT233">
            <v>494.48220165126008</v>
          </cell>
          <cell r="AU233">
            <v>494.48220165126008</v>
          </cell>
          <cell r="AW233">
            <v>0.34</v>
          </cell>
          <cell r="AX233">
            <v>0.34</v>
          </cell>
          <cell r="AY233">
            <v>0.34</v>
          </cell>
          <cell r="AZ233">
            <v>0.34</v>
          </cell>
          <cell r="BA233">
            <v>0.34</v>
          </cell>
          <cell r="BC233">
            <v>125.42155587744233</v>
          </cell>
          <cell r="BD233">
            <v>132.79575016594001</v>
          </cell>
          <cell r="BE233">
            <v>140.69511956860001</v>
          </cell>
          <cell r="BF233">
            <v>148.7409380879775</v>
          </cell>
          <cell r="BG233">
            <v>148.74093808797753</v>
          </cell>
          <cell r="BI233">
            <v>156.93393293542408</v>
          </cell>
          <cell r="BJ233">
            <v>165.19982331977633</v>
          </cell>
          <cell r="BK233">
            <v>173.43833578818496</v>
          </cell>
          <cell r="BL233">
            <v>181.53310543739514</v>
          </cell>
          <cell r="BM233">
            <v>181.53310543739514</v>
          </cell>
        </row>
        <row r="234">
          <cell r="A234" t="str">
            <v>Capex</v>
          </cell>
          <cell r="B234" t="str">
            <v>capex</v>
          </cell>
          <cell r="C234" t="str">
            <v>-</v>
          </cell>
          <cell r="D234">
            <v>-5.8689999999999998</v>
          </cell>
          <cell r="E234">
            <v>-0.71299999999999997</v>
          </cell>
          <cell r="G234">
            <v>-0.25600000000000001</v>
          </cell>
          <cell r="H234">
            <v>-0.65900000000000003</v>
          </cell>
          <cell r="I234">
            <v>-0.48799999999999999</v>
          </cell>
          <cell r="J234">
            <v>-0.61899999999999999</v>
          </cell>
          <cell r="K234">
            <v>-2.0220000000000002</v>
          </cell>
          <cell r="M234">
            <v>-0.33100000000000002</v>
          </cell>
          <cell r="N234">
            <v>-0.48799999999999999</v>
          </cell>
          <cell r="O234">
            <v>-0.71199999999999997</v>
          </cell>
          <cell r="P234">
            <v>-1.385</v>
          </cell>
          <cell r="Q234">
            <v>-2.9159999999999999</v>
          </cell>
          <cell r="S234">
            <v>-0.27800000000000002</v>
          </cell>
          <cell r="T234">
            <v>-0.48399999999999999</v>
          </cell>
          <cell r="U234">
            <v>-1.2810000000000001</v>
          </cell>
          <cell r="V234">
            <v>-2.2649999999999997</v>
          </cell>
          <cell r="W234">
            <v>-4.3079999999999998</v>
          </cell>
          <cell r="Y234">
            <v>-9.157</v>
          </cell>
          <cell r="Z234">
            <v>-3.3719999999999999</v>
          </cell>
          <cell r="AA234">
            <v>-5.2910000000000004</v>
          </cell>
          <cell r="AB234">
            <v>-5.6140000000000008</v>
          </cell>
          <cell r="AC234">
            <v>-23.434000000000001</v>
          </cell>
          <cell r="AE234">
            <v>-2.5950000000000002</v>
          </cell>
          <cell r="AF234">
            <v>-7.7070563640000014</v>
          </cell>
          <cell r="AG234">
            <v>-8.893448375000002</v>
          </cell>
          <cell r="AH234">
            <v>-9.7508936175000009</v>
          </cell>
          <cell r="AI234">
            <v>-28.946398356500005</v>
          </cell>
          <cell r="AK234">
            <v>-9.0831842590499985</v>
          </cell>
          <cell r="AL234">
            <v>-9.7890755525025011</v>
          </cell>
          <cell r="AM234">
            <v>-10.525127498627622</v>
          </cell>
          <cell r="AN234">
            <v>-11.298610597559005</v>
          </cell>
          <cell r="AO234">
            <v>-40.695997907739127</v>
          </cell>
          <cell r="AQ234">
            <v>-12.122457419536957</v>
          </cell>
          <cell r="AR234">
            <v>-12.895135981883804</v>
          </cell>
          <cell r="AS234">
            <v>-13.696851196812055</v>
          </cell>
          <cell r="AT234">
            <v>-14.550294489873757</v>
          </cell>
          <cell r="AU234">
            <v>-53.264739088106573</v>
          </cell>
          <cell r="AW234">
            <v>730.89977832922557</v>
          </cell>
          <cell r="AX234">
            <v>790.32690297124498</v>
          </cell>
          <cell r="AY234">
            <v>841.01158215864609</v>
          </cell>
          <cell r="AZ234">
            <v>953.56663157176411</v>
          </cell>
          <cell r="BA234">
            <v>953.56663157176411</v>
          </cell>
          <cell r="BC234">
            <v>1.11777548396419</v>
          </cell>
          <cell r="BD234">
            <v>1.2552620020957519</v>
          </cell>
          <cell r="BE234">
            <v>1.3782224610402647</v>
          </cell>
          <cell r="BF234">
            <v>1.498891416425427</v>
          </cell>
          <cell r="BG234">
            <v>1.5000971252566686</v>
          </cell>
          <cell r="BI234">
            <v>1.5996892453659197</v>
          </cell>
          <cell r="BJ234">
            <v>1.6982976699724739</v>
          </cell>
          <cell r="BK234">
            <v>1.7975911990290094</v>
          </cell>
          <cell r="BL234">
            <v>1.898691294541067</v>
          </cell>
          <cell r="BM234">
            <v>1.8999759315891596</v>
          </cell>
        </row>
        <row r="235">
          <cell r="A235" t="str">
            <v>Operating Cash</v>
          </cell>
          <cell r="B235" t="str">
            <v>opcash</v>
          </cell>
          <cell r="C235" t="str">
            <v>-</v>
          </cell>
          <cell r="D235">
            <v>-26.686</v>
          </cell>
          <cell r="E235">
            <v>-13.166000000000004</v>
          </cell>
          <cell r="G235">
            <v>2.556</v>
          </cell>
          <cell r="H235">
            <v>2.4700000000000002</v>
          </cell>
          <cell r="I235">
            <v>-0.12700000000000045</v>
          </cell>
          <cell r="J235">
            <v>0.31400000000000017</v>
          </cell>
          <cell r="K235">
            <v>5.2130000000000001</v>
          </cell>
          <cell r="M235">
            <v>4.7610000000000001</v>
          </cell>
          <cell r="N235">
            <v>3.9859999999999993</v>
          </cell>
          <cell r="O235">
            <v>6.8880000000000017</v>
          </cell>
          <cell r="P235">
            <v>6.1459999999999999</v>
          </cell>
          <cell r="Q235">
            <v>21.781000000000013</v>
          </cell>
          <cell r="S235">
            <v>6.6590000000000016</v>
          </cell>
          <cell r="T235">
            <v>14.934999999999999</v>
          </cell>
          <cell r="U235">
            <v>13.15</v>
          </cell>
          <cell r="V235">
            <v>21.128000000000004</v>
          </cell>
          <cell r="W235">
            <v>55.872</v>
          </cell>
          <cell r="Y235">
            <v>17.91</v>
          </cell>
          <cell r="Z235">
            <v>14.071999999999999</v>
          </cell>
          <cell r="AA235">
            <v>24.571000000000002</v>
          </cell>
          <cell r="AB235">
            <v>39.340000000000003</v>
          </cell>
          <cell r="AC235">
            <v>95.893000000000001</v>
          </cell>
          <cell r="AE235">
            <v>12.415999999999999</v>
          </cell>
          <cell r="AF235">
            <v>35.757678641011374</v>
          </cell>
          <cell r="AG235">
            <v>29.146491223039547</v>
          </cell>
          <cell r="AH235">
            <v>42.36624495486295</v>
          </cell>
          <cell r="AI235">
            <v>119.68641481891387</v>
          </cell>
          <cell r="AK235">
            <v>25.705859076861408</v>
          </cell>
          <cell r="AL235">
            <v>26.314931537472937</v>
          </cell>
          <cell r="AM235">
            <v>46.226448068114117</v>
          </cell>
          <cell r="AN235">
            <v>51.399533546967014</v>
          </cell>
          <cell r="AO235">
            <v>149.64677222941549</v>
          </cell>
          <cell r="AQ235">
            <v>37.30941496493142</v>
          </cell>
          <cell r="AR235">
            <v>36.176753402424808</v>
          </cell>
          <cell r="AS235">
            <v>60.856425032714952</v>
          </cell>
          <cell r="AT235">
            <v>63.687061639609212</v>
          </cell>
          <cell r="AU235">
            <v>198.02965503968039</v>
          </cell>
          <cell r="AW235">
            <v>561.45077859244532</v>
          </cell>
          <cell r="AX235">
            <v>603.11199816533951</v>
          </cell>
          <cell r="AY235">
            <v>646.71346978648069</v>
          </cell>
          <cell r="AZ235">
            <v>695.31428847019436</v>
          </cell>
          <cell r="BA235">
            <v>695.31428847019436</v>
          </cell>
          <cell r="BC235">
            <v>423.98540750722105</v>
          </cell>
          <cell r="BD235">
            <v>452.5066979227538</v>
          </cell>
          <cell r="BE235">
            <v>496.9982194003278</v>
          </cell>
          <cell r="BF235">
            <v>539.99569105195985</v>
          </cell>
          <cell r="BG235">
            <v>539.99569105195985</v>
          </cell>
          <cell r="BI235">
            <v>488.64734991534328</v>
          </cell>
          <cell r="BJ235">
            <v>466.37337565853898</v>
          </cell>
          <cell r="BK235">
            <v>561.49778586913817</v>
          </cell>
          <cell r="BL235">
            <v>626.53054296081746</v>
          </cell>
          <cell r="BM235">
            <v>626.53054296081768</v>
          </cell>
        </row>
        <row r="236">
          <cell r="A236" t="str">
            <v>Depreciation</v>
          </cell>
          <cell r="B236" t="str">
            <v>dcfdna</v>
          </cell>
          <cell r="C236" t="str">
            <v>-</v>
          </cell>
          <cell r="D236">
            <v>0.86099999999999999</v>
          </cell>
          <cell r="E236">
            <v>2.403</v>
          </cell>
          <cell r="G236">
            <v>0.63300000000000001</v>
          </cell>
          <cell r="H236">
            <v>0.66500000000000004</v>
          </cell>
          <cell r="I236">
            <v>0.64300000000000002</v>
          </cell>
          <cell r="J236">
            <v>0.72299999999999998</v>
          </cell>
          <cell r="K236">
            <v>2.6640000000000001</v>
          </cell>
          <cell r="M236">
            <v>0.61799999999999999</v>
          </cell>
          <cell r="N236">
            <v>0.70699999999999996</v>
          </cell>
          <cell r="O236">
            <v>0.63100000000000001</v>
          </cell>
          <cell r="P236">
            <v>0.63500000000000001</v>
          </cell>
          <cell r="Q236">
            <v>2.5910000000000002</v>
          </cell>
          <cell r="S236">
            <v>0.748</v>
          </cell>
          <cell r="T236">
            <v>0.67900000000000005</v>
          </cell>
          <cell r="U236">
            <v>0.79999999999999982</v>
          </cell>
          <cell r="V236">
            <v>0.91999999999999993</v>
          </cell>
          <cell r="W236">
            <v>3.1469999999999998</v>
          </cell>
          <cell r="Y236">
            <v>1.121</v>
          </cell>
          <cell r="Z236">
            <v>1.468</v>
          </cell>
          <cell r="AA236">
            <v>1.4899999999999998</v>
          </cell>
          <cell r="AB236">
            <v>1.9480000000000004</v>
          </cell>
          <cell r="AC236">
            <v>6.0270000000000001</v>
          </cell>
          <cell r="AE236">
            <v>2.2360000000000002</v>
          </cell>
          <cell r="AF236">
            <v>1.4506816467924573</v>
          </cell>
          <cell r="AG236">
            <v>3.3560182547169792</v>
          </cell>
          <cell r="AH236">
            <v>3.679582497169811</v>
          </cell>
          <cell r="AI236">
            <v>10.722282398679248</v>
          </cell>
          <cell r="AK236">
            <v>3.9881724534553697</v>
          </cell>
          <cell r="AL236">
            <v>3.7650290586548074</v>
          </cell>
          <cell r="AM236">
            <v>4.0481259610106193</v>
          </cell>
          <cell r="AN236">
            <v>4.3456194605996217</v>
          </cell>
          <cell r="AO236">
            <v>16.146946933720418</v>
          </cell>
          <cell r="AQ236">
            <v>4.6624836228988258</v>
          </cell>
          <cell r="AR236">
            <v>4.9596676853399231</v>
          </cell>
          <cell r="AS236">
            <v>5.2680196910815553</v>
          </cell>
          <cell r="AT236">
            <v>5.5962671114899081</v>
          </cell>
          <cell r="AU236">
            <v>20.486438110810212</v>
          </cell>
          <cell r="AW236">
            <v>-11.362684805027371</v>
          </cell>
          <cell r="AX236">
            <v>-12.091002481507267</v>
          </cell>
          <cell r="AY236">
            <v>-12.767869160496481</v>
          </cell>
          <cell r="AZ236">
            <v>-13.60906822287447</v>
          </cell>
          <cell r="BA236">
            <v>-49.830624669905589</v>
          </cell>
        </row>
        <row r="237">
          <cell r="A237" t="str">
            <v>DSO</v>
          </cell>
          <cell r="B237" t="str">
            <v>dso</v>
          </cell>
          <cell r="C237" t="str">
            <v>-</v>
          </cell>
          <cell r="D237">
            <v>113.79576816927322</v>
          </cell>
          <cell r="E237">
            <v>91.714935963229038</v>
          </cell>
          <cell r="G237">
            <v>54.331087584215581</v>
          </cell>
          <cell r="H237">
            <v>54.23630396364554</v>
          </cell>
          <cell r="I237">
            <v>41.654569797759144</v>
          </cell>
          <cell r="J237">
            <v>55.395734292689191</v>
          </cell>
          <cell r="K237">
            <v>55.395734292689191</v>
          </cell>
          <cell r="M237">
            <v>57.693649870459474</v>
          </cell>
          <cell r="N237">
            <v>63.798732830782043</v>
          </cell>
          <cell r="O237">
            <v>58.765038924274585</v>
          </cell>
          <cell r="P237">
            <v>79.467607227231895</v>
          </cell>
          <cell r="Q237">
            <v>79.467607227231895</v>
          </cell>
          <cell r="S237">
            <v>63.265306122448976</v>
          </cell>
          <cell r="T237">
            <v>66.409403415391438</v>
          </cell>
          <cell r="U237">
            <v>72.866202195811127</v>
          </cell>
          <cell r="V237">
            <v>80.570392350807793</v>
          </cell>
          <cell r="W237">
            <v>80.570392350807793</v>
          </cell>
          <cell r="Y237">
            <v>59.436714087601487</v>
          </cell>
          <cell r="Z237">
            <v>62.779700596305389</v>
          </cell>
          <cell r="AA237">
            <v>58.140263447558453</v>
          </cell>
          <cell r="AB237">
            <v>75.238513572871838</v>
          </cell>
          <cell r="AC237">
            <v>75.238513572871838</v>
          </cell>
          <cell r="AE237">
            <v>62.189117933630101</v>
          </cell>
          <cell r="AF237">
            <v>62.779700596305389</v>
          </cell>
          <cell r="AG237">
            <v>58.140263447558453</v>
          </cell>
          <cell r="AH237">
            <v>72</v>
          </cell>
          <cell r="AI237">
            <v>72</v>
          </cell>
          <cell r="AK237">
            <v>61.189117933630101</v>
          </cell>
          <cell r="AL237">
            <v>61.779700596305389</v>
          </cell>
          <cell r="AM237">
            <v>57.140263447558453</v>
          </cell>
          <cell r="AN237">
            <v>70</v>
          </cell>
          <cell r="AO237">
            <v>70</v>
          </cell>
          <cell r="AQ237">
            <v>60.189117933630101</v>
          </cell>
          <cell r="AR237">
            <v>60.779700596305389</v>
          </cell>
          <cell r="AS237">
            <v>56.140263447558453</v>
          </cell>
          <cell r="AT237">
            <v>70</v>
          </cell>
          <cell r="AU237">
            <v>70</v>
          </cell>
          <cell r="AW237">
            <v>28.125974778690292</v>
          </cell>
          <cell r="AX237">
            <v>55.178570804488594</v>
          </cell>
          <cell r="AY237">
            <v>54.478565269442448</v>
          </cell>
          <cell r="AZ237">
            <v>114.55842526982724</v>
          </cell>
          <cell r="BA237">
            <v>252.34153612244859</v>
          </cell>
          <cell r="BC237">
            <v>38.993780012589205</v>
          </cell>
          <cell r="BD237">
            <v>42.456624184903895</v>
          </cell>
          <cell r="BE237">
            <v>47.26150966354097</v>
          </cell>
          <cell r="BF237">
            <v>49.98880738026331</v>
          </cell>
          <cell r="BG237">
            <v>178.70072124129734</v>
          </cell>
          <cell r="BI237">
            <v>52.292718008077074</v>
          </cell>
          <cell r="BJ237">
            <v>56.049555035088247</v>
          </cell>
          <cell r="BK237">
            <v>61.455689959372052</v>
          </cell>
          <cell r="BL237">
            <v>64.423015514404071</v>
          </cell>
          <cell r="BM237">
            <v>234.22097851694144</v>
          </cell>
        </row>
        <row r="238">
          <cell r="A238" t="str">
            <v>Depreciation</v>
          </cell>
          <cell r="B238" t="str">
            <v>dcfdna</v>
          </cell>
          <cell r="C238" t="str">
            <v>-</v>
          </cell>
          <cell r="D238">
            <v>0.86099999999999999</v>
          </cell>
          <cell r="E238">
            <v>2.403</v>
          </cell>
          <cell r="G238">
            <v>0.63300000000000001</v>
          </cell>
          <cell r="H238">
            <v>0.66500000000000004</v>
          </cell>
          <cell r="I238">
            <v>0.64300000000000002</v>
          </cell>
          <cell r="J238">
            <v>0.72299999999999998</v>
          </cell>
          <cell r="K238">
            <v>2.6640000000000001</v>
          </cell>
          <cell r="M238">
            <v>0.61799999999999999</v>
          </cell>
          <cell r="N238">
            <v>0.70699999999999996</v>
          </cell>
          <cell r="O238">
            <v>0.63100000000000001</v>
          </cell>
          <cell r="P238">
            <v>0.63500000000000001</v>
          </cell>
          <cell r="Q238">
            <v>2.5910000000000002</v>
          </cell>
          <cell r="S238">
            <v>0.748</v>
          </cell>
          <cell r="T238">
            <v>0.67900000000000005</v>
          </cell>
          <cell r="U238">
            <v>0.79999999999999982</v>
          </cell>
          <cell r="V238">
            <v>0.91999999999999993</v>
          </cell>
          <cell r="W238">
            <v>3.1469999999999998</v>
          </cell>
          <cell r="Y238">
            <v>1.121</v>
          </cell>
          <cell r="Z238">
            <v>1.468</v>
          </cell>
          <cell r="AA238">
            <v>1.4899999999999998</v>
          </cell>
          <cell r="AB238">
            <v>1.9480000000000004</v>
          </cell>
          <cell r="AC238">
            <v>6.0270000000000001</v>
          </cell>
          <cell r="AE238">
            <v>2.2360000000000002</v>
          </cell>
          <cell r="AF238">
            <v>2.5619999999999998</v>
          </cell>
          <cell r="AG238">
            <v>3.9689999999999994</v>
          </cell>
          <cell r="AH238">
            <v>-0.23299320754716746</v>
          </cell>
          <cell r="AI238">
            <v>8.534006792452832</v>
          </cell>
          <cell r="AK238">
            <v>2.921822053701014</v>
          </cell>
          <cell r="AL238">
            <v>2.6962003292307699</v>
          </cell>
          <cell r="AM238">
            <v>2.9281373649230744</v>
          </cell>
          <cell r="AN238">
            <v>3.1910796064246227</v>
          </cell>
          <cell r="AO238">
            <v>11.737239354279481</v>
          </cell>
          <cell r="AQ238">
            <v>3.4076124086719517</v>
          </cell>
          <cell r="AR238">
            <v>3.66057923859006</v>
          </cell>
          <cell r="AS238">
            <v>3.9018171740252967</v>
          </cell>
          <cell r="AT238">
            <v>4.1981396651687319</v>
          </cell>
          <cell r="AU238">
            <v>15.16814848645604</v>
          </cell>
          <cell r="AW238">
            <v>4.3702633865489844</v>
          </cell>
          <cell r="AX238">
            <v>4.6503855698104886</v>
          </cell>
          <cell r="AY238">
            <v>4.9107189078832576</v>
          </cell>
          <cell r="AZ238">
            <v>5.2342570087978828</v>
          </cell>
          <cell r="BA238">
            <v>19.165624873040613</v>
          </cell>
        </row>
        <row r="239">
          <cell r="A239" t="str">
            <v>Employees</v>
          </cell>
          <cell r="B239" t="str">
            <v>hc</v>
          </cell>
          <cell r="C239" t="str">
            <v>-</v>
          </cell>
          <cell r="D239">
            <v>176</v>
          </cell>
          <cell r="E239">
            <v>159</v>
          </cell>
          <cell r="G239">
            <v>209</v>
          </cell>
          <cell r="H239">
            <v>255</v>
          </cell>
          <cell r="I239">
            <v>306</v>
          </cell>
          <cell r="J239">
            <v>311</v>
          </cell>
          <cell r="K239">
            <v>311</v>
          </cell>
          <cell r="M239">
            <v>329</v>
          </cell>
          <cell r="N239">
            <v>357</v>
          </cell>
          <cell r="O239">
            <v>412</v>
          </cell>
          <cell r="P239">
            <v>444</v>
          </cell>
          <cell r="Q239">
            <v>444</v>
          </cell>
          <cell r="S239">
            <v>518</v>
          </cell>
          <cell r="T239">
            <v>594</v>
          </cell>
          <cell r="U239">
            <v>679</v>
          </cell>
          <cell r="V239">
            <v>767</v>
          </cell>
          <cell r="W239">
            <v>767</v>
          </cell>
          <cell r="Y239">
            <v>877</v>
          </cell>
          <cell r="Z239">
            <v>1059</v>
          </cell>
          <cell r="AA239">
            <v>1116</v>
          </cell>
          <cell r="AB239">
            <v>1304</v>
          </cell>
          <cell r="AC239">
            <v>1304</v>
          </cell>
          <cell r="AE239">
            <v>1480</v>
          </cell>
          <cell r="AF239">
            <v>1595</v>
          </cell>
          <cell r="AG239">
            <v>1710</v>
          </cell>
          <cell r="AH239">
            <v>1880</v>
          </cell>
          <cell r="AI239">
            <v>1880</v>
          </cell>
          <cell r="AK239">
            <v>1965</v>
          </cell>
          <cell r="AL239">
            <v>2050</v>
          </cell>
          <cell r="AM239">
            <v>2135</v>
          </cell>
          <cell r="AN239">
            <v>2275</v>
          </cell>
          <cell r="AO239">
            <v>2275</v>
          </cell>
          <cell r="AQ239">
            <v>2335</v>
          </cell>
          <cell r="AR239">
            <v>2395</v>
          </cell>
          <cell r="AS239">
            <v>2455</v>
          </cell>
          <cell r="AT239">
            <v>2515</v>
          </cell>
          <cell r="AU239">
            <v>2515</v>
          </cell>
          <cell r="AW239">
            <v>54</v>
          </cell>
          <cell r="AX239">
            <v>52</v>
          </cell>
          <cell r="AY239">
            <v>54</v>
          </cell>
          <cell r="AZ239">
            <v>64</v>
          </cell>
          <cell r="BA239">
            <v>64</v>
          </cell>
          <cell r="BC239">
            <v>884.00232989730307</v>
          </cell>
          <cell r="BD239">
            <v>888.72085927328669</v>
          </cell>
          <cell r="BE239">
            <v>923.97408188764723</v>
          </cell>
          <cell r="BF239">
            <v>1184.4258460211831</v>
          </cell>
          <cell r="BG239">
            <v>1184.4258460211831</v>
          </cell>
          <cell r="BI239">
            <v>1045.0676335588632</v>
          </cell>
          <cell r="BJ239">
            <v>1016.8846835038023</v>
          </cell>
          <cell r="BK239">
            <v>1121.064390716728</v>
          </cell>
          <cell r="BL239">
            <v>1417.0690407805957</v>
          </cell>
          <cell r="BM239">
            <v>1417.0690407805957</v>
          </cell>
        </row>
        <row r="240">
          <cell r="A240" t="str">
            <v>S&amp;M Employees</v>
          </cell>
          <cell r="B240" t="str">
            <v>smhc</v>
          </cell>
          <cell r="C240" t="str">
            <v>-</v>
          </cell>
          <cell r="D240" t="str">
            <v>-</v>
          </cell>
          <cell r="E240" t="str">
            <v>-</v>
          </cell>
          <cell r="G240" t="str">
            <v>-</v>
          </cell>
          <cell r="H240" t="str">
            <v>-</v>
          </cell>
          <cell r="I240" t="str">
            <v>-</v>
          </cell>
          <cell r="J240" t="str">
            <v>-</v>
          </cell>
          <cell r="K240" t="str">
            <v>-</v>
          </cell>
          <cell r="M240">
            <v>0.61799999999999999</v>
          </cell>
          <cell r="N240">
            <v>0.70699999999999996</v>
          </cell>
          <cell r="O240">
            <v>0.63100000000000001</v>
          </cell>
          <cell r="P240">
            <v>229</v>
          </cell>
          <cell r="Q240">
            <v>229</v>
          </cell>
          <cell r="S240">
            <v>285</v>
          </cell>
          <cell r="T240">
            <v>323</v>
          </cell>
          <cell r="U240">
            <v>366</v>
          </cell>
          <cell r="V240">
            <v>410</v>
          </cell>
          <cell r="W240">
            <v>410</v>
          </cell>
          <cell r="Y240">
            <v>476</v>
          </cell>
          <cell r="Z240">
            <v>512</v>
          </cell>
          <cell r="AA240">
            <v>546</v>
          </cell>
          <cell r="AB240">
            <v>612</v>
          </cell>
          <cell r="AC240">
            <v>612</v>
          </cell>
          <cell r="AE240">
            <v>744</v>
          </cell>
          <cell r="AF240">
            <v>802</v>
          </cell>
          <cell r="AG240">
            <v>860</v>
          </cell>
          <cell r="AH240">
            <v>945</v>
          </cell>
          <cell r="AI240">
            <v>945</v>
          </cell>
          <cell r="AK240">
            <v>1009</v>
          </cell>
          <cell r="AL240">
            <v>1073</v>
          </cell>
          <cell r="AM240">
            <v>1116</v>
          </cell>
          <cell r="AN240">
            <v>1186</v>
          </cell>
          <cell r="AO240">
            <v>1186</v>
          </cell>
          <cell r="AQ240">
            <v>1231</v>
          </cell>
          <cell r="AR240">
            <v>1276</v>
          </cell>
          <cell r="AS240">
            <v>1306</v>
          </cell>
          <cell r="AT240">
            <v>1336</v>
          </cell>
          <cell r="AU240">
            <v>1336</v>
          </cell>
          <cell r="AW240">
            <v>5.0855107032896711</v>
          </cell>
          <cell r="AX240">
            <v>5.3648126668916731</v>
          </cell>
          <cell r="AY240">
            <v>5.6633309150933826</v>
          </cell>
          <cell r="AZ240">
            <v>6.005391082812352</v>
          </cell>
          <cell r="BA240">
            <v>22.119045368087079</v>
          </cell>
          <cell r="BC240">
            <v>367.26726473101417</v>
          </cell>
          <cell r="BD240">
            <v>441.98534693849723</v>
          </cell>
          <cell r="BE240">
            <v>498.61148339177339</v>
          </cell>
          <cell r="BF240">
            <v>755.75932419079322</v>
          </cell>
          <cell r="BG240">
            <v>2063.6234192520778</v>
          </cell>
          <cell r="BI240">
            <v>378.53759957249713</v>
          </cell>
          <cell r="BJ240">
            <v>509.88740878004091</v>
          </cell>
          <cell r="BK240">
            <v>668.00763223922422</v>
          </cell>
          <cell r="BL240">
            <v>890.02891316027399</v>
          </cell>
          <cell r="BM240">
            <v>2446.4615537520363</v>
          </cell>
        </row>
        <row r="241">
          <cell r="A241" t="str">
            <v>Employees</v>
          </cell>
          <cell r="B241" t="str">
            <v>hc</v>
          </cell>
          <cell r="C241" t="str">
            <v>-</v>
          </cell>
          <cell r="D241">
            <v>176</v>
          </cell>
          <cell r="E241">
            <v>159</v>
          </cell>
          <cell r="G241">
            <v>209</v>
          </cell>
          <cell r="H241">
            <v>255</v>
          </cell>
          <cell r="I241">
            <v>306</v>
          </cell>
          <cell r="J241">
            <v>311</v>
          </cell>
          <cell r="K241">
            <v>311</v>
          </cell>
          <cell r="M241">
            <v>329</v>
          </cell>
          <cell r="N241">
            <v>357</v>
          </cell>
          <cell r="O241">
            <v>412</v>
          </cell>
          <cell r="P241">
            <v>444</v>
          </cell>
          <cell r="Q241">
            <v>444</v>
          </cell>
          <cell r="S241">
            <v>518</v>
          </cell>
          <cell r="T241">
            <v>594</v>
          </cell>
          <cell r="U241">
            <v>679</v>
          </cell>
          <cell r="V241">
            <v>767</v>
          </cell>
          <cell r="W241">
            <v>767</v>
          </cell>
          <cell r="Y241">
            <v>877</v>
          </cell>
          <cell r="Z241">
            <v>1059</v>
          </cell>
          <cell r="AA241">
            <v>1116</v>
          </cell>
          <cell r="AB241">
            <v>1304</v>
          </cell>
          <cell r="AC241">
            <v>1304</v>
          </cell>
          <cell r="AE241">
            <v>1480</v>
          </cell>
          <cell r="AF241">
            <v>1625</v>
          </cell>
          <cell r="AG241">
            <v>23.719474936640239</v>
          </cell>
          <cell r="AH241">
            <v>38.524659350310188</v>
          </cell>
          <cell r="AI241">
            <v>1910</v>
          </cell>
          <cell r="AK241">
            <v>2025</v>
          </cell>
          <cell r="AL241">
            <v>2140</v>
          </cell>
          <cell r="AM241">
            <v>2255</v>
          </cell>
          <cell r="AN241">
            <v>2395</v>
          </cell>
          <cell r="AO241">
            <v>2395</v>
          </cell>
          <cell r="AQ241">
            <v>2495</v>
          </cell>
          <cell r="AR241">
            <v>2595</v>
          </cell>
          <cell r="AS241">
            <v>2695</v>
          </cell>
          <cell r="AT241">
            <v>2825</v>
          </cell>
          <cell r="AU241">
            <v>2825</v>
          </cell>
          <cell r="AW241">
            <v>2925</v>
          </cell>
          <cell r="AX241">
            <v>3025</v>
          </cell>
          <cell r="AY241">
            <v>3125</v>
          </cell>
          <cell r="AZ241">
            <v>3255</v>
          </cell>
          <cell r="BA241">
            <v>3255</v>
          </cell>
          <cell r="BC241">
            <v>227.56756439444624</v>
          </cell>
          <cell r="BD241">
            <v>239.44391361311241</v>
          </cell>
          <cell r="BE241">
            <v>252.27283086770254</v>
          </cell>
          <cell r="BF241">
            <v>445.7768040515316</v>
          </cell>
          <cell r="BG241">
            <v>445.7768040515316</v>
          </cell>
          <cell r="BI241">
            <v>281.96549766340041</v>
          </cell>
          <cell r="BJ241">
            <v>294.64315000364581</v>
          </cell>
          <cell r="BK241">
            <v>306.97298140320703</v>
          </cell>
          <cell r="BL241">
            <v>521.42129760684543</v>
          </cell>
          <cell r="BM241">
            <v>521.42129760684543</v>
          </cell>
        </row>
        <row r="242">
          <cell r="A242" t="str">
            <v>Free Cash Flow</v>
          </cell>
          <cell r="B242" t="str">
            <v>fcf</v>
          </cell>
          <cell r="C242" t="str">
            <v>-</v>
          </cell>
          <cell r="D242">
            <v>-32.555</v>
          </cell>
          <cell r="E242">
            <v>-13.879000000000003</v>
          </cell>
          <cell r="G242">
            <v>2.2999999999999998</v>
          </cell>
          <cell r="H242">
            <v>1.8110000000000002</v>
          </cell>
          <cell r="I242">
            <v>-0.61500000000000044</v>
          </cell>
          <cell r="J242">
            <v>-0.30499999999999983</v>
          </cell>
          <cell r="K242">
            <v>3.1909999999999998</v>
          </cell>
          <cell r="M242">
            <v>4.43</v>
          </cell>
          <cell r="N242">
            <v>3.4979999999999993</v>
          </cell>
          <cell r="O242">
            <v>6.1760000000000019</v>
          </cell>
          <cell r="P242">
            <v>4.7610000000000001</v>
          </cell>
          <cell r="Q242">
            <v>18.865000000000013</v>
          </cell>
          <cell r="S242">
            <v>6.381000000000002</v>
          </cell>
          <cell r="T242">
            <v>14.450999999999999</v>
          </cell>
          <cell r="U242">
            <v>11.869</v>
          </cell>
          <cell r="V242">
            <v>18.863000000000003</v>
          </cell>
          <cell r="W242">
            <v>51.564</v>
          </cell>
          <cell r="Y242">
            <v>8.7530000000000001</v>
          </cell>
          <cell r="Z242">
            <v>10.7</v>
          </cell>
          <cell r="AA242">
            <v>19.28</v>
          </cell>
          <cell r="AB242">
            <v>33.725999999999999</v>
          </cell>
          <cell r="AC242">
            <v>72.459000000000003</v>
          </cell>
          <cell r="AE242">
            <v>9.820999999999998</v>
          </cell>
          <cell r="AF242">
            <v>28.050622277011371</v>
          </cell>
          <cell r="AG242">
            <v>20.253042848039545</v>
          </cell>
          <cell r="AH242">
            <v>32.615351337362952</v>
          </cell>
          <cell r="AI242">
            <v>90.740016462413877</v>
          </cell>
          <cell r="AK242">
            <v>16.622674817811408</v>
          </cell>
          <cell r="AL242">
            <v>16.525855984970434</v>
          </cell>
          <cell r="AM242">
            <v>35.701320569486498</v>
          </cell>
          <cell r="AN242">
            <v>40.100922949408009</v>
          </cell>
          <cell r="AO242">
            <v>108.95077432167636</v>
          </cell>
          <cell r="AQ242">
            <v>25.186957545394463</v>
          </cell>
          <cell r="AR242">
            <v>23.281617420541004</v>
          </cell>
          <cell r="AS242">
            <v>47.159573835902897</v>
          </cell>
          <cell r="AT242">
            <v>49.136767149735455</v>
          </cell>
          <cell r="AU242">
            <v>144.76491595157381</v>
          </cell>
          <cell r="AW242">
            <v>908.81693632949077</v>
          </cell>
          <cell r="AX242">
            <v>963.53788599422944</v>
          </cell>
          <cell r="AY242">
            <v>1042.3624740195833</v>
          </cell>
          <cell r="AZ242">
            <v>1247.5568547984899</v>
          </cell>
          <cell r="BA242">
            <v>1247.5568547984899</v>
          </cell>
          <cell r="BC242">
            <v>1341.8191416481616</v>
          </cell>
          <cell r="BD242">
            <v>1420.3751947532937</v>
          </cell>
          <cell r="BE242">
            <v>1540.3033469003303</v>
          </cell>
          <cell r="BF242">
            <v>1785.1130192212356</v>
          </cell>
          <cell r="BG242">
            <v>1785.1130192212356</v>
          </cell>
          <cell r="BI242">
            <v>1820.6174905250732</v>
          </cell>
          <cell r="BJ242">
            <v>1872.676574795832</v>
          </cell>
          <cell r="BK242">
            <v>2084.9238903516652</v>
          </cell>
          <cell r="BL242">
            <v>2392.0623890567049</v>
          </cell>
          <cell r="BM242">
            <v>2392.0623890567049</v>
          </cell>
        </row>
        <row r="243">
          <cell r="A243" t="str">
            <v>LTM FCF</v>
          </cell>
          <cell r="B243" t="str">
            <v>ltmfcf</v>
          </cell>
          <cell r="C243" t="str">
            <v>-</v>
          </cell>
          <cell r="D243">
            <v>-32.555</v>
          </cell>
          <cell r="E243">
            <v>-13.879000000000003</v>
          </cell>
          <cell r="G243">
            <v>2.2999999999999998</v>
          </cell>
          <cell r="H243">
            <v>1.8110000000000002</v>
          </cell>
          <cell r="I243">
            <v>-0.61500000000000044</v>
          </cell>
          <cell r="J243">
            <v>3.1909999999999998</v>
          </cell>
          <cell r="K243">
            <v>3.1909999999999998</v>
          </cell>
          <cell r="M243">
            <v>5.3209999999999997</v>
          </cell>
          <cell r="N243">
            <v>7.0079999999999991</v>
          </cell>
          <cell r="O243">
            <v>13.799000000000001</v>
          </cell>
          <cell r="P243">
            <v>18.865000000000002</v>
          </cell>
          <cell r="Q243">
            <v>18.865000000000013</v>
          </cell>
          <cell r="S243">
            <v>20.816000000000003</v>
          </cell>
          <cell r="T243">
            <v>31.769000000000005</v>
          </cell>
          <cell r="U243">
            <v>37.462000000000003</v>
          </cell>
          <cell r="V243">
            <v>51.564000000000007</v>
          </cell>
          <cell r="W243">
            <v>51.564</v>
          </cell>
          <cell r="Y243">
            <v>53.936000000000007</v>
          </cell>
          <cell r="Z243">
            <v>50.185000000000002</v>
          </cell>
          <cell r="AA243">
            <v>57.596000000000004</v>
          </cell>
          <cell r="AB243">
            <v>72.459000000000003</v>
          </cell>
          <cell r="AC243">
            <v>72.459000000000003</v>
          </cell>
          <cell r="AE243">
            <v>73.527000000000001</v>
          </cell>
          <cell r="AF243">
            <v>90.877622277011369</v>
          </cell>
          <cell r="AG243">
            <v>91.850665125050909</v>
          </cell>
          <cell r="AH243">
            <v>90.740016462413863</v>
          </cell>
          <cell r="AI243">
            <v>101.81084999514479</v>
          </cell>
          <cell r="AK243">
            <v>97.54169128022528</v>
          </cell>
          <cell r="AL243">
            <v>86.016924988184343</v>
          </cell>
          <cell r="AM243">
            <v>101.4652027096313</v>
          </cell>
          <cell r="AN243">
            <v>108.95077432167636</v>
          </cell>
          <cell r="AO243">
            <v>136.99777087889819</v>
          </cell>
          <cell r="AQ243">
            <v>117.5150570492594</v>
          </cell>
          <cell r="AR243">
            <v>124.27081848482996</v>
          </cell>
          <cell r="AS243">
            <v>135.72907175124638</v>
          </cell>
          <cell r="AT243">
            <v>144.76491595157381</v>
          </cell>
          <cell r="AU243">
            <v>180.34685577625768</v>
          </cell>
          <cell r="AW243">
            <v>16.763289973662921</v>
          </cell>
          <cell r="AX243">
            <v>43.087568322981326</v>
          </cell>
          <cell r="AY243">
            <v>41.710696108945967</v>
          </cell>
          <cell r="AZ243">
            <v>100.94935704695277</v>
          </cell>
          <cell r="BA243">
            <v>202.51091145254298</v>
          </cell>
          <cell r="BC243">
            <v>2.9860000000000002</v>
          </cell>
          <cell r="BD243">
            <v>2.9860000000000002</v>
          </cell>
          <cell r="BE243">
            <v>2.9860000000000002</v>
          </cell>
          <cell r="BF243">
            <v>2.9860000000000002</v>
          </cell>
          <cell r="BG243">
            <v>2.9860000000000002</v>
          </cell>
          <cell r="BI243">
            <v>2.9860000000000002</v>
          </cell>
          <cell r="BJ243">
            <v>2.9860000000000002</v>
          </cell>
          <cell r="BK243">
            <v>2.9860000000000002</v>
          </cell>
          <cell r="BL243">
            <v>2.9860000000000002</v>
          </cell>
          <cell r="BM243">
            <v>2.9860000000000002</v>
          </cell>
        </row>
        <row r="244">
          <cell r="A244" t="str">
            <v>Dividend</v>
          </cell>
          <cell r="B244" t="str">
            <v>div</v>
          </cell>
          <cell r="C244" t="str">
            <v>-</v>
          </cell>
          <cell r="D244">
            <v>0</v>
          </cell>
          <cell r="E244">
            <v>0</v>
          </cell>
          <cell r="G244">
            <v>0</v>
          </cell>
          <cell r="H244">
            <v>0</v>
          </cell>
          <cell r="I244">
            <v>0</v>
          </cell>
          <cell r="J244">
            <v>0</v>
          </cell>
          <cell r="K244">
            <v>0</v>
          </cell>
          <cell r="M244">
            <v>0</v>
          </cell>
          <cell r="N244">
            <v>0</v>
          </cell>
          <cell r="O244">
            <v>0</v>
          </cell>
          <cell r="P244">
            <v>0</v>
          </cell>
          <cell r="Q244">
            <v>0</v>
          </cell>
          <cell r="S244">
            <v>0</v>
          </cell>
          <cell r="T244">
            <v>0</v>
          </cell>
          <cell r="U244">
            <v>0</v>
          </cell>
          <cell r="V244">
            <v>0</v>
          </cell>
          <cell r="W244">
            <v>0</v>
          </cell>
          <cell r="Y244">
            <v>0</v>
          </cell>
          <cell r="Z244">
            <v>0</v>
          </cell>
          <cell r="AA244">
            <v>0</v>
          </cell>
          <cell r="AB244">
            <v>0</v>
          </cell>
          <cell r="AC244">
            <v>0</v>
          </cell>
          <cell r="AE244">
            <v>0</v>
          </cell>
          <cell r="AF244">
            <v>0</v>
          </cell>
          <cell r="AG244">
            <v>0</v>
          </cell>
          <cell r="AH244">
            <v>0</v>
          </cell>
          <cell r="AI244">
            <v>0</v>
          </cell>
          <cell r="AK244">
            <v>0</v>
          </cell>
          <cell r="AL244">
            <v>0</v>
          </cell>
          <cell r="AM244">
            <v>0</v>
          </cell>
          <cell r="AN244">
            <v>0</v>
          </cell>
          <cell r="AO244">
            <v>0</v>
          </cell>
          <cell r="AQ244">
            <v>0</v>
          </cell>
          <cell r="AR244">
            <v>0</v>
          </cell>
          <cell r="AS244">
            <v>0</v>
          </cell>
          <cell r="AT244">
            <v>0</v>
          </cell>
          <cell r="AU244">
            <v>0</v>
          </cell>
          <cell r="AW244">
            <v>176.62069921116964</v>
          </cell>
          <cell r="AX244">
            <v>182.86954631395247</v>
          </cell>
          <cell r="AY244">
            <v>188.48315860242843</v>
          </cell>
          <cell r="AZ244">
            <v>202.51091145254298</v>
          </cell>
          <cell r="BA244">
            <v>1244.5708547984898</v>
          </cell>
          <cell r="BC244">
            <v>1338.8331416481615</v>
          </cell>
          <cell r="BD244">
            <v>1417.3891947532936</v>
          </cell>
          <cell r="BE244">
            <v>1537.3173469003302</v>
          </cell>
          <cell r="BF244">
            <v>1782.1270192212355</v>
          </cell>
          <cell r="BG244">
            <v>1782.1270192212355</v>
          </cell>
          <cell r="BI244">
            <v>1817.6314905250731</v>
          </cell>
          <cell r="BJ244">
            <v>1869.6905747958319</v>
          </cell>
          <cell r="BK244">
            <v>2081.9378903516654</v>
          </cell>
          <cell r="BL244">
            <v>2389.076389056705</v>
          </cell>
          <cell r="BM244">
            <v>2389.076389056705</v>
          </cell>
        </row>
        <row r="245">
          <cell r="A245" t="str">
            <v>Customers</v>
          </cell>
          <cell r="B245" t="str">
            <v>totcust</v>
          </cell>
          <cell r="C245" t="str">
            <v>-</v>
          </cell>
          <cell r="D245">
            <v>1500</v>
          </cell>
          <cell r="E245">
            <v>3500</v>
          </cell>
          <cell r="G245">
            <v>4300</v>
          </cell>
          <cell r="H245">
            <v>4900</v>
          </cell>
          <cell r="I245">
            <v>5100</v>
          </cell>
          <cell r="J245">
            <v>5700</v>
          </cell>
          <cell r="K245">
            <v>5700</v>
          </cell>
          <cell r="M245">
            <v>6300</v>
          </cell>
          <cell r="N245">
            <v>7000</v>
          </cell>
          <cell r="O245">
            <v>7700</v>
          </cell>
          <cell r="P245">
            <v>8700</v>
          </cell>
          <cell r="Q245">
            <v>8700</v>
          </cell>
          <cell r="S245">
            <v>9800</v>
          </cell>
          <cell r="T245">
            <v>11100</v>
          </cell>
          <cell r="U245">
            <v>12500</v>
          </cell>
          <cell r="V245">
            <v>13900</v>
          </cell>
          <cell r="W245">
            <v>13900</v>
          </cell>
          <cell r="Y245">
            <v>15500</v>
          </cell>
          <cell r="Z245">
            <v>16900</v>
          </cell>
          <cell r="AA245">
            <v>18700</v>
          </cell>
          <cell r="AB245">
            <v>20500</v>
          </cell>
          <cell r="AC245">
            <v>20500</v>
          </cell>
          <cell r="AE245">
            <v>22700</v>
          </cell>
          <cell r="AF245">
            <v>24774.073334664263</v>
          </cell>
          <cell r="AG245">
            <v>26935.230103579375</v>
          </cell>
          <cell r="AH245">
            <v>29326.270912731718</v>
          </cell>
          <cell r="AI245">
            <v>29326.270912731718</v>
          </cell>
          <cell r="AK245">
            <v>26935.230103579375</v>
          </cell>
          <cell r="AL245">
            <v>29326.270912731718</v>
          </cell>
          <cell r="AM245">
            <v>31412.167897461986</v>
          </cell>
          <cell r="AN245">
            <v>33562.09601506115</v>
          </cell>
          <cell r="AO245">
            <v>33562.09601506115</v>
          </cell>
          <cell r="AQ245">
            <v>31412.167897461986</v>
          </cell>
          <cell r="AR245">
            <v>33562.09601506115</v>
          </cell>
          <cell r="AS245">
            <v>35806.129604421847</v>
          </cell>
          <cell r="AT245">
            <v>38288.099741696613</v>
          </cell>
          <cell r="AU245">
            <v>38288.099741696613</v>
          </cell>
          <cell r="AW245">
            <v>0</v>
          </cell>
          <cell r="AX245">
            <v>0</v>
          </cell>
          <cell r="AY245">
            <v>0</v>
          </cell>
          <cell r="AZ245">
            <v>0</v>
          </cell>
          <cell r="BA245">
            <v>0</v>
          </cell>
          <cell r="BC245">
            <v>966.03335177428721</v>
          </cell>
          <cell r="BD245">
            <v>1039.7243089003414</v>
          </cell>
          <cell r="BE245">
            <v>1119.6803911961249</v>
          </cell>
          <cell r="BF245">
            <v>1202.4709642135499</v>
          </cell>
          <cell r="BG245">
            <v>1202.4709642135499</v>
          </cell>
          <cell r="BI245">
            <v>1291.5694841107884</v>
          </cell>
          <cell r="BJ245">
            <v>1385.4419117284363</v>
          </cell>
          <cell r="BK245">
            <v>1486.3125529008983</v>
          </cell>
          <cell r="BL245">
            <v>1590.668594254116</v>
          </cell>
          <cell r="BM245">
            <v>1590.668594254116</v>
          </cell>
        </row>
        <row r="246">
          <cell r="A246" t="str">
            <v>Paying Subscribers</v>
          </cell>
          <cell r="B246" t="str">
            <v>totsubs</v>
          </cell>
          <cell r="C246" t="str">
            <v>-</v>
          </cell>
          <cell r="D246">
            <v>30000</v>
          </cell>
          <cell r="E246">
            <v>53000</v>
          </cell>
          <cell r="G246">
            <v>60000</v>
          </cell>
          <cell r="H246">
            <v>65000</v>
          </cell>
          <cell r="I246">
            <v>69000</v>
          </cell>
          <cell r="J246">
            <v>76000</v>
          </cell>
          <cell r="K246">
            <v>76000</v>
          </cell>
          <cell r="M246">
            <v>85000</v>
          </cell>
          <cell r="N246">
            <v>96000</v>
          </cell>
          <cell r="O246">
            <v>107000</v>
          </cell>
          <cell r="P246">
            <v>127000</v>
          </cell>
          <cell r="Q246">
            <v>127000</v>
          </cell>
          <cell r="S246">
            <v>147000</v>
          </cell>
          <cell r="T246">
            <v>168000</v>
          </cell>
          <cell r="U246">
            <v>195000</v>
          </cell>
          <cell r="V246">
            <v>227000</v>
          </cell>
          <cell r="W246">
            <v>227000</v>
          </cell>
          <cell r="Y246">
            <v>267000</v>
          </cell>
          <cell r="Z246">
            <v>308000</v>
          </cell>
          <cell r="AA246">
            <v>351000</v>
          </cell>
          <cell r="AB246">
            <v>399000</v>
          </cell>
          <cell r="AC246">
            <v>399000</v>
          </cell>
          <cell r="AE246">
            <v>444000</v>
          </cell>
          <cell r="AF246">
            <v>492000</v>
          </cell>
          <cell r="AG246">
            <v>543000</v>
          </cell>
          <cell r="AH246">
            <v>600000</v>
          </cell>
          <cell r="AI246">
            <v>600000</v>
          </cell>
          <cell r="AK246">
            <v>543000</v>
          </cell>
          <cell r="AL246">
            <v>600000</v>
          </cell>
          <cell r="AM246">
            <v>652100</v>
          </cell>
          <cell r="AN246">
            <v>706800</v>
          </cell>
          <cell r="AO246">
            <v>706800</v>
          </cell>
          <cell r="AQ246">
            <v>652100</v>
          </cell>
          <cell r="AR246">
            <v>706800</v>
          </cell>
          <cell r="AS246">
            <v>764800</v>
          </cell>
          <cell r="AT246">
            <v>829300</v>
          </cell>
          <cell r="AU246">
            <v>829300</v>
          </cell>
          <cell r="AW246">
            <v>201.75229538661256</v>
          </cell>
          <cell r="AX246">
            <v>205.41425168411922</v>
          </cell>
          <cell r="AY246">
            <v>209.54277378138141</v>
          </cell>
          <cell r="AZ246">
            <v>221.46637112150108</v>
          </cell>
          <cell r="BA246">
            <v>-76.770796421194632</v>
          </cell>
          <cell r="BC246">
            <v>-37.618311665204374</v>
          </cell>
          <cell r="BD246">
            <v>-21.863340878125683</v>
          </cell>
          <cell r="BE246">
            <v>-18.534330431096521</v>
          </cell>
          <cell r="BF246">
            <v>-19.8123024022903</v>
          </cell>
          <cell r="BG246">
            <v>-97.828285376716877</v>
          </cell>
          <cell r="BI246">
            <v>-46.610623083133532</v>
          </cell>
          <cell r="BJ246">
            <v>-26.903517941755098</v>
          </cell>
          <cell r="BK246">
            <v>-22.553117001051945</v>
          </cell>
          <cell r="BL246">
            <v>-23.760970523856244</v>
          </cell>
          <cell r="BM246">
            <v>-119.82822854979682</v>
          </cell>
        </row>
        <row r="247">
          <cell r="A247" t="str">
            <v>Paying Subscribers</v>
          </cell>
          <cell r="B247" t="str">
            <v>totsubs</v>
          </cell>
          <cell r="C247" t="str">
            <v>-</v>
          </cell>
          <cell r="D247">
            <v>30000</v>
          </cell>
          <cell r="E247">
            <v>53000</v>
          </cell>
          <cell r="G247">
            <v>60000</v>
          </cell>
          <cell r="H247">
            <v>65000</v>
          </cell>
          <cell r="I247">
            <v>69000</v>
          </cell>
          <cell r="J247">
            <v>76000</v>
          </cell>
          <cell r="K247">
            <v>76000</v>
          </cell>
          <cell r="M247">
            <v>85000</v>
          </cell>
          <cell r="N247">
            <v>96000</v>
          </cell>
          <cell r="O247">
            <v>107000</v>
          </cell>
          <cell r="P247">
            <v>127000</v>
          </cell>
          <cell r="Q247">
            <v>127000</v>
          </cell>
          <cell r="S247">
            <v>147000</v>
          </cell>
          <cell r="T247">
            <v>168000</v>
          </cell>
          <cell r="U247">
            <v>195000</v>
          </cell>
          <cell r="V247">
            <v>227000</v>
          </cell>
          <cell r="W247">
            <v>227000</v>
          </cell>
          <cell r="Y247">
            <v>267000</v>
          </cell>
          <cell r="Z247">
            <v>307000</v>
          </cell>
          <cell r="AA247">
            <v>348000</v>
          </cell>
          <cell r="AB247">
            <v>393000</v>
          </cell>
          <cell r="AC247">
            <v>393000</v>
          </cell>
          <cell r="AE247">
            <v>438000</v>
          </cell>
          <cell r="AF247">
            <v>495000</v>
          </cell>
          <cell r="AG247">
            <v>0</v>
          </cell>
          <cell r="AH247">
            <v>0</v>
          </cell>
          <cell r="AI247">
            <v>609500</v>
          </cell>
          <cell r="AK247">
            <v>556000</v>
          </cell>
          <cell r="AL247">
            <v>609500</v>
          </cell>
          <cell r="AM247">
            <v>661600</v>
          </cell>
          <cell r="AN247">
            <v>726600</v>
          </cell>
          <cell r="AO247">
            <v>726600</v>
          </cell>
          <cell r="AQ247">
            <v>815100</v>
          </cell>
          <cell r="AR247">
            <v>875700</v>
          </cell>
          <cell r="AS247">
            <v>939300</v>
          </cell>
          <cell r="AT247">
            <v>1013000</v>
          </cell>
          <cell r="AU247">
            <v>1013000</v>
          </cell>
          <cell r="AW247">
            <v>796100</v>
          </cell>
          <cell r="AX247">
            <v>856700</v>
          </cell>
          <cell r="AY247">
            <v>915900</v>
          </cell>
          <cell r="AZ247">
            <v>988700</v>
          </cell>
          <cell r="BA247">
            <v>988700</v>
          </cell>
          <cell r="BC247">
            <v>106.75251778927183</v>
          </cell>
          <cell r="BD247">
            <v>79.024939784072927</v>
          </cell>
          <cell r="BE247">
            <v>112.630527661917</v>
          </cell>
          <cell r="BF247">
            <v>241.5877058166981</v>
          </cell>
          <cell r="BG247">
            <v>539.99569105195985</v>
          </cell>
          <cell r="BI247">
            <v>55.404176652655238</v>
          </cell>
          <cell r="BJ247">
            <v>56.75096552726859</v>
          </cell>
          <cell r="BK247">
            <v>207.75493787251622</v>
          </cell>
          <cell r="BL247">
            <v>306.62046290837748</v>
          </cell>
          <cell r="BM247">
            <v>626.53054296081768</v>
          </cell>
        </row>
        <row r="248">
          <cell r="A248" t="str">
            <v>Estimated Tax Effects of Non-Operating One-Time Items</v>
          </cell>
          <cell r="B248" t="str">
            <v>totcust</v>
          </cell>
          <cell r="C248" t="str">
            <v>-</v>
          </cell>
          <cell r="D248">
            <v>1500</v>
          </cell>
          <cell r="E248">
            <v>3500</v>
          </cell>
          <cell r="G248">
            <v>0</v>
          </cell>
          <cell r="H248">
            <v>0</v>
          </cell>
          <cell r="I248">
            <v>0</v>
          </cell>
          <cell r="J248">
            <v>0</v>
          </cell>
          <cell r="K248">
            <v>0</v>
          </cell>
          <cell r="M248">
            <v>0</v>
          </cell>
          <cell r="N248">
            <v>0</v>
          </cell>
          <cell r="O248">
            <v>-0.45343355519853135</v>
          </cell>
          <cell r="P248">
            <v>5.875545851528418E-2</v>
          </cell>
          <cell r="Q248">
            <v>-0.39467809668324716</v>
          </cell>
          <cell r="S248">
            <v>0</v>
          </cell>
          <cell r="T248">
            <v>0</v>
          </cell>
          <cell r="U248">
            <v>0</v>
          </cell>
          <cell r="V248">
            <v>0</v>
          </cell>
          <cell r="W248">
            <v>0</v>
          </cell>
          <cell r="Y248">
            <v>-5.6999999999999995E-2</v>
          </cell>
          <cell r="Z248">
            <v>0</v>
          </cell>
          <cell r="AA248">
            <v>6.7690000000000001</v>
          </cell>
          <cell r="AB248">
            <v>0</v>
          </cell>
          <cell r="AC248">
            <v>6.7119999999999997</v>
          </cell>
          <cell r="AE248">
            <v>0</v>
          </cell>
          <cell r="AF248">
            <v>0</v>
          </cell>
          <cell r="AG248">
            <v>0</v>
          </cell>
          <cell r="AH248">
            <v>0</v>
          </cell>
          <cell r="AI248">
            <v>0</v>
          </cell>
          <cell r="AK248">
            <v>0</v>
          </cell>
          <cell r="AL248">
            <v>0</v>
          </cell>
          <cell r="AM248">
            <v>0</v>
          </cell>
          <cell r="AN248">
            <v>0</v>
          </cell>
          <cell r="AO248">
            <v>0</v>
          </cell>
          <cell r="AQ248">
            <v>0</v>
          </cell>
          <cell r="AR248">
            <v>0</v>
          </cell>
          <cell r="AS248">
            <v>0</v>
          </cell>
          <cell r="AT248">
            <v>0</v>
          </cell>
          <cell r="AU248">
            <v>0</v>
          </cell>
          <cell r="AW248">
            <v>12.487369810521505</v>
          </cell>
          <cell r="AX248" t="str">
            <v>mstag:taxOnRestructuringCostsOneTime</v>
          </cell>
          <cell r="AY248">
            <v>6</v>
          </cell>
          <cell r="AZ248" t="str">
            <v>ISO4217:USD</v>
          </cell>
          <cell r="BA248" t="b">
            <v>0</v>
          </cell>
          <cell r="BB248" t="b">
            <v>0</v>
          </cell>
          <cell r="BC248">
            <v>19.637142063577542</v>
          </cell>
          <cell r="BD248">
            <v>22.26046275798555</v>
          </cell>
          <cell r="BE248">
            <v>24.042122187742919</v>
          </cell>
          <cell r="BF248">
            <v>25.733324620281394</v>
          </cell>
          <cell r="BG248">
            <v>91.673051629587405</v>
          </cell>
          <cell r="BI248">
            <v>28.662776435395305</v>
          </cell>
          <cell r="BJ248">
            <v>31.904972293046267</v>
          </cell>
          <cell r="BK248">
            <v>34.086159404933184</v>
          </cell>
          <cell r="BL248">
            <v>36.128750675547423</v>
          </cell>
          <cell r="BM248">
            <v>130.78265880892218</v>
          </cell>
        </row>
        <row r="249">
          <cell r="A249" t="str">
            <v>Income Tax minus Estimated Tax of Non-Operating One-Time</v>
          </cell>
          <cell r="B249" t="str">
            <v>totsubs</v>
          </cell>
          <cell r="C249" t="str">
            <v>-</v>
          </cell>
          <cell r="D249">
            <v>30000</v>
          </cell>
          <cell r="E249">
            <v>53000</v>
          </cell>
          <cell r="G249">
            <v>0</v>
          </cell>
          <cell r="H249">
            <v>0</v>
          </cell>
          <cell r="I249">
            <v>0</v>
          </cell>
          <cell r="J249">
            <v>0</v>
          </cell>
          <cell r="K249">
            <v>0</v>
          </cell>
          <cell r="M249">
            <v>4.9000000000000002E-2</v>
          </cell>
          <cell r="N249">
            <v>2.1999999999999999E-2</v>
          </cell>
          <cell r="O249">
            <v>1.5664448014686694E-3</v>
          </cell>
          <cell r="P249">
            <v>7.3755458515284172E-2</v>
          </cell>
          <cell r="Q249">
            <v>0.14632190331675285</v>
          </cell>
          <cell r="S249">
            <v>7.0000000000000007E-2</v>
          </cell>
          <cell r="T249">
            <v>0.20200000000000001</v>
          </cell>
          <cell r="U249">
            <v>0.34200000000000003</v>
          </cell>
          <cell r="V249">
            <v>0.60299999999999998</v>
          </cell>
          <cell r="W249">
            <v>1.2170000000000001</v>
          </cell>
          <cell r="Y249">
            <v>1.0940000000000001</v>
          </cell>
          <cell r="Z249">
            <v>1.31</v>
          </cell>
          <cell r="AA249">
            <v>1.6680000000000001</v>
          </cell>
          <cell r="AB249">
            <v>1.33</v>
          </cell>
          <cell r="AC249">
            <v>5.4020000000000001</v>
          </cell>
          <cell r="AE249">
            <v>2.0049999999999999</v>
          </cell>
          <cell r="AF249">
            <v>4.4375196343500019</v>
          </cell>
          <cell r="AG249">
            <v>5.1467287251749188</v>
          </cell>
          <cell r="AH249">
            <v>6.2817511392299767</v>
          </cell>
          <cell r="AI249">
            <v>17.870999498754898</v>
          </cell>
          <cell r="AK249">
            <v>8.337805142404056</v>
          </cell>
          <cell r="AL249">
            <v>9.2999031325783097</v>
          </cell>
          <cell r="AM249">
            <v>11.748046037340162</v>
          </cell>
          <cell r="AN249">
            <v>13.657598498597691</v>
          </cell>
          <cell r="AO249">
            <v>43.043352810920219</v>
          </cell>
          <cell r="AQ249">
            <v>16.637459588833718</v>
          </cell>
          <cell r="AR249">
            <v>17.242433673503573</v>
          </cell>
          <cell r="AS249">
            <v>19.230852508227823</v>
          </cell>
          <cell r="AT249">
            <v>20.951794179881794</v>
          </cell>
          <cell r="AU249">
            <v>74.062539950446904</v>
          </cell>
          <cell r="AW249">
            <v>0</v>
          </cell>
          <cell r="AX249" t="str">
            <v>mstag:taxExpenseIncome</v>
          </cell>
          <cell r="AY249">
            <v>6</v>
          </cell>
          <cell r="AZ249" t="str">
            <v>ISO4217:USD</v>
          </cell>
          <cell r="BA249" t="b">
            <v>0</v>
          </cell>
          <cell r="BB249" t="b">
            <v>0</v>
          </cell>
          <cell r="BC249" t="str">
            <v>mstag:taxOnRestructuringCostsOneTime</v>
          </cell>
          <cell r="BD249">
            <v>6</v>
          </cell>
          <cell r="BE249" t="str">
            <v>ISO4217:USD</v>
          </cell>
          <cell r="BF249" t="b">
            <v>0</v>
          </cell>
          <cell r="BG249" t="b">
            <v>0</v>
          </cell>
          <cell r="BI249">
            <v>49</v>
          </cell>
          <cell r="BJ249">
            <v>49.283301086754065</v>
          </cell>
          <cell r="BK249">
            <v>49</v>
          </cell>
          <cell r="BL249">
            <v>79</v>
          </cell>
          <cell r="BM249">
            <v>79</v>
          </cell>
        </row>
        <row r="250">
          <cell r="A250" t="str">
            <v>Income Tax minus Estimated Tax of Non-Operating One-Time</v>
          </cell>
          <cell r="G250">
            <v>0</v>
          </cell>
          <cell r="H250">
            <v>0</v>
          </cell>
          <cell r="I250">
            <v>0</v>
          </cell>
          <cell r="J250">
            <v>0</v>
          </cell>
          <cell r="K250">
            <v>0</v>
          </cell>
          <cell r="M250">
            <v>4.9000000000000002E-2</v>
          </cell>
          <cell r="N250">
            <v>2.1999999999999999E-2</v>
          </cell>
          <cell r="O250">
            <v>1.5664448014686694E-3</v>
          </cell>
          <cell r="P250">
            <v>7.3755458515284172E-2</v>
          </cell>
          <cell r="Q250">
            <v>0.14632190331675285</v>
          </cell>
          <cell r="S250">
            <v>7.0000000000000007E-2</v>
          </cell>
          <cell r="T250">
            <v>0.20200000000000001</v>
          </cell>
          <cell r="U250">
            <v>0.34200000000000003</v>
          </cell>
          <cell r="V250">
            <v>0.60299999999999998</v>
          </cell>
          <cell r="W250">
            <v>1.2170000000000001</v>
          </cell>
          <cell r="Y250">
            <v>1.0940000000000001</v>
          </cell>
          <cell r="Z250">
            <v>1.31</v>
          </cell>
          <cell r="AA250">
            <v>1.6680000000000001</v>
          </cell>
          <cell r="AB250">
            <v>1.33</v>
          </cell>
          <cell r="AC250">
            <v>5.4020000000000001</v>
          </cell>
          <cell r="AE250">
            <v>2.0049999999999999</v>
          </cell>
          <cell r="AF250">
            <v>1.7130000000000001</v>
          </cell>
          <cell r="AG250">
            <v>0.05</v>
          </cell>
          <cell r="AH250">
            <v>0.05</v>
          </cell>
          <cell r="AI250">
            <v>13.967741374999999</v>
          </cell>
          <cell r="AK250">
            <v>9.1247001653678446</v>
          </cell>
          <cell r="AL250">
            <v>10.79410678213932</v>
          </cell>
          <cell r="AM250">
            <v>12.288386429117153</v>
          </cell>
          <cell r="AN250">
            <v>14.454665057433958</v>
          </cell>
          <cell r="AO250">
            <v>46.661858434058274</v>
          </cell>
          <cell r="AQ250">
            <v>17.016179517370375</v>
          </cell>
          <cell r="AR250">
            <v>18.13237712892785</v>
          </cell>
          <cell r="AS250">
            <v>19.615589908052961</v>
          </cell>
          <cell r="AT250">
            <v>23.133206162037709</v>
          </cell>
          <cell r="AU250">
            <v>77.897352716388895</v>
          </cell>
          <cell r="AW250">
            <v>22.751048141099254</v>
          </cell>
          <cell r="AX250">
            <v>23.859179650549816</v>
          </cell>
          <cell r="AY250">
            <v>25.446658599115256</v>
          </cell>
          <cell r="AZ250">
            <v>29.537033468493128</v>
          </cell>
          <cell r="BA250">
            <v>101.59391985925745</v>
          </cell>
          <cell r="BB250" t="str">
            <v>mstag:taxExpenseIncome</v>
          </cell>
          <cell r="BC250" t="str">
            <v>mstag:taxExpenseIncome</v>
          </cell>
          <cell r="BD250">
            <v>6</v>
          </cell>
          <cell r="BE250" t="str">
            <v>ISO4217:USD</v>
          </cell>
          <cell r="BF250" t="b">
            <v>0</v>
          </cell>
          <cell r="BG250" t="b">
            <v>0</v>
          </cell>
        </row>
        <row r="251">
          <cell r="A251" t="str">
            <v>Estimated Risk-Free Rate</v>
          </cell>
          <cell r="B251" t="str">
            <v>hc</v>
          </cell>
          <cell r="C251" t="str">
            <v>-</v>
          </cell>
          <cell r="D251">
            <v>176</v>
          </cell>
          <cell r="E251">
            <v>159</v>
          </cell>
          <cell r="G251">
            <v>1.7500000000000002E-2</v>
          </cell>
          <cell r="H251">
            <v>1.7500000000000002E-2</v>
          </cell>
          <cell r="I251">
            <v>1.7500000000000002E-2</v>
          </cell>
          <cell r="J251">
            <v>1.2500000000000001E-2</v>
          </cell>
          <cell r="K251">
            <v>0</v>
          </cell>
          <cell r="M251">
            <v>1.2500000000000001E-2</v>
          </cell>
          <cell r="N251">
            <v>1.2500000000000001E-2</v>
          </cell>
          <cell r="O251">
            <v>0.01</v>
          </cell>
          <cell r="P251">
            <v>0.01</v>
          </cell>
          <cell r="Q251">
            <v>-0.39467809668324716</v>
          </cell>
          <cell r="S251">
            <v>0.01</v>
          </cell>
          <cell r="T251">
            <v>0.01</v>
          </cell>
          <cell r="U251">
            <v>1.4999999999999999E-2</v>
          </cell>
          <cell r="V251">
            <v>2.2499999999999999E-2</v>
          </cell>
          <cell r="W251">
            <v>0</v>
          </cell>
          <cell r="Y251">
            <v>2.75E-2</v>
          </cell>
          <cell r="Z251">
            <v>0.03</v>
          </cell>
          <cell r="AA251">
            <v>3.7499999999999999E-2</v>
          </cell>
          <cell r="AB251">
            <v>4.4999999999999998E-2</v>
          </cell>
          <cell r="AC251">
            <v>6.7119999999999997</v>
          </cell>
          <cell r="AE251">
            <v>4.7500000000000001E-2</v>
          </cell>
          <cell r="AF251">
            <v>4.7500000000000001E-2</v>
          </cell>
          <cell r="AG251">
            <v>0.05</v>
          </cell>
          <cell r="AH251">
            <v>0.05</v>
          </cell>
          <cell r="AI251">
            <v>0</v>
          </cell>
          <cell r="AK251">
            <v>0.05</v>
          </cell>
          <cell r="AL251">
            <v>0.05</v>
          </cell>
          <cell r="AM251">
            <v>0.05</v>
          </cell>
          <cell r="AN251">
            <v>0.05</v>
          </cell>
          <cell r="AO251">
            <v>0</v>
          </cell>
          <cell r="AQ251">
            <v>0.05</v>
          </cell>
          <cell r="AR251">
            <v>0.05</v>
          </cell>
          <cell r="AS251">
            <v>0.05</v>
          </cell>
          <cell r="AT251">
            <v>0.05</v>
          </cell>
          <cell r="AU251">
            <v>0</v>
          </cell>
          <cell r="AW251">
            <v>0</v>
          </cell>
          <cell r="AX251">
            <v>0</v>
          </cell>
          <cell r="AY251">
            <v>0</v>
          </cell>
          <cell r="AZ251">
            <v>0</v>
          </cell>
          <cell r="BA251">
            <v>0</v>
          </cell>
          <cell r="BC251" t="str">
            <v>mstag:taxOnRestructuringCostsOneTime</v>
          </cell>
          <cell r="BD251">
            <v>6</v>
          </cell>
          <cell r="BE251" t="str">
            <v>ISO4217:USD</v>
          </cell>
          <cell r="BF251" t="b">
            <v>0</v>
          </cell>
          <cell r="BG251" t="b">
            <v>0</v>
          </cell>
          <cell r="BI251">
            <v>5221</v>
          </cell>
          <cell r="BJ251">
            <v>5371</v>
          </cell>
          <cell r="BK251">
            <v>5571</v>
          </cell>
          <cell r="BL251">
            <v>5771</v>
          </cell>
          <cell r="BM251">
            <v>5771</v>
          </cell>
          <cell r="BO251" t="str">
            <v>mstag:taxOnRestructuringCostsOneTime</v>
          </cell>
          <cell r="BP251">
            <v>6</v>
          </cell>
          <cell r="BQ251" t="str">
            <v>ISO4217:USD</v>
          </cell>
          <cell r="BR251" t="b">
            <v>0</v>
          </cell>
          <cell r="BS251" t="b">
            <v>0</v>
          </cell>
        </row>
        <row r="252">
          <cell r="A252" t="str">
            <v>Beta Premium(basis points)</v>
          </cell>
          <cell r="G252">
            <v>187.02920830130671</v>
          </cell>
          <cell r="H252">
            <v>177.11980900014467</v>
          </cell>
          <cell r="I252">
            <v>146.14813592873637</v>
          </cell>
          <cell r="J252">
            <v>197.27519533836582</v>
          </cell>
          <cell r="K252">
            <v>0</v>
          </cell>
          <cell r="M252">
            <v>33.038699219937186</v>
          </cell>
          <cell r="N252">
            <v>26.118860796280149</v>
          </cell>
          <cell r="O252">
            <v>37.254901960784345</v>
          </cell>
          <cell r="P252">
            <v>34.310134310134302</v>
          </cell>
          <cell r="Q252">
            <v>0.14632190331675285</v>
          </cell>
          <cell r="S252">
            <v>45.000503473970404</v>
          </cell>
          <cell r="T252">
            <v>196.32116849593922</v>
          </cell>
          <cell r="U252">
            <v>75.047643428051316</v>
          </cell>
          <cell r="V252">
            <v>20.82182706274839</v>
          </cell>
          <cell r="W252">
            <v>1.2170000000000001</v>
          </cell>
          <cell r="Y252">
            <v>0.61935456106037434</v>
          </cell>
          <cell r="Z252">
            <v>7.4143511478104092</v>
          </cell>
          <cell r="AA252">
            <v>-31.973862052309745</v>
          </cell>
          <cell r="AB252">
            <v>-60.827983321199291</v>
          </cell>
          <cell r="AC252">
            <v>5.4020000000000001</v>
          </cell>
          <cell r="AE252">
            <v>-70</v>
          </cell>
          <cell r="AF252">
            <v>-70</v>
          </cell>
          <cell r="AG252">
            <v>-70</v>
          </cell>
          <cell r="AH252">
            <v>-70</v>
          </cell>
          <cell r="AI252">
            <v>9.7949999999999999</v>
          </cell>
          <cell r="AK252">
            <v>-70</v>
          </cell>
          <cell r="AL252">
            <v>-70</v>
          </cell>
          <cell r="AM252">
            <v>-70</v>
          </cell>
          <cell r="AN252">
            <v>-70</v>
          </cell>
          <cell r="AO252">
            <v>16.929512584215807</v>
          </cell>
          <cell r="AQ252">
            <v>-70</v>
          </cell>
          <cell r="AR252">
            <v>-70</v>
          </cell>
          <cell r="AS252">
            <v>-70</v>
          </cell>
          <cell r="AT252">
            <v>-70</v>
          </cell>
          <cell r="AU252">
            <v>51.899722823170706</v>
          </cell>
          <cell r="AW252">
            <v>0.05</v>
          </cell>
          <cell r="AX252">
            <v>0.05</v>
          </cell>
          <cell r="AY252">
            <v>0.05</v>
          </cell>
          <cell r="AZ252">
            <v>0.05</v>
          </cell>
          <cell r="BA252">
            <v>87.562534973908768</v>
          </cell>
          <cell r="BC252" t="str">
            <v>mstag:taxExpenseIncome</v>
          </cell>
          <cell r="BD252">
            <v>6</v>
          </cell>
          <cell r="BE252" t="str">
            <v>ISO4217:USD</v>
          </cell>
          <cell r="BF252" t="b">
            <v>0</v>
          </cell>
          <cell r="BG252" t="b">
            <v>0</v>
          </cell>
          <cell r="BO252" t="str">
            <v>mstag:taxExpenseIncome</v>
          </cell>
          <cell r="BP252">
            <v>6</v>
          </cell>
          <cell r="BQ252" t="str">
            <v>ISO4217:USD</v>
          </cell>
          <cell r="BR252" t="b">
            <v>0</v>
          </cell>
          <cell r="BS252" t="b">
            <v>0</v>
          </cell>
        </row>
        <row r="253">
          <cell r="A253" t="str">
            <v>Interest Income as % of Interest Bearing Assets</v>
          </cell>
          <cell r="B253" t="str">
            <v>fcf</v>
          </cell>
          <cell r="C253" t="str">
            <v>-</v>
          </cell>
          <cell r="D253">
            <v>-32.555</v>
          </cell>
          <cell r="E253">
            <v>-13.879000000000003</v>
          </cell>
          <cell r="G253">
            <v>3.6202920830130672E-2</v>
          </cell>
          <cell r="H253">
            <v>3.521198090001447E-2</v>
          </cell>
          <cell r="I253">
            <v>3.2114813592873638E-2</v>
          </cell>
          <cell r="J253">
            <v>3.2227519533836582E-2</v>
          </cell>
          <cell r="K253">
            <v>3.1909999999999998</v>
          </cell>
          <cell r="M253">
            <v>1.5803869921993719E-2</v>
          </cell>
          <cell r="N253">
            <v>1.5111886079628016E-2</v>
          </cell>
          <cell r="O253">
            <v>1.3725490196078435E-2</v>
          </cell>
          <cell r="P253">
            <v>1.343101343101343E-2</v>
          </cell>
          <cell r="Q253">
            <v>18.865000000000013</v>
          </cell>
          <cell r="S253">
            <v>1.450005034739704E-2</v>
          </cell>
          <cell r="T253">
            <v>2.963211684959392E-2</v>
          </cell>
          <cell r="U253">
            <v>2.2504764342805132E-2</v>
          </cell>
          <cell r="V253">
            <v>2.4582182706274838E-2</v>
          </cell>
          <cell r="W253">
            <v>51.564</v>
          </cell>
          <cell r="Y253">
            <v>2.7561935456106038E-2</v>
          </cell>
          <cell r="Z253">
            <v>3.074143511478104E-2</v>
          </cell>
          <cell r="AA253">
            <v>3.4302613794769024E-2</v>
          </cell>
          <cell r="AB253">
            <v>3.8917201667880069E-2</v>
          </cell>
          <cell r="AC253">
            <v>72.459000000000003</v>
          </cell>
          <cell r="AE253">
            <v>4.0500000000000001E-2</v>
          </cell>
          <cell r="AF253">
            <v>4.0500000000000001E-2</v>
          </cell>
          <cell r="AG253">
            <v>4.3000000000000003E-2</v>
          </cell>
          <cell r="AH253">
            <v>4.3000000000000003E-2</v>
          </cell>
          <cell r="AI253">
            <v>89.100617851413233</v>
          </cell>
          <cell r="AK253">
            <v>4.3000000000000003E-2</v>
          </cell>
          <cell r="AL253">
            <v>4.3000000000000003E-2</v>
          </cell>
          <cell r="AM253">
            <v>4.3000000000000003E-2</v>
          </cell>
          <cell r="AN253">
            <v>4.3000000000000003E-2</v>
          </cell>
          <cell r="AO253">
            <v>160.72299999999998</v>
          </cell>
          <cell r="AQ253">
            <v>4.3000000000000003E-2</v>
          </cell>
          <cell r="AR253">
            <v>4.3000000000000003E-2</v>
          </cell>
          <cell r="AS253">
            <v>4.3000000000000003E-2</v>
          </cell>
          <cell r="AT253">
            <v>4.3000000000000003E-2</v>
          </cell>
          <cell r="AU253">
            <v>252.70959457988823</v>
          </cell>
          <cell r="AW253">
            <v>0</v>
          </cell>
          <cell r="AX253">
            <v>0</v>
          </cell>
          <cell r="AY253">
            <v>0</v>
          </cell>
          <cell r="AZ253">
            <v>0</v>
          </cell>
          <cell r="BA253">
            <v>346.24883073076575</v>
          </cell>
          <cell r="BC253">
            <v>69.134206124067461</v>
          </cell>
          <cell r="BD253">
            <v>57.161598905947244</v>
          </cell>
          <cell r="BE253">
            <v>94.096197230820479</v>
          </cell>
          <cell r="BF253">
            <v>221.7754034144078</v>
          </cell>
          <cell r="BG253">
            <v>442.167405675243</v>
          </cell>
          <cell r="BI253">
            <v>8.7935535695217055</v>
          </cell>
          <cell r="BJ253">
            <v>29.847447585513493</v>
          </cell>
          <cell r="BK253">
            <v>185.20182087146429</v>
          </cell>
          <cell r="BL253">
            <v>282.85949238452122</v>
          </cell>
          <cell r="BM253">
            <v>506.70231441102089</v>
          </cell>
        </row>
        <row r="254">
          <cell r="A254" t="str">
            <v>Borrowing Cost (basis points)</v>
          </cell>
          <cell r="B254" t="str">
            <v>ltmfcf</v>
          </cell>
          <cell r="G254">
            <v>500</v>
          </cell>
          <cell r="H254">
            <v>500</v>
          </cell>
          <cell r="I254">
            <v>500</v>
          </cell>
          <cell r="J254">
            <v>500</v>
          </cell>
          <cell r="M254">
            <v>500</v>
          </cell>
          <cell r="N254">
            <v>500</v>
          </cell>
          <cell r="O254">
            <v>500</v>
          </cell>
          <cell r="P254">
            <v>500</v>
          </cell>
          <cell r="S254">
            <v>500</v>
          </cell>
          <cell r="T254">
            <v>500</v>
          </cell>
          <cell r="U254">
            <v>500</v>
          </cell>
          <cell r="V254">
            <v>500</v>
          </cell>
          <cell r="Y254">
            <v>500</v>
          </cell>
          <cell r="Z254">
            <v>500</v>
          </cell>
          <cell r="AA254">
            <v>500</v>
          </cell>
          <cell r="AB254">
            <v>500</v>
          </cell>
          <cell r="AE254">
            <v>500</v>
          </cell>
          <cell r="AF254">
            <v>500</v>
          </cell>
          <cell r="AG254">
            <v>500</v>
          </cell>
          <cell r="AH254">
            <v>500</v>
          </cell>
          <cell r="AK254">
            <v>500</v>
          </cell>
          <cell r="AL254">
            <v>500</v>
          </cell>
          <cell r="AM254">
            <v>500</v>
          </cell>
          <cell r="AN254">
            <v>500</v>
          </cell>
          <cell r="AQ254">
            <v>500</v>
          </cell>
          <cell r="AR254">
            <v>500</v>
          </cell>
          <cell r="AS254">
            <v>500</v>
          </cell>
          <cell r="AT254">
            <v>500</v>
          </cell>
          <cell r="AW254">
            <v>0.05</v>
          </cell>
          <cell r="AX254">
            <v>0.05</v>
          </cell>
          <cell r="AY254">
            <v>0.05</v>
          </cell>
          <cell r="AZ254">
            <v>0.05</v>
          </cell>
          <cell r="BC254">
            <v>338.64096204176059</v>
          </cell>
          <cell r="BD254">
            <v>362.45655299581131</v>
          </cell>
          <cell r="BE254">
            <v>403.09472354525849</v>
          </cell>
          <cell r="BF254">
            <v>442.167405675243</v>
          </cell>
          <cell r="BI254">
            <v>381.82675312069722</v>
          </cell>
          <cell r="BJ254">
            <v>354.5126018002635</v>
          </cell>
          <cell r="BK254">
            <v>445.61822544090728</v>
          </cell>
          <cell r="BL254">
            <v>506.70231441102072</v>
          </cell>
        </row>
        <row r="255">
          <cell r="A255" t="str">
            <v>Interest Expense as % of Debt</v>
          </cell>
          <cell r="B255" t="str">
            <v>div</v>
          </cell>
          <cell r="C255" t="str">
            <v>-</v>
          </cell>
          <cell r="D255">
            <v>0</v>
          </cell>
          <cell r="E255">
            <v>0</v>
          </cell>
          <cell r="G255">
            <v>-3.700144161460836E-2</v>
          </cell>
          <cell r="H255">
            <v>-4.835164835164836E-2</v>
          </cell>
          <cell r="I255">
            <v>-6.6551426101987887E-2</v>
          </cell>
          <cell r="J255">
            <v>-8.2662372517445015E-2</v>
          </cell>
          <cell r="K255">
            <v>0</v>
          </cell>
          <cell r="M255">
            <v>-5.9113300492610835E-2</v>
          </cell>
          <cell r="N255">
            <v>-0.06</v>
          </cell>
          <cell r="O255">
            <v>-5.3846153846153849E-2</v>
          </cell>
          <cell r="P255">
            <v>-8.5889570552147229E-2</v>
          </cell>
          <cell r="Q255">
            <v>0</v>
          </cell>
          <cell r="S255">
            <v>-5.128205128205128E-2</v>
          </cell>
          <cell r="T255">
            <v>-1</v>
          </cell>
          <cell r="U255">
            <v>-3.5851472471190783E-2</v>
          </cell>
          <cell r="V255">
            <v>-7.4582182706274841E-2</v>
          </cell>
          <cell r="W255">
            <v>0</v>
          </cell>
          <cell r="Y255">
            <v>0</v>
          </cell>
          <cell r="Z255">
            <v>0</v>
          </cell>
          <cell r="AA255">
            <v>8.7499999999999994E-2</v>
          </cell>
          <cell r="AB255">
            <v>0</v>
          </cell>
          <cell r="AC255">
            <v>0</v>
          </cell>
          <cell r="AE255">
            <v>-9.0499999999999997E-2</v>
          </cell>
          <cell r="AF255">
            <v>-9.0499999999999997E-2</v>
          </cell>
          <cell r="AG255">
            <v>-9.2999999999999999E-2</v>
          </cell>
          <cell r="AH255">
            <v>-9.2999999999999999E-2</v>
          </cell>
          <cell r="AI255">
            <v>0</v>
          </cell>
          <cell r="AK255">
            <v>-9.2999999999999999E-2</v>
          </cell>
          <cell r="AL255">
            <v>-9.2999999999999999E-2</v>
          </cell>
          <cell r="AM255">
            <v>-9.2999999999999999E-2</v>
          </cell>
          <cell r="AN255">
            <v>-9.2999999999999999E-2</v>
          </cell>
          <cell r="AO255">
            <v>0</v>
          </cell>
          <cell r="AQ255">
            <v>-9.2999999999999999E-2</v>
          </cell>
          <cell r="AR255">
            <v>-9.2999999999999999E-2</v>
          </cell>
          <cell r="AS255">
            <v>-9.2999999999999999E-2</v>
          </cell>
          <cell r="AT255">
            <v>-9.2999999999999999E-2</v>
          </cell>
          <cell r="AU255">
            <v>0</v>
          </cell>
          <cell r="AW255">
            <v>500</v>
          </cell>
          <cell r="AX255">
            <v>500</v>
          </cell>
          <cell r="AY255">
            <v>500</v>
          </cell>
          <cell r="AZ255">
            <v>500</v>
          </cell>
          <cell r="BA255">
            <v>0</v>
          </cell>
          <cell r="BC255">
            <v>0</v>
          </cell>
          <cell r="BD255">
            <v>0</v>
          </cell>
          <cell r="BE255">
            <v>0</v>
          </cell>
          <cell r="BF255">
            <v>0</v>
          </cell>
          <cell r="BG255">
            <v>0</v>
          </cell>
          <cell r="BI255">
            <v>0</v>
          </cell>
          <cell r="BJ255">
            <v>0</v>
          </cell>
          <cell r="BK255">
            <v>0</v>
          </cell>
          <cell r="BL255">
            <v>0</v>
          </cell>
          <cell r="BM255">
            <v>0</v>
          </cell>
        </row>
        <row r="256">
          <cell r="A256" t="str">
            <v>Interest Expense as % of Debt</v>
          </cell>
          <cell r="B256" t="str">
            <v>totcust</v>
          </cell>
          <cell r="C256" t="str">
            <v>-</v>
          </cell>
          <cell r="D256">
            <v>1500</v>
          </cell>
          <cell r="E256">
            <v>3500</v>
          </cell>
          <cell r="G256">
            <v>-3.700144161460836E-2</v>
          </cell>
          <cell r="H256">
            <v>-4.835164835164836E-2</v>
          </cell>
          <cell r="I256">
            <v>-6.6551426101987887E-2</v>
          </cell>
          <cell r="J256">
            <v>-8.2662372517445015E-2</v>
          </cell>
          <cell r="K256">
            <v>5700</v>
          </cell>
          <cell r="M256">
            <v>-5.9113300492610835E-2</v>
          </cell>
          <cell r="N256">
            <v>-0.06</v>
          </cell>
          <cell r="O256">
            <v>-5.3846153846153849E-2</v>
          </cell>
          <cell r="P256">
            <v>-8.5889570552147229E-2</v>
          </cell>
          <cell r="Q256">
            <v>8700</v>
          </cell>
          <cell r="S256">
            <v>-5.128205128205128E-2</v>
          </cell>
          <cell r="T256">
            <v>-1</v>
          </cell>
          <cell r="U256">
            <v>-3.5851472471190783E-2</v>
          </cell>
          <cell r="V256">
            <v>-7.4582182706274841E-2</v>
          </cell>
          <cell r="W256">
            <v>13900</v>
          </cell>
          <cell r="Y256">
            <v>0</v>
          </cell>
          <cell r="Z256">
            <v>0</v>
          </cell>
          <cell r="AA256">
            <v>8.7499999999999994E-2</v>
          </cell>
          <cell r="AB256">
            <v>0</v>
          </cell>
          <cell r="AC256">
            <v>20500</v>
          </cell>
          <cell r="AE256">
            <v>-9.0149330170624542E-2</v>
          </cell>
          <cell r="AF256">
            <v>-9.2505690331966761E-2</v>
          </cell>
          <cell r="AG256">
            <v>-9.9469182028511821E-2</v>
          </cell>
          <cell r="AH256">
            <v>-9.9000000000000005E-2</v>
          </cell>
          <cell r="AI256">
            <v>31032.91794444542</v>
          </cell>
          <cell r="AK256">
            <v>-0.1</v>
          </cell>
          <cell r="AL256">
            <v>-0.1</v>
          </cell>
          <cell r="AM256">
            <v>-0.1</v>
          </cell>
          <cell r="AN256">
            <v>-0.1</v>
          </cell>
          <cell r="AO256">
            <v>38288.0476920691</v>
          </cell>
          <cell r="AQ256">
            <v>-0.1</v>
          </cell>
          <cell r="AR256">
            <v>-0.1</v>
          </cell>
          <cell r="AS256">
            <v>-0.1</v>
          </cell>
          <cell r="AT256">
            <v>-0.1</v>
          </cell>
          <cell r="AU256">
            <v>49962.289449425909</v>
          </cell>
          <cell r="AW256">
            <v>-0.1</v>
          </cell>
          <cell r="AX256">
            <v>-0.1</v>
          </cell>
          <cell r="AY256">
            <v>-0.1</v>
          </cell>
          <cell r="AZ256">
            <v>-0.1</v>
          </cell>
        </row>
        <row r="257">
          <cell r="A257" t="str">
            <v>Custom Valuation</v>
          </cell>
          <cell r="B257" t="str">
            <v>totsubs</v>
          </cell>
          <cell r="C257" t="str">
            <v>-</v>
          </cell>
          <cell r="D257">
            <v>30000</v>
          </cell>
          <cell r="E257">
            <v>53000</v>
          </cell>
          <cell r="G257">
            <v>500</v>
          </cell>
          <cell r="H257">
            <v>500</v>
          </cell>
          <cell r="I257">
            <v>500</v>
          </cell>
          <cell r="J257">
            <v>500</v>
          </cell>
          <cell r="K257">
            <v>76000</v>
          </cell>
          <cell r="M257">
            <v>500</v>
          </cell>
          <cell r="N257">
            <v>500</v>
          </cell>
          <cell r="O257">
            <v>500</v>
          </cell>
          <cell r="P257">
            <v>500</v>
          </cell>
          <cell r="Q257">
            <v>127000</v>
          </cell>
          <cell r="S257">
            <v>500</v>
          </cell>
          <cell r="T257">
            <v>500</v>
          </cell>
          <cell r="U257">
            <v>500</v>
          </cell>
          <cell r="V257">
            <v>500</v>
          </cell>
          <cell r="W257">
            <v>227000</v>
          </cell>
          <cell r="Y257">
            <v>500</v>
          </cell>
          <cell r="Z257">
            <v>500</v>
          </cell>
          <cell r="AA257">
            <v>500</v>
          </cell>
          <cell r="AB257">
            <v>500</v>
          </cell>
          <cell r="AC257">
            <v>393000</v>
          </cell>
          <cell r="AE257">
            <v>500</v>
          </cell>
          <cell r="AF257">
            <v>500</v>
          </cell>
          <cell r="AG257">
            <v>39021</v>
          </cell>
          <cell r="AH257">
            <v>39113</v>
          </cell>
          <cell r="AI257">
            <v>646000</v>
          </cell>
          <cell r="AK257">
            <v>500</v>
          </cell>
          <cell r="AL257">
            <v>500</v>
          </cell>
          <cell r="AM257">
            <v>500</v>
          </cell>
          <cell r="AN257">
            <v>500</v>
          </cell>
          <cell r="AO257">
            <v>1100000</v>
          </cell>
          <cell r="AQ257">
            <v>500</v>
          </cell>
          <cell r="AR257">
            <v>500</v>
          </cell>
          <cell r="AS257">
            <v>500</v>
          </cell>
          <cell r="AT257">
            <v>500</v>
          </cell>
          <cell r="AU257">
            <v>1605000</v>
          </cell>
          <cell r="AW257">
            <v>500</v>
          </cell>
          <cell r="AX257">
            <v>500</v>
          </cell>
          <cell r="AY257">
            <v>500</v>
          </cell>
          <cell r="AZ257">
            <v>500</v>
          </cell>
          <cell r="BA257">
            <v>2190995.8000000003</v>
          </cell>
          <cell r="BC257">
            <v>2343874.3727414329</v>
          </cell>
          <cell r="BD257">
            <v>2481014.8382846452</v>
          </cell>
          <cell r="BE257">
            <v>2638499.5037972564</v>
          </cell>
          <cell r="BF257">
            <v>2832258.7797511737</v>
          </cell>
          <cell r="BG257">
            <v>2832258.7797511737</v>
          </cell>
          <cell r="BI257">
            <v>2976176.9458557158</v>
          </cell>
          <cell r="BJ257">
            <v>3125477.0396232018</v>
          </cell>
          <cell r="BK257">
            <v>3307187.6226898408</v>
          </cell>
          <cell r="BL257">
            <v>3533637.5789443022</v>
          </cell>
          <cell r="BM257">
            <v>3533637.5789443022</v>
          </cell>
        </row>
        <row r="258">
          <cell r="A258" t="str">
            <v>Custom Valuation</v>
          </cell>
          <cell r="G258">
            <v>37376</v>
          </cell>
          <cell r="H258">
            <v>37468</v>
          </cell>
          <cell r="I258">
            <v>37560</v>
          </cell>
          <cell r="J258">
            <v>37652</v>
          </cell>
          <cell r="M258">
            <v>37741</v>
          </cell>
          <cell r="N258">
            <v>37833</v>
          </cell>
          <cell r="O258">
            <v>37925</v>
          </cell>
          <cell r="P258">
            <v>38017</v>
          </cell>
          <cell r="S258">
            <v>38107</v>
          </cell>
          <cell r="T258">
            <v>38199</v>
          </cell>
          <cell r="U258">
            <v>38291</v>
          </cell>
          <cell r="V258">
            <v>38383</v>
          </cell>
          <cell r="Y258">
            <v>38472</v>
          </cell>
          <cell r="Z258">
            <v>38564</v>
          </cell>
          <cell r="AA258">
            <v>38656</v>
          </cell>
          <cell r="AB258">
            <v>38748</v>
          </cell>
          <cell r="AE258">
            <v>38837</v>
          </cell>
          <cell r="AF258">
            <v>38929</v>
          </cell>
          <cell r="AG258">
            <v>39021</v>
          </cell>
          <cell r="AH258">
            <v>39113</v>
          </cell>
          <cell r="AK258">
            <v>39202</v>
          </cell>
          <cell r="AL258">
            <v>39294</v>
          </cell>
          <cell r="AM258">
            <v>39386</v>
          </cell>
          <cell r="AN258">
            <v>39478</v>
          </cell>
          <cell r="AQ258">
            <v>39567</v>
          </cell>
          <cell r="AR258">
            <v>39659</v>
          </cell>
          <cell r="AS258">
            <v>39751</v>
          </cell>
          <cell r="AT258">
            <v>39843</v>
          </cell>
          <cell r="AW258">
            <v>-0.1</v>
          </cell>
          <cell r="AX258">
            <v>-0.1</v>
          </cell>
          <cell r="AY258">
            <v>-0.1</v>
          </cell>
          <cell r="AZ258">
            <v>-0.1</v>
          </cell>
        </row>
        <row r="259">
          <cell r="A259" t="str">
            <v>Estimated Tax Effects of Non-Operating One-Time Items</v>
          </cell>
          <cell r="G259" t="str">
            <v>2002/1C</v>
          </cell>
          <cell r="H259" t="str">
            <v>2002/2C</v>
          </cell>
          <cell r="I259" t="str">
            <v>2002/3C</v>
          </cell>
          <cell r="J259" t="str">
            <v>2002/4C</v>
          </cell>
          <cell r="K259">
            <v>0</v>
          </cell>
          <cell r="M259" t="str">
            <v>2003/1C</v>
          </cell>
          <cell r="N259" t="str">
            <v>2003/2C</v>
          </cell>
          <cell r="O259" t="str">
            <v>2003/3C</v>
          </cell>
          <cell r="P259" t="str">
            <v>2003/4C</v>
          </cell>
          <cell r="Q259">
            <v>-0.39467809668324716</v>
          </cell>
          <cell r="S259" t="str">
            <v>2004/1C</v>
          </cell>
          <cell r="T259" t="str">
            <v>2004/2C</v>
          </cell>
          <cell r="U259" t="str">
            <v>2004/3C</v>
          </cell>
          <cell r="V259" t="str">
            <v>2004/4C</v>
          </cell>
          <cell r="W259">
            <v>0</v>
          </cell>
          <cell r="Y259" t="str">
            <v>2005/1C</v>
          </cell>
          <cell r="Z259" t="str">
            <v>2005/2C</v>
          </cell>
          <cell r="AA259" t="str">
            <v>2005/3C</v>
          </cell>
          <cell r="AB259" t="str">
            <v>2005/4C</v>
          </cell>
          <cell r="AC259">
            <v>6.7119999999999997</v>
          </cell>
          <cell r="AE259" t="str">
            <v>2006/1C</v>
          </cell>
          <cell r="AF259" t="str">
            <v>2006/2C</v>
          </cell>
          <cell r="AG259" t="str">
            <v>2006/3C</v>
          </cell>
          <cell r="AH259" t="str">
            <v>2006/4C</v>
          </cell>
          <cell r="AI259">
            <v>0</v>
          </cell>
          <cell r="AK259" t="str">
            <v>2007/1C</v>
          </cell>
          <cell r="AL259" t="str">
            <v>2007/2C</v>
          </cell>
          <cell r="AM259" t="str">
            <v>2007/3C</v>
          </cell>
          <cell r="AN259" t="str">
            <v>2007/4C</v>
          </cell>
          <cell r="AO259">
            <v>0</v>
          </cell>
          <cell r="AQ259" t="str">
            <v>2007/1C</v>
          </cell>
          <cell r="AR259" t="str">
            <v>2007/2C</v>
          </cell>
          <cell r="AS259" t="str">
            <v>2007/3C</v>
          </cell>
          <cell r="AT259" t="str">
            <v>2007/4C</v>
          </cell>
          <cell r="AU259">
            <v>0</v>
          </cell>
          <cell r="AW259">
            <v>39932</v>
          </cell>
          <cell r="AX259">
            <v>40024</v>
          </cell>
          <cell r="AY259">
            <v>40116</v>
          </cell>
          <cell r="AZ259">
            <v>40208</v>
          </cell>
          <cell r="BA259">
            <v>0</v>
          </cell>
          <cell r="BC259">
            <v>0</v>
          </cell>
          <cell r="BD259">
            <v>0</v>
          </cell>
          <cell r="BE259">
            <v>0</v>
          </cell>
          <cell r="BF259">
            <v>0</v>
          </cell>
          <cell r="BG259">
            <v>0</v>
          </cell>
          <cell r="BI259">
            <v>0</v>
          </cell>
          <cell r="BJ259">
            <v>0</v>
          </cell>
          <cell r="BK259">
            <v>0</v>
          </cell>
          <cell r="BL259">
            <v>0</v>
          </cell>
          <cell r="BM259">
            <v>0</v>
          </cell>
          <cell r="BO259" t="str">
            <v>mstag:taxOnRestructuringCostsOneTime</v>
          </cell>
          <cell r="BP259">
            <v>6</v>
          </cell>
          <cell r="BQ259" t="str">
            <v>ISO4217:USD</v>
          </cell>
          <cell r="BR259" t="b">
            <v>0</v>
          </cell>
          <cell r="BS259" t="b">
            <v>0</v>
          </cell>
        </row>
        <row r="260">
          <cell r="A260" t="str">
            <v>Stock Price</v>
          </cell>
          <cell r="G260" t="str">
            <v>2002/1C</v>
          </cell>
          <cell r="H260" t="str">
            <v>2002/2C</v>
          </cell>
          <cell r="I260" t="str">
            <v>2002/3C</v>
          </cell>
          <cell r="J260" t="str">
            <v>2002/4C</v>
          </cell>
          <cell r="K260">
            <v>0</v>
          </cell>
          <cell r="M260" t="str">
            <v>2003/1C</v>
          </cell>
          <cell r="N260" t="str">
            <v>2003/2C</v>
          </cell>
          <cell r="O260" t="str">
            <v>2003/3C</v>
          </cell>
          <cell r="P260" t="str">
            <v>2003/4C</v>
          </cell>
          <cell r="Q260">
            <v>0.14632190331675285</v>
          </cell>
          <cell r="S260" t="str">
            <v>2004/1C</v>
          </cell>
          <cell r="T260">
            <v>13.01</v>
          </cell>
          <cell r="U260">
            <v>20.32</v>
          </cell>
          <cell r="V260">
            <v>13.700000000000001</v>
          </cell>
          <cell r="W260">
            <v>1.2170000000000001</v>
          </cell>
          <cell r="Y260">
            <v>14.43</v>
          </cell>
          <cell r="Z260">
            <v>23.55</v>
          </cell>
          <cell r="AA260">
            <v>24.990000000000002</v>
          </cell>
          <cell r="AB260">
            <v>26.44</v>
          </cell>
          <cell r="AC260">
            <v>5.4020000000000001</v>
          </cell>
          <cell r="AE260">
            <v>26.44</v>
          </cell>
          <cell r="AF260">
            <v>26.44</v>
          </cell>
          <cell r="AG260">
            <v>26.44</v>
          </cell>
          <cell r="AH260">
            <v>26.44</v>
          </cell>
          <cell r="AI260">
            <v>9.7949999999999999</v>
          </cell>
          <cell r="AK260">
            <v>26.44</v>
          </cell>
          <cell r="AL260">
            <v>26.44</v>
          </cell>
          <cell r="AM260">
            <v>26.44</v>
          </cell>
          <cell r="AN260">
            <v>26.44</v>
          </cell>
          <cell r="AO260">
            <v>23.384999999999998</v>
          </cell>
          <cell r="AQ260" t="str">
            <v>#Calc</v>
          </cell>
          <cell r="AR260" t="str">
            <v>#Calc</v>
          </cell>
          <cell r="AS260" t="str">
            <v>#Calc</v>
          </cell>
          <cell r="AT260" t="str">
            <v>#Calc</v>
          </cell>
          <cell r="AU260">
            <v>41.648607555757039</v>
          </cell>
          <cell r="AW260" t="str">
            <v>2007/1C</v>
          </cell>
          <cell r="AX260" t="str">
            <v>2007/2C</v>
          </cell>
          <cell r="AY260" t="str">
            <v>2007/3C</v>
          </cell>
          <cell r="AZ260" t="str">
            <v>2007/4C</v>
          </cell>
          <cell r="BA260">
            <v>67.246800485362968</v>
          </cell>
          <cell r="BC260">
            <v>19.239972592169462</v>
          </cell>
          <cell r="BD260">
            <v>21.358683171540726</v>
          </cell>
          <cell r="BE260">
            <v>23.797345930875309</v>
          </cell>
          <cell r="BF260">
            <v>25.515522735059122</v>
          </cell>
          <cell r="BG260">
            <v>89.911524429644615</v>
          </cell>
          <cell r="BI260">
            <v>26.890519534409478</v>
          </cell>
          <cell r="BJ260">
            <v>28.864926982926022</v>
          </cell>
          <cell r="BK260">
            <v>31.342391289287562</v>
          </cell>
          <cell r="BL260">
            <v>33.409057711366664</v>
          </cell>
          <cell r="BM260">
            <v>120.50689551798973</v>
          </cell>
          <cell r="BO260" t="str">
            <v>mstag:taxExpenseIncome</v>
          </cell>
          <cell r="BP260">
            <v>6</v>
          </cell>
          <cell r="BQ260" t="str">
            <v>ISO4217:USD</v>
          </cell>
          <cell r="BR260" t="b">
            <v>0</v>
          </cell>
          <cell r="BS260" t="b">
            <v>0</v>
          </cell>
        </row>
        <row r="261">
          <cell r="A261" t="str">
            <v>Stock Market Value</v>
          </cell>
          <cell r="G261">
            <v>37376</v>
          </cell>
          <cell r="H261">
            <v>37468</v>
          </cell>
          <cell r="I261">
            <v>37560</v>
          </cell>
          <cell r="J261">
            <v>37652</v>
          </cell>
          <cell r="M261">
            <v>37741</v>
          </cell>
          <cell r="N261">
            <v>37833</v>
          </cell>
          <cell r="O261">
            <v>37925</v>
          </cell>
          <cell r="P261">
            <v>38017</v>
          </cell>
          <cell r="S261">
            <v>38107</v>
          </cell>
          <cell r="T261">
            <v>1401.81449</v>
          </cell>
          <cell r="U261">
            <v>2360.69632</v>
          </cell>
          <cell r="V261">
            <v>1600.2696000000003</v>
          </cell>
          <cell r="Y261">
            <v>1679.17581</v>
          </cell>
          <cell r="Z261">
            <v>2778.2877000000003</v>
          </cell>
          <cell r="AA261">
            <v>2965.1884500000001</v>
          </cell>
          <cell r="AB261">
            <v>3198.7905200000005</v>
          </cell>
          <cell r="AE261">
            <v>3169.3099200000001</v>
          </cell>
          <cell r="AF261">
            <v>3196.6847230331095</v>
          </cell>
          <cell r="AG261">
            <v>3236.2536925168483</v>
          </cell>
          <cell r="AH261">
            <v>3275.8226620005867</v>
          </cell>
          <cell r="AK261">
            <v>3308.7968032370354</v>
          </cell>
          <cell r="AL261">
            <v>3335.1761162261946</v>
          </cell>
          <cell r="AM261">
            <v>3361.5554292153538</v>
          </cell>
          <cell r="AN261">
            <v>3387.934742204513</v>
          </cell>
          <cell r="AQ261" t="e">
            <v>#VALUE!</v>
          </cell>
          <cell r="AR261" t="e">
            <v>#VALUE!</v>
          </cell>
          <cell r="AS261" t="e">
            <v>#VALUE!</v>
          </cell>
          <cell r="AT261" t="e">
            <v>#VALUE!</v>
          </cell>
          <cell r="AW261" t="str">
            <v>#Calc</v>
          </cell>
          <cell r="AX261" t="str">
            <v>#Calc</v>
          </cell>
          <cell r="AY261" t="str">
            <v>#Calc</v>
          </cell>
          <cell r="AZ261" t="str">
            <v>#Calc</v>
          </cell>
        </row>
        <row r="262">
          <cell r="A262" t="str">
            <v>Stock Enterprise Value</v>
          </cell>
          <cell r="G262" t="str">
            <v>2002/1C</v>
          </cell>
          <cell r="H262" t="str">
            <v>2002/2C</v>
          </cell>
          <cell r="I262" t="str">
            <v>2002/3C</v>
          </cell>
          <cell r="J262" t="str">
            <v>2002/4C</v>
          </cell>
          <cell r="M262" t="str">
            <v>2003/1C</v>
          </cell>
          <cell r="N262" t="str">
            <v>2003/2C</v>
          </cell>
          <cell r="O262" t="str">
            <v>2003/3C</v>
          </cell>
          <cell r="P262" t="str">
            <v>2003/4C</v>
          </cell>
          <cell r="S262" t="str">
            <v>2004/1C</v>
          </cell>
          <cell r="T262">
            <v>1287.22649</v>
          </cell>
          <cell r="U262">
            <v>2247.7223199999999</v>
          </cell>
          <cell r="V262">
            <v>1482.7356000000002</v>
          </cell>
          <cell r="Y262">
            <v>1554.7748099999999</v>
          </cell>
          <cell r="Z262">
            <v>2644.9727000000003</v>
          </cell>
          <cell r="AA262">
            <v>2793.41345</v>
          </cell>
          <cell r="AB262">
            <v>2992.0245200000004</v>
          </cell>
          <cell r="AE262">
            <v>2936.8009200000001</v>
          </cell>
          <cell r="AF262">
            <v>2920.0698588625833</v>
          </cell>
          <cell r="AG262">
            <v>2930.3648133478619</v>
          </cell>
          <cell r="AH262">
            <v>2927.3748613490488</v>
          </cell>
          <cell r="AK262">
            <v>2942.9239677324936</v>
          </cell>
          <cell r="AL262">
            <v>2933.4920048412214</v>
          </cell>
          <cell r="AM262">
            <v>2914.6935197617263</v>
          </cell>
          <cell r="AN262">
            <v>2890.1613348148003</v>
          </cell>
          <cell r="AQ262" t="e">
            <v>#VALUE!</v>
          </cell>
          <cell r="AR262" t="e">
            <v>#VALUE!</v>
          </cell>
          <cell r="AS262" t="e">
            <v>#VALUE!</v>
          </cell>
          <cell r="AT262" t="e">
            <v>#VALUE!</v>
          </cell>
          <cell r="AW262" t="e">
            <v>#VALUE!</v>
          </cell>
          <cell r="AX262" t="e">
            <v>#VALUE!</v>
          </cell>
          <cell r="AY262" t="e">
            <v>#VALUE!</v>
          </cell>
          <cell r="AZ262" t="e">
            <v>#VALUE!</v>
          </cell>
          <cell r="BC262">
            <v>0.05</v>
          </cell>
          <cell r="BD262">
            <v>0.05</v>
          </cell>
          <cell r="BE262">
            <v>0.05</v>
          </cell>
          <cell r="BF262">
            <v>0.05</v>
          </cell>
          <cell r="BI262">
            <v>0.05</v>
          </cell>
          <cell r="BJ262">
            <v>0.05</v>
          </cell>
          <cell r="BK262">
            <v>0.05</v>
          </cell>
          <cell r="BL262">
            <v>0.05</v>
          </cell>
        </row>
        <row r="263">
          <cell r="A263" t="str">
            <v>Company NTM EPS</v>
          </cell>
          <cell r="G263">
            <v>187.02920830130671</v>
          </cell>
          <cell r="H263">
            <v>177.11980900014467</v>
          </cell>
          <cell r="I263">
            <v>146.14813592873637</v>
          </cell>
          <cell r="J263">
            <v>197.27519533836582</v>
          </cell>
          <cell r="M263">
            <v>33.038699219937186</v>
          </cell>
          <cell r="N263">
            <v>26.118860796280149</v>
          </cell>
          <cell r="O263">
            <v>37.254901960784345</v>
          </cell>
          <cell r="P263">
            <v>34.310134310134302</v>
          </cell>
          <cell r="S263">
            <v>45.000503473970404</v>
          </cell>
          <cell r="T263">
            <v>0.08</v>
          </cell>
          <cell r="U263">
            <v>0.08</v>
          </cell>
          <cell r="V263">
            <v>0.09</v>
          </cell>
          <cell r="Y263">
            <v>0.15</v>
          </cell>
          <cell r="Z263">
            <v>0.19</v>
          </cell>
          <cell r="AA263">
            <v>0.22</v>
          </cell>
          <cell r="AB263" t="str">
            <v/>
          </cell>
          <cell r="AE263" t="str">
            <v/>
          </cell>
          <cell r="AF263" t="str">
            <v/>
          </cell>
          <cell r="AG263" t="str">
            <v/>
          </cell>
          <cell r="AH263" t="str">
            <v/>
          </cell>
          <cell r="AK263" t="str">
            <v/>
          </cell>
          <cell r="AL263" t="str">
            <v/>
          </cell>
          <cell r="AM263" t="str">
            <v/>
          </cell>
          <cell r="AN263" t="str">
            <v/>
          </cell>
          <cell r="AQ263" t="str">
            <v/>
          </cell>
          <cell r="AR263" t="str">
            <v/>
          </cell>
          <cell r="AS263" t="str">
            <v/>
          </cell>
          <cell r="AT263" t="str">
            <v/>
          </cell>
          <cell r="AW263" t="e">
            <v>#VALUE!</v>
          </cell>
          <cell r="AX263" t="e">
            <v>#VALUE!</v>
          </cell>
          <cell r="AY263" t="e">
            <v>#VALUE!</v>
          </cell>
          <cell r="AZ263" t="e">
            <v>#VALUE!</v>
          </cell>
          <cell r="BC263">
            <v>0</v>
          </cell>
          <cell r="BD263">
            <v>0</v>
          </cell>
          <cell r="BE263">
            <v>0</v>
          </cell>
          <cell r="BF263">
            <v>0</v>
          </cell>
          <cell r="BI263">
            <v>0</v>
          </cell>
          <cell r="BJ263">
            <v>0</v>
          </cell>
          <cell r="BK263">
            <v>0</v>
          </cell>
          <cell r="BL263">
            <v>0</v>
          </cell>
        </row>
        <row r="264">
          <cell r="A264" t="str">
            <v>SP500 Price</v>
          </cell>
          <cell r="G264">
            <v>3.6202920830130672E-2</v>
          </cell>
          <cell r="H264">
            <v>3.521198090001447E-2</v>
          </cell>
          <cell r="I264">
            <v>3.2114813592873638E-2</v>
          </cell>
          <cell r="J264">
            <v>3.2227519533836582E-2</v>
          </cell>
          <cell r="M264">
            <v>1.5803869921993719E-2</v>
          </cell>
          <cell r="N264">
            <v>1.5111886079628016E-2</v>
          </cell>
          <cell r="O264">
            <v>1.3725490196078435E-2</v>
          </cell>
          <cell r="P264">
            <v>1.343101343101343E-2</v>
          </cell>
          <cell r="S264">
            <v>1.450005034739704E-2</v>
          </cell>
          <cell r="T264">
            <v>1101.72</v>
          </cell>
          <cell r="U264">
            <v>1130.2</v>
          </cell>
          <cell r="V264">
            <v>1181.27</v>
          </cell>
          <cell r="Y264">
            <v>1156.8500000000001</v>
          </cell>
          <cell r="Z264">
            <v>1234.18</v>
          </cell>
          <cell r="AA264">
            <v>1207.01</v>
          </cell>
          <cell r="AB264">
            <v>1222.81</v>
          </cell>
          <cell r="AE264">
            <v>1222.81</v>
          </cell>
          <cell r="AF264">
            <v>1222.81</v>
          </cell>
          <cell r="AG264">
            <v>1222.81</v>
          </cell>
          <cell r="AH264">
            <v>1222.81</v>
          </cell>
          <cell r="AK264">
            <v>1222.81</v>
          </cell>
          <cell r="AL264">
            <v>1222.81</v>
          </cell>
          <cell r="AM264">
            <v>1222.81</v>
          </cell>
          <cell r="AN264">
            <v>1222.81</v>
          </cell>
          <cell r="AQ264" t="str">
            <v>#Calc</v>
          </cell>
          <cell r="AR264" t="str">
            <v>#Calc</v>
          </cell>
          <cell r="AS264" t="str">
            <v>#Calc</v>
          </cell>
          <cell r="AT264" t="str">
            <v>#Calc</v>
          </cell>
          <cell r="AW264" t="str">
            <v/>
          </cell>
          <cell r="AX264" t="str">
            <v/>
          </cell>
          <cell r="AY264" t="str">
            <v/>
          </cell>
          <cell r="AZ264" t="str">
            <v/>
          </cell>
          <cell r="BC264">
            <v>3.5000000000000003E-2</v>
          </cell>
          <cell r="BD264">
            <v>3.5000000000000003E-2</v>
          </cell>
          <cell r="BE264">
            <v>3.5000000000000003E-2</v>
          </cell>
          <cell r="BF264">
            <v>3.5000000000000003E-2</v>
          </cell>
          <cell r="BI264">
            <v>3.5000000000000003E-2</v>
          </cell>
          <cell r="BJ264">
            <v>3.5000000000000003E-2</v>
          </cell>
          <cell r="BK264">
            <v>3.5000000000000003E-2</v>
          </cell>
          <cell r="BL264">
            <v>3.5000000000000003E-2</v>
          </cell>
        </row>
        <row r="265">
          <cell r="A265" t="str">
            <v>SP500 NTM EPS</v>
          </cell>
          <cell r="G265">
            <v>500</v>
          </cell>
          <cell r="H265">
            <v>500</v>
          </cell>
          <cell r="I265">
            <v>500</v>
          </cell>
          <cell r="J265">
            <v>500</v>
          </cell>
          <cell r="M265">
            <v>500</v>
          </cell>
          <cell r="N265">
            <v>500</v>
          </cell>
          <cell r="O265">
            <v>500</v>
          </cell>
          <cell r="P265">
            <v>500</v>
          </cell>
          <cell r="S265">
            <v>500</v>
          </cell>
          <cell r="T265">
            <v>64.98</v>
          </cell>
          <cell r="U265">
            <v>67.239999999999995</v>
          </cell>
          <cell r="V265">
            <v>68.36</v>
          </cell>
          <cell r="Y265">
            <v>70.03</v>
          </cell>
          <cell r="Z265">
            <v>73.55</v>
          </cell>
          <cell r="AA265">
            <v>75.430000000000007</v>
          </cell>
          <cell r="AB265" t="str">
            <v/>
          </cell>
          <cell r="AE265" t="str">
            <v/>
          </cell>
          <cell r="AF265" t="str">
            <v/>
          </cell>
          <cell r="AG265" t="str">
            <v/>
          </cell>
          <cell r="AH265" t="str">
            <v/>
          </cell>
          <cell r="AK265" t="str">
            <v/>
          </cell>
          <cell r="AL265" t="str">
            <v/>
          </cell>
          <cell r="AM265" t="str">
            <v/>
          </cell>
          <cell r="AN265" t="str">
            <v/>
          </cell>
          <cell r="AQ265" t="str">
            <v/>
          </cell>
          <cell r="AR265" t="str">
            <v/>
          </cell>
          <cell r="AS265" t="str">
            <v/>
          </cell>
          <cell r="AT265" t="str">
            <v/>
          </cell>
          <cell r="AW265" t="str">
            <v>#Calc</v>
          </cell>
          <cell r="AX265" t="str">
            <v>#Calc</v>
          </cell>
          <cell r="AY265" t="str">
            <v>#Calc</v>
          </cell>
          <cell r="AZ265" t="str">
            <v>#Calc</v>
          </cell>
          <cell r="BC265">
            <v>500</v>
          </cell>
          <cell r="BD265">
            <v>500</v>
          </cell>
          <cell r="BE265">
            <v>500</v>
          </cell>
          <cell r="BF265">
            <v>500</v>
          </cell>
          <cell r="BI265">
            <v>500</v>
          </cell>
          <cell r="BJ265">
            <v>500</v>
          </cell>
          <cell r="BK265">
            <v>500</v>
          </cell>
          <cell r="BL265">
            <v>500</v>
          </cell>
        </row>
        <row r="266">
          <cell r="A266" t="str">
            <v>EV/Sales</v>
          </cell>
          <cell r="G266">
            <v>-3.700144161460836E-2</v>
          </cell>
          <cell r="H266">
            <v>-4.835164835164836E-2</v>
          </cell>
          <cell r="I266">
            <v>-6.6551426101987887E-2</v>
          </cell>
          <cell r="J266">
            <v>-8.2662372517445015E-2</v>
          </cell>
          <cell r="M266">
            <v>-5.9113300492610835E-2</v>
          </cell>
          <cell r="N266">
            <v>-0.06</v>
          </cell>
          <cell r="O266">
            <v>-5.3846153846153849E-2</v>
          </cell>
          <cell r="P266">
            <v>-8.5889570552147229E-2</v>
          </cell>
          <cell r="S266">
            <v>-5.128205128205128E-2</v>
          </cell>
          <cell r="T266">
            <v>5.4296171675630074</v>
          </cell>
          <cell r="U266">
            <v>8.2217600690596111</v>
          </cell>
          <cell r="V266">
            <v>4.785225442704216</v>
          </cell>
          <cell r="Y266">
            <v>4.4375733090539606</v>
          </cell>
          <cell r="Z266">
            <v>6.7224498175505749</v>
          </cell>
          <cell r="AA266">
            <v>6.3801332487405222</v>
          </cell>
          <cell r="AB266">
            <v>6.1556129313162025</v>
          </cell>
          <cell r="AE266">
            <v>5.5123775156414077</v>
          </cell>
          <cell r="AF266">
            <v>5.0269292829776804</v>
          </cell>
          <cell r="AG266">
            <v>4.6568801425347814</v>
          </cell>
          <cell r="AH266">
            <v>4.3159647314494558</v>
          </cell>
          <cell r="AK266" t="str">
            <v/>
          </cell>
          <cell r="AL266" t="str">
            <v/>
          </cell>
          <cell r="AM266" t="str">
            <v/>
          </cell>
          <cell r="AN266" t="str">
            <v/>
          </cell>
          <cell r="AQ266" t="str">
            <v/>
          </cell>
          <cell r="AR266" t="str">
            <v/>
          </cell>
          <cell r="AS266" t="str">
            <v/>
          </cell>
          <cell r="AT266" t="str">
            <v/>
          </cell>
          <cell r="AW266" t="str">
            <v/>
          </cell>
          <cell r="AX266" t="str">
            <v/>
          </cell>
          <cell r="AY266" t="str">
            <v/>
          </cell>
          <cell r="AZ266" t="str">
            <v/>
          </cell>
          <cell r="BC266">
            <v>-8.5000000000000006E-2</v>
          </cell>
          <cell r="BD266">
            <v>-8.5000000000000006E-2</v>
          </cell>
          <cell r="BE266">
            <v>-8.5000000000000006E-2</v>
          </cell>
          <cell r="BF266">
            <v>-8.5000000000000006E-2</v>
          </cell>
          <cell r="BI266">
            <v>-8.5000000000000006E-2</v>
          </cell>
          <cell r="BJ266">
            <v>-8.5000000000000006E-2</v>
          </cell>
          <cell r="BK266">
            <v>-8.5000000000000006E-2</v>
          </cell>
          <cell r="BL266">
            <v>-8.5000000000000006E-2</v>
          </cell>
        </row>
        <row r="267">
          <cell r="A267" t="str">
            <v>Stock P/E</v>
          </cell>
          <cell r="T267">
            <v>162.625</v>
          </cell>
          <cell r="U267">
            <v>254</v>
          </cell>
          <cell r="V267">
            <v>152.22222222222223</v>
          </cell>
          <cell r="Y267">
            <v>96.2</v>
          </cell>
          <cell r="Z267">
            <v>6.6697919608634271</v>
          </cell>
          <cell r="AA267">
            <v>6.2923220480245083</v>
          </cell>
          <cell r="AB267">
            <v>9.5759808487873492</v>
          </cell>
          <cell r="AE267">
            <v>7.1789175716251057</v>
          </cell>
          <cell r="AF267">
            <v>4.5701047541213402</v>
          </cell>
          <cell r="AG267">
            <v>6.6374967206109954</v>
          </cell>
          <cell r="AH267">
            <v>6.8835875992685684</v>
          </cell>
          <cell r="AK267" t="e">
            <v>#VALUE!</v>
          </cell>
          <cell r="AL267" t="e">
            <v>#VALUE!</v>
          </cell>
          <cell r="AM267" t="e">
            <v>#VALUE!</v>
          </cell>
          <cell r="AN267" t="e">
            <v>#VALUE!</v>
          </cell>
          <cell r="AQ267" t="e">
            <v>#VALUE!</v>
          </cell>
          <cell r="AR267" t="e">
            <v>#VALUE!</v>
          </cell>
          <cell r="AS267" t="e">
            <v>#VALUE!</v>
          </cell>
          <cell r="AT267" t="e">
            <v>#VALUE!</v>
          </cell>
          <cell r="AW267" t="e">
            <v>#VALUE!</v>
          </cell>
          <cell r="AX267" t="e">
            <v>#VALUE!</v>
          </cell>
          <cell r="AY267" t="e">
            <v>#VALUE!</v>
          </cell>
          <cell r="AZ267" t="e">
            <v>#VALUE!</v>
          </cell>
        </row>
        <row r="268">
          <cell r="A268" t="str">
            <v>Market P/E</v>
          </cell>
          <cell r="T268">
            <v>16.954755309325947</v>
          </cell>
          <cell r="U268">
            <v>16.808447352766212</v>
          </cell>
          <cell r="V268">
            <v>17.280134581626683</v>
          </cell>
          <cell r="Y268">
            <v>16.519348850492648</v>
          </cell>
          <cell r="Z268" t="e">
            <v>#VALUE!</v>
          </cell>
          <cell r="AA268" t="e">
            <v>#VALUE!</v>
          </cell>
          <cell r="AB268" t="e">
            <v>#VALUE!</v>
          </cell>
          <cell r="AE268" t="e">
            <v>#VALUE!</v>
          </cell>
          <cell r="AF268" t="e">
            <v>#VALUE!</v>
          </cell>
          <cell r="AG268" t="e">
            <v>#VALUE!</v>
          </cell>
          <cell r="AH268" t="e">
            <v>#VALUE!</v>
          </cell>
          <cell r="AK268" t="e">
            <v>#VALUE!</v>
          </cell>
          <cell r="AL268" t="e">
            <v>#VALUE!</v>
          </cell>
          <cell r="AM268" t="e">
            <v>#VALUE!</v>
          </cell>
          <cell r="AN268" t="e">
            <v>#VALUE!</v>
          </cell>
          <cell r="AQ268" t="e">
            <v>#VALUE!</v>
          </cell>
          <cell r="AR268" t="e">
            <v>#VALUE!</v>
          </cell>
          <cell r="AS268" t="e">
            <v>#VALUE!</v>
          </cell>
          <cell r="AT268" t="e">
            <v>#VALUE!</v>
          </cell>
          <cell r="AW268" t="e">
            <v>#VALUE!</v>
          </cell>
          <cell r="AX268" t="e">
            <v>#VALUE!</v>
          </cell>
          <cell r="AY268" t="e">
            <v>#VALUE!</v>
          </cell>
          <cell r="AZ268" t="e">
            <v>#VALUE!</v>
          </cell>
        </row>
        <row r="269">
          <cell r="A269" t="str">
            <v>Relative P/E</v>
          </cell>
          <cell r="T269">
            <v>9.5917043350397559</v>
          </cell>
          <cell r="U269">
            <v>15.111449301008669</v>
          </cell>
          <cell r="V269">
            <v>8.8090877708831261</v>
          </cell>
          <cell r="Y269">
            <v>5.8234740891213201</v>
          </cell>
          <cell r="Z269" t="e">
            <v>#VALUE!</v>
          </cell>
          <cell r="AA269" t="e">
            <v>#VALUE!</v>
          </cell>
          <cell r="AB269" t="e">
            <v>#VALUE!</v>
          </cell>
          <cell r="AE269" t="e">
            <v>#VALUE!</v>
          </cell>
          <cell r="AF269" t="e">
            <v>#VALUE!</v>
          </cell>
          <cell r="AG269" t="e">
            <v>#VALUE!</v>
          </cell>
          <cell r="AH269" t="e">
            <v>#VALUE!</v>
          </cell>
        </row>
        <row r="270">
          <cell r="A270" t="str">
            <v>EV/Sales</v>
          </cell>
          <cell r="T270">
            <v>9.5917043350397559</v>
          </cell>
          <cell r="U270">
            <v>15.111449301008669</v>
          </cell>
          <cell r="V270">
            <v>8.8090877708831261</v>
          </cell>
          <cell r="Y270">
            <v>5.8234740891213201</v>
          </cell>
        </row>
        <row r="271">
          <cell r="A271" t="str">
            <v>Historical Avg</v>
          </cell>
          <cell r="C271">
            <v>5.7185439970951988</v>
          </cell>
          <cell r="T271" t="e">
            <v>#VALUE!</v>
          </cell>
          <cell r="U271" t="e">
            <v>#VALUE!</v>
          </cell>
          <cell r="V271" t="e">
            <v>#VALUE!</v>
          </cell>
          <cell r="Y271" t="e">
            <v>#VALUE!</v>
          </cell>
        </row>
        <row r="272">
          <cell r="A272" t="str">
            <v>Excl-Bubble Avg</v>
          </cell>
          <cell r="C272">
            <v>5.7185439970951988</v>
          </cell>
          <cell r="T272" t="e">
            <v>#VALUE!</v>
          </cell>
          <cell r="U272" t="e">
            <v>#VALUE!</v>
          </cell>
          <cell r="V272" t="e">
            <v>#VALUE!</v>
          </cell>
          <cell r="Y272" t="e">
            <v>#VALUE!</v>
          </cell>
          <cell r="Z272">
            <v>68</v>
          </cell>
          <cell r="AA272">
            <v>78</v>
          </cell>
          <cell r="AB272">
            <v>88</v>
          </cell>
          <cell r="AE272">
            <v>99</v>
          </cell>
          <cell r="AF272">
            <v>112</v>
          </cell>
          <cell r="AG272">
            <v>126</v>
          </cell>
          <cell r="AH272">
            <v>140</v>
          </cell>
          <cell r="AK272">
            <v>155</v>
          </cell>
          <cell r="AL272">
            <v>171</v>
          </cell>
          <cell r="AM272">
            <v>187</v>
          </cell>
          <cell r="AN272">
            <v>206</v>
          </cell>
          <cell r="AQ272">
            <v>233</v>
          </cell>
          <cell r="AR272">
            <v>258</v>
          </cell>
          <cell r="AS272">
            <v>273</v>
          </cell>
        </row>
        <row r="273">
          <cell r="A273" t="str">
            <v>Peak</v>
          </cell>
          <cell r="C273">
            <v>8.2217600690596111</v>
          </cell>
          <cell r="T273" t="str">
            <v>—</v>
          </cell>
          <cell r="U273">
            <v>45</v>
          </cell>
          <cell r="V273">
            <v>52.218999999999994</v>
          </cell>
          <cell r="Y273">
            <v>60</v>
          </cell>
          <cell r="Z273">
            <v>70</v>
          </cell>
          <cell r="AA273">
            <v>80</v>
          </cell>
          <cell r="AB273">
            <v>90</v>
          </cell>
          <cell r="AE273">
            <v>100</v>
          </cell>
          <cell r="AF273">
            <v>114</v>
          </cell>
          <cell r="AG273">
            <v>128</v>
          </cell>
          <cell r="AH273">
            <v>142</v>
          </cell>
          <cell r="AK273">
            <v>157</v>
          </cell>
          <cell r="AL273">
            <v>173</v>
          </cell>
          <cell r="AM273">
            <v>189</v>
          </cell>
          <cell r="AN273">
            <v>208</v>
          </cell>
          <cell r="AQ273">
            <v>235</v>
          </cell>
          <cell r="AR273">
            <v>259</v>
          </cell>
          <cell r="AS273">
            <v>274</v>
          </cell>
        </row>
        <row r="274">
          <cell r="A274" t="str">
            <v>Trough</v>
          </cell>
          <cell r="C274">
            <v>4.4375733090539606</v>
          </cell>
          <cell r="T274">
            <v>40.581000000000003</v>
          </cell>
          <cell r="U274">
            <v>46.361000000000004</v>
          </cell>
          <cell r="V274">
            <v>54.593999999999994</v>
          </cell>
          <cell r="Y274">
            <v>64.176999999999992</v>
          </cell>
          <cell r="Z274">
            <v>71.943000000000012</v>
          </cell>
          <cell r="AA274">
            <v>82.673000000000002</v>
          </cell>
          <cell r="AB274">
            <v>91.063999999999993</v>
          </cell>
          <cell r="AE274">
            <v>104.68599999999999</v>
          </cell>
          <cell r="AF274">
            <v>118.137</v>
          </cell>
          <cell r="AG274">
            <v>130.053</v>
          </cell>
          <cell r="AH274">
            <v>144.22200000000001</v>
          </cell>
          <cell r="AK274">
            <v>162.41200000000001</v>
          </cell>
          <cell r="AL274">
            <v>176.57899999999998</v>
          </cell>
          <cell r="AM274">
            <v>192.803</v>
          </cell>
          <cell r="AN274">
            <v>216.90600000000001</v>
          </cell>
          <cell r="AQ274">
            <v>247.62200000000001</v>
          </cell>
          <cell r="AR274">
            <v>263.077</v>
          </cell>
          <cell r="AS274">
            <v>274.61631789756143</v>
          </cell>
        </row>
        <row r="275">
          <cell r="A275" t="str">
            <v>Stock P/E</v>
          </cell>
          <cell r="C275">
            <v>4.4375733090539606</v>
          </cell>
          <cell r="T275" t="str">
            <v>—</v>
          </cell>
          <cell r="U275">
            <v>5.3659090909091045E-2</v>
          </cell>
          <cell r="V275">
            <v>6.5893516078017855E-2</v>
          </cell>
          <cell r="Y275">
            <v>8.7745762711864295E-2</v>
          </cell>
          <cell r="Z275">
            <v>4.2652173913043656E-2</v>
          </cell>
          <cell r="AA275">
            <v>4.6493670886075922E-2</v>
          </cell>
          <cell r="AB275">
            <v>2.3191011235955017E-2</v>
          </cell>
          <cell r="AE275">
            <v>5.2120603015075373E-2</v>
          </cell>
          <cell r="AF275">
            <v>4.5460176991150458E-2</v>
          </cell>
          <cell r="AG275">
            <v>2.4039370078740241E-2</v>
          </cell>
          <cell r="AH275">
            <v>2.2851063829787188E-2</v>
          </cell>
          <cell r="AK275">
            <v>4.1102564102564187E-2</v>
          </cell>
          <cell r="AL275">
            <v>2.6622093023255688E-2</v>
          </cell>
          <cell r="AM275">
            <v>2.5547872340425437E-2</v>
          </cell>
          <cell r="AN275">
            <v>4.7855072463768078E-2</v>
          </cell>
          <cell r="AQ275">
            <v>5.8213675213675264E-2</v>
          </cell>
          <cell r="AR275">
            <v>1.7705996131528012E-2</v>
          </cell>
          <cell r="AS275">
            <v>4.0816010879760611E-3</v>
          </cell>
        </row>
        <row r="276">
          <cell r="A276" t="str">
            <v>Historical Avg</v>
          </cell>
          <cell r="C276">
            <v>166.26180555555555</v>
          </cell>
        </row>
        <row r="277">
          <cell r="A277" t="str">
            <v>Excl-Bubble Avg</v>
          </cell>
          <cell r="C277">
            <v>166.26180555555555</v>
          </cell>
        </row>
        <row r="278">
          <cell r="A278" t="str">
            <v>Peak</v>
          </cell>
          <cell r="C278">
            <v>254</v>
          </cell>
          <cell r="T278" t="str">
            <v>—</v>
          </cell>
          <cell r="U278" t="str">
            <v>—</v>
          </cell>
          <cell r="V278">
            <v>6.2565272328019986E-3</v>
          </cell>
          <cell r="Y278">
            <v>0.01</v>
          </cell>
          <cell r="Z278">
            <v>0.02</v>
          </cell>
          <cell r="AA278">
            <v>0.02</v>
          </cell>
          <cell r="AB278">
            <v>0.02</v>
          </cell>
          <cell r="AE278">
            <v>0.02</v>
          </cell>
          <cell r="AF278">
            <v>0.03</v>
          </cell>
          <cell r="AG278">
            <v>0.04</v>
          </cell>
          <cell r="AH278">
            <v>0.04</v>
          </cell>
          <cell r="AK278">
            <v>-0.01</v>
          </cell>
          <cell r="AL278">
            <v>0</v>
          </cell>
          <cell r="AM278">
            <v>0.01</v>
          </cell>
          <cell r="AN278">
            <v>0.03</v>
          </cell>
          <cell r="AQ278">
            <v>0.06</v>
          </cell>
          <cell r="AR278">
            <v>7.0000000000000007E-2</v>
          </cell>
          <cell r="AS278">
            <v>0.06</v>
          </cell>
        </row>
        <row r="279">
          <cell r="A279" t="str">
            <v>Trough</v>
          </cell>
          <cell r="C279">
            <v>96.2</v>
          </cell>
          <cell r="T279" t="str">
            <v>—</v>
          </cell>
          <cell r="U279" t="str">
            <v>—</v>
          </cell>
          <cell r="V279">
            <v>1.6256527232802E-2</v>
          </cell>
          <cell r="Y279">
            <v>0.03</v>
          </cell>
          <cell r="Z279">
            <v>0.04</v>
          </cell>
          <cell r="AA279">
            <v>0.04</v>
          </cell>
          <cell r="AB279">
            <v>0.04</v>
          </cell>
          <cell r="AE279">
            <v>0.04</v>
          </cell>
          <cell r="AF279">
            <v>0.04</v>
          </cell>
          <cell r="AG279">
            <v>0.05</v>
          </cell>
          <cell r="AH279">
            <v>7.0000000000000007E-2</v>
          </cell>
          <cell r="AK279">
            <v>0.01</v>
          </cell>
          <cell r="AL279">
            <v>0.01</v>
          </cell>
          <cell r="AM279">
            <v>0.02</v>
          </cell>
          <cell r="AN279">
            <v>0.04</v>
          </cell>
          <cell r="AQ279">
            <v>7.0000000000000007E-2</v>
          </cell>
          <cell r="AR279">
            <v>0.08</v>
          </cell>
          <cell r="AS279">
            <v>7.0000000000000007E-2</v>
          </cell>
        </row>
        <row r="280">
          <cell r="A280" t="str">
            <v>Relative P/E</v>
          </cell>
          <cell r="C280">
            <v>96.2</v>
          </cell>
          <cell r="T280">
            <v>1.0858569453080896E-2</v>
          </cell>
          <cell r="U280">
            <v>1.8532226965982675E-2</v>
          </cell>
          <cell r="V280">
            <v>3.069995205807818E-2</v>
          </cell>
          <cell r="Y280">
            <v>3.5680218618680544E-2</v>
          </cell>
          <cell r="Z280">
            <v>4.2721277569633967E-2</v>
          </cell>
          <cell r="AA280">
            <v>5.3331085921368551E-2</v>
          </cell>
          <cell r="AB280">
            <v>4.9238322739558284E-2</v>
          </cell>
          <cell r="AE280">
            <v>4.1637467881336147E-2</v>
          </cell>
          <cell r="AF280">
            <v>5.5198821796759924E-2</v>
          </cell>
          <cell r="AG280">
            <v>6.1848950180814564E-2</v>
          </cell>
          <cell r="AH280">
            <v>6.2391985900240657E-2</v>
          </cell>
          <cell r="AK280">
            <v>6.0513118083475237E-3</v>
          </cell>
          <cell r="AL280">
            <v>3.07830516017903E-2</v>
          </cell>
          <cell r="AM280">
            <v>5.3303211125572111E-2</v>
          </cell>
          <cell r="AN280">
            <v>5.9662031047865341E-2</v>
          </cell>
          <cell r="AQ280">
            <v>7.6800038580867133E-2</v>
          </cell>
          <cell r="AR280">
            <v>7.9442153694299092E-2</v>
          </cell>
          <cell r="AS280">
            <v>7.1342706528007477E-2</v>
          </cell>
        </row>
        <row r="281">
          <cell r="A281" t="str">
            <v>Historical Avg</v>
          </cell>
          <cell r="C281">
            <v>9.8339288740132176</v>
          </cell>
          <cell r="T281" t="str">
            <v>—</v>
          </cell>
          <cell r="U281" t="str">
            <v>—</v>
          </cell>
          <cell r="V281">
            <v>1.7273022507880773</v>
          </cell>
          <cell r="Y281">
            <v>0.78401093093402707</v>
          </cell>
          <cell r="Z281">
            <v>0.42404258565446562</v>
          </cell>
          <cell r="AA281">
            <v>0.7777028640456185</v>
          </cell>
          <cell r="AB281">
            <v>0.64127742465194282</v>
          </cell>
          <cell r="AE281">
            <v>0.3879155960445384</v>
          </cell>
          <cell r="AF281">
            <v>0.57710919419314055</v>
          </cell>
          <cell r="AG281">
            <v>0.3744211151292125</v>
          </cell>
          <cell r="AH281">
            <v>0.13439974364073914</v>
          </cell>
          <cell r="AK281" t="str">
            <v>nm</v>
          </cell>
          <cell r="AL281">
            <v>5.1566103203580598</v>
          </cell>
          <cell r="AM281">
            <v>2.5535474083714744</v>
          </cell>
          <cell r="AN281">
            <v>0.70462945851043823</v>
          </cell>
          <cell r="AQ281">
            <v>0.18153905509026358</v>
          </cell>
          <cell r="AR281">
            <v>5.9228715923987707E-2</v>
          </cell>
          <cell r="AS281">
            <v>9.7580100430884276E-2</v>
          </cell>
        </row>
        <row r="282">
          <cell r="A282" t="str">
            <v>Excl-Bubble Avg</v>
          </cell>
          <cell r="C282">
            <v>9.8339288740132176</v>
          </cell>
        </row>
        <row r="283">
          <cell r="A283" t="str">
            <v>Peak</v>
          </cell>
          <cell r="C283">
            <v>15.111449301008669</v>
          </cell>
        </row>
        <row r="284">
          <cell r="A284" t="str">
            <v>Trough</v>
          </cell>
          <cell r="C284">
            <v>5.8234740891213201</v>
          </cell>
          <cell r="T284" t="str">
            <v>—</v>
          </cell>
          <cell r="U284" t="str">
            <v>—</v>
          </cell>
          <cell r="V284" t="str">
            <v>—</v>
          </cell>
          <cell r="Y284">
            <v>0.25</v>
          </cell>
          <cell r="Z284">
            <v>0.2</v>
          </cell>
          <cell r="AA284">
            <v>0.2</v>
          </cell>
          <cell r="AB284">
            <v>0.2</v>
          </cell>
          <cell r="AE284">
            <v>0.45</v>
          </cell>
          <cell r="AF284">
            <v>0.45</v>
          </cell>
          <cell r="AG284">
            <v>0.45</v>
          </cell>
          <cell r="AH284">
            <v>1.45</v>
          </cell>
          <cell r="AK284">
            <v>0.7</v>
          </cell>
          <cell r="AL284">
            <v>0.7</v>
          </cell>
          <cell r="AM284">
            <v>0.57999999999999996</v>
          </cell>
          <cell r="AN284">
            <v>0.46</v>
          </cell>
          <cell r="AQ284">
            <v>0.48</v>
          </cell>
          <cell r="AR284">
            <v>0.48</v>
          </cell>
          <cell r="AS284">
            <v>0.48</v>
          </cell>
        </row>
        <row r="285">
          <cell r="A285" t="str">
            <v>Stock Ticker</v>
          </cell>
          <cell r="B285" t="str">
            <v>CRM</v>
          </cell>
          <cell r="C285">
            <v>5.8234740891213201</v>
          </cell>
          <cell r="T285">
            <v>0.13297045101088631</v>
          </cell>
          <cell r="U285">
            <v>0.13297045101088631</v>
          </cell>
          <cell r="V285">
            <v>0.13284864507600805</v>
          </cell>
          <cell r="Y285">
            <v>0.2</v>
          </cell>
          <cell r="Z285">
            <v>0.19993894993895001</v>
          </cell>
          <cell r="AA285">
            <v>0.2000719683339334</v>
          </cell>
          <cell r="AB285">
            <v>0.17606566057717812</v>
          </cell>
          <cell r="AE285">
            <v>0.45002511300853837</v>
          </cell>
          <cell r="AF285">
            <v>0.45000783576241976</v>
          </cell>
          <cell r="AG285">
            <v>0.45</v>
          </cell>
          <cell r="AH285">
            <v>0.45</v>
          </cell>
          <cell r="AK285">
            <v>0.72627599243856289</v>
          </cell>
          <cell r="AL285">
            <v>0.50346245401428136</v>
          </cell>
          <cell r="AM285">
            <v>0.46335464830299988</v>
          </cell>
          <cell r="AN285">
            <v>0.47541547277937002</v>
          </cell>
          <cell r="AQ285">
            <v>0.48227315247895225</v>
          </cell>
          <cell r="AR285">
            <v>0.48100227790432765</v>
          </cell>
          <cell r="AS285">
            <v>0.48</v>
          </cell>
        </row>
        <row r="286">
          <cell r="A286" t="str">
            <v>Market Ticker</v>
          </cell>
          <cell r="B286" t="str">
            <v>SPX</v>
          </cell>
          <cell r="C286" t="e">
            <v>#VALUE!</v>
          </cell>
          <cell r="T286" t="str">
            <v>—</v>
          </cell>
          <cell r="U286" t="str">
            <v>—</v>
          </cell>
          <cell r="V286" t="str">
            <v>—</v>
          </cell>
          <cell r="Y286">
            <v>119</v>
          </cell>
          <cell r="Z286">
            <v>119</v>
          </cell>
          <cell r="AA286">
            <v>120</v>
          </cell>
          <cell r="AB286">
            <v>120</v>
          </cell>
          <cell r="AE286">
            <v>122</v>
          </cell>
          <cell r="AF286">
            <v>121</v>
          </cell>
          <cell r="AG286">
            <v>121</v>
          </cell>
          <cell r="AH286">
            <v>122</v>
          </cell>
          <cell r="AK286">
            <v>124</v>
          </cell>
          <cell r="AL286">
            <v>122</v>
          </cell>
          <cell r="AM286">
            <v>123</v>
          </cell>
          <cell r="AN286">
            <v>125</v>
          </cell>
          <cell r="AQ286">
            <v>124</v>
          </cell>
          <cell r="AR286">
            <v>125</v>
          </cell>
          <cell r="AS286">
            <v>127</v>
          </cell>
        </row>
        <row r="287">
          <cell r="A287" t="str">
            <v>Market Ticker</v>
          </cell>
          <cell r="B287" t="str">
            <v>SPX</v>
          </cell>
          <cell r="C287" t="e">
            <v>#VALUE!</v>
          </cell>
          <cell r="T287">
            <v>116.176</v>
          </cell>
          <cell r="U287">
            <v>116.176</v>
          </cell>
          <cell r="V287">
            <v>116.80800000000001</v>
          </cell>
          <cell r="Y287">
            <v>116.367</v>
          </cell>
          <cell r="Z287">
            <v>117.974</v>
          </cell>
          <cell r="AA287">
            <v>118.655</v>
          </cell>
          <cell r="AB287">
            <v>120.983</v>
          </cell>
          <cell r="AE287">
            <v>119.86799999999999</v>
          </cell>
          <cell r="AF287">
            <v>118.825</v>
          </cell>
          <cell r="AG287">
            <v>120.279</v>
          </cell>
          <cell r="AH287">
            <v>121.259</v>
          </cell>
          <cell r="AK287">
            <v>120.63500000000001</v>
          </cell>
          <cell r="AL287">
            <v>121.333</v>
          </cell>
          <cell r="AM287">
            <v>122.169</v>
          </cell>
          <cell r="AN287">
            <v>123.68</v>
          </cell>
          <cell r="AQ287">
            <v>124.414</v>
          </cell>
          <cell r="AR287">
            <v>125.626</v>
          </cell>
          <cell r="AS287">
            <v>126.65100000000001</v>
          </cell>
        </row>
        <row r="288">
          <cell r="A288" t="str">
            <v>Company Guidance</v>
          </cell>
          <cell r="B288" t="e">
            <v>#REF!</v>
          </cell>
        </row>
        <row r="289">
          <cell r="A289" t="str">
            <v>Quarterly</v>
          </cell>
          <cell r="B289" t="e">
            <v>#REF!</v>
          </cell>
        </row>
        <row r="290">
          <cell r="A290" t="str">
            <v>Total Revenue</v>
          </cell>
          <cell r="AK290">
            <v>11</v>
          </cell>
          <cell r="AL290">
            <v>13</v>
          </cell>
          <cell r="AM290">
            <v>14</v>
          </cell>
          <cell r="AN290">
            <v>16</v>
          </cell>
        </row>
        <row r="291">
          <cell r="A291" t="str">
            <v xml:space="preserve">   Low End</v>
          </cell>
          <cell r="T291" t="str">
            <v>—</v>
          </cell>
          <cell r="U291">
            <v>43</v>
          </cell>
          <cell r="V291">
            <v>50.218999999999994</v>
          </cell>
          <cell r="Y291">
            <v>58</v>
          </cell>
          <cell r="Z291">
            <v>68</v>
          </cell>
          <cell r="AA291">
            <v>78</v>
          </cell>
          <cell r="AB291">
            <v>88</v>
          </cell>
          <cell r="AE291">
            <v>99</v>
          </cell>
          <cell r="AF291">
            <v>112</v>
          </cell>
          <cell r="AK291">
            <v>13</v>
          </cell>
          <cell r="AL291">
            <v>15</v>
          </cell>
          <cell r="AM291">
            <v>16</v>
          </cell>
          <cell r="AN291">
            <v>18</v>
          </cell>
          <cell r="AQ291">
            <v>17</v>
          </cell>
          <cell r="AR291">
            <v>19</v>
          </cell>
          <cell r="AS291">
            <v>20</v>
          </cell>
        </row>
        <row r="292">
          <cell r="A292" t="str">
            <v xml:space="preserve">   High End</v>
          </cell>
          <cell r="T292" t="str">
            <v>—</v>
          </cell>
          <cell r="U292">
            <v>45</v>
          </cell>
          <cell r="V292">
            <v>52.218999999999994</v>
          </cell>
          <cell r="Y292">
            <v>60</v>
          </cell>
          <cell r="Z292">
            <v>70</v>
          </cell>
          <cell r="AA292">
            <v>80</v>
          </cell>
          <cell r="AB292">
            <v>90</v>
          </cell>
          <cell r="AE292">
            <v>100</v>
          </cell>
          <cell r="AF292">
            <v>114</v>
          </cell>
          <cell r="AG292">
            <v>126</v>
          </cell>
          <cell r="AH292">
            <v>140</v>
          </cell>
          <cell r="AK292">
            <v>12.012</v>
          </cell>
          <cell r="AL292">
            <v>13.430999999999999</v>
          </cell>
          <cell r="AM292">
            <v>14.178000000000001</v>
          </cell>
          <cell r="AN292">
            <v>15.586</v>
          </cell>
          <cell r="AQ292">
            <v>18.065000000000001</v>
          </cell>
          <cell r="AR292">
            <v>18.899999999999999</v>
          </cell>
          <cell r="AS292">
            <v>21.436437210125238</v>
          </cell>
        </row>
        <row r="293">
          <cell r="A293" t="str">
            <v xml:space="preserve">   Actual/MS Esimate</v>
          </cell>
          <cell r="T293">
            <v>40.581000000000003</v>
          </cell>
          <cell r="U293">
            <v>46.361000000000004</v>
          </cell>
          <cell r="V293">
            <v>54.593999999999994</v>
          </cell>
          <cell r="Y293">
            <v>64.176999999999992</v>
          </cell>
          <cell r="Z293">
            <v>71.943000000000012</v>
          </cell>
          <cell r="AA293">
            <v>82.673000000000002</v>
          </cell>
          <cell r="AB293">
            <v>91.063999999999993</v>
          </cell>
          <cell r="AE293">
            <v>104.68599999999999</v>
          </cell>
          <cell r="AF293">
            <v>115.03069200000002</v>
          </cell>
          <cell r="AG293">
            <v>128</v>
          </cell>
          <cell r="AH293">
            <v>142</v>
          </cell>
        </row>
        <row r="294">
          <cell r="A294" t="str">
            <v xml:space="preserve">   Variance vs. Midpoint</v>
          </cell>
          <cell r="T294" t="str">
            <v>—</v>
          </cell>
          <cell r="U294">
            <v>5.3659090909091045E-2</v>
          </cell>
          <cell r="V294">
            <v>6.5893516078017855E-2</v>
          </cell>
          <cell r="Y294">
            <v>8.7745762711864295E-2</v>
          </cell>
          <cell r="Z294">
            <v>4.2652173913043656E-2</v>
          </cell>
          <cell r="AA294">
            <v>4.6493670886075922E-2</v>
          </cell>
          <cell r="AB294">
            <v>2.3191011235955017E-2</v>
          </cell>
          <cell r="AE294">
            <v>5.2120603015075373E-2</v>
          </cell>
          <cell r="AF294">
            <v>1.7970725663716935E-2</v>
          </cell>
          <cell r="AG294">
            <v>130.053</v>
          </cell>
          <cell r="AH294">
            <v>144.15779999999998</v>
          </cell>
          <cell r="AK294">
            <v>155</v>
          </cell>
          <cell r="AL294">
            <v>171</v>
          </cell>
          <cell r="AM294">
            <v>187</v>
          </cell>
          <cell r="AN294">
            <v>206</v>
          </cell>
          <cell r="AQ294">
            <v>233</v>
          </cell>
          <cell r="AR294">
            <v>258</v>
          </cell>
          <cell r="AS294">
            <v>2</v>
          </cell>
        </row>
        <row r="295">
          <cell r="A295" t="str">
            <v xml:space="preserve">   Variance vs. Midpoint</v>
          </cell>
          <cell r="T295" t="str">
            <v>—</v>
          </cell>
          <cell r="U295">
            <v>5.3659090909091045E-2</v>
          </cell>
          <cell r="V295">
            <v>6.5893516078017855E-2</v>
          </cell>
          <cell r="Y295">
            <v>8.7745762711864295E-2</v>
          </cell>
          <cell r="Z295">
            <v>4.2652173913043656E-2</v>
          </cell>
          <cell r="AA295">
            <v>4.6493670886075922E-2</v>
          </cell>
          <cell r="AB295">
            <v>2.3191011235955017E-2</v>
          </cell>
          <cell r="AE295">
            <v>5.2120603015075373E-2</v>
          </cell>
          <cell r="AF295">
            <v>4.5460176991150458E-2</v>
          </cell>
          <cell r="AG295">
            <v>2.4039370078740241E-2</v>
          </cell>
          <cell r="AH295">
            <v>2.2395744680850926E-2</v>
          </cell>
          <cell r="AK295">
            <v>157</v>
          </cell>
          <cell r="AL295">
            <v>173</v>
          </cell>
          <cell r="AM295">
            <v>189</v>
          </cell>
          <cell r="AN295">
            <v>208</v>
          </cell>
          <cell r="AQ295">
            <v>235</v>
          </cell>
          <cell r="AR295">
            <v>259</v>
          </cell>
          <cell r="AS295">
            <v>2</v>
          </cell>
        </row>
        <row r="296">
          <cell r="A296" t="str">
            <v>EPS (PF)</v>
          </cell>
          <cell r="T296">
            <v>40.581000000000003</v>
          </cell>
          <cell r="U296">
            <v>46.361000000000004</v>
          </cell>
          <cell r="V296">
            <v>54.593999999999994</v>
          </cell>
          <cell r="Y296">
            <v>64.176999999999992</v>
          </cell>
          <cell r="Z296">
            <v>71.943000000000012</v>
          </cell>
          <cell r="AA296">
            <v>82.673000000000002</v>
          </cell>
          <cell r="AB296">
            <v>91.063999999999993</v>
          </cell>
          <cell r="AE296">
            <v>104.68599999999999</v>
          </cell>
          <cell r="AF296">
            <v>118.137</v>
          </cell>
          <cell r="AG296">
            <v>130.053</v>
          </cell>
          <cell r="AH296">
            <v>144.22200000000001</v>
          </cell>
          <cell r="AK296">
            <v>156.17639249999999</v>
          </cell>
          <cell r="AL296">
            <v>176.57899999999998</v>
          </cell>
          <cell r="AM296">
            <v>191.87241764403427</v>
          </cell>
          <cell r="AN296">
            <v>216.90600000000001</v>
          </cell>
          <cell r="AQ296">
            <v>247.62200000000001</v>
          </cell>
          <cell r="AR296">
            <v>264.72345000000001</v>
          </cell>
        </row>
        <row r="297">
          <cell r="A297" t="str">
            <v xml:space="preserve">   Low End</v>
          </cell>
          <cell r="T297" t="str">
            <v>—</v>
          </cell>
          <cell r="U297" t="str">
            <v>—</v>
          </cell>
          <cell r="V297">
            <v>6.2565272328019986E-3</v>
          </cell>
          <cell r="Y297">
            <v>0.01</v>
          </cell>
          <cell r="Z297">
            <v>0.02</v>
          </cell>
          <cell r="AA297">
            <v>0.02</v>
          </cell>
          <cell r="AB297">
            <v>0.02</v>
          </cell>
          <cell r="AE297">
            <v>0.02</v>
          </cell>
          <cell r="AF297">
            <v>0.03</v>
          </cell>
          <cell r="AG297">
            <v>2.4039370078740241E-2</v>
          </cell>
          <cell r="AH297">
            <v>2.2851063829787188E-2</v>
          </cell>
          <cell r="AK297">
            <v>1.1307211538460482E-3</v>
          </cell>
          <cell r="AL297">
            <v>2.6622093023255688E-2</v>
          </cell>
          <cell r="AM297">
            <v>2.0597966191671757E-2</v>
          </cell>
          <cell r="AN297">
            <v>4.7855072463768078E-2</v>
          </cell>
          <cell r="AQ297">
            <v>5.8213675213675264E-2</v>
          </cell>
          <cell r="AR297">
            <v>2.4075241779497158E-2</v>
          </cell>
        </row>
        <row r="298">
          <cell r="A298" t="str">
            <v xml:space="preserve">   High End</v>
          </cell>
          <cell r="T298" t="str">
            <v>—</v>
          </cell>
          <cell r="U298" t="str">
            <v>—</v>
          </cell>
          <cell r="V298">
            <v>1.6256527232802E-2</v>
          </cell>
          <cell r="Y298">
            <v>0.03</v>
          </cell>
          <cell r="Z298">
            <v>0.04</v>
          </cell>
          <cell r="AA298">
            <v>0.04</v>
          </cell>
          <cell r="AB298">
            <v>0.04</v>
          </cell>
          <cell r="AE298">
            <v>0.04</v>
          </cell>
          <cell r="AF298">
            <v>0.04</v>
          </cell>
          <cell r="AG298">
            <v>0.04</v>
          </cell>
          <cell r="AH298">
            <v>0.04</v>
          </cell>
        </row>
        <row r="299">
          <cell r="A299" t="str">
            <v xml:space="preserve">   Actual/MS Esimate</v>
          </cell>
          <cell r="T299">
            <v>1.0858569453080896E-2</v>
          </cell>
          <cell r="U299">
            <v>1.8532226965982675E-2</v>
          </cell>
          <cell r="V299">
            <v>3.069995205807818E-2</v>
          </cell>
          <cell r="Y299">
            <v>3.5680218618680544E-2</v>
          </cell>
          <cell r="Z299">
            <v>4.2721277569633967E-2</v>
          </cell>
          <cell r="AA299">
            <v>5.3331085921368551E-2</v>
          </cell>
          <cell r="AB299">
            <v>4.9238322739558284E-2</v>
          </cell>
          <cell r="AE299">
            <v>4.1637467881336147E-2</v>
          </cell>
          <cell r="AF299">
            <v>4.0723725844689036E-2</v>
          </cell>
          <cell r="AG299">
            <v>0.05</v>
          </cell>
          <cell r="AH299">
            <v>7.0000000000000007E-2</v>
          </cell>
          <cell r="AK299">
            <v>710</v>
          </cell>
          <cell r="AL299">
            <v>722</v>
          </cell>
          <cell r="AM299">
            <v>727</v>
          </cell>
          <cell r="AN299">
            <v>737</v>
          </cell>
          <cell r="AQ299">
            <v>1030</v>
          </cell>
          <cell r="AR299">
            <v>1060</v>
          </cell>
          <cell r="AS299">
            <v>1070</v>
          </cell>
        </row>
        <row r="300">
          <cell r="A300" t="str">
            <v xml:space="preserve">   Variance vs. Midpoint</v>
          </cell>
          <cell r="T300" t="str">
            <v>—</v>
          </cell>
          <cell r="U300" t="str">
            <v>—</v>
          </cell>
          <cell r="V300">
            <v>1.7273022507880773</v>
          </cell>
          <cell r="Y300">
            <v>0.78401093093402707</v>
          </cell>
          <cell r="Z300">
            <v>0.42404258565446562</v>
          </cell>
          <cell r="AA300">
            <v>0.7777028640456185</v>
          </cell>
          <cell r="AB300">
            <v>0.64127742465194282</v>
          </cell>
          <cell r="AE300">
            <v>0.3879155960445384</v>
          </cell>
          <cell r="AF300">
            <v>0.16353502413397236</v>
          </cell>
          <cell r="AG300">
            <v>6.1848950180814564E-2</v>
          </cell>
          <cell r="AH300">
            <v>6.4274980105252857E-2</v>
          </cell>
          <cell r="AK300">
            <v>-0.01</v>
          </cell>
          <cell r="AL300">
            <v>0</v>
          </cell>
          <cell r="AM300">
            <v>0.01</v>
          </cell>
          <cell r="AN300">
            <v>0.03</v>
          </cell>
          <cell r="AQ300">
            <v>0.06</v>
          </cell>
          <cell r="AR300">
            <v>7.0000000000000007E-2</v>
          </cell>
          <cell r="AS300">
            <v>1075</v>
          </cell>
        </row>
        <row r="301">
          <cell r="A301" t="str">
            <v xml:space="preserve">   Variance vs. Midpoint</v>
          </cell>
          <cell r="T301" t="str">
            <v>—</v>
          </cell>
          <cell r="U301" t="str">
            <v>—</v>
          </cell>
          <cell r="V301">
            <v>1.7273022507880773</v>
          </cell>
          <cell r="Y301">
            <v>0.78401093093402707</v>
          </cell>
          <cell r="Z301">
            <v>0.42404258565446562</v>
          </cell>
          <cell r="AA301">
            <v>0.7777028640456185</v>
          </cell>
          <cell r="AB301">
            <v>0.64127742465194282</v>
          </cell>
          <cell r="AE301">
            <v>0.3879155960445384</v>
          </cell>
          <cell r="AF301">
            <v>0.57710919419314055</v>
          </cell>
          <cell r="AG301">
            <v>0.3744211151292125</v>
          </cell>
          <cell r="AH301">
            <v>0.1686360019136881</v>
          </cell>
          <cell r="AK301">
            <v>0.01</v>
          </cell>
          <cell r="AL301">
            <v>0.01</v>
          </cell>
          <cell r="AM301">
            <v>0.02</v>
          </cell>
          <cell r="AN301">
            <v>0.04</v>
          </cell>
          <cell r="AQ301">
            <v>7.0000000000000007E-2</v>
          </cell>
          <cell r="AR301">
            <v>0.08</v>
          </cell>
          <cell r="AS301">
            <v>1079.5499744177662</v>
          </cell>
        </row>
        <row r="302">
          <cell r="A302" t="str">
            <v>Other Guidance Data</v>
          </cell>
          <cell r="T302">
            <v>1.0858569453080896E-2</v>
          </cell>
          <cell r="U302">
            <v>1.8532226965982675E-2</v>
          </cell>
          <cell r="V302">
            <v>3.069995205807818E-2</v>
          </cell>
          <cell r="Y302">
            <v>3.5680218618680544E-2</v>
          </cell>
          <cell r="Z302">
            <v>4.2721277569633967E-2</v>
          </cell>
          <cell r="AA302">
            <v>5.3331085921368551E-2</v>
          </cell>
          <cell r="AB302">
            <v>4.9238322739558284E-2</v>
          </cell>
          <cell r="AE302">
            <v>4.1637467881336147E-2</v>
          </cell>
          <cell r="AF302">
            <v>5.5198821796759924E-2</v>
          </cell>
          <cell r="AG302">
            <v>6.1848950180814564E-2</v>
          </cell>
          <cell r="AH302">
            <v>6.2391985900240657E-2</v>
          </cell>
          <cell r="AK302">
            <v>7.0320733607934565E-3</v>
          </cell>
          <cell r="AL302">
            <v>3.07830516017903E-2</v>
          </cell>
          <cell r="AM302">
            <v>3.0920069014709207E-2</v>
          </cell>
          <cell r="AN302">
            <v>5.9662031047865341E-2</v>
          </cell>
          <cell r="AQ302">
            <v>7.6800038580867133E-2</v>
          </cell>
          <cell r="AR302">
            <v>8.6187433596503341E-2</v>
          </cell>
          <cell r="AS302">
            <v>6.5734027205279766E-3</v>
          </cell>
        </row>
        <row r="303">
          <cell r="A303" t="str">
            <v>Effective Tax Rate</v>
          </cell>
          <cell r="T303" t="str">
            <v>—</v>
          </cell>
          <cell r="U303" t="str">
            <v>—</v>
          </cell>
          <cell r="V303" t="str">
            <v>—</v>
          </cell>
          <cell r="Y303">
            <v>0.25</v>
          </cell>
          <cell r="Z303">
            <v>0.2</v>
          </cell>
          <cell r="AA303">
            <v>0.2</v>
          </cell>
          <cell r="AB303">
            <v>0.2</v>
          </cell>
          <cell r="AE303">
            <v>0.45</v>
          </cell>
          <cell r="AF303">
            <v>0.45</v>
          </cell>
          <cell r="AG303">
            <v>0.3744211151292125</v>
          </cell>
          <cell r="AH303">
            <v>0.13439974364073914</v>
          </cell>
          <cell r="AK303" t="str">
            <v>nm</v>
          </cell>
          <cell r="AL303">
            <v>5.1566103203580598</v>
          </cell>
          <cell r="AM303">
            <v>1.0613379343139471</v>
          </cell>
          <cell r="AN303">
            <v>0.70462945851043823</v>
          </cell>
          <cell r="AQ303">
            <v>0.18153905509026358</v>
          </cell>
          <cell r="AR303">
            <v>0.1491657812867111</v>
          </cell>
        </row>
        <row r="304">
          <cell r="A304" t="str">
            <v xml:space="preserve">   Actual/MS Esimate</v>
          </cell>
          <cell r="T304">
            <v>0.13297045101088631</v>
          </cell>
          <cell r="U304">
            <v>0.13297045101088631</v>
          </cell>
          <cell r="V304">
            <v>0.13284864507600805</v>
          </cell>
          <cell r="Y304">
            <v>0.2</v>
          </cell>
          <cell r="Z304">
            <v>0.19993894993895001</v>
          </cell>
          <cell r="AA304">
            <v>0.2000719683339334</v>
          </cell>
          <cell r="AB304">
            <v>0.17606566057717812</v>
          </cell>
          <cell r="AE304">
            <v>0.45002511300853837</v>
          </cell>
          <cell r="AF304">
            <v>0.45</v>
          </cell>
          <cell r="AG304">
            <v>0.45</v>
          </cell>
          <cell r="AH304">
            <v>1.45</v>
          </cell>
        </row>
        <row r="305">
          <cell r="A305" t="str">
            <v>Shares Outstanding</v>
          </cell>
          <cell r="T305" t="str">
            <v>—</v>
          </cell>
          <cell r="U305" t="str">
            <v>—</v>
          </cell>
          <cell r="V305" t="str">
            <v>—</v>
          </cell>
          <cell r="Y305">
            <v>119</v>
          </cell>
          <cell r="Z305">
            <v>119</v>
          </cell>
          <cell r="AA305">
            <v>120</v>
          </cell>
          <cell r="AB305">
            <v>120</v>
          </cell>
          <cell r="AE305">
            <v>122</v>
          </cell>
          <cell r="AF305">
            <v>121</v>
          </cell>
          <cell r="AG305">
            <v>0.45</v>
          </cell>
          <cell r="AH305">
            <v>0.45</v>
          </cell>
          <cell r="AK305">
            <v>7.0000000000000007E-2</v>
          </cell>
          <cell r="AL305">
            <v>7.0000000000000007E-2</v>
          </cell>
          <cell r="AM305">
            <v>0.08</v>
          </cell>
          <cell r="AN305">
            <v>0.12</v>
          </cell>
          <cell r="AQ305">
            <v>0.32</v>
          </cell>
          <cell r="AR305">
            <v>0.33</v>
          </cell>
          <cell r="AS305">
            <v>0.28999999999999998</v>
          </cell>
        </row>
        <row r="306">
          <cell r="A306" t="str">
            <v xml:space="preserve">   Actual/MS Esimate</v>
          </cell>
          <cell r="T306">
            <v>116.176</v>
          </cell>
          <cell r="U306">
            <v>116.176</v>
          </cell>
          <cell r="V306">
            <v>116.80800000000001</v>
          </cell>
          <cell r="Y306">
            <v>116.367</v>
          </cell>
          <cell r="Z306">
            <v>117.974</v>
          </cell>
          <cell r="AA306">
            <v>118.655</v>
          </cell>
          <cell r="AB306">
            <v>120.983</v>
          </cell>
          <cell r="AE306">
            <v>119.86799999999999</v>
          </cell>
          <cell r="AF306">
            <v>120.90335563665315</v>
          </cell>
          <cell r="AG306">
            <v>121</v>
          </cell>
          <cell r="AH306">
            <v>122</v>
          </cell>
          <cell r="AK306">
            <v>0.7</v>
          </cell>
          <cell r="AL306">
            <v>0.7</v>
          </cell>
          <cell r="AM306">
            <v>0.57999999999999996</v>
          </cell>
          <cell r="AN306">
            <v>0.46</v>
          </cell>
          <cell r="AQ306">
            <v>0.48</v>
          </cell>
          <cell r="AR306">
            <v>0.48</v>
          </cell>
          <cell r="AS306">
            <v>0.3</v>
          </cell>
        </row>
        <row r="307">
          <cell r="A307" t="str">
            <v xml:space="preserve">   Actual/MS Esimate</v>
          </cell>
          <cell r="T307">
            <v>116.176</v>
          </cell>
          <cell r="U307">
            <v>116.176</v>
          </cell>
          <cell r="V307">
            <v>116.80800000000001</v>
          </cell>
          <cell r="Y307">
            <v>116.367</v>
          </cell>
          <cell r="Z307">
            <v>117.974</v>
          </cell>
          <cell r="AA307">
            <v>118.655</v>
          </cell>
          <cell r="AB307">
            <v>120.983</v>
          </cell>
          <cell r="AE307">
            <v>119.86799999999999</v>
          </cell>
          <cell r="AF307">
            <v>118.825</v>
          </cell>
          <cell r="AG307">
            <v>120.279</v>
          </cell>
          <cell r="AH307">
            <v>122.13004363666023</v>
          </cell>
          <cell r="AK307">
            <v>0.7</v>
          </cell>
          <cell r="AL307">
            <v>0.50346245401428136</v>
          </cell>
          <cell r="AM307">
            <v>0.57999999999999996</v>
          </cell>
          <cell r="AN307">
            <v>0.47541547277937002</v>
          </cell>
          <cell r="AQ307">
            <v>0.48227315247895225</v>
          </cell>
          <cell r="AR307">
            <v>0.47</v>
          </cell>
          <cell r="AS307">
            <v>0.30533678646033485</v>
          </cell>
        </row>
        <row r="308">
          <cell r="A308" t="str">
            <v>Annual (FY1)</v>
          </cell>
          <cell r="T308" t="str">
            <v>—</v>
          </cell>
          <cell r="U308" t="str">
            <v>—</v>
          </cell>
          <cell r="V308" t="str">
            <v>—</v>
          </cell>
          <cell r="Y308">
            <v>119</v>
          </cell>
          <cell r="Z308">
            <v>119</v>
          </cell>
          <cell r="AA308">
            <v>120</v>
          </cell>
          <cell r="AB308">
            <v>120</v>
          </cell>
          <cell r="AE308">
            <v>122</v>
          </cell>
          <cell r="AF308">
            <v>121</v>
          </cell>
          <cell r="AG308">
            <v>121</v>
          </cell>
          <cell r="AH308">
            <v>122</v>
          </cell>
          <cell r="AK308">
            <v>124</v>
          </cell>
          <cell r="AL308">
            <v>122</v>
          </cell>
          <cell r="AM308">
            <v>123</v>
          </cell>
          <cell r="AN308">
            <v>125</v>
          </cell>
          <cell r="AQ308">
            <v>124</v>
          </cell>
          <cell r="AR308">
            <v>125</v>
          </cell>
          <cell r="AS308">
            <v>3.5039954102830118E-2</v>
          </cell>
        </row>
        <row r="309">
          <cell r="A309" t="str">
            <v>Total Revenue</v>
          </cell>
          <cell r="T309">
            <v>116.176</v>
          </cell>
          <cell r="U309">
            <v>116.176</v>
          </cell>
          <cell r="V309">
            <v>116.80800000000001</v>
          </cell>
          <cell r="Y309">
            <v>116.367</v>
          </cell>
          <cell r="Z309">
            <v>117.974</v>
          </cell>
          <cell r="AA309">
            <v>118.655</v>
          </cell>
          <cell r="AB309">
            <v>120.983</v>
          </cell>
          <cell r="AE309">
            <v>119.86799999999999</v>
          </cell>
          <cell r="AF309">
            <v>118.825</v>
          </cell>
          <cell r="AG309">
            <v>120.279</v>
          </cell>
          <cell r="AH309">
            <v>121.259</v>
          </cell>
          <cell r="AK309">
            <v>123.96207418196776</v>
          </cell>
          <cell r="AL309">
            <v>121.333</v>
          </cell>
          <cell r="AM309">
            <v>122.0219</v>
          </cell>
          <cell r="AN309">
            <v>123.68</v>
          </cell>
          <cell r="AQ309">
            <v>124.414</v>
          </cell>
          <cell r="AR309">
            <v>124.890625</v>
          </cell>
        </row>
        <row r="310">
          <cell r="A310" t="str">
            <v xml:space="preserve">   Low End</v>
          </cell>
          <cell r="T310">
            <v>160</v>
          </cell>
          <cell r="U310">
            <v>165</v>
          </cell>
          <cell r="V310">
            <v>172</v>
          </cell>
          <cell r="Y310">
            <v>282</v>
          </cell>
          <cell r="Z310">
            <v>297</v>
          </cell>
          <cell r="AA310">
            <v>298</v>
          </cell>
          <cell r="AB310">
            <v>307</v>
          </cell>
          <cell r="AE310">
            <v>470</v>
          </cell>
          <cell r="AF310">
            <v>478</v>
          </cell>
        </row>
        <row r="311">
          <cell r="A311" t="str">
            <v xml:space="preserve">   High End</v>
          </cell>
          <cell r="T311">
            <v>165</v>
          </cell>
          <cell r="U311">
            <v>170</v>
          </cell>
          <cell r="V311">
            <v>174</v>
          </cell>
          <cell r="Y311">
            <v>287</v>
          </cell>
          <cell r="Z311">
            <v>302</v>
          </cell>
          <cell r="AA311">
            <v>306</v>
          </cell>
          <cell r="AB311">
            <v>309</v>
          </cell>
          <cell r="AE311">
            <v>475</v>
          </cell>
          <cell r="AF311">
            <v>483</v>
          </cell>
          <cell r="AG311">
            <v>488</v>
          </cell>
          <cell r="AH311">
            <v>493</v>
          </cell>
          <cell r="AK311">
            <v>0.6</v>
          </cell>
          <cell r="AL311">
            <v>0.65</v>
          </cell>
          <cell r="AM311">
            <v>0.57999999999999996</v>
          </cell>
          <cell r="AN311">
            <v>0.5</v>
          </cell>
          <cell r="AQ311">
            <v>0.48</v>
          </cell>
          <cell r="AR311">
            <v>0.48</v>
          </cell>
          <cell r="AS311">
            <v>0.48</v>
          </cell>
        </row>
        <row r="312">
          <cell r="A312" t="str">
            <v xml:space="preserve">   Actual/MS Esimate</v>
          </cell>
          <cell r="T312">
            <v>176.375</v>
          </cell>
          <cell r="U312">
            <v>176.375</v>
          </cell>
          <cell r="V312">
            <v>176.375</v>
          </cell>
          <cell r="Y312">
            <v>309.85700000000003</v>
          </cell>
          <cell r="Z312">
            <v>309.85700000000003</v>
          </cell>
          <cell r="AA312">
            <v>309.85700000000003</v>
          </cell>
          <cell r="AB312">
            <v>309.85700000000003</v>
          </cell>
          <cell r="AE312">
            <v>486.06443475000003</v>
          </cell>
          <cell r="AF312">
            <v>486.06443475000003</v>
          </cell>
          <cell r="AG312">
            <v>493</v>
          </cell>
          <cell r="AH312">
            <v>495</v>
          </cell>
          <cell r="AK312">
            <v>11</v>
          </cell>
          <cell r="AL312">
            <v>13</v>
          </cell>
          <cell r="AM312">
            <v>14</v>
          </cell>
          <cell r="AN312">
            <v>16</v>
          </cell>
          <cell r="AQ312">
            <v>0.48081504627066479</v>
          </cell>
          <cell r="AR312">
            <v>0.48081504627066479</v>
          </cell>
          <cell r="AS312">
            <v>0.48081504627066479</v>
          </cell>
        </row>
        <row r="313">
          <cell r="A313" t="str">
            <v xml:space="preserve">   Variance vs. Midpoint</v>
          </cell>
          <cell r="T313">
            <v>8.5384615384615392E-2</v>
          </cell>
          <cell r="U313">
            <v>5.2985074626865636E-2</v>
          </cell>
          <cell r="V313">
            <v>1.9508670520231197E-2</v>
          </cell>
          <cell r="Y313">
            <v>8.9128295254833123E-2</v>
          </cell>
          <cell r="Z313">
            <v>3.4580968280467639E-2</v>
          </cell>
          <cell r="AA313">
            <v>2.6016556291390769E-2</v>
          </cell>
          <cell r="AB313">
            <v>6.0292207792209673E-3</v>
          </cell>
          <cell r="AE313">
            <v>2.8707798412698438E-2</v>
          </cell>
          <cell r="AF313">
            <v>1.1580509365244573E-2</v>
          </cell>
          <cell r="AG313">
            <v>497.03379999999999</v>
          </cell>
          <cell r="AH313">
            <v>497.03379999999999</v>
          </cell>
          <cell r="AK313">
            <v>13</v>
          </cell>
          <cell r="AL313">
            <v>15</v>
          </cell>
          <cell r="AM313">
            <v>16</v>
          </cell>
          <cell r="AN313">
            <v>18</v>
          </cell>
          <cell r="AQ313">
            <v>17</v>
          </cell>
          <cell r="AR313">
            <v>19</v>
          </cell>
          <cell r="AS313">
            <v>126</v>
          </cell>
        </row>
        <row r="314">
          <cell r="A314" t="str">
            <v xml:space="preserve">   Variance vs. Midpoint</v>
          </cell>
          <cell r="T314">
            <v>8.5384615384615392E-2</v>
          </cell>
          <cell r="U314">
            <v>5.2985074626865636E-2</v>
          </cell>
          <cell r="V314">
            <v>1.9508670520231197E-2</v>
          </cell>
          <cell r="Y314">
            <v>8.9128295254833123E-2</v>
          </cell>
          <cell r="Z314">
            <v>3.4580968280467639E-2</v>
          </cell>
          <cell r="AA314">
            <v>2.6016556291390769E-2</v>
          </cell>
          <cell r="AB314">
            <v>6.0292207792209673E-3</v>
          </cell>
          <cell r="AE314">
            <v>5.1923386243386105E-2</v>
          </cell>
          <cell r="AF314">
            <v>3.440957336108208E-2</v>
          </cell>
          <cell r="AG314">
            <v>1.3320693170234321E-2</v>
          </cell>
          <cell r="AH314">
            <v>6.1412955465587338E-3</v>
          </cell>
          <cell r="AK314">
            <v>12.967270281320959</v>
          </cell>
          <cell r="AL314">
            <v>13.430999999999999</v>
          </cell>
          <cell r="AM314">
            <v>15.885814879783297</v>
          </cell>
          <cell r="AN314">
            <v>15.586</v>
          </cell>
          <cell r="AQ314">
            <v>18.065000000000001</v>
          </cell>
          <cell r="AR314">
            <v>19.814670440540922</v>
          </cell>
          <cell r="AS314">
            <v>126.12300000000002</v>
          </cell>
        </row>
        <row r="315">
          <cell r="A315" t="str">
            <v>EPS (PF)</v>
          </cell>
        </row>
        <row r="316">
          <cell r="A316" t="str">
            <v xml:space="preserve">   Low End</v>
          </cell>
          <cell r="T316">
            <v>0</v>
          </cell>
          <cell r="U316">
            <v>0.02</v>
          </cell>
          <cell r="V316">
            <v>0.04</v>
          </cell>
          <cell r="Y316">
            <v>0.11</v>
          </cell>
          <cell r="Z316">
            <v>0.11</v>
          </cell>
          <cell r="AA316">
            <v>0.13</v>
          </cell>
          <cell r="AB316">
            <v>0.15</v>
          </cell>
          <cell r="AE316">
            <v>0.2</v>
          </cell>
          <cell r="AF316">
            <v>0.17</v>
          </cell>
          <cell r="AK316">
            <v>0.5</v>
          </cell>
          <cell r="AL316">
            <v>1.5</v>
          </cell>
          <cell r="AM316">
            <v>1.5</v>
          </cell>
          <cell r="AN316">
            <v>1.5</v>
          </cell>
          <cell r="AQ316">
            <v>1.3</v>
          </cell>
          <cell r="AR316">
            <v>1.3</v>
          </cell>
        </row>
        <row r="317">
          <cell r="A317" t="str">
            <v xml:space="preserve">   High End</v>
          </cell>
          <cell r="T317">
            <v>0.03</v>
          </cell>
          <cell r="U317">
            <v>0.04</v>
          </cell>
          <cell r="V317">
            <v>0.05</v>
          </cell>
          <cell r="Y317">
            <v>0.13</v>
          </cell>
          <cell r="Z317">
            <v>0.14000000000000001</v>
          </cell>
          <cell r="AA317">
            <v>0.16</v>
          </cell>
          <cell r="AB317">
            <v>0.17</v>
          </cell>
          <cell r="AE317">
            <v>0.22</v>
          </cell>
          <cell r="AF317">
            <v>0.19</v>
          </cell>
          <cell r="AG317">
            <v>0.19</v>
          </cell>
          <cell r="AH317">
            <v>0.19868523985891065</v>
          </cell>
          <cell r="AK317">
            <v>0.5</v>
          </cell>
          <cell r="AL317">
            <v>1.5</v>
          </cell>
          <cell r="AM317">
            <v>1.5</v>
          </cell>
          <cell r="AN317">
            <v>1.3</v>
          </cell>
          <cell r="AQ317">
            <v>1.3</v>
          </cell>
          <cell r="AR317">
            <v>1.3</v>
          </cell>
        </row>
        <row r="318">
          <cell r="A318" t="str">
            <v xml:space="preserve">   Actual/MS Esimate</v>
          </cell>
          <cell r="T318">
            <v>6.6255389000126383E-2</v>
          </cell>
          <cell r="U318">
            <v>6.6255389000126383E-2</v>
          </cell>
          <cell r="V318">
            <v>6.6255389000126383E-2</v>
          </cell>
          <cell r="Y318">
            <v>0.18087874883145072</v>
          </cell>
          <cell r="Z318">
            <v>0.18087874883145072</v>
          </cell>
          <cell r="AA318">
            <v>0.18087874883145072</v>
          </cell>
          <cell r="AB318">
            <v>0.18087874883145072</v>
          </cell>
          <cell r="AE318">
            <v>0.18792274972284514</v>
          </cell>
          <cell r="AF318">
            <v>0.18792274972284514</v>
          </cell>
          <cell r="AG318">
            <v>0.21</v>
          </cell>
          <cell r="AH318">
            <v>0.22868523985891065</v>
          </cell>
          <cell r="AK318">
            <v>70</v>
          </cell>
          <cell r="AL318">
            <v>70</v>
          </cell>
          <cell r="AM318">
            <v>60</v>
          </cell>
          <cell r="AN318">
            <v>58</v>
          </cell>
          <cell r="AQ318">
            <v>82</v>
          </cell>
          <cell r="AR318">
            <v>83</v>
          </cell>
          <cell r="AS318">
            <v>83</v>
          </cell>
        </row>
        <row r="319">
          <cell r="A319" t="str">
            <v xml:space="preserve">   Variance vs. Midpoint</v>
          </cell>
          <cell r="T319">
            <v>3.4170259333417592</v>
          </cell>
          <cell r="U319">
            <v>1.2085129666708796</v>
          </cell>
          <cell r="V319">
            <v>0.4723419777805864</v>
          </cell>
          <cell r="Y319">
            <v>0.50732290692875615</v>
          </cell>
          <cell r="Z319">
            <v>0.44702999065160576</v>
          </cell>
          <cell r="AA319">
            <v>0.24743964711345301</v>
          </cell>
          <cell r="AB319">
            <v>0.13049218019656705</v>
          </cell>
          <cell r="AE319">
            <v>-0.10512976322454703</v>
          </cell>
          <cell r="AF319">
            <v>4.4015276238028589E-2</v>
          </cell>
          <cell r="AG319">
            <v>0.22314630635048957</v>
          </cell>
          <cell r="AH319">
            <v>0.22314630635048957</v>
          </cell>
          <cell r="AK319">
            <v>55.206999999999994</v>
          </cell>
          <cell r="AL319">
            <v>55.206999999999994</v>
          </cell>
          <cell r="AM319">
            <v>55.206999999999994</v>
          </cell>
          <cell r="AN319">
            <v>55.206999999999994</v>
          </cell>
          <cell r="AQ319">
            <v>82.447835423558601</v>
          </cell>
          <cell r="AR319">
            <v>82.447835423558601</v>
          </cell>
          <cell r="AS319">
            <v>82.447835423558601</v>
          </cell>
        </row>
        <row r="320">
          <cell r="A320" t="str">
            <v xml:space="preserve">   Variance vs. Midpoint</v>
          </cell>
          <cell r="T320">
            <v>3.4170259333417592</v>
          </cell>
          <cell r="U320">
            <v>1.2085129666708796</v>
          </cell>
          <cell r="V320">
            <v>0.4723419777805864</v>
          </cell>
          <cell r="Y320">
            <v>0.50732290692875615</v>
          </cell>
          <cell r="Z320">
            <v>0.44702999065160576</v>
          </cell>
          <cell r="AA320">
            <v>0.24743964711345301</v>
          </cell>
          <cell r="AB320">
            <v>0.13049218019656705</v>
          </cell>
          <cell r="AE320">
            <v>6.2601458811855082E-2</v>
          </cell>
          <cell r="AF320">
            <v>0.23970170194716434</v>
          </cell>
          <cell r="AG320">
            <v>0.11573153175244788</v>
          </cell>
          <cell r="AH320">
            <v>4.4275713651657833E-2</v>
          </cell>
        </row>
        <row r="321">
          <cell r="A321" t="str">
            <v>Other Guidance Data</v>
          </cell>
          <cell r="T321">
            <v>160</v>
          </cell>
          <cell r="U321">
            <v>165</v>
          </cell>
          <cell r="V321">
            <v>172</v>
          </cell>
          <cell r="Y321">
            <v>282</v>
          </cell>
          <cell r="Z321">
            <v>297</v>
          </cell>
          <cell r="AA321">
            <v>298</v>
          </cell>
          <cell r="AB321">
            <v>307</v>
          </cell>
          <cell r="AE321">
            <v>470</v>
          </cell>
          <cell r="AF321">
            <v>478</v>
          </cell>
          <cell r="AG321">
            <v>488</v>
          </cell>
          <cell r="AH321">
            <v>493</v>
          </cell>
          <cell r="AK321">
            <v>710</v>
          </cell>
          <cell r="AL321">
            <v>722</v>
          </cell>
          <cell r="AM321">
            <v>727</v>
          </cell>
          <cell r="AN321">
            <v>737</v>
          </cell>
          <cell r="AO321">
            <v>100</v>
          </cell>
          <cell r="AQ321">
            <v>1030</v>
          </cell>
          <cell r="AR321">
            <v>1060</v>
          </cell>
          <cell r="AS321">
            <v>6.6</v>
          </cell>
        </row>
        <row r="322">
          <cell r="A322" t="str">
            <v>Effective Tax Rate</v>
          </cell>
          <cell r="T322" t="str">
            <v>—</v>
          </cell>
          <cell r="U322">
            <v>0.13</v>
          </cell>
          <cell r="V322">
            <v>0.13</v>
          </cell>
          <cell r="Y322">
            <v>0.25</v>
          </cell>
          <cell r="Z322">
            <v>0.2</v>
          </cell>
          <cell r="AA322">
            <v>0.2</v>
          </cell>
          <cell r="AB322">
            <v>0.2</v>
          </cell>
          <cell r="AE322">
            <v>0.45</v>
          </cell>
          <cell r="AF322">
            <v>0.45</v>
          </cell>
          <cell r="AG322">
            <v>493</v>
          </cell>
          <cell r="AH322">
            <v>495</v>
          </cell>
          <cell r="AK322">
            <v>720</v>
          </cell>
          <cell r="AL322">
            <v>728</v>
          </cell>
          <cell r="AM322">
            <v>732</v>
          </cell>
          <cell r="AN322">
            <v>739</v>
          </cell>
          <cell r="AQ322">
            <v>1035</v>
          </cell>
          <cell r="AR322">
            <v>1065</v>
          </cell>
          <cell r="AS322">
            <v>6.6</v>
          </cell>
        </row>
        <row r="323">
          <cell r="A323" t="str">
            <v xml:space="preserve">   Actual/MS Esimate</v>
          </cell>
          <cell r="T323">
            <v>0.1329618704249971</v>
          </cell>
          <cell r="U323">
            <v>0.1329618704249971</v>
          </cell>
          <cell r="V323">
            <v>0.1329618704249971</v>
          </cell>
          <cell r="Y323">
            <v>0.19352989646401345</v>
          </cell>
          <cell r="Z323">
            <v>0.19352989646401345</v>
          </cell>
          <cell r="AA323">
            <v>0.19352989646401345</v>
          </cell>
          <cell r="AB323">
            <v>0.19352989646401345</v>
          </cell>
          <cell r="AE323">
            <v>0.45000552941045535</v>
          </cell>
          <cell r="AF323">
            <v>0</v>
          </cell>
          <cell r="AG323">
            <v>0.45</v>
          </cell>
          <cell r="AH323">
            <v>0.45</v>
          </cell>
          <cell r="AK323">
            <v>715.2140151576001</v>
          </cell>
          <cell r="AL323">
            <v>739.77371412429784</v>
          </cell>
          <cell r="AM323">
            <v>739.77371412429784</v>
          </cell>
          <cell r="AN323">
            <v>748.69999999999993</v>
          </cell>
          <cell r="AQ323">
            <v>1101.6451653239001</v>
          </cell>
          <cell r="AR323">
            <v>1101.6451653239001</v>
          </cell>
        </row>
        <row r="324">
          <cell r="A324" t="str">
            <v>Shares Outstanding</v>
          </cell>
          <cell r="T324" t="str">
            <v>—</v>
          </cell>
          <cell r="U324">
            <v>110</v>
          </cell>
          <cell r="V324">
            <v>110</v>
          </cell>
          <cell r="Y324">
            <v>123</v>
          </cell>
          <cell r="Z324">
            <v>123</v>
          </cell>
          <cell r="AA324">
            <v>120</v>
          </cell>
          <cell r="AB324">
            <v>120</v>
          </cell>
          <cell r="AE324">
            <v>124</v>
          </cell>
          <cell r="AF324">
            <v>122</v>
          </cell>
          <cell r="AG324">
            <v>0.45000667374233499</v>
          </cell>
          <cell r="AH324">
            <v>0.45000667374233499</v>
          </cell>
          <cell r="AK324">
            <v>2.9932189874148918E-4</v>
          </cell>
          <cell r="AL324">
            <v>2.0377536723169332E-2</v>
          </cell>
          <cell r="AM324">
            <v>1.4083227038105273E-2</v>
          </cell>
          <cell r="AN324">
            <v>1.4498644986449705E-2</v>
          </cell>
          <cell r="AQ324">
            <v>6.6968683122421435E-2</v>
          </cell>
          <cell r="AR324">
            <v>3.684250854014115E-2</v>
          </cell>
        </row>
        <row r="325">
          <cell r="A325" t="str">
            <v xml:space="preserve">   Actual/MS Esimate</v>
          </cell>
          <cell r="T325">
            <v>110.874</v>
          </cell>
          <cell r="U325">
            <v>110.874</v>
          </cell>
          <cell r="V325">
            <v>110.874</v>
          </cell>
          <cell r="Y325">
            <v>118.73699999999999</v>
          </cell>
          <cell r="Z325">
            <v>118.73699999999999</v>
          </cell>
          <cell r="AA325">
            <v>118.73699999999999</v>
          </cell>
          <cell r="AB325">
            <v>118.73699999999999</v>
          </cell>
          <cell r="AE325">
            <v>121.76693454567459</v>
          </cell>
          <cell r="AF325">
            <v>121.76693454567459</v>
          </cell>
          <cell r="AG325">
            <v>121</v>
          </cell>
          <cell r="AH325">
            <v>122</v>
          </cell>
        </row>
        <row r="326">
          <cell r="A326" t="str">
            <v xml:space="preserve">   Actual/MS Esimate</v>
          </cell>
          <cell r="T326">
            <v>110.874</v>
          </cell>
          <cell r="U326">
            <v>110.874</v>
          </cell>
          <cell r="V326">
            <v>110.874</v>
          </cell>
          <cell r="Y326">
            <v>118.73699999999999</v>
          </cell>
          <cell r="Z326">
            <v>118.73699999999999</v>
          </cell>
          <cell r="AA326">
            <v>118.73699999999999</v>
          </cell>
          <cell r="AB326">
            <v>118.73699999999999</v>
          </cell>
          <cell r="AE326">
            <v>120.27551090916505</v>
          </cell>
          <cell r="AF326">
            <v>120.27551090916505</v>
          </cell>
          <cell r="AG326">
            <v>120.27551090916505</v>
          </cell>
          <cell r="AH326">
            <v>120.27551090916505</v>
          </cell>
          <cell r="AN326">
            <v>1000</v>
          </cell>
        </row>
        <row r="327">
          <cell r="A327" t="str">
            <v>Annual (FY2)</v>
          </cell>
          <cell r="T327">
            <v>0</v>
          </cell>
          <cell r="U327">
            <v>0.02</v>
          </cell>
          <cell r="V327">
            <v>0.04</v>
          </cell>
          <cell r="Y327">
            <v>0.11</v>
          </cell>
          <cell r="Z327">
            <v>0.11</v>
          </cell>
          <cell r="AA327">
            <v>0.13</v>
          </cell>
          <cell r="AB327">
            <v>0.15</v>
          </cell>
          <cell r="AE327">
            <v>0.2</v>
          </cell>
          <cell r="AF327">
            <v>0.17</v>
          </cell>
          <cell r="AG327">
            <v>0.19</v>
          </cell>
          <cell r="AH327">
            <v>0.19868523985891065</v>
          </cell>
          <cell r="AK327">
            <v>7.0000000000000007E-2</v>
          </cell>
          <cell r="AL327">
            <v>7.0000000000000007E-2</v>
          </cell>
          <cell r="AM327">
            <v>0.08</v>
          </cell>
          <cell r="AN327">
            <v>0.12</v>
          </cell>
          <cell r="AQ327">
            <v>0.32</v>
          </cell>
          <cell r="AR327">
            <v>0.33</v>
          </cell>
        </row>
        <row r="328">
          <cell r="A328" t="str">
            <v>Total Revenue</v>
          </cell>
          <cell r="T328">
            <v>0.03</v>
          </cell>
          <cell r="U328">
            <v>0.04</v>
          </cell>
          <cell r="V328">
            <v>0.05</v>
          </cell>
          <cell r="Y328">
            <v>0.13</v>
          </cell>
          <cell r="Z328">
            <v>0.14000000000000001</v>
          </cell>
          <cell r="AA328">
            <v>0.16</v>
          </cell>
          <cell r="AB328">
            <v>0.17</v>
          </cell>
          <cell r="AE328">
            <v>0.22</v>
          </cell>
          <cell r="AF328">
            <v>0.19</v>
          </cell>
          <cell r="AG328">
            <v>0.21</v>
          </cell>
          <cell r="AH328">
            <v>0.22868523985891065</v>
          </cell>
          <cell r="AK328">
            <v>0.09</v>
          </cell>
          <cell r="AL328">
            <v>0.09</v>
          </cell>
          <cell r="AM328">
            <v>0.1</v>
          </cell>
          <cell r="AN328">
            <v>0.13</v>
          </cell>
          <cell r="AQ328">
            <v>0.33</v>
          </cell>
          <cell r="AR328">
            <v>0.34</v>
          </cell>
        </row>
        <row r="329">
          <cell r="A329" t="str">
            <v xml:space="preserve">   Low End</v>
          </cell>
          <cell r="T329" t="str">
            <v>—</v>
          </cell>
          <cell r="U329" t="str">
            <v>—</v>
          </cell>
          <cell r="V329">
            <v>275</v>
          </cell>
          <cell r="Y329" t="str">
            <v>—</v>
          </cell>
          <cell r="Z329" t="str">
            <v>—</v>
          </cell>
          <cell r="AA329" t="str">
            <v>—</v>
          </cell>
          <cell r="AB329">
            <v>460</v>
          </cell>
          <cell r="AE329">
            <v>0.22118288654481263</v>
          </cell>
          <cell r="AF329">
            <v>0.22118288654481263</v>
          </cell>
          <cell r="AG329">
            <v>0.22118288654481263</v>
          </cell>
          <cell r="AH329">
            <v>0.22118288654481263</v>
          </cell>
          <cell r="AK329">
            <v>8.4109344465135086E-2</v>
          </cell>
          <cell r="AL329">
            <v>0.11215220333134222</v>
          </cell>
          <cell r="AM329">
            <v>0.11215220333134222</v>
          </cell>
          <cell r="AN329">
            <v>0.15051545969082691</v>
          </cell>
          <cell r="AQ329">
            <v>0.38363861755805456</v>
          </cell>
          <cell r="AR329">
            <v>0.38363861755805456</v>
          </cell>
        </row>
        <row r="330">
          <cell r="A330" t="str">
            <v xml:space="preserve">   High End</v>
          </cell>
          <cell r="T330" t="str">
            <v>—</v>
          </cell>
          <cell r="U330" t="str">
            <v>—</v>
          </cell>
          <cell r="V330">
            <v>285</v>
          </cell>
          <cell r="Y330" t="str">
            <v>—</v>
          </cell>
          <cell r="Z330" t="str">
            <v>—</v>
          </cell>
          <cell r="AA330" t="str">
            <v>—</v>
          </cell>
          <cell r="AB330">
            <v>465</v>
          </cell>
          <cell r="AE330" t="str">
            <v>—</v>
          </cell>
          <cell r="AF330" t="str">
            <v>—</v>
          </cell>
          <cell r="AG330" t="str">
            <v>—</v>
          </cell>
          <cell r="AH330">
            <v>700</v>
          </cell>
          <cell r="AK330">
            <v>5.136680581418851E-2</v>
          </cell>
          <cell r="AL330">
            <v>0.40190254164177786</v>
          </cell>
          <cell r="AM330">
            <v>0.24613559257046913</v>
          </cell>
          <cell r="AN330">
            <v>0.20412367752661531</v>
          </cell>
          <cell r="AQ330">
            <v>0.18042651556324474</v>
          </cell>
          <cell r="AR330">
            <v>0.14518990315837166</v>
          </cell>
        </row>
        <row r="331">
          <cell r="A331" t="str">
            <v xml:space="preserve">   Actual/MS Esimate</v>
          </cell>
          <cell r="T331" t="str">
            <v>—</v>
          </cell>
          <cell r="U331" t="str">
            <v>—</v>
          </cell>
          <cell r="V331">
            <v>309.85700000000003</v>
          </cell>
          <cell r="Y331" t="str">
            <v>—</v>
          </cell>
          <cell r="Z331" t="str">
            <v>—</v>
          </cell>
          <cell r="AA331" t="str">
            <v>—</v>
          </cell>
          <cell r="AB331">
            <v>486.06443475000003</v>
          </cell>
          <cell r="AE331" t="str">
            <v>—</v>
          </cell>
          <cell r="AF331" t="str">
            <v>—</v>
          </cell>
          <cell r="AG331" t="str">
            <v>—</v>
          </cell>
          <cell r="AH331">
            <v>710</v>
          </cell>
        </row>
        <row r="332">
          <cell r="A332" t="str">
            <v xml:space="preserve">   Variance vs. Midpoint</v>
          </cell>
          <cell r="T332" t="str">
            <v>—</v>
          </cell>
          <cell r="U332" t="str">
            <v>—</v>
          </cell>
          <cell r="V332">
            <v>0.10663214285714306</v>
          </cell>
          <cell r="Y332" t="str">
            <v>—</v>
          </cell>
          <cell r="Z332" t="str">
            <v>—</v>
          </cell>
          <cell r="AA332" t="str">
            <v>—</v>
          </cell>
          <cell r="AB332">
            <v>5.0950129189189175E-2</v>
          </cell>
          <cell r="AE332" t="str">
            <v>—</v>
          </cell>
          <cell r="AF332" t="str">
            <v>—</v>
          </cell>
          <cell r="AG332" t="str">
            <v>—</v>
          </cell>
          <cell r="AH332">
            <v>733.50429953759999</v>
          </cell>
        </row>
        <row r="333">
          <cell r="A333" t="str">
            <v xml:space="preserve">   Variance vs. Midpoint</v>
          </cell>
          <cell r="T333" t="str">
            <v>—</v>
          </cell>
          <cell r="U333" t="str">
            <v>—</v>
          </cell>
          <cell r="V333">
            <v>0.10663214285714306</v>
          </cell>
          <cell r="Y333" t="str">
            <v>—</v>
          </cell>
          <cell r="Z333" t="str">
            <v>—</v>
          </cell>
          <cell r="AA333" t="str">
            <v>—</v>
          </cell>
          <cell r="AB333">
            <v>7.4667675675675671E-2</v>
          </cell>
          <cell r="AE333" t="str">
            <v>—</v>
          </cell>
          <cell r="AF333" t="str">
            <v>—</v>
          </cell>
          <cell r="AG333" t="str">
            <v>—</v>
          </cell>
          <cell r="AH333">
            <v>4.0431630549787156E-2</v>
          </cell>
          <cell r="AK333">
            <v>0.6</v>
          </cell>
          <cell r="AL333">
            <v>0.65</v>
          </cell>
          <cell r="AM333">
            <v>0.57999999999999996</v>
          </cell>
          <cell r="AN333">
            <v>0.5</v>
          </cell>
          <cell r="AQ333">
            <v>0.48</v>
          </cell>
          <cell r="AR333">
            <v>0.48</v>
          </cell>
        </row>
        <row r="334">
          <cell r="A334" t="str">
            <v>EPS (PF)</v>
          </cell>
          <cell r="T334">
            <v>0.1329618704249971</v>
          </cell>
          <cell r="U334">
            <v>0.1329618704249971</v>
          </cell>
          <cell r="V334">
            <v>0.1329618704249971</v>
          </cell>
          <cell r="Y334">
            <v>0.19352989646401345</v>
          </cell>
          <cell r="Z334">
            <v>0.19352989646401345</v>
          </cell>
          <cell r="AA334">
            <v>0.19352989646401345</v>
          </cell>
          <cell r="AB334">
            <v>0.19352989646401345</v>
          </cell>
          <cell r="AE334">
            <v>0.45000668981872244</v>
          </cell>
          <cell r="AF334">
            <v>0.45000668981872244</v>
          </cell>
          <cell r="AG334">
            <v>0.45000668981872244</v>
          </cell>
          <cell r="AH334">
            <v>0.45000668981872244</v>
          </cell>
          <cell r="AK334">
            <v>0.5732226247429334</v>
          </cell>
          <cell r="AL334">
            <v>0.58171383618616268</v>
          </cell>
          <cell r="AM334">
            <v>0.58171383618616268</v>
          </cell>
          <cell r="AN334">
            <v>0.50602644277584197</v>
          </cell>
          <cell r="AQ334">
            <v>0.46652589629528513</v>
          </cell>
          <cell r="AR334">
            <v>0.46652589629528513</v>
          </cell>
        </row>
        <row r="335">
          <cell r="A335" t="str">
            <v xml:space="preserve">   Low End</v>
          </cell>
          <cell r="T335" t="str">
            <v>—</v>
          </cell>
          <cell r="U335" t="str">
            <v>—</v>
          </cell>
          <cell r="V335">
            <v>0.1</v>
          </cell>
          <cell r="Y335" t="str">
            <v>—</v>
          </cell>
          <cell r="Z335" t="str">
            <v>—</v>
          </cell>
          <cell r="AA335" t="str">
            <v>—</v>
          </cell>
          <cell r="AB335">
            <v>0.2</v>
          </cell>
          <cell r="AE335">
            <v>124</v>
          </cell>
          <cell r="AF335">
            <v>122</v>
          </cell>
          <cell r="AG335">
            <v>121</v>
          </cell>
          <cell r="AH335">
            <v>122</v>
          </cell>
          <cell r="AK335">
            <v>126</v>
          </cell>
          <cell r="AL335">
            <v>124</v>
          </cell>
          <cell r="AM335">
            <v>123</v>
          </cell>
          <cell r="AN335">
            <v>123</v>
          </cell>
          <cell r="AQ335">
            <v>125</v>
          </cell>
          <cell r="AR335">
            <v>125</v>
          </cell>
        </row>
        <row r="336">
          <cell r="A336" t="str">
            <v xml:space="preserve">   High End</v>
          </cell>
          <cell r="T336" t="str">
            <v>—</v>
          </cell>
          <cell r="U336" t="str">
            <v>—</v>
          </cell>
          <cell r="V336">
            <v>0.12</v>
          </cell>
          <cell r="Y336" t="str">
            <v>—</v>
          </cell>
          <cell r="Z336" t="str">
            <v>—</v>
          </cell>
          <cell r="AA336" t="str">
            <v>—</v>
          </cell>
          <cell r="AB336">
            <v>0.22</v>
          </cell>
          <cell r="AE336">
            <v>120.05775</v>
          </cell>
          <cell r="AF336">
            <v>120.05775</v>
          </cell>
          <cell r="AG336">
            <v>120.05775</v>
          </cell>
          <cell r="AH336">
            <v>120.05775</v>
          </cell>
          <cell r="AK336">
            <v>126.07885604549193</v>
          </cell>
          <cell r="AL336">
            <v>121.65280000000001</v>
          </cell>
          <cell r="AM336">
            <v>121.65280000000001</v>
          </cell>
          <cell r="AN336">
            <v>121.95425</v>
          </cell>
          <cell r="AQ336">
            <v>125.33340625</v>
          </cell>
          <cell r="AR336">
            <v>125.33340625</v>
          </cell>
        </row>
        <row r="337">
          <cell r="A337" t="str">
            <v xml:space="preserve">   Actual/MS Esimate</v>
          </cell>
          <cell r="T337" t="str">
            <v>—</v>
          </cell>
          <cell r="U337" t="str">
            <v>—</v>
          </cell>
          <cell r="V337">
            <v>0.18087874883145072</v>
          </cell>
          <cell r="Y337" t="str">
            <v>—</v>
          </cell>
          <cell r="Z337" t="str">
            <v>—</v>
          </cell>
          <cell r="AA337" t="str">
            <v>—</v>
          </cell>
          <cell r="AB337">
            <v>0.18792274972284514</v>
          </cell>
        </row>
        <row r="338">
          <cell r="A338" t="str">
            <v xml:space="preserve">   Variance vs. Midpoint</v>
          </cell>
          <cell r="T338" t="str">
            <v>—</v>
          </cell>
          <cell r="U338" t="str">
            <v>—</v>
          </cell>
          <cell r="V338">
            <v>0.64435226210409735</v>
          </cell>
          <cell r="Y338" t="str">
            <v>—</v>
          </cell>
          <cell r="Z338" t="str">
            <v>—</v>
          </cell>
          <cell r="AA338" t="str">
            <v>—</v>
          </cell>
          <cell r="AB338">
            <v>-0.10512976322454703</v>
          </cell>
        </row>
        <row r="339">
          <cell r="A339" t="str">
            <v xml:space="preserve">   Variance vs. Midpoint</v>
          </cell>
          <cell r="T339" t="str">
            <v>—</v>
          </cell>
          <cell r="U339" t="str">
            <v>—</v>
          </cell>
          <cell r="V339">
            <v>0.64435226210409735</v>
          </cell>
          <cell r="Y339" t="str">
            <v>—</v>
          </cell>
          <cell r="Z339" t="str">
            <v>—</v>
          </cell>
          <cell r="AA339" t="str">
            <v>—</v>
          </cell>
          <cell r="AB339">
            <v>6.2601458811855082E-2</v>
          </cell>
          <cell r="AK339">
            <v>60</v>
          </cell>
          <cell r="AL339">
            <v>60</v>
          </cell>
          <cell r="AM339">
            <v>55</v>
          </cell>
          <cell r="AN339">
            <v>56</v>
          </cell>
        </row>
        <row r="340">
          <cell r="A340" t="str">
            <v>Other Guidance Data</v>
          </cell>
          <cell r="T340" t="str">
            <v>—</v>
          </cell>
          <cell r="U340" t="str">
            <v>—</v>
          </cell>
          <cell r="V340">
            <v>121</v>
          </cell>
          <cell r="Y340" t="str">
            <v>—</v>
          </cell>
          <cell r="Z340" t="str">
            <v>—</v>
          </cell>
          <cell r="AA340" t="str">
            <v>—</v>
          </cell>
          <cell r="AB340">
            <v>123</v>
          </cell>
          <cell r="AK340">
            <v>70</v>
          </cell>
          <cell r="AL340">
            <v>70</v>
          </cell>
          <cell r="AM340">
            <v>60</v>
          </cell>
          <cell r="AN340">
            <v>58</v>
          </cell>
          <cell r="AO340">
            <v>7.5</v>
          </cell>
          <cell r="AQ340">
            <v>82</v>
          </cell>
          <cell r="AR340">
            <v>83</v>
          </cell>
        </row>
        <row r="341">
          <cell r="A341" t="str">
            <v>Effective Tax Rate</v>
          </cell>
          <cell r="T341" t="str">
            <v>—</v>
          </cell>
          <cell r="U341" t="str">
            <v>—</v>
          </cell>
          <cell r="V341">
            <v>0.25</v>
          </cell>
          <cell r="Y341" t="str">
            <v>—</v>
          </cell>
          <cell r="Z341" t="str">
            <v>—</v>
          </cell>
          <cell r="AA341" t="str">
            <v>—</v>
          </cell>
          <cell r="AB341">
            <v>0.45</v>
          </cell>
          <cell r="AK341">
            <v>64.836351406604791</v>
          </cell>
          <cell r="AL341">
            <v>57.802993273632637</v>
          </cell>
          <cell r="AM341">
            <v>57.802993273632637</v>
          </cell>
          <cell r="AN341">
            <v>55.206999999999994</v>
          </cell>
          <cell r="AQ341">
            <v>82.462678931757992</v>
          </cell>
          <cell r="AR341">
            <v>82.462678931757992</v>
          </cell>
        </row>
        <row r="342">
          <cell r="A342" t="str">
            <v xml:space="preserve">   Actual/MS Esimate</v>
          </cell>
          <cell r="T342" t="str">
            <v>—</v>
          </cell>
          <cell r="U342" t="str">
            <v>—</v>
          </cell>
          <cell r="V342">
            <v>0.19352989646401345</v>
          </cell>
          <cell r="Y342" t="str">
            <v>—</v>
          </cell>
          <cell r="Z342" t="str">
            <v>—</v>
          </cell>
          <cell r="AA342" t="str">
            <v>—</v>
          </cell>
          <cell r="AB342">
            <v>0.45000552941045535</v>
          </cell>
        </row>
        <row r="343">
          <cell r="A343" t="str">
            <v>Shares Outstanding</v>
          </cell>
          <cell r="T343" t="str">
            <v>—</v>
          </cell>
          <cell r="U343" t="str">
            <v>—</v>
          </cell>
          <cell r="V343">
            <v>121</v>
          </cell>
          <cell r="Y343" t="str">
            <v>—</v>
          </cell>
          <cell r="Z343" t="str">
            <v>—</v>
          </cell>
          <cell r="AA343" t="str">
            <v>—</v>
          </cell>
          <cell r="AB343">
            <v>123</v>
          </cell>
          <cell r="AK343">
            <v>2.2000000000000002</v>
          </cell>
          <cell r="AL343">
            <v>5</v>
          </cell>
          <cell r="AM343">
            <v>5</v>
          </cell>
          <cell r="AN343">
            <v>5.5</v>
          </cell>
          <cell r="AQ343">
            <v>5.3</v>
          </cell>
          <cell r="AR343">
            <v>5.3</v>
          </cell>
        </row>
        <row r="344">
          <cell r="A344" t="str">
            <v xml:space="preserve">   Actual/MS Esimate</v>
          </cell>
          <cell r="T344" t="str">
            <v>—</v>
          </cell>
          <cell r="U344" t="str">
            <v>—</v>
          </cell>
          <cell r="V344">
            <v>118.73699999999999</v>
          </cell>
          <cell r="Y344" t="str">
            <v>—</v>
          </cell>
          <cell r="Z344" t="str">
            <v>—</v>
          </cell>
          <cell r="AA344" t="str">
            <v>—</v>
          </cell>
          <cell r="AB344">
            <v>121.76693454567459</v>
          </cell>
          <cell r="AK344">
            <v>0</v>
          </cell>
          <cell r="AL344">
            <v>1.5</v>
          </cell>
          <cell r="AM344">
            <v>1.5</v>
          </cell>
          <cell r="AN344">
            <v>4.8</v>
          </cell>
          <cell r="AQ344">
            <v>5.2</v>
          </cell>
          <cell r="AR344">
            <v>5.2</v>
          </cell>
        </row>
        <row r="345">
          <cell r="A345" t="str">
            <v xml:space="preserve">   Actual/MS Esimate</v>
          </cell>
          <cell r="T345" t="str">
            <v>—</v>
          </cell>
          <cell r="U345" t="str">
            <v>—</v>
          </cell>
          <cell r="V345">
            <v>118.73699999999999</v>
          </cell>
          <cell r="Y345" t="str">
            <v>—</v>
          </cell>
          <cell r="Z345" t="str">
            <v>—</v>
          </cell>
          <cell r="AA345" t="str">
            <v>—</v>
          </cell>
          <cell r="AB345">
            <v>120.27551090916505</v>
          </cell>
        </row>
        <row r="346">
          <cell r="A346" t="str">
            <v>Annual (FY2)</v>
          </cell>
        </row>
        <row r="347">
          <cell r="A347" t="str">
            <v>Total Revenue</v>
          </cell>
        </row>
        <row r="348">
          <cell r="A348" t="str">
            <v xml:space="preserve">   Low End</v>
          </cell>
          <cell r="T348" t="str">
            <v>—</v>
          </cell>
          <cell r="U348" t="str">
            <v>—</v>
          </cell>
          <cell r="V348">
            <v>275</v>
          </cell>
          <cell r="Y348" t="str">
            <v>—</v>
          </cell>
          <cell r="Z348" t="str">
            <v>—</v>
          </cell>
          <cell r="AA348" t="str">
            <v>—</v>
          </cell>
          <cell r="AB348">
            <v>460</v>
          </cell>
          <cell r="AE348">
            <v>5.25</v>
          </cell>
          <cell r="AF348" t="str">
            <v>—</v>
          </cell>
          <cell r="AG348" t="str">
            <v>—</v>
          </cell>
          <cell r="AH348">
            <v>700</v>
          </cell>
          <cell r="AN348">
            <v>1000</v>
          </cell>
        </row>
        <row r="349">
          <cell r="A349" t="str">
            <v xml:space="preserve">   High End</v>
          </cell>
          <cell r="T349" t="str">
            <v>—</v>
          </cell>
          <cell r="U349" t="str">
            <v>—</v>
          </cell>
          <cell r="V349">
            <v>285</v>
          </cell>
          <cell r="Y349" t="str">
            <v>—</v>
          </cell>
          <cell r="Z349" t="str">
            <v>—</v>
          </cell>
          <cell r="AA349" t="str">
            <v>—</v>
          </cell>
          <cell r="AB349">
            <v>465</v>
          </cell>
          <cell r="AE349">
            <v>4.2682926829268296E-2</v>
          </cell>
          <cell r="AF349" t="str">
            <v>—</v>
          </cell>
          <cell r="AG349" t="str">
            <v>—</v>
          </cell>
          <cell r="AH349">
            <v>710</v>
          </cell>
          <cell r="AN349">
            <v>1020</v>
          </cell>
        </row>
        <row r="350">
          <cell r="A350" t="str">
            <v xml:space="preserve">   Actual/MS Esimate</v>
          </cell>
          <cell r="T350" t="str">
            <v>—</v>
          </cell>
          <cell r="U350" t="str">
            <v>—</v>
          </cell>
          <cell r="V350">
            <v>309.85700000000003</v>
          </cell>
          <cell r="Y350" t="str">
            <v>—</v>
          </cell>
          <cell r="Z350" t="str">
            <v>—</v>
          </cell>
          <cell r="AA350" t="str">
            <v>—</v>
          </cell>
          <cell r="AB350">
            <v>497.09799999999996</v>
          </cell>
          <cell r="AE350" t="str">
            <v>—</v>
          </cell>
          <cell r="AF350" t="str">
            <v>—</v>
          </cell>
          <cell r="AG350" t="str">
            <v>—</v>
          </cell>
          <cell r="AH350">
            <v>715.2140151576001</v>
          </cell>
          <cell r="AN350">
            <v>1101.6451653239001</v>
          </cell>
        </row>
        <row r="351">
          <cell r="A351" t="str">
            <v xml:space="preserve">   Variance vs. Midpoint</v>
          </cell>
          <cell r="T351" t="str">
            <v>—</v>
          </cell>
          <cell r="U351" t="str">
            <v>—</v>
          </cell>
          <cell r="V351">
            <v>0.10663214285714306</v>
          </cell>
          <cell r="Y351" t="str">
            <v>—</v>
          </cell>
          <cell r="Z351" t="str">
            <v>—</v>
          </cell>
          <cell r="AA351" t="str">
            <v>—</v>
          </cell>
          <cell r="AB351">
            <v>7.4806486486486357E-2</v>
          </cell>
          <cell r="AE351" t="str">
            <v>—</v>
          </cell>
          <cell r="AF351" t="str">
            <v>—</v>
          </cell>
          <cell r="AG351" t="str">
            <v>—</v>
          </cell>
          <cell r="AH351">
            <v>1.4487964762553318E-2</v>
          </cell>
          <cell r="AN351">
            <v>9.0737787449405971E-2</v>
          </cell>
        </row>
        <row r="353">
          <cell r="A353" t="str">
            <v>EPS (PF)</v>
          </cell>
        </row>
        <row r="354">
          <cell r="A354" t="str">
            <v xml:space="preserve">   Low End</v>
          </cell>
          <cell r="T354" t="str">
            <v>—</v>
          </cell>
          <cell r="U354" t="str">
            <v>—</v>
          </cell>
          <cell r="V354">
            <v>0.1</v>
          </cell>
          <cell r="Y354" t="str">
            <v>—</v>
          </cell>
          <cell r="Z354" t="str">
            <v>—</v>
          </cell>
          <cell r="AA354" t="str">
            <v>—</v>
          </cell>
          <cell r="AB354">
            <v>0.2</v>
          </cell>
        </row>
        <row r="355">
          <cell r="A355" t="str">
            <v xml:space="preserve">   High End</v>
          </cell>
          <cell r="T355" t="str">
            <v>—</v>
          </cell>
          <cell r="U355" t="str">
            <v>—</v>
          </cell>
          <cell r="V355">
            <v>0.12</v>
          </cell>
          <cell r="Y355" t="str">
            <v>—</v>
          </cell>
          <cell r="Z355" t="str">
            <v>—</v>
          </cell>
          <cell r="AA355" t="str">
            <v>—</v>
          </cell>
          <cell r="AB355">
            <v>0.22</v>
          </cell>
        </row>
        <row r="356">
          <cell r="A356" t="str">
            <v xml:space="preserve">   Actual/MS Esimate</v>
          </cell>
          <cell r="T356" t="str">
            <v>—</v>
          </cell>
          <cell r="U356" t="str">
            <v>—</v>
          </cell>
          <cell r="V356">
            <v>0.18087874883145072</v>
          </cell>
          <cell r="Y356" t="str">
            <v>—</v>
          </cell>
          <cell r="Z356" t="str">
            <v>—</v>
          </cell>
          <cell r="AA356" t="str">
            <v>—</v>
          </cell>
          <cell r="AB356">
            <v>0.22118288654481263</v>
          </cell>
        </row>
        <row r="357">
          <cell r="A357" t="str">
            <v xml:space="preserve">   Variance vs. Midpoint</v>
          </cell>
          <cell r="T357" t="str">
            <v>—</v>
          </cell>
          <cell r="U357" t="str">
            <v>—</v>
          </cell>
          <cell r="V357">
            <v>0.64435226210409735</v>
          </cell>
          <cell r="Y357" t="str">
            <v>—</v>
          </cell>
          <cell r="Z357" t="str">
            <v>—</v>
          </cell>
          <cell r="AA357" t="str">
            <v>—</v>
          </cell>
          <cell r="AB357">
            <v>5.3251840689583885E-2</v>
          </cell>
        </row>
        <row r="359">
          <cell r="A359" t="str">
            <v>Other Guidance Data</v>
          </cell>
        </row>
        <row r="360">
          <cell r="A360" t="str">
            <v>Effective Tax Rate</v>
          </cell>
          <cell r="T360" t="str">
            <v>—</v>
          </cell>
          <cell r="U360" t="str">
            <v>—</v>
          </cell>
          <cell r="V360">
            <v>0.25</v>
          </cell>
          <cell r="Y360" t="str">
            <v>—</v>
          </cell>
          <cell r="Z360" t="str">
            <v>—</v>
          </cell>
          <cell r="AA360" t="str">
            <v>—</v>
          </cell>
          <cell r="AB360">
            <v>0.45</v>
          </cell>
        </row>
        <row r="361">
          <cell r="A361" t="str">
            <v xml:space="preserve">   Actual/MS Esimate</v>
          </cell>
          <cell r="T361" t="str">
            <v>—</v>
          </cell>
          <cell r="U361" t="str">
            <v>—</v>
          </cell>
          <cell r="V361">
            <v>0.19352989646401345</v>
          </cell>
          <cell r="Y361" t="str">
            <v>—</v>
          </cell>
          <cell r="Z361" t="str">
            <v>—</v>
          </cell>
          <cell r="AA361" t="str">
            <v>—</v>
          </cell>
          <cell r="AB361">
            <v>0.45000668981872244</v>
          </cell>
        </row>
        <row r="362">
          <cell r="A362" t="str">
            <v>Shares Outstanding</v>
          </cell>
          <cell r="T362" t="str">
            <v>—</v>
          </cell>
          <cell r="U362" t="str">
            <v>—</v>
          </cell>
          <cell r="V362">
            <v>121</v>
          </cell>
          <cell r="Y362" t="str">
            <v>—</v>
          </cell>
          <cell r="Z362" t="str">
            <v>—</v>
          </cell>
          <cell r="AA362" t="str">
            <v>—</v>
          </cell>
          <cell r="AB362">
            <v>123</v>
          </cell>
        </row>
        <row r="363">
          <cell r="A363" t="str">
            <v xml:space="preserve">   Actual/MS Esimate</v>
          </cell>
          <cell r="T363" t="str">
            <v>—</v>
          </cell>
          <cell r="U363" t="str">
            <v>—</v>
          </cell>
          <cell r="V363">
            <v>118.73699999999999</v>
          </cell>
          <cell r="Y363" t="str">
            <v>—</v>
          </cell>
          <cell r="Z363" t="str">
            <v>—</v>
          </cell>
          <cell r="AA363" t="str">
            <v>—</v>
          </cell>
          <cell r="AB363">
            <v>120.05775</v>
          </cell>
        </row>
      </sheetData>
      <sheetData sheetId="2" refreshError="1">
        <row r="1">
          <cell r="A1" t="str">
            <v>QUARTERLY DATA</v>
          </cell>
          <cell r="BF1" t="str">
            <v>MONTHLY DATA</v>
          </cell>
          <cell r="BK1" t="str">
            <v>MONTHLY DATA</v>
          </cell>
          <cell r="BM1" t="str">
            <v>MONTHLY DATA</v>
          </cell>
          <cell r="BZ1" t="str">
            <v>MONTHLY DATA</v>
          </cell>
          <cell r="GF1" t="str">
            <v xml:space="preserve"> </v>
          </cell>
        </row>
        <row r="2">
          <cell r="AG2" t="str">
            <v>*updated to add FY10 &amp; deleted OEM subscription portion (2/16/07)</v>
          </cell>
          <cell r="AP2">
            <v>5000</v>
          </cell>
          <cell r="GF2" t="str">
            <v xml:space="preserve"> </v>
          </cell>
        </row>
        <row r="3">
          <cell r="C3">
            <v>2001</v>
          </cell>
          <cell r="I3">
            <v>2002</v>
          </cell>
          <cell r="O3">
            <v>2003</v>
          </cell>
          <cell r="U3">
            <v>2004</v>
          </cell>
          <cell r="AA3">
            <v>2005</v>
          </cell>
          <cell r="AG3">
            <v>2006</v>
          </cell>
          <cell r="AM3" t="str">
            <v xml:space="preserve">  2007E</v>
          </cell>
          <cell r="AS3" t="str">
            <v xml:space="preserve">  2008E</v>
          </cell>
          <cell r="AY3" t="str">
            <v xml:space="preserve">  2009E</v>
          </cell>
          <cell r="BE3" t="str">
            <v xml:space="preserve">  2010E</v>
          </cell>
          <cell r="BH3" t="str">
            <v>1Q-01</v>
          </cell>
          <cell r="BK3" t="str">
            <v>2Q-01</v>
          </cell>
          <cell r="BM3" t="str">
            <v>1Q-01</v>
          </cell>
          <cell r="BN3" t="str">
            <v>3Q-01</v>
          </cell>
          <cell r="BO3" t="str">
            <v>1Q-01</v>
          </cell>
          <cell r="BP3" t="str">
            <v>2Q-01</v>
          </cell>
          <cell r="BQ3" t="str">
            <v>4Q-01</v>
          </cell>
          <cell r="BR3" t="str">
            <v>2Q-01</v>
          </cell>
          <cell r="BS3" t="str">
            <v>3Q-01</v>
          </cell>
          <cell r="BT3" t="str">
            <v>1Q-02</v>
          </cell>
          <cell r="BU3" t="str">
            <v>3Q-01</v>
          </cell>
          <cell r="BV3" t="str">
            <v>4Q-01</v>
          </cell>
          <cell r="BW3" t="str">
            <v>2Q-02</v>
          </cell>
          <cell r="BX3" t="str">
            <v>4Q-01</v>
          </cell>
          <cell r="BY3" t="str">
            <v>1Q-02</v>
          </cell>
          <cell r="BZ3" t="str">
            <v>3Q-02</v>
          </cell>
          <cell r="CA3" t="str">
            <v>1Q-02</v>
          </cell>
          <cell r="CB3" t="str">
            <v>2Q-02</v>
          </cell>
          <cell r="CC3" t="str">
            <v>4Q-02</v>
          </cell>
          <cell r="CD3" t="str">
            <v>2Q-02</v>
          </cell>
          <cell r="CE3" t="str">
            <v>3Q-02</v>
          </cell>
          <cell r="CF3" t="str">
            <v>1Q-03</v>
          </cell>
          <cell r="CG3" t="str">
            <v>3Q-02</v>
          </cell>
          <cell r="CH3" t="str">
            <v>4Q-02</v>
          </cell>
          <cell r="CI3" t="str">
            <v>2Q-03</v>
          </cell>
          <cell r="CJ3" t="str">
            <v>4Q-02</v>
          </cell>
          <cell r="CK3" t="str">
            <v>1Q-03</v>
          </cell>
          <cell r="CL3" t="str">
            <v>3Q-03</v>
          </cell>
          <cell r="CM3" t="str">
            <v>1Q-03</v>
          </cell>
          <cell r="CN3" t="str">
            <v>2Q-03</v>
          </cell>
          <cell r="CO3" t="str">
            <v>4Q-03</v>
          </cell>
          <cell r="CP3" t="str">
            <v>2Q-03</v>
          </cell>
          <cell r="CQ3" t="str">
            <v>3Q-03</v>
          </cell>
          <cell r="CR3" t="str">
            <v>1Q-04</v>
          </cell>
          <cell r="CS3" t="str">
            <v>3Q-03</v>
          </cell>
          <cell r="CT3" t="str">
            <v>4Q-03</v>
          </cell>
          <cell r="CU3" t="str">
            <v>2Q-04</v>
          </cell>
          <cell r="CV3" t="str">
            <v>4Q-03</v>
          </cell>
          <cell r="CW3" t="str">
            <v>1Q-04</v>
          </cell>
          <cell r="CX3" t="str">
            <v>3Q-04</v>
          </cell>
          <cell r="CY3" t="str">
            <v>1Q-04</v>
          </cell>
          <cell r="CZ3" t="str">
            <v>2Q-04</v>
          </cell>
          <cell r="DA3" t="str">
            <v>4Q-04</v>
          </cell>
          <cell r="DB3" t="str">
            <v>2Q-04</v>
          </cell>
          <cell r="DC3" t="str">
            <v>3Q-04</v>
          </cell>
          <cell r="DD3" t="str">
            <v>1Q-05</v>
          </cell>
          <cell r="DE3" t="str">
            <v>3Q-04</v>
          </cell>
          <cell r="DF3" t="str">
            <v>4Q-04</v>
          </cell>
          <cell r="DG3" t="str">
            <v>2Q-05</v>
          </cell>
          <cell r="DH3" t="str">
            <v>4Q-04</v>
          </cell>
          <cell r="DI3" t="str">
            <v>1Q-05</v>
          </cell>
          <cell r="DJ3" t="str">
            <v>3Q-05</v>
          </cell>
          <cell r="DK3" t="str">
            <v>1Q-05</v>
          </cell>
          <cell r="DL3" t="str">
            <v>2Q-05</v>
          </cell>
          <cell r="DM3" t="str">
            <v>4Q-05</v>
          </cell>
          <cell r="DN3" t="str">
            <v>2Q-05</v>
          </cell>
          <cell r="DO3" t="str">
            <v>3Q-05</v>
          </cell>
          <cell r="DP3" t="str">
            <v>1Q-06</v>
          </cell>
          <cell r="DQ3" t="str">
            <v>3Q-05</v>
          </cell>
          <cell r="DR3" t="str">
            <v>4Q-05</v>
          </cell>
          <cell r="DS3" t="str">
            <v>2Q-06</v>
          </cell>
          <cell r="DT3" t="str">
            <v>4Q-05</v>
          </cell>
          <cell r="DU3" t="str">
            <v>1Q-06</v>
          </cell>
          <cell r="DV3" t="str">
            <v>3Q-06</v>
          </cell>
          <cell r="DW3" t="str">
            <v>1Q-06</v>
          </cell>
          <cell r="DX3" t="str">
            <v>2Q-06</v>
          </cell>
          <cell r="DY3" t="str">
            <v>4Q-06</v>
          </cell>
          <cell r="DZ3" t="str">
            <v>2Q-06</v>
          </cell>
          <cell r="EA3" t="str">
            <v>3Q-06</v>
          </cell>
          <cell r="EB3" t="str">
            <v>1Q-07</v>
          </cell>
          <cell r="EC3" t="str">
            <v>3Q-06</v>
          </cell>
          <cell r="ED3" t="str">
            <v>4Q-06</v>
          </cell>
          <cell r="EE3" t="str">
            <v>2Q-07E</v>
          </cell>
          <cell r="EF3" t="str">
            <v>4Q-06</v>
          </cell>
          <cell r="EG3" t="str">
            <v>1Q-07</v>
          </cell>
          <cell r="EH3" t="str">
            <v>3Q-07E</v>
          </cell>
          <cell r="EI3" t="str">
            <v>1Q-07</v>
          </cell>
          <cell r="EJ3" t="str">
            <v>2Q-07</v>
          </cell>
          <cell r="EK3" t="str">
            <v>4Q-07E</v>
          </cell>
          <cell r="EL3" t="str">
            <v>2Q-07</v>
          </cell>
          <cell r="EM3" t="str">
            <v>3Q-07</v>
          </cell>
          <cell r="EN3" t="str">
            <v>1Q-08E</v>
          </cell>
          <cell r="EO3" t="str">
            <v>3Q-07</v>
          </cell>
          <cell r="EP3" t="str">
            <v>4Q-07E</v>
          </cell>
          <cell r="EQ3" t="str">
            <v>2Q-08E</v>
          </cell>
          <cell r="ER3" t="str">
            <v>4Q-07E</v>
          </cell>
          <cell r="ES3" t="str">
            <v>1Q-08E</v>
          </cell>
          <cell r="ET3" t="str">
            <v>3Q-08E</v>
          </cell>
          <cell r="EU3" t="str">
            <v>1Q-08E</v>
          </cell>
          <cell r="EV3" t="str">
            <v>2Q-08E</v>
          </cell>
          <cell r="EW3" t="str">
            <v>4Q-08E</v>
          </cell>
          <cell r="EX3" t="str">
            <v>2Q-08E</v>
          </cell>
          <cell r="EY3" t="str">
            <v>3Q-08E</v>
          </cell>
          <cell r="EZ3" t="str">
            <v>1Q-08E</v>
          </cell>
          <cell r="FA3" t="str">
            <v>3Q-08E</v>
          </cell>
          <cell r="FB3" t="str">
            <v>4Q-08E</v>
          </cell>
          <cell r="FC3" t="str">
            <v>2Q-08E</v>
          </cell>
          <cell r="FD3" t="str">
            <v>4Q-08E</v>
          </cell>
          <cell r="FE3" t="str">
            <v>1Q-09E</v>
          </cell>
          <cell r="FF3" t="str">
            <v>3Q-08E</v>
          </cell>
          <cell r="FG3" t="str">
            <v>1Q-09E</v>
          </cell>
          <cell r="FH3" t="str">
            <v>2Q-09E</v>
          </cell>
          <cell r="FI3" t="str">
            <v>4Q-08E</v>
          </cell>
          <cell r="FJ3" t="str">
            <v>2Q-09E</v>
          </cell>
          <cell r="FK3" t="str">
            <v>3Q-09E</v>
          </cell>
          <cell r="FM3" t="str">
            <v>3Q-09E</v>
          </cell>
          <cell r="FN3" t="str">
            <v>4Q-09E</v>
          </cell>
          <cell r="FP3" t="str">
            <v>4Q-09E</v>
          </cell>
          <cell r="FS3" t="str">
            <v>1Q-09E</v>
          </cell>
          <cell r="FV3" t="str">
            <v>2Q-09E</v>
          </cell>
          <cell r="FY3" t="str">
            <v>3Q-09E</v>
          </cell>
          <cell r="GB3" t="str">
            <v>4Q-09E</v>
          </cell>
          <cell r="GF3" t="str">
            <v xml:space="preserve"> </v>
          </cell>
        </row>
        <row r="4">
          <cell r="C4" t="str">
            <v>4/00</v>
          </cell>
          <cell r="D4" t="str">
            <v>7/00</v>
          </cell>
          <cell r="E4" t="str">
            <v>10/00</v>
          </cell>
          <cell r="F4" t="str">
            <v>1/01</v>
          </cell>
          <cell r="G4" t="str">
            <v>FY01</v>
          </cell>
          <cell r="I4" t="str">
            <v>4/01</v>
          </cell>
          <cell r="J4" t="str">
            <v>7/01</v>
          </cell>
          <cell r="K4" t="str">
            <v>10/01</v>
          </cell>
          <cell r="L4" t="str">
            <v>1/02</v>
          </cell>
          <cell r="M4" t="str">
            <v>FY02</v>
          </cell>
          <cell r="O4" t="str">
            <v>4/02</v>
          </cell>
          <cell r="P4" t="str">
            <v>7/02</v>
          </cell>
          <cell r="Q4" t="str">
            <v>10/02</v>
          </cell>
          <cell r="R4" t="str">
            <v>1/03</v>
          </cell>
          <cell r="S4" t="str">
            <v>FY03</v>
          </cell>
          <cell r="U4" t="str">
            <v>4/03</v>
          </cell>
          <cell r="V4" t="str">
            <v>7/03</v>
          </cell>
          <cell r="W4" t="str">
            <v>10/03</v>
          </cell>
          <cell r="X4" t="str">
            <v>1/04</v>
          </cell>
          <cell r="Y4" t="str">
            <v>FY04</v>
          </cell>
          <cell r="AA4" t="str">
            <v>4/04</v>
          </cell>
          <cell r="AB4" t="str">
            <v xml:space="preserve"> 7/04</v>
          </cell>
          <cell r="AC4" t="str">
            <v xml:space="preserve"> 10/04</v>
          </cell>
          <cell r="AD4" t="str">
            <v>1/05</v>
          </cell>
          <cell r="AE4" t="str">
            <v>FY05</v>
          </cell>
          <cell r="AG4" t="str">
            <v>4/05</v>
          </cell>
          <cell r="AH4" t="str">
            <v xml:space="preserve"> 7/05</v>
          </cell>
          <cell r="AI4" t="str">
            <v xml:space="preserve"> 10/05</v>
          </cell>
          <cell r="AJ4" t="str">
            <v>1/06</v>
          </cell>
          <cell r="AK4" t="str">
            <v>FY06</v>
          </cell>
          <cell r="AM4" t="str">
            <v>4/06</v>
          </cell>
          <cell r="AN4" t="str">
            <v xml:space="preserve"> 7/06E</v>
          </cell>
          <cell r="AO4" t="str">
            <v xml:space="preserve"> 10/06E</v>
          </cell>
          <cell r="AP4" t="str">
            <v>1/07E</v>
          </cell>
          <cell r="AQ4" t="str">
            <v>FY07E</v>
          </cell>
          <cell r="AS4" t="str">
            <v>4/07E</v>
          </cell>
          <cell r="AT4" t="str">
            <v xml:space="preserve"> 7/07E</v>
          </cell>
          <cell r="AU4" t="str">
            <v xml:space="preserve"> 10/07E</v>
          </cell>
          <cell r="AV4" t="str">
            <v>1/08E</v>
          </cell>
          <cell r="AW4" t="str">
            <v>FY08E</v>
          </cell>
          <cell r="AY4" t="str">
            <v>4/08E</v>
          </cell>
          <cell r="AZ4" t="str">
            <v xml:space="preserve"> 7/08E</v>
          </cell>
          <cell r="BA4" t="str">
            <v xml:space="preserve"> 10/08E</v>
          </cell>
          <cell r="BB4" t="str">
            <v>1/09E</v>
          </cell>
          <cell r="BC4" t="str">
            <v>FY09E</v>
          </cell>
          <cell r="BE4" t="str">
            <v>4/09E</v>
          </cell>
          <cell r="BF4" t="str">
            <v xml:space="preserve"> 7/09E</v>
          </cell>
          <cell r="BG4" t="str">
            <v xml:space="preserve"> 10/09E</v>
          </cell>
          <cell r="BH4">
            <v>36923</v>
          </cell>
          <cell r="BI4">
            <v>36586</v>
          </cell>
          <cell r="BJ4">
            <v>36617</v>
          </cell>
          <cell r="BK4">
            <v>36647</v>
          </cell>
          <cell r="BL4">
            <v>36678</v>
          </cell>
          <cell r="BM4">
            <v>36708</v>
          </cell>
          <cell r="BN4">
            <v>36739</v>
          </cell>
          <cell r="BO4">
            <v>36770</v>
          </cell>
          <cell r="BP4">
            <v>36800</v>
          </cell>
          <cell r="BQ4">
            <v>36831</v>
          </cell>
          <cell r="BR4">
            <v>36861</v>
          </cell>
          <cell r="BS4">
            <v>36892</v>
          </cell>
          <cell r="BT4">
            <v>36923</v>
          </cell>
          <cell r="BU4">
            <v>36951</v>
          </cell>
          <cell r="BV4">
            <v>36982</v>
          </cell>
          <cell r="BW4">
            <v>37012</v>
          </cell>
          <cell r="BX4">
            <v>37043</v>
          </cell>
          <cell r="BY4">
            <v>37073</v>
          </cell>
          <cell r="BZ4">
            <v>37104</v>
          </cell>
          <cell r="CA4">
            <v>37135</v>
          </cell>
          <cell r="CB4">
            <v>37165</v>
          </cell>
          <cell r="CC4">
            <v>37196</v>
          </cell>
          <cell r="CD4">
            <v>37226</v>
          </cell>
          <cell r="CE4">
            <v>37257</v>
          </cell>
          <cell r="CF4">
            <v>37288</v>
          </cell>
          <cell r="CG4">
            <v>37316</v>
          </cell>
          <cell r="CH4">
            <v>37347</v>
          </cell>
          <cell r="CI4">
            <v>37377</v>
          </cell>
          <cell r="CJ4">
            <v>37408</v>
          </cell>
          <cell r="CK4">
            <v>37438</v>
          </cell>
          <cell r="CL4">
            <v>37469</v>
          </cell>
          <cell r="CM4">
            <v>37500</v>
          </cell>
          <cell r="CN4">
            <v>37530</v>
          </cell>
          <cell r="CO4">
            <v>37561</v>
          </cell>
          <cell r="CP4">
            <v>37591</v>
          </cell>
          <cell r="CQ4">
            <v>37622</v>
          </cell>
          <cell r="CR4">
            <v>37653</v>
          </cell>
          <cell r="CS4">
            <v>37681</v>
          </cell>
          <cell r="CT4">
            <v>37712</v>
          </cell>
          <cell r="CU4">
            <v>37742</v>
          </cell>
          <cell r="CV4">
            <v>37773</v>
          </cell>
          <cell r="CW4">
            <v>37803</v>
          </cell>
          <cell r="CX4">
            <v>37834</v>
          </cell>
          <cell r="CY4">
            <v>37865</v>
          </cell>
          <cell r="CZ4">
            <v>37895</v>
          </cell>
          <cell r="DA4">
            <v>37926</v>
          </cell>
          <cell r="DB4">
            <v>37956</v>
          </cell>
          <cell r="DC4">
            <v>37987</v>
          </cell>
          <cell r="DD4">
            <v>38018</v>
          </cell>
          <cell r="DE4">
            <v>38047</v>
          </cell>
          <cell r="DF4">
            <v>38078</v>
          </cell>
          <cell r="DG4">
            <v>38108</v>
          </cell>
          <cell r="DH4">
            <v>38139</v>
          </cell>
          <cell r="DI4">
            <v>38169</v>
          </cell>
          <cell r="DJ4">
            <v>38200</v>
          </cell>
          <cell r="DK4">
            <v>38231</v>
          </cell>
          <cell r="DL4">
            <v>38261</v>
          </cell>
          <cell r="DM4">
            <v>38292</v>
          </cell>
          <cell r="DN4">
            <v>38322</v>
          </cell>
          <cell r="DO4">
            <v>38353</v>
          </cell>
          <cell r="DP4">
            <v>38384</v>
          </cell>
          <cell r="DQ4">
            <v>38412</v>
          </cell>
          <cell r="DR4">
            <v>38443</v>
          </cell>
          <cell r="DS4">
            <v>38473</v>
          </cell>
          <cell r="DT4">
            <v>38504</v>
          </cell>
          <cell r="DU4">
            <v>38534</v>
          </cell>
          <cell r="DV4">
            <v>38565</v>
          </cell>
          <cell r="DW4">
            <v>38596</v>
          </cell>
          <cell r="DX4">
            <v>38626</v>
          </cell>
          <cell r="DY4">
            <v>38657</v>
          </cell>
          <cell r="DZ4">
            <v>38687</v>
          </cell>
          <cell r="EA4">
            <v>38718</v>
          </cell>
          <cell r="EB4">
            <v>38749</v>
          </cell>
          <cell r="EC4">
            <v>38777</v>
          </cell>
          <cell r="ED4">
            <v>38808</v>
          </cell>
          <cell r="EE4">
            <v>38838</v>
          </cell>
          <cell r="EF4">
            <v>38869</v>
          </cell>
          <cell r="EG4">
            <v>38899</v>
          </cell>
          <cell r="EH4">
            <v>38930</v>
          </cell>
          <cell r="EI4">
            <v>38961</v>
          </cell>
          <cell r="EJ4">
            <v>38991</v>
          </cell>
          <cell r="EK4">
            <v>39022</v>
          </cell>
          <cell r="EL4">
            <v>39052</v>
          </cell>
          <cell r="EM4">
            <v>39083</v>
          </cell>
          <cell r="EN4">
            <v>39114</v>
          </cell>
          <cell r="EO4">
            <v>39142</v>
          </cell>
          <cell r="EP4">
            <v>39173</v>
          </cell>
          <cell r="EQ4">
            <v>39203</v>
          </cell>
          <cell r="ER4">
            <v>39234</v>
          </cell>
          <cell r="ES4">
            <v>39264</v>
          </cell>
          <cell r="ET4">
            <v>39295</v>
          </cell>
          <cell r="EU4">
            <v>39326</v>
          </cell>
          <cell r="EV4">
            <v>39356</v>
          </cell>
          <cell r="EW4">
            <v>39387</v>
          </cell>
          <cell r="EX4">
            <v>39417</v>
          </cell>
          <cell r="EY4">
            <v>39448</v>
          </cell>
          <cell r="EZ4">
            <v>39479</v>
          </cell>
          <cell r="FA4">
            <v>39508</v>
          </cell>
          <cell r="FB4">
            <v>39539</v>
          </cell>
          <cell r="FC4">
            <v>39569</v>
          </cell>
          <cell r="FD4">
            <v>39600</v>
          </cell>
          <cell r="FE4">
            <v>39630</v>
          </cell>
          <cell r="FF4">
            <v>39661</v>
          </cell>
          <cell r="FG4">
            <v>39692</v>
          </cell>
          <cell r="FH4">
            <v>39722</v>
          </cell>
          <cell r="FI4">
            <v>39753</v>
          </cell>
          <cell r="FJ4">
            <v>39783</v>
          </cell>
          <cell r="FK4">
            <v>39814</v>
          </cell>
          <cell r="FL4">
            <v>39692</v>
          </cell>
          <cell r="FM4">
            <v>39722</v>
          </cell>
          <cell r="FN4">
            <v>39753</v>
          </cell>
          <cell r="FO4">
            <v>39783</v>
          </cell>
          <cell r="FP4">
            <v>39814</v>
          </cell>
          <cell r="FQ4">
            <v>39783</v>
          </cell>
          <cell r="FR4">
            <v>39814</v>
          </cell>
          <cell r="FS4">
            <v>39479</v>
          </cell>
          <cell r="FT4">
            <v>39508</v>
          </cell>
          <cell r="FU4">
            <v>39539</v>
          </cell>
          <cell r="FV4">
            <v>39569</v>
          </cell>
          <cell r="FW4">
            <v>39600</v>
          </cell>
          <cell r="FX4">
            <v>39630</v>
          </cell>
          <cell r="FY4">
            <v>39661</v>
          </cell>
          <cell r="FZ4">
            <v>39692</v>
          </cell>
          <cell r="GA4">
            <v>39722</v>
          </cell>
          <cell r="GB4">
            <v>39753</v>
          </cell>
          <cell r="GC4">
            <v>39783</v>
          </cell>
          <cell r="GD4">
            <v>39814</v>
          </cell>
          <cell r="GF4" t="str">
            <v xml:space="preserve"> </v>
          </cell>
        </row>
        <row r="5">
          <cell r="GF5" t="str">
            <v xml:space="preserve"> </v>
          </cell>
        </row>
        <row r="6">
          <cell r="A6" t="str">
            <v>Reported Direct Subscriber Data</v>
          </cell>
          <cell r="GF6" t="str">
            <v xml:space="preserve"> </v>
          </cell>
        </row>
        <row r="7">
          <cell r="GF7" t="str">
            <v xml:space="preserve"> </v>
          </cell>
        </row>
        <row r="8">
          <cell r="A8" t="str">
            <v>Total Customers: Period End</v>
          </cell>
          <cell r="C8">
            <v>210</v>
          </cell>
          <cell r="D8">
            <v>570</v>
          </cell>
          <cell r="E8">
            <v>990</v>
          </cell>
          <cell r="F8">
            <v>1500</v>
          </cell>
          <cell r="G8">
            <v>1500</v>
          </cell>
          <cell r="I8">
            <v>1901</v>
          </cell>
          <cell r="J8">
            <v>2357</v>
          </cell>
          <cell r="K8">
            <v>2880</v>
          </cell>
          <cell r="L8">
            <v>3500</v>
          </cell>
          <cell r="M8">
            <v>3500</v>
          </cell>
          <cell r="O8">
            <v>4300</v>
          </cell>
          <cell r="P8">
            <v>4900</v>
          </cell>
          <cell r="Q8">
            <v>5100</v>
          </cell>
          <cell r="R8">
            <v>5700</v>
          </cell>
          <cell r="S8">
            <v>5700</v>
          </cell>
          <cell r="U8">
            <v>6300</v>
          </cell>
          <cell r="V8">
            <v>7000</v>
          </cell>
          <cell r="W8">
            <v>7700</v>
          </cell>
          <cell r="X8">
            <v>8700</v>
          </cell>
          <cell r="Y8">
            <v>8700</v>
          </cell>
          <cell r="AA8">
            <v>9800</v>
          </cell>
          <cell r="AB8">
            <v>11100</v>
          </cell>
          <cell r="AC8">
            <v>12500</v>
          </cell>
          <cell r="AD8">
            <v>13900</v>
          </cell>
          <cell r="AE8">
            <v>13900</v>
          </cell>
          <cell r="AG8">
            <v>15500</v>
          </cell>
          <cell r="AH8">
            <v>16900</v>
          </cell>
          <cell r="AI8">
            <v>18700</v>
          </cell>
          <cell r="AJ8">
            <v>20500</v>
          </cell>
          <cell r="AK8">
            <v>20500</v>
          </cell>
          <cell r="AM8">
            <v>22700</v>
          </cell>
          <cell r="AN8">
            <v>24774.073334664263</v>
          </cell>
          <cell r="AO8">
            <v>26935.230103579375</v>
          </cell>
          <cell r="AP8">
            <v>29326.270912731718</v>
          </cell>
          <cell r="AQ8">
            <v>29326.270912731718</v>
          </cell>
          <cell r="AS8">
            <v>31412.167897461986</v>
          </cell>
          <cell r="AT8">
            <v>33562.09601506115</v>
          </cell>
          <cell r="AU8">
            <v>35806.129604421847</v>
          </cell>
          <cell r="AV8">
            <v>38288.099741696613</v>
          </cell>
          <cell r="AW8">
            <v>38288.099741696613</v>
          </cell>
          <cell r="AY8">
            <v>40521.696587725964</v>
          </cell>
          <cell r="AZ8">
            <v>42791.672419202965</v>
          </cell>
          <cell r="BA8">
            <v>45294.753949593643</v>
          </cell>
          <cell r="BB8">
            <v>47860.124677120766</v>
          </cell>
          <cell r="BC8">
            <v>47860.124677120766</v>
          </cell>
          <cell r="BE8">
            <v>52994.437605041967</v>
          </cell>
          <cell r="BF8">
            <v>56049.190029808524</v>
          </cell>
          <cell r="BG8">
            <v>58139.508719335194</v>
          </cell>
          <cell r="BH8">
            <v>60711.179348938473</v>
          </cell>
          <cell r="BI8">
            <v>100</v>
          </cell>
          <cell r="BJ8">
            <v>210</v>
          </cell>
          <cell r="BK8">
            <v>325</v>
          </cell>
          <cell r="BL8">
            <v>445</v>
          </cell>
          <cell r="BM8">
            <v>570</v>
          </cell>
          <cell r="BN8">
            <v>700</v>
          </cell>
          <cell r="BO8">
            <v>840</v>
          </cell>
          <cell r="BP8">
            <v>990</v>
          </cell>
          <cell r="BQ8">
            <v>1150</v>
          </cell>
          <cell r="BR8">
            <v>1320</v>
          </cell>
          <cell r="BS8">
            <v>1500</v>
          </cell>
          <cell r="BT8">
            <v>1628</v>
          </cell>
          <cell r="BU8">
            <v>1762</v>
          </cell>
          <cell r="BV8">
            <v>1901</v>
          </cell>
          <cell r="BW8">
            <v>2047</v>
          </cell>
          <cell r="BX8">
            <v>2199</v>
          </cell>
          <cell r="BY8">
            <v>2357</v>
          </cell>
          <cell r="BZ8">
            <v>2524</v>
          </cell>
          <cell r="CA8">
            <v>2698</v>
          </cell>
          <cell r="CB8">
            <v>2880</v>
          </cell>
          <cell r="CC8">
            <v>3072</v>
          </cell>
          <cell r="CD8">
            <v>3273</v>
          </cell>
          <cell r="CE8">
            <v>3500</v>
          </cell>
          <cell r="CF8">
            <v>3900</v>
          </cell>
          <cell r="CG8">
            <v>4100</v>
          </cell>
          <cell r="CH8">
            <v>4300</v>
          </cell>
          <cell r="CI8">
            <v>4600</v>
          </cell>
          <cell r="CJ8">
            <v>4700</v>
          </cell>
          <cell r="CK8">
            <v>4900</v>
          </cell>
          <cell r="CL8">
            <v>5000</v>
          </cell>
          <cell r="CM8">
            <v>5000</v>
          </cell>
          <cell r="CN8">
            <v>5100</v>
          </cell>
          <cell r="CO8">
            <v>5300</v>
          </cell>
          <cell r="CP8">
            <v>5500</v>
          </cell>
          <cell r="CQ8">
            <v>5700</v>
          </cell>
          <cell r="CR8">
            <v>5900</v>
          </cell>
          <cell r="CS8">
            <v>6100</v>
          </cell>
          <cell r="CT8">
            <v>6300</v>
          </cell>
          <cell r="CU8">
            <v>6500</v>
          </cell>
          <cell r="CV8">
            <v>6800</v>
          </cell>
          <cell r="CW8">
            <v>7000</v>
          </cell>
          <cell r="CX8">
            <v>7100</v>
          </cell>
          <cell r="CY8">
            <v>7400</v>
          </cell>
          <cell r="CZ8">
            <v>7700</v>
          </cell>
          <cell r="DA8">
            <v>8000</v>
          </cell>
          <cell r="DB8">
            <v>8200</v>
          </cell>
          <cell r="DC8">
            <v>8700</v>
          </cell>
          <cell r="DD8">
            <v>9100</v>
          </cell>
          <cell r="DE8">
            <v>9400</v>
          </cell>
          <cell r="DF8">
            <v>9800</v>
          </cell>
          <cell r="DG8">
            <v>10200</v>
          </cell>
          <cell r="DH8">
            <v>10700</v>
          </cell>
          <cell r="DI8">
            <v>11100</v>
          </cell>
          <cell r="DJ8">
            <v>11600</v>
          </cell>
          <cell r="DK8">
            <v>12000</v>
          </cell>
          <cell r="DL8">
            <v>12500</v>
          </cell>
          <cell r="DM8">
            <v>12900</v>
          </cell>
          <cell r="DN8">
            <v>13300</v>
          </cell>
          <cell r="DO8">
            <v>13900</v>
          </cell>
          <cell r="DP8">
            <v>14425</v>
          </cell>
          <cell r="DQ8">
            <v>14950</v>
          </cell>
          <cell r="DR8">
            <v>15500</v>
          </cell>
          <cell r="DS8">
            <v>15966.666666666666</v>
          </cell>
          <cell r="DT8">
            <v>16433.333333333332</v>
          </cell>
          <cell r="DU8">
            <v>16900</v>
          </cell>
          <cell r="DV8">
            <v>17366.666666666668</v>
          </cell>
          <cell r="DW8">
            <v>17833.333333333336</v>
          </cell>
          <cell r="DX8">
            <v>18700</v>
          </cell>
          <cell r="DY8">
            <v>19166.666666666668</v>
          </cell>
          <cell r="DZ8">
            <v>19633.333333333336</v>
          </cell>
          <cell r="EA8">
            <v>20500</v>
          </cell>
          <cell r="EB8">
            <v>20966.666666666668</v>
          </cell>
          <cell r="EC8">
            <v>21433.333333333336</v>
          </cell>
          <cell r="ED8">
            <v>22700</v>
          </cell>
          <cell r="EE8">
            <v>23367.87146794541</v>
          </cell>
          <cell r="EF8">
            <v>24079.59156374013</v>
          </cell>
          <cell r="EG8">
            <v>24774.073334664263</v>
          </cell>
          <cell r="EH8">
            <v>25486.646949766036</v>
          </cell>
          <cell r="EI8">
            <v>26187.130778522005</v>
          </cell>
          <cell r="EJ8">
            <v>26935.230103579375</v>
          </cell>
          <cell r="EK8">
            <v>27626.584618060824</v>
          </cell>
          <cell r="EL8">
            <v>28370.088281114749</v>
          </cell>
          <cell r="EM8">
            <v>29326.270912731718</v>
          </cell>
          <cell r="EN8">
            <v>29995.90743518318</v>
          </cell>
          <cell r="EO8">
            <v>30683.263321747636</v>
          </cell>
          <cell r="EP8">
            <v>31412.167897461986</v>
          </cell>
          <cell r="EQ8">
            <v>32110.113830753282</v>
          </cell>
          <cell r="ER8">
            <v>32839.568708226456</v>
          </cell>
          <cell r="ES8">
            <v>33562.09601506115</v>
          </cell>
          <cell r="ET8">
            <v>34301.424050632872</v>
          </cell>
          <cell r="EU8">
            <v>35024.389233096379</v>
          </cell>
          <cell r="EV8">
            <v>35806.129604421847</v>
          </cell>
          <cell r="EW8">
            <v>36524.664873852926</v>
          </cell>
          <cell r="EX8">
            <v>37292.194523906772</v>
          </cell>
          <cell r="EY8">
            <v>38288.099741696613</v>
          </cell>
          <cell r="EZ8">
            <v>38985.322103899198</v>
          </cell>
          <cell r="FA8">
            <v>39703.61338949229</v>
          </cell>
          <cell r="FB8">
            <v>40460.901139463909</v>
          </cell>
          <cell r="FC8">
            <v>41184.123814278515</v>
          </cell>
          <cell r="FD8">
            <v>41923.382768080723</v>
          </cell>
          <cell r="FE8">
            <v>42664.98446436692</v>
          </cell>
          <cell r="FF8">
            <v>43426.786980849472</v>
          </cell>
          <cell r="FG8">
            <v>44168.448306298094</v>
          </cell>
          <cell r="FH8">
            <v>44974.458113649591</v>
          </cell>
          <cell r="FI8">
            <v>45715.982658397559</v>
          </cell>
          <cell r="FJ8">
            <v>46499.322545679679</v>
          </cell>
          <cell r="FK8">
            <v>47525.158505328378</v>
          </cell>
          <cell r="FL8">
            <v>45506.331570520531</v>
          </cell>
          <cell r="FM8">
            <v>46533.943063248669</v>
          </cell>
          <cell r="FN8">
            <v>47257.186372745418</v>
          </cell>
          <cell r="FO8">
            <v>47961.194649299156</v>
          </cell>
          <cell r="FP8">
            <v>48840.043231558957</v>
          </cell>
          <cell r="FQ8">
            <v>47961.194649299156</v>
          </cell>
          <cell r="FR8">
            <v>48840.043231558957</v>
          </cell>
          <cell r="FS8">
            <v>51228.477042178267</v>
          </cell>
          <cell r="FT8">
            <v>52483.266065407617</v>
          </cell>
          <cell r="FU8">
            <v>54219.716260458285</v>
          </cell>
          <cell r="FV8">
            <v>55383.051572865326</v>
          </cell>
          <cell r="FW8">
            <v>56536.05375286784</v>
          </cell>
          <cell r="FX8">
            <v>58143.120523404665</v>
          </cell>
          <cell r="FY8">
            <v>59603.976478996701</v>
          </cell>
          <cell r="FZ8">
            <v>61052.027234648078</v>
          </cell>
          <cell r="GA8">
            <v>63054.714672162729</v>
          </cell>
          <cell r="GB8">
            <v>64735.871743486874</v>
          </cell>
          <cell r="GC8">
            <v>66402.483797848123</v>
          </cell>
          <cell r="GD8">
            <v>68700.828075082929</v>
          </cell>
          <cell r="GF8" t="str">
            <v xml:space="preserve"> </v>
          </cell>
        </row>
        <row r="9">
          <cell r="A9" t="str">
            <v>Growth YoY</v>
          </cell>
          <cell r="C9" t="str">
            <v>-</v>
          </cell>
          <cell r="D9" t="str">
            <v>-</v>
          </cell>
          <cell r="E9" t="str">
            <v>-</v>
          </cell>
          <cell r="F9" t="str">
            <v>-</v>
          </cell>
          <cell r="G9" t="str">
            <v>-</v>
          </cell>
          <cell r="I9">
            <v>8.0523809523809522</v>
          </cell>
          <cell r="J9">
            <v>3.1350877192982454</v>
          </cell>
          <cell r="K9">
            <v>1.9090909090909092</v>
          </cell>
          <cell r="L9">
            <v>1.3333333333333335</v>
          </cell>
          <cell r="M9">
            <v>1.3333333333333335</v>
          </cell>
          <cell r="O9">
            <v>1.2619673855865332</v>
          </cell>
          <cell r="P9">
            <v>1.0789138735680952</v>
          </cell>
          <cell r="Q9">
            <v>0.77083333333333326</v>
          </cell>
          <cell r="R9">
            <v>0.62857142857142856</v>
          </cell>
          <cell r="S9">
            <v>0.62857142857142856</v>
          </cell>
          <cell r="U9">
            <v>0.46511627906976738</v>
          </cell>
          <cell r="V9">
            <v>0.4285714285714286</v>
          </cell>
          <cell r="W9">
            <v>0.50980392156862742</v>
          </cell>
          <cell r="X9">
            <v>0.52631578947368429</v>
          </cell>
          <cell r="Y9">
            <v>0.52631578947368429</v>
          </cell>
          <cell r="AA9">
            <v>0.55555555555555558</v>
          </cell>
          <cell r="AB9">
            <v>0.58571428571428563</v>
          </cell>
          <cell r="AC9">
            <v>0.62337662337662336</v>
          </cell>
          <cell r="AD9">
            <v>0.59770114942528729</v>
          </cell>
          <cell r="AE9">
            <v>0.59770114942528729</v>
          </cell>
          <cell r="AG9">
            <v>0.58163265306122458</v>
          </cell>
          <cell r="AH9">
            <v>0.52252252252252251</v>
          </cell>
          <cell r="AI9">
            <v>0.496</v>
          </cell>
          <cell r="AJ9">
            <v>0.47482014388489202</v>
          </cell>
          <cell r="AK9">
            <v>0.47482014388489202</v>
          </cell>
          <cell r="AM9">
            <v>0.46451612903225814</v>
          </cell>
          <cell r="AN9">
            <v>0.46592149909255998</v>
          </cell>
          <cell r="AO9">
            <v>0.44038663655504684</v>
          </cell>
          <cell r="AP9">
            <v>0.4305498006210593</v>
          </cell>
          <cell r="AQ9">
            <v>0.4305498006210593</v>
          </cell>
          <cell r="AS9">
            <v>0.38379594261947081</v>
          </cell>
          <cell r="AT9">
            <v>0.35472659508521565</v>
          </cell>
          <cell r="AU9">
            <v>0.32934188669372588</v>
          </cell>
          <cell r="AV9">
            <v>0.30559046718327232</v>
          </cell>
          <cell r="AW9">
            <v>0.30559046718327232</v>
          </cell>
          <cell r="AY9">
            <v>0.28999999999999998</v>
          </cell>
          <cell r="AZ9">
            <v>0.27500000000000002</v>
          </cell>
          <cell r="BA9">
            <v>0.26500000000000001</v>
          </cell>
          <cell r="BB9">
            <v>0.25</v>
          </cell>
          <cell r="BC9">
            <v>0.25</v>
          </cell>
          <cell r="BE9">
            <v>0.28999999999999998</v>
          </cell>
          <cell r="BF9">
            <v>0.27500000000000002</v>
          </cell>
          <cell r="BG9">
            <v>0.26500000000000001</v>
          </cell>
          <cell r="BH9">
            <v>0.25</v>
          </cell>
          <cell r="BI9" t="str">
            <v>-</v>
          </cell>
          <cell r="BJ9" t="str">
            <v>-</v>
          </cell>
          <cell r="BK9" t="str">
            <v>-</v>
          </cell>
          <cell r="BL9" t="str">
            <v>-</v>
          </cell>
          <cell r="BM9" t="str">
            <v>-</v>
          </cell>
          <cell r="BN9" t="str">
            <v>-</v>
          </cell>
          <cell r="BO9" t="str">
            <v>-</v>
          </cell>
          <cell r="BP9" t="str">
            <v>-</v>
          </cell>
          <cell r="BQ9" t="str">
            <v>-</v>
          </cell>
          <cell r="BR9" t="str">
            <v>-</v>
          </cell>
          <cell r="BS9" t="str">
            <v>-</v>
          </cell>
          <cell r="BT9" t="str">
            <v>-</v>
          </cell>
          <cell r="BU9">
            <v>16.62</v>
          </cell>
          <cell r="BV9">
            <v>8.0523809523809522</v>
          </cell>
          <cell r="BW9">
            <v>5.2984615384615381</v>
          </cell>
          <cell r="BX9">
            <v>3.9415730337078649</v>
          </cell>
          <cell r="BY9">
            <v>3.1350877192982454</v>
          </cell>
          <cell r="BZ9">
            <v>2.6057142857142859</v>
          </cell>
          <cell r="CA9">
            <v>2.211904761904762</v>
          </cell>
          <cell r="CB9">
            <v>1.9090909090909092</v>
          </cell>
          <cell r="CC9">
            <v>1.6713043478260872</v>
          </cell>
          <cell r="CD9">
            <v>1.4795454545454545</v>
          </cell>
          <cell r="CE9">
            <v>1.3333333333333335</v>
          </cell>
          <cell r="CF9">
            <v>1.3955773955773956</v>
          </cell>
          <cell r="CG9">
            <v>1.3269012485811578</v>
          </cell>
          <cell r="CH9">
            <v>1.2619673855865332</v>
          </cell>
          <cell r="CI9">
            <v>1.2471910112359552</v>
          </cell>
          <cell r="CJ9">
            <v>1.1373351523419735</v>
          </cell>
          <cell r="CK9">
            <v>1.0789138735680952</v>
          </cell>
          <cell r="CL9">
            <v>0.98098256735340739</v>
          </cell>
          <cell r="CM9">
            <v>0.85322461082283163</v>
          </cell>
          <cell r="CN9">
            <v>0.77083333333333326</v>
          </cell>
          <cell r="CO9">
            <v>0.72526041666666674</v>
          </cell>
          <cell r="CP9">
            <v>0.68041552092881141</v>
          </cell>
          <cell r="CQ9">
            <v>0.62857142857142856</v>
          </cell>
          <cell r="CR9">
            <v>0.51282051282051277</v>
          </cell>
          <cell r="CS9">
            <v>0.48780487804878048</v>
          </cell>
          <cell r="CT9">
            <v>0.46511627906976738</v>
          </cell>
          <cell r="CU9">
            <v>0.41304347826086962</v>
          </cell>
          <cell r="CV9">
            <v>0.44680851063829796</v>
          </cell>
          <cell r="CW9">
            <v>0.4285714285714286</v>
          </cell>
          <cell r="CX9">
            <v>0.41999999999999993</v>
          </cell>
          <cell r="CY9">
            <v>0.48</v>
          </cell>
          <cell r="CZ9">
            <v>0.50980392156862742</v>
          </cell>
          <cell r="DA9">
            <v>0.50943396226415105</v>
          </cell>
          <cell r="DB9">
            <v>0.49090909090909096</v>
          </cell>
          <cell r="DC9">
            <v>0.52631578947368429</v>
          </cell>
          <cell r="DD9">
            <v>0.54237288135593231</v>
          </cell>
          <cell r="DE9">
            <v>0.54098360655737698</v>
          </cell>
          <cell r="DF9">
            <v>0.55555555555555558</v>
          </cell>
          <cell r="DG9">
            <v>0.56923076923076921</v>
          </cell>
          <cell r="DH9">
            <v>0.57352941176470584</v>
          </cell>
          <cell r="DI9">
            <v>0.58571428571428563</v>
          </cell>
          <cell r="DJ9">
            <v>0.63380281690140849</v>
          </cell>
          <cell r="DK9">
            <v>0.62162162162162171</v>
          </cell>
          <cell r="DL9">
            <v>0.62337662337662336</v>
          </cell>
          <cell r="DM9">
            <v>0.61250000000000004</v>
          </cell>
          <cell r="DN9">
            <v>0.62195121951219523</v>
          </cell>
          <cell r="DO9">
            <v>0.59770114942528729</v>
          </cell>
          <cell r="DP9">
            <v>0.58516483516483508</v>
          </cell>
          <cell r="DQ9">
            <v>0.59042553191489366</v>
          </cell>
          <cell r="DR9">
            <v>0.58163265306122458</v>
          </cell>
          <cell r="DS9">
            <v>0.565359477124183</v>
          </cell>
          <cell r="DT9">
            <v>0.5358255451713394</v>
          </cell>
          <cell r="DU9">
            <v>0.52252252252252251</v>
          </cell>
          <cell r="DV9">
            <v>0.49712643678160928</v>
          </cell>
          <cell r="DW9">
            <v>0.48611111111111138</v>
          </cell>
          <cell r="DX9">
            <v>0.496</v>
          </cell>
          <cell r="DY9">
            <v>0.48578811369509056</v>
          </cell>
          <cell r="DZ9">
            <v>0.47619047619047628</v>
          </cell>
          <cell r="EA9">
            <v>0.47482014388489202</v>
          </cell>
          <cell r="EB9">
            <v>0.4534950895436165</v>
          </cell>
          <cell r="EC9">
            <v>0.43366778149386853</v>
          </cell>
          <cell r="ED9">
            <v>0.46451612903225814</v>
          </cell>
          <cell r="EE9">
            <v>0.46354101051850161</v>
          </cell>
          <cell r="EF9">
            <v>0.46528954748925755</v>
          </cell>
          <cell r="EG9">
            <v>0.46592149909255998</v>
          </cell>
          <cell r="EH9">
            <v>0.46756124470821692</v>
          </cell>
          <cell r="EI9">
            <v>0.4684372399171215</v>
          </cell>
          <cell r="EJ9">
            <v>0.44038663655504684</v>
          </cell>
          <cell r="EK9">
            <v>0.44138702355099935</v>
          </cell>
          <cell r="EL9">
            <v>0.44499600752706692</v>
          </cell>
          <cell r="EM9">
            <v>0.4305498006210593</v>
          </cell>
          <cell r="EN9">
            <v>0.43064741344275892</v>
          </cell>
          <cell r="EO9">
            <v>0.43156749557142926</v>
          </cell>
          <cell r="EP9">
            <v>0.38379594261947081</v>
          </cell>
          <cell r="EQ9">
            <v>0.37411376448214106</v>
          </cell>
          <cell r="ER9">
            <v>0.36379259678463138</v>
          </cell>
          <cell r="ES9">
            <v>0.35472659508521565</v>
          </cell>
          <cell r="ET9">
            <v>0.34585864190925886</v>
          </cell>
          <cell r="EU9">
            <v>0.33746570135214893</v>
          </cell>
          <cell r="EV9">
            <v>0.32934188669372588</v>
          </cell>
          <cell r="EW9">
            <v>0.32208397740106465</v>
          </cell>
          <cell r="EX9">
            <v>0.31448990057359971</v>
          </cell>
          <cell r="EY9">
            <v>0.30559046718327232</v>
          </cell>
          <cell r="EZ9">
            <v>0.29968803871464278</v>
          </cell>
          <cell r="FA9">
            <v>0.29398274796120605</v>
          </cell>
          <cell r="FB9">
            <v>0.28806458922349742</v>
          </cell>
          <cell r="FC9">
            <v>0.28259040224375198</v>
          </cell>
          <cell r="FD9">
            <v>0.27661185628113105</v>
          </cell>
          <cell r="FE9">
            <v>0.2712252668969426</v>
          </cell>
          <cell r="FF9">
            <v>0.26603452138740691</v>
          </cell>
          <cell r="FG9">
            <v>0.26107690307875564</v>
          </cell>
          <cell r="FH9">
            <v>0.25605472053297573</v>
          </cell>
          <cell r="FI9">
            <v>0.25164687523593021</v>
          </cell>
          <cell r="FJ9">
            <v>0.24689155838953192</v>
          </cell>
          <cell r="FK9">
            <v>0.24125142866707483</v>
          </cell>
          <cell r="FL9">
            <v>0.27586563179685419</v>
          </cell>
          <cell r="FM9">
            <v>0.26938734873018544</v>
          </cell>
          <cell r="FN9">
            <v>0.2648648955376085</v>
          </cell>
          <cell r="FO9">
            <v>0.26036758563649887</v>
          </cell>
          <cell r="FP9">
            <v>0.25515576995696088</v>
          </cell>
          <cell r="FQ9">
            <v>0.26036758563649887</v>
          </cell>
          <cell r="FR9">
            <v>0.25515576995696088</v>
          </cell>
          <cell r="FS9">
            <v>0.60144347264890929</v>
          </cell>
          <cell r="FT9">
            <v>0.59349910534745742</v>
          </cell>
          <cell r="FU9">
            <v>0.58359106568111896</v>
          </cell>
          <cell r="FV9">
            <v>0.56234588234617822</v>
          </cell>
          <cell r="FW9">
            <v>0.54269935419426218</v>
          </cell>
          <cell r="FX9">
            <v>0.51857104313647984</v>
          </cell>
          <cell r="FY9">
            <v>0.4877902879642726</v>
          </cell>
          <cell r="FZ9">
            <v>0.45988668951152789</v>
          </cell>
          <cell r="GA9">
            <v>0.4263899399931288</v>
          </cell>
          <cell r="GB9">
            <v>0.40949795799183097</v>
          </cell>
          <cell r="GC9">
            <v>0.39398181938944554</v>
          </cell>
          <cell r="GD9">
            <v>0.37505364209990844</v>
          </cell>
          <cell r="GF9" t="str">
            <v xml:space="preserve"> </v>
          </cell>
        </row>
        <row r="10">
          <cell r="A10" t="str">
            <v>Growth MoM</v>
          </cell>
          <cell r="C10" t="str">
            <v>-</v>
          </cell>
          <cell r="D10">
            <v>1.7142857142857144</v>
          </cell>
          <cell r="E10">
            <v>0.73684210526315796</v>
          </cell>
          <cell r="F10">
            <v>0.51515151515151514</v>
          </cell>
          <cell r="G10" t="str">
            <v>-</v>
          </cell>
          <cell r="I10">
            <v>0.26733333333333342</v>
          </cell>
          <cell r="J10">
            <v>0.23987375065754857</v>
          </cell>
          <cell r="K10">
            <v>0.22189223589308438</v>
          </cell>
          <cell r="L10">
            <v>0.21527777777777768</v>
          </cell>
          <cell r="M10" t="str">
            <v>-</v>
          </cell>
          <cell r="O10">
            <v>0.22857142857142865</v>
          </cell>
          <cell r="P10">
            <v>0.13953488372093026</v>
          </cell>
          <cell r="Q10">
            <v>4.081632653061229E-2</v>
          </cell>
          <cell r="R10">
            <v>0.11764705882352944</v>
          </cell>
          <cell r="S10" t="str">
            <v>-</v>
          </cell>
          <cell r="U10">
            <v>0.10526315789473695</v>
          </cell>
          <cell r="V10">
            <v>0.11111111111111116</v>
          </cell>
          <cell r="W10">
            <v>0.10000000000000009</v>
          </cell>
          <cell r="X10">
            <v>0.12987012987012991</v>
          </cell>
          <cell r="Y10" t="str">
            <v>-</v>
          </cell>
          <cell r="AA10">
            <v>0.12643678160919536</v>
          </cell>
          <cell r="AB10">
            <v>0.13265306122448983</v>
          </cell>
          <cell r="AC10">
            <v>0.12612612612612617</v>
          </cell>
          <cell r="AD10">
            <v>0.1120000000000001</v>
          </cell>
          <cell r="AE10" t="str">
            <v>-</v>
          </cell>
          <cell r="AG10">
            <v>0.1151079136690647</v>
          </cell>
          <cell r="AH10">
            <v>9.0322580645161299E-2</v>
          </cell>
          <cell r="AI10">
            <v>0.10650887573964507</v>
          </cell>
          <cell r="AJ10">
            <v>9.625668449197855E-2</v>
          </cell>
          <cell r="AK10" t="str">
            <v>-</v>
          </cell>
          <cell r="AM10">
            <v>0.1073170731707318</v>
          </cell>
          <cell r="AN10">
            <v>9.1368869368469774E-2</v>
          </cell>
          <cell r="AO10">
            <v>8.7234615790500181E-2</v>
          </cell>
          <cell r="AP10">
            <v>8.8770016070313762E-2</v>
          </cell>
          <cell r="AQ10" t="str">
            <v>-</v>
          </cell>
          <cell r="AS10">
            <v>7.112724938460202E-2</v>
          </cell>
          <cell r="AT10">
            <v>6.8442525986016856E-2</v>
          </cell>
          <cell r="AU10">
            <v>6.6862140801744907E-2</v>
          </cell>
          <cell r="AV10">
            <v>6.9316906482074891E-2</v>
          </cell>
          <cell r="AW10" t="str">
            <v>-</v>
          </cell>
          <cell r="AY10">
            <v>5.8336581368568563E-2</v>
          </cell>
          <cell r="AZ10">
            <v>5.6018775683853717E-2</v>
          </cell>
          <cell r="BA10">
            <v>5.8494594599378447E-2</v>
          </cell>
          <cell r="BB10">
            <v>5.6637259369639148E-2</v>
          </cell>
          <cell r="BC10" t="str">
            <v>-</v>
          </cell>
          <cell r="BE10">
            <v>9.1117776275922546E-2</v>
          </cell>
          <cell r="BF10">
            <v>5.7642887873121218E-2</v>
          </cell>
          <cell r="BG10">
            <v>3.7294360336250776E-2</v>
          </cell>
          <cell r="BH10">
            <v>4.4232754735129554E-2</v>
          </cell>
          <cell r="BI10" t="str">
            <v>-</v>
          </cell>
          <cell r="BJ10">
            <v>1.1000000000000001</v>
          </cell>
          <cell r="BK10">
            <v>0.54761904761904767</v>
          </cell>
          <cell r="BL10">
            <v>0.36923076923076925</v>
          </cell>
          <cell r="BM10">
            <v>0.2808988764044944</v>
          </cell>
          <cell r="BN10">
            <v>0.22807017543859653</v>
          </cell>
          <cell r="BO10">
            <v>0.19999999999999996</v>
          </cell>
          <cell r="BP10">
            <v>0.1785714285714286</v>
          </cell>
          <cell r="BQ10">
            <v>0.16161616161616155</v>
          </cell>
          <cell r="BR10">
            <v>0.14782608695652177</v>
          </cell>
          <cell r="BS10">
            <v>0.13636363636363646</v>
          </cell>
          <cell r="BT10">
            <v>8.5333333333333261E-2</v>
          </cell>
          <cell r="BU10">
            <v>8.2309582309582296E-2</v>
          </cell>
          <cell r="BV10">
            <v>7.8887627695800155E-2</v>
          </cell>
          <cell r="BW10">
            <v>7.6801683324565939E-2</v>
          </cell>
          <cell r="BX10">
            <v>7.4255007327796774E-2</v>
          </cell>
          <cell r="BY10">
            <v>7.1850841291496215E-2</v>
          </cell>
          <cell r="BZ10">
            <v>7.0852778956300488E-2</v>
          </cell>
          <cell r="CA10">
            <v>6.8938193343898613E-2</v>
          </cell>
          <cell r="CB10">
            <v>6.7457375833951172E-2</v>
          </cell>
          <cell r="CC10">
            <v>6.6666666666666652E-2</v>
          </cell>
          <cell r="CD10">
            <v>6.54296875E-2</v>
          </cell>
          <cell r="CE10">
            <v>6.9355331500152717E-2</v>
          </cell>
          <cell r="CF10">
            <v>0.11428571428571432</v>
          </cell>
          <cell r="CG10">
            <v>5.1282051282051322E-2</v>
          </cell>
          <cell r="CH10">
            <v>4.8780487804878092E-2</v>
          </cell>
          <cell r="CI10">
            <v>6.9767441860465018E-2</v>
          </cell>
          <cell r="CJ10">
            <v>2.1739130434782705E-2</v>
          </cell>
          <cell r="CK10">
            <v>4.2553191489361764E-2</v>
          </cell>
          <cell r="CL10">
            <v>2.0408163265306145E-2</v>
          </cell>
          <cell r="CM10">
            <v>0</v>
          </cell>
          <cell r="CN10">
            <v>2.0000000000000018E-2</v>
          </cell>
          <cell r="CO10">
            <v>3.9215686274509887E-2</v>
          </cell>
          <cell r="CP10">
            <v>3.7735849056603765E-2</v>
          </cell>
          <cell r="CQ10">
            <v>3.6363636363636376E-2</v>
          </cell>
          <cell r="CR10">
            <v>3.5087719298245723E-2</v>
          </cell>
          <cell r="CS10">
            <v>3.3898305084745672E-2</v>
          </cell>
          <cell r="CT10">
            <v>3.2786885245901676E-2</v>
          </cell>
          <cell r="CU10">
            <v>3.1746031746031855E-2</v>
          </cell>
          <cell r="CV10">
            <v>4.6153846153846212E-2</v>
          </cell>
          <cell r="CW10">
            <v>2.9411764705882248E-2</v>
          </cell>
          <cell r="CX10">
            <v>1.4285714285714235E-2</v>
          </cell>
          <cell r="CY10">
            <v>4.2253521126760507E-2</v>
          </cell>
          <cell r="CZ10">
            <v>4.0540540540540571E-2</v>
          </cell>
          <cell r="DA10">
            <v>3.8961038961038863E-2</v>
          </cell>
          <cell r="DB10">
            <v>2.4999999999999911E-2</v>
          </cell>
          <cell r="DC10">
            <v>6.0975609756097615E-2</v>
          </cell>
          <cell r="DD10">
            <v>4.5977011494252817E-2</v>
          </cell>
          <cell r="DE10">
            <v>3.2967032967033072E-2</v>
          </cell>
          <cell r="DF10">
            <v>4.2553191489361764E-2</v>
          </cell>
          <cell r="DG10">
            <v>4.081632653061229E-2</v>
          </cell>
          <cell r="DH10">
            <v>4.9019607843137303E-2</v>
          </cell>
          <cell r="DI10">
            <v>3.7383177570093462E-2</v>
          </cell>
          <cell r="DJ10">
            <v>4.5045045045045029E-2</v>
          </cell>
          <cell r="DK10">
            <v>3.4482758620689724E-2</v>
          </cell>
          <cell r="DL10">
            <v>4.1666666666666741E-2</v>
          </cell>
          <cell r="DM10">
            <v>3.2000000000000028E-2</v>
          </cell>
          <cell r="DN10">
            <v>3.1007751937984551E-2</v>
          </cell>
          <cell r="DO10">
            <v>4.5112781954887327E-2</v>
          </cell>
          <cell r="DP10">
            <v>3.7769784172661858E-2</v>
          </cell>
          <cell r="DQ10">
            <v>3.6395147313691423E-2</v>
          </cell>
          <cell r="DR10">
            <v>3.6789297658862852E-2</v>
          </cell>
          <cell r="DS10">
            <v>3.0107526881720359E-2</v>
          </cell>
          <cell r="DT10">
            <v>2.9227557411273475E-2</v>
          </cell>
          <cell r="DU10">
            <v>2.8397565922920975E-2</v>
          </cell>
          <cell r="DV10">
            <v>2.7613412228796985E-2</v>
          </cell>
          <cell r="DW10">
            <v>2.6871401151631558E-2</v>
          </cell>
          <cell r="DX10">
            <v>4.8598130841121412E-2</v>
          </cell>
          <cell r="DY10">
            <v>2.4955436720142776E-2</v>
          </cell>
          <cell r="DZ10">
            <v>2.4347826086956514E-2</v>
          </cell>
          <cell r="EA10">
            <v>4.4142614601018648E-2</v>
          </cell>
          <cell r="EB10">
            <v>2.2764227642276591E-2</v>
          </cell>
          <cell r="EC10">
            <v>2.2257551669316422E-2</v>
          </cell>
          <cell r="ED10">
            <v>5.9097978227060644E-2</v>
          </cell>
          <cell r="EE10">
            <v>2.9421650570282454E-2</v>
          </cell>
          <cell r="EF10">
            <v>3.0457206886430166E-2</v>
          </cell>
          <cell r="EG10">
            <v>2.8841094297043846E-2</v>
          </cell>
          <cell r="EH10">
            <v>2.8762876636226453E-2</v>
          </cell>
          <cell r="EI10">
            <v>2.7484346220066458E-2</v>
          </cell>
          <cell r="EJ10">
            <v>2.8567441442303387E-2</v>
          </cell>
          <cell r="EK10">
            <v>2.5667295650449118E-2</v>
          </cell>
          <cell r="EL10">
            <v>2.6912615994083566E-2</v>
          </cell>
          <cell r="EM10">
            <v>3.3703900465247294E-2</v>
          </cell>
          <cell r="EN10">
            <v>2.2834015427469323E-2</v>
          </cell>
          <cell r="EO10">
            <v>2.2914988921396429E-2</v>
          </cell>
          <cell r="EP10">
            <v>2.375577095796455E-2</v>
          </cell>
          <cell r="EQ10">
            <v>2.2218967362252151E-2</v>
          </cell>
          <cell r="ER10">
            <v>2.2717293414716622E-2</v>
          </cell>
          <cell r="ES10">
            <v>2.2001729476236909E-2</v>
          </cell>
          <cell r="ET10">
            <v>2.2028661000193406E-2</v>
          </cell>
          <cell r="EU10">
            <v>2.1076827055236169E-2</v>
          </cell>
          <cell r="EV10">
            <v>2.2319885897874814E-2</v>
          </cell>
          <cell r="EW10">
            <v>2.0067381684904184E-2</v>
          </cell>
          <cell r="EX10">
            <v>2.1014009374342058E-2</v>
          </cell>
          <cell r="EY10">
            <v>2.6705460231132294E-2</v>
          </cell>
          <cell r="EZ10">
            <v>1.8209897250222928E-2</v>
          </cell>
          <cell r="FA10">
            <v>1.8424659508488483E-2</v>
          </cell>
          <cell r="FB10">
            <v>1.9073522163905565E-2</v>
          </cell>
          <cell r="FC10">
            <v>1.7874606211110811E-2</v>
          </cell>
          <cell r="FD10">
            <v>1.7950095457558435E-2</v>
          </cell>
          <cell r="FE10">
            <v>1.7689452694901187E-2</v>
          </cell>
          <cell r="FF10">
            <v>1.7855450460055655E-2</v>
          </cell>
          <cell r="FG10">
            <v>1.7078429628599512E-2</v>
          </cell>
          <cell r="FH10">
            <v>1.8248542528865874E-2</v>
          </cell>
          <cell r="FI10">
            <v>1.6487681583047697E-2</v>
          </cell>
          <cell r="FJ10">
            <v>1.7134923974738703E-2</v>
          </cell>
          <cell r="FK10">
            <v>2.206130978878118E-2</v>
          </cell>
          <cell r="FL10">
            <v>2.0483086715644694E-2</v>
          </cell>
          <cell r="FM10">
            <v>2.2581725603077141E-2</v>
          </cell>
          <cell r="FN10">
            <v>1.5542274346141749E-2</v>
          </cell>
          <cell r="FO10">
            <v>1.4897380284149886E-2</v>
          </cell>
          <cell r="FP10">
            <v>1.8324159535351381E-2</v>
          </cell>
          <cell r="FQ10">
            <v>1.4897380284149886E-2</v>
          </cell>
          <cell r="FR10">
            <v>1.8324159535351381E-2</v>
          </cell>
          <cell r="FS10">
            <v>2.5342865723438246E-2</v>
          </cell>
          <cell r="FT10">
            <v>2.4493974751508496E-2</v>
          </cell>
          <cell r="FU10">
            <v>3.3085787627747942E-2</v>
          </cell>
          <cell r="FV10">
            <v>2.1455946151002658E-2</v>
          </cell>
          <cell r="FW10">
            <v>2.0818682742419048E-2</v>
          </cell>
          <cell r="FX10">
            <v>2.842552077585192E-2</v>
          </cell>
          <cell r="FY10">
            <v>2.5125172891330871E-2</v>
          </cell>
          <cell r="FZ10">
            <v>2.4294532700542826E-2</v>
          </cell>
          <cell r="GA10">
            <v>3.2802963770842464E-2</v>
          </cell>
          <cell r="GB10">
            <v>2.666187738799386E-2</v>
          </cell>
          <cell r="GC10">
            <v>2.5744799745110791E-2</v>
          </cell>
          <cell r="GD10">
            <v>3.4612323903903341E-2</v>
          </cell>
          <cell r="GF10" t="str">
            <v xml:space="preserve"> </v>
          </cell>
        </row>
        <row r="11">
          <cell r="A11" t="str">
            <v>Net New Customers in Period</v>
          </cell>
          <cell r="I11">
            <v>401</v>
          </cell>
          <cell r="J11">
            <v>456</v>
          </cell>
          <cell r="K11">
            <v>523</v>
          </cell>
          <cell r="L11">
            <v>620</v>
          </cell>
          <cell r="M11">
            <v>2000</v>
          </cell>
          <cell r="O11">
            <v>800</v>
          </cell>
          <cell r="P11">
            <v>600</v>
          </cell>
          <cell r="Q11">
            <v>200</v>
          </cell>
          <cell r="R11">
            <v>600</v>
          </cell>
          <cell r="S11">
            <v>2200</v>
          </cell>
          <cell r="U11">
            <v>600</v>
          </cell>
          <cell r="V11">
            <v>700</v>
          </cell>
          <cell r="W11">
            <v>700</v>
          </cell>
          <cell r="X11">
            <v>1000</v>
          </cell>
          <cell r="Y11">
            <v>3000</v>
          </cell>
          <cell r="AA11">
            <v>1100</v>
          </cell>
          <cell r="AB11">
            <v>1300</v>
          </cell>
          <cell r="AC11">
            <v>1400</v>
          </cell>
          <cell r="AD11">
            <v>1400</v>
          </cell>
          <cell r="AE11">
            <v>5200</v>
          </cell>
          <cell r="AG11">
            <v>1600</v>
          </cell>
          <cell r="AH11">
            <v>1400</v>
          </cell>
          <cell r="AI11">
            <v>1800</v>
          </cell>
          <cell r="AJ11">
            <v>1800</v>
          </cell>
          <cell r="AK11">
            <v>6600</v>
          </cell>
          <cell r="AM11">
            <v>2200</v>
          </cell>
          <cell r="AN11">
            <v>2074.0733346642628</v>
          </cell>
          <cell r="AO11">
            <v>2161.1567689151125</v>
          </cell>
          <cell r="AP11">
            <v>2391.0408091523423</v>
          </cell>
          <cell r="AQ11">
            <v>8826.2709127317175</v>
          </cell>
          <cell r="AS11">
            <v>2085.8969847302687</v>
          </cell>
          <cell r="AT11">
            <v>2149.9281175991637</v>
          </cell>
          <cell r="AU11">
            <v>2244.0335893606971</v>
          </cell>
          <cell r="AV11">
            <v>2481.9701372747659</v>
          </cell>
          <cell r="AW11">
            <v>8961.8288289648954</v>
          </cell>
          <cell r="AY11">
            <v>2233.5968460293516</v>
          </cell>
          <cell r="AZ11">
            <v>2269.9758314770006</v>
          </cell>
          <cell r="BA11">
            <v>2503.0815303906784</v>
          </cell>
          <cell r="BB11">
            <v>2565.3707275271227</v>
          </cell>
          <cell r="BC11">
            <v>9572.0249354241532</v>
          </cell>
          <cell r="BE11">
            <v>4425.4941258911858</v>
          </cell>
          <cell r="BF11">
            <v>3054.7524247665569</v>
          </cell>
          <cell r="BG11">
            <v>2090.3186895266699</v>
          </cell>
          <cell r="BH11">
            <v>2571.6706296032789</v>
          </cell>
          <cell r="BI11">
            <v>12142.235869787692</v>
          </cell>
          <cell r="BK11">
            <v>3126.2699999999895</v>
          </cell>
          <cell r="BL11">
            <v>4640.9954500000022</v>
          </cell>
          <cell r="BM11">
            <v>3199.5665100000042</v>
          </cell>
          <cell r="BN11">
            <v>3300.4775999999983</v>
          </cell>
          <cell r="BO11">
            <v>14267.309559999994</v>
          </cell>
          <cell r="BQ11">
            <v>3296.0649399999966</v>
          </cell>
          <cell r="BR11">
            <v>4879.2735104750027</v>
          </cell>
          <cell r="BS11">
            <v>3355.4889909449994</v>
          </cell>
          <cell r="BT11">
            <v>3477.3054376200016</v>
          </cell>
          <cell r="BU11">
            <v>15008.13287904</v>
          </cell>
          <cell r="GF11" t="str">
            <v xml:space="preserve"> </v>
          </cell>
        </row>
        <row r="12">
          <cell r="A12" t="str">
            <v>Growth YoY</v>
          </cell>
          <cell r="O12">
            <v>0.99501246882793026</v>
          </cell>
          <cell r="P12">
            <v>0.31578947368421062</v>
          </cell>
          <cell r="Q12">
            <v>-0.61759082217973238</v>
          </cell>
          <cell r="R12">
            <v>-3.2258064516129004E-2</v>
          </cell>
          <cell r="S12">
            <v>0.10000000000000009</v>
          </cell>
          <cell r="U12">
            <v>-0.25</v>
          </cell>
          <cell r="V12">
            <v>0.16666666666666674</v>
          </cell>
          <cell r="W12">
            <v>2.5</v>
          </cell>
          <cell r="X12">
            <v>0.66666666666666674</v>
          </cell>
          <cell r="Y12">
            <v>0.36363636363636354</v>
          </cell>
          <cell r="AA12">
            <v>0.83333333333333326</v>
          </cell>
          <cell r="AB12">
            <v>0.85714285714285721</v>
          </cell>
          <cell r="AC12">
            <v>1</v>
          </cell>
          <cell r="AD12">
            <v>0.39999999999999991</v>
          </cell>
          <cell r="AE12">
            <v>0.73333333333333339</v>
          </cell>
          <cell r="AG12">
            <v>0.45454545454545459</v>
          </cell>
          <cell r="AH12">
            <v>7.6923076923076872E-2</v>
          </cell>
          <cell r="AI12">
            <v>0.28571428571428581</v>
          </cell>
          <cell r="AJ12">
            <v>0.28571428571428581</v>
          </cell>
          <cell r="AK12">
            <v>0.26923076923076916</v>
          </cell>
          <cell r="AM12">
            <v>0.375</v>
          </cell>
          <cell r="AN12">
            <v>0.5</v>
          </cell>
          <cell r="AO12">
            <v>0.27777777777777768</v>
          </cell>
          <cell r="AP12">
            <v>0.5</v>
          </cell>
          <cell r="AQ12">
            <v>0.40909090909090917</v>
          </cell>
          <cell r="AS12">
            <v>0.13636363636363646</v>
          </cell>
          <cell r="AT12">
            <v>0.4285714285714286</v>
          </cell>
          <cell r="AU12">
            <v>0.21739130434782616</v>
          </cell>
          <cell r="AV12">
            <v>7.4074074074074181E-2</v>
          </cell>
          <cell r="AW12">
            <v>0.20430107526881724</v>
          </cell>
          <cell r="AY12">
            <v>4.0000000000000036E-2</v>
          </cell>
          <cell r="AZ12">
            <v>0.3666666666666667</v>
          </cell>
          <cell r="BA12">
            <v>6.1785714285714333E-2</v>
          </cell>
          <cell r="BB12">
            <v>4.7241379310344778E-2</v>
          </cell>
          <cell r="BC12">
            <v>0.13482142857142865</v>
          </cell>
          <cell r="BE12">
            <v>0.14230769230769225</v>
          </cell>
          <cell r="BF12">
            <v>7.8951219512196191E-2</v>
          </cell>
          <cell r="BG12">
            <v>2.533400605449021E-2</v>
          </cell>
          <cell r="BH12">
            <v>3.6092196246296115E-2</v>
          </cell>
          <cell r="BI12">
            <v>6.9129032258064882E-2</v>
          </cell>
          <cell r="BK12">
            <v>5.2616161616158008E-2</v>
          </cell>
          <cell r="BL12">
            <v>4.9120747338200488E-2</v>
          </cell>
          <cell r="BM12">
            <v>4.9617037986195989E-2</v>
          </cell>
          <cell r="BN12">
            <v>4.8898815615016078E-2</v>
          </cell>
          <cell r="BO12">
            <v>4.9944664031619679E-2</v>
          </cell>
          <cell r="BQ12">
            <v>5.431230827791822E-2</v>
          </cell>
          <cell r="BR12">
            <v>5.1342015531387952E-2</v>
          </cell>
          <cell r="BS12">
            <v>4.8732376857199666E-2</v>
          </cell>
          <cell r="BT12">
            <v>5.3576439246248331E-2</v>
          </cell>
          <cell r="BU12">
            <v>5.1924528301887207E-2</v>
          </cell>
        </row>
        <row r="13">
          <cell r="A13" t="str">
            <v>Total Paying Subs: Period End</v>
          </cell>
          <cell r="C13">
            <v>4200</v>
          </cell>
          <cell r="D13">
            <v>11400</v>
          </cell>
          <cell r="E13">
            <v>19800</v>
          </cell>
          <cell r="F13">
            <v>30000</v>
          </cell>
          <cell r="G13">
            <v>30000</v>
          </cell>
          <cell r="I13">
            <v>35745</v>
          </cell>
          <cell r="J13">
            <v>41490</v>
          </cell>
          <cell r="K13">
            <v>47235</v>
          </cell>
          <cell r="L13">
            <v>53000</v>
          </cell>
          <cell r="M13">
            <v>53000</v>
          </cell>
          <cell r="O13">
            <v>60000</v>
          </cell>
          <cell r="P13">
            <v>65000</v>
          </cell>
          <cell r="Q13">
            <v>69000</v>
          </cell>
          <cell r="R13">
            <v>76000</v>
          </cell>
          <cell r="S13">
            <v>76000</v>
          </cell>
          <cell r="U13">
            <v>85000</v>
          </cell>
          <cell r="V13">
            <v>96000</v>
          </cell>
          <cell r="W13">
            <v>107000</v>
          </cell>
          <cell r="X13">
            <v>127000</v>
          </cell>
          <cell r="Y13">
            <v>127000</v>
          </cell>
          <cell r="AA13">
            <v>147000</v>
          </cell>
          <cell r="AB13">
            <v>168000</v>
          </cell>
          <cell r="AC13">
            <v>195000</v>
          </cell>
          <cell r="AD13">
            <v>227000</v>
          </cell>
          <cell r="AE13">
            <v>227000</v>
          </cell>
          <cell r="AG13">
            <v>267000</v>
          </cell>
          <cell r="AH13">
            <v>308000</v>
          </cell>
          <cell r="AI13">
            <v>351000</v>
          </cell>
          <cell r="AJ13">
            <v>399000</v>
          </cell>
          <cell r="AK13">
            <v>399000</v>
          </cell>
          <cell r="AM13">
            <v>444000</v>
          </cell>
          <cell r="AN13">
            <v>492000</v>
          </cell>
          <cell r="AO13">
            <v>543000</v>
          </cell>
          <cell r="AP13">
            <v>600000</v>
          </cell>
          <cell r="AQ13">
            <v>600000</v>
          </cell>
          <cell r="AS13">
            <v>652100</v>
          </cell>
          <cell r="AT13">
            <v>706800</v>
          </cell>
          <cell r="AU13">
            <v>764800</v>
          </cell>
          <cell r="AV13">
            <v>829300</v>
          </cell>
          <cell r="AW13">
            <v>829300</v>
          </cell>
          <cell r="AY13">
            <v>888694</v>
          </cell>
          <cell r="AZ13">
            <v>950505</v>
          </cell>
          <cell r="BA13">
            <v>1015465</v>
          </cell>
          <cell r="BB13">
            <v>1086415</v>
          </cell>
          <cell r="BC13">
            <v>1086415</v>
          </cell>
          <cell r="BE13">
            <v>1335517.8999999999</v>
          </cell>
          <cell r="BF13">
            <v>1422857.8599999999</v>
          </cell>
          <cell r="BG13">
            <v>1514679.94</v>
          </cell>
          <cell r="BH13">
            <v>1616900.74</v>
          </cell>
          <cell r="BI13">
            <v>2000</v>
          </cell>
          <cell r="BJ13">
            <v>4200</v>
          </cell>
          <cell r="BK13">
            <v>6500</v>
          </cell>
          <cell r="BL13">
            <v>8900</v>
          </cell>
          <cell r="BM13">
            <v>11400</v>
          </cell>
          <cell r="BN13">
            <v>14000</v>
          </cell>
          <cell r="BO13">
            <v>16800</v>
          </cell>
          <cell r="BP13">
            <v>19800</v>
          </cell>
          <cell r="BQ13">
            <v>23000</v>
          </cell>
          <cell r="BR13">
            <v>26400</v>
          </cell>
          <cell r="BS13">
            <v>30000</v>
          </cell>
          <cell r="BT13">
            <v>31915</v>
          </cell>
          <cell r="BU13">
            <v>33830</v>
          </cell>
          <cell r="BV13">
            <v>35745</v>
          </cell>
          <cell r="BW13">
            <v>37660</v>
          </cell>
          <cell r="BX13">
            <v>39575</v>
          </cell>
          <cell r="BY13">
            <v>41490</v>
          </cell>
          <cell r="BZ13">
            <v>43405</v>
          </cell>
          <cell r="CA13">
            <v>45320</v>
          </cell>
          <cell r="CB13">
            <v>47235</v>
          </cell>
          <cell r="CC13">
            <v>49150</v>
          </cell>
          <cell r="CD13">
            <v>51065</v>
          </cell>
          <cell r="CE13">
            <v>53000</v>
          </cell>
          <cell r="CF13">
            <v>56000</v>
          </cell>
          <cell r="CG13">
            <v>59000</v>
          </cell>
          <cell r="CH13">
            <v>60000</v>
          </cell>
          <cell r="CI13">
            <v>62000</v>
          </cell>
          <cell r="CJ13">
            <v>64000</v>
          </cell>
          <cell r="CK13">
            <v>65000</v>
          </cell>
          <cell r="CL13">
            <v>66000</v>
          </cell>
          <cell r="CM13">
            <v>67000</v>
          </cell>
          <cell r="CN13">
            <v>69000</v>
          </cell>
          <cell r="CO13">
            <v>71000</v>
          </cell>
          <cell r="CP13">
            <v>74000</v>
          </cell>
          <cell r="CQ13">
            <v>76000</v>
          </cell>
          <cell r="CR13">
            <v>80000</v>
          </cell>
          <cell r="CS13">
            <v>82000</v>
          </cell>
          <cell r="CT13">
            <v>85000</v>
          </cell>
          <cell r="CU13">
            <v>88000</v>
          </cell>
          <cell r="CV13">
            <v>92000</v>
          </cell>
          <cell r="CW13">
            <v>96000</v>
          </cell>
          <cell r="CX13">
            <v>98000</v>
          </cell>
          <cell r="CY13">
            <v>103000</v>
          </cell>
          <cell r="CZ13">
            <v>107000</v>
          </cell>
          <cell r="DA13">
            <v>114000</v>
          </cell>
          <cell r="DB13">
            <v>120000</v>
          </cell>
          <cell r="DC13">
            <v>127000</v>
          </cell>
          <cell r="DD13">
            <v>135000</v>
          </cell>
          <cell r="DE13">
            <v>139000</v>
          </cell>
          <cell r="DF13">
            <v>147000</v>
          </cell>
          <cell r="DG13">
            <v>154000</v>
          </cell>
          <cell r="DH13">
            <v>161000</v>
          </cell>
          <cell r="DI13">
            <v>168000</v>
          </cell>
          <cell r="DJ13">
            <v>177000</v>
          </cell>
          <cell r="DK13">
            <v>185000</v>
          </cell>
          <cell r="DL13">
            <v>195000</v>
          </cell>
          <cell r="DM13">
            <v>203500</v>
          </cell>
          <cell r="DN13">
            <v>214000</v>
          </cell>
          <cell r="DO13">
            <v>227000</v>
          </cell>
          <cell r="DP13">
            <v>240000</v>
          </cell>
          <cell r="DQ13">
            <v>253000</v>
          </cell>
          <cell r="DR13">
            <v>267000</v>
          </cell>
          <cell r="DS13">
            <v>280666.66666666669</v>
          </cell>
          <cell r="DT13">
            <v>294333.33333333337</v>
          </cell>
          <cell r="DU13">
            <v>308000</v>
          </cell>
          <cell r="DV13">
            <v>321666.66666666669</v>
          </cell>
          <cell r="DW13">
            <v>335333.33333333337</v>
          </cell>
          <cell r="DX13">
            <v>351000</v>
          </cell>
          <cell r="DY13">
            <v>365000</v>
          </cell>
          <cell r="DZ13">
            <v>380000</v>
          </cell>
          <cell r="EA13">
            <v>399000</v>
          </cell>
          <cell r="EB13">
            <v>413400</v>
          </cell>
          <cell r="EC13">
            <v>428200</v>
          </cell>
          <cell r="ED13">
            <v>444000</v>
          </cell>
          <cell r="EE13">
            <v>459400</v>
          </cell>
          <cell r="EF13">
            <v>475800</v>
          </cell>
          <cell r="EG13">
            <v>492000</v>
          </cell>
          <cell r="EH13">
            <v>508700</v>
          </cell>
          <cell r="EI13">
            <v>525300</v>
          </cell>
          <cell r="EJ13">
            <v>543000</v>
          </cell>
          <cell r="EK13">
            <v>559700</v>
          </cell>
          <cell r="EL13">
            <v>577600</v>
          </cell>
          <cell r="EM13">
            <v>600000</v>
          </cell>
          <cell r="EN13">
            <v>616700</v>
          </cell>
          <cell r="EO13">
            <v>633900</v>
          </cell>
          <cell r="EP13">
            <v>652100</v>
          </cell>
          <cell r="EQ13">
            <v>669800</v>
          </cell>
          <cell r="ER13">
            <v>688300</v>
          </cell>
          <cell r="ES13">
            <v>706800</v>
          </cell>
          <cell r="ET13">
            <v>725800</v>
          </cell>
          <cell r="EU13">
            <v>744600</v>
          </cell>
          <cell r="EV13">
            <v>764800</v>
          </cell>
          <cell r="EW13">
            <v>783800</v>
          </cell>
          <cell r="EX13">
            <v>804000</v>
          </cell>
          <cell r="EY13">
            <v>829300</v>
          </cell>
          <cell r="EZ13">
            <v>848300</v>
          </cell>
          <cell r="FA13">
            <v>867900</v>
          </cell>
          <cell r="FB13">
            <v>888500</v>
          </cell>
          <cell r="FC13">
            <v>908500</v>
          </cell>
          <cell r="FD13">
            <v>929000</v>
          </cell>
          <cell r="FE13">
            <v>949700</v>
          </cell>
          <cell r="FF13">
            <v>971000</v>
          </cell>
          <cell r="FG13">
            <v>992000</v>
          </cell>
          <cell r="FH13">
            <v>1014600</v>
          </cell>
          <cell r="FI13">
            <v>1035900</v>
          </cell>
          <cell r="FJ13">
            <v>1058300</v>
          </cell>
          <cell r="FK13">
            <v>1086400</v>
          </cell>
          <cell r="FL13">
            <v>1038300</v>
          </cell>
          <cell r="FM13">
            <v>1066400</v>
          </cell>
          <cell r="FN13">
            <v>1087700</v>
          </cell>
          <cell r="FO13">
            <v>1108700</v>
          </cell>
          <cell r="FP13">
            <v>1133900</v>
          </cell>
          <cell r="FQ13">
            <v>1108700</v>
          </cell>
          <cell r="FR13">
            <v>1133900</v>
          </cell>
        </row>
        <row r="14">
          <cell r="A14" t="str">
            <v>Growth YoY</v>
          </cell>
          <cell r="C14" t="str">
            <v>-</v>
          </cell>
          <cell r="D14" t="str">
            <v>-</v>
          </cell>
          <cell r="E14" t="str">
            <v>-</v>
          </cell>
          <cell r="F14" t="str">
            <v>-</v>
          </cell>
          <cell r="G14" t="str">
            <v>-</v>
          </cell>
          <cell r="I14">
            <v>7.5107142857142861</v>
          </cell>
          <cell r="J14">
            <v>2.6394736842105262</v>
          </cell>
          <cell r="K14">
            <v>1.3856060606060607</v>
          </cell>
          <cell r="L14">
            <v>0.76666666666666661</v>
          </cell>
          <cell r="M14">
            <v>0.76666666666666661</v>
          </cell>
          <cell r="O14">
            <v>0.678556441460344</v>
          </cell>
          <cell r="P14">
            <v>0.56664256447336703</v>
          </cell>
          <cell r="Q14">
            <v>0.4607812003810734</v>
          </cell>
          <cell r="R14">
            <v>0.4339622641509433</v>
          </cell>
          <cell r="S14">
            <v>0.4339622641509433</v>
          </cell>
          <cell r="U14">
            <v>0.41666666666666674</v>
          </cell>
          <cell r="V14">
            <v>0.47692307692307701</v>
          </cell>
          <cell r="W14">
            <v>0.55072463768115942</v>
          </cell>
          <cell r="X14">
            <v>0.67105263157894735</v>
          </cell>
          <cell r="Y14">
            <v>0.67105263157894735</v>
          </cell>
          <cell r="AA14">
            <v>0.72941176470588243</v>
          </cell>
          <cell r="AB14">
            <v>0.75</v>
          </cell>
          <cell r="AC14">
            <v>0.82242990654205617</v>
          </cell>
          <cell r="AD14">
            <v>0.78740157480314954</v>
          </cell>
          <cell r="AE14">
            <v>0.78740157480314954</v>
          </cell>
          <cell r="AG14">
            <v>0.81632653061224492</v>
          </cell>
          <cell r="AH14">
            <v>0.83333333333333326</v>
          </cell>
          <cell r="AI14">
            <v>0.8</v>
          </cell>
          <cell r="AJ14">
            <v>0.75770925110132148</v>
          </cell>
          <cell r="AK14">
            <v>0.75770925110132148</v>
          </cell>
          <cell r="AM14">
            <v>0.66292134831460681</v>
          </cell>
          <cell r="AN14">
            <v>0.59740259740259738</v>
          </cell>
          <cell r="AO14">
            <v>0.54700854700854706</v>
          </cell>
          <cell r="AP14">
            <v>0.50375939849624052</v>
          </cell>
          <cell r="AQ14">
            <v>0.50375939849624052</v>
          </cell>
          <cell r="AS14">
            <v>0.46869369369369362</v>
          </cell>
          <cell r="AT14">
            <v>0.43658536585365848</v>
          </cell>
          <cell r="AU14">
            <v>0.40847145488029457</v>
          </cell>
          <cell r="AV14">
            <v>0.38216666666666677</v>
          </cell>
          <cell r="AW14">
            <v>0.38216666666666677</v>
          </cell>
          <cell r="AY14">
            <v>0.25734861346915672</v>
          </cell>
          <cell r="AZ14">
            <v>0.24281511506276154</v>
          </cell>
          <cell r="BA14">
            <v>0.22448450500422035</v>
          </cell>
          <cell r="BB14">
            <v>0.31003858675991802</v>
          </cell>
          <cell r="BC14">
            <v>0.31003858675991802</v>
          </cell>
          <cell r="BE14">
            <v>0.24141030872637925</v>
          </cell>
          <cell r="BF14">
            <v>0.22894189020298117</v>
          </cell>
          <cell r="BG14">
            <v>0.21104735755993143</v>
          </cell>
          <cell r="BH14">
            <v>0.29277698667726315</v>
          </cell>
          <cell r="BI14" t="str">
            <v>-</v>
          </cell>
          <cell r="BJ14" t="str">
            <v>-</v>
          </cell>
          <cell r="BK14" t="str">
            <v>-</v>
          </cell>
          <cell r="BL14" t="str">
            <v>-</v>
          </cell>
          <cell r="BM14" t="str">
            <v>-</v>
          </cell>
          <cell r="BN14" t="str">
            <v>-</v>
          </cell>
          <cell r="BO14" t="str">
            <v>-</v>
          </cell>
          <cell r="BP14" t="str">
            <v>-</v>
          </cell>
          <cell r="BQ14" t="str">
            <v>-</v>
          </cell>
          <cell r="BR14" t="str">
            <v>-</v>
          </cell>
          <cell r="BS14" t="str">
            <v>-</v>
          </cell>
          <cell r="BT14" t="str">
            <v>-</v>
          </cell>
          <cell r="BU14">
            <v>15.914999999999999</v>
          </cell>
          <cell r="BV14">
            <v>7.5107142857142861</v>
          </cell>
          <cell r="BW14">
            <v>4.7938461538461539</v>
          </cell>
          <cell r="BX14">
            <v>3.4466292134831464</v>
          </cell>
          <cell r="BY14">
            <v>2.6394736842105262</v>
          </cell>
          <cell r="BZ14">
            <v>2.1003571428571428</v>
          </cell>
          <cell r="CA14">
            <v>1.6976190476190478</v>
          </cell>
          <cell r="CB14">
            <v>1.3856060606060607</v>
          </cell>
          <cell r="CC14">
            <v>1.1369565217391306</v>
          </cell>
          <cell r="CD14">
            <v>0.93428030303030307</v>
          </cell>
          <cell r="CE14">
            <v>0.76666666666666661</v>
          </cell>
          <cell r="CF14">
            <v>0.75466081779727401</v>
          </cell>
          <cell r="CG14">
            <v>0.7440141885900089</v>
          </cell>
          <cell r="CH14">
            <v>0.678556441460344</v>
          </cell>
          <cell r="CI14">
            <v>0.64630908125331921</v>
          </cell>
          <cell r="CJ14">
            <v>0.61718256475047384</v>
          </cell>
          <cell r="CK14">
            <v>0.56664256447336703</v>
          </cell>
          <cell r="CL14">
            <v>0.52056214721806238</v>
          </cell>
          <cell r="CM14">
            <v>0.47837599293909983</v>
          </cell>
          <cell r="CN14">
            <v>0.4607812003810734</v>
          </cell>
          <cell r="CO14">
            <v>0.44455747711088511</v>
          </cell>
          <cell r="CP14">
            <v>0.44913345735826882</v>
          </cell>
          <cell r="CQ14">
            <v>0.4339622641509433</v>
          </cell>
          <cell r="CR14">
            <v>0.4285714285714286</v>
          </cell>
          <cell r="CS14">
            <v>0.38983050847457634</v>
          </cell>
          <cell r="CT14">
            <v>0.41666666666666674</v>
          </cell>
          <cell r="CU14">
            <v>0.41935483870967749</v>
          </cell>
          <cell r="CV14">
            <v>0.4375</v>
          </cell>
          <cell r="CW14">
            <v>0.47692307692307701</v>
          </cell>
          <cell r="CX14">
            <v>0.48484848484848486</v>
          </cell>
          <cell r="CY14">
            <v>0.53731343283582089</v>
          </cell>
          <cell r="CZ14">
            <v>0.55072463768115942</v>
          </cell>
          <cell r="DA14">
            <v>0.60563380281690149</v>
          </cell>
          <cell r="DB14">
            <v>0.62162162162162171</v>
          </cell>
          <cell r="DC14">
            <v>0.67105263157894735</v>
          </cell>
          <cell r="DD14">
            <v>0.6875</v>
          </cell>
          <cell r="DE14">
            <v>0.69512195121951215</v>
          </cell>
          <cell r="DF14">
            <v>0.72941176470588243</v>
          </cell>
          <cell r="DG14">
            <v>0.75</v>
          </cell>
          <cell r="DH14">
            <v>0.75</v>
          </cell>
          <cell r="DI14">
            <v>0.75</v>
          </cell>
          <cell r="DJ14">
            <v>0.80612244897959173</v>
          </cell>
          <cell r="DK14">
            <v>0.79611650485436902</v>
          </cell>
          <cell r="DL14">
            <v>0.82242990654205617</v>
          </cell>
          <cell r="DM14">
            <v>0.78508771929824572</v>
          </cell>
          <cell r="DN14">
            <v>0.78333333333333344</v>
          </cell>
          <cell r="DO14">
            <v>0.78740157480314954</v>
          </cell>
          <cell r="DP14">
            <v>0.77777777777777768</v>
          </cell>
          <cell r="DQ14">
            <v>0.82014388489208634</v>
          </cell>
          <cell r="DR14">
            <v>0.81632653061224492</v>
          </cell>
          <cell r="DS14">
            <v>0.82251082251082264</v>
          </cell>
          <cell r="DT14">
            <v>0.82815734989648049</v>
          </cell>
          <cell r="DU14">
            <v>0.83333333333333326</v>
          </cell>
          <cell r="DV14">
            <v>0.81732580037664793</v>
          </cell>
          <cell r="DW14">
            <v>0.81261261261261275</v>
          </cell>
          <cell r="DX14">
            <v>0.8</v>
          </cell>
          <cell r="DY14">
            <v>0.79361179361179368</v>
          </cell>
          <cell r="DZ14">
            <v>0.77570093457943923</v>
          </cell>
          <cell r="EA14">
            <v>0.75770925110132148</v>
          </cell>
          <cell r="EB14">
            <v>0.72249999999999992</v>
          </cell>
          <cell r="EC14">
            <v>0.6924901185770751</v>
          </cell>
          <cell r="ED14">
            <v>0.66292134831460681</v>
          </cell>
          <cell r="EE14">
            <v>0.6368171021377671</v>
          </cell>
          <cell r="EF14">
            <v>0.61653454133635321</v>
          </cell>
          <cell r="EG14">
            <v>0.59740259740259738</v>
          </cell>
          <cell r="EH14">
            <v>0.5814507772020725</v>
          </cell>
          <cell r="EI14">
            <v>0.56650099403578502</v>
          </cell>
          <cell r="EJ14">
            <v>0.54700854700854706</v>
          </cell>
          <cell r="EK14">
            <v>0.5334246575342465</v>
          </cell>
          <cell r="EL14">
            <v>0.52</v>
          </cell>
          <cell r="EM14">
            <v>0.50375939849624052</v>
          </cell>
          <cell r="EN14">
            <v>0.49177552007740677</v>
          </cell>
          <cell r="EO14">
            <v>0.48038299859878553</v>
          </cell>
          <cell r="EP14">
            <v>0.46869369369369362</v>
          </cell>
          <cell r="EQ14">
            <v>0.45798868088811484</v>
          </cell>
          <cell r="ER14">
            <v>0.44661622530474987</v>
          </cell>
          <cell r="ES14">
            <v>0.43658536585365848</v>
          </cell>
          <cell r="ET14">
            <v>0.42677413013563981</v>
          </cell>
          <cell r="EU14">
            <v>0.41747572815533984</v>
          </cell>
          <cell r="EV14">
            <v>0.40847145488029457</v>
          </cell>
          <cell r="EW14">
            <v>0.40039306771484728</v>
          </cell>
          <cell r="EX14">
            <v>0.39196675900277</v>
          </cell>
          <cell r="EY14">
            <v>0.38216666666666677</v>
          </cell>
          <cell r="EZ14">
            <v>0.3755472677152587</v>
          </cell>
          <cell r="FA14">
            <v>0.36914339801230489</v>
          </cell>
          <cell r="FB14">
            <v>0.36252108572304853</v>
          </cell>
          <cell r="FC14">
            <v>0.35637503732457443</v>
          </cell>
          <cell r="FD14">
            <v>0.34970216475374105</v>
          </cell>
          <cell r="FE14">
            <v>0.3436615732880588</v>
          </cell>
          <cell r="FF14">
            <v>0.33783411408101416</v>
          </cell>
          <cell r="FG14">
            <v>0.3322589309696482</v>
          </cell>
          <cell r="FH14">
            <v>0.32662133891213396</v>
          </cell>
          <cell r="FI14">
            <v>0.3216381730033171</v>
          </cell>
          <cell r="FJ14">
            <v>0.31629353233830848</v>
          </cell>
          <cell r="FK14">
            <v>0.31002049921620634</v>
          </cell>
          <cell r="FL14">
            <v>0.34669260700389115</v>
          </cell>
          <cell r="FM14">
            <v>0.33953020977264159</v>
          </cell>
          <cell r="FN14">
            <v>0.33443749233222908</v>
          </cell>
          <cell r="FO14">
            <v>0.32937649880095932</v>
          </cell>
          <cell r="FP14">
            <v>0.32356717637446009</v>
          </cell>
          <cell r="FQ14">
            <v>0.32937649880095932</v>
          </cell>
          <cell r="FR14">
            <v>0.32356717637446009</v>
          </cell>
        </row>
        <row r="15">
          <cell r="A15" t="str">
            <v>Growth MoM</v>
          </cell>
          <cell r="C15" t="str">
            <v>-</v>
          </cell>
          <cell r="D15">
            <v>1.7142857142857144</v>
          </cell>
          <cell r="E15">
            <v>0.73684210526315796</v>
          </cell>
          <cell r="F15">
            <v>0.51515151515151514</v>
          </cell>
          <cell r="G15" t="str">
            <v>-</v>
          </cell>
          <cell r="I15">
            <v>0.1915</v>
          </cell>
          <cell r="J15">
            <v>0.16072177926982789</v>
          </cell>
          <cell r="K15">
            <v>0.13846710050614597</v>
          </cell>
          <cell r="L15">
            <v>0.12204932782894051</v>
          </cell>
          <cell r="M15" t="str">
            <v>-</v>
          </cell>
          <cell r="O15">
            <v>0.13207547169811318</v>
          </cell>
          <cell r="P15">
            <v>8.3333333333333259E-2</v>
          </cell>
          <cell r="Q15">
            <v>6.1538461538461542E-2</v>
          </cell>
          <cell r="R15">
            <v>0.10144927536231885</v>
          </cell>
          <cell r="S15" t="str">
            <v>-</v>
          </cell>
          <cell r="U15">
            <v>0.11842105263157898</v>
          </cell>
          <cell r="V15">
            <v>0.12941176470588234</v>
          </cell>
          <cell r="W15">
            <v>0.11458333333333326</v>
          </cell>
          <cell r="X15">
            <v>0.18691588785046731</v>
          </cell>
          <cell r="Y15" t="str">
            <v>-</v>
          </cell>
          <cell r="AA15">
            <v>0.15748031496062986</v>
          </cell>
          <cell r="AB15">
            <v>0.14285714285714279</v>
          </cell>
          <cell r="AC15">
            <v>0.16071428571428581</v>
          </cell>
          <cell r="AD15">
            <v>0.16410256410256419</v>
          </cell>
          <cell r="AE15" t="str">
            <v>-</v>
          </cell>
          <cell r="AG15">
            <v>0.17621145374449343</v>
          </cell>
          <cell r="AH15">
            <v>0.15355805243445686</v>
          </cell>
          <cell r="AI15">
            <v>0.13961038961038952</v>
          </cell>
          <cell r="AJ15">
            <v>0.13675213675213671</v>
          </cell>
          <cell r="AK15" t="str">
            <v>-</v>
          </cell>
          <cell r="AM15">
            <v>0.11278195488721798</v>
          </cell>
          <cell r="AN15">
            <v>0.10810810810810811</v>
          </cell>
          <cell r="AO15">
            <v>0.10365853658536595</v>
          </cell>
          <cell r="AP15">
            <v>0.1049723756906078</v>
          </cell>
          <cell r="AQ15" t="str">
            <v>-</v>
          </cell>
          <cell r="AS15">
            <v>8.6833333333333318E-2</v>
          </cell>
          <cell r="AT15">
            <v>8.3882840055206298E-2</v>
          </cell>
          <cell r="AU15">
            <v>8.2059988681380869E-2</v>
          </cell>
          <cell r="AV15">
            <v>8.4335774058577506E-2</v>
          </cell>
          <cell r="AW15" t="str">
            <v>-</v>
          </cell>
          <cell r="AY15">
            <v>7.1619438080308795E-2</v>
          </cell>
          <cell r="AZ15">
            <v>6.9552624412902553E-2</v>
          </cell>
          <cell r="BA15">
            <v>6.8342617871552491E-2</v>
          </cell>
          <cell r="BB15">
            <v>6.9869468667063783E-2</v>
          </cell>
          <cell r="BC15" t="str">
            <v>-</v>
          </cell>
          <cell r="BE15">
            <v>6.780012137018776E-2</v>
          </cell>
          <cell r="BF15">
            <v>6.5397820575822996E-2</v>
          </cell>
          <cell r="BG15">
            <v>6.4533557835495969E-2</v>
          </cell>
          <cell r="BH15">
            <v>6.7486732543642125E-2</v>
          </cell>
          <cell r="BI15" t="str">
            <v>-</v>
          </cell>
          <cell r="BJ15">
            <v>1.1000000000000001</v>
          </cell>
          <cell r="BK15">
            <v>0.54761904761904767</v>
          </cell>
          <cell r="BL15">
            <v>0.36923076923076925</v>
          </cell>
          <cell r="BM15">
            <v>0.2808988764044944</v>
          </cell>
          <cell r="BN15">
            <v>0.22807017543859653</v>
          </cell>
          <cell r="BO15">
            <v>0.19999999999999996</v>
          </cell>
          <cell r="BP15">
            <v>0.1785714285714286</v>
          </cell>
          <cell r="BQ15">
            <v>0.16161616161616155</v>
          </cell>
          <cell r="BR15">
            <v>0.14782608695652177</v>
          </cell>
          <cell r="BS15">
            <v>0.13636363636363646</v>
          </cell>
          <cell r="BT15">
            <v>6.3833333333333409E-2</v>
          </cell>
          <cell r="BU15">
            <v>6.000313332288898E-2</v>
          </cell>
          <cell r="BV15">
            <v>5.6606562222879075E-2</v>
          </cell>
          <cell r="BW15">
            <v>5.3573926423275964E-2</v>
          </cell>
          <cell r="BX15">
            <v>5.0849707912904885E-2</v>
          </cell>
          <cell r="BY15">
            <v>4.8389134554642999E-2</v>
          </cell>
          <cell r="BZ15">
            <v>4.6155700168715397E-2</v>
          </cell>
          <cell r="CA15">
            <v>4.4119341089736253E-2</v>
          </cell>
          <cell r="CB15">
            <v>4.225507502206538E-2</v>
          </cell>
          <cell r="CC15">
            <v>4.0541970996083476E-2</v>
          </cell>
          <cell r="CD15">
            <v>3.8962360122075212E-2</v>
          </cell>
          <cell r="CE15">
            <v>3.789288162146276E-2</v>
          </cell>
          <cell r="CF15">
            <v>5.6603773584905648E-2</v>
          </cell>
          <cell r="CG15">
            <v>5.3571428571428603E-2</v>
          </cell>
          <cell r="CH15">
            <v>1.6949152542372836E-2</v>
          </cell>
          <cell r="CI15">
            <v>3.3333333333333437E-2</v>
          </cell>
          <cell r="CJ15">
            <v>3.2258064516129004E-2</v>
          </cell>
          <cell r="CK15">
            <v>1.5625E-2</v>
          </cell>
          <cell r="CL15">
            <v>1.538461538461533E-2</v>
          </cell>
          <cell r="CM15">
            <v>1.5151515151515138E-2</v>
          </cell>
          <cell r="CN15">
            <v>2.9850746268656803E-2</v>
          </cell>
          <cell r="CO15">
            <v>2.8985507246376718E-2</v>
          </cell>
          <cell r="CP15">
            <v>4.2253521126760507E-2</v>
          </cell>
          <cell r="CQ15">
            <v>2.7027027027026973E-2</v>
          </cell>
          <cell r="CR15">
            <v>5.2631578947368363E-2</v>
          </cell>
          <cell r="CS15">
            <v>2.4999999999999911E-2</v>
          </cell>
          <cell r="CT15">
            <v>3.6585365853658569E-2</v>
          </cell>
          <cell r="CU15">
            <v>3.529411764705892E-2</v>
          </cell>
          <cell r="CV15">
            <v>4.5454545454545414E-2</v>
          </cell>
          <cell r="CW15">
            <v>4.3478260869565188E-2</v>
          </cell>
          <cell r="CX15">
            <v>2.0833333333333259E-2</v>
          </cell>
          <cell r="CY15">
            <v>5.1020408163265252E-2</v>
          </cell>
          <cell r="CZ15">
            <v>3.8834951456310662E-2</v>
          </cell>
          <cell r="DA15">
            <v>6.5420560747663448E-2</v>
          </cell>
          <cell r="DB15">
            <v>5.2631578947368363E-2</v>
          </cell>
          <cell r="DC15">
            <v>5.8333333333333348E-2</v>
          </cell>
          <cell r="DD15">
            <v>6.2992125984252079E-2</v>
          </cell>
          <cell r="DE15">
            <v>2.9629629629629672E-2</v>
          </cell>
          <cell r="DF15">
            <v>5.755395683453246E-2</v>
          </cell>
          <cell r="DG15">
            <v>4.7619047619047672E-2</v>
          </cell>
          <cell r="DH15">
            <v>4.5454545454545414E-2</v>
          </cell>
          <cell r="DI15">
            <v>4.3478260869565188E-2</v>
          </cell>
          <cell r="DJ15">
            <v>5.3571428571428603E-2</v>
          </cell>
          <cell r="DK15">
            <v>4.5197740112994378E-2</v>
          </cell>
          <cell r="DL15">
            <v>5.4054054054053946E-2</v>
          </cell>
          <cell r="DM15">
            <v>4.3589743589743657E-2</v>
          </cell>
          <cell r="DN15">
            <v>5.1597051597051635E-2</v>
          </cell>
          <cell r="DO15">
            <v>6.0747663551401931E-2</v>
          </cell>
          <cell r="DP15">
            <v>5.7268722466960353E-2</v>
          </cell>
          <cell r="DQ15">
            <v>5.4166666666666696E-2</v>
          </cell>
          <cell r="DR15">
            <v>5.5335968379446543E-2</v>
          </cell>
          <cell r="DS15">
            <v>5.1186017478152435E-2</v>
          </cell>
          <cell r="DT15">
            <v>4.8693586698337343E-2</v>
          </cell>
          <cell r="DU15">
            <v>4.6432616081540035E-2</v>
          </cell>
          <cell r="DV15">
            <v>4.4372294372294396E-2</v>
          </cell>
          <cell r="DW15">
            <v>4.2487046632124326E-2</v>
          </cell>
          <cell r="DX15">
            <v>4.6719681908548694E-2</v>
          </cell>
          <cell r="DY15">
            <v>3.9886039886039892E-2</v>
          </cell>
          <cell r="DZ15">
            <v>4.1095890410958846E-2</v>
          </cell>
          <cell r="EA15">
            <v>5.0000000000000044E-2</v>
          </cell>
          <cell r="EB15">
            <v>3.6090225563909728E-2</v>
          </cell>
          <cell r="EC15">
            <v>3.5800677310111162E-2</v>
          </cell>
          <cell r="ED15">
            <v>3.6898645492760451E-2</v>
          </cell>
          <cell r="EE15">
            <v>3.4684684684684663E-2</v>
          </cell>
          <cell r="EF15">
            <v>3.5698737483674359E-2</v>
          </cell>
          <cell r="EG15">
            <v>3.4047919293821005E-2</v>
          </cell>
          <cell r="EH15">
            <v>3.3943089430894302E-2</v>
          </cell>
          <cell r="EI15">
            <v>3.2632199724788702E-2</v>
          </cell>
          <cell r="EJ15">
            <v>3.3695031410622578E-2</v>
          </cell>
          <cell r="EK15">
            <v>3.0755064456721826E-2</v>
          </cell>
          <cell r="EL15">
            <v>3.1981418617116342E-2</v>
          </cell>
          <cell r="EM15">
            <v>3.8781163434903121E-2</v>
          </cell>
          <cell r="EN15">
            <v>2.7833333333333377E-2</v>
          </cell>
          <cell r="EO15">
            <v>2.7890384303551174E-2</v>
          </cell>
          <cell r="EP15">
            <v>2.8711153178734738E-2</v>
          </cell>
          <cell r="EQ15">
            <v>2.7143076215304429E-2</v>
          </cell>
          <cell r="ER15">
            <v>2.7620185129889618E-2</v>
          </cell>
          <cell r="ES15">
            <v>2.6877814906290931E-2</v>
          </cell>
          <cell r="ET15">
            <v>2.6881720430107503E-2</v>
          </cell>
          <cell r="EU15">
            <v>2.5902452466244119E-2</v>
          </cell>
          <cell r="EV15">
            <v>2.7128659683051337E-2</v>
          </cell>
          <cell r="EW15">
            <v>2.4843096234309581E-2</v>
          </cell>
          <cell r="EX15">
            <v>2.5771880581781037E-2</v>
          </cell>
          <cell r="EY15">
            <v>2.5771880581781037E-2</v>
          </cell>
          <cell r="EZ15">
            <v>2.2910888701314303E-2</v>
          </cell>
          <cell r="FA15">
            <v>2.3105033596604985E-2</v>
          </cell>
          <cell r="FB15">
            <v>2.3735453393248118E-2</v>
          </cell>
          <cell r="FC15">
            <v>2.2509848058525517E-2</v>
          </cell>
          <cell r="FD15">
            <v>2.2564667033571739E-2</v>
          </cell>
          <cell r="FE15">
            <v>2.2282023681377883E-2</v>
          </cell>
          <cell r="FF15">
            <v>2.2428135200589727E-2</v>
          </cell>
          <cell r="FG15">
            <v>2.1627188465499492E-2</v>
          </cell>
          <cell r="FH15">
            <v>2.2782258064516059E-2</v>
          </cell>
          <cell r="FI15">
            <v>2.0993494973388538E-2</v>
          </cell>
          <cell r="FJ15">
            <v>2.162370885220577E-2</v>
          </cell>
          <cell r="FK15">
            <v>2.162370885220577E-2</v>
          </cell>
          <cell r="FL15">
            <v>2.4975320829220049E-2</v>
          </cell>
          <cell r="FM15">
            <v>2.706346913223534E-2</v>
          </cell>
          <cell r="FN15">
            <v>1.9973743435858893E-2</v>
          </cell>
          <cell r="FO15">
            <v>1.9306794152799567E-2</v>
          </cell>
          <cell r="FP15">
            <v>1.9306794152799567E-2</v>
          </cell>
          <cell r="FQ15">
            <v>1.9306794152799567E-2</v>
          </cell>
          <cell r="FR15">
            <v>1.9306794152799567E-2</v>
          </cell>
          <cell r="FS15" t="e">
            <v>#DIV/0!</v>
          </cell>
          <cell r="FT15" t="e">
            <v>#DIV/0!</v>
          </cell>
          <cell r="FU15" t="e">
            <v>#DIV/0!</v>
          </cell>
          <cell r="FV15" t="e">
            <v>#DIV/0!</v>
          </cell>
          <cell r="FW15" t="e">
            <v>#DIV/0!</v>
          </cell>
          <cell r="FX15" t="e">
            <v>#DIV/0!</v>
          </cell>
          <cell r="FY15" t="e">
            <v>#DIV/0!</v>
          </cell>
          <cell r="FZ15" t="e">
            <v>#DIV/0!</v>
          </cell>
          <cell r="GA15" t="e">
            <v>#DIV/0!</v>
          </cell>
          <cell r="GB15" t="e">
            <v>#DIV/0!</v>
          </cell>
          <cell r="GC15" t="e">
            <v>#DIV/0!</v>
          </cell>
          <cell r="GD15" t="e">
            <v>#DIV/0!</v>
          </cell>
          <cell r="GF15" t="str">
            <v xml:space="preserve"> </v>
          </cell>
        </row>
        <row r="16">
          <cell r="A16" t="str">
            <v>Growth YoY</v>
          </cell>
          <cell r="C16" t="str">
            <v>-</v>
          </cell>
          <cell r="D16" t="str">
            <v>-</v>
          </cell>
          <cell r="E16" t="str">
            <v>-</v>
          </cell>
          <cell r="F16" t="str">
            <v>-</v>
          </cell>
          <cell r="U16">
            <v>0.24850170261066951</v>
          </cell>
          <cell r="V16">
            <v>0.20198322858143114</v>
          </cell>
          <cell r="W16">
            <v>0.18207598413872805</v>
          </cell>
          <cell r="X16">
            <v>0.20610206102061013</v>
          </cell>
          <cell r="Y16">
            <v>0.20845220903999606</v>
          </cell>
          <cell r="AA16">
            <v>0.19272848075590043</v>
          </cell>
          <cell r="AB16">
            <v>0.16986061101006</v>
          </cell>
          <cell r="AC16">
            <v>0.14892239429398635</v>
          </cell>
          <cell r="AD16">
            <v>0.14449792304056897</v>
          </cell>
          <cell r="AE16">
            <v>0.16304346120092261</v>
          </cell>
          <cell r="AG16">
            <v>0.17676296640265576</v>
          </cell>
          <cell r="AH16">
            <v>0.1755715836520273</v>
          </cell>
          <cell r="AI16">
            <v>0.1892455665194821</v>
          </cell>
          <cell r="AJ16">
            <v>0.1241765585717467</v>
          </cell>
          <cell r="AK16">
            <v>0.16560362811127383</v>
          </cell>
          <cell r="AM16">
            <v>0.10513380496839853</v>
          </cell>
          <cell r="AN16">
            <v>0.1084340425395427</v>
          </cell>
          <cell r="AO16">
            <v>9.2104419963833228E-2</v>
          </cell>
          <cell r="AP16">
            <v>0.103881133884828</v>
          </cell>
          <cell r="AQ16">
            <v>0.10230689979361118</v>
          </cell>
          <cell r="AS16">
            <v>8.7285508611403717E-2</v>
          </cell>
          <cell r="AT16">
            <v>5.4017139753380183E-2</v>
          </cell>
          <cell r="AU16">
            <v>5.3023483701599927E-2</v>
          </cell>
          <cell r="AV16">
            <v>7.0356479233897984E-2</v>
          </cell>
          <cell r="AW16">
            <v>6.6016688061028006E-2</v>
          </cell>
          <cell r="AY16">
            <v>0.11998024902649762</v>
          </cell>
          <cell r="AZ16">
            <v>0.10934245385624841</v>
          </cell>
          <cell r="BA16">
            <v>6.2077790497459207E-2</v>
          </cell>
          <cell r="BB16">
            <v>3.2559918706470015E-2</v>
          </cell>
          <cell r="BC16">
            <v>8.0374300509738594E-2</v>
          </cell>
          <cell r="BE16">
            <v>-3.1968526817967025E-3</v>
          </cell>
          <cell r="BF16">
            <v>1.1220262548751414E-2</v>
          </cell>
          <cell r="BG16">
            <v>5.0753564994072908E-2</v>
          </cell>
          <cell r="BH16">
            <v>7.2370422320625405E-2</v>
          </cell>
          <cell r="BI16">
            <v>3.2299155341647179E-2</v>
          </cell>
          <cell r="BK16">
            <v>3.6106688232488304E-2</v>
          </cell>
          <cell r="BL16">
            <v>3.0926154791325988E-2</v>
          </cell>
          <cell r="BM16">
            <v>3.0926154791325766E-2</v>
          </cell>
          <cell r="BN16">
            <v>2.5049000000000099E-2</v>
          </cell>
          <cell r="BO16">
            <v>3.0701537395904532E-2</v>
          </cell>
          <cell r="BQ16">
            <v>2.5049000000000099E-2</v>
          </cell>
          <cell r="BR16">
            <v>2.5049000000000099E-2</v>
          </cell>
          <cell r="BS16">
            <v>1.9974500000000006E-2</v>
          </cell>
          <cell r="BT16">
            <v>9.9747500000000322E-3</v>
          </cell>
          <cell r="BU16">
            <v>1.9943045026284523E-2</v>
          </cell>
          <cell r="CB16" t="str">
            <v>-</v>
          </cell>
          <cell r="CC16" t="str">
            <v>-</v>
          </cell>
          <cell r="CD16" t="str">
            <v>-</v>
          </cell>
          <cell r="CE16" t="str">
            <v>-</v>
          </cell>
          <cell r="CF16" t="str">
            <v>-</v>
          </cell>
          <cell r="CG16" t="str">
            <v>-</v>
          </cell>
          <cell r="CH16" t="str">
            <v>-</v>
          </cell>
          <cell r="CI16" t="str">
            <v>-</v>
          </cell>
          <cell r="CJ16" t="str">
            <v>-</v>
          </cell>
          <cell r="CK16" t="str">
            <v>-</v>
          </cell>
          <cell r="CL16" t="str">
            <v>-</v>
          </cell>
          <cell r="CM16" t="str">
            <v>-</v>
          </cell>
          <cell r="CN16" t="e">
            <v>#DIV/0!</v>
          </cell>
          <cell r="CO16" t="e">
            <v>#DIV/0!</v>
          </cell>
          <cell r="CP16" t="e">
            <v>#DIV/0!</v>
          </cell>
          <cell r="CQ16" t="e">
            <v>#DIV/0!</v>
          </cell>
          <cell r="CR16" t="e">
            <v>#DIV/0!</v>
          </cell>
          <cell r="CS16" t="e">
            <v>#DIV/0!</v>
          </cell>
          <cell r="CT16" t="e">
            <v>#DIV/0!</v>
          </cell>
          <cell r="CU16" t="e">
            <v>#DIV/0!</v>
          </cell>
          <cell r="CV16" t="e">
            <v>#DIV/0!</v>
          </cell>
          <cell r="CW16" t="e">
            <v>#DIV/0!</v>
          </cell>
          <cell r="CX16" t="e">
            <v>#DIV/0!</v>
          </cell>
          <cell r="CY16" t="e">
            <v>#DIV/0!</v>
          </cell>
          <cell r="CZ16" t="e">
            <v>#DIV/0!</v>
          </cell>
          <cell r="DA16" t="e">
            <v>#DIV/0!</v>
          </cell>
          <cell r="DB16" t="e">
            <v>#DIV/0!</v>
          </cell>
          <cell r="DC16" t="e">
            <v>#DIV/0!</v>
          </cell>
          <cell r="DD16" t="e">
            <v>#DIV/0!</v>
          </cell>
          <cell r="DE16" t="e">
            <v>#DIV/0!</v>
          </cell>
          <cell r="DF16" t="e">
            <v>#DIV/0!</v>
          </cell>
          <cell r="DG16" t="e">
            <v>#DIV/0!</v>
          </cell>
          <cell r="DH16" t="e">
            <v>#DIV/0!</v>
          </cell>
          <cell r="DI16" t="e">
            <v>#DIV/0!</v>
          </cell>
          <cell r="DJ16" t="e">
            <v>#DIV/0!</v>
          </cell>
          <cell r="DK16" t="e">
            <v>#DIV/0!</v>
          </cell>
          <cell r="DL16" t="e">
            <v>#DIV/0!</v>
          </cell>
          <cell r="DM16" t="e">
            <v>#DIV/0!</v>
          </cell>
          <cell r="DN16" t="e">
            <v>#DIV/0!</v>
          </cell>
          <cell r="DO16" t="e">
            <v>#DIV/0!</v>
          </cell>
          <cell r="DP16" t="e">
            <v>#DIV/0!</v>
          </cell>
          <cell r="DQ16" t="e">
            <v>#DIV/0!</v>
          </cell>
          <cell r="DR16" t="e">
            <v>#DIV/0!</v>
          </cell>
          <cell r="DS16" t="e">
            <v>#DIV/0!</v>
          </cell>
          <cell r="DT16" t="e">
            <v>#DIV/0!</v>
          </cell>
          <cell r="DU16" t="e">
            <v>#DIV/0!</v>
          </cell>
          <cell r="DV16" t="e">
            <v>#DIV/0!</v>
          </cell>
          <cell r="DW16" t="e">
            <v>#DIV/0!</v>
          </cell>
          <cell r="DX16" t="e">
            <v>#DIV/0!</v>
          </cell>
          <cell r="DY16" t="e">
            <v>#DIV/0!</v>
          </cell>
          <cell r="DZ16" t="e">
            <v>#DIV/0!</v>
          </cell>
          <cell r="EA16" t="e">
            <v>#DIV/0!</v>
          </cell>
          <cell r="EB16" t="e">
            <v>#DIV/0!</v>
          </cell>
          <cell r="EC16" t="e">
            <v>#DIV/0!</v>
          </cell>
          <cell r="ED16" t="e">
            <v>#DIV/0!</v>
          </cell>
          <cell r="EE16" t="e">
            <v>#DIV/0!</v>
          </cell>
          <cell r="EF16" t="e">
            <v>#DIV/0!</v>
          </cell>
          <cell r="EG16" t="e">
            <v>#DIV/0!</v>
          </cell>
          <cell r="EH16" t="e">
            <v>#DIV/0!</v>
          </cell>
          <cell r="EI16" t="e">
            <v>#DIV/0!</v>
          </cell>
          <cell r="EJ16" t="e">
            <v>#DIV/0!</v>
          </cell>
          <cell r="EK16" t="e">
            <v>#DIV/0!</v>
          </cell>
          <cell r="EL16" t="e">
            <v>#DIV/0!</v>
          </cell>
          <cell r="EM16" t="e">
            <v>#DIV/0!</v>
          </cell>
          <cell r="EN16" t="e">
            <v>#DIV/0!</v>
          </cell>
          <cell r="EO16" t="e">
            <v>#DIV/0!</v>
          </cell>
          <cell r="EP16" t="e">
            <v>#DIV/0!</v>
          </cell>
          <cell r="EQ16" t="e">
            <v>#DIV/0!</v>
          </cell>
          <cell r="ER16" t="e">
            <v>#DIV/0!</v>
          </cell>
          <cell r="ES16" t="e">
            <v>#DIV/0!</v>
          </cell>
          <cell r="ET16" t="e">
            <v>#DIV/0!</v>
          </cell>
          <cell r="EU16" t="e">
            <v>#DIV/0!</v>
          </cell>
          <cell r="EV16" t="e">
            <v>#DIV/0!</v>
          </cell>
          <cell r="EW16" t="e">
            <v>#DIV/0!</v>
          </cell>
          <cell r="EX16" t="e">
            <v>#DIV/0!</v>
          </cell>
          <cell r="EY16" t="e">
            <v>#DIV/0!</v>
          </cell>
          <cell r="EZ16" t="e">
            <v>#DIV/0!</v>
          </cell>
          <cell r="FA16" t="e">
            <v>#DIV/0!</v>
          </cell>
          <cell r="FB16" t="e">
            <v>#DIV/0!</v>
          </cell>
          <cell r="FC16" t="e">
            <v>#DIV/0!</v>
          </cell>
          <cell r="FD16" t="e">
            <v>#DIV/0!</v>
          </cell>
          <cell r="FE16" t="e">
            <v>#DIV/0!</v>
          </cell>
          <cell r="FF16" t="e">
            <v>#DIV/0!</v>
          </cell>
          <cell r="FG16" t="e">
            <v>#DIV/0!</v>
          </cell>
          <cell r="FH16" t="e">
            <v>#DIV/0!</v>
          </cell>
          <cell r="FI16" t="e">
            <v>#DIV/0!</v>
          </cell>
          <cell r="FJ16" t="e">
            <v>#DIV/0!</v>
          </cell>
          <cell r="FK16" t="e">
            <v>#DIV/0!</v>
          </cell>
          <cell r="FL16" t="e">
            <v>#DIV/0!</v>
          </cell>
          <cell r="FM16" t="e">
            <v>#DIV/0!</v>
          </cell>
          <cell r="FN16" t="e">
            <v>#DIV/0!</v>
          </cell>
          <cell r="FO16" t="e">
            <v>#DIV/0!</v>
          </cell>
          <cell r="FP16" t="e">
            <v>#DIV/0!</v>
          </cell>
          <cell r="FQ16" t="e">
            <v>#DIV/0!</v>
          </cell>
          <cell r="FR16" t="e">
            <v>#DIV/0!</v>
          </cell>
          <cell r="FS16" t="e">
            <v>#DIV/0!</v>
          </cell>
          <cell r="FT16" t="e">
            <v>#DIV/0!</v>
          </cell>
          <cell r="FU16" t="e">
            <v>#DIV/0!</v>
          </cell>
          <cell r="FV16" t="e">
            <v>#DIV/0!</v>
          </cell>
          <cell r="FW16" t="e">
            <v>#DIV/0!</v>
          </cell>
          <cell r="FX16" t="e">
            <v>#DIV/0!</v>
          </cell>
          <cell r="FY16" t="e">
            <v>#DIV/0!</v>
          </cell>
          <cell r="FZ16" t="e">
            <v>#DIV/0!</v>
          </cell>
          <cell r="GA16" t="e">
            <v>#DIV/0!</v>
          </cell>
          <cell r="GB16" t="e">
            <v>#DIV/0!</v>
          </cell>
          <cell r="GC16" t="e">
            <v>#DIV/0!</v>
          </cell>
          <cell r="GD16" t="e">
            <v>#DIV/0!</v>
          </cell>
          <cell r="GF16" t="str">
            <v xml:space="preserve"> </v>
          </cell>
        </row>
        <row r="17">
          <cell r="A17" t="str">
            <v>Average Subs per Customer: Period End</v>
          </cell>
          <cell r="C17">
            <v>20</v>
          </cell>
          <cell r="D17">
            <v>20</v>
          </cell>
          <cell r="E17">
            <v>20</v>
          </cell>
          <cell r="F17">
            <v>20</v>
          </cell>
          <cell r="G17">
            <v>20</v>
          </cell>
          <cell r="I17">
            <v>18.800000000000004</v>
          </cell>
          <cell r="J17">
            <v>17.600000000000009</v>
          </cell>
          <cell r="K17">
            <v>16.400000000000013</v>
          </cell>
          <cell r="L17">
            <v>15.142857142857142</v>
          </cell>
          <cell r="M17">
            <v>15.142857142857142</v>
          </cell>
          <cell r="O17">
            <v>13.953488372093023</v>
          </cell>
          <cell r="P17">
            <v>13.26530612244898</v>
          </cell>
          <cell r="Q17">
            <v>13.529411764705882</v>
          </cell>
          <cell r="R17">
            <v>13.333333333333334</v>
          </cell>
          <cell r="S17">
            <v>13.333333333333334</v>
          </cell>
          <cell r="U17">
            <v>13.492063492063492</v>
          </cell>
          <cell r="V17">
            <v>13.714285714285714</v>
          </cell>
          <cell r="W17">
            <v>13.896103896103897</v>
          </cell>
          <cell r="X17">
            <v>14.597701149425287</v>
          </cell>
          <cell r="Y17">
            <v>14.597701149425287</v>
          </cell>
          <cell r="AA17">
            <v>15</v>
          </cell>
          <cell r="AB17">
            <v>15.135135135135135</v>
          </cell>
          <cell r="AC17">
            <v>15.6</v>
          </cell>
          <cell r="AD17">
            <v>16.330935251798561</v>
          </cell>
          <cell r="AE17">
            <v>16.330935251798561</v>
          </cell>
          <cell r="AG17">
            <v>17.225806451612904</v>
          </cell>
          <cell r="AH17">
            <v>18.224852071005916</v>
          </cell>
          <cell r="AI17">
            <v>18.770053475935828</v>
          </cell>
          <cell r="AJ17">
            <v>19.463414634146343</v>
          </cell>
          <cell r="AK17">
            <v>19.463414634146343</v>
          </cell>
          <cell r="AM17">
            <v>19.559471365638768</v>
          </cell>
          <cell r="AN17">
            <v>19.859471365638772</v>
          </cell>
          <cell r="AO17">
            <v>20.159471365638776</v>
          </cell>
          <cell r="AP17">
            <v>20.45947136563878</v>
          </cell>
          <cell r="AQ17">
            <v>20.45947136563878</v>
          </cell>
          <cell r="AS17">
            <v>20.759471365638785</v>
          </cell>
          <cell r="AT17">
            <v>21.059471365638789</v>
          </cell>
          <cell r="AU17">
            <v>21.359471365638793</v>
          </cell>
          <cell r="AV17">
            <v>21.659471365638797</v>
          </cell>
          <cell r="AW17">
            <v>21.659471365638797</v>
          </cell>
          <cell r="AY17">
            <v>21.931312724679589</v>
          </cell>
          <cell r="AZ17">
            <v>22.212382603056579</v>
          </cell>
          <cell r="BA17">
            <v>22.41904219482155</v>
          </cell>
          <cell r="BB17">
            <v>22.699794606246687</v>
          </cell>
          <cell r="BC17">
            <v>22.699794606246687</v>
          </cell>
          <cell r="BE17">
            <v>25.201095819779713</v>
          </cell>
          <cell r="BF17">
            <v>25.385877284636663</v>
          </cell>
          <cell r="BG17">
            <v>26.052506692342753</v>
          </cell>
          <cell r="BH17">
            <v>26.63266893082141</v>
          </cell>
          <cell r="BI17">
            <v>20</v>
          </cell>
          <cell r="BJ17">
            <v>20</v>
          </cell>
          <cell r="BK17">
            <v>20</v>
          </cell>
          <cell r="BL17">
            <v>20</v>
          </cell>
          <cell r="BM17">
            <v>20</v>
          </cell>
          <cell r="BN17">
            <v>20</v>
          </cell>
          <cell r="BO17">
            <v>20</v>
          </cell>
          <cell r="BP17">
            <v>20</v>
          </cell>
          <cell r="BQ17">
            <v>20</v>
          </cell>
          <cell r="BR17">
            <v>20</v>
          </cell>
          <cell r="BS17">
            <v>20</v>
          </cell>
          <cell r="BT17">
            <v>19.600000000000001</v>
          </cell>
          <cell r="BU17">
            <v>19.200000000000003</v>
          </cell>
          <cell r="BV17">
            <v>18.800000000000004</v>
          </cell>
          <cell r="BW17">
            <v>18.400000000000006</v>
          </cell>
          <cell r="BX17">
            <v>18.000000000000007</v>
          </cell>
          <cell r="BY17">
            <v>17.600000000000009</v>
          </cell>
          <cell r="BZ17">
            <v>17.20000000000001</v>
          </cell>
          <cell r="CA17">
            <v>16.800000000000011</v>
          </cell>
          <cell r="CB17">
            <v>16.400000000000013</v>
          </cell>
          <cell r="CC17">
            <v>16.000000000000014</v>
          </cell>
          <cell r="CD17">
            <v>15.600000000000014</v>
          </cell>
          <cell r="CE17">
            <v>15.142857142857142</v>
          </cell>
          <cell r="CF17">
            <v>14.358974358974359</v>
          </cell>
          <cell r="CG17">
            <v>14.390243902439025</v>
          </cell>
          <cell r="CH17">
            <v>13.953488372093023</v>
          </cell>
          <cell r="CI17">
            <v>13.478260869565217</v>
          </cell>
          <cell r="CJ17">
            <v>13.617021276595745</v>
          </cell>
          <cell r="CK17">
            <v>13.26530612244898</v>
          </cell>
          <cell r="CL17">
            <v>13.2</v>
          </cell>
          <cell r="CM17">
            <v>13.4</v>
          </cell>
          <cell r="CN17">
            <v>13.529411764705882</v>
          </cell>
          <cell r="CO17">
            <v>13.39622641509434</v>
          </cell>
          <cell r="CP17">
            <v>13.454545454545455</v>
          </cell>
          <cell r="CQ17">
            <v>13.333333333333334</v>
          </cell>
          <cell r="CR17">
            <v>13.559322033898304</v>
          </cell>
          <cell r="CS17">
            <v>13.442622950819672</v>
          </cell>
          <cell r="CT17">
            <v>13.492063492063492</v>
          </cell>
          <cell r="CU17">
            <v>13.538461538461538</v>
          </cell>
          <cell r="CV17">
            <v>13.529411764705882</v>
          </cell>
          <cell r="CW17">
            <v>13.714285714285714</v>
          </cell>
          <cell r="CX17">
            <v>13.80281690140845</v>
          </cell>
          <cell r="CY17">
            <v>13.918918918918919</v>
          </cell>
          <cell r="CZ17">
            <v>13.896103896103897</v>
          </cell>
          <cell r="DA17">
            <v>14.25</v>
          </cell>
          <cell r="DB17">
            <v>14.634146341463415</v>
          </cell>
          <cell r="DC17">
            <v>14.597701149425287</v>
          </cell>
          <cell r="DD17">
            <v>14.835164835164836</v>
          </cell>
          <cell r="DE17">
            <v>14.787234042553191</v>
          </cell>
          <cell r="DF17">
            <v>15</v>
          </cell>
          <cell r="DG17">
            <v>15.098039215686274</v>
          </cell>
          <cell r="DH17">
            <v>15.046728971962617</v>
          </cell>
          <cell r="DI17">
            <v>15.135135135135135</v>
          </cell>
          <cell r="DJ17">
            <v>15.258620689655173</v>
          </cell>
          <cell r="DK17">
            <v>15.416666666666666</v>
          </cell>
          <cell r="DL17">
            <v>15.6</v>
          </cell>
          <cell r="DM17">
            <v>15.775193798449612</v>
          </cell>
          <cell r="DN17">
            <v>16.090225563909776</v>
          </cell>
          <cell r="DO17">
            <v>16.330935251798561</v>
          </cell>
          <cell r="DP17">
            <v>16.63778162911612</v>
          </cell>
          <cell r="DQ17">
            <v>16.923076923076923</v>
          </cell>
          <cell r="DR17">
            <v>17.225806451612904</v>
          </cell>
          <cell r="DS17">
            <v>17.57828810020877</v>
          </cell>
          <cell r="DT17">
            <v>17.910750507099394</v>
          </cell>
          <cell r="DU17">
            <v>18.224852071005916</v>
          </cell>
          <cell r="DV17">
            <v>18.522072936660269</v>
          </cell>
          <cell r="DW17">
            <v>18.803738317757009</v>
          </cell>
          <cell r="DX17">
            <v>18.770053475935828</v>
          </cell>
          <cell r="DY17">
            <v>19.043478260869563</v>
          </cell>
          <cell r="DZ17">
            <v>19.354838709677416</v>
          </cell>
          <cell r="EA17">
            <v>19.463414634146343</v>
          </cell>
          <cell r="EB17">
            <v>19.717011128775834</v>
          </cell>
          <cell r="EC17">
            <v>19.978227060653186</v>
          </cell>
          <cell r="ED17">
            <v>19.559471365638768</v>
          </cell>
          <cell r="EE17">
            <v>19.659471365638769</v>
          </cell>
          <cell r="EF17">
            <v>19.75947136563877</v>
          </cell>
          <cell r="EG17">
            <v>19.859471365638772</v>
          </cell>
          <cell r="EH17">
            <v>19.959471365638773</v>
          </cell>
          <cell r="EI17">
            <v>20.059471365638775</v>
          </cell>
          <cell r="EJ17">
            <v>20.159471365638776</v>
          </cell>
          <cell r="EK17">
            <v>20.259471365638777</v>
          </cell>
          <cell r="EL17">
            <v>20.359471365638779</v>
          </cell>
          <cell r="EM17">
            <v>20.45947136563878</v>
          </cell>
          <cell r="EN17">
            <v>20.559471365638782</v>
          </cell>
          <cell r="EO17">
            <v>20.659471365638783</v>
          </cell>
          <cell r="EP17">
            <v>20.759471365638785</v>
          </cell>
          <cell r="EQ17">
            <v>20.859471365638786</v>
          </cell>
          <cell r="ER17">
            <v>20.959471365638787</v>
          </cell>
          <cell r="ES17">
            <v>21.059471365638789</v>
          </cell>
          <cell r="ET17">
            <v>21.15947136563879</v>
          </cell>
          <cell r="EU17">
            <v>21.259471365638792</v>
          </cell>
          <cell r="EV17">
            <v>21.359471365638793</v>
          </cell>
          <cell r="EW17">
            <v>21.459471365638795</v>
          </cell>
          <cell r="EX17">
            <v>21.559471365638796</v>
          </cell>
          <cell r="EY17">
            <v>21.659471365638797</v>
          </cell>
          <cell r="EZ17">
            <v>21.759471365638799</v>
          </cell>
          <cell r="FA17">
            <v>21.8594713656388</v>
          </cell>
          <cell r="FB17">
            <v>21.959471365638802</v>
          </cell>
          <cell r="FC17">
            <v>22.059471365638803</v>
          </cell>
          <cell r="FD17">
            <v>22.159471365638804</v>
          </cell>
          <cell r="FE17">
            <v>22.259471365638806</v>
          </cell>
          <cell r="FF17">
            <v>22.359471365638807</v>
          </cell>
          <cell r="FG17">
            <v>22.459471365638809</v>
          </cell>
          <cell r="FH17">
            <v>22.55947136563881</v>
          </cell>
          <cell r="FI17">
            <v>22.659471365638812</v>
          </cell>
          <cell r="FJ17">
            <v>22.759471365638813</v>
          </cell>
          <cell r="FK17">
            <v>22.859471365638814</v>
          </cell>
          <cell r="FL17">
            <v>22.816605166051694</v>
          </cell>
          <cell r="FM17">
            <v>22.916605166051696</v>
          </cell>
          <cell r="FN17">
            <v>23.016605166051697</v>
          </cell>
          <cell r="FO17">
            <v>23.116605166051698</v>
          </cell>
          <cell r="FP17">
            <v>23.2166051660517</v>
          </cell>
          <cell r="FQ17">
            <v>23.116605166051698</v>
          </cell>
          <cell r="FR17">
            <v>23.2166051660517</v>
          </cell>
          <cell r="GF17" t="str">
            <v xml:space="preserve"> </v>
          </cell>
        </row>
        <row r="18">
          <cell r="A18" t="str">
            <v>Growth YoY</v>
          </cell>
          <cell r="C18" t="str">
            <v>-</v>
          </cell>
          <cell r="D18" t="str">
            <v>-</v>
          </cell>
          <cell r="E18" t="str">
            <v>-</v>
          </cell>
          <cell r="F18" t="str">
            <v>-</v>
          </cell>
          <cell r="G18" t="str">
            <v>-</v>
          </cell>
          <cell r="I18">
            <v>-5.9999999999999831E-2</v>
          </cell>
          <cell r="J18">
            <v>-0.11999999999999955</v>
          </cell>
          <cell r="K18">
            <v>-0.17999999999999938</v>
          </cell>
          <cell r="L18">
            <v>-0.24285714285714288</v>
          </cell>
          <cell r="M18">
            <v>-0.24285714285714288</v>
          </cell>
          <cell r="O18">
            <v>-0.25779317169717975</v>
          </cell>
          <cell r="P18">
            <v>-0.24628942486085381</v>
          </cell>
          <cell r="Q18">
            <v>-0.17503586800573956</v>
          </cell>
          <cell r="R18">
            <v>-0.11949685534591192</v>
          </cell>
          <cell r="S18">
            <v>-0.11949685534591192</v>
          </cell>
          <cell r="U18">
            <v>-3.3068783068783025E-2</v>
          </cell>
          <cell r="V18">
            <v>3.3846153846153859E-2</v>
          </cell>
          <cell r="W18">
            <v>2.7103331451157509E-2</v>
          </cell>
          <cell r="X18">
            <v>9.4827586206896575E-2</v>
          </cell>
          <cell r="Y18">
            <v>9.4827586206896575E-2</v>
          </cell>
          <cell r="AA18">
            <v>0.11176470588235299</v>
          </cell>
          <cell r="AB18">
            <v>0.10360360360360366</v>
          </cell>
          <cell r="AC18">
            <v>0.12261682242990646</v>
          </cell>
          <cell r="AD18">
            <v>0.11873335976887778</v>
          </cell>
          <cell r="AE18">
            <v>0.11873335976887778</v>
          </cell>
          <cell r="AG18">
            <v>0.14838709677419359</v>
          </cell>
          <cell r="AH18">
            <v>0.20414201183431957</v>
          </cell>
          <cell r="AI18">
            <v>0.20320855614973254</v>
          </cell>
          <cell r="AJ18">
            <v>0.19181261416138407</v>
          </cell>
          <cell r="AK18">
            <v>0.19181261416138407</v>
          </cell>
          <cell r="AM18">
            <v>0.13547492946592099</v>
          </cell>
          <cell r="AN18">
            <v>8.969177298472486E-2</v>
          </cell>
          <cell r="AO18">
            <v>7.402311834029951E-2</v>
          </cell>
          <cell r="AP18">
            <v>5.1175847106754269E-2</v>
          </cell>
          <cell r="AQ18">
            <v>5.1175847106754269E-2</v>
          </cell>
          <cell r="AS18">
            <v>6.1351351351352168E-2</v>
          </cell>
          <cell r="AT18">
            <v>6.0424569108938009E-2</v>
          </cell>
          <cell r="AU18">
            <v>5.9525370394651445E-2</v>
          </cell>
          <cell r="AV18">
            <v>5.8652541825464199E-2</v>
          </cell>
          <cell r="AW18">
            <v>5.8652541825464199E-2</v>
          </cell>
          <cell r="AY18">
            <v>4.1399014434109649E-2</v>
          </cell>
          <cell r="AZ18">
            <v>3.9931289628725164E-2</v>
          </cell>
          <cell r="BA18">
            <v>3.5068761206598964E-2</v>
          </cell>
          <cell r="BB18">
            <v>4.8030869407934329E-2</v>
          </cell>
          <cell r="BC18">
            <v>4.8030869407934329E-2</v>
          </cell>
          <cell r="BE18">
            <v>2.9779438397514513E-2</v>
          </cell>
          <cell r="BF18">
            <v>7.7268710581219757E-3</v>
          </cell>
          <cell r="BG18">
            <v>1.1692254639605437E-2</v>
          </cell>
          <cell r="BH18">
            <v>3.4221589341810743E-2</v>
          </cell>
          <cell r="BI18" t="str">
            <v>-</v>
          </cell>
          <cell r="BJ18" t="str">
            <v>-</v>
          </cell>
          <cell r="BK18" t="str">
            <v>-</v>
          </cell>
          <cell r="BL18" t="str">
            <v>-</v>
          </cell>
          <cell r="BM18" t="str">
            <v>-</v>
          </cell>
          <cell r="BN18" t="str">
            <v>-</v>
          </cell>
          <cell r="BO18" t="str">
            <v>-</v>
          </cell>
          <cell r="BP18" t="str">
            <v>-</v>
          </cell>
          <cell r="BQ18" t="str">
            <v>-</v>
          </cell>
          <cell r="BR18" t="str">
            <v>-</v>
          </cell>
          <cell r="BS18" t="str">
            <v>-</v>
          </cell>
          <cell r="BT18" t="str">
            <v>-</v>
          </cell>
          <cell r="BU18">
            <v>-3.9999999999999813E-2</v>
          </cell>
          <cell r="BV18">
            <v>-5.9999999999999831E-2</v>
          </cell>
          <cell r="BW18">
            <v>-7.9999999999999738E-2</v>
          </cell>
          <cell r="BX18">
            <v>-9.9999999999999645E-2</v>
          </cell>
          <cell r="BY18">
            <v>-0.11999999999999955</v>
          </cell>
          <cell r="BZ18">
            <v>-0.13999999999999946</v>
          </cell>
          <cell r="CA18">
            <v>-0.15999999999999948</v>
          </cell>
          <cell r="CB18">
            <v>-0.17999999999999938</v>
          </cell>
          <cell r="CC18">
            <v>-0.19999999999999929</v>
          </cell>
          <cell r="CD18">
            <v>-0.21999999999999931</v>
          </cell>
          <cell r="CE18">
            <v>-0.24285714285714288</v>
          </cell>
          <cell r="CF18">
            <v>-0.26739926739926745</v>
          </cell>
          <cell r="CG18">
            <v>-0.25050813008130091</v>
          </cell>
          <cell r="CH18">
            <v>-0.25779317169717975</v>
          </cell>
          <cell r="CI18">
            <v>-0.26748582230623841</v>
          </cell>
          <cell r="CJ18">
            <v>-0.24349881796690331</v>
          </cell>
          <cell r="CK18">
            <v>-0.24628942486085381</v>
          </cell>
          <cell r="CL18">
            <v>-0.23255813953488425</v>
          </cell>
          <cell r="CM18">
            <v>-0.20238095238095288</v>
          </cell>
          <cell r="CN18">
            <v>-0.17503586800573956</v>
          </cell>
          <cell r="CO18">
            <v>-0.16273584905660454</v>
          </cell>
          <cell r="CP18">
            <v>-0.13752913752913831</v>
          </cell>
          <cell r="CQ18">
            <v>-0.11949685534591192</v>
          </cell>
          <cell r="CR18">
            <v>-5.5690072639225208E-2</v>
          </cell>
          <cell r="CS18">
            <v>-6.5851625451514351E-2</v>
          </cell>
          <cell r="CT18">
            <v>-3.3068783068783025E-2</v>
          </cell>
          <cell r="CU18">
            <v>4.466501240694809E-3</v>
          </cell>
          <cell r="CV18">
            <v>-6.4338235294117974E-3</v>
          </cell>
          <cell r="CW18">
            <v>3.3846153846153859E-2</v>
          </cell>
          <cell r="CX18">
            <v>4.5667947076397875E-2</v>
          </cell>
          <cell r="CY18">
            <v>3.8725292456635696E-2</v>
          </cell>
          <cell r="CZ18">
            <v>2.7103331451157509E-2</v>
          </cell>
          <cell r="DA18">
            <v>6.3732394366197154E-2</v>
          </cell>
          <cell r="DB18">
            <v>8.767303889255107E-2</v>
          </cell>
          <cell r="DC18">
            <v>9.4827586206896575E-2</v>
          </cell>
          <cell r="DD18">
            <v>9.4093406593406703E-2</v>
          </cell>
          <cell r="DE18">
            <v>0.1000259470679814</v>
          </cell>
          <cell r="DF18">
            <v>0.11176470588235299</v>
          </cell>
          <cell r="DG18">
            <v>0.11519607843137258</v>
          </cell>
          <cell r="DH18">
            <v>0.11214953271028039</v>
          </cell>
          <cell r="DI18">
            <v>0.10360360360360366</v>
          </cell>
          <cell r="DJ18">
            <v>0.10547149894440544</v>
          </cell>
          <cell r="DK18">
            <v>0.10760517799352742</v>
          </cell>
          <cell r="DL18">
            <v>0.12261682242990646</v>
          </cell>
          <cell r="DM18">
            <v>0.10703114375084999</v>
          </cell>
          <cell r="DN18">
            <v>9.9498746867167975E-2</v>
          </cell>
          <cell r="DO18">
            <v>0.11873335976887778</v>
          </cell>
          <cell r="DP18">
            <v>0.12150972462930865</v>
          </cell>
          <cell r="DQ18">
            <v>0.14443829551743237</v>
          </cell>
          <cell r="DR18">
            <v>0.14838709677419359</v>
          </cell>
          <cell r="DS18">
            <v>0.16427622481902238</v>
          </cell>
          <cell r="DT18">
            <v>0.19034180388797206</v>
          </cell>
          <cell r="DU18">
            <v>0.20414201183431957</v>
          </cell>
          <cell r="DV18">
            <v>0.21387596647039042</v>
          </cell>
          <cell r="DW18">
            <v>0.21970194493558992</v>
          </cell>
          <cell r="DX18">
            <v>0.20320855614973254</v>
          </cell>
          <cell r="DY18">
            <v>0.20717872022219841</v>
          </cell>
          <cell r="DZ18">
            <v>0.20289418148929728</v>
          </cell>
          <cell r="EA18">
            <v>0.19181261416138407</v>
          </cell>
          <cell r="EB18">
            <v>0.18507452305246397</v>
          </cell>
          <cell r="EC18">
            <v>0.18053159903859739</v>
          </cell>
          <cell r="ED18">
            <v>0.13547492946592099</v>
          </cell>
          <cell r="EE18">
            <v>0.11839510500486572</v>
          </cell>
          <cell r="EF18">
            <v>0.10321850320044312</v>
          </cell>
          <cell r="EG18">
            <v>8.969177298472486E-2</v>
          </cell>
          <cell r="EH18">
            <v>7.7604619844331646E-2</v>
          </cell>
          <cell r="EI18">
            <v>6.6781031870451812E-2</v>
          </cell>
          <cell r="EJ18">
            <v>7.402311834029951E-2</v>
          </cell>
          <cell r="EK18">
            <v>6.3853519200209874E-2</v>
          </cell>
          <cell r="EL18">
            <v>5.1906020558003751E-2</v>
          </cell>
          <cell r="EM18">
            <v>5.1175847106754269E-2</v>
          </cell>
          <cell r="EN18">
            <v>4.2727583372584643E-2</v>
          </cell>
          <cell r="EO18">
            <v>3.4099337389517315E-2</v>
          </cell>
          <cell r="EP18">
            <v>6.1351351351352168E-2</v>
          </cell>
          <cell r="EQ18">
            <v>6.1039281152666325E-2</v>
          </cell>
          <cell r="ER18">
            <v>6.0730369643733795E-2</v>
          </cell>
          <cell r="ES18">
            <v>6.0424569108938009E-2</v>
          </cell>
          <cell r="ET18">
            <v>6.0121832788912366E-2</v>
          </cell>
          <cell r="EU18">
            <v>5.9822114856704411E-2</v>
          </cell>
          <cell r="EV18">
            <v>5.9525370394651445E-2</v>
          </cell>
          <cell r="EW18">
            <v>5.9231555371937583E-2</v>
          </cell>
          <cell r="EX18">
            <v>5.8940626622815406E-2</v>
          </cell>
          <cell r="EY18">
            <v>5.8652541825464199E-2</v>
          </cell>
          <cell r="EZ18">
            <v>5.8367259481466371E-2</v>
          </cell>
          <cell r="FA18">
            <v>5.8084738895878951E-2</v>
          </cell>
          <cell r="FB18">
            <v>5.7804940157882179E-2</v>
          </cell>
          <cell r="FC18">
            <v>5.7527824121983429E-2</v>
          </cell>
          <cell r="FD18">
            <v>5.7253352389760703E-2</v>
          </cell>
          <cell r="FE18">
            <v>5.6981487292125044E-2</v>
          </cell>
          <cell r="FF18">
            <v>5.6712191872086093E-2</v>
          </cell>
          <cell r="FG18">
            <v>5.6445429868004604E-2</v>
          </cell>
          <cell r="FH18">
            <v>5.6181165697315461E-2</v>
          </cell>
          <cell r="FI18">
            <v>5.5919364440704333E-2</v>
          </cell>
          <cell r="FJ18">
            <v>5.5659991826727317E-2</v>
          </cell>
          <cell r="FK18">
            <v>5.5403014216853563E-2</v>
          </cell>
          <cell r="FL18">
            <v>5.5512879602602316E-2</v>
          </cell>
          <cell r="FM18">
            <v>5.525725548834437E-2</v>
          </cell>
          <cell r="FN18">
            <v>5.5003974764474828E-2</v>
          </cell>
          <cell r="FO18">
            <v>5.4753005354076789E-2</v>
          </cell>
          <cell r="FP18">
            <v>5.4504315763010958E-2</v>
          </cell>
          <cell r="FQ18">
            <v>5.4753005354076789E-2</v>
          </cell>
          <cell r="FR18">
            <v>5.4504315763010958E-2</v>
          </cell>
          <cell r="FS18">
            <v>1133000</v>
          </cell>
          <cell r="FT18">
            <v>1166000</v>
          </cell>
          <cell r="FU18">
            <v>1210000</v>
          </cell>
          <cell r="FV18">
            <v>1241500</v>
          </cell>
          <cell r="FW18">
            <v>1273000</v>
          </cell>
          <cell r="FX18">
            <v>1315000</v>
          </cell>
          <cell r="FY18">
            <v>1354000</v>
          </cell>
          <cell r="FZ18">
            <v>1393000</v>
          </cell>
          <cell r="GA18">
            <v>1445000</v>
          </cell>
          <cell r="GB18">
            <v>1490000</v>
          </cell>
          <cell r="GC18">
            <v>1535000</v>
          </cell>
          <cell r="GD18">
            <v>1595000</v>
          </cell>
          <cell r="GF18" t="str">
            <v xml:space="preserve"> </v>
          </cell>
        </row>
        <row r="19">
          <cell r="A19" t="str">
            <v>Growth MoM</v>
          </cell>
          <cell r="C19" t="str">
            <v>-</v>
          </cell>
          <cell r="D19">
            <v>0</v>
          </cell>
          <cell r="E19">
            <v>0</v>
          </cell>
          <cell r="F19">
            <v>0</v>
          </cell>
          <cell r="G19" t="str">
            <v>-</v>
          </cell>
          <cell r="I19">
            <v>-5.9999999999999831E-2</v>
          </cell>
          <cell r="J19">
            <v>-6.3829787234042312E-2</v>
          </cell>
          <cell r="K19">
            <v>-6.8181818181817899E-2</v>
          </cell>
          <cell r="L19">
            <v>-7.6655052264809065E-2</v>
          </cell>
          <cell r="M19" t="str">
            <v>-</v>
          </cell>
          <cell r="O19">
            <v>-7.854322071083808E-2</v>
          </cell>
          <cell r="P19">
            <v>-4.9319727891156462E-2</v>
          </cell>
          <cell r="Q19">
            <v>1.9909502262443368E-2</v>
          </cell>
          <cell r="R19">
            <v>-1.4492753623188359E-2</v>
          </cell>
          <cell r="S19" t="str">
            <v>-</v>
          </cell>
          <cell r="U19">
            <v>1.1904761904761862E-2</v>
          </cell>
          <cell r="V19">
            <v>1.6470588235294015E-2</v>
          </cell>
          <cell r="W19">
            <v>1.3257575757575912E-2</v>
          </cell>
          <cell r="X19">
            <v>5.0488774304436435E-2</v>
          </cell>
          <cell r="Y19" t="str">
            <v>-</v>
          </cell>
          <cell r="AA19">
            <v>2.7559055118110187E-2</v>
          </cell>
          <cell r="AB19">
            <v>9.009009009008917E-3</v>
          </cell>
          <cell r="AC19">
            <v>3.0714285714285694E-2</v>
          </cell>
          <cell r="AD19">
            <v>4.6854823833241133E-2</v>
          </cell>
          <cell r="AE19" t="str">
            <v>-</v>
          </cell>
          <cell r="AG19">
            <v>5.4796077874094129E-2</v>
          </cell>
          <cell r="AH19">
            <v>5.7997030339294708E-2</v>
          </cell>
          <cell r="AI19">
            <v>2.9915271893881545E-2</v>
          </cell>
          <cell r="AJ19">
            <v>3.6939754012924819E-2</v>
          </cell>
          <cell r="AK19" t="str">
            <v>-</v>
          </cell>
          <cell r="AM19">
            <v>4.9352456029942982E-3</v>
          </cell>
          <cell r="AN19">
            <v>1.5337837837838153E-2</v>
          </cell>
          <cell r="AO19">
            <v>1.5106142277234502E-2</v>
          </cell>
          <cell r="AP19">
            <v>1.4881342598662917E-2</v>
          </cell>
          <cell r="AQ19" t="str">
            <v>-</v>
          </cell>
          <cell r="AS19">
            <v>1.4663135456365994E-2</v>
          </cell>
          <cell r="AT19">
            <v>1.4451235039470545E-2</v>
          </cell>
          <cell r="AU19">
            <v>1.4245371823031316E-2</v>
          </cell>
          <cell r="AV19">
            <v>1.4045291424328754E-2</v>
          </cell>
          <cell r="AW19" t="str">
            <v>-</v>
          </cell>
          <cell r="AY19">
            <v>1.2550692233054717E-2</v>
          </cell>
          <cell r="AZ19">
            <v>1.2815916762734414E-2</v>
          </cell>
          <cell r="BA19">
            <v>9.303801193147665E-3</v>
          </cell>
          <cell r="BB19">
            <v>1.2522944066271746E-2</v>
          </cell>
          <cell r="BC19" t="str">
            <v>-</v>
          </cell>
          <cell r="BE19">
            <v>-2.1370428942437125E-2</v>
          </cell>
          <cell r="BF19">
            <v>7.3322789682788159E-3</v>
          </cell>
          <cell r="BG19">
            <v>2.625985307624279E-2</v>
          </cell>
          <cell r="BH19">
            <v>2.2268960347265665E-2</v>
          </cell>
          <cell r="BI19" t="str">
            <v>-</v>
          </cell>
          <cell r="BJ19">
            <v>0</v>
          </cell>
          <cell r="BK19">
            <v>0</v>
          </cell>
          <cell r="BL19">
            <v>0</v>
          </cell>
          <cell r="BM19">
            <v>0</v>
          </cell>
          <cell r="BN19">
            <v>0</v>
          </cell>
          <cell r="BO19">
            <v>0</v>
          </cell>
          <cell r="BP19">
            <v>0</v>
          </cell>
          <cell r="BQ19">
            <v>0</v>
          </cell>
          <cell r="BR19">
            <v>0</v>
          </cell>
          <cell r="BS19">
            <v>0</v>
          </cell>
          <cell r="BT19">
            <v>-1.9999999999999907E-2</v>
          </cell>
          <cell r="BU19">
            <v>-2.0408163265306034E-2</v>
          </cell>
          <cell r="BV19">
            <v>-2.0833333333333259E-2</v>
          </cell>
          <cell r="BW19">
            <v>-2.1276595744680771E-2</v>
          </cell>
          <cell r="BX19">
            <v>-2.1739130434782483E-2</v>
          </cell>
          <cell r="BY19">
            <v>-2.2222222222222143E-2</v>
          </cell>
          <cell r="BZ19">
            <v>-2.2727272727272596E-2</v>
          </cell>
          <cell r="CA19">
            <v>-2.3255813953488302E-2</v>
          </cell>
          <cell r="CB19">
            <v>-2.3809523809523725E-2</v>
          </cell>
          <cell r="CC19">
            <v>-2.4390243902438935E-2</v>
          </cell>
          <cell r="CD19">
            <v>-2.5000000000000022E-2</v>
          </cell>
          <cell r="CE19">
            <v>-2.9304029304030199E-2</v>
          </cell>
          <cell r="CF19">
            <v>-5.1765844218674362E-2</v>
          </cell>
          <cell r="CG19">
            <v>2.1777003484320101E-3</v>
          </cell>
          <cell r="CH19">
            <v>-3.0350808040993327E-2</v>
          </cell>
          <cell r="CI19">
            <v>-3.4057971014492816E-2</v>
          </cell>
          <cell r="CJ19">
            <v>1.029512697323276E-2</v>
          </cell>
          <cell r="CK19">
            <v>-2.5829081632653073E-2</v>
          </cell>
          <cell r="CL19">
            <v>-4.9230769230770299E-3</v>
          </cell>
          <cell r="CM19">
            <v>1.5151515151515138E-2</v>
          </cell>
          <cell r="CN19">
            <v>9.6575943810359721E-3</v>
          </cell>
          <cell r="CO19">
            <v>-9.8441345365053445E-3</v>
          </cell>
          <cell r="CP19">
            <v>4.3533930857875269E-3</v>
          </cell>
          <cell r="CQ19">
            <v>-9.009009009009028E-3</v>
          </cell>
          <cell r="CR19">
            <v>1.6949152542372836E-2</v>
          </cell>
          <cell r="CS19">
            <v>-8.6065573770491843E-3</v>
          </cell>
          <cell r="CT19">
            <v>3.6778939217962936E-3</v>
          </cell>
          <cell r="CU19">
            <v>3.4389140271493535E-3</v>
          </cell>
          <cell r="CV19">
            <v>-6.6844919786090973E-4</v>
          </cell>
          <cell r="CW19">
            <v>1.3664596273291973E-2</v>
          </cell>
          <cell r="CX19">
            <v>6.4553990610329848E-3</v>
          </cell>
          <cell r="CY19">
            <v>8.4114726971871168E-3</v>
          </cell>
          <cell r="CZ19">
            <v>-1.6391375614676074E-3</v>
          </cell>
          <cell r="DA19">
            <v>2.5467289719626196E-2</v>
          </cell>
          <cell r="DB19">
            <v>2.695763799743256E-2</v>
          </cell>
          <cell r="DC19">
            <v>-2.4904214559388071E-3</v>
          </cell>
          <cell r="DD19">
            <v>1.6267197369559616E-2</v>
          </cell>
          <cell r="DE19">
            <v>-3.2308904649330783E-3</v>
          </cell>
          <cell r="DF19">
            <v>1.4388489208633226E-2</v>
          </cell>
          <cell r="DG19">
            <v>6.5359477124182774E-3</v>
          </cell>
          <cell r="DH19">
            <v>-3.3984706881903248E-3</v>
          </cell>
          <cell r="DI19">
            <v>5.8754406580492358E-3</v>
          </cell>
          <cell r="DJ19">
            <v>8.1588669950738435E-3</v>
          </cell>
          <cell r="DK19">
            <v>1.0357815442561202E-2</v>
          </cell>
          <cell r="DL19">
            <v>1.1891891891891992E-2</v>
          </cell>
          <cell r="DM19">
            <v>1.1230371695488017E-2</v>
          </cell>
          <cell r="DN19">
            <v>1.9970072601651623E-2</v>
          </cell>
          <cell r="DO19">
            <v>1.4959994621125405E-2</v>
          </cell>
          <cell r="DP19">
            <v>1.8789271562617005E-2</v>
          </cell>
          <cell r="DQ19">
            <v>1.7147435897435725E-2</v>
          </cell>
          <cell r="DR19">
            <v>1.7888563049853312E-2</v>
          </cell>
          <cell r="DS19">
            <v>2.0462417802381783E-2</v>
          </cell>
          <cell r="DT19">
            <v>1.8913241437126915E-2</v>
          </cell>
          <cell r="DU19">
            <v>1.7537040884022081E-2</v>
          </cell>
          <cell r="DV19">
            <v>1.6308547498566695E-2</v>
          </cell>
          <cell r="DW19">
            <v>1.520701176698469E-2</v>
          </cell>
          <cell r="DX19">
            <v>-1.791390693273498E-3</v>
          </cell>
          <cell r="DY19">
            <v>1.4567075436640486E-2</v>
          </cell>
          <cell r="DZ19">
            <v>1.6349977905435242E-2</v>
          </cell>
          <cell r="EA19">
            <v>5.6097560975612026E-3</v>
          </cell>
          <cell r="EB19">
            <v>1.3029393834347314E-2</v>
          </cell>
          <cell r="EC19">
            <v>1.324825198765156E-2</v>
          </cell>
          <cell r="ED19">
            <v>-2.0960603448098358E-2</v>
          </cell>
          <cell r="EE19">
            <v>5.1126126126126437E-3</v>
          </cell>
          <cell r="EF19">
            <v>5.0866067627222122E-3</v>
          </cell>
          <cell r="EG19">
            <v>5.0608641369778162E-3</v>
          </cell>
          <cell r="EH19">
            <v>5.0353807590781674E-3</v>
          </cell>
          <cell r="EI19">
            <v>5.0101527324093453E-3</v>
          </cell>
          <cell r="EJ19">
            <v>4.9851762380586084E-3</v>
          </cell>
          <cell r="EK19">
            <v>4.9604475328877129E-3</v>
          </cell>
          <cell r="EL19">
            <v>4.9359629476615208E-3</v>
          </cell>
          <cell r="EM19">
            <v>4.9117188852345617E-3</v>
          </cell>
          <cell r="EN19">
            <v>4.8877118187886648E-3</v>
          </cell>
          <cell r="EO19">
            <v>4.8639382901221051E-3</v>
          </cell>
          <cell r="EP19">
            <v>4.8403949079898201E-3</v>
          </cell>
          <cell r="EQ19">
            <v>4.8170783464902556E-3</v>
          </cell>
          <cell r="ER19">
            <v>4.793985343498619E-3</v>
          </cell>
          <cell r="ES19">
            <v>4.7711126991467623E-3</v>
          </cell>
          <cell r="ET19">
            <v>4.7484572743436981E-3</v>
          </cell>
          <cell r="EU19">
            <v>4.7260159893405262E-3</v>
          </cell>
          <cell r="EV19">
            <v>4.7037858223337725E-3</v>
          </cell>
          <cell r="EW19">
            <v>4.6817638081095847E-3</v>
          </cell>
          <cell r="EX19">
            <v>4.6599470367254536E-3</v>
          </cell>
          <cell r="EY19">
            <v>4.6383326522272394E-3</v>
          </cell>
          <cell r="EZ19">
            <v>4.6169178514043896E-3</v>
          </cell>
          <cell r="FA19">
            <v>4.5956998825769091E-3</v>
          </cell>
          <cell r="FB19">
            <v>4.5746760444167478E-3</v>
          </cell>
          <cell r="FC19">
            <v>4.5538436848018282E-3</v>
          </cell>
          <cell r="FD19">
            <v>4.5332001997004934E-3</v>
          </cell>
          <cell r="FE19">
            <v>4.5127430320861528E-3</v>
          </cell>
          <cell r="FF19">
            <v>4.4924696708821266E-3</v>
          </cell>
          <cell r="FG19">
            <v>4.4723776499331347E-3</v>
          </cell>
          <cell r="FH19">
            <v>4.4524645470058744E-3</v>
          </cell>
          <cell r="FI19">
            <v>4.4327279828160204E-3</v>
          </cell>
          <cell r="FJ19">
            <v>4.4131656200789848E-3</v>
          </cell>
          <cell r="FK19">
            <v>4.3937751625890975E-3</v>
          </cell>
          <cell r="FL19">
            <v>4.4020662096748708E-3</v>
          </cell>
          <cell r="FM19">
            <v>4.3827729529539727E-3</v>
          </cell>
          <cell r="FN19">
            <v>4.3636480741982009E-3</v>
          </cell>
          <cell r="FO19">
            <v>4.344689378757538E-3</v>
          </cell>
          <cell r="FP19">
            <v>4.3258947099575895E-3</v>
          </cell>
          <cell r="FQ19">
            <v>4.344689378757538E-3</v>
          </cell>
          <cell r="FR19">
            <v>4.3258947099575895E-3</v>
          </cell>
          <cell r="FS19">
            <v>0.69331938424749673</v>
          </cell>
          <cell r="FT19">
            <v>0.68448425310603866</v>
          </cell>
          <cell r="FU19">
            <v>0.67358229598893504</v>
          </cell>
          <cell r="FV19">
            <v>0.6507113415769179</v>
          </cell>
          <cell r="FW19">
            <v>0.62954429083461338</v>
          </cell>
          <cell r="FX19">
            <v>0.60365853658536595</v>
          </cell>
          <cell r="FY19">
            <v>0.57076566125290018</v>
          </cell>
          <cell r="FZ19">
            <v>0.54092920353982299</v>
          </cell>
          <cell r="GA19">
            <v>0.50520833333333326</v>
          </cell>
          <cell r="GB19">
            <v>0.48702594810379241</v>
          </cell>
          <cell r="GC19">
            <v>0.47030651340996177</v>
          </cell>
          <cell r="GD19">
            <v>0.44999999999999996</v>
          </cell>
          <cell r="GF19" t="str">
            <v xml:space="preserve"> </v>
          </cell>
        </row>
        <row r="20">
          <cell r="A20" t="str">
            <v>Growth MoM</v>
          </cell>
          <cell r="C20" t="str">
            <v>-</v>
          </cell>
          <cell r="D20">
            <v>1.7142857142857144</v>
          </cell>
          <cell r="E20">
            <v>0.73684210526315796</v>
          </cell>
          <cell r="F20">
            <v>0.51515151515151514</v>
          </cell>
          <cell r="G20" t="str">
            <v>-</v>
          </cell>
          <cell r="I20">
            <v>0.1915</v>
          </cell>
          <cell r="J20">
            <v>0.16072177926982789</v>
          </cell>
          <cell r="K20">
            <v>0.13846710050614597</v>
          </cell>
          <cell r="L20">
            <v>0.12204932782894051</v>
          </cell>
          <cell r="M20" t="str">
            <v>-</v>
          </cell>
          <cell r="O20">
            <v>0.13207547169811318</v>
          </cell>
          <cell r="P20">
            <v>8.3333333333333259E-2</v>
          </cell>
          <cell r="Q20">
            <v>6.1538461538461542E-2</v>
          </cell>
          <cell r="R20">
            <v>0.10144927536231885</v>
          </cell>
          <cell r="S20" t="str">
            <v>-</v>
          </cell>
          <cell r="U20">
            <v>0.11842105263157898</v>
          </cell>
          <cell r="V20">
            <v>0.12941176470588234</v>
          </cell>
          <cell r="W20">
            <v>0.11458333333333326</v>
          </cell>
          <cell r="X20">
            <v>0.18691588785046731</v>
          </cell>
          <cell r="Y20" t="str">
            <v>-</v>
          </cell>
          <cell r="AA20">
            <v>0.15748031496062986</v>
          </cell>
          <cell r="AB20">
            <v>0.14285714285714279</v>
          </cell>
          <cell r="AC20">
            <v>0.16071428571428581</v>
          </cell>
          <cell r="AD20">
            <v>0.16410256410256419</v>
          </cell>
          <cell r="AE20" t="str">
            <v>-</v>
          </cell>
          <cell r="AG20">
            <v>0.17621145374449343</v>
          </cell>
          <cell r="AH20">
            <v>0.14981273408239693</v>
          </cell>
          <cell r="AI20">
            <v>0.13355048859934859</v>
          </cell>
          <cell r="AJ20">
            <v>0.1293103448275863</v>
          </cell>
          <cell r="AK20" t="str">
            <v>-</v>
          </cell>
          <cell r="AM20">
            <v>0.11450381679389321</v>
          </cell>
          <cell r="AN20">
            <v>0.13013698630136994</v>
          </cell>
          <cell r="AO20">
            <v>0.12323232323232314</v>
          </cell>
          <cell r="AP20">
            <v>0.16187050359712241</v>
          </cell>
          <cell r="AQ20" t="str">
            <v>-</v>
          </cell>
          <cell r="AS20">
            <v>0.11919504643962853</v>
          </cell>
          <cell r="AT20">
            <v>0.1341632088520055</v>
          </cell>
          <cell r="AU20">
            <v>0.1707317073170731</v>
          </cell>
          <cell r="AV20">
            <v>0.14583333333333326</v>
          </cell>
          <cell r="AW20" t="str">
            <v>-</v>
          </cell>
          <cell r="AY20">
            <v>0.10000000000000009</v>
          </cell>
          <cell r="AZ20">
            <v>8.6776859504132275E-2</v>
          </cell>
          <cell r="BA20">
            <v>9.8859315589353569E-2</v>
          </cell>
          <cell r="BB20">
            <v>0.10380622837370246</v>
          </cell>
          <cell r="BC20" t="str">
            <v>-</v>
          </cell>
          <cell r="BE20">
            <v>8.2758620689655116E-2</v>
          </cell>
          <cell r="BF20">
            <v>7.2958888245512554E-2</v>
          </cell>
          <cell r="BG20">
            <v>8.0679978413383813E-2</v>
          </cell>
          <cell r="BH20">
            <v>8.6142322097378266E-2</v>
          </cell>
          <cell r="BI20" t="str">
            <v>-</v>
          </cell>
          <cell r="BK20">
            <v>0.29265577099363838</v>
          </cell>
          <cell r="BL20">
            <v>0.27343822881094582</v>
          </cell>
          <cell r="BM20">
            <v>0.26200471505520984</v>
          </cell>
          <cell r="BN20">
            <v>0.24636143518040665</v>
          </cell>
          <cell r="BO20">
            <v>0.26730069664806244</v>
          </cell>
          <cell r="BQ20">
            <v>0.23869027776705209</v>
          </cell>
          <cell r="BR20">
            <v>0.2301597470857728</v>
          </cell>
          <cell r="BS20">
            <v>0.21625573980487411</v>
          </cell>
          <cell r="BT20">
            <v>0.19853018133109535</v>
          </cell>
          <cell r="BU20">
            <v>0.21991736923562932</v>
          </cell>
          <cell r="CB20" t="str">
            <v>-</v>
          </cell>
          <cell r="CC20">
            <v>1.1000000000000001</v>
          </cell>
          <cell r="CD20">
            <v>0.54761904761904767</v>
          </cell>
          <cell r="CE20">
            <v>0.36923076923076925</v>
          </cell>
          <cell r="CF20">
            <v>0.2808988764044944</v>
          </cell>
          <cell r="CG20">
            <v>0.22807017543859653</v>
          </cell>
          <cell r="CH20">
            <v>0.19999999999999996</v>
          </cell>
          <cell r="CI20">
            <v>0.1785714285714286</v>
          </cell>
          <cell r="CJ20">
            <v>0.16161616161616155</v>
          </cell>
          <cell r="CK20">
            <v>0.14782608695652177</v>
          </cell>
          <cell r="CL20">
            <v>0.13636363636363646</v>
          </cell>
          <cell r="CM20">
            <v>6.3833333333333409E-2</v>
          </cell>
          <cell r="CN20">
            <v>6.000313332288898E-2</v>
          </cell>
          <cell r="CO20">
            <v>5.6606562222879075E-2</v>
          </cell>
          <cell r="CP20">
            <v>5.3573926423275964E-2</v>
          </cell>
          <cell r="CQ20">
            <v>5.0849707912904885E-2</v>
          </cell>
          <cell r="CR20">
            <v>4.8389134554642999E-2</v>
          </cell>
          <cell r="CS20">
            <v>4.6155700168715397E-2</v>
          </cell>
          <cell r="CT20">
            <v>4.4119341089736253E-2</v>
          </cell>
          <cell r="CU20">
            <v>4.225507502206538E-2</v>
          </cell>
          <cell r="CV20">
            <v>4.0541970996083476E-2</v>
          </cell>
          <cell r="CW20">
            <v>3.8962360122075212E-2</v>
          </cell>
          <cell r="CX20">
            <v>3.789288162146276E-2</v>
          </cell>
          <cell r="CY20">
            <v>5.6603773584905648E-2</v>
          </cell>
          <cell r="CZ20">
            <v>5.3571428571428603E-2</v>
          </cell>
          <cell r="DA20">
            <v>1.6949152542372836E-2</v>
          </cell>
          <cell r="DB20">
            <v>3.3333333333333437E-2</v>
          </cell>
          <cell r="DC20">
            <v>3.2258064516129004E-2</v>
          </cell>
          <cell r="DD20">
            <v>1.5625E-2</v>
          </cell>
          <cell r="DE20">
            <v>1.538461538461533E-2</v>
          </cell>
          <cell r="DF20">
            <v>1.5151515151515138E-2</v>
          </cell>
          <cell r="DG20">
            <v>2.9850746268656803E-2</v>
          </cell>
          <cell r="DH20">
            <v>2.8985507246376718E-2</v>
          </cell>
          <cell r="DI20">
            <v>4.2253521126760507E-2</v>
          </cell>
          <cell r="DJ20">
            <v>2.7027027027026973E-2</v>
          </cell>
          <cell r="DK20">
            <v>5.2631578947368363E-2</v>
          </cell>
          <cell r="DL20">
            <v>2.4999999999999911E-2</v>
          </cell>
          <cell r="DM20">
            <v>3.6585365853658569E-2</v>
          </cell>
          <cell r="DN20">
            <v>3.529411764705892E-2</v>
          </cell>
          <cell r="DO20">
            <v>4.5454545454545414E-2</v>
          </cell>
          <cell r="DP20">
            <v>4.3478260869565188E-2</v>
          </cell>
          <cell r="DQ20">
            <v>2.0833333333333259E-2</v>
          </cell>
          <cell r="DR20">
            <v>5.1020408163265252E-2</v>
          </cell>
          <cell r="DS20">
            <v>3.8834951456310662E-2</v>
          </cell>
          <cell r="DT20">
            <v>6.5420560747663448E-2</v>
          </cell>
          <cell r="DU20">
            <v>5.2631578947368363E-2</v>
          </cell>
          <cell r="DV20">
            <v>5.8333333333333348E-2</v>
          </cell>
          <cell r="DW20">
            <v>6.2992125984252079E-2</v>
          </cell>
          <cell r="DX20">
            <v>2.9629629629629672E-2</v>
          </cell>
          <cell r="DY20">
            <v>5.755395683453246E-2</v>
          </cell>
          <cell r="DZ20">
            <v>4.7619047619047672E-2</v>
          </cell>
          <cell r="EA20">
            <v>4.5454545454545414E-2</v>
          </cell>
          <cell r="EB20">
            <v>4.3478260869565188E-2</v>
          </cell>
          <cell r="EC20">
            <v>5.3571428571428603E-2</v>
          </cell>
          <cell r="ED20">
            <v>4.5197740112994378E-2</v>
          </cell>
          <cell r="EE20">
            <v>5.4054054054053946E-2</v>
          </cell>
          <cell r="EF20">
            <v>4.3589743589743657E-2</v>
          </cell>
          <cell r="EG20">
            <v>5.1597051597051635E-2</v>
          </cell>
          <cell r="EH20">
            <v>6.0747663551401931E-2</v>
          </cell>
          <cell r="EI20">
            <v>5.7268722466960353E-2</v>
          </cell>
          <cell r="EJ20">
            <v>5.4166666666666696E-2</v>
          </cell>
          <cell r="EK20">
            <v>5.5335968379446543E-2</v>
          </cell>
          <cell r="EL20">
            <v>4.9937578027465568E-2</v>
          </cell>
          <cell r="EM20">
            <v>4.7562425683709719E-2</v>
          </cell>
          <cell r="EN20">
            <v>4.540295119182769E-2</v>
          </cell>
          <cell r="EO20">
            <v>4.2345276872964188E-2</v>
          </cell>
          <cell r="EP20">
            <v>4.0624999999999911E-2</v>
          </cell>
          <cell r="EQ20">
            <v>4.5045045045045029E-2</v>
          </cell>
          <cell r="ER20">
            <v>4.022988505747116E-2</v>
          </cell>
          <cell r="ES20">
            <v>3.8674033149171283E-2</v>
          </cell>
          <cell r="ET20">
            <v>4.5212765957446832E-2</v>
          </cell>
          <cell r="EU20">
            <v>3.6641221374045907E-2</v>
          </cell>
          <cell r="EV20">
            <v>3.6327933235149823E-2</v>
          </cell>
          <cell r="EW20">
            <v>3.7423022264329697E-2</v>
          </cell>
          <cell r="EX20">
            <v>4.1095890410958846E-2</v>
          </cell>
          <cell r="EY20">
            <v>4.1666666666666741E-2</v>
          </cell>
          <cell r="EZ20">
            <v>4.2105263157894646E-2</v>
          </cell>
          <cell r="FA20">
            <v>3.8383838383838409E-2</v>
          </cell>
          <cell r="FB20">
            <v>3.8910505836575959E-2</v>
          </cell>
          <cell r="FC20">
            <v>4.1198501872659277E-2</v>
          </cell>
          <cell r="FD20">
            <v>3.5971223021582732E-2</v>
          </cell>
          <cell r="FE20">
            <v>6.076388888888884E-2</v>
          </cell>
          <cell r="FF20">
            <v>5.7283142389525477E-2</v>
          </cell>
          <cell r="FG20">
            <v>3.5758513931888558E-2</v>
          </cell>
          <cell r="FH20">
            <v>3.4523987445822746E-2</v>
          </cell>
          <cell r="FI20">
            <v>4.4495810459404872E-2</v>
          </cell>
          <cell r="FJ20">
            <v>4.0248962655601739E-2</v>
          </cell>
          <cell r="FK20">
            <v>3.8691663342640625E-2</v>
          </cell>
          <cell r="FL20">
            <v>4.9667178699436709E-2</v>
          </cell>
          <cell r="FM20">
            <v>5.1219512195121997E-2</v>
          </cell>
          <cell r="FN20">
            <v>4.8723897911832958E-2</v>
          </cell>
          <cell r="FO20">
            <v>6.1946902654867353E-2</v>
          </cell>
          <cell r="FP20">
            <v>4.3749999999999956E-2</v>
          </cell>
          <cell r="FQ20">
            <v>4.1916167664670656E-2</v>
          </cell>
          <cell r="FR20">
            <v>4.1916167664670656E-2</v>
          </cell>
          <cell r="FS20">
            <v>3.0000000000000027E-2</v>
          </cell>
          <cell r="FT20">
            <v>2.9126213592232997E-2</v>
          </cell>
          <cell r="FU20">
            <v>3.7735849056603765E-2</v>
          </cell>
          <cell r="FV20">
            <v>2.6033057851239771E-2</v>
          </cell>
          <cell r="FW20">
            <v>2.5372533225936467E-2</v>
          </cell>
          <cell r="FX20">
            <v>3.2992930086410022E-2</v>
          </cell>
          <cell r="FY20">
            <v>2.9657794676806182E-2</v>
          </cell>
          <cell r="FZ20">
            <v>2.8803545051698576E-2</v>
          </cell>
          <cell r="GA20">
            <v>3.7329504666188118E-2</v>
          </cell>
          <cell r="GB20">
            <v>3.114186851211076E-2</v>
          </cell>
          <cell r="GC20">
            <v>3.0201342281879207E-2</v>
          </cell>
          <cell r="GD20">
            <v>3.0201342281879207E-2</v>
          </cell>
          <cell r="GF20" t="str">
            <v xml:space="preserve"> </v>
          </cell>
        </row>
        <row r="21">
          <cell r="A21" t="str">
            <v>Morgan Stanley Direct Subscriber Model</v>
          </cell>
          <cell r="C21" t="str">
            <v>-</v>
          </cell>
          <cell r="D21" t="str">
            <v>-</v>
          </cell>
          <cell r="E21" t="str">
            <v>-</v>
          </cell>
          <cell r="F21" t="str">
            <v>-</v>
          </cell>
          <cell r="G21" t="str">
            <v>-</v>
          </cell>
          <cell r="I21" t="str">
            <v>-</v>
          </cell>
          <cell r="J21" t="str">
            <v>-</v>
          </cell>
          <cell r="K21" t="str">
            <v>-</v>
          </cell>
          <cell r="L21" t="str">
            <v>-</v>
          </cell>
          <cell r="M21" t="str">
            <v>-</v>
          </cell>
          <cell r="O21" t="str">
            <v>-</v>
          </cell>
          <cell r="P21">
            <v>0.27979568671963673</v>
          </cell>
          <cell r="Q21">
            <v>0.1474057649667404</v>
          </cell>
          <cell r="R21">
            <v>0.13117415165803514</v>
          </cell>
          <cell r="S21" t="str">
            <v>-</v>
          </cell>
          <cell r="U21">
            <v>0.15634823014896826</v>
          </cell>
          <cell r="V21">
            <v>0.15778276799432689</v>
          </cell>
          <cell r="W21">
            <v>0.14740710494079234</v>
          </cell>
          <cell r="X21">
            <v>0.19225978647686826</v>
          </cell>
          <cell r="Y21" t="str">
            <v>-</v>
          </cell>
          <cell r="AA21">
            <v>0.16095813745242893</v>
          </cell>
          <cell r="AB21">
            <v>0.15750739169559069</v>
          </cell>
          <cell r="AC21">
            <v>0.15126190410084117</v>
          </cell>
          <cell r="AD21">
            <v>0.19085976124442294</v>
          </cell>
          <cell r="AE21" t="str">
            <v>-</v>
          </cell>
          <cell r="AG21">
            <v>0.17843617732234351</v>
          </cell>
          <cell r="AH21">
            <v>0.12799450077332897</v>
          </cell>
          <cell r="AI21">
            <v>0.13327645571163038</v>
          </cell>
          <cell r="AJ21">
            <v>0.10807141128707021</v>
          </cell>
          <cell r="AK21" t="str">
            <v>-</v>
          </cell>
          <cell r="AM21">
            <v>0.1464118895966029</v>
          </cell>
          <cell r="AN21">
            <v>0.12879260897632627</v>
          </cell>
          <cell r="AO21">
            <v>0.11034754319679752</v>
          </cell>
          <cell r="AP21">
            <v>0.11515371560291454</v>
          </cell>
          <cell r="AQ21" t="str">
            <v>-</v>
          </cell>
          <cell r="AS21">
            <v>0.11826214687554426</v>
          </cell>
          <cell r="AT21">
            <v>8.3336718802897947E-2</v>
          </cell>
          <cell r="AU21">
            <v>0.10236377954724452</v>
          </cell>
          <cell r="AV21">
            <v>0.11419354107134749</v>
          </cell>
          <cell r="AW21" t="str">
            <v>-</v>
          </cell>
          <cell r="AY21">
            <v>0.1466743335182199</v>
          </cell>
          <cell r="AZ21">
            <v>6.3809959128609428E-2</v>
          </cell>
          <cell r="BA21">
            <v>4.7300722891566283E-2</v>
          </cell>
          <cell r="BB21">
            <v>6.6578947368421071E-2</v>
          </cell>
          <cell r="BC21" t="str">
            <v>-</v>
          </cell>
          <cell r="BE21">
            <v>9.4561853941733887E-2</v>
          </cell>
          <cell r="BF21">
            <v>6.6977987136516148E-2</v>
          </cell>
          <cell r="BG21">
            <v>7.4072857110109469E-2</v>
          </cell>
          <cell r="BH21">
            <v>7.6584874558674354E-2</v>
          </cell>
          <cell r="BI21" t="str">
            <v>-</v>
          </cell>
          <cell r="BK21">
            <v>4.772043421193306E-2</v>
          </cell>
          <cell r="BL21">
            <v>5.1115531766793953E-2</v>
          </cell>
          <cell r="BM21">
            <v>6.4429337300045741E-2</v>
          </cell>
          <cell r="BN21">
            <v>6.3239981072310103E-2</v>
          </cell>
          <cell r="BO21" t="str">
            <v>-</v>
          </cell>
          <cell r="BQ21">
            <v>4.1271880727233423E-2</v>
          </cell>
          <cell r="BR21">
            <v>4.3876778501151348E-2</v>
          </cell>
          <cell r="BS21">
            <v>5.2398515050429362E-2</v>
          </cell>
          <cell r="BT21">
            <v>4.774445505803615E-2</v>
          </cell>
          <cell r="BU21" t="str">
            <v>-</v>
          </cell>
          <cell r="CC21">
            <v>0.55000000000000004</v>
          </cell>
          <cell r="CD21">
            <v>0.72580645161290325</v>
          </cell>
          <cell r="CE21">
            <v>0.43925233644859807</v>
          </cell>
          <cell r="CF21">
            <v>0.31818181818181812</v>
          </cell>
          <cell r="CG21">
            <v>0.2929392446633825</v>
          </cell>
          <cell r="CH21">
            <v>0.25171450342900692</v>
          </cell>
          <cell r="CI21">
            <v>0.2254464285714286</v>
          </cell>
          <cell r="CJ21">
            <v>0.20483523762212297</v>
          </cell>
          <cell r="CK21">
            <v>0.18815283122594839</v>
          </cell>
          <cell r="CL21">
            <v>0.17432041642567975</v>
          </cell>
          <cell r="CM21">
            <v>0.12827767927501954</v>
          </cell>
          <cell r="CN21">
            <v>9.0557892140707308E-2</v>
          </cell>
          <cell r="CO21">
            <v>8.6104206443555764E-2</v>
          </cell>
          <cell r="CP21">
            <v>8.2101034670204687E-2</v>
          </cell>
          <cell r="CQ21">
            <v>7.8480689326340114E-2</v>
          </cell>
          <cell r="CR21">
            <v>7.5188646623308264E-2</v>
          </cell>
          <cell r="CS21">
            <v>7.2180466586190484E-2</v>
          </cell>
          <cell r="CT21">
            <v>6.9419542882658059E-2</v>
          </cell>
          <cell r="CU21">
            <v>6.6875432260047551E-2</v>
          </cell>
          <cell r="CV21">
            <v>6.4522596174046543E-2</v>
          </cell>
          <cell r="CW21">
            <v>6.2339440333265106E-2</v>
          </cell>
          <cell r="CX21">
            <v>6.0511389873474153E-2</v>
          </cell>
          <cell r="CY21">
            <v>6.9243581735774162E-2</v>
          </cell>
          <cell r="CZ21">
            <v>9.8108968357985438E-2</v>
          </cell>
          <cell r="DA21">
            <v>0.1159420289855071</v>
          </cell>
          <cell r="DB21">
            <v>8.1130634071810537E-2</v>
          </cell>
          <cell r="DC21">
            <v>6.8400226116450025E-2</v>
          </cell>
          <cell r="DD21">
            <v>5.7936507936507953E-2</v>
          </cell>
          <cell r="DE21">
            <v>3.1882970742685757E-2</v>
          </cell>
          <cell r="DF21">
            <v>3.1382527565733787E-2</v>
          </cell>
          <cell r="DG21">
            <v>5.4511278195488844E-2</v>
          </cell>
          <cell r="DH21">
            <v>3.7210338680926824E-2</v>
          </cell>
          <cell r="DI21">
            <v>4.3501611170783994E-2</v>
          </cell>
          <cell r="DJ21">
            <v>4.9922799794132722E-2</v>
          </cell>
          <cell r="DK21">
            <v>4.7647058823529376E-2</v>
          </cell>
          <cell r="DL21">
            <v>5.3621560920831035E-2</v>
          </cell>
          <cell r="DM21">
            <v>4.5696775912603238E-2</v>
          </cell>
          <cell r="DN21">
            <v>5.0622159935448163E-2</v>
          </cell>
          <cell r="DO21">
            <v>5.5014349812037677E-2</v>
          </cell>
          <cell r="DP21">
            <v>5.8850574712643544E-2</v>
          </cell>
          <cell r="DQ21">
            <v>3.8934722825300305E-2</v>
          </cell>
          <cell r="DR21">
            <v>4.3083031485093404E-2</v>
          </cell>
          <cell r="DS21">
            <v>5.1788039667434616E-2</v>
          </cell>
          <cell r="DT21">
            <v>6.6412698412698479E-2</v>
          </cell>
          <cell r="DU21">
            <v>5.8823529411764719E-2</v>
          </cell>
          <cell r="DV21">
            <v>5.555555555555558E-2</v>
          </cell>
          <cell r="DW21">
            <v>6.0728744939271273E-2</v>
          </cell>
          <cell r="DX21">
            <v>4.5801526717557328E-2</v>
          </cell>
          <cell r="DY21">
            <v>4.3795620437956151E-2</v>
          </cell>
          <cell r="DZ21">
            <v>5.2447552447552503E-2</v>
          </cell>
          <cell r="EA21">
            <v>4.6511627906976827E-2</v>
          </cell>
          <cell r="EB21">
            <v>4.4444444444444509E-2</v>
          </cell>
          <cell r="EC21">
            <v>5.5531115021596467E-2</v>
          </cell>
          <cell r="ED21">
            <v>4.9275362318840665E-2</v>
          </cell>
          <cell r="EE21">
            <v>4.9723756906077332E-2</v>
          </cell>
          <cell r="EF21">
            <v>7.6786205710354327E-2</v>
          </cell>
          <cell r="EG21">
            <v>4.7678795483061753E-2</v>
          </cell>
          <cell r="EH21">
            <v>5.628742514970031E-2</v>
          </cell>
          <cell r="EI21">
            <v>6.0102827466653963E-2</v>
          </cell>
          <cell r="EJ21">
            <v>5.5674518201284773E-2</v>
          </cell>
          <cell r="EK21">
            <v>5.476673427991896E-2</v>
          </cell>
          <cell r="EL21">
            <v>1.863201125616043E-2</v>
          </cell>
          <cell r="EM21">
            <v>4.87210718635811E-2</v>
          </cell>
          <cell r="EN21">
            <v>4.6457607433217252E-2</v>
          </cell>
          <cell r="EO21">
            <v>3.4293360713238963E-2</v>
          </cell>
          <cell r="EP21">
            <v>4.146730462519943E-2</v>
          </cell>
          <cell r="EQ21">
            <v>4.2879019908116378E-2</v>
          </cell>
          <cell r="ER21">
            <v>2.3171823304652506E-2</v>
          </cell>
          <cell r="ES21">
            <v>3.6978492577084188E-2</v>
          </cell>
          <cell r="ET21">
            <v>3.0360930090845173E-2</v>
          </cell>
          <cell r="EU21">
            <v>6.663918627643084E-2</v>
          </cell>
          <cell r="EV21">
            <v>3.6481759120439827E-2</v>
          </cell>
          <cell r="EW21">
            <v>3.688524590163933E-2</v>
          </cell>
          <cell r="EX21">
            <v>6.0687540109749083E-2</v>
          </cell>
          <cell r="EY21">
            <v>4.1387024608501077E-2</v>
          </cell>
          <cell r="EZ21">
            <v>4.1890440386680883E-2</v>
          </cell>
          <cell r="FA21">
            <v>2.5219586953733053E-2</v>
          </cell>
          <cell r="FB21">
            <v>3.8652130822596442E-2</v>
          </cell>
          <cell r="FC21">
            <v>4.0076335877862634E-2</v>
          </cell>
          <cell r="FD21">
            <v>1.0939495907902774E-2</v>
          </cell>
          <cell r="FE21">
            <v>4.8586572438162445E-2</v>
          </cell>
          <cell r="FF21">
            <v>5.8972198820556043E-2</v>
          </cell>
          <cell r="FG21">
            <v>2.7231063285017232E-2</v>
          </cell>
          <cell r="FH21">
            <v>3.5130408333966967E-2</v>
          </cell>
          <cell r="FI21">
            <v>3.9594505252332324E-2</v>
          </cell>
          <cell r="FJ21">
            <v>1.8544432402309852E-3</v>
          </cell>
          <cell r="FK21">
            <v>3.945495220663009E-2</v>
          </cell>
          <cell r="FL21">
            <v>4.4283571381986464E-2</v>
          </cell>
          <cell r="FM21">
            <v>3.8094247142004267E-3</v>
          </cell>
          <cell r="FN21">
            <v>4.9940546967895294E-2</v>
          </cell>
          <cell r="FO21">
            <v>5.5492638731596822E-2</v>
          </cell>
          <cell r="FP21">
            <v>1.3366430657509198E-2</v>
          </cell>
          <cell r="FQ21">
            <v>4.2813455657492394E-2</v>
          </cell>
          <cell r="FR21">
            <v>4.7898338220918601E-2</v>
          </cell>
          <cell r="FS21">
            <v>6.5023704670063465E-2</v>
          </cell>
          <cell r="FT21">
            <v>2.9556650246305383E-2</v>
          </cell>
          <cell r="FU21">
            <v>3.3492822966507019E-2</v>
          </cell>
          <cell r="FV21">
            <v>4.1535095504128261E-3</v>
          </cell>
          <cell r="FW21">
            <v>2.5698551906995881E-2</v>
          </cell>
          <cell r="FX21">
            <v>2.9230463312785782E-2</v>
          </cell>
          <cell r="FY21">
            <v>-1.0646854988826893E-2</v>
          </cell>
          <cell r="FZ21">
            <v>2.8116213683223812E-2</v>
          </cell>
          <cell r="GA21">
            <v>3.1905195989061053E-2</v>
          </cell>
          <cell r="GB21">
            <v>-1.0715547703179507E-3</v>
          </cell>
          <cell r="GC21">
            <v>3.3794162826420893E-2</v>
          </cell>
          <cell r="GD21">
            <v>3.8137691926696471E-2</v>
          </cell>
          <cell r="GF21" t="str">
            <v xml:space="preserve"> </v>
          </cell>
        </row>
        <row r="22">
          <cell r="A22" t="str">
            <v>Average Subs per Customer: Period End</v>
          </cell>
          <cell r="C22">
            <v>20</v>
          </cell>
          <cell r="D22">
            <v>20</v>
          </cell>
          <cell r="E22">
            <v>20</v>
          </cell>
          <cell r="F22">
            <v>20</v>
          </cell>
          <cell r="G22">
            <v>20</v>
          </cell>
          <cell r="I22">
            <v>18.800000000000004</v>
          </cell>
          <cell r="J22">
            <v>17.600000000000009</v>
          </cell>
          <cell r="K22">
            <v>16.400000000000013</v>
          </cell>
          <cell r="L22">
            <v>15.142857142857142</v>
          </cell>
          <cell r="M22">
            <v>15.142857142857142</v>
          </cell>
          <cell r="O22">
            <v>13.953488372093023</v>
          </cell>
          <cell r="P22">
            <v>13.26530612244898</v>
          </cell>
          <cell r="Q22">
            <v>13.529411764705882</v>
          </cell>
          <cell r="R22">
            <v>13.333333333333334</v>
          </cell>
          <cell r="S22">
            <v>13.333333333333334</v>
          </cell>
          <cell r="U22">
            <v>13.492063492063492</v>
          </cell>
          <cell r="V22">
            <v>13.714285714285714</v>
          </cell>
          <cell r="W22">
            <v>13.896103896103897</v>
          </cell>
          <cell r="X22">
            <v>14.597701149425287</v>
          </cell>
          <cell r="Y22">
            <v>14.597701149425287</v>
          </cell>
          <cell r="AA22">
            <v>15</v>
          </cell>
          <cell r="AB22">
            <v>15.135135135135135</v>
          </cell>
          <cell r="AC22">
            <v>15.6</v>
          </cell>
          <cell r="AD22">
            <v>16.330935251798561</v>
          </cell>
          <cell r="AE22">
            <v>16.330935251798561</v>
          </cell>
          <cell r="AG22">
            <v>17.225806451612904</v>
          </cell>
          <cell r="AH22">
            <v>18.165680473372781</v>
          </cell>
          <cell r="AI22">
            <v>18.609625668449198</v>
          </cell>
          <cell r="AJ22">
            <v>19.170731707317074</v>
          </cell>
          <cell r="AK22">
            <v>19.170731707317074</v>
          </cell>
          <cell r="AM22">
            <v>19.295154185022028</v>
          </cell>
          <cell r="AN22">
            <v>19.95967741935484</v>
          </cell>
          <cell r="AO22">
            <v>20.516605166051662</v>
          </cell>
          <cell r="AP22">
            <v>21.677852348993287</v>
          </cell>
          <cell r="AQ22">
            <v>21.677852348993287</v>
          </cell>
          <cell r="AS22">
            <v>22.383900928792571</v>
          </cell>
          <cell r="AT22">
            <v>23.229461756373937</v>
          </cell>
          <cell r="AU22">
            <v>25.196850393700789</v>
          </cell>
          <cell r="AV22">
            <v>26.829268292682926</v>
          </cell>
          <cell r="AW22">
            <v>26.829268292682926</v>
          </cell>
          <cell r="AY22">
            <v>27.75229357798165</v>
          </cell>
          <cell r="AZ22">
            <v>27.594166404364703</v>
          </cell>
          <cell r="BA22">
            <v>28.516172320565193</v>
          </cell>
          <cell r="BB22">
            <v>29.471544715447155</v>
          </cell>
          <cell r="BC22">
            <v>29.471544715447155</v>
          </cell>
          <cell r="BE22">
            <v>30.007645259938837</v>
          </cell>
          <cell r="BF22">
            <v>29.682170114235507</v>
          </cell>
          <cell r="BG22">
            <v>30.398528119207768</v>
          </cell>
          <cell r="BH22">
            <v>31.153852764743291</v>
          </cell>
          <cell r="BI22">
            <v>31.153852764743291</v>
          </cell>
          <cell r="CB22">
            <v>20</v>
          </cell>
          <cell r="CC22">
            <v>20</v>
          </cell>
          <cell r="CD22">
            <v>20</v>
          </cell>
          <cell r="CE22">
            <v>20</v>
          </cell>
          <cell r="CF22">
            <v>20</v>
          </cell>
          <cell r="CG22">
            <v>20</v>
          </cell>
          <cell r="CH22">
            <v>20</v>
          </cell>
          <cell r="CI22">
            <v>20</v>
          </cell>
          <cell r="CJ22">
            <v>20</v>
          </cell>
          <cell r="CK22">
            <v>20</v>
          </cell>
          <cell r="CL22">
            <v>20</v>
          </cell>
          <cell r="CM22">
            <v>19.600000000000001</v>
          </cell>
          <cell r="CN22">
            <v>19.200000000000003</v>
          </cell>
          <cell r="CO22">
            <v>18.800000000000004</v>
          </cell>
          <cell r="CP22">
            <v>18.400000000000006</v>
          </cell>
          <cell r="CQ22">
            <v>18.000000000000007</v>
          </cell>
          <cell r="CR22">
            <v>17.600000000000009</v>
          </cell>
          <cell r="CS22">
            <v>17.20000000000001</v>
          </cell>
          <cell r="CT22">
            <v>16.800000000000011</v>
          </cell>
          <cell r="CU22">
            <v>16.400000000000013</v>
          </cell>
          <cell r="CV22">
            <v>16.000000000000014</v>
          </cell>
          <cell r="CW22">
            <v>15.600000000000014</v>
          </cell>
          <cell r="CX22">
            <v>15.142857142857142</v>
          </cell>
          <cell r="CY22">
            <v>14.358974358974359</v>
          </cell>
          <cell r="CZ22">
            <v>14.390243902439025</v>
          </cell>
          <cell r="DA22">
            <v>13.953488372093023</v>
          </cell>
          <cell r="DB22">
            <v>13.478260869565217</v>
          </cell>
          <cell r="DC22">
            <v>13.617021276595745</v>
          </cell>
          <cell r="DD22">
            <v>13.26530612244898</v>
          </cell>
          <cell r="DE22">
            <v>13.2</v>
          </cell>
          <cell r="DF22">
            <v>13.4</v>
          </cell>
          <cell r="DG22">
            <v>13.529411764705882</v>
          </cell>
          <cell r="DH22">
            <v>13.39622641509434</v>
          </cell>
          <cell r="DI22">
            <v>13.454545454545455</v>
          </cell>
          <cell r="DJ22">
            <v>13.333333333333334</v>
          </cell>
          <cell r="DK22">
            <v>13.559322033898304</v>
          </cell>
          <cell r="DL22">
            <v>13.442622950819672</v>
          </cell>
          <cell r="DM22">
            <v>13.492063492063492</v>
          </cell>
          <cell r="DN22">
            <v>13.538461538461538</v>
          </cell>
          <cell r="DO22">
            <v>13.529411764705882</v>
          </cell>
          <cell r="DP22">
            <v>13.714285714285714</v>
          </cell>
          <cell r="DQ22">
            <v>13.80281690140845</v>
          </cell>
          <cell r="DR22">
            <v>13.918918918918919</v>
          </cell>
          <cell r="DS22">
            <v>13.896103896103897</v>
          </cell>
          <cell r="DT22">
            <v>14.25</v>
          </cell>
          <cell r="DU22">
            <v>14.634146341463415</v>
          </cell>
          <cell r="DV22">
            <v>14.597701149425287</v>
          </cell>
          <cell r="DW22">
            <v>14.835164835164836</v>
          </cell>
          <cell r="DX22">
            <v>14.787234042553191</v>
          </cell>
          <cell r="DY22">
            <v>15</v>
          </cell>
          <cell r="DZ22">
            <v>15.098039215686274</v>
          </cell>
          <cell r="EA22">
            <v>15.046728971962617</v>
          </cell>
          <cell r="EB22">
            <v>15.135135135135135</v>
          </cell>
          <cell r="EC22">
            <v>15.258620689655173</v>
          </cell>
          <cell r="ED22">
            <v>15.416666666666666</v>
          </cell>
          <cell r="EE22">
            <v>15.6</v>
          </cell>
          <cell r="EF22">
            <v>15.775193798449612</v>
          </cell>
          <cell r="EG22">
            <v>16.090225563909776</v>
          </cell>
          <cell r="EH22">
            <v>16.330935251798561</v>
          </cell>
          <cell r="EI22">
            <v>16.63778162911612</v>
          </cell>
          <cell r="EJ22">
            <v>16.923076923076923</v>
          </cell>
          <cell r="EK22">
            <v>17.225806451612904</v>
          </cell>
          <cell r="EL22">
            <v>17.55741127348643</v>
          </cell>
          <cell r="EM22">
            <v>17.870182555780932</v>
          </cell>
          <cell r="EN22">
            <v>18.165680473372781</v>
          </cell>
          <cell r="EO22">
            <v>18.426103646833013</v>
          </cell>
          <cell r="EP22">
            <v>18.67289719626168</v>
          </cell>
          <cell r="EQ22">
            <v>18.609625668449198</v>
          </cell>
          <cell r="ER22">
            <v>18.88695652173913</v>
          </cell>
          <cell r="ES22">
            <v>19.151103565365023</v>
          </cell>
          <cell r="ET22">
            <v>19.170731707317074</v>
          </cell>
          <cell r="EU22">
            <v>19.430842607313195</v>
          </cell>
          <cell r="EV22">
            <v>19.698289269051319</v>
          </cell>
          <cell r="EW22">
            <v>19.295154185022028</v>
          </cell>
          <cell r="EX22">
            <v>19.68345323741007</v>
          </cell>
          <cell r="EY22">
            <v>20.098730606488008</v>
          </cell>
          <cell r="EZ22">
            <v>19.95967741935484</v>
          </cell>
          <cell r="FA22">
            <v>20.343007915567281</v>
          </cell>
          <cell r="FB22">
            <v>20.751295336787564</v>
          </cell>
          <cell r="FC22">
            <v>20.516605166051662</v>
          </cell>
          <cell r="FD22">
            <v>20.616605166051663</v>
          </cell>
          <cell r="FE22">
            <v>20.716605166051664</v>
          </cell>
          <cell r="FF22">
            <v>20.816605166051666</v>
          </cell>
          <cell r="FG22">
            <v>20.916605166051667</v>
          </cell>
          <cell r="FH22">
            <v>21.016605166051669</v>
          </cell>
          <cell r="FI22">
            <v>21.11660516605167</v>
          </cell>
          <cell r="FJ22">
            <v>21.216605166051671</v>
          </cell>
          <cell r="FK22">
            <v>21.316605166051673</v>
          </cell>
          <cell r="FL22">
            <v>21.416605166051674</v>
          </cell>
          <cell r="FM22">
            <v>21.516605166051676</v>
          </cell>
          <cell r="FN22">
            <v>21.616605166051677</v>
          </cell>
          <cell r="FO22">
            <v>21.716605166051679</v>
          </cell>
          <cell r="FP22">
            <v>21.81660516605168</v>
          </cell>
          <cell r="FQ22">
            <v>21.916605166051681</v>
          </cell>
          <cell r="FR22">
            <v>22.016605166051683</v>
          </cell>
          <cell r="FS22">
            <v>22.116605166051684</v>
          </cell>
          <cell r="FT22">
            <v>22.216605166051686</v>
          </cell>
          <cell r="FU22">
            <v>22.316605166051687</v>
          </cell>
          <cell r="FV22">
            <v>22.416605166051689</v>
          </cell>
          <cell r="FW22">
            <v>22.51660516605169</v>
          </cell>
          <cell r="FX22">
            <v>22.616605166051691</v>
          </cell>
          <cell r="FY22">
            <v>22.716605166051693</v>
          </cell>
          <cell r="FZ22">
            <v>22.816605166051694</v>
          </cell>
          <cell r="GA22">
            <v>22.916605166051696</v>
          </cell>
          <cell r="GB22">
            <v>23.016605166051697</v>
          </cell>
          <cell r="GC22">
            <v>23.116605166051698</v>
          </cell>
          <cell r="GD22">
            <v>23.2166051660517</v>
          </cell>
          <cell r="GF22" t="str">
            <v xml:space="preserve"> </v>
          </cell>
        </row>
        <row r="23">
          <cell r="A23" t="str">
            <v>Gross New Sub Additions</v>
          </cell>
          <cell r="C23">
            <v>4305</v>
          </cell>
          <cell r="D23">
            <v>7871</v>
          </cell>
          <cell r="E23">
            <v>9665</v>
          </cell>
          <cell r="F23">
            <v>12185</v>
          </cell>
          <cell r="G23">
            <v>34026</v>
          </cell>
          <cell r="I23">
            <v>8283</v>
          </cell>
          <cell r="J23">
            <v>8713</v>
          </cell>
          <cell r="K23">
            <v>9144</v>
          </cell>
          <cell r="L23">
            <v>9596</v>
          </cell>
          <cell r="M23">
            <v>35736</v>
          </cell>
          <cell r="O23">
            <v>11375</v>
          </cell>
          <cell r="P23">
            <v>9775</v>
          </cell>
          <cell r="Q23">
            <v>9050</v>
          </cell>
          <cell r="R23">
            <v>12525</v>
          </cell>
          <cell r="S23">
            <v>42725</v>
          </cell>
          <cell r="U23">
            <v>15175</v>
          </cell>
          <cell r="V23">
            <v>17340</v>
          </cell>
          <cell r="W23">
            <v>17151</v>
          </cell>
          <cell r="X23">
            <v>26124</v>
          </cell>
          <cell r="Y23">
            <v>75790</v>
          </cell>
          <cell r="AA23">
            <v>26315</v>
          </cell>
          <cell r="AB23">
            <v>28245</v>
          </cell>
          <cell r="AC23">
            <v>35355</v>
          </cell>
          <cell r="AD23">
            <v>41668</v>
          </cell>
          <cell r="AE23">
            <v>131583</v>
          </cell>
          <cell r="AG23">
            <v>47600</v>
          </cell>
          <cell r="AH23">
            <v>49830</v>
          </cell>
          <cell r="AI23">
            <v>51064</v>
          </cell>
          <cell r="AJ23">
            <v>57152</v>
          </cell>
          <cell r="AK23">
            <v>205646</v>
          </cell>
          <cell r="AM23">
            <v>55285</v>
          </cell>
          <cell r="AN23">
            <v>59417</v>
          </cell>
          <cell r="AO23">
            <v>63616</v>
          </cell>
          <cell r="AP23">
            <v>70899</v>
          </cell>
          <cell r="AQ23">
            <v>249217</v>
          </cell>
          <cell r="AS23">
            <v>67322</v>
          </cell>
          <cell r="AT23">
            <v>71218</v>
          </cell>
          <cell r="AU23">
            <v>75881</v>
          </cell>
          <cell r="AV23">
            <v>83836</v>
          </cell>
          <cell r="AW23">
            <v>298257</v>
          </cell>
          <cell r="AY23">
            <v>80287.849917604894</v>
          </cell>
          <cell r="AZ23">
            <v>84178.917393546755</v>
          </cell>
          <cell r="BA23">
            <v>88869.677287879749</v>
          </cell>
          <cell r="BB23">
            <v>96512.583609032008</v>
          </cell>
          <cell r="BC23">
            <v>349849.02820806345</v>
          </cell>
          <cell r="BE23">
            <v>116243.47514276944</v>
          </cell>
          <cell r="BF23">
            <v>120877.47307829288</v>
          </cell>
          <cell r="BG23">
            <v>127537.9218421861</v>
          </cell>
          <cell r="BH23">
            <v>140295.89822781703</v>
          </cell>
          <cell r="BI23">
            <v>2000</v>
          </cell>
          <cell r="BJ23">
            <v>2305</v>
          </cell>
          <cell r="BK23">
            <v>2463</v>
          </cell>
          <cell r="BL23">
            <v>2623</v>
          </cell>
          <cell r="BM23">
            <v>2785</v>
          </cell>
          <cell r="BN23">
            <v>2950</v>
          </cell>
          <cell r="BO23">
            <v>3220</v>
          </cell>
          <cell r="BP23">
            <v>3495</v>
          </cell>
          <cell r="BQ23">
            <v>3775</v>
          </cell>
          <cell r="BR23">
            <v>4060</v>
          </cell>
          <cell r="BS23">
            <v>4350</v>
          </cell>
          <cell r="BT23">
            <v>2713</v>
          </cell>
          <cell r="BU23">
            <v>2761</v>
          </cell>
          <cell r="BV23">
            <v>2809</v>
          </cell>
          <cell r="BW23">
            <v>2857</v>
          </cell>
          <cell r="BX23">
            <v>2904</v>
          </cell>
          <cell r="BY23">
            <v>2952</v>
          </cell>
          <cell r="BZ23">
            <v>3000</v>
          </cell>
          <cell r="CA23">
            <v>3048</v>
          </cell>
          <cell r="CB23">
            <v>3096</v>
          </cell>
          <cell r="CC23">
            <v>3144</v>
          </cell>
          <cell r="CD23">
            <v>3192</v>
          </cell>
          <cell r="CE23">
            <v>3260</v>
          </cell>
          <cell r="CF23">
            <v>4400</v>
          </cell>
          <cell r="CG23">
            <v>4475</v>
          </cell>
          <cell r="CH23">
            <v>2500</v>
          </cell>
          <cell r="CI23">
            <v>3550</v>
          </cell>
          <cell r="CJ23">
            <v>3600</v>
          </cell>
          <cell r="CK23">
            <v>2625</v>
          </cell>
          <cell r="CL23">
            <v>2650</v>
          </cell>
          <cell r="CM23">
            <v>2675</v>
          </cell>
          <cell r="CN23">
            <v>3725</v>
          </cell>
          <cell r="CO23">
            <v>3775</v>
          </cell>
          <cell r="CP23">
            <v>4850</v>
          </cell>
          <cell r="CQ23">
            <v>3900</v>
          </cell>
          <cell r="CR23">
            <v>6000</v>
          </cell>
          <cell r="CS23">
            <v>4050</v>
          </cell>
          <cell r="CT23">
            <v>5125</v>
          </cell>
          <cell r="CU23">
            <v>5112</v>
          </cell>
          <cell r="CV23">
            <v>6116</v>
          </cell>
          <cell r="CW23">
            <v>6112</v>
          </cell>
          <cell r="CX23">
            <v>4058</v>
          </cell>
          <cell r="CY23">
            <v>7060</v>
          </cell>
          <cell r="CZ23">
            <v>6033</v>
          </cell>
          <cell r="DA23">
            <v>9052</v>
          </cell>
          <cell r="DB23">
            <v>8040</v>
          </cell>
          <cell r="DC23">
            <v>9032</v>
          </cell>
          <cell r="DD23">
            <v>10025</v>
          </cell>
          <cell r="DE23">
            <v>6085</v>
          </cell>
          <cell r="DF23">
            <v>10205</v>
          </cell>
          <cell r="DG23">
            <v>9310</v>
          </cell>
          <cell r="DH23">
            <v>9415</v>
          </cell>
          <cell r="DI23">
            <v>9520</v>
          </cell>
          <cell r="DJ23">
            <v>11655</v>
          </cell>
          <cell r="DK23">
            <v>10775</v>
          </cell>
          <cell r="DL23">
            <v>12925</v>
          </cell>
          <cell r="DM23">
            <v>11553</v>
          </cell>
          <cell r="DN23">
            <v>13710</v>
          </cell>
          <cell r="DO23">
            <v>16405</v>
          </cell>
          <cell r="DP23">
            <v>15400</v>
          </cell>
          <cell r="DQ23">
            <v>15530</v>
          </cell>
          <cell r="DR23">
            <v>16670</v>
          </cell>
          <cell r="DS23">
            <v>15807</v>
          </cell>
          <cell r="DT23">
            <v>16943</v>
          </cell>
          <cell r="DU23">
            <v>17080</v>
          </cell>
          <cell r="DV23">
            <v>16573</v>
          </cell>
          <cell r="DW23">
            <v>16683</v>
          </cell>
          <cell r="DX23">
            <v>17808</v>
          </cell>
          <cell r="DY23">
            <v>16920</v>
          </cell>
          <cell r="DZ23">
            <v>18040</v>
          </cell>
          <cell r="EA23">
            <v>22192</v>
          </cell>
          <cell r="EB23">
            <v>17707</v>
          </cell>
          <cell r="EC23">
            <v>18226</v>
          </cell>
          <cell r="ED23">
            <v>19352</v>
          </cell>
          <cell r="EE23">
            <v>19075</v>
          </cell>
          <cell r="EF23">
            <v>20206</v>
          </cell>
          <cell r="EG23">
            <v>20136</v>
          </cell>
          <cell r="EH23">
            <v>20770</v>
          </cell>
          <cell r="EI23">
            <v>20802</v>
          </cell>
          <cell r="EJ23">
            <v>22044</v>
          </cell>
          <cell r="EK23">
            <v>21178</v>
          </cell>
          <cell r="EL23">
            <v>22521</v>
          </cell>
          <cell r="EM23">
            <v>27200</v>
          </cell>
          <cell r="EN23">
            <v>21634</v>
          </cell>
          <cell r="EO23">
            <v>22271</v>
          </cell>
          <cell r="EP23">
            <v>23417</v>
          </cell>
          <cell r="EQ23">
            <v>23058</v>
          </cell>
          <cell r="ER23">
            <v>24006</v>
          </cell>
          <cell r="ES23">
            <v>24154</v>
          </cell>
          <cell r="ET23">
            <v>24806</v>
          </cell>
          <cell r="EU23">
            <v>24757</v>
          </cell>
          <cell r="EV23">
            <v>26318</v>
          </cell>
          <cell r="EW23">
            <v>25270</v>
          </cell>
          <cell r="EX23">
            <v>26632</v>
          </cell>
          <cell r="EY23">
            <v>31934</v>
          </cell>
          <cell r="EZ23">
            <v>25786</v>
          </cell>
          <cell r="FA23">
            <v>26543</v>
          </cell>
          <cell r="FB23">
            <v>27708</v>
          </cell>
          <cell r="FC23">
            <v>27268</v>
          </cell>
          <cell r="FD23">
            <v>27932</v>
          </cell>
          <cell r="FE23">
            <v>28298</v>
          </cell>
          <cell r="FF23">
            <v>29068</v>
          </cell>
          <cell r="FG23">
            <v>28936</v>
          </cell>
          <cell r="FH23">
            <v>30717</v>
          </cell>
          <cell r="FI23">
            <v>29587</v>
          </cell>
          <cell r="FJ23">
            <v>30866</v>
          </cell>
          <cell r="FK23">
            <v>36791</v>
          </cell>
          <cell r="FL23">
            <v>33606</v>
          </cell>
          <cell r="FM23">
            <v>36631</v>
          </cell>
          <cell r="FN23">
            <v>30002</v>
          </cell>
          <cell r="FO23">
            <v>29870</v>
          </cell>
          <cell r="FP23">
            <v>34271</v>
          </cell>
          <cell r="FQ23">
            <v>29870</v>
          </cell>
          <cell r="FR23">
            <v>34271</v>
          </cell>
          <cell r="FS23">
            <v>5.7370686613507305E-2</v>
          </cell>
          <cell r="FT23">
            <v>5.7097708717409379E-2</v>
          </cell>
          <cell r="FU23">
            <v>5.6827316254850047E-2</v>
          </cell>
          <cell r="FV23">
            <v>5.6559472668139987E-2</v>
          </cell>
          <cell r="FW23">
            <v>5.6294142085584475E-2</v>
          </cell>
          <cell r="FX23">
            <v>5.6031289305467746E-2</v>
          </cell>
          <cell r="FY23">
            <v>5.5770879780484339E-2</v>
          </cell>
          <cell r="FZ23">
            <v>5.5512879602602316E-2</v>
          </cell>
          <cell r="GA23">
            <v>5.525725548834437E-2</v>
          </cell>
          <cell r="GB23">
            <v>5.5003974764474828E-2</v>
          </cell>
          <cell r="GC23">
            <v>5.4753005354076789E-2</v>
          </cell>
          <cell r="GD23">
            <v>5.4504315763010958E-2</v>
          </cell>
          <cell r="GF23" t="str">
            <v xml:space="preserve"> </v>
          </cell>
        </row>
        <row r="24">
          <cell r="A24" t="str">
            <v>Growth YoY</v>
          </cell>
          <cell r="C24" t="str">
            <v>-</v>
          </cell>
          <cell r="D24" t="str">
            <v>-</v>
          </cell>
          <cell r="E24" t="str">
            <v>-</v>
          </cell>
          <cell r="F24" t="str">
            <v>-</v>
          </cell>
          <cell r="G24" t="str">
            <v>-</v>
          </cell>
          <cell r="I24">
            <v>0.92404181184668999</v>
          </cell>
          <cell r="J24">
            <v>0.10697497141405155</v>
          </cell>
          <cell r="K24">
            <v>-5.3905845835488853E-2</v>
          </cell>
          <cell r="L24">
            <v>-0.21247435371358225</v>
          </cell>
          <cell r="M24">
            <v>5.025568682771997E-2</v>
          </cell>
          <cell r="O24">
            <v>0.37329469998792697</v>
          </cell>
          <cell r="P24">
            <v>0.12188683576265347</v>
          </cell>
          <cell r="Q24">
            <v>-1.0279965004374447E-2</v>
          </cell>
          <cell r="R24">
            <v>0.30523134639433103</v>
          </cell>
          <cell r="S24">
            <v>0.19557309156033131</v>
          </cell>
          <cell r="U24">
            <v>0.33406593406593399</v>
          </cell>
          <cell r="V24">
            <v>0.77391304347826084</v>
          </cell>
          <cell r="W24">
            <v>0.89513812154696137</v>
          </cell>
          <cell r="X24">
            <v>1.0857485029940119</v>
          </cell>
          <cell r="Y24">
            <v>0.77390286717378576</v>
          </cell>
          <cell r="AA24">
            <v>0.73410214168039545</v>
          </cell>
          <cell r="AB24">
            <v>0.62889273356401376</v>
          </cell>
          <cell r="AC24">
            <v>1.0613958369774359</v>
          </cell>
          <cell r="AD24">
            <v>0.59500842137498089</v>
          </cell>
          <cell r="AE24">
            <v>0.73615252671856446</v>
          </cell>
          <cell r="AG24">
            <v>0.80885426562796892</v>
          </cell>
          <cell r="AH24">
            <v>0.76420605416887954</v>
          </cell>
          <cell r="AI24">
            <v>0.44432187809362178</v>
          </cell>
          <cell r="AJ24">
            <v>0.37160410866852267</v>
          </cell>
          <cell r="AK24">
            <v>0.56286146386691294</v>
          </cell>
          <cell r="AM24">
            <v>0.16144957983193287</v>
          </cell>
          <cell r="AN24">
            <v>0.19239414007625921</v>
          </cell>
          <cell r="AO24">
            <v>0.24580918063606449</v>
          </cell>
          <cell r="AP24">
            <v>0.24053401455767087</v>
          </cell>
          <cell r="AQ24">
            <v>0.21187380255390331</v>
          </cell>
          <cell r="AS24">
            <v>0.21772632721352991</v>
          </cell>
          <cell r="AT24">
            <v>0.19861319151084711</v>
          </cell>
          <cell r="AU24">
            <v>0.1927974094567404</v>
          </cell>
          <cell r="AV24">
            <v>0.18247083879885473</v>
          </cell>
          <cell r="AW24">
            <v>0.19677630338219299</v>
          </cell>
          <cell r="AY24">
            <v>0.12735333648241864</v>
          </cell>
          <cell r="AZ24">
            <v>0.10935434948863021</v>
          </cell>
          <cell r="BA24">
            <v>6.0041954385702478E-2</v>
          </cell>
          <cell r="BB24">
            <v>-0.67641133784275975</v>
          </cell>
          <cell r="BC24">
            <v>0.1729784320504244</v>
          </cell>
          <cell r="BE24">
            <v>0.13394445717224923</v>
          </cell>
          <cell r="BF24">
            <v>0.10753454943640572</v>
          </cell>
          <cell r="BG24">
            <v>4.3581969781332441E-2</v>
          </cell>
          <cell r="BH24">
            <v>-0.67496000587329252</v>
          </cell>
          <cell r="BI24" t="str">
            <v>-</v>
          </cell>
          <cell r="BJ24" t="str">
            <v>-</v>
          </cell>
          <cell r="BK24" t="str">
            <v>-</v>
          </cell>
          <cell r="BL24" t="str">
            <v>-</v>
          </cell>
          <cell r="BM24" t="str">
            <v>-</v>
          </cell>
          <cell r="BN24" t="str">
            <v>-</v>
          </cell>
          <cell r="BO24" t="str">
            <v>-</v>
          </cell>
          <cell r="BP24" t="str">
            <v>-</v>
          </cell>
          <cell r="BQ24" t="str">
            <v>-</v>
          </cell>
          <cell r="BR24" t="str">
            <v>-</v>
          </cell>
          <cell r="BS24" t="str">
            <v>-</v>
          </cell>
          <cell r="BT24" t="str">
            <v>-</v>
          </cell>
          <cell r="BU24">
            <v>0.38050000000000006</v>
          </cell>
          <cell r="BV24">
            <v>0.2186550976138828</v>
          </cell>
          <cell r="BW24">
            <v>0.15996751928542419</v>
          </cell>
          <cell r="BX24">
            <v>0.10712924132672508</v>
          </cell>
          <cell r="BY24">
            <v>5.9964093357271153E-2</v>
          </cell>
          <cell r="BZ24">
            <v>1.6949152542372836E-2</v>
          </cell>
          <cell r="CA24">
            <v>-5.3416149068322927E-2</v>
          </cell>
          <cell r="CB24">
            <v>-0.11416309012875536</v>
          </cell>
          <cell r="CC24">
            <v>-0.16715231788079465</v>
          </cell>
          <cell r="CD24">
            <v>-0.21379310344827585</v>
          </cell>
          <cell r="CE24">
            <v>-0.25057471264367814</v>
          </cell>
          <cell r="CF24">
            <v>0.6218208625138224</v>
          </cell>
          <cell r="CG24">
            <v>0.6207895689967402</v>
          </cell>
          <cell r="CH24">
            <v>-0.11000355998576006</v>
          </cell>
          <cell r="CI24">
            <v>0.24256212810640543</v>
          </cell>
          <cell r="CJ24">
            <v>0.2396694214876034</v>
          </cell>
          <cell r="CK24">
            <v>-0.11077235772357719</v>
          </cell>
          <cell r="CL24">
            <v>-0.1166666666666667</v>
          </cell>
          <cell r="CM24">
            <v>-0.12237532808398954</v>
          </cell>
          <cell r="CN24">
            <v>0.20316537467700257</v>
          </cell>
          <cell r="CO24">
            <v>0.20069974554707382</v>
          </cell>
          <cell r="CP24">
            <v>0.51942355889724312</v>
          </cell>
          <cell r="CQ24">
            <v>0.19631901840490795</v>
          </cell>
          <cell r="CR24">
            <v>0.36363636363636354</v>
          </cell>
          <cell r="CS24">
            <v>-9.4972067039106101E-2</v>
          </cell>
          <cell r="CT24">
            <v>1.0499999999999998</v>
          </cell>
          <cell r="CU24">
            <v>0.43999999999999995</v>
          </cell>
          <cell r="CV24">
            <v>0.69888888888888889</v>
          </cell>
          <cell r="CW24">
            <v>1.3283809523809524</v>
          </cell>
          <cell r="CX24">
            <v>0.53132075471698115</v>
          </cell>
          <cell r="CY24">
            <v>1.6392523364485982</v>
          </cell>
          <cell r="CZ24">
            <v>0.61959731543624152</v>
          </cell>
          <cell r="DA24">
            <v>1.3978807947019867</v>
          </cell>
          <cell r="DB24">
            <v>0.6577319587628867</v>
          </cell>
          <cell r="DC24">
            <v>1.315897435897436</v>
          </cell>
          <cell r="DD24">
            <v>0.67083333333333339</v>
          </cell>
          <cell r="DE24">
            <v>0.5024691358024691</v>
          </cell>
          <cell r="DF24">
            <v>0.99121951219512194</v>
          </cell>
          <cell r="DG24">
            <v>0.82120500782472616</v>
          </cell>
          <cell r="DH24">
            <v>0.53940483976455189</v>
          </cell>
          <cell r="DI24">
            <v>0.55759162303664911</v>
          </cell>
          <cell r="DJ24">
            <v>0.65</v>
          </cell>
          <cell r="DK24">
            <v>0.51</v>
          </cell>
          <cell r="DL24">
            <v>0.83</v>
          </cell>
          <cell r="DM24">
            <v>0.56499999999999995</v>
          </cell>
          <cell r="DN24">
            <v>1.27</v>
          </cell>
          <cell r="DO24">
            <v>1.87</v>
          </cell>
          <cell r="DP24">
            <v>0.95499999999999996</v>
          </cell>
          <cell r="DQ24">
            <v>0.71</v>
          </cell>
          <cell r="DR24">
            <v>0.40500000000000003</v>
          </cell>
          <cell r="DS24">
            <v>0.73</v>
          </cell>
          <cell r="DT24">
            <v>0.73</v>
          </cell>
          <cell r="DU24">
            <v>0.73</v>
          </cell>
          <cell r="DV24">
            <v>0.22</v>
          </cell>
          <cell r="DW24">
            <v>0.22</v>
          </cell>
          <cell r="DX24">
            <v>0.22</v>
          </cell>
          <cell r="DY24">
            <v>0.3</v>
          </cell>
          <cell r="DZ24">
            <v>0.3</v>
          </cell>
          <cell r="EA24">
            <v>0.3</v>
          </cell>
          <cell r="EB24">
            <v>0.16</v>
          </cell>
          <cell r="EC24">
            <v>0.16</v>
          </cell>
          <cell r="ED24">
            <v>0.16</v>
          </cell>
          <cell r="EE24">
            <v>0.2</v>
          </cell>
          <cell r="EF24">
            <v>0.2</v>
          </cell>
          <cell r="EG24">
            <v>0.2</v>
          </cell>
          <cell r="EH24">
            <v>0.15</v>
          </cell>
          <cell r="EI24">
            <v>0.15</v>
          </cell>
          <cell r="EJ24">
            <v>0.15</v>
          </cell>
          <cell r="EK24">
            <v>0.15</v>
          </cell>
          <cell r="EL24">
            <v>0.15</v>
          </cell>
          <cell r="EM24">
            <v>0.15</v>
          </cell>
          <cell r="EN24">
            <v>0.15</v>
          </cell>
          <cell r="EO24">
            <v>0.15</v>
          </cell>
          <cell r="EP24">
            <v>0.15</v>
          </cell>
          <cell r="EQ24">
            <v>0.15</v>
          </cell>
          <cell r="ER24">
            <v>0.15</v>
          </cell>
          <cell r="ES24">
            <v>0.15</v>
          </cell>
          <cell r="ET24">
            <v>0.15</v>
          </cell>
          <cell r="EU24">
            <v>0.15</v>
          </cell>
          <cell r="EV24">
            <v>0.15</v>
          </cell>
          <cell r="EW24">
            <v>0.15</v>
          </cell>
          <cell r="EX24">
            <v>0.15</v>
          </cell>
          <cell r="EY24">
            <v>0.15</v>
          </cell>
          <cell r="EZ24">
            <v>0.15</v>
          </cell>
          <cell r="FA24">
            <v>0.15</v>
          </cell>
          <cell r="FB24">
            <v>0.15</v>
          </cell>
          <cell r="FC24">
            <v>0.15</v>
          </cell>
          <cell r="FD24">
            <v>0.15</v>
          </cell>
          <cell r="FE24">
            <v>0.15</v>
          </cell>
          <cell r="FF24">
            <v>0.15</v>
          </cell>
          <cell r="FG24">
            <v>0.15</v>
          </cell>
          <cell r="FH24">
            <v>0.15</v>
          </cell>
          <cell r="FI24">
            <v>0.15</v>
          </cell>
          <cell r="FJ24">
            <v>0.15</v>
          </cell>
          <cell r="FK24">
            <v>0.15</v>
          </cell>
          <cell r="FL24">
            <v>0.15</v>
          </cell>
          <cell r="FM24">
            <v>0.15</v>
          </cell>
          <cell r="FN24">
            <v>0.15</v>
          </cell>
          <cell r="FO24">
            <v>0.15</v>
          </cell>
          <cell r="FP24">
            <v>0.15</v>
          </cell>
          <cell r="FQ24">
            <v>0.15</v>
          </cell>
          <cell r="FR24">
            <v>0.15</v>
          </cell>
          <cell r="FS24">
            <v>4.5420263135842465E-3</v>
          </cell>
          <cell r="FT24">
            <v>4.521489588894978E-3</v>
          </cell>
          <cell r="FU24">
            <v>4.5011377414587717E-3</v>
          </cell>
          <cell r="FV24">
            <v>4.4809682859883182E-3</v>
          </cell>
          <cell r="FW24">
            <v>4.460978781543723E-3</v>
          </cell>
          <cell r="FX24">
            <v>4.441166830547516E-3</v>
          </cell>
          <cell r="FY24">
            <v>4.4215300778254196E-3</v>
          </cell>
          <cell r="FZ24">
            <v>4.4020662096748708E-3</v>
          </cell>
          <cell r="GA24">
            <v>4.3827729529539727E-3</v>
          </cell>
          <cell r="GB24">
            <v>4.3636480741982009E-3</v>
          </cell>
          <cell r="GC24">
            <v>4.344689378757538E-3</v>
          </cell>
          <cell r="GD24">
            <v>4.3258947099575895E-3</v>
          </cell>
          <cell r="GF24" t="str">
            <v xml:space="preserve"> </v>
          </cell>
        </row>
        <row r="25">
          <cell r="A25" t="str">
            <v>Growth QoQ</v>
          </cell>
          <cell r="C25" t="str">
            <v>-</v>
          </cell>
          <cell r="D25">
            <v>0.82833914053426239</v>
          </cell>
          <cell r="E25">
            <v>0.22792529538813366</v>
          </cell>
          <cell r="F25">
            <v>0.26073460941541637</v>
          </cell>
          <cell r="G25" t="str">
            <v>-</v>
          </cell>
          <cell r="I25">
            <v>-0.32022979072630287</v>
          </cell>
          <cell r="J25">
            <v>5.1913557889653461E-2</v>
          </cell>
          <cell r="K25">
            <v>4.9466314702169223E-2</v>
          </cell>
          <cell r="L25">
            <v>4.9431321084864477E-2</v>
          </cell>
          <cell r="M25" t="str">
            <v>-</v>
          </cell>
          <cell r="O25">
            <v>0.18538974572738631</v>
          </cell>
          <cell r="P25">
            <v>-0.14065934065934071</v>
          </cell>
          <cell r="Q25">
            <v>-7.4168797953964249E-2</v>
          </cell>
          <cell r="R25">
            <v>0.38397790055248615</v>
          </cell>
          <cell r="S25" t="str">
            <v>-</v>
          </cell>
          <cell r="U25">
            <v>0.21157684630738527</v>
          </cell>
          <cell r="V25">
            <v>0.14266886326194395</v>
          </cell>
          <cell r="W25">
            <v>-1.0899653979238755E-2</v>
          </cell>
          <cell r="X25">
            <v>0.52317649116669585</v>
          </cell>
          <cell r="Y25" t="str">
            <v>-</v>
          </cell>
          <cell r="AA25">
            <v>7.311284642474325E-3</v>
          </cell>
          <cell r="AB25">
            <v>7.3342200266008017E-2</v>
          </cell>
          <cell r="AC25">
            <v>0.25172596919808821</v>
          </cell>
          <cell r="AD25">
            <v>0.17856031678687589</v>
          </cell>
          <cell r="AE25" t="str">
            <v>-</v>
          </cell>
          <cell r="AG25">
            <v>0.1423634443697801</v>
          </cell>
          <cell r="AH25">
            <v>4.6848739495798375E-2</v>
          </cell>
          <cell r="AI25">
            <v>2.476419827413201E-2</v>
          </cell>
          <cell r="AJ25">
            <v>0.11922293592354682</v>
          </cell>
          <cell r="AK25" t="str">
            <v>-</v>
          </cell>
          <cell r="AM25">
            <v>-3.2667273236282157E-2</v>
          </cell>
          <cell r="AN25">
            <v>7.4739983720719882E-2</v>
          </cell>
          <cell r="AO25">
            <v>7.0670010266422167E-2</v>
          </cell>
          <cell r="AP25">
            <v>0.11448377766599593</v>
          </cell>
          <cell r="AQ25" t="str">
            <v>-</v>
          </cell>
          <cell r="AS25">
            <v>-5.0452051509894402E-2</v>
          </cell>
          <cell r="AT25">
            <v>5.7871126823326735E-2</v>
          </cell>
          <cell r="AU25">
            <v>6.5475020360021396E-2</v>
          </cell>
          <cell r="AV25">
            <v>0.10483520248810629</v>
          </cell>
          <cell r="AW25" t="str">
            <v>-</v>
          </cell>
          <cell r="AY25">
            <v>-4.2322511598777424E-2</v>
          </cell>
          <cell r="AZ25">
            <v>4.8463964098366841E-2</v>
          </cell>
          <cell r="BA25">
            <v>5.5723689963879108E-2</v>
          </cell>
          <cell r="BB25">
            <v>8.6001283614367541E-2</v>
          </cell>
          <cell r="BC25" t="str">
            <v>-</v>
          </cell>
          <cell r="BE25">
            <v>-4.8835099306183349E-2</v>
          </cell>
          <cell r="BF25">
            <v>3.9864585344097758E-2</v>
          </cell>
          <cell r="BG25">
            <v>5.5100827261496566E-2</v>
          </cell>
          <cell r="BH25">
            <v>0.10003280750816601</v>
          </cell>
          <cell r="BI25" t="str">
            <v>-</v>
          </cell>
          <cell r="BJ25">
            <v>0.15250000000000008</v>
          </cell>
          <cell r="BK25">
            <v>6.8546637744034689E-2</v>
          </cell>
          <cell r="BL25">
            <v>6.4961429151441319E-2</v>
          </cell>
          <cell r="BM25">
            <v>6.1761341974837958E-2</v>
          </cell>
          <cell r="BN25">
            <v>5.9245960502692929E-2</v>
          </cell>
          <cell r="BO25">
            <v>9.1525423728813449E-2</v>
          </cell>
          <cell r="BP25">
            <v>8.5403726708074501E-2</v>
          </cell>
          <cell r="BQ25">
            <v>8.0114449213161576E-2</v>
          </cell>
          <cell r="BR25">
            <v>7.5496688741721885E-2</v>
          </cell>
          <cell r="BS25">
            <v>7.1428571428571397E-2</v>
          </cell>
          <cell r="BT25">
            <v>-0.3763218390804598</v>
          </cell>
          <cell r="BU25">
            <v>1.7692591227423504E-2</v>
          </cell>
          <cell r="BV25">
            <v>1.7385005432814182E-2</v>
          </cell>
          <cell r="BW25">
            <v>1.7087931648273491E-2</v>
          </cell>
          <cell r="BX25">
            <v>1.6450822541127064E-2</v>
          </cell>
          <cell r="BY25">
            <v>1.6528925619834656E-2</v>
          </cell>
          <cell r="BZ25">
            <v>1.6260162601626105E-2</v>
          </cell>
          <cell r="CA25">
            <v>1.6000000000000014E-2</v>
          </cell>
          <cell r="CB25">
            <v>1.5748031496062964E-2</v>
          </cell>
          <cell r="CC25">
            <v>1.5503875968992276E-2</v>
          </cell>
          <cell r="CD25">
            <v>1.5267175572519109E-2</v>
          </cell>
          <cell r="CE25">
            <v>2.130325814536338E-2</v>
          </cell>
          <cell r="CF25">
            <v>0.34969325153374231</v>
          </cell>
          <cell r="CG25">
            <v>1.7045454545454586E-2</v>
          </cell>
          <cell r="CH25">
            <v>-0.44134078212290506</v>
          </cell>
          <cell r="CI25">
            <v>0.41999999999999993</v>
          </cell>
          <cell r="CJ25">
            <v>1.4084507042253502E-2</v>
          </cell>
          <cell r="CK25">
            <v>-0.27083333333333337</v>
          </cell>
          <cell r="CL25">
            <v>9.52380952380949E-3</v>
          </cell>
          <cell r="CM25">
            <v>9.4339622641510523E-3</v>
          </cell>
          <cell r="CN25">
            <v>0.39252336448598135</v>
          </cell>
          <cell r="CO25">
            <v>1.3422818791946289E-2</v>
          </cell>
          <cell r="CP25">
            <v>0.2847682119205297</v>
          </cell>
          <cell r="CQ25">
            <v>-0.19587628865979378</v>
          </cell>
          <cell r="CR25">
            <v>0.53846153846153855</v>
          </cell>
          <cell r="CS25">
            <v>-0.32499999999999996</v>
          </cell>
          <cell r="CT25">
            <v>0.26543209876543217</v>
          </cell>
          <cell r="CU25">
            <v>-2.5365853658536608E-3</v>
          </cell>
          <cell r="CV25">
            <v>0.19640062597809083</v>
          </cell>
          <cell r="CW25">
            <v>-6.5402223675603555E-4</v>
          </cell>
          <cell r="CX25">
            <v>-0.33606020942408377</v>
          </cell>
          <cell r="CY25">
            <v>0.73977328733366199</v>
          </cell>
          <cell r="CZ25">
            <v>-0.14546742209631724</v>
          </cell>
          <cell r="DA25">
            <v>0.50041438753522294</v>
          </cell>
          <cell r="DB25">
            <v>-0.25</v>
          </cell>
          <cell r="DC25">
            <v>-0.2</v>
          </cell>
          <cell r="DD25">
            <v>0.28000000000000003</v>
          </cell>
          <cell r="DE25">
            <v>0.25</v>
          </cell>
          <cell r="DF25">
            <v>0.22819999999999999</v>
          </cell>
          <cell r="DG25">
            <v>-0.11</v>
          </cell>
          <cell r="DH25">
            <v>0</v>
          </cell>
          <cell r="DI25">
            <v>0.05</v>
          </cell>
          <cell r="DJ25">
            <v>0.22426470588235303</v>
          </cell>
          <cell r="DK25">
            <v>-7.5504075504075452E-2</v>
          </cell>
          <cell r="DL25">
            <v>0.19953596287703013</v>
          </cell>
          <cell r="DM25">
            <v>-0.10615087040618953</v>
          </cell>
          <cell r="DN25">
            <v>0.18670475201246428</v>
          </cell>
          <cell r="DO25">
            <v>0.19657184536834427</v>
          </cell>
          <cell r="DP25">
            <v>-6.1261810423651308E-2</v>
          </cell>
          <cell r="DQ25">
            <v>8.4415584415584721E-3</v>
          </cell>
          <cell r="DR25">
            <v>7.3406310367031491E-2</v>
          </cell>
          <cell r="DS25">
            <v>-5.1769646070785824E-2</v>
          </cell>
          <cell r="DT25">
            <v>7.1866894413867177E-2</v>
          </cell>
          <cell r="DU25">
            <v>8.0859351944755353E-3</v>
          </cell>
          <cell r="DV25">
            <v>-2.9683840749414547E-2</v>
          </cell>
          <cell r="DW25">
            <v>6.6373016351897185E-3</v>
          </cell>
          <cell r="DX25">
            <v>6.7433914763531666E-2</v>
          </cell>
          <cell r="DY25">
            <v>-4.9865229110512166E-2</v>
          </cell>
          <cell r="DZ25">
            <v>6.6193853427896077E-2</v>
          </cell>
          <cell r="EA25">
            <v>0.23015521064301558</v>
          </cell>
          <cell r="EB25">
            <v>-0.20209985580389334</v>
          </cell>
          <cell r="EC25">
            <v>2.931044219800083E-2</v>
          </cell>
          <cell r="ED25">
            <v>6.177987490398329E-2</v>
          </cell>
          <cell r="EE25">
            <v>-1.4313766019016128E-2</v>
          </cell>
          <cell r="EF25">
            <v>5.9292267365661955E-2</v>
          </cell>
          <cell r="EG25">
            <v>-3.4643175294466477E-3</v>
          </cell>
          <cell r="EH25">
            <v>3.14858959078268E-2</v>
          </cell>
          <cell r="EI25">
            <v>1.5406836783822264E-3</v>
          </cell>
          <cell r="EJ25">
            <v>5.970579751946925E-2</v>
          </cell>
          <cell r="EK25">
            <v>-3.9285066231174004E-2</v>
          </cell>
          <cell r="EL25">
            <v>6.3414864482009614E-2</v>
          </cell>
          <cell r="EM25">
            <v>0.20776164468718084</v>
          </cell>
          <cell r="EN25">
            <v>-0.20463235294117643</v>
          </cell>
          <cell r="EO25">
            <v>2.9444393084958831E-2</v>
          </cell>
          <cell r="EP25">
            <v>5.145705177136195E-2</v>
          </cell>
          <cell r="EQ25">
            <v>-1.5330742622880811E-2</v>
          </cell>
          <cell r="ER25">
            <v>4.1113713244860683E-2</v>
          </cell>
          <cell r="ES25">
            <v>6.1651253853203247E-3</v>
          </cell>
          <cell r="ET25">
            <v>2.6993458640390822E-2</v>
          </cell>
          <cell r="EU25">
            <v>-1.9753285495445194E-3</v>
          </cell>
          <cell r="EV25">
            <v>6.305287393464476E-2</v>
          </cell>
          <cell r="EW25">
            <v>-3.9820655064974564E-2</v>
          </cell>
          <cell r="EX25">
            <v>5.3897902651365293E-2</v>
          </cell>
          <cell r="EY25">
            <v>0.19908380895163713</v>
          </cell>
          <cell r="EZ25">
            <v>-0.19252207678336564</v>
          </cell>
          <cell r="FA25">
            <v>2.9357015434732014E-2</v>
          </cell>
          <cell r="FB25">
            <v>4.3891044719888583E-2</v>
          </cell>
          <cell r="FC25">
            <v>-1.5879890284394405E-2</v>
          </cell>
          <cell r="FD25">
            <v>2.4350887487164519E-2</v>
          </cell>
          <cell r="FE25">
            <v>1.3103250751825835E-2</v>
          </cell>
          <cell r="FF25">
            <v>2.7210403562089258E-2</v>
          </cell>
          <cell r="FG25">
            <v>-4.5410760974267106E-3</v>
          </cell>
          <cell r="FH25">
            <v>6.1549626762510412E-2</v>
          </cell>
          <cell r="FI25">
            <v>-3.6787446690757508E-2</v>
          </cell>
          <cell r="FJ25">
            <v>4.3228444925136111E-2</v>
          </cell>
          <cell r="FK25">
            <v>0.191958789606687</v>
          </cell>
          <cell r="FL25">
            <v>3.7094185902974974E-2</v>
          </cell>
          <cell r="FM25">
            <v>9.0013688031899131E-2</v>
          </cell>
          <cell r="FN25">
            <v>-0.18096694056946305</v>
          </cell>
          <cell r="FO25">
            <v>-4.3997066862209167E-3</v>
          </cell>
          <cell r="FP25">
            <v>0.14733846668898565</v>
          </cell>
          <cell r="FQ25">
            <v>-4.3997066862209167E-3</v>
          </cell>
          <cell r="FR25">
            <v>0.14733846668898565</v>
          </cell>
          <cell r="GF25" t="str">
            <v xml:space="preserve"> </v>
          </cell>
        </row>
        <row r="26">
          <cell r="A26" t="str">
            <v>Direct Subscriber Model</v>
          </cell>
          <cell r="GF26" t="str">
            <v xml:space="preserve"> </v>
          </cell>
        </row>
        <row r="27">
          <cell r="A27" t="str">
            <v>Gross Sub Losses</v>
          </cell>
          <cell r="C27">
            <v>105</v>
          </cell>
          <cell r="D27">
            <v>671</v>
          </cell>
          <cell r="E27">
            <v>1265</v>
          </cell>
          <cell r="F27">
            <v>1985</v>
          </cell>
          <cell r="G27">
            <v>4026</v>
          </cell>
          <cell r="I27">
            <v>2538</v>
          </cell>
          <cell r="J27">
            <v>2968</v>
          </cell>
          <cell r="K27">
            <v>3399</v>
          </cell>
          <cell r="L27">
            <v>3831</v>
          </cell>
          <cell r="M27">
            <v>12736</v>
          </cell>
          <cell r="O27">
            <v>4375</v>
          </cell>
          <cell r="P27">
            <v>4775</v>
          </cell>
          <cell r="Q27">
            <v>5050</v>
          </cell>
          <cell r="R27">
            <v>5525</v>
          </cell>
          <cell r="S27">
            <v>19725</v>
          </cell>
          <cell r="U27">
            <v>6175</v>
          </cell>
          <cell r="V27">
            <v>6340</v>
          </cell>
          <cell r="W27">
            <v>6151</v>
          </cell>
          <cell r="X27">
            <v>6124</v>
          </cell>
          <cell r="Y27">
            <v>24790</v>
          </cell>
          <cell r="AA27">
            <v>6315</v>
          </cell>
          <cell r="AB27">
            <v>7245</v>
          </cell>
          <cell r="AC27">
            <v>8355</v>
          </cell>
          <cell r="AD27">
            <v>9668</v>
          </cell>
          <cell r="AE27">
            <v>31583</v>
          </cell>
          <cell r="AG27">
            <v>7600</v>
          </cell>
          <cell r="AH27">
            <v>8830</v>
          </cell>
          <cell r="AI27">
            <v>8064</v>
          </cell>
          <cell r="AJ27">
            <v>9152</v>
          </cell>
          <cell r="AK27">
            <v>33646</v>
          </cell>
          <cell r="AM27">
            <v>10285</v>
          </cell>
          <cell r="AN27">
            <v>11417</v>
          </cell>
          <cell r="AO27">
            <v>12616</v>
          </cell>
          <cell r="AP27">
            <v>13899</v>
          </cell>
          <cell r="AQ27">
            <v>48217</v>
          </cell>
          <cell r="AS27">
            <v>15222</v>
          </cell>
          <cell r="AT27">
            <v>16518</v>
          </cell>
          <cell r="AU27">
            <v>17881</v>
          </cell>
          <cell r="AV27">
            <v>19336</v>
          </cell>
          <cell r="AW27">
            <v>68957</v>
          </cell>
          <cell r="AY27">
            <v>20893.849917604883</v>
          </cell>
          <cell r="AZ27">
            <v>22367.917393546766</v>
          </cell>
          <cell r="BA27">
            <v>23909.677287879742</v>
          </cell>
          <cell r="BB27">
            <v>25562.583609032015</v>
          </cell>
          <cell r="BC27">
            <v>92734.028208063392</v>
          </cell>
          <cell r="BE27">
            <v>31444.575142769419</v>
          </cell>
          <cell r="BF27">
            <v>33537.513078292905</v>
          </cell>
          <cell r="BG27">
            <v>35715.841842186062</v>
          </cell>
          <cell r="BH27">
            <v>38075.098227817005</v>
          </cell>
          <cell r="BI27">
            <v>0</v>
          </cell>
          <cell r="BJ27">
            <v>105</v>
          </cell>
          <cell r="BK27">
            <v>163</v>
          </cell>
          <cell r="BL27">
            <v>223</v>
          </cell>
          <cell r="BM27">
            <v>285</v>
          </cell>
          <cell r="BN27">
            <v>350</v>
          </cell>
          <cell r="BO27">
            <v>420</v>
          </cell>
          <cell r="BP27">
            <v>495</v>
          </cell>
          <cell r="BQ27">
            <v>575</v>
          </cell>
          <cell r="BR27">
            <v>660</v>
          </cell>
          <cell r="BS27">
            <v>750</v>
          </cell>
          <cell r="BT27">
            <v>798</v>
          </cell>
          <cell r="BU27">
            <v>846</v>
          </cell>
          <cell r="BV27">
            <v>894</v>
          </cell>
          <cell r="BW27">
            <v>942</v>
          </cell>
          <cell r="BX27">
            <v>989</v>
          </cell>
          <cell r="BY27">
            <v>1037</v>
          </cell>
          <cell r="BZ27">
            <v>1085</v>
          </cell>
          <cell r="CA27">
            <v>1133</v>
          </cell>
          <cell r="CB27">
            <v>1181</v>
          </cell>
          <cell r="CC27">
            <v>1229</v>
          </cell>
          <cell r="CD27">
            <v>1277</v>
          </cell>
          <cell r="CE27">
            <v>1325</v>
          </cell>
          <cell r="CF27">
            <v>1400</v>
          </cell>
          <cell r="CG27">
            <v>1475</v>
          </cell>
          <cell r="CH27">
            <v>1500</v>
          </cell>
          <cell r="CI27">
            <v>1550</v>
          </cell>
          <cell r="CJ27">
            <v>1600</v>
          </cell>
          <cell r="CK27">
            <v>1625</v>
          </cell>
          <cell r="CL27">
            <v>1650</v>
          </cell>
          <cell r="CM27">
            <v>1675</v>
          </cell>
          <cell r="CN27">
            <v>1725</v>
          </cell>
          <cell r="CO27">
            <v>1775</v>
          </cell>
          <cell r="CP27">
            <v>1850</v>
          </cell>
          <cell r="CQ27">
            <v>1900</v>
          </cell>
          <cell r="CR27">
            <v>2000</v>
          </cell>
          <cell r="CS27">
            <v>2050</v>
          </cell>
          <cell r="CT27">
            <v>2125</v>
          </cell>
          <cell r="CU27">
            <v>2112</v>
          </cell>
          <cell r="CV27">
            <v>2116</v>
          </cell>
          <cell r="CW27">
            <v>2112</v>
          </cell>
          <cell r="CX27">
            <v>2058</v>
          </cell>
          <cell r="CY27">
            <v>2060</v>
          </cell>
          <cell r="CZ27">
            <v>2033</v>
          </cell>
          <cell r="DA27">
            <v>2052</v>
          </cell>
          <cell r="DB27">
            <v>2040</v>
          </cell>
          <cell r="DC27">
            <v>2032</v>
          </cell>
          <cell r="DD27">
            <v>2025</v>
          </cell>
          <cell r="DE27">
            <v>2085</v>
          </cell>
          <cell r="DF27">
            <v>2205</v>
          </cell>
          <cell r="DG27">
            <v>2310</v>
          </cell>
          <cell r="DH27">
            <v>2415</v>
          </cell>
          <cell r="DI27">
            <v>2520</v>
          </cell>
          <cell r="DJ27">
            <v>2655</v>
          </cell>
          <cell r="DK27">
            <v>2775</v>
          </cell>
          <cell r="DL27">
            <v>2925</v>
          </cell>
          <cell r="DM27">
            <v>3053</v>
          </cell>
          <cell r="DN27">
            <v>3210</v>
          </cell>
          <cell r="DO27">
            <v>3405</v>
          </cell>
          <cell r="DP27">
            <v>2400</v>
          </cell>
          <cell r="DQ27">
            <v>2530</v>
          </cell>
          <cell r="DR27">
            <v>2670</v>
          </cell>
          <cell r="DS27">
            <v>2807</v>
          </cell>
          <cell r="DT27">
            <v>2943</v>
          </cell>
          <cell r="DU27">
            <v>3080</v>
          </cell>
          <cell r="DV27">
            <v>2573</v>
          </cell>
          <cell r="DW27">
            <v>2683</v>
          </cell>
          <cell r="DX27">
            <v>2808</v>
          </cell>
          <cell r="DY27">
            <v>2920</v>
          </cell>
          <cell r="DZ27">
            <v>3040</v>
          </cell>
          <cell r="EA27">
            <v>3192</v>
          </cell>
          <cell r="EB27">
            <v>3307</v>
          </cell>
          <cell r="EC27">
            <v>3426</v>
          </cell>
          <cell r="ED27">
            <v>3552</v>
          </cell>
          <cell r="EE27">
            <v>3675</v>
          </cell>
          <cell r="EF27">
            <v>3806</v>
          </cell>
          <cell r="EG27">
            <v>3936</v>
          </cell>
          <cell r="EH27">
            <v>4070</v>
          </cell>
          <cell r="EI27">
            <v>4202</v>
          </cell>
          <cell r="EJ27">
            <v>4344</v>
          </cell>
          <cell r="EK27">
            <v>4478</v>
          </cell>
          <cell r="EL27">
            <v>4621</v>
          </cell>
          <cell r="EM27">
            <v>4800</v>
          </cell>
          <cell r="EN27">
            <v>4934</v>
          </cell>
          <cell r="EO27">
            <v>5071</v>
          </cell>
          <cell r="EP27">
            <v>5217</v>
          </cell>
          <cell r="EQ27">
            <v>5358</v>
          </cell>
          <cell r="ER27">
            <v>5506</v>
          </cell>
          <cell r="ES27">
            <v>5654</v>
          </cell>
          <cell r="ET27">
            <v>5806</v>
          </cell>
          <cell r="EU27">
            <v>5957</v>
          </cell>
          <cell r="EV27">
            <v>6118</v>
          </cell>
          <cell r="EW27">
            <v>6270</v>
          </cell>
          <cell r="EX27">
            <v>6432</v>
          </cell>
          <cell r="EY27">
            <v>6634</v>
          </cell>
          <cell r="EZ27">
            <v>6786</v>
          </cell>
          <cell r="FA27">
            <v>6943</v>
          </cell>
          <cell r="FB27">
            <v>7108</v>
          </cell>
          <cell r="FC27">
            <v>7268</v>
          </cell>
          <cell r="FD27">
            <v>7432</v>
          </cell>
          <cell r="FE27">
            <v>7598</v>
          </cell>
          <cell r="FF27">
            <v>7768</v>
          </cell>
          <cell r="FG27">
            <v>7936</v>
          </cell>
          <cell r="FH27">
            <v>8117</v>
          </cell>
          <cell r="FI27">
            <v>8287</v>
          </cell>
          <cell r="FJ27">
            <v>8466</v>
          </cell>
          <cell r="FK27">
            <v>8691</v>
          </cell>
          <cell r="FL27">
            <v>8306</v>
          </cell>
          <cell r="FM27">
            <v>8531</v>
          </cell>
          <cell r="FN27">
            <v>8702</v>
          </cell>
          <cell r="FO27">
            <v>8870</v>
          </cell>
          <cell r="FP27">
            <v>9071</v>
          </cell>
          <cell r="FQ27">
            <v>8870</v>
          </cell>
          <cell r="FR27">
            <v>9071</v>
          </cell>
          <cell r="GF27" t="str">
            <v xml:space="preserve"> </v>
          </cell>
        </row>
        <row r="28">
          <cell r="A28" t="str">
            <v>Growth YoY</v>
          </cell>
          <cell r="C28" t="str">
            <v>-</v>
          </cell>
          <cell r="D28" t="str">
            <v>-</v>
          </cell>
          <cell r="E28" t="str">
            <v>-</v>
          </cell>
          <cell r="F28" t="str">
            <v>-</v>
          </cell>
          <cell r="G28" t="str">
            <v>-</v>
          </cell>
          <cell r="I28">
            <v>23.171428571428571</v>
          </cell>
          <cell r="J28">
            <v>3.423248882265276</v>
          </cell>
          <cell r="K28">
            <v>1.6869565217391305</v>
          </cell>
          <cell r="L28">
            <v>0.92997481108312341</v>
          </cell>
          <cell r="M28">
            <v>2.163437655240934</v>
          </cell>
          <cell r="O28">
            <v>0.72379826635145794</v>
          </cell>
          <cell r="P28">
            <v>0.60882749326145547</v>
          </cell>
          <cell r="Q28">
            <v>0.48573109738158271</v>
          </cell>
          <cell r="R28">
            <v>0.44218219785956658</v>
          </cell>
          <cell r="S28">
            <v>0.54875942211055273</v>
          </cell>
          <cell r="U28">
            <v>0.41142857142857148</v>
          </cell>
          <cell r="V28">
            <v>0.32774869109947646</v>
          </cell>
          <cell r="W28">
            <v>0.21801980198019799</v>
          </cell>
          <cell r="X28">
            <v>0.10841628959276028</v>
          </cell>
          <cell r="Y28">
            <v>0.25678073510773136</v>
          </cell>
          <cell r="AA28">
            <v>2.2672064777327972E-2</v>
          </cell>
          <cell r="AB28">
            <v>0.14274447949526814</v>
          </cell>
          <cell r="AC28">
            <v>0.3583157210209722</v>
          </cell>
          <cell r="AD28">
            <v>0.57870672762900055</v>
          </cell>
          <cell r="AE28">
            <v>0.27402178297700686</v>
          </cell>
          <cell r="AG28">
            <v>0.20348376880443397</v>
          </cell>
          <cell r="AH28">
            <v>0.21877156659765351</v>
          </cell>
          <cell r="AI28">
            <v>-3.4829443447037756E-2</v>
          </cell>
          <cell r="AJ28">
            <v>-5.3371948696731453E-2</v>
          </cell>
          <cell r="AK28">
            <v>6.5319950606338884E-2</v>
          </cell>
          <cell r="AM28">
            <v>0.35328947368421049</v>
          </cell>
          <cell r="AN28">
            <v>0.29297848244620606</v>
          </cell>
          <cell r="AO28">
            <v>0.56448412698412698</v>
          </cell>
          <cell r="AP28">
            <v>0.51868444055944063</v>
          </cell>
          <cell r="AQ28">
            <v>0.43306782381263753</v>
          </cell>
          <cell r="AS28">
            <v>0.48001944579484679</v>
          </cell>
          <cell r="AT28">
            <v>0.44678987474818244</v>
          </cell>
          <cell r="AU28">
            <v>0.41732720355104624</v>
          </cell>
          <cell r="AV28">
            <v>0.39117922152672846</v>
          </cell>
          <cell r="AW28">
            <v>0.4301387477445715</v>
          </cell>
          <cell r="AY28">
            <v>0.26491402818772758</v>
          </cell>
          <cell r="AZ28">
            <v>0.2509321287146562</v>
          </cell>
          <cell r="BA28">
            <v>0.2365368891125228</v>
          </cell>
          <cell r="BB28">
            <v>-0.62929675581837929</v>
          </cell>
          <cell r="BC28">
            <v>0.3448094929893033</v>
          </cell>
          <cell r="BE28">
            <v>0.24678661268597657</v>
          </cell>
          <cell r="BF28">
            <v>0.23494727341267296</v>
          </cell>
          <cell r="BG28">
            <v>0.21964940980108039</v>
          </cell>
          <cell r="BH28">
            <v>-0.6375097241313451</v>
          </cell>
          <cell r="BI28" t="str">
            <v>-</v>
          </cell>
          <cell r="BJ28" t="str">
            <v>-</v>
          </cell>
          <cell r="BK28" t="str">
            <v>-</v>
          </cell>
          <cell r="BL28" t="str">
            <v>-</v>
          </cell>
          <cell r="BM28" t="str">
            <v>-</v>
          </cell>
          <cell r="BN28" t="str">
            <v>-</v>
          </cell>
          <cell r="BO28" t="str">
            <v>-</v>
          </cell>
          <cell r="BP28" t="str">
            <v>-</v>
          </cell>
          <cell r="BQ28" t="str">
            <v>-</v>
          </cell>
          <cell r="BR28" t="str">
            <v>-</v>
          </cell>
          <cell r="BS28" t="str">
            <v>-</v>
          </cell>
          <cell r="BT28" t="str">
            <v>-</v>
          </cell>
          <cell r="BU28" t="str">
            <v>-</v>
          </cell>
          <cell r="BV28">
            <v>7.5142857142857142</v>
          </cell>
          <cell r="BW28">
            <v>4.7791411042944789</v>
          </cell>
          <cell r="BX28">
            <v>3.434977578475336</v>
          </cell>
          <cell r="BY28">
            <v>2.6385964912280704</v>
          </cell>
          <cell r="BZ28">
            <v>2.1</v>
          </cell>
          <cell r="CA28">
            <v>1.6976190476190478</v>
          </cell>
          <cell r="CB28">
            <v>1.3858585858585859</v>
          </cell>
          <cell r="CC28">
            <v>1.1373913043478261</v>
          </cell>
          <cell r="CD28">
            <v>0.93484848484848482</v>
          </cell>
          <cell r="CE28">
            <v>0.76666666666666661</v>
          </cell>
          <cell r="CF28">
            <v>0.7543859649122806</v>
          </cell>
          <cell r="CG28">
            <v>0.74349881796690309</v>
          </cell>
          <cell r="CH28">
            <v>0.67785234899328861</v>
          </cell>
          <cell r="CI28">
            <v>0.64543524416135889</v>
          </cell>
          <cell r="CJ28">
            <v>0.61779575328614755</v>
          </cell>
          <cell r="CK28">
            <v>0.56702025072324003</v>
          </cell>
          <cell r="CL28">
            <v>0.52073732718894017</v>
          </cell>
          <cell r="CM28">
            <v>0.47837599293909983</v>
          </cell>
          <cell r="CN28">
            <v>0.46062658763759523</v>
          </cell>
          <cell r="CO28">
            <v>0.44426362896663951</v>
          </cell>
          <cell r="CP28">
            <v>0.44870790916209868</v>
          </cell>
          <cell r="CQ28">
            <v>0.4339622641509433</v>
          </cell>
          <cell r="CR28">
            <v>0.4285714285714286</v>
          </cell>
          <cell r="CS28">
            <v>0.38983050847457634</v>
          </cell>
          <cell r="CT28">
            <v>0.41666666666666674</v>
          </cell>
          <cell r="CU28">
            <v>0.36258064516129029</v>
          </cell>
          <cell r="CV28">
            <v>0.32250000000000001</v>
          </cell>
          <cell r="CW28">
            <v>0.2996923076923077</v>
          </cell>
          <cell r="CX28">
            <v>0.24727272727272731</v>
          </cell>
          <cell r="CY28">
            <v>0.22985074626865676</v>
          </cell>
          <cell r="CZ28">
            <v>0.17855072463768118</v>
          </cell>
          <cell r="DA28">
            <v>0.15605633802816898</v>
          </cell>
          <cell r="DB28">
            <v>0.10270270270270276</v>
          </cell>
          <cell r="DC28">
            <v>6.9473684210526354E-2</v>
          </cell>
          <cell r="DD28">
            <v>1.2499999999999956E-2</v>
          </cell>
          <cell r="DE28">
            <v>1.7073170731707332E-2</v>
          </cell>
          <cell r="DF28">
            <v>3.7647058823529367E-2</v>
          </cell>
          <cell r="DG28">
            <v>9.375E-2</v>
          </cell>
          <cell r="DH28">
            <v>0.14130434782608692</v>
          </cell>
          <cell r="DI28">
            <v>0.19318181818181812</v>
          </cell>
          <cell r="DJ28">
            <v>0.29008746355685133</v>
          </cell>
          <cell r="DK28">
            <v>0.34708737864077666</v>
          </cell>
          <cell r="DL28">
            <v>0.43876045253320206</v>
          </cell>
          <cell r="DM28">
            <v>0.4878167641325537</v>
          </cell>
          <cell r="DN28">
            <v>0.57352941176470584</v>
          </cell>
          <cell r="DO28">
            <v>0.67568897637795278</v>
          </cell>
          <cell r="DP28">
            <v>0.18518518518518512</v>
          </cell>
          <cell r="DQ28">
            <v>0.21342925659472423</v>
          </cell>
          <cell r="DR28">
            <v>0.21088435374149661</v>
          </cell>
          <cell r="DS28">
            <v>0.21515151515151509</v>
          </cell>
          <cell r="DT28">
            <v>0.21863354037267091</v>
          </cell>
          <cell r="DU28">
            <v>0.22222222222222232</v>
          </cell>
          <cell r="DV28">
            <v>-3.0885122410546084E-2</v>
          </cell>
          <cell r="DW28">
            <v>-3.3153153153153148E-2</v>
          </cell>
          <cell r="DX28">
            <v>-4.0000000000000036E-2</v>
          </cell>
          <cell r="DY28">
            <v>-4.3563707828365494E-2</v>
          </cell>
          <cell r="DZ28">
            <v>-5.2959501557632405E-2</v>
          </cell>
          <cell r="EA28">
            <v>-6.2555066079295174E-2</v>
          </cell>
          <cell r="EB28">
            <v>0.37791666666666668</v>
          </cell>
          <cell r="EC28">
            <v>0.35415019762845845</v>
          </cell>
          <cell r="ED28">
            <v>0.33033707865168549</v>
          </cell>
          <cell r="EE28">
            <v>0.30922693266832924</v>
          </cell>
          <cell r="EF28">
            <v>0.2932381923207612</v>
          </cell>
          <cell r="EG28">
            <v>0.2779220779220779</v>
          </cell>
          <cell r="EH28">
            <v>0.58181111542945985</v>
          </cell>
          <cell r="EI28">
            <v>0.56615728661945575</v>
          </cell>
          <cell r="EJ28">
            <v>0.54700854700854706</v>
          </cell>
          <cell r="EK28">
            <v>0.53356164383561633</v>
          </cell>
          <cell r="EL28">
            <v>0.5200657894736842</v>
          </cell>
          <cell r="EM28">
            <v>0.50375939849624052</v>
          </cell>
          <cell r="EN28">
            <v>0.4919866948896281</v>
          </cell>
          <cell r="EO28">
            <v>0.48015178050204321</v>
          </cell>
          <cell r="EP28">
            <v>0.46875</v>
          </cell>
          <cell r="EQ28">
            <v>0.45795918367346933</v>
          </cell>
          <cell r="ER28">
            <v>0.4466631634261693</v>
          </cell>
          <cell r="ES28">
            <v>0.43648373983739841</v>
          </cell>
          <cell r="ET28">
            <v>0.4265356265356266</v>
          </cell>
          <cell r="EU28">
            <v>0.4176582579723942</v>
          </cell>
          <cell r="EV28">
            <v>0.40837937384898715</v>
          </cell>
          <cell r="EW28">
            <v>0.4001786511835641</v>
          </cell>
          <cell r="EX28">
            <v>0.39190651374161445</v>
          </cell>
          <cell r="EY28">
            <v>0.38208333333333333</v>
          </cell>
          <cell r="EZ28">
            <v>0.37535468179975684</v>
          </cell>
          <cell r="FA28">
            <v>0.36915795701045151</v>
          </cell>
          <cell r="FB28">
            <v>0.36246885183055388</v>
          </cell>
          <cell r="FC28">
            <v>0.3564762971257931</v>
          </cell>
          <cell r="FD28">
            <v>0.34980021794406113</v>
          </cell>
          <cell r="FE28">
            <v>0.34382737884683401</v>
          </cell>
          <cell r="FF28">
            <v>0.33792628315535644</v>
          </cell>
          <cell r="FG28">
            <v>0.33221420177941918</v>
          </cell>
          <cell r="FH28">
            <v>0.32674076495586801</v>
          </cell>
          <cell r="FI28">
            <v>0.32169059011164269</v>
          </cell>
          <cell r="FJ28">
            <v>0.31623134328358216</v>
          </cell>
          <cell r="FK28">
            <v>0.31006933976484774</v>
          </cell>
          <cell r="FL28">
            <v>0.34662775616083019</v>
          </cell>
          <cell r="FM28">
            <v>0.33945674360182143</v>
          </cell>
          <cell r="FN28">
            <v>0.33445790522925933</v>
          </cell>
          <cell r="FO28">
            <v>0.3294364508393286</v>
          </cell>
          <cell r="FP28">
            <v>0.32346075284505393</v>
          </cell>
          <cell r="FQ28">
            <v>0.3294364508393286</v>
          </cell>
          <cell r="FR28">
            <v>0.32346075284505393</v>
          </cell>
          <cell r="FS28">
            <v>42064</v>
          </cell>
          <cell r="FT28">
            <v>42328</v>
          </cell>
          <cell r="FU28">
            <v>53680</v>
          </cell>
          <cell r="FV28">
            <v>41432</v>
          </cell>
          <cell r="FW28">
            <v>41684</v>
          </cell>
          <cell r="FX28">
            <v>52520</v>
          </cell>
          <cell r="FY28">
            <v>49832</v>
          </cell>
          <cell r="FZ28">
            <v>50144</v>
          </cell>
          <cell r="GA28">
            <v>63560</v>
          </cell>
          <cell r="GB28">
            <v>56920</v>
          </cell>
          <cell r="GC28">
            <v>57280</v>
          </cell>
          <cell r="GD28">
            <v>72760</v>
          </cell>
          <cell r="GF28" t="str">
            <v xml:space="preserve"> </v>
          </cell>
        </row>
        <row r="29">
          <cell r="A29" t="str">
            <v>Growth QoQ</v>
          </cell>
          <cell r="C29" t="str">
            <v>-</v>
          </cell>
          <cell r="D29">
            <v>5.3904761904761909</v>
          </cell>
          <cell r="E29">
            <v>0.88524590163934436</v>
          </cell>
          <cell r="F29">
            <v>0.56916996047430835</v>
          </cell>
          <cell r="G29" t="str">
            <v>-</v>
          </cell>
          <cell r="I29">
            <v>0.27858942065491177</v>
          </cell>
          <cell r="J29">
            <v>0.16942474389282891</v>
          </cell>
          <cell r="K29">
            <v>0.14521563342318067</v>
          </cell>
          <cell r="L29">
            <v>0.12709620476610772</v>
          </cell>
          <cell r="M29" t="str">
            <v>-</v>
          </cell>
          <cell r="O29">
            <v>0.14199947794309575</v>
          </cell>
          <cell r="P29">
            <v>9.1428571428571415E-2</v>
          </cell>
          <cell r="Q29">
            <v>5.7591623036649109E-2</v>
          </cell>
          <cell r="R29">
            <v>9.4059405940594143E-2</v>
          </cell>
          <cell r="S29" t="str">
            <v>-</v>
          </cell>
          <cell r="U29">
            <v>0.11764705882352944</v>
          </cell>
          <cell r="V29">
            <v>2.6720647773279316E-2</v>
          </cell>
          <cell r="W29">
            <v>-2.9810725552050443E-2</v>
          </cell>
          <cell r="X29">
            <v>-4.3895301576979406E-3</v>
          </cell>
          <cell r="Y29" t="str">
            <v>-</v>
          </cell>
          <cell r="AA29">
            <v>3.1188765512736749E-2</v>
          </cell>
          <cell r="AB29">
            <v>0.14726840855106893</v>
          </cell>
          <cell r="AC29">
            <v>0.15320910973084878</v>
          </cell>
          <cell r="AD29">
            <v>0.15715140634350688</v>
          </cell>
          <cell r="AE29" t="str">
            <v>-</v>
          </cell>
          <cell r="AG29">
            <v>-0.21390153082333474</v>
          </cell>
          <cell r="AH29">
            <v>0.16184210526315779</v>
          </cell>
          <cell r="AI29">
            <v>-8.6749716874292226E-2</v>
          </cell>
          <cell r="AJ29">
            <v>0.13492063492063489</v>
          </cell>
          <cell r="AK29" t="str">
            <v>-</v>
          </cell>
          <cell r="AM29">
            <v>0.12379807692307687</v>
          </cell>
          <cell r="AN29">
            <v>0.11006319883325233</v>
          </cell>
          <cell r="AO29">
            <v>0.10501883156696157</v>
          </cell>
          <cell r="AP29">
            <v>0.10169625871908683</v>
          </cell>
          <cell r="AQ29" t="str">
            <v>-</v>
          </cell>
          <cell r="AS29">
            <v>9.5186704079430084E-2</v>
          </cell>
          <cell r="AT29">
            <v>8.5139929050059182E-2</v>
          </cell>
          <cell r="AU29">
            <v>8.251604310449201E-2</v>
          </cell>
          <cell r="AV29">
            <v>8.1371287959286498E-2</v>
          </cell>
          <cell r="AW29" t="str">
            <v>-</v>
          </cell>
          <cell r="AY29">
            <v>8.0567331278696974E-2</v>
          </cell>
          <cell r="AZ29">
            <v>7.0550304599434011E-2</v>
          </cell>
          <cell r="BA29">
            <v>6.8927288455463476E-2</v>
          </cell>
          <cell r="BB29">
            <v>6.9131268534107893E-2</v>
          </cell>
          <cell r="BC29" t="str">
            <v>-</v>
          </cell>
          <cell r="BE29">
            <v>7.3791223619582125E-2</v>
          </cell>
          <cell r="BF29">
            <v>6.6559587020044386E-2</v>
          </cell>
          <cell r="BG29">
            <v>6.4952006393791839E-2</v>
          </cell>
          <cell r="BH29">
            <v>6.6056300620199515E-2</v>
          </cell>
          <cell r="BI29" t="str">
            <v>-</v>
          </cell>
          <cell r="BJ29" t="str">
            <v>-</v>
          </cell>
          <cell r="BK29">
            <v>0.55238095238095242</v>
          </cell>
          <cell r="BL29">
            <v>0.36809815950920255</v>
          </cell>
          <cell r="BM29">
            <v>0.27802690582959633</v>
          </cell>
          <cell r="BN29">
            <v>0.22807017543859653</v>
          </cell>
          <cell r="BO29">
            <v>0.19999999999999996</v>
          </cell>
          <cell r="BP29">
            <v>0.1785714285714286</v>
          </cell>
          <cell r="BQ29">
            <v>0.16161616161616155</v>
          </cell>
          <cell r="BR29">
            <v>0.14782608695652177</v>
          </cell>
          <cell r="BS29">
            <v>0.13636363636363646</v>
          </cell>
          <cell r="BT29">
            <v>6.4000000000000057E-2</v>
          </cell>
          <cell r="BU29">
            <v>6.0150375939849621E-2</v>
          </cell>
          <cell r="BV29">
            <v>5.6737588652482351E-2</v>
          </cell>
          <cell r="BW29">
            <v>5.3691275167785157E-2</v>
          </cell>
          <cell r="BX29">
            <v>4.9893842887473561E-2</v>
          </cell>
          <cell r="BY29">
            <v>4.8533872598584438E-2</v>
          </cell>
          <cell r="BZ29">
            <v>4.6287367405978719E-2</v>
          </cell>
          <cell r="CA29">
            <v>4.4239631336405516E-2</v>
          </cell>
          <cell r="CB29">
            <v>4.23654015887025E-2</v>
          </cell>
          <cell r="CC29">
            <v>4.0643522438611246E-2</v>
          </cell>
          <cell r="CD29">
            <v>3.9056143205858485E-2</v>
          </cell>
          <cell r="CE29">
            <v>3.758809710258415E-2</v>
          </cell>
          <cell r="CF29">
            <v>5.6603773584905648E-2</v>
          </cell>
          <cell r="CG29">
            <v>5.3571428571428603E-2</v>
          </cell>
          <cell r="CH29">
            <v>1.6949152542372836E-2</v>
          </cell>
          <cell r="CI29">
            <v>3.3333333333333437E-2</v>
          </cell>
          <cell r="CJ29">
            <v>3.2258064516129004E-2</v>
          </cell>
          <cell r="CK29">
            <v>1.5625E-2</v>
          </cell>
          <cell r="CL29">
            <v>1.538461538461533E-2</v>
          </cell>
          <cell r="CM29">
            <v>1.5151515151515138E-2</v>
          </cell>
          <cell r="CN29">
            <v>2.9850746268656803E-2</v>
          </cell>
          <cell r="CO29">
            <v>2.8985507246376718E-2</v>
          </cell>
          <cell r="CP29">
            <v>4.2253521126760507E-2</v>
          </cell>
          <cell r="CQ29">
            <v>2.7027027027026973E-2</v>
          </cell>
          <cell r="CR29">
            <v>5.2631578947368363E-2</v>
          </cell>
          <cell r="CS29">
            <v>2.4999999999999911E-2</v>
          </cell>
          <cell r="CT29">
            <v>3.6585365853658569E-2</v>
          </cell>
          <cell r="CU29">
            <v>-6.117647058823561E-3</v>
          </cell>
          <cell r="CV29">
            <v>1.8939393939394478E-3</v>
          </cell>
          <cell r="CW29">
            <v>-1.890359168241984E-3</v>
          </cell>
          <cell r="CX29">
            <v>-2.5568181818181768E-2</v>
          </cell>
          <cell r="CY29">
            <v>9.7181729834794339E-4</v>
          </cell>
          <cell r="CZ29">
            <v>-1.3106796116504893E-2</v>
          </cell>
          <cell r="DA29">
            <v>9.3457943925232545E-3</v>
          </cell>
          <cell r="DB29">
            <v>-5.8479532163743242E-3</v>
          </cell>
          <cell r="DC29">
            <v>-3.9215686274509665E-3</v>
          </cell>
          <cell r="DD29">
            <v>-3.4448818897637734E-3</v>
          </cell>
          <cell r="DE29">
            <v>2.9629629629629672E-2</v>
          </cell>
          <cell r="DF29">
            <v>5.755395683453246E-2</v>
          </cell>
          <cell r="DG29">
            <v>4.7619047619047672E-2</v>
          </cell>
          <cell r="DH29">
            <v>4.5454545454545414E-2</v>
          </cell>
          <cell r="DI29">
            <v>4.3478260869565188E-2</v>
          </cell>
          <cell r="DJ29">
            <v>5.3571428571428603E-2</v>
          </cell>
          <cell r="DK29">
            <v>4.5197740112994378E-2</v>
          </cell>
          <cell r="DL29">
            <v>5.4054054054053946E-2</v>
          </cell>
          <cell r="DM29">
            <v>4.3760683760683872E-2</v>
          </cell>
          <cell r="DN29">
            <v>5.1424828037995418E-2</v>
          </cell>
          <cell r="DO29">
            <v>6.0747663551401931E-2</v>
          </cell>
          <cell r="DP29">
            <v>-0.29515418502202639</v>
          </cell>
          <cell r="DQ29">
            <v>5.4166666666666696E-2</v>
          </cell>
          <cell r="DR29">
            <v>5.5335968379446543E-2</v>
          </cell>
          <cell r="DS29">
            <v>5.1310861423220944E-2</v>
          </cell>
          <cell r="DT29">
            <v>4.8450302814392554E-2</v>
          </cell>
          <cell r="DU29">
            <v>4.655113829425761E-2</v>
          </cell>
          <cell r="DV29">
            <v>-0.16461038961038965</v>
          </cell>
          <cell r="DW29">
            <v>4.2751651768363708E-2</v>
          </cell>
          <cell r="DX29">
            <v>4.6589638464405558E-2</v>
          </cell>
          <cell r="DY29">
            <v>3.9886039886039892E-2</v>
          </cell>
          <cell r="DZ29">
            <v>4.1095890410958846E-2</v>
          </cell>
          <cell r="EA29">
            <v>5.0000000000000044E-2</v>
          </cell>
          <cell r="EB29">
            <v>3.6027568922305742E-2</v>
          </cell>
          <cell r="EC29">
            <v>3.5984275778651265E-2</v>
          </cell>
          <cell r="ED29">
            <v>3.6777583187390439E-2</v>
          </cell>
          <cell r="EE29">
            <v>3.4628378378378288E-2</v>
          </cell>
          <cell r="EF29">
            <v>3.5646258503401418E-2</v>
          </cell>
          <cell r="EG29">
            <v>3.4156594850236477E-2</v>
          </cell>
          <cell r="EH29">
            <v>3.4044715447154372E-2</v>
          </cell>
          <cell r="EI29">
            <v>3.2432432432432323E-2</v>
          </cell>
          <cell r="EJ29">
            <v>3.3793431699190801E-2</v>
          </cell>
          <cell r="EK29">
            <v>3.084714548802947E-2</v>
          </cell>
          <cell r="EL29">
            <v>3.1933899062081217E-2</v>
          </cell>
          <cell r="EM29">
            <v>3.8736204284786746E-2</v>
          </cell>
          <cell r="EN29">
            <v>2.791666666666659E-2</v>
          </cell>
          <cell r="EO29">
            <v>2.7766518038103039E-2</v>
          </cell>
          <cell r="EP29">
            <v>2.8791165450601452E-2</v>
          </cell>
          <cell r="EQ29">
            <v>2.7027027027026973E-2</v>
          </cell>
          <cell r="ER29">
            <v>2.7622247107129461E-2</v>
          </cell>
          <cell r="ES29">
            <v>2.6879767526334808E-2</v>
          </cell>
          <cell r="ET29">
            <v>2.688362221436158E-2</v>
          </cell>
          <cell r="EU29">
            <v>2.6007578367206241E-2</v>
          </cell>
          <cell r="EV29">
            <v>2.7027027027026973E-2</v>
          </cell>
          <cell r="EW29">
            <v>2.4844720496894457E-2</v>
          </cell>
          <cell r="EX29">
            <v>2.5837320574162659E-2</v>
          </cell>
          <cell r="EY29">
            <v>3.1405472636815812E-2</v>
          </cell>
          <cell r="EZ29">
            <v>2.2912270123605749E-2</v>
          </cell>
          <cell r="FA29">
            <v>2.3135867963454126E-2</v>
          </cell>
          <cell r="FB29">
            <v>2.376494310816657E-2</v>
          </cell>
          <cell r="FC29">
            <v>2.2509848058525517E-2</v>
          </cell>
          <cell r="FD29">
            <v>2.2564667033571739E-2</v>
          </cell>
          <cell r="FE29">
            <v>2.2335844994617826E-2</v>
          </cell>
          <cell r="FF29">
            <v>2.2374309028691863E-2</v>
          </cell>
          <cell r="FG29">
            <v>2.1627188465499492E-2</v>
          </cell>
          <cell r="FH29">
            <v>2.2807459677419262E-2</v>
          </cell>
          <cell r="FI29">
            <v>2.094369841074295E-2</v>
          </cell>
          <cell r="FJ29">
            <v>2.1600096536744218E-2</v>
          </cell>
          <cell r="FK29">
            <v>2.6576895818568369E-2</v>
          </cell>
          <cell r="FL29">
            <v>2.4925962487660325E-2</v>
          </cell>
          <cell r="FM29">
            <v>2.7088851432699235E-2</v>
          </cell>
          <cell r="FN29">
            <v>2.0044543429844186E-2</v>
          </cell>
          <cell r="FO29">
            <v>1.9305906688117602E-2</v>
          </cell>
          <cell r="FP29">
            <v>2.2660653889515325E-2</v>
          </cell>
          <cell r="FQ29">
            <v>1.9305906688117602E-2</v>
          </cell>
          <cell r="FR29">
            <v>2.2660653889515325E-2</v>
          </cell>
          <cell r="FS29">
            <v>0.15</v>
          </cell>
          <cell r="FT29">
            <v>0.15</v>
          </cell>
          <cell r="FU29">
            <v>0.15</v>
          </cell>
          <cell r="FV29">
            <v>0.15</v>
          </cell>
          <cell r="FW29">
            <v>0.15</v>
          </cell>
          <cell r="FX29">
            <v>0.15</v>
          </cell>
          <cell r="FY29">
            <v>0.15</v>
          </cell>
          <cell r="FZ29">
            <v>0.15</v>
          </cell>
          <cell r="GA29">
            <v>0.15</v>
          </cell>
          <cell r="GB29">
            <v>0.15</v>
          </cell>
          <cell r="GC29">
            <v>0.15</v>
          </cell>
          <cell r="GD29">
            <v>0.15</v>
          </cell>
          <cell r="GF29" t="str">
            <v xml:space="preserve"> </v>
          </cell>
        </row>
        <row r="30">
          <cell r="A30" t="str">
            <v>Growth QoQ</v>
          </cell>
          <cell r="C30" t="str">
            <v>-</v>
          </cell>
          <cell r="D30">
            <v>0.82833914053426239</v>
          </cell>
          <cell r="E30">
            <v>0.22792529538813366</v>
          </cell>
          <cell r="F30">
            <v>0.26073460941541637</v>
          </cell>
          <cell r="G30" t="str">
            <v>-</v>
          </cell>
          <cell r="I30">
            <v>-0.32022979072630287</v>
          </cell>
          <cell r="J30">
            <v>5.1913557889653461E-2</v>
          </cell>
          <cell r="K30">
            <v>4.9466314702169223E-2</v>
          </cell>
          <cell r="L30">
            <v>4.9431321084864477E-2</v>
          </cell>
          <cell r="M30" t="str">
            <v>-</v>
          </cell>
          <cell r="O30">
            <v>0.18538974572738631</v>
          </cell>
          <cell r="P30">
            <v>-0.14065934065934071</v>
          </cell>
          <cell r="Q30">
            <v>-7.4168797953964249E-2</v>
          </cell>
          <cell r="R30">
            <v>0.38397790055248615</v>
          </cell>
          <cell r="S30" t="str">
            <v>-</v>
          </cell>
          <cell r="U30">
            <v>0.21157684630738527</v>
          </cell>
          <cell r="V30">
            <v>0.14266886326194395</v>
          </cell>
          <cell r="W30">
            <v>-1.0899653979238755E-2</v>
          </cell>
          <cell r="X30">
            <v>0.52317649116669585</v>
          </cell>
          <cell r="Y30" t="str">
            <v>-</v>
          </cell>
          <cell r="AA30">
            <v>7.311284642474325E-3</v>
          </cell>
          <cell r="AB30">
            <v>7.3342200266008017E-2</v>
          </cell>
          <cell r="AC30">
            <v>0.25172596919808821</v>
          </cell>
          <cell r="AD30">
            <v>0.17856031678687589</v>
          </cell>
          <cell r="AE30" t="str">
            <v>-</v>
          </cell>
          <cell r="AG30">
            <v>0.1423634443697801</v>
          </cell>
          <cell r="AH30">
            <v>2.54201680672268E-2</v>
          </cell>
          <cell r="AI30">
            <v>4.0565457897971946E-3</v>
          </cell>
          <cell r="AJ30">
            <v>0.10284035259549462</v>
          </cell>
          <cell r="AK30" t="str">
            <v>-</v>
          </cell>
          <cell r="AM30">
            <v>2.0222764949674454E-2</v>
          </cell>
          <cell r="AN30">
            <v>0.24060136740356541</v>
          </cell>
          <cell r="AO30">
            <v>7.9288972050052697E-2</v>
          </cell>
          <cell r="AP30">
            <v>0.4175967060353234</v>
          </cell>
          <cell r="AQ30" t="str">
            <v>-</v>
          </cell>
          <cell r="AS30">
            <v>-0.10499312084384316</v>
          </cell>
          <cell r="AT30">
            <v>0.23647718174539634</v>
          </cell>
          <cell r="AU30">
            <v>0.39697997876142876</v>
          </cell>
          <cell r="AV30">
            <v>2.076535152773662E-2</v>
          </cell>
          <cell r="AW30" t="str">
            <v>-</v>
          </cell>
          <cell r="AY30">
            <v>-0.16405114792211561</v>
          </cell>
          <cell r="AZ30">
            <v>-1.7642968885798749E-2</v>
          </cell>
          <cell r="BA30">
            <v>0.20569760240644075</v>
          </cell>
          <cell r="BB30">
            <v>0.14323451717053115</v>
          </cell>
          <cell r="BC30" t="str">
            <v>-</v>
          </cell>
          <cell r="BE30">
            <v>-7.7938990608742653E-2</v>
          </cell>
          <cell r="BF30">
            <v>-1.6609360373843307E-2</v>
          </cell>
          <cell r="BG30">
            <v>0.15838052393991897</v>
          </cell>
          <cell r="BH30">
            <v>0.13705855921833665</v>
          </cell>
          <cell r="BI30" t="str">
            <v>-</v>
          </cell>
          <cell r="BK30">
            <v>9.7076309358167912E-2</v>
          </cell>
          <cell r="BL30">
            <v>5.7239344814844717E-2</v>
          </cell>
          <cell r="BM30">
            <v>3.5503430893532473E-2</v>
          </cell>
          <cell r="BN30">
            <v>6.6568533820338338E-2</v>
          </cell>
          <cell r="BO30">
            <v>6.6568533820338338E-2</v>
          </cell>
          <cell r="BQ30">
            <v>6.1106000000000105E-2</v>
          </cell>
          <cell r="BR30">
            <v>3.3087719274847105E-2</v>
          </cell>
          <cell r="BS30">
            <v>2.3057741417809696E-2</v>
          </cell>
          <cell r="BT30">
            <v>5.3749473660343883E-2</v>
          </cell>
          <cell r="BU30">
            <v>5.3749473660343883E-2</v>
          </cell>
          <cell r="CB30" t="str">
            <v>-</v>
          </cell>
          <cell r="CC30">
            <v>0.15250000000000008</v>
          </cell>
          <cell r="CD30">
            <v>6.8546637744034689E-2</v>
          </cell>
          <cell r="CE30">
            <v>6.4961429151441319E-2</v>
          </cell>
          <cell r="CF30">
            <v>6.1761341974837958E-2</v>
          </cell>
          <cell r="CG30">
            <v>5.9245960502692929E-2</v>
          </cell>
          <cell r="CH30">
            <v>9.1525423728813449E-2</v>
          </cell>
          <cell r="CI30">
            <v>8.5403726708074501E-2</v>
          </cell>
          <cell r="CJ30">
            <v>8.0114449213161576E-2</v>
          </cell>
          <cell r="CK30">
            <v>7.5496688741721885E-2</v>
          </cell>
          <cell r="CL30">
            <v>7.1428571428571397E-2</v>
          </cell>
          <cell r="CM30">
            <v>-0.3763218390804598</v>
          </cell>
          <cell r="CN30">
            <v>1.7692591227423504E-2</v>
          </cell>
          <cell r="CO30">
            <v>1.7385005432814182E-2</v>
          </cell>
          <cell r="CP30">
            <v>1.7087931648273491E-2</v>
          </cell>
          <cell r="CQ30">
            <v>1.6450822541127064E-2</v>
          </cell>
          <cell r="CR30">
            <v>1.6528925619834656E-2</v>
          </cell>
          <cell r="CS30">
            <v>1.6260162601626105E-2</v>
          </cell>
          <cell r="CT30">
            <v>1.6000000000000014E-2</v>
          </cell>
          <cell r="CU30">
            <v>1.5748031496062964E-2</v>
          </cell>
          <cell r="CV30">
            <v>1.5503875968992276E-2</v>
          </cell>
          <cell r="CW30">
            <v>1.5267175572519109E-2</v>
          </cell>
          <cell r="CX30">
            <v>2.130325814536338E-2</v>
          </cell>
          <cell r="CY30">
            <v>0.34969325153374231</v>
          </cell>
          <cell r="CZ30">
            <v>1.7045454545454586E-2</v>
          </cell>
          <cell r="DA30">
            <v>-0.44134078212290506</v>
          </cell>
          <cell r="DB30">
            <v>0.41999999999999993</v>
          </cell>
          <cell r="DC30">
            <v>1.4084507042253502E-2</v>
          </cell>
          <cell r="DD30">
            <v>-0.27083333333333337</v>
          </cell>
          <cell r="DE30">
            <v>9.52380952380949E-3</v>
          </cell>
          <cell r="DF30">
            <v>9.4339622641510523E-3</v>
          </cell>
          <cell r="DG30">
            <v>0.39252336448598135</v>
          </cell>
          <cell r="DH30">
            <v>1.3422818791946289E-2</v>
          </cell>
          <cell r="DI30">
            <v>0.2847682119205297</v>
          </cell>
          <cell r="DJ30">
            <v>-0.19587628865979378</v>
          </cell>
          <cell r="DK30">
            <v>0.53846153846153855</v>
          </cell>
          <cell r="DL30">
            <v>-0.32499999999999996</v>
          </cell>
          <cell r="DM30">
            <v>0.26543209876543217</v>
          </cell>
          <cell r="DN30">
            <v>-2.5365853658536608E-3</v>
          </cell>
          <cell r="DO30">
            <v>0.19640062597809083</v>
          </cell>
          <cell r="DP30">
            <v>-6.5402223675603555E-4</v>
          </cell>
          <cell r="DQ30">
            <v>-0.33606020942408377</v>
          </cell>
          <cell r="DR30">
            <v>0.73977328733366199</v>
          </cell>
          <cell r="DS30">
            <v>-0.14546742209631724</v>
          </cell>
          <cell r="DT30">
            <v>0.50041438753522294</v>
          </cell>
          <cell r="DU30">
            <v>-0.25</v>
          </cell>
          <cell r="DV30">
            <v>-0.2</v>
          </cell>
          <cell r="DW30">
            <v>0.28000000000000003</v>
          </cell>
          <cell r="DX30">
            <v>0.25</v>
          </cell>
          <cell r="DY30">
            <v>0.22819999999999999</v>
          </cell>
          <cell r="DZ30">
            <v>-0.11</v>
          </cell>
          <cell r="EA30">
            <v>0</v>
          </cell>
          <cell r="EB30">
            <v>0.05</v>
          </cell>
          <cell r="EC30">
            <v>0.22426470588235303</v>
          </cell>
          <cell r="ED30">
            <v>-7.5504075504075452E-2</v>
          </cell>
          <cell r="EE30">
            <v>0.19953596287703013</v>
          </cell>
          <cell r="EF30">
            <v>-0.10615087040618953</v>
          </cell>
          <cell r="EG30">
            <v>0.18670475201246428</v>
          </cell>
          <cell r="EH30">
            <v>0.19657184536834427</v>
          </cell>
          <cell r="EI30">
            <v>-6.1261810423651308E-2</v>
          </cell>
          <cell r="EJ30">
            <v>8.4415584415584721E-3</v>
          </cell>
          <cell r="EK30">
            <v>7.3406310367031491E-2</v>
          </cell>
          <cell r="EL30">
            <v>-5.2009598080383967E-2</v>
          </cell>
          <cell r="EM30">
            <v>8.4794026450674131E-3</v>
          </cell>
          <cell r="EN30">
            <v>7.1092426429064437E-2</v>
          </cell>
          <cell r="EO30">
            <v>-8.8459285295840684E-2</v>
          </cell>
          <cell r="EP30">
            <v>6.6838046272492679E-3</v>
          </cell>
          <cell r="EQ30">
            <v>0.13534218590398361</v>
          </cell>
          <cell r="ER30">
            <v>-4.993252361673417E-2</v>
          </cell>
          <cell r="ES30">
            <v>6.6287878787878451E-3</v>
          </cell>
          <cell r="ET30">
            <v>0.18438381937911563</v>
          </cell>
          <cell r="EU30">
            <v>-0.12336179507545675</v>
          </cell>
          <cell r="EV30">
            <v>2.9390112690412806E-2</v>
          </cell>
          <cell r="EW30">
            <v>6.194300803168673E-2</v>
          </cell>
          <cell r="EX30">
            <v>0.12142561127227514</v>
          </cell>
          <cell r="EY30">
            <v>5.3215077605321515E-2</v>
          </cell>
          <cell r="EZ30">
            <v>5.0877192982456076E-2</v>
          </cell>
          <cell r="FA30">
            <v>-3.5392320534223698E-2</v>
          </cell>
          <cell r="FB30">
            <v>5.0190377293181099E-2</v>
          </cell>
          <cell r="FC30">
            <v>8.9650626235992181E-2</v>
          </cell>
          <cell r="FD30">
            <v>-6.9570477918935225E-2</v>
          </cell>
          <cell r="FE30">
            <v>0.62093628088426533</v>
          </cell>
          <cell r="FF30">
            <v>7.0196550340955177E-3</v>
          </cell>
          <cell r="FG30">
            <v>-0.29165006970722962</v>
          </cell>
          <cell r="FH30">
            <v>6.5019505851755532E-3</v>
          </cell>
          <cell r="FI30">
            <v>0.2774635100216496</v>
          </cell>
          <cell r="FJ30">
            <v>-4.0099497047889843E-2</v>
          </cell>
          <cell r="FK30">
            <v>6.6349631232736073E-3</v>
          </cell>
          <cell r="FL30">
            <v>0.2831683168316832</v>
          </cell>
          <cell r="FM30">
            <v>7.7954144620811183E-2</v>
          </cell>
          <cell r="FN30">
            <v>6.8717277486911588E-3</v>
          </cell>
          <cell r="FO30">
            <v>0.29346766330841723</v>
          </cell>
          <cell r="FP30">
            <v>-0.21457286432160805</v>
          </cell>
          <cell r="FQ30">
            <v>6.7178502879079449E-3</v>
          </cell>
          <cell r="FR30">
            <v>0.2869399428026691</v>
          </cell>
          <cell r="FS30">
            <v>-0.35086419753086417</v>
          </cell>
          <cell r="FT30">
            <v>6.2761506276149959E-3</v>
          </cell>
          <cell r="FU30">
            <v>0.26819126819126815</v>
          </cell>
          <cell r="FV30">
            <v>-0.22816691505216091</v>
          </cell>
          <cell r="FW30">
            <v>6.082255261633529E-3</v>
          </cell>
          <cell r="FX30">
            <v>0.25995585836292112</v>
          </cell>
          <cell r="FY30">
            <v>-5.1180502665651217E-2</v>
          </cell>
          <cell r="FZ30">
            <v>6.2610370846043484E-3</v>
          </cell>
          <cell r="GA30">
            <v>0.26754945756222082</v>
          </cell>
          <cell r="GB30">
            <v>-0.10446821900566394</v>
          </cell>
          <cell r="GC30">
            <v>6.3246661981728458E-3</v>
          </cell>
          <cell r="GD30">
            <v>0.27025139664804465</v>
          </cell>
          <cell r="GF30" t="str">
            <v xml:space="preserve"> </v>
          </cell>
        </row>
        <row r="31">
          <cell r="A31" t="str">
            <v>Attrition Rate (Per Period)</v>
          </cell>
          <cell r="C31">
            <v>4.1176470588235294E-2</v>
          </cell>
          <cell r="D31">
            <v>8.6767241379310342E-2</v>
          </cell>
          <cell r="E31">
            <v>8.1788793103448276E-2</v>
          </cell>
          <cell r="F31">
            <v>8.0148048452220719E-2</v>
          </cell>
          <cell r="G31">
            <v>0.31878587924777296</v>
          </cell>
          <cell r="I31">
            <v>7.720739219712526E-2</v>
          </cell>
          <cell r="J31">
            <v>7.6856347510843526E-2</v>
          </cell>
          <cell r="K31">
            <v>7.6618765849535087E-2</v>
          </cell>
          <cell r="L31">
            <v>7.6450534648196497E-2</v>
          </cell>
          <cell r="M31">
            <v>0.3069593685352186</v>
          </cell>
          <cell r="O31">
            <v>7.6530612244897961E-2</v>
          </cell>
          <cell r="P31">
            <v>7.5994694960212203E-2</v>
          </cell>
          <cell r="Q31">
            <v>7.5749999999999998E-2</v>
          </cell>
          <cell r="R31">
            <v>7.6206896551724135E-2</v>
          </cell>
          <cell r="S31">
            <v>0.30443729903536976</v>
          </cell>
          <cell r="U31">
            <v>7.6391752577319588E-2</v>
          </cell>
          <cell r="V31">
            <v>7.0314232902033272E-2</v>
          </cell>
          <cell r="W31">
            <v>6.1001652892561986E-2</v>
          </cell>
          <cell r="X31">
            <v>5.2341880341880344E-2</v>
          </cell>
          <cell r="Y31">
            <v>0.25501928846978139</v>
          </cell>
          <cell r="AA31">
            <v>4.6094890510948908E-2</v>
          </cell>
          <cell r="AB31">
            <v>4.5999999999999999E-2</v>
          </cell>
          <cell r="AC31">
            <v>4.6117755289788412E-2</v>
          </cell>
          <cell r="AD31">
            <v>4.6147971360381859E-2</v>
          </cell>
          <cell r="AE31">
            <v>0.18438141571393823</v>
          </cell>
          <cell r="AG31">
            <v>3.0810810810810812E-2</v>
          </cell>
          <cell r="AH31">
            <v>3.0713043478260871E-2</v>
          </cell>
          <cell r="AI31">
            <v>2.4523061327927018E-2</v>
          </cell>
          <cell r="AJ31">
            <v>2.4514285714285714E-2</v>
          </cell>
          <cell r="AK31">
            <v>0.108857373955244</v>
          </cell>
          <cell r="AM31">
            <v>2.442799461641992E-2</v>
          </cell>
          <cell r="AN31">
            <v>2.4409207525655646E-2</v>
          </cell>
          <cell r="AO31">
            <v>2.4394456977118915E-2</v>
          </cell>
          <cell r="AP31">
            <v>2.4401334269662921E-2</v>
          </cell>
          <cell r="AQ31">
            <v>9.7628319778625183E-2</v>
          </cell>
          <cell r="AS31">
            <v>2.4333786268084086E-2</v>
          </cell>
          <cell r="AT31">
            <v>2.4320384775833721E-2</v>
          </cell>
          <cell r="AU31">
            <v>2.4314658689148762E-2</v>
          </cell>
          <cell r="AV31">
            <v>2.432354236115479E-2</v>
          </cell>
          <cell r="AW31">
            <v>9.7290967343699478E-2</v>
          </cell>
          <cell r="AY31">
            <v>2.432354236115479E-2</v>
          </cell>
          <cell r="AZ31">
            <v>2.432354236115479E-2</v>
          </cell>
          <cell r="BA31">
            <v>2.432354236115479E-2</v>
          </cell>
          <cell r="BB31">
            <v>2.432354236115479E-2</v>
          </cell>
          <cell r="BC31">
            <v>9.7294169444619147E-2</v>
          </cell>
          <cell r="BE31">
            <v>2.4316856002456248E-2</v>
          </cell>
          <cell r="BF31">
            <v>2.4316856002456248E-2</v>
          </cell>
          <cell r="BG31">
            <v>2.4316856002456248E-2</v>
          </cell>
          <cell r="BH31">
            <v>2.4316856002456248E-2</v>
          </cell>
          <cell r="BI31">
            <v>9.7267424009824979E-2</v>
          </cell>
          <cell r="BJ31">
            <v>2.5000000000000001E-2</v>
          </cell>
          <cell r="BK31">
            <v>2.5000000000000001E-2</v>
          </cell>
          <cell r="BL31">
            <v>2.5000000000000001E-2</v>
          </cell>
          <cell r="BM31">
            <v>2.5000000000000001E-2</v>
          </cell>
          <cell r="BN31">
            <v>2.5000000000000001E-2</v>
          </cell>
          <cell r="BO31">
            <v>2.5000000000000001E-2</v>
          </cell>
          <cell r="BP31">
            <v>2.5000000000000001E-2</v>
          </cell>
          <cell r="BQ31">
            <v>2.5000000000000001E-2</v>
          </cell>
          <cell r="BR31">
            <v>2.5000000000000001E-2</v>
          </cell>
          <cell r="BS31">
            <v>2.5000000000000001E-2</v>
          </cell>
          <cell r="BT31">
            <v>2.5000000000000001E-2</v>
          </cell>
          <cell r="BU31">
            <v>2.5000000000000001E-2</v>
          </cell>
          <cell r="BV31">
            <v>2.5000000000000001E-2</v>
          </cell>
          <cell r="BW31">
            <v>2.5000000000000001E-2</v>
          </cell>
          <cell r="BX31">
            <v>2.5000000000000001E-2</v>
          </cell>
          <cell r="BY31">
            <v>2.5000000000000001E-2</v>
          </cell>
          <cell r="BZ31">
            <v>2.5000000000000001E-2</v>
          </cell>
          <cell r="CA31">
            <v>2.5000000000000001E-2</v>
          </cell>
          <cell r="CB31">
            <v>2.5000000000000001E-2</v>
          </cell>
          <cell r="CC31">
            <v>2.5000000000000001E-2</v>
          </cell>
          <cell r="CD31">
            <v>2.5000000000000001E-2</v>
          </cell>
          <cell r="CE31">
            <v>2.5000000000000001E-2</v>
          </cell>
          <cell r="CF31">
            <v>2.5000000000000001E-2</v>
          </cell>
          <cell r="CG31">
            <v>2.5000000000000001E-2</v>
          </cell>
          <cell r="CH31">
            <v>2.5000000000000001E-2</v>
          </cell>
          <cell r="CI31">
            <v>2.5000000000000001E-2</v>
          </cell>
          <cell r="CJ31">
            <v>2.5000000000000001E-2</v>
          </cell>
          <cell r="CK31">
            <v>2.5000000000000001E-2</v>
          </cell>
          <cell r="CL31">
            <v>2.5000000000000001E-2</v>
          </cell>
          <cell r="CM31">
            <v>2.5000000000000001E-2</v>
          </cell>
          <cell r="CN31">
            <v>2.5000000000000001E-2</v>
          </cell>
          <cell r="CO31">
            <v>2.5000000000000001E-2</v>
          </cell>
          <cell r="CP31">
            <v>2.5000000000000001E-2</v>
          </cell>
          <cell r="CQ31">
            <v>2.5000000000000001E-2</v>
          </cell>
          <cell r="CR31">
            <v>2.5000000000000001E-2</v>
          </cell>
          <cell r="CS31">
            <v>2.5000000000000001E-2</v>
          </cell>
          <cell r="CT31">
            <v>2.5000000000000001E-2</v>
          </cell>
          <cell r="CU31">
            <v>2.4E-2</v>
          </cell>
          <cell r="CV31">
            <v>2.3E-2</v>
          </cell>
          <cell r="CW31">
            <v>2.1999999999999999E-2</v>
          </cell>
          <cell r="CX31">
            <v>2.1000000000000001E-2</v>
          </cell>
          <cell r="CY31">
            <v>0.02</v>
          </cell>
          <cell r="CZ31">
            <v>1.9E-2</v>
          </cell>
          <cell r="DA31">
            <v>1.7999999999999999E-2</v>
          </cell>
          <cell r="DB31">
            <v>1.6999999999999998E-2</v>
          </cell>
          <cell r="DC31">
            <v>1.5999999999999997E-2</v>
          </cell>
          <cell r="DD31">
            <v>1.4999999999999996E-2</v>
          </cell>
          <cell r="DE31">
            <v>1.4999999999999996E-2</v>
          </cell>
          <cell r="DF31">
            <v>1.4999999999999996E-2</v>
          </cell>
          <cell r="DG31">
            <v>1.4999999999999996E-2</v>
          </cell>
          <cell r="DH31">
            <v>1.4999999999999996E-2</v>
          </cell>
          <cell r="DI31">
            <v>1.4999999999999996E-2</v>
          </cell>
          <cell r="DJ31">
            <v>1.4999999999999996E-2</v>
          </cell>
          <cell r="DK31">
            <v>1.4999999999999996E-2</v>
          </cell>
          <cell r="DL31">
            <v>1.4999999999999996E-2</v>
          </cell>
          <cell r="DM31">
            <v>1.4999999999999996E-2</v>
          </cell>
          <cell r="DN31">
            <v>1.4999999999999996E-2</v>
          </cell>
          <cell r="DO31">
            <v>1.4999999999999996E-2</v>
          </cell>
          <cell r="DP31">
            <v>0.01</v>
          </cell>
          <cell r="DQ31">
            <v>0.01</v>
          </cell>
          <cell r="DR31">
            <v>0.01</v>
          </cell>
          <cell r="DS31">
            <v>0.01</v>
          </cell>
          <cell r="DT31">
            <v>0.01</v>
          </cell>
          <cell r="DU31">
            <v>0.01</v>
          </cell>
          <cell r="DV31">
            <v>8.0000000000000002E-3</v>
          </cell>
          <cell r="DW31">
            <v>8.0000000000000002E-3</v>
          </cell>
          <cell r="DX31">
            <v>8.0000000000000002E-3</v>
          </cell>
          <cell r="DY31">
            <v>8.0000000000000002E-3</v>
          </cell>
          <cell r="DZ31">
            <v>8.0000000000000002E-3</v>
          </cell>
          <cell r="EA31">
            <v>8.0000000000000002E-3</v>
          </cell>
          <cell r="EB31">
            <v>8.0000000000000002E-3</v>
          </cell>
          <cell r="EC31">
            <v>8.0000000000000002E-3</v>
          </cell>
          <cell r="ED31">
            <v>8.0000000000000002E-3</v>
          </cell>
          <cell r="EE31">
            <v>8.0000000000000002E-3</v>
          </cell>
          <cell r="EF31">
            <v>8.0000000000000002E-3</v>
          </cell>
          <cell r="EG31">
            <v>8.0000000000000002E-3</v>
          </cell>
          <cell r="EH31">
            <v>8.0000000000000002E-3</v>
          </cell>
          <cell r="EI31">
            <v>8.0000000000000002E-3</v>
          </cell>
          <cell r="EJ31">
            <v>8.0000000000000002E-3</v>
          </cell>
          <cell r="EK31">
            <v>8.0000000000000002E-3</v>
          </cell>
          <cell r="EL31">
            <v>8.0000000000000002E-3</v>
          </cell>
          <cell r="EM31">
            <v>8.0000000000000002E-3</v>
          </cell>
          <cell r="EN31">
            <v>8.0000000000000002E-3</v>
          </cell>
          <cell r="EO31">
            <v>8.0000000000000002E-3</v>
          </cell>
          <cell r="EP31">
            <v>8.0000000000000002E-3</v>
          </cell>
          <cell r="EQ31">
            <v>8.0000000000000002E-3</v>
          </cell>
          <cell r="ER31">
            <v>8.0000000000000002E-3</v>
          </cell>
          <cell r="ES31">
            <v>8.0000000000000002E-3</v>
          </cell>
          <cell r="ET31">
            <v>8.0000000000000002E-3</v>
          </cell>
          <cell r="EU31">
            <v>8.0000000000000002E-3</v>
          </cell>
          <cell r="EV31">
            <v>8.0000000000000002E-3</v>
          </cell>
          <cell r="EW31">
            <v>8.0000000000000002E-3</v>
          </cell>
          <cell r="EX31">
            <v>8.0000000000000002E-3</v>
          </cell>
          <cell r="EY31">
            <v>8.0000000000000002E-3</v>
          </cell>
          <cell r="EZ31">
            <v>8.0000000000000002E-3</v>
          </cell>
          <cell r="FA31">
            <v>8.0000000000000002E-3</v>
          </cell>
          <cell r="FB31">
            <v>8.0000000000000002E-3</v>
          </cell>
          <cell r="FC31">
            <v>8.0000000000000002E-3</v>
          </cell>
          <cell r="FD31">
            <v>8.0000000000000002E-3</v>
          </cell>
          <cell r="FE31">
            <v>8.0000000000000002E-3</v>
          </cell>
          <cell r="FF31">
            <v>8.0000000000000002E-3</v>
          </cell>
          <cell r="FG31">
            <v>8.0000000000000002E-3</v>
          </cell>
          <cell r="FH31">
            <v>8.0000000000000002E-3</v>
          </cell>
          <cell r="FI31">
            <v>8.0000000000000002E-3</v>
          </cell>
          <cell r="FJ31">
            <v>8.0000000000000002E-3</v>
          </cell>
          <cell r="FK31">
            <v>8.0000000000000002E-3</v>
          </cell>
          <cell r="FL31">
            <v>8.0000000000000002E-3</v>
          </cell>
          <cell r="FM31">
            <v>8.0000000000000002E-3</v>
          </cell>
          <cell r="FN31">
            <v>8.0000000000000002E-3</v>
          </cell>
          <cell r="FO31">
            <v>8.0000000000000002E-3</v>
          </cell>
          <cell r="FP31">
            <v>8.0000000000000002E-3</v>
          </cell>
          <cell r="FQ31">
            <v>8.0000000000000002E-3</v>
          </cell>
          <cell r="FR31">
            <v>8.0000000000000002E-3</v>
          </cell>
          <cell r="FS31">
            <v>4.5420263135842465E-3</v>
          </cell>
          <cell r="FT31">
            <v>4.521489588894978E-3</v>
          </cell>
          <cell r="FU31">
            <v>4.5011377414587717E-3</v>
          </cell>
          <cell r="FV31">
            <v>4.4809682859883182E-3</v>
          </cell>
          <cell r="FW31">
            <v>4.460978781543723E-3</v>
          </cell>
          <cell r="FX31">
            <v>4.441166830547516E-3</v>
          </cell>
          <cell r="FY31">
            <v>4.4215300778254196E-3</v>
          </cell>
          <cell r="FZ31">
            <v>4.4020662096748708E-3</v>
          </cell>
          <cell r="GA31">
            <v>4.3827729529539727E-3</v>
          </cell>
          <cell r="GB31">
            <v>4.3636480741982009E-3</v>
          </cell>
          <cell r="GC31">
            <v>4.344689378757538E-3</v>
          </cell>
          <cell r="GD31">
            <v>4.3258947099575895E-3</v>
          </cell>
          <cell r="GF31" t="str">
            <v xml:space="preserve"> </v>
          </cell>
        </row>
        <row r="32">
          <cell r="A32" t="str">
            <v>Gross Sub Losses</v>
          </cell>
          <cell r="C32">
            <v>105</v>
          </cell>
          <cell r="D32">
            <v>671</v>
          </cell>
          <cell r="E32">
            <v>1265</v>
          </cell>
          <cell r="F32">
            <v>1985</v>
          </cell>
          <cell r="G32">
            <v>4026</v>
          </cell>
          <cell r="I32">
            <v>2538</v>
          </cell>
          <cell r="J32">
            <v>2968</v>
          </cell>
          <cell r="K32">
            <v>3399</v>
          </cell>
          <cell r="L32">
            <v>3831</v>
          </cell>
          <cell r="M32">
            <v>12736</v>
          </cell>
          <cell r="O32">
            <v>4375</v>
          </cell>
          <cell r="P32">
            <v>4775</v>
          </cell>
          <cell r="Q32">
            <v>5050</v>
          </cell>
          <cell r="R32">
            <v>5525</v>
          </cell>
          <cell r="S32">
            <v>19725</v>
          </cell>
          <cell r="U32">
            <v>6175</v>
          </cell>
          <cell r="V32">
            <v>6340</v>
          </cell>
          <cell r="W32">
            <v>6151</v>
          </cell>
          <cell r="X32">
            <v>6124</v>
          </cell>
          <cell r="Y32">
            <v>24790</v>
          </cell>
          <cell r="AA32">
            <v>6315</v>
          </cell>
          <cell r="AB32">
            <v>7245</v>
          </cell>
          <cell r="AC32">
            <v>8355</v>
          </cell>
          <cell r="AD32">
            <v>9668</v>
          </cell>
          <cell r="AE32">
            <v>31583</v>
          </cell>
          <cell r="AG32">
            <v>7600</v>
          </cell>
          <cell r="AH32">
            <v>8810</v>
          </cell>
          <cell r="AI32">
            <v>8008</v>
          </cell>
          <cell r="AJ32">
            <v>9048</v>
          </cell>
          <cell r="AK32">
            <v>33466</v>
          </cell>
          <cell r="AM32">
            <v>10141</v>
          </cell>
          <cell r="AN32">
            <v>11408</v>
          </cell>
          <cell r="AO32">
            <v>12832</v>
          </cell>
          <cell r="AP32">
            <v>14664</v>
          </cell>
          <cell r="AQ32">
            <v>49045</v>
          </cell>
          <cell r="AS32">
            <v>16675</v>
          </cell>
          <cell r="AT32">
            <v>18827</v>
          </cell>
          <cell r="AU32">
            <v>21808</v>
          </cell>
          <cell r="AV32">
            <v>25168</v>
          </cell>
          <cell r="AW32">
            <v>82478</v>
          </cell>
          <cell r="AY32">
            <v>28072</v>
          </cell>
          <cell r="AZ32">
            <v>30636</v>
          </cell>
          <cell r="BA32">
            <v>33536</v>
          </cell>
          <cell r="BB32">
            <v>36960</v>
          </cell>
          <cell r="BC32">
            <v>129204</v>
          </cell>
          <cell r="BE32">
            <v>40388.526315789473</v>
          </cell>
          <cell r="BF32">
            <v>43525.26315789474</v>
          </cell>
          <cell r="BG32">
            <v>46874.76315789474</v>
          </cell>
          <cell r="BH32">
            <v>50789.605263157893</v>
          </cell>
          <cell r="BI32">
            <v>181578.15789473685</v>
          </cell>
          <cell r="CB32">
            <v>0</v>
          </cell>
          <cell r="CC32">
            <v>105</v>
          </cell>
          <cell r="CD32">
            <v>163</v>
          </cell>
          <cell r="CE32">
            <v>223</v>
          </cell>
          <cell r="CF32">
            <v>285</v>
          </cell>
          <cell r="CG32">
            <v>350</v>
          </cell>
          <cell r="CH32">
            <v>420</v>
          </cell>
          <cell r="CI32">
            <v>495</v>
          </cell>
          <cell r="CJ32">
            <v>575</v>
          </cell>
          <cell r="CK32">
            <v>660</v>
          </cell>
          <cell r="CL32">
            <v>750</v>
          </cell>
          <cell r="CM32">
            <v>798</v>
          </cell>
          <cell r="CN32">
            <v>846</v>
          </cell>
          <cell r="CO32">
            <v>894</v>
          </cell>
          <cell r="CP32">
            <v>942</v>
          </cell>
          <cell r="CQ32">
            <v>989</v>
          </cell>
          <cell r="CR32">
            <v>1037</v>
          </cell>
          <cell r="CS32">
            <v>1085</v>
          </cell>
          <cell r="CT32">
            <v>1133</v>
          </cell>
          <cell r="CU32">
            <v>1181</v>
          </cell>
          <cell r="CV32">
            <v>1229</v>
          </cell>
          <cell r="CW32">
            <v>1277</v>
          </cell>
          <cell r="CX32">
            <v>1325</v>
          </cell>
          <cell r="CY32">
            <v>1400</v>
          </cell>
          <cell r="CZ32">
            <v>1475</v>
          </cell>
          <cell r="DA32">
            <v>1500</v>
          </cell>
          <cell r="DB32">
            <v>1550</v>
          </cell>
          <cell r="DC32">
            <v>1600</v>
          </cell>
          <cell r="DD32">
            <v>1625</v>
          </cell>
          <cell r="DE32">
            <v>1650</v>
          </cell>
          <cell r="DF32">
            <v>1675</v>
          </cell>
          <cell r="DG32">
            <v>1725</v>
          </cell>
          <cell r="DH32">
            <v>1775</v>
          </cell>
          <cell r="DI32">
            <v>1850</v>
          </cell>
          <cell r="DJ32">
            <v>1900</v>
          </cell>
          <cell r="DK32">
            <v>2000</v>
          </cell>
          <cell r="DL32">
            <v>2050</v>
          </cell>
          <cell r="DM32">
            <v>2125</v>
          </cell>
          <cell r="DN32">
            <v>2112</v>
          </cell>
          <cell r="DO32">
            <v>2116</v>
          </cell>
          <cell r="DP32">
            <v>2112</v>
          </cell>
          <cell r="DQ32">
            <v>2058</v>
          </cell>
          <cell r="DR32">
            <v>2060</v>
          </cell>
          <cell r="DS32">
            <v>2033</v>
          </cell>
          <cell r="DT32">
            <v>2052</v>
          </cell>
          <cell r="DU32">
            <v>2040</v>
          </cell>
          <cell r="DV32">
            <v>2032</v>
          </cell>
          <cell r="DW32">
            <v>2025</v>
          </cell>
          <cell r="DX32">
            <v>2085</v>
          </cell>
          <cell r="DY32">
            <v>2205</v>
          </cell>
          <cell r="DZ32">
            <v>2310</v>
          </cell>
          <cell r="EA32">
            <v>2415</v>
          </cell>
          <cell r="EB32">
            <v>2520</v>
          </cell>
          <cell r="EC32">
            <v>2655</v>
          </cell>
          <cell r="ED32">
            <v>2775</v>
          </cell>
          <cell r="EE32">
            <v>2925</v>
          </cell>
          <cell r="EF32">
            <v>3053</v>
          </cell>
          <cell r="EG32">
            <v>3210</v>
          </cell>
          <cell r="EH32">
            <v>3405</v>
          </cell>
          <cell r="EI32">
            <v>2400</v>
          </cell>
          <cell r="EJ32">
            <v>2530</v>
          </cell>
          <cell r="EK32">
            <v>2670</v>
          </cell>
          <cell r="EL32">
            <v>2803</v>
          </cell>
          <cell r="EM32">
            <v>2937</v>
          </cell>
          <cell r="EN32">
            <v>3070</v>
          </cell>
          <cell r="EO32">
            <v>2560</v>
          </cell>
          <cell r="EP32">
            <v>2664</v>
          </cell>
          <cell r="EQ32">
            <v>2784</v>
          </cell>
          <cell r="ER32">
            <v>2896</v>
          </cell>
          <cell r="ES32">
            <v>3008</v>
          </cell>
          <cell r="ET32">
            <v>3144</v>
          </cell>
          <cell r="EU32">
            <v>3259</v>
          </cell>
          <cell r="EV32">
            <v>3378</v>
          </cell>
          <cell r="EW32">
            <v>3504</v>
          </cell>
          <cell r="EX32">
            <v>3648</v>
          </cell>
          <cell r="EY32">
            <v>3800</v>
          </cell>
          <cell r="EZ32">
            <v>3960</v>
          </cell>
          <cell r="FA32">
            <v>4112</v>
          </cell>
          <cell r="FB32">
            <v>4272</v>
          </cell>
          <cell r="FC32">
            <v>4448</v>
          </cell>
          <cell r="FD32">
            <v>4608</v>
          </cell>
          <cell r="FE32">
            <v>4888</v>
          </cell>
          <cell r="FF32">
            <v>5168</v>
          </cell>
          <cell r="FG32">
            <v>5353</v>
          </cell>
          <cell r="FH32">
            <v>5538</v>
          </cell>
          <cell r="FI32">
            <v>5784</v>
          </cell>
          <cell r="FJ32">
            <v>6017</v>
          </cell>
          <cell r="FK32">
            <v>6250</v>
          </cell>
          <cell r="FL32">
            <v>6560</v>
          </cell>
          <cell r="FM32">
            <v>6896</v>
          </cell>
          <cell r="FN32">
            <v>7232</v>
          </cell>
          <cell r="FO32">
            <v>7680</v>
          </cell>
          <cell r="FP32">
            <v>8016</v>
          </cell>
          <cell r="FQ32">
            <v>8352</v>
          </cell>
          <cell r="FR32">
            <v>8800</v>
          </cell>
          <cell r="FS32">
            <v>9064</v>
          </cell>
          <cell r="FT32">
            <v>9328</v>
          </cell>
          <cell r="FU32">
            <v>9680</v>
          </cell>
          <cell r="FV32">
            <v>9932</v>
          </cell>
          <cell r="FW32">
            <v>10184</v>
          </cell>
          <cell r="FX32">
            <v>10520</v>
          </cell>
          <cell r="FY32">
            <v>10832</v>
          </cell>
          <cell r="FZ32">
            <v>11144</v>
          </cell>
          <cell r="GA32">
            <v>11560</v>
          </cell>
          <cell r="GB32">
            <v>11920</v>
          </cell>
          <cell r="GC32">
            <v>12280</v>
          </cell>
          <cell r="GD32">
            <v>12760</v>
          </cell>
          <cell r="GF32" t="str">
            <v xml:space="preserve"> </v>
          </cell>
        </row>
        <row r="33">
          <cell r="A33" t="str">
            <v>Net New Sub Additions</v>
          </cell>
          <cell r="C33">
            <v>4200</v>
          </cell>
          <cell r="D33">
            <v>7200</v>
          </cell>
          <cell r="E33">
            <v>8400</v>
          </cell>
          <cell r="F33">
            <v>10200</v>
          </cell>
          <cell r="G33">
            <v>30000</v>
          </cell>
          <cell r="I33">
            <v>5745</v>
          </cell>
          <cell r="J33">
            <v>5745</v>
          </cell>
          <cell r="K33">
            <v>5745</v>
          </cell>
          <cell r="L33">
            <v>5765</v>
          </cell>
          <cell r="M33">
            <v>23000</v>
          </cell>
          <cell r="O33">
            <v>7000</v>
          </cell>
          <cell r="P33">
            <v>5000</v>
          </cell>
          <cell r="Q33">
            <v>4000</v>
          </cell>
          <cell r="R33">
            <v>7000</v>
          </cell>
          <cell r="S33">
            <v>23000</v>
          </cell>
          <cell r="U33">
            <v>9000</v>
          </cell>
          <cell r="V33">
            <v>11000</v>
          </cell>
          <cell r="W33">
            <v>11000</v>
          </cell>
          <cell r="X33">
            <v>20000</v>
          </cell>
          <cell r="Y33">
            <v>51000</v>
          </cell>
          <cell r="AA33">
            <v>20000</v>
          </cell>
          <cell r="AB33">
            <v>21000</v>
          </cell>
          <cell r="AC33">
            <v>27000</v>
          </cell>
          <cell r="AD33">
            <v>32000</v>
          </cell>
          <cell r="AE33">
            <v>100000</v>
          </cell>
          <cell r="AG33">
            <v>40000</v>
          </cell>
          <cell r="AH33">
            <v>41000</v>
          </cell>
          <cell r="AI33">
            <v>43000</v>
          </cell>
          <cell r="AJ33">
            <v>48000</v>
          </cell>
          <cell r="AK33">
            <v>172000</v>
          </cell>
          <cell r="AM33">
            <v>45000</v>
          </cell>
          <cell r="AN33">
            <v>48000</v>
          </cell>
          <cell r="AO33">
            <v>51000</v>
          </cell>
          <cell r="AP33">
            <v>57000</v>
          </cell>
          <cell r="AQ33">
            <v>201000</v>
          </cell>
          <cell r="AS33">
            <v>52100</v>
          </cell>
          <cell r="AT33">
            <v>54700</v>
          </cell>
          <cell r="AU33">
            <v>58000</v>
          </cell>
          <cell r="AV33">
            <v>64500</v>
          </cell>
          <cell r="AW33">
            <v>229300</v>
          </cell>
          <cell r="AY33">
            <v>59394.000000000007</v>
          </cell>
          <cell r="AZ33">
            <v>61810.999999999993</v>
          </cell>
          <cell r="BA33">
            <v>64960.000000000007</v>
          </cell>
          <cell r="BB33">
            <v>70950</v>
          </cell>
          <cell r="BC33">
            <v>257115</v>
          </cell>
          <cell r="BE33">
            <v>84798.900000000023</v>
          </cell>
          <cell r="BF33">
            <v>87339.959999999977</v>
          </cell>
          <cell r="BG33">
            <v>91822.080000000031</v>
          </cell>
          <cell r="BH33">
            <v>102220.80000000002</v>
          </cell>
          <cell r="BI33">
            <v>2000</v>
          </cell>
          <cell r="BJ33">
            <v>2200</v>
          </cell>
          <cell r="BK33">
            <v>2300</v>
          </cell>
          <cell r="BL33">
            <v>2400</v>
          </cell>
          <cell r="BM33">
            <v>2500</v>
          </cell>
          <cell r="BN33">
            <v>2600</v>
          </cell>
          <cell r="BO33">
            <v>2800</v>
          </cell>
          <cell r="BP33">
            <v>3000</v>
          </cell>
          <cell r="BQ33">
            <v>3200</v>
          </cell>
          <cell r="BR33">
            <v>3400</v>
          </cell>
          <cell r="BS33">
            <v>3600</v>
          </cell>
          <cell r="BT33">
            <v>1915</v>
          </cell>
          <cell r="BU33">
            <v>1915</v>
          </cell>
          <cell r="BV33">
            <v>1915</v>
          </cell>
          <cell r="BW33">
            <v>1915</v>
          </cell>
          <cell r="BX33">
            <v>1915</v>
          </cell>
          <cell r="BY33">
            <v>1915</v>
          </cell>
          <cell r="BZ33">
            <v>1915</v>
          </cell>
          <cell r="CA33">
            <v>1915</v>
          </cell>
          <cell r="CB33">
            <v>1915</v>
          </cell>
          <cell r="CC33">
            <v>1915</v>
          </cell>
          <cell r="CD33">
            <v>1915</v>
          </cell>
          <cell r="CE33">
            <v>1935</v>
          </cell>
          <cell r="CF33">
            <v>3000</v>
          </cell>
          <cell r="CG33">
            <v>3000</v>
          </cell>
          <cell r="CH33">
            <v>1000</v>
          </cell>
          <cell r="CI33">
            <v>2000</v>
          </cell>
          <cell r="CJ33">
            <v>2000</v>
          </cell>
          <cell r="CK33">
            <v>1000</v>
          </cell>
          <cell r="CL33">
            <v>1000</v>
          </cell>
          <cell r="CM33">
            <v>1000</v>
          </cell>
          <cell r="CN33">
            <v>2000</v>
          </cell>
          <cell r="CO33">
            <v>2000</v>
          </cell>
          <cell r="CP33">
            <v>3000</v>
          </cell>
          <cell r="CQ33">
            <v>2000</v>
          </cell>
          <cell r="CR33">
            <v>4000</v>
          </cell>
          <cell r="CS33">
            <v>2000</v>
          </cell>
          <cell r="CT33">
            <v>3000</v>
          </cell>
          <cell r="CU33">
            <v>3000</v>
          </cell>
          <cell r="CV33">
            <v>4000</v>
          </cell>
          <cell r="CW33">
            <v>4000</v>
          </cell>
          <cell r="CX33">
            <v>2000</v>
          </cell>
          <cell r="CY33">
            <v>5000</v>
          </cell>
          <cell r="CZ33">
            <v>4000</v>
          </cell>
          <cell r="DA33">
            <v>7000</v>
          </cell>
          <cell r="DB33">
            <v>6000</v>
          </cell>
          <cell r="DC33">
            <v>7000</v>
          </cell>
          <cell r="DD33">
            <v>8000</v>
          </cell>
          <cell r="DE33">
            <v>4000</v>
          </cell>
          <cell r="DF33">
            <v>8000</v>
          </cell>
          <cell r="DG33">
            <v>7000</v>
          </cell>
          <cell r="DH33">
            <v>7000</v>
          </cell>
          <cell r="DI33">
            <v>7000</v>
          </cell>
          <cell r="DJ33">
            <v>9000</v>
          </cell>
          <cell r="DK33">
            <v>8000</v>
          </cell>
          <cell r="DL33">
            <v>10000</v>
          </cell>
          <cell r="DM33">
            <v>8500</v>
          </cell>
          <cell r="DN33">
            <v>10500</v>
          </cell>
          <cell r="DO33">
            <v>13000</v>
          </cell>
          <cell r="DP33">
            <v>13000</v>
          </cell>
          <cell r="DQ33">
            <v>13000</v>
          </cell>
          <cell r="DR33">
            <v>14000</v>
          </cell>
          <cell r="DS33">
            <v>13000</v>
          </cell>
          <cell r="DT33">
            <v>14000</v>
          </cell>
          <cell r="DU33">
            <v>14000</v>
          </cell>
          <cell r="DV33">
            <v>14000</v>
          </cell>
          <cell r="DW33">
            <v>14000</v>
          </cell>
          <cell r="DX33">
            <v>15000</v>
          </cell>
          <cell r="DY33">
            <v>14000</v>
          </cell>
          <cell r="DZ33">
            <v>15000</v>
          </cell>
          <cell r="EA33">
            <v>19000</v>
          </cell>
          <cell r="EB33">
            <v>14400</v>
          </cell>
          <cell r="EC33">
            <v>14800</v>
          </cell>
          <cell r="ED33">
            <v>15800</v>
          </cell>
          <cell r="EE33">
            <v>15400</v>
          </cell>
          <cell r="EF33">
            <v>16400</v>
          </cell>
          <cell r="EG33">
            <v>16200</v>
          </cell>
          <cell r="EH33">
            <v>16700</v>
          </cell>
          <cell r="EI33">
            <v>16600</v>
          </cell>
          <cell r="EJ33">
            <v>17700</v>
          </cell>
          <cell r="EK33">
            <v>16700</v>
          </cell>
          <cell r="EL33">
            <v>17900</v>
          </cell>
          <cell r="EM33">
            <v>22400</v>
          </cell>
          <cell r="EN33">
            <v>16700</v>
          </cell>
          <cell r="EO33">
            <v>17200</v>
          </cell>
          <cell r="EP33">
            <v>18200</v>
          </cell>
          <cell r="EQ33">
            <v>17700</v>
          </cell>
          <cell r="ER33">
            <v>18500</v>
          </cell>
          <cell r="ES33">
            <v>18500</v>
          </cell>
          <cell r="ET33">
            <v>19000</v>
          </cell>
          <cell r="EU33">
            <v>18800</v>
          </cell>
          <cell r="EV33">
            <v>20200</v>
          </cell>
          <cell r="EW33">
            <v>19000</v>
          </cell>
          <cell r="EX33">
            <v>20200</v>
          </cell>
          <cell r="EY33">
            <v>25300</v>
          </cell>
          <cell r="EZ33">
            <v>19000</v>
          </cell>
          <cell r="FA33">
            <v>19600</v>
          </cell>
          <cell r="FB33">
            <v>20600</v>
          </cell>
          <cell r="FC33">
            <v>20000</v>
          </cell>
          <cell r="FD33">
            <v>20500</v>
          </cell>
          <cell r="FE33">
            <v>20700</v>
          </cell>
          <cell r="FF33">
            <v>21300</v>
          </cell>
          <cell r="FG33">
            <v>21000</v>
          </cell>
          <cell r="FH33">
            <v>22600</v>
          </cell>
          <cell r="FI33">
            <v>21300</v>
          </cell>
          <cell r="FJ33">
            <v>22400</v>
          </cell>
          <cell r="FK33">
            <v>28100</v>
          </cell>
          <cell r="FL33">
            <v>25300</v>
          </cell>
          <cell r="FM33">
            <v>28100</v>
          </cell>
          <cell r="FN33">
            <v>21300</v>
          </cell>
          <cell r="FO33">
            <v>21000</v>
          </cell>
          <cell r="FP33">
            <v>25200</v>
          </cell>
          <cell r="FQ33">
            <v>21000</v>
          </cell>
          <cell r="FR33">
            <v>25200</v>
          </cell>
          <cell r="FS33">
            <v>0.69325611806463661</v>
          </cell>
          <cell r="FT33">
            <v>0.68436258577103648</v>
          </cell>
          <cell r="FU33">
            <v>0.67358229598893504</v>
          </cell>
          <cell r="FV33">
            <v>0.65065647332557752</v>
          </cell>
          <cell r="FW33">
            <v>0.62944</v>
          </cell>
          <cell r="FX33">
            <v>0.60365853658536595</v>
          </cell>
          <cell r="FY33">
            <v>0.57076566125290018</v>
          </cell>
          <cell r="FZ33">
            <v>0.54092920353982299</v>
          </cell>
          <cell r="GA33">
            <v>0.50520833333333326</v>
          </cell>
          <cell r="GB33">
            <v>0.48702594810379241</v>
          </cell>
          <cell r="GC33">
            <v>0.47030651340996177</v>
          </cell>
          <cell r="GD33">
            <v>0.44999999999999996</v>
          </cell>
          <cell r="GF33" t="str">
            <v xml:space="preserve"> </v>
          </cell>
        </row>
        <row r="34">
          <cell r="A34" t="str">
            <v>Growth YoY</v>
          </cell>
          <cell r="C34" t="str">
            <v>-</v>
          </cell>
          <cell r="D34" t="str">
            <v>-</v>
          </cell>
          <cell r="E34" t="str">
            <v>-</v>
          </cell>
          <cell r="F34" t="str">
            <v>-</v>
          </cell>
          <cell r="G34" t="str">
            <v>-</v>
          </cell>
          <cell r="I34">
            <v>0.36785714285714288</v>
          </cell>
          <cell r="J34">
            <v>-0.20208333333333328</v>
          </cell>
          <cell r="K34">
            <v>-0.31607142857142856</v>
          </cell>
          <cell r="L34">
            <v>-0.43480392156862746</v>
          </cell>
          <cell r="M34">
            <v>-0.23333333333333328</v>
          </cell>
          <cell r="O34">
            <v>0.21845082680591821</v>
          </cell>
          <cell r="P34">
            <v>-0.1296779808529156</v>
          </cell>
          <cell r="Q34">
            <v>-0.3037423846823325</v>
          </cell>
          <cell r="R34">
            <v>0.21422376409366861</v>
          </cell>
          <cell r="S34">
            <v>0</v>
          </cell>
          <cell r="U34">
            <v>0.28571428571428581</v>
          </cell>
          <cell r="V34">
            <v>1.2000000000000002</v>
          </cell>
          <cell r="W34">
            <v>1.75</v>
          </cell>
          <cell r="X34">
            <v>1.8571428571428572</v>
          </cell>
          <cell r="Y34">
            <v>1.2173913043478262</v>
          </cell>
          <cell r="AA34">
            <v>1.2222222222222223</v>
          </cell>
          <cell r="AB34">
            <v>0.90909090909090917</v>
          </cell>
          <cell r="AC34">
            <v>1.4545454545454546</v>
          </cell>
          <cell r="AD34">
            <v>0.60000000000000009</v>
          </cell>
          <cell r="AE34">
            <v>0.96078431372549011</v>
          </cell>
          <cell r="AG34">
            <v>1</v>
          </cell>
          <cell r="AH34">
            <v>0.95238095238095233</v>
          </cell>
          <cell r="AI34">
            <v>0.59259259259259256</v>
          </cell>
          <cell r="AJ34">
            <v>0.5</v>
          </cell>
          <cell r="AK34">
            <v>0.72</v>
          </cell>
          <cell r="AM34">
            <v>0.125</v>
          </cell>
          <cell r="AN34">
            <v>0.1707317073170731</v>
          </cell>
          <cell r="AO34">
            <v>0.18604651162790709</v>
          </cell>
          <cell r="AP34">
            <v>0.1875</v>
          </cell>
          <cell r="AQ34">
            <v>0.16860465116279078</v>
          </cell>
          <cell r="AS34">
            <v>0.15777777777777779</v>
          </cell>
          <cell r="AT34">
            <v>0.13958333333333339</v>
          </cell>
          <cell r="AU34">
            <v>0.13725490196078427</v>
          </cell>
          <cell r="AV34">
            <v>0.13157894736842102</v>
          </cell>
          <cell r="AW34">
            <v>0.14079601990049762</v>
          </cell>
          <cell r="AY34">
            <v>0.14000000000000001</v>
          </cell>
          <cell r="AZ34">
            <v>0.13</v>
          </cell>
          <cell r="BA34">
            <v>0.12</v>
          </cell>
          <cell r="BB34">
            <v>0.1</v>
          </cell>
          <cell r="BC34">
            <v>0.12130396860008719</v>
          </cell>
          <cell r="BE34">
            <v>0.14000000000000001</v>
          </cell>
          <cell r="BF34">
            <v>0.13</v>
          </cell>
          <cell r="BG34">
            <v>0.12</v>
          </cell>
          <cell r="BH34">
            <v>0.1</v>
          </cell>
          <cell r="BI34" t="str">
            <v>-</v>
          </cell>
          <cell r="BJ34" t="str">
            <v>-</v>
          </cell>
          <cell r="BK34" t="str">
            <v>-</v>
          </cell>
          <cell r="BL34" t="str">
            <v>-</v>
          </cell>
          <cell r="BM34" t="str">
            <v>-</v>
          </cell>
          <cell r="BN34" t="str">
            <v>-</v>
          </cell>
          <cell r="BO34" t="str">
            <v>-</v>
          </cell>
          <cell r="BP34" t="str">
            <v>-</v>
          </cell>
          <cell r="BQ34" t="str">
            <v>-</v>
          </cell>
          <cell r="BR34" t="str">
            <v>-</v>
          </cell>
          <cell r="BS34" t="str">
            <v>-</v>
          </cell>
          <cell r="BT34" t="str">
            <v>-</v>
          </cell>
          <cell r="BU34">
            <v>-4.2499999999999982E-2</v>
          </cell>
          <cell r="BV34">
            <v>-0.12954545454545452</v>
          </cell>
          <cell r="BW34">
            <v>-0.16739130434782612</v>
          </cell>
          <cell r="BX34">
            <v>-0.20208333333333328</v>
          </cell>
          <cell r="BY34">
            <v>-0.23399999999999999</v>
          </cell>
          <cell r="BZ34">
            <v>-0.26346153846153841</v>
          </cell>
          <cell r="CA34">
            <v>-0.31607142857142856</v>
          </cell>
          <cell r="CB34">
            <v>-0.36166666666666669</v>
          </cell>
          <cell r="CC34">
            <v>-0.40156250000000004</v>
          </cell>
          <cell r="CD34">
            <v>-0.43676470588235294</v>
          </cell>
          <cell r="CE34">
            <v>-0.46250000000000002</v>
          </cell>
          <cell r="CF34">
            <v>0.56657963446475201</v>
          </cell>
          <cell r="CG34">
            <v>0.56657963446475201</v>
          </cell>
          <cell r="CH34">
            <v>-0.47780678851174929</v>
          </cell>
          <cell r="CI34">
            <v>4.4386422976501416E-2</v>
          </cell>
          <cell r="CJ34">
            <v>4.4386422976501416E-2</v>
          </cell>
          <cell r="CK34">
            <v>-0.47780678851174929</v>
          </cell>
          <cell r="CL34">
            <v>-0.47780678851174929</v>
          </cell>
          <cell r="CM34">
            <v>-0.47780678851174929</v>
          </cell>
          <cell r="CN34">
            <v>4.4386422976501416E-2</v>
          </cell>
          <cell r="CO34">
            <v>4.4386422976501416E-2</v>
          </cell>
          <cell r="CP34">
            <v>0.56657963446475201</v>
          </cell>
          <cell r="CQ34">
            <v>3.3591731266149782E-2</v>
          </cell>
          <cell r="CR34">
            <v>0.33333333333333326</v>
          </cell>
          <cell r="CS34">
            <v>-0.33333333333333337</v>
          </cell>
          <cell r="CT34">
            <v>2</v>
          </cell>
          <cell r="CU34">
            <v>0.5</v>
          </cell>
          <cell r="CV34">
            <v>1</v>
          </cell>
          <cell r="CW34">
            <v>3</v>
          </cell>
          <cell r="CX34">
            <v>1</v>
          </cell>
          <cell r="CY34">
            <v>4</v>
          </cell>
          <cell r="CZ34">
            <v>1</v>
          </cell>
          <cell r="DA34">
            <v>2.5</v>
          </cell>
          <cell r="DB34">
            <v>1</v>
          </cell>
          <cell r="DC34">
            <v>2.5</v>
          </cell>
          <cell r="DD34">
            <v>1</v>
          </cell>
          <cell r="DE34">
            <v>1</v>
          </cell>
          <cell r="DF34">
            <v>1.6666666666666665</v>
          </cell>
          <cell r="DG34">
            <v>1.3333333333333335</v>
          </cell>
          <cell r="DH34">
            <v>0.75</v>
          </cell>
          <cell r="DI34">
            <v>0.75</v>
          </cell>
          <cell r="DJ34">
            <v>3.5</v>
          </cell>
          <cell r="DK34">
            <v>0.60000000000000009</v>
          </cell>
          <cell r="DL34">
            <v>1.5</v>
          </cell>
          <cell r="DM34">
            <v>0.21428571428571419</v>
          </cell>
          <cell r="DN34">
            <v>0.75</v>
          </cell>
          <cell r="DO34">
            <v>0.85714285714285721</v>
          </cell>
          <cell r="DP34">
            <v>0.625</v>
          </cell>
          <cell r="DQ34">
            <v>2.25</v>
          </cell>
          <cell r="DR34">
            <v>0.75</v>
          </cell>
          <cell r="DS34">
            <v>0.85714285714285721</v>
          </cell>
          <cell r="DT34">
            <v>1</v>
          </cell>
          <cell r="DU34">
            <v>1</v>
          </cell>
          <cell r="DV34">
            <v>0.55555555555555558</v>
          </cell>
          <cell r="DW34">
            <v>0.75</v>
          </cell>
          <cell r="DX34">
            <v>0.5</v>
          </cell>
          <cell r="DY34">
            <v>0.64705882352941169</v>
          </cell>
          <cell r="DZ34">
            <v>0.4285714285714286</v>
          </cell>
          <cell r="EA34">
            <v>0.46153846153846145</v>
          </cell>
          <cell r="EB34">
            <v>0.10769230769230775</v>
          </cell>
          <cell r="EC34">
            <v>0.13846153846153841</v>
          </cell>
          <cell r="ED34">
            <v>0.12857142857142856</v>
          </cell>
          <cell r="EE34">
            <v>0.185</v>
          </cell>
          <cell r="EF34">
            <v>0.17</v>
          </cell>
          <cell r="EG34">
            <v>0.16</v>
          </cell>
          <cell r="EH34">
            <v>0.19</v>
          </cell>
          <cell r="EI34">
            <v>0.185</v>
          </cell>
          <cell r="EJ34">
            <v>0.18</v>
          </cell>
          <cell r="EK34">
            <v>0.19</v>
          </cell>
          <cell r="EL34">
            <v>0.19</v>
          </cell>
          <cell r="EM34">
            <v>0.18</v>
          </cell>
          <cell r="EN34">
            <v>0.16</v>
          </cell>
          <cell r="EO34">
            <v>0.16</v>
          </cell>
          <cell r="EP34">
            <v>0.15</v>
          </cell>
          <cell r="EQ34">
            <v>0.15</v>
          </cell>
          <cell r="ER34">
            <v>0.13</v>
          </cell>
          <cell r="ES34">
            <v>0.14000000000000001</v>
          </cell>
          <cell r="ET34">
            <v>0.14000000000000001</v>
          </cell>
          <cell r="EU34">
            <v>0.13500000000000001</v>
          </cell>
          <cell r="EV34">
            <v>0.14000000000000001</v>
          </cell>
          <cell r="EW34">
            <v>0.14000000000000001</v>
          </cell>
          <cell r="EX34">
            <v>0.13</v>
          </cell>
          <cell r="EY34">
            <v>0.13</v>
          </cell>
          <cell r="EZ34">
            <v>0.14000000000000001</v>
          </cell>
          <cell r="FA34">
            <v>0.14000000000000001</v>
          </cell>
          <cell r="FB34">
            <v>0.13</v>
          </cell>
          <cell r="FC34">
            <v>0.13</v>
          </cell>
          <cell r="FD34">
            <v>0.11</v>
          </cell>
          <cell r="FE34">
            <v>0.12000000000000001</v>
          </cell>
          <cell r="FF34">
            <v>0.12000000000000001</v>
          </cell>
          <cell r="FG34">
            <v>0.115</v>
          </cell>
          <cell r="FH34">
            <v>0.12000000000000001</v>
          </cell>
          <cell r="FI34">
            <v>0.12000000000000001</v>
          </cell>
          <cell r="FJ34">
            <v>0.11</v>
          </cell>
          <cell r="FK34">
            <v>0.11</v>
          </cell>
          <cell r="FL34">
            <v>0.115</v>
          </cell>
          <cell r="FM34">
            <v>0.12000000000000001</v>
          </cell>
          <cell r="FN34">
            <v>0.12000000000000001</v>
          </cell>
          <cell r="FO34">
            <v>0.11</v>
          </cell>
          <cell r="FP34">
            <v>0.11</v>
          </cell>
          <cell r="FQ34">
            <v>0.11</v>
          </cell>
          <cell r="FR34">
            <v>0.11</v>
          </cell>
          <cell r="FS34">
            <v>3.0000000000000027E-2</v>
          </cell>
          <cell r="FT34">
            <v>2.9126213592232997E-2</v>
          </cell>
          <cell r="FU34">
            <v>3.7735849056603765E-2</v>
          </cell>
          <cell r="FV34">
            <v>2.6033057851239771E-2</v>
          </cell>
          <cell r="FW34">
            <v>2.5372533225936467E-2</v>
          </cell>
          <cell r="FX34">
            <v>3.2992930086410022E-2</v>
          </cell>
          <cell r="FY34">
            <v>2.9657794676806182E-2</v>
          </cell>
          <cell r="FZ34">
            <v>2.8803545051698576E-2</v>
          </cell>
          <cell r="GA34">
            <v>3.7329504666188118E-2</v>
          </cell>
          <cell r="GB34">
            <v>3.114186851211076E-2</v>
          </cell>
          <cell r="GC34">
            <v>3.0201342281879207E-2</v>
          </cell>
          <cell r="GD34">
            <v>3.9087947882736174E-2</v>
          </cell>
          <cell r="GF34" t="str">
            <v xml:space="preserve"> </v>
          </cell>
        </row>
        <row r="35">
          <cell r="A35" t="str">
            <v>Growth QoQ</v>
          </cell>
          <cell r="C35" t="str">
            <v>-</v>
          </cell>
          <cell r="D35">
            <v>0.71428571428571419</v>
          </cell>
          <cell r="E35">
            <v>0.16666666666666674</v>
          </cell>
          <cell r="F35">
            <v>0.21428571428571419</v>
          </cell>
          <cell r="G35" t="str">
            <v>-</v>
          </cell>
          <cell r="I35">
            <v>-0.43676470588235294</v>
          </cell>
          <cell r="J35">
            <v>0</v>
          </cell>
          <cell r="K35">
            <v>0</v>
          </cell>
          <cell r="L35">
            <v>3.4812880765884291E-3</v>
          </cell>
          <cell r="M35" t="str">
            <v>-</v>
          </cell>
          <cell r="O35">
            <v>0.21422376409366861</v>
          </cell>
          <cell r="P35">
            <v>-0.2857142857142857</v>
          </cell>
          <cell r="Q35">
            <v>-0.19999999999999996</v>
          </cell>
          <cell r="R35">
            <v>0.75</v>
          </cell>
          <cell r="S35" t="str">
            <v>-</v>
          </cell>
          <cell r="U35">
            <v>0.28571428571428581</v>
          </cell>
          <cell r="V35">
            <v>0.22222222222222232</v>
          </cell>
          <cell r="W35">
            <v>0</v>
          </cell>
          <cell r="X35">
            <v>0.81818181818181812</v>
          </cell>
          <cell r="Y35" t="str">
            <v>-</v>
          </cell>
          <cell r="AA35">
            <v>0</v>
          </cell>
          <cell r="AB35">
            <v>5.0000000000000044E-2</v>
          </cell>
          <cell r="AC35">
            <v>0.28571428571428581</v>
          </cell>
          <cell r="AD35">
            <v>0.18518518518518512</v>
          </cell>
          <cell r="AE35" t="str">
            <v>-</v>
          </cell>
          <cell r="AG35">
            <v>0.25</v>
          </cell>
          <cell r="AH35">
            <v>2.4999999999999911E-2</v>
          </cell>
          <cell r="AI35">
            <v>4.8780487804878092E-2</v>
          </cell>
          <cell r="AJ35">
            <v>0.11627906976744184</v>
          </cell>
          <cell r="AK35" t="str">
            <v>-</v>
          </cell>
          <cell r="AM35">
            <v>-6.25E-2</v>
          </cell>
          <cell r="AN35">
            <v>6.6666666666666652E-2</v>
          </cell>
          <cell r="AO35">
            <v>6.25E-2</v>
          </cell>
          <cell r="AP35">
            <v>0.11764705882352944</v>
          </cell>
          <cell r="AQ35" t="str">
            <v>-</v>
          </cell>
          <cell r="AS35">
            <v>-8.59649122807018E-2</v>
          </cell>
          <cell r="AT35">
            <v>4.9904030710172798E-2</v>
          </cell>
          <cell r="AU35">
            <v>6.0329067641681888E-2</v>
          </cell>
          <cell r="AV35">
            <v>0.11206896551724133</v>
          </cell>
          <cell r="AW35" t="str">
            <v>-</v>
          </cell>
          <cell r="AY35">
            <v>-7.916279069767429E-2</v>
          </cell>
          <cell r="AZ35">
            <v>4.0694346230258693E-2</v>
          </cell>
          <cell r="BA35">
            <v>5.0945624565207126E-2</v>
          </cell>
          <cell r="BB35">
            <v>9.2210591133004893E-2</v>
          </cell>
          <cell r="BC35" t="str">
            <v>-</v>
          </cell>
          <cell r="BE35">
            <v>-8.7477401859504034E-2</v>
          </cell>
          <cell r="BF35">
            <v>2.9965718894938043E-2</v>
          </cell>
          <cell r="BG35">
            <v>5.1318090825780649E-2</v>
          </cell>
          <cell r="BH35">
            <v>0.11324857811977229</v>
          </cell>
          <cell r="BI35" t="str">
            <v>-</v>
          </cell>
          <cell r="BJ35">
            <v>0.10000000000000009</v>
          </cell>
          <cell r="BK35">
            <v>4.5454545454545414E-2</v>
          </cell>
          <cell r="BL35">
            <v>4.3478260869565188E-2</v>
          </cell>
          <cell r="BM35">
            <v>4.1666666666666741E-2</v>
          </cell>
          <cell r="BN35">
            <v>4.0000000000000036E-2</v>
          </cell>
          <cell r="BO35">
            <v>7.6923076923076872E-2</v>
          </cell>
          <cell r="BP35">
            <v>7.1428571428571397E-2</v>
          </cell>
          <cell r="BQ35">
            <v>6.6666666666666652E-2</v>
          </cell>
          <cell r="BR35">
            <v>6.25E-2</v>
          </cell>
          <cell r="BS35">
            <v>5.8823529411764719E-2</v>
          </cell>
          <cell r="BT35">
            <v>-0.46805555555555556</v>
          </cell>
          <cell r="BU35">
            <v>0</v>
          </cell>
          <cell r="BV35">
            <v>0</v>
          </cell>
          <cell r="BW35">
            <v>0</v>
          </cell>
          <cell r="BX35">
            <v>0</v>
          </cell>
          <cell r="BY35">
            <v>0</v>
          </cell>
          <cell r="BZ35">
            <v>0</v>
          </cell>
          <cell r="CA35">
            <v>0</v>
          </cell>
          <cell r="CB35">
            <v>0</v>
          </cell>
          <cell r="CC35">
            <v>0</v>
          </cell>
          <cell r="CD35">
            <v>0</v>
          </cell>
          <cell r="CE35">
            <v>1.0443864229765065E-2</v>
          </cell>
          <cell r="CF35">
            <v>0.5503875968992249</v>
          </cell>
          <cell r="CG35">
            <v>0</v>
          </cell>
          <cell r="CH35">
            <v>-0.66666666666666674</v>
          </cell>
          <cell r="CI35">
            <v>1</v>
          </cell>
          <cell r="CJ35">
            <v>0</v>
          </cell>
          <cell r="CK35">
            <v>-0.5</v>
          </cell>
          <cell r="CL35">
            <v>0</v>
          </cell>
          <cell r="CM35">
            <v>0</v>
          </cell>
          <cell r="CN35">
            <v>1</v>
          </cell>
          <cell r="CO35">
            <v>0</v>
          </cell>
          <cell r="CP35">
            <v>0.5</v>
          </cell>
          <cell r="CQ35">
            <v>-0.33333333333333337</v>
          </cell>
          <cell r="CR35">
            <v>1</v>
          </cell>
          <cell r="CS35">
            <v>-0.5</v>
          </cell>
          <cell r="CT35">
            <v>0.5</v>
          </cell>
          <cell r="CU35">
            <v>0</v>
          </cell>
          <cell r="CV35">
            <v>0.33333333333333326</v>
          </cell>
          <cell r="CW35">
            <v>0</v>
          </cell>
          <cell r="CX35">
            <v>-0.5</v>
          </cell>
          <cell r="CY35">
            <v>1.5</v>
          </cell>
          <cell r="CZ35">
            <v>-0.19999999999999996</v>
          </cell>
          <cell r="DA35">
            <v>0.75</v>
          </cell>
          <cell r="DB35">
            <v>-0.1428571428571429</v>
          </cell>
          <cell r="DC35">
            <v>0.16666666666666674</v>
          </cell>
          <cell r="DD35">
            <v>0.14285714285714279</v>
          </cell>
          <cell r="DE35">
            <v>-0.5</v>
          </cell>
          <cell r="DF35">
            <v>1</v>
          </cell>
          <cell r="DG35">
            <v>-0.125</v>
          </cell>
          <cell r="DH35">
            <v>0</v>
          </cell>
          <cell r="DI35">
            <v>0</v>
          </cell>
          <cell r="DJ35">
            <v>0.28571428571428581</v>
          </cell>
          <cell r="DK35">
            <v>-0.11111111111111116</v>
          </cell>
          <cell r="DL35">
            <v>0.25</v>
          </cell>
          <cell r="DM35">
            <v>-0.15000000000000002</v>
          </cell>
          <cell r="DN35">
            <v>0.23529411764705888</v>
          </cell>
          <cell r="DO35">
            <v>0.23809523809523814</v>
          </cell>
          <cell r="DP35">
            <v>0</v>
          </cell>
          <cell r="DQ35">
            <v>0</v>
          </cell>
          <cell r="DR35">
            <v>7.6923076923076872E-2</v>
          </cell>
          <cell r="DS35">
            <v>-7.1428571428571397E-2</v>
          </cell>
          <cell r="DT35">
            <v>7.6923076923076872E-2</v>
          </cell>
          <cell r="DU35">
            <v>0</v>
          </cell>
          <cell r="DV35">
            <v>0</v>
          </cell>
          <cell r="DW35">
            <v>0</v>
          </cell>
          <cell r="DX35">
            <v>7.1428571428571397E-2</v>
          </cell>
          <cell r="DY35">
            <v>-6.6666666666666652E-2</v>
          </cell>
          <cell r="DZ35">
            <v>7.1428571428571397E-2</v>
          </cell>
          <cell r="EA35">
            <v>0.26666666666666661</v>
          </cell>
          <cell r="EB35">
            <v>-0.24210526315789471</v>
          </cell>
          <cell r="EC35">
            <v>2.7777777777777679E-2</v>
          </cell>
          <cell r="ED35">
            <v>6.7567567567567544E-2</v>
          </cell>
          <cell r="EE35">
            <v>-2.5316455696202556E-2</v>
          </cell>
          <cell r="EF35">
            <v>6.4935064935064846E-2</v>
          </cell>
          <cell r="EG35">
            <v>-1.2195121951219523E-2</v>
          </cell>
          <cell r="EH35">
            <v>3.0864197530864113E-2</v>
          </cell>
          <cell r="EI35">
            <v>-5.9880239520958556E-3</v>
          </cell>
          <cell r="EJ35">
            <v>6.6265060240963791E-2</v>
          </cell>
          <cell r="EK35">
            <v>-5.6497175141242972E-2</v>
          </cell>
          <cell r="EL35">
            <v>7.1856287425149601E-2</v>
          </cell>
          <cell r="EM35">
            <v>0.25139664804469275</v>
          </cell>
          <cell r="EN35">
            <v>-0.2544642857142857</v>
          </cell>
          <cell r="EO35">
            <v>2.9940119760478945E-2</v>
          </cell>
          <cell r="EP35">
            <v>5.8139534883721034E-2</v>
          </cell>
          <cell r="EQ35">
            <v>-2.7472527472527486E-2</v>
          </cell>
          <cell r="ER35">
            <v>4.5197740112994378E-2</v>
          </cell>
          <cell r="ES35">
            <v>0</v>
          </cell>
          <cell r="ET35">
            <v>2.7027027027026973E-2</v>
          </cell>
          <cell r="EU35">
            <v>-1.0526315789473717E-2</v>
          </cell>
          <cell r="EV35">
            <v>7.4468085106383031E-2</v>
          </cell>
          <cell r="EW35">
            <v>-5.9405940594059459E-2</v>
          </cell>
          <cell r="EX35">
            <v>6.315789473684208E-2</v>
          </cell>
          <cell r="EY35">
            <v>0.25247524752475248</v>
          </cell>
          <cell r="EZ35">
            <v>-0.24901185770750989</v>
          </cell>
          <cell r="FA35">
            <v>3.1578947368421151E-2</v>
          </cell>
          <cell r="FB35">
            <v>5.1020408163265252E-2</v>
          </cell>
          <cell r="FC35">
            <v>-2.9126213592232997E-2</v>
          </cell>
          <cell r="FD35">
            <v>2.4999999999999911E-2</v>
          </cell>
          <cell r="FE35">
            <v>9.7560975609756184E-3</v>
          </cell>
          <cell r="FF35">
            <v>2.8985507246376718E-2</v>
          </cell>
          <cell r="FG35">
            <v>-1.4084507042253502E-2</v>
          </cell>
          <cell r="FH35">
            <v>7.6190476190476142E-2</v>
          </cell>
          <cell r="FI35">
            <v>-5.7522123893805288E-2</v>
          </cell>
          <cell r="FJ35">
            <v>5.164319248826299E-2</v>
          </cell>
          <cell r="FK35">
            <v>0.25446428571428581</v>
          </cell>
          <cell r="FL35">
            <v>4.1152263374485631E-2</v>
          </cell>
          <cell r="FM35">
            <v>0.11067193675889331</v>
          </cell>
          <cell r="FN35">
            <v>-0.24199288256227758</v>
          </cell>
          <cell r="FO35">
            <v>-1.4084507042253502E-2</v>
          </cell>
          <cell r="FP35">
            <v>0.19999999999999996</v>
          </cell>
          <cell r="FQ35">
            <v>-1.4084507042253502E-2</v>
          </cell>
          <cell r="FR35">
            <v>0.19999999999999996</v>
          </cell>
          <cell r="FS35">
            <v>3.0000000000000027E-2</v>
          </cell>
          <cell r="FT35">
            <v>2.9126213592232997E-2</v>
          </cell>
          <cell r="FU35">
            <v>3.7735849056603765E-2</v>
          </cell>
          <cell r="FV35">
            <v>2.6033057851239771E-2</v>
          </cell>
          <cell r="FW35">
            <v>2.5372533225936467E-2</v>
          </cell>
          <cell r="FX35">
            <v>3.2992930086410022E-2</v>
          </cell>
          <cell r="FY35">
            <v>2.8517110266159662E-2</v>
          </cell>
          <cell r="FZ35">
            <v>2.7726432532347411E-2</v>
          </cell>
          <cell r="GA35">
            <v>3.5971223021582732E-2</v>
          </cell>
          <cell r="GB35">
            <v>3.4375000000000044E-2</v>
          </cell>
          <cell r="GC35">
            <v>3.3232628398791597E-2</v>
          </cell>
          <cell r="GD35">
            <v>3.3232628398791597E-2</v>
          </cell>
          <cell r="GF35" t="str">
            <v xml:space="preserve"> </v>
          </cell>
        </row>
        <row r="36">
          <cell r="A36" t="str">
            <v>Attrition Rate (Per Period)</v>
          </cell>
          <cell r="C36">
            <v>4.1176470588235294E-2</v>
          </cell>
          <cell r="D36">
            <v>8.6767241379310342E-2</v>
          </cell>
          <cell r="E36">
            <v>8.1788793103448276E-2</v>
          </cell>
          <cell r="F36">
            <v>8.0148048452220719E-2</v>
          </cell>
          <cell r="G36">
            <v>0.31878587924777296</v>
          </cell>
          <cell r="I36">
            <v>7.720739219712526E-2</v>
          </cell>
          <cell r="J36">
            <v>7.6856347510843526E-2</v>
          </cell>
          <cell r="K36">
            <v>7.6618765849535087E-2</v>
          </cell>
          <cell r="L36">
            <v>7.6450534648196497E-2</v>
          </cell>
          <cell r="M36">
            <v>0.3069593685352186</v>
          </cell>
          <cell r="O36">
            <v>7.6530612244897961E-2</v>
          </cell>
          <cell r="P36">
            <v>7.5994694960212203E-2</v>
          </cell>
          <cell r="Q36">
            <v>7.5749999999999998E-2</v>
          </cell>
          <cell r="R36">
            <v>7.6206896551724135E-2</v>
          </cell>
          <cell r="S36">
            <v>0.30443729903536976</v>
          </cell>
          <cell r="U36">
            <v>7.6391752577319588E-2</v>
          </cell>
          <cell r="V36">
            <v>7.0314232902033272E-2</v>
          </cell>
          <cell r="W36">
            <v>6.1001652892561986E-2</v>
          </cell>
          <cell r="X36">
            <v>5.2341880341880344E-2</v>
          </cell>
          <cell r="Y36">
            <v>0.25501928846978139</v>
          </cell>
          <cell r="AA36">
            <v>4.6094890510948908E-2</v>
          </cell>
          <cell r="AB36">
            <v>4.5999999999999999E-2</v>
          </cell>
          <cell r="AC36">
            <v>4.6117755289788412E-2</v>
          </cell>
          <cell r="AD36">
            <v>4.6147971360381859E-2</v>
          </cell>
          <cell r="AE36">
            <v>0.18438141571393823</v>
          </cell>
          <cell r="AG36">
            <v>3.0769230769230771E-2</v>
          </cell>
          <cell r="AH36">
            <v>3.0696864111498259E-2</v>
          </cell>
          <cell r="AI36">
            <v>2.4451908396946564E-2</v>
          </cell>
          <cell r="AJ36">
            <v>2.4421052631578948E-2</v>
          </cell>
          <cell r="AK36">
            <v>0.10865584415584416</v>
          </cell>
          <cell r="AM36">
            <v>2.4406738868832732E-2</v>
          </cell>
          <cell r="AN36">
            <v>2.445444801714898E-2</v>
          </cell>
          <cell r="AO36">
            <v>2.4418648905803995E-2</v>
          </cell>
          <cell r="AP36">
            <v>2.4399334442595674E-2</v>
          </cell>
          <cell r="AQ36">
            <v>9.7674881752551651E-2</v>
          </cell>
          <cell r="AS36">
            <v>2.4360847333820306E-2</v>
          </cell>
          <cell r="AT36">
            <v>2.4403110823071939E-2</v>
          </cell>
          <cell r="AU36">
            <v>2.4503370786516855E-2</v>
          </cell>
          <cell r="AV36">
            <v>2.443495145631068E-2</v>
          </cell>
          <cell r="AW36">
            <v>9.7722748815165877E-2</v>
          </cell>
          <cell r="AY36">
            <v>2.4304761904761905E-2</v>
          </cell>
          <cell r="AZ36">
            <v>2.4266138613861385E-2</v>
          </cell>
          <cell r="BA36">
            <v>2.4301449275362319E-2</v>
          </cell>
          <cell r="BB36">
            <v>2.4315789473684211E-2</v>
          </cell>
          <cell r="BC36">
            <v>9.7191537376586742E-2</v>
          </cell>
          <cell r="BE36">
            <v>2.4315789473684211E-2</v>
          </cell>
          <cell r="BF36">
            <v>2.4315789473684211E-2</v>
          </cell>
          <cell r="BG36">
            <v>2.4315789473684211E-2</v>
          </cell>
          <cell r="BH36">
            <v>2.4315789473684211E-2</v>
          </cell>
          <cell r="BI36">
            <v>9.7263157894736843E-2</v>
          </cell>
          <cell r="CC36">
            <v>2.5000000000000001E-2</v>
          </cell>
          <cell r="CD36">
            <v>2.5000000000000001E-2</v>
          </cell>
          <cell r="CE36">
            <v>2.5000000000000001E-2</v>
          </cell>
          <cell r="CF36">
            <v>2.5000000000000001E-2</v>
          </cell>
          <cell r="CG36">
            <v>2.5000000000000001E-2</v>
          </cell>
          <cell r="CH36">
            <v>2.5000000000000001E-2</v>
          </cell>
          <cell r="CI36">
            <v>2.5000000000000001E-2</v>
          </cell>
          <cell r="CJ36">
            <v>2.5000000000000001E-2</v>
          </cell>
          <cell r="CK36">
            <v>2.5000000000000001E-2</v>
          </cell>
          <cell r="CL36">
            <v>2.5000000000000001E-2</v>
          </cell>
          <cell r="CM36">
            <v>2.5000000000000001E-2</v>
          </cell>
          <cell r="CN36">
            <v>2.5000000000000001E-2</v>
          </cell>
          <cell r="CO36">
            <v>2.5000000000000001E-2</v>
          </cell>
          <cell r="CP36">
            <v>2.5000000000000001E-2</v>
          </cell>
          <cell r="CQ36">
            <v>2.5000000000000001E-2</v>
          </cell>
          <cell r="CR36">
            <v>2.5000000000000001E-2</v>
          </cell>
          <cell r="CS36">
            <v>2.5000000000000001E-2</v>
          </cell>
          <cell r="CT36">
            <v>2.5000000000000001E-2</v>
          </cell>
          <cell r="CU36">
            <v>2.5000000000000001E-2</v>
          </cell>
          <cell r="CV36">
            <v>2.5000000000000001E-2</v>
          </cell>
          <cell r="CW36">
            <v>2.5000000000000001E-2</v>
          </cell>
          <cell r="CX36">
            <v>2.5000000000000001E-2</v>
          </cell>
          <cell r="CY36">
            <v>2.5000000000000001E-2</v>
          </cell>
          <cell r="CZ36">
            <v>2.5000000000000001E-2</v>
          </cell>
          <cell r="DA36">
            <v>2.5000000000000001E-2</v>
          </cell>
          <cell r="DB36">
            <v>2.5000000000000001E-2</v>
          </cell>
          <cell r="DC36">
            <v>2.5000000000000001E-2</v>
          </cell>
          <cell r="DD36">
            <v>2.5000000000000001E-2</v>
          </cell>
          <cell r="DE36">
            <v>2.5000000000000001E-2</v>
          </cell>
          <cell r="DF36">
            <v>2.5000000000000001E-2</v>
          </cell>
          <cell r="DG36">
            <v>2.5000000000000001E-2</v>
          </cell>
          <cell r="DH36">
            <v>2.5000000000000001E-2</v>
          </cell>
          <cell r="DI36">
            <v>2.5000000000000001E-2</v>
          </cell>
          <cell r="DJ36">
            <v>2.5000000000000001E-2</v>
          </cell>
          <cell r="DK36">
            <v>2.5000000000000001E-2</v>
          </cell>
          <cell r="DL36">
            <v>2.5000000000000001E-2</v>
          </cell>
          <cell r="DM36">
            <v>2.5000000000000001E-2</v>
          </cell>
          <cell r="DN36">
            <v>2.4E-2</v>
          </cell>
          <cell r="DO36">
            <v>2.3E-2</v>
          </cell>
          <cell r="DP36">
            <v>2.1999999999999999E-2</v>
          </cell>
          <cell r="DQ36">
            <v>2.1000000000000001E-2</v>
          </cell>
          <cell r="DR36">
            <v>0.02</v>
          </cell>
          <cell r="DS36">
            <v>1.9E-2</v>
          </cell>
          <cell r="DT36">
            <v>1.7999999999999999E-2</v>
          </cell>
          <cell r="DU36">
            <v>1.6999999999999998E-2</v>
          </cell>
          <cell r="DV36">
            <v>1.5999999999999997E-2</v>
          </cell>
          <cell r="DW36">
            <v>1.4999999999999996E-2</v>
          </cell>
          <cell r="DX36">
            <v>1.4999999999999996E-2</v>
          </cell>
          <cell r="DY36">
            <v>1.4999999999999996E-2</v>
          </cell>
          <cell r="DZ36">
            <v>1.4999999999999996E-2</v>
          </cell>
          <cell r="EA36">
            <v>1.4999999999999996E-2</v>
          </cell>
          <cell r="EB36">
            <v>1.4999999999999996E-2</v>
          </cell>
          <cell r="EC36">
            <v>1.4999999999999996E-2</v>
          </cell>
          <cell r="ED36">
            <v>1.4999999999999996E-2</v>
          </cell>
          <cell r="EE36">
            <v>1.4999999999999996E-2</v>
          </cell>
          <cell r="EF36">
            <v>1.4999999999999996E-2</v>
          </cell>
          <cell r="EG36">
            <v>1.4999999999999996E-2</v>
          </cell>
          <cell r="EH36">
            <v>1.4999999999999996E-2</v>
          </cell>
          <cell r="EI36">
            <v>0.01</v>
          </cell>
          <cell r="EJ36">
            <v>0.01</v>
          </cell>
          <cell r="EK36">
            <v>0.01</v>
          </cell>
          <cell r="EL36">
            <v>0.01</v>
          </cell>
          <cell r="EM36">
            <v>0.01</v>
          </cell>
          <cell r="EN36">
            <v>0.01</v>
          </cell>
          <cell r="EO36">
            <v>8.0000000000000002E-3</v>
          </cell>
          <cell r="EP36">
            <v>8.0000000000000002E-3</v>
          </cell>
          <cell r="EQ36">
            <v>8.0000000000000002E-3</v>
          </cell>
          <cell r="ER36">
            <v>8.0000000000000002E-3</v>
          </cell>
          <cell r="ES36">
            <v>8.0000000000000002E-3</v>
          </cell>
          <cell r="ET36">
            <v>8.0000000000000002E-3</v>
          </cell>
          <cell r="EU36">
            <v>8.0000000000000002E-3</v>
          </cell>
          <cell r="EV36">
            <v>8.0000000000000002E-3</v>
          </cell>
          <cell r="EW36">
            <v>8.0000000000000002E-3</v>
          </cell>
          <cell r="EX36">
            <v>8.0000000000000002E-3</v>
          </cell>
          <cell r="EY36">
            <v>8.0000000000000002E-3</v>
          </cell>
          <cell r="EZ36">
            <v>8.0000000000000002E-3</v>
          </cell>
          <cell r="FA36">
            <v>8.0000000000000002E-3</v>
          </cell>
          <cell r="FB36">
            <v>8.0000000000000002E-3</v>
          </cell>
          <cell r="FC36">
            <v>8.0000000000000002E-3</v>
          </cell>
          <cell r="FD36">
            <v>8.0000000000000002E-3</v>
          </cell>
          <cell r="FE36">
            <v>8.0000000000000002E-3</v>
          </cell>
          <cell r="FF36">
            <v>8.0000000000000002E-3</v>
          </cell>
          <cell r="FG36">
            <v>8.0000000000000002E-3</v>
          </cell>
          <cell r="FH36">
            <v>8.0000000000000002E-3</v>
          </cell>
          <cell r="FI36">
            <v>8.0000000000000002E-3</v>
          </cell>
          <cell r="FJ36">
            <v>8.0000000000000002E-3</v>
          </cell>
          <cell r="FK36">
            <v>8.0000000000000002E-3</v>
          </cell>
          <cell r="FL36">
            <v>8.0000000000000002E-3</v>
          </cell>
          <cell r="FM36">
            <v>8.0000000000000002E-3</v>
          </cell>
          <cell r="FN36">
            <v>8.0000000000000002E-3</v>
          </cell>
          <cell r="FO36">
            <v>8.0000000000000002E-3</v>
          </cell>
          <cell r="FP36">
            <v>8.0000000000000002E-3</v>
          </cell>
          <cell r="FQ36">
            <v>8.0000000000000002E-3</v>
          </cell>
          <cell r="FR36">
            <v>8.0000000000000002E-3</v>
          </cell>
          <cell r="FS36">
            <v>8.0000000000000002E-3</v>
          </cell>
          <cell r="FT36">
            <v>8.0000000000000002E-3</v>
          </cell>
          <cell r="FU36">
            <v>8.0000000000000002E-3</v>
          </cell>
          <cell r="FV36">
            <v>8.0000000000000002E-3</v>
          </cell>
          <cell r="FW36">
            <v>8.0000000000000002E-3</v>
          </cell>
          <cell r="FX36">
            <v>8.0000000000000002E-3</v>
          </cell>
          <cell r="FY36">
            <v>8.0000000000000002E-3</v>
          </cell>
          <cell r="FZ36">
            <v>8.0000000000000002E-3</v>
          </cell>
          <cell r="GA36">
            <v>8.0000000000000002E-3</v>
          </cell>
          <cell r="GB36">
            <v>8.0000000000000002E-3</v>
          </cell>
          <cell r="GC36">
            <v>8.0000000000000002E-3</v>
          </cell>
          <cell r="GD36">
            <v>8.0000000000000002E-3</v>
          </cell>
          <cell r="GF36" t="str">
            <v xml:space="preserve"> </v>
          </cell>
        </row>
        <row r="37">
          <cell r="A37" t="str">
            <v>Total Paying Subs: Period Average</v>
          </cell>
          <cell r="C37">
            <v>2550</v>
          </cell>
          <cell r="D37">
            <v>7733.333333333333</v>
          </cell>
          <cell r="E37">
            <v>15466.666666666666</v>
          </cell>
          <cell r="F37">
            <v>24766.666666666668</v>
          </cell>
          <cell r="G37">
            <v>12629.166666666668</v>
          </cell>
          <cell r="I37">
            <v>32872.5</v>
          </cell>
          <cell r="J37">
            <v>38617.5</v>
          </cell>
          <cell r="K37">
            <v>44362.5</v>
          </cell>
          <cell r="L37">
            <v>50110.833333333336</v>
          </cell>
          <cell r="M37">
            <v>41490.833333333336</v>
          </cell>
          <cell r="O37">
            <v>57166.666666666664</v>
          </cell>
          <cell r="P37">
            <v>62833.333333333336</v>
          </cell>
          <cell r="Q37">
            <v>66666.666666666672</v>
          </cell>
          <cell r="R37">
            <v>72500</v>
          </cell>
          <cell r="S37">
            <v>64791.666666666672</v>
          </cell>
          <cell r="U37">
            <v>80833.333333333328</v>
          </cell>
          <cell r="V37">
            <v>90166.666666666672</v>
          </cell>
          <cell r="W37">
            <v>100833.33333333333</v>
          </cell>
          <cell r="X37">
            <v>117000</v>
          </cell>
          <cell r="Y37">
            <v>97208.333333333328</v>
          </cell>
          <cell r="AA37">
            <v>137000</v>
          </cell>
          <cell r="AB37">
            <v>157500</v>
          </cell>
          <cell r="AC37">
            <v>181166.66666666666</v>
          </cell>
          <cell r="AD37">
            <v>209500</v>
          </cell>
          <cell r="AE37">
            <v>171291.66666666666</v>
          </cell>
          <cell r="AG37">
            <v>246666.66666666666</v>
          </cell>
          <cell r="AH37">
            <v>287500</v>
          </cell>
          <cell r="AI37">
            <v>328833.33333333331</v>
          </cell>
          <cell r="AJ37">
            <v>373333.33333333331</v>
          </cell>
          <cell r="AK37">
            <v>309083.33333333331</v>
          </cell>
          <cell r="AM37">
            <v>421033.33333333331</v>
          </cell>
          <cell r="AN37">
            <v>467733.33333333331</v>
          </cell>
          <cell r="AO37">
            <v>517166.66666666669</v>
          </cell>
          <cell r="AP37">
            <v>569600</v>
          </cell>
          <cell r="AQ37">
            <v>493883.33333333331</v>
          </cell>
          <cell r="AS37">
            <v>625550</v>
          </cell>
          <cell r="AT37">
            <v>679183.33333333337</v>
          </cell>
          <cell r="AU37">
            <v>735400</v>
          </cell>
          <cell r="AV37">
            <v>794950</v>
          </cell>
          <cell r="AW37">
            <v>708770.83333333337</v>
          </cell>
          <cell r="AY37">
            <v>858997</v>
          </cell>
          <cell r="AZ37">
            <v>919599.5</v>
          </cell>
          <cell r="BA37">
            <v>982985</v>
          </cell>
          <cell r="BB37">
            <v>1050940</v>
          </cell>
          <cell r="BC37">
            <v>953130.375</v>
          </cell>
          <cell r="BE37">
            <v>1293118.45</v>
          </cell>
          <cell r="BF37">
            <v>1379187.88</v>
          </cell>
          <cell r="BG37">
            <v>1468768.9</v>
          </cell>
          <cell r="BH37">
            <v>1565790.3399999999</v>
          </cell>
          <cell r="BI37">
            <v>2000</v>
          </cell>
          <cell r="BJ37">
            <v>3100</v>
          </cell>
          <cell r="BK37">
            <v>5350</v>
          </cell>
          <cell r="BL37">
            <v>7700</v>
          </cell>
          <cell r="BM37">
            <v>10150</v>
          </cell>
          <cell r="BN37">
            <v>12700</v>
          </cell>
          <cell r="BO37">
            <v>15400</v>
          </cell>
          <cell r="BP37">
            <v>18300</v>
          </cell>
          <cell r="BQ37">
            <v>21400</v>
          </cell>
          <cell r="BR37">
            <v>24700</v>
          </cell>
          <cell r="BS37">
            <v>28200</v>
          </cell>
          <cell r="BT37">
            <v>30957.5</v>
          </cell>
          <cell r="BU37">
            <v>32872.5</v>
          </cell>
          <cell r="BV37">
            <v>34787.5</v>
          </cell>
          <cell r="BW37">
            <v>36702.5</v>
          </cell>
          <cell r="BX37">
            <v>38617.5</v>
          </cell>
          <cell r="BY37">
            <v>40532.5</v>
          </cell>
          <cell r="BZ37">
            <v>42447.5</v>
          </cell>
          <cell r="CA37">
            <v>44362.5</v>
          </cell>
          <cell r="CB37">
            <v>46277.5</v>
          </cell>
          <cell r="CC37">
            <v>48192.5</v>
          </cell>
          <cell r="CD37">
            <v>50107.5</v>
          </cell>
          <cell r="CE37">
            <v>52032.5</v>
          </cell>
          <cell r="CF37">
            <v>54500</v>
          </cell>
          <cell r="CG37">
            <v>57500</v>
          </cell>
          <cell r="CH37">
            <v>59500</v>
          </cell>
          <cell r="CI37">
            <v>61000</v>
          </cell>
          <cell r="CJ37">
            <v>63000</v>
          </cell>
          <cell r="CK37">
            <v>64500</v>
          </cell>
          <cell r="CL37">
            <v>65500</v>
          </cell>
          <cell r="CM37">
            <v>66500</v>
          </cell>
          <cell r="CN37">
            <v>68000</v>
          </cell>
          <cell r="CO37">
            <v>70000</v>
          </cell>
          <cell r="CP37">
            <v>72500</v>
          </cell>
          <cell r="CQ37">
            <v>75000</v>
          </cell>
          <cell r="CR37">
            <v>78000</v>
          </cell>
          <cell r="CS37">
            <v>81000</v>
          </cell>
          <cell r="CT37">
            <v>83500</v>
          </cell>
          <cell r="CU37">
            <v>86500</v>
          </cell>
          <cell r="CV37">
            <v>90000</v>
          </cell>
          <cell r="CW37">
            <v>94000</v>
          </cell>
          <cell r="CX37">
            <v>97000</v>
          </cell>
          <cell r="CY37">
            <v>100500</v>
          </cell>
          <cell r="CZ37">
            <v>105000</v>
          </cell>
          <cell r="DA37">
            <v>110500</v>
          </cell>
          <cell r="DB37">
            <v>117000</v>
          </cell>
          <cell r="DC37">
            <v>123500</v>
          </cell>
          <cell r="DD37">
            <v>131000</v>
          </cell>
          <cell r="DE37">
            <v>137000</v>
          </cell>
          <cell r="DF37">
            <v>143000</v>
          </cell>
          <cell r="DG37">
            <v>150500</v>
          </cell>
          <cell r="DH37">
            <v>157500</v>
          </cell>
          <cell r="DI37">
            <v>164500</v>
          </cell>
          <cell r="DJ37">
            <v>172500</v>
          </cell>
          <cell r="DK37">
            <v>181000</v>
          </cell>
          <cell r="DL37">
            <v>190000</v>
          </cell>
          <cell r="DM37">
            <v>199250</v>
          </cell>
          <cell r="DN37">
            <v>208750</v>
          </cell>
          <cell r="DO37">
            <v>220500</v>
          </cell>
          <cell r="DP37">
            <v>233500</v>
          </cell>
          <cell r="DQ37">
            <v>246500</v>
          </cell>
          <cell r="DR37">
            <v>260000</v>
          </cell>
          <cell r="DS37">
            <v>273833.33333333337</v>
          </cell>
          <cell r="DT37">
            <v>287500</v>
          </cell>
          <cell r="DU37">
            <v>301166.66666666669</v>
          </cell>
          <cell r="DV37">
            <v>314833.33333333337</v>
          </cell>
          <cell r="DW37">
            <v>328500</v>
          </cell>
          <cell r="DX37">
            <v>343166.66666666669</v>
          </cell>
          <cell r="DY37">
            <v>358000</v>
          </cell>
          <cell r="DZ37">
            <v>372500</v>
          </cell>
          <cell r="EA37">
            <v>389500</v>
          </cell>
          <cell r="EB37">
            <v>406200</v>
          </cell>
          <cell r="EC37">
            <v>420800</v>
          </cell>
          <cell r="ED37">
            <v>436100</v>
          </cell>
          <cell r="EE37">
            <v>451700</v>
          </cell>
          <cell r="EF37">
            <v>467600</v>
          </cell>
          <cell r="EG37">
            <v>483900</v>
          </cell>
          <cell r="EH37">
            <v>500350</v>
          </cell>
          <cell r="EI37">
            <v>517000</v>
          </cell>
          <cell r="EJ37">
            <v>534150</v>
          </cell>
          <cell r="EK37">
            <v>551350</v>
          </cell>
          <cell r="EL37">
            <v>568650</v>
          </cell>
          <cell r="EM37">
            <v>588800</v>
          </cell>
          <cell r="EN37">
            <v>608350</v>
          </cell>
          <cell r="EO37">
            <v>625300</v>
          </cell>
          <cell r="EP37">
            <v>643000</v>
          </cell>
          <cell r="EQ37">
            <v>660950</v>
          </cell>
          <cell r="ER37">
            <v>679050</v>
          </cell>
          <cell r="ES37">
            <v>697550</v>
          </cell>
          <cell r="ET37">
            <v>716300</v>
          </cell>
          <cell r="EU37">
            <v>735200</v>
          </cell>
          <cell r="EV37">
            <v>754700</v>
          </cell>
          <cell r="EW37">
            <v>774300</v>
          </cell>
          <cell r="EX37">
            <v>793900</v>
          </cell>
          <cell r="EY37">
            <v>816650</v>
          </cell>
          <cell r="EZ37">
            <v>838800</v>
          </cell>
          <cell r="FA37">
            <v>858100</v>
          </cell>
          <cell r="FB37">
            <v>878200</v>
          </cell>
          <cell r="FC37">
            <v>898500</v>
          </cell>
          <cell r="FD37">
            <v>918750</v>
          </cell>
          <cell r="FE37">
            <v>939350</v>
          </cell>
          <cell r="FF37">
            <v>960350</v>
          </cell>
          <cell r="FG37">
            <v>981500</v>
          </cell>
          <cell r="FH37">
            <v>1003300</v>
          </cell>
          <cell r="FI37">
            <v>1025250</v>
          </cell>
          <cell r="FJ37">
            <v>1047100</v>
          </cell>
          <cell r="FK37">
            <v>1072350</v>
          </cell>
          <cell r="FL37">
            <v>1025650</v>
          </cell>
          <cell r="FM37">
            <v>1052350</v>
          </cell>
          <cell r="FN37">
            <v>1077050</v>
          </cell>
          <cell r="FO37">
            <v>1098200</v>
          </cell>
          <cell r="FP37">
            <v>1121300</v>
          </cell>
          <cell r="FQ37">
            <v>1098200</v>
          </cell>
          <cell r="FR37">
            <v>1121300</v>
          </cell>
          <cell r="FS37">
            <v>42064</v>
          </cell>
          <cell r="FT37">
            <v>42328</v>
          </cell>
          <cell r="FU37">
            <v>53680</v>
          </cell>
          <cell r="FV37">
            <v>41432</v>
          </cell>
          <cell r="FW37">
            <v>41684</v>
          </cell>
          <cell r="FX37">
            <v>52520</v>
          </cell>
          <cell r="FY37">
            <v>48320</v>
          </cell>
          <cell r="FZ37">
            <v>48620</v>
          </cell>
          <cell r="GA37">
            <v>61520</v>
          </cell>
          <cell r="GB37">
            <v>61416</v>
          </cell>
          <cell r="GC37">
            <v>61812</v>
          </cell>
          <cell r="GD37">
            <v>78840</v>
          </cell>
          <cell r="GF37" t="str">
            <v xml:space="preserve"> </v>
          </cell>
        </row>
        <row r="38">
          <cell r="A38" t="str">
            <v>Growth YoY</v>
          </cell>
          <cell r="C38" t="str">
            <v>-</v>
          </cell>
          <cell r="D38" t="str">
            <v>-</v>
          </cell>
          <cell r="E38" t="str">
            <v>-</v>
          </cell>
          <cell r="F38" t="str">
            <v>-</v>
          </cell>
          <cell r="G38" t="str">
            <v>-</v>
          </cell>
          <cell r="I38">
            <v>11.891176470588235</v>
          </cell>
          <cell r="J38">
            <v>3.9936422413793107</v>
          </cell>
          <cell r="K38">
            <v>1.8682650862068968</v>
          </cell>
          <cell r="L38">
            <v>1.0233176312247645</v>
          </cell>
          <cell r="M38">
            <v>2.285318376773342</v>
          </cell>
          <cell r="O38">
            <v>0.73904225923390876</v>
          </cell>
          <cell r="P38">
            <v>0.62706890226797007</v>
          </cell>
          <cell r="Q38">
            <v>0.50277073353996449</v>
          </cell>
          <cell r="R38">
            <v>0.44679294231121003</v>
          </cell>
          <cell r="S38">
            <v>0.56158990941774301</v>
          </cell>
          <cell r="U38">
            <v>0.4139941690962099</v>
          </cell>
          <cell r="V38">
            <v>0.4350132625994696</v>
          </cell>
          <cell r="W38">
            <v>0.51249999999999973</v>
          </cell>
          <cell r="X38">
            <v>0.61379310344827576</v>
          </cell>
          <cell r="Y38">
            <v>0.50032154340835988</v>
          </cell>
          <cell r="AA38">
            <v>0.69484536082474246</v>
          </cell>
          <cell r="AB38">
            <v>0.74676524953789269</v>
          </cell>
          <cell r="AC38">
            <v>0.79669421487603298</v>
          </cell>
          <cell r="AD38">
            <v>0.79059829059829068</v>
          </cell>
          <cell r="AE38">
            <v>0.76210887269609939</v>
          </cell>
          <cell r="AG38">
            <v>0.8004866180048662</v>
          </cell>
          <cell r="AH38">
            <v>0.82539682539682535</v>
          </cell>
          <cell r="AI38">
            <v>0.81508739650413986</v>
          </cell>
          <cell r="AJ38">
            <v>0.78202068416865544</v>
          </cell>
          <cell r="AK38">
            <v>0.80442714667963999</v>
          </cell>
          <cell r="AM38">
            <v>0.70689189189189183</v>
          </cell>
          <cell r="AN38">
            <v>0.62689855072463763</v>
          </cell>
          <cell r="AO38">
            <v>0.5727318803852004</v>
          </cell>
          <cell r="AP38">
            <v>0.5257142857142858</v>
          </cell>
          <cell r="AQ38">
            <v>0.59789700727959016</v>
          </cell>
          <cell r="AS38">
            <v>0.48574934684506377</v>
          </cell>
          <cell r="AT38">
            <v>0.45207383124287359</v>
          </cell>
          <cell r="AU38">
            <v>0.4219787302610376</v>
          </cell>
          <cell r="AV38">
            <v>0.39562851123595499</v>
          </cell>
          <cell r="AW38">
            <v>0.43509769513717833</v>
          </cell>
          <cell r="AY38">
            <v>0.26474982209025533</v>
          </cell>
          <cell r="AZ38">
            <v>0.25047525156377493</v>
          </cell>
          <cell r="BA38">
            <v>0.2365368891125228</v>
          </cell>
          <cell r="BB38">
            <v>0.48276417506834002</v>
          </cell>
          <cell r="BC38">
            <v>0.344765233238294</v>
          </cell>
          <cell r="BE38">
            <v>0.24678661268597635</v>
          </cell>
          <cell r="BF38">
            <v>0.23494727341267319</v>
          </cell>
          <cell r="BG38">
            <v>0.21964940980108016</v>
          </cell>
          <cell r="BH38">
            <v>0.44996110347461959</v>
          </cell>
          <cell r="BI38" t="str">
            <v>-</v>
          </cell>
          <cell r="BJ38" t="str">
            <v>-</v>
          </cell>
          <cell r="BK38" t="str">
            <v>-</v>
          </cell>
          <cell r="BL38" t="str">
            <v>-</v>
          </cell>
          <cell r="BM38" t="str">
            <v>-</v>
          </cell>
          <cell r="BN38" t="str">
            <v>-</v>
          </cell>
          <cell r="BO38" t="str">
            <v>-</v>
          </cell>
          <cell r="BP38" t="str">
            <v>-</v>
          </cell>
          <cell r="BQ38" t="str">
            <v>-</v>
          </cell>
          <cell r="BR38" t="str">
            <v>-</v>
          </cell>
          <cell r="BS38" t="str">
            <v>-</v>
          </cell>
          <cell r="BT38" t="str">
            <v>-</v>
          </cell>
          <cell r="BU38">
            <v>15.436250000000001</v>
          </cell>
          <cell r="BV38">
            <v>10.221774193548388</v>
          </cell>
          <cell r="BW38">
            <v>5.8602803738317757</v>
          </cell>
          <cell r="BX38">
            <v>4.0152597402597401</v>
          </cell>
          <cell r="BY38">
            <v>2.9933497536945812</v>
          </cell>
          <cell r="BZ38">
            <v>2.3423228346456693</v>
          </cell>
          <cell r="CA38">
            <v>1.8806818181818183</v>
          </cell>
          <cell r="CB38">
            <v>1.528825136612022</v>
          </cell>
          <cell r="CC38">
            <v>1.2519859813084113</v>
          </cell>
          <cell r="CD38">
            <v>1.0286437246963565</v>
          </cell>
          <cell r="CE38">
            <v>0.84512411347517724</v>
          </cell>
          <cell r="CF38">
            <v>0.76047807477994023</v>
          </cell>
          <cell r="CG38">
            <v>0.74918244733439798</v>
          </cell>
          <cell r="CH38">
            <v>0.71038447718289621</v>
          </cell>
          <cell r="CI38">
            <v>0.66201212451467883</v>
          </cell>
          <cell r="CJ38">
            <v>0.63138473489998059</v>
          </cell>
          <cell r="CK38">
            <v>0.59131561092950102</v>
          </cell>
          <cell r="CL38">
            <v>0.54308263148595315</v>
          </cell>
          <cell r="CM38">
            <v>0.4990138067061145</v>
          </cell>
          <cell r="CN38">
            <v>0.46939657500945375</v>
          </cell>
          <cell r="CO38">
            <v>0.45250817035845836</v>
          </cell>
          <cell r="CP38">
            <v>0.44688918824527257</v>
          </cell>
          <cell r="CQ38">
            <v>0.44140681304953633</v>
          </cell>
          <cell r="CR38">
            <v>0.4311926605504588</v>
          </cell>
          <cell r="CS38">
            <v>0.40869565217391313</v>
          </cell>
          <cell r="CT38">
            <v>0.40336134453781503</v>
          </cell>
          <cell r="CU38">
            <v>0.41803278688524581</v>
          </cell>
          <cell r="CV38">
            <v>0.4285714285714286</v>
          </cell>
          <cell r="CW38">
            <v>0.45736434108527124</v>
          </cell>
          <cell r="CX38">
            <v>0.48091603053435117</v>
          </cell>
          <cell r="CY38">
            <v>0.51127819548872178</v>
          </cell>
          <cell r="CZ38">
            <v>0.54411764705882359</v>
          </cell>
          <cell r="DA38">
            <v>0.57857142857142851</v>
          </cell>
          <cell r="DB38">
            <v>0.61379310344827576</v>
          </cell>
          <cell r="DC38">
            <v>0.64666666666666672</v>
          </cell>
          <cell r="DD38">
            <v>0.67948717948717952</v>
          </cell>
          <cell r="DE38">
            <v>0.69135802469135799</v>
          </cell>
          <cell r="DF38">
            <v>0.71257485029940115</v>
          </cell>
          <cell r="DG38">
            <v>0.73988439306358389</v>
          </cell>
          <cell r="DH38">
            <v>0.75</v>
          </cell>
          <cell r="DI38">
            <v>0.75</v>
          </cell>
          <cell r="DJ38">
            <v>0.77835051546391743</v>
          </cell>
          <cell r="DK38">
            <v>0.80099502487562191</v>
          </cell>
          <cell r="DL38">
            <v>0.80952380952380953</v>
          </cell>
          <cell r="DM38">
            <v>0.80316742081447967</v>
          </cell>
          <cell r="DN38">
            <v>0.78418803418803429</v>
          </cell>
          <cell r="DO38">
            <v>0.78542510121457498</v>
          </cell>
          <cell r="DP38">
            <v>0.78244274809160297</v>
          </cell>
          <cell r="DQ38">
            <v>0.7992700729927007</v>
          </cell>
          <cell r="DR38">
            <v>0.81818181818181812</v>
          </cell>
          <cell r="DS38">
            <v>0.81949058693244758</v>
          </cell>
          <cell r="DT38">
            <v>0.82539682539682535</v>
          </cell>
          <cell r="DU38">
            <v>0.83080040526849053</v>
          </cell>
          <cell r="DV38">
            <v>0.82512077294686015</v>
          </cell>
          <cell r="DW38">
            <v>0.81491712707182318</v>
          </cell>
          <cell r="DX38">
            <v>0.80614035087719316</v>
          </cell>
          <cell r="DY38">
            <v>0.79673776662484319</v>
          </cell>
          <cell r="DZ38">
            <v>0.78443113772455098</v>
          </cell>
          <cell r="EA38">
            <v>0.76643990929705219</v>
          </cell>
          <cell r="EB38">
            <v>0.73961456102783729</v>
          </cell>
          <cell r="EC38">
            <v>0.7070993914807302</v>
          </cell>
          <cell r="ED38">
            <v>0.67730769230769239</v>
          </cell>
          <cell r="EE38">
            <v>0.64954351795496024</v>
          </cell>
          <cell r="EF38">
            <v>0.62643478260869556</v>
          </cell>
          <cell r="EG38">
            <v>0.60675152185943548</v>
          </cell>
          <cell r="EH38">
            <v>0.58925357331921635</v>
          </cell>
          <cell r="EI38">
            <v>0.57382039573820398</v>
          </cell>
          <cell r="EJ38">
            <v>0.55653229723166575</v>
          </cell>
          <cell r="EK38">
            <v>0.54008379888268165</v>
          </cell>
          <cell r="EL38">
            <v>0.52657718120805375</v>
          </cell>
          <cell r="EM38">
            <v>0.51168164313222086</v>
          </cell>
          <cell r="EN38">
            <v>0.49766125061546029</v>
          </cell>
          <cell r="EO38">
            <v>0.48597908745247143</v>
          </cell>
          <cell r="EP38">
            <v>0.47443246961706032</v>
          </cell>
          <cell r="EQ38">
            <v>0.4632499446535312</v>
          </cell>
          <cell r="ER38">
            <v>0.45220273738237804</v>
          </cell>
          <cell r="ES38">
            <v>0.44151684232279398</v>
          </cell>
          <cell r="ET38">
            <v>0.43159788148296196</v>
          </cell>
          <cell r="EU38">
            <v>0.42205029013539641</v>
          </cell>
          <cell r="EV38">
            <v>0.4128989984086866</v>
          </cell>
          <cell r="EW38">
            <v>0.40437108914482645</v>
          </cell>
          <cell r="EX38">
            <v>0.3961136023916294</v>
          </cell>
          <cell r="EY38">
            <v>0.38697350543478271</v>
          </cell>
          <cell r="EZ38">
            <v>0.37881153940987922</v>
          </cell>
          <cell r="FA38">
            <v>0.37230129537821854</v>
          </cell>
          <cell r="FB38">
            <v>0.36578538102643865</v>
          </cell>
          <cell r="FC38">
            <v>0.35940691429003713</v>
          </cell>
          <cell r="FD38">
            <v>0.35299315219792349</v>
          </cell>
          <cell r="FE38">
            <v>0.34664181779083947</v>
          </cell>
          <cell r="FF38">
            <v>0.34070920005584249</v>
          </cell>
          <cell r="FG38">
            <v>0.33501088139281832</v>
          </cell>
          <cell r="FH38">
            <v>0.32940241155425998</v>
          </cell>
          <cell r="FI38">
            <v>0.32409918636187518</v>
          </cell>
          <cell r="FJ38">
            <v>0.31893185539740521</v>
          </cell>
          <cell r="FK38">
            <v>0.31310843078430173</v>
          </cell>
          <cell r="FL38">
            <v>0.35016125847429747</v>
          </cell>
          <cell r="FM38">
            <v>0.34305404888009705</v>
          </cell>
          <cell r="FN38">
            <v>0.33695382323733858</v>
          </cell>
          <cell r="FO38">
            <v>0.33187799405736462</v>
          </cell>
          <cell r="FP38">
            <v>0.32643283846927318</v>
          </cell>
          <cell r="FQ38">
            <v>0.33187799405736462</v>
          </cell>
          <cell r="FR38">
            <v>0.32643283846927318</v>
          </cell>
          <cell r="FS38">
            <v>33000</v>
          </cell>
          <cell r="FT38">
            <v>33000</v>
          </cell>
          <cell r="FU38">
            <v>44000</v>
          </cell>
          <cell r="FV38">
            <v>31500</v>
          </cell>
          <cell r="FW38">
            <v>31500</v>
          </cell>
          <cell r="FX38">
            <v>42000</v>
          </cell>
          <cell r="FY38">
            <v>39000</v>
          </cell>
          <cell r="FZ38">
            <v>39000</v>
          </cell>
          <cell r="GA38">
            <v>52000</v>
          </cell>
          <cell r="GB38">
            <v>45000</v>
          </cell>
          <cell r="GC38">
            <v>45000</v>
          </cell>
          <cell r="GD38">
            <v>60000</v>
          </cell>
          <cell r="GF38" t="str">
            <v xml:space="preserve"> </v>
          </cell>
        </row>
        <row r="39">
          <cell r="A39" t="str">
            <v>Growth QoQ</v>
          </cell>
          <cell r="C39" t="str">
            <v>-</v>
          </cell>
          <cell r="D39">
            <v>2.0326797385620914</v>
          </cell>
          <cell r="E39">
            <v>1</v>
          </cell>
          <cell r="F39">
            <v>0.60129310344827602</v>
          </cell>
          <cell r="G39" t="str">
            <v>-</v>
          </cell>
          <cell r="I39">
            <v>0.32728802153432035</v>
          </cell>
          <cell r="J39">
            <v>0.1747661419119324</v>
          </cell>
          <cell r="K39">
            <v>0.14876675082540292</v>
          </cell>
          <cell r="L39">
            <v>0.12957640649948354</v>
          </cell>
          <cell r="M39" t="str">
            <v>-</v>
          </cell>
          <cell r="O39">
            <v>0.14080454991435642</v>
          </cell>
          <cell r="P39">
            <v>9.9125364431486895E-2</v>
          </cell>
          <cell r="Q39">
            <v>6.1007957559681802E-2</v>
          </cell>
          <cell r="R39">
            <v>8.7499999999999911E-2</v>
          </cell>
          <cell r="S39" t="str">
            <v>-</v>
          </cell>
          <cell r="U39">
            <v>0.11494252873563204</v>
          </cell>
          <cell r="V39">
            <v>0.11546391752577323</v>
          </cell>
          <cell r="W39">
            <v>0.1182994454713493</v>
          </cell>
          <cell r="X39">
            <v>0.16033057851239674</v>
          </cell>
          <cell r="Y39" t="str">
            <v>-</v>
          </cell>
          <cell r="AA39">
            <v>0.170940170940171</v>
          </cell>
          <cell r="AB39">
            <v>0.14963503649635035</v>
          </cell>
          <cell r="AC39">
            <v>0.1502645502645501</v>
          </cell>
          <cell r="AD39">
            <v>0.15639374425023012</v>
          </cell>
          <cell r="AE39" t="str">
            <v>-</v>
          </cell>
          <cell r="AG39">
            <v>0.17740652346857599</v>
          </cell>
          <cell r="AH39">
            <v>0.16554054054054057</v>
          </cell>
          <cell r="AI39">
            <v>0.14376811594202898</v>
          </cell>
          <cell r="AJ39">
            <v>0.13532691332995439</v>
          </cell>
          <cell r="AK39" t="str">
            <v>-</v>
          </cell>
          <cell r="AM39">
            <v>0.1277678571428571</v>
          </cell>
          <cell r="AN39">
            <v>0.11091758372258731</v>
          </cell>
          <cell r="AO39">
            <v>0.10568700114025087</v>
          </cell>
          <cell r="AP39">
            <v>0.10138575572027064</v>
          </cell>
          <cell r="AQ39" t="str">
            <v>-</v>
          </cell>
          <cell r="AS39">
            <v>9.8226825842696597E-2</v>
          </cell>
          <cell r="AT39">
            <v>8.5737883995417485E-2</v>
          </cell>
          <cell r="AU39">
            <v>8.2770974945399978E-2</v>
          </cell>
          <cell r="AV39">
            <v>8.0976339407125453E-2</v>
          </cell>
          <cell r="AW39" t="str">
            <v>-</v>
          </cell>
          <cell r="AY39">
            <v>8.0567331278696752E-2</v>
          </cell>
          <cell r="AZ39">
            <v>7.0550304599434011E-2</v>
          </cell>
          <cell r="BA39">
            <v>6.8927288455463476E-2</v>
          </cell>
          <cell r="BB39">
            <v>6.9131268534107893E-2</v>
          </cell>
          <cell r="BC39" t="str">
            <v>-</v>
          </cell>
          <cell r="BE39">
            <v>7.3791223619582125E-2</v>
          </cell>
          <cell r="BF39">
            <v>6.6559587020044386E-2</v>
          </cell>
          <cell r="BG39">
            <v>6.4952006393791617E-2</v>
          </cell>
          <cell r="BH39">
            <v>6.6056300620199737E-2</v>
          </cell>
          <cell r="BI39" t="str">
            <v>-</v>
          </cell>
          <cell r="BJ39">
            <v>0.55000000000000004</v>
          </cell>
          <cell r="BK39">
            <v>0.72580645161290325</v>
          </cell>
          <cell r="BL39">
            <v>0.43925233644859807</v>
          </cell>
          <cell r="BM39">
            <v>0.31818181818181812</v>
          </cell>
          <cell r="BN39">
            <v>0.25123152709359609</v>
          </cell>
          <cell r="BO39">
            <v>0.21259842519685046</v>
          </cell>
          <cell r="BP39">
            <v>0.18831168831168821</v>
          </cell>
          <cell r="BQ39">
            <v>0.1693989071038251</v>
          </cell>
          <cell r="BR39">
            <v>0.15420560747663559</v>
          </cell>
          <cell r="BS39">
            <v>0.14170040485829949</v>
          </cell>
          <cell r="BT39">
            <v>9.778368794326231E-2</v>
          </cell>
          <cell r="BU39">
            <v>6.1859000242267648E-2</v>
          </cell>
          <cell r="BV39">
            <v>5.8255380637310727E-2</v>
          </cell>
          <cell r="BW39">
            <v>5.5048508803449581E-2</v>
          </cell>
          <cell r="BX39">
            <v>5.2176282269600138E-2</v>
          </cell>
          <cell r="BY39">
            <v>4.9588916941800898E-2</v>
          </cell>
          <cell r="BZ39">
            <v>4.7246037130697527E-2</v>
          </cell>
          <cell r="CA39">
            <v>4.5114553271688562E-2</v>
          </cell>
          <cell r="CB39">
            <v>4.3167089320935492E-2</v>
          </cell>
          <cell r="CC39">
            <v>4.1380800605045565E-2</v>
          </cell>
          <cell r="CD39">
            <v>3.9736473517663518E-2</v>
          </cell>
          <cell r="CE39">
            <v>3.8417402584443483E-2</v>
          </cell>
          <cell r="CF39">
            <v>4.7422284149329696E-2</v>
          </cell>
          <cell r="CG39">
            <v>5.504587155963292E-2</v>
          </cell>
          <cell r="CH39">
            <v>3.4782608695652195E-2</v>
          </cell>
          <cell r="CI39">
            <v>2.5210084033613356E-2</v>
          </cell>
          <cell r="CJ39">
            <v>3.2786885245901676E-2</v>
          </cell>
          <cell r="CK39">
            <v>2.3809523809523725E-2</v>
          </cell>
          <cell r="CL39">
            <v>1.5503875968992276E-2</v>
          </cell>
          <cell r="CM39">
            <v>1.5267175572519109E-2</v>
          </cell>
          <cell r="CN39">
            <v>2.2556390977443552E-2</v>
          </cell>
          <cell r="CO39">
            <v>2.9411764705882248E-2</v>
          </cell>
          <cell r="CP39">
            <v>3.5714285714285809E-2</v>
          </cell>
          <cell r="CQ39">
            <v>3.4482758620689724E-2</v>
          </cell>
          <cell r="CR39">
            <v>4.0000000000000036E-2</v>
          </cell>
          <cell r="CS39">
            <v>3.8461538461538547E-2</v>
          </cell>
          <cell r="CT39">
            <v>3.0864197530864113E-2</v>
          </cell>
          <cell r="CU39">
            <v>3.5928143712574911E-2</v>
          </cell>
          <cell r="CV39">
            <v>4.0462427745664664E-2</v>
          </cell>
          <cell r="CW39">
            <v>4.4444444444444509E-2</v>
          </cell>
          <cell r="CX39">
            <v>3.1914893617021267E-2</v>
          </cell>
          <cell r="CY39">
            <v>3.6082474226804218E-2</v>
          </cell>
          <cell r="CZ39">
            <v>4.4776119402984982E-2</v>
          </cell>
          <cell r="DA39">
            <v>5.2380952380952417E-2</v>
          </cell>
          <cell r="DB39">
            <v>5.8823529411764719E-2</v>
          </cell>
          <cell r="DC39">
            <v>5.555555555555558E-2</v>
          </cell>
          <cell r="DD39">
            <v>6.0728744939271273E-2</v>
          </cell>
          <cell r="DE39">
            <v>4.5801526717557328E-2</v>
          </cell>
          <cell r="DF39">
            <v>4.3795620437956151E-2</v>
          </cell>
          <cell r="DG39">
            <v>5.2447552447552503E-2</v>
          </cell>
          <cell r="DH39">
            <v>4.6511627906976827E-2</v>
          </cell>
          <cell r="DI39">
            <v>4.4444444444444509E-2</v>
          </cell>
          <cell r="DJ39">
            <v>4.8632218844984809E-2</v>
          </cell>
          <cell r="DK39">
            <v>4.9275362318840665E-2</v>
          </cell>
          <cell r="DL39">
            <v>4.9723756906077332E-2</v>
          </cell>
          <cell r="DM39">
            <v>4.8684210526315885E-2</v>
          </cell>
          <cell r="DN39">
            <v>4.7678795483061531E-2</v>
          </cell>
          <cell r="DO39">
            <v>5.6287425149700532E-2</v>
          </cell>
          <cell r="DP39">
            <v>5.895691609977316E-2</v>
          </cell>
          <cell r="DQ39">
            <v>5.5674518201284773E-2</v>
          </cell>
          <cell r="DR39">
            <v>5.476673427991896E-2</v>
          </cell>
          <cell r="DS39">
            <v>5.320512820512846E-2</v>
          </cell>
          <cell r="DT39">
            <v>4.9908703590991976E-2</v>
          </cell>
          <cell r="DU39">
            <v>4.7536231884057978E-2</v>
          </cell>
          <cell r="DV39">
            <v>4.5379081350304329E-2</v>
          </cell>
          <cell r="DW39">
            <v>4.3409211222869004E-2</v>
          </cell>
          <cell r="DX39">
            <v>4.4647387113140535E-2</v>
          </cell>
          <cell r="DY39">
            <v>4.3224866440019438E-2</v>
          </cell>
          <cell r="DZ39">
            <v>4.0502793296089301E-2</v>
          </cell>
          <cell r="EA39">
            <v>4.5637583892617517E-2</v>
          </cell>
          <cell r="EB39">
            <v>4.2875481386392744E-2</v>
          </cell>
          <cell r="EC39">
            <v>3.5942885278188008E-2</v>
          </cell>
          <cell r="ED39">
            <v>3.6359315589353569E-2</v>
          </cell>
          <cell r="EE39">
            <v>3.5771612015592646E-2</v>
          </cell>
          <cell r="EF39">
            <v>3.5200354217400864E-2</v>
          </cell>
          <cell r="EG39">
            <v>3.4858853721129179E-2</v>
          </cell>
          <cell r="EH39">
            <v>3.3994626989047427E-2</v>
          </cell>
          <cell r="EI39">
            <v>3.3276706305586101E-2</v>
          </cell>
          <cell r="EJ39">
            <v>3.317214700193416E-2</v>
          </cell>
          <cell r="EK39">
            <v>3.2200692689319466E-2</v>
          </cell>
          <cell r="EL39">
            <v>3.1377527886097711E-2</v>
          </cell>
          <cell r="EM39">
            <v>3.5434801723379872E-2</v>
          </cell>
          <cell r="EN39">
            <v>3.3203125E-2</v>
          </cell>
          <cell r="EO39">
            <v>2.7862250349305562E-2</v>
          </cell>
          <cell r="EP39">
            <v>2.8306412921797586E-2</v>
          </cell>
          <cell r="EQ39">
            <v>2.791601866251936E-2</v>
          </cell>
          <cell r="ER39">
            <v>2.7384824873288416E-2</v>
          </cell>
          <cell r="ES39">
            <v>2.7243943744937882E-2</v>
          </cell>
          <cell r="ET39">
            <v>2.6879793563185483E-2</v>
          </cell>
          <cell r="EU39">
            <v>2.6385592628786814E-2</v>
          </cell>
          <cell r="EV39">
            <v>2.6523394994559357E-2</v>
          </cell>
          <cell r="EW39">
            <v>2.5970584338147695E-2</v>
          </cell>
          <cell r="EX39">
            <v>2.5313186103577356E-2</v>
          </cell>
          <cell r="EY39">
            <v>2.8656002015367221E-2</v>
          </cell>
          <cell r="EZ39">
            <v>2.7123002510255345E-2</v>
          </cell>
          <cell r="FA39">
            <v>2.3009060562708683E-2</v>
          </cell>
          <cell r="FB39">
            <v>2.3423843374898112E-2</v>
          </cell>
          <cell r="FC39">
            <v>2.3115463447961782E-2</v>
          </cell>
          <cell r="FD39">
            <v>2.2537562604340478E-2</v>
          </cell>
          <cell r="FE39">
            <v>2.2421768707483025E-2</v>
          </cell>
          <cell r="FF39">
            <v>2.2355884388140845E-2</v>
          </cell>
          <cell r="FG39">
            <v>2.2023220700786217E-2</v>
          </cell>
          <cell r="FH39">
            <v>2.2210901681100292E-2</v>
          </cell>
          <cell r="FI39">
            <v>2.1877803249277461E-2</v>
          </cell>
          <cell r="FJ39">
            <v>2.131187515240196E-2</v>
          </cell>
          <cell r="FK39">
            <v>2.411422022729437E-2</v>
          </cell>
          <cell r="FL39">
            <v>2.4778937902782738E-2</v>
          </cell>
          <cell r="FM39">
            <v>2.6032272217618058E-2</v>
          </cell>
          <cell r="FN39">
            <v>2.3471278567016585E-2</v>
          </cell>
          <cell r="FO39">
            <v>1.9636971356947308E-2</v>
          </cell>
          <cell r="FP39">
            <v>2.1034419959934381E-2</v>
          </cell>
          <cell r="FQ39">
            <v>1.9636971356947308E-2</v>
          </cell>
          <cell r="FR39">
            <v>2.1034419959934381E-2</v>
          </cell>
          <cell r="FS39">
            <v>0.4285714285714286</v>
          </cell>
          <cell r="FT39">
            <v>0.4285714285714286</v>
          </cell>
          <cell r="FU39">
            <v>0.4285714285714286</v>
          </cell>
          <cell r="FV39">
            <v>8.247422680412364E-2</v>
          </cell>
          <cell r="FW39">
            <v>8.247422680412364E-2</v>
          </cell>
          <cell r="FX39">
            <v>8.247422680412364E-2</v>
          </cell>
          <cell r="FY39">
            <v>-7.1428571428571397E-2</v>
          </cell>
          <cell r="FZ39">
            <v>-7.1428571428571397E-2</v>
          </cell>
          <cell r="GA39">
            <v>-7.1428571428571397E-2</v>
          </cell>
          <cell r="GB39">
            <v>7.1428571428571397E-2</v>
          </cell>
          <cell r="GC39">
            <v>7.1428571428571397E-2</v>
          </cell>
          <cell r="GD39">
            <v>7.1428571428571397E-2</v>
          </cell>
          <cell r="GF39" t="str">
            <v xml:space="preserve"> </v>
          </cell>
        </row>
        <row r="40">
          <cell r="A40" t="str">
            <v>Growth QoQ</v>
          </cell>
          <cell r="C40" t="str">
            <v>-</v>
          </cell>
          <cell r="D40">
            <v>0.71428571428571419</v>
          </cell>
          <cell r="E40">
            <v>0.16666666666666674</v>
          </cell>
          <cell r="F40">
            <v>0.21428571428571419</v>
          </cell>
          <cell r="G40" t="str">
            <v>-</v>
          </cell>
          <cell r="I40">
            <v>-0.43676470588235294</v>
          </cell>
          <cell r="J40">
            <v>0</v>
          </cell>
          <cell r="K40">
            <v>0</v>
          </cell>
          <cell r="L40">
            <v>3.4812880765884291E-3</v>
          </cell>
          <cell r="M40" t="str">
            <v>-</v>
          </cell>
          <cell r="O40">
            <v>0.21422376409366861</v>
          </cell>
          <cell r="P40">
            <v>-0.2857142857142857</v>
          </cell>
          <cell r="Q40">
            <v>-0.19999999999999996</v>
          </cell>
          <cell r="R40">
            <v>0.75</v>
          </cell>
          <cell r="S40" t="str">
            <v>-</v>
          </cell>
          <cell r="U40">
            <v>0.28571428571428581</v>
          </cell>
          <cell r="V40">
            <v>0.22222222222222232</v>
          </cell>
          <cell r="W40">
            <v>0</v>
          </cell>
          <cell r="X40">
            <v>0.81818181818181812</v>
          </cell>
          <cell r="Y40" t="str">
            <v>-</v>
          </cell>
          <cell r="AA40">
            <v>0</v>
          </cell>
          <cell r="AB40">
            <v>5.0000000000000044E-2</v>
          </cell>
          <cell r="AC40">
            <v>0.28571428571428581</v>
          </cell>
          <cell r="AD40">
            <v>0.18518518518518512</v>
          </cell>
          <cell r="AE40" t="str">
            <v>-</v>
          </cell>
          <cell r="AG40">
            <v>0.25</v>
          </cell>
          <cell r="AH40">
            <v>2.4999999999999911E-2</v>
          </cell>
          <cell r="AI40">
            <v>4.8780487804878092E-2</v>
          </cell>
          <cell r="AJ40">
            <v>0.11627906976744184</v>
          </cell>
          <cell r="AK40" t="str">
            <v>-</v>
          </cell>
          <cell r="AM40">
            <v>-6.25E-2</v>
          </cell>
          <cell r="AN40">
            <v>0.26666666666666661</v>
          </cell>
          <cell r="AO40">
            <v>7.0175438596491224E-2</v>
          </cell>
          <cell r="AP40">
            <v>0.47540983606557385</v>
          </cell>
          <cell r="AQ40" t="str">
            <v>-</v>
          </cell>
          <cell r="AS40">
            <v>-0.14444444444444449</v>
          </cell>
          <cell r="AT40">
            <v>0.25974025974025983</v>
          </cell>
          <cell r="AU40">
            <v>0.44329896907216493</v>
          </cell>
          <cell r="AV40">
            <v>0</v>
          </cell>
          <cell r="AW40" t="str">
            <v>-</v>
          </cell>
          <cell r="AY40">
            <v>-0.2142857142857143</v>
          </cell>
          <cell r="AZ40">
            <v>-4.5454545454545414E-2</v>
          </cell>
          <cell r="BA40">
            <v>0.23809523809523814</v>
          </cell>
          <cell r="BB40">
            <v>0.15384615384615374</v>
          </cell>
          <cell r="BC40" t="str">
            <v>-</v>
          </cell>
          <cell r="BE40">
            <v>-0.12</v>
          </cell>
          <cell r="BF40">
            <v>-4.5454545454545414E-2</v>
          </cell>
          <cell r="BG40">
            <v>0.18650793650793651</v>
          </cell>
          <cell r="BH40">
            <v>0.15384615384615374</v>
          </cell>
          <cell r="BI40" t="str">
            <v>-</v>
          </cell>
          <cell r="CB40" t="str">
            <v>-</v>
          </cell>
          <cell r="CC40">
            <v>0.10000000000000009</v>
          </cell>
          <cell r="CD40">
            <v>4.5454545454545414E-2</v>
          </cell>
          <cell r="CE40">
            <v>4.3478260869565188E-2</v>
          </cell>
          <cell r="CF40">
            <v>4.1666666666666741E-2</v>
          </cell>
          <cell r="CG40">
            <v>4.0000000000000036E-2</v>
          </cell>
          <cell r="CH40">
            <v>7.6923076923076872E-2</v>
          </cell>
          <cell r="CI40">
            <v>7.1428571428571397E-2</v>
          </cell>
          <cell r="CJ40">
            <v>6.6666666666666652E-2</v>
          </cell>
          <cell r="CK40">
            <v>6.25E-2</v>
          </cell>
          <cell r="CL40">
            <v>5.8823529411764719E-2</v>
          </cell>
          <cell r="CM40">
            <v>-0.46805555555555556</v>
          </cell>
          <cell r="CN40">
            <v>0</v>
          </cell>
          <cell r="CO40">
            <v>0</v>
          </cell>
          <cell r="CP40">
            <v>0</v>
          </cell>
          <cell r="CQ40">
            <v>0</v>
          </cell>
          <cell r="CR40">
            <v>0</v>
          </cell>
          <cell r="CS40">
            <v>0</v>
          </cell>
          <cell r="CT40">
            <v>0</v>
          </cell>
          <cell r="CU40">
            <v>0</v>
          </cell>
          <cell r="CV40">
            <v>0</v>
          </cell>
          <cell r="CW40">
            <v>0</v>
          </cell>
          <cell r="CX40">
            <v>1.0443864229765065E-2</v>
          </cell>
          <cell r="CY40">
            <v>0.5503875968992249</v>
          </cell>
          <cell r="CZ40">
            <v>0</v>
          </cell>
          <cell r="DA40">
            <v>-0.66666666666666674</v>
          </cell>
          <cell r="DB40">
            <v>1</v>
          </cell>
          <cell r="DC40">
            <v>0</v>
          </cell>
          <cell r="DD40">
            <v>-0.5</v>
          </cell>
          <cell r="DE40">
            <v>0</v>
          </cell>
          <cell r="DF40">
            <v>0</v>
          </cell>
          <cell r="DG40">
            <v>1</v>
          </cell>
          <cell r="DH40">
            <v>0</v>
          </cell>
          <cell r="DI40">
            <v>0.5</v>
          </cell>
          <cell r="DJ40">
            <v>-0.33333333333333337</v>
          </cell>
          <cell r="DK40">
            <v>1</v>
          </cell>
          <cell r="DL40">
            <v>-0.5</v>
          </cell>
          <cell r="DM40">
            <v>0.5</v>
          </cell>
          <cell r="DN40">
            <v>0</v>
          </cell>
          <cell r="DO40">
            <v>0.33333333333333326</v>
          </cell>
          <cell r="DP40">
            <v>0</v>
          </cell>
          <cell r="DQ40">
            <v>-0.5</v>
          </cell>
          <cell r="DR40">
            <v>1.5</v>
          </cell>
          <cell r="DS40">
            <v>-0.19999999999999996</v>
          </cell>
          <cell r="DT40">
            <v>0.75</v>
          </cell>
          <cell r="DU40">
            <v>-0.1428571428571429</v>
          </cell>
          <cell r="DV40">
            <v>0.16666666666666674</v>
          </cell>
          <cell r="DW40">
            <v>0.14285714285714279</v>
          </cell>
          <cell r="DX40">
            <v>-0.5</v>
          </cell>
          <cell r="DY40">
            <v>1</v>
          </cell>
          <cell r="DZ40">
            <v>-0.125</v>
          </cell>
          <cell r="EA40">
            <v>0</v>
          </cell>
          <cell r="EB40">
            <v>0</v>
          </cell>
          <cell r="EC40">
            <v>0.28571428571428581</v>
          </cell>
          <cell r="ED40">
            <v>-0.11111111111111116</v>
          </cell>
          <cell r="EE40">
            <v>0.25</v>
          </cell>
          <cell r="EF40">
            <v>-0.15000000000000002</v>
          </cell>
          <cell r="EG40">
            <v>0.23529411764705888</v>
          </cell>
          <cell r="EH40">
            <v>0.23809523809523814</v>
          </cell>
          <cell r="EI40">
            <v>0</v>
          </cell>
          <cell r="EJ40">
            <v>0</v>
          </cell>
          <cell r="EK40">
            <v>7.6923076923076872E-2</v>
          </cell>
          <cell r="EL40">
            <v>-7.1428571428571397E-2</v>
          </cell>
          <cell r="EM40">
            <v>0</v>
          </cell>
          <cell r="EN40">
            <v>7.6923076923076872E-2</v>
          </cell>
          <cell r="EO40">
            <v>-7.1428571428571397E-2</v>
          </cell>
          <cell r="EP40">
            <v>0</v>
          </cell>
          <cell r="EQ40">
            <v>0.15384615384615374</v>
          </cell>
          <cell r="ER40">
            <v>-6.6666666666666652E-2</v>
          </cell>
          <cell r="ES40">
            <v>0</v>
          </cell>
          <cell r="ET40">
            <v>0.21428571428571419</v>
          </cell>
          <cell r="EU40">
            <v>-0.15294117647058825</v>
          </cell>
          <cell r="EV40">
            <v>2.7777777777777679E-2</v>
          </cell>
          <cell r="EW40">
            <v>6.7567567567567544E-2</v>
          </cell>
          <cell r="EX40">
            <v>0.139240506329114</v>
          </cell>
          <cell r="EY40">
            <v>5.555555555555558E-2</v>
          </cell>
          <cell r="EZ40">
            <v>5.2631578947368363E-2</v>
          </cell>
          <cell r="FA40">
            <v>-5.0000000000000044E-2</v>
          </cell>
          <cell r="FB40">
            <v>5.2631578947368363E-2</v>
          </cell>
          <cell r="FC40">
            <v>0.10000000000000009</v>
          </cell>
          <cell r="FD40">
            <v>-9.0909090909090939E-2</v>
          </cell>
          <cell r="FE40">
            <v>0.75</v>
          </cell>
          <cell r="FF40">
            <v>0</v>
          </cell>
          <cell r="FG40">
            <v>-0.33999999999999997</v>
          </cell>
          <cell r="FH40">
            <v>0</v>
          </cell>
          <cell r="FI40">
            <v>0.33333333333333326</v>
          </cell>
          <cell r="FJ40">
            <v>-5.5194805194805241E-2</v>
          </cell>
          <cell r="FK40">
            <v>0</v>
          </cell>
          <cell r="FL40">
            <v>0.33333333333333326</v>
          </cell>
          <cell r="FM40">
            <v>8.247422680412364E-2</v>
          </cell>
          <cell r="FN40">
            <v>0</v>
          </cell>
          <cell r="FO40">
            <v>0.33333333333333326</v>
          </cell>
          <cell r="FP40">
            <v>-0.25</v>
          </cell>
          <cell r="FQ40">
            <v>0</v>
          </cell>
          <cell r="FR40">
            <v>0.33333333333333326</v>
          </cell>
          <cell r="FS40">
            <v>-0.4107142857142857</v>
          </cell>
          <cell r="FT40">
            <v>0</v>
          </cell>
          <cell r="FU40">
            <v>0.33333333333333326</v>
          </cell>
          <cell r="FV40">
            <v>-0.28409090909090906</v>
          </cell>
          <cell r="FW40">
            <v>0</v>
          </cell>
          <cell r="FX40">
            <v>0.33333333333333326</v>
          </cell>
          <cell r="FY40">
            <v>-7.1428571428571397E-2</v>
          </cell>
          <cell r="FZ40">
            <v>0</v>
          </cell>
          <cell r="GA40">
            <v>0.33333333333333326</v>
          </cell>
          <cell r="GB40">
            <v>-0.13461538461538458</v>
          </cell>
          <cell r="GC40">
            <v>0</v>
          </cell>
          <cell r="GD40">
            <v>0.33333333333333326</v>
          </cell>
          <cell r="GF40" t="str">
            <v xml:space="preserve"> </v>
          </cell>
        </row>
        <row r="41">
          <cell r="A41" t="str">
            <v>Implied Avge Subscription per Month ($)</v>
          </cell>
          <cell r="C41">
            <v>30</v>
          </cell>
          <cell r="D41">
            <v>30</v>
          </cell>
          <cell r="E41">
            <v>32</v>
          </cell>
          <cell r="F41">
            <v>35</v>
          </cell>
          <cell r="G41">
            <v>31.75</v>
          </cell>
          <cell r="I41">
            <v>38</v>
          </cell>
          <cell r="J41">
            <v>41</v>
          </cell>
          <cell r="K41">
            <v>44</v>
          </cell>
          <cell r="L41">
            <v>47</v>
          </cell>
          <cell r="M41">
            <v>42.5</v>
          </cell>
          <cell r="O41">
            <v>51.666666666666664</v>
          </cell>
          <cell r="P41">
            <v>60</v>
          </cell>
          <cell r="Q41">
            <v>64.333333333333329</v>
          </cell>
          <cell r="R41">
            <v>67.166666666666671</v>
          </cell>
          <cell r="S41">
            <v>60.791666666666671</v>
          </cell>
          <cell r="U41">
            <v>69.5</v>
          </cell>
          <cell r="V41">
            <v>72.5</v>
          </cell>
          <cell r="W41">
            <v>74.5</v>
          </cell>
          <cell r="X41">
            <v>76</v>
          </cell>
          <cell r="Y41">
            <v>73.125</v>
          </cell>
          <cell r="AA41">
            <v>76</v>
          </cell>
          <cell r="AB41">
            <v>76</v>
          </cell>
          <cell r="AC41">
            <v>76.5</v>
          </cell>
          <cell r="AD41">
            <v>78.55</v>
          </cell>
          <cell r="AE41">
            <v>76.762500000000003</v>
          </cell>
          <cell r="AG41">
            <v>78.635000000000005</v>
          </cell>
          <cell r="AH41">
            <v>76.099999999999994</v>
          </cell>
          <cell r="AI41">
            <v>75.403999999999996</v>
          </cell>
          <cell r="AJ41">
            <v>73.608333333333334</v>
          </cell>
          <cell r="AK41">
            <v>75.93683333333334</v>
          </cell>
          <cell r="AM41">
            <v>74.81</v>
          </cell>
          <cell r="AN41">
            <v>74.31</v>
          </cell>
          <cell r="AO41">
            <v>73.81</v>
          </cell>
          <cell r="AP41">
            <v>73.31</v>
          </cell>
          <cell r="AQ41">
            <v>74.06</v>
          </cell>
          <cell r="AS41">
            <v>72.81</v>
          </cell>
          <cell r="AT41">
            <v>72.31</v>
          </cell>
          <cell r="AU41">
            <v>71.81</v>
          </cell>
          <cell r="AV41">
            <v>71.31</v>
          </cell>
          <cell r="AW41">
            <v>72.06</v>
          </cell>
          <cell r="AY41">
            <v>70.81</v>
          </cell>
          <cell r="AZ41">
            <v>70.31</v>
          </cell>
          <cell r="BA41">
            <v>69.81</v>
          </cell>
          <cell r="BB41">
            <v>69.31</v>
          </cell>
          <cell r="BC41">
            <v>70.06</v>
          </cell>
          <cell r="BE41">
            <v>69.8</v>
          </cell>
          <cell r="BF41">
            <v>69.3</v>
          </cell>
          <cell r="BG41">
            <v>68.8</v>
          </cell>
          <cell r="BH41">
            <v>68.3</v>
          </cell>
          <cell r="BI41">
            <v>30</v>
          </cell>
          <cell r="BJ41">
            <v>30</v>
          </cell>
          <cell r="BK41">
            <v>30</v>
          </cell>
          <cell r="BL41">
            <v>30</v>
          </cell>
          <cell r="BM41">
            <v>30</v>
          </cell>
          <cell r="BN41">
            <v>31</v>
          </cell>
          <cell r="BO41">
            <v>32</v>
          </cell>
          <cell r="BP41">
            <v>33</v>
          </cell>
          <cell r="BQ41">
            <v>34</v>
          </cell>
          <cell r="BR41">
            <v>35</v>
          </cell>
          <cell r="BS41">
            <v>36</v>
          </cell>
          <cell r="BT41">
            <v>37</v>
          </cell>
          <cell r="BU41">
            <v>38</v>
          </cell>
          <cell r="BV41">
            <v>39</v>
          </cell>
          <cell r="BW41">
            <v>40</v>
          </cell>
          <cell r="BX41">
            <v>41</v>
          </cell>
          <cell r="BY41">
            <v>42</v>
          </cell>
          <cell r="BZ41">
            <v>43</v>
          </cell>
          <cell r="CA41">
            <v>44</v>
          </cell>
          <cell r="CB41">
            <v>45</v>
          </cell>
          <cell r="CC41">
            <v>46</v>
          </cell>
          <cell r="CD41">
            <v>47</v>
          </cell>
          <cell r="CE41">
            <v>48</v>
          </cell>
          <cell r="CF41">
            <v>49</v>
          </cell>
          <cell r="CG41">
            <v>51</v>
          </cell>
          <cell r="CH41">
            <v>55</v>
          </cell>
          <cell r="CI41">
            <v>58</v>
          </cell>
          <cell r="CJ41">
            <v>60</v>
          </cell>
          <cell r="CK41">
            <v>62</v>
          </cell>
          <cell r="CL41">
            <v>63</v>
          </cell>
          <cell r="CM41">
            <v>64</v>
          </cell>
          <cell r="CN41">
            <v>66</v>
          </cell>
          <cell r="CO41">
            <v>66.5</v>
          </cell>
          <cell r="CP41">
            <v>67</v>
          </cell>
          <cell r="CQ41">
            <v>68</v>
          </cell>
          <cell r="CR41">
            <v>68.5</v>
          </cell>
          <cell r="CS41">
            <v>69.5</v>
          </cell>
          <cell r="CT41">
            <v>70.5</v>
          </cell>
          <cell r="CU41">
            <v>71.5</v>
          </cell>
          <cell r="CV41">
            <v>72.5</v>
          </cell>
          <cell r="CW41">
            <v>73.5</v>
          </cell>
          <cell r="CX41">
            <v>74</v>
          </cell>
          <cell r="CY41">
            <v>74.5</v>
          </cell>
          <cell r="CZ41">
            <v>75</v>
          </cell>
          <cell r="DA41">
            <v>76</v>
          </cell>
          <cell r="DB41">
            <v>76</v>
          </cell>
          <cell r="DC41">
            <v>76</v>
          </cell>
          <cell r="DD41">
            <v>76</v>
          </cell>
          <cell r="DE41">
            <v>76</v>
          </cell>
          <cell r="DF41">
            <v>76</v>
          </cell>
          <cell r="DG41">
            <v>76</v>
          </cell>
          <cell r="DH41">
            <v>76</v>
          </cell>
          <cell r="DI41">
            <v>76</v>
          </cell>
          <cell r="DJ41">
            <v>76.5</v>
          </cell>
          <cell r="DK41">
            <v>76.5</v>
          </cell>
          <cell r="DL41">
            <v>76.5</v>
          </cell>
          <cell r="DM41">
            <v>78.55</v>
          </cell>
          <cell r="DN41">
            <v>78.55</v>
          </cell>
          <cell r="DO41">
            <v>78.55</v>
          </cell>
          <cell r="DP41">
            <v>78.635000000000005</v>
          </cell>
          <cell r="DQ41">
            <v>78.635000000000005</v>
          </cell>
          <cell r="DR41">
            <v>78.635000000000005</v>
          </cell>
          <cell r="DS41">
            <v>76.099999999999994</v>
          </cell>
          <cell r="DT41">
            <v>76.099999999999994</v>
          </cell>
          <cell r="DU41">
            <v>76.099999999999994</v>
          </cell>
          <cell r="DV41">
            <v>75.403999999999996</v>
          </cell>
          <cell r="DW41">
            <v>75.403999999999996</v>
          </cell>
          <cell r="DX41">
            <v>75.403999999999996</v>
          </cell>
          <cell r="DY41">
            <v>74</v>
          </cell>
          <cell r="DZ41">
            <v>73.825000000000003</v>
          </cell>
          <cell r="EA41">
            <v>73</v>
          </cell>
          <cell r="EB41">
            <v>74.81</v>
          </cell>
          <cell r="EC41">
            <v>74.81</v>
          </cell>
          <cell r="ED41">
            <v>74.81</v>
          </cell>
          <cell r="EE41">
            <v>74.31</v>
          </cell>
          <cell r="EF41">
            <v>74.31</v>
          </cell>
          <cell r="EG41">
            <v>74.31</v>
          </cell>
          <cell r="EH41">
            <v>73.81</v>
          </cell>
          <cell r="EI41">
            <v>73.81</v>
          </cell>
          <cell r="EJ41">
            <v>73.81</v>
          </cell>
          <cell r="EK41">
            <v>73.31</v>
          </cell>
          <cell r="EL41">
            <v>73.31</v>
          </cell>
          <cell r="EM41">
            <v>73.31</v>
          </cell>
          <cell r="EN41">
            <v>72.81</v>
          </cell>
          <cell r="EO41">
            <v>72.81</v>
          </cell>
          <cell r="EP41">
            <v>72.81</v>
          </cell>
          <cell r="EQ41">
            <v>72.31</v>
          </cell>
          <cell r="ER41">
            <v>72.31</v>
          </cell>
          <cell r="ES41">
            <v>72.31</v>
          </cell>
          <cell r="ET41">
            <v>71.81</v>
          </cell>
          <cell r="EU41">
            <v>71.81</v>
          </cell>
          <cell r="EV41">
            <v>71.81</v>
          </cell>
          <cell r="EW41">
            <v>71.31</v>
          </cell>
          <cell r="EX41">
            <v>71.31</v>
          </cell>
          <cell r="EY41">
            <v>71.31</v>
          </cell>
          <cell r="EZ41">
            <v>70.81</v>
          </cell>
          <cell r="FA41">
            <v>70.81</v>
          </cell>
          <cell r="FB41">
            <v>70.81</v>
          </cell>
          <cell r="FC41">
            <v>70.31</v>
          </cell>
          <cell r="FD41">
            <v>70.31</v>
          </cell>
          <cell r="FE41">
            <v>70.31</v>
          </cell>
          <cell r="FF41">
            <v>69.81</v>
          </cell>
          <cell r="FG41">
            <v>69.81</v>
          </cell>
          <cell r="FH41">
            <v>69.81</v>
          </cell>
          <cell r="FI41">
            <v>69.31</v>
          </cell>
          <cell r="FJ41">
            <v>69.31</v>
          </cell>
          <cell r="FK41">
            <v>69.31</v>
          </cell>
          <cell r="FL41">
            <v>71.25</v>
          </cell>
          <cell r="FM41">
            <v>71.25</v>
          </cell>
          <cell r="FN41">
            <v>70.75</v>
          </cell>
          <cell r="FO41">
            <v>70.75</v>
          </cell>
          <cell r="FP41">
            <v>70.75</v>
          </cell>
          <cell r="FQ41">
            <v>70.75</v>
          </cell>
          <cell r="FR41">
            <v>70.75</v>
          </cell>
          <cell r="FS41">
            <v>9064</v>
          </cell>
          <cell r="FT41">
            <v>9328</v>
          </cell>
          <cell r="FU41">
            <v>9680</v>
          </cell>
          <cell r="FV41">
            <v>9932</v>
          </cell>
          <cell r="FW41">
            <v>10184</v>
          </cell>
          <cell r="FX41">
            <v>10520</v>
          </cell>
          <cell r="FY41">
            <v>10820</v>
          </cell>
          <cell r="FZ41">
            <v>11120</v>
          </cell>
          <cell r="GA41">
            <v>11520</v>
          </cell>
          <cell r="GB41">
            <v>11916</v>
          </cell>
          <cell r="GC41">
            <v>12312</v>
          </cell>
          <cell r="GD41">
            <v>12840</v>
          </cell>
          <cell r="GF41" t="str">
            <v xml:space="preserve"> </v>
          </cell>
        </row>
        <row r="42">
          <cell r="A42" t="str">
            <v>Growth YoY</v>
          </cell>
          <cell r="C42" t="str">
            <v>-</v>
          </cell>
          <cell r="D42" t="str">
            <v>-</v>
          </cell>
          <cell r="E42" t="str">
            <v>-</v>
          </cell>
          <cell r="F42" t="str">
            <v>-</v>
          </cell>
          <cell r="G42" t="str">
            <v>-</v>
          </cell>
          <cell r="I42" t="str">
            <v>-</v>
          </cell>
          <cell r="J42" t="str">
            <v>-</v>
          </cell>
          <cell r="K42" t="str">
            <v>-</v>
          </cell>
          <cell r="L42" t="str">
            <v>-</v>
          </cell>
          <cell r="M42" t="str">
            <v>-</v>
          </cell>
          <cell r="O42" t="str">
            <v>-</v>
          </cell>
          <cell r="P42" t="str">
            <v>-</v>
          </cell>
          <cell r="Q42" t="str">
            <v>-</v>
          </cell>
          <cell r="R42" t="str">
            <v>-</v>
          </cell>
          <cell r="S42" t="str">
            <v>-</v>
          </cell>
          <cell r="U42">
            <v>0.34516129032258069</v>
          </cell>
          <cell r="V42">
            <v>0.20833333333333326</v>
          </cell>
          <cell r="W42">
            <v>0.15803108808290167</v>
          </cell>
          <cell r="X42">
            <v>0.13151364764267992</v>
          </cell>
          <cell r="Y42">
            <v>0.20287868403015752</v>
          </cell>
          <cell r="AA42">
            <v>9.3525179856115193E-2</v>
          </cell>
          <cell r="AB42">
            <v>4.8275862068965614E-2</v>
          </cell>
          <cell r="AC42">
            <v>2.6845637583892579E-2</v>
          </cell>
          <cell r="AD42">
            <v>3.3552631578947389E-2</v>
          </cell>
          <cell r="AE42">
            <v>4.9743589743589833E-2</v>
          </cell>
          <cell r="AG42">
            <v>3.4671052631578991E-2</v>
          </cell>
          <cell r="AH42">
            <v>1.3157894736841591E-3</v>
          </cell>
          <cell r="AI42">
            <v>-1.4326797385620926E-2</v>
          </cell>
          <cell r="AJ42">
            <v>-6.2911096965839075E-2</v>
          </cell>
          <cell r="AK42">
            <v>-1.0756120067307084E-2</v>
          </cell>
          <cell r="AM42">
            <v>-4.86424620080117E-2</v>
          </cell>
          <cell r="AN42">
            <v>-2.3521681997371813E-2</v>
          </cell>
          <cell r="AO42">
            <v>-2.1139462097501394E-2</v>
          </cell>
          <cell r="AP42">
            <v>-4.0529831314388698E-3</v>
          </cell>
          <cell r="AQ42">
            <v>-2.4715717668852055E-2</v>
          </cell>
          <cell r="AS42">
            <v>-2.6734393797620659E-2</v>
          </cell>
          <cell r="AT42">
            <v>-2.6914278024491978E-2</v>
          </cell>
          <cell r="AU42">
            <v>-2.7096599376778219E-2</v>
          </cell>
          <cell r="AV42">
            <v>-2.7281407720638362E-2</v>
          </cell>
          <cell r="AW42">
            <v>-2.7005130974885216E-2</v>
          </cell>
          <cell r="AY42">
            <v>-2.0744018807910436E-2</v>
          </cell>
          <cell r="AZ42">
            <v>-2.0888455646845827E-2</v>
          </cell>
          <cell r="BA42">
            <v>-2.1034917963819955E-2</v>
          </cell>
          <cell r="BB42">
            <v>-3.8162642242575595E-2</v>
          </cell>
          <cell r="BC42">
            <v>-2.7754648903691392E-2</v>
          </cell>
          <cell r="BE42">
            <v>-2.1037868162692819E-2</v>
          </cell>
          <cell r="BF42">
            <v>-2.1186440677966156E-2</v>
          </cell>
          <cell r="BG42">
            <v>-2.1337126600284528E-2</v>
          </cell>
          <cell r="BH42">
            <v>-3.8705137227304731E-2</v>
          </cell>
          <cell r="BI42" t="str">
            <v>-</v>
          </cell>
          <cell r="BJ42" t="str">
            <v>-</v>
          </cell>
          <cell r="BK42" t="str">
            <v>-</v>
          </cell>
          <cell r="BL42" t="str">
            <v>-</v>
          </cell>
          <cell r="BM42" t="str">
            <v>-</v>
          </cell>
          <cell r="BN42" t="str">
            <v>-</v>
          </cell>
          <cell r="BO42" t="str">
            <v>-</v>
          </cell>
          <cell r="BP42" t="str">
            <v>-</v>
          </cell>
          <cell r="BQ42" t="str">
            <v>-</v>
          </cell>
          <cell r="BR42" t="str">
            <v>-</v>
          </cell>
          <cell r="BS42" t="str">
            <v>-</v>
          </cell>
          <cell r="BT42" t="str">
            <v>-</v>
          </cell>
          <cell r="BU42">
            <v>0.26666666666666661</v>
          </cell>
          <cell r="BV42">
            <v>0.30000000000000004</v>
          </cell>
          <cell r="BW42">
            <v>0.33333333333333326</v>
          </cell>
          <cell r="BX42">
            <v>0.3666666666666667</v>
          </cell>
          <cell r="BY42">
            <v>0.39999999999999991</v>
          </cell>
          <cell r="BZ42">
            <v>0.38709677419354849</v>
          </cell>
          <cell r="CA42">
            <v>0.375</v>
          </cell>
          <cell r="CB42">
            <v>0.36363636363636354</v>
          </cell>
          <cell r="CC42">
            <v>0.35294117647058831</v>
          </cell>
          <cell r="CD42">
            <v>0.34285714285714275</v>
          </cell>
          <cell r="CE42">
            <v>0.33333333333333326</v>
          </cell>
          <cell r="CF42">
            <v>0.32432432432432434</v>
          </cell>
          <cell r="CG42">
            <v>0.34210526315789469</v>
          </cell>
          <cell r="CH42">
            <v>0.41025641025641035</v>
          </cell>
          <cell r="CI42">
            <v>0.44999999999999996</v>
          </cell>
          <cell r="CJ42">
            <v>0.46341463414634143</v>
          </cell>
          <cell r="CK42">
            <v>0.47619047619047628</v>
          </cell>
          <cell r="CL42">
            <v>0.46511627906976738</v>
          </cell>
          <cell r="CM42">
            <v>0.45454545454545459</v>
          </cell>
          <cell r="CN42">
            <v>0.46666666666666656</v>
          </cell>
          <cell r="CO42">
            <v>0.44565217391304346</v>
          </cell>
          <cell r="CP42">
            <v>0.42553191489361697</v>
          </cell>
          <cell r="CQ42">
            <v>0.41666666666666674</v>
          </cell>
          <cell r="CR42">
            <v>0.3979591836734695</v>
          </cell>
          <cell r="CS42">
            <v>0.36274509803921573</v>
          </cell>
          <cell r="CT42">
            <v>0.28181818181818175</v>
          </cell>
          <cell r="CU42">
            <v>0.23275862068965525</v>
          </cell>
          <cell r="CV42">
            <v>0.20833333333333326</v>
          </cell>
          <cell r="CW42">
            <v>0.18548387096774199</v>
          </cell>
          <cell r="CX42">
            <v>0.17460317460317465</v>
          </cell>
          <cell r="CY42">
            <v>0.1640625</v>
          </cell>
          <cell r="CZ42">
            <v>0.13636363636363646</v>
          </cell>
          <cell r="DA42">
            <v>0.14285714285714279</v>
          </cell>
          <cell r="DB42">
            <v>0.13432835820895517</v>
          </cell>
          <cell r="DC42">
            <v>0.11764705882352944</v>
          </cell>
          <cell r="DD42">
            <v>0.10948905109489049</v>
          </cell>
          <cell r="DE42">
            <v>9.3525179856115193E-2</v>
          </cell>
          <cell r="DF42">
            <v>7.8014184397163122E-2</v>
          </cell>
          <cell r="DG42">
            <v>6.2937062937062915E-2</v>
          </cell>
          <cell r="DH42">
            <v>4.8275862068965614E-2</v>
          </cell>
          <cell r="DI42">
            <v>3.4013605442176909E-2</v>
          </cell>
          <cell r="DJ42">
            <v>3.3783783783783772E-2</v>
          </cell>
          <cell r="DK42">
            <v>2.6845637583892579E-2</v>
          </cell>
          <cell r="DL42">
            <v>2.0000000000000018E-2</v>
          </cell>
          <cell r="DM42">
            <v>3.3552631578947389E-2</v>
          </cell>
          <cell r="DN42">
            <v>3.3552631578947389E-2</v>
          </cell>
          <cell r="DO42">
            <v>3.3552631578947389E-2</v>
          </cell>
          <cell r="DP42">
            <v>3.4671052631578991E-2</v>
          </cell>
          <cell r="DQ42">
            <v>3.4671052631578991E-2</v>
          </cell>
          <cell r="DR42">
            <v>3.4671052631578991E-2</v>
          </cell>
          <cell r="DS42">
            <v>1.3157894736841591E-3</v>
          </cell>
          <cell r="DT42">
            <v>1.3157894736841591E-3</v>
          </cell>
          <cell r="DU42">
            <v>1.3157894736841591E-3</v>
          </cell>
          <cell r="DV42">
            <v>-1.4326797385620926E-2</v>
          </cell>
          <cell r="DW42">
            <v>-1.4326797385620926E-2</v>
          </cell>
          <cell r="DX42">
            <v>-1.4326797385620926E-2</v>
          </cell>
          <cell r="DY42">
            <v>-5.7924888605983438E-2</v>
          </cell>
          <cell r="DZ42">
            <v>-6.0152768936982737E-2</v>
          </cell>
          <cell r="EA42">
            <v>-7.0655633354551162E-2</v>
          </cell>
          <cell r="EB42">
            <v>-4.86424620080117E-2</v>
          </cell>
          <cell r="EC42">
            <v>-4.86424620080117E-2</v>
          </cell>
          <cell r="ED42">
            <v>-4.86424620080117E-2</v>
          </cell>
          <cell r="EE42">
            <v>-2.3521681997371813E-2</v>
          </cell>
          <cell r="EF42">
            <v>-2.3521681997371813E-2</v>
          </cell>
          <cell r="EG42">
            <v>-2.3521681997371813E-2</v>
          </cell>
          <cell r="EH42">
            <v>-2.1139462097501394E-2</v>
          </cell>
          <cell r="EI42">
            <v>-2.1139462097501394E-2</v>
          </cell>
          <cell r="EJ42">
            <v>-2.1139462097501394E-2</v>
          </cell>
          <cell r="EK42">
            <v>-9.3243243243242846E-3</v>
          </cell>
          <cell r="EL42">
            <v>-6.9759566542498819E-3</v>
          </cell>
          <cell r="EM42">
            <v>4.2465753424658637E-3</v>
          </cell>
          <cell r="EN42">
            <v>-2.6734393797620659E-2</v>
          </cell>
          <cell r="EO42">
            <v>-2.6734393797620659E-2</v>
          </cell>
          <cell r="EP42">
            <v>-2.6734393797620659E-2</v>
          </cell>
          <cell r="EQ42">
            <v>-2.6914278024491978E-2</v>
          </cell>
          <cell r="ER42">
            <v>-2.6914278024491978E-2</v>
          </cell>
          <cell r="ES42">
            <v>-2.6914278024491978E-2</v>
          </cell>
          <cell r="ET42">
            <v>-2.7096599376778219E-2</v>
          </cell>
          <cell r="EU42">
            <v>-2.7096599376778219E-2</v>
          </cell>
          <cell r="EV42">
            <v>-2.7096599376778219E-2</v>
          </cell>
          <cell r="EW42">
            <v>-2.7281407720638362E-2</v>
          </cell>
          <cell r="EX42">
            <v>-2.7281407720638362E-2</v>
          </cell>
          <cell r="EY42">
            <v>-2.7281407720638362E-2</v>
          </cell>
          <cell r="EZ42">
            <v>-2.7468754291992803E-2</v>
          </cell>
          <cell r="FA42">
            <v>-2.7468754291992803E-2</v>
          </cell>
          <cell r="FB42">
            <v>-2.7468754291992803E-2</v>
          </cell>
          <cell r="FC42">
            <v>-2.765869174388047E-2</v>
          </cell>
          <cell r="FD42">
            <v>-2.765869174388047E-2</v>
          </cell>
          <cell r="FE42">
            <v>-2.765869174388047E-2</v>
          </cell>
          <cell r="FF42">
            <v>-2.7851274195794473E-2</v>
          </cell>
          <cell r="FG42">
            <v>-2.7851274195794473E-2</v>
          </cell>
          <cell r="FH42">
            <v>-2.7851274195794473E-2</v>
          </cell>
          <cell r="FI42">
            <v>-2.8046557285093199E-2</v>
          </cell>
          <cell r="FJ42">
            <v>-2.8046557285093199E-2</v>
          </cell>
          <cell r="FK42">
            <v>-2.8046557285093199E-2</v>
          </cell>
          <cell r="FL42">
            <v>-2.7303754266211566E-2</v>
          </cell>
          <cell r="FM42">
            <v>-2.7303754266211566E-2</v>
          </cell>
          <cell r="FN42">
            <v>-2.7491408934707917E-2</v>
          </cell>
          <cell r="FO42">
            <v>-2.7491408934707917E-2</v>
          </cell>
          <cell r="FP42">
            <v>-2.7491408934707917E-2</v>
          </cell>
          <cell r="FQ42">
            <v>-2.7491408934707917E-2</v>
          </cell>
          <cell r="FR42">
            <v>-2.7491408934707917E-2</v>
          </cell>
          <cell r="FS42">
            <v>1116500</v>
          </cell>
          <cell r="FT42">
            <v>1149500</v>
          </cell>
          <cell r="FU42">
            <v>1188000</v>
          </cell>
          <cell r="FV42">
            <v>1225750</v>
          </cell>
          <cell r="FW42">
            <v>1257250</v>
          </cell>
          <cell r="FX42">
            <v>1294000</v>
          </cell>
          <cell r="FY42">
            <v>1334500</v>
          </cell>
          <cell r="FZ42">
            <v>1373500</v>
          </cell>
          <cell r="GA42">
            <v>1419000</v>
          </cell>
          <cell r="GB42">
            <v>1467500</v>
          </cell>
          <cell r="GC42">
            <v>1512500</v>
          </cell>
          <cell r="GD42">
            <v>1565000</v>
          </cell>
          <cell r="GF42" t="str">
            <v xml:space="preserve"> </v>
          </cell>
        </row>
        <row r="43">
          <cell r="A43" t="str">
            <v>Growth MoM</v>
          </cell>
          <cell r="C43" t="str">
            <v>-</v>
          </cell>
          <cell r="D43" t="str">
            <v>-</v>
          </cell>
          <cell r="E43" t="str">
            <v>-</v>
          </cell>
          <cell r="F43" t="str">
            <v>-</v>
          </cell>
          <cell r="G43" t="str">
            <v>-</v>
          </cell>
          <cell r="I43" t="str">
            <v>-</v>
          </cell>
          <cell r="J43" t="str">
            <v>-</v>
          </cell>
          <cell r="K43" t="str">
            <v>-</v>
          </cell>
          <cell r="L43" t="str">
            <v>-</v>
          </cell>
          <cell r="M43" t="str">
            <v>-</v>
          </cell>
          <cell r="O43" t="str">
            <v>-</v>
          </cell>
          <cell r="P43">
            <v>0.16129032258064524</v>
          </cell>
          <cell r="Q43">
            <v>7.2222222222222188E-2</v>
          </cell>
          <cell r="R43">
            <v>4.4041450777202229E-2</v>
          </cell>
          <cell r="S43" t="str">
            <v>-</v>
          </cell>
          <cell r="U43">
            <v>3.4739454094292688E-2</v>
          </cell>
          <cell r="V43">
            <v>4.3165467625899234E-2</v>
          </cell>
          <cell r="W43">
            <v>2.7586206896551779E-2</v>
          </cell>
          <cell r="X43">
            <v>2.0134228187919545E-2</v>
          </cell>
          <cell r="Y43" t="str">
            <v>-</v>
          </cell>
          <cell r="AA43">
            <v>0</v>
          </cell>
          <cell r="AB43">
            <v>0</v>
          </cell>
          <cell r="AC43">
            <v>6.5789473684210176E-3</v>
          </cell>
          <cell r="AD43">
            <v>2.6797385620914937E-2</v>
          </cell>
          <cell r="AE43" t="str">
            <v>-</v>
          </cell>
          <cell r="AG43">
            <v>1.0821133036282848E-3</v>
          </cell>
          <cell r="AH43">
            <v>-3.2237553252368656E-2</v>
          </cell>
          <cell r="AI43">
            <v>-9.1458607095926681E-3</v>
          </cell>
          <cell r="AJ43">
            <v>-2.3813944441497314E-2</v>
          </cell>
          <cell r="AK43" t="str">
            <v>-</v>
          </cell>
          <cell r="AM43">
            <v>1.6325144345069598E-2</v>
          </cell>
          <cell r="AN43">
            <v>-6.683598449405137E-3</v>
          </cell>
          <cell r="AO43">
            <v>-6.7285695061229944E-3</v>
          </cell>
          <cell r="AP43">
            <v>-6.7741498441945547E-3</v>
          </cell>
          <cell r="AQ43" t="str">
            <v>-</v>
          </cell>
          <cell r="AS43">
            <v>-6.8203519301596183E-3</v>
          </cell>
          <cell r="AT43">
            <v>-6.867188572998173E-3</v>
          </cell>
          <cell r="AU43">
            <v>-6.9146729359701453E-3</v>
          </cell>
          <cell r="AV43">
            <v>-6.962818548948646E-3</v>
          </cell>
          <cell r="AW43" t="str">
            <v>-</v>
          </cell>
          <cell r="AY43">
            <v>-7.0116393212733552E-3</v>
          </cell>
          <cell r="AZ43">
            <v>-7.0611495551475834E-3</v>
          </cell>
          <cell r="BA43">
            <v>-7.1113639596074307E-3</v>
          </cell>
          <cell r="BB43">
            <v>-7.1622976650909109E-3</v>
          </cell>
          <cell r="BC43" t="str">
            <v>-</v>
          </cell>
          <cell r="BE43">
            <v>-7.1123755334281391E-3</v>
          </cell>
          <cell r="BF43">
            <v>-7.1633237822349427E-3</v>
          </cell>
          <cell r="BG43">
            <v>-7.2150072150072297E-3</v>
          </cell>
          <cell r="BH43">
            <v>-7.2674418604651292E-3</v>
          </cell>
          <cell r="BI43" t="str">
            <v>-</v>
          </cell>
          <cell r="BJ43">
            <v>0</v>
          </cell>
          <cell r="BK43">
            <v>0</v>
          </cell>
          <cell r="BL43">
            <v>0</v>
          </cell>
          <cell r="BM43">
            <v>0</v>
          </cell>
          <cell r="BN43">
            <v>3.3333333333333437E-2</v>
          </cell>
          <cell r="BO43">
            <v>3.2258064516129004E-2</v>
          </cell>
          <cell r="BP43">
            <v>3.125E-2</v>
          </cell>
          <cell r="BQ43">
            <v>3.0303030303030276E-2</v>
          </cell>
          <cell r="BR43">
            <v>2.9411764705882248E-2</v>
          </cell>
          <cell r="BS43">
            <v>2.857142857142847E-2</v>
          </cell>
          <cell r="BT43">
            <v>2.7777777777777679E-2</v>
          </cell>
          <cell r="BU43">
            <v>2.7027027027026973E-2</v>
          </cell>
          <cell r="BV43">
            <v>2.6315789473684292E-2</v>
          </cell>
          <cell r="BW43">
            <v>2.564102564102555E-2</v>
          </cell>
          <cell r="BX43">
            <v>2.4999999999999911E-2</v>
          </cell>
          <cell r="BY43">
            <v>2.4390243902439046E-2</v>
          </cell>
          <cell r="BZ43">
            <v>2.3809523809523725E-2</v>
          </cell>
          <cell r="CA43">
            <v>2.3255813953488413E-2</v>
          </cell>
          <cell r="CB43">
            <v>2.2727272727272707E-2</v>
          </cell>
          <cell r="CC43">
            <v>2.2222222222222143E-2</v>
          </cell>
          <cell r="CD43">
            <v>2.1739130434782705E-2</v>
          </cell>
          <cell r="CE43">
            <v>2.1276595744680771E-2</v>
          </cell>
          <cell r="CF43">
            <v>2.0833333333333259E-2</v>
          </cell>
          <cell r="CG43">
            <v>4.081632653061229E-2</v>
          </cell>
          <cell r="CH43">
            <v>7.8431372549019551E-2</v>
          </cell>
          <cell r="CI43">
            <v>5.4545454545454453E-2</v>
          </cell>
          <cell r="CJ43">
            <v>3.4482758620689724E-2</v>
          </cell>
          <cell r="CK43">
            <v>3.3333333333333437E-2</v>
          </cell>
          <cell r="CL43">
            <v>1.6129032258064502E-2</v>
          </cell>
          <cell r="CM43">
            <v>1.5873015873015817E-2</v>
          </cell>
          <cell r="CN43">
            <v>3.125E-2</v>
          </cell>
          <cell r="CO43">
            <v>7.575757575757569E-3</v>
          </cell>
          <cell r="CP43">
            <v>7.5187969924812581E-3</v>
          </cell>
          <cell r="CQ43">
            <v>1.4925373134328401E-2</v>
          </cell>
          <cell r="CR43">
            <v>7.3529411764705621E-3</v>
          </cell>
          <cell r="CS43">
            <v>1.4598540145985384E-2</v>
          </cell>
          <cell r="CT43">
            <v>1.4388489208633004E-2</v>
          </cell>
          <cell r="CU43">
            <v>1.4184397163120588E-2</v>
          </cell>
          <cell r="CV43">
            <v>1.3986013986013957E-2</v>
          </cell>
          <cell r="CW43">
            <v>1.379310344827589E-2</v>
          </cell>
          <cell r="CX43">
            <v>6.8027210884353817E-3</v>
          </cell>
          <cell r="CY43">
            <v>6.7567567567567988E-3</v>
          </cell>
          <cell r="CZ43">
            <v>6.7114093959732557E-3</v>
          </cell>
          <cell r="DA43">
            <v>1.3333333333333419E-2</v>
          </cell>
          <cell r="DB43">
            <v>0</v>
          </cell>
          <cell r="DC43">
            <v>0</v>
          </cell>
          <cell r="DD43">
            <v>0</v>
          </cell>
          <cell r="DE43">
            <v>0</v>
          </cell>
          <cell r="DF43">
            <v>0</v>
          </cell>
          <cell r="DG43">
            <v>0</v>
          </cell>
          <cell r="DH43">
            <v>0</v>
          </cell>
          <cell r="DI43">
            <v>0</v>
          </cell>
          <cell r="DJ43">
            <v>6.5789473684210176E-3</v>
          </cell>
          <cell r="DK43">
            <v>0</v>
          </cell>
          <cell r="DL43">
            <v>0</v>
          </cell>
          <cell r="DM43">
            <v>2.6797385620914937E-2</v>
          </cell>
          <cell r="DN43">
            <v>0</v>
          </cell>
          <cell r="DO43">
            <v>0</v>
          </cell>
          <cell r="DP43">
            <v>1.0821133036282848E-3</v>
          </cell>
          <cell r="DQ43">
            <v>0</v>
          </cell>
          <cell r="DR43">
            <v>0</v>
          </cell>
          <cell r="DS43">
            <v>-3.2237553252368656E-2</v>
          </cell>
          <cell r="DT43">
            <v>0</v>
          </cell>
          <cell r="DU43">
            <v>0</v>
          </cell>
          <cell r="DV43">
            <v>-9.1458607095926681E-3</v>
          </cell>
          <cell r="DW43">
            <v>0</v>
          </cell>
          <cell r="DX43">
            <v>0</v>
          </cell>
          <cell r="DY43">
            <v>-1.8619701872579664E-2</v>
          </cell>
          <cell r="DZ43">
            <v>-2.3648648648648685E-3</v>
          </cell>
          <cell r="EA43">
            <v>-1.1175076193701394E-2</v>
          </cell>
          <cell r="EB43">
            <v>2.4794520547945176E-2</v>
          </cell>
          <cell r="EC43">
            <v>0</v>
          </cell>
          <cell r="ED43">
            <v>0</v>
          </cell>
          <cell r="EE43">
            <v>-6.683598449405137E-3</v>
          </cell>
          <cell r="EF43">
            <v>0</v>
          </cell>
          <cell r="EG43">
            <v>0</v>
          </cell>
          <cell r="EH43">
            <v>-6.7285695061229944E-3</v>
          </cell>
          <cell r="EI43">
            <v>0</v>
          </cell>
          <cell r="EJ43">
            <v>0</v>
          </cell>
          <cell r="EK43">
            <v>-6.7741498441945547E-3</v>
          </cell>
          <cell r="EL43">
            <v>0</v>
          </cell>
          <cell r="EM43">
            <v>0</v>
          </cell>
          <cell r="EN43">
            <v>-6.8203519301596183E-3</v>
          </cell>
          <cell r="EO43">
            <v>0</v>
          </cell>
          <cell r="EP43">
            <v>0</v>
          </cell>
          <cell r="EQ43">
            <v>-6.867188572998173E-3</v>
          </cell>
          <cell r="ER43">
            <v>0</v>
          </cell>
          <cell r="ES43">
            <v>0</v>
          </cell>
          <cell r="ET43">
            <v>-6.9146729359701453E-3</v>
          </cell>
          <cell r="EU43">
            <v>0</v>
          </cell>
          <cell r="EV43">
            <v>0</v>
          </cell>
          <cell r="EW43">
            <v>-6.962818548948646E-3</v>
          </cell>
          <cell r="EX43">
            <v>0</v>
          </cell>
          <cell r="EY43">
            <v>0</v>
          </cell>
          <cell r="EZ43">
            <v>-7.0116393212733552E-3</v>
          </cell>
          <cell r="FA43">
            <v>0</v>
          </cell>
          <cell r="FB43">
            <v>0</v>
          </cell>
          <cell r="FC43">
            <v>-7.0611495551475834E-3</v>
          </cell>
          <cell r="FD43">
            <v>0</v>
          </cell>
          <cell r="FE43">
            <v>0</v>
          </cell>
          <cell r="FF43">
            <v>-7.1113639596074307E-3</v>
          </cell>
          <cell r="FG43">
            <v>0</v>
          </cell>
          <cell r="FH43">
            <v>0</v>
          </cell>
          <cell r="FI43">
            <v>-7.1622976650909109E-3</v>
          </cell>
          <cell r="FJ43">
            <v>0</v>
          </cell>
          <cell r="FK43">
            <v>0</v>
          </cell>
          <cell r="FL43">
            <v>0</v>
          </cell>
          <cell r="FM43">
            <v>0</v>
          </cell>
          <cell r="FN43">
            <v>-7.0175438596491446E-3</v>
          </cell>
          <cell r="FO43">
            <v>0</v>
          </cell>
          <cell r="FP43">
            <v>0</v>
          </cell>
          <cell r="FQ43">
            <v>0</v>
          </cell>
          <cell r="FR43">
            <v>0</v>
          </cell>
          <cell r="FS43">
            <v>0.6979697361417383</v>
          </cell>
          <cell r="FT43">
            <v>0.68882685668111354</v>
          </cell>
          <cell r="FU43">
            <v>0.67891464104013566</v>
          </cell>
          <cell r="FV43">
            <v>0.66192122567961498</v>
          </cell>
          <cell r="FW43">
            <v>0.63992695493380292</v>
          </cell>
          <cell r="FX43">
            <v>0.61628778416187857</v>
          </cell>
          <cell r="FY43">
            <v>0.58680142687277059</v>
          </cell>
          <cell r="FZ43">
            <v>0.55549263873159682</v>
          </cell>
          <cell r="GA43">
            <v>0.52253218884120178</v>
          </cell>
          <cell r="GB43">
            <v>0.49592252803261982</v>
          </cell>
          <cell r="GC43">
            <v>0.478494623655914</v>
          </cell>
          <cell r="GD43">
            <v>0.45988805970149249</v>
          </cell>
          <cell r="GF43" t="str">
            <v xml:space="preserve"> </v>
          </cell>
        </row>
        <row r="44">
          <cell r="A44" t="str">
            <v>Growth QoQ</v>
          </cell>
          <cell r="C44" t="str">
            <v>-</v>
          </cell>
          <cell r="D44">
            <v>2.0326797385620914</v>
          </cell>
          <cell r="E44">
            <v>1</v>
          </cell>
          <cell r="F44">
            <v>0.60129310344827602</v>
          </cell>
          <cell r="G44" t="str">
            <v>-</v>
          </cell>
          <cell r="I44">
            <v>0.32728802153432035</v>
          </cell>
          <cell r="J44">
            <v>0.1747661419119324</v>
          </cell>
          <cell r="K44">
            <v>0.14876675082540292</v>
          </cell>
          <cell r="L44">
            <v>0.12957640649948354</v>
          </cell>
          <cell r="M44" t="str">
            <v>-</v>
          </cell>
          <cell r="O44">
            <v>0.14080454991435642</v>
          </cell>
          <cell r="P44">
            <v>9.9125364431486895E-2</v>
          </cell>
          <cell r="Q44">
            <v>6.1007957559681802E-2</v>
          </cell>
          <cell r="R44">
            <v>8.7499999999999911E-2</v>
          </cell>
          <cell r="S44" t="str">
            <v>-</v>
          </cell>
          <cell r="U44">
            <v>0.11494252873563204</v>
          </cell>
          <cell r="V44">
            <v>0.11546391752577323</v>
          </cell>
          <cell r="W44">
            <v>0.1182994454713493</v>
          </cell>
          <cell r="X44">
            <v>0.16033057851239674</v>
          </cell>
          <cell r="Y44" t="str">
            <v>-</v>
          </cell>
          <cell r="AA44">
            <v>0.170940170940171</v>
          </cell>
          <cell r="AB44">
            <v>0.14963503649635035</v>
          </cell>
          <cell r="AC44">
            <v>0.1502645502645501</v>
          </cell>
          <cell r="AD44">
            <v>0.15639374425023012</v>
          </cell>
          <cell r="AE44" t="str">
            <v>-</v>
          </cell>
          <cell r="AG44">
            <v>0.17899761336515518</v>
          </cell>
          <cell r="AH44">
            <v>0.16194331983805665</v>
          </cell>
          <cell r="AI44">
            <v>0.14111498257839727</v>
          </cell>
          <cell r="AJ44">
            <v>0.13129770992366407</v>
          </cell>
          <cell r="AK44" t="str">
            <v>-</v>
          </cell>
          <cell r="AM44">
            <v>0.12145748987854255</v>
          </cell>
          <cell r="AN44">
            <v>0.12274368231046928</v>
          </cell>
          <cell r="AO44">
            <v>0.12647374062165051</v>
          </cell>
          <cell r="AP44">
            <v>0.14367269267364424</v>
          </cell>
          <cell r="AQ44" t="str">
            <v>-</v>
          </cell>
          <cell r="AS44">
            <v>0.1389351081530783</v>
          </cell>
          <cell r="AT44">
            <v>0.127100073046019</v>
          </cell>
          <cell r="AU44">
            <v>0.15359688917692815</v>
          </cell>
          <cell r="AV44">
            <v>0.15730337078651679</v>
          </cell>
          <cell r="AW44" t="str">
            <v>-</v>
          </cell>
          <cell r="AY44">
            <v>0.12135922330097082</v>
          </cell>
          <cell r="AZ44">
            <v>9.3073593073593086E-2</v>
          </cell>
          <cell r="BA44">
            <v>9.3069306930693152E-2</v>
          </cell>
          <cell r="BB44">
            <v>0.10144927536231885</v>
          </cell>
          <cell r="BC44" t="str">
            <v>-</v>
          </cell>
          <cell r="BE44">
            <v>9.276315789473677E-2</v>
          </cell>
          <cell r="BF44">
            <v>7.7664057796508201E-2</v>
          </cell>
          <cell r="BG44">
            <v>7.6955307262569939E-2</v>
          </cell>
          <cell r="BH44">
            <v>8.3517053559849508E-2</v>
          </cell>
          <cell r="BI44" t="str">
            <v>-</v>
          </cell>
          <cell r="CB44" t="str">
            <v>-</v>
          </cell>
          <cell r="CC44">
            <v>0.55000000000000004</v>
          </cell>
          <cell r="CD44">
            <v>0.72580645161290325</v>
          </cell>
          <cell r="CE44">
            <v>0.43925233644859807</v>
          </cell>
          <cell r="CF44">
            <v>0.31818181818181812</v>
          </cell>
          <cell r="CG44">
            <v>0.25123152709359609</v>
          </cell>
          <cell r="CH44">
            <v>0.21259842519685046</v>
          </cell>
          <cell r="CI44">
            <v>0.18831168831168821</v>
          </cell>
          <cell r="CJ44">
            <v>0.1693989071038251</v>
          </cell>
          <cell r="CK44">
            <v>0.15420560747663559</v>
          </cell>
          <cell r="CL44">
            <v>0.14170040485829949</v>
          </cell>
          <cell r="CM44">
            <v>9.778368794326231E-2</v>
          </cell>
          <cell r="CN44">
            <v>6.1859000242267648E-2</v>
          </cell>
          <cell r="CO44">
            <v>5.8255380637310727E-2</v>
          </cell>
          <cell r="CP44">
            <v>5.5048508803449581E-2</v>
          </cell>
          <cell r="CQ44">
            <v>5.2176282269600138E-2</v>
          </cell>
          <cell r="CR44">
            <v>4.9588916941800898E-2</v>
          </cell>
          <cell r="CS44">
            <v>4.7246037130697527E-2</v>
          </cell>
          <cell r="CT44">
            <v>4.5114553271688562E-2</v>
          </cell>
          <cell r="CU44">
            <v>4.3167089320935492E-2</v>
          </cell>
          <cell r="CV44">
            <v>4.1380800605045565E-2</v>
          </cell>
          <cell r="CW44">
            <v>3.9736473517663518E-2</v>
          </cell>
          <cell r="CX44">
            <v>3.8417402584443483E-2</v>
          </cell>
          <cell r="CY44">
            <v>4.7422284149329696E-2</v>
          </cell>
          <cell r="CZ44">
            <v>5.504587155963292E-2</v>
          </cell>
          <cell r="DA44">
            <v>3.4782608695652195E-2</v>
          </cell>
          <cell r="DB44">
            <v>2.5210084033613356E-2</v>
          </cell>
          <cell r="DC44">
            <v>3.2786885245901676E-2</v>
          </cell>
          <cell r="DD44">
            <v>2.3809523809523725E-2</v>
          </cell>
          <cell r="DE44">
            <v>1.5503875968992276E-2</v>
          </cell>
          <cell r="DF44">
            <v>1.5267175572519109E-2</v>
          </cell>
          <cell r="DG44">
            <v>2.2556390977443552E-2</v>
          </cell>
          <cell r="DH44">
            <v>2.9411764705882248E-2</v>
          </cell>
          <cell r="DI44">
            <v>3.5714285714285809E-2</v>
          </cell>
          <cell r="DJ44">
            <v>3.4482758620689724E-2</v>
          </cell>
          <cell r="DK44">
            <v>4.0000000000000036E-2</v>
          </cell>
          <cell r="DL44">
            <v>3.8461538461538547E-2</v>
          </cell>
          <cell r="DM44">
            <v>3.0864197530864113E-2</v>
          </cell>
          <cell r="DN44">
            <v>3.5928143712574911E-2</v>
          </cell>
          <cell r="DO44">
            <v>4.0462427745664664E-2</v>
          </cell>
          <cell r="DP44">
            <v>4.4444444444444509E-2</v>
          </cell>
          <cell r="DQ44">
            <v>3.1914893617021267E-2</v>
          </cell>
          <cell r="DR44">
            <v>3.6082474226804218E-2</v>
          </cell>
          <cell r="DS44">
            <v>4.4776119402984982E-2</v>
          </cell>
          <cell r="DT44">
            <v>5.2380952380952417E-2</v>
          </cell>
          <cell r="DU44">
            <v>5.8823529411764719E-2</v>
          </cell>
          <cell r="DV44">
            <v>5.555555555555558E-2</v>
          </cell>
          <cell r="DW44">
            <v>6.0728744939271273E-2</v>
          </cell>
          <cell r="DX44">
            <v>4.5801526717557328E-2</v>
          </cell>
          <cell r="DY44">
            <v>4.3795620437956151E-2</v>
          </cell>
          <cell r="DZ44">
            <v>5.2447552447552503E-2</v>
          </cell>
          <cell r="EA44">
            <v>4.6511627906976827E-2</v>
          </cell>
          <cell r="EB44">
            <v>4.4444444444444509E-2</v>
          </cell>
          <cell r="EC44">
            <v>4.8632218844984809E-2</v>
          </cell>
          <cell r="ED44">
            <v>4.9275362318840665E-2</v>
          </cell>
          <cell r="EE44">
            <v>4.9723756906077332E-2</v>
          </cell>
          <cell r="EF44">
            <v>4.8684210526315885E-2</v>
          </cell>
          <cell r="EG44">
            <v>4.7678795483061531E-2</v>
          </cell>
          <cell r="EH44">
            <v>5.6287425149700532E-2</v>
          </cell>
          <cell r="EI44">
            <v>5.895691609977316E-2</v>
          </cell>
          <cell r="EJ44">
            <v>5.5674518201284773E-2</v>
          </cell>
          <cell r="EK44">
            <v>5.476673427991896E-2</v>
          </cell>
          <cell r="EL44">
            <v>5.2564102564102377E-2</v>
          </cell>
          <cell r="EM44">
            <v>4.87210718635811E-2</v>
          </cell>
          <cell r="EN44">
            <v>4.645760743321703E-2</v>
          </cell>
          <cell r="EO44">
            <v>4.3840177580466211E-2</v>
          </cell>
          <cell r="EP44">
            <v>4.146730462519943E-2</v>
          </cell>
          <cell r="EQ44">
            <v>4.2879019908116378E-2</v>
          </cell>
          <cell r="ER44">
            <v>4.2584434654919345E-2</v>
          </cell>
          <cell r="ES44">
            <v>3.9436619718309807E-2</v>
          </cell>
          <cell r="ET44">
            <v>4.2005420054200604E-2</v>
          </cell>
          <cell r="EU44">
            <v>4.083224967490251E-2</v>
          </cell>
          <cell r="EV44">
            <v>3.6481759120439827E-2</v>
          </cell>
          <cell r="EW44">
            <v>3.688524590163933E-2</v>
          </cell>
          <cell r="EX44">
            <v>3.9293187630783599E-2</v>
          </cell>
          <cell r="EY44">
            <v>4.1387024608501077E-2</v>
          </cell>
          <cell r="EZ44">
            <v>4.1890440386680883E-2</v>
          </cell>
          <cell r="FA44">
            <v>4.0206185567010388E-2</v>
          </cell>
          <cell r="FB44">
            <v>3.8652130822596664E-2</v>
          </cell>
          <cell r="FC44">
            <v>4.0076335877862634E-2</v>
          </cell>
          <cell r="FD44">
            <v>3.8532110091743066E-2</v>
          </cell>
          <cell r="FE44">
            <v>4.8586572438162445E-2</v>
          </cell>
          <cell r="FF44">
            <v>5.8972198820556043E-2</v>
          </cell>
          <cell r="FG44">
            <v>4.6221161495624496E-2</v>
          </cell>
          <cell r="FH44">
            <v>3.5130408333966967E-2</v>
          </cell>
          <cell r="FI44">
            <v>3.9594505252332324E-2</v>
          </cell>
          <cell r="FJ44">
            <v>4.2326172979084253E-2</v>
          </cell>
          <cell r="FK44">
            <v>3.945495220663009E-2</v>
          </cell>
          <cell r="FL44">
            <v>4.4283571381986464E-2</v>
          </cell>
          <cell r="FM44">
            <v>5.0462153384961184E-2</v>
          </cell>
          <cell r="FN44">
            <v>4.9940546967895294E-2</v>
          </cell>
          <cell r="FO44">
            <v>5.5492638731596822E-2</v>
          </cell>
          <cell r="FP44">
            <v>5.2575107296137347E-2</v>
          </cell>
          <cell r="FQ44">
            <v>4.2813455657492394E-2</v>
          </cell>
          <cell r="FR44">
            <v>4.7898338220918824E-2</v>
          </cell>
          <cell r="FS44">
            <v>4.1511194029850706E-2</v>
          </cell>
          <cell r="FT44">
            <v>2.9556650246305383E-2</v>
          </cell>
          <cell r="FU44">
            <v>3.3492822966507241E-2</v>
          </cell>
          <cell r="FV44">
            <v>3.1776094276094291E-2</v>
          </cell>
          <cell r="FW44">
            <v>2.5698551906995659E-2</v>
          </cell>
          <cell r="FX44">
            <v>2.9230463312785782E-2</v>
          </cell>
          <cell r="FY44">
            <v>3.1298299845440525E-2</v>
          </cell>
          <cell r="FZ44">
            <v>2.9224428624953225E-2</v>
          </cell>
          <cell r="GA44">
            <v>3.3127047688387368E-2</v>
          </cell>
          <cell r="GB44">
            <v>3.4178999295278345E-2</v>
          </cell>
          <cell r="GC44">
            <v>3.0664395229982988E-2</v>
          </cell>
          <cell r="GD44">
            <v>3.4710743801652955E-2</v>
          </cell>
          <cell r="GF44" t="str">
            <v xml:space="preserve"> </v>
          </cell>
        </row>
        <row r="45">
          <cell r="A45" t="str">
            <v>Pricing on Incremental Average Subscribers</v>
          </cell>
          <cell r="C45">
            <v>4.1176470588235294E-2</v>
          </cell>
          <cell r="D45">
            <v>30</v>
          </cell>
          <cell r="E45">
            <v>34</v>
          </cell>
          <cell r="F45">
            <v>39.989247311827953</v>
          </cell>
          <cell r="G45">
            <v>0.31878587924777296</v>
          </cell>
          <cell r="I45">
            <v>47.166238305746894</v>
          </cell>
          <cell r="J45">
            <v>58.165796344647518</v>
          </cell>
          <cell r="K45">
            <v>64.165796344647518</v>
          </cell>
          <cell r="L45">
            <v>70.152363003769239</v>
          </cell>
          <cell r="M45">
            <v>0.3069593685352186</v>
          </cell>
          <cell r="O45">
            <v>84.809535057674893</v>
          </cell>
          <cell r="P45">
            <v>144.06862745098027</v>
          </cell>
          <cell r="Q45">
            <v>135.36231884057966</v>
          </cell>
          <cell r="R45">
            <v>99.547619047619222</v>
          </cell>
          <cell r="S45">
            <v>93.362883420955399</v>
          </cell>
          <cell r="U45">
            <v>89.799999999999898</v>
          </cell>
          <cell r="V45">
            <v>98.48214285714289</v>
          </cell>
          <cell r="W45">
            <v>91.40625</v>
          </cell>
          <cell r="X45">
            <v>85.355670103092777</v>
          </cell>
          <cell r="Y45">
            <v>97.775814053127689</v>
          </cell>
          <cell r="AA45">
            <v>76</v>
          </cell>
          <cell r="AB45">
            <v>76</v>
          </cell>
          <cell r="AC45">
            <v>79.827464788732428</v>
          </cell>
          <cell r="AD45">
            <v>91.657941176470558</v>
          </cell>
          <cell r="AE45">
            <v>81.535440101237356</v>
          </cell>
          <cell r="AG45">
            <v>79.114125560538099</v>
          </cell>
          <cell r="AH45">
            <v>60.786530612244917</v>
          </cell>
          <cell r="AI45">
            <v>70.562870967741915</v>
          </cell>
          <cell r="AJ45">
            <v>60.339230961298426</v>
          </cell>
          <cell r="AK45">
            <v>74.910430047374263</v>
          </cell>
          <cell r="AM45">
            <v>84.215078034008883</v>
          </cell>
          <cell r="AN45">
            <v>69.802148465381848</v>
          </cell>
          <cell r="AO45">
            <v>69.079049224544889</v>
          </cell>
          <cell r="AP45">
            <v>68.378340750158856</v>
          </cell>
          <cell r="AQ45">
            <v>70.920942084535824</v>
          </cell>
          <cell r="AS45">
            <v>67.71974084003574</v>
          </cell>
          <cell r="AT45">
            <v>66.478272218769419</v>
          </cell>
          <cell r="AU45">
            <v>65.769235102282835</v>
          </cell>
          <cell r="AV45">
            <v>65.135356842989083</v>
          </cell>
          <cell r="AW45">
            <v>67.463331200434368</v>
          </cell>
          <cell r="AY45">
            <v>64.912468555744255</v>
          </cell>
          <cell r="AZ45">
            <v>63.222858380429827</v>
          </cell>
          <cell r="BA45">
            <v>62.555978969953856</v>
          </cell>
          <cell r="BB45">
            <v>62.077382826870682</v>
          </cell>
          <cell r="BC45">
            <v>64.258951033390176</v>
          </cell>
          <cell r="BE45">
            <v>63.469607126581387</v>
          </cell>
          <cell r="BF45">
            <v>61.787934159666307</v>
          </cell>
          <cell r="BG45">
            <v>61.102008394188864</v>
          </cell>
          <cell r="BH45">
            <v>60.730699338208119</v>
          </cell>
          <cell r="BI45">
            <v>62.822868013836114</v>
          </cell>
          <cell r="BK45">
            <v>2.4266138613861385E-2</v>
          </cell>
          <cell r="BL45">
            <v>2.4266138613861385E-2</v>
          </cell>
          <cell r="BM45">
            <v>2.4266138613861385E-2</v>
          </cell>
          <cell r="BN45">
            <v>2.4266138613861385E-2</v>
          </cell>
          <cell r="BO45">
            <v>9.706455445544554E-2</v>
          </cell>
          <cell r="BQ45">
            <v>2.4266138613861385E-2</v>
          </cell>
          <cell r="BR45">
            <v>2.4266138613861385E-2</v>
          </cell>
          <cell r="BS45">
            <v>2.4266138613861385E-2</v>
          </cell>
          <cell r="BT45">
            <v>2.4266138613861385E-2</v>
          </cell>
          <cell r="BU45">
            <v>9.706455445544554E-2</v>
          </cell>
          <cell r="CC45">
            <v>2.5000000000000001E-2</v>
          </cell>
          <cell r="CD45">
            <v>2.5000000000000001E-2</v>
          </cell>
          <cell r="CE45">
            <v>2.5000000000000001E-2</v>
          </cell>
          <cell r="CF45">
            <v>2.5000000000000001E-2</v>
          </cell>
          <cell r="CG45">
            <v>2.5000000000000001E-2</v>
          </cell>
          <cell r="CH45">
            <v>2.5000000000000001E-2</v>
          </cell>
          <cell r="CI45">
            <v>2.5000000000000001E-2</v>
          </cell>
          <cell r="CJ45">
            <v>2.5000000000000001E-2</v>
          </cell>
          <cell r="CK45">
            <v>2.5000000000000001E-2</v>
          </cell>
          <cell r="CL45">
            <v>2.5000000000000001E-2</v>
          </cell>
          <cell r="CM45">
            <v>2.5000000000000001E-2</v>
          </cell>
          <cell r="CN45">
            <v>2.5000000000000001E-2</v>
          </cell>
          <cell r="CO45">
            <v>2.5000000000000001E-2</v>
          </cell>
          <cell r="CP45">
            <v>2.5000000000000001E-2</v>
          </cell>
          <cell r="CQ45">
            <v>2.5000000000000001E-2</v>
          </cell>
          <cell r="CR45">
            <v>2.5000000000000001E-2</v>
          </cell>
          <cell r="CS45">
            <v>2.5000000000000001E-2</v>
          </cell>
          <cell r="CT45">
            <v>2.5000000000000001E-2</v>
          </cell>
          <cell r="CU45">
            <v>2.5000000000000001E-2</v>
          </cell>
          <cell r="CV45">
            <v>2.5000000000000001E-2</v>
          </cell>
          <cell r="CW45">
            <v>2.5000000000000001E-2</v>
          </cell>
          <cell r="CX45">
            <v>2.5000000000000001E-2</v>
          </cell>
          <cell r="CY45">
            <v>2.5000000000000001E-2</v>
          </cell>
          <cell r="CZ45">
            <v>2.5000000000000001E-2</v>
          </cell>
          <cell r="DA45">
            <v>2.5000000000000001E-2</v>
          </cell>
          <cell r="DB45">
            <v>2.5000000000000001E-2</v>
          </cell>
          <cell r="DC45">
            <v>2.5000000000000001E-2</v>
          </cell>
          <cell r="DD45">
            <v>2.5000000000000001E-2</v>
          </cell>
          <cell r="DE45">
            <v>2.5000000000000001E-2</v>
          </cell>
          <cell r="DF45">
            <v>2.5000000000000001E-2</v>
          </cell>
          <cell r="DG45">
            <v>2.5000000000000001E-2</v>
          </cell>
          <cell r="DH45">
            <v>2.5000000000000001E-2</v>
          </cell>
          <cell r="DI45">
            <v>2.5000000000000001E-2</v>
          </cell>
          <cell r="DJ45">
            <v>2.5000000000000001E-2</v>
          </cell>
          <cell r="DK45">
            <v>2.5000000000000001E-2</v>
          </cell>
          <cell r="DL45">
            <v>2.5000000000000001E-2</v>
          </cell>
          <cell r="DM45">
            <v>2.5000000000000001E-2</v>
          </cell>
          <cell r="DN45">
            <v>2.4E-2</v>
          </cell>
          <cell r="DO45">
            <v>2.3E-2</v>
          </cell>
          <cell r="DP45">
            <v>2.1999999999999999E-2</v>
          </cell>
          <cell r="DQ45">
            <v>2.1000000000000001E-2</v>
          </cell>
          <cell r="DR45">
            <v>0.02</v>
          </cell>
          <cell r="DS45">
            <v>1.9E-2</v>
          </cell>
          <cell r="DT45">
            <v>1.7999999999999999E-2</v>
          </cell>
          <cell r="DU45">
            <v>1.6999999999999998E-2</v>
          </cell>
          <cell r="DV45">
            <v>1.5999999999999997E-2</v>
          </cell>
          <cell r="DW45">
            <v>1.4999999999999996E-2</v>
          </cell>
          <cell r="DX45">
            <v>1.4999999999999996E-2</v>
          </cell>
          <cell r="DY45">
            <v>1.4999999999999996E-2</v>
          </cell>
          <cell r="DZ45">
            <v>1.4999999999999996E-2</v>
          </cell>
          <cell r="EA45">
            <v>1.4999999999999996E-2</v>
          </cell>
          <cell r="EB45">
            <v>1.4999999999999996E-2</v>
          </cell>
          <cell r="EC45">
            <v>1.4999999999999996E-2</v>
          </cell>
          <cell r="ED45">
            <v>1.4999999999999996E-2</v>
          </cell>
          <cell r="EE45">
            <v>1.4999999999999996E-2</v>
          </cell>
          <cell r="EF45">
            <v>1.4999999999999996E-2</v>
          </cell>
          <cell r="EG45">
            <v>1.4999999999999996E-2</v>
          </cell>
          <cell r="EH45">
            <v>1.4999999999999996E-2</v>
          </cell>
          <cell r="EI45">
            <v>0.01</v>
          </cell>
          <cell r="EJ45">
            <v>0.01</v>
          </cell>
          <cell r="EK45">
            <v>0.01</v>
          </cell>
          <cell r="EL45">
            <v>0.01</v>
          </cell>
          <cell r="EM45">
            <v>0.01</v>
          </cell>
          <cell r="EN45">
            <v>0.01</v>
          </cell>
          <cell r="EO45">
            <v>8.0000000000000002E-3</v>
          </cell>
          <cell r="EP45">
            <v>8.0000000000000002E-3</v>
          </cell>
          <cell r="EQ45">
            <v>8.0000000000000002E-3</v>
          </cell>
          <cell r="ER45">
            <v>8.0000000000000002E-3</v>
          </cell>
          <cell r="ES45">
            <v>8.0000000000000002E-3</v>
          </cell>
          <cell r="ET45">
            <v>8.0000000000000002E-3</v>
          </cell>
          <cell r="EU45">
            <v>8.0000000000000002E-3</v>
          </cell>
          <cell r="EV45">
            <v>8.0000000000000002E-3</v>
          </cell>
          <cell r="EW45">
            <v>8.0000000000000002E-3</v>
          </cell>
          <cell r="EX45">
            <v>8.0000000000000002E-3</v>
          </cell>
          <cell r="EY45">
            <v>8.0000000000000002E-3</v>
          </cell>
          <cell r="EZ45">
            <v>8.0000000000000002E-3</v>
          </cell>
          <cell r="FA45">
            <v>8.0000000000000002E-3</v>
          </cell>
          <cell r="FB45">
            <v>8.0000000000000002E-3</v>
          </cell>
          <cell r="FC45">
            <v>8.0000000000000002E-3</v>
          </cell>
          <cell r="FD45">
            <v>8.0000000000000002E-3</v>
          </cell>
          <cell r="FE45">
            <v>8.0000000000000002E-3</v>
          </cell>
          <cell r="FF45">
            <v>8.0000000000000002E-3</v>
          </cell>
          <cell r="FG45">
            <v>8.0000000000000002E-3</v>
          </cell>
          <cell r="FH45">
            <v>8.0000000000000002E-3</v>
          </cell>
          <cell r="FI45">
            <v>8.0000000000000002E-3</v>
          </cell>
          <cell r="FJ45">
            <v>8.0000000000000002E-3</v>
          </cell>
          <cell r="FK45">
            <v>8.0000000000000002E-3</v>
          </cell>
          <cell r="FL45">
            <v>8.0000000000000002E-3</v>
          </cell>
          <cell r="FM45">
            <v>8.0000000000000002E-3</v>
          </cell>
          <cell r="FN45">
            <v>8.0000000000000002E-3</v>
          </cell>
          <cell r="FO45">
            <v>8.0000000000000002E-3</v>
          </cell>
          <cell r="FP45">
            <v>8.0000000000000002E-3</v>
          </cell>
          <cell r="FQ45">
            <v>8.0000000000000002E-3</v>
          </cell>
          <cell r="FR45">
            <v>8.0000000000000002E-3</v>
          </cell>
          <cell r="FS45">
            <v>8.0000000000000002E-3</v>
          </cell>
          <cell r="FT45">
            <v>8.0000000000000002E-3</v>
          </cell>
          <cell r="FU45">
            <v>8.0000000000000002E-3</v>
          </cell>
          <cell r="FV45">
            <v>8.0000000000000002E-3</v>
          </cell>
          <cell r="FW45">
            <v>8.0000000000000002E-3</v>
          </cell>
          <cell r="FX45">
            <v>8.0000000000000002E-3</v>
          </cell>
          <cell r="FY45">
            <v>8.0000000000000002E-3</v>
          </cell>
          <cell r="FZ45">
            <v>8.0000000000000002E-3</v>
          </cell>
          <cell r="GA45">
            <v>8.0000000000000002E-3</v>
          </cell>
          <cell r="GB45">
            <v>8.0000000000000002E-3</v>
          </cell>
          <cell r="GC45">
            <v>8.0000000000000002E-3</v>
          </cell>
          <cell r="GD45">
            <v>8.0000000000000002E-3</v>
          </cell>
          <cell r="GF45" t="str">
            <v xml:space="preserve"> </v>
          </cell>
        </row>
        <row r="46">
          <cell r="A46" t="str">
            <v>Growth YoY</v>
          </cell>
          <cell r="C46" t="str">
            <v>-</v>
          </cell>
          <cell r="D46" t="str">
            <v>-</v>
          </cell>
          <cell r="E46" t="str">
            <v>-</v>
          </cell>
          <cell r="F46" t="str">
            <v>-</v>
          </cell>
          <cell r="G46" t="str">
            <v>-</v>
          </cell>
          <cell r="I46" t="str">
            <v>-</v>
          </cell>
          <cell r="J46" t="str">
            <v>-</v>
          </cell>
          <cell r="K46" t="str">
            <v>-</v>
          </cell>
          <cell r="L46" t="str">
            <v>-</v>
          </cell>
          <cell r="M46" t="str">
            <v>-</v>
          </cell>
          <cell r="O46" t="str">
            <v>-</v>
          </cell>
          <cell r="P46" t="str">
            <v>-</v>
          </cell>
          <cell r="Q46" t="str">
            <v>-</v>
          </cell>
          <cell r="R46" t="str">
            <v>-</v>
          </cell>
          <cell r="S46" t="str">
            <v>-</v>
          </cell>
          <cell r="U46">
            <v>5.8843206001910398E-2</v>
          </cell>
          <cell r="V46">
            <v>-0.31642200942983445</v>
          </cell>
          <cell r="W46">
            <v>-0.3247289882226978</v>
          </cell>
          <cell r="X46">
            <v>-0.14256442374314993</v>
          </cell>
          <cell r="Y46">
            <v>4.726643469520142E-2</v>
          </cell>
          <cell r="AA46">
            <v>-0.15367483296213713</v>
          </cell>
          <cell r="AB46">
            <v>-0.22828649138712631</v>
          </cell>
          <cell r="AC46">
            <v>-0.1266738894907905</v>
          </cell>
          <cell r="AD46">
            <v>7.3835412055999194E-2</v>
          </cell>
          <cell r="AE46">
            <v>-0.16609806943735517</v>
          </cell>
          <cell r="AG46">
            <v>4.097533632286976E-2</v>
          </cell>
          <cell r="AH46">
            <v>-0.2001772287862511</v>
          </cell>
          <cell r="AI46">
            <v>-0.11605772331001296</v>
          </cell>
          <cell r="AJ46">
            <v>-0.34169118150792521</v>
          </cell>
          <cell r="AK46">
            <v>-8.1253134166409557E-2</v>
          </cell>
          <cell r="AM46">
            <v>6.4475875039123443E-2</v>
          </cell>
          <cell r="AN46">
            <v>0.1483160457149173</v>
          </cell>
          <cell r="AO46">
            <v>-2.1028364107738229E-2</v>
          </cell>
          <cell r="AP46">
            <v>0.13323189011170378</v>
          </cell>
          <cell r="AQ46">
            <v>-5.3256775596074335E-2</v>
          </cell>
          <cell r="AS46">
            <v>-0.1958715419976429</v>
          </cell>
          <cell r="AT46">
            <v>-4.7618537819948292E-2</v>
          </cell>
          <cell r="AU46">
            <v>-4.7913429026843368E-2</v>
          </cell>
          <cell r="AV46">
            <v>-4.7427063476415787E-2</v>
          </cell>
          <cell r="AW46">
            <v>-4.8753030945077991E-2</v>
          </cell>
          <cell r="AY46">
            <v>-2.3553615501202496E-2</v>
          </cell>
          <cell r="AZ46">
            <v>-3.8716836494949947E-2</v>
          </cell>
          <cell r="BA46">
            <v>-3.9600272387436242E-2</v>
          </cell>
          <cell r="BB46">
            <v>-7.9835197546975101E-2</v>
          </cell>
          <cell r="BC46">
            <v>-4.7498101709859797E-2</v>
          </cell>
          <cell r="BE46">
            <v>-2.2973948189580429E-2</v>
          </cell>
          <cell r="BF46">
            <v>-3.889268959894232E-2</v>
          </cell>
          <cell r="BG46">
            <v>-4.4012653980131877E-2</v>
          </cell>
          <cell r="BH46">
            <v>-8.0752539187547545E-2</v>
          </cell>
          <cell r="BI46" t="str">
            <v>-</v>
          </cell>
          <cell r="BJ46" t="str">
            <v>-</v>
          </cell>
          <cell r="BK46" t="str">
            <v>-</v>
          </cell>
          <cell r="BL46" t="str">
            <v>-</v>
          </cell>
          <cell r="BM46" t="str">
            <v>-</v>
          </cell>
          <cell r="BN46" t="str">
            <v>-</v>
          </cell>
          <cell r="BO46" t="str">
            <v>-</v>
          </cell>
          <cell r="BP46" t="str">
            <v>-</v>
          </cell>
          <cell r="BQ46" t="str">
            <v>-</v>
          </cell>
          <cell r="BR46" t="str">
            <v>-</v>
          </cell>
          <cell r="BS46" t="str">
            <v>-</v>
          </cell>
          <cell r="BT46" t="str">
            <v>-</v>
          </cell>
          <cell r="BU46" t="str">
            <v>-</v>
          </cell>
          <cell r="BV46" t="str">
            <v>-</v>
          </cell>
          <cell r="BW46" t="str">
            <v>-</v>
          </cell>
          <cell r="BX46" t="str">
            <v>-</v>
          </cell>
          <cell r="BY46" t="str">
            <v>-</v>
          </cell>
          <cell r="CB46">
            <v>30</v>
          </cell>
          <cell r="CC46">
            <v>30</v>
          </cell>
          <cell r="CD46">
            <v>30</v>
          </cell>
          <cell r="CE46">
            <v>30</v>
          </cell>
          <cell r="CF46">
            <v>30</v>
          </cell>
          <cell r="CG46">
            <v>31</v>
          </cell>
          <cell r="CH46">
            <v>32</v>
          </cell>
          <cell r="CI46">
            <v>33</v>
          </cell>
          <cell r="CJ46">
            <v>34</v>
          </cell>
          <cell r="CK46">
            <v>35</v>
          </cell>
          <cell r="CL46">
            <v>36</v>
          </cell>
          <cell r="CM46">
            <v>37</v>
          </cell>
          <cell r="CN46">
            <v>38</v>
          </cell>
          <cell r="CO46">
            <v>39</v>
          </cell>
          <cell r="CP46">
            <v>40</v>
          </cell>
          <cell r="CQ46">
            <v>41</v>
          </cell>
          <cell r="CR46">
            <v>42</v>
          </cell>
          <cell r="CS46">
            <v>43</v>
          </cell>
          <cell r="CT46">
            <v>44</v>
          </cell>
          <cell r="CU46">
            <v>45</v>
          </cell>
          <cell r="CV46">
            <v>46</v>
          </cell>
          <cell r="CW46">
            <v>47</v>
          </cell>
          <cell r="CX46">
            <v>48</v>
          </cell>
          <cell r="CY46">
            <v>49</v>
          </cell>
          <cell r="CZ46">
            <v>51</v>
          </cell>
          <cell r="DA46">
            <v>55</v>
          </cell>
          <cell r="DB46">
            <v>58</v>
          </cell>
          <cell r="DC46">
            <v>60</v>
          </cell>
          <cell r="DD46">
            <v>62</v>
          </cell>
          <cell r="DE46">
            <v>63</v>
          </cell>
          <cell r="DF46">
            <v>64</v>
          </cell>
          <cell r="DG46">
            <v>66</v>
          </cell>
          <cell r="DH46">
            <v>66.5</v>
          </cell>
          <cell r="DI46">
            <v>67</v>
          </cell>
          <cell r="DJ46">
            <v>68</v>
          </cell>
          <cell r="DK46">
            <v>68.5</v>
          </cell>
          <cell r="DL46">
            <v>69.5</v>
          </cell>
          <cell r="DM46">
            <v>70.5</v>
          </cell>
          <cell r="DN46">
            <v>71.5</v>
          </cell>
          <cell r="DO46">
            <v>72.5</v>
          </cell>
          <cell r="DP46">
            <v>73.5</v>
          </cell>
          <cell r="DQ46">
            <v>74</v>
          </cell>
          <cell r="DR46">
            <v>74.5</v>
          </cell>
          <cell r="DS46">
            <v>75</v>
          </cell>
          <cell r="DT46">
            <v>76</v>
          </cell>
          <cell r="DU46">
            <v>76</v>
          </cell>
          <cell r="DV46">
            <v>76</v>
          </cell>
          <cell r="DW46">
            <v>76</v>
          </cell>
          <cell r="DX46">
            <v>76</v>
          </cell>
          <cell r="DY46">
            <v>76</v>
          </cell>
          <cell r="DZ46">
            <v>76</v>
          </cell>
          <cell r="EA46">
            <v>76</v>
          </cell>
          <cell r="EB46">
            <v>76</v>
          </cell>
          <cell r="EC46">
            <v>76.5</v>
          </cell>
          <cell r="ED46">
            <v>76.5</v>
          </cell>
          <cell r="EE46">
            <v>76.5</v>
          </cell>
          <cell r="EF46">
            <v>78.55</v>
          </cell>
          <cell r="EG46">
            <v>78.55</v>
          </cell>
          <cell r="EH46">
            <v>78.55</v>
          </cell>
          <cell r="EI46">
            <v>78.635000000000005</v>
          </cell>
          <cell r="EJ46">
            <v>78.635000000000005</v>
          </cell>
          <cell r="EK46">
            <v>78.635000000000005</v>
          </cell>
          <cell r="EL46">
            <v>76.099999999999994</v>
          </cell>
          <cell r="EM46">
            <v>76.099999999999994</v>
          </cell>
          <cell r="EN46">
            <v>76.099999999999994</v>
          </cell>
          <cell r="EO46">
            <v>75.403999999999996</v>
          </cell>
          <cell r="EP46">
            <v>75.403999999999996</v>
          </cell>
          <cell r="EQ46">
            <v>75.403999999999996</v>
          </cell>
          <cell r="ER46">
            <v>74</v>
          </cell>
          <cell r="ES46">
            <v>73.825000000000003</v>
          </cell>
          <cell r="ET46">
            <v>73</v>
          </cell>
          <cell r="EU46">
            <v>74.81</v>
          </cell>
          <cell r="EV46">
            <v>74.81</v>
          </cell>
          <cell r="EW46">
            <v>74.81</v>
          </cell>
          <cell r="EX46">
            <v>76.349999999999994</v>
          </cell>
          <cell r="EY46">
            <v>76.349999999999994</v>
          </cell>
          <cell r="EZ46">
            <v>76.349999999999994</v>
          </cell>
          <cell r="FA46">
            <v>75.25</v>
          </cell>
          <cell r="FB46">
            <v>75.25</v>
          </cell>
          <cell r="FC46">
            <v>75.25</v>
          </cell>
          <cell r="FD46">
            <v>73.250693288962836</v>
          </cell>
          <cell r="FE46">
            <v>73.250693288962836</v>
          </cell>
          <cell r="FF46">
            <v>73.250693288962836</v>
          </cell>
          <cell r="FG46">
            <v>71.921110299488674</v>
          </cell>
          <cell r="FH46">
            <v>71.921110299488674</v>
          </cell>
          <cell r="FI46">
            <v>71.921110299488674</v>
          </cell>
          <cell r="FJ46">
            <v>69.128537481097425</v>
          </cell>
          <cell r="FK46">
            <v>69.128537481097425</v>
          </cell>
          <cell r="FL46">
            <v>69.128537481097425</v>
          </cell>
          <cell r="FM46">
            <v>66.058426966292146</v>
          </cell>
          <cell r="FN46">
            <v>66.058426966292146</v>
          </cell>
          <cell r="FO46">
            <v>66.058426966292146</v>
          </cell>
          <cell r="FP46">
            <v>63.597734627831706</v>
          </cell>
          <cell r="FQ46">
            <v>63.597734627831706</v>
          </cell>
          <cell r="FR46">
            <v>63.597734627831706</v>
          </cell>
          <cell r="FS46">
            <v>65.2</v>
          </cell>
          <cell r="FT46">
            <v>65.2</v>
          </cell>
          <cell r="FU46">
            <v>65.2</v>
          </cell>
          <cell r="FV46">
            <v>63.57</v>
          </cell>
          <cell r="FW46">
            <v>63.57</v>
          </cell>
          <cell r="FX46">
            <v>63.57</v>
          </cell>
          <cell r="FY46">
            <v>62.489309999999996</v>
          </cell>
          <cell r="FZ46">
            <v>62.489309999999996</v>
          </cell>
          <cell r="GA46">
            <v>62.489309999999996</v>
          </cell>
          <cell r="GB46">
            <v>60.864587939999993</v>
          </cell>
          <cell r="GC46">
            <v>60.864587939999993</v>
          </cell>
          <cell r="GD46">
            <v>60.864587939999993</v>
          </cell>
          <cell r="GF46" t="str">
            <v xml:space="preserve"> </v>
          </cell>
        </row>
        <row r="47">
          <cell r="A47" t="str">
            <v>Growth YoY</v>
          </cell>
          <cell r="C47" t="str">
            <v>-</v>
          </cell>
          <cell r="D47" t="str">
            <v>-</v>
          </cell>
          <cell r="E47" t="str">
            <v>-</v>
          </cell>
          <cell r="F47" t="str">
            <v>-</v>
          </cell>
          <cell r="G47" t="str">
            <v>-</v>
          </cell>
          <cell r="I47" t="str">
            <v>-</v>
          </cell>
          <cell r="J47" t="str">
            <v>-</v>
          </cell>
          <cell r="K47" t="str">
            <v>-</v>
          </cell>
          <cell r="L47" t="str">
            <v>-</v>
          </cell>
          <cell r="M47" t="str">
            <v>-</v>
          </cell>
          <cell r="O47" t="str">
            <v>-</v>
          </cell>
          <cell r="P47" t="str">
            <v>-</v>
          </cell>
          <cell r="Q47" t="str">
            <v>-</v>
          </cell>
          <cell r="R47" t="str">
            <v>-</v>
          </cell>
          <cell r="S47" t="str">
            <v>-</v>
          </cell>
          <cell r="U47">
            <v>0.34516129032258069</v>
          </cell>
          <cell r="V47">
            <v>0.20833333333333326</v>
          </cell>
          <cell r="W47">
            <v>0.15803108808290167</v>
          </cell>
          <cell r="X47">
            <v>0.13151364764267992</v>
          </cell>
          <cell r="Y47">
            <v>0.20287868403015752</v>
          </cell>
          <cell r="AA47">
            <v>9.3525179856115193E-2</v>
          </cell>
          <cell r="AB47">
            <v>4.8275862068965614E-2</v>
          </cell>
          <cell r="AC47">
            <v>2.6845637583892579E-2</v>
          </cell>
          <cell r="AD47">
            <v>3.3552631578947389E-2</v>
          </cell>
          <cell r="AE47">
            <v>4.9743589743589833E-2</v>
          </cell>
          <cell r="AG47">
            <v>3.3276511115846175E-2</v>
          </cell>
          <cell r="AH47">
            <v>3.0869857570756665E-3</v>
          </cell>
          <cell r="AI47">
            <v>-1.0314490512065788E-2</v>
          </cell>
          <cell r="AJ47">
            <v>-5.593195150634267E-2</v>
          </cell>
          <cell r="AK47">
            <v>-7.8778295152392985E-3</v>
          </cell>
          <cell r="AM47">
            <v>-3.466688339310886E-2</v>
          </cell>
          <cell r="AN47">
            <v>-2.562366903312574E-4</v>
          </cell>
          <cell r="AO47">
            <v>-7.7522823511979588E-3</v>
          </cell>
          <cell r="AP47">
            <v>-1.221540078031913E-2</v>
          </cell>
          <cell r="AQ47">
            <v>-1.3900992536775791E-2</v>
          </cell>
          <cell r="AS47">
            <v>-5.1256029670847192E-2</v>
          </cell>
          <cell r="AT47">
            <v>-9.298080679527243E-2</v>
          </cell>
          <cell r="AU47">
            <v>-0.12067489540618259</v>
          </cell>
          <cell r="AV47">
            <v>-0.13177975835739431</v>
          </cell>
          <cell r="AW47">
            <v>-9.8838150300994521E-2</v>
          </cell>
          <cell r="AY47">
            <v>-9.3451147674182278E-2</v>
          </cell>
          <cell r="AZ47">
            <v>-8.0408723859048181E-2</v>
          </cell>
          <cell r="BA47">
            <v>-5.4029699618995952E-2</v>
          </cell>
          <cell r="BB47">
            <v>-4.2975535273793053E-2</v>
          </cell>
          <cell r="BC47">
            <v>-6.8642455356356713E-2</v>
          </cell>
          <cell r="BE47">
            <v>-8.9831698750000188E-2</v>
          </cell>
          <cell r="BF47">
            <v>-8.9831698750000188E-2</v>
          </cell>
          <cell r="BG47">
            <v>-9.7238968750000043E-2</v>
          </cell>
          <cell r="BH47">
            <v>-9.6312109375000121E-2</v>
          </cell>
          <cell r="BI47">
            <v>-9.3232021847735047E-2</v>
          </cell>
          <cell r="BK47">
            <v>152878.57274143258</v>
          </cell>
          <cell r="BL47">
            <v>137140.46554321237</v>
          </cell>
          <cell r="BM47">
            <v>157484.66551261116</v>
          </cell>
          <cell r="BN47">
            <v>193759.2759539173</v>
          </cell>
          <cell r="BO47">
            <v>641262.97975117341</v>
          </cell>
          <cell r="BQ47">
            <v>143918.16610454209</v>
          </cell>
          <cell r="BR47">
            <v>149300.09376748605</v>
          </cell>
          <cell r="BS47">
            <v>181710.58306663902</v>
          </cell>
          <cell r="BT47">
            <v>226449.95625446131</v>
          </cell>
          <cell r="BU47">
            <v>701378.79919312848</v>
          </cell>
          <cell r="BX47">
            <v>102000</v>
          </cell>
          <cell r="BY47">
            <v>-7.3476235055784378E-2</v>
          </cell>
          <cell r="CB47" t="str">
            <v>-</v>
          </cell>
          <cell r="CC47" t="str">
            <v>-</v>
          </cell>
          <cell r="CD47" t="str">
            <v>-</v>
          </cell>
          <cell r="CE47" t="str">
            <v>-</v>
          </cell>
          <cell r="CF47" t="str">
            <v>-</v>
          </cell>
          <cell r="CG47" t="str">
            <v>-</v>
          </cell>
          <cell r="CH47" t="str">
            <v>-</v>
          </cell>
          <cell r="CI47" t="str">
            <v>-</v>
          </cell>
          <cell r="CJ47" t="str">
            <v>-</v>
          </cell>
          <cell r="CK47" t="str">
            <v>-</v>
          </cell>
          <cell r="CL47" t="str">
            <v>-</v>
          </cell>
          <cell r="CM47" t="str">
            <v>-</v>
          </cell>
          <cell r="CN47">
            <v>0.26666666666666661</v>
          </cell>
          <cell r="CO47">
            <v>0.30000000000000004</v>
          </cell>
          <cell r="CP47">
            <v>0.33333333333333326</v>
          </cell>
          <cell r="CQ47">
            <v>0.3666666666666667</v>
          </cell>
          <cell r="CR47">
            <v>0.39999999999999991</v>
          </cell>
          <cell r="CS47">
            <v>0.38709677419354849</v>
          </cell>
          <cell r="CT47">
            <v>0.375</v>
          </cell>
          <cell r="CU47">
            <v>0.36363636363636354</v>
          </cell>
          <cell r="CV47">
            <v>0.35294117647058831</v>
          </cell>
          <cell r="CW47">
            <v>0.34285714285714275</v>
          </cell>
          <cell r="CX47">
            <v>0.33333333333333326</v>
          </cell>
          <cell r="CY47">
            <v>0.32432432432432434</v>
          </cell>
          <cell r="CZ47">
            <v>0.34210526315789469</v>
          </cell>
          <cell r="DA47">
            <v>0.41025641025641035</v>
          </cell>
          <cell r="DB47">
            <v>0.44999999999999996</v>
          </cell>
          <cell r="DC47">
            <v>0.46341463414634143</v>
          </cell>
          <cell r="DD47">
            <v>0.47619047619047628</v>
          </cell>
          <cell r="DE47">
            <v>0.46511627906976738</v>
          </cell>
          <cell r="DF47">
            <v>0.45454545454545459</v>
          </cell>
          <cell r="DG47">
            <v>0.46666666666666656</v>
          </cell>
          <cell r="DH47">
            <v>0.44565217391304346</v>
          </cell>
          <cell r="DI47">
            <v>0.42553191489361697</v>
          </cell>
          <cell r="DJ47">
            <v>0.41666666666666674</v>
          </cell>
          <cell r="DK47">
            <v>0.3979591836734695</v>
          </cell>
          <cell r="DL47">
            <v>0.36274509803921573</v>
          </cell>
          <cell r="DM47">
            <v>0.28181818181818175</v>
          </cell>
          <cell r="DN47">
            <v>0.23275862068965525</v>
          </cell>
          <cell r="DO47">
            <v>0.20833333333333326</v>
          </cell>
          <cell r="DP47">
            <v>0.18548387096774199</v>
          </cell>
          <cell r="DQ47">
            <v>0.17460317460317465</v>
          </cell>
          <cell r="DR47">
            <v>0.1640625</v>
          </cell>
          <cell r="DS47">
            <v>0.13636363636363646</v>
          </cell>
          <cell r="DT47">
            <v>0.14285714285714279</v>
          </cell>
          <cell r="DU47">
            <v>0.13432835820895517</v>
          </cell>
          <cell r="DV47">
            <v>0.11764705882352944</v>
          </cell>
          <cell r="DW47">
            <v>0.10948905109489049</v>
          </cell>
          <cell r="DX47">
            <v>9.3525179856115193E-2</v>
          </cell>
          <cell r="DY47">
            <v>7.8014184397163122E-2</v>
          </cell>
          <cell r="DZ47">
            <v>6.2937062937062915E-2</v>
          </cell>
          <cell r="EA47">
            <v>4.8275862068965614E-2</v>
          </cell>
          <cell r="EB47">
            <v>3.4013605442176909E-2</v>
          </cell>
          <cell r="EC47">
            <v>3.3783783783783772E-2</v>
          </cell>
          <cell r="ED47">
            <v>2.6845637583892579E-2</v>
          </cell>
          <cell r="EE47">
            <v>2.0000000000000018E-2</v>
          </cell>
          <cell r="EF47">
            <v>3.3552631578947389E-2</v>
          </cell>
          <cell r="EG47">
            <v>3.3552631578947389E-2</v>
          </cell>
          <cell r="EH47">
            <v>3.3552631578947389E-2</v>
          </cell>
          <cell r="EI47">
            <v>3.4671052631578991E-2</v>
          </cell>
          <cell r="EJ47">
            <v>3.4671052631578991E-2</v>
          </cell>
          <cell r="EK47">
            <v>3.4671052631578991E-2</v>
          </cell>
          <cell r="EL47">
            <v>1.3157894736841591E-3</v>
          </cell>
          <cell r="EM47">
            <v>1.3157894736841591E-3</v>
          </cell>
          <cell r="EN47">
            <v>1.3157894736841591E-3</v>
          </cell>
          <cell r="EO47">
            <v>-1.4326797385620926E-2</v>
          </cell>
          <cell r="EP47">
            <v>-1.4326797385620926E-2</v>
          </cell>
          <cell r="EQ47">
            <v>-1.4326797385620926E-2</v>
          </cell>
          <cell r="ER47">
            <v>-5.7924888605983438E-2</v>
          </cell>
          <cell r="ES47">
            <v>-6.0152768936982737E-2</v>
          </cell>
          <cell r="ET47">
            <v>-7.0655633354551162E-2</v>
          </cell>
          <cell r="EU47">
            <v>-4.86424620080117E-2</v>
          </cell>
          <cell r="EV47">
            <v>-4.86424620080117E-2</v>
          </cell>
          <cell r="EW47">
            <v>-4.86424620080117E-2</v>
          </cell>
          <cell r="EX47">
            <v>3.2851511169513792E-3</v>
          </cell>
          <cell r="EY47">
            <v>3.2851511169513792E-3</v>
          </cell>
          <cell r="EZ47">
            <v>3.2851511169513792E-3</v>
          </cell>
          <cell r="FA47">
            <v>-2.0423319717786104E-3</v>
          </cell>
          <cell r="FB47">
            <v>-2.0423319717786104E-3</v>
          </cell>
          <cell r="FC47">
            <v>-2.0423319717786104E-3</v>
          </cell>
          <cell r="FD47">
            <v>-1.0125766365367106E-2</v>
          </cell>
          <cell r="FE47">
            <v>-7.7792984901750017E-3</v>
          </cell>
          <cell r="FF47">
            <v>3.4341546433265258E-3</v>
          </cell>
          <cell r="FG47">
            <v>-3.8616357445680038E-2</v>
          </cell>
          <cell r="FH47">
            <v>-3.8616357445680038E-2</v>
          </cell>
          <cell r="FI47">
            <v>-3.8616357445680038E-2</v>
          </cell>
          <cell r="FJ47">
            <v>-9.4583661020334886E-2</v>
          </cell>
          <cell r="FK47">
            <v>-9.4583661020334886E-2</v>
          </cell>
          <cell r="FL47">
            <v>-9.4583661020334886E-2</v>
          </cell>
          <cell r="FM47">
            <v>-0.12214714994960607</v>
          </cell>
          <cell r="FN47">
            <v>-0.12214714994960607</v>
          </cell>
          <cell r="FO47">
            <v>-0.12214714994960607</v>
          </cell>
          <cell r="FP47">
            <v>-0.13177975835739431</v>
          </cell>
          <cell r="FQ47">
            <v>-0.13177975835739431</v>
          </cell>
          <cell r="FR47">
            <v>-0.13177975835739431</v>
          </cell>
          <cell r="FS47">
            <v>-9.3451147674182278E-2</v>
          </cell>
          <cell r="FT47">
            <v>-9.3451147674182278E-2</v>
          </cell>
          <cell r="FU47">
            <v>-9.3451147674182278E-2</v>
          </cell>
          <cell r="FV47">
            <v>-8.0408723859048181E-2</v>
          </cell>
          <cell r="FW47">
            <v>-8.0408723859048181E-2</v>
          </cell>
          <cell r="FX47">
            <v>-8.0408723859048181E-2</v>
          </cell>
          <cell r="FY47">
            <v>-5.4029699618995952E-2</v>
          </cell>
          <cell r="FZ47">
            <v>-5.4029699618995952E-2</v>
          </cell>
          <cell r="GA47">
            <v>-5.4029699618995952E-2</v>
          </cell>
          <cell r="GB47">
            <v>-4.2975535273793053E-2</v>
          </cell>
          <cell r="GC47">
            <v>-4.2975535273793053E-2</v>
          </cell>
          <cell r="GD47">
            <v>-4.2975535273793053E-2</v>
          </cell>
          <cell r="GF47" t="str">
            <v xml:space="preserve"> </v>
          </cell>
        </row>
        <row r="48">
          <cell r="A48" t="str">
            <v xml:space="preserve">Implied Avge Booking per Subscriber </v>
          </cell>
          <cell r="C48" t="str">
            <v>-</v>
          </cell>
          <cell r="D48" t="str">
            <v>-</v>
          </cell>
          <cell r="E48" t="str">
            <v>-</v>
          </cell>
          <cell r="F48" t="str">
            <v>-</v>
          </cell>
          <cell r="G48" t="str">
            <v>-</v>
          </cell>
          <cell r="I48">
            <v>1175.1601392515231</v>
          </cell>
          <cell r="J48">
            <v>348.56179286335941</v>
          </cell>
          <cell r="K48">
            <v>888.75500435161007</v>
          </cell>
          <cell r="L48">
            <v>36.389852558542934</v>
          </cell>
          <cell r="M48" t="str">
            <v>-</v>
          </cell>
          <cell r="O48">
            <v>737.86178571428582</v>
          </cell>
          <cell r="P48">
            <v>1415.8</v>
          </cell>
          <cell r="Q48">
            <v>201.99999999999952</v>
          </cell>
          <cell r="R48">
            <v>945.85714285714289</v>
          </cell>
          <cell r="S48" t="str">
            <v>-</v>
          </cell>
          <cell r="U48">
            <v>825.22222222222217</v>
          </cell>
          <cell r="V48">
            <v>709.90909090909099</v>
          </cell>
          <cell r="W48">
            <v>713.36363636363649</v>
          </cell>
          <cell r="X48">
            <v>979.54999999999984</v>
          </cell>
          <cell r="Y48" t="str">
            <v>-</v>
          </cell>
          <cell r="AA48">
            <v>348.85000000000019</v>
          </cell>
          <cell r="AB48">
            <v>672.28571428571433</v>
          </cell>
          <cell r="AC48">
            <v>671.51851851851825</v>
          </cell>
          <cell r="AD48">
            <v>924.18750000000023</v>
          </cell>
          <cell r="AE48" t="str">
            <v>-</v>
          </cell>
          <cell r="AG48">
            <v>438.89999999999975</v>
          </cell>
          <cell r="AH48">
            <v>490.58536585365897</v>
          </cell>
          <cell r="AI48">
            <v>431.32558139534848</v>
          </cell>
          <cell r="AJ48">
            <v>1043.8333333333337</v>
          </cell>
          <cell r="AK48" t="str">
            <v>-</v>
          </cell>
          <cell r="AM48">
            <v>553.97777777777753</v>
          </cell>
          <cell r="AN48">
            <v>538.73326666666685</v>
          </cell>
          <cell r="AO48">
            <v>470.25521470588365</v>
          </cell>
          <cell r="AP48">
            <v>977.34697631578797</v>
          </cell>
          <cell r="AQ48" t="str">
            <v>-</v>
          </cell>
          <cell r="AS48">
            <v>272.03033493282106</v>
          </cell>
          <cell r="AT48">
            <v>432.40703062157303</v>
          </cell>
          <cell r="AU48">
            <v>545.03702198275892</v>
          </cell>
          <cell r="AV48">
            <v>1041.4970616279052</v>
          </cell>
          <cell r="AW48" t="str">
            <v>-</v>
          </cell>
          <cell r="AY48">
            <v>176.58991958783983</v>
          </cell>
          <cell r="AZ48">
            <v>382.37812631651241</v>
          </cell>
          <cell r="BA48">
            <v>521.88984209898376</v>
          </cell>
          <cell r="BB48">
            <v>1124.3452705073994</v>
          </cell>
          <cell r="BC48" t="str">
            <v>-</v>
          </cell>
          <cell r="BE48">
            <v>-98.921797774522901</v>
          </cell>
          <cell r="BF48">
            <v>409.7100850504699</v>
          </cell>
          <cell r="BG48">
            <v>491.65663925617383</v>
          </cell>
          <cell r="BH48">
            <v>1173.6961924496406</v>
          </cell>
          <cell r="BI48" t="str">
            <v>-</v>
          </cell>
          <cell r="BK48">
            <v>0.20852626673069241</v>
          </cell>
          <cell r="BL48">
            <v>0.12228930851203468</v>
          </cell>
          <cell r="BM48">
            <v>3.7395825341952849E-2</v>
          </cell>
          <cell r="BN48">
            <v>4.4574864336216269E-2</v>
          </cell>
          <cell r="BO48">
            <v>9.4313269397447996E-2</v>
          </cell>
          <cell r="BQ48">
            <v>-5.8611265635279408E-2</v>
          </cell>
          <cell r="BR48">
            <v>8.8665502017289288E-2</v>
          </cell>
          <cell r="BS48">
            <v>0.15383032675068864</v>
          </cell>
          <cell r="BT48">
            <v>0.16871801434847944</v>
          </cell>
          <cell r="BU48">
            <v>9.3745969033299792E-2</v>
          </cell>
          <cell r="BY48">
            <v>0.70588235294117641</v>
          </cell>
          <cell r="CB48" t="str">
            <v>-</v>
          </cell>
          <cell r="CC48">
            <v>0</v>
          </cell>
          <cell r="CD48">
            <v>0</v>
          </cell>
          <cell r="CE48">
            <v>0</v>
          </cell>
          <cell r="CF48">
            <v>0</v>
          </cell>
          <cell r="CG48">
            <v>3.3333333333333437E-2</v>
          </cell>
          <cell r="CH48">
            <v>3.2258064516129004E-2</v>
          </cell>
          <cell r="CI48">
            <v>3.125E-2</v>
          </cell>
          <cell r="CJ48">
            <v>3.0303030303030276E-2</v>
          </cell>
          <cell r="CK48">
            <v>2.9411764705882248E-2</v>
          </cell>
          <cell r="CL48">
            <v>2.857142857142847E-2</v>
          </cell>
          <cell r="CM48">
            <v>2.7777777777777679E-2</v>
          </cell>
          <cell r="CN48">
            <v>2.7027027027026973E-2</v>
          </cell>
          <cell r="CO48">
            <v>2.6315789473684292E-2</v>
          </cell>
          <cell r="CP48">
            <v>2.564102564102555E-2</v>
          </cell>
          <cell r="CQ48">
            <v>2.4999999999999911E-2</v>
          </cell>
          <cell r="CR48">
            <v>2.4390243902439046E-2</v>
          </cell>
          <cell r="CS48">
            <v>2.3809523809523725E-2</v>
          </cell>
          <cell r="CT48">
            <v>2.3255813953488413E-2</v>
          </cell>
          <cell r="CU48">
            <v>2.2727272727272707E-2</v>
          </cell>
          <cell r="CV48">
            <v>2.2222222222222143E-2</v>
          </cell>
          <cell r="CW48">
            <v>2.1739130434782705E-2</v>
          </cell>
          <cell r="CX48">
            <v>2.1276595744680771E-2</v>
          </cell>
          <cell r="CY48">
            <v>2.0833333333333259E-2</v>
          </cell>
          <cell r="CZ48">
            <v>4.081632653061229E-2</v>
          </cell>
          <cell r="DA48">
            <v>7.8431372549019551E-2</v>
          </cell>
          <cell r="DB48">
            <v>5.4545454545454453E-2</v>
          </cell>
          <cell r="DC48">
            <v>3.4482758620689724E-2</v>
          </cell>
          <cell r="DD48">
            <v>3.3333333333333437E-2</v>
          </cell>
          <cell r="DE48">
            <v>1.6129032258064502E-2</v>
          </cell>
          <cell r="DF48">
            <v>1.5873015873015817E-2</v>
          </cell>
          <cell r="DG48">
            <v>3.125E-2</v>
          </cell>
          <cell r="DH48">
            <v>7.575757575757569E-3</v>
          </cell>
          <cell r="DI48">
            <v>7.5187969924812581E-3</v>
          </cell>
          <cell r="DJ48">
            <v>1.4925373134328401E-2</v>
          </cell>
          <cell r="DK48">
            <v>7.3529411764705621E-3</v>
          </cell>
          <cell r="DL48">
            <v>1.4598540145985384E-2</v>
          </cell>
          <cell r="DM48">
            <v>1.4388489208633004E-2</v>
          </cell>
          <cell r="DN48">
            <v>1.4184397163120588E-2</v>
          </cell>
          <cell r="DO48">
            <v>1.3986013986013957E-2</v>
          </cell>
          <cell r="DP48">
            <v>1.379310344827589E-2</v>
          </cell>
          <cell r="DQ48">
            <v>6.8027210884353817E-3</v>
          </cell>
          <cell r="DR48">
            <v>6.7567567567567988E-3</v>
          </cell>
          <cell r="DS48">
            <v>6.7114093959732557E-3</v>
          </cell>
          <cell r="DT48">
            <v>1.3333333333333419E-2</v>
          </cell>
          <cell r="DU48">
            <v>0</v>
          </cell>
          <cell r="DV48">
            <v>0</v>
          </cell>
          <cell r="DW48">
            <v>0</v>
          </cell>
          <cell r="DX48">
            <v>0</v>
          </cell>
          <cell r="DY48">
            <v>0</v>
          </cell>
          <cell r="DZ48">
            <v>0</v>
          </cell>
          <cell r="EA48">
            <v>0</v>
          </cell>
          <cell r="EB48">
            <v>0</v>
          </cell>
          <cell r="EC48">
            <v>6.5789473684210176E-3</v>
          </cell>
          <cell r="ED48">
            <v>0</v>
          </cell>
          <cell r="EE48">
            <v>0</v>
          </cell>
          <cell r="EF48">
            <v>2.6797385620914937E-2</v>
          </cell>
          <cell r="EG48">
            <v>0</v>
          </cell>
          <cell r="EH48">
            <v>0</v>
          </cell>
          <cell r="EI48">
            <v>1.0821133036282848E-3</v>
          </cell>
          <cell r="EJ48">
            <v>0</v>
          </cell>
          <cell r="EK48">
            <v>0</v>
          </cell>
          <cell r="EL48">
            <v>-3.2237553252368656E-2</v>
          </cell>
          <cell r="EM48">
            <v>0</v>
          </cell>
          <cell r="EN48">
            <v>0</v>
          </cell>
          <cell r="EO48">
            <v>-9.1458607095926681E-3</v>
          </cell>
          <cell r="EP48">
            <v>0</v>
          </cell>
          <cell r="EQ48">
            <v>0</v>
          </cell>
          <cell r="ER48">
            <v>-1.8619701872579664E-2</v>
          </cell>
          <cell r="ES48">
            <v>-2.3648648648648685E-3</v>
          </cell>
          <cell r="ET48">
            <v>-1.1175076193701394E-2</v>
          </cell>
          <cell r="EU48">
            <v>2.4794520547945176E-2</v>
          </cell>
          <cell r="EV48">
            <v>0</v>
          </cell>
          <cell r="EW48">
            <v>0</v>
          </cell>
          <cell r="EX48">
            <v>2.0585483224167866E-2</v>
          </cell>
          <cell r="EY48">
            <v>0</v>
          </cell>
          <cell r="EZ48">
            <v>0</v>
          </cell>
          <cell r="FA48">
            <v>-1.4407334643090963E-2</v>
          </cell>
          <cell r="FB48">
            <v>0</v>
          </cell>
          <cell r="FC48">
            <v>0</v>
          </cell>
          <cell r="FD48">
            <v>-2.6568859947337709E-2</v>
          </cell>
          <cell r="FE48">
            <v>0</v>
          </cell>
          <cell r="FF48">
            <v>0</v>
          </cell>
          <cell r="FG48">
            <v>-1.8151131815628774E-2</v>
          </cell>
          <cell r="FH48">
            <v>0</v>
          </cell>
          <cell r="FI48">
            <v>0</v>
          </cell>
          <cell r="FJ48">
            <v>-3.8828277355043905E-2</v>
          </cell>
          <cell r="FK48">
            <v>0</v>
          </cell>
          <cell r="FL48">
            <v>0</v>
          </cell>
          <cell r="FM48">
            <v>-4.4411622561012165E-2</v>
          </cell>
          <cell r="FN48">
            <v>0</v>
          </cell>
          <cell r="FO48">
            <v>0</v>
          </cell>
          <cell r="FP48">
            <v>-3.7250241210195156E-2</v>
          </cell>
          <cell r="FQ48">
            <v>0</v>
          </cell>
          <cell r="FR48">
            <v>0</v>
          </cell>
          <cell r="FS48">
            <v>2.5193749141295907E-2</v>
          </cell>
          <cell r="FT48">
            <v>0</v>
          </cell>
          <cell r="FU48">
            <v>0</v>
          </cell>
          <cell r="FV48">
            <v>-2.5000000000000022E-2</v>
          </cell>
          <cell r="FW48">
            <v>0</v>
          </cell>
          <cell r="FX48">
            <v>0</v>
          </cell>
          <cell r="FY48">
            <v>-1.7000000000000015E-2</v>
          </cell>
          <cell r="FZ48">
            <v>0</v>
          </cell>
          <cell r="GA48">
            <v>0</v>
          </cell>
          <cell r="GB48">
            <v>-2.6000000000000023E-2</v>
          </cell>
          <cell r="GC48">
            <v>0</v>
          </cell>
          <cell r="GD48">
            <v>0</v>
          </cell>
          <cell r="GF48" t="str">
            <v xml:space="preserve"> </v>
          </cell>
        </row>
        <row r="49">
          <cell r="A49" t="str">
            <v>TTM Implied Avge Booking per Subscriber</v>
          </cell>
          <cell r="C49" t="str">
            <v>-</v>
          </cell>
          <cell r="D49">
            <v>0.71428571428571419</v>
          </cell>
          <cell r="E49">
            <v>0.16666666666666674</v>
          </cell>
          <cell r="F49">
            <v>0.21428571428571419</v>
          </cell>
          <cell r="G49" t="str">
            <v>-</v>
          </cell>
          <cell r="I49">
            <v>-0.43676470588235294</v>
          </cell>
          <cell r="J49">
            <v>0</v>
          </cell>
          <cell r="K49">
            <v>0</v>
          </cell>
          <cell r="L49">
            <v>612.21669725625884</v>
          </cell>
          <cell r="M49" t="str">
            <v>-</v>
          </cell>
          <cell r="O49">
            <v>502.89210887194957</v>
          </cell>
          <cell r="P49">
            <v>769.70166065610965</v>
          </cell>
          <cell r="Q49">
            <v>598.01290956820708</v>
          </cell>
          <cell r="R49">
            <v>825.37973214285694</v>
          </cell>
          <cell r="S49" t="str">
            <v>-</v>
          </cell>
          <cell r="U49">
            <v>847.21984126984114</v>
          </cell>
          <cell r="V49">
            <v>670.74711399711384</v>
          </cell>
          <cell r="W49">
            <v>798.58802308802319</v>
          </cell>
          <cell r="X49">
            <v>807.01123737373734</v>
          </cell>
          <cell r="Y49" t="str">
            <v>-</v>
          </cell>
          <cell r="AA49">
            <v>687.91818181818189</v>
          </cell>
          <cell r="AB49">
            <v>678.5123376623377</v>
          </cell>
          <cell r="AC49">
            <v>668.05105820105814</v>
          </cell>
          <cell r="AD49">
            <v>654.21043320105832</v>
          </cell>
          <cell r="AE49" t="str">
            <v>-</v>
          </cell>
          <cell r="AG49">
            <v>676.72293320105814</v>
          </cell>
          <cell r="AH49">
            <v>631.29784609304431</v>
          </cell>
          <cell r="AI49">
            <v>571.24961181225194</v>
          </cell>
          <cell r="AJ49">
            <v>601.1610701455852</v>
          </cell>
          <cell r="AK49" t="str">
            <v>-</v>
          </cell>
          <cell r="AM49">
            <v>629.9305145900297</v>
          </cell>
          <cell r="AN49">
            <v>641.96748979328163</v>
          </cell>
          <cell r="AO49">
            <v>651.69989812091535</v>
          </cell>
          <cell r="AP49">
            <v>635.07830886652891</v>
          </cell>
          <cell r="AQ49" t="str">
            <v>-</v>
          </cell>
          <cell r="AS49">
            <v>564.59144815528987</v>
          </cell>
          <cell r="AT49">
            <v>538.00988914401637</v>
          </cell>
          <cell r="AU49">
            <v>556.70534096323524</v>
          </cell>
          <cell r="AV49">
            <v>572.7428622912646</v>
          </cell>
          <cell r="AW49" t="str">
            <v>-</v>
          </cell>
          <cell r="AY49">
            <v>548.88275845501926</v>
          </cell>
          <cell r="AZ49">
            <v>536.37553237875409</v>
          </cell>
          <cell r="BA49">
            <v>530.5887374078103</v>
          </cell>
          <cell r="BB49">
            <v>551.3007896276838</v>
          </cell>
          <cell r="BC49" t="str">
            <v>-</v>
          </cell>
          <cell r="BE49">
            <v>491.28117747643296</v>
          </cell>
          <cell r="BF49">
            <v>483.02473728940754</v>
          </cell>
          <cell r="BG49">
            <v>477.39579660362176</v>
          </cell>
          <cell r="BH49">
            <v>494.03527974544039</v>
          </cell>
          <cell r="BI49" t="str">
            <v>-</v>
          </cell>
          <cell r="BK49">
            <v>-0.17581693265990073</v>
          </cell>
          <cell r="BL49">
            <v>-0.10294514735455096</v>
          </cell>
          <cell r="BM49">
            <v>0.14834571174026245</v>
          </cell>
          <cell r="BN49">
            <v>0.23033741299975219</v>
          </cell>
          <cell r="BO49" t="str">
            <v>-</v>
          </cell>
          <cell r="BQ49">
            <v>-0.25723212271514251</v>
          </cell>
          <cell r="BR49">
            <v>3.7395749324894201E-2</v>
          </cell>
          <cell r="BS49">
            <v>0.21708284624139473</v>
          </cell>
          <cell r="BT49">
            <v>0.24621225925743095</v>
          </cell>
          <cell r="BU49" t="str">
            <v>-</v>
          </cell>
          <cell r="CB49" t="str">
            <v>-</v>
          </cell>
          <cell r="CC49">
            <v>0.10000000000000009</v>
          </cell>
          <cell r="CD49">
            <v>4.5454545454545414E-2</v>
          </cell>
          <cell r="CE49">
            <v>4.3478260869565188E-2</v>
          </cell>
          <cell r="CF49">
            <v>4.1666666666666741E-2</v>
          </cell>
          <cell r="CG49">
            <v>4.0000000000000036E-2</v>
          </cell>
          <cell r="CH49">
            <v>7.6923076923076872E-2</v>
          </cell>
          <cell r="CI49">
            <v>7.1428571428571397E-2</v>
          </cell>
          <cell r="CJ49">
            <v>6.6666666666666652E-2</v>
          </cell>
          <cell r="CK49">
            <v>6.25E-2</v>
          </cell>
          <cell r="CL49">
            <v>5.8823529411764719E-2</v>
          </cell>
          <cell r="CM49">
            <v>-0.46805555555555556</v>
          </cell>
          <cell r="CN49">
            <v>0</v>
          </cell>
          <cell r="CO49">
            <v>0</v>
          </cell>
          <cell r="CP49">
            <v>0</v>
          </cell>
          <cell r="CQ49">
            <v>0</v>
          </cell>
          <cell r="CR49">
            <v>0</v>
          </cell>
          <cell r="CS49">
            <v>0</v>
          </cell>
          <cell r="CT49">
            <v>0</v>
          </cell>
          <cell r="CU49">
            <v>0</v>
          </cell>
          <cell r="CV49">
            <v>0</v>
          </cell>
          <cell r="CW49">
            <v>0</v>
          </cell>
          <cell r="CX49">
            <v>1.0443864229765065E-2</v>
          </cell>
          <cell r="CY49">
            <v>0.5503875968992249</v>
          </cell>
          <cell r="CZ49">
            <v>0</v>
          </cell>
          <cell r="DA49">
            <v>-0.66666666666666674</v>
          </cell>
          <cell r="DB49">
            <v>1</v>
          </cell>
          <cell r="DC49">
            <v>0</v>
          </cell>
          <cell r="DD49">
            <v>-0.5</v>
          </cell>
          <cell r="DE49">
            <v>0</v>
          </cell>
          <cell r="DF49">
            <v>0</v>
          </cell>
          <cell r="DG49">
            <v>1</v>
          </cell>
          <cell r="DH49">
            <v>0</v>
          </cell>
          <cell r="DI49">
            <v>0.5</v>
          </cell>
          <cell r="DJ49">
            <v>-0.33333333333333337</v>
          </cell>
          <cell r="DK49">
            <v>1</v>
          </cell>
          <cell r="DL49">
            <v>-0.5</v>
          </cell>
          <cell r="DM49">
            <v>0.5</v>
          </cell>
          <cell r="DN49">
            <v>0</v>
          </cell>
          <cell r="DO49">
            <v>0.33333333333333326</v>
          </cell>
          <cell r="DP49">
            <v>0</v>
          </cell>
          <cell r="DQ49">
            <v>-0.5</v>
          </cell>
          <cell r="DR49">
            <v>1.5</v>
          </cell>
          <cell r="DS49">
            <v>-0.19999999999999996</v>
          </cell>
          <cell r="DT49">
            <v>0.75</v>
          </cell>
          <cell r="DU49">
            <v>-0.1428571428571429</v>
          </cell>
          <cell r="DV49">
            <v>0.16666666666666674</v>
          </cell>
          <cell r="DW49">
            <v>0.14285714285714279</v>
          </cell>
          <cell r="DX49">
            <v>-0.5</v>
          </cell>
          <cell r="DY49">
            <v>1</v>
          </cell>
          <cell r="DZ49">
            <v>-0.125</v>
          </cell>
          <cell r="EA49">
            <v>0</v>
          </cell>
          <cell r="EB49">
            <v>0</v>
          </cell>
          <cell r="EC49">
            <v>0.28571428571428581</v>
          </cell>
          <cell r="ED49">
            <v>-0.11111111111111116</v>
          </cell>
          <cell r="EE49">
            <v>0.25</v>
          </cell>
          <cell r="EF49">
            <v>-0.15000000000000002</v>
          </cell>
          <cell r="EG49">
            <v>0.23529411764705888</v>
          </cell>
          <cell r="EH49">
            <v>0.23809523809523814</v>
          </cell>
          <cell r="EI49">
            <v>0</v>
          </cell>
          <cell r="EJ49">
            <v>0</v>
          </cell>
          <cell r="EK49">
            <v>7.6923076923076872E-2</v>
          </cell>
          <cell r="EL49">
            <v>-7.1428571428571397E-2</v>
          </cell>
          <cell r="EM49">
            <v>0</v>
          </cell>
          <cell r="EN49">
            <v>7.6923076923076872E-2</v>
          </cell>
          <cell r="EO49">
            <v>-7.1428571428571397E-2</v>
          </cell>
          <cell r="EP49">
            <v>0</v>
          </cell>
          <cell r="EQ49">
            <v>0.15384615384615374</v>
          </cell>
          <cell r="ER49">
            <v>-6.6666666666666652E-2</v>
          </cell>
          <cell r="ES49">
            <v>0</v>
          </cell>
          <cell r="ET49">
            <v>0.21428571428571419</v>
          </cell>
          <cell r="EU49">
            <v>-0.15294117647058825</v>
          </cell>
          <cell r="EV49">
            <v>2.7777777777777679E-2</v>
          </cell>
          <cell r="EW49">
            <v>6.7567567567567544E-2</v>
          </cell>
          <cell r="EX49">
            <v>0.139240506329114</v>
          </cell>
          <cell r="EY49">
            <v>5.555555555555558E-2</v>
          </cell>
          <cell r="EZ49">
            <v>5.2631578947368363E-2</v>
          </cell>
          <cell r="FA49">
            <v>-5.0000000000000044E-2</v>
          </cell>
          <cell r="FB49">
            <v>5.2631578947368363E-2</v>
          </cell>
          <cell r="FC49">
            <v>0.10000000000000009</v>
          </cell>
          <cell r="FD49">
            <v>-9.0909090909090939E-2</v>
          </cell>
          <cell r="FE49">
            <v>0.75</v>
          </cell>
          <cell r="FF49">
            <v>0</v>
          </cell>
          <cell r="FG49">
            <v>-0.33999999999999997</v>
          </cell>
          <cell r="FH49">
            <v>0</v>
          </cell>
          <cell r="FI49">
            <v>0.33333333333333326</v>
          </cell>
          <cell r="FJ49">
            <v>-5.5194805194805241E-2</v>
          </cell>
          <cell r="FK49">
            <v>0</v>
          </cell>
          <cell r="FL49">
            <v>0.33333333333333326</v>
          </cell>
          <cell r="FM49">
            <v>8.247422680412364E-2</v>
          </cell>
          <cell r="FN49">
            <v>0</v>
          </cell>
          <cell r="FO49">
            <v>0.33333333333333326</v>
          </cell>
          <cell r="FP49">
            <v>-0.25</v>
          </cell>
          <cell r="FQ49">
            <v>0</v>
          </cell>
          <cell r="FR49">
            <v>0.33333333333333326</v>
          </cell>
          <cell r="FS49">
            <v>-0.4107142857142857</v>
          </cell>
          <cell r="FT49">
            <v>0</v>
          </cell>
          <cell r="FU49">
            <v>0.33333333333333326</v>
          </cell>
          <cell r="FV49">
            <v>-0.28409090909090906</v>
          </cell>
          <cell r="FW49">
            <v>0</v>
          </cell>
          <cell r="FX49">
            <v>0.33333333333333326</v>
          </cell>
          <cell r="FY49">
            <v>-0.1071428571428571</v>
          </cell>
          <cell r="FZ49">
            <v>0</v>
          </cell>
          <cell r="GA49">
            <v>0.33333333333333326</v>
          </cell>
          <cell r="GB49">
            <v>-1.0000000000000009E-2</v>
          </cell>
          <cell r="GC49">
            <v>0</v>
          </cell>
          <cell r="GD49">
            <v>0.33333333333333326</v>
          </cell>
          <cell r="GF49" t="str">
            <v xml:space="preserve"> </v>
          </cell>
        </row>
        <row r="50">
          <cell r="A50" t="str">
            <v>Pricing on Incremental Average Subscribers</v>
          </cell>
          <cell r="D50">
            <v>30</v>
          </cell>
          <cell r="E50">
            <v>34</v>
          </cell>
          <cell r="F50">
            <v>39.989247311827953</v>
          </cell>
          <cell r="I50">
            <v>47.166238305746894</v>
          </cell>
          <cell r="J50">
            <v>58.165796344647518</v>
          </cell>
          <cell r="K50">
            <v>64.165796344647518</v>
          </cell>
          <cell r="L50">
            <v>70.152363003769239</v>
          </cell>
          <cell r="O50">
            <v>84.809535057674893</v>
          </cell>
          <cell r="P50">
            <v>144.06862745098027</v>
          </cell>
          <cell r="Q50">
            <v>135.36231884057966</v>
          </cell>
          <cell r="R50">
            <v>99.547619047619222</v>
          </cell>
          <cell r="S50">
            <v>93.362883420955399</v>
          </cell>
          <cell r="U50">
            <v>89.799999999999898</v>
          </cell>
          <cell r="V50">
            <v>98.48214285714289</v>
          </cell>
          <cell r="W50">
            <v>91.40625</v>
          </cell>
          <cell r="X50">
            <v>85.355670103092777</v>
          </cell>
          <cell r="Y50">
            <v>97.775814053127689</v>
          </cell>
          <cell r="AA50">
            <v>76</v>
          </cell>
          <cell r="AB50">
            <v>76</v>
          </cell>
          <cell r="AC50">
            <v>79.827464788732428</v>
          </cell>
          <cell r="AD50">
            <v>91.657941176470558</v>
          </cell>
          <cell r="AE50">
            <v>81.535440101237356</v>
          </cell>
          <cell r="AG50">
            <v>78.411777777777715</v>
          </cell>
          <cell r="AH50">
            <v>62.066666666666791</v>
          </cell>
          <cell r="AI50">
            <v>71.999999999999915</v>
          </cell>
          <cell r="AJ50">
            <v>62.317829457364368</v>
          </cell>
          <cell r="AK50">
            <v>75.400078726819572</v>
          </cell>
          <cell r="AM50">
            <v>89.392592592592536</v>
          </cell>
          <cell r="AN50">
            <v>79.542483660130671</v>
          </cell>
          <cell r="AO50">
            <v>66.497175141242977</v>
          </cell>
          <cell r="AP50">
            <v>60.211920529801326</v>
          </cell>
          <cell r="AQ50">
            <v>73.419418685830109</v>
          </cell>
          <cell r="AS50">
            <v>62.351297405189648</v>
          </cell>
          <cell r="AT50">
            <v>47.157088122605337</v>
          </cell>
          <cell r="AU50">
            <v>46.070323488045091</v>
          </cell>
          <cell r="AV50">
            <v>47.954761904761781</v>
          </cell>
          <cell r="AW50">
            <v>56.774509593364243</v>
          </cell>
          <cell r="AY50">
            <v>78.402666666666747</v>
          </cell>
          <cell r="AZ50">
            <v>46.056976744186045</v>
          </cell>
          <cell r="BA50">
            <v>50.877640851063802</v>
          </cell>
          <cell r="BB50">
            <v>44.849470491428569</v>
          </cell>
          <cell r="BC50">
            <v>54.953130935736439</v>
          </cell>
          <cell r="BE50">
            <v>42.939750959797742</v>
          </cell>
          <cell r="BF50">
            <v>38.756941826328521</v>
          </cell>
          <cell r="BG50">
            <v>37.616484890563413</v>
          </cell>
          <cell r="BH50">
            <v>38.11594592723926</v>
          </cell>
          <cell r="BI50">
            <v>42.620368667168449</v>
          </cell>
          <cell r="GF50" t="str">
            <v xml:space="preserve"> </v>
          </cell>
        </row>
        <row r="51">
          <cell r="A51" t="str">
            <v>Implied Booking ASP per Subscriber per month (assuming 12 month term)</v>
          </cell>
          <cell r="C51" t="str">
            <v>-</v>
          </cell>
          <cell r="D51" t="str">
            <v>-</v>
          </cell>
          <cell r="E51" t="str">
            <v>-</v>
          </cell>
          <cell r="F51" t="str">
            <v>-</v>
          </cell>
          <cell r="G51" t="str">
            <v>-</v>
          </cell>
          <cell r="I51">
            <v>97.930011604293597</v>
          </cell>
          <cell r="J51">
            <v>29.046816071946619</v>
          </cell>
          <cell r="K51">
            <v>74.062917029300834</v>
          </cell>
          <cell r="L51">
            <v>3.032487713211911</v>
          </cell>
          <cell r="M51" t="str">
            <v>-</v>
          </cell>
          <cell r="O51">
            <v>61.488482142857151</v>
          </cell>
          <cell r="P51">
            <v>117.98333333333333</v>
          </cell>
          <cell r="Q51">
            <v>16.833333333333293</v>
          </cell>
          <cell r="R51">
            <v>78.821428571428569</v>
          </cell>
          <cell r="S51" t="str">
            <v>-</v>
          </cell>
          <cell r="U51">
            <v>68.768518518518519</v>
          </cell>
          <cell r="V51">
            <v>59.159090909090914</v>
          </cell>
          <cell r="W51">
            <v>59.44696969696971</v>
          </cell>
          <cell r="X51">
            <v>81.629166666666649</v>
          </cell>
          <cell r="Y51">
            <v>4.726643469520142E-2</v>
          </cell>
          <cell r="AA51">
            <v>29.070833333333351</v>
          </cell>
          <cell r="AB51">
            <v>56.023809523809526</v>
          </cell>
          <cell r="AC51">
            <v>55.959876543209852</v>
          </cell>
          <cell r="AD51">
            <v>77.015625000000014</v>
          </cell>
          <cell r="AE51">
            <v>-0.16609806943735517</v>
          </cell>
          <cell r="AG51">
            <v>36.574999999999982</v>
          </cell>
          <cell r="AH51">
            <v>40.882113821138248</v>
          </cell>
          <cell r="AI51">
            <v>35.943798449612373</v>
          </cell>
          <cell r="AJ51">
            <v>86.986111111111143</v>
          </cell>
          <cell r="AK51">
            <v>-7.524778632211826E-2</v>
          </cell>
          <cell r="AM51">
            <v>46.164814814814797</v>
          </cell>
          <cell r="AN51">
            <v>44.894438888888907</v>
          </cell>
          <cell r="AO51">
            <v>39.187934558823635</v>
          </cell>
          <cell r="AP51">
            <v>81.445581359648997</v>
          </cell>
          <cell r="AQ51">
            <v>-2.6268673381171781E-2</v>
          </cell>
          <cell r="AS51">
            <v>22.669194577735087</v>
          </cell>
          <cell r="AT51">
            <v>36.033919218464419</v>
          </cell>
          <cell r="AU51">
            <v>45.419751831896576</v>
          </cell>
          <cell r="AV51">
            <v>86.791421802325431</v>
          </cell>
          <cell r="AW51">
            <v>-0.22670990032883931</v>
          </cell>
          <cell r="AY51">
            <v>14.715826632319986</v>
          </cell>
          <cell r="AZ51">
            <v>31.864843859709367</v>
          </cell>
          <cell r="BA51">
            <v>43.490820174915314</v>
          </cell>
          <cell r="BB51">
            <v>93.695439208949949</v>
          </cell>
          <cell r="BC51">
            <v>-3.2080922771029696E-2</v>
          </cell>
          <cell r="BE51">
            <v>-8.2434831478769084</v>
          </cell>
          <cell r="BF51">
            <v>34.142507087539158</v>
          </cell>
          <cell r="BG51">
            <v>40.97138660468115</v>
          </cell>
          <cell r="BH51">
            <v>97.808016037470054</v>
          </cell>
          <cell r="BI51">
            <v>-0.22442328687313973</v>
          </cell>
          <cell r="BK51">
            <v>2267435.0863707168</v>
          </cell>
          <cell r="BL51">
            <v>2412444.605513039</v>
          </cell>
          <cell r="BM51">
            <v>2559757.1710409508</v>
          </cell>
          <cell r="BN51">
            <v>2735379.1417742148</v>
          </cell>
          <cell r="BO51">
            <v>2493754.0011747302</v>
          </cell>
          <cell r="BQ51">
            <v>2904217.8628034447</v>
          </cell>
          <cell r="BR51">
            <v>3050826.9927394586</v>
          </cell>
          <cell r="BS51">
            <v>3216332.3311565211</v>
          </cell>
          <cell r="BT51">
            <v>3420412.6008170713</v>
          </cell>
          <cell r="BU51">
            <v>3147947.4468791238</v>
          </cell>
          <cell r="BX51">
            <v>444000</v>
          </cell>
          <cell r="BY51">
            <v>733000</v>
          </cell>
          <cell r="CB51" t="str">
            <v>-</v>
          </cell>
          <cell r="CC51" t="str">
            <v>-</v>
          </cell>
          <cell r="CD51" t="str">
            <v>-</v>
          </cell>
          <cell r="CE51" t="str">
            <v>-</v>
          </cell>
          <cell r="CF51" t="str">
            <v>-</v>
          </cell>
          <cell r="CG51" t="str">
            <v>-</v>
          </cell>
          <cell r="CH51" t="str">
            <v>-</v>
          </cell>
          <cell r="CI51" t="str">
            <v>-</v>
          </cell>
          <cell r="CJ51" t="str">
            <v>-</v>
          </cell>
          <cell r="CK51" t="str">
            <v>-</v>
          </cell>
          <cell r="CL51">
            <v>28200</v>
          </cell>
          <cell r="CM51">
            <v>30957.5</v>
          </cell>
          <cell r="CN51">
            <v>32872.5</v>
          </cell>
          <cell r="CO51">
            <v>34787.5</v>
          </cell>
          <cell r="CP51">
            <v>36702.5</v>
          </cell>
          <cell r="CQ51">
            <v>38617.5</v>
          </cell>
          <cell r="CR51">
            <v>40532.5</v>
          </cell>
          <cell r="CS51">
            <v>42447.5</v>
          </cell>
          <cell r="CT51">
            <v>44362.5</v>
          </cell>
          <cell r="CU51">
            <v>46277.5</v>
          </cell>
          <cell r="CV51">
            <v>48192.5</v>
          </cell>
          <cell r="CW51">
            <v>50107.5</v>
          </cell>
          <cell r="CX51">
            <v>52032.5</v>
          </cell>
          <cell r="CY51">
            <v>54500</v>
          </cell>
          <cell r="CZ51">
            <v>57500</v>
          </cell>
          <cell r="DA51">
            <v>59500</v>
          </cell>
          <cell r="DB51">
            <v>61000</v>
          </cell>
          <cell r="DC51">
            <v>63000</v>
          </cell>
          <cell r="DD51">
            <v>64500</v>
          </cell>
          <cell r="DE51">
            <v>65500</v>
          </cell>
          <cell r="DF51">
            <v>66500</v>
          </cell>
          <cell r="DG51">
            <v>68000</v>
          </cell>
          <cell r="DH51">
            <v>70000</v>
          </cell>
          <cell r="DI51">
            <v>72500</v>
          </cell>
          <cell r="DJ51">
            <v>75000</v>
          </cell>
          <cell r="DK51">
            <v>78000</v>
          </cell>
          <cell r="DL51">
            <v>81000</v>
          </cell>
          <cell r="DM51">
            <v>83500</v>
          </cell>
          <cell r="DN51">
            <v>86500</v>
          </cell>
          <cell r="DO51">
            <v>90000</v>
          </cell>
          <cell r="DP51">
            <v>94000</v>
          </cell>
          <cell r="DQ51">
            <v>97000</v>
          </cell>
          <cell r="DR51">
            <v>100500</v>
          </cell>
          <cell r="DS51">
            <v>105000</v>
          </cell>
          <cell r="DT51">
            <v>110500</v>
          </cell>
          <cell r="DU51">
            <v>117000</v>
          </cell>
          <cell r="DV51">
            <v>123500</v>
          </cell>
          <cell r="DW51">
            <v>131000</v>
          </cell>
          <cell r="DX51">
            <v>137000</v>
          </cell>
          <cell r="DY51">
            <v>143000</v>
          </cell>
          <cell r="DZ51">
            <v>150500</v>
          </cell>
          <cell r="EA51">
            <v>157500</v>
          </cell>
          <cell r="EB51">
            <v>164500</v>
          </cell>
          <cell r="EC51">
            <v>172500</v>
          </cell>
          <cell r="ED51">
            <v>94.492510999999993</v>
          </cell>
          <cell r="EE51">
            <v>190000</v>
          </cell>
          <cell r="EF51">
            <v>199250</v>
          </cell>
          <cell r="EG51">
            <v>106.69912500000001</v>
          </cell>
          <cell r="EH51">
            <v>220500</v>
          </cell>
          <cell r="EI51">
            <v>93.145931000000004</v>
          </cell>
          <cell r="EJ51">
            <v>118.40587499999998</v>
          </cell>
          <cell r="EK51">
            <v>93.145931000000004</v>
          </cell>
          <cell r="EL51">
            <v>106.69912500000001</v>
          </cell>
          <cell r="EM51">
            <v>287000</v>
          </cell>
          <cell r="EN51">
            <v>106.69912500000001</v>
          </cell>
          <cell r="EO51">
            <v>118.40587499999998</v>
          </cell>
          <cell r="EP51">
            <v>326500</v>
          </cell>
          <cell r="EQ51">
            <v>118.40587499999998</v>
          </cell>
          <cell r="ER51">
            <v>355000</v>
          </cell>
          <cell r="ES51">
            <v>369000</v>
          </cell>
          <cell r="ET51">
            <v>384500</v>
          </cell>
          <cell r="EU51">
            <v>400200</v>
          </cell>
          <cell r="EV51">
            <v>414800</v>
          </cell>
          <cell r="EW51">
            <v>430100</v>
          </cell>
          <cell r="EX51">
            <v>447000</v>
          </cell>
          <cell r="EY51">
            <v>465500</v>
          </cell>
          <cell r="EZ51">
            <v>485000</v>
          </cell>
          <cell r="FA51">
            <v>504500</v>
          </cell>
          <cell r="FB51">
            <v>524000</v>
          </cell>
          <cell r="FC51">
            <v>545000</v>
          </cell>
          <cell r="FD51">
            <v>566000</v>
          </cell>
          <cell r="FE51">
            <v>593500</v>
          </cell>
          <cell r="FF51">
            <v>628500</v>
          </cell>
          <cell r="FG51">
            <v>657550</v>
          </cell>
          <cell r="FH51">
            <v>680650</v>
          </cell>
          <cell r="FI51">
            <v>707600</v>
          </cell>
          <cell r="FJ51">
            <v>737550</v>
          </cell>
          <cell r="FK51">
            <v>766650</v>
          </cell>
          <cell r="FL51">
            <v>800600</v>
          </cell>
          <cell r="FM51">
            <v>841000</v>
          </cell>
          <cell r="FN51">
            <v>883000</v>
          </cell>
          <cell r="FO51">
            <v>932000</v>
          </cell>
          <cell r="FP51">
            <v>981000</v>
          </cell>
          <cell r="FQ51">
            <v>1023000</v>
          </cell>
          <cell r="FR51">
            <v>1072000</v>
          </cell>
          <cell r="FS51">
            <v>1116500</v>
          </cell>
          <cell r="FT51">
            <v>1149500</v>
          </cell>
          <cell r="FU51">
            <v>1188000</v>
          </cell>
          <cell r="FV51">
            <v>1225750</v>
          </cell>
          <cell r="FW51">
            <v>1257250</v>
          </cell>
          <cell r="FX51">
            <v>1294000</v>
          </cell>
          <cell r="FY51">
            <v>1333750</v>
          </cell>
          <cell r="FZ51">
            <v>1371250</v>
          </cell>
          <cell r="GA51">
            <v>1415000</v>
          </cell>
          <cell r="GB51">
            <v>1464750</v>
          </cell>
          <cell r="GC51">
            <v>1514250</v>
          </cell>
          <cell r="GD51">
            <v>1572000</v>
          </cell>
          <cell r="GF51" t="str">
            <v xml:space="preserve"> </v>
          </cell>
        </row>
        <row r="52">
          <cell r="A52" t="str">
            <v>TTM Implied Booking ASP per Subscriber per month</v>
          </cell>
          <cell r="C52" t="str">
            <v>-</v>
          </cell>
          <cell r="D52" t="str">
            <v>-</v>
          </cell>
          <cell r="E52" t="str">
            <v>-</v>
          </cell>
          <cell r="F52" t="str">
            <v>-</v>
          </cell>
          <cell r="G52" t="str">
            <v>-</v>
          </cell>
          <cell r="I52" t="str">
            <v>-</v>
          </cell>
          <cell r="J52" t="str">
            <v>-</v>
          </cell>
          <cell r="K52" t="str">
            <v>-</v>
          </cell>
          <cell r="L52">
            <v>25.240624829376376</v>
          </cell>
          <cell r="M52" t="str">
            <v>-</v>
          </cell>
          <cell r="O52">
            <v>41.907675739329129</v>
          </cell>
          <cell r="P52">
            <v>64.141805054675814</v>
          </cell>
          <cell r="Q52">
            <v>49.834409130683923</v>
          </cell>
          <cell r="R52">
            <v>68.781644345238092</v>
          </cell>
          <cell r="S52" t="str">
            <v>-</v>
          </cell>
          <cell r="U52">
            <v>70.601653439153438</v>
          </cell>
          <cell r="V52">
            <v>55.895592833092827</v>
          </cell>
          <cell r="W52">
            <v>66.549001924001928</v>
          </cell>
          <cell r="X52">
            <v>67.250936447811455</v>
          </cell>
          <cell r="Y52" t="str">
            <v>-</v>
          </cell>
          <cell r="AA52">
            <v>57.32651515151516</v>
          </cell>
          <cell r="AB52">
            <v>56.542694805194806</v>
          </cell>
          <cell r="AC52">
            <v>55.670921516754845</v>
          </cell>
          <cell r="AD52">
            <v>54.517536100088179</v>
          </cell>
          <cell r="AE52" t="str">
            <v>-</v>
          </cell>
          <cell r="AG52">
            <v>56.393577766754845</v>
          </cell>
          <cell r="AH52">
            <v>52.608153841087024</v>
          </cell>
          <cell r="AI52">
            <v>47.604134317687652</v>
          </cell>
          <cell r="AJ52">
            <v>50.096755845465438</v>
          </cell>
          <cell r="AK52" t="str">
            <v>-</v>
          </cell>
          <cell r="AM52">
            <v>52.494209549169142</v>
          </cell>
          <cell r="AN52">
            <v>53.497290816106798</v>
          </cell>
          <cell r="AO52">
            <v>54.308324843409622</v>
          </cell>
          <cell r="AP52">
            <v>52.923192405544086</v>
          </cell>
          <cell r="AQ52" t="str">
            <v>-</v>
          </cell>
          <cell r="AS52">
            <v>47.049287346274156</v>
          </cell>
          <cell r="AT52">
            <v>44.834157428668028</v>
          </cell>
          <cell r="AU52">
            <v>46.392111746936266</v>
          </cell>
          <cell r="AV52">
            <v>47.728571857605374</v>
          </cell>
          <cell r="AW52" t="str">
            <v>-</v>
          </cell>
          <cell r="AY52">
            <v>45.7402298712516</v>
          </cell>
          <cell r="AZ52">
            <v>44.697961031562841</v>
          </cell>
          <cell r="BA52">
            <v>44.215728117317525</v>
          </cell>
          <cell r="BB52">
            <v>45.941732468973655</v>
          </cell>
          <cell r="BC52" t="str">
            <v>-</v>
          </cell>
          <cell r="BE52">
            <v>40.940098123036073</v>
          </cell>
          <cell r="BF52">
            <v>40.252061440783969</v>
          </cell>
          <cell r="BG52">
            <v>39.782983050301809</v>
          </cell>
          <cell r="BH52">
            <v>41.169606645453364</v>
          </cell>
          <cell r="BI52" t="str">
            <v>-</v>
          </cell>
          <cell r="BK52">
            <v>0.35916984047397982</v>
          </cell>
          <cell r="BL52">
            <v>0.34578075246656437</v>
          </cell>
          <cell r="BM52">
            <v>0.32657336015528915</v>
          </cell>
          <cell r="BN52">
            <v>0.30364769475100251</v>
          </cell>
          <cell r="BO52">
            <v>0.33200907519168332</v>
          </cell>
          <cell r="BQ52">
            <v>0.2808383711888176</v>
          </cell>
          <cell r="BR52">
            <v>0.26462053709650202</v>
          </cell>
          <cell r="BS52">
            <v>0.25649900214892951</v>
          </cell>
          <cell r="BT52">
            <v>0.25043455533499892</v>
          </cell>
          <cell r="BU52">
            <v>0.26233279040202984</v>
          </cell>
          <cell r="BY52">
            <v>0.6509009009009008</v>
          </cell>
          <cell r="CB52" t="str">
            <v>-</v>
          </cell>
          <cell r="CC52" t="e">
            <v>#DIV/0!</v>
          </cell>
          <cell r="CD52" t="e">
            <v>#DIV/0!</v>
          </cell>
          <cell r="CE52" t="e">
            <v>#DIV/0!</v>
          </cell>
          <cell r="CF52" t="e">
            <v>#DIV/0!</v>
          </cell>
          <cell r="CG52" t="e">
            <v>#DIV/0!</v>
          </cell>
          <cell r="CH52" t="e">
            <v>#DIV/0!</v>
          </cell>
          <cell r="CI52" t="e">
            <v>#DIV/0!</v>
          </cell>
          <cell r="CJ52" t="e">
            <v>#DIV/0!</v>
          </cell>
          <cell r="CK52" t="e">
            <v>#DIV/0!</v>
          </cell>
          <cell r="CL52" t="e">
            <v>#DIV/0!</v>
          </cell>
          <cell r="CM52" t="e">
            <v>#DIV/0!</v>
          </cell>
          <cell r="CN52" t="e">
            <v>#DIV/0!</v>
          </cell>
          <cell r="CO52" t="e">
            <v>#DIV/0!</v>
          </cell>
          <cell r="CP52" t="e">
            <v>#DIV/0!</v>
          </cell>
          <cell r="CQ52" t="e">
            <v>#DIV/0!</v>
          </cell>
          <cell r="CR52" t="e">
            <v>#DIV/0!</v>
          </cell>
          <cell r="CS52" t="e">
            <v>#DIV/0!</v>
          </cell>
          <cell r="CT52" t="e">
            <v>#DIV/0!</v>
          </cell>
          <cell r="CU52" t="e">
            <v>#DIV/0!</v>
          </cell>
          <cell r="CV52" t="e">
            <v>#DIV/0!</v>
          </cell>
          <cell r="CW52" t="e">
            <v>#DIV/0!</v>
          </cell>
          <cell r="CX52" t="e">
            <v>#DIV/0!</v>
          </cell>
          <cell r="CY52" t="e">
            <v>#DIV/0!</v>
          </cell>
          <cell r="CZ52" t="e">
            <v>#DIV/0!</v>
          </cell>
          <cell r="DA52" t="e">
            <v>#DIV/0!</v>
          </cell>
          <cell r="DB52" t="e">
            <v>#DIV/0!</v>
          </cell>
          <cell r="DC52" t="e">
            <v>#DIV/0!</v>
          </cell>
          <cell r="DD52" t="e">
            <v>#DIV/0!</v>
          </cell>
          <cell r="DE52" t="e">
            <v>#DIV/0!</v>
          </cell>
          <cell r="DF52" t="e">
            <v>#DIV/0!</v>
          </cell>
          <cell r="DG52" t="e">
            <v>#DIV/0!</v>
          </cell>
          <cell r="DH52" t="e">
            <v>#DIV/0!</v>
          </cell>
          <cell r="DI52" t="e">
            <v>#DIV/0!</v>
          </cell>
          <cell r="DJ52" t="e">
            <v>#DIV/0!</v>
          </cell>
          <cell r="DK52" t="e">
            <v>#DIV/0!</v>
          </cell>
          <cell r="DL52" t="e">
            <v>#DIV/0!</v>
          </cell>
          <cell r="DM52" t="e">
            <v>#DIV/0!</v>
          </cell>
          <cell r="DN52" t="e">
            <v>#DIV/0!</v>
          </cell>
          <cell r="DO52" t="e">
            <v>#DIV/0!</v>
          </cell>
          <cell r="DP52" t="e">
            <v>#DIV/0!</v>
          </cell>
          <cell r="DQ52" t="e">
            <v>#DIV/0!</v>
          </cell>
          <cell r="DR52" t="e">
            <v>#DIV/0!</v>
          </cell>
          <cell r="DS52" t="e">
            <v>#DIV/0!</v>
          </cell>
          <cell r="DT52" t="e">
            <v>#DIV/0!</v>
          </cell>
          <cell r="DU52" t="e">
            <v>#DIV/0!</v>
          </cell>
          <cell r="DV52" t="e">
            <v>#DIV/0!</v>
          </cell>
          <cell r="DW52" t="e">
            <v>#DIV/0!</v>
          </cell>
          <cell r="DX52" t="e">
            <v>#DIV/0!</v>
          </cell>
          <cell r="DY52" t="e">
            <v>#DIV/0!</v>
          </cell>
          <cell r="DZ52" t="e">
            <v>#DIV/0!</v>
          </cell>
          <cell r="EA52" t="e">
            <v>#DIV/0!</v>
          </cell>
          <cell r="EB52" t="e">
            <v>#DIV/0!</v>
          </cell>
          <cell r="EC52" t="e">
            <v>#DIV/0!</v>
          </cell>
          <cell r="ED52" t="e">
            <v>#DIV/0!</v>
          </cell>
          <cell r="EE52" t="e">
            <v>#DIV/0!</v>
          </cell>
          <cell r="EF52" t="e">
            <v>#DIV/0!</v>
          </cell>
          <cell r="EG52" t="e">
            <v>#DIV/0!</v>
          </cell>
          <cell r="EH52" t="e">
            <v>#DIV/0!</v>
          </cell>
          <cell r="EI52" t="e">
            <v>#DIV/0!</v>
          </cell>
          <cell r="EJ52" t="e">
            <v>#DIV/0!</v>
          </cell>
          <cell r="EK52" t="e">
            <v>#DIV/0!</v>
          </cell>
          <cell r="EL52" t="e">
            <v>#DIV/0!</v>
          </cell>
          <cell r="EM52" t="e">
            <v>#DIV/0!</v>
          </cell>
          <cell r="EN52" t="e">
            <v>#DIV/0!</v>
          </cell>
          <cell r="EO52" t="e">
            <v>#DIV/0!</v>
          </cell>
          <cell r="EP52" t="e">
            <v>#DIV/0!</v>
          </cell>
          <cell r="EQ52" t="e">
            <v>#DIV/0!</v>
          </cell>
          <cell r="ER52" t="e">
            <v>#DIV/0!</v>
          </cell>
          <cell r="ES52" t="e">
            <v>#DIV/0!</v>
          </cell>
          <cell r="ET52" t="e">
            <v>#DIV/0!</v>
          </cell>
          <cell r="EU52" t="e">
            <v>#DIV/0!</v>
          </cell>
          <cell r="EV52" t="e">
            <v>#DIV/0!</v>
          </cell>
          <cell r="EW52" t="e">
            <v>#DIV/0!</v>
          </cell>
          <cell r="EX52" t="e">
            <v>#DIV/0!</v>
          </cell>
          <cell r="EY52" t="e">
            <v>#DIV/0!</v>
          </cell>
          <cell r="EZ52" t="e">
            <v>#DIV/0!</v>
          </cell>
          <cell r="FA52" t="e">
            <v>#DIV/0!</v>
          </cell>
          <cell r="FB52" t="e">
            <v>#DIV/0!</v>
          </cell>
          <cell r="FC52" t="e">
            <v>#DIV/0!</v>
          </cell>
          <cell r="FD52" t="e">
            <v>#DIV/0!</v>
          </cell>
          <cell r="FE52" t="e">
            <v>#DIV/0!</v>
          </cell>
          <cell r="FF52" t="e">
            <v>#DIV/0!</v>
          </cell>
          <cell r="FG52" t="e">
            <v>#DIV/0!</v>
          </cell>
          <cell r="FH52" t="e">
            <v>#DIV/0!</v>
          </cell>
          <cell r="FI52" t="e">
            <v>#DIV/0!</v>
          </cell>
          <cell r="FJ52" t="e">
            <v>#DIV/0!</v>
          </cell>
          <cell r="FK52" t="e">
            <v>#DIV/0!</v>
          </cell>
          <cell r="FL52" t="e">
            <v>#DIV/0!</v>
          </cell>
          <cell r="FM52" t="e">
            <v>#DIV/0!</v>
          </cell>
          <cell r="FN52" t="e">
            <v>#DIV/0!</v>
          </cell>
          <cell r="FO52" t="e">
            <v>#DIV/0!</v>
          </cell>
          <cell r="FP52" t="e">
            <v>#DIV/0!</v>
          </cell>
          <cell r="FQ52" t="e">
            <v>#DIV/0!</v>
          </cell>
          <cell r="FR52" t="e">
            <v>#DIV/0!</v>
          </cell>
          <cell r="FS52" t="e">
            <v>#DIV/0!</v>
          </cell>
          <cell r="FT52" t="e">
            <v>#DIV/0!</v>
          </cell>
          <cell r="FU52" t="e">
            <v>#DIV/0!</v>
          </cell>
          <cell r="FV52" t="e">
            <v>#DIV/0!</v>
          </cell>
          <cell r="FW52" t="e">
            <v>#DIV/0!</v>
          </cell>
          <cell r="FX52" t="e">
            <v>#DIV/0!</v>
          </cell>
          <cell r="FY52" t="e">
            <v>#DIV/0!</v>
          </cell>
          <cell r="FZ52" t="e">
            <v>#DIV/0!</v>
          </cell>
          <cell r="GA52" t="e">
            <v>#DIV/0!</v>
          </cell>
          <cell r="GB52" t="e">
            <v>#DIV/0!</v>
          </cell>
          <cell r="GC52" t="e">
            <v>#DIV/0!</v>
          </cell>
          <cell r="GD52" t="e">
            <v>#DIV/0!</v>
          </cell>
          <cell r="GF52" t="str">
            <v xml:space="preserve"> </v>
          </cell>
        </row>
        <row r="53">
          <cell r="A53" t="str">
            <v>Growth QoQ</v>
          </cell>
          <cell r="C53" t="str">
            <v>-</v>
          </cell>
          <cell r="D53">
            <v>2.0326797385620914</v>
          </cell>
          <cell r="E53">
            <v>1</v>
          </cell>
          <cell r="F53">
            <v>0.60129310344827602</v>
          </cell>
          <cell r="G53" t="str">
            <v>-</v>
          </cell>
          <cell r="I53">
            <v>0.32728802153432035</v>
          </cell>
          <cell r="J53">
            <v>0.1747661419119324</v>
          </cell>
          <cell r="K53">
            <v>0.14876675082540292</v>
          </cell>
          <cell r="L53">
            <v>0.12957640649948354</v>
          </cell>
          <cell r="M53" t="str">
            <v>-</v>
          </cell>
          <cell r="O53">
            <v>0.14080454991435642</v>
          </cell>
          <cell r="P53">
            <v>9.9125364431486895E-2</v>
          </cell>
          <cell r="Q53">
            <v>6.1007957559681802E-2</v>
          </cell>
          <cell r="R53">
            <v>8.7499999999999911E-2</v>
          </cell>
          <cell r="S53" t="str">
            <v>-</v>
          </cell>
          <cell r="U53">
            <v>0.11494252873563204</v>
          </cell>
          <cell r="V53">
            <v>0.11546391752577323</v>
          </cell>
          <cell r="W53">
            <v>0.1182994454713493</v>
          </cell>
          <cell r="X53">
            <v>0.16033057851239674</v>
          </cell>
          <cell r="Y53" t="str">
            <v>-</v>
          </cell>
          <cell r="AA53">
            <v>0.170940170940171</v>
          </cell>
          <cell r="AB53">
            <v>0.14963503649635035</v>
          </cell>
          <cell r="AC53">
            <v>0.1502645502645501</v>
          </cell>
          <cell r="AD53">
            <v>0.15639374425023012</v>
          </cell>
          <cell r="AE53" t="str">
            <v>-</v>
          </cell>
          <cell r="AG53">
            <v>0.17899761336515518</v>
          </cell>
          <cell r="AH53">
            <v>0.16194331983805665</v>
          </cell>
          <cell r="AI53">
            <v>0.14111498257839727</v>
          </cell>
          <cell r="AJ53">
            <v>0.13129770992366407</v>
          </cell>
          <cell r="AK53" t="str">
            <v>-</v>
          </cell>
          <cell r="AM53">
            <v>0.12145748987854255</v>
          </cell>
          <cell r="AN53">
            <v>0.12274368231046928</v>
          </cell>
          <cell r="AO53">
            <v>0.12647374062165051</v>
          </cell>
          <cell r="AP53">
            <v>0.14367269267364424</v>
          </cell>
          <cell r="AQ53" t="str">
            <v>-</v>
          </cell>
          <cell r="AS53">
            <v>0.1389351081530783</v>
          </cell>
          <cell r="AT53">
            <v>0.127100073046019</v>
          </cell>
          <cell r="AU53">
            <v>0.15359688917692815</v>
          </cell>
          <cell r="AV53">
            <v>0.15730337078651679</v>
          </cell>
          <cell r="AW53" t="str">
            <v>-</v>
          </cell>
          <cell r="AY53">
            <v>0.12135922330097082</v>
          </cell>
          <cell r="AZ53">
            <v>9.3073593073593086E-2</v>
          </cell>
          <cell r="BA53">
            <v>9.108910891089117E-2</v>
          </cell>
          <cell r="BB53">
            <v>0.10526315789473695</v>
          </cell>
          <cell r="BC53" t="str">
            <v>-</v>
          </cell>
          <cell r="BE53">
            <v>9.5730706075533689E-2</v>
          </cell>
          <cell r="BF53">
            <v>7.4538309699535343E-2</v>
          </cell>
          <cell r="BG53">
            <v>7.6426694692372621E-2</v>
          </cell>
          <cell r="BH53">
            <v>8.7401163336852106E-2</v>
          </cell>
          <cell r="BI53" t="str">
            <v>-</v>
          </cell>
          <cell r="BK53">
            <v>8.0631375081500867E-2</v>
          </cell>
          <cell r="BL53">
            <v>6.3953107197624925E-2</v>
          </cell>
          <cell r="BM53">
            <v>6.1063605436272317E-2</v>
          </cell>
          <cell r="BN53">
            <v>6.8608840213482347E-2</v>
          </cell>
          <cell r="BO53" t="str">
            <v>-</v>
          </cell>
          <cell r="BQ53">
            <v>6.172406539581865E-2</v>
          </cell>
          <cell r="BR53">
            <v>5.0481450380754689E-2</v>
          </cell>
          <cell r="BS53">
            <v>5.4249335937744725E-2</v>
          </cell>
          <cell r="BT53">
            <v>6.3451238444370395E-2</v>
          </cell>
          <cell r="BU53" t="str">
            <v>-</v>
          </cell>
          <cell r="CB53" t="str">
            <v>-</v>
          </cell>
          <cell r="CC53">
            <v>0.55000000000000004</v>
          </cell>
          <cell r="CD53">
            <v>0.72580645161290325</v>
          </cell>
          <cell r="CE53">
            <v>0.43925233644859807</v>
          </cell>
          <cell r="CF53">
            <v>0.31818181818181812</v>
          </cell>
          <cell r="CG53">
            <v>0.25123152709359609</v>
          </cell>
          <cell r="CH53">
            <v>0.21259842519685046</v>
          </cell>
          <cell r="CI53">
            <v>0.18831168831168821</v>
          </cell>
          <cell r="CJ53">
            <v>0.1693989071038251</v>
          </cell>
          <cell r="CK53">
            <v>0.15420560747663559</v>
          </cell>
          <cell r="CL53">
            <v>0.14170040485829949</v>
          </cell>
          <cell r="CM53">
            <v>9.778368794326231E-2</v>
          </cell>
          <cell r="CN53">
            <v>6.1859000242267648E-2</v>
          </cell>
          <cell r="CO53">
            <v>5.8255380637310727E-2</v>
          </cell>
          <cell r="CP53">
            <v>5.5048508803449581E-2</v>
          </cell>
          <cell r="CQ53">
            <v>5.2176282269600138E-2</v>
          </cell>
          <cell r="CR53">
            <v>4.9588916941800898E-2</v>
          </cell>
          <cell r="CS53">
            <v>4.7246037130697527E-2</v>
          </cell>
          <cell r="CT53">
            <v>4.5114553271688562E-2</v>
          </cell>
          <cell r="CU53">
            <v>4.3167089320935492E-2</v>
          </cell>
          <cell r="CV53">
            <v>4.1380800605045565E-2</v>
          </cell>
          <cell r="CW53">
            <v>3.9736473517663518E-2</v>
          </cell>
          <cell r="CX53">
            <v>3.8417402584443483E-2</v>
          </cell>
          <cell r="CY53">
            <v>4.7422284149329696E-2</v>
          </cell>
          <cell r="CZ53">
            <v>5.504587155963292E-2</v>
          </cell>
          <cell r="DA53">
            <v>3.4782608695652195E-2</v>
          </cell>
          <cell r="DB53">
            <v>2.5210084033613356E-2</v>
          </cell>
          <cell r="DC53">
            <v>3.2786885245901676E-2</v>
          </cell>
          <cell r="DD53">
            <v>2.3809523809523725E-2</v>
          </cell>
          <cell r="DE53">
            <v>1.5503875968992276E-2</v>
          </cell>
          <cell r="DF53">
            <v>1.5267175572519109E-2</v>
          </cell>
          <cell r="DG53">
            <v>2.2556390977443552E-2</v>
          </cell>
          <cell r="DH53">
            <v>2.9411764705882248E-2</v>
          </cell>
          <cell r="DI53">
            <v>3.5714285714285809E-2</v>
          </cell>
          <cell r="DJ53">
            <v>3.4482758620689724E-2</v>
          </cell>
          <cell r="DK53">
            <v>4.0000000000000036E-2</v>
          </cell>
          <cell r="DL53">
            <v>3.8461538461538547E-2</v>
          </cell>
          <cell r="DM53">
            <v>3.0864197530864113E-2</v>
          </cell>
          <cell r="DN53">
            <v>3.5928143712574911E-2</v>
          </cell>
          <cell r="DO53">
            <v>4.0462427745664664E-2</v>
          </cell>
          <cell r="DP53">
            <v>4.4444444444444509E-2</v>
          </cell>
          <cell r="DQ53">
            <v>3.1914893617021267E-2</v>
          </cell>
          <cell r="DR53">
            <v>3.6082474226804218E-2</v>
          </cell>
          <cell r="DS53">
            <v>4.4776119402984982E-2</v>
          </cell>
          <cell r="DT53">
            <v>5.2380952380952417E-2</v>
          </cell>
          <cell r="DU53">
            <v>5.8823529411764719E-2</v>
          </cell>
          <cell r="DV53">
            <v>5.555555555555558E-2</v>
          </cell>
          <cell r="DW53">
            <v>6.0728744939271273E-2</v>
          </cell>
          <cell r="DX53">
            <v>4.5801526717557328E-2</v>
          </cell>
          <cell r="DY53">
            <v>4.3795620437956151E-2</v>
          </cell>
          <cell r="DZ53">
            <v>5.2447552447552503E-2</v>
          </cell>
          <cell r="EA53">
            <v>4.6511627906976827E-2</v>
          </cell>
          <cell r="EB53">
            <v>4.4444444444444509E-2</v>
          </cell>
          <cell r="EC53">
            <v>4.8632218844984809E-2</v>
          </cell>
          <cell r="ED53">
            <v>4.9275362318840665E-2</v>
          </cell>
          <cell r="EE53">
            <v>4.9723756906077332E-2</v>
          </cell>
          <cell r="EF53">
            <v>4.8684210526315885E-2</v>
          </cell>
          <cell r="EG53">
            <v>4.7678795483061531E-2</v>
          </cell>
          <cell r="EH53">
            <v>5.6287425149700532E-2</v>
          </cell>
          <cell r="EI53">
            <v>5.895691609977316E-2</v>
          </cell>
          <cell r="EJ53">
            <v>5.5674518201284773E-2</v>
          </cell>
          <cell r="EK53">
            <v>5.476673427991896E-2</v>
          </cell>
          <cell r="EL53">
            <v>5.2564102564102377E-2</v>
          </cell>
          <cell r="EM53">
            <v>4.87210718635811E-2</v>
          </cell>
          <cell r="EN53">
            <v>4.645760743321703E-2</v>
          </cell>
          <cell r="EO53">
            <v>4.3840177580466211E-2</v>
          </cell>
          <cell r="EP53">
            <v>4.146730462519943E-2</v>
          </cell>
          <cell r="EQ53">
            <v>4.2879019908116378E-2</v>
          </cell>
          <cell r="ER53">
            <v>4.2584434654919345E-2</v>
          </cell>
          <cell r="ES53">
            <v>3.9436619718309807E-2</v>
          </cell>
          <cell r="ET53">
            <v>4.2005420054200604E-2</v>
          </cell>
          <cell r="EU53">
            <v>4.083224967490251E-2</v>
          </cell>
          <cell r="EV53">
            <v>3.6481759120439827E-2</v>
          </cell>
          <cell r="EW53">
            <v>3.688524590163933E-2</v>
          </cell>
          <cell r="EX53">
            <v>3.9293187630783599E-2</v>
          </cell>
          <cell r="EY53">
            <v>4.1387024608501077E-2</v>
          </cell>
          <cell r="EZ53">
            <v>4.1890440386680883E-2</v>
          </cell>
          <cell r="FA53">
            <v>4.0206185567010388E-2</v>
          </cell>
          <cell r="FB53">
            <v>3.8652130822596664E-2</v>
          </cell>
          <cell r="FC53">
            <v>4.0076335877862634E-2</v>
          </cell>
          <cell r="FD53">
            <v>3.8532110091743066E-2</v>
          </cell>
          <cell r="FE53">
            <v>4.8586572438162445E-2</v>
          </cell>
          <cell r="FF53">
            <v>5.8972198820556043E-2</v>
          </cell>
          <cell r="FG53">
            <v>4.6221161495624496E-2</v>
          </cell>
          <cell r="FH53">
            <v>3.5130408333966967E-2</v>
          </cell>
          <cell r="FI53">
            <v>3.9594505252332324E-2</v>
          </cell>
          <cell r="FJ53">
            <v>4.2326172979084253E-2</v>
          </cell>
          <cell r="FK53">
            <v>3.945495220663009E-2</v>
          </cell>
          <cell r="FL53">
            <v>4.4283571381986464E-2</v>
          </cell>
          <cell r="FM53">
            <v>5.0462153384961184E-2</v>
          </cell>
          <cell r="FN53">
            <v>4.9940546967895294E-2</v>
          </cell>
          <cell r="FO53">
            <v>5.5492638731596822E-2</v>
          </cell>
          <cell r="FP53">
            <v>5.2575107296137347E-2</v>
          </cell>
          <cell r="FQ53">
            <v>4.2813455657492394E-2</v>
          </cell>
          <cell r="FR53">
            <v>4.7898338220918824E-2</v>
          </cell>
          <cell r="FS53">
            <v>4.1511194029850706E-2</v>
          </cell>
          <cell r="FT53">
            <v>2.9556650246305383E-2</v>
          </cell>
          <cell r="FU53">
            <v>3.3492822966507241E-2</v>
          </cell>
          <cell r="FV53">
            <v>3.1776094276094291E-2</v>
          </cell>
          <cell r="FW53">
            <v>2.5698551906995659E-2</v>
          </cell>
          <cell r="FX53">
            <v>2.9230463312785782E-2</v>
          </cell>
          <cell r="FY53">
            <v>3.0718701700154449E-2</v>
          </cell>
          <cell r="FZ53">
            <v>2.8116213683224034E-2</v>
          </cell>
          <cell r="GA53">
            <v>3.1905195989061053E-2</v>
          </cell>
          <cell r="GB53">
            <v>3.5159010600706697E-2</v>
          </cell>
          <cell r="GC53">
            <v>3.3794162826420893E-2</v>
          </cell>
          <cell r="GD53">
            <v>3.8137691926696471E-2</v>
          </cell>
          <cell r="GF53" t="str">
            <v xml:space="preserve"> </v>
          </cell>
        </row>
        <row r="54">
          <cell r="A54" t="str">
            <v>SANITY CHECK - SHOULD BE EQUAL</v>
          </cell>
          <cell r="I54">
            <v>1175.1601392515231</v>
          </cell>
          <cell r="J54">
            <v>348.56179286335941</v>
          </cell>
          <cell r="K54">
            <v>888.75500435161007</v>
          </cell>
          <cell r="L54">
            <v>36.389852558542934</v>
          </cell>
          <cell r="O54">
            <v>737.86178571428582</v>
          </cell>
          <cell r="P54">
            <v>1415.8</v>
          </cell>
          <cell r="Q54">
            <v>201.99999999999952</v>
          </cell>
          <cell r="R54">
            <v>945.85714285714289</v>
          </cell>
          <cell r="U54">
            <v>825.22222222222217</v>
          </cell>
          <cell r="V54">
            <v>709.90909090909099</v>
          </cell>
          <cell r="W54">
            <v>713.36363636363649</v>
          </cell>
          <cell r="X54">
            <v>979.54999999999984</v>
          </cell>
          <cell r="AA54">
            <v>348.85000000000019</v>
          </cell>
          <cell r="AB54">
            <v>672.28571428571433</v>
          </cell>
          <cell r="AC54">
            <v>671.51851851851825</v>
          </cell>
          <cell r="AD54">
            <v>924.18750000000023</v>
          </cell>
          <cell r="AG54">
            <v>438.89999999999975</v>
          </cell>
          <cell r="AH54">
            <v>490.58536585365897</v>
          </cell>
          <cell r="AI54">
            <v>431.32558139534848</v>
          </cell>
          <cell r="AJ54">
            <v>1043.8333333333337</v>
          </cell>
          <cell r="AM54">
            <v>553.97777777777753</v>
          </cell>
          <cell r="AN54">
            <v>578.42105263157919</v>
          </cell>
          <cell r="AO54">
            <v>465.00000000000011</v>
          </cell>
          <cell r="AP54">
            <v>869.66666666666629</v>
          </cell>
          <cell r="AS54">
            <v>353.61038961039009</v>
          </cell>
          <cell r="AT54">
            <v>396.78350515463859</v>
          </cell>
          <cell r="AU54">
            <v>252.3857142857145</v>
          </cell>
          <cell r="AV54">
            <v>1144.4785714285715</v>
          </cell>
          <cell r="AY54">
            <v>53.118181818181981</v>
          </cell>
          <cell r="AZ54">
            <v>761.82151190476202</v>
          </cell>
          <cell r="BA54">
            <v>298.01958299999939</v>
          </cell>
          <cell r="BB54">
            <v>759.35009854079908</v>
          </cell>
          <cell r="BE54">
            <v>118.05828041986751</v>
          </cell>
          <cell r="BF54">
            <v>424.29166171721874</v>
          </cell>
          <cell r="BG54">
            <v>176.85746040625907</v>
          </cell>
          <cell r="BH54">
            <v>730.45219199691746</v>
          </cell>
          <cell r="GF54" t="str">
            <v xml:space="preserve"> </v>
          </cell>
        </row>
        <row r="55">
          <cell r="A55" t="str">
            <v>Implied Subscription Revenue ($ millions)</v>
          </cell>
          <cell r="C55">
            <v>0.153</v>
          </cell>
          <cell r="D55">
            <v>0.69599999999999995</v>
          </cell>
          <cell r="E55">
            <v>1.4903999999999999</v>
          </cell>
          <cell r="F55">
            <v>2.6073000000000004</v>
          </cell>
          <cell r="G55">
            <v>4.9466999999999999</v>
          </cell>
          <cell r="I55">
            <v>3.7512949999999998</v>
          </cell>
          <cell r="J55">
            <v>4.7537824999999998</v>
          </cell>
          <cell r="K55">
            <v>5.85968</v>
          </cell>
          <cell r="L55">
            <v>7.0694675</v>
          </cell>
          <cell r="M55">
            <v>21.434224999999998</v>
          </cell>
          <cell r="O55">
            <v>8.8755000000000006</v>
          </cell>
          <cell r="P55">
            <v>11.317</v>
          </cell>
          <cell r="Q55">
            <v>12.8705</v>
          </cell>
          <cell r="R55">
            <v>14.612500000000001</v>
          </cell>
          <cell r="S55">
            <v>47.6755</v>
          </cell>
          <cell r="U55">
            <v>16.859249999999999</v>
          </cell>
          <cell r="V55">
            <v>19.618750000000002</v>
          </cell>
          <cell r="W55">
            <v>22.54025</v>
          </cell>
          <cell r="X55">
            <v>26.675999999999998</v>
          </cell>
          <cell r="Y55">
            <v>85.694249999999997</v>
          </cell>
          <cell r="AA55">
            <v>31.236000000000001</v>
          </cell>
          <cell r="AB55">
            <v>35.910000000000004</v>
          </cell>
          <cell r="AC55">
            <v>41.577750000000002</v>
          </cell>
          <cell r="AD55">
            <v>49.368674999999996</v>
          </cell>
          <cell r="AE55">
            <v>158.09242499999999</v>
          </cell>
          <cell r="AG55">
            <v>58.189899999999994</v>
          </cell>
          <cell r="AH55">
            <v>65.636250000000004</v>
          </cell>
          <cell r="AI55">
            <v>74.386045999999993</v>
          </cell>
          <cell r="AJ55">
            <v>82.425312500000004</v>
          </cell>
          <cell r="AK55">
            <v>280.63750850000002</v>
          </cell>
          <cell r="AM55">
            <v>94.492510999999993</v>
          </cell>
          <cell r="AN55">
            <v>104.271792</v>
          </cell>
          <cell r="AO55">
            <v>114.51621500000002</v>
          </cell>
          <cell r="AP55">
            <v>125.27212800000001</v>
          </cell>
          <cell r="AQ55">
            <v>438.55264600000004</v>
          </cell>
          <cell r="AS55">
            <v>136.63888649999998</v>
          </cell>
          <cell r="AT55">
            <v>147.3352405</v>
          </cell>
          <cell r="AU55">
            <v>158.427222</v>
          </cell>
          <cell r="AV55">
            <v>170.06365349999999</v>
          </cell>
          <cell r="AW55">
            <v>612.46500249999997</v>
          </cell>
          <cell r="AY55">
            <v>162.20505199999999</v>
          </cell>
          <cell r="AZ55">
            <v>174.24374850000001</v>
          </cell>
          <cell r="BA55">
            <v>186.12093800000002</v>
          </cell>
          <cell r="BB55">
            <v>197.6850445</v>
          </cell>
          <cell r="BC55">
            <v>720.25478300000009</v>
          </cell>
          <cell r="BE55">
            <v>195.96227499999998</v>
          </cell>
          <cell r="BF55">
            <v>209.58716249999998</v>
          </cell>
          <cell r="BG55">
            <v>224.25878750000001</v>
          </cell>
          <cell r="BH55">
            <v>157.02962500000001</v>
          </cell>
          <cell r="BI55">
            <v>0.06</v>
          </cell>
          <cell r="BJ55">
            <v>9.2999999999999999E-2</v>
          </cell>
          <cell r="BK55">
            <v>0.1605</v>
          </cell>
          <cell r="BL55">
            <v>0.23100000000000001</v>
          </cell>
          <cell r="BM55">
            <v>0.30449999999999999</v>
          </cell>
          <cell r="BN55">
            <v>0.39369999999999999</v>
          </cell>
          <cell r="BO55">
            <v>0.49280000000000002</v>
          </cell>
          <cell r="BP55">
            <v>0.60389999999999999</v>
          </cell>
          <cell r="BQ55">
            <v>0.72760000000000002</v>
          </cell>
          <cell r="BR55">
            <v>0.86450000000000005</v>
          </cell>
          <cell r="BS55">
            <v>1.0152000000000001</v>
          </cell>
          <cell r="BT55">
            <v>1.1454275</v>
          </cell>
          <cell r="BU55">
            <v>1.249155</v>
          </cell>
          <cell r="BV55">
            <v>1.3567125</v>
          </cell>
          <cell r="BW55">
            <v>1.4681</v>
          </cell>
          <cell r="BX55">
            <v>1.5833174999999999</v>
          </cell>
          <cell r="BY55">
            <v>1.7023649999999999</v>
          </cell>
          <cell r="BZ55">
            <v>1.8252425000000001</v>
          </cell>
          <cell r="CA55">
            <v>1.9519500000000001</v>
          </cell>
          <cell r="CB55">
            <v>2.0824875</v>
          </cell>
          <cell r="CC55">
            <v>2.2168549999999998</v>
          </cell>
          <cell r="CD55">
            <v>2.3550525000000002</v>
          </cell>
          <cell r="CE55">
            <v>2.49756</v>
          </cell>
          <cell r="CF55">
            <v>2.6705000000000001</v>
          </cell>
          <cell r="CG55">
            <v>2.9325000000000001</v>
          </cell>
          <cell r="CH55">
            <v>3.2725</v>
          </cell>
          <cell r="CI55">
            <v>3.5379999999999998</v>
          </cell>
          <cell r="CJ55">
            <v>3.78</v>
          </cell>
          <cell r="CK55">
            <v>3.9990000000000001</v>
          </cell>
          <cell r="CL55">
            <v>4.1265000000000001</v>
          </cell>
          <cell r="CM55">
            <v>4.2560000000000002</v>
          </cell>
          <cell r="CN55">
            <v>4.4880000000000004</v>
          </cell>
          <cell r="CO55">
            <v>4.6550000000000002</v>
          </cell>
          <cell r="CP55">
            <v>4.8574999999999999</v>
          </cell>
          <cell r="CQ55">
            <v>5.0999999999999996</v>
          </cell>
          <cell r="CR55">
            <v>5.343</v>
          </cell>
          <cell r="CS55">
            <v>5.6295000000000002</v>
          </cell>
          <cell r="CT55">
            <v>5.8867500000000001</v>
          </cell>
          <cell r="CU55">
            <v>6.1847500000000002</v>
          </cell>
          <cell r="CV55">
            <v>6.5250000000000004</v>
          </cell>
          <cell r="CW55">
            <v>6.9089999999999998</v>
          </cell>
          <cell r="CX55">
            <v>7.1779999999999999</v>
          </cell>
          <cell r="CY55">
            <v>7.4872500000000004</v>
          </cell>
          <cell r="CZ55">
            <v>7.875</v>
          </cell>
          <cell r="DA55">
            <v>8.3979999999999997</v>
          </cell>
          <cell r="DB55">
            <v>8.8919999999999995</v>
          </cell>
          <cell r="DC55">
            <v>9.3859999999999992</v>
          </cell>
          <cell r="DD55">
            <v>9.9559999999999995</v>
          </cell>
          <cell r="DE55">
            <v>10.412000000000001</v>
          </cell>
          <cell r="DF55">
            <v>10.868</v>
          </cell>
          <cell r="DG55">
            <v>11.438000000000001</v>
          </cell>
          <cell r="DH55">
            <v>11.97</v>
          </cell>
          <cell r="DI55">
            <v>12.502000000000001</v>
          </cell>
          <cell r="DJ55">
            <v>13.196249999999999</v>
          </cell>
          <cell r="DK55">
            <v>13.846500000000001</v>
          </cell>
          <cell r="DL55">
            <v>14.535</v>
          </cell>
          <cell r="DM55">
            <v>15.651087499999999</v>
          </cell>
          <cell r="DN55">
            <v>16.397312500000002</v>
          </cell>
          <cell r="DO55">
            <v>17.320274999999999</v>
          </cell>
          <cell r="DP55">
            <v>18.361272499999998</v>
          </cell>
          <cell r="DQ55">
            <v>19.3835275</v>
          </cell>
          <cell r="DR55">
            <v>20.4451</v>
          </cell>
          <cell r="DS55">
            <v>20.838716666666667</v>
          </cell>
          <cell r="DT55">
            <v>21.87875</v>
          </cell>
          <cell r="DU55">
            <v>22.918783333333334</v>
          </cell>
          <cell r="DV55">
            <v>23.739692666666667</v>
          </cell>
          <cell r="DW55">
            <v>24.770213999999999</v>
          </cell>
          <cell r="DX55">
            <v>25.876139333333331</v>
          </cell>
          <cell r="DY55">
            <v>26.492000000000001</v>
          </cell>
          <cell r="DZ55">
            <v>27.499812500000001</v>
          </cell>
          <cell r="EA55">
            <v>28.433499999999999</v>
          </cell>
          <cell r="EB55">
            <v>30.387822</v>
          </cell>
          <cell r="EC55">
            <v>31.480048</v>
          </cell>
          <cell r="ED55">
            <v>32.624640999999997</v>
          </cell>
          <cell r="EE55">
            <v>33.565826999999999</v>
          </cell>
          <cell r="EF55">
            <v>34.747356000000003</v>
          </cell>
          <cell r="EG55">
            <v>35.958609000000003</v>
          </cell>
          <cell r="EH55">
            <v>36.930833499999999</v>
          </cell>
          <cell r="EI55">
            <v>38.159770000000002</v>
          </cell>
          <cell r="EJ55">
            <v>39.425611500000002</v>
          </cell>
          <cell r="EK55">
            <v>40.419468500000001</v>
          </cell>
          <cell r="EL55">
            <v>41.687731499999998</v>
          </cell>
          <cell r="EM55">
            <v>43.164928000000003</v>
          </cell>
          <cell r="EN55">
            <v>44.293963499999997</v>
          </cell>
          <cell r="EO55">
            <v>45.528092999999998</v>
          </cell>
          <cell r="EP55">
            <v>46.816830000000003</v>
          </cell>
          <cell r="EQ55">
            <v>47.793294500000002</v>
          </cell>
          <cell r="ER55">
            <v>49.1021055</v>
          </cell>
          <cell r="ES55">
            <v>50.439840500000003</v>
          </cell>
          <cell r="ET55">
            <v>51.437503</v>
          </cell>
          <cell r="EU55">
            <v>52.794711999999997</v>
          </cell>
          <cell r="EV55">
            <v>54.195006999999997</v>
          </cell>
          <cell r="EW55">
            <v>55.215333000000001</v>
          </cell>
          <cell r="EX55">
            <v>56.613008999999998</v>
          </cell>
          <cell r="EY55">
            <v>58.235311500000002</v>
          </cell>
          <cell r="EZ55">
            <v>59.395428000000003</v>
          </cell>
          <cell r="FA55">
            <v>60.762061000000003</v>
          </cell>
          <cell r="FB55">
            <v>62.185341999999999</v>
          </cell>
          <cell r="FC55">
            <v>63.173535000000001</v>
          </cell>
          <cell r="FD55">
            <v>64.597312500000001</v>
          </cell>
          <cell r="FE55">
            <v>66.0456985</v>
          </cell>
          <cell r="FF55">
            <v>67.042033500000002</v>
          </cell>
          <cell r="FG55">
            <v>68.518514999999994</v>
          </cell>
          <cell r="FH55">
            <v>70.040373000000002</v>
          </cell>
          <cell r="FI55">
            <v>71.060077500000006</v>
          </cell>
          <cell r="FJ55">
            <v>72.574500999999998</v>
          </cell>
          <cell r="FK55">
            <v>74.324578500000001</v>
          </cell>
          <cell r="FL55">
            <v>73.077562499999999</v>
          </cell>
          <cell r="FM55">
            <v>74.979937500000005</v>
          </cell>
          <cell r="FN55">
            <v>76.201287500000007</v>
          </cell>
          <cell r="FO55">
            <v>77.697649999999996</v>
          </cell>
          <cell r="FP55">
            <v>79.331975</v>
          </cell>
          <cell r="FQ55">
            <v>77.697649999999996</v>
          </cell>
          <cell r="FR55">
            <v>79.331975</v>
          </cell>
          <cell r="FS55">
            <v>65.033477633477631</v>
          </cell>
          <cell r="FT55">
            <v>65.033477633477631</v>
          </cell>
          <cell r="FU55">
            <v>65.033477633477631</v>
          </cell>
          <cell r="FV55">
            <v>63.292409240924094</v>
          </cell>
          <cell r="FW55">
            <v>63.292409240924094</v>
          </cell>
          <cell r="FX55">
            <v>63.292409240924094</v>
          </cell>
          <cell r="FY55">
            <v>60.7523119882798</v>
          </cell>
          <cell r="FZ55">
            <v>60.7523119882798</v>
          </cell>
          <cell r="GA55">
            <v>60.7523119882798</v>
          </cell>
          <cell r="GB55">
            <v>58.625981068690017</v>
          </cell>
          <cell r="GC55">
            <v>58.625981068690017</v>
          </cell>
          <cell r="GD55">
            <v>58.625981068690017</v>
          </cell>
          <cell r="GF55" t="str">
            <v xml:space="preserve"> </v>
          </cell>
        </row>
        <row r="56">
          <cell r="A56" t="str">
            <v>Percentage Difference</v>
          </cell>
          <cell r="C56" t="str">
            <v>-</v>
          </cell>
          <cell r="D56" t="str">
            <v>-</v>
          </cell>
          <cell r="E56" t="str">
            <v>-</v>
          </cell>
          <cell r="F56" t="str">
            <v>-</v>
          </cell>
          <cell r="G56" t="str">
            <v>-</v>
          </cell>
          <cell r="I56" t="str">
            <v>-</v>
          </cell>
          <cell r="J56" t="str">
            <v>-</v>
          </cell>
          <cell r="K56" t="str">
            <v>-</v>
          </cell>
          <cell r="L56" t="str">
            <v>-</v>
          </cell>
          <cell r="M56">
            <v>-3.6751970271845062E-3</v>
          </cell>
          <cell r="O56">
            <v>7.3798659230466012E-3</v>
          </cell>
          <cell r="P56">
            <v>3.711230891579024E-3</v>
          </cell>
          <cell r="Q56">
            <v>-5.1668544345596177E-3</v>
          </cell>
          <cell r="R56">
            <v>-1.4713430282292303E-3</v>
          </cell>
          <cell r="S56">
            <v>4.0901511258404716E-4</v>
          </cell>
          <cell r="U56">
            <v>-3.721992378071456E-3</v>
          </cell>
          <cell r="V56">
            <v>1.3634915578211344E-3</v>
          </cell>
          <cell r="W56">
            <v>2.6729960847816647E-3</v>
          </cell>
          <cell r="X56">
            <v>-4.7233468286100328E-3</v>
          </cell>
          <cell r="Y56">
            <v>-1.1873608789387336E-3</v>
          </cell>
          <cell r="AA56">
            <v>3.8417210910488215E-3</v>
          </cell>
          <cell r="AB56">
            <v>-2.9796714007240131E-3</v>
          </cell>
          <cell r="AC56">
            <v>2.7117869533584272E-3</v>
          </cell>
          <cell r="AD56">
            <v>-2.0914071524102468E-4</v>
          </cell>
          <cell r="AE56">
            <v>7.3011088292173189E-4</v>
          </cell>
          <cell r="AG56">
            <v>-1.7185112880984443E-6</v>
          </cell>
          <cell r="AH56">
            <v>-2.6662096021653438E-5</v>
          </cell>
          <cell r="AI56">
            <v>6.1839555227264004E-7</v>
          </cell>
          <cell r="AJ56">
            <v>3.7913110733650079E-6</v>
          </cell>
          <cell r="AK56">
            <v>-5.3146851536632352E-6</v>
          </cell>
          <cell r="AM56">
            <v>-5.1750132875793519E-6</v>
          </cell>
          <cell r="AN56">
            <v>0</v>
          </cell>
          <cell r="AO56">
            <v>0</v>
          </cell>
          <cell r="AP56">
            <v>0</v>
          </cell>
          <cell r="AQ56">
            <v>-1.1150314665207808E-6</v>
          </cell>
          <cell r="AS56">
            <v>0</v>
          </cell>
          <cell r="AT56">
            <v>0</v>
          </cell>
          <cell r="AU56">
            <v>0</v>
          </cell>
          <cell r="AV56">
            <v>0</v>
          </cell>
          <cell r="AW56">
            <v>0</v>
          </cell>
          <cell r="AY56">
            <v>-0.12497564323705544</v>
          </cell>
          <cell r="AZ56">
            <v>-0.11321711226271051</v>
          </cell>
          <cell r="BA56">
            <v>-0.10609021619050715</v>
          </cell>
          <cell r="BB56">
            <v>-0.10540458309682606</v>
          </cell>
          <cell r="BC56">
            <v>-0.11187926397289884</v>
          </cell>
          <cell r="BE56">
            <v>-0.34449444600232387</v>
          </cell>
          <cell r="BF56">
            <v>-0.33905284293052662</v>
          </cell>
          <cell r="BG56">
            <v>-0.32208248004364953</v>
          </cell>
          <cell r="BH56">
            <v>-1.0147993396525654</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cell r="EQ56">
            <v>0</v>
          </cell>
          <cell r="ER56">
            <v>0</v>
          </cell>
          <cell r="ES56">
            <v>0</v>
          </cell>
          <cell r="ET56">
            <v>0</v>
          </cell>
          <cell r="EU56">
            <v>0</v>
          </cell>
          <cell r="EV56">
            <v>0</v>
          </cell>
          <cell r="EW56">
            <v>0</v>
          </cell>
          <cell r="EX56">
            <v>0</v>
          </cell>
          <cell r="EY56">
            <v>0</v>
          </cell>
          <cell r="EZ56">
            <v>0</v>
          </cell>
          <cell r="FA56">
            <v>0</v>
          </cell>
          <cell r="FB56">
            <v>0</v>
          </cell>
          <cell r="FC56">
            <v>0</v>
          </cell>
          <cell r="FD56">
            <v>0</v>
          </cell>
          <cell r="FE56">
            <v>0</v>
          </cell>
          <cell r="FF56">
            <v>0</v>
          </cell>
          <cell r="FG56">
            <v>0</v>
          </cell>
          <cell r="FH56">
            <v>0</v>
          </cell>
          <cell r="FI56">
            <v>0</v>
          </cell>
          <cell r="FJ56">
            <v>0</v>
          </cell>
          <cell r="FK56">
            <v>0</v>
          </cell>
          <cell r="FL56">
            <v>0</v>
          </cell>
          <cell r="FM56">
            <v>0</v>
          </cell>
          <cell r="FN56">
            <v>0</v>
          </cell>
          <cell r="FO56">
            <v>0</v>
          </cell>
          <cell r="FP56">
            <v>0</v>
          </cell>
          <cell r="FQ56">
            <v>0</v>
          </cell>
          <cell r="FR56">
            <v>0</v>
          </cell>
          <cell r="FS56">
            <v>-9.5766495224143044E-2</v>
          </cell>
          <cell r="FT56">
            <v>-9.5766495224143044E-2</v>
          </cell>
          <cell r="FU56">
            <v>-9.5766495224143044E-2</v>
          </cell>
          <cell r="FV56">
            <v>-8.4424297877980781E-2</v>
          </cell>
          <cell r="FW56">
            <v>-8.4424297877980781E-2</v>
          </cell>
          <cell r="FX56">
            <v>-8.4424297877980781E-2</v>
          </cell>
          <cell r="FY56">
            <v>-8.032457358877032E-2</v>
          </cell>
          <cell r="FZ56">
            <v>-8.032457358877032E-2</v>
          </cell>
          <cell r="GA56">
            <v>-8.032457358877032E-2</v>
          </cell>
          <cell r="GB56">
            <v>-7.8175010292991565E-2</v>
          </cell>
          <cell r="GC56">
            <v>-7.8175010292991565E-2</v>
          </cell>
          <cell r="GD56">
            <v>-7.8175010292991565E-2</v>
          </cell>
          <cell r="GF56" t="str">
            <v xml:space="preserve"> </v>
          </cell>
        </row>
        <row r="57">
          <cell r="A57" t="str">
            <v>Direct Subscription Revenue ($ millions)</v>
          </cell>
          <cell r="C57" t="str">
            <v>-</v>
          </cell>
          <cell r="D57" t="str">
            <v>-</v>
          </cell>
          <cell r="E57" t="str">
            <v>-</v>
          </cell>
          <cell r="F57" t="str">
            <v>-</v>
          </cell>
          <cell r="G57">
            <v>5.0220000000000002</v>
          </cell>
          <cell r="I57" t="str">
            <v>-</v>
          </cell>
          <cell r="J57" t="str">
            <v>-</v>
          </cell>
          <cell r="K57" t="str">
            <v>-</v>
          </cell>
          <cell r="L57" t="str">
            <v>-</v>
          </cell>
          <cell r="M57">
            <v>21.513000000000002</v>
          </cell>
          <cell r="O57">
            <v>8.81</v>
          </cell>
          <cell r="P57">
            <v>11.275</v>
          </cell>
          <cell r="Q57">
            <v>12.936999999999999</v>
          </cell>
          <cell r="R57">
            <v>14.634</v>
          </cell>
          <cell r="S57">
            <v>47.655999999999999</v>
          </cell>
          <cell r="U57">
            <v>16.922000000000001</v>
          </cell>
          <cell r="V57">
            <v>19.591999999999999</v>
          </cell>
          <cell r="W57">
            <v>22.48</v>
          </cell>
          <cell r="X57">
            <v>26.802</v>
          </cell>
          <cell r="Y57">
            <v>85.795999999999992</v>
          </cell>
          <cell r="AA57">
            <v>31.116</v>
          </cell>
          <cell r="AB57">
            <v>36.017000000000003</v>
          </cell>
          <cell r="AC57">
            <v>41.465000000000003</v>
          </cell>
          <cell r="AD57">
            <v>49.378999999999998</v>
          </cell>
          <cell r="AE57">
            <v>157.977</v>
          </cell>
          <cell r="AG57">
            <v>58.19</v>
          </cell>
          <cell r="AH57">
            <v>65.638000000000005</v>
          </cell>
          <cell r="AI57">
            <v>74.385999999999996</v>
          </cell>
          <cell r="AJ57">
            <v>82.424999999999997</v>
          </cell>
          <cell r="AK57">
            <v>280.63900000000001</v>
          </cell>
          <cell r="AM57">
            <v>94.492999999999995</v>
          </cell>
          <cell r="AN57">
            <v>104.271792</v>
          </cell>
          <cell r="AO57">
            <v>114.51621500000002</v>
          </cell>
          <cell r="AP57">
            <v>125.27212800000001</v>
          </cell>
          <cell r="AQ57">
            <v>438.55313500000005</v>
          </cell>
          <cell r="AS57">
            <v>136.63888649999998</v>
          </cell>
          <cell r="AT57">
            <v>147.3352405</v>
          </cell>
          <cell r="AU57">
            <v>158.427222</v>
          </cell>
          <cell r="AV57">
            <v>170.06365349999999</v>
          </cell>
          <cell r="AW57">
            <v>612.46500249999997</v>
          </cell>
          <cell r="AY57">
            <v>182.47673271000002</v>
          </cell>
          <cell r="AZ57">
            <v>193.97112253500001</v>
          </cell>
          <cell r="BA57">
            <v>205.86654855</v>
          </cell>
          <cell r="BB57">
            <v>218.52195420000001</v>
          </cell>
          <cell r="BC57">
            <v>800.83635799500007</v>
          </cell>
          <cell r="BE57">
            <v>263.47019036348001</v>
          </cell>
          <cell r="BF57">
            <v>280.64828578736723</v>
          </cell>
          <cell r="BG57">
            <v>296.4886139495818</v>
          </cell>
          <cell r="BH57">
            <v>316.38318475589</v>
          </cell>
          <cell r="BI57">
            <v>0.06</v>
          </cell>
          <cell r="BJ57">
            <v>9.2999999999999999E-2</v>
          </cell>
          <cell r="BK57">
            <v>0.1605</v>
          </cell>
          <cell r="BL57">
            <v>0.23100000000000001</v>
          </cell>
          <cell r="BM57">
            <v>0.30449999999999999</v>
          </cell>
          <cell r="BN57">
            <v>0.39369999999999999</v>
          </cell>
          <cell r="BO57">
            <v>0.49280000000000002</v>
          </cell>
          <cell r="BP57">
            <v>0.60389999999999999</v>
          </cell>
          <cell r="BQ57">
            <v>0.72760000000000002</v>
          </cell>
          <cell r="BR57">
            <v>0.86450000000000005</v>
          </cell>
          <cell r="BS57">
            <v>1.0152000000000001</v>
          </cell>
          <cell r="BT57">
            <v>1.1454275</v>
          </cell>
          <cell r="BU57">
            <v>1.249155</v>
          </cell>
          <cell r="BV57">
            <v>1.3567125</v>
          </cell>
          <cell r="BW57">
            <v>1.4681</v>
          </cell>
          <cell r="BX57">
            <v>1.5833174999999999</v>
          </cell>
          <cell r="BY57">
            <v>1.7023649999999999</v>
          </cell>
          <cell r="BZ57">
            <v>1.8252425000000001</v>
          </cell>
          <cell r="CA57">
            <v>1.9519500000000001</v>
          </cell>
          <cell r="CB57">
            <v>2.0824875</v>
          </cell>
          <cell r="CC57">
            <v>2.2168549999999998</v>
          </cell>
          <cell r="CD57">
            <v>2.3550525000000002</v>
          </cell>
          <cell r="CE57">
            <v>2.49756</v>
          </cell>
          <cell r="CF57">
            <v>2.6705000000000001</v>
          </cell>
          <cell r="CG57">
            <v>2.9325000000000001</v>
          </cell>
          <cell r="CH57">
            <v>3.2725</v>
          </cell>
          <cell r="CI57">
            <v>3.5379999999999998</v>
          </cell>
          <cell r="CJ57">
            <v>3.78</v>
          </cell>
          <cell r="CK57">
            <v>3.9990000000000001</v>
          </cell>
          <cell r="CL57">
            <v>4.1265000000000001</v>
          </cell>
          <cell r="CM57">
            <v>4.2560000000000002</v>
          </cell>
          <cell r="CN57">
            <v>4.4880000000000004</v>
          </cell>
          <cell r="CO57">
            <v>4.6550000000000002</v>
          </cell>
          <cell r="CP57">
            <v>4.8574999999999999</v>
          </cell>
          <cell r="CQ57">
            <v>5.0999999999999996</v>
          </cell>
          <cell r="CR57">
            <v>5.343</v>
          </cell>
          <cell r="CS57">
            <v>5.6295000000000002</v>
          </cell>
          <cell r="CT57">
            <v>5.8867500000000001</v>
          </cell>
          <cell r="CU57">
            <v>6.1847500000000002</v>
          </cell>
          <cell r="CV57">
            <v>6.5250000000000004</v>
          </cell>
          <cell r="CW57">
            <v>6.9089999999999998</v>
          </cell>
          <cell r="CX57">
            <v>7.1779999999999999</v>
          </cell>
          <cell r="CY57">
            <v>7.4872500000000004</v>
          </cell>
          <cell r="CZ57">
            <v>7.875</v>
          </cell>
          <cell r="DA57">
            <v>8.3979999999999997</v>
          </cell>
          <cell r="DB57">
            <v>8.8919999999999995</v>
          </cell>
          <cell r="DC57">
            <v>9.3859999999999992</v>
          </cell>
          <cell r="DD57">
            <v>9.9559999999999995</v>
          </cell>
          <cell r="DE57">
            <v>10.412000000000001</v>
          </cell>
          <cell r="DF57">
            <v>10.868</v>
          </cell>
          <cell r="DG57">
            <v>11.438000000000001</v>
          </cell>
          <cell r="DH57">
            <v>11.97</v>
          </cell>
          <cell r="DI57">
            <v>12.502000000000001</v>
          </cell>
          <cell r="DJ57">
            <v>13.196249999999999</v>
          </cell>
          <cell r="DK57">
            <v>13.846500000000001</v>
          </cell>
          <cell r="DL57">
            <v>14.535</v>
          </cell>
          <cell r="DM57">
            <v>15.651087499999999</v>
          </cell>
          <cell r="DN57">
            <v>16.397312500000002</v>
          </cell>
          <cell r="DO57">
            <v>17.320274999999999</v>
          </cell>
          <cell r="DP57">
            <v>18.361272499999998</v>
          </cell>
          <cell r="DQ57">
            <v>19.3835275</v>
          </cell>
          <cell r="DR57">
            <v>20.4451</v>
          </cell>
          <cell r="DS57">
            <v>20.838716666666667</v>
          </cell>
          <cell r="DT57">
            <v>21.87875</v>
          </cell>
          <cell r="DU57">
            <v>22.918783333333334</v>
          </cell>
          <cell r="DV57">
            <v>23.739692666666667</v>
          </cell>
          <cell r="DW57">
            <v>24.770213999999999</v>
          </cell>
          <cell r="DX57">
            <v>25.876139333333331</v>
          </cell>
          <cell r="DY57">
            <v>26.492000000000001</v>
          </cell>
          <cell r="DZ57">
            <v>27.499812500000001</v>
          </cell>
          <cell r="EA57">
            <v>28.433499999999999</v>
          </cell>
          <cell r="EB57">
            <v>30.387822</v>
          </cell>
          <cell r="EC57">
            <v>31.480048</v>
          </cell>
          <cell r="ED57">
            <v>32.624640999999997</v>
          </cell>
          <cell r="EE57">
            <v>33.565826999999999</v>
          </cell>
          <cell r="EF57">
            <v>34.747356000000003</v>
          </cell>
          <cell r="EG57">
            <v>35.958609000000003</v>
          </cell>
          <cell r="EH57">
            <v>36.930833499999999</v>
          </cell>
          <cell r="EI57">
            <v>38.159770000000002</v>
          </cell>
          <cell r="EJ57">
            <v>39.425611500000002</v>
          </cell>
          <cell r="EK57">
            <v>40.419468500000001</v>
          </cell>
          <cell r="EL57">
            <v>41.687731499999998</v>
          </cell>
          <cell r="EM57">
            <v>43.164928000000003</v>
          </cell>
          <cell r="EN57">
            <v>44.293963499999997</v>
          </cell>
          <cell r="EO57">
            <v>45.528092999999998</v>
          </cell>
          <cell r="EP57">
            <v>46.816830000000003</v>
          </cell>
          <cell r="EQ57">
            <v>47.793294500000002</v>
          </cell>
          <cell r="ER57">
            <v>49.1021055</v>
          </cell>
          <cell r="ES57">
            <v>50.439840500000003</v>
          </cell>
          <cell r="ET57">
            <v>51.437503</v>
          </cell>
          <cell r="EU57">
            <v>52.794711999999997</v>
          </cell>
          <cell r="EV57">
            <v>54.195006999999997</v>
          </cell>
          <cell r="EW57">
            <v>55.215333000000001</v>
          </cell>
          <cell r="EX57">
            <v>56.613008999999998</v>
          </cell>
          <cell r="EY57">
            <v>58.235311500000002</v>
          </cell>
          <cell r="EZ57">
            <v>59.395428000000003</v>
          </cell>
          <cell r="FA57">
            <v>60.762061000000003</v>
          </cell>
          <cell r="FB57">
            <v>62.185341999999999</v>
          </cell>
          <cell r="FC57">
            <v>63.173535000000001</v>
          </cell>
          <cell r="FD57">
            <v>64.597312500000001</v>
          </cell>
          <cell r="FE57">
            <v>66.0456985</v>
          </cell>
          <cell r="FF57">
            <v>67.042033500000002</v>
          </cell>
          <cell r="FG57">
            <v>68.518514999999994</v>
          </cell>
          <cell r="FH57">
            <v>70.040373000000002</v>
          </cell>
          <cell r="FI57">
            <v>71.060077500000006</v>
          </cell>
          <cell r="FJ57">
            <v>72.574500999999998</v>
          </cell>
          <cell r="FK57">
            <v>74.324578500000001</v>
          </cell>
          <cell r="FL57">
            <v>73.077562499999999</v>
          </cell>
          <cell r="FM57">
            <v>74.979937500000005</v>
          </cell>
          <cell r="FN57">
            <v>76.201287500000007</v>
          </cell>
          <cell r="FO57">
            <v>77.697649999999996</v>
          </cell>
          <cell r="FP57">
            <v>79.331975</v>
          </cell>
          <cell r="FQ57">
            <v>77.697649999999996</v>
          </cell>
          <cell r="FR57">
            <v>79.331975</v>
          </cell>
          <cell r="FS57">
            <v>2.2575379674256713E-2</v>
          </cell>
          <cell r="FT57">
            <v>0</v>
          </cell>
          <cell r="FU57">
            <v>0</v>
          </cell>
          <cell r="FV57">
            <v>-2.6771878975410668E-2</v>
          </cell>
          <cell r="FW57">
            <v>0</v>
          </cell>
          <cell r="FX57">
            <v>0</v>
          </cell>
          <cell r="FY57">
            <v>-4.0132731288128887E-2</v>
          </cell>
          <cell r="FZ57">
            <v>0</v>
          </cell>
          <cell r="GA57">
            <v>0</v>
          </cell>
          <cell r="GB57">
            <v>-3.4999999999999809E-2</v>
          </cell>
          <cell r="GC57">
            <v>0</v>
          </cell>
          <cell r="GD57">
            <v>0</v>
          </cell>
          <cell r="GF57" t="str">
            <v xml:space="preserve"> </v>
          </cell>
        </row>
        <row r="58">
          <cell r="A58" t="str">
            <v>Growth YoY</v>
          </cell>
          <cell r="C58" t="str">
            <v>-</v>
          </cell>
          <cell r="D58" t="str">
            <v>-</v>
          </cell>
          <cell r="E58" t="str">
            <v>-</v>
          </cell>
          <cell r="F58" t="str">
            <v>-</v>
          </cell>
          <cell r="G58" t="str">
            <v>-</v>
          </cell>
          <cell r="I58" t="str">
            <v>-</v>
          </cell>
          <cell r="J58" t="str">
            <v>-</v>
          </cell>
          <cell r="K58" t="str">
            <v>-</v>
          </cell>
          <cell r="L58" t="str">
            <v>-</v>
          </cell>
          <cell r="M58">
            <v>3.2837514934289125</v>
          </cell>
          <cell r="O58" t="str">
            <v>-</v>
          </cell>
          <cell r="P58" t="str">
            <v>-</v>
          </cell>
          <cell r="Q58" t="str">
            <v>-</v>
          </cell>
          <cell r="R58" t="str">
            <v>-</v>
          </cell>
          <cell r="S58">
            <v>1.2152187049690881</v>
          </cell>
          <cell r="U58">
            <v>0.92077185017026109</v>
          </cell>
          <cell r="V58">
            <v>0.73764966740576488</v>
          </cell>
          <cell r="W58">
            <v>0.73765169668392994</v>
          </cell>
          <cell r="X58">
            <v>0.83148831488314867</v>
          </cell>
          <cell r="Y58">
            <v>0.80031895249286533</v>
          </cell>
          <cell r="AA58">
            <v>0.83878974116534688</v>
          </cell>
          <cell r="AB58">
            <v>0.8383523887300941</v>
          </cell>
          <cell r="AC58">
            <v>0.84452846975088969</v>
          </cell>
          <cell r="AD58">
            <v>0.84236251026042819</v>
          </cell>
          <cell r="AE58">
            <v>0.84130961816401717</v>
          </cell>
          <cell r="AG58">
            <v>0.87009898444530132</v>
          </cell>
          <cell r="AH58">
            <v>0.82241719188161144</v>
          </cell>
          <cell r="AI58">
            <v>0.79394670203786299</v>
          </cell>
          <cell r="AJ58">
            <v>0.66923185969744226</v>
          </cell>
          <cell r="AK58">
            <v>0.77645480038233416</v>
          </cell>
          <cell r="AM58">
            <v>0.62387008076989181</v>
          </cell>
          <cell r="AN58">
            <v>0.5885888052652426</v>
          </cell>
          <cell r="AO58">
            <v>0.53948612642163885</v>
          </cell>
          <cell r="AP58">
            <v>0.51983170154686098</v>
          </cell>
          <cell r="AQ58">
            <v>0.56269490341684536</v>
          </cell>
          <cell r="AS58">
            <v>0.44602125554273853</v>
          </cell>
          <cell r="AT58">
            <v>0.41299231243671342</v>
          </cell>
          <cell r="AU58">
            <v>0.38344794228485446</v>
          </cell>
          <cell r="AV58">
            <v>0.35755380079437926</v>
          </cell>
          <cell r="AW58">
            <v>0.39655825855628613</v>
          </cell>
          <cell r="AY58">
            <v>0.33546706493396394</v>
          </cell>
          <cell r="AZ58">
            <v>0.31652903865182203</v>
          </cell>
          <cell r="BA58">
            <v>0.29943923746892431</v>
          </cell>
          <cell r="BB58">
            <v>0.28494213609258967</v>
          </cell>
          <cell r="BC58">
            <v>0.30756264394878641</v>
          </cell>
          <cell r="BE58">
            <v>0.28804999462405823</v>
          </cell>
          <cell r="BF58">
            <v>0.27483235784606075</v>
          </cell>
          <cell r="BG58">
            <v>0.26199686514269094</v>
          </cell>
          <cell r="BH58">
            <v>0.24922804122488795</v>
          </cell>
          <cell r="BI58" t="str">
            <v>-</v>
          </cell>
          <cell r="BJ58" t="str">
            <v>-</v>
          </cell>
          <cell r="BK58" t="str">
            <v>-</v>
          </cell>
          <cell r="BL58" t="str">
            <v>-</v>
          </cell>
          <cell r="BM58" t="str">
            <v>-</v>
          </cell>
          <cell r="BN58" t="str">
            <v>-</v>
          </cell>
          <cell r="BO58" t="str">
            <v>-</v>
          </cell>
          <cell r="BP58" t="str">
            <v>-</v>
          </cell>
          <cell r="BQ58" t="str">
            <v>-</v>
          </cell>
          <cell r="BR58" t="str">
            <v>-</v>
          </cell>
          <cell r="BS58" t="str">
            <v>-</v>
          </cell>
          <cell r="BT58" t="str">
            <v>-</v>
          </cell>
          <cell r="BU58">
            <v>19.81925</v>
          </cell>
          <cell r="BV58">
            <v>13.588306451612903</v>
          </cell>
          <cell r="BW58">
            <v>8.147040498442367</v>
          </cell>
          <cell r="BX58">
            <v>5.8541883116883113</v>
          </cell>
          <cell r="BY58">
            <v>4.5906896551724135</v>
          </cell>
          <cell r="BZ58">
            <v>3.6361252222504445</v>
          </cell>
          <cell r="CA58">
            <v>2.9609375</v>
          </cell>
          <cell r="CB58">
            <v>2.4483979135618483</v>
          </cell>
          <cell r="CC58">
            <v>2.0468045629466736</v>
          </cell>
          <cell r="CD58">
            <v>1.7241787160208215</v>
          </cell>
          <cell r="CE58">
            <v>1.4601654846335697</v>
          </cell>
          <cell r="CF58">
            <v>1.3314439368707318</v>
          </cell>
          <cell r="CG58">
            <v>1.3475869687909028</v>
          </cell>
          <cell r="CH58">
            <v>1.4120806729502382</v>
          </cell>
          <cell r="CI58">
            <v>1.4099175805462845</v>
          </cell>
          <cell r="CJ58">
            <v>1.3873922949755815</v>
          </cell>
          <cell r="CK58">
            <v>1.3490849494673589</v>
          </cell>
          <cell r="CL58">
            <v>1.2607954833398849</v>
          </cell>
          <cell r="CM58">
            <v>1.1803837188452575</v>
          </cell>
          <cell r="CN58">
            <v>1.1551149766805326</v>
          </cell>
          <cell r="CO58">
            <v>1.0998215941051628</v>
          </cell>
          <cell r="CP58">
            <v>1.0625867151581545</v>
          </cell>
          <cell r="CQ58">
            <v>1.0419929851535095</v>
          </cell>
          <cell r="CR58">
            <v>1.0007489234225799</v>
          </cell>
          <cell r="CS58">
            <v>0.91969309462915594</v>
          </cell>
          <cell r="CT58">
            <v>0.79885408708938122</v>
          </cell>
          <cell r="CU58">
            <v>0.74809214245336353</v>
          </cell>
          <cell r="CV58">
            <v>0.72619047619047628</v>
          </cell>
          <cell r="CW58">
            <v>0.72768192048011993</v>
          </cell>
          <cell r="CX58">
            <v>0.73948867078638059</v>
          </cell>
          <cell r="CY58">
            <v>0.75922227443609014</v>
          </cell>
          <cell r="CZ58">
            <v>0.75467914438502648</v>
          </cell>
          <cell r="DA58">
            <v>0.8040816326530611</v>
          </cell>
          <cell r="DB58">
            <v>0.83057128152341742</v>
          </cell>
          <cell r="DC58">
            <v>0.84039215686274504</v>
          </cell>
          <cell r="DD58">
            <v>0.86337263709526479</v>
          </cell>
          <cell r="DE58">
            <v>0.84954258815170092</v>
          </cell>
          <cell r="DF58">
            <v>0.84617998046460263</v>
          </cell>
          <cell r="DG58">
            <v>0.84938760661304014</v>
          </cell>
          <cell r="DH58">
            <v>0.83448275862068955</v>
          </cell>
          <cell r="DI58">
            <v>0.80952380952380976</v>
          </cell>
          <cell r="DJ58">
            <v>0.83842992477013079</v>
          </cell>
          <cell r="DK58">
            <v>0.84934388460382659</v>
          </cell>
          <cell r="DL58">
            <v>0.84571428571428564</v>
          </cell>
          <cell r="DM58">
            <v>0.86366843296022866</v>
          </cell>
          <cell r="DN58">
            <v>0.84405223796671192</v>
          </cell>
          <cell r="DO58">
            <v>0.84533081184743231</v>
          </cell>
          <cell r="DP58">
            <v>0.84424191442346319</v>
          </cell>
          <cell r="DQ58">
            <v>0.86165266039185529</v>
          </cell>
          <cell r="DR58">
            <v>0.8812200956937799</v>
          </cell>
          <cell r="DS58">
            <v>0.82188465349420059</v>
          </cell>
          <cell r="DT58">
            <v>0.82779866332497898</v>
          </cell>
          <cell r="DU58">
            <v>0.83320935317015943</v>
          </cell>
          <cell r="DV58">
            <v>0.79897263742856262</v>
          </cell>
          <cell r="DW58">
            <v>0.7889151771205718</v>
          </cell>
          <cell r="DX58">
            <v>0.78026414402018096</v>
          </cell>
          <cell r="DY58">
            <v>0.69266193163893575</v>
          </cell>
          <cell r="DZ58">
            <v>0.67709266381304856</v>
          </cell>
          <cell r="EA58">
            <v>0.64163097872291286</v>
          </cell>
          <cell r="EB58">
            <v>0.6549954258344568</v>
          </cell>
          <cell r="EC58">
            <v>0.62406187418672898</v>
          </cell>
          <cell r="ED58">
            <v>0.59571931660886945</v>
          </cell>
          <cell r="EE58">
            <v>0.61074347988479771</v>
          </cell>
          <cell r="EF58">
            <v>0.5881783008627095</v>
          </cell>
          <cell r="EG58">
            <v>0.56895802351346458</v>
          </cell>
          <cell r="EH58">
            <v>0.55565760764271621</v>
          </cell>
          <cell r="EI58">
            <v>0.54055067913422161</v>
          </cell>
          <cell r="EJ58">
            <v>0.52362804173080035</v>
          </cell>
          <cell r="EK58">
            <v>0.52572355805526194</v>
          </cell>
          <cell r="EL58">
            <v>0.51592784496257926</v>
          </cell>
          <cell r="EM58">
            <v>0.51810111312360441</v>
          </cell>
          <cell r="EN58">
            <v>0.45762218496606955</v>
          </cell>
          <cell r="EO58">
            <v>0.44625233735348813</v>
          </cell>
          <cell r="EP58">
            <v>0.43501441134631968</v>
          </cell>
          <cell r="EQ58">
            <v>0.42386762882380347</v>
          </cell>
          <cell r="ER58">
            <v>0.41311774916054023</v>
          </cell>
          <cell r="ES58">
            <v>0.40271945725153047</v>
          </cell>
          <cell r="ET58">
            <v>0.39280644721977365</v>
          </cell>
          <cell r="EU58">
            <v>0.38351756312996632</v>
          </cell>
          <cell r="EV58">
            <v>0.37461424028895518</v>
          </cell>
          <cell r="EW58">
            <v>0.36605786887078939</v>
          </cell>
          <cell r="EX58">
            <v>0.35802565798045416</v>
          </cell>
          <cell r="EY58">
            <v>0.34913491573529321</v>
          </cell>
          <cell r="EZ58">
            <v>0.34093730401886502</v>
          </cell>
          <cell r="FA58">
            <v>0.33460588828089066</v>
          </cell>
          <cell r="FB58">
            <v>0.32826895797942734</v>
          </cell>
          <cell r="FC58">
            <v>0.32180749749318904</v>
          </cell>
          <cell r="FD58">
            <v>0.31557113166970008</v>
          </cell>
          <cell r="FE58">
            <v>0.30939546686314356</v>
          </cell>
          <cell r="FF58">
            <v>0.30336874050826301</v>
          </cell>
          <cell r="FG58">
            <v>0.29782912728077759</v>
          </cell>
          <cell r="FH58">
            <v>0.29237686047351197</v>
          </cell>
          <cell r="FI58">
            <v>0.28696276268043164</v>
          </cell>
          <cell r="FJ58">
            <v>0.28194035755986757</v>
          </cell>
          <cell r="FK58">
            <v>0.27628025995877081</v>
          </cell>
          <cell r="FL58">
            <v>0.31329678725315624</v>
          </cell>
          <cell r="FM58">
            <v>0.30638363116323442</v>
          </cell>
          <cell r="FN58">
            <v>0.30019907895589992</v>
          </cell>
          <cell r="FO58">
            <v>0.29526279147159507</v>
          </cell>
          <cell r="FP58">
            <v>0.28996733088248905</v>
          </cell>
          <cell r="FQ58">
            <v>0.29526279147159507</v>
          </cell>
          <cell r="FR58">
            <v>0.28996733088248905</v>
          </cell>
          <cell r="GF58" t="str">
            <v xml:space="preserve"> </v>
          </cell>
        </row>
        <row r="59">
          <cell r="A59" t="str">
            <v>Growth MoM</v>
          </cell>
          <cell r="C59" t="str">
            <v>-</v>
          </cell>
          <cell r="D59" t="str">
            <v>-</v>
          </cell>
          <cell r="E59" t="str">
            <v>-</v>
          </cell>
          <cell r="F59" t="str">
            <v>-</v>
          </cell>
          <cell r="G59" t="str">
            <v>-</v>
          </cell>
          <cell r="I59" t="str">
            <v>-</v>
          </cell>
          <cell r="J59" t="str">
            <v>-</v>
          </cell>
          <cell r="K59" t="str">
            <v>-</v>
          </cell>
          <cell r="L59" t="str">
            <v>-</v>
          </cell>
          <cell r="M59" t="str">
            <v>-</v>
          </cell>
          <cell r="O59" t="str">
            <v>-</v>
          </cell>
          <cell r="P59">
            <v>0.27979568671963673</v>
          </cell>
          <cell r="Q59">
            <v>0.1474057649667404</v>
          </cell>
          <cell r="R59">
            <v>0.13117415165803514</v>
          </cell>
          <cell r="S59" t="str">
            <v>-</v>
          </cell>
          <cell r="U59">
            <v>0.15634823014896826</v>
          </cell>
          <cell r="V59">
            <v>0.15778276799432689</v>
          </cell>
          <cell r="W59">
            <v>0.14740710494079234</v>
          </cell>
          <cell r="X59">
            <v>0.19225978647686826</v>
          </cell>
          <cell r="Y59" t="str">
            <v>-</v>
          </cell>
          <cell r="AA59">
            <v>0.16095813745242893</v>
          </cell>
          <cell r="AB59">
            <v>0.15750739169559069</v>
          </cell>
          <cell r="AC59">
            <v>0.15126190410084117</v>
          </cell>
          <cell r="AD59">
            <v>0.19085976124442294</v>
          </cell>
          <cell r="AE59" t="str">
            <v>-</v>
          </cell>
          <cell r="AG59">
            <v>0.17843617732234351</v>
          </cell>
          <cell r="AH59">
            <v>0.12799450077332897</v>
          </cell>
          <cell r="AI59">
            <v>0.13327645571163038</v>
          </cell>
          <cell r="AJ59">
            <v>0.10807141128707021</v>
          </cell>
          <cell r="AK59" t="str">
            <v>-</v>
          </cell>
          <cell r="AM59">
            <v>0.1464118895966029</v>
          </cell>
          <cell r="AN59">
            <v>0.10348694612299325</v>
          </cell>
          <cell r="AO59">
            <v>9.8247309301062069E-2</v>
          </cell>
          <cell r="AP59">
            <v>9.3924803574759963E-2</v>
          </cell>
          <cell r="AQ59" t="str">
            <v>-</v>
          </cell>
          <cell r="AS59">
            <v>9.073653239130719E-2</v>
          </cell>
          <cell r="AT59">
            <v>7.8281917205172968E-2</v>
          </cell>
          <cell r="AU59">
            <v>7.5283967789091077E-2</v>
          </cell>
          <cell r="AV59">
            <v>7.3449697300126848E-2</v>
          </cell>
          <cell r="AW59" t="str">
            <v>-</v>
          </cell>
          <cell r="AY59">
            <v>7.2990782889419847E-2</v>
          </cell>
          <cell r="AZ59">
            <v>6.2990988792348546E-2</v>
          </cell>
          <cell r="BA59">
            <v>6.1325757460900299E-2</v>
          </cell>
          <cell r="BB59">
            <v>6.147383214581037E-2</v>
          </cell>
          <cell r="BC59" t="str">
            <v>-</v>
          </cell>
          <cell r="BE59">
            <v>4.030291648674944E-2</v>
          </cell>
          <cell r="BF59">
            <v>6.5199388971437511E-2</v>
          </cell>
          <cell r="BG59">
            <v>5.6441920241109056E-2</v>
          </cell>
          <cell r="BH59">
            <v>6.7100623330146769E-2</v>
          </cell>
          <cell r="BI59" t="str">
            <v>-</v>
          </cell>
          <cell r="BJ59">
            <v>0.55000000000000004</v>
          </cell>
          <cell r="BK59">
            <v>0.72580645161290325</v>
          </cell>
          <cell r="BL59">
            <v>0.43925233644859807</v>
          </cell>
          <cell r="BM59">
            <v>0.31818181818181812</v>
          </cell>
          <cell r="BN59">
            <v>0.2929392446633825</v>
          </cell>
          <cell r="BO59">
            <v>0.25171450342900692</v>
          </cell>
          <cell r="BP59">
            <v>0.2254464285714286</v>
          </cell>
          <cell r="BQ59">
            <v>0.20483523762212297</v>
          </cell>
          <cell r="BR59">
            <v>0.18815283122594839</v>
          </cell>
          <cell r="BS59">
            <v>0.17432041642567975</v>
          </cell>
          <cell r="BT59">
            <v>0.12827767927501954</v>
          </cell>
          <cell r="BU59">
            <v>9.0557892140707308E-2</v>
          </cell>
          <cell r="BV59">
            <v>8.6104206443555764E-2</v>
          </cell>
          <cell r="BW59">
            <v>8.2101034670204687E-2</v>
          </cell>
          <cell r="BX59">
            <v>7.8480689326340114E-2</v>
          </cell>
          <cell r="BY59">
            <v>7.5188646623308264E-2</v>
          </cell>
          <cell r="BZ59">
            <v>7.2180466586190484E-2</v>
          </cell>
          <cell r="CA59">
            <v>6.9419542882658059E-2</v>
          </cell>
          <cell r="CB59">
            <v>6.6875432260047551E-2</v>
          </cell>
          <cell r="CC59">
            <v>6.4522596174046543E-2</v>
          </cell>
          <cell r="CD59">
            <v>6.2339440333265106E-2</v>
          </cell>
          <cell r="CE59">
            <v>6.0511389873474153E-2</v>
          </cell>
          <cell r="CF59">
            <v>6.9243581735774162E-2</v>
          </cell>
          <cell r="CG59">
            <v>9.8108968357985438E-2</v>
          </cell>
          <cell r="CH59">
            <v>0.1159420289855071</v>
          </cell>
          <cell r="CI59">
            <v>8.1130634071810537E-2</v>
          </cell>
          <cell r="CJ59">
            <v>6.8400226116450025E-2</v>
          </cell>
          <cell r="CK59">
            <v>5.7936507936507953E-2</v>
          </cell>
          <cell r="CL59">
            <v>3.1882970742685757E-2</v>
          </cell>
          <cell r="CM59">
            <v>3.1382527565733787E-2</v>
          </cell>
          <cell r="CN59">
            <v>5.4511278195488844E-2</v>
          </cell>
          <cell r="CO59">
            <v>3.7210338680926824E-2</v>
          </cell>
          <cell r="CP59">
            <v>4.3501611170783994E-2</v>
          </cell>
          <cell r="CQ59">
            <v>4.9922799794132722E-2</v>
          </cell>
          <cell r="CR59">
            <v>4.7647058823529376E-2</v>
          </cell>
          <cell r="CS59">
            <v>5.3621560920831035E-2</v>
          </cell>
          <cell r="CT59">
            <v>4.5696775912603238E-2</v>
          </cell>
          <cell r="CU59">
            <v>5.0622159935448163E-2</v>
          </cell>
          <cell r="CV59">
            <v>5.5014349812037677E-2</v>
          </cell>
          <cell r="CW59">
            <v>5.8850574712643544E-2</v>
          </cell>
          <cell r="CX59">
            <v>3.8934722825300305E-2</v>
          </cell>
          <cell r="CY59">
            <v>4.3083031485093404E-2</v>
          </cell>
          <cell r="CZ59">
            <v>5.1788039667434616E-2</v>
          </cell>
          <cell r="DA59">
            <v>6.6412698412698479E-2</v>
          </cell>
          <cell r="DB59">
            <v>5.8823529411764719E-2</v>
          </cell>
          <cell r="DC59">
            <v>5.555555555555558E-2</v>
          </cell>
          <cell r="DD59">
            <v>6.0728744939271273E-2</v>
          </cell>
          <cell r="DE59">
            <v>4.5801526717557328E-2</v>
          </cell>
          <cell r="DF59">
            <v>4.3795620437956151E-2</v>
          </cell>
          <cell r="DG59">
            <v>5.2447552447552503E-2</v>
          </cell>
          <cell r="DH59">
            <v>4.6511627906976827E-2</v>
          </cell>
          <cell r="DI59">
            <v>4.4444444444444509E-2</v>
          </cell>
          <cell r="DJ59">
            <v>5.5531115021596467E-2</v>
          </cell>
          <cell r="DK59">
            <v>4.9275362318840665E-2</v>
          </cell>
          <cell r="DL59">
            <v>4.9723756906077332E-2</v>
          </cell>
          <cell r="DM59">
            <v>7.6786205710354327E-2</v>
          </cell>
          <cell r="DN59">
            <v>4.7678795483061753E-2</v>
          </cell>
          <cell r="DO59">
            <v>5.628742514970031E-2</v>
          </cell>
          <cell r="DP59">
            <v>6.0102827466653963E-2</v>
          </cell>
          <cell r="DQ59">
            <v>5.5674518201284773E-2</v>
          </cell>
          <cell r="DR59">
            <v>5.476673427991896E-2</v>
          </cell>
          <cell r="DS59">
            <v>1.9252371798947676E-2</v>
          </cell>
          <cell r="DT59">
            <v>4.9908703590992198E-2</v>
          </cell>
          <cell r="DU59">
            <v>4.7536231884057978E-2</v>
          </cell>
          <cell r="DV59">
            <v>3.5818189883552565E-2</v>
          </cell>
          <cell r="DW59">
            <v>4.3409211222869226E-2</v>
          </cell>
          <cell r="DX59">
            <v>4.4647387113140535E-2</v>
          </cell>
          <cell r="DY59">
            <v>2.3800330440844508E-2</v>
          </cell>
          <cell r="DZ59">
            <v>3.8042144798429822E-2</v>
          </cell>
          <cell r="EA59">
            <v>3.3952504221619551E-2</v>
          </cell>
          <cell r="EB59">
            <v>6.8733078938576053E-2</v>
          </cell>
          <cell r="EC59">
            <v>3.5942885278188008E-2</v>
          </cell>
          <cell r="ED59">
            <v>3.6359315589353569E-2</v>
          </cell>
          <cell r="EE59">
            <v>2.8848930475587453E-2</v>
          </cell>
          <cell r="EF59">
            <v>3.5200354217401086E-2</v>
          </cell>
          <cell r="EG59">
            <v>3.4858853721129179E-2</v>
          </cell>
          <cell r="EH59">
            <v>2.7037322272393638E-2</v>
          </cell>
          <cell r="EI59">
            <v>3.3276706305586101E-2</v>
          </cell>
          <cell r="EJ59">
            <v>3.317214700193416E-2</v>
          </cell>
          <cell r="EK59">
            <v>2.5208410527760572E-2</v>
          </cell>
          <cell r="EL59">
            <v>3.1377527886097711E-2</v>
          </cell>
          <cell r="EM59">
            <v>3.5434801723380094E-2</v>
          </cell>
          <cell r="EN59">
            <v>2.615631607215918E-2</v>
          </cell>
          <cell r="EO59">
            <v>2.7862250349305562E-2</v>
          </cell>
          <cell r="EP59">
            <v>2.8306412921797586E-2</v>
          </cell>
          <cell r="EQ59">
            <v>2.0857125525158393E-2</v>
          </cell>
          <cell r="ER59">
            <v>2.7384824873288416E-2</v>
          </cell>
          <cell r="ES59">
            <v>2.7243943744937882E-2</v>
          </cell>
          <cell r="ET59">
            <v>1.977925564613936E-2</v>
          </cell>
          <cell r="EU59">
            <v>2.6385592628786814E-2</v>
          </cell>
          <cell r="EV59">
            <v>2.6523394994559357E-2</v>
          </cell>
          <cell r="EW59">
            <v>1.8826937322842463E-2</v>
          </cell>
          <cell r="EX59">
            <v>2.5313186103577356E-2</v>
          </cell>
          <cell r="EY59">
            <v>2.8656002015367221E-2</v>
          </cell>
          <cell r="EZ59">
            <v>1.9921186478070174E-2</v>
          </cell>
          <cell r="FA59">
            <v>2.3009060562708683E-2</v>
          </cell>
          <cell r="FB59">
            <v>2.342384337489789E-2</v>
          </cell>
          <cell r="FC59">
            <v>1.5891092148371699E-2</v>
          </cell>
          <cell r="FD59">
            <v>2.2537562604340478E-2</v>
          </cell>
          <cell r="FE59">
            <v>2.2421768707483025E-2</v>
          </cell>
          <cell r="FF59">
            <v>1.5085539598010289E-2</v>
          </cell>
          <cell r="FG59">
            <v>2.2023220700785995E-2</v>
          </cell>
          <cell r="FH59">
            <v>2.2210901681100514E-2</v>
          </cell>
          <cell r="FI59">
            <v>1.4558810245056897E-2</v>
          </cell>
          <cell r="FJ59">
            <v>2.1311875152401738E-2</v>
          </cell>
          <cell r="FK59">
            <v>2.411422022729437E-2</v>
          </cell>
          <cell r="FL59">
            <v>2.4778937902782516E-2</v>
          </cell>
          <cell r="FM59">
            <v>2.603227221761828E-2</v>
          </cell>
          <cell r="FN59">
            <v>1.6289023980581518E-2</v>
          </cell>
          <cell r="FO59">
            <v>1.9636971356947086E-2</v>
          </cell>
          <cell r="FP59">
            <v>2.1034419959934381E-2</v>
          </cell>
          <cell r="FQ59">
            <v>1.9636971356947086E-2</v>
          </cell>
          <cell r="FR59">
            <v>2.1034419959934381E-2</v>
          </cell>
          <cell r="GF59" t="str">
            <v xml:space="preserve"> </v>
          </cell>
        </row>
        <row r="60">
          <cell r="A60" t="str">
            <v>SANITY CHECK - SHOULD BE EQUAL</v>
          </cell>
          <cell r="C60" t="str">
            <v>-</v>
          </cell>
          <cell r="D60" t="str">
            <v>-</v>
          </cell>
          <cell r="E60" t="str">
            <v>-</v>
          </cell>
          <cell r="F60" t="str">
            <v>-</v>
          </cell>
          <cell r="G60" t="str">
            <v>-</v>
          </cell>
          <cell r="I60" t="str">
            <v>-</v>
          </cell>
          <cell r="J60" t="str">
            <v>-</v>
          </cell>
          <cell r="K60" t="str">
            <v>-</v>
          </cell>
          <cell r="L60" t="str">
            <v>-</v>
          </cell>
          <cell r="M60" t="str">
            <v>-</v>
          </cell>
          <cell r="O60" t="str">
            <v>-</v>
          </cell>
          <cell r="P60" t="str">
            <v>-</v>
          </cell>
          <cell r="Q60" t="str">
            <v>-</v>
          </cell>
          <cell r="R60" t="str">
            <v>-</v>
          </cell>
          <cell r="S60" t="str">
            <v>-</v>
          </cell>
          <cell r="U60">
            <v>5.8843206001910398E-2</v>
          </cell>
          <cell r="V60">
            <v>-0.31642200942983445</v>
          </cell>
          <cell r="W60">
            <v>-0.3247289882226978</v>
          </cell>
          <cell r="X60">
            <v>-0.14256442374314993</v>
          </cell>
          <cell r="Y60">
            <v>4.726643469520142E-2</v>
          </cell>
          <cell r="AA60">
            <v>-0.15367483296213713</v>
          </cell>
          <cell r="AB60">
            <v>-0.22828649138712631</v>
          </cell>
          <cell r="AC60">
            <v>-0.1266738894907905</v>
          </cell>
          <cell r="AD60">
            <v>7.3835412055999194E-2</v>
          </cell>
          <cell r="AE60">
            <v>-0.16609806943735517</v>
          </cell>
          <cell r="AG60">
            <v>3.1733918128654226E-2</v>
          </cell>
          <cell r="AH60">
            <v>-0.18333333333333168</v>
          </cell>
          <cell r="AI60">
            <v>-9.8054783644304755E-2</v>
          </cell>
          <cell r="AJ60">
            <v>-0.32010441585871086</v>
          </cell>
          <cell r="AK60">
            <v>-7.524778632211826E-2</v>
          </cell>
          <cell r="AM60">
            <v>0.14004037564273708</v>
          </cell>
          <cell r="AN60">
            <v>0.2815652576820169</v>
          </cell>
          <cell r="AO60">
            <v>-7.642812303829094E-2</v>
          </cell>
          <cell r="AP60">
            <v>-3.37930403850768E-2</v>
          </cell>
          <cell r="AQ60">
            <v>-2.6268673381171781E-2</v>
          </cell>
          <cell r="AS60">
            <v>-0.30250040191410277</v>
          </cell>
          <cell r="AT60">
            <v>-0.40714589295327686</v>
          </cell>
          <cell r="AU60">
            <v>-0.30718375043466639</v>
          </cell>
          <cell r="AV60">
            <v>-0.20356697672469981</v>
          </cell>
          <cell r="AW60">
            <v>-0.22670990032883931</v>
          </cell>
          <cell r="AY60">
            <v>0.23275702669825171</v>
          </cell>
          <cell r="AZ60">
            <v>-5.4520788143083587E-2</v>
          </cell>
          <cell r="BA60">
            <v>-0.28660232387529394</v>
          </cell>
          <cell r="BB60">
            <v>-0.19870653494431145</v>
          </cell>
          <cell r="BC60">
            <v>-8.5383877243224715E-2</v>
          </cell>
          <cell r="BE60">
            <v>-0.24658917103277411</v>
          </cell>
          <cell r="BF60">
            <v>0.18026678879537328</v>
          </cell>
          <cell r="BG60">
            <v>0.71483059208804001</v>
          </cell>
          <cell r="BH60">
            <v>0.32315855815581718</v>
          </cell>
          <cell r="BI60">
            <v>-6.512370242536869E-2</v>
          </cell>
          <cell r="BK60">
            <v>-0.41289821672707738</v>
          </cell>
          <cell r="BL60">
            <v>-0.15404386937665704</v>
          </cell>
          <cell r="BM60">
            <v>3.0127006277566926E-2</v>
          </cell>
          <cell r="BN60">
            <v>7.2688413843713384E-4</v>
          </cell>
          <cell r="BO60">
            <v>-3.8584512604713628E-2</v>
          </cell>
          <cell r="BQ60">
            <v>8.0147782224115671E-2</v>
          </cell>
          <cell r="BR60">
            <v>5.1671428338218917E-2</v>
          </cell>
          <cell r="BS60">
            <v>-0.10951908990285997</v>
          </cell>
          <cell r="BT60">
            <v>-0.20980561534346376</v>
          </cell>
          <cell r="BU60">
            <v>-7.2581044190476174E-3</v>
          </cell>
          <cell r="CB60" t="str">
            <v>-</v>
          </cell>
          <cell r="CC60" t="str">
            <v>-</v>
          </cell>
          <cell r="CD60" t="str">
            <v>-</v>
          </cell>
          <cell r="CE60" t="str">
            <v>-</v>
          </cell>
          <cell r="CF60" t="str">
            <v>-</v>
          </cell>
          <cell r="CG60" t="str">
            <v>-</v>
          </cell>
          <cell r="CH60" t="str">
            <v>-</v>
          </cell>
          <cell r="CI60" t="str">
            <v>-</v>
          </cell>
          <cell r="CJ60" t="str">
            <v>-</v>
          </cell>
          <cell r="CK60" t="str">
            <v>-</v>
          </cell>
          <cell r="GF60" t="str">
            <v xml:space="preserve"> </v>
          </cell>
        </row>
        <row r="61">
          <cell r="A61" t="str">
            <v>Implied Subscription Revenue ($ millions)</v>
          </cell>
          <cell r="C61">
            <v>0.153</v>
          </cell>
          <cell r="D61">
            <v>0.69599999999999995</v>
          </cell>
          <cell r="E61">
            <v>1.4903999999999999</v>
          </cell>
          <cell r="F61">
            <v>2.6073000000000004</v>
          </cell>
          <cell r="G61">
            <v>4.9466999999999999</v>
          </cell>
          <cell r="I61">
            <v>3.7512949999999998</v>
          </cell>
          <cell r="J61">
            <v>4.7537824999999998</v>
          </cell>
          <cell r="K61">
            <v>5.85968</v>
          </cell>
          <cell r="L61">
            <v>7.0694675</v>
          </cell>
          <cell r="M61">
            <v>21.434224999999998</v>
          </cell>
          <cell r="O61">
            <v>8.8755000000000006</v>
          </cell>
          <cell r="P61">
            <v>11.317</v>
          </cell>
          <cell r="Q61">
            <v>12.8705</v>
          </cell>
          <cell r="R61">
            <v>14.612500000000001</v>
          </cell>
          <cell r="S61">
            <v>47.6755</v>
          </cell>
          <cell r="U61">
            <v>16.859249999999999</v>
          </cell>
          <cell r="V61">
            <v>19.618750000000002</v>
          </cell>
          <cell r="W61">
            <v>22.54025</v>
          </cell>
          <cell r="X61">
            <v>26.675999999999998</v>
          </cell>
          <cell r="Y61">
            <v>85.694249999999997</v>
          </cell>
          <cell r="AA61">
            <v>31.236000000000001</v>
          </cell>
          <cell r="AB61">
            <v>35.910000000000004</v>
          </cell>
          <cell r="AC61">
            <v>41.577750000000002</v>
          </cell>
          <cell r="AD61">
            <v>49.368674999999996</v>
          </cell>
          <cell r="AE61">
            <v>158.09242499999999</v>
          </cell>
          <cell r="AG61">
            <v>58.189899999999994</v>
          </cell>
          <cell r="AH61">
            <v>65.522099999999995</v>
          </cell>
          <cell r="AI61">
            <v>73.933622</v>
          </cell>
          <cell r="AJ61">
            <v>81.579925000000003</v>
          </cell>
          <cell r="AK61">
            <v>279.22554700000001</v>
          </cell>
          <cell r="AM61">
            <v>93.145931000000004</v>
          </cell>
          <cell r="AN61">
            <v>106.699125</v>
          </cell>
          <cell r="AO61">
            <v>118.40587500000001</v>
          </cell>
          <cell r="AP61">
            <v>130.97223960066555</v>
          </cell>
          <cell r="AQ61">
            <v>449.22317060066558</v>
          </cell>
          <cell r="AS61">
            <v>147.13620745069395</v>
          </cell>
          <cell r="AT61">
            <v>159.32745318643336</v>
          </cell>
          <cell r="AU61">
            <v>175.45118202247193</v>
          </cell>
          <cell r="AV61">
            <v>195.62663171521029</v>
          </cell>
          <cell r="AW61">
            <v>677.54147437480947</v>
          </cell>
          <cell r="AY61">
            <v>225.20080000000002</v>
          </cell>
          <cell r="AZ61">
            <v>240.10389000000001</v>
          </cell>
          <cell r="BA61">
            <v>257.89338236999998</v>
          </cell>
          <cell r="BB61">
            <v>276.62955218729996</v>
          </cell>
          <cell r="BC61">
            <v>999.82762455730006</v>
          </cell>
          <cell r="BE61">
            <v>295.70603566239447</v>
          </cell>
          <cell r="BF61">
            <v>310.70497214918362</v>
          </cell>
          <cell r="BG61">
            <v>326.24998453020891</v>
          </cell>
          <cell r="BH61">
            <v>344.65998641306544</v>
          </cell>
          <cell r="BI61">
            <v>1277.3209787548526</v>
          </cell>
          <cell r="BK61">
            <v>-0.33129740436727595</v>
          </cell>
          <cell r="BL61">
            <v>0.30935905087148119</v>
          </cell>
          <cell r="BM61">
            <v>0.30418125547436814</v>
          </cell>
          <cell r="BN61">
            <v>-0.12363333508993624</v>
          </cell>
          <cell r="BO61" t="str">
            <v>-</v>
          </cell>
          <cell r="BQ61">
            <v>-0.27822701969074282</v>
          </cell>
          <cell r="BR61">
            <v>0.27483991162967869</v>
          </cell>
          <cell r="BS61">
            <v>0.10428835472076248</v>
          </cell>
          <cell r="BT61">
            <v>-0.222330305276768</v>
          </cell>
          <cell r="BU61" t="str">
            <v>-</v>
          </cell>
          <cell r="CB61">
            <v>0.06</v>
          </cell>
          <cell r="CC61">
            <v>9.2999999999999999E-2</v>
          </cell>
          <cell r="CD61">
            <v>0.1605</v>
          </cell>
          <cell r="CE61">
            <v>0.23100000000000001</v>
          </cell>
          <cell r="CF61">
            <v>0.30449999999999999</v>
          </cell>
          <cell r="CG61">
            <v>0.39369999999999999</v>
          </cell>
          <cell r="CH61">
            <v>0.49280000000000002</v>
          </cell>
          <cell r="CI61">
            <v>0.60389999999999999</v>
          </cell>
          <cell r="CJ61">
            <v>0.72760000000000002</v>
          </cell>
          <cell r="CK61">
            <v>0.86450000000000005</v>
          </cell>
          <cell r="CL61">
            <v>1.0152000000000001</v>
          </cell>
          <cell r="CM61">
            <v>1.1454275</v>
          </cell>
          <cell r="CN61">
            <v>1.249155</v>
          </cell>
          <cell r="CO61">
            <v>1.3567125</v>
          </cell>
          <cell r="CP61">
            <v>1.4681</v>
          </cell>
          <cell r="CQ61">
            <v>1.5833174999999999</v>
          </cell>
          <cell r="CR61">
            <v>1.7023649999999999</v>
          </cell>
          <cell r="CS61">
            <v>1.8252425000000001</v>
          </cell>
          <cell r="CT61">
            <v>1.9519500000000001</v>
          </cell>
          <cell r="CU61">
            <v>2.0824875</v>
          </cell>
          <cell r="CV61">
            <v>2.2168549999999998</v>
          </cell>
          <cell r="CW61">
            <v>2.3550525000000002</v>
          </cell>
          <cell r="CX61">
            <v>2.49756</v>
          </cell>
          <cell r="CY61">
            <v>2.6705000000000001</v>
          </cell>
          <cell r="CZ61">
            <v>2.9325000000000001</v>
          </cell>
          <cell r="DA61">
            <v>3.2725</v>
          </cell>
          <cell r="DB61">
            <v>3.5379999999999998</v>
          </cell>
          <cell r="DC61">
            <v>3.78</v>
          </cell>
          <cell r="DD61">
            <v>3.9990000000000001</v>
          </cell>
          <cell r="DE61">
            <v>4.1265000000000001</v>
          </cell>
          <cell r="DF61">
            <v>4.2560000000000002</v>
          </cell>
          <cell r="DG61">
            <v>4.4880000000000004</v>
          </cell>
          <cell r="DH61">
            <v>4.6550000000000002</v>
          </cell>
          <cell r="DI61">
            <v>4.8574999999999999</v>
          </cell>
          <cell r="DJ61">
            <v>5.0999999999999996</v>
          </cell>
          <cell r="DK61">
            <v>5.343</v>
          </cell>
          <cell r="DL61">
            <v>5.6295000000000002</v>
          </cell>
          <cell r="DM61">
            <v>5.8867500000000001</v>
          </cell>
          <cell r="DN61">
            <v>6.1847500000000002</v>
          </cell>
          <cell r="DO61">
            <v>6.5250000000000004</v>
          </cell>
          <cell r="DP61">
            <v>6.9089999999999998</v>
          </cell>
          <cell r="DQ61">
            <v>7.1779999999999999</v>
          </cell>
          <cell r="DR61">
            <v>7.4872500000000004</v>
          </cell>
          <cell r="DS61">
            <v>7.875</v>
          </cell>
          <cell r="DT61">
            <v>8.3979999999999997</v>
          </cell>
          <cell r="DU61">
            <v>8.8919999999999995</v>
          </cell>
          <cell r="DV61">
            <v>9.3859999999999992</v>
          </cell>
          <cell r="DW61">
            <v>9.9559999999999995</v>
          </cell>
          <cell r="DX61">
            <v>10.412000000000001</v>
          </cell>
          <cell r="DY61">
            <v>10.868</v>
          </cell>
          <cell r="DZ61">
            <v>11.438000000000001</v>
          </cell>
          <cell r="EA61">
            <v>11.97</v>
          </cell>
          <cell r="EB61">
            <v>12.502000000000001</v>
          </cell>
          <cell r="EC61">
            <v>13.196249999999999</v>
          </cell>
          <cell r="ED61">
            <v>13.846500000000001</v>
          </cell>
          <cell r="EE61">
            <v>14.535</v>
          </cell>
          <cell r="EF61">
            <v>15.651087499999999</v>
          </cell>
          <cell r="EG61">
            <v>16.397312500000002</v>
          </cell>
          <cell r="EH61">
            <v>17.320274999999999</v>
          </cell>
          <cell r="EI61">
            <v>18.361272499999998</v>
          </cell>
          <cell r="EJ61">
            <v>19.3835275</v>
          </cell>
          <cell r="EK61">
            <v>20.4451</v>
          </cell>
          <cell r="EL61">
            <v>20.826033333333328</v>
          </cell>
          <cell r="EM61">
            <v>21.840699999999998</v>
          </cell>
          <cell r="EN61">
            <v>22.855366666666665</v>
          </cell>
          <cell r="EO61">
            <v>23.639154000000001</v>
          </cell>
          <cell r="EP61">
            <v>24.619406000000001</v>
          </cell>
          <cell r="EQ61">
            <v>25.675062</v>
          </cell>
          <cell r="ER61">
            <v>26.27</v>
          </cell>
          <cell r="ES61">
            <v>27.241425</v>
          </cell>
          <cell r="ET61">
            <v>28.0685</v>
          </cell>
          <cell r="EU61">
            <v>29.938962</v>
          </cell>
          <cell r="EV61">
            <v>31.031188</v>
          </cell>
          <cell r="EW61">
            <v>32.175781000000001</v>
          </cell>
          <cell r="EX61">
            <v>34.128450000000001</v>
          </cell>
          <cell r="EY61">
            <v>35.540925000000001</v>
          </cell>
          <cell r="EZ61">
            <v>37.02975</v>
          </cell>
          <cell r="FA61">
            <v>37.963625</v>
          </cell>
          <cell r="FB61">
            <v>39.430999999999997</v>
          </cell>
          <cell r="FC61">
            <v>41.011249999999997</v>
          </cell>
          <cell r="FD61">
            <v>41.45989240155297</v>
          </cell>
          <cell r="FE61">
            <v>43.474286466999445</v>
          </cell>
          <cell r="FF61">
            <v>46.038060732113145</v>
          </cell>
          <cell r="FG61">
            <v>47.291726077428784</v>
          </cell>
          <cell r="FH61">
            <v>48.953103725346971</v>
          </cell>
          <cell r="FI61">
            <v>50.891377647918191</v>
          </cell>
          <cell r="FJ61">
            <v>50.985752819183411</v>
          </cell>
          <cell r="FK61">
            <v>52.997393259883346</v>
          </cell>
          <cell r="FL61">
            <v>55.344307107366596</v>
          </cell>
          <cell r="FM61">
            <v>55.555137078651697</v>
          </cell>
          <cell r="FN61">
            <v>58.329591011235969</v>
          </cell>
          <cell r="FO61">
            <v>61.566453932584281</v>
          </cell>
          <cell r="FP61">
            <v>62.389377669902906</v>
          </cell>
          <cell r="FQ61">
            <v>65.060482524271833</v>
          </cell>
          <cell r="FR61">
            <v>68.176771521035576</v>
          </cell>
          <cell r="FS61">
            <v>72.7958</v>
          </cell>
          <cell r="FT61">
            <v>74.947400000000002</v>
          </cell>
          <cell r="FU61">
            <v>77.457599999999999</v>
          </cell>
          <cell r="FV61">
            <v>77.920927500000005</v>
          </cell>
          <cell r="FW61">
            <v>79.923382500000002</v>
          </cell>
          <cell r="FX61">
            <v>82.25958</v>
          </cell>
          <cell r="FY61">
            <v>83.391984194999992</v>
          </cell>
          <cell r="FZ61">
            <v>85.829067284999994</v>
          </cell>
          <cell r="GA61">
            <v>88.672330889999998</v>
          </cell>
          <cell r="GB61">
            <v>89.318782801949993</v>
          </cell>
          <cell r="GC61">
            <v>92.057689259249983</v>
          </cell>
          <cell r="GD61">
            <v>95.253080126099988</v>
          </cell>
          <cell r="GF61" t="str">
            <v xml:space="preserve"> </v>
          </cell>
        </row>
        <row r="62">
          <cell r="A62" t="str">
            <v>OEM Subscriber Model</v>
          </cell>
          <cell r="C62" t="str">
            <v>-</v>
          </cell>
          <cell r="D62" t="str">
            <v>-</v>
          </cell>
          <cell r="E62" t="str">
            <v>-</v>
          </cell>
          <cell r="F62" t="str">
            <v>-</v>
          </cell>
          <cell r="G62" t="str">
            <v>-</v>
          </cell>
          <cell r="I62" t="str">
            <v>-</v>
          </cell>
          <cell r="J62" t="str">
            <v>-</v>
          </cell>
          <cell r="K62" t="str">
            <v>-</v>
          </cell>
          <cell r="L62" t="str">
            <v>-</v>
          </cell>
          <cell r="M62">
            <v>-3.6751970271845062E-3</v>
          </cell>
          <cell r="O62">
            <v>7.3798659230466012E-3</v>
          </cell>
          <cell r="P62">
            <v>3.711230891579024E-3</v>
          </cell>
          <cell r="Q62">
            <v>-5.1668544345596177E-3</v>
          </cell>
          <cell r="R62">
            <v>-1.4713430282292303E-3</v>
          </cell>
          <cell r="S62">
            <v>4.0901511258404716E-4</v>
          </cell>
          <cell r="U62">
            <v>-3.721992378071456E-3</v>
          </cell>
          <cell r="V62">
            <v>1.3634915578211344E-3</v>
          </cell>
          <cell r="W62">
            <v>2.6729960847816647E-3</v>
          </cell>
          <cell r="X62">
            <v>-4.7233468286100328E-3</v>
          </cell>
          <cell r="Y62">
            <v>-1.1873608789387336E-3</v>
          </cell>
          <cell r="AA62">
            <v>3.8417210910488215E-3</v>
          </cell>
          <cell r="AB62">
            <v>-2.9796714007240131E-3</v>
          </cell>
          <cell r="AC62">
            <v>2.7117869533584272E-3</v>
          </cell>
          <cell r="AD62">
            <v>-2.0914071524102468E-4</v>
          </cell>
          <cell r="AE62">
            <v>7.3011088292173189E-4</v>
          </cell>
          <cell r="AG62">
            <v>-1.7185112880984443E-6</v>
          </cell>
          <cell r="AH62">
            <v>-1.7688688244120771E-3</v>
          </cell>
          <cell r="AI62">
            <v>-6.1187046943269726E-3</v>
          </cell>
          <cell r="AJ62">
            <v>-1.0358859731729272E-2</v>
          </cell>
          <cell r="AK62">
            <v>-5.0620475640074727E-3</v>
          </cell>
          <cell r="AM62">
            <v>-1.4461919973723709E-2</v>
          </cell>
          <cell r="AN62">
            <v>3.3856884955709251E-4</v>
          </cell>
          <cell r="AO62">
            <v>-2.2908491660568418E-4</v>
          </cell>
          <cell r="AP62">
            <v>-8.3892617449665158E-3</v>
          </cell>
          <cell r="AQ62">
            <v>-5.4245407601661568E-3</v>
          </cell>
          <cell r="AS62">
            <v>-3.7638087789617063E-3</v>
          </cell>
          <cell r="AT62">
            <v>-4.208608122179709E-3</v>
          </cell>
          <cell r="AU62">
            <v>-5.2710843373493348E-3</v>
          </cell>
          <cell r="AV62">
            <v>-4.5513654096231825E-3</v>
          </cell>
          <cell r="AW62">
            <v>-4.4861100613731572E-3</v>
          </cell>
          <cell r="AY62">
            <v>-6.2255551490044878E-4</v>
          </cell>
          <cell r="AZ62">
            <v>-2.7799841143764858E-3</v>
          </cell>
          <cell r="BA62">
            <v>-3.1499878846618923E-3</v>
          </cell>
          <cell r="BB62">
            <v>-3.3003300330033056E-3</v>
          </cell>
          <cell r="BC62">
            <v>-2.5334515539330816E-3</v>
          </cell>
          <cell r="BE62">
            <v>1.922294847092866E-16</v>
          </cell>
          <cell r="BF62">
            <v>1.8294982042809053E-16</v>
          </cell>
          <cell r="BG62">
            <v>0</v>
          </cell>
          <cell r="BH62">
            <v>0</v>
          </cell>
          <cell r="BI62">
            <v>3.5601650520901733E-16</v>
          </cell>
          <cell r="GF62" t="str">
            <v xml:space="preserve"> </v>
          </cell>
        </row>
        <row r="63">
          <cell r="A63" t="str">
            <v>Total Subscription Revenues</v>
          </cell>
          <cell r="C63" t="str">
            <v>-</v>
          </cell>
          <cell r="D63" t="str">
            <v>-</v>
          </cell>
          <cell r="E63" t="str">
            <v>-</v>
          </cell>
          <cell r="F63" t="str">
            <v>-</v>
          </cell>
          <cell r="G63">
            <v>5.0220000000000002</v>
          </cell>
          <cell r="I63" t="str">
            <v>-</v>
          </cell>
          <cell r="J63" t="str">
            <v>-</v>
          </cell>
          <cell r="K63" t="str">
            <v>-</v>
          </cell>
          <cell r="L63" t="str">
            <v>-</v>
          </cell>
          <cell r="M63">
            <v>21.513000000000002</v>
          </cell>
          <cell r="O63">
            <v>8.81</v>
          </cell>
          <cell r="P63">
            <v>11.275</v>
          </cell>
          <cell r="Q63">
            <v>12.936999999999999</v>
          </cell>
          <cell r="R63">
            <v>14.634</v>
          </cell>
          <cell r="S63">
            <v>47.655999999999999</v>
          </cell>
          <cell r="U63">
            <v>16.922000000000001</v>
          </cell>
          <cell r="V63">
            <v>19.591999999999999</v>
          </cell>
          <cell r="W63">
            <v>22.48</v>
          </cell>
          <cell r="X63">
            <v>26.802</v>
          </cell>
          <cell r="Y63">
            <v>85.795999999999992</v>
          </cell>
          <cell r="AA63">
            <v>31.116</v>
          </cell>
          <cell r="AB63">
            <v>36.017000000000003</v>
          </cell>
          <cell r="AC63">
            <v>41.465000000000003</v>
          </cell>
          <cell r="AD63">
            <v>49.378999999999998</v>
          </cell>
          <cell r="AE63">
            <v>157.977</v>
          </cell>
          <cell r="AG63">
            <v>58.19</v>
          </cell>
          <cell r="AH63">
            <v>65.638000000000005</v>
          </cell>
          <cell r="AI63">
            <v>74.385999999999996</v>
          </cell>
          <cell r="AJ63">
            <v>82.424999999999997</v>
          </cell>
          <cell r="AK63">
            <v>280.63900000000001</v>
          </cell>
          <cell r="AM63">
            <v>94.492999999999995</v>
          </cell>
          <cell r="AN63">
            <v>106.663</v>
          </cell>
          <cell r="AO63">
            <v>118.43300000000001</v>
          </cell>
          <cell r="AP63">
            <v>132.071</v>
          </cell>
          <cell r="AQ63">
            <v>451.65999999999997</v>
          </cell>
          <cell r="AS63">
            <v>147.69</v>
          </cell>
          <cell r="AT63">
            <v>159.99799999999999</v>
          </cell>
          <cell r="AU63">
            <v>176.376</v>
          </cell>
          <cell r="AV63">
            <v>196.517</v>
          </cell>
          <cell r="AW63">
            <v>680.5809999999999</v>
          </cell>
          <cell r="AY63">
            <v>225.34100000000001</v>
          </cell>
          <cell r="AZ63">
            <v>240.77137500000001</v>
          </cell>
          <cell r="BA63">
            <v>258.70574339999996</v>
          </cell>
          <cell r="BB63">
            <v>277.54252100639997</v>
          </cell>
          <cell r="BC63">
            <v>1002.3606394064</v>
          </cell>
          <cell r="BE63">
            <v>295.70603566239441</v>
          </cell>
          <cell r="BF63">
            <v>310.70497214918356</v>
          </cell>
          <cell r="BG63">
            <v>326.24998453020891</v>
          </cell>
          <cell r="BH63">
            <v>344.65998641306544</v>
          </cell>
          <cell r="BI63">
            <v>1277.3209787548521</v>
          </cell>
          <cell r="BK63">
            <v>-218.85048722023393</v>
          </cell>
          <cell r="BL63">
            <v>175.62099417693625</v>
          </cell>
          <cell r="BM63">
            <v>386.776776969499</v>
          </cell>
          <cell r="BN63">
            <v>1482.5557557386048</v>
          </cell>
          <cell r="BQ63">
            <v>-839.06607859820031</v>
          </cell>
          <cell r="BR63">
            <v>-50.846490322298727</v>
          </cell>
          <cell r="BS63">
            <v>714.59529199121414</v>
          </cell>
          <cell r="BT63">
            <v>1415.8539121576446</v>
          </cell>
          <cell r="BX63">
            <v>201.15600000000001</v>
          </cell>
          <cell r="BY63">
            <v>307.68799999999999</v>
          </cell>
          <cell r="GF63" t="str">
            <v xml:space="preserve"> </v>
          </cell>
        </row>
        <row r="64">
          <cell r="A64" t="str">
            <v>Net New Sub Additions</v>
          </cell>
          <cell r="C64" t="str">
            <v>-</v>
          </cell>
          <cell r="D64" t="str">
            <v>-</v>
          </cell>
          <cell r="E64" t="str">
            <v>-</v>
          </cell>
          <cell r="F64" t="str">
            <v>-</v>
          </cell>
          <cell r="G64" t="str">
            <v>-</v>
          </cell>
          <cell r="I64" t="str">
            <v>-</v>
          </cell>
          <cell r="J64" t="str">
            <v>-</v>
          </cell>
          <cell r="K64" t="str">
            <v>-</v>
          </cell>
          <cell r="L64" t="str">
            <v>-</v>
          </cell>
          <cell r="M64">
            <v>3.2837514934289125</v>
          </cell>
          <cell r="O64" t="str">
            <v>-</v>
          </cell>
          <cell r="P64" t="str">
            <v>-</v>
          </cell>
          <cell r="Q64" t="str">
            <v>-</v>
          </cell>
          <cell r="R64" t="str">
            <v>-</v>
          </cell>
          <cell r="S64">
            <v>1.2152187049690881</v>
          </cell>
          <cell r="U64">
            <v>0.92077185017026109</v>
          </cell>
          <cell r="V64">
            <v>0.73764966740576488</v>
          </cell>
          <cell r="W64">
            <v>0.73765169668392994</v>
          </cell>
          <cell r="X64">
            <v>0.83148831488314867</v>
          </cell>
          <cell r="Y64">
            <v>0.80031895249286533</v>
          </cell>
          <cell r="AA64">
            <v>0.83878974116534688</v>
          </cell>
          <cell r="AB64">
            <v>0.8383523887300941</v>
          </cell>
          <cell r="AC64">
            <v>0.84452846975088969</v>
          </cell>
          <cell r="AD64">
            <v>0.84236251026042819</v>
          </cell>
          <cell r="AE64">
            <v>0.84130961816401717</v>
          </cell>
          <cell r="AG64">
            <v>0.87009898444530132</v>
          </cell>
          <cell r="AH64">
            <v>0.82241719188161144</v>
          </cell>
          <cell r="AI64">
            <v>0.79394670203786299</v>
          </cell>
          <cell r="AJ64">
            <v>0.66923185969744226</v>
          </cell>
          <cell r="AK64">
            <v>0.77645480038233416</v>
          </cell>
          <cell r="AM64">
            <v>0.62387008076989181</v>
          </cell>
          <cell r="AN64">
            <v>1500</v>
          </cell>
          <cell r="AO64">
            <v>3000</v>
          </cell>
          <cell r="AP64">
            <v>4000</v>
          </cell>
          <cell r="AQ64">
            <v>8500</v>
          </cell>
          <cell r="AS64">
            <v>4400</v>
          </cell>
          <cell r="AT64">
            <v>5500</v>
          </cell>
          <cell r="AU64">
            <v>6324.9999999999991</v>
          </cell>
          <cell r="AV64">
            <v>6641.2499999999991</v>
          </cell>
          <cell r="AW64">
            <v>22866.25</v>
          </cell>
          <cell r="AY64">
            <v>6973.3124999999991</v>
          </cell>
          <cell r="AZ64">
            <v>7321.9781249999996</v>
          </cell>
          <cell r="BA64">
            <v>8054.1759375000001</v>
          </cell>
          <cell r="BB64">
            <v>8859.5935312500005</v>
          </cell>
          <cell r="BC64">
            <v>31209.060093749998</v>
          </cell>
          <cell r="BE64">
            <v>0.31226024408516162</v>
          </cell>
          <cell r="BF64">
            <v>0.29045644296039574</v>
          </cell>
          <cell r="BG64">
            <v>0.26108520144361425</v>
          </cell>
          <cell r="BH64">
            <v>0.24182768522563713</v>
          </cell>
          <cell r="BI64">
            <v>0</v>
          </cell>
          <cell r="BJ64">
            <v>0</v>
          </cell>
          <cell r="BK64">
            <v>0</v>
          </cell>
          <cell r="BL64">
            <v>0</v>
          </cell>
          <cell r="BM64">
            <v>0</v>
          </cell>
          <cell r="BN64">
            <v>0</v>
          </cell>
          <cell r="BO64">
            <v>0</v>
          </cell>
          <cell r="BP64">
            <v>0</v>
          </cell>
          <cell r="BQ64">
            <v>0</v>
          </cell>
          <cell r="BR64">
            <v>0</v>
          </cell>
          <cell r="BS64">
            <v>326.80961970233</v>
          </cell>
          <cell r="BT64">
            <v>310.13415880708993</v>
          </cell>
          <cell r="CB64" t="str">
            <v>-</v>
          </cell>
          <cell r="CC64" t="str">
            <v>-</v>
          </cell>
          <cell r="CD64" t="str">
            <v>-</v>
          </cell>
          <cell r="CE64" t="str">
            <v>-</v>
          </cell>
          <cell r="CF64" t="str">
            <v>-</v>
          </cell>
          <cell r="CG64" t="str">
            <v>-</v>
          </cell>
          <cell r="CH64" t="str">
            <v>-</v>
          </cell>
          <cell r="CI64" t="str">
            <v>-</v>
          </cell>
          <cell r="CJ64" t="str">
            <v>-</v>
          </cell>
          <cell r="CK64" t="str">
            <v>-</v>
          </cell>
          <cell r="CL64" t="str">
            <v>-</v>
          </cell>
          <cell r="CM64" t="str">
            <v>-</v>
          </cell>
          <cell r="CN64">
            <v>19.81925</v>
          </cell>
          <cell r="CO64">
            <v>13.588306451612903</v>
          </cell>
          <cell r="CP64">
            <v>8.147040498442367</v>
          </cell>
          <cell r="CQ64">
            <v>5.8541883116883113</v>
          </cell>
          <cell r="CR64">
            <v>4.5906896551724135</v>
          </cell>
          <cell r="CS64">
            <v>3.6361252222504445</v>
          </cell>
          <cell r="CT64">
            <v>2.9609375</v>
          </cell>
          <cell r="CU64">
            <v>2.4483979135618483</v>
          </cell>
          <cell r="CV64">
            <v>2.0468045629466736</v>
          </cell>
          <cell r="CW64">
            <v>1.7241787160208215</v>
          </cell>
          <cell r="CX64">
            <v>1.4601654846335697</v>
          </cell>
          <cell r="CY64">
            <v>1.3314439368707318</v>
          </cell>
          <cell r="CZ64">
            <v>1.3475869687909028</v>
          </cell>
          <cell r="DA64">
            <v>1.4120806729502382</v>
          </cell>
          <cell r="DB64">
            <v>1.4099175805462845</v>
          </cell>
          <cell r="DC64">
            <v>1.3873922949755815</v>
          </cell>
          <cell r="DD64">
            <v>1.3490849494673589</v>
          </cell>
          <cell r="DE64">
            <v>1.2607954833398849</v>
          </cell>
          <cell r="DF64">
            <v>1.1803837188452575</v>
          </cell>
          <cell r="DG64">
            <v>1.1551149766805326</v>
          </cell>
          <cell r="DH64">
            <v>1.0998215941051628</v>
          </cell>
          <cell r="DI64">
            <v>1.0625867151581545</v>
          </cell>
          <cell r="DJ64">
            <v>1.0419929851535095</v>
          </cell>
          <cell r="DK64">
            <v>1.0007489234225799</v>
          </cell>
          <cell r="DL64">
            <v>0.91969309462915594</v>
          </cell>
          <cell r="DM64">
            <v>0.79885408708938122</v>
          </cell>
          <cell r="DN64">
            <v>0.74809214245336353</v>
          </cell>
          <cell r="DO64">
            <v>0.72619047619047628</v>
          </cell>
          <cell r="DP64">
            <v>0.72768192048011993</v>
          </cell>
          <cell r="DQ64">
            <v>0.73948867078638059</v>
          </cell>
          <cell r="DR64">
            <v>0.75922227443609014</v>
          </cell>
          <cell r="DS64">
            <v>0.75467914438502648</v>
          </cell>
          <cell r="DT64">
            <v>0.8040816326530611</v>
          </cell>
          <cell r="DU64">
            <v>0.83057128152341742</v>
          </cell>
          <cell r="DV64">
            <v>0.84039215686274504</v>
          </cell>
          <cell r="DW64">
            <v>0.86337263709526479</v>
          </cell>
          <cell r="DX64">
            <v>0.84954258815170092</v>
          </cell>
          <cell r="DY64">
            <v>0.84617998046460263</v>
          </cell>
          <cell r="DZ64">
            <v>0.84938760661304014</v>
          </cell>
          <cell r="EA64">
            <v>0.83448275862068955</v>
          </cell>
          <cell r="EB64">
            <v>0.80952380952380976</v>
          </cell>
          <cell r="EC64">
            <v>0.83842992477013079</v>
          </cell>
          <cell r="ED64">
            <v>0.84934388460382659</v>
          </cell>
          <cell r="EE64">
            <v>0.84571428571428564</v>
          </cell>
          <cell r="EF64">
            <v>0.86366843296022866</v>
          </cell>
          <cell r="EG64">
            <v>0.84405223796671192</v>
          </cell>
          <cell r="EH64">
            <v>0.84533081184743231</v>
          </cell>
          <cell r="EI64">
            <v>0.84424191442346319</v>
          </cell>
          <cell r="EJ64">
            <v>0.86165266039185529</v>
          </cell>
          <cell r="EK64">
            <v>0.8812200956937799</v>
          </cell>
          <cell r="EL64">
            <v>0.82077577665092916</v>
          </cell>
          <cell r="EM64">
            <v>0.82461988304093548</v>
          </cell>
          <cell r="EN64">
            <v>0.82813683144030259</v>
          </cell>
          <cell r="EO64">
            <v>0.79135390736004574</v>
          </cell>
          <cell r="EP64">
            <v>0.7780237605170981</v>
          </cell>
          <cell r="EQ64">
            <v>0.7664301341589268</v>
          </cell>
          <cell r="ER64">
            <v>0.67847761377603955</v>
          </cell>
          <cell r="ES64">
            <v>0.66133474616648291</v>
          </cell>
          <cell r="ET64">
            <v>0.62055741031825429</v>
          </cell>
          <cell r="EU64">
            <v>0.63054940772759638</v>
          </cell>
          <cell r="EV64">
            <v>0.60090509841410444</v>
          </cell>
          <cell r="EW64">
            <v>0.57376491188597756</v>
          </cell>
          <cell r="EX64">
            <v>0.63873981443097705</v>
          </cell>
          <cell r="EY64">
            <v>0.6272795743726165</v>
          </cell>
          <cell r="EZ64">
            <v>0.62017746379041538</v>
          </cell>
          <cell r="FA64">
            <v>0.60596377518417111</v>
          </cell>
          <cell r="FB64">
            <v>0.60162271989827842</v>
          </cell>
          <cell r="FC64">
            <v>0.59731844075001628</v>
          </cell>
          <cell r="FD64">
            <v>0.57822201756958402</v>
          </cell>
          <cell r="FE64">
            <v>0.59588885188639895</v>
          </cell>
          <cell r="FF64">
            <v>0.64020381324663389</v>
          </cell>
          <cell r="FG64">
            <v>0.57960473303746407</v>
          </cell>
          <cell r="FH64">
            <v>0.57754526592236721</v>
          </cell>
          <cell r="FI64">
            <v>0.5816672063972026</v>
          </cell>
          <cell r="FJ64">
            <v>0.49393695931644732</v>
          </cell>
          <cell r="FK64">
            <v>0.49116527664610143</v>
          </cell>
          <cell r="FL64">
            <v>0.49459035255076245</v>
          </cell>
          <cell r="FM64">
            <v>0.46337809096606808</v>
          </cell>
          <cell r="FN64">
            <v>0.47928256983682815</v>
          </cell>
          <cell r="FO64">
            <v>0.50120891054489403</v>
          </cell>
          <cell r="FP64">
            <v>0.50481282164557606</v>
          </cell>
          <cell r="FQ64">
            <v>0.49652789755751559</v>
          </cell>
          <cell r="FR64">
            <v>0.48087843920584405</v>
          </cell>
          <cell r="FS64">
            <v>0.53929251558326396</v>
          </cell>
          <cell r="FT64">
            <v>0.53100404870128148</v>
          </cell>
          <cell r="FU64">
            <v>0.52201814098794697</v>
          </cell>
          <cell r="FV64">
            <v>0.52828826076845181</v>
          </cell>
          <cell r="FW64">
            <v>0.50806252126552098</v>
          </cell>
          <cell r="FX64">
            <v>0.48632414604845331</v>
          </cell>
          <cell r="FY64">
            <v>0.50106702242384027</v>
          </cell>
          <cell r="FZ64">
            <v>0.47144983870136903</v>
          </cell>
          <cell r="GA64">
            <v>0.44027023201785909</v>
          </cell>
          <cell r="GB64">
            <v>0.43163445666229228</v>
          </cell>
          <cell r="GC64">
            <v>0.41495552580487582</v>
          </cell>
          <cell r="GD64">
            <v>0.39714858889600202</v>
          </cell>
          <cell r="GF64" t="str">
            <v xml:space="preserve"> </v>
          </cell>
        </row>
        <row r="65">
          <cell r="A65" t="str">
            <v>Growth YoY</v>
          </cell>
          <cell r="C65" t="str">
            <v>-</v>
          </cell>
          <cell r="D65" t="str">
            <v>-</v>
          </cell>
          <cell r="E65" t="str">
            <v>-</v>
          </cell>
          <cell r="F65" t="str">
            <v>-</v>
          </cell>
          <cell r="G65">
            <v>5.0220000000000002</v>
          </cell>
          <cell r="I65" t="str">
            <v>-</v>
          </cell>
          <cell r="J65" t="str">
            <v>-</v>
          </cell>
          <cell r="K65" t="str">
            <v>-</v>
          </cell>
          <cell r="L65" t="str">
            <v>-</v>
          </cell>
          <cell r="M65">
            <v>21.513000000000002</v>
          </cell>
          <cell r="O65">
            <v>8.81</v>
          </cell>
          <cell r="P65">
            <v>11.275</v>
          </cell>
          <cell r="Q65">
            <v>12.936999999999999</v>
          </cell>
          <cell r="R65">
            <v>14.634</v>
          </cell>
          <cell r="S65">
            <v>47.655999999999999</v>
          </cell>
          <cell r="T65">
            <v>0</v>
          </cell>
          <cell r="U65">
            <v>16.922000000000001</v>
          </cell>
          <cell r="V65">
            <v>19.591999999999999</v>
          </cell>
          <cell r="W65">
            <v>22.48</v>
          </cell>
          <cell r="X65">
            <v>26.802</v>
          </cell>
          <cell r="Y65">
            <v>85.795999999999992</v>
          </cell>
          <cell r="Z65">
            <v>0</v>
          </cell>
          <cell r="AA65">
            <v>31.116</v>
          </cell>
          <cell r="AB65">
            <v>36.017000000000003</v>
          </cell>
          <cell r="AC65">
            <v>41.465000000000003</v>
          </cell>
          <cell r="AD65">
            <v>49.378999999999998</v>
          </cell>
          <cell r="AE65">
            <v>157.977</v>
          </cell>
          <cell r="AF65">
            <v>0</v>
          </cell>
          <cell r="AG65">
            <v>58.19</v>
          </cell>
          <cell r="AH65">
            <v>65.638000000000005</v>
          </cell>
          <cell r="AI65">
            <v>74.385999999999996</v>
          </cell>
          <cell r="AJ65">
            <v>82.424999999999997</v>
          </cell>
          <cell r="AK65">
            <v>280.63900000000001</v>
          </cell>
          <cell r="AL65">
            <v>0</v>
          </cell>
          <cell r="AM65">
            <v>94.492999999999995</v>
          </cell>
          <cell r="AN65">
            <v>106.699125</v>
          </cell>
          <cell r="AO65">
            <v>118.40587500000001</v>
          </cell>
          <cell r="AP65">
            <v>131.95679999999999</v>
          </cell>
          <cell r="AQ65">
            <v>451.55479999999994</v>
          </cell>
          <cell r="AR65">
            <v>0</v>
          </cell>
          <cell r="AS65">
            <v>147.325095</v>
          </cell>
          <cell r="AT65">
            <v>2.6666666666666665</v>
          </cell>
          <cell r="AU65">
            <v>1.1083333333333329</v>
          </cell>
          <cell r="AV65">
            <v>0.66031249999999986</v>
          </cell>
          <cell r="AW65">
            <v>1.6901470588235292</v>
          </cell>
          <cell r="AX65">
            <v>0</v>
          </cell>
          <cell r="AY65">
            <v>0.58484374999999988</v>
          </cell>
          <cell r="AZ65">
            <v>0.33126875</v>
          </cell>
          <cell r="BA65">
            <v>0.27338750000000012</v>
          </cell>
          <cell r="BB65">
            <v>0.33402500000000024</v>
          </cell>
          <cell r="BC65">
            <v>0.36485257065544197</v>
          </cell>
          <cell r="BD65">
            <v>0</v>
          </cell>
          <cell r="BE65">
            <v>263.47019036348001</v>
          </cell>
          <cell r="BF65">
            <v>280.64828578736723</v>
          </cell>
          <cell r="BG65">
            <v>296.4886139495818</v>
          </cell>
          <cell r="BH65">
            <v>316.38318475589</v>
          </cell>
          <cell r="BI65" t="str">
            <v>-</v>
          </cell>
          <cell r="BJ65" t="str">
            <v>-</v>
          </cell>
          <cell r="BK65" t="str">
            <v>-</v>
          </cell>
          <cell r="BL65" t="str">
            <v>-</v>
          </cell>
          <cell r="BM65" t="str">
            <v>-</v>
          </cell>
          <cell r="BN65" t="str">
            <v>-</v>
          </cell>
          <cell r="BO65" t="str">
            <v>-</v>
          </cell>
          <cell r="BP65" t="str">
            <v>-</v>
          </cell>
          <cell r="BQ65" t="str">
            <v>-</v>
          </cell>
          <cell r="BR65" t="str">
            <v>-</v>
          </cell>
          <cell r="CC65">
            <v>0.55000000000000004</v>
          </cell>
          <cell r="CD65">
            <v>0.72580645161290325</v>
          </cell>
          <cell r="CE65">
            <v>0.43925233644859807</v>
          </cell>
          <cell r="CF65">
            <v>0.31818181818181812</v>
          </cell>
          <cell r="CG65">
            <v>0.2929392446633825</v>
          </cell>
          <cell r="CH65">
            <v>0.25171450342900692</v>
          </cell>
          <cell r="CI65">
            <v>0.2254464285714286</v>
          </cell>
          <cell r="CJ65">
            <v>0.20483523762212297</v>
          </cell>
          <cell r="CK65">
            <v>0.18815283122594839</v>
          </cell>
          <cell r="CL65">
            <v>0.17432041642567975</v>
          </cell>
          <cell r="CM65">
            <v>0.12827767927501954</v>
          </cell>
          <cell r="CN65">
            <v>9.0557892140707308E-2</v>
          </cell>
          <cell r="CO65">
            <v>8.6104206443555764E-2</v>
          </cell>
          <cell r="CP65">
            <v>8.2101034670204687E-2</v>
          </cell>
          <cell r="CQ65">
            <v>7.8480689326340114E-2</v>
          </cell>
          <cell r="CR65">
            <v>7.5188646623308264E-2</v>
          </cell>
          <cell r="CS65">
            <v>7.2180466586190484E-2</v>
          </cell>
          <cell r="CT65">
            <v>6.9419542882658059E-2</v>
          </cell>
          <cell r="CU65">
            <v>6.6875432260047551E-2</v>
          </cell>
          <cell r="CV65">
            <v>6.4522596174046543E-2</v>
          </cell>
          <cell r="CW65">
            <v>6.2339440333265106E-2</v>
          </cell>
          <cell r="CX65">
            <v>6.0511389873474153E-2</v>
          </cell>
          <cell r="CY65">
            <v>6.9243581735774162E-2</v>
          </cell>
          <cell r="CZ65">
            <v>9.8108968357985438E-2</v>
          </cell>
          <cell r="DA65">
            <v>0.1159420289855071</v>
          </cell>
          <cell r="DB65">
            <v>8.1130634071810537E-2</v>
          </cell>
          <cell r="DC65">
            <v>6.8400226116450025E-2</v>
          </cell>
          <cell r="DD65">
            <v>5.7936507936507953E-2</v>
          </cell>
          <cell r="DE65">
            <v>3.1882970742685757E-2</v>
          </cell>
          <cell r="DF65">
            <v>3.1382527565733787E-2</v>
          </cell>
          <cell r="DG65">
            <v>5.4511278195488844E-2</v>
          </cell>
          <cell r="DH65">
            <v>3.7210338680926824E-2</v>
          </cell>
          <cell r="DI65">
            <v>4.3501611170783994E-2</v>
          </cell>
          <cell r="DJ65">
            <v>4.9922799794132722E-2</v>
          </cell>
          <cell r="DK65">
            <v>4.7647058823529376E-2</v>
          </cell>
          <cell r="DL65">
            <v>5.3621560920831035E-2</v>
          </cell>
          <cell r="DM65">
            <v>4.5696775912603238E-2</v>
          </cell>
          <cell r="DN65">
            <v>5.0622159935448163E-2</v>
          </cell>
          <cell r="DO65">
            <v>5.5014349812037677E-2</v>
          </cell>
          <cell r="DP65">
            <v>5.8850574712643544E-2</v>
          </cell>
          <cell r="DQ65">
            <v>3.8934722825300305E-2</v>
          </cell>
          <cell r="DR65">
            <v>4.3083031485093404E-2</v>
          </cell>
          <cell r="DS65">
            <v>5.1788039667434616E-2</v>
          </cell>
          <cell r="DT65">
            <v>6.6412698412698479E-2</v>
          </cell>
          <cell r="DU65">
            <v>5.8823529411764719E-2</v>
          </cell>
          <cell r="DV65">
            <v>5.555555555555558E-2</v>
          </cell>
          <cell r="DW65">
            <v>6.0728744939271273E-2</v>
          </cell>
          <cell r="DX65">
            <v>4.5801526717557328E-2</v>
          </cell>
          <cell r="DY65">
            <v>4.3795620437956151E-2</v>
          </cell>
          <cell r="DZ65">
            <v>5.2447552447552503E-2</v>
          </cell>
          <cell r="EA65">
            <v>4.6511627906976827E-2</v>
          </cell>
          <cell r="EB65">
            <v>4.4444444444444509E-2</v>
          </cell>
          <cell r="EC65">
            <v>5.5531115021596467E-2</v>
          </cell>
          <cell r="ED65">
            <v>4.9275362318840665E-2</v>
          </cell>
          <cell r="EE65">
            <v>4.9723756906077332E-2</v>
          </cell>
          <cell r="EF65">
            <v>7.6786205710354327E-2</v>
          </cell>
          <cell r="EG65">
            <v>4.7678795483061753E-2</v>
          </cell>
          <cell r="EH65">
            <v>5.628742514970031E-2</v>
          </cell>
          <cell r="EI65">
            <v>6.0102827466653963E-2</v>
          </cell>
          <cell r="EJ65">
            <v>5.5674518201284773E-2</v>
          </cell>
          <cell r="EK65">
            <v>5.476673427991896E-2</v>
          </cell>
          <cell r="EL65">
            <v>1.863201125616043E-2</v>
          </cell>
          <cell r="EM65">
            <v>4.87210718635811E-2</v>
          </cell>
          <cell r="EN65">
            <v>4.6457607433217252E-2</v>
          </cell>
          <cell r="EO65">
            <v>3.4293360713238963E-2</v>
          </cell>
          <cell r="EP65">
            <v>4.146730462519943E-2</v>
          </cell>
          <cell r="EQ65">
            <v>4.2879019908116378E-2</v>
          </cell>
          <cell r="ER65">
            <v>2.3171823304652506E-2</v>
          </cell>
          <cell r="ES65">
            <v>3.6978492577084188E-2</v>
          </cell>
          <cell r="ET65">
            <v>3.0360930090845173E-2</v>
          </cell>
          <cell r="EU65">
            <v>6.663918627643084E-2</v>
          </cell>
          <cell r="EV65">
            <v>3.6481759120439827E-2</v>
          </cell>
          <cell r="EW65">
            <v>3.688524590163933E-2</v>
          </cell>
          <cell r="EX65">
            <v>6.0687540109749083E-2</v>
          </cell>
          <cell r="EY65">
            <v>4.1387024608501077E-2</v>
          </cell>
          <cell r="EZ65">
            <v>4.1890440386680883E-2</v>
          </cell>
          <cell r="FA65">
            <v>2.5219586953733053E-2</v>
          </cell>
          <cell r="FB65">
            <v>3.8652130822596442E-2</v>
          </cell>
          <cell r="FC65">
            <v>4.0076335877862634E-2</v>
          </cell>
          <cell r="FD65">
            <v>1.0939495907902774E-2</v>
          </cell>
          <cell r="FE65">
            <v>4.8586572438162445E-2</v>
          </cell>
          <cell r="FF65">
            <v>5.8972198820556043E-2</v>
          </cell>
          <cell r="FG65">
            <v>2.7231063285017232E-2</v>
          </cell>
          <cell r="FH65">
            <v>3.5130408333966967E-2</v>
          </cell>
          <cell r="FI65">
            <v>3.9594505252332324E-2</v>
          </cell>
          <cell r="FJ65">
            <v>1.8544432402309852E-3</v>
          </cell>
          <cell r="FK65">
            <v>3.945495220663009E-2</v>
          </cell>
          <cell r="FL65">
            <v>4.4283571381986464E-2</v>
          </cell>
          <cell r="FM65">
            <v>3.8094247142004267E-3</v>
          </cell>
          <cell r="FN65">
            <v>4.9940546967895294E-2</v>
          </cell>
          <cell r="FO65">
            <v>5.5492638731596822E-2</v>
          </cell>
          <cell r="FP65">
            <v>1.3366430657509198E-2</v>
          </cell>
          <cell r="FQ65">
            <v>4.2813455657492394E-2</v>
          </cell>
          <cell r="FR65">
            <v>4.7898338220918601E-2</v>
          </cell>
          <cell r="FS65">
            <v>6.7750765780090427E-2</v>
          </cell>
          <cell r="FT65">
            <v>2.9556650246305383E-2</v>
          </cell>
          <cell r="FU65">
            <v>3.3492822966507241E-2</v>
          </cell>
          <cell r="FV65">
            <v>5.981691919191956E-3</v>
          </cell>
          <cell r="FW65">
            <v>2.5698551906995659E-2</v>
          </cell>
          <cell r="FX65">
            <v>2.9230463312785782E-2</v>
          </cell>
          <cell r="FY65">
            <v>1.3766228748067988E-2</v>
          </cell>
          <cell r="FZ65">
            <v>2.9224428624953225E-2</v>
          </cell>
          <cell r="GA65">
            <v>3.3127047688387368E-2</v>
          </cell>
          <cell r="GB65">
            <v>7.2903453136010654E-3</v>
          </cell>
          <cell r="GC65">
            <v>3.0664395229982766E-2</v>
          </cell>
          <cell r="GD65">
            <v>3.4710743801652955E-2</v>
          </cell>
          <cell r="GF65" t="str">
            <v xml:space="preserve"> </v>
          </cell>
        </row>
        <row r="66">
          <cell r="A66" t="str">
            <v>Growth QoQ</v>
          </cell>
          <cell r="C66" t="str">
            <v>-</v>
          </cell>
          <cell r="D66" t="str">
            <v>-</v>
          </cell>
          <cell r="E66" t="str">
            <v>-</v>
          </cell>
          <cell r="F66" t="str">
            <v>-</v>
          </cell>
          <cell r="G66" t="str">
            <v>-</v>
          </cell>
          <cell r="I66" t="str">
            <v>-</v>
          </cell>
          <cell r="J66" t="str">
            <v>-</v>
          </cell>
          <cell r="K66" t="str">
            <v>-</v>
          </cell>
          <cell r="L66" t="str">
            <v>-</v>
          </cell>
          <cell r="M66">
            <v>3.2837514934289125</v>
          </cell>
          <cell r="O66" t="str">
            <v>-</v>
          </cell>
          <cell r="P66" t="str">
            <v>-</v>
          </cell>
          <cell r="Q66" t="str">
            <v>-</v>
          </cell>
          <cell r="R66" t="str">
            <v>-</v>
          </cell>
          <cell r="S66">
            <v>1.2152187049690881</v>
          </cell>
          <cell r="U66">
            <v>0.92077185017026109</v>
          </cell>
          <cell r="V66">
            <v>0.73764966740576488</v>
          </cell>
          <cell r="W66">
            <v>0.73765169668392994</v>
          </cell>
          <cell r="X66">
            <v>0.83148831488314867</v>
          </cell>
          <cell r="Y66">
            <v>0.80031895249286533</v>
          </cell>
          <cell r="AA66">
            <v>0.83878974116534688</v>
          </cell>
          <cell r="AB66">
            <v>0.8383523887300941</v>
          </cell>
          <cell r="AC66">
            <v>0.84452846975088969</v>
          </cell>
          <cell r="AD66">
            <v>0.84236251026042819</v>
          </cell>
          <cell r="AE66">
            <v>0.84130961816401717</v>
          </cell>
          <cell r="AG66">
            <v>0.87009898444530132</v>
          </cell>
          <cell r="AH66">
            <v>0.82241719188161144</v>
          </cell>
          <cell r="AI66">
            <v>0.79394670203786299</v>
          </cell>
          <cell r="AJ66">
            <v>0.66923185969744226</v>
          </cell>
          <cell r="AK66">
            <v>0.77645480038233416</v>
          </cell>
          <cell r="AM66">
            <v>0.62387008076989181</v>
          </cell>
          <cell r="AN66">
            <v>0.62556941101191366</v>
          </cell>
          <cell r="AO66">
            <v>1</v>
          </cell>
          <cell r="AP66">
            <v>0.33333333333333326</v>
          </cell>
          <cell r="AQ66" t="str">
            <v>-</v>
          </cell>
          <cell r="AS66">
            <v>0.1</v>
          </cell>
          <cell r="AT66">
            <v>0.25</v>
          </cell>
          <cell r="AU66">
            <v>0.15</v>
          </cell>
          <cell r="AV66">
            <v>0.05</v>
          </cell>
          <cell r="AW66" t="str">
            <v>-</v>
          </cell>
          <cell r="AY66">
            <v>0.05</v>
          </cell>
          <cell r="AZ66">
            <v>0.05</v>
          </cell>
          <cell r="BA66">
            <v>0.1</v>
          </cell>
          <cell r="BB66">
            <v>0.1</v>
          </cell>
          <cell r="BC66" t="str">
            <v>-</v>
          </cell>
          <cell r="BE66">
            <v>0.28804999462405823</v>
          </cell>
          <cell r="BF66">
            <v>0.27483235784606075</v>
          </cell>
          <cell r="BG66">
            <v>0.26199686514269094</v>
          </cell>
          <cell r="BH66">
            <v>0.24922804122488795</v>
          </cell>
          <cell r="BI66" t="str">
            <v>-</v>
          </cell>
          <cell r="BJ66" t="e">
            <v>#DIV/0!</v>
          </cell>
          <cell r="BK66" t="e">
            <v>#DIV/0!</v>
          </cell>
          <cell r="BL66" t="e">
            <v>#DIV/0!</v>
          </cell>
          <cell r="BM66" t="e">
            <v>#DIV/0!</v>
          </cell>
          <cell r="BN66" t="e">
            <v>#DIV/0!</v>
          </cell>
          <cell r="BO66" t="e">
            <v>#DIV/0!</v>
          </cell>
          <cell r="BP66" t="e">
            <v>#DIV/0!</v>
          </cell>
          <cell r="BQ66" t="e">
            <v>#DIV/0!</v>
          </cell>
          <cell r="BR66" t="e">
            <v>#DIV/0!</v>
          </cell>
          <cell r="BS66">
            <v>2950</v>
          </cell>
          <cell r="BT66">
            <v>3220</v>
          </cell>
          <cell r="BU66">
            <v>3495</v>
          </cell>
          <cell r="BV66">
            <v>3775</v>
          </cell>
          <cell r="BW66">
            <v>4060</v>
          </cell>
          <cell r="BX66">
            <v>4350</v>
          </cell>
          <cell r="BY66">
            <v>2713</v>
          </cell>
          <cell r="BZ66">
            <v>2761</v>
          </cell>
          <cell r="CA66">
            <v>2809</v>
          </cell>
          <cell r="CB66">
            <v>2857</v>
          </cell>
          <cell r="CC66">
            <v>2904</v>
          </cell>
          <cell r="CD66">
            <v>2952</v>
          </cell>
          <cell r="CE66">
            <v>3000</v>
          </cell>
          <cell r="CF66">
            <v>3048</v>
          </cell>
          <cell r="CG66">
            <v>3096</v>
          </cell>
          <cell r="CH66">
            <v>3144</v>
          </cell>
          <cell r="CI66">
            <v>3192</v>
          </cell>
          <cell r="CJ66">
            <v>3260</v>
          </cell>
          <cell r="CK66">
            <v>4400</v>
          </cell>
          <cell r="CL66">
            <v>4475</v>
          </cell>
          <cell r="CM66">
            <v>2500</v>
          </cell>
          <cell r="CN66">
            <v>3550</v>
          </cell>
          <cell r="CO66">
            <v>3600</v>
          </cell>
          <cell r="CP66">
            <v>2625</v>
          </cell>
          <cell r="CQ66">
            <v>2650</v>
          </cell>
          <cell r="CR66">
            <v>2675</v>
          </cell>
          <cell r="CS66">
            <v>3725</v>
          </cell>
          <cell r="CT66">
            <v>3775</v>
          </cell>
          <cell r="CU66">
            <v>4850</v>
          </cell>
          <cell r="CV66">
            <v>3900</v>
          </cell>
          <cell r="CW66">
            <v>6000</v>
          </cell>
          <cell r="CX66">
            <v>4050</v>
          </cell>
          <cell r="CY66">
            <v>5125</v>
          </cell>
          <cell r="CZ66">
            <v>5112</v>
          </cell>
          <cell r="DA66">
            <v>6116</v>
          </cell>
          <cell r="DB66">
            <v>6112</v>
          </cell>
          <cell r="DC66">
            <v>4058</v>
          </cell>
          <cell r="DD66">
            <v>7060</v>
          </cell>
          <cell r="DE66">
            <v>6033</v>
          </cell>
          <cell r="DF66">
            <v>9052</v>
          </cell>
          <cell r="DG66">
            <v>8040</v>
          </cell>
          <cell r="DH66">
            <v>9032</v>
          </cell>
          <cell r="DI66">
            <v>10025</v>
          </cell>
          <cell r="DJ66">
            <v>6085</v>
          </cell>
          <cell r="DK66">
            <v>10205</v>
          </cell>
          <cell r="DL66">
            <v>9310</v>
          </cell>
          <cell r="DM66">
            <v>9415</v>
          </cell>
          <cell r="DN66">
            <v>9520</v>
          </cell>
          <cell r="DO66">
            <v>11655</v>
          </cell>
          <cell r="DP66">
            <v>10775</v>
          </cell>
          <cell r="DQ66">
            <v>12925</v>
          </cell>
          <cell r="DR66">
            <v>11553</v>
          </cell>
          <cell r="DS66">
            <v>13710</v>
          </cell>
          <cell r="DT66">
            <v>16405</v>
          </cell>
          <cell r="DU66">
            <v>15400</v>
          </cell>
          <cell r="DV66">
            <v>15530</v>
          </cell>
          <cell r="DW66">
            <v>16670</v>
          </cell>
          <cell r="DX66">
            <v>15803</v>
          </cell>
          <cell r="DY66">
            <v>15937</v>
          </cell>
          <cell r="DZ66">
            <v>17070</v>
          </cell>
          <cell r="EA66">
            <v>15560</v>
          </cell>
          <cell r="EB66">
            <v>15664</v>
          </cell>
          <cell r="EC66">
            <v>17784</v>
          </cell>
          <cell r="ED66">
            <v>16896</v>
          </cell>
          <cell r="EE66">
            <v>17008</v>
          </cell>
          <cell r="EF66">
            <v>20144</v>
          </cell>
          <cell r="EG66">
            <v>17659</v>
          </cell>
          <cell r="EH66">
            <v>18178</v>
          </cell>
          <cell r="EI66">
            <v>19304</v>
          </cell>
          <cell r="EJ66">
            <v>21648</v>
          </cell>
          <cell r="EK66">
            <v>22800</v>
          </cell>
          <cell r="EL66">
            <v>23960</v>
          </cell>
          <cell r="EM66">
            <v>23112</v>
          </cell>
          <cell r="EN66">
            <v>24272</v>
          </cell>
          <cell r="EO66">
            <v>26448</v>
          </cell>
          <cell r="EP66">
            <v>21282</v>
          </cell>
          <cell r="EQ66">
            <v>21415</v>
          </cell>
          <cell r="ER66">
            <v>24976</v>
          </cell>
          <cell r="ES66">
            <v>21710</v>
          </cell>
          <cell r="ET66">
            <v>22347</v>
          </cell>
          <cell r="EU66">
            <v>23493</v>
          </cell>
          <cell r="EV66">
            <v>26158</v>
          </cell>
          <cell r="EW66">
            <v>27130</v>
          </cell>
          <cell r="EX66">
            <v>28613</v>
          </cell>
          <cell r="EY66">
            <v>27686</v>
          </cell>
          <cell r="EZ66">
            <v>28868</v>
          </cell>
          <cell r="FA66">
            <v>31469</v>
          </cell>
          <cell r="FB66">
            <v>25521</v>
          </cell>
          <cell r="FC66">
            <v>25572</v>
          </cell>
          <cell r="FD66">
            <v>29554</v>
          </cell>
          <cell r="FE66">
            <v>26006</v>
          </cell>
          <cell r="FF66">
            <v>26762</v>
          </cell>
          <cell r="FG66">
            <v>27927</v>
          </cell>
          <cell r="FH66">
            <v>30914</v>
          </cell>
          <cell r="FI66">
            <v>31606</v>
          </cell>
          <cell r="FJ66">
            <v>33410</v>
          </cell>
          <cell r="FK66">
            <v>32404</v>
          </cell>
          <cell r="FL66">
            <v>33606</v>
          </cell>
          <cell r="FM66">
            <v>36631</v>
          </cell>
          <cell r="FN66">
            <v>30002</v>
          </cell>
          <cell r="FO66">
            <v>29870</v>
          </cell>
          <cell r="FP66">
            <v>34271</v>
          </cell>
          <cell r="FQ66">
            <v>29870</v>
          </cell>
          <cell r="FR66">
            <v>34271</v>
          </cell>
          <cell r="GF66" t="str">
            <v xml:space="preserve"> </v>
          </cell>
        </row>
        <row r="67">
          <cell r="A67" t="str">
            <v>Growth MoM</v>
          </cell>
          <cell r="C67" t="str">
            <v>-</v>
          </cell>
          <cell r="D67" t="str">
            <v>-</v>
          </cell>
          <cell r="E67" t="str">
            <v>-</v>
          </cell>
          <cell r="F67" t="str">
            <v>-</v>
          </cell>
          <cell r="G67" t="str">
            <v>-</v>
          </cell>
          <cell r="I67" t="str">
            <v>-</v>
          </cell>
          <cell r="J67" t="str">
            <v>-</v>
          </cell>
          <cell r="K67" t="str">
            <v>-</v>
          </cell>
          <cell r="L67" t="str">
            <v>-</v>
          </cell>
          <cell r="M67" t="str">
            <v>-</v>
          </cell>
          <cell r="O67" t="str">
            <v>-</v>
          </cell>
          <cell r="P67">
            <v>0.27979568671963673</v>
          </cell>
          <cell r="Q67">
            <v>0.1474057649667404</v>
          </cell>
          <cell r="R67">
            <v>0.13117415165803514</v>
          </cell>
          <cell r="S67" t="str">
            <v>-</v>
          </cell>
          <cell r="U67">
            <v>0.15634823014896826</v>
          </cell>
          <cell r="V67">
            <v>0.15778276799432689</v>
          </cell>
          <cell r="W67">
            <v>0.14740710494079234</v>
          </cell>
          <cell r="X67">
            <v>0.19225978647686826</v>
          </cell>
          <cell r="Y67" t="str">
            <v>-</v>
          </cell>
          <cell r="AA67">
            <v>0.16095813745242893</v>
          </cell>
          <cell r="AB67">
            <v>0.15750739169559069</v>
          </cell>
          <cell r="AC67">
            <v>0.15126190410084117</v>
          </cell>
          <cell r="AD67">
            <v>0.19085976124442294</v>
          </cell>
          <cell r="AE67" t="str">
            <v>-</v>
          </cell>
          <cell r="AG67">
            <v>0.17843617732234351</v>
          </cell>
          <cell r="AH67">
            <v>0.12799450077332897</v>
          </cell>
          <cell r="AI67">
            <v>0.13327645571163038</v>
          </cell>
          <cell r="AJ67">
            <v>0.10807141128707021</v>
          </cell>
          <cell r="AK67" t="str">
            <v>-</v>
          </cell>
          <cell r="AM67">
            <v>0.1464118895966029</v>
          </cell>
          <cell r="AN67">
            <v>0.12917491242737555</v>
          </cell>
          <cell r="AO67">
            <v>0.10971739458969343</v>
          </cell>
          <cell r="AP67">
            <v>0.11444470132922024</v>
          </cell>
          <cell r="AQ67" t="str">
            <v>-</v>
          </cell>
          <cell r="AS67">
            <v>0.11646459295769529</v>
          </cell>
          <cell r="AT67">
            <v>9.296908988926833E-2</v>
          </cell>
          <cell r="AU67">
            <v>8.9207468989830785E-2</v>
          </cell>
          <cell r="AV67">
            <v>9.0633289567042086E-2</v>
          </cell>
          <cell r="AW67" t="str">
            <v>-</v>
          </cell>
          <cell r="AY67">
            <v>6.9362117541439394E-2</v>
          </cell>
          <cell r="AZ67">
            <v>7.624352236899079E-2</v>
          </cell>
          <cell r="BA67">
            <v>6.7186758784947731E-2</v>
          </cell>
          <cell r="BB67">
            <v>7.8007855246363222E-2</v>
          </cell>
          <cell r="BC67" t="str">
            <v>-</v>
          </cell>
          <cell r="BE67">
            <v>4.030291648674944E-2</v>
          </cell>
          <cell r="BF67">
            <v>6.5199388971437511E-2</v>
          </cell>
          <cell r="BG67">
            <v>5.6441920241109056E-2</v>
          </cell>
          <cell r="BH67">
            <v>6.7100623330146769E-2</v>
          </cell>
          <cell r="BI67" t="str">
            <v>-</v>
          </cell>
          <cell r="BJ67" t="e">
            <v>#REF!</v>
          </cell>
          <cell r="BK67" t="e">
            <v>#REF!</v>
          </cell>
          <cell r="BL67" t="e">
            <v>#REF!</v>
          </cell>
          <cell r="BM67" t="e">
            <v>#REF!</v>
          </cell>
          <cell r="BN67">
            <v>30</v>
          </cell>
          <cell r="BO67">
            <v>30</v>
          </cell>
          <cell r="BP67">
            <v>30</v>
          </cell>
          <cell r="BQ67">
            <v>30</v>
          </cell>
          <cell r="BR67">
            <v>30</v>
          </cell>
          <cell r="BS67">
            <v>31</v>
          </cell>
          <cell r="BT67">
            <v>32</v>
          </cell>
          <cell r="BU67">
            <v>33</v>
          </cell>
          <cell r="BV67">
            <v>34</v>
          </cell>
          <cell r="BW67">
            <v>35</v>
          </cell>
          <cell r="BX67">
            <v>36</v>
          </cell>
          <cell r="BY67">
            <v>37</v>
          </cell>
          <cell r="BZ67">
            <v>38</v>
          </cell>
          <cell r="CA67">
            <v>39</v>
          </cell>
          <cell r="CB67">
            <v>40</v>
          </cell>
          <cell r="CC67">
            <v>41</v>
          </cell>
          <cell r="CD67">
            <v>42</v>
          </cell>
          <cell r="CE67">
            <v>43</v>
          </cell>
          <cell r="CF67">
            <v>44</v>
          </cell>
          <cell r="CG67">
            <v>45</v>
          </cell>
          <cell r="CH67">
            <v>46</v>
          </cell>
          <cell r="CI67">
            <v>47</v>
          </cell>
          <cell r="CJ67">
            <v>48</v>
          </cell>
          <cell r="CK67">
            <v>49</v>
          </cell>
          <cell r="CL67">
            <v>51</v>
          </cell>
          <cell r="CM67">
            <v>55</v>
          </cell>
          <cell r="CN67">
            <v>58</v>
          </cell>
          <cell r="CO67">
            <v>60</v>
          </cell>
          <cell r="CP67">
            <v>62</v>
          </cell>
          <cell r="CQ67">
            <v>63</v>
          </cell>
          <cell r="CR67">
            <v>64</v>
          </cell>
          <cell r="CS67">
            <v>66</v>
          </cell>
          <cell r="CT67">
            <v>66.5</v>
          </cell>
          <cell r="CU67">
            <v>67</v>
          </cell>
          <cell r="CV67">
            <v>68</v>
          </cell>
          <cell r="CW67">
            <v>68.5</v>
          </cell>
          <cell r="CX67">
            <v>69.5</v>
          </cell>
          <cell r="CY67">
            <v>70.5</v>
          </cell>
          <cell r="CZ67">
            <v>71.5</v>
          </cell>
          <cell r="DA67">
            <v>72.5</v>
          </cell>
          <cell r="DB67">
            <v>73.5</v>
          </cell>
          <cell r="DC67">
            <v>74</v>
          </cell>
          <cell r="DD67">
            <v>74.5</v>
          </cell>
          <cell r="DE67">
            <v>75</v>
          </cell>
          <cell r="DF67">
            <v>76</v>
          </cell>
          <cell r="DG67">
            <v>76</v>
          </cell>
          <cell r="DH67">
            <v>76</v>
          </cell>
          <cell r="DI67">
            <v>76</v>
          </cell>
          <cell r="DJ67">
            <v>76</v>
          </cell>
          <cell r="DK67">
            <v>76</v>
          </cell>
          <cell r="DL67">
            <v>76</v>
          </cell>
          <cell r="DM67">
            <v>76</v>
          </cell>
          <cell r="DN67">
            <v>76</v>
          </cell>
          <cell r="DO67">
            <v>76.5</v>
          </cell>
          <cell r="DP67">
            <v>76.5</v>
          </cell>
          <cell r="DQ67">
            <v>76.5</v>
          </cell>
          <cell r="DR67">
            <v>78.55</v>
          </cell>
          <cell r="DS67">
            <v>78.55</v>
          </cell>
          <cell r="DT67">
            <v>78.55</v>
          </cell>
          <cell r="DU67">
            <v>78.635000000000005</v>
          </cell>
          <cell r="DV67">
            <v>78.635000000000005</v>
          </cell>
          <cell r="DW67">
            <v>78.635000000000005</v>
          </cell>
          <cell r="DX67">
            <v>76.099999999999994</v>
          </cell>
          <cell r="DY67">
            <v>76.099999999999994</v>
          </cell>
          <cell r="DZ67">
            <v>76.099999999999994</v>
          </cell>
          <cell r="EA67">
            <v>75.403999999999996</v>
          </cell>
          <cell r="EB67">
            <v>75.403999999999996</v>
          </cell>
          <cell r="EC67">
            <v>75.403999999999996</v>
          </cell>
          <cell r="ED67">
            <v>74</v>
          </cell>
          <cell r="EE67">
            <v>73.825000000000003</v>
          </cell>
          <cell r="EF67">
            <v>73</v>
          </cell>
          <cell r="EG67">
            <v>74.81</v>
          </cell>
          <cell r="EH67">
            <v>74.81</v>
          </cell>
          <cell r="EI67">
            <v>74.81</v>
          </cell>
          <cell r="EJ67">
            <v>76.349999999999994</v>
          </cell>
          <cell r="EK67">
            <v>76.349999999999994</v>
          </cell>
          <cell r="EL67">
            <v>76.349999999999994</v>
          </cell>
          <cell r="EM67">
            <v>75.25</v>
          </cell>
          <cell r="EN67">
            <v>75.25</v>
          </cell>
          <cell r="EO67">
            <v>75.25</v>
          </cell>
          <cell r="EP67">
            <v>74.75</v>
          </cell>
          <cell r="EQ67">
            <v>74.75</v>
          </cell>
          <cell r="ER67">
            <v>74.75</v>
          </cell>
          <cell r="ES67">
            <v>74.25</v>
          </cell>
          <cell r="ET67">
            <v>74.25</v>
          </cell>
          <cell r="EU67">
            <v>74.25</v>
          </cell>
          <cell r="EV67">
            <v>73.75</v>
          </cell>
          <cell r="EW67">
            <v>73.75</v>
          </cell>
          <cell r="EX67">
            <v>73.75</v>
          </cell>
          <cell r="EY67">
            <v>73.25</v>
          </cell>
          <cell r="EZ67">
            <v>73.25</v>
          </cell>
          <cell r="FA67">
            <v>73.25</v>
          </cell>
          <cell r="FB67">
            <v>72.75</v>
          </cell>
          <cell r="FC67">
            <v>72.75</v>
          </cell>
          <cell r="FD67">
            <v>72.75</v>
          </cell>
          <cell r="FE67">
            <v>72.25</v>
          </cell>
          <cell r="FF67">
            <v>72.25</v>
          </cell>
          <cell r="FG67">
            <v>72.25</v>
          </cell>
          <cell r="FH67">
            <v>71.75</v>
          </cell>
          <cell r="FI67">
            <v>71.75</v>
          </cell>
          <cell r="FJ67">
            <v>71.75</v>
          </cell>
          <cell r="FK67">
            <v>71.25</v>
          </cell>
          <cell r="FL67">
            <v>71.25</v>
          </cell>
          <cell r="FM67">
            <v>71.25</v>
          </cell>
          <cell r="FN67">
            <v>70.75</v>
          </cell>
          <cell r="FO67">
            <v>70.75</v>
          </cell>
          <cell r="FP67">
            <v>70.75</v>
          </cell>
          <cell r="FQ67">
            <v>70.75</v>
          </cell>
          <cell r="FR67">
            <v>70.75</v>
          </cell>
          <cell r="GF67" t="str">
            <v xml:space="preserve"> </v>
          </cell>
        </row>
        <row r="68">
          <cell r="A68" t="str">
            <v>Total Paying Subs: Period End</v>
          </cell>
          <cell r="C68">
            <v>1.5497999999999998</v>
          </cell>
          <cell r="D68">
            <v>2.8335599999999999</v>
          </cell>
          <cell r="E68">
            <v>3.7178999999999998</v>
          </cell>
          <cell r="F68">
            <v>5.1246</v>
          </cell>
          <cell r="G68">
            <v>13.225860000000001</v>
          </cell>
          <cell r="I68">
            <v>3.7782</v>
          </cell>
          <cell r="J68">
            <v>4.2879360000000002</v>
          </cell>
          <cell r="K68">
            <v>4.8291839999999997</v>
          </cell>
          <cell r="L68">
            <v>5.4135360000000006</v>
          </cell>
          <cell r="M68">
            <v>18.308855999999999</v>
          </cell>
          <cell r="O68">
            <v>6.9759000000000002</v>
          </cell>
          <cell r="P68">
            <v>7.0158000000000005</v>
          </cell>
          <cell r="Q68">
            <v>7.008</v>
          </cell>
          <cell r="R68">
            <v>10.094249999999999</v>
          </cell>
          <cell r="S68">
            <v>31.09395</v>
          </cell>
          <cell r="U68">
            <v>12.64545</v>
          </cell>
          <cell r="V68">
            <v>15.097800000000001</v>
          </cell>
          <cell r="W68">
            <v>15.344844000000002</v>
          </cell>
          <cell r="X68">
            <v>23.825088000000001</v>
          </cell>
          <cell r="Y68">
            <v>66.913182000000006</v>
          </cell>
          <cell r="AA68">
            <v>23.999279999999999</v>
          </cell>
          <cell r="AB68">
            <v>25.759440000000001</v>
          </cell>
          <cell r="AC68">
            <v>32.455889999999997</v>
          </cell>
          <cell r="AD68">
            <v>39.276256799999999</v>
          </cell>
          <cell r="AE68">
            <v>121.49086679999999</v>
          </cell>
          <cell r="AG68">
            <v>44.916312000000005</v>
          </cell>
          <cell r="AH68">
            <v>44.573291999999995</v>
          </cell>
          <cell r="AI68">
            <v>44.344790783999997</v>
          </cell>
          <cell r="AJ68">
            <v>47.717179199999997</v>
          </cell>
          <cell r="AK68">
            <v>181.55157398399999</v>
          </cell>
          <cell r="AM68">
            <v>49.501178519999996</v>
          </cell>
          <cell r="AN68">
            <v>1500</v>
          </cell>
          <cell r="AO68">
            <v>4500</v>
          </cell>
          <cell r="AP68">
            <v>8500</v>
          </cell>
          <cell r="AQ68">
            <v>8500</v>
          </cell>
          <cell r="AS68">
            <v>12900</v>
          </cell>
          <cell r="AT68">
            <v>18400</v>
          </cell>
          <cell r="AU68">
            <v>24725</v>
          </cell>
          <cell r="AV68">
            <v>31366.25</v>
          </cell>
          <cell r="AW68">
            <v>31366.25</v>
          </cell>
          <cell r="AY68">
            <v>38339.5625</v>
          </cell>
          <cell r="AZ68">
            <v>45661.540625000001</v>
          </cell>
          <cell r="BA68">
            <v>53715.716562500005</v>
          </cell>
          <cell r="BB68">
            <v>62575.310093750006</v>
          </cell>
          <cell r="BC68">
            <v>62575.310093750006</v>
          </cell>
          <cell r="BE68">
            <v>89.18181597398835</v>
          </cell>
          <cell r="BF68">
            <v>96.824332261359515</v>
          </cell>
          <cell r="BG68">
            <v>101.37140518415724</v>
          </cell>
          <cell r="BH68">
            <v>120.27669584571326</v>
          </cell>
          <cell r="BI68" t="e">
            <v>#DIV/0!</v>
          </cell>
          <cell r="BJ68" t="e">
            <v>#DIV/0!</v>
          </cell>
          <cell r="BK68" t="e">
            <v>#DIV/0!</v>
          </cell>
          <cell r="BL68" t="e">
            <v>#DIV/0!</v>
          </cell>
          <cell r="BM68" t="e">
            <v>#DIV/0!</v>
          </cell>
          <cell r="BN68" t="e">
            <v>#DIV/0!</v>
          </cell>
          <cell r="BO68" t="e">
            <v>#DIV/0!</v>
          </cell>
          <cell r="BP68" t="e">
            <v>#DIV/0!</v>
          </cell>
          <cell r="BQ68" t="e">
            <v>#DIV/0!</v>
          </cell>
          <cell r="BR68" t="e">
            <v>#DIV/0!</v>
          </cell>
          <cell r="BS68">
            <v>1.0973999999999999</v>
          </cell>
          <cell r="BT68">
            <v>1.23648</v>
          </cell>
          <cell r="BU68">
            <v>1.38402</v>
          </cell>
          <cell r="BV68">
            <v>1.5402</v>
          </cell>
          <cell r="BW68">
            <v>1.7052</v>
          </cell>
          <cell r="BX68">
            <v>1.8792</v>
          </cell>
          <cell r="BY68">
            <v>1.204572</v>
          </cell>
          <cell r="BZ68">
            <v>1.2590159999999999</v>
          </cell>
          <cell r="CA68">
            <v>1.3146119999999999</v>
          </cell>
          <cell r="CB68">
            <v>1.3713599999999999</v>
          </cell>
          <cell r="CC68">
            <v>1.428768</v>
          </cell>
          <cell r="CD68">
            <v>1.487808</v>
          </cell>
          <cell r="CE68">
            <v>1.548</v>
          </cell>
          <cell r="CF68">
            <v>1.6093440000000001</v>
          </cell>
          <cell r="CG68">
            <v>1.67184</v>
          </cell>
          <cell r="CH68">
            <v>1.7354879999999999</v>
          </cell>
          <cell r="CI68">
            <v>1.8002880000000001</v>
          </cell>
          <cell r="CJ68">
            <v>1.8777600000000001</v>
          </cell>
          <cell r="CK68">
            <v>2.5872000000000002</v>
          </cell>
          <cell r="CL68">
            <v>2.7387000000000001</v>
          </cell>
          <cell r="CM68">
            <v>1.65</v>
          </cell>
          <cell r="CN68">
            <v>2.4708000000000001</v>
          </cell>
          <cell r="CO68">
            <v>2.5920000000000001</v>
          </cell>
          <cell r="CP68">
            <v>1.9530000000000001</v>
          </cell>
          <cell r="CQ68">
            <v>2.0034000000000001</v>
          </cell>
          <cell r="CR68">
            <v>2.0543999999999998</v>
          </cell>
          <cell r="CS68">
            <v>2.9502000000000002</v>
          </cell>
          <cell r="CT68">
            <v>3.0124499999999999</v>
          </cell>
          <cell r="CU68">
            <v>3.8994</v>
          </cell>
          <cell r="CV68">
            <v>3.1823999999999999</v>
          </cell>
          <cell r="CW68">
            <v>4.9320000000000004</v>
          </cell>
          <cell r="CX68">
            <v>3.3776999999999999</v>
          </cell>
          <cell r="CY68">
            <v>4.33575</v>
          </cell>
          <cell r="CZ68">
            <v>4.3860960000000002</v>
          </cell>
          <cell r="DA68">
            <v>5.3209200000000001</v>
          </cell>
          <cell r="DB68">
            <v>5.390784</v>
          </cell>
          <cell r="DC68">
            <v>3.603504</v>
          </cell>
          <cell r="DD68">
            <v>6.3116399999999997</v>
          </cell>
          <cell r="DE68">
            <v>5.4297000000000004</v>
          </cell>
          <cell r="DF68">
            <v>8.2554239999999997</v>
          </cell>
          <cell r="DG68">
            <v>7.3324800000000003</v>
          </cell>
          <cell r="DH68">
            <v>8.2371839999999992</v>
          </cell>
          <cell r="DI68">
            <v>9.1427999999999994</v>
          </cell>
          <cell r="DJ68">
            <v>5.5495200000000002</v>
          </cell>
          <cell r="DK68">
            <v>9.3069600000000001</v>
          </cell>
          <cell r="DL68">
            <v>8.4907199999999996</v>
          </cell>
          <cell r="DM68">
            <v>8.5864799999999999</v>
          </cell>
          <cell r="DN68">
            <v>8.6822400000000002</v>
          </cell>
          <cell r="DO68">
            <v>10.69929</v>
          </cell>
          <cell r="DP68">
            <v>9.8914500000000007</v>
          </cell>
          <cell r="DQ68">
            <v>11.86515</v>
          </cell>
          <cell r="DR68">
            <v>10.889857800000001</v>
          </cell>
          <cell r="DS68">
            <v>12.923045999999999</v>
          </cell>
          <cell r="DT68">
            <v>15.463353</v>
          </cell>
          <cell r="DU68">
            <v>14.531748</v>
          </cell>
          <cell r="DV68">
            <v>14.654418600000001</v>
          </cell>
          <cell r="DW68">
            <v>15.730145400000001</v>
          </cell>
          <cell r="DX68">
            <v>14.431299599999997</v>
          </cell>
          <cell r="DY68">
            <v>14.553668399999999</v>
          </cell>
          <cell r="DZ68">
            <v>15.588324</v>
          </cell>
          <cell r="EA68">
            <v>14.079434879999999</v>
          </cell>
          <cell r="EB68">
            <v>14.173539072000001</v>
          </cell>
          <cell r="EC68">
            <v>16.091816831999999</v>
          </cell>
          <cell r="ED68">
            <v>15.003648</v>
          </cell>
          <cell r="EE68">
            <v>15.067387200000001</v>
          </cell>
          <cell r="EF68">
            <v>17.646144</v>
          </cell>
          <cell r="EG68">
            <v>15.85283748</v>
          </cell>
          <cell r="EH68">
            <v>16.318754160000001</v>
          </cell>
          <cell r="EI68">
            <v>17.329586879999997</v>
          </cell>
          <cell r="EJ68">
            <v>19.833897599999997</v>
          </cell>
          <cell r="EK68">
            <v>20.889359999999996</v>
          </cell>
          <cell r="EL68">
            <v>21.952151999999995</v>
          </cell>
          <cell r="EM68">
            <v>20.870135999999999</v>
          </cell>
          <cell r="EN68">
            <v>21.917615999999999</v>
          </cell>
          <cell r="EO68">
            <v>23.882543999999999</v>
          </cell>
          <cell r="EP68">
            <v>19.089953999999999</v>
          </cell>
          <cell r="EQ68">
            <v>19.209254999999999</v>
          </cell>
          <cell r="ER68">
            <v>22.403472000000001</v>
          </cell>
          <cell r="ES68">
            <v>19.343610000000002</v>
          </cell>
          <cell r="ET68">
            <v>19.911176999999999</v>
          </cell>
          <cell r="EU68">
            <v>20.932262999999999</v>
          </cell>
          <cell r="EV68">
            <v>23.149830000000001</v>
          </cell>
          <cell r="EW68">
            <v>24.01005</v>
          </cell>
          <cell r="EX68">
            <v>25.322505</v>
          </cell>
          <cell r="EY68">
            <v>24.335993999999999</v>
          </cell>
          <cell r="EZ68">
            <v>25.374972</v>
          </cell>
          <cell r="FA68">
            <v>27.661251</v>
          </cell>
          <cell r="FB68">
            <v>22.279833</v>
          </cell>
          <cell r="FC68">
            <v>22.324356000000002</v>
          </cell>
          <cell r="FD68">
            <v>25.800642</v>
          </cell>
          <cell r="FE68">
            <v>22.547201999999999</v>
          </cell>
          <cell r="FF68">
            <v>23.202653999999999</v>
          </cell>
          <cell r="FG68">
            <v>24.212709</v>
          </cell>
          <cell r="FH68">
            <v>26.616954</v>
          </cell>
          <cell r="FI68">
            <v>27.212765999999998</v>
          </cell>
          <cell r="FJ68">
            <v>28.766010000000001</v>
          </cell>
          <cell r="FK68">
            <v>27.70542</v>
          </cell>
          <cell r="FL68">
            <v>28.733129999999999</v>
          </cell>
          <cell r="FM68">
            <v>31.319504999999999</v>
          </cell>
          <cell r="FN68">
            <v>25.471698</v>
          </cell>
          <cell r="FO68">
            <v>25.359629999999999</v>
          </cell>
          <cell r="FP68">
            <v>29.096079</v>
          </cell>
          <cell r="FQ68">
            <v>25.359629999999999</v>
          </cell>
          <cell r="FR68">
            <v>29.096079</v>
          </cell>
          <cell r="GF68" t="str">
            <v xml:space="preserve"> </v>
          </cell>
        </row>
        <row r="69">
          <cell r="A69" t="str">
            <v>Growth YoY</v>
          </cell>
          <cell r="C69">
            <v>1</v>
          </cell>
          <cell r="D69">
            <v>1</v>
          </cell>
          <cell r="E69">
            <v>1</v>
          </cell>
          <cell r="F69">
            <v>1</v>
          </cell>
          <cell r="G69">
            <v>1</v>
          </cell>
          <cell r="I69">
            <v>1.0924613726194754</v>
          </cell>
          <cell r="J69">
            <v>0.9583914142971689</v>
          </cell>
          <cell r="K69">
            <v>0.82815623142996053</v>
          </cell>
          <cell r="L69">
            <v>0.6868015182818431</v>
          </cell>
          <cell r="M69">
            <v>0.6868015182818431</v>
          </cell>
          <cell r="O69">
            <v>0.65257142857142858</v>
          </cell>
          <cell r="P69">
            <v>0.61844961240310081</v>
          </cell>
          <cell r="Q69">
            <v>0.58523529411764708</v>
          </cell>
          <cell r="R69">
            <v>0.56966666666666665</v>
          </cell>
          <cell r="S69">
            <v>0.56966666666666665</v>
          </cell>
          <cell r="U69">
            <v>0.55718562874251498</v>
          </cell>
          <cell r="V69">
            <v>0.57542553191489365</v>
          </cell>
          <cell r="W69">
            <v>0.5922952380952381</v>
          </cell>
          <cell r="X69">
            <v>0.61368421052631583</v>
          </cell>
          <cell r="Y69">
            <v>0.61368421052631583</v>
          </cell>
          <cell r="AA69">
            <v>0.60790209790209793</v>
          </cell>
          <cell r="AB69">
            <v>0.59474164133738605</v>
          </cell>
          <cell r="AC69">
            <v>0.6107315789473684</v>
          </cell>
          <cell r="AD69">
            <v>0.59674829931972784</v>
          </cell>
          <cell r="AE69">
            <v>0.59674829931972784</v>
          </cell>
          <cell r="AG69">
            <v>0.58795384615384616</v>
          </cell>
          <cell r="AH69">
            <v>0.57746836847946725</v>
          </cell>
          <cell r="AI69">
            <v>0.54944493392070481</v>
          </cell>
          <cell r="AJ69">
            <v>0.51876723016905069</v>
          </cell>
          <cell r="AK69">
            <v>0.51876723016905069</v>
          </cell>
          <cell r="AM69">
            <v>0.48129969774471054</v>
          </cell>
          <cell r="AN69">
            <v>0.46722680412371131</v>
          </cell>
          <cell r="AO69">
            <v>0.46133761467889906</v>
          </cell>
          <cell r="AP69">
            <v>0.44216198181666527</v>
          </cell>
          <cell r="AQ69">
            <v>0.44216198181666527</v>
          </cell>
          <cell r="AS69">
            <v>0.42523065134099619</v>
          </cell>
          <cell r="AT69">
            <v>11.266666666666667</v>
          </cell>
          <cell r="AU69">
            <v>4.4944444444444445</v>
          </cell>
          <cell r="AV69">
            <v>2.6901470588235292</v>
          </cell>
          <cell r="AW69">
            <v>2.6901470588235292</v>
          </cell>
          <cell r="AY69">
            <v>1.0836718749999998</v>
          </cell>
          <cell r="AZ69">
            <v>0.84677616279069778</v>
          </cell>
          <cell r="BA69">
            <v>0.71253230980751625</v>
          </cell>
          <cell r="BB69">
            <v>0.9949885655362054</v>
          </cell>
          <cell r="BC69">
            <v>0.9949885655362054</v>
          </cell>
          <cell r="BE69">
            <v>0.34753049046120243</v>
          </cell>
          <cell r="BF69">
            <v>0.34008763780484769</v>
          </cell>
          <cell r="BG69">
            <v>0.33205910467823857</v>
          </cell>
          <cell r="BH69">
            <v>0.32268901700205843</v>
          </cell>
          <cell r="BI69" t="str">
            <v>-</v>
          </cell>
          <cell r="BJ69" t="str">
            <v>-</v>
          </cell>
          <cell r="BK69" t="str">
            <v>-</v>
          </cell>
          <cell r="BL69" t="str">
            <v>-</v>
          </cell>
          <cell r="BM69" t="str">
            <v>-</v>
          </cell>
          <cell r="BN69" t="str">
            <v>-</v>
          </cell>
          <cell r="BO69" t="str">
            <v>-</v>
          </cell>
          <cell r="BP69" t="str">
            <v>-</v>
          </cell>
          <cell r="BQ69" t="str">
            <v>-</v>
          </cell>
          <cell r="BR69" t="str">
            <v>-</v>
          </cell>
          <cell r="BZ69">
            <v>1.1407711613050422</v>
          </cell>
          <cell r="CA69">
            <v>1.0924613726194754</v>
          </cell>
          <cell r="CB69">
            <v>1.0461957632313874</v>
          </cell>
          <cell r="CC69">
            <v>1.001592542241212</v>
          </cell>
          <cell r="CD69">
            <v>0.9583914142971689</v>
          </cell>
          <cell r="CE69">
            <v>0.91633193945462044</v>
          </cell>
          <cell r="CF69">
            <v>0.87289940828402368</v>
          </cell>
          <cell r="CG69">
            <v>0.82815623142996053</v>
          </cell>
          <cell r="CH69">
            <v>0.78215489962131035</v>
          </cell>
          <cell r="CI69">
            <v>0.73493987925959192</v>
          </cell>
          <cell r="CJ69">
            <v>0.6868015182818431</v>
          </cell>
          <cell r="CK69">
            <v>0.68666055045871555</v>
          </cell>
          <cell r="CL69">
            <v>0.68064347826086957</v>
          </cell>
          <cell r="CM69">
            <v>0.65257142857142858</v>
          </cell>
          <cell r="CN69">
            <v>0.64788524590163932</v>
          </cell>
          <cell r="CO69">
            <v>0.63836507936507936</v>
          </cell>
          <cell r="CP69">
            <v>0.61844961240310081</v>
          </cell>
          <cell r="CQ69">
            <v>0.60366412213740461</v>
          </cell>
          <cell r="CR69">
            <v>0.5889774436090226</v>
          </cell>
          <cell r="CS69">
            <v>0.58523529411764708</v>
          </cell>
          <cell r="CT69">
            <v>0.57752857142857139</v>
          </cell>
          <cell r="CU69">
            <v>0.58048275862068965</v>
          </cell>
          <cell r="CV69">
            <v>0.56966666666666665</v>
          </cell>
          <cell r="CW69">
            <v>0.56826923076923075</v>
          </cell>
          <cell r="CX69">
            <v>0.5419753086419753</v>
          </cell>
          <cell r="CY69">
            <v>0.55718562874251498</v>
          </cell>
          <cell r="CZ69">
            <v>0.55591907514450867</v>
          </cell>
          <cell r="DA69">
            <v>0.56225555555555551</v>
          </cell>
          <cell r="DB69">
            <v>0.57542553191489365</v>
          </cell>
          <cell r="DC69">
            <v>0.57214432989690722</v>
          </cell>
          <cell r="DD69">
            <v>0.59585074626865675</v>
          </cell>
          <cell r="DE69">
            <v>0.5922952380952381</v>
          </cell>
          <cell r="DF69">
            <v>0.61057013574660635</v>
          </cell>
          <cell r="DG69">
            <v>0.60391452991452987</v>
          </cell>
          <cell r="DH69">
            <v>0.61368421052631583</v>
          </cell>
          <cell r="DI69">
            <v>0.6092748091603053</v>
          </cell>
          <cell r="DJ69">
            <v>0.5974452554744526</v>
          </cell>
          <cell r="DK69">
            <v>0.60790209790209793</v>
          </cell>
          <cell r="DL69">
            <v>0.60550166112956816</v>
          </cell>
          <cell r="DM69">
            <v>0.59953650793650792</v>
          </cell>
          <cell r="DN69">
            <v>0.59474164133738605</v>
          </cell>
          <cell r="DO69">
            <v>0.61119999999999997</v>
          </cell>
          <cell r="DP69">
            <v>0.60302209944751384</v>
          </cell>
          <cell r="DQ69">
            <v>0.6107315789473684</v>
          </cell>
          <cell r="DR69">
            <v>0.59493099121706394</v>
          </cell>
          <cell r="DS69">
            <v>0.59501796407185625</v>
          </cell>
          <cell r="DT69">
            <v>0.59674829931972784</v>
          </cell>
          <cell r="DU69">
            <v>0.58654389721627409</v>
          </cell>
          <cell r="DV69">
            <v>0.59392697768762681</v>
          </cell>
          <cell r="DW69">
            <v>0.58795384615384616</v>
          </cell>
          <cell r="DX69">
            <v>0.5823179049939099</v>
          </cell>
          <cell r="DY69">
            <v>0.5779895470383275</v>
          </cell>
          <cell r="DZ69">
            <v>0.57746836847946725</v>
          </cell>
          <cell r="EA69">
            <v>0.56567145135566188</v>
          </cell>
          <cell r="EB69">
            <v>0.55812251148545178</v>
          </cell>
          <cell r="EC69">
            <v>0.54944493392070481</v>
          </cell>
          <cell r="ED69">
            <v>0.54205352112676053</v>
          </cell>
          <cell r="EE69">
            <v>0.53042547425474251</v>
          </cell>
          <cell r="EF69">
            <v>0.51876723016905069</v>
          </cell>
          <cell r="EG69">
            <v>0.50406046976511742</v>
          </cell>
          <cell r="EH69">
            <v>0.49270250723240117</v>
          </cell>
          <cell r="EI69">
            <v>0.48129969774471054</v>
          </cell>
          <cell r="EJ69">
            <v>0.47617897091722594</v>
          </cell>
          <cell r="EK69">
            <v>0.47199785177228787</v>
          </cell>
          <cell r="EL69">
            <v>0.46722680412371131</v>
          </cell>
          <cell r="EM69">
            <v>0.46413676907829532</v>
          </cell>
          <cell r="EN69">
            <v>0.4632919847328244</v>
          </cell>
          <cell r="EO69">
            <v>0.46133761467889906</v>
          </cell>
          <cell r="EP69">
            <v>0.45329139718259948</v>
          </cell>
          <cell r="EQ69">
            <v>0.44784786162980811</v>
          </cell>
          <cell r="ER69">
            <v>0.44216198181666527</v>
          </cell>
          <cell r="ES69">
            <v>0.4355507000080926</v>
          </cell>
          <cell r="ET69">
            <v>0.43048834278512915</v>
          </cell>
          <cell r="EU69">
            <v>0.42523065134099619</v>
          </cell>
          <cell r="EV69">
            <v>0.41963390133194434</v>
          </cell>
          <cell r="EW69">
            <v>0.4131058365197316</v>
          </cell>
          <cell r="EX69">
            <v>0.40681767337807606</v>
          </cell>
          <cell r="EY69">
            <v>0.40074581327547631</v>
          </cell>
          <cell r="EZ69">
            <v>0.39508457842427436</v>
          </cell>
          <cell r="FA69">
            <v>0.38944164380065088</v>
          </cell>
          <cell r="FB69">
            <v>0.38404419066534262</v>
          </cell>
          <cell r="FC69">
            <v>0.38025953550421443</v>
          </cell>
          <cell r="FD69">
            <v>0.37631868456852191</v>
          </cell>
          <cell r="FE69">
            <v>0.37222004156084043</v>
          </cell>
          <cell r="FF69">
            <v>0.36909316770186334</v>
          </cell>
          <cell r="FG69">
            <v>0.36579726148409891</v>
          </cell>
          <cell r="FH69">
            <v>0.3622488141440276</v>
          </cell>
          <cell r="FI69">
            <v>0.35794796320630751</v>
          </cell>
          <cell r="FJ69">
            <v>0.35380398585993134</v>
          </cell>
          <cell r="FK69">
            <v>0.34971574161962332</v>
          </cell>
          <cell r="FL69">
            <v>0.3458791985570126</v>
          </cell>
          <cell r="FM69">
            <v>0.34200883736399484</v>
          </cell>
          <cell r="FN69">
            <v>0.33832598300914535</v>
          </cell>
          <cell r="FO69">
            <v>0.335723911855764</v>
          </cell>
          <cell r="FP69">
            <v>0.3330143583340765</v>
          </cell>
          <cell r="FQ69">
            <v>0.335723911855764</v>
          </cell>
          <cell r="FR69">
            <v>0.3330143583340765</v>
          </cell>
          <cell r="FS69">
            <v>42064</v>
          </cell>
          <cell r="FT69">
            <v>42328</v>
          </cell>
          <cell r="FU69">
            <v>53680</v>
          </cell>
          <cell r="FV69">
            <v>41432</v>
          </cell>
          <cell r="FW69">
            <v>41684</v>
          </cell>
          <cell r="FX69">
            <v>52520</v>
          </cell>
          <cell r="FY69">
            <v>49832</v>
          </cell>
          <cell r="FZ69">
            <v>50144</v>
          </cell>
          <cell r="GA69">
            <v>63560</v>
          </cell>
          <cell r="GB69">
            <v>56920</v>
          </cell>
          <cell r="GC69">
            <v>57280</v>
          </cell>
          <cell r="GD69">
            <v>72760</v>
          </cell>
          <cell r="GF69" t="str">
            <v xml:space="preserve"> </v>
          </cell>
        </row>
        <row r="70">
          <cell r="A70" t="str">
            <v>Growth QoQ</v>
          </cell>
          <cell r="C70">
            <v>0</v>
          </cell>
          <cell r="D70">
            <v>0</v>
          </cell>
          <cell r="E70">
            <v>0</v>
          </cell>
          <cell r="F70">
            <v>0</v>
          </cell>
          <cell r="G70">
            <v>0</v>
          </cell>
          <cell r="I70">
            <v>4305</v>
          </cell>
          <cell r="J70">
            <v>7871</v>
          </cell>
          <cell r="K70">
            <v>9665</v>
          </cell>
          <cell r="L70">
            <v>12185</v>
          </cell>
          <cell r="M70">
            <v>34026</v>
          </cell>
          <cell r="O70">
            <v>10848</v>
          </cell>
          <cell r="P70">
            <v>13616</v>
          </cell>
          <cell r="Q70">
            <v>15410</v>
          </cell>
          <cell r="R70">
            <v>17950</v>
          </cell>
          <cell r="S70">
            <v>57824</v>
          </cell>
          <cell r="U70">
            <v>17848</v>
          </cell>
          <cell r="V70">
            <v>18616</v>
          </cell>
          <cell r="W70">
            <v>19410</v>
          </cell>
          <cell r="X70">
            <v>24950</v>
          </cell>
          <cell r="Y70">
            <v>80824</v>
          </cell>
          <cell r="AA70">
            <v>26848</v>
          </cell>
          <cell r="AB70">
            <v>29616</v>
          </cell>
          <cell r="AC70">
            <v>30410</v>
          </cell>
          <cell r="AD70">
            <v>44950</v>
          </cell>
          <cell r="AE70">
            <v>131824</v>
          </cell>
          <cell r="AG70">
            <v>46848</v>
          </cell>
          <cell r="AH70">
            <v>50616</v>
          </cell>
          <cell r="AI70">
            <v>57410</v>
          </cell>
          <cell r="AJ70">
            <v>76950</v>
          </cell>
          <cell r="AK70">
            <v>231824</v>
          </cell>
          <cell r="AM70">
            <v>86848</v>
          </cell>
          <cell r="AN70">
            <v>90616</v>
          </cell>
          <cell r="AO70">
            <v>2</v>
          </cell>
          <cell r="AP70">
            <v>0.88888888888888884</v>
          </cell>
          <cell r="AQ70" t="str">
            <v>-</v>
          </cell>
          <cell r="AS70">
            <v>0.51764705882352935</v>
          </cell>
          <cell r="AT70">
            <v>0.42635658914728691</v>
          </cell>
          <cell r="AU70">
            <v>0.34375</v>
          </cell>
          <cell r="AV70">
            <v>0.26860465116279064</v>
          </cell>
          <cell r="AW70" t="str">
            <v>-</v>
          </cell>
          <cell r="AY70">
            <v>0.22231897341888174</v>
          </cell>
          <cell r="AZ70">
            <v>0.19097709122267625</v>
          </cell>
          <cell r="BA70">
            <v>0.17638861561079899</v>
          </cell>
          <cell r="BB70">
            <v>0.16493484771708422</v>
          </cell>
          <cell r="BC70" t="str">
            <v>-</v>
          </cell>
          <cell r="BE70">
            <v>255423.54391091346</v>
          </cell>
          <cell r="BF70">
            <v>291997.40338839724</v>
          </cell>
          <cell r="BG70">
            <v>313422.00883470906</v>
          </cell>
          <cell r="BH70">
            <v>342442.57618750201</v>
          </cell>
          <cell r="BI70" t="str">
            <v>-</v>
          </cell>
          <cell r="BJ70" t="e">
            <v>#DIV/0!</v>
          </cell>
          <cell r="BK70" t="e">
            <v>#DIV/0!</v>
          </cell>
          <cell r="BL70" t="e">
            <v>#DIV/0!</v>
          </cell>
          <cell r="BM70" t="e">
            <v>#DIV/0!</v>
          </cell>
          <cell r="BN70" t="e">
            <v>#DIV/0!</v>
          </cell>
          <cell r="BO70" t="e">
            <v>#DIV/0!</v>
          </cell>
          <cell r="BP70" t="e">
            <v>#DIV/0!</v>
          </cell>
          <cell r="BQ70" t="e">
            <v>#DIV/0!</v>
          </cell>
          <cell r="BR70" t="e">
            <v>#DIV/0!</v>
          </cell>
          <cell r="BS70">
            <v>515.56576312405969</v>
          </cell>
          <cell r="BT70">
            <v>540.18116953099832</v>
          </cell>
          <cell r="BU70">
            <v>2014.9472547180371</v>
          </cell>
          <cell r="BZ70">
            <v>2000</v>
          </cell>
          <cell r="CA70">
            <v>2305</v>
          </cell>
          <cell r="CB70">
            <v>2463</v>
          </cell>
          <cell r="CC70">
            <v>2623</v>
          </cell>
          <cell r="CD70">
            <v>2785</v>
          </cell>
          <cell r="CE70">
            <v>2950</v>
          </cell>
          <cell r="CF70">
            <v>3220</v>
          </cell>
          <cell r="CG70">
            <v>3495</v>
          </cell>
          <cell r="CH70">
            <v>3775</v>
          </cell>
          <cell r="CI70">
            <v>4060</v>
          </cell>
          <cell r="CJ70">
            <v>4350</v>
          </cell>
          <cell r="CK70">
            <v>2713</v>
          </cell>
          <cell r="CL70">
            <v>3915</v>
          </cell>
          <cell r="CM70">
            <v>4220</v>
          </cell>
          <cell r="CN70">
            <v>4378</v>
          </cell>
          <cell r="CO70">
            <v>4538</v>
          </cell>
          <cell r="CP70">
            <v>4700</v>
          </cell>
          <cell r="CQ70">
            <v>4865</v>
          </cell>
          <cell r="CR70">
            <v>5135</v>
          </cell>
          <cell r="CS70">
            <v>5410</v>
          </cell>
          <cell r="CT70">
            <v>5690</v>
          </cell>
          <cell r="CU70">
            <v>5975</v>
          </cell>
          <cell r="CV70">
            <v>6285</v>
          </cell>
          <cell r="CW70">
            <v>5713</v>
          </cell>
          <cell r="CX70">
            <v>6915</v>
          </cell>
          <cell r="CY70">
            <v>5220</v>
          </cell>
          <cell r="CZ70">
            <v>6378</v>
          </cell>
          <cell r="DA70">
            <v>6538</v>
          </cell>
          <cell r="DB70">
            <v>5700</v>
          </cell>
          <cell r="DC70">
            <v>5865</v>
          </cell>
          <cell r="DD70">
            <v>6135</v>
          </cell>
          <cell r="DE70">
            <v>7410</v>
          </cell>
          <cell r="DF70">
            <v>7690</v>
          </cell>
          <cell r="DG70">
            <v>8975</v>
          </cell>
          <cell r="DH70">
            <v>8285</v>
          </cell>
          <cell r="DI70">
            <v>9713</v>
          </cell>
          <cell r="DJ70">
            <v>8915</v>
          </cell>
          <cell r="DK70">
            <v>8220</v>
          </cell>
          <cell r="DL70">
            <v>9378</v>
          </cell>
          <cell r="DM70">
            <v>10538</v>
          </cell>
          <cell r="DN70">
            <v>9700</v>
          </cell>
          <cell r="DO70">
            <v>7865</v>
          </cell>
          <cell r="DP70">
            <v>11135</v>
          </cell>
          <cell r="DQ70">
            <v>11410</v>
          </cell>
          <cell r="DR70">
            <v>14690</v>
          </cell>
          <cell r="DS70">
            <v>14975</v>
          </cell>
          <cell r="DT70">
            <v>15285</v>
          </cell>
          <cell r="DU70">
            <v>17713</v>
          </cell>
          <cell r="DV70">
            <v>12915</v>
          </cell>
          <cell r="DW70">
            <v>16220</v>
          </cell>
          <cell r="DX70">
            <v>16378</v>
          </cell>
          <cell r="DY70">
            <v>17538</v>
          </cell>
          <cell r="DZ70">
            <v>16700</v>
          </cell>
          <cell r="EA70">
            <v>16865</v>
          </cell>
          <cell r="EB70">
            <v>19135</v>
          </cell>
          <cell r="EC70">
            <v>21410</v>
          </cell>
          <cell r="ED70">
            <v>23190</v>
          </cell>
          <cell r="EE70">
            <v>25475</v>
          </cell>
          <cell r="EF70">
            <v>28285</v>
          </cell>
          <cell r="EG70">
            <v>30713</v>
          </cell>
          <cell r="EH70">
            <v>25915</v>
          </cell>
          <cell r="EI70">
            <v>30220</v>
          </cell>
          <cell r="EJ70">
            <v>29378</v>
          </cell>
          <cell r="EK70">
            <v>30538</v>
          </cell>
          <cell r="EL70">
            <v>30700</v>
          </cell>
          <cell r="EM70">
            <v>29865</v>
          </cell>
          <cell r="EN70">
            <v>32135</v>
          </cell>
          <cell r="EO70">
            <v>36410</v>
          </cell>
          <cell r="EP70">
            <v>37190</v>
          </cell>
          <cell r="EQ70">
            <v>39475</v>
          </cell>
          <cell r="ER70">
            <v>45285</v>
          </cell>
          <cell r="ES70">
            <v>45113</v>
          </cell>
          <cell r="ET70">
            <v>40715</v>
          </cell>
          <cell r="EU70">
            <v>46020</v>
          </cell>
          <cell r="EV70">
            <v>47378</v>
          </cell>
          <cell r="EW70">
            <v>49538</v>
          </cell>
          <cell r="EX70">
            <v>50700</v>
          </cell>
          <cell r="EY70">
            <v>48865</v>
          </cell>
          <cell r="EZ70">
            <v>52135</v>
          </cell>
          <cell r="FA70">
            <v>58410</v>
          </cell>
          <cell r="FB70">
            <v>53890</v>
          </cell>
          <cell r="FC70">
            <v>56175</v>
          </cell>
          <cell r="FD70">
            <v>65385</v>
          </cell>
          <cell r="FE70">
            <v>62296.420510383461</v>
          </cell>
          <cell r="FF70">
            <v>58976.710085347077</v>
          </cell>
          <cell r="FG70">
            <v>64895.413315182916</v>
          </cell>
          <cell r="FH70">
            <v>68782.153369116393</v>
          </cell>
          <cell r="FI70">
            <v>71697.421790689506</v>
          </cell>
          <cell r="FJ70">
            <v>74225.828228591345</v>
          </cell>
          <cell r="FK70">
            <v>71647.949731560482</v>
          </cell>
          <cell r="FL70">
            <v>75771.842203108681</v>
          </cell>
          <cell r="FM70">
            <v>84018.216900039857</v>
          </cell>
          <cell r="FN70">
            <v>74003.747795636838</v>
          </cell>
          <cell r="FO70">
            <v>76110.47388049544</v>
          </cell>
          <cell r="FP70">
            <v>88378.354511369718</v>
          </cell>
          <cell r="FQ70">
            <v>76110.47388049544</v>
          </cell>
          <cell r="FR70">
            <v>88378.354511369718</v>
          </cell>
          <cell r="FS70">
            <v>65.2</v>
          </cell>
          <cell r="FT70">
            <v>65.2</v>
          </cell>
          <cell r="FU70">
            <v>65.2</v>
          </cell>
          <cell r="FV70">
            <v>63.57</v>
          </cell>
          <cell r="FW70">
            <v>63.57</v>
          </cell>
          <cell r="FX70">
            <v>63.57</v>
          </cell>
          <cell r="FY70">
            <v>62.489309999999996</v>
          </cell>
          <cell r="FZ70">
            <v>62.489309999999996</v>
          </cell>
          <cell r="GA70">
            <v>62.489309999999996</v>
          </cell>
          <cell r="GB70">
            <v>60.864587939999993</v>
          </cell>
          <cell r="GC70">
            <v>60.864587939999993</v>
          </cell>
          <cell r="GD70">
            <v>60.864587939999993</v>
          </cell>
          <cell r="GF70" t="str">
            <v xml:space="preserve"> </v>
          </cell>
        </row>
        <row r="71">
          <cell r="A71" t="str">
            <v>Gross New Direct Subs</v>
          </cell>
          <cell r="C71">
            <v>4305</v>
          </cell>
          <cell r="D71">
            <v>7871</v>
          </cell>
          <cell r="E71">
            <v>9665</v>
          </cell>
          <cell r="F71">
            <v>12185</v>
          </cell>
          <cell r="G71">
            <v>34026</v>
          </cell>
          <cell r="I71">
            <v>8283</v>
          </cell>
          <cell r="J71">
            <v>8713</v>
          </cell>
          <cell r="K71">
            <v>9144</v>
          </cell>
          <cell r="L71">
            <v>9596</v>
          </cell>
          <cell r="M71">
            <v>35736</v>
          </cell>
          <cell r="O71">
            <v>11375</v>
          </cell>
          <cell r="P71">
            <v>9775</v>
          </cell>
          <cell r="Q71">
            <v>9050</v>
          </cell>
          <cell r="R71">
            <v>12525</v>
          </cell>
          <cell r="S71">
            <v>42725</v>
          </cell>
          <cell r="U71">
            <v>15175</v>
          </cell>
          <cell r="V71">
            <v>17340</v>
          </cell>
          <cell r="W71">
            <v>17151</v>
          </cell>
          <cell r="X71">
            <v>26124</v>
          </cell>
          <cell r="Y71">
            <v>75790</v>
          </cell>
          <cell r="AA71">
            <v>26315</v>
          </cell>
          <cell r="AB71">
            <v>28245</v>
          </cell>
          <cell r="AC71">
            <v>35355</v>
          </cell>
          <cell r="AD71">
            <v>41668</v>
          </cell>
          <cell r="AE71">
            <v>131583</v>
          </cell>
          <cell r="AG71">
            <v>47600</v>
          </cell>
          <cell r="AH71">
            <v>48810</v>
          </cell>
          <cell r="AI71">
            <v>49008</v>
          </cell>
          <cell r="AJ71">
            <v>54048</v>
          </cell>
          <cell r="AK71">
            <v>199466</v>
          </cell>
          <cell r="AM71">
            <v>55141</v>
          </cell>
          <cell r="AN71">
            <v>68408</v>
          </cell>
          <cell r="AO71">
            <v>73832</v>
          </cell>
          <cell r="AP71">
            <v>67673</v>
          </cell>
          <cell r="AQ71">
            <v>265054</v>
          </cell>
          <cell r="AS71">
            <v>67550</v>
          </cell>
          <cell r="AT71">
            <v>81901</v>
          </cell>
          <cell r="AU71">
            <v>88023</v>
          </cell>
          <cell r="AV71">
            <v>80647</v>
          </cell>
          <cell r="AW71">
            <v>318121</v>
          </cell>
          <cell r="AY71">
            <v>97761.340804421256</v>
          </cell>
          <cell r="AZ71">
            <v>102512.49468836351</v>
          </cell>
          <cell r="BA71">
            <v>109141.04046668715</v>
          </cell>
          <cell r="BB71">
            <v>122211.69542523797</v>
          </cell>
          <cell r="BC71">
            <v>431626.57138470991</v>
          </cell>
          <cell r="BE71">
            <v>116243.47514276944</v>
          </cell>
          <cell r="BF71">
            <v>120877.47307829288</v>
          </cell>
          <cell r="BG71">
            <v>127537.9218421861</v>
          </cell>
          <cell r="BH71">
            <v>140295.89822781703</v>
          </cell>
          <cell r="BI71">
            <v>504954.76829106547</v>
          </cell>
          <cell r="BJ71">
            <v>2305</v>
          </cell>
          <cell r="BK71">
            <v>2463</v>
          </cell>
          <cell r="BL71">
            <v>2623</v>
          </cell>
          <cell r="BM71">
            <v>2785</v>
          </cell>
          <cell r="BN71">
            <v>2000</v>
          </cell>
          <cell r="BO71">
            <v>2305</v>
          </cell>
          <cell r="BP71">
            <v>2463</v>
          </cell>
          <cell r="BQ71">
            <v>2623</v>
          </cell>
          <cell r="BR71">
            <v>2785</v>
          </cell>
          <cell r="BS71">
            <v>2950</v>
          </cell>
          <cell r="BT71">
            <v>3220</v>
          </cell>
          <cell r="BU71">
            <v>3495</v>
          </cell>
          <cell r="BV71">
            <v>3775</v>
          </cell>
          <cell r="BW71">
            <v>4060</v>
          </cell>
          <cell r="BX71">
            <v>4350</v>
          </cell>
          <cell r="BY71">
            <v>2713</v>
          </cell>
          <cell r="BZ71">
            <v>2761</v>
          </cell>
          <cell r="CA71">
            <v>2809</v>
          </cell>
          <cell r="CB71">
            <v>2857</v>
          </cell>
          <cell r="CC71">
            <v>2904</v>
          </cell>
          <cell r="CD71">
            <v>2952</v>
          </cell>
          <cell r="CE71">
            <v>3000</v>
          </cell>
          <cell r="CF71">
            <v>3048</v>
          </cell>
          <cell r="CG71">
            <v>3096</v>
          </cell>
          <cell r="CH71">
            <v>3144</v>
          </cell>
          <cell r="CI71">
            <v>3192</v>
          </cell>
          <cell r="CJ71">
            <v>3260</v>
          </cell>
          <cell r="CK71">
            <v>4400</v>
          </cell>
          <cell r="CL71">
            <v>4475</v>
          </cell>
          <cell r="CM71">
            <v>2500</v>
          </cell>
          <cell r="CN71">
            <v>3550</v>
          </cell>
          <cell r="CO71">
            <v>3600</v>
          </cell>
          <cell r="CP71">
            <v>2625</v>
          </cell>
          <cell r="CQ71">
            <v>2650</v>
          </cell>
          <cell r="CR71">
            <v>2675</v>
          </cell>
          <cell r="CS71">
            <v>3725</v>
          </cell>
          <cell r="CT71">
            <v>3775</v>
          </cell>
          <cell r="CU71">
            <v>4850</v>
          </cell>
          <cell r="CV71">
            <v>3900</v>
          </cell>
          <cell r="CW71">
            <v>6000</v>
          </cell>
          <cell r="CX71">
            <v>4050</v>
          </cell>
          <cell r="CY71">
            <v>5125</v>
          </cell>
          <cell r="CZ71">
            <v>5112</v>
          </cell>
          <cell r="DA71">
            <v>6116</v>
          </cell>
          <cell r="DB71">
            <v>6112</v>
          </cell>
          <cell r="DC71">
            <v>4058</v>
          </cell>
          <cell r="DD71">
            <v>7060</v>
          </cell>
          <cell r="DE71">
            <v>6033</v>
          </cell>
          <cell r="DF71">
            <v>9052</v>
          </cell>
          <cell r="DG71">
            <v>8040</v>
          </cell>
          <cell r="DH71">
            <v>9032</v>
          </cell>
          <cell r="DI71">
            <v>10025</v>
          </cell>
          <cell r="DJ71">
            <v>6085</v>
          </cell>
          <cell r="DK71">
            <v>10205</v>
          </cell>
          <cell r="DL71">
            <v>9310</v>
          </cell>
          <cell r="DM71">
            <v>9415</v>
          </cell>
          <cell r="DN71">
            <v>9520</v>
          </cell>
          <cell r="DO71">
            <v>11655</v>
          </cell>
          <cell r="DP71">
            <v>10775</v>
          </cell>
          <cell r="DQ71">
            <v>12925</v>
          </cell>
          <cell r="DR71">
            <v>11553</v>
          </cell>
          <cell r="DS71">
            <v>13710</v>
          </cell>
          <cell r="DT71">
            <v>16405</v>
          </cell>
          <cell r="DU71">
            <v>15400</v>
          </cell>
          <cell r="DV71">
            <v>15530</v>
          </cell>
          <cell r="DW71">
            <v>16670</v>
          </cell>
          <cell r="DX71">
            <v>15803</v>
          </cell>
          <cell r="DY71">
            <v>15937</v>
          </cell>
          <cell r="DZ71">
            <v>17070</v>
          </cell>
          <cell r="EA71">
            <v>15560</v>
          </cell>
          <cell r="EB71">
            <v>15664</v>
          </cell>
          <cell r="EC71">
            <v>17784</v>
          </cell>
          <cell r="ED71">
            <v>16896</v>
          </cell>
          <cell r="EE71">
            <v>17008</v>
          </cell>
          <cell r="EF71">
            <v>20144</v>
          </cell>
          <cell r="EG71">
            <v>17659</v>
          </cell>
          <cell r="EH71">
            <v>18178</v>
          </cell>
          <cell r="EI71">
            <v>19304</v>
          </cell>
          <cell r="EJ71">
            <v>21648</v>
          </cell>
          <cell r="EK71">
            <v>22800</v>
          </cell>
          <cell r="EL71">
            <v>23960</v>
          </cell>
          <cell r="EM71">
            <v>23112</v>
          </cell>
          <cell r="EN71">
            <v>24272</v>
          </cell>
          <cell r="EO71">
            <v>26448</v>
          </cell>
          <cell r="EP71">
            <v>21282</v>
          </cell>
          <cell r="EQ71">
            <v>21415</v>
          </cell>
          <cell r="ER71">
            <v>24976</v>
          </cell>
          <cell r="ES71">
            <v>21710</v>
          </cell>
          <cell r="ET71">
            <v>22347</v>
          </cell>
          <cell r="EU71">
            <v>23493</v>
          </cell>
          <cell r="EV71">
            <v>26158</v>
          </cell>
          <cell r="EW71">
            <v>27130</v>
          </cell>
          <cell r="EX71">
            <v>28613</v>
          </cell>
          <cell r="EY71">
            <v>27686</v>
          </cell>
          <cell r="EZ71">
            <v>28868</v>
          </cell>
          <cell r="FA71">
            <v>31469</v>
          </cell>
          <cell r="FB71">
            <v>25521</v>
          </cell>
          <cell r="FC71">
            <v>25572</v>
          </cell>
          <cell r="FD71">
            <v>29554</v>
          </cell>
          <cell r="FE71">
            <v>26006</v>
          </cell>
          <cell r="FF71">
            <v>26762</v>
          </cell>
          <cell r="FG71">
            <v>27927</v>
          </cell>
          <cell r="FH71">
            <v>30914</v>
          </cell>
          <cell r="FI71">
            <v>31606</v>
          </cell>
          <cell r="FJ71">
            <v>33410</v>
          </cell>
          <cell r="FK71">
            <v>32404</v>
          </cell>
          <cell r="FL71">
            <v>33606</v>
          </cell>
          <cell r="FM71">
            <v>36631</v>
          </cell>
          <cell r="FN71">
            <v>30002</v>
          </cell>
          <cell r="FO71">
            <v>29870</v>
          </cell>
          <cell r="FP71">
            <v>34271</v>
          </cell>
          <cell r="FQ71">
            <v>7636.8255272858387</v>
          </cell>
          <cell r="FR71">
            <v>8867.7686444533847</v>
          </cell>
          <cell r="FS71">
            <v>32.910873600000002</v>
          </cell>
          <cell r="FT71">
            <v>33.117427200000002</v>
          </cell>
          <cell r="FU71">
            <v>41.999231999999999</v>
          </cell>
          <cell r="FV71">
            <v>31.605986880000003</v>
          </cell>
          <cell r="FW71">
            <v>31.798222559999999</v>
          </cell>
          <cell r="FX71">
            <v>40.064356799999999</v>
          </cell>
          <cell r="FY71">
            <v>37.367607551040003</v>
          </cell>
          <cell r="FZ71">
            <v>37.601567527679997</v>
          </cell>
          <cell r="GA71">
            <v>47.661846523199998</v>
          </cell>
          <cell r="GB71">
            <v>41.572948146537591</v>
          </cell>
          <cell r="GC71">
            <v>41.8358831664384</v>
          </cell>
          <cell r="GD71">
            <v>53.142089022172797</v>
          </cell>
          <cell r="GF71" t="str">
            <v xml:space="preserve"> </v>
          </cell>
        </row>
        <row r="72">
          <cell r="A72" t="str">
            <v>Total Paying Subs: Period Average</v>
          </cell>
          <cell r="C72">
            <v>30</v>
          </cell>
          <cell r="D72">
            <v>30</v>
          </cell>
          <cell r="E72">
            <v>32</v>
          </cell>
          <cell r="F72">
            <v>35</v>
          </cell>
          <cell r="G72">
            <v>31.75</v>
          </cell>
          <cell r="I72">
            <v>38</v>
          </cell>
          <cell r="J72">
            <v>41</v>
          </cell>
          <cell r="K72">
            <v>44</v>
          </cell>
          <cell r="L72">
            <v>47</v>
          </cell>
          <cell r="M72">
            <v>42.5</v>
          </cell>
          <cell r="O72">
            <v>51.666666666666664</v>
          </cell>
          <cell r="P72">
            <v>60</v>
          </cell>
          <cell r="Q72">
            <v>64.333333333333329</v>
          </cell>
          <cell r="R72">
            <v>67.166666666666671</v>
          </cell>
          <cell r="S72">
            <v>60.791666666666671</v>
          </cell>
          <cell r="U72">
            <v>69.5</v>
          </cell>
          <cell r="V72">
            <v>72.5</v>
          </cell>
          <cell r="W72">
            <v>74.5</v>
          </cell>
          <cell r="X72">
            <v>76</v>
          </cell>
          <cell r="Y72">
            <v>73.125</v>
          </cell>
          <cell r="AA72">
            <v>76</v>
          </cell>
          <cell r="AB72">
            <v>76</v>
          </cell>
          <cell r="AC72">
            <v>76.5</v>
          </cell>
          <cell r="AD72">
            <v>78.55</v>
          </cell>
          <cell r="AE72">
            <v>76.762500000000003</v>
          </cell>
          <cell r="AG72">
            <v>78.529014844804308</v>
          </cell>
          <cell r="AH72">
            <v>76.234610917537751</v>
          </cell>
          <cell r="AI72">
            <v>75.710941475826971</v>
          </cell>
          <cell r="AJ72">
            <v>74.156545209176784</v>
          </cell>
          <cell r="AK72">
            <v>76.15777811183645</v>
          </cell>
          <cell r="AM72">
            <v>75.806658644203765</v>
          </cell>
          <cell r="AN72">
            <v>750</v>
          </cell>
          <cell r="AO72">
            <v>3000</v>
          </cell>
          <cell r="AP72">
            <v>6500</v>
          </cell>
          <cell r="AQ72">
            <v>3416.6666666666665</v>
          </cell>
          <cell r="AS72">
            <v>10700</v>
          </cell>
          <cell r="AT72">
            <v>15650</v>
          </cell>
          <cell r="AU72">
            <v>21562.5</v>
          </cell>
          <cell r="AV72">
            <v>28045.625</v>
          </cell>
          <cell r="AW72">
            <v>18989.53125</v>
          </cell>
          <cell r="AY72">
            <v>34852.90625</v>
          </cell>
          <cell r="AZ72">
            <v>42000.551562499997</v>
          </cell>
          <cell r="BA72">
            <v>49688.628593750007</v>
          </cell>
          <cell r="BB72">
            <v>58145.513328125002</v>
          </cell>
          <cell r="BC72">
            <v>46171.899933593755</v>
          </cell>
          <cell r="BE72">
            <v>69.8</v>
          </cell>
          <cell r="BF72">
            <v>69.3</v>
          </cell>
          <cell r="BG72">
            <v>68.8</v>
          </cell>
          <cell r="BH72">
            <v>68.3</v>
          </cell>
          <cell r="BI72" t="e">
            <v>#DIV/0!</v>
          </cell>
          <cell r="BJ72" t="e">
            <v>#DIV/0!</v>
          </cell>
          <cell r="BK72" t="e">
            <v>#DIV/0!</v>
          </cell>
          <cell r="BL72" t="e">
            <v>#DIV/0!</v>
          </cell>
          <cell r="BM72" t="e">
            <v>#DIV/0!</v>
          </cell>
          <cell r="BN72" t="e">
            <v>#DIV/0!</v>
          </cell>
          <cell r="BO72" t="e">
            <v>#DIV/0!</v>
          </cell>
          <cell r="BP72" t="e">
            <v>#DIV/0!</v>
          </cell>
          <cell r="BQ72" t="e">
            <v>#DIV/0!</v>
          </cell>
          <cell r="BR72" t="e">
            <v>#DIV/0!</v>
          </cell>
          <cell r="BS72">
            <v>31</v>
          </cell>
          <cell r="BT72">
            <v>32</v>
          </cell>
          <cell r="BU72">
            <v>33</v>
          </cell>
          <cell r="BV72">
            <v>34</v>
          </cell>
          <cell r="BW72">
            <v>35</v>
          </cell>
          <cell r="BX72">
            <v>36</v>
          </cell>
          <cell r="BY72">
            <v>37</v>
          </cell>
          <cell r="BZ72">
            <v>38</v>
          </cell>
          <cell r="CA72">
            <v>39</v>
          </cell>
          <cell r="CB72">
            <v>40</v>
          </cell>
          <cell r="CC72">
            <v>41</v>
          </cell>
          <cell r="CD72">
            <v>42</v>
          </cell>
          <cell r="CE72">
            <v>43</v>
          </cell>
          <cell r="CF72">
            <v>44</v>
          </cell>
          <cell r="CG72">
            <v>45</v>
          </cell>
          <cell r="CH72">
            <v>46</v>
          </cell>
          <cell r="CI72">
            <v>47</v>
          </cell>
          <cell r="CJ72">
            <v>48</v>
          </cell>
          <cell r="CK72">
            <v>49</v>
          </cell>
          <cell r="CL72">
            <v>51</v>
          </cell>
          <cell r="CM72">
            <v>55</v>
          </cell>
          <cell r="CN72">
            <v>58</v>
          </cell>
          <cell r="CO72">
            <v>60</v>
          </cell>
          <cell r="CP72">
            <v>62</v>
          </cell>
          <cell r="CQ72">
            <v>63</v>
          </cell>
          <cell r="CR72">
            <v>64</v>
          </cell>
          <cell r="CS72">
            <v>66</v>
          </cell>
          <cell r="CT72">
            <v>66.5</v>
          </cell>
          <cell r="CU72">
            <v>67</v>
          </cell>
          <cell r="CV72">
            <v>68</v>
          </cell>
          <cell r="CW72">
            <v>68.5</v>
          </cell>
          <cell r="CX72">
            <v>69.5</v>
          </cell>
          <cell r="CY72">
            <v>70.5</v>
          </cell>
          <cell r="CZ72">
            <v>71.5</v>
          </cell>
          <cell r="DA72">
            <v>72.5</v>
          </cell>
          <cell r="DB72">
            <v>73.5</v>
          </cell>
          <cell r="DC72">
            <v>74</v>
          </cell>
          <cell r="DD72">
            <v>74.5</v>
          </cell>
          <cell r="DE72">
            <v>75</v>
          </cell>
          <cell r="DF72">
            <v>76</v>
          </cell>
          <cell r="DG72">
            <v>76</v>
          </cell>
          <cell r="DH72">
            <v>76</v>
          </cell>
          <cell r="DI72">
            <v>76</v>
          </cell>
          <cell r="DJ72">
            <v>76</v>
          </cell>
          <cell r="DK72">
            <v>76</v>
          </cell>
          <cell r="DL72">
            <v>76</v>
          </cell>
          <cell r="DM72">
            <v>76</v>
          </cell>
          <cell r="DN72">
            <v>76</v>
          </cell>
          <cell r="DO72">
            <v>76.5</v>
          </cell>
          <cell r="DP72">
            <v>76.5</v>
          </cell>
          <cell r="DQ72">
            <v>76.5</v>
          </cell>
          <cell r="DR72">
            <v>78.55</v>
          </cell>
          <cell r="DS72">
            <v>78.55</v>
          </cell>
          <cell r="DT72">
            <v>78.55</v>
          </cell>
          <cell r="DU72">
            <v>78.635000000000005</v>
          </cell>
          <cell r="DV72">
            <v>78.635000000000005</v>
          </cell>
          <cell r="DW72">
            <v>78.635000000000005</v>
          </cell>
          <cell r="DX72">
            <v>76.099999999999994</v>
          </cell>
          <cell r="DY72">
            <v>76.099999999999994</v>
          </cell>
          <cell r="DZ72">
            <v>76.099999999999994</v>
          </cell>
          <cell r="EA72">
            <v>75.403999999999996</v>
          </cell>
          <cell r="EB72">
            <v>75.403999999999996</v>
          </cell>
          <cell r="EC72">
            <v>75.403999999999996</v>
          </cell>
          <cell r="ED72">
            <v>74</v>
          </cell>
          <cell r="EE72">
            <v>73.825000000000003</v>
          </cell>
          <cell r="EF72">
            <v>73</v>
          </cell>
          <cell r="EG72">
            <v>74.81</v>
          </cell>
          <cell r="EH72">
            <v>74.81</v>
          </cell>
          <cell r="EI72">
            <v>74.81</v>
          </cell>
          <cell r="EJ72">
            <v>76.349999999999994</v>
          </cell>
          <cell r="EK72">
            <v>76.349999999999994</v>
          </cell>
          <cell r="EL72">
            <v>76.349999999999994</v>
          </cell>
          <cell r="EM72">
            <v>75.25</v>
          </cell>
          <cell r="EN72">
            <v>75.25</v>
          </cell>
          <cell r="EO72">
            <v>75.25</v>
          </cell>
          <cell r="EP72">
            <v>74.75</v>
          </cell>
          <cell r="EQ72">
            <v>74.75</v>
          </cell>
          <cell r="ER72">
            <v>74.75</v>
          </cell>
          <cell r="ES72">
            <v>74.25</v>
          </cell>
          <cell r="ET72">
            <v>74.25</v>
          </cell>
          <cell r="EU72">
            <v>74.25</v>
          </cell>
          <cell r="EV72">
            <v>73.75</v>
          </cell>
          <cell r="EW72">
            <v>73.75</v>
          </cell>
          <cell r="EX72">
            <v>73.75</v>
          </cell>
          <cell r="EY72">
            <v>73.25</v>
          </cell>
          <cell r="EZ72">
            <v>73.25</v>
          </cell>
          <cell r="FA72">
            <v>73.25</v>
          </cell>
          <cell r="FB72">
            <v>72.75</v>
          </cell>
          <cell r="FC72">
            <v>72.75</v>
          </cell>
          <cell r="FD72">
            <v>72.75</v>
          </cell>
          <cell r="FE72">
            <v>72.25</v>
          </cell>
          <cell r="FF72">
            <v>72.25</v>
          </cell>
          <cell r="FG72">
            <v>72.25</v>
          </cell>
          <cell r="FH72">
            <v>71.75</v>
          </cell>
          <cell r="FI72">
            <v>71.75</v>
          </cell>
          <cell r="FJ72">
            <v>71.75</v>
          </cell>
          <cell r="FK72">
            <v>71.25</v>
          </cell>
          <cell r="FL72">
            <v>71.25</v>
          </cell>
          <cell r="FM72">
            <v>71.25</v>
          </cell>
          <cell r="FN72">
            <v>70.75</v>
          </cell>
          <cell r="FO72">
            <v>70.75</v>
          </cell>
          <cell r="FP72">
            <v>70.75</v>
          </cell>
          <cell r="FQ72">
            <v>68473.648353209603</v>
          </cell>
          <cell r="FR72">
            <v>79510.585866916328</v>
          </cell>
          <cell r="FS72">
            <v>0.49269055082848184</v>
          </cell>
          <cell r="FT72">
            <v>0.49045585036972594</v>
          </cell>
          <cell r="FU72">
            <v>0.48895202020202022</v>
          </cell>
          <cell r="FV72">
            <v>0.47904548235774014</v>
          </cell>
          <cell r="FW72">
            <v>0.47208112944919467</v>
          </cell>
          <cell r="FX72">
            <v>0.46420710973724882</v>
          </cell>
          <cell r="FY72">
            <v>0.45082053203446981</v>
          </cell>
          <cell r="FZ72">
            <v>0.43868365489625044</v>
          </cell>
          <cell r="GA72">
            <v>0.42453276955602537</v>
          </cell>
          <cell r="GB72">
            <v>0.41520681431005113</v>
          </cell>
          <cell r="GC72">
            <v>0.40743404958677687</v>
          </cell>
          <cell r="GD72">
            <v>0.39885239616613416</v>
          </cell>
          <cell r="GF72" t="str">
            <v xml:space="preserve"> </v>
          </cell>
        </row>
        <row r="73">
          <cell r="A73" t="str">
            <v>Growth YoY</v>
          </cell>
          <cell r="C73">
            <v>1.5497999999999998</v>
          </cell>
          <cell r="D73">
            <v>2.8335599999999999</v>
          </cell>
          <cell r="E73">
            <v>3.7178999999999998</v>
          </cell>
          <cell r="F73">
            <v>5.1246</v>
          </cell>
          <cell r="G73">
            <v>13.225860000000001</v>
          </cell>
          <cell r="I73">
            <v>3.7782</v>
          </cell>
          <cell r="J73">
            <v>4.2879360000000002</v>
          </cell>
          <cell r="K73">
            <v>4.8291839999999997</v>
          </cell>
          <cell r="L73">
            <v>5.4135360000000006</v>
          </cell>
          <cell r="M73">
            <v>18.308855999999999</v>
          </cell>
          <cell r="O73">
            <v>6.9759000000000002</v>
          </cell>
          <cell r="P73">
            <v>7.0158000000000005</v>
          </cell>
          <cell r="Q73">
            <v>7.008</v>
          </cell>
          <cell r="R73">
            <v>10.094249999999999</v>
          </cell>
          <cell r="S73">
            <v>31.09395</v>
          </cell>
          <cell r="U73">
            <v>12.64545</v>
          </cell>
          <cell r="V73">
            <v>15.097800000000001</v>
          </cell>
          <cell r="W73">
            <v>15.344844000000002</v>
          </cell>
          <cell r="X73">
            <v>23.825088000000001</v>
          </cell>
          <cell r="Y73">
            <v>66.913182000000006</v>
          </cell>
          <cell r="AA73">
            <v>23.999279999999999</v>
          </cell>
          <cell r="AB73">
            <v>25.759440000000001</v>
          </cell>
          <cell r="AC73">
            <v>32.455889999999997</v>
          </cell>
          <cell r="AD73">
            <v>39.276256799999999</v>
          </cell>
          <cell r="AE73">
            <v>121.49086679999999</v>
          </cell>
          <cell r="AG73">
            <v>44.916312000000005</v>
          </cell>
          <cell r="AH73">
            <v>44.573291999999995</v>
          </cell>
          <cell r="AI73">
            <v>44.344790783999997</v>
          </cell>
          <cell r="AJ73">
            <v>47.717179199999997</v>
          </cell>
          <cell r="AK73">
            <v>181.55157398399999</v>
          </cell>
          <cell r="AM73">
            <v>49.501178519999996</v>
          </cell>
          <cell r="AN73">
            <v>62.675409599999995</v>
          </cell>
          <cell r="AO73">
            <v>66.670295999999993</v>
          </cell>
          <cell r="AP73">
            <v>60.702680999999998</v>
          </cell>
          <cell r="AQ73">
            <v>239.54956511999995</v>
          </cell>
          <cell r="AS73">
            <v>60.187049999999999</v>
          </cell>
          <cell r="AT73">
            <v>19.866666666666667</v>
          </cell>
          <cell r="AU73">
            <v>6.1875</v>
          </cell>
          <cell r="AV73">
            <v>3.3147115384615384</v>
          </cell>
          <cell r="AW73">
            <v>4.5579115853658543</v>
          </cell>
          <cell r="AY73">
            <v>1.2270227635782747</v>
          </cell>
          <cell r="AZ73">
            <v>0.94785166666666654</v>
          </cell>
          <cell r="BA73">
            <v>0.77170694515633032</v>
          </cell>
          <cell r="BB73">
            <v>2.061977284358981</v>
          </cell>
          <cell r="BC73">
            <v>1.4314396877802738</v>
          </cell>
          <cell r="BE73">
            <v>97.365534779583683</v>
          </cell>
          <cell r="BF73">
            <v>100.52170661190834</v>
          </cell>
          <cell r="BG73">
            <v>105.29530827290884</v>
          </cell>
          <cell r="BH73">
            <v>114.98651818751884</v>
          </cell>
          <cell r="BI73" t="str">
            <v>-</v>
          </cell>
          <cell r="BJ73" t="str">
            <v>-</v>
          </cell>
          <cell r="BK73" t="str">
            <v>-</v>
          </cell>
          <cell r="BL73" t="str">
            <v>-</v>
          </cell>
          <cell r="BM73" t="str">
            <v>-</v>
          </cell>
          <cell r="BN73" t="str">
            <v>-</v>
          </cell>
          <cell r="BO73" t="str">
            <v>-</v>
          </cell>
          <cell r="BP73" t="str">
            <v>-</v>
          </cell>
          <cell r="BQ73" t="str">
            <v>-</v>
          </cell>
          <cell r="BR73" t="str">
            <v>-</v>
          </cell>
          <cell r="BS73">
            <v>1.0973999999999999</v>
          </cell>
          <cell r="BT73">
            <v>1.23648</v>
          </cell>
          <cell r="BU73">
            <v>1.38402</v>
          </cell>
          <cell r="BV73">
            <v>1.5402</v>
          </cell>
          <cell r="BW73">
            <v>1.7052</v>
          </cell>
          <cell r="BX73">
            <v>1.8792</v>
          </cell>
          <cell r="BY73">
            <v>1.204572</v>
          </cell>
          <cell r="BZ73">
            <v>1.2590159999999999</v>
          </cell>
          <cell r="CA73">
            <v>1.3146119999999999</v>
          </cell>
          <cell r="CB73">
            <v>1.3713599999999999</v>
          </cell>
          <cell r="CC73">
            <v>1.428768</v>
          </cell>
          <cell r="CD73">
            <v>1.487808</v>
          </cell>
          <cell r="CE73">
            <v>1.548</v>
          </cell>
          <cell r="CF73">
            <v>1.6093440000000001</v>
          </cell>
          <cell r="CG73">
            <v>1.67184</v>
          </cell>
          <cell r="CH73">
            <v>1.7354879999999999</v>
          </cell>
          <cell r="CI73">
            <v>1.8002880000000001</v>
          </cell>
          <cell r="CJ73">
            <v>1.8777600000000001</v>
          </cell>
          <cell r="CK73">
            <v>2.5872000000000002</v>
          </cell>
          <cell r="CL73">
            <v>2.7387000000000001</v>
          </cell>
          <cell r="CM73">
            <v>1.65</v>
          </cell>
          <cell r="CN73">
            <v>2.4708000000000001</v>
          </cell>
          <cell r="CO73">
            <v>2.5920000000000001</v>
          </cell>
          <cell r="CP73">
            <v>1.9530000000000001</v>
          </cell>
          <cell r="CQ73">
            <v>2.0034000000000001</v>
          </cell>
          <cell r="CR73">
            <v>2.0543999999999998</v>
          </cell>
          <cell r="CS73">
            <v>2.9502000000000002</v>
          </cell>
          <cell r="CT73">
            <v>3.0124499999999999</v>
          </cell>
          <cell r="CU73">
            <v>3.8994</v>
          </cell>
          <cell r="CV73">
            <v>3.1823999999999999</v>
          </cell>
          <cell r="CW73">
            <v>4.9320000000000004</v>
          </cell>
          <cell r="CX73">
            <v>3.3776999999999999</v>
          </cell>
          <cell r="CY73">
            <v>4.33575</v>
          </cell>
          <cell r="CZ73">
            <v>4.3860960000000002</v>
          </cell>
          <cell r="DA73">
            <v>5.3209200000000001</v>
          </cell>
          <cell r="DB73">
            <v>5.390784</v>
          </cell>
          <cell r="DC73">
            <v>3.603504</v>
          </cell>
          <cell r="DD73">
            <v>6.3116399999999997</v>
          </cell>
          <cell r="DE73">
            <v>5.4297000000000004</v>
          </cell>
          <cell r="DF73">
            <v>8.2554239999999997</v>
          </cell>
          <cell r="DG73">
            <v>7.3324800000000003</v>
          </cell>
          <cell r="DH73">
            <v>8.2371839999999992</v>
          </cell>
          <cell r="DI73">
            <v>9.1427999999999994</v>
          </cell>
          <cell r="DJ73">
            <v>5.5495200000000002</v>
          </cell>
          <cell r="DK73">
            <v>9.3069600000000001</v>
          </cell>
          <cell r="DL73">
            <v>8.4907199999999996</v>
          </cell>
          <cell r="DM73">
            <v>8.5864799999999999</v>
          </cell>
          <cell r="DN73">
            <v>8.6822400000000002</v>
          </cell>
          <cell r="DO73">
            <v>10.69929</v>
          </cell>
          <cell r="DP73">
            <v>9.8914500000000007</v>
          </cell>
          <cell r="DQ73">
            <v>11.86515</v>
          </cell>
          <cell r="DR73">
            <v>10.889857800000001</v>
          </cell>
          <cell r="DS73">
            <v>12.923045999999999</v>
          </cell>
          <cell r="DT73">
            <v>15.463353</v>
          </cell>
          <cell r="DU73">
            <v>14.531748</v>
          </cell>
          <cell r="DV73">
            <v>14.654418600000001</v>
          </cell>
          <cell r="DW73">
            <v>15.730145400000001</v>
          </cell>
          <cell r="DX73">
            <v>14.431299599999997</v>
          </cell>
          <cell r="DY73">
            <v>14.553668399999999</v>
          </cell>
          <cell r="DZ73">
            <v>15.588324</v>
          </cell>
          <cell r="EA73">
            <v>14.079434879999999</v>
          </cell>
          <cell r="EB73">
            <v>14.173539072000001</v>
          </cell>
          <cell r="EC73">
            <v>16.091816831999999</v>
          </cell>
          <cell r="ED73">
            <v>15.003648</v>
          </cell>
          <cell r="EE73">
            <v>15.067387200000001</v>
          </cell>
          <cell r="EF73">
            <v>17.646144</v>
          </cell>
          <cell r="EG73">
            <v>15.85283748</v>
          </cell>
          <cell r="EH73">
            <v>16.318754160000001</v>
          </cell>
          <cell r="EI73">
            <v>17.329586879999997</v>
          </cell>
          <cell r="EJ73">
            <v>19.833897599999997</v>
          </cell>
          <cell r="EK73">
            <v>20.889359999999996</v>
          </cell>
          <cell r="EL73">
            <v>21.952151999999995</v>
          </cell>
          <cell r="EM73">
            <v>20.870135999999999</v>
          </cell>
          <cell r="EN73">
            <v>21.917615999999999</v>
          </cell>
          <cell r="EO73">
            <v>23.882543999999999</v>
          </cell>
          <cell r="EP73">
            <v>19.089953999999999</v>
          </cell>
          <cell r="EQ73">
            <v>19.209254999999999</v>
          </cell>
          <cell r="ER73">
            <v>22.403472000000001</v>
          </cell>
          <cell r="ES73">
            <v>19.343610000000002</v>
          </cell>
          <cell r="ET73">
            <v>19.911176999999999</v>
          </cell>
          <cell r="EU73">
            <v>20.932262999999999</v>
          </cell>
          <cell r="EV73">
            <v>23.149830000000001</v>
          </cell>
          <cell r="EW73">
            <v>24.01005</v>
          </cell>
          <cell r="EX73">
            <v>25.322505</v>
          </cell>
          <cell r="EY73">
            <v>24.335993999999999</v>
          </cell>
          <cell r="EZ73">
            <v>25.374972</v>
          </cell>
          <cell r="FA73">
            <v>27.661251</v>
          </cell>
          <cell r="FB73">
            <v>22.279833</v>
          </cell>
          <cell r="FC73">
            <v>22.324356000000002</v>
          </cell>
          <cell r="FD73">
            <v>25.800642</v>
          </cell>
          <cell r="FE73">
            <v>22.547201999999999</v>
          </cell>
          <cell r="FF73">
            <v>23.202653999999999</v>
          </cell>
          <cell r="FG73">
            <v>24.212709</v>
          </cell>
          <cell r="FH73">
            <v>26.616954</v>
          </cell>
          <cell r="FI73">
            <v>27.212765999999998</v>
          </cell>
          <cell r="FJ73">
            <v>28.766010000000001</v>
          </cell>
          <cell r="FK73">
            <v>27.70542</v>
          </cell>
          <cell r="FL73">
            <v>28.733129999999999</v>
          </cell>
          <cell r="FM73">
            <v>31.319504999999999</v>
          </cell>
          <cell r="FN73">
            <v>25.471698</v>
          </cell>
          <cell r="FO73">
            <v>25.359629999999999</v>
          </cell>
          <cell r="FP73">
            <v>29.096079</v>
          </cell>
          <cell r="FQ73">
            <v>58.13412745187496</v>
          </cell>
          <cell r="FR73">
            <v>67.504487401011971</v>
          </cell>
          <cell r="FS73">
            <v>68213</v>
          </cell>
          <cell r="FT73">
            <v>63815</v>
          </cell>
          <cell r="FU73">
            <v>76820</v>
          </cell>
          <cell r="FV73">
            <v>76478</v>
          </cell>
          <cell r="FW73">
            <v>78638</v>
          </cell>
          <cell r="FX73">
            <v>89500</v>
          </cell>
          <cell r="FY73">
            <v>90865</v>
          </cell>
          <cell r="FZ73">
            <v>94135</v>
          </cell>
          <cell r="GA73">
            <v>114410</v>
          </cell>
          <cell r="GB73">
            <v>99190</v>
          </cell>
          <cell r="GC73">
            <v>116475</v>
          </cell>
          <cell r="GD73">
            <v>136285</v>
          </cell>
          <cell r="GF73" t="str">
            <v xml:space="preserve"> </v>
          </cell>
        </row>
        <row r="74">
          <cell r="A74" t="str">
            <v>Growth QoQ</v>
          </cell>
          <cell r="C74">
            <v>1</v>
          </cell>
          <cell r="D74">
            <v>1</v>
          </cell>
          <cell r="E74">
            <v>1</v>
          </cell>
          <cell r="F74">
            <v>1</v>
          </cell>
          <cell r="G74">
            <v>1</v>
          </cell>
          <cell r="I74">
            <v>1.0924613726194754</v>
          </cell>
          <cell r="J74">
            <v>0.9583914142971689</v>
          </cell>
          <cell r="K74">
            <v>0.82815623142996053</v>
          </cell>
          <cell r="L74">
            <v>0.6868015182818431</v>
          </cell>
          <cell r="M74">
            <v>0.6868015182818431</v>
          </cell>
          <cell r="O74">
            <v>0.65257142857142858</v>
          </cell>
          <cell r="P74">
            <v>0.61844961240310081</v>
          </cell>
          <cell r="Q74">
            <v>0.58523529411764708</v>
          </cell>
          <cell r="R74">
            <v>0.56966666666666665</v>
          </cell>
          <cell r="S74">
            <v>0.56966666666666665</v>
          </cell>
          <cell r="U74">
            <v>0.55718562874251498</v>
          </cell>
          <cell r="V74">
            <v>0.57542553191489365</v>
          </cell>
          <cell r="W74">
            <v>0.5922952380952381</v>
          </cell>
          <cell r="X74">
            <v>0.61368421052631583</v>
          </cell>
          <cell r="Y74">
            <v>0.61368421052631583</v>
          </cell>
          <cell r="AA74">
            <v>0.60790209790209793</v>
          </cell>
          <cell r="AB74">
            <v>0.59474164133738605</v>
          </cell>
          <cell r="AC74">
            <v>0.6107315789473684</v>
          </cell>
          <cell r="AD74">
            <v>0.59674829931972784</v>
          </cell>
          <cell r="AE74">
            <v>0.59674829931972784</v>
          </cell>
          <cell r="AG74">
            <v>0.58795384615384616</v>
          </cell>
          <cell r="AH74">
            <v>0.57746836847946725</v>
          </cell>
          <cell r="AI74">
            <v>0.54944493392070481</v>
          </cell>
          <cell r="AJ74">
            <v>0.51876723016905069</v>
          </cell>
          <cell r="AK74">
            <v>0.51876723016905069</v>
          </cell>
          <cell r="AM74">
            <v>0.48129969774471054</v>
          </cell>
          <cell r="AN74">
            <v>0.46722680412371131</v>
          </cell>
          <cell r="AO74">
            <v>3</v>
          </cell>
          <cell r="AP74">
            <v>1.1666666666666665</v>
          </cell>
          <cell r="AQ74" t="str">
            <v>-</v>
          </cell>
          <cell r="AS74">
            <v>0.64615384615384608</v>
          </cell>
          <cell r="AT74">
            <v>0.46261682242990654</v>
          </cell>
          <cell r="AU74">
            <v>0.37779552715654963</v>
          </cell>
          <cell r="AV74">
            <v>0.30066666666666664</v>
          </cell>
          <cell r="AW74" t="str">
            <v>-</v>
          </cell>
          <cell r="AY74">
            <v>0.24272168118913373</v>
          </cell>
          <cell r="AZ74">
            <v>0.20508032418386901</v>
          </cell>
          <cell r="BA74">
            <v>0.1830470492705214</v>
          </cell>
          <cell r="BB74">
            <v>0.17019758793340345</v>
          </cell>
          <cell r="BC74" t="str">
            <v>-</v>
          </cell>
          <cell r="BE74">
            <v>0.34808002756673845</v>
          </cell>
          <cell r="BF74">
            <v>0.33967357958002614</v>
          </cell>
          <cell r="BG74">
            <v>0.33148207692066906</v>
          </cell>
          <cell r="BH74">
            <v>0.32249194249791169</v>
          </cell>
          <cell r="BI74" t="str">
            <v>-</v>
          </cell>
          <cell r="BJ74" t="e">
            <v>#DIV/0!</v>
          </cell>
          <cell r="BK74" t="e">
            <v>#DIV/0!</v>
          </cell>
          <cell r="BL74" t="e">
            <v>#DIV/0!</v>
          </cell>
          <cell r="BM74" t="e">
            <v>#DIV/0!</v>
          </cell>
          <cell r="BN74" t="e">
            <v>#DIV/0!</v>
          </cell>
          <cell r="BO74" t="e">
            <v>#DIV/0!</v>
          </cell>
          <cell r="BP74" t="e">
            <v>#DIV/0!</v>
          </cell>
          <cell r="BQ74" t="e">
            <v>#DIV/0!</v>
          </cell>
          <cell r="BR74" t="e">
            <v>#DIV/0!</v>
          </cell>
          <cell r="BU74">
            <v>1.1407711613050422</v>
          </cell>
          <cell r="BV74">
            <v>1.0924613726194754</v>
          </cell>
          <cell r="BW74">
            <v>1.0461957632313874</v>
          </cell>
          <cell r="BX74">
            <v>1.001592542241212</v>
          </cell>
          <cell r="BY74">
            <v>0.9583914142971689</v>
          </cell>
          <cell r="BZ74">
            <v>1.1407711613050422</v>
          </cell>
          <cell r="CA74">
            <v>1.0924613726194754</v>
          </cell>
          <cell r="CB74">
            <v>1.0461957632313874</v>
          </cell>
          <cell r="CC74">
            <v>1.001592542241212</v>
          </cell>
          <cell r="CD74">
            <v>0.9583914142971689</v>
          </cell>
          <cell r="CE74">
            <v>0.91633193945462044</v>
          </cell>
          <cell r="CF74">
            <v>0.87289940828402368</v>
          </cell>
          <cell r="CG74">
            <v>0.82815623142996053</v>
          </cell>
          <cell r="CH74">
            <v>0.78215489962131035</v>
          </cell>
          <cell r="CI74">
            <v>0.73493987925959192</v>
          </cell>
          <cell r="CJ74">
            <v>0.6868015182818431</v>
          </cell>
          <cell r="CK74">
            <v>0.68666055045871555</v>
          </cell>
          <cell r="CL74">
            <v>0.68064347826086957</v>
          </cell>
          <cell r="CM74">
            <v>0.65257142857142858</v>
          </cell>
          <cell r="CN74">
            <v>0.64788524590163932</v>
          </cell>
          <cell r="CO74">
            <v>0.63836507936507936</v>
          </cell>
          <cell r="CP74">
            <v>0.61844961240310081</v>
          </cell>
          <cell r="CQ74">
            <v>0.60366412213740461</v>
          </cell>
          <cell r="CR74">
            <v>0.5889774436090226</v>
          </cell>
          <cell r="CS74">
            <v>0.58523529411764708</v>
          </cell>
          <cell r="CT74">
            <v>0.57752857142857139</v>
          </cell>
          <cell r="CU74">
            <v>0.58048275862068965</v>
          </cell>
          <cell r="CV74">
            <v>0.56966666666666665</v>
          </cell>
          <cell r="CW74">
            <v>0.56826923076923075</v>
          </cell>
          <cell r="CX74">
            <v>0.5419753086419753</v>
          </cell>
          <cell r="CY74">
            <v>0.55718562874251498</v>
          </cell>
          <cell r="CZ74">
            <v>0.55591907514450867</v>
          </cell>
          <cell r="DA74">
            <v>0.56225555555555551</v>
          </cell>
          <cell r="DB74">
            <v>0.57542553191489365</v>
          </cell>
          <cell r="DC74">
            <v>0.57214432989690722</v>
          </cell>
          <cell r="DD74">
            <v>0.59585074626865675</v>
          </cell>
          <cell r="DE74">
            <v>0.5922952380952381</v>
          </cell>
          <cell r="DF74">
            <v>0.61057013574660635</v>
          </cell>
          <cell r="DG74">
            <v>0.60391452991452987</v>
          </cell>
          <cell r="DH74">
            <v>0.61368421052631583</v>
          </cell>
          <cell r="DI74">
            <v>0.6092748091603053</v>
          </cell>
          <cell r="DJ74">
            <v>0.5974452554744526</v>
          </cell>
          <cell r="DK74">
            <v>0.60790209790209793</v>
          </cell>
          <cell r="DL74">
            <v>0.60550166112956816</v>
          </cell>
          <cell r="DM74">
            <v>0.59953650793650792</v>
          </cell>
          <cell r="DN74">
            <v>0.59474164133738605</v>
          </cell>
          <cell r="DO74">
            <v>0.61119999999999997</v>
          </cell>
          <cell r="DP74">
            <v>0.60302209944751384</v>
          </cell>
          <cell r="DQ74">
            <v>0.6107315789473684</v>
          </cell>
          <cell r="DR74">
            <v>0.59493099121706394</v>
          </cell>
          <cell r="DS74">
            <v>0.59501796407185625</v>
          </cell>
          <cell r="DT74">
            <v>0.59674829931972784</v>
          </cell>
          <cell r="DU74">
            <v>0.58654389721627409</v>
          </cell>
          <cell r="DV74">
            <v>0.59392697768762681</v>
          </cell>
          <cell r="DW74">
            <v>0.58795384615384616</v>
          </cell>
          <cell r="DX74">
            <v>0.5823179049939099</v>
          </cell>
          <cell r="DY74">
            <v>0.5779895470383275</v>
          </cell>
          <cell r="DZ74">
            <v>0.57746836847946725</v>
          </cell>
          <cell r="EA74">
            <v>0.56567145135566188</v>
          </cell>
          <cell r="EB74">
            <v>0.55812251148545178</v>
          </cell>
          <cell r="EC74">
            <v>0.54944493392070481</v>
          </cell>
          <cell r="ED74">
            <v>0.54205352112676053</v>
          </cell>
          <cell r="EE74">
            <v>0.53042547425474251</v>
          </cell>
          <cell r="EF74">
            <v>0.51876723016905069</v>
          </cell>
          <cell r="EG74">
            <v>0.50406046976511742</v>
          </cell>
          <cell r="EH74">
            <v>0.49270250723240117</v>
          </cell>
          <cell r="EI74">
            <v>0.48129969774471054</v>
          </cell>
          <cell r="EJ74">
            <v>0.47617897091722594</v>
          </cell>
          <cell r="EK74">
            <v>0.47199785177228787</v>
          </cell>
          <cell r="EL74">
            <v>0.46722680412371131</v>
          </cell>
          <cell r="EM74">
            <v>0.46413676907829532</v>
          </cell>
          <cell r="EN74">
            <v>0.4632919847328244</v>
          </cell>
          <cell r="EO74">
            <v>0.46133761467889906</v>
          </cell>
          <cell r="EP74">
            <v>0.45329139718259948</v>
          </cell>
          <cell r="EQ74">
            <v>0.44784786162980811</v>
          </cell>
          <cell r="ER74">
            <v>0.44216198181666527</v>
          </cell>
          <cell r="ES74">
            <v>0.4355507000080926</v>
          </cell>
          <cell r="ET74">
            <v>0.43048834278512915</v>
          </cell>
          <cell r="EU74">
            <v>0.42523065134099619</v>
          </cell>
          <cell r="EV74">
            <v>0.41963390133194434</v>
          </cell>
          <cell r="EW74">
            <v>0.4131058365197316</v>
          </cell>
          <cell r="EX74">
            <v>0.40681767337807606</v>
          </cell>
          <cell r="EY74">
            <v>0.40074581327547631</v>
          </cell>
          <cell r="EZ74">
            <v>0.39508457842427436</v>
          </cell>
          <cell r="FA74">
            <v>0.38944164380065088</v>
          </cell>
          <cell r="FB74">
            <v>0.38404419066534262</v>
          </cell>
          <cell r="FC74">
            <v>0.38025953550421443</v>
          </cell>
          <cell r="FD74">
            <v>0.37631868456852191</v>
          </cell>
          <cell r="FE74">
            <v>0.37222004156084043</v>
          </cell>
          <cell r="FF74">
            <v>0.36909316770186334</v>
          </cell>
          <cell r="FG74">
            <v>0.36579726148409891</v>
          </cell>
          <cell r="FH74">
            <v>0.3622488141440276</v>
          </cell>
          <cell r="FI74">
            <v>0.35794796320630751</v>
          </cell>
          <cell r="FJ74">
            <v>0.35380398585993134</v>
          </cell>
          <cell r="FK74">
            <v>0.34971574161962332</v>
          </cell>
          <cell r="FL74">
            <v>0.3458791985570126</v>
          </cell>
          <cell r="FM74">
            <v>0.34200883736399484</v>
          </cell>
          <cell r="FN74">
            <v>0.33832598300914535</v>
          </cell>
          <cell r="FO74">
            <v>0.335723911855764</v>
          </cell>
          <cell r="FP74">
            <v>0.3330143583340765</v>
          </cell>
          <cell r="FQ74">
            <v>0.10033869371614701</v>
          </cell>
          <cell r="FR74">
            <v>0.10033869371614701</v>
          </cell>
          <cell r="FS74">
            <v>9064</v>
          </cell>
          <cell r="FT74">
            <v>9328</v>
          </cell>
          <cell r="FU74">
            <v>9680</v>
          </cell>
          <cell r="FV74">
            <v>9932</v>
          </cell>
          <cell r="FW74">
            <v>10184</v>
          </cell>
          <cell r="FX74">
            <v>10520</v>
          </cell>
          <cell r="FY74">
            <v>10832</v>
          </cell>
          <cell r="FZ74">
            <v>11144</v>
          </cell>
          <cell r="GA74">
            <v>11560</v>
          </cell>
          <cell r="GB74">
            <v>11920</v>
          </cell>
          <cell r="GC74">
            <v>12280</v>
          </cell>
          <cell r="GD74">
            <v>12760</v>
          </cell>
          <cell r="GF74" t="str">
            <v xml:space="preserve"> </v>
          </cell>
        </row>
        <row r="75">
          <cell r="A75" t="str">
            <v>Year-ago Total Sub Signings</v>
          </cell>
          <cell r="C75">
            <v>0</v>
          </cell>
          <cell r="D75">
            <v>0</v>
          </cell>
          <cell r="E75">
            <v>0</v>
          </cell>
          <cell r="F75">
            <v>0</v>
          </cell>
          <cell r="G75">
            <v>0</v>
          </cell>
          <cell r="I75">
            <v>4305</v>
          </cell>
          <cell r="J75">
            <v>7871</v>
          </cell>
          <cell r="K75">
            <v>9665</v>
          </cell>
          <cell r="L75">
            <v>12185</v>
          </cell>
          <cell r="M75">
            <v>34026</v>
          </cell>
          <cell r="O75">
            <v>10848</v>
          </cell>
          <cell r="P75">
            <v>13616</v>
          </cell>
          <cell r="Q75">
            <v>15410</v>
          </cell>
          <cell r="R75">
            <v>17950</v>
          </cell>
          <cell r="S75">
            <v>57824</v>
          </cell>
          <cell r="U75">
            <v>17848</v>
          </cell>
          <cell r="V75">
            <v>18616</v>
          </cell>
          <cell r="W75">
            <v>19410</v>
          </cell>
          <cell r="X75">
            <v>24950</v>
          </cell>
          <cell r="Y75">
            <v>80824</v>
          </cell>
          <cell r="AA75">
            <v>26848</v>
          </cell>
          <cell r="AB75">
            <v>29616</v>
          </cell>
          <cell r="AC75">
            <v>30410</v>
          </cell>
          <cell r="AD75">
            <v>44950</v>
          </cell>
          <cell r="AE75">
            <v>131824</v>
          </cell>
          <cell r="AG75">
            <v>46848</v>
          </cell>
          <cell r="AH75">
            <v>50616</v>
          </cell>
          <cell r="AI75">
            <v>57410</v>
          </cell>
          <cell r="AJ75">
            <v>76950</v>
          </cell>
          <cell r="AK75">
            <v>231824</v>
          </cell>
          <cell r="AM75">
            <v>86848</v>
          </cell>
          <cell r="AN75">
            <v>90616</v>
          </cell>
          <cell r="AO75">
            <v>98410</v>
          </cell>
          <cell r="AP75">
            <v>121950</v>
          </cell>
          <cell r="AQ75">
            <v>397824</v>
          </cell>
          <cell r="AS75">
            <v>131848</v>
          </cell>
          <cell r="AT75">
            <v>147616</v>
          </cell>
          <cell r="AU75">
            <v>159410</v>
          </cell>
          <cell r="AV75">
            <v>175450</v>
          </cell>
          <cell r="AW75">
            <v>614324</v>
          </cell>
          <cell r="AY75">
            <v>186168.54391091346</v>
          </cell>
          <cell r="AZ75">
            <v>214705.40338839724</v>
          </cell>
          <cell r="BA75">
            <v>231438.00883470901</v>
          </cell>
          <cell r="BB75">
            <v>238492.57618750201</v>
          </cell>
          <cell r="BC75">
            <v>870804.53232152166</v>
          </cell>
          <cell r="BE75">
            <v>260553.54391091346</v>
          </cell>
          <cell r="BF75">
            <v>291997.40338839724</v>
          </cell>
          <cell r="BG75">
            <v>313422.00883470901</v>
          </cell>
          <cell r="BH75">
            <v>331420.57618750201</v>
          </cell>
          <cell r="BI75">
            <v>1197393.5323215215</v>
          </cell>
          <cell r="BK75">
            <v>39.109792943056924</v>
          </cell>
          <cell r="BL75">
            <v>39.029154256474236</v>
          </cell>
          <cell r="BM75">
            <v>39.462408736646665</v>
          </cell>
          <cell r="BN75">
            <v>0</v>
          </cell>
          <cell r="BO75">
            <v>0</v>
          </cell>
          <cell r="BP75">
            <v>0</v>
          </cell>
          <cell r="BQ75">
            <v>0</v>
          </cell>
          <cell r="BR75">
            <v>0</v>
          </cell>
          <cell r="BS75">
            <v>0</v>
          </cell>
          <cell r="BT75">
            <v>0</v>
          </cell>
          <cell r="BU75">
            <v>0</v>
          </cell>
          <cell r="BV75">
            <v>0</v>
          </cell>
          <cell r="BW75">
            <v>0</v>
          </cell>
          <cell r="BX75">
            <v>0</v>
          </cell>
          <cell r="BY75">
            <v>0</v>
          </cell>
          <cell r="BZ75">
            <v>2000</v>
          </cell>
          <cell r="CA75">
            <v>2305</v>
          </cell>
          <cell r="CB75">
            <v>2463</v>
          </cell>
          <cell r="CC75">
            <v>2623</v>
          </cell>
          <cell r="CD75">
            <v>2785</v>
          </cell>
          <cell r="CE75">
            <v>2950</v>
          </cell>
          <cell r="CF75">
            <v>3220</v>
          </cell>
          <cell r="CG75">
            <v>3495</v>
          </cell>
          <cell r="CH75">
            <v>3775</v>
          </cell>
          <cell r="CI75">
            <v>4060</v>
          </cell>
          <cell r="CJ75">
            <v>4350</v>
          </cell>
          <cell r="CK75">
            <v>2713</v>
          </cell>
          <cell r="CL75">
            <v>3915</v>
          </cell>
          <cell r="CM75">
            <v>4220</v>
          </cell>
          <cell r="CN75">
            <v>4378</v>
          </cell>
          <cell r="CO75">
            <v>4538</v>
          </cell>
          <cell r="CP75">
            <v>4700</v>
          </cell>
          <cell r="CQ75">
            <v>4865</v>
          </cell>
          <cell r="CR75">
            <v>5135</v>
          </cell>
          <cell r="CS75">
            <v>5410</v>
          </cell>
          <cell r="CT75">
            <v>5690</v>
          </cell>
          <cell r="CU75">
            <v>5975</v>
          </cell>
          <cell r="CV75">
            <v>6285</v>
          </cell>
          <cell r="CW75">
            <v>5713</v>
          </cell>
          <cell r="CX75">
            <v>6915</v>
          </cell>
          <cell r="CY75">
            <v>5220</v>
          </cell>
          <cell r="CZ75">
            <v>6378</v>
          </cell>
          <cell r="DA75">
            <v>6538</v>
          </cell>
          <cell r="DB75">
            <v>5700</v>
          </cell>
          <cell r="DC75">
            <v>5865</v>
          </cell>
          <cell r="DD75">
            <v>6135</v>
          </cell>
          <cell r="DE75">
            <v>7410</v>
          </cell>
          <cell r="DF75">
            <v>7690</v>
          </cell>
          <cell r="DG75">
            <v>8975</v>
          </cell>
          <cell r="DH75">
            <v>8285</v>
          </cell>
          <cell r="DI75">
            <v>9713</v>
          </cell>
          <cell r="DJ75">
            <v>8915</v>
          </cell>
          <cell r="DK75">
            <v>8220</v>
          </cell>
          <cell r="DL75">
            <v>9378</v>
          </cell>
          <cell r="DM75">
            <v>10538</v>
          </cell>
          <cell r="DN75">
            <v>9700</v>
          </cell>
          <cell r="DO75">
            <v>7865</v>
          </cell>
          <cell r="DP75">
            <v>11135</v>
          </cell>
          <cell r="DQ75">
            <v>11410</v>
          </cell>
          <cell r="DR75">
            <v>14690</v>
          </cell>
          <cell r="DS75">
            <v>14975</v>
          </cell>
          <cell r="DT75">
            <v>15285</v>
          </cell>
          <cell r="DU75">
            <v>17713</v>
          </cell>
          <cell r="DV75">
            <v>12915</v>
          </cell>
          <cell r="DW75">
            <v>16220</v>
          </cell>
          <cell r="DX75">
            <v>16378</v>
          </cell>
          <cell r="DY75">
            <v>17538</v>
          </cell>
          <cell r="DZ75">
            <v>16700</v>
          </cell>
          <cell r="EA75">
            <v>16865</v>
          </cell>
          <cell r="EB75">
            <v>19135</v>
          </cell>
          <cell r="EC75">
            <v>21410</v>
          </cell>
          <cell r="ED75">
            <v>23190</v>
          </cell>
          <cell r="EE75">
            <v>25475</v>
          </cell>
          <cell r="EF75">
            <v>28285</v>
          </cell>
          <cell r="EG75">
            <v>30713</v>
          </cell>
          <cell r="EH75">
            <v>25915</v>
          </cell>
          <cell r="EI75">
            <v>30220</v>
          </cell>
          <cell r="EJ75">
            <v>29378</v>
          </cell>
          <cell r="EK75">
            <v>30538</v>
          </cell>
          <cell r="EL75">
            <v>30700</v>
          </cell>
          <cell r="EM75">
            <v>29865</v>
          </cell>
          <cell r="EN75">
            <v>32135</v>
          </cell>
          <cell r="EO75">
            <v>36410</v>
          </cell>
          <cell r="EP75">
            <v>37190</v>
          </cell>
          <cell r="EQ75">
            <v>39475</v>
          </cell>
          <cell r="ER75">
            <v>45285</v>
          </cell>
          <cell r="ES75">
            <v>45113</v>
          </cell>
          <cell r="ET75">
            <v>40715</v>
          </cell>
          <cell r="EU75">
            <v>46020</v>
          </cell>
          <cell r="EV75">
            <v>47378</v>
          </cell>
          <cell r="EW75">
            <v>49538</v>
          </cell>
          <cell r="EX75">
            <v>50700</v>
          </cell>
          <cell r="EY75">
            <v>48865</v>
          </cell>
          <cell r="EZ75">
            <v>52135</v>
          </cell>
          <cell r="FA75">
            <v>58410</v>
          </cell>
          <cell r="FB75">
            <v>53890</v>
          </cell>
          <cell r="FC75">
            <v>56175</v>
          </cell>
          <cell r="FD75">
            <v>65385</v>
          </cell>
          <cell r="FE75">
            <v>62296.420510383461</v>
          </cell>
          <cell r="FF75">
            <v>58976.710085347077</v>
          </cell>
          <cell r="FG75">
            <v>64895.413315182916</v>
          </cell>
          <cell r="FH75">
            <v>68782.153369116393</v>
          </cell>
          <cell r="FI75">
            <v>71697.421790689506</v>
          </cell>
          <cell r="FJ75">
            <v>74225.828228591345</v>
          </cell>
          <cell r="FK75">
            <v>71647.949731560482</v>
          </cell>
          <cell r="FL75">
            <v>75771.842203108681</v>
          </cell>
          <cell r="FM75">
            <v>84018.216900039857</v>
          </cell>
          <cell r="FN75">
            <v>74003.747795636838</v>
          </cell>
          <cell r="FO75">
            <v>76110.47388049544</v>
          </cell>
          <cell r="FP75">
            <v>88378.354511369718</v>
          </cell>
          <cell r="FQ75">
            <v>0.69626914904845361</v>
          </cell>
          <cell r="FR75">
            <v>0.69880012008195436</v>
          </cell>
          <cell r="FS75">
            <v>59149</v>
          </cell>
          <cell r="FT75">
            <v>54487</v>
          </cell>
          <cell r="FU75">
            <v>67140</v>
          </cell>
          <cell r="FV75">
            <v>66546</v>
          </cell>
          <cell r="FW75">
            <v>68454</v>
          </cell>
          <cell r="FX75">
            <v>78980</v>
          </cell>
          <cell r="FY75">
            <v>80033</v>
          </cell>
          <cell r="FZ75">
            <v>82991</v>
          </cell>
          <cell r="GA75">
            <v>102850</v>
          </cell>
          <cell r="GB75">
            <v>87270</v>
          </cell>
          <cell r="GC75">
            <v>104195</v>
          </cell>
          <cell r="GD75">
            <v>123525</v>
          </cell>
          <cell r="GF75" t="str">
            <v xml:space="preserve"> </v>
          </cell>
        </row>
        <row r="76">
          <cell r="A76" t="str">
            <v>Implied Avge Subscription per Month ($)</v>
          </cell>
          <cell r="C76">
            <v>0</v>
          </cell>
          <cell r="D76">
            <v>0</v>
          </cell>
          <cell r="E76">
            <v>0</v>
          </cell>
          <cell r="F76">
            <v>0</v>
          </cell>
          <cell r="G76">
            <v>0</v>
          </cell>
          <cell r="I76">
            <v>1740</v>
          </cell>
          <cell r="J76">
            <v>2968</v>
          </cell>
          <cell r="K76">
            <v>3399</v>
          </cell>
          <cell r="L76">
            <v>3831</v>
          </cell>
          <cell r="M76">
            <v>11938</v>
          </cell>
          <cell r="O76">
            <v>4375</v>
          </cell>
          <cell r="P76">
            <v>4775</v>
          </cell>
          <cell r="Q76">
            <v>5050</v>
          </cell>
          <cell r="R76">
            <v>5525</v>
          </cell>
          <cell r="S76">
            <v>19725</v>
          </cell>
          <cell r="U76">
            <v>6175</v>
          </cell>
          <cell r="V76">
            <v>6340</v>
          </cell>
          <cell r="W76">
            <v>6151</v>
          </cell>
          <cell r="X76">
            <v>6124</v>
          </cell>
          <cell r="Y76">
            <v>24790</v>
          </cell>
          <cell r="AA76">
            <v>6315</v>
          </cell>
          <cell r="AB76">
            <v>7245</v>
          </cell>
          <cell r="AC76">
            <v>8355</v>
          </cell>
          <cell r="AD76">
            <v>9668</v>
          </cell>
          <cell r="AE76">
            <v>31583</v>
          </cell>
          <cell r="AG76">
            <v>7600</v>
          </cell>
          <cell r="AH76">
            <v>8810</v>
          </cell>
          <cell r="AI76">
            <v>8008</v>
          </cell>
          <cell r="AJ76">
            <v>9048</v>
          </cell>
          <cell r="AK76">
            <v>33466</v>
          </cell>
          <cell r="AM76">
            <v>10141</v>
          </cell>
          <cell r="AN76">
            <v>25</v>
          </cell>
          <cell r="AO76">
            <v>25</v>
          </cell>
          <cell r="AP76">
            <v>25</v>
          </cell>
          <cell r="AQ76">
            <v>25</v>
          </cell>
          <cell r="AS76">
            <v>25</v>
          </cell>
          <cell r="AT76">
            <v>25</v>
          </cell>
          <cell r="AU76">
            <v>25</v>
          </cell>
          <cell r="AV76">
            <v>25</v>
          </cell>
          <cell r="AW76">
            <v>25</v>
          </cell>
          <cell r="AY76">
            <v>25</v>
          </cell>
          <cell r="AZ76">
            <v>25</v>
          </cell>
          <cell r="BA76">
            <v>25</v>
          </cell>
          <cell r="BB76">
            <v>25</v>
          </cell>
          <cell r="BC76">
            <v>25</v>
          </cell>
          <cell r="BE76">
            <v>31444.575142769419</v>
          </cell>
          <cell r="BF76">
            <v>33537.513078292905</v>
          </cell>
          <cell r="BG76">
            <v>35715.841842186062</v>
          </cell>
          <cell r="BH76">
            <v>38075.098227817005</v>
          </cell>
          <cell r="BI76">
            <v>30</v>
          </cell>
          <cell r="BJ76">
            <v>30</v>
          </cell>
          <cell r="BK76">
            <v>30</v>
          </cell>
          <cell r="BL76">
            <v>30</v>
          </cell>
          <cell r="BM76">
            <v>30</v>
          </cell>
          <cell r="BN76">
            <v>31</v>
          </cell>
          <cell r="BO76">
            <v>32</v>
          </cell>
          <cell r="BP76">
            <v>33</v>
          </cell>
          <cell r="BQ76">
            <v>34</v>
          </cell>
          <cell r="BR76">
            <v>35</v>
          </cell>
          <cell r="BS76">
            <v>0.22299077647078547</v>
          </cell>
          <cell r="BT76">
            <v>0.20712130918650185</v>
          </cell>
          <cell r="BU76">
            <v>846</v>
          </cell>
          <cell r="BV76">
            <v>894</v>
          </cell>
          <cell r="BW76">
            <v>942</v>
          </cell>
          <cell r="BX76">
            <v>989</v>
          </cell>
          <cell r="BY76">
            <v>1037</v>
          </cell>
          <cell r="BZ76">
            <v>846</v>
          </cell>
          <cell r="CA76">
            <v>894</v>
          </cell>
          <cell r="CB76">
            <v>942</v>
          </cell>
          <cell r="CC76">
            <v>989</v>
          </cell>
          <cell r="CD76">
            <v>1037</v>
          </cell>
          <cell r="CE76">
            <v>1085</v>
          </cell>
          <cell r="CF76">
            <v>1133</v>
          </cell>
          <cell r="CG76">
            <v>1181</v>
          </cell>
          <cell r="CH76">
            <v>1229</v>
          </cell>
          <cell r="CI76">
            <v>1277</v>
          </cell>
          <cell r="CJ76">
            <v>1325</v>
          </cell>
          <cell r="CK76">
            <v>1400</v>
          </cell>
          <cell r="CL76">
            <v>1475</v>
          </cell>
          <cell r="CM76">
            <v>1500</v>
          </cell>
          <cell r="CN76">
            <v>1550</v>
          </cell>
          <cell r="CO76">
            <v>1600</v>
          </cell>
          <cell r="CP76">
            <v>1625</v>
          </cell>
          <cell r="CQ76">
            <v>1650</v>
          </cell>
          <cell r="CR76">
            <v>1675</v>
          </cell>
          <cell r="CS76">
            <v>1725</v>
          </cell>
          <cell r="CT76">
            <v>1775</v>
          </cell>
          <cell r="CU76">
            <v>1850</v>
          </cell>
          <cell r="CV76">
            <v>1900</v>
          </cell>
          <cell r="CW76">
            <v>2000</v>
          </cell>
          <cell r="CX76">
            <v>2050</v>
          </cell>
          <cell r="CY76">
            <v>2125</v>
          </cell>
          <cell r="CZ76">
            <v>2112</v>
          </cell>
          <cell r="DA76">
            <v>2116</v>
          </cell>
          <cell r="DB76">
            <v>2112</v>
          </cell>
          <cell r="DC76">
            <v>2058</v>
          </cell>
          <cell r="DD76">
            <v>2060</v>
          </cell>
          <cell r="DE76">
            <v>2033</v>
          </cell>
          <cell r="DF76">
            <v>2052</v>
          </cell>
          <cell r="DG76">
            <v>2040</v>
          </cell>
          <cell r="DH76">
            <v>2032</v>
          </cell>
          <cell r="DI76">
            <v>2025</v>
          </cell>
          <cell r="DJ76">
            <v>2085</v>
          </cell>
          <cell r="DK76">
            <v>2205</v>
          </cell>
          <cell r="DL76">
            <v>2310</v>
          </cell>
          <cell r="DM76">
            <v>2415</v>
          </cell>
          <cell r="DN76">
            <v>2520</v>
          </cell>
          <cell r="DO76">
            <v>2655</v>
          </cell>
          <cell r="DP76">
            <v>2775</v>
          </cell>
          <cell r="DQ76">
            <v>2925</v>
          </cell>
          <cell r="DR76">
            <v>3053</v>
          </cell>
          <cell r="DS76">
            <v>3210</v>
          </cell>
          <cell r="DT76">
            <v>3405</v>
          </cell>
          <cell r="DU76">
            <v>2400</v>
          </cell>
          <cell r="DV76">
            <v>2530</v>
          </cell>
          <cell r="DW76">
            <v>2670</v>
          </cell>
          <cell r="DX76">
            <v>2803</v>
          </cell>
          <cell r="DY76">
            <v>2937</v>
          </cell>
          <cell r="DZ76">
            <v>3070</v>
          </cell>
          <cell r="EA76">
            <v>2560</v>
          </cell>
          <cell r="EB76">
            <v>2664</v>
          </cell>
          <cell r="EC76">
            <v>2784</v>
          </cell>
          <cell r="ED76">
            <v>2896</v>
          </cell>
          <cell r="EE76">
            <v>3008</v>
          </cell>
          <cell r="EF76">
            <v>3144</v>
          </cell>
          <cell r="EG76">
            <v>3259</v>
          </cell>
          <cell r="EH76">
            <v>3378</v>
          </cell>
          <cell r="EI76">
            <v>3504</v>
          </cell>
          <cell r="EJ76">
            <v>3648</v>
          </cell>
          <cell r="EK76">
            <v>3800</v>
          </cell>
          <cell r="EL76">
            <v>3960</v>
          </cell>
          <cell r="EM76">
            <v>4112</v>
          </cell>
          <cell r="EN76">
            <v>4272</v>
          </cell>
          <cell r="EO76">
            <v>4448</v>
          </cell>
          <cell r="EP76">
            <v>4582</v>
          </cell>
          <cell r="EQ76">
            <v>4715</v>
          </cell>
          <cell r="ER76">
            <v>4876</v>
          </cell>
          <cell r="ES76">
            <v>4526.5794896165398</v>
          </cell>
          <cell r="ET76">
            <v>4085.2899146529253</v>
          </cell>
          <cell r="EU76">
            <v>4617.5866848170854</v>
          </cell>
          <cell r="EV76">
            <v>4753.8466308836132</v>
          </cell>
          <cell r="EW76">
            <v>4970.5782093104908</v>
          </cell>
          <cell r="EX76">
            <v>5087.1717714086535</v>
          </cell>
          <cell r="EY76">
            <v>4903.0502684395233</v>
          </cell>
          <cell r="EZ76">
            <v>5231.1577968913243</v>
          </cell>
          <cell r="FA76">
            <v>5860.7830999601465</v>
          </cell>
          <cell r="FB76">
            <v>5407.2522043631625</v>
          </cell>
          <cell r="FC76">
            <v>5636.5261195045587</v>
          </cell>
          <cell r="FD76">
            <v>6560.6454886302718</v>
          </cell>
          <cell r="FE76">
            <v>6250.741457203665</v>
          </cell>
          <cell r="FF76">
            <v>5917.6460496396385</v>
          </cell>
          <cell r="FG76">
            <v>6511.521000214907</v>
          </cell>
          <cell r="FH76">
            <v>6901.5114200408188</v>
          </cell>
          <cell r="FI76">
            <v>7194.0256452933991</v>
          </cell>
          <cell r="FJ76">
            <v>7447.7226444559656</v>
          </cell>
          <cell r="FK76">
            <v>7189.061683504945</v>
          </cell>
          <cell r="FL76">
            <v>7602.8476671259441</v>
          </cell>
          <cell r="FM76">
            <v>8430.2781321099064</v>
          </cell>
          <cell r="FN76">
            <v>7425.4393839133945</v>
          </cell>
          <cell r="FO76">
            <v>7636.8255272858387</v>
          </cell>
          <cell r="FP76">
            <v>8867.7686444533847</v>
          </cell>
          <cell r="FQ76">
            <v>50.463276081553396</v>
          </cell>
          <cell r="FR76">
            <v>54.5554087184466</v>
          </cell>
          <cell r="FS76">
            <v>46.278177599999999</v>
          </cell>
          <cell r="FT76">
            <v>42.630628800000004</v>
          </cell>
          <cell r="FU76">
            <v>52.530335999999998</v>
          </cell>
          <cell r="FV76">
            <v>50.763950639999997</v>
          </cell>
          <cell r="FW76">
            <v>52.219449359999999</v>
          </cell>
          <cell r="FX76">
            <v>60.249103199999993</v>
          </cell>
          <cell r="FY76">
            <v>60.014483366760004</v>
          </cell>
          <cell r="FZ76">
            <v>62.232603914519999</v>
          </cell>
          <cell r="GA76">
            <v>77.124306402000002</v>
          </cell>
          <cell r="GB76">
            <v>63.739831074285597</v>
          </cell>
          <cell r="GC76">
            <v>76.10142888489959</v>
          </cell>
          <cell r="GD76">
            <v>90.219578703461991</v>
          </cell>
          <cell r="GF76" t="str">
            <v xml:space="preserve"> </v>
          </cell>
        </row>
        <row r="77">
          <cell r="A77" t="str">
            <v>Growth YoY</v>
          </cell>
          <cell r="C77">
            <v>0</v>
          </cell>
          <cell r="D77">
            <v>0</v>
          </cell>
          <cell r="E77">
            <v>0</v>
          </cell>
          <cell r="F77">
            <v>0</v>
          </cell>
          <cell r="G77">
            <v>0</v>
          </cell>
          <cell r="I77">
            <v>2565</v>
          </cell>
          <cell r="J77">
            <v>4903</v>
          </cell>
          <cell r="K77">
            <v>6266</v>
          </cell>
          <cell r="L77">
            <v>8354</v>
          </cell>
          <cell r="M77">
            <v>22088</v>
          </cell>
          <cell r="O77">
            <v>6473</v>
          </cell>
          <cell r="P77">
            <v>8841</v>
          </cell>
          <cell r="Q77">
            <v>10360</v>
          </cell>
          <cell r="R77">
            <v>12425</v>
          </cell>
          <cell r="S77">
            <v>38099</v>
          </cell>
          <cell r="U77">
            <v>11673</v>
          </cell>
          <cell r="V77">
            <v>12276</v>
          </cell>
          <cell r="W77">
            <v>13259</v>
          </cell>
          <cell r="X77">
            <v>18826</v>
          </cell>
          <cell r="Y77">
            <v>56034</v>
          </cell>
          <cell r="AA77">
            <v>20533</v>
          </cell>
          <cell r="AB77">
            <v>22371</v>
          </cell>
          <cell r="AC77">
            <v>22055</v>
          </cell>
          <cell r="AD77">
            <v>35282</v>
          </cell>
          <cell r="AE77">
            <v>100241</v>
          </cell>
          <cell r="AG77">
            <v>39248</v>
          </cell>
          <cell r="AH77">
            <v>41806</v>
          </cell>
          <cell r="AI77">
            <v>49402</v>
          </cell>
          <cell r="AJ77">
            <v>67902</v>
          </cell>
          <cell r="AK77">
            <v>198358</v>
          </cell>
          <cell r="AM77">
            <v>76707</v>
          </cell>
          <cell r="AN77">
            <v>79208</v>
          </cell>
          <cell r="AO77">
            <v>85578</v>
          </cell>
          <cell r="AP77">
            <v>107777</v>
          </cell>
          <cell r="AQ77">
            <v>349270</v>
          </cell>
          <cell r="AS77">
            <v>118618.54391091346</v>
          </cell>
          <cell r="AT77">
            <v>0</v>
          </cell>
          <cell r="AU77">
            <v>0</v>
          </cell>
          <cell r="AV77">
            <v>0</v>
          </cell>
          <cell r="AW77">
            <v>0</v>
          </cell>
          <cell r="AY77">
            <v>0</v>
          </cell>
          <cell r="AZ77">
            <v>0</v>
          </cell>
          <cell r="BA77">
            <v>0</v>
          </cell>
          <cell r="BB77">
            <v>0</v>
          </cell>
          <cell r="BC77">
            <v>0</v>
          </cell>
          <cell r="BE77">
            <v>229108.96876814403</v>
          </cell>
          <cell r="BF77">
            <v>258459.89031010435</v>
          </cell>
          <cell r="BG77">
            <v>277706.16699252295</v>
          </cell>
          <cell r="BH77">
            <v>293345.47795968503</v>
          </cell>
          <cell r="BI77" t="str">
            <v>-</v>
          </cell>
          <cell r="BJ77" t="str">
            <v>-</v>
          </cell>
          <cell r="BK77" t="str">
            <v>-</v>
          </cell>
          <cell r="BL77" t="str">
            <v>-</v>
          </cell>
          <cell r="BM77" t="str">
            <v>-</v>
          </cell>
          <cell r="BN77" t="str">
            <v>-</v>
          </cell>
          <cell r="BO77" t="str">
            <v>-</v>
          </cell>
          <cell r="BP77" t="str">
            <v>-</v>
          </cell>
          <cell r="BQ77" t="str">
            <v>-</v>
          </cell>
          <cell r="BR77" t="str">
            <v>-</v>
          </cell>
          <cell r="BS77">
            <v>1.0973999999999999</v>
          </cell>
          <cell r="BT77">
            <v>1.23648</v>
          </cell>
          <cell r="BU77">
            <v>1.38402</v>
          </cell>
          <cell r="BV77">
            <v>1.5402</v>
          </cell>
          <cell r="BW77">
            <v>1.7052</v>
          </cell>
          <cell r="BX77">
            <v>1.8792</v>
          </cell>
          <cell r="BY77">
            <v>1.204572</v>
          </cell>
          <cell r="BZ77">
            <v>1154</v>
          </cell>
          <cell r="CA77">
            <v>1411</v>
          </cell>
          <cell r="CB77">
            <v>1521</v>
          </cell>
          <cell r="CC77">
            <v>1634</v>
          </cell>
          <cell r="CD77">
            <v>1748</v>
          </cell>
          <cell r="CE77">
            <v>1865</v>
          </cell>
          <cell r="CF77">
            <v>2087</v>
          </cell>
          <cell r="CG77">
            <v>2314</v>
          </cell>
          <cell r="CH77">
            <v>2546</v>
          </cell>
          <cell r="CI77">
            <v>2783</v>
          </cell>
          <cell r="CJ77">
            <v>3025</v>
          </cell>
          <cell r="CK77">
            <v>1313</v>
          </cell>
          <cell r="CL77">
            <v>2440</v>
          </cell>
          <cell r="CM77">
            <v>2720</v>
          </cell>
          <cell r="CN77">
            <v>2828</v>
          </cell>
          <cell r="CO77">
            <v>2938</v>
          </cell>
          <cell r="CP77">
            <v>3075</v>
          </cell>
          <cell r="CQ77">
            <v>3215</v>
          </cell>
          <cell r="CR77">
            <v>3460</v>
          </cell>
          <cell r="CS77">
            <v>3685</v>
          </cell>
          <cell r="CT77">
            <v>3915</v>
          </cell>
          <cell r="CU77">
            <v>4125</v>
          </cell>
          <cell r="CV77">
            <v>4385</v>
          </cell>
          <cell r="CW77">
            <v>3713</v>
          </cell>
          <cell r="CX77">
            <v>4865</v>
          </cell>
          <cell r="CY77">
            <v>3095</v>
          </cell>
          <cell r="CZ77">
            <v>4266</v>
          </cell>
          <cell r="DA77">
            <v>4422</v>
          </cell>
          <cell r="DB77">
            <v>3588</v>
          </cell>
          <cell r="DC77">
            <v>3807</v>
          </cell>
          <cell r="DD77">
            <v>4075</v>
          </cell>
          <cell r="DE77">
            <v>5377</v>
          </cell>
          <cell r="DF77">
            <v>5638</v>
          </cell>
          <cell r="DG77">
            <v>6935</v>
          </cell>
          <cell r="DH77">
            <v>6253</v>
          </cell>
          <cell r="DI77">
            <v>7688</v>
          </cell>
          <cell r="DJ77">
            <v>6830</v>
          </cell>
          <cell r="DK77">
            <v>6015</v>
          </cell>
          <cell r="DL77">
            <v>7068</v>
          </cell>
          <cell r="DM77">
            <v>8123</v>
          </cell>
          <cell r="DN77">
            <v>7180</v>
          </cell>
          <cell r="DO77">
            <v>5210</v>
          </cell>
          <cell r="DP77">
            <v>8360</v>
          </cell>
          <cell r="DQ77">
            <v>8485</v>
          </cell>
          <cell r="DR77">
            <v>11637</v>
          </cell>
          <cell r="DS77">
            <v>11765</v>
          </cell>
          <cell r="DT77">
            <v>11880</v>
          </cell>
          <cell r="DU77">
            <v>15313</v>
          </cell>
          <cell r="DV77">
            <v>10385</v>
          </cell>
          <cell r="DW77">
            <v>13550</v>
          </cell>
          <cell r="DX77">
            <v>13575</v>
          </cell>
          <cell r="DY77">
            <v>14601</v>
          </cell>
          <cell r="DZ77">
            <v>13630</v>
          </cell>
          <cell r="EA77">
            <v>14305</v>
          </cell>
          <cell r="EB77">
            <v>16471</v>
          </cell>
          <cell r="EC77">
            <v>18626</v>
          </cell>
          <cell r="ED77">
            <v>20294</v>
          </cell>
          <cell r="EE77">
            <v>22467</v>
          </cell>
          <cell r="EF77">
            <v>25141</v>
          </cell>
          <cell r="EG77">
            <v>27454</v>
          </cell>
          <cell r="EH77">
            <v>22537</v>
          </cell>
          <cell r="EI77">
            <v>26716</v>
          </cell>
          <cell r="EJ77">
            <v>25730</v>
          </cell>
          <cell r="EK77">
            <v>26738</v>
          </cell>
          <cell r="EL77">
            <v>26740</v>
          </cell>
          <cell r="EM77">
            <v>25753</v>
          </cell>
          <cell r="EN77">
            <v>27863</v>
          </cell>
          <cell r="EO77">
            <v>31962</v>
          </cell>
          <cell r="EP77">
            <v>32608</v>
          </cell>
          <cell r="EQ77">
            <v>34760</v>
          </cell>
          <cell r="ER77">
            <v>40409</v>
          </cell>
          <cell r="ES77">
            <v>40586.420510383461</v>
          </cell>
          <cell r="ET77">
            <v>36629.710085347077</v>
          </cell>
          <cell r="EU77">
            <v>41402.413315182916</v>
          </cell>
          <cell r="EV77">
            <v>42624.153369116386</v>
          </cell>
          <cell r="EW77">
            <v>44567.421790689506</v>
          </cell>
          <cell r="EX77">
            <v>45612.828228591345</v>
          </cell>
          <cell r="EY77">
            <v>43961.949731560475</v>
          </cell>
          <cell r="EZ77">
            <v>46903.842203108674</v>
          </cell>
          <cell r="FA77">
            <v>52549.216900039857</v>
          </cell>
          <cell r="FB77">
            <v>48482.747795636838</v>
          </cell>
          <cell r="FC77">
            <v>50538.47388049544</v>
          </cell>
          <cell r="FD77">
            <v>58824.354511369726</v>
          </cell>
          <cell r="FE77">
            <v>56045.679053179796</v>
          </cell>
          <cell r="FF77">
            <v>53059.064035707437</v>
          </cell>
          <cell r="FG77">
            <v>58383.892314968005</v>
          </cell>
          <cell r="FH77">
            <v>61880.641949075572</v>
          </cell>
          <cell r="FI77">
            <v>64503.396145396109</v>
          </cell>
          <cell r="FJ77">
            <v>66778.105584135381</v>
          </cell>
          <cell r="FK77">
            <v>64458.888048055538</v>
          </cell>
          <cell r="FL77">
            <v>68168.99453598274</v>
          </cell>
          <cell r="FM77">
            <v>75587.938767929954</v>
          </cell>
          <cell r="FN77">
            <v>66578.308411723439</v>
          </cell>
          <cell r="FO77">
            <v>68473.648353209603</v>
          </cell>
          <cell r="FP77">
            <v>79510.585866916328</v>
          </cell>
          <cell r="FQ77">
            <v>83.493757451874956</v>
          </cell>
          <cell r="FR77">
            <v>96.600566401011974</v>
          </cell>
          <cell r="FS77">
            <v>0.13287789717502529</v>
          </cell>
          <cell r="FT77">
            <v>0.14617252996944297</v>
          </cell>
          <cell r="FU77">
            <v>0.12600885186149435</v>
          </cell>
          <cell r="FV77">
            <v>0.12986741285075443</v>
          </cell>
          <cell r="FW77">
            <v>0.12950481955288795</v>
          </cell>
          <cell r="FX77">
            <v>0.11754189944134075</v>
          </cell>
          <cell r="FY77">
            <v>0.11920981676112918</v>
          </cell>
          <cell r="FZ77">
            <v>0.11838317310245927</v>
          </cell>
          <cell r="GA77">
            <v>0.10104011887072806</v>
          </cell>
          <cell r="GB77">
            <v>0.12017340457707426</v>
          </cell>
          <cell r="GC77">
            <v>0.10543034986048505</v>
          </cell>
          <cell r="GD77">
            <v>9.3627325090802405E-2</v>
          </cell>
          <cell r="GF77" t="str">
            <v xml:space="preserve"> </v>
          </cell>
        </row>
        <row r="78">
          <cell r="A78" t="str">
            <v>Growth MoM</v>
          </cell>
          <cell r="C78">
            <v>0</v>
          </cell>
          <cell r="D78">
            <v>0</v>
          </cell>
          <cell r="E78">
            <v>0</v>
          </cell>
          <cell r="F78">
            <v>0</v>
          </cell>
          <cell r="G78">
            <v>0</v>
          </cell>
          <cell r="I78">
            <v>1.186572</v>
          </cell>
          <cell r="J78">
            <v>2.415</v>
          </cell>
          <cell r="K78">
            <v>3.3138360000000002</v>
          </cell>
          <cell r="L78">
            <v>4.7174040000000002</v>
          </cell>
          <cell r="M78">
            <v>11.632812000000001</v>
          </cell>
          <cell r="O78">
            <v>4.060524</v>
          </cell>
          <cell r="P78">
            <v>6.371448</v>
          </cell>
          <cell r="Q78">
            <v>8.0063399999999998</v>
          </cell>
          <cell r="R78">
            <v>10.018829999999999</v>
          </cell>
          <cell r="S78">
            <v>28.457141999999997</v>
          </cell>
          <cell r="U78">
            <v>9.7278659999999988</v>
          </cell>
          <cell r="V78">
            <v>10.671984</v>
          </cell>
          <cell r="W78">
            <v>11.862966</v>
          </cell>
          <cell r="X78">
            <v>17.169312000000001</v>
          </cell>
          <cell r="Y78">
            <v>49.432128000000006</v>
          </cell>
          <cell r="AA78">
            <v>18.726095999999998</v>
          </cell>
          <cell r="AB78">
            <v>20.402352</v>
          </cell>
          <cell r="AC78">
            <v>20.246489999999998</v>
          </cell>
          <cell r="AD78">
            <v>33.256813199999996</v>
          </cell>
          <cell r="AE78">
            <v>92.631751199999997</v>
          </cell>
          <cell r="AG78">
            <v>37.035197760000003</v>
          </cell>
          <cell r="AH78">
            <v>38.177239199999995</v>
          </cell>
          <cell r="AI78">
            <v>44.701300895999999</v>
          </cell>
          <cell r="AJ78">
            <v>59.9481033</v>
          </cell>
          <cell r="AK78">
            <v>179.86184115599997</v>
          </cell>
          <cell r="AM78">
            <v>68.861408040000001</v>
          </cell>
          <cell r="AN78">
            <v>72.570369599999992</v>
          </cell>
          <cell r="AO78">
            <v>0</v>
          </cell>
          <cell r="AP78">
            <v>0</v>
          </cell>
          <cell r="AQ78" t="str">
            <v>-</v>
          </cell>
          <cell r="AS78">
            <v>0</v>
          </cell>
          <cell r="AT78">
            <v>0</v>
          </cell>
          <cell r="AU78">
            <v>0</v>
          </cell>
          <cell r="AV78">
            <v>0</v>
          </cell>
          <cell r="AW78" t="str">
            <v>-</v>
          </cell>
          <cell r="AY78">
            <v>0</v>
          </cell>
          <cell r="AZ78">
            <v>0</v>
          </cell>
          <cell r="BA78">
            <v>0</v>
          </cell>
          <cell r="BB78">
            <v>0</v>
          </cell>
          <cell r="BC78" t="str">
            <v>-</v>
          </cell>
          <cell r="BE78">
            <v>191.90167224019743</v>
          </cell>
          <cell r="BF78">
            <v>214.93524478188277</v>
          </cell>
          <cell r="BG78">
            <v>229.27421146902691</v>
          </cell>
          <cell r="BH78">
            <v>240.42595373575784</v>
          </cell>
          <cell r="BI78" t="str">
            <v>-</v>
          </cell>
          <cell r="BJ78">
            <v>0</v>
          </cell>
          <cell r="BK78">
            <v>0</v>
          </cell>
          <cell r="BL78">
            <v>0</v>
          </cell>
          <cell r="BM78">
            <v>0</v>
          </cell>
          <cell r="BN78">
            <v>3.3333333333333437E-2</v>
          </cell>
          <cell r="BO78">
            <v>3.2258064516129004E-2</v>
          </cell>
          <cell r="BP78">
            <v>3.125E-2</v>
          </cell>
          <cell r="BQ78">
            <v>3.0303030303030276E-2</v>
          </cell>
          <cell r="BR78">
            <v>2.9411764705882248E-2</v>
          </cell>
          <cell r="BS78">
            <v>0</v>
          </cell>
          <cell r="BT78">
            <v>0</v>
          </cell>
          <cell r="BU78">
            <v>0</v>
          </cell>
          <cell r="BV78">
            <v>0</v>
          </cell>
          <cell r="BW78">
            <v>0</v>
          </cell>
          <cell r="BX78">
            <v>0</v>
          </cell>
          <cell r="BY78">
            <v>0</v>
          </cell>
          <cell r="BZ78">
            <v>0.52622400000000003</v>
          </cell>
          <cell r="CA78">
            <v>0.66034800000000005</v>
          </cell>
          <cell r="CB78">
            <v>0.73007999999999995</v>
          </cell>
          <cell r="CC78">
            <v>0.80392799999999998</v>
          </cell>
          <cell r="CD78">
            <v>0.880992</v>
          </cell>
          <cell r="CE78">
            <v>0.96233999999999997</v>
          </cell>
          <cell r="CF78">
            <v>1.101936</v>
          </cell>
          <cell r="CG78">
            <v>1.24956</v>
          </cell>
          <cell r="CH78">
            <v>1.405392</v>
          </cell>
          <cell r="CI78">
            <v>1.569612</v>
          </cell>
          <cell r="CJ78">
            <v>1.7423999999999999</v>
          </cell>
          <cell r="CK78">
            <v>0.77204399999999995</v>
          </cell>
          <cell r="CL78">
            <v>1.4932799999999999</v>
          </cell>
          <cell r="CM78">
            <v>1.7951999999999999</v>
          </cell>
          <cell r="CN78">
            <v>1.968288</v>
          </cell>
          <cell r="CO78">
            <v>2.1153599999999999</v>
          </cell>
          <cell r="CP78">
            <v>2.2877999999999998</v>
          </cell>
          <cell r="CQ78">
            <v>2.4305400000000001</v>
          </cell>
          <cell r="CR78">
            <v>2.6572800000000001</v>
          </cell>
          <cell r="CS78">
            <v>2.91852</v>
          </cell>
          <cell r="CT78">
            <v>3.1241699999999999</v>
          </cell>
          <cell r="CU78">
            <v>3.3165</v>
          </cell>
          <cell r="CV78">
            <v>3.57816</v>
          </cell>
          <cell r="CW78">
            <v>3.0520860000000001</v>
          </cell>
          <cell r="CX78">
            <v>4.05741</v>
          </cell>
          <cell r="CY78">
            <v>2.6183700000000001</v>
          </cell>
          <cell r="CZ78">
            <v>3.660228</v>
          </cell>
          <cell r="DA78">
            <v>3.84714</v>
          </cell>
          <cell r="DB78">
            <v>3.1646160000000001</v>
          </cell>
          <cell r="DC78">
            <v>3.3806159999999998</v>
          </cell>
          <cell r="DD78">
            <v>3.6430500000000001</v>
          </cell>
          <cell r="DE78">
            <v>4.8392999999999997</v>
          </cell>
          <cell r="DF78">
            <v>5.1418559999999998</v>
          </cell>
          <cell r="DG78">
            <v>6.3247200000000001</v>
          </cell>
          <cell r="DH78">
            <v>5.7027359999999998</v>
          </cell>
          <cell r="DI78">
            <v>7.0114559999999999</v>
          </cell>
          <cell r="DJ78">
            <v>6.2289599999999998</v>
          </cell>
          <cell r="DK78">
            <v>5.4856800000000003</v>
          </cell>
          <cell r="DL78">
            <v>6.4460160000000002</v>
          </cell>
          <cell r="DM78">
            <v>7.4081760000000001</v>
          </cell>
          <cell r="DN78">
            <v>6.5481600000000002</v>
          </cell>
          <cell r="DO78">
            <v>4.7827799999999998</v>
          </cell>
          <cell r="DP78">
            <v>7.67448</v>
          </cell>
          <cell r="DQ78">
            <v>7.7892299999999999</v>
          </cell>
          <cell r="DR78">
            <v>10.9690362</v>
          </cell>
          <cell r="DS78">
            <v>11.089689</v>
          </cell>
          <cell r="DT78">
            <v>11.198088</v>
          </cell>
          <cell r="DU78">
            <v>14.449653060000003</v>
          </cell>
          <cell r="DV78">
            <v>9.7994937000000011</v>
          </cell>
          <cell r="DW78">
            <v>12.786051</v>
          </cell>
          <cell r="DX78">
            <v>12.396689999999998</v>
          </cell>
          <cell r="DY78">
            <v>13.3336332</v>
          </cell>
          <cell r="DZ78">
            <v>12.446915999999998</v>
          </cell>
          <cell r="EA78">
            <v>12.943850640000001</v>
          </cell>
          <cell r="EB78">
            <v>14.903751408</v>
          </cell>
          <cell r="EC78">
            <v>16.853698847999997</v>
          </cell>
          <cell r="ED78">
            <v>18.021072</v>
          </cell>
          <cell r="EE78">
            <v>19.903515300000002</v>
          </cell>
          <cell r="EF78">
            <v>22.023516000000001</v>
          </cell>
          <cell r="EG78">
            <v>24.64600488</v>
          </cell>
          <cell r="EH78">
            <v>20.23191564</v>
          </cell>
          <cell r="EI78">
            <v>23.983487520000001</v>
          </cell>
          <cell r="EJ78">
            <v>23.573825999999997</v>
          </cell>
          <cell r="EK78">
            <v>24.497355599999999</v>
          </cell>
          <cell r="EL78">
            <v>24.499187999999997</v>
          </cell>
          <cell r="EM78">
            <v>23.254958999999999</v>
          </cell>
          <cell r="EN78">
            <v>25.160288999999999</v>
          </cell>
          <cell r="EO78">
            <v>28.861685999999999</v>
          </cell>
          <cell r="EP78">
            <v>29.249376000000002</v>
          </cell>
          <cell r="EQ78">
            <v>31.17972</v>
          </cell>
          <cell r="ER78">
            <v>36.246873000000001</v>
          </cell>
          <cell r="ES78">
            <v>36.162500674751662</v>
          </cell>
          <cell r="ET78">
            <v>32.637071686044244</v>
          </cell>
          <cell r="EU78">
            <v>36.889550263827978</v>
          </cell>
          <cell r="EV78">
            <v>37.722375731668002</v>
          </cell>
          <cell r="EW78">
            <v>39.442168284760214</v>
          </cell>
          <cell r="EX78">
            <v>40.367352982303338</v>
          </cell>
          <cell r="EY78">
            <v>38.642553814041662</v>
          </cell>
          <cell r="EZ78">
            <v>41.228477296532525</v>
          </cell>
          <cell r="FA78">
            <v>46.190761655135034</v>
          </cell>
          <cell r="FB78">
            <v>42.325438825590957</v>
          </cell>
          <cell r="FC78">
            <v>44.120087697672517</v>
          </cell>
          <cell r="FD78">
            <v>51.353661488425772</v>
          </cell>
          <cell r="FE78">
            <v>48.591603739106887</v>
          </cell>
          <cell r="FF78">
            <v>46.002208518958355</v>
          </cell>
          <cell r="FG78">
            <v>50.618834637077256</v>
          </cell>
          <cell r="FH78">
            <v>53.279232718154063</v>
          </cell>
          <cell r="FI78">
            <v>55.537424081186039</v>
          </cell>
          <cell r="FJ78">
            <v>57.495948907940559</v>
          </cell>
          <cell r="FK78">
            <v>55.112349281087482</v>
          </cell>
          <cell r="FL78">
            <v>58.284490328265242</v>
          </cell>
          <cell r="FM78">
            <v>64.627687646580114</v>
          </cell>
          <cell r="FN78">
            <v>56.524983841553201</v>
          </cell>
          <cell r="FO78">
            <v>58.13412745187496</v>
          </cell>
          <cell r="FP78">
            <v>67.504487401011971</v>
          </cell>
          <cell r="FQ78">
            <v>0.56770122343850615</v>
          </cell>
          <cell r="FR78">
            <v>0.52452580988369968</v>
          </cell>
          <cell r="FS78">
            <v>0.58440121328287875</v>
          </cell>
          <cell r="FT78">
            <v>0.56279502143262927</v>
          </cell>
          <cell r="FU78">
            <v>0.55570269822877005</v>
          </cell>
          <cell r="FV78">
            <v>0.61629220767193305</v>
          </cell>
          <cell r="FW78">
            <v>0.62152935408305943</v>
          </cell>
          <cell r="FX78">
            <v>0.60060836501901138</v>
          </cell>
          <cell r="FY78">
            <v>0.61627844299849843</v>
          </cell>
          <cell r="FZ78">
            <v>0.62335974762459168</v>
          </cell>
          <cell r="GA78">
            <v>0.61805179977164837</v>
          </cell>
          <cell r="GB78">
            <v>0.60524308204452459</v>
          </cell>
          <cell r="GC78">
            <v>0.64527016566031892</v>
          </cell>
          <cell r="GD78">
            <v>0.62931451715617592</v>
          </cell>
          <cell r="GF78" t="str">
            <v xml:space="preserve"> </v>
          </cell>
        </row>
        <row r="79">
          <cell r="A79" t="str">
            <v xml:space="preserve">     Annual attrition rate</v>
          </cell>
          <cell r="C79">
            <v>1.3967999999999998</v>
          </cell>
          <cell r="D79">
            <v>2.1375599999999997</v>
          </cell>
          <cell r="E79">
            <v>2.2275</v>
          </cell>
          <cell r="F79">
            <v>2.5172999999999996</v>
          </cell>
          <cell r="G79">
            <v>8.2791599999999992</v>
          </cell>
          <cell r="I79">
            <v>0.40418118466898956</v>
          </cell>
          <cell r="J79">
            <v>0.37708042180154999</v>
          </cell>
          <cell r="K79">
            <v>0.35168132436627009</v>
          </cell>
          <cell r="L79">
            <v>0.31440295445219535</v>
          </cell>
          <cell r="M79">
            <v>0.35084935049667898</v>
          </cell>
          <cell r="O79">
            <v>0.40330014749262533</v>
          </cell>
          <cell r="P79">
            <v>0.35069036427732081</v>
          </cell>
          <cell r="Q79">
            <v>0.32770927968851393</v>
          </cell>
          <cell r="R79">
            <v>0.30779944289693595</v>
          </cell>
          <cell r="S79">
            <v>0.34112133370226894</v>
          </cell>
          <cell r="U79">
            <v>0.34597714029583149</v>
          </cell>
          <cell r="V79">
            <v>0.34056725397507526</v>
          </cell>
          <cell r="W79">
            <v>0.31689850592478108</v>
          </cell>
          <cell r="X79">
            <v>0.24545090180360718</v>
          </cell>
          <cell r="Y79">
            <v>0.30671582698208455</v>
          </cell>
          <cell r="AA79">
            <v>0.23521305125148984</v>
          </cell>
          <cell r="AB79">
            <v>0.24463128038897897</v>
          </cell>
          <cell r="AC79">
            <v>0.27474514962183494</v>
          </cell>
          <cell r="AD79">
            <v>0.21508342602892105</v>
          </cell>
          <cell r="AE79">
            <v>0.23958459764534534</v>
          </cell>
          <cell r="AG79">
            <v>0.16222677595628421</v>
          </cell>
          <cell r="AH79">
            <v>0.17405563458195039</v>
          </cell>
          <cell r="AI79">
            <v>0.13948789409510542</v>
          </cell>
          <cell r="AJ79">
            <v>0.11758284600389868</v>
          </cell>
          <cell r="AK79">
            <v>0.1443595141141556</v>
          </cell>
          <cell r="AM79">
            <v>0.1167672254974208</v>
          </cell>
          <cell r="AN79">
            <v>0.12589388187516548</v>
          </cell>
          <cell r="AO79">
            <v>0.13039325271821967</v>
          </cell>
          <cell r="AP79">
            <v>0.11621976219762198</v>
          </cell>
          <cell r="AQ79">
            <v>0.12204894626769625</v>
          </cell>
          <cell r="AS79">
            <v>0.1003386937161469</v>
          </cell>
          <cell r="AT79">
            <v>0.10033869371614701</v>
          </cell>
          <cell r="AU79">
            <v>0.10033869371614701</v>
          </cell>
          <cell r="AV79">
            <v>0.10033869371614701</v>
          </cell>
          <cell r="AW79">
            <v>0.1003386937161469</v>
          </cell>
          <cell r="AY79">
            <v>0.12556547047823208</v>
          </cell>
          <cell r="AZ79">
            <v>0.11746557976810768</v>
          </cell>
          <cell r="BA79">
            <v>0.11734045156810202</v>
          </cell>
          <cell r="BB79">
            <v>0.12278661203363916</v>
          </cell>
          <cell r="BC79">
            <v>0.1206212961532076</v>
          </cell>
          <cell r="BE79">
            <v>0.12068373613647998</v>
          </cell>
          <cell r="BF79">
            <v>0.11485551819679485</v>
          </cell>
          <cell r="BG79">
            <v>0.11395447937742531</v>
          </cell>
          <cell r="BH79">
            <v>0.11488453331960868</v>
          </cell>
          <cell r="BI79">
            <v>0.11589592272309202</v>
          </cell>
          <cell r="BN79">
            <v>0.65999999999999992</v>
          </cell>
          <cell r="BO79">
            <v>0.73680000000000001</v>
          </cell>
          <cell r="BP79">
            <v>0.72618000000000005</v>
          </cell>
          <cell r="BQ79">
            <v>0.71328000000000003</v>
          </cell>
          <cell r="BR79">
            <v>0.69809999999999994</v>
          </cell>
          <cell r="BS79">
            <v>0.70369999999999999</v>
          </cell>
          <cell r="BT79">
            <v>0.74368000000000001</v>
          </cell>
          <cell r="BU79">
            <v>0.78012000000000004</v>
          </cell>
          <cell r="BV79">
            <v>0.81259999999999999</v>
          </cell>
          <cell r="BW79">
            <v>0.8407</v>
          </cell>
          <cell r="BX79">
            <v>0.86399999999999988</v>
          </cell>
          <cell r="BY79">
            <v>5.9144499999999933E-2</v>
          </cell>
          <cell r="BZ79">
            <v>0.42300000000000004</v>
          </cell>
          <cell r="CA79">
            <v>0.38785249457700655</v>
          </cell>
          <cell r="CB79">
            <v>0.3824604141291108</v>
          </cell>
          <cell r="CC79">
            <v>0.37704918032786883</v>
          </cell>
          <cell r="CD79">
            <v>0.37235188509874328</v>
          </cell>
          <cell r="CE79">
            <v>0.3677966101694915</v>
          </cell>
          <cell r="CF79">
            <v>0.3518633540372671</v>
          </cell>
          <cell r="CG79">
            <v>0.33791130185979967</v>
          </cell>
          <cell r="CH79">
            <v>0.32556291390728476</v>
          </cell>
          <cell r="CI79">
            <v>0.31453201970443345</v>
          </cell>
          <cell r="CJ79">
            <v>0.3045977011494253</v>
          </cell>
          <cell r="CK79">
            <v>0.51603391079985261</v>
          </cell>
          <cell r="CL79">
            <v>0.37675606641123882</v>
          </cell>
          <cell r="CM79">
            <v>0.35545023696682465</v>
          </cell>
          <cell r="CN79">
            <v>0.35404294198264052</v>
          </cell>
          <cell r="CO79">
            <v>0.35257822829440277</v>
          </cell>
          <cell r="CP79">
            <v>0.3457446808510638</v>
          </cell>
          <cell r="CQ79">
            <v>0.33915724563206573</v>
          </cell>
          <cell r="CR79">
            <v>0.32619279454722494</v>
          </cell>
          <cell r="CS79">
            <v>0.31885397412199634</v>
          </cell>
          <cell r="CT79">
            <v>0.31195079086115995</v>
          </cell>
          <cell r="CU79">
            <v>0.30962343096234313</v>
          </cell>
          <cell r="CV79">
            <v>0.30230708035003973</v>
          </cell>
          <cell r="CW79">
            <v>0.3500787677227376</v>
          </cell>
          <cell r="CX79">
            <v>0.29645697758496026</v>
          </cell>
          <cell r="CY79">
            <v>0.40708812260536398</v>
          </cell>
          <cell r="CZ79">
            <v>0.33113828786453436</v>
          </cell>
          <cell r="DA79">
            <v>0.32364637503823801</v>
          </cell>
          <cell r="DB79">
            <v>0.3705263157894737</v>
          </cell>
          <cell r="DC79">
            <v>0.35089514066496164</v>
          </cell>
          <cell r="DD79">
            <v>0.33577832110839445</v>
          </cell>
          <cell r="DE79">
            <v>0.27435897435897438</v>
          </cell>
          <cell r="DF79">
            <v>0.26684005201560468</v>
          </cell>
          <cell r="DG79">
            <v>0.22729805013927573</v>
          </cell>
          <cell r="DH79">
            <v>0.24526252263126136</v>
          </cell>
          <cell r="DI79">
            <v>0.20848347575414394</v>
          </cell>
          <cell r="DJ79">
            <v>0.23387549074593383</v>
          </cell>
          <cell r="DK79">
            <v>0.26824817518248179</v>
          </cell>
          <cell r="DL79">
            <v>0.2463211772232885</v>
          </cell>
          <cell r="DM79">
            <v>0.2291706206111217</v>
          </cell>
          <cell r="DN79">
            <v>0.25979381443298966</v>
          </cell>
          <cell r="DO79">
            <v>0.3375715193897012</v>
          </cell>
          <cell r="DP79">
            <v>0.24921418949259089</v>
          </cell>
          <cell r="DQ79">
            <v>0.25635407537248023</v>
          </cell>
          <cell r="DR79">
            <v>0.20782845473110956</v>
          </cell>
          <cell r="DS79">
            <v>0.21435726210350581</v>
          </cell>
          <cell r="DT79">
            <v>0.2227674190382728</v>
          </cell>
          <cell r="DU79">
            <v>0.13549370518827974</v>
          </cell>
          <cell r="DV79">
            <v>0.1958962446767325</v>
          </cell>
          <cell r="DW79">
            <v>0.16461159062885322</v>
          </cell>
          <cell r="DX79">
            <v>0.17114421785321776</v>
          </cell>
          <cell r="DY79">
            <v>0.16746493328771805</v>
          </cell>
          <cell r="DZ79">
            <v>0.18383233532934129</v>
          </cell>
          <cell r="EA79">
            <v>0.15179365549955526</v>
          </cell>
          <cell r="EB79">
            <v>0.13922132218447869</v>
          </cell>
          <cell r="EC79">
            <v>0.13003269500233539</v>
          </cell>
          <cell r="ED79">
            <v>0.12488141440275979</v>
          </cell>
          <cell r="EE79">
            <v>0.11807654563297354</v>
          </cell>
          <cell r="EF79">
            <v>0.11115432207884035</v>
          </cell>
          <cell r="EG79">
            <v>0.10611141861752349</v>
          </cell>
          <cell r="EH79">
            <v>0.13034921859926685</v>
          </cell>
          <cell r="EI79">
            <v>0.11594970218398415</v>
          </cell>
          <cell r="EJ79">
            <v>0.12417455238613928</v>
          </cell>
          <cell r="EK79">
            <v>0.12443513000196471</v>
          </cell>
          <cell r="EL79">
            <v>0.12899022801302928</v>
          </cell>
          <cell r="EM79">
            <v>0.13768625481332664</v>
          </cell>
          <cell r="EN79">
            <v>0.13293916290648822</v>
          </cell>
          <cell r="EO79">
            <v>0.1221642405932436</v>
          </cell>
          <cell r="EP79">
            <v>0.1232051626781393</v>
          </cell>
          <cell r="EQ79">
            <v>0.11944268524382518</v>
          </cell>
          <cell r="ER79">
            <v>0.10767362261234403</v>
          </cell>
          <cell r="ES79">
            <v>0.10033869371614701</v>
          </cell>
          <cell r="ET79">
            <v>0.10033869371614701</v>
          </cell>
          <cell r="EU79">
            <v>0.10033869371614701</v>
          </cell>
          <cell r="EV79">
            <v>0.10033869371614701</v>
          </cell>
          <cell r="EW79">
            <v>0.10033869371614701</v>
          </cell>
          <cell r="EX79">
            <v>0.10033869371614701</v>
          </cell>
          <cell r="EY79">
            <v>0.10033869371614701</v>
          </cell>
          <cell r="EZ79">
            <v>0.10033869371614701</v>
          </cell>
          <cell r="FA79">
            <v>0.10033869371614701</v>
          </cell>
          <cell r="FB79">
            <v>0.10033869371614701</v>
          </cell>
          <cell r="FC79">
            <v>0.10033869371614701</v>
          </cell>
          <cell r="FD79">
            <v>0.10033869371614701</v>
          </cell>
          <cell r="FE79">
            <v>0.10033869371614701</v>
          </cell>
          <cell r="FF79">
            <v>0.10033869371614701</v>
          </cell>
          <cell r="FG79">
            <v>0.10033869371614701</v>
          </cell>
          <cell r="FH79">
            <v>0.10033869371614701</v>
          </cell>
          <cell r="FI79">
            <v>0.10033869371614701</v>
          </cell>
          <cell r="FJ79">
            <v>0.10033869371614701</v>
          </cell>
          <cell r="FK79">
            <v>0.10033869371614701</v>
          </cell>
          <cell r="FL79">
            <v>0.10033869371614701</v>
          </cell>
          <cell r="FM79">
            <v>0.10033869371614701</v>
          </cell>
          <cell r="FN79">
            <v>0.10033869371614701</v>
          </cell>
          <cell r="FO79">
            <v>0.10033869371614701</v>
          </cell>
          <cell r="FP79">
            <v>0.10033869371614701</v>
          </cell>
          <cell r="FQ79">
            <v>5.7961074518749598</v>
          </cell>
          <cell r="FR79">
            <v>17.268591401011975</v>
          </cell>
          <cell r="GF79" t="str">
            <v xml:space="preserve"> </v>
          </cell>
        </row>
        <row r="80">
          <cell r="A80" t="str">
            <v>OEM Subscription Revenue ($ millions)</v>
          </cell>
          <cell r="C80">
            <v>0</v>
          </cell>
          <cell r="D80">
            <v>0</v>
          </cell>
          <cell r="E80">
            <v>0</v>
          </cell>
          <cell r="F80">
            <v>0</v>
          </cell>
          <cell r="G80">
            <v>0</v>
          </cell>
          <cell r="I80">
            <v>0.23899828632613945</v>
          </cell>
          <cell r="J80">
            <v>0.36028987894260073</v>
          </cell>
          <cell r="K80">
            <v>0.40695417670593959</v>
          </cell>
          <cell r="L80">
            <v>0.46564326706110193</v>
          </cell>
          <cell r="M80">
            <v>0.38851583018020242</v>
          </cell>
          <cell r="O80">
            <v>0.36792026112806103</v>
          </cell>
          <cell r="P80">
            <v>0.47593411282139542</v>
          </cell>
          <cell r="Q80">
            <v>0.53324621661691429</v>
          </cell>
          <cell r="R80">
            <v>0.498125100680751</v>
          </cell>
          <cell r="S80">
            <v>0.47786096013151191</v>
          </cell>
          <cell r="U80">
            <v>0.43479768488497633</v>
          </cell>
          <cell r="V80">
            <v>0.41412780176970049</v>
          </cell>
          <cell r="W80">
            <v>0.43601326236841559</v>
          </cell>
          <cell r="X80">
            <v>0.41882091212458294</v>
          </cell>
          <cell r="Y80">
            <v>0.4248742643773093</v>
          </cell>
          <cell r="AA80">
            <v>0.43828978825136611</v>
          </cell>
          <cell r="AB80">
            <v>0.44197486960644861</v>
          </cell>
          <cell r="AC80">
            <v>0.3841665215119317</v>
          </cell>
          <cell r="AD80">
            <v>0.45850552306692649</v>
          </cell>
          <cell r="AE80">
            <v>0.43261077258078356</v>
          </cell>
          <cell r="AG80">
            <v>0.4519159911569639</v>
          </cell>
          <cell r="AH80">
            <v>0.46135340337247283</v>
          </cell>
          <cell r="AI80">
            <v>0.50200182908241031</v>
          </cell>
          <cell r="AJ80">
            <v>0.55680068735248989</v>
          </cell>
          <cell r="AK80">
            <v>0.49766232691259471</v>
          </cell>
          <cell r="AM80">
            <v>0.58178356895819427</v>
          </cell>
          <cell r="AN80">
            <v>5.6250000000000001E-2</v>
          </cell>
          <cell r="AO80">
            <v>0.22500000000000001</v>
          </cell>
          <cell r="AP80">
            <v>0.48749999999999999</v>
          </cell>
          <cell r="AQ80">
            <v>0.76875000000000004</v>
          </cell>
          <cell r="AS80">
            <v>0.80249999999999999</v>
          </cell>
          <cell r="AT80">
            <v>1.1737500000000001</v>
          </cell>
          <cell r="AU80">
            <v>1.6171875</v>
          </cell>
          <cell r="AV80">
            <v>2.103421875</v>
          </cell>
          <cell r="AW80">
            <v>5.6968593750000007</v>
          </cell>
          <cell r="AY80">
            <v>2.6139679687499999</v>
          </cell>
          <cell r="AZ80">
            <v>3.1500413671874998</v>
          </cell>
          <cell r="BA80">
            <v>3.7266471445312508</v>
          </cell>
          <cell r="BB80">
            <v>4.3609134996093752</v>
          </cell>
          <cell r="BC80">
            <v>13.851569980078125</v>
          </cell>
          <cell r="BE80">
            <v>0.66340624717641961</v>
          </cell>
          <cell r="BF80">
            <v>0.6813457235043614</v>
          </cell>
          <cell r="BG80">
            <v>0.68528122838527994</v>
          </cell>
          <cell r="BH80">
            <v>0.67647022186564931</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0.29476372924648792</v>
          </cell>
          <cell r="CA80">
            <v>0.33436018957345975</v>
          </cell>
          <cell r="CB80">
            <v>0.34741891274554593</v>
          </cell>
          <cell r="CC80">
            <v>0.3600705156456589</v>
          </cell>
          <cell r="CD80">
            <v>0.37191489361702124</v>
          </cell>
          <cell r="CE80">
            <v>0.3833504624871531</v>
          </cell>
          <cell r="CF80">
            <v>0.4064264849074975</v>
          </cell>
          <cell r="CG80">
            <v>0.42772643253234749</v>
          </cell>
          <cell r="CH80">
            <v>0.44745166959578203</v>
          </cell>
          <cell r="CI80">
            <v>0.46577405857740584</v>
          </cell>
          <cell r="CJ80">
            <v>0.48130469371519485</v>
          </cell>
          <cell r="CK80">
            <v>0.2298267110099772</v>
          </cell>
          <cell r="CL80">
            <v>0.35285610990600141</v>
          </cell>
          <cell r="CM80">
            <v>0.52107279693486586</v>
          </cell>
          <cell r="CN80">
            <v>0.44339918469739731</v>
          </cell>
          <cell r="CO80">
            <v>0.44937289691037019</v>
          </cell>
          <cell r="CP80">
            <v>0.53947368421052622</v>
          </cell>
          <cell r="CQ80">
            <v>0.54816709292412624</v>
          </cell>
          <cell r="CR80">
            <v>0.56397718011409947</v>
          </cell>
          <cell r="CS80">
            <v>0.49730094466936575</v>
          </cell>
          <cell r="CT80">
            <v>0.50910273081924573</v>
          </cell>
          <cell r="CU80">
            <v>0.45961002785515326</v>
          </cell>
          <cell r="CV80">
            <v>0.52926976463488229</v>
          </cell>
          <cell r="CW80">
            <v>0.38227118295068463</v>
          </cell>
          <cell r="CX80">
            <v>0.54570947840717887</v>
          </cell>
          <cell r="CY80">
            <v>0.37652068126520682</v>
          </cell>
          <cell r="CZ80">
            <v>0.45489443378118999</v>
          </cell>
          <cell r="DA80">
            <v>0.41962421711899789</v>
          </cell>
          <cell r="DB80">
            <v>0.36989690721649482</v>
          </cell>
          <cell r="DC80">
            <v>0.48404322949777495</v>
          </cell>
          <cell r="DD80">
            <v>0.3659631791647957</v>
          </cell>
          <cell r="DE80">
            <v>0.47125328659070986</v>
          </cell>
          <cell r="DF80">
            <v>0.38379850238257318</v>
          </cell>
          <cell r="DG80">
            <v>0.46310517529215361</v>
          </cell>
          <cell r="DH80">
            <v>0.40909388289172394</v>
          </cell>
          <cell r="DI80">
            <v>0.43403150228645626</v>
          </cell>
          <cell r="DJ80">
            <v>0.52884243128145569</v>
          </cell>
          <cell r="DK80">
            <v>0.37083847102342787</v>
          </cell>
          <cell r="DL80">
            <v>0.43155452436194897</v>
          </cell>
          <cell r="DM80">
            <v>0.46316569734291257</v>
          </cell>
          <cell r="DN80">
            <v>0.42994011976047908</v>
          </cell>
          <cell r="DO80">
            <v>0.30892380670026681</v>
          </cell>
          <cell r="DP80">
            <v>0.43689574078912985</v>
          </cell>
          <cell r="DQ80">
            <v>0.39631013545072397</v>
          </cell>
          <cell r="DR80">
            <v>0.50181112548512286</v>
          </cell>
          <cell r="DS80">
            <v>0.4618253189401374</v>
          </cell>
          <cell r="DT80">
            <v>0.42001060632844267</v>
          </cell>
          <cell r="DU80">
            <v>0.49858366164165013</v>
          </cell>
          <cell r="DV80">
            <v>0.4007331661200077</v>
          </cell>
          <cell r="DW80">
            <v>0.44837855724685638</v>
          </cell>
          <cell r="DX80">
            <v>0.46208046837769762</v>
          </cell>
          <cell r="DY80">
            <v>0.47812561398912828</v>
          </cell>
          <cell r="DZ80">
            <v>0.44397394136807816</v>
          </cell>
          <cell r="EA80">
            <v>0.47898878285618618</v>
          </cell>
          <cell r="EB80">
            <v>0.51255640267620972</v>
          </cell>
          <cell r="EC80">
            <v>0.51156275748420754</v>
          </cell>
          <cell r="ED80">
            <v>0.54568432374294162</v>
          </cell>
          <cell r="EE80">
            <v>0.56914502849905013</v>
          </cell>
          <cell r="EF80">
            <v>0.55517279452357293</v>
          </cell>
          <cell r="EG80">
            <v>0.60856072528982774</v>
          </cell>
          <cell r="EH80">
            <v>0.55353063981333661</v>
          </cell>
          <cell r="EI80">
            <v>0.58053020425901791</v>
          </cell>
          <cell r="EJ80">
            <v>0.54307906623327284</v>
          </cell>
          <cell r="EK80">
            <v>0.53974726472606893</v>
          </cell>
          <cell r="EL80">
            <v>0.5274161735700198</v>
          </cell>
          <cell r="EM80">
            <v>0.52702343190422585</v>
          </cell>
          <cell r="EN80">
            <v>0.53443943607940914</v>
          </cell>
          <cell r="EO80">
            <v>0.54720082177709295</v>
          </cell>
          <cell r="EP80">
            <v>0.60508443124884026</v>
          </cell>
          <cell r="EQ80">
            <v>0.61878059635068983</v>
          </cell>
          <cell r="ER80">
            <v>0.61801636460961995</v>
          </cell>
          <cell r="ES80">
            <v>0.65150485658511603</v>
          </cell>
          <cell r="ET80">
            <v>0.62108771466463719</v>
          </cell>
          <cell r="EU80">
            <v>0.63798674205371642</v>
          </cell>
          <cell r="EV80">
            <v>0.61969786174584784</v>
          </cell>
          <cell r="EW80">
            <v>0.6216042456979527</v>
          </cell>
          <cell r="EX80">
            <v>0.61451423739077327</v>
          </cell>
          <cell r="EY80">
            <v>0.61358280168895762</v>
          </cell>
          <cell r="EZ80">
            <v>0.6190141461439137</v>
          </cell>
          <cell r="FA80">
            <v>0.62545027541538945</v>
          </cell>
          <cell r="FB80">
            <v>0.65513908740842597</v>
          </cell>
          <cell r="FC80">
            <v>0.66401470525394746</v>
          </cell>
          <cell r="FD80">
            <v>0.66559685158883641</v>
          </cell>
          <cell r="FE80">
            <v>0.6830534085336043</v>
          </cell>
          <cell r="FF80">
            <v>0.66472509076015085</v>
          </cell>
          <cell r="FG80">
            <v>0.67643713034401209</v>
          </cell>
          <cell r="FH80">
            <v>0.66685576504551647</v>
          </cell>
          <cell r="FI80">
            <v>0.67114557714850431</v>
          </cell>
          <cell r="FJ80">
            <v>0.66652728080637125</v>
          </cell>
          <cell r="FK80">
            <v>0.66546527103420916</v>
          </cell>
          <cell r="FL80">
            <v>0.66980101396007907</v>
          </cell>
          <cell r="FM80">
            <v>0.67357559782530718</v>
          </cell>
          <cell r="FN80">
            <v>0.68935696630724164</v>
          </cell>
          <cell r="FO80">
            <v>0.69626914904845361</v>
          </cell>
          <cell r="FP80">
            <v>0.69880012008195436</v>
          </cell>
          <cell r="FQ80">
            <v>88.890553689320384</v>
          </cell>
          <cell r="FR80">
            <v>104.00900716504853</v>
          </cell>
          <cell r="FS80">
            <v>79.189051199999994</v>
          </cell>
          <cell r="FT80">
            <v>75.748056000000005</v>
          </cell>
          <cell r="FU80">
            <v>94.529567999999998</v>
          </cell>
          <cell r="FV80">
            <v>82.369937520000008</v>
          </cell>
          <cell r="FW80">
            <v>84.017671919999998</v>
          </cell>
          <cell r="FX80">
            <v>100.31345999999999</v>
          </cell>
          <cell r="FY80">
            <v>97.382090917800014</v>
          </cell>
          <cell r="FZ80">
            <v>99.834171442199988</v>
          </cell>
          <cell r="GA80">
            <v>124.7861529252</v>
          </cell>
          <cell r="GB80">
            <v>105.31277922082319</v>
          </cell>
          <cell r="GC80">
            <v>117.93731205133798</v>
          </cell>
          <cell r="GD80">
            <v>143.36166772563479</v>
          </cell>
          <cell r="GF80" t="str">
            <v xml:space="preserve"> </v>
          </cell>
        </row>
        <row r="81">
          <cell r="A81" t="str">
            <v>Growth YoY</v>
          </cell>
          <cell r="G81">
            <v>1.78</v>
          </cell>
          <cell r="I81">
            <v>3</v>
          </cell>
          <cell r="J81">
            <v>4</v>
          </cell>
          <cell r="K81">
            <v>8</v>
          </cell>
          <cell r="L81">
            <v>7</v>
          </cell>
          <cell r="M81">
            <v>7.1280000000000001</v>
          </cell>
          <cell r="O81">
            <v>10.487</v>
          </cell>
          <cell r="P81">
            <v>15.101000000000001</v>
          </cell>
          <cell r="Q81">
            <v>14.247</v>
          </cell>
          <cell r="R81">
            <v>19.170999999999999</v>
          </cell>
          <cell r="S81">
            <v>19.170999999999999</v>
          </cell>
          <cell r="U81">
            <v>24.31</v>
          </cell>
          <cell r="V81">
            <v>29.449000000000002</v>
          </cell>
          <cell r="W81">
            <v>34.408000000000001</v>
          </cell>
          <cell r="X81">
            <v>49.677</v>
          </cell>
          <cell r="Y81">
            <v>49.677</v>
          </cell>
          <cell r="AA81">
            <v>52.34</v>
          </cell>
          <cell r="AB81">
            <v>61.557000000000002</v>
          </cell>
          <cell r="AC81">
            <v>74.239999999999995</v>
          </cell>
          <cell r="AD81">
            <v>95.9</v>
          </cell>
          <cell r="AE81">
            <v>95.9</v>
          </cell>
          <cell r="AG81">
            <v>104.645</v>
          </cell>
          <cell r="AH81">
            <v>117.31100000000001</v>
          </cell>
          <cell r="AI81">
            <v>127.11</v>
          </cell>
          <cell r="AJ81">
            <v>169.17500000000001</v>
          </cell>
          <cell r="AK81">
            <v>169.17500000000001</v>
          </cell>
          <cell r="AM81">
            <v>182.036</v>
          </cell>
          <cell r="AN81">
            <v>202.83600000000001</v>
          </cell>
          <cell r="AO81">
            <v>219.43100000000001</v>
          </cell>
          <cell r="AP81">
            <v>284.06299999999999</v>
          </cell>
          <cell r="AQ81">
            <v>284.06299999999999</v>
          </cell>
          <cell r="AS81">
            <v>278.95395937500001</v>
          </cell>
          <cell r="AT81">
            <v>19.866666666666667</v>
          </cell>
          <cell r="AU81">
            <v>6.1875</v>
          </cell>
          <cell r="AV81">
            <v>3.3147115384615384</v>
          </cell>
          <cell r="AW81">
            <v>6.4105487804878054</v>
          </cell>
          <cell r="AY81">
            <v>2.2572809579439252</v>
          </cell>
          <cell r="AZ81">
            <v>1.6837413138977633</v>
          </cell>
          <cell r="BA81">
            <v>1.3044001666666674</v>
          </cell>
          <cell r="BB81">
            <v>1.0732471937467967</v>
          </cell>
          <cell r="BC81">
            <v>1.4314396877802733</v>
          </cell>
          <cell r="BE81">
            <v>502.12454506500006</v>
          </cell>
          <cell r="BF81">
            <v>515.94901629599997</v>
          </cell>
          <cell r="BG81">
            <v>544.88322801000004</v>
          </cell>
          <cell r="BH81">
            <v>640.73998687799997</v>
          </cell>
          <cell r="BI81" t="str">
            <v>-</v>
          </cell>
          <cell r="BJ81" t="str">
            <v>-</v>
          </cell>
          <cell r="BK81" t="str">
            <v>-</v>
          </cell>
          <cell r="BL81" t="str">
            <v>-</v>
          </cell>
          <cell r="BM81" t="str">
            <v>-</v>
          </cell>
          <cell r="BN81" t="str">
            <v>-</v>
          </cell>
          <cell r="BO81" t="str">
            <v>-</v>
          </cell>
          <cell r="BP81" t="str">
            <v>-</v>
          </cell>
          <cell r="BQ81" t="str">
            <v>-</v>
          </cell>
          <cell r="BR81" t="str">
            <v>-</v>
          </cell>
          <cell r="GF81" t="str">
            <v xml:space="preserve"> </v>
          </cell>
        </row>
        <row r="82">
          <cell r="A82" t="str">
            <v>Growth MoM</v>
          </cell>
          <cell r="C82">
            <v>1.5497999999999998</v>
          </cell>
          <cell r="D82">
            <v>2.8335599999999999</v>
          </cell>
          <cell r="E82">
            <v>3.7178999999999998</v>
          </cell>
          <cell r="F82">
            <v>5.1246</v>
          </cell>
          <cell r="G82">
            <v>13.225860000000001</v>
          </cell>
          <cell r="I82">
            <v>4.964772</v>
          </cell>
          <cell r="J82">
            <v>6.7029359999999993</v>
          </cell>
          <cell r="K82">
            <v>8.1430199999999999</v>
          </cell>
          <cell r="L82">
            <v>10.130940000000001</v>
          </cell>
          <cell r="M82">
            <v>29.941668</v>
          </cell>
          <cell r="O82">
            <v>11.036424</v>
          </cell>
          <cell r="P82">
            <v>13.387248</v>
          </cell>
          <cell r="Q82">
            <v>15.014339999999999</v>
          </cell>
          <cell r="R82">
            <v>20.11308</v>
          </cell>
          <cell r="S82">
            <v>59.551091999999997</v>
          </cell>
          <cell r="U82">
            <v>22.373315999999999</v>
          </cell>
          <cell r="V82">
            <v>25.769784000000001</v>
          </cell>
          <cell r="W82">
            <v>27.207809999999998</v>
          </cell>
          <cell r="X82">
            <v>40.994399999999999</v>
          </cell>
          <cell r="Y82">
            <v>116.34531</v>
          </cell>
          <cell r="AA82">
            <v>42.725375999999997</v>
          </cell>
          <cell r="AB82">
            <v>46.161791999999998</v>
          </cell>
          <cell r="AC82">
            <v>52.702379999999998</v>
          </cell>
          <cell r="AD82">
            <v>72.533070000000009</v>
          </cell>
          <cell r="AE82">
            <v>214.12261800000002</v>
          </cell>
          <cell r="AG82">
            <v>81.951509760000008</v>
          </cell>
          <cell r="AH82">
            <v>82.750531199999998</v>
          </cell>
          <cell r="AI82">
            <v>89.046091680000004</v>
          </cell>
          <cell r="AJ82">
            <v>107.6652825</v>
          </cell>
          <cell r="AK82">
            <v>361.41341513999998</v>
          </cell>
          <cell r="AM82">
            <v>118.36258656</v>
          </cell>
          <cell r="AN82">
            <v>135.24577919999999</v>
          </cell>
          <cell r="AO82">
            <v>3</v>
          </cell>
          <cell r="AP82">
            <v>1.1666666666666665</v>
          </cell>
          <cell r="AQ82" t="str">
            <v>-</v>
          </cell>
          <cell r="AS82">
            <v>0.64615384615384608</v>
          </cell>
          <cell r="AT82">
            <v>0.46261682242990654</v>
          </cell>
          <cell r="AU82">
            <v>0.3777955271565494</v>
          </cell>
          <cell r="AV82">
            <v>0.30066666666666664</v>
          </cell>
          <cell r="AW82" t="str">
            <v>-</v>
          </cell>
          <cell r="AY82">
            <v>0.24272168118913373</v>
          </cell>
          <cell r="AZ82">
            <v>0.20508032418386923</v>
          </cell>
          <cell r="BA82">
            <v>0.1830470492705214</v>
          </cell>
          <cell r="BB82">
            <v>0.17019758793340345</v>
          </cell>
          <cell r="BC82" t="str">
            <v>-</v>
          </cell>
          <cell r="BE82">
            <v>289.2672070197811</v>
          </cell>
          <cell r="BF82">
            <v>315.45695139379109</v>
          </cell>
          <cell r="BG82">
            <v>334.56951974193578</v>
          </cell>
          <cell r="BH82">
            <v>355.41247192327671</v>
          </cell>
          <cell r="BI82" t="str">
            <v>-</v>
          </cell>
          <cell r="BJ82" t="e">
            <v>#DIV/0!</v>
          </cell>
          <cell r="BK82" t="e">
            <v>#DIV/0!</v>
          </cell>
          <cell r="BL82" t="e">
            <v>#DIV/0!</v>
          </cell>
          <cell r="BM82" t="e">
            <v>#DIV/0!</v>
          </cell>
          <cell r="BN82" t="e">
            <v>#DIV/0!</v>
          </cell>
          <cell r="BO82" t="e">
            <v>#DIV/0!</v>
          </cell>
          <cell r="BP82" t="e">
            <v>#DIV/0!</v>
          </cell>
          <cell r="BQ82" t="e">
            <v>#DIV/0!</v>
          </cell>
          <cell r="BR82" t="e">
            <v>#DIV/0!</v>
          </cell>
          <cell r="BS82">
            <v>1.0973999999999999</v>
          </cell>
          <cell r="BT82">
            <v>1.23648</v>
          </cell>
          <cell r="BU82">
            <v>1.38402</v>
          </cell>
          <cell r="BV82">
            <v>1.5402</v>
          </cell>
          <cell r="BW82">
            <v>1.7052</v>
          </cell>
          <cell r="BX82">
            <v>1.8792</v>
          </cell>
          <cell r="BY82">
            <v>1.204572</v>
          </cell>
          <cell r="BZ82">
            <v>1.7852399999999999</v>
          </cell>
          <cell r="CA82">
            <v>1.9749599999999998</v>
          </cell>
          <cell r="CB82">
            <v>2.1014399999999998</v>
          </cell>
          <cell r="CC82">
            <v>2.2326959999999998</v>
          </cell>
          <cell r="CD82">
            <v>2.3688000000000002</v>
          </cell>
          <cell r="CE82">
            <v>2.5103400000000002</v>
          </cell>
          <cell r="CF82">
            <v>2.7112800000000004</v>
          </cell>
          <cell r="CG82">
            <v>2.9214000000000002</v>
          </cell>
          <cell r="CH82">
            <v>3.1408800000000001</v>
          </cell>
          <cell r="CI82">
            <v>3.3699000000000003</v>
          </cell>
          <cell r="CJ82">
            <v>3.6201600000000003</v>
          </cell>
          <cell r="CK82">
            <v>3.3592440000000003</v>
          </cell>
          <cell r="CL82">
            <v>4.2319800000000001</v>
          </cell>
          <cell r="CM82">
            <v>3.4451999999999998</v>
          </cell>
          <cell r="CN82">
            <v>4.4390879999999999</v>
          </cell>
          <cell r="CO82">
            <v>4.7073599999999995</v>
          </cell>
          <cell r="CP82">
            <v>4.2408000000000001</v>
          </cell>
          <cell r="CQ82">
            <v>4.4339399999999998</v>
          </cell>
          <cell r="CR82">
            <v>4.7116799999999994</v>
          </cell>
          <cell r="CS82">
            <v>5.8687199999999997</v>
          </cell>
          <cell r="CT82">
            <v>6.1366199999999997</v>
          </cell>
          <cell r="CU82">
            <v>7.2158999999999995</v>
          </cell>
          <cell r="CV82">
            <v>6.7605599999999999</v>
          </cell>
          <cell r="CW82">
            <v>7.9840860000000005</v>
          </cell>
          <cell r="CX82">
            <v>7.4351099999999999</v>
          </cell>
          <cell r="CY82">
            <v>6.9541199999999996</v>
          </cell>
          <cell r="CZ82">
            <v>8.0463240000000003</v>
          </cell>
          <cell r="DA82">
            <v>9.1680600000000005</v>
          </cell>
          <cell r="DB82">
            <v>8.5554000000000006</v>
          </cell>
          <cell r="DC82">
            <v>6.9841199999999999</v>
          </cell>
          <cell r="DD82">
            <v>9.9546899999999994</v>
          </cell>
          <cell r="DE82">
            <v>10.269</v>
          </cell>
          <cell r="DF82">
            <v>13.397279999999999</v>
          </cell>
          <cell r="DG82">
            <v>13.6572</v>
          </cell>
          <cell r="DH82">
            <v>13.939919999999999</v>
          </cell>
          <cell r="DI82">
            <v>16.154256</v>
          </cell>
          <cell r="DJ82">
            <v>11.77848</v>
          </cell>
          <cell r="DK82">
            <v>14.79264</v>
          </cell>
          <cell r="DL82">
            <v>14.936736</v>
          </cell>
          <cell r="DM82">
            <v>15.994655999999999</v>
          </cell>
          <cell r="DN82">
            <v>15.230399999999999</v>
          </cell>
          <cell r="DO82">
            <v>15.48207</v>
          </cell>
          <cell r="DP82">
            <v>17.565930000000002</v>
          </cell>
          <cell r="DQ82">
            <v>19.65438</v>
          </cell>
          <cell r="DR82">
            <v>21.858893999999999</v>
          </cell>
          <cell r="DS82">
            <v>24.012734999999999</v>
          </cell>
          <cell r="DT82">
            <v>26.661441</v>
          </cell>
          <cell r="DU82">
            <v>28.981401060000003</v>
          </cell>
          <cell r="DV82">
            <v>24.453912300000002</v>
          </cell>
          <cell r="DW82">
            <v>28.516196400000002</v>
          </cell>
          <cell r="DX82">
            <v>26.827989599999995</v>
          </cell>
          <cell r="DY82">
            <v>27.887301600000001</v>
          </cell>
          <cell r="DZ82">
            <v>28.035239999999998</v>
          </cell>
          <cell r="EA82">
            <v>27.023285520000002</v>
          </cell>
          <cell r="EB82">
            <v>29.077290480000002</v>
          </cell>
          <cell r="EC82">
            <v>32.94551568</v>
          </cell>
          <cell r="ED82">
            <v>33.024720000000002</v>
          </cell>
          <cell r="EE82">
            <v>34.970902500000001</v>
          </cell>
          <cell r="EF82">
            <v>39.66966</v>
          </cell>
          <cell r="EG82">
            <v>40.498842359999998</v>
          </cell>
          <cell r="EH82">
            <v>36.550669800000001</v>
          </cell>
          <cell r="EI82">
            <v>41.313074399999998</v>
          </cell>
          <cell r="EJ82">
            <v>43.407723599999997</v>
          </cell>
          <cell r="EK82">
            <v>45.386715599999995</v>
          </cell>
          <cell r="EL82">
            <v>46.451339999999988</v>
          </cell>
          <cell r="EM82">
            <v>44.125095000000002</v>
          </cell>
          <cell r="EN82">
            <v>47.077905000000001</v>
          </cell>
          <cell r="EO82">
            <v>52.744230000000002</v>
          </cell>
          <cell r="EP82">
            <v>48.339330000000004</v>
          </cell>
          <cell r="EQ82">
            <v>50.388975000000002</v>
          </cell>
          <cell r="ER82">
            <v>58.650345000000002</v>
          </cell>
          <cell r="ES82">
            <v>55.506110674751667</v>
          </cell>
          <cell r="ET82">
            <v>52.548248686044246</v>
          </cell>
          <cell r="EU82">
            <v>57.821813263827977</v>
          </cell>
          <cell r="EV82">
            <v>60.872205731668004</v>
          </cell>
          <cell r="EW82">
            <v>63.452218284760214</v>
          </cell>
          <cell r="EX82">
            <v>65.689857982303337</v>
          </cell>
          <cell r="EY82">
            <v>62.978547814041661</v>
          </cell>
          <cell r="EZ82">
            <v>66.603449296532517</v>
          </cell>
          <cell r="FA82">
            <v>73.852012655135042</v>
          </cell>
          <cell r="FB82">
            <v>64.605271825590961</v>
          </cell>
          <cell r="FC82">
            <v>66.444443697672511</v>
          </cell>
          <cell r="FD82">
            <v>77.154303488425768</v>
          </cell>
          <cell r="FE82">
            <v>71.138805739106886</v>
          </cell>
          <cell r="FF82">
            <v>69.20486251895835</v>
          </cell>
          <cell r="FG82">
            <v>74.83154363707726</v>
          </cell>
          <cell r="FH82">
            <v>79.89618671815407</v>
          </cell>
          <cell r="FI82">
            <v>82.750190081186034</v>
          </cell>
          <cell r="FJ82">
            <v>86.261958907940567</v>
          </cell>
          <cell r="FK82">
            <v>82.817769281087479</v>
          </cell>
          <cell r="FL82">
            <v>87.017620328265238</v>
          </cell>
          <cell r="FM82">
            <v>95.947192646580106</v>
          </cell>
          <cell r="FN82">
            <v>81.996681841553198</v>
          </cell>
          <cell r="FO82">
            <v>83.493757451874956</v>
          </cell>
          <cell r="FP82">
            <v>96.600566401011974</v>
          </cell>
          <cell r="FQ82">
            <v>23.830071165048551</v>
          </cell>
          <cell r="FR82">
            <v>35.832235644012954</v>
          </cell>
          <cell r="FS82">
            <v>6.3932511999999946</v>
          </cell>
          <cell r="FT82">
            <v>0.80065600000000359</v>
          </cell>
          <cell r="FU82">
            <v>17.071967999999998</v>
          </cell>
          <cell r="FV82">
            <v>4.4490100200000029</v>
          </cell>
          <cell r="FW82">
            <v>4.0942894199999955</v>
          </cell>
          <cell r="FX82">
            <v>18.053879999999992</v>
          </cell>
          <cell r="FY82">
            <v>13.990106722800022</v>
          </cell>
          <cell r="FZ82">
            <v>14.005104157199995</v>
          </cell>
          <cell r="GA82">
            <v>36.113822035200002</v>
          </cell>
          <cell r="GB82">
            <v>15.993996418873195</v>
          </cell>
          <cell r="GC82">
            <v>25.879622792088</v>
          </cell>
          <cell r="GD82">
            <v>48.1085875995348</v>
          </cell>
          <cell r="GF82" t="str">
            <v xml:space="preserve"> </v>
          </cell>
        </row>
        <row r="83">
          <cell r="A83" t="str">
            <v xml:space="preserve">   Deferred Revenue Growth YoY</v>
          </cell>
          <cell r="C83">
            <v>30</v>
          </cell>
          <cell r="D83">
            <v>30</v>
          </cell>
          <cell r="E83">
            <v>32</v>
          </cell>
          <cell r="F83">
            <v>35</v>
          </cell>
          <cell r="G83">
            <v>31.75</v>
          </cell>
          <cell r="I83">
            <v>38</v>
          </cell>
          <cell r="J83">
            <v>41</v>
          </cell>
          <cell r="K83">
            <v>44</v>
          </cell>
          <cell r="L83">
            <v>47</v>
          </cell>
          <cell r="M83">
            <v>42.5</v>
          </cell>
          <cell r="O83">
            <v>2.4956666666666667</v>
          </cell>
          <cell r="P83">
            <v>2.7752500000000002</v>
          </cell>
          <cell r="Q83">
            <v>0.78087499999999999</v>
          </cell>
          <cell r="R83">
            <v>1.7387142857142854</v>
          </cell>
          <cell r="S83">
            <v>60.791666666666671</v>
          </cell>
          <cell r="U83">
            <v>1.3181081338800418</v>
          </cell>
          <cell r="V83">
            <v>0.95013575259916561</v>
          </cell>
          <cell r="W83">
            <v>1.4151049343721485</v>
          </cell>
          <cell r="X83">
            <v>1.5912576287100308</v>
          </cell>
          <cell r="Y83">
            <v>73.125</v>
          </cell>
          <cell r="AA83">
            <v>1.1530234471410945</v>
          </cell>
          <cell r="AB83">
            <v>1.0902916907195488</v>
          </cell>
          <cell r="AC83">
            <v>1.1576377586607762</v>
          </cell>
          <cell r="AD83">
            <v>0.93047084163697491</v>
          </cell>
          <cell r="AE83">
            <v>76.762500000000003</v>
          </cell>
          <cell r="AG83">
            <v>0.99933129537638488</v>
          </cell>
          <cell r="AH83">
            <v>0.90572964894325581</v>
          </cell>
          <cell r="AI83">
            <v>0.71214978448275867</v>
          </cell>
          <cell r="AJ83">
            <v>0.76407716371220014</v>
          </cell>
          <cell r="AK83">
            <v>76.15777811183645</v>
          </cell>
          <cell r="AM83">
            <v>0.73955755172249038</v>
          </cell>
          <cell r="AN83">
            <v>0.72904501709132141</v>
          </cell>
          <cell r="AO83">
            <v>0.72630792227204788</v>
          </cell>
          <cell r="AP83">
            <v>0.67910743313137267</v>
          </cell>
          <cell r="AQ83">
            <v>75.099109406686381</v>
          </cell>
          <cell r="AS83">
            <v>0.5324109482465007</v>
          </cell>
          <cell r="AT83">
            <v>0.46793842069455116</v>
          </cell>
          <cell r="AU83">
            <v>0.43719381035496352</v>
          </cell>
          <cell r="AV83">
            <v>0.41333116245339929</v>
          </cell>
          <cell r="AW83">
            <v>67.676452343677482</v>
          </cell>
          <cell r="AY83">
            <v>0.37815538310102159</v>
          </cell>
          <cell r="AZ83">
            <v>0.34162298957375437</v>
          </cell>
          <cell r="BA83">
            <v>0.35274674644727</v>
          </cell>
          <cell r="BB83">
            <v>0.26494936335900698</v>
          </cell>
          <cell r="BC83">
            <v>61.926044982842882</v>
          </cell>
          <cell r="BE83">
            <v>0.30611294992927518</v>
          </cell>
          <cell r="BF83">
            <v>0.29158627739087994</v>
          </cell>
          <cell r="BG83">
            <v>0.27724326602195704</v>
          </cell>
          <cell r="BH83">
            <v>0.26168251099919071</v>
          </cell>
          <cell r="BI83">
            <v>58.046537975895184</v>
          </cell>
          <cell r="BK83">
            <v>55.697507440424275</v>
          </cell>
          <cell r="BL83">
            <v>55.025465648132297</v>
          </cell>
          <cell r="BM83">
            <v>55.200008401367839</v>
          </cell>
          <cell r="BN83">
            <v>54.922674864019179</v>
          </cell>
          <cell r="BO83">
            <v>55.211414088485895</v>
          </cell>
          <cell r="BQ83">
            <v>53.864689342712552</v>
          </cell>
          <cell r="BR83">
            <v>53.526026914283719</v>
          </cell>
          <cell r="BS83">
            <v>53.432057598628568</v>
          </cell>
          <cell r="BT83">
            <v>52.642885773679211</v>
          </cell>
          <cell r="BU83">
            <v>53.366414907326011</v>
          </cell>
          <cell r="CB83">
            <v>30</v>
          </cell>
          <cell r="CC83">
            <v>30</v>
          </cell>
          <cell r="CD83">
            <v>30</v>
          </cell>
          <cell r="CE83">
            <v>30</v>
          </cell>
          <cell r="CF83">
            <v>30</v>
          </cell>
          <cell r="CG83">
            <v>31</v>
          </cell>
          <cell r="CH83">
            <v>32</v>
          </cell>
          <cell r="CI83">
            <v>33</v>
          </cell>
          <cell r="CJ83">
            <v>34</v>
          </cell>
          <cell r="CK83">
            <v>35</v>
          </cell>
          <cell r="CL83">
            <v>36</v>
          </cell>
          <cell r="CM83">
            <v>37</v>
          </cell>
          <cell r="CN83">
            <v>38</v>
          </cell>
          <cell r="CO83">
            <v>39</v>
          </cell>
          <cell r="CP83">
            <v>40</v>
          </cell>
          <cell r="CQ83">
            <v>41</v>
          </cell>
          <cell r="CR83">
            <v>42</v>
          </cell>
          <cell r="CS83">
            <v>43</v>
          </cell>
          <cell r="CT83">
            <v>44</v>
          </cell>
          <cell r="CU83">
            <v>45</v>
          </cell>
          <cell r="CV83">
            <v>46</v>
          </cell>
          <cell r="CW83">
            <v>47</v>
          </cell>
          <cell r="CX83">
            <v>48</v>
          </cell>
          <cell r="CY83">
            <v>49</v>
          </cell>
          <cell r="CZ83">
            <v>51</v>
          </cell>
          <cell r="DA83">
            <v>55</v>
          </cell>
          <cell r="DB83">
            <v>58</v>
          </cell>
          <cell r="DC83">
            <v>60</v>
          </cell>
          <cell r="DD83">
            <v>62</v>
          </cell>
          <cell r="DE83">
            <v>63</v>
          </cell>
          <cell r="DF83">
            <v>64</v>
          </cell>
          <cell r="DG83">
            <v>66</v>
          </cell>
          <cell r="DH83">
            <v>66.5</v>
          </cell>
          <cell r="DI83">
            <v>67</v>
          </cell>
          <cell r="DJ83">
            <v>68</v>
          </cell>
          <cell r="DK83">
            <v>68.5</v>
          </cell>
          <cell r="DL83">
            <v>69.5</v>
          </cell>
          <cell r="DM83">
            <v>70.5</v>
          </cell>
          <cell r="DN83">
            <v>71.5</v>
          </cell>
          <cell r="DO83">
            <v>72.5</v>
          </cell>
          <cell r="DP83">
            <v>73.5</v>
          </cell>
          <cell r="DQ83">
            <v>74</v>
          </cell>
          <cell r="DR83">
            <v>74.5</v>
          </cell>
          <cell r="DS83">
            <v>75</v>
          </cell>
          <cell r="DT83">
            <v>76</v>
          </cell>
          <cell r="DU83">
            <v>76</v>
          </cell>
          <cell r="DV83">
            <v>76</v>
          </cell>
          <cell r="DW83">
            <v>76</v>
          </cell>
          <cell r="DX83">
            <v>76</v>
          </cell>
          <cell r="DY83">
            <v>76</v>
          </cell>
          <cell r="DZ83">
            <v>76</v>
          </cell>
          <cell r="EA83">
            <v>76</v>
          </cell>
          <cell r="EB83">
            <v>76</v>
          </cell>
          <cell r="EC83">
            <v>76.5</v>
          </cell>
          <cell r="ED83">
            <v>76.5</v>
          </cell>
          <cell r="EE83">
            <v>76.5</v>
          </cell>
          <cell r="EF83">
            <v>78.55</v>
          </cell>
          <cell r="EG83">
            <v>78.55</v>
          </cell>
          <cell r="EH83">
            <v>78.55</v>
          </cell>
          <cell r="EI83">
            <v>78.635000000000005</v>
          </cell>
          <cell r="EJ83">
            <v>78.635000000000005</v>
          </cell>
          <cell r="EK83">
            <v>78.635000000000005</v>
          </cell>
          <cell r="EL83">
            <v>76.099999999999994</v>
          </cell>
          <cell r="EM83">
            <v>76.099999999999994</v>
          </cell>
          <cell r="EN83">
            <v>76.099999999999994</v>
          </cell>
          <cell r="EO83">
            <v>75.403999999999996</v>
          </cell>
          <cell r="EP83">
            <v>75.403999999999996</v>
          </cell>
          <cell r="EQ83">
            <v>75.403999999999996</v>
          </cell>
          <cell r="ER83">
            <v>74</v>
          </cell>
          <cell r="ES83">
            <v>73.825000000000003</v>
          </cell>
          <cell r="ET83">
            <v>73</v>
          </cell>
          <cell r="EU83">
            <v>74.81</v>
          </cell>
          <cell r="EV83">
            <v>74.81</v>
          </cell>
          <cell r="EW83">
            <v>74.81</v>
          </cell>
          <cell r="EX83">
            <v>76.349999999999994</v>
          </cell>
          <cell r="EY83">
            <v>76.349999999999994</v>
          </cell>
          <cell r="EZ83">
            <v>76.349999999999994</v>
          </cell>
          <cell r="FA83">
            <v>75.25</v>
          </cell>
          <cell r="FB83">
            <v>75.25</v>
          </cell>
          <cell r="FC83">
            <v>75.25</v>
          </cell>
          <cell r="FD83">
            <v>73.250693288962836</v>
          </cell>
          <cell r="FE83">
            <v>73.250693288962836</v>
          </cell>
          <cell r="FF83">
            <v>73.250693288962836</v>
          </cell>
          <cell r="FG83">
            <v>71.921110299488674</v>
          </cell>
          <cell r="FH83">
            <v>71.921110299488674</v>
          </cell>
          <cell r="FI83">
            <v>71.921110299488674</v>
          </cell>
          <cell r="FJ83">
            <v>69.128537481097425</v>
          </cell>
          <cell r="FK83">
            <v>69.128537481097425</v>
          </cell>
          <cell r="FL83">
            <v>69.128537481097425</v>
          </cell>
          <cell r="FM83">
            <v>66.058426966292146</v>
          </cell>
          <cell r="FN83">
            <v>66.058426966292146</v>
          </cell>
          <cell r="FO83">
            <v>66.058426966292146</v>
          </cell>
          <cell r="FP83">
            <v>63.597734627831706</v>
          </cell>
          <cell r="FQ83">
            <v>63.597734627831706</v>
          </cell>
          <cell r="FR83">
            <v>63.597734627831706</v>
          </cell>
          <cell r="FS83">
            <v>65.033477633477631</v>
          </cell>
          <cell r="FT83">
            <v>65.033477633477631</v>
          </cell>
          <cell r="FU83">
            <v>65.033477633477631</v>
          </cell>
          <cell r="FV83">
            <v>63.292409240924094</v>
          </cell>
          <cell r="FW83">
            <v>63.292409240924094</v>
          </cell>
          <cell r="FX83">
            <v>63.292409240924094</v>
          </cell>
          <cell r="FY83">
            <v>60.7523119882798</v>
          </cell>
          <cell r="FZ83">
            <v>60.7523119882798</v>
          </cell>
          <cell r="GA83">
            <v>60.7523119882798</v>
          </cell>
          <cell r="GB83">
            <v>58.625981068690017</v>
          </cell>
          <cell r="GC83">
            <v>58.625981068690017</v>
          </cell>
          <cell r="GD83">
            <v>58.625981068690017</v>
          </cell>
          <cell r="GF83" t="str">
            <v xml:space="preserve"> </v>
          </cell>
        </row>
        <row r="84">
          <cell r="A84" t="str">
            <v>Total Subscription Revenues</v>
          </cell>
          <cell r="C84">
            <v>1.3967999999999998</v>
          </cell>
          <cell r="D84">
            <v>2.1375599999999997</v>
          </cell>
          <cell r="E84">
            <v>2.2275</v>
          </cell>
          <cell r="F84">
            <v>2.5172999999999996</v>
          </cell>
          <cell r="G84">
            <v>8.2791599999999992</v>
          </cell>
          <cell r="I84">
            <v>1.2134769999999997</v>
          </cell>
          <cell r="J84">
            <v>1.9491535</v>
          </cell>
          <cell r="K84">
            <v>2.2833400000000008</v>
          </cell>
          <cell r="L84">
            <v>3.0614725000000007</v>
          </cell>
          <cell r="M84">
            <v>8.5074430000000021</v>
          </cell>
          <cell r="O84">
            <v>2.1609240000000001</v>
          </cell>
          <cell r="P84">
            <v>2.0702479999999999</v>
          </cell>
          <cell r="Q84">
            <v>2.1438399999999982</v>
          </cell>
          <cell r="R84">
            <v>5.5005799999999994</v>
          </cell>
          <cell r="S84">
            <v>11.875591999999997</v>
          </cell>
          <cell r="U84">
            <v>5.5140659999999997</v>
          </cell>
          <cell r="V84">
            <v>6.151034000000001</v>
          </cell>
          <cell r="W84">
            <v>4.667559999999999</v>
          </cell>
          <cell r="X84">
            <v>14.318399999999999</v>
          </cell>
          <cell r="Y84">
            <v>30.651060000000001</v>
          </cell>
          <cell r="AA84">
            <v>11.489376</v>
          </cell>
          <cell r="AB84">
            <v>10.251791999999996</v>
          </cell>
          <cell r="AC84">
            <v>11.124630000000002</v>
          </cell>
          <cell r="AD84">
            <v>23.164394999999999</v>
          </cell>
          <cell r="AE84">
            <v>56.030192999999997</v>
          </cell>
          <cell r="AG84">
            <v>23.76160976000001</v>
          </cell>
          <cell r="AH84">
            <v>17.228431200000003</v>
          </cell>
          <cell r="AI84">
            <v>15.11246968</v>
          </cell>
          <cell r="AJ84">
            <v>26.085357500000004</v>
          </cell>
          <cell r="AK84">
            <v>82.18786814000002</v>
          </cell>
          <cell r="AM84">
            <v>25.216655559999996</v>
          </cell>
          <cell r="AN84">
            <v>28.546654199999978</v>
          </cell>
          <cell r="AO84">
            <v>25.54135500000001</v>
          </cell>
          <cell r="AP84">
            <v>26.951112500000015</v>
          </cell>
          <cell r="AQ84">
            <v>106.25577726</v>
          </cell>
          <cell r="AS84">
            <v>24.418785124623895</v>
          </cell>
          <cell r="AT84">
            <v>36.599531998731557</v>
          </cell>
          <cell r="AU84">
            <v>36.376397265709222</v>
          </cell>
          <cell r="AV84">
            <v>28.111394011689242</v>
          </cell>
          <cell r="AW84">
            <v>125.50610840075392</v>
          </cell>
          <cell r="AY84">
            <v>36.376397265709222</v>
          </cell>
          <cell r="AZ84">
            <v>28.111394011689242</v>
          </cell>
          <cell r="BA84">
            <v>23.185286895142504</v>
          </cell>
          <cell r="BB84">
            <v>44.076435707280666</v>
          </cell>
          <cell r="BC84">
            <v>131.74951387982162</v>
          </cell>
          <cell r="BE84">
            <v>23.185286895142504</v>
          </cell>
          <cell r="BF84">
            <v>44.076435707280666</v>
          </cell>
          <cell r="BG84">
            <v>46.414519755932815</v>
          </cell>
          <cell r="BH84">
            <v>28.860093194440125</v>
          </cell>
          <cell r="BI84">
            <v>142.53633555279612</v>
          </cell>
          <cell r="BJ84">
            <v>0.73680000000000001</v>
          </cell>
          <cell r="BK84">
            <v>0.72618000000000005</v>
          </cell>
          <cell r="BL84">
            <v>0.71328000000000003</v>
          </cell>
          <cell r="BM84">
            <v>0.69809999999999994</v>
          </cell>
          <cell r="BN84">
            <v>0.65999999999999992</v>
          </cell>
          <cell r="BO84">
            <v>0.73680000000000001</v>
          </cell>
          <cell r="BP84">
            <v>0.72618000000000005</v>
          </cell>
          <cell r="BQ84">
            <v>0.71328000000000003</v>
          </cell>
          <cell r="BR84">
            <v>0.69809999999999994</v>
          </cell>
          <cell r="BS84">
            <v>0.70369999999999999</v>
          </cell>
          <cell r="BT84">
            <v>0.74368000000000001</v>
          </cell>
          <cell r="BU84">
            <v>0.78012000000000004</v>
          </cell>
          <cell r="BV84">
            <v>0.81259999999999999</v>
          </cell>
          <cell r="BW84">
            <v>0.8407</v>
          </cell>
          <cell r="BX84">
            <v>0.86399999999999988</v>
          </cell>
          <cell r="BY84">
            <v>5.9144499999999933E-2</v>
          </cell>
          <cell r="BZ84">
            <v>0.53608499999999992</v>
          </cell>
          <cell r="CA84">
            <v>0.61824749999999984</v>
          </cell>
          <cell r="CB84">
            <v>0.63333999999999979</v>
          </cell>
          <cell r="CC84">
            <v>0.64937849999999986</v>
          </cell>
          <cell r="CD84">
            <v>0.66643500000000033</v>
          </cell>
          <cell r="CE84">
            <v>0.68509750000000014</v>
          </cell>
          <cell r="CF84">
            <v>0.75933000000000028</v>
          </cell>
          <cell r="CG84">
            <v>0.83891250000000017</v>
          </cell>
          <cell r="CH84">
            <v>0.92402500000000032</v>
          </cell>
          <cell r="CI84">
            <v>1.0148475000000001</v>
          </cell>
          <cell r="CJ84">
            <v>1.1226000000000003</v>
          </cell>
          <cell r="CK84">
            <v>0.68874400000000024</v>
          </cell>
          <cell r="CL84">
            <v>1.29948</v>
          </cell>
          <cell r="CM84">
            <v>0.17269999999999985</v>
          </cell>
          <cell r="CN84">
            <v>0.90108800000000011</v>
          </cell>
          <cell r="CO84">
            <v>0.92735999999999974</v>
          </cell>
          <cell r="CP84">
            <v>0.24180000000000001</v>
          </cell>
          <cell r="CQ84">
            <v>0.30743999999999971</v>
          </cell>
          <cell r="CR84">
            <v>0.4556799999999992</v>
          </cell>
          <cell r="CS84">
            <v>1.3807199999999993</v>
          </cell>
          <cell r="CT84">
            <v>1.4816199999999995</v>
          </cell>
          <cell r="CU84">
            <v>2.3583999999999996</v>
          </cell>
          <cell r="CV84">
            <v>1.6605600000000003</v>
          </cell>
          <cell r="CW84">
            <v>2.6410860000000005</v>
          </cell>
          <cell r="CX84">
            <v>1.8056099999999997</v>
          </cell>
          <cell r="CY84">
            <v>1.0673699999999995</v>
          </cell>
          <cell r="CZ84">
            <v>1.8615740000000001</v>
          </cell>
          <cell r="DA84">
            <v>2.6430600000000002</v>
          </cell>
          <cell r="DB84">
            <v>1.6464000000000008</v>
          </cell>
          <cell r="DC84">
            <v>-0.19388000000000005</v>
          </cell>
          <cell r="DD84">
            <v>2.467439999999999</v>
          </cell>
          <cell r="DE84">
            <v>2.3940000000000001</v>
          </cell>
          <cell r="DF84">
            <v>4.9992799999999988</v>
          </cell>
          <cell r="DG84">
            <v>4.7652000000000001</v>
          </cell>
          <cell r="DH84">
            <v>4.5539199999999997</v>
          </cell>
          <cell r="DI84">
            <v>6.1982560000000007</v>
          </cell>
          <cell r="DJ84">
            <v>1.3664799999999993</v>
          </cell>
          <cell r="DK84">
            <v>3.9246400000000001</v>
          </cell>
          <cell r="DL84">
            <v>3.4987359999999992</v>
          </cell>
          <cell r="DM84">
            <v>4.0246559999999985</v>
          </cell>
          <cell r="DN84">
            <v>2.7283999999999988</v>
          </cell>
          <cell r="DO84">
            <v>2.2858200000000011</v>
          </cell>
          <cell r="DP84">
            <v>3.7194300000000009</v>
          </cell>
          <cell r="DQ84">
            <v>5.1193799999999996</v>
          </cell>
          <cell r="DR84">
            <v>6.2078065000000002</v>
          </cell>
          <cell r="DS84">
            <v>7.6154224999999975</v>
          </cell>
          <cell r="DT84">
            <v>9.3411660000000012</v>
          </cell>
          <cell r="DU84">
            <v>10.620128560000005</v>
          </cell>
          <cell r="DV84">
            <v>5.0703848000000029</v>
          </cell>
          <cell r="DW84">
            <v>8.0710964000000018</v>
          </cell>
          <cell r="DX84">
            <v>6.0019562666666673</v>
          </cell>
          <cell r="DY84">
            <v>6.0466016000000025</v>
          </cell>
          <cell r="DZ84">
            <v>5.1798733333333331</v>
          </cell>
          <cell r="EA84">
            <v>3.3841315200000004</v>
          </cell>
          <cell r="EB84">
            <v>4.4578844800000006</v>
          </cell>
          <cell r="EC84">
            <v>7.2704536799999993</v>
          </cell>
          <cell r="ED84">
            <v>6.7547200000000025</v>
          </cell>
          <cell r="EE84">
            <v>7.7294775000000016</v>
          </cell>
          <cell r="EF84">
            <v>11.60116</v>
          </cell>
          <cell r="EG84">
            <v>10.559880359999998</v>
          </cell>
          <cell r="EH84">
            <v>5.5194818000000012</v>
          </cell>
          <cell r="EI84">
            <v>9.1372933999999972</v>
          </cell>
          <cell r="EJ84">
            <v>9.2792735999999962</v>
          </cell>
          <cell r="EK84">
            <v>9.8457905999999937</v>
          </cell>
          <cell r="EL84">
            <v>9.4215899999999877</v>
          </cell>
          <cell r="EM84">
            <v>6.1614700000000013</v>
          </cell>
          <cell r="EN84">
            <v>7.6469050000000038</v>
          </cell>
          <cell r="EO84">
            <v>11.732980000000005</v>
          </cell>
          <cell r="EP84">
            <v>6.1541675000000069</v>
          </cell>
          <cell r="EQ84">
            <v>6.9554875000000038</v>
          </cell>
          <cell r="ER84">
            <v>13.841457500000004</v>
          </cell>
          <cell r="ES84">
            <v>9.6307481747516661</v>
          </cell>
          <cell r="ET84">
            <v>5.4143486860442493</v>
          </cell>
          <cell r="EU84">
            <v>9.3736882638279795</v>
          </cell>
          <cell r="EV84">
            <v>11.315893231668007</v>
          </cell>
          <cell r="EW84">
            <v>12.339780784760215</v>
          </cell>
          <cell r="EX84">
            <v>12.943857982303335</v>
          </cell>
          <cell r="EY84">
            <v>8.9603353140416644</v>
          </cell>
          <cell r="EZ84">
            <v>10.959086796532517</v>
          </cell>
          <cell r="FA84">
            <v>16.456975155135041</v>
          </cell>
          <cell r="FB84">
            <v>5.9978718255909627</v>
          </cell>
          <cell r="FC84">
            <v>6.4584311976725104</v>
          </cell>
          <cell r="FD84">
            <v>15.655090988425769</v>
          </cell>
          <cell r="FE84">
            <v>8.5558557391068888</v>
          </cell>
          <cell r="FF84">
            <v>5.2274875189583483</v>
          </cell>
          <cell r="FG84">
            <v>9.4019436370772667</v>
          </cell>
          <cell r="FH84">
            <v>13.340886718154067</v>
          </cell>
          <cell r="FI84">
            <v>14.498002581186029</v>
          </cell>
          <cell r="FJ84">
            <v>16.23754640794057</v>
          </cell>
          <cell r="FK84">
            <v>11.507206781087476</v>
          </cell>
          <cell r="FL84">
            <v>13.940057828265239</v>
          </cell>
          <cell r="FM84">
            <v>20.967255146580101</v>
          </cell>
          <cell r="FN84">
            <v>5.795394341553191</v>
          </cell>
          <cell r="FO84">
            <v>5.7961074518749598</v>
          </cell>
          <cell r="FP84">
            <v>17.268591401011975</v>
          </cell>
          <cell r="FQ84">
            <v>38.427277607766989</v>
          </cell>
          <cell r="FR84">
            <v>49.453598446601937</v>
          </cell>
          <cell r="FS84">
            <v>32.826818438095238</v>
          </cell>
          <cell r="FT84">
            <v>33.032844495238095</v>
          </cell>
          <cell r="FU84">
            <v>41.891964952380953</v>
          </cell>
          <cell r="FV84">
            <v>31.467973196039601</v>
          </cell>
          <cell r="FW84">
            <v>31.659369441584154</v>
          </cell>
          <cell r="FX84">
            <v>39.889408000000003</v>
          </cell>
          <cell r="FY84">
            <v>35.226620583284159</v>
          </cell>
          <cell r="FZ84">
            <v>35.445328906441965</v>
          </cell>
          <cell r="GA84">
            <v>44.849786802227683</v>
          </cell>
          <cell r="GB84">
            <v>43.206879039775991</v>
          </cell>
          <cell r="GC84">
            <v>43.485469701814402</v>
          </cell>
          <cell r="GD84">
            <v>55.464868169466257</v>
          </cell>
          <cell r="GF84" t="str">
            <v xml:space="preserve"> </v>
          </cell>
        </row>
        <row r="85">
          <cell r="A85" t="str">
            <v xml:space="preserve">    Q/Q $ chg in deferred revenues</v>
          </cell>
          <cell r="C85">
            <v>1</v>
          </cell>
          <cell r="D85">
            <v>1</v>
          </cell>
          <cell r="E85">
            <v>1</v>
          </cell>
          <cell r="F85">
            <v>1</v>
          </cell>
          <cell r="G85">
            <v>1</v>
          </cell>
          <cell r="I85">
            <v>1.0924613726194754</v>
          </cell>
          <cell r="J85">
            <v>0.9583914142971689</v>
          </cell>
          <cell r="K85">
            <v>0.82815623142996053</v>
          </cell>
          <cell r="L85">
            <v>0.6868015182818431</v>
          </cell>
          <cell r="M85">
            <v>0.6868015182818431</v>
          </cell>
          <cell r="O85">
            <v>3.359</v>
          </cell>
          <cell r="P85">
            <v>4.6140000000000008</v>
          </cell>
          <cell r="Q85">
            <v>-0.85400000000000098</v>
          </cell>
          <cell r="R85">
            <v>4.9239999999999995</v>
          </cell>
          <cell r="S85">
            <v>12.042999999999999</v>
          </cell>
          <cell r="U85">
            <v>5.1389999999999993</v>
          </cell>
          <cell r="V85">
            <v>5.1390000000000029</v>
          </cell>
          <cell r="W85">
            <v>4.9589999999999996</v>
          </cell>
          <cell r="X85">
            <v>15.268999999999998</v>
          </cell>
          <cell r="Y85">
            <v>30.506</v>
          </cell>
          <cell r="AA85">
            <v>2.6630000000000038</v>
          </cell>
          <cell r="AB85">
            <v>9.2169999999999987</v>
          </cell>
          <cell r="AC85">
            <v>12.682999999999993</v>
          </cell>
          <cell r="AD85">
            <v>21.660000000000011</v>
          </cell>
          <cell r="AE85">
            <v>46.223000000000006</v>
          </cell>
          <cell r="AG85">
            <v>8.7449999999999903</v>
          </cell>
          <cell r="AH85">
            <v>12.666000000000011</v>
          </cell>
          <cell r="AI85">
            <v>9.7989999999999924</v>
          </cell>
          <cell r="AJ85">
            <v>42.065000000000012</v>
          </cell>
          <cell r="AK85">
            <v>73.275000000000006</v>
          </cell>
          <cell r="AM85">
            <v>12.86099999999999</v>
          </cell>
          <cell r="AN85">
            <v>20.800000000000011</v>
          </cell>
          <cell r="AO85">
            <v>16.594999999999999</v>
          </cell>
          <cell r="AP85">
            <v>64.631999999999977</v>
          </cell>
          <cell r="AQ85">
            <v>114.88799999999998</v>
          </cell>
          <cell r="AS85">
            <v>11.609000000000037</v>
          </cell>
          <cell r="AT85">
            <v>26.17999999999995</v>
          </cell>
          <cell r="AU85">
            <v>18.956000000000017</v>
          </cell>
          <cell r="AV85">
            <v>140.08600000000001</v>
          </cell>
          <cell r="AW85">
            <v>196.83100000000002</v>
          </cell>
          <cell r="AY85">
            <v>-22.980999999999995</v>
          </cell>
          <cell r="AZ85">
            <v>64.560883750000016</v>
          </cell>
          <cell r="BA85">
            <v>20.808177389999969</v>
          </cell>
          <cell r="BB85">
            <v>95.065737174719857</v>
          </cell>
          <cell r="BC85">
            <v>157.45379831471985</v>
          </cell>
          <cell r="BE85">
            <v>-2.5798216405719359</v>
          </cell>
          <cell r="BF85">
            <v>38.461812889580415</v>
          </cell>
          <cell r="BG85">
            <v>10.895177949710387</v>
          </cell>
          <cell r="BH85">
            <v>107.59300123661171</v>
          </cell>
          <cell r="BI85">
            <v>154.37017043533058</v>
          </cell>
          <cell r="BK85">
            <v>0.3566303228272551</v>
          </cell>
          <cell r="BL85">
            <v>0.34762280999904538</v>
          </cell>
          <cell r="BM85">
            <v>0.33580888664405983</v>
          </cell>
          <cell r="BN85">
            <v>0.32292346143421552</v>
          </cell>
          <cell r="BO85">
            <v>0.32292346143421552</v>
          </cell>
          <cell r="BQ85">
            <v>0.30638540058447761</v>
          </cell>
          <cell r="BR85">
            <v>0.30072523259575662</v>
          </cell>
          <cell r="BS85">
            <v>0.29773637168160999</v>
          </cell>
          <cell r="BT85">
            <v>0.29438931295396081</v>
          </cell>
          <cell r="BU85">
            <v>0.29438931295396081</v>
          </cell>
          <cell r="CN85">
            <v>1.1407711613050422</v>
          </cell>
          <cell r="CO85">
            <v>1.0924613726194754</v>
          </cell>
          <cell r="CP85">
            <v>1.0461957632313874</v>
          </cell>
          <cell r="CQ85">
            <v>1.001592542241212</v>
          </cell>
          <cell r="CR85">
            <v>0.9583914142971689</v>
          </cell>
          <cell r="CS85">
            <v>0.91633193945462044</v>
          </cell>
          <cell r="CT85">
            <v>0.87289940828402368</v>
          </cell>
          <cell r="CU85">
            <v>0.82815623142996053</v>
          </cell>
          <cell r="CV85">
            <v>0.78215489962131035</v>
          </cell>
          <cell r="CW85">
            <v>0.73493987925959192</v>
          </cell>
          <cell r="CX85">
            <v>0.6868015182818431</v>
          </cell>
          <cell r="CY85">
            <v>0.68666055045871555</v>
          </cell>
          <cell r="CZ85">
            <v>0.68064347826086957</v>
          </cell>
          <cell r="DA85">
            <v>0.65257142857142858</v>
          </cell>
          <cell r="DB85">
            <v>0.64788524590163932</v>
          </cell>
          <cell r="DC85">
            <v>0.63836507936507936</v>
          </cell>
          <cell r="DD85">
            <v>0.61844961240310081</v>
          </cell>
          <cell r="DE85">
            <v>0.60366412213740461</v>
          </cell>
          <cell r="DF85">
            <v>0.5889774436090226</v>
          </cell>
          <cell r="DG85">
            <v>0.58523529411764708</v>
          </cell>
          <cell r="DH85">
            <v>0.57752857142857139</v>
          </cell>
          <cell r="DI85">
            <v>0.58048275862068965</v>
          </cell>
          <cell r="DJ85">
            <v>0.56966666666666665</v>
          </cell>
          <cell r="DK85">
            <v>0.56826923076923075</v>
          </cell>
          <cell r="DL85">
            <v>0.5419753086419753</v>
          </cell>
          <cell r="DM85">
            <v>0.55718562874251498</v>
          </cell>
          <cell r="DN85">
            <v>0.55591907514450867</v>
          </cell>
          <cell r="DO85">
            <v>0.56225555555555551</v>
          </cell>
          <cell r="DP85">
            <v>0.57542553191489365</v>
          </cell>
          <cell r="DQ85">
            <v>0.57214432989690722</v>
          </cell>
          <cell r="DR85">
            <v>0.59585074626865675</v>
          </cell>
          <cell r="DS85">
            <v>0.5922952380952381</v>
          </cell>
          <cell r="DT85">
            <v>0.61057013574660635</v>
          </cell>
          <cell r="DU85">
            <v>0.60391452991452987</v>
          </cell>
          <cell r="DV85">
            <v>0.61368421052631583</v>
          </cell>
          <cell r="DW85">
            <v>0.6092748091603053</v>
          </cell>
          <cell r="DX85">
            <v>0.5974452554744526</v>
          </cell>
          <cell r="DY85">
            <v>0.60790209790209793</v>
          </cell>
          <cell r="DZ85">
            <v>0.60550166112956816</v>
          </cell>
          <cell r="EA85">
            <v>0.59953650793650792</v>
          </cell>
          <cell r="EB85">
            <v>0.59474164133738605</v>
          </cell>
          <cell r="EC85">
            <v>0.61119999999999997</v>
          </cell>
          <cell r="ED85">
            <v>0.60302209944751384</v>
          </cell>
          <cell r="EE85">
            <v>0.6107315789473684</v>
          </cell>
          <cell r="EF85">
            <v>0.59493099121706394</v>
          </cell>
          <cell r="EG85">
            <v>0.59501796407185625</v>
          </cell>
          <cell r="EH85">
            <v>0.59674829931972784</v>
          </cell>
          <cell r="EI85">
            <v>0.58654389721627409</v>
          </cell>
          <cell r="EJ85">
            <v>0.59392697768762681</v>
          </cell>
          <cell r="EK85">
            <v>0.58795384615384616</v>
          </cell>
          <cell r="EL85">
            <v>0.5823179049939099</v>
          </cell>
          <cell r="EM85">
            <v>0.5779895470383275</v>
          </cell>
          <cell r="EN85">
            <v>0.57746836847946725</v>
          </cell>
          <cell r="EO85">
            <v>0.56567145135566188</v>
          </cell>
          <cell r="EP85">
            <v>0.55812251148545178</v>
          </cell>
          <cell r="EQ85">
            <v>0.54944493392070481</v>
          </cell>
          <cell r="ER85">
            <v>0.54205352112676053</v>
          </cell>
          <cell r="ES85">
            <v>0.53042547425474251</v>
          </cell>
          <cell r="ET85">
            <v>0.51876723016905069</v>
          </cell>
          <cell r="EU85">
            <v>0.50406046976511742</v>
          </cell>
          <cell r="EV85">
            <v>0.49270250723240117</v>
          </cell>
          <cell r="EW85">
            <v>0.48129969774471054</v>
          </cell>
          <cell r="EX85">
            <v>0.47617897091722594</v>
          </cell>
          <cell r="EY85">
            <v>0.47199785177228787</v>
          </cell>
          <cell r="EZ85">
            <v>0.46722680412371131</v>
          </cell>
          <cell r="FA85">
            <v>0.46413676907829532</v>
          </cell>
          <cell r="FB85">
            <v>0.4632919847328244</v>
          </cell>
          <cell r="FC85">
            <v>0.46133761467889906</v>
          </cell>
          <cell r="FD85">
            <v>0.45784628975265018</v>
          </cell>
          <cell r="FE85">
            <v>0.4751828138163437</v>
          </cell>
          <cell r="FF85">
            <v>0.48058074781225141</v>
          </cell>
          <cell r="FG85">
            <v>0.47576458064025551</v>
          </cell>
          <cell r="FH85">
            <v>0.47498567545728348</v>
          </cell>
          <cell r="FI85">
            <v>0.48131571509327303</v>
          </cell>
          <cell r="FJ85">
            <v>0.48003254016676833</v>
          </cell>
          <cell r="FK85">
            <v>0.47818169960216528</v>
          </cell>
          <cell r="FL85">
            <v>0.48463402448163878</v>
          </cell>
          <cell r="FM85">
            <v>0.49201189060642092</v>
          </cell>
          <cell r="FN85">
            <v>0.49687655719139295</v>
          </cell>
          <cell r="FO85">
            <v>0.51070171673819742</v>
          </cell>
          <cell r="FP85">
            <v>0.51109276248725788</v>
          </cell>
          <cell r="FQ85">
            <v>0.50033822091886604</v>
          </cell>
          <cell r="FR85">
            <v>0.50044589552238805</v>
          </cell>
          <cell r="FS85">
            <v>0.49269055082848184</v>
          </cell>
          <cell r="FT85">
            <v>0.49045585036972594</v>
          </cell>
          <cell r="FU85">
            <v>0.48895202020202022</v>
          </cell>
          <cell r="FV85">
            <v>0.47904548235774014</v>
          </cell>
          <cell r="FW85">
            <v>0.47208112944919467</v>
          </cell>
          <cell r="FX85">
            <v>0.46420710973724882</v>
          </cell>
          <cell r="FY85">
            <v>0.44994039362699156</v>
          </cell>
          <cell r="FZ85">
            <v>0.43718942570647218</v>
          </cell>
          <cell r="GA85">
            <v>0.42214558303886923</v>
          </cell>
          <cell r="GB85">
            <v>0.41559037378392216</v>
          </cell>
          <cell r="GC85">
            <v>0.40957305596830113</v>
          </cell>
          <cell r="GD85">
            <v>0.40345801526717556</v>
          </cell>
          <cell r="GF85" t="str">
            <v xml:space="preserve"> </v>
          </cell>
        </row>
        <row r="86">
          <cell r="A86" t="str">
            <v>Total Subscription Revenue ($ millions)</v>
          </cell>
          <cell r="C86" t="e">
            <v>#VALUE!</v>
          </cell>
          <cell r="D86" t="str">
            <v>-</v>
          </cell>
          <cell r="E86" t="str">
            <v>-</v>
          </cell>
          <cell r="F86" t="str">
            <v>-</v>
          </cell>
          <cell r="G86">
            <v>5.0220000000000002</v>
          </cell>
          <cell r="I86" t="str">
            <v>-</v>
          </cell>
          <cell r="J86" t="str">
            <v>-</v>
          </cell>
          <cell r="K86" t="str">
            <v>-</v>
          </cell>
          <cell r="L86" t="str">
            <v>-</v>
          </cell>
          <cell r="M86">
            <v>21.513000000000002</v>
          </cell>
          <cell r="O86">
            <v>8.81</v>
          </cell>
          <cell r="P86">
            <v>11.275</v>
          </cell>
          <cell r="Q86">
            <v>12.936999999999999</v>
          </cell>
          <cell r="R86">
            <v>14.634</v>
          </cell>
          <cell r="S86">
            <v>47.655999999999999</v>
          </cell>
          <cell r="U86">
            <v>16.922000000000001</v>
          </cell>
          <cell r="V86">
            <v>19.591999999999999</v>
          </cell>
          <cell r="W86">
            <v>22.48</v>
          </cell>
          <cell r="X86">
            <v>26.802</v>
          </cell>
          <cell r="Y86">
            <v>85.795999999999992</v>
          </cell>
          <cell r="AA86">
            <v>31.116</v>
          </cell>
          <cell r="AB86">
            <v>36.017000000000003</v>
          </cell>
          <cell r="AC86">
            <v>41.465000000000003</v>
          </cell>
          <cell r="AD86">
            <v>49.378999999999998</v>
          </cell>
          <cell r="AE86">
            <v>157.977</v>
          </cell>
          <cell r="AG86">
            <v>58.19</v>
          </cell>
          <cell r="AH86">
            <v>65.638000000000005</v>
          </cell>
          <cell r="AI86">
            <v>74.385999999999996</v>
          </cell>
          <cell r="AJ86">
            <v>82.424999999999997</v>
          </cell>
          <cell r="AK86">
            <v>280.63900000000001</v>
          </cell>
          <cell r="AM86">
            <v>94.492999999999995</v>
          </cell>
          <cell r="AN86">
            <v>104.32804200000001</v>
          </cell>
          <cell r="AO86">
            <v>114.74121500000001</v>
          </cell>
          <cell r="AP86">
            <v>125.75962800000001</v>
          </cell>
          <cell r="AQ86">
            <v>439.32188500000007</v>
          </cell>
          <cell r="AS86">
            <v>137.44138649999999</v>
          </cell>
          <cell r="AT86">
            <v>148.50899050000001</v>
          </cell>
          <cell r="AU86">
            <v>160.0444095</v>
          </cell>
          <cell r="AV86">
            <v>172.167075375</v>
          </cell>
          <cell r="AW86">
            <v>618.161861875</v>
          </cell>
          <cell r="AY86">
            <v>185.09070067875001</v>
          </cell>
          <cell r="AZ86">
            <v>197.1211639021875</v>
          </cell>
          <cell r="BA86">
            <v>209.59319569453126</v>
          </cell>
          <cell r="BB86">
            <v>222.88286769960939</v>
          </cell>
          <cell r="BC86">
            <v>814.6879279750782</v>
          </cell>
          <cell r="BE86">
            <v>500.59336169061203</v>
          </cell>
          <cell r="BF86">
            <v>519.19932870662944</v>
          </cell>
          <cell r="BG86">
            <v>548.50393580672642</v>
          </cell>
          <cell r="BH86">
            <v>648.58552874957445</v>
          </cell>
          <cell r="BI86" t="e">
            <v>#VALUE!</v>
          </cell>
          <cell r="BJ86" t="e">
            <v>#DIV/0!</v>
          </cell>
          <cell r="BK86" t="e">
            <v>#DIV/0!</v>
          </cell>
          <cell r="BL86" t="e">
            <v>#DIV/0!</v>
          </cell>
          <cell r="BM86" t="e">
            <v>#DIV/0!</v>
          </cell>
          <cell r="BN86" t="e">
            <v>#DIV/0!</v>
          </cell>
          <cell r="BO86" t="e">
            <v>#DIV/0!</v>
          </cell>
          <cell r="BP86" t="e">
            <v>#DIV/0!</v>
          </cell>
          <cell r="BQ86" t="e">
            <v>#DIV/0!</v>
          </cell>
          <cell r="BR86" t="e">
            <v>#DIV/0!</v>
          </cell>
          <cell r="BS86">
            <v>733702.35710487305</v>
          </cell>
          <cell r="BT86">
            <v>896200.31404915545</v>
          </cell>
          <cell r="BU86">
            <v>2837082.7797511737</v>
          </cell>
          <cell r="CN86">
            <v>2000</v>
          </cell>
          <cell r="CO86">
            <v>2305</v>
          </cell>
          <cell r="CP86">
            <v>2463</v>
          </cell>
          <cell r="CQ86">
            <v>2623</v>
          </cell>
          <cell r="CR86">
            <v>2785</v>
          </cell>
          <cell r="CS86">
            <v>2950</v>
          </cell>
          <cell r="CT86">
            <v>3220</v>
          </cell>
          <cell r="CU86">
            <v>3495</v>
          </cell>
          <cell r="CV86">
            <v>3775</v>
          </cell>
          <cell r="CW86">
            <v>4060</v>
          </cell>
          <cell r="CX86">
            <v>4350</v>
          </cell>
          <cell r="CY86">
            <v>2713</v>
          </cell>
          <cell r="CZ86">
            <v>3915</v>
          </cell>
          <cell r="DA86">
            <v>4220</v>
          </cell>
          <cell r="DB86">
            <v>4378</v>
          </cell>
          <cell r="DC86">
            <v>4538</v>
          </cell>
          <cell r="DD86">
            <v>4700</v>
          </cell>
          <cell r="DE86">
            <v>4865</v>
          </cell>
          <cell r="DF86">
            <v>5135</v>
          </cell>
          <cell r="DG86">
            <v>5410</v>
          </cell>
          <cell r="DH86">
            <v>5690</v>
          </cell>
          <cell r="DI86">
            <v>5975</v>
          </cell>
          <cell r="DJ86">
            <v>6285</v>
          </cell>
          <cell r="DK86">
            <v>5713</v>
          </cell>
          <cell r="DL86">
            <v>6915</v>
          </cell>
          <cell r="DM86">
            <v>5220</v>
          </cell>
          <cell r="DN86">
            <v>6378</v>
          </cell>
          <cell r="DO86">
            <v>6538</v>
          </cell>
          <cell r="DP86">
            <v>5700</v>
          </cell>
          <cell r="DQ86">
            <v>5865</v>
          </cell>
          <cell r="DR86">
            <v>6135</v>
          </cell>
          <cell r="DS86">
            <v>7410</v>
          </cell>
          <cell r="DT86">
            <v>7690</v>
          </cell>
          <cell r="DU86">
            <v>8975</v>
          </cell>
          <cell r="DV86">
            <v>8285</v>
          </cell>
          <cell r="DW86">
            <v>9713</v>
          </cell>
          <cell r="DX86">
            <v>8915</v>
          </cell>
          <cell r="DY86">
            <v>8220</v>
          </cell>
          <cell r="DZ86">
            <v>9378</v>
          </cell>
          <cell r="EA86">
            <v>10538</v>
          </cell>
          <cell r="EB86">
            <v>9700</v>
          </cell>
          <cell r="EC86">
            <v>7865</v>
          </cell>
          <cell r="ED86">
            <v>11135</v>
          </cell>
          <cell r="EE86">
            <v>11410</v>
          </cell>
          <cell r="EF86">
            <v>14690</v>
          </cell>
          <cell r="EG86">
            <v>14975</v>
          </cell>
          <cell r="EH86">
            <v>15285</v>
          </cell>
          <cell r="EI86">
            <v>17713</v>
          </cell>
          <cell r="EJ86">
            <v>12915</v>
          </cell>
          <cell r="EK86">
            <v>16220</v>
          </cell>
          <cell r="EL86">
            <v>16378</v>
          </cell>
          <cell r="EM86">
            <v>17538</v>
          </cell>
          <cell r="EN86">
            <v>16700</v>
          </cell>
          <cell r="EO86">
            <v>16865</v>
          </cell>
          <cell r="EP86">
            <v>19135</v>
          </cell>
          <cell r="EQ86">
            <v>21410</v>
          </cell>
          <cell r="ER86">
            <v>23190</v>
          </cell>
          <cell r="ES86">
            <v>25475</v>
          </cell>
          <cell r="ET86">
            <v>28285</v>
          </cell>
          <cell r="EU86">
            <v>30713</v>
          </cell>
          <cell r="EV86">
            <v>25915</v>
          </cell>
          <cell r="EW86">
            <v>30220</v>
          </cell>
          <cell r="EX86">
            <v>29378</v>
          </cell>
          <cell r="EY86">
            <v>30538</v>
          </cell>
          <cell r="EZ86">
            <v>30700</v>
          </cell>
          <cell r="FA86">
            <v>29865</v>
          </cell>
          <cell r="FB86">
            <v>32135</v>
          </cell>
          <cell r="FC86">
            <v>36410</v>
          </cell>
          <cell r="FD86">
            <v>37190</v>
          </cell>
          <cell r="FE86">
            <v>39475</v>
          </cell>
          <cell r="FF86">
            <v>45285</v>
          </cell>
          <cell r="FG86">
            <v>45113</v>
          </cell>
          <cell r="FH86">
            <v>40715</v>
          </cell>
          <cell r="FI86">
            <v>46020</v>
          </cell>
          <cell r="FJ86">
            <v>47378</v>
          </cell>
          <cell r="FK86">
            <v>49538</v>
          </cell>
          <cell r="FL86">
            <v>50700</v>
          </cell>
          <cell r="FM86">
            <v>48865</v>
          </cell>
          <cell r="FN86">
            <v>52135</v>
          </cell>
          <cell r="FO86">
            <v>58410</v>
          </cell>
          <cell r="FP86">
            <v>57190</v>
          </cell>
          <cell r="FQ86">
            <v>74475</v>
          </cell>
          <cell r="FR86">
            <v>80285</v>
          </cell>
          <cell r="FS86">
            <v>68213</v>
          </cell>
          <cell r="FT86">
            <v>63815</v>
          </cell>
          <cell r="FU86">
            <v>76820</v>
          </cell>
          <cell r="FV86">
            <v>76478</v>
          </cell>
          <cell r="FW86">
            <v>78638</v>
          </cell>
          <cell r="FX86">
            <v>89500</v>
          </cell>
          <cell r="FY86">
            <v>90865</v>
          </cell>
          <cell r="FZ86">
            <v>94135</v>
          </cell>
          <cell r="GA86">
            <v>114410</v>
          </cell>
          <cell r="GB86">
            <v>99190</v>
          </cell>
          <cell r="GC86">
            <v>116475</v>
          </cell>
          <cell r="GD86">
            <v>136285</v>
          </cell>
          <cell r="GF86" t="str">
            <v xml:space="preserve"> </v>
          </cell>
        </row>
        <row r="87">
          <cell r="A87" t="str">
            <v>Growth YoY</v>
          </cell>
          <cell r="C87" t="str">
            <v>-</v>
          </cell>
          <cell r="D87" t="str">
            <v>-</v>
          </cell>
          <cell r="E87" t="str">
            <v>-</v>
          </cell>
          <cell r="F87" t="str">
            <v>-</v>
          </cell>
          <cell r="G87" t="str">
            <v>-</v>
          </cell>
          <cell r="I87" t="str">
            <v>-</v>
          </cell>
          <cell r="J87" t="str">
            <v>-</v>
          </cell>
          <cell r="K87" t="str">
            <v>-</v>
          </cell>
          <cell r="L87" t="str">
            <v>-</v>
          </cell>
          <cell r="M87">
            <v>3.2837514934289125</v>
          </cell>
          <cell r="O87" t="str">
            <v>-</v>
          </cell>
          <cell r="P87" t="str">
            <v>-</v>
          </cell>
          <cell r="Q87" t="str">
            <v>-</v>
          </cell>
          <cell r="R87" t="str">
            <v>-</v>
          </cell>
          <cell r="S87">
            <v>1.2152187049690881</v>
          </cell>
          <cell r="U87">
            <v>0.92077185017026109</v>
          </cell>
          <cell r="V87">
            <v>0.73764966740576488</v>
          </cell>
          <cell r="W87">
            <v>0.73765169668392994</v>
          </cell>
          <cell r="X87">
            <v>0.83148831488314867</v>
          </cell>
          <cell r="Y87">
            <v>0.80031895249286533</v>
          </cell>
          <cell r="AA87">
            <v>0.83878974116534688</v>
          </cell>
          <cell r="AB87">
            <v>0.8383523887300941</v>
          </cell>
          <cell r="AC87">
            <v>0.84452846975088969</v>
          </cell>
          <cell r="AD87">
            <v>0.84236251026042819</v>
          </cell>
          <cell r="AE87">
            <v>0.84130961816401717</v>
          </cell>
          <cell r="AG87">
            <v>0.87009898444530132</v>
          </cell>
          <cell r="AH87">
            <v>0.82241719188161144</v>
          </cell>
          <cell r="AI87">
            <v>0.79394670203786299</v>
          </cell>
          <cell r="AJ87">
            <v>0.66923185969744226</v>
          </cell>
          <cell r="AK87">
            <v>0.77645480038233416</v>
          </cell>
          <cell r="AM87">
            <v>0.62387008076989181</v>
          </cell>
          <cell r="AN87">
            <v>0.58944577836009637</v>
          </cell>
          <cell r="AO87">
            <v>0.54251088914580725</v>
          </cell>
          <cell r="AP87">
            <v>0.52574616924476802</v>
          </cell>
          <cell r="AQ87">
            <v>0.5654341876930864</v>
          </cell>
          <cell r="AS87">
            <v>0.4545139481231415</v>
          </cell>
          <cell r="AT87">
            <v>0.42348104740621895</v>
          </cell>
          <cell r="AU87">
            <v>0.39482930784722803</v>
          </cell>
          <cell r="AV87">
            <v>0.36901705350941394</v>
          </cell>
          <cell r="AW87">
            <v>0.407081875456762</v>
          </cell>
          <cell r="AY87">
            <v>0.34668825302304418</v>
          </cell>
          <cell r="AZ87">
            <v>0.32733488550773959</v>
          </cell>
          <cell r="BA87">
            <v>0.30959398300339425</v>
          </cell>
          <cell r="BB87">
            <v>0.29457311866478819</v>
          </cell>
          <cell r="BC87">
            <v>0.31792007598782956</v>
          </cell>
          <cell r="BE87">
            <v>-18.595695347865899</v>
          </cell>
          <cell r="BF87">
            <v>18.605967016017416</v>
          </cell>
          <cell r="BG87">
            <v>29.304607100096973</v>
          </cell>
          <cell r="BH87">
            <v>100.08159294284803</v>
          </cell>
          <cell r="BI87" t="str">
            <v>-</v>
          </cell>
          <cell r="BJ87" t="str">
            <v>-</v>
          </cell>
          <cell r="BK87" t="str">
            <v>-</v>
          </cell>
          <cell r="BL87" t="str">
            <v>-</v>
          </cell>
          <cell r="BM87" t="str">
            <v>-</v>
          </cell>
          <cell r="BN87" t="str">
            <v>-</v>
          </cell>
          <cell r="BO87" t="str">
            <v>-</v>
          </cell>
          <cell r="BP87" t="str">
            <v>-</v>
          </cell>
          <cell r="BQ87" t="str">
            <v>-</v>
          </cell>
          <cell r="BR87" t="str">
            <v>-</v>
          </cell>
          <cell r="BS87">
            <v>78047.966176088055</v>
          </cell>
          <cell r="BT87">
            <v>83000.206288025176</v>
          </cell>
          <cell r="BU87">
            <v>305554.11638047948</v>
          </cell>
          <cell r="CN87">
            <v>846</v>
          </cell>
          <cell r="CO87">
            <v>894</v>
          </cell>
          <cell r="CP87">
            <v>942</v>
          </cell>
          <cell r="CQ87">
            <v>989</v>
          </cell>
          <cell r="CR87">
            <v>1037</v>
          </cell>
          <cell r="CS87">
            <v>1085</v>
          </cell>
          <cell r="CT87">
            <v>1133</v>
          </cell>
          <cell r="CU87">
            <v>1181</v>
          </cell>
          <cell r="CV87">
            <v>1229</v>
          </cell>
          <cell r="CW87">
            <v>1277</v>
          </cell>
          <cell r="CX87">
            <v>1325</v>
          </cell>
          <cell r="CY87">
            <v>1400</v>
          </cell>
          <cell r="CZ87">
            <v>1475</v>
          </cell>
          <cell r="DA87">
            <v>1500</v>
          </cell>
          <cell r="DB87">
            <v>1550</v>
          </cell>
          <cell r="DC87">
            <v>1600</v>
          </cell>
          <cell r="DD87">
            <v>1625</v>
          </cell>
          <cell r="DE87">
            <v>1650</v>
          </cell>
          <cell r="DF87">
            <v>1675</v>
          </cell>
          <cell r="DG87">
            <v>1725</v>
          </cell>
          <cell r="DH87">
            <v>1775</v>
          </cell>
          <cell r="DI87">
            <v>1850</v>
          </cell>
          <cell r="DJ87">
            <v>1900</v>
          </cell>
          <cell r="DK87">
            <v>2000</v>
          </cell>
          <cell r="DL87">
            <v>2050</v>
          </cell>
          <cell r="DM87">
            <v>2125</v>
          </cell>
          <cell r="DN87">
            <v>2112</v>
          </cell>
          <cell r="DO87">
            <v>2116</v>
          </cell>
          <cell r="DP87">
            <v>2112</v>
          </cell>
          <cell r="DQ87">
            <v>2058</v>
          </cell>
          <cell r="DR87">
            <v>2060</v>
          </cell>
          <cell r="DS87">
            <v>2033</v>
          </cell>
          <cell r="DT87">
            <v>2052</v>
          </cell>
          <cell r="DU87">
            <v>2040</v>
          </cell>
          <cell r="DV87">
            <v>2032</v>
          </cell>
          <cell r="DW87">
            <v>2025</v>
          </cell>
          <cell r="DX87">
            <v>2085</v>
          </cell>
          <cell r="DY87">
            <v>2205</v>
          </cell>
          <cell r="DZ87">
            <v>2310</v>
          </cell>
          <cell r="EA87">
            <v>2415</v>
          </cell>
          <cell r="EB87">
            <v>2520</v>
          </cell>
          <cell r="EC87">
            <v>2655</v>
          </cell>
          <cell r="ED87">
            <v>2775</v>
          </cell>
          <cell r="EE87">
            <v>2925</v>
          </cell>
          <cell r="EF87">
            <v>3053</v>
          </cell>
          <cell r="EG87">
            <v>3210</v>
          </cell>
          <cell r="EH87">
            <v>3405</v>
          </cell>
          <cell r="EI87">
            <v>2400</v>
          </cell>
          <cell r="EJ87">
            <v>2530</v>
          </cell>
          <cell r="EK87">
            <v>2670</v>
          </cell>
          <cell r="EL87">
            <v>2803</v>
          </cell>
          <cell r="EM87">
            <v>2937</v>
          </cell>
          <cell r="EN87">
            <v>3070</v>
          </cell>
          <cell r="EO87">
            <v>2560</v>
          </cell>
          <cell r="EP87">
            <v>2664</v>
          </cell>
          <cell r="EQ87">
            <v>2784</v>
          </cell>
          <cell r="ER87">
            <v>2896</v>
          </cell>
          <cell r="ES87">
            <v>3008</v>
          </cell>
          <cell r="ET87">
            <v>3144</v>
          </cell>
          <cell r="EU87">
            <v>3259</v>
          </cell>
          <cell r="EV87">
            <v>3378</v>
          </cell>
          <cell r="EW87">
            <v>3504</v>
          </cell>
          <cell r="EX87">
            <v>3648</v>
          </cell>
          <cell r="EY87">
            <v>3800</v>
          </cell>
          <cell r="EZ87">
            <v>3960</v>
          </cell>
          <cell r="FA87">
            <v>4112</v>
          </cell>
          <cell r="FB87">
            <v>4272</v>
          </cell>
          <cell r="FC87">
            <v>4448</v>
          </cell>
          <cell r="FD87">
            <v>4608</v>
          </cell>
          <cell r="FE87">
            <v>4888</v>
          </cell>
          <cell r="FF87">
            <v>5168</v>
          </cell>
          <cell r="FG87">
            <v>5353</v>
          </cell>
          <cell r="FH87">
            <v>5538</v>
          </cell>
          <cell r="FI87">
            <v>5784</v>
          </cell>
          <cell r="FJ87">
            <v>6017</v>
          </cell>
          <cell r="FK87">
            <v>6250</v>
          </cell>
          <cell r="FL87">
            <v>6560</v>
          </cell>
          <cell r="FM87">
            <v>6896</v>
          </cell>
          <cell r="FN87">
            <v>7232</v>
          </cell>
          <cell r="FO87">
            <v>7680</v>
          </cell>
          <cell r="FP87">
            <v>8016</v>
          </cell>
          <cell r="FQ87">
            <v>8352</v>
          </cell>
          <cell r="FR87">
            <v>8800</v>
          </cell>
          <cell r="FS87">
            <v>9064</v>
          </cell>
          <cell r="FT87">
            <v>9328</v>
          </cell>
          <cell r="FU87">
            <v>9680</v>
          </cell>
          <cell r="FV87">
            <v>9932</v>
          </cell>
          <cell r="FW87">
            <v>10184</v>
          </cell>
          <cell r="FX87">
            <v>10520</v>
          </cell>
          <cell r="FY87">
            <v>10820</v>
          </cell>
          <cell r="FZ87">
            <v>11120</v>
          </cell>
          <cell r="GA87">
            <v>11520</v>
          </cell>
          <cell r="GB87">
            <v>11916</v>
          </cell>
          <cell r="GC87">
            <v>12312</v>
          </cell>
          <cell r="GD87">
            <v>12840</v>
          </cell>
          <cell r="GF87" t="str">
            <v xml:space="preserve"> </v>
          </cell>
        </row>
        <row r="88">
          <cell r="A88" t="str">
            <v>Growth MoM</v>
          </cell>
          <cell r="C88" t="str">
            <v>-</v>
          </cell>
          <cell r="D88" t="str">
            <v>-</v>
          </cell>
          <cell r="E88" t="str">
            <v>-</v>
          </cell>
          <cell r="F88" t="str">
            <v>-</v>
          </cell>
          <cell r="G88" t="str">
            <v>-</v>
          </cell>
          <cell r="I88" t="str">
            <v>-</v>
          </cell>
          <cell r="J88" t="str">
            <v>-</v>
          </cell>
          <cell r="K88" t="str">
            <v>-</v>
          </cell>
          <cell r="L88" t="str">
            <v>-</v>
          </cell>
          <cell r="M88" t="str">
            <v>-</v>
          </cell>
          <cell r="O88" t="str">
            <v>-</v>
          </cell>
          <cell r="P88">
            <v>0.27979568671963673</v>
          </cell>
          <cell r="Q88">
            <v>0.1474057649667404</v>
          </cell>
          <cell r="R88">
            <v>0.13117415165803514</v>
          </cell>
          <cell r="S88" t="str">
            <v>-</v>
          </cell>
          <cell r="U88">
            <v>0.15634823014896826</v>
          </cell>
          <cell r="V88">
            <v>0.15778276799432689</v>
          </cell>
          <cell r="W88">
            <v>0.14740710494079234</v>
          </cell>
          <cell r="X88">
            <v>0.19225978647686826</v>
          </cell>
          <cell r="Y88" t="str">
            <v>-</v>
          </cell>
          <cell r="AA88">
            <v>0.16095813745242893</v>
          </cell>
          <cell r="AB88">
            <v>0.15750739169559069</v>
          </cell>
          <cell r="AC88">
            <v>0.15126190410084117</v>
          </cell>
          <cell r="AD88">
            <v>0.19085976124442294</v>
          </cell>
          <cell r="AE88" t="str">
            <v>-</v>
          </cell>
          <cell r="AG88">
            <v>0.17843617732234351</v>
          </cell>
          <cell r="AH88">
            <v>0.12799450077332897</v>
          </cell>
          <cell r="AI88">
            <v>0.13327645571163038</v>
          </cell>
          <cell r="AJ88">
            <v>0.10807141128707021</v>
          </cell>
          <cell r="AK88" t="str">
            <v>-</v>
          </cell>
          <cell r="AM88">
            <v>0.1464118895966029</v>
          </cell>
          <cell r="AN88">
            <v>0.10408222831320857</v>
          </cell>
          <cell r="AO88">
            <v>9.981183199048238E-2</v>
          </cell>
          <cell r="AP88">
            <v>9.6028380037635142E-2</v>
          </cell>
          <cell r="AQ88" t="str">
            <v>-</v>
          </cell>
          <cell r="AS88">
            <v>9.2889575818401626E-2</v>
          </cell>
          <cell r="AT88">
            <v>8.0525992074446995E-2</v>
          </cell>
          <cell r="AU88">
            <v>7.7674886625803241E-2</v>
          </cell>
          <cell r="AV88">
            <v>7.5745637806861277E-2</v>
          </cell>
          <cell r="AW88" t="str">
            <v>-</v>
          </cell>
          <cell r="AY88">
            <v>7.5064441186567521E-2</v>
          </cell>
          <cell r="AZ88">
            <v>6.4997664276597034E-2</v>
          </cell>
          <cell r="BA88">
            <v>6.3270891595041734E-2</v>
          </cell>
          <cell r="BB88">
            <v>6.3406982087562458E-2</v>
          </cell>
          <cell r="BC88" t="str">
            <v>-</v>
          </cell>
          <cell r="BE88">
            <v>0.28804999462405845</v>
          </cell>
          <cell r="BF88">
            <v>0.27483235784606097</v>
          </cell>
          <cell r="BG88">
            <v>0.26199686514269116</v>
          </cell>
          <cell r="BH88">
            <v>0.24922804122488795</v>
          </cell>
          <cell r="BI88" t="str">
            <v>-</v>
          </cell>
          <cell r="BJ88" t="e">
            <v>#DIV/0!</v>
          </cell>
          <cell r="BK88" t="e">
            <v>#DIV/0!</v>
          </cell>
          <cell r="BL88" t="e">
            <v>#DIV/0!</v>
          </cell>
          <cell r="BM88" t="e">
            <v>#DIV/0!</v>
          </cell>
          <cell r="BN88" t="e">
            <v>#DIV/0!</v>
          </cell>
          <cell r="BO88" t="e">
            <v>#DIV/0!</v>
          </cell>
          <cell r="BP88" t="e">
            <v>#DIV/0!</v>
          </cell>
          <cell r="BQ88" t="e">
            <v>#DIV/0!</v>
          </cell>
          <cell r="BR88" t="e">
            <v>#DIV/0!</v>
          </cell>
          <cell r="BS88">
            <v>655654.39092878497</v>
          </cell>
          <cell r="BT88">
            <v>813200.10776113032</v>
          </cell>
          <cell r="BU88">
            <v>2531528.663370694</v>
          </cell>
          <cell r="CN88">
            <v>1154</v>
          </cell>
          <cell r="CO88">
            <v>1411</v>
          </cell>
          <cell r="CP88">
            <v>1521</v>
          </cell>
          <cell r="CQ88">
            <v>1634</v>
          </cell>
          <cell r="CR88">
            <v>1748</v>
          </cell>
          <cell r="CS88">
            <v>1865</v>
          </cell>
          <cell r="CT88">
            <v>2087</v>
          </cell>
          <cell r="CU88">
            <v>2314</v>
          </cell>
          <cell r="CV88">
            <v>2546</v>
          </cell>
          <cell r="CW88">
            <v>2783</v>
          </cell>
          <cell r="CX88">
            <v>3025</v>
          </cell>
          <cell r="CY88">
            <v>1313</v>
          </cell>
          <cell r="CZ88">
            <v>2440</v>
          </cell>
          <cell r="DA88">
            <v>2720</v>
          </cell>
          <cell r="DB88">
            <v>2828</v>
          </cell>
          <cell r="DC88">
            <v>2938</v>
          </cell>
          <cell r="DD88">
            <v>3075</v>
          </cell>
          <cell r="DE88">
            <v>3215</v>
          </cell>
          <cell r="DF88">
            <v>3460</v>
          </cell>
          <cell r="DG88">
            <v>3685</v>
          </cell>
          <cell r="DH88">
            <v>3915</v>
          </cell>
          <cell r="DI88">
            <v>4125</v>
          </cell>
          <cell r="DJ88">
            <v>4385</v>
          </cell>
          <cell r="DK88">
            <v>3713</v>
          </cell>
          <cell r="DL88">
            <v>4865</v>
          </cell>
          <cell r="DM88">
            <v>3095</v>
          </cell>
          <cell r="DN88">
            <v>4266</v>
          </cell>
          <cell r="DO88">
            <v>4422</v>
          </cell>
          <cell r="DP88">
            <v>3588</v>
          </cell>
          <cell r="DQ88">
            <v>3807</v>
          </cell>
          <cell r="DR88">
            <v>4075</v>
          </cell>
          <cell r="DS88">
            <v>5377</v>
          </cell>
          <cell r="DT88">
            <v>5638</v>
          </cell>
          <cell r="DU88">
            <v>6935</v>
          </cell>
          <cell r="DV88">
            <v>6253</v>
          </cell>
          <cell r="DW88">
            <v>7688</v>
          </cell>
          <cell r="DX88">
            <v>6830</v>
          </cell>
          <cell r="DY88">
            <v>6015</v>
          </cell>
          <cell r="DZ88">
            <v>7068</v>
          </cell>
          <cell r="EA88">
            <v>8123</v>
          </cell>
          <cell r="EB88">
            <v>7180</v>
          </cell>
          <cell r="EC88">
            <v>5210</v>
          </cell>
          <cell r="ED88">
            <v>8360</v>
          </cell>
          <cell r="EE88">
            <v>8485</v>
          </cell>
          <cell r="EF88">
            <v>11637</v>
          </cell>
          <cell r="EG88">
            <v>11765</v>
          </cell>
          <cell r="EH88">
            <v>11880</v>
          </cell>
          <cell r="EI88">
            <v>15313</v>
          </cell>
          <cell r="EJ88">
            <v>10385</v>
          </cell>
          <cell r="EK88">
            <v>13550</v>
          </cell>
          <cell r="EL88">
            <v>13575</v>
          </cell>
          <cell r="EM88">
            <v>14601</v>
          </cell>
          <cell r="EN88">
            <v>13630</v>
          </cell>
          <cell r="EO88">
            <v>14305</v>
          </cell>
          <cell r="EP88">
            <v>16471</v>
          </cell>
          <cell r="EQ88">
            <v>18626</v>
          </cell>
          <cell r="ER88">
            <v>20294</v>
          </cell>
          <cell r="ES88">
            <v>22467</v>
          </cell>
          <cell r="ET88">
            <v>25141</v>
          </cell>
          <cell r="EU88">
            <v>27454</v>
          </cell>
          <cell r="EV88">
            <v>22537</v>
          </cell>
          <cell r="EW88">
            <v>26716</v>
          </cell>
          <cell r="EX88">
            <v>25730</v>
          </cell>
          <cell r="EY88">
            <v>26738</v>
          </cell>
          <cell r="EZ88">
            <v>26740</v>
          </cell>
          <cell r="FA88">
            <v>25753</v>
          </cell>
          <cell r="FB88">
            <v>27863</v>
          </cell>
          <cell r="FC88">
            <v>31962</v>
          </cell>
          <cell r="FD88">
            <v>32582</v>
          </cell>
          <cell r="FE88">
            <v>34587</v>
          </cell>
          <cell r="FF88">
            <v>40117</v>
          </cell>
          <cell r="FG88">
            <v>39760</v>
          </cell>
          <cell r="FH88">
            <v>35177</v>
          </cell>
          <cell r="FI88">
            <v>40236</v>
          </cell>
          <cell r="FJ88">
            <v>41361</v>
          </cell>
          <cell r="FK88">
            <v>43288</v>
          </cell>
          <cell r="FL88">
            <v>44140</v>
          </cell>
          <cell r="FM88">
            <v>41969</v>
          </cell>
          <cell r="FN88">
            <v>44903</v>
          </cell>
          <cell r="FO88">
            <v>50730</v>
          </cell>
          <cell r="FP88">
            <v>49174</v>
          </cell>
          <cell r="FQ88">
            <v>66123</v>
          </cell>
          <cell r="FR88">
            <v>71485</v>
          </cell>
          <cell r="FS88">
            <v>59149</v>
          </cell>
          <cell r="FT88">
            <v>54487</v>
          </cell>
          <cell r="FU88">
            <v>67140</v>
          </cell>
          <cell r="FV88">
            <v>66546</v>
          </cell>
          <cell r="FW88">
            <v>68454</v>
          </cell>
          <cell r="FX88">
            <v>78980</v>
          </cell>
          <cell r="FY88">
            <v>80045</v>
          </cell>
          <cell r="FZ88">
            <v>83015</v>
          </cell>
          <cell r="GA88">
            <v>102890</v>
          </cell>
          <cell r="GB88">
            <v>87274</v>
          </cell>
          <cell r="GC88">
            <v>104163</v>
          </cell>
          <cell r="GD88">
            <v>123445</v>
          </cell>
          <cell r="GF88" t="str">
            <v xml:space="preserve"> </v>
          </cell>
        </row>
        <row r="89">
          <cell r="A89" t="str">
            <v xml:space="preserve">   Deferred as a % of Subscription Revenue</v>
          </cell>
          <cell r="C89">
            <v>0</v>
          </cell>
          <cell r="D89">
            <v>0</v>
          </cell>
          <cell r="E89">
            <v>0</v>
          </cell>
          <cell r="F89">
            <v>0</v>
          </cell>
          <cell r="G89">
            <v>0.35444046196734369</v>
          </cell>
          <cell r="I89">
            <v>1.186572</v>
          </cell>
          <cell r="J89">
            <v>2.415</v>
          </cell>
          <cell r="K89">
            <v>3.3138360000000002</v>
          </cell>
          <cell r="L89">
            <v>4.7174040000000002</v>
          </cell>
          <cell r="M89">
            <v>0.3313345419048947</v>
          </cell>
          <cell r="O89">
            <v>1.1903518728717366</v>
          </cell>
          <cell r="P89">
            <v>1.3393348115299335</v>
          </cell>
          <cell r="Q89">
            <v>1.1012599520754425</v>
          </cell>
          <cell r="R89">
            <v>1.3100314336476697</v>
          </cell>
          <cell r="S89">
            <v>0.40227883162665773</v>
          </cell>
          <cell r="U89">
            <v>1.4365914194539651</v>
          </cell>
          <cell r="V89">
            <v>1.5031135157207025</v>
          </cell>
          <cell r="W89">
            <v>1.5306049822064056</v>
          </cell>
          <cell r="X89">
            <v>1.8534810835012312</v>
          </cell>
          <cell r="Y89">
            <v>0.57901300759942198</v>
          </cell>
          <cell r="AA89">
            <v>1.6820928139863738</v>
          </cell>
          <cell r="AB89">
            <v>1.7091095871394064</v>
          </cell>
          <cell r="AC89">
            <v>1.7904256601953452</v>
          </cell>
          <cell r="AD89">
            <v>1.9421211446161326</v>
          </cell>
          <cell r="AE89">
            <v>0.6070503934116992</v>
          </cell>
          <cell r="AG89">
            <v>1.7983330469152776</v>
          </cell>
          <cell r="AH89">
            <v>1.7872421463176817</v>
          </cell>
          <cell r="AI89">
            <v>1.7087892883069395</v>
          </cell>
          <cell r="AJ89">
            <v>2.0524719441916894</v>
          </cell>
          <cell r="AK89">
            <v>0.60282070560399659</v>
          </cell>
          <cell r="AM89">
            <v>1.9264495782756397</v>
          </cell>
          <cell r="AN89">
            <v>1.9010090288931611</v>
          </cell>
          <cell r="AO89">
            <v>1.8532104086896026</v>
          </cell>
          <cell r="AP89">
            <v>2.0499999999999998</v>
          </cell>
          <cell r="AQ89">
            <v>0.59906669135174728</v>
          </cell>
          <cell r="AS89">
            <v>1.9</v>
          </cell>
          <cell r="AT89">
            <v>1.85</v>
          </cell>
          <cell r="AU89">
            <v>1.85</v>
          </cell>
          <cell r="AV89">
            <v>2.0499999999999998</v>
          </cell>
          <cell r="AW89">
            <v>0.58091748943846699</v>
          </cell>
          <cell r="AY89">
            <v>1.9</v>
          </cell>
          <cell r="AZ89">
            <v>1.85</v>
          </cell>
          <cell r="BA89">
            <v>1.85</v>
          </cell>
          <cell r="BB89">
            <v>2.0499999999999998</v>
          </cell>
          <cell r="BC89">
            <v>0.56872876899457192</v>
          </cell>
          <cell r="BE89">
            <v>1.9</v>
          </cell>
          <cell r="BF89">
            <v>1.85</v>
          </cell>
          <cell r="BG89">
            <v>1.85</v>
          </cell>
          <cell r="BH89">
            <v>2.0499999999999998</v>
          </cell>
          <cell r="BI89">
            <v>0.56057993126184147</v>
          </cell>
          <cell r="BK89">
            <v>260.8822942481421</v>
          </cell>
          <cell r="BL89">
            <v>272.88604535766524</v>
          </cell>
          <cell r="BM89">
            <v>340.54139498906727</v>
          </cell>
          <cell r="BN89">
            <v>419.21200135256709</v>
          </cell>
          <cell r="BO89">
            <v>1293.5217359474418</v>
          </cell>
          <cell r="BQ89">
            <v>341.12664152628929</v>
          </cell>
          <cell r="BR89">
            <v>343.58682874355588</v>
          </cell>
          <cell r="BS89">
            <v>420.39555817080691</v>
          </cell>
          <cell r="BT89">
            <v>513.71040460815368</v>
          </cell>
          <cell r="BU89">
            <v>1618.8194330488059</v>
          </cell>
          <cell r="CB89">
            <v>0</v>
          </cell>
          <cell r="CC89">
            <v>0</v>
          </cell>
          <cell r="CD89">
            <v>0</v>
          </cell>
          <cell r="CE89">
            <v>0</v>
          </cell>
          <cell r="CF89">
            <v>0</v>
          </cell>
          <cell r="CG89">
            <v>0</v>
          </cell>
          <cell r="CH89">
            <v>0</v>
          </cell>
          <cell r="CI89">
            <v>0</v>
          </cell>
          <cell r="CJ89">
            <v>0</v>
          </cell>
          <cell r="CK89">
            <v>0</v>
          </cell>
          <cell r="CL89">
            <v>0</v>
          </cell>
          <cell r="CM89">
            <v>0</v>
          </cell>
          <cell r="CN89">
            <v>0.52622400000000003</v>
          </cell>
          <cell r="CO89">
            <v>0.66034800000000005</v>
          </cell>
          <cell r="CP89">
            <v>0.73007999999999995</v>
          </cell>
          <cell r="CQ89">
            <v>0.80392799999999998</v>
          </cell>
          <cell r="CR89">
            <v>0.880992</v>
          </cell>
          <cell r="CS89">
            <v>0.96233999999999997</v>
          </cell>
          <cell r="CT89">
            <v>1.101936</v>
          </cell>
          <cell r="CU89">
            <v>1.24956</v>
          </cell>
          <cell r="CV89">
            <v>1.405392</v>
          </cell>
          <cell r="CW89">
            <v>1.569612</v>
          </cell>
          <cell r="CX89">
            <v>1.7423999999999999</v>
          </cell>
          <cell r="CY89">
            <v>0.77204399999999995</v>
          </cell>
          <cell r="CZ89">
            <v>1.4932799999999999</v>
          </cell>
          <cell r="DA89">
            <v>1.7951999999999999</v>
          </cell>
          <cell r="DB89">
            <v>1.968288</v>
          </cell>
          <cell r="DC89">
            <v>2.1153599999999999</v>
          </cell>
          <cell r="DD89">
            <v>2.2877999999999998</v>
          </cell>
          <cell r="DE89">
            <v>2.4305400000000001</v>
          </cell>
          <cell r="DF89">
            <v>2.6572800000000001</v>
          </cell>
          <cell r="DG89">
            <v>2.91852</v>
          </cell>
          <cell r="DH89">
            <v>3.1241699999999999</v>
          </cell>
          <cell r="DI89">
            <v>3.3165</v>
          </cell>
          <cell r="DJ89">
            <v>3.57816</v>
          </cell>
          <cell r="DK89">
            <v>3.0520860000000001</v>
          </cell>
          <cell r="DL89">
            <v>4.05741</v>
          </cell>
          <cell r="DM89">
            <v>2.6183700000000001</v>
          </cell>
          <cell r="DN89">
            <v>3.660228</v>
          </cell>
          <cell r="DO89">
            <v>3.84714</v>
          </cell>
          <cell r="DP89">
            <v>3.1646160000000001</v>
          </cell>
          <cell r="DQ89">
            <v>3.3806159999999998</v>
          </cell>
          <cell r="DR89">
            <v>3.6430500000000001</v>
          </cell>
          <cell r="DS89">
            <v>4.8392999999999997</v>
          </cell>
          <cell r="DT89">
            <v>5.1418559999999998</v>
          </cell>
          <cell r="DU89">
            <v>6.3247200000000001</v>
          </cell>
          <cell r="DV89">
            <v>5.7027359999999998</v>
          </cell>
          <cell r="DW89">
            <v>7.0114559999999999</v>
          </cell>
          <cell r="DX89">
            <v>6.2289599999999998</v>
          </cell>
          <cell r="DY89">
            <v>5.4856800000000003</v>
          </cell>
          <cell r="DZ89">
            <v>6.4460160000000002</v>
          </cell>
          <cell r="EA89">
            <v>7.4081760000000001</v>
          </cell>
          <cell r="EB89">
            <v>6.5481600000000002</v>
          </cell>
          <cell r="EC89">
            <v>4.7827799999999998</v>
          </cell>
          <cell r="ED89">
            <v>7.67448</v>
          </cell>
          <cell r="EE89">
            <v>7.7892299999999999</v>
          </cell>
          <cell r="EF89">
            <v>10.9690362</v>
          </cell>
          <cell r="EG89">
            <v>11.089689</v>
          </cell>
          <cell r="EH89">
            <v>11.198088</v>
          </cell>
          <cell r="EI89">
            <v>14.449653060000003</v>
          </cell>
          <cell r="EJ89">
            <v>9.7994937000000011</v>
          </cell>
          <cell r="EK89">
            <v>12.786051</v>
          </cell>
          <cell r="EL89">
            <v>12.396689999999998</v>
          </cell>
          <cell r="EM89">
            <v>13.3336332</v>
          </cell>
          <cell r="EN89">
            <v>12.446915999999998</v>
          </cell>
          <cell r="EO89">
            <v>12.943850640000001</v>
          </cell>
          <cell r="EP89">
            <v>14.903751408</v>
          </cell>
          <cell r="EQ89">
            <v>16.853698847999997</v>
          </cell>
          <cell r="ER89">
            <v>18.021072</v>
          </cell>
          <cell r="ES89">
            <v>19.903515300000002</v>
          </cell>
          <cell r="ET89">
            <v>22.023516000000001</v>
          </cell>
          <cell r="EU89">
            <v>24.64600488</v>
          </cell>
          <cell r="EV89">
            <v>20.23191564</v>
          </cell>
          <cell r="EW89">
            <v>23.983487520000001</v>
          </cell>
          <cell r="EX89">
            <v>23.573825999999997</v>
          </cell>
          <cell r="EY89">
            <v>24.497355599999999</v>
          </cell>
          <cell r="EZ89">
            <v>24.499187999999997</v>
          </cell>
          <cell r="FA89">
            <v>23.254958999999999</v>
          </cell>
          <cell r="FB89">
            <v>25.160288999999999</v>
          </cell>
          <cell r="FC89">
            <v>28.861685999999999</v>
          </cell>
          <cell r="FD89">
            <v>28.639849064891845</v>
          </cell>
          <cell r="FE89">
            <v>30.402260745424289</v>
          </cell>
          <cell r="FF89">
            <v>35.263176752079858</v>
          </cell>
          <cell r="FG89">
            <v>34.315000146092032</v>
          </cell>
          <cell r="FH89">
            <v>30.35962676406136</v>
          </cell>
          <cell r="FI89">
            <v>34.725813528122714</v>
          </cell>
          <cell r="FJ89">
            <v>34.310705265068044</v>
          </cell>
          <cell r="FK89">
            <v>35.909233565780937</v>
          </cell>
          <cell r="FL89">
            <v>36.616003732987686</v>
          </cell>
          <cell r="FM89">
            <v>33.268873456179776</v>
          </cell>
          <cell r="FN89">
            <v>35.594658552808994</v>
          </cell>
          <cell r="FO89">
            <v>40.21372800000001</v>
          </cell>
          <cell r="FP89">
            <v>37.528260031067951</v>
          </cell>
          <cell r="FQ89">
            <v>50.463276081553396</v>
          </cell>
          <cell r="FR89">
            <v>54.5554087184466</v>
          </cell>
          <cell r="FS89">
            <v>46.159982022510825</v>
          </cell>
          <cell r="FT89">
            <v>42.521749149783552</v>
          </cell>
          <cell r="FU89">
            <v>52.396172259740247</v>
          </cell>
          <cell r="FV89">
            <v>50.542279984158419</v>
          </cell>
          <cell r="FW89">
            <v>51.991422986138616</v>
          </cell>
          <cell r="FX89">
            <v>59.986013782178226</v>
          </cell>
          <cell r="FY89">
            <v>58.355025757222279</v>
          </cell>
          <cell r="FZ89">
            <v>60.520238156484574</v>
          </cell>
          <cell r="GA89">
            <v>75.009664565689292</v>
          </cell>
          <cell r="GB89">
            <v>61.398286461466235</v>
          </cell>
          <cell r="GC89">
            <v>73.27989679269551</v>
          </cell>
          <cell r="GD89">
            <v>86.845010796293252</v>
          </cell>
          <cell r="GF89" t="str">
            <v xml:space="preserve"> </v>
          </cell>
        </row>
        <row r="90">
          <cell r="A90" t="str">
            <v>Estimated Balance Sheet Model</v>
          </cell>
          <cell r="I90">
            <v>0</v>
          </cell>
          <cell r="J90">
            <v>1</v>
          </cell>
          <cell r="K90">
            <v>3</v>
          </cell>
          <cell r="L90">
            <v>6</v>
          </cell>
          <cell r="M90">
            <v>0.35084935049667898</v>
          </cell>
          <cell r="O90">
            <v>8</v>
          </cell>
          <cell r="P90">
            <v>13</v>
          </cell>
          <cell r="Q90">
            <v>18</v>
          </cell>
          <cell r="R90">
            <v>23</v>
          </cell>
          <cell r="S90">
            <v>0.34112133370226894</v>
          </cell>
          <cell r="U90">
            <v>25</v>
          </cell>
          <cell r="V90">
            <v>35</v>
          </cell>
          <cell r="W90">
            <v>50</v>
          </cell>
          <cell r="X90">
            <v>73</v>
          </cell>
          <cell r="Y90">
            <v>0.30671582698208455</v>
          </cell>
          <cell r="AA90">
            <v>78.510000000000005</v>
          </cell>
          <cell r="AB90">
            <v>92.335499999999996</v>
          </cell>
          <cell r="AC90">
            <v>111.35999999999999</v>
          </cell>
          <cell r="AD90">
            <v>143.85000000000002</v>
          </cell>
          <cell r="AE90">
            <v>0.23958459764534534</v>
          </cell>
          <cell r="AG90">
            <v>156.9675</v>
          </cell>
          <cell r="AH90">
            <v>175.9665</v>
          </cell>
          <cell r="AI90">
            <v>190.66499999999999</v>
          </cell>
          <cell r="AJ90">
            <v>253.76250000000002</v>
          </cell>
          <cell r="AK90">
            <v>0.1443595141141556</v>
          </cell>
          <cell r="AM90">
            <v>273.05399999999997</v>
          </cell>
          <cell r="AN90">
            <v>304.25400000000002</v>
          </cell>
          <cell r="AO90">
            <v>329.1465</v>
          </cell>
          <cell r="AP90">
            <v>426.09449999999998</v>
          </cell>
          <cell r="AQ90">
            <v>0.1232831603925354</v>
          </cell>
          <cell r="AS90">
            <v>418.43093906249999</v>
          </cell>
          <cell r="AT90">
            <v>446.62613625000006</v>
          </cell>
          <cell r="AU90">
            <v>473.04731250000009</v>
          </cell>
          <cell r="AV90">
            <v>602.21263499999998</v>
          </cell>
          <cell r="AW90">
            <v>0.12672857792582937</v>
          </cell>
          <cell r="AY90">
            <v>576.66285112499986</v>
          </cell>
          <cell r="AZ90">
            <v>599.20389213750002</v>
          </cell>
          <cell r="BA90">
            <v>639.91321290000008</v>
          </cell>
          <cell r="BB90">
            <v>761.7684892499999</v>
          </cell>
          <cell r="BC90">
            <v>0.11683290911511524</v>
          </cell>
          <cell r="BE90">
            <v>753.18681759750007</v>
          </cell>
          <cell r="BF90">
            <v>773.9235244439999</v>
          </cell>
          <cell r="BG90">
            <v>817.32484201500006</v>
          </cell>
          <cell r="BH90">
            <v>961.10998031700001</v>
          </cell>
          <cell r="BI90">
            <v>0.11288303922638165</v>
          </cell>
          <cell r="BK90">
            <v>0.12354808846970144</v>
          </cell>
          <cell r="BL90">
            <v>0.12407607775017293</v>
          </cell>
          <cell r="BM90">
            <v>0.10779853384692495</v>
          </cell>
          <cell r="BN90">
            <v>9.4494891123884983E-2</v>
          </cell>
          <cell r="BO90">
            <v>0.11023451061216849</v>
          </cell>
          <cell r="BQ90">
            <v>0.11780512005791688</v>
          </cell>
          <cell r="BR90">
            <v>0.12157215014556855</v>
          </cell>
          <cell r="BS90">
            <v>0.10637551511222987</v>
          </cell>
          <cell r="BT90">
            <v>9.2613453696550163E-2</v>
          </cell>
          <cell r="BU90">
            <v>0.10770010609534564</v>
          </cell>
          <cell r="CN90">
            <v>0.42300000000000004</v>
          </cell>
          <cell r="CO90">
            <v>0.38785249457700655</v>
          </cell>
          <cell r="CP90">
            <v>0.3824604141291108</v>
          </cell>
          <cell r="CQ90">
            <v>0.37704918032786883</v>
          </cell>
          <cell r="CR90">
            <v>0.37235188509874328</v>
          </cell>
          <cell r="CS90">
            <v>0.3677966101694915</v>
          </cell>
          <cell r="CT90">
            <v>0.3518633540372671</v>
          </cell>
          <cell r="CU90">
            <v>0.33791130185979967</v>
          </cell>
          <cell r="CV90">
            <v>0.32556291390728476</v>
          </cell>
          <cell r="CW90">
            <v>0.31453201970443345</v>
          </cell>
          <cell r="CX90">
            <v>0.3045977011494253</v>
          </cell>
          <cell r="CY90">
            <v>0.51603391079985261</v>
          </cell>
          <cell r="CZ90">
            <v>0.37675606641123882</v>
          </cell>
          <cell r="DA90">
            <v>0.35545023696682465</v>
          </cell>
          <cell r="DB90">
            <v>0.35404294198264052</v>
          </cell>
          <cell r="DC90">
            <v>0.35257822829440277</v>
          </cell>
          <cell r="DD90">
            <v>0.3457446808510638</v>
          </cell>
          <cell r="DE90">
            <v>0.33915724563206573</v>
          </cell>
          <cell r="DF90">
            <v>0.32619279454722494</v>
          </cell>
          <cell r="DG90">
            <v>0.31885397412199634</v>
          </cell>
          <cell r="DH90">
            <v>0.31195079086115995</v>
          </cell>
          <cell r="DI90">
            <v>0.30962343096234313</v>
          </cell>
          <cell r="DJ90">
            <v>0.30230708035003973</v>
          </cell>
          <cell r="DK90">
            <v>0.3500787677227376</v>
          </cell>
          <cell r="DL90">
            <v>0.29645697758496026</v>
          </cell>
          <cell r="DM90">
            <v>0.40708812260536398</v>
          </cell>
          <cell r="DN90">
            <v>0.33113828786453436</v>
          </cell>
          <cell r="DO90">
            <v>0.32364637503823801</v>
          </cell>
          <cell r="DP90">
            <v>0.3705263157894737</v>
          </cell>
          <cell r="DQ90">
            <v>0.35089514066496164</v>
          </cell>
          <cell r="DR90">
            <v>0.33577832110839445</v>
          </cell>
          <cell r="DS90">
            <v>0.27435897435897438</v>
          </cell>
          <cell r="DT90">
            <v>0.26684005201560468</v>
          </cell>
          <cell r="DU90">
            <v>0.22729805013927573</v>
          </cell>
          <cell r="DV90">
            <v>0.24526252263126136</v>
          </cell>
          <cell r="DW90">
            <v>0.20848347575414394</v>
          </cell>
          <cell r="DX90">
            <v>0.23387549074593383</v>
          </cell>
          <cell r="DY90">
            <v>0.26824817518248179</v>
          </cell>
          <cell r="DZ90">
            <v>0.2463211772232885</v>
          </cell>
          <cell r="EA90">
            <v>0.2291706206111217</v>
          </cell>
          <cell r="EB90">
            <v>0.25979381443298966</v>
          </cell>
          <cell r="EC90">
            <v>0.3375715193897012</v>
          </cell>
          <cell r="ED90">
            <v>0.24921418949259089</v>
          </cell>
          <cell r="EE90">
            <v>0.25635407537248023</v>
          </cell>
          <cell r="EF90">
            <v>0.20782845473110956</v>
          </cell>
          <cell r="EG90">
            <v>0.21435726210350581</v>
          </cell>
          <cell r="EH90">
            <v>0.2227674190382728</v>
          </cell>
          <cell r="EI90">
            <v>0.13549370518827974</v>
          </cell>
          <cell r="EJ90">
            <v>0.1958962446767325</v>
          </cell>
          <cell r="EK90">
            <v>0.16461159062885322</v>
          </cell>
          <cell r="EL90">
            <v>0.17114421785321776</v>
          </cell>
          <cell r="EM90">
            <v>0.16746493328771805</v>
          </cell>
          <cell r="EN90">
            <v>0.18383233532934129</v>
          </cell>
          <cell r="EO90">
            <v>0.15179365549955526</v>
          </cell>
          <cell r="EP90">
            <v>0.13922132218447869</v>
          </cell>
          <cell r="EQ90">
            <v>0.13003269500233539</v>
          </cell>
          <cell r="ER90">
            <v>0.12488141440275979</v>
          </cell>
          <cell r="ES90">
            <v>0.11807654563297354</v>
          </cell>
          <cell r="ET90">
            <v>0.11115432207884035</v>
          </cell>
          <cell r="EU90">
            <v>0.10611141861752349</v>
          </cell>
          <cell r="EV90">
            <v>0.13034921859926685</v>
          </cell>
          <cell r="EW90">
            <v>0.11594970218398415</v>
          </cell>
          <cell r="EX90">
            <v>0.12417455238613928</v>
          </cell>
          <cell r="EY90">
            <v>0.12443513000196471</v>
          </cell>
          <cell r="EZ90">
            <v>0.12899022801302928</v>
          </cell>
          <cell r="FA90">
            <v>0.13768625481332664</v>
          </cell>
          <cell r="FB90">
            <v>0.13293916290648822</v>
          </cell>
          <cell r="FC90">
            <v>0.1221642405932436</v>
          </cell>
          <cell r="FD90">
            <v>0.1239042753428341</v>
          </cell>
          <cell r="FE90">
            <v>0.1238252058264725</v>
          </cell>
          <cell r="FF90">
            <v>0.11412167384343597</v>
          </cell>
          <cell r="FG90">
            <v>0.11865759315496638</v>
          </cell>
          <cell r="FH90">
            <v>0.13601866633918702</v>
          </cell>
          <cell r="FI90">
            <v>0.12568448500651885</v>
          </cell>
          <cell r="FJ90">
            <v>0.12699987335894292</v>
          </cell>
          <cell r="FK90">
            <v>0.12616577173079258</v>
          </cell>
          <cell r="FL90">
            <v>0.12938856015779088</v>
          </cell>
          <cell r="FM90">
            <v>0.14112350353013403</v>
          </cell>
          <cell r="FN90">
            <v>0.13871679294140216</v>
          </cell>
          <cell r="FO90">
            <v>0.13148433487416533</v>
          </cell>
          <cell r="FP90">
            <v>0.14016436439937052</v>
          </cell>
          <cell r="FQ90">
            <v>0.11214501510574015</v>
          </cell>
          <cell r="FR90">
            <v>0.10960951609889769</v>
          </cell>
          <cell r="FS90">
            <v>0.13287789717502529</v>
          </cell>
          <cell r="FT90">
            <v>0.14617252996944297</v>
          </cell>
          <cell r="FU90">
            <v>0.12600885186149435</v>
          </cell>
          <cell r="FV90">
            <v>0.12986741285075443</v>
          </cell>
          <cell r="FW90">
            <v>0.12950481955288795</v>
          </cell>
          <cell r="FX90">
            <v>0.11754189944134075</v>
          </cell>
          <cell r="FY90">
            <v>0.11907775271006438</v>
          </cell>
          <cell r="FZ90">
            <v>0.11812822010941737</v>
          </cell>
          <cell r="GA90">
            <v>0.10069049908224803</v>
          </cell>
          <cell r="GB90">
            <v>0.12013307793124306</v>
          </cell>
          <cell r="GC90">
            <v>0.10570508692852543</v>
          </cell>
          <cell r="GD90">
            <v>9.4214330263785451E-2</v>
          </cell>
          <cell r="GF90" t="str">
            <v xml:space="preserve"> </v>
          </cell>
        </row>
        <row r="91">
          <cell r="A91" t="str">
            <v>Revenue Waterfall - assumed standard 12-month contract</v>
          </cell>
          <cell r="C91">
            <v>0</v>
          </cell>
          <cell r="D91">
            <v>0</v>
          </cell>
          <cell r="E91">
            <v>0</v>
          </cell>
          <cell r="F91">
            <v>0</v>
          </cell>
          <cell r="G91">
            <v>0</v>
          </cell>
          <cell r="I91">
            <v>0.23899828632613945</v>
          </cell>
          <cell r="J91">
            <v>0.25</v>
          </cell>
          <cell r="K91">
            <v>0.375</v>
          </cell>
          <cell r="L91">
            <v>0.8571428571428571</v>
          </cell>
          <cell r="M91">
            <v>0.38851583018020242</v>
          </cell>
          <cell r="O91">
            <v>12.297000000000001</v>
          </cell>
          <cell r="P91">
            <v>15.889000000000001</v>
          </cell>
          <cell r="Q91">
            <v>12.082999999999998</v>
          </cell>
          <cell r="R91">
            <v>19.558</v>
          </cell>
          <cell r="S91">
            <v>59.826999999999998</v>
          </cell>
          <cell r="U91">
            <v>22.061</v>
          </cell>
          <cell r="V91">
            <v>24.731000000000002</v>
          </cell>
          <cell r="W91">
            <v>27.439</v>
          </cell>
          <cell r="X91">
            <v>42.070999999999998</v>
          </cell>
          <cell r="Y91">
            <v>116.30199999999999</v>
          </cell>
          <cell r="AA91">
            <v>33.779000000000003</v>
          </cell>
          <cell r="AB91">
            <v>45.234000000000002</v>
          </cell>
          <cell r="AC91">
            <v>54.147999999999996</v>
          </cell>
          <cell r="AD91">
            <v>71.039000000000016</v>
          </cell>
          <cell r="AE91">
            <v>204.20000000000002</v>
          </cell>
          <cell r="AG91">
            <v>66.934999999999988</v>
          </cell>
          <cell r="AH91">
            <v>78.304000000000016</v>
          </cell>
          <cell r="AI91">
            <v>84.184999999999988</v>
          </cell>
          <cell r="AJ91">
            <v>124.49000000000001</v>
          </cell>
          <cell r="AK91">
            <v>353.91399999999999</v>
          </cell>
          <cell r="AM91">
            <v>107.35399999999998</v>
          </cell>
          <cell r="AN91">
            <v>127.46300000000001</v>
          </cell>
          <cell r="AO91">
            <v>135.02800000000002</v>
          </cell>
          <cell r="AP91">
            <v>183.03723999999991</v>
          </cell>
          <cell r="AQ91">
            <v>552.88223999999991</v>
          </cell>
          <cell r="AS91">
            <v>156.73133550000009</v>
          </cell>
          <cell r="AT91">
            <v>178.99437824999995</v>
          </cell>
          <cell r="AU91">
            <v>201.96015825000006</v>
          </cell>
          <cell r="AV91">
            <v>258.94559804999994</v>
          </cell>
          <cell r="AW91">
            <v>796.63147005000008</v>
          </cell>
          <cell r="AY91">
            <v>201.06603922807034</v>
          </cell>
          <cell r="AZ91">
            <v>238.76960046865983</v>
          </cell>
          <cell r="BA91">
            <v>262.29915837096235</v>
          </cell>
          <cell r="BB91">
            <v>337.82023806594344</v>
          </cell>
          <cell r="BC91">
            <v>1039.955036133636</v>
          </cell>
          <cell r="BE91">
            <v>244.87449501561412</v>
          </cell>
          <cell r="BF91">
            <v>299.25425280338465</v>
          </cell>
          <cell r="BG91">
            <v>325.79322104967878</v>
          </cell>
          <cell r="BH91">
            <v>416.46477769873803</v>
          </cell>
          <cell r="BI91">
            <v>1286.3867465674157</v>
          </cell>
          <cell r="BK91">
            <v>0.65247202929734027</v>
          </cell>
          <cell r="BL91">
            <v>0.67865991538438286</v>
          </cell>
          <cell r="BM91">
            <v>0.70069594881848307</v>
          </cell>
          <cell r="BN91">
            <v>0.70973412830626681</v>
          </cell>
          <cell r="BO91">
            <v>0.68855721822344562</v>
          </cell>
          <cell r="BQ91">
            <v>0.71111791527140655</v>
          </cell>
          <cell r="BR91">
            <v>0.7054654593988654</v>
          </cell>
          <cell r="BS91">
            <v>0.71623893672066885</v>
          </cell>
          <cell r="BT91">
            <v>0.72435746845827886</v>
          </cell>
          <cell r="BU91">
            <v>0.71537896016570124</v>
          </cell>
          <cell r="CB91">
            <v>0</v>
          </cell>
          <cell r="CC91">
            <v>0</v>
          </cell>
          <cell r="CD91">
            <v>0</v>
          </cell>
          <cell r="CE91">
            <v>0</v>
          </cell>
          <cell r="CF91">
            <v>0</v>
          </cell>
          <cell r="CG91">
            <v>0</v>
          </cell>
          <cell r="CH91">
            <v>0</v>
          </cell>
          <cell r="CI91">
            <v>0</v>
          </cell>
          <cell r="CJ91">
            <v>0</v>
          </cell>
          <cell r="CK91">
            <v>0</v>
          </cell>
          <cell r="CL91">
            <v>0</v>
          </cell>
          <cell r="CM91">
            <v>0</v>
          </cell>
          <cell r="CN91">
            <v>0.29476372924648792</v>
          </cell>
          <cell r="CO91">
            <v>0.33436018957345975</v>
          </cell>
          <cell r="CP91">
            <v>0.34741891274554593</v>
          </cell>
          <cell r="CQ91">
            <v>0.3600705156456589</v>
          </cell>
          <cell r="CR91">
            <v>0.37191489361702124</v>
          </cell>
          <cell r="CS91">
            <v>0.3833504624871531</v>
          </cell>
          <cell r="CT91">
            <v>0.4064264849074975</v>
          </cell>
          <cell r="CU91">
            <v>0.42772643253234749</v>
          </cell>
          <cell r="CV91">
            <v>0.44745166959578203</v>
          </cell>
          <cell r="CW91">
            <v>0.46577405857740584</v>
          </cell>
          <cell r="CX91">
            <v>0.48130469371519485</v>
          </cell>
          <cell r="CY91">
            <v>0.2298267110099772</v>
          </cell>
          <cell r="CZ91">
            <v>0.35285610990600141</v>
          </cell>
          <cell r="DA91">
            <v>0.52107279693486586</v>
          </cell>
          <cell r="DB91">
            <v>0.44339918469739731</v>
          </cell>
          <cell r="DC91">
            <v>0.44937289691037019</v>
          </cell>
          <cell r="DD91">
            <v>0.53947368421052622</v>
          </cell>
          <cell r="DE91">
            <v>0.54816709292412624</v>
          </cell>
          <cell r="DF91">
            <v>0.56397718011409947</v>
          </cell>
          <cell r="DG91">
            <v>0.49730094466936575</v>
          </cell>
          <cell r="DH91">
            <v>0.50910273081924573</v>
          </cell>
          <cell r="DI91">
            <v>0.45961002785515326</v>
          </cell>
          <cell r="DJ91">
            <v>0.52926976463488229</v>
          </cell>
          <cell r="DK91">
            <v>0.38227118295068463</v>
          </cell>
          <cell r="DL91">
            <v>0.54570947840717887</v>
          </cell>
          <cell r="DM91">
            <v>0.37652068126520682</v>
          </cell>
          <cell r="DN91">
            <v>0.45489443378118999</v>
          </cell>
          <cell r="DO91">
            <v>0.41962421711899789</v>
          </cell>
          <cell r="DP91">
            <v>0.36989690721649482</v>
          </cell>
          <cell r="DQ91">
            <v>0.48404322949777495</v>
          </cell>
          <cell r="DR91">
            <v>0.3659631791647957</v>
          </cell>
          <cell r="DS91">
            <v>0.47125328659070986</v>
          </cell>
          <cell r="DT91">
            <v>0.38379850238257318</v>
          </cell>
          <cell r="DU91">
            <v>0.46310517529215361</v>
          </cell>
          <cell r="DV91">
            <v>0.40909388289172394</v>
          </cell>
          <cell r="DW91">
            <v>0.43403150228645626</v>
          </cell>
          <cell r="DX91">
            <v>0.52884243128145569</v>
          </cell>
          <cell r="DY91">
            <v>0.37083847102342787</v>
          </cell>
          <cell r="DZ91">
            <v>0.43155452436194897</v>
          </cell>
          <cell r="EA91">
            <v>0.46316569734291257</v>
          </cell>
          <cell r="EB91">
            <v>0.42994011976047908</v>
          </cell>
          <cell r="EC91">
            <v>0.30892380670026681</v>
          </cell>
          <cell r="ED91">
            <v>0.43689574078912985</v>
          </cell>
          <cell r="EE91">
            <v>0.39631013545072397</v>
          </cell>
          <cell r="EF91">
            <v>0.50181112548512286</v>
          </cell>
          <cell r="EG91">
            <v>0.4618253189401374</v>
          </cell>
          <cell r="EH91">
            <v>0.42001060632844267</v>
          </cell>
          <cell r="EI91">
            <v>0.49858366164165013</v>
          </cell>
          <cell r="EJ91">
            <v>0.4007331661200077</v>
          </cell>
          <cell r="EK91">
            <v>0.44837855724685638</v>
          </cell>
          <cell r="EL91">
            <v>0.46208046837769762</v>
          </cell>
          <cell r="EM91">
            <v>0.47812561398912828</v>
          </cell>
          <cell r="EN91">
            <v>0.44397394136807816</v>
          </cell>
          <cell r="EO91">
            <v>0.47898878285618618</v>
          </cell>
          <cell r="EP91">
            <v>0.51255640267620972</v>
          </cell>
          <cell r="EQ91">
            <v>0.51156275748420754</v>
          </cell>
          <cell r="ER91">
            <v>0.54568432374294162</v>
          </cell>
          <cell r="ES91">
            <v>0.56914502849905013</v>
          </cell>
          <cell r="ET91">
            <v>0.55517279452357293</v>
          </cell>
          <cell r="EU91">
            <v>0.60856072528982774</v>
          </cell>
          <cell r="EV91">
            <v>0.55353063981333661</v>
          </cell>
          <cell r="EW91">
            <v>0.58053020425901791</v>
          </cell>
          <cell r="EX91">
            <v>0.54307906623327284</v>
          </cell>
          <cell r="EY91">
            <v>0.53974726472606893</v>
          </cell>
          <cell r="EZ91">
            <v>0.5274161735700198</v>
          </cell>
          <cell r="FA91">
            <v>0.52702343190422585</v>
          </cell>
          <cell r="FB91">
            <v>0.53443943607940914</v>
          </cell>
          <cell r="FC91">
            <v>0.54720082177709295</v>
          </cell>
          <cell r="FD91">
            <v>0.56971498513726182</v>
          </cell>
          <cell r="FE91">
            <v>0.46441087613293047</v>
          </cell>
          <cell r="FF91">
            <v>0.49968238151584971</v>
          </cell>
          <cell r="FG91">
            <v>0.58288009616935177</v>
          </cell>
          <cell r="FH91">
            <v>0.55123403588497999</v>
          </cell>
          <cell r="FI91">
            <v>0.52376985160114553</v>
          </cell>
          <cell r="FJ91">
            <v>0.54082219723319125</v>
          </cell>
          <cell r="FK91">
            <v>0.55047178209008363</v>
          </cell>
          <cell r="FL91">
            <v>0.49318435754189943</v>
          </cell>
          <cell r="FM91">
            <v>0.46188301326143172</v>
          </cell>
          <cell r="FN91">
            <v>0.47700642694003292</v>
          </cell>
          <cell r="FO91">
            <v>0.44340529673979545</v>
          </cell>
          <cell r="FP91">
            <v>0.49575562052626276</v>
          </cell>
          <cell r="FQ91">
            <v>0.56770122343850615</v>
          </cell>
          <cell r="FR91">
            <v>0.52452580988369968</v>
          </cell>
          <cell r="FS91">
            <v>0.58440121328287875</v>
          </cell>
          <cell r="FT91">
            <v>0.56279502143262927</v>
          </cell>
          <cell r="FU91">
            <v>0.55570269822877005</v>
          </cell>
          <cell r="FV91">
            <v>0.61629220767193316</v>
          </cell>
          <cell r="FW91">
            <v>0.62152935408305954</v>
          </cell>
          <cell r="FX91">
            <v>0.60060836501901149</v>
          </cell>
          <cell r="FY91">
            <v>0.62357340396525529</v>
          </cell>
          <cell r="FZ91">
            <v>0.63064534508299463</v>
          </cell>
          <cell r="GA91">
            <v>0.62581351499300519</v>
          </cell>
          <cell r="GB91">
            <v>0.58695272042504543</v>
          </cell>
          <cell r="GC91">
            <v>0.6275824672390421</v>
          </cell>
          <cell r="GD91">
            <v>0.61025286106236243</v>
          </cell>
          <cell r="GF91" t="str">
            <v xml:space="preserve"> </v>
          </cell>
        </row>
        <row r="92">
          <cell r="A92" t="str">
            <v>Gross New Direct Subs</v>
          </cell>
          <cell r="C92">
            <v>4305</v>
          </cell>
          <cell r="D92">
            <v>7871</v>
          </cell>
          <cell r="E92">
            <v>9665</v>
          </cell>
          <cell r="F92">
            <v>12185</v>
          </cell>
          <cell r="G92">
            <v>34026</v>
          </cell>
          <cell r="I92">
            <v>8283</v>
          </cell>
          <cell r="J92">
            <v>8713</v>
          </cell>
          <cell r="K92">
            <v>9144</v>
          </cell>
          <cell r="L92">
            <v>9596</v>
          </cell>
          <cell r="M92">
            <v>35736</v>
          </cell>
          <cell r="O92">
            <v>11375</v>
          </cell>
          <cell r="P92">
            <v>9775</v>
          </cell>
          <cell r="Q92">
            <v>9050</v>
          </cell>
          <cell r="R92">
            <v>12525</v>
          </cell>
          <cell r="S92">
            <v>42725</v>
          </cell>
          <cell r="U92">
            <v>15175</v>
          </cell>
          <cell r="V92">
            <v>17340</v>
          </cell>
          <cell r="W92">
            <v>17151</v>
          </cell>
          <cell r="X92">
            <v>26124</v>
          </cell>
          <cell r="Y92">
            <v>75790</v>
          </cell>
          <cell r="AA92">
            <v>26315</v>
          </cell>
          <cell r="AB92">
            <v>28245</v>
          </cell>
          <cell r="AC92">
            <v>35355</v>
          </cell>
          <cell r="AD92">
            <v>41668</v>
          </cell>
          <cell r="AE92">
            <v>131583</v>
          </cell>
          <cell r="AG92">
            <v>47600</v>
          </cell>
          <cell r="AH92">
            <v>49830</v>
          </cell>
          <cell r="AI92">
            <v>51064</v>
          </cell>
          <cell r="AJ92">
            <v>57152</v>
          </cell>
          <cell r="AK92">
            <v>205646</v>
          </cell>
          <cell r="AM92">
            <v>55285</v>
          </cell>
          <cell r="AN92">
            <v>59417</v>
          </cell>
          <cell r="AO92">
            <v>63616</v>
          </cell>
          <cell r="AP92">
            <v>70899</v>
          </cell>
          <cell r="AQ92">
            <v>249217</v>
          </cell>
          <cell r="AS92">
            <v>67322</v>
          </cell>
          <cell r="AT92">
            <v>71218</v>
          </cell>
          <cell r="AU92">
            <v>75881</v>
          </cell>
          <cell r="AV92">
            <v>83836</v>
          </cell>
          <cell r="AW92">
            <v>298257</v>
          </cell>
          <cell r="AY92">
            <v>80287.849917604894</v>
          </cell>
          <cell r="AZ92">
            <v>84178.917393546755</v>
          </cell>
          <cell r="BA92">
            <v>88869.677287879749</v>
          </cell>
          <cell r="BB92">
            <v>96512.583609032008</v>
          </cell>
          <cell r="BC92">
            <v>349849.02820806345</v>
          </cell>
          <cell r="BE92">
            <v>0.21788093084109339</v>
          </cell>
          <cell r="BF92">
            <v>0.25331806149528591</v>
          </cell>
          <cell r="BG92">
            <v>0.24206735192386164</v>
          </cell>
          <cell r="BH92">
            <v>0.23279996510286916</v>
          </cell>
          <cell r="BI92">
            <v>2000</v>
          </cell>
          <cell r="BJ92">
            <v>2305</v>
          </cell>
          <cell r="BK92">
            <v>2463</v>
          </cell>
          <cell r="BL92">
            <v>2623</v>
          </cell>
          <cell r="BM92">
            <v>2785</v>
          </cell>
          <cell r="BN92">
            <v>2950</v>
          </cell>
          <cell r="BO92">
            <v>3220</v>
          </cell>
          <cell r="BP92">
            <v>3495</v>
          </cell>
          <cell r="BQ92">
            <v>3775</v>
          </cell>
          <cell r="BR92">
            <v>4060</v>
          </cell>
          <cell r="BS92">
            <v>4350</v>
          </cell>
          <cell r="BT92">
            <v>2713</v>
          </cell>
          <cell r="BU92">
            <v>2761</v>
          </cell>
          <cell r="BV92">
            <v>2809</v>
          </cell>
          <cell r="BW92">
            <v>2857</v>
          </cell>
          <cell r="BX92">
            <v>2904</v>
          </cell>
          <cell r="BY92">
            <v>2952</v>
          </cell>
          <cell r="BZ92">
            <v>3000</v>
          </cell>
          <cell r="CA92">
            <v>3048</v>
          </cell>
          <cell r="CB92">
            <v>3096</v>
          </cell>
          <cell r="CC92">
            <v>3144</v>
          </cell>
          <cell r="CD92">
            <v>3192</v>
          </cell>
          <cell r="CE92">
            <v>3260</v>
          </cell>
          <cell r="CF92">
            <v>4400</v>
          </cell>
          <cell r="CG92">
            <v>4475</v>
          </cell>
          <cell r="CH92">
            <v>2500</v>
          </cell>
          <cell r="CI92">
            <v>3550</v>
          </cell>
          <cell r="CJ92">
            <v>3600</v>
          </cell>
          <cell r="CK92">
            <v>2625</v>
          </cell>
          <cell r="CL92">
            <v>2650</v>
          </cell>
          <cell r="CM92">
            <v>2675</v>
          </cell>
          <cell r="CN92">
            <v>3725</v>
          </cell>
          <cell r="CO92">
            <v>3775</v>
          </cell>
          <cell r="CP92">
            <v>4850</v>
          </cell>
          <cell r="CQ92">
            <v>3900</v>
          </cell>
          <cell r="CR92">
            <v>6000</v>
          </cell>
          <cell r="CS92">
            <v>4050</v>
          </cell>
          <cell r="CT92">
            <v>5125</v>
          </cell>
          <cell r="CU92">
            <v>5112</v>
          </cell>
          <cell r="CV92">
            <v>6116</v>
          </cell>
          <cell r="CW92">
            <v>6112</v>
          </cell>
          <cell r="CX92">
            <v>4058</v>
          </cell>
          <cell r="CY92">
            <v>7060</v>
          </cell>
          <cell r="CZ92">
            <v>6033</v>
          </cell>
          <cell r="DA92">
            <v>9052</v>
          </cell>
          <cell r="DB92">
            <v>8040</v>
          </cell>
          <cell r="DC92">
            <v>9032</v>
          </cell>
          <cell r="DD92">
            <v>10025</v>
          </cell>
          <cell r="DE92">
            <v>6085</v>
          </cell>
          <cell r="DF92">
            <v>10205</v>
          </cell>
          <cell r="DG92">
            <v>9310</v>
          </cell>
          <cell r="DH92">
            <v>9415</v>
          </cell>
          <cell r="DI92">
            <v>9520</v>
          </cell>
          <cell r="DJ92">
            <v>11655</v>
          </cell>
          <cell r="DK92">
            <v>10775</v>
          </cell>
          <cell r="DL92">
            <v>12925</v>
          </cell>
          <cell r="DM92">
            <v>11553</v>
          </cell>
          <cell r="DN92">
            <v>13710</v>
          </cell>
          <cell r="DO92">
            <v>16405</v>
          </cell>
          <cell r="DP92">
            <v>15400</v>
          </cell>
          <cell r="DQ92">
            <v>15530</v>
          </cell>
          <cell r="DR92">
            <v>16670</v>
          </cell>
          <cell r="DS92">
            <v>15807</v>
          </cell>
          <cell r="DT92">
            <v>16943</v>
          </cell>
          <cell r="DU92">
            <v>17080</v>
          </cell>
          <cell r="DV92">
            <v>16573</v>
          </cell>
          <cell r="DW92">
            <v>16683</v>
          </cell>
          <cell r="DX92">
            <v>17808</v>
          </cell>
          <cell r="DY92">
            <v>16920</v>
          </cell>
          <cell r="DZ92">
            <v>18040</v>
          </cell>
          <cell r="EA92">
            <v>22192</v>
          </cell>
          <cell r="EB92">
            <v>17707</v>
          </cell>
          <cell r="EC92">
            <v>18226</v>
          </cell>
          <cell r="ED92">
            <v>19352</v>
          </cell>
          <cell r="EE92">
            <v>19075</v>
          </cell>
          <cell r="EF92">
            <v>20206</v>
          </cell>
          <cell r="EG92">
            <v>20136</v>
          </cell>
          <cell r="EH92">
            <v>20770</v>
          </cell>
          <cell r="EI92">
            <v>20802</v>
          </cell>
          <cell r="EJ92">
            <v>22044</v>
          </cell>
          <cell r="EK92">
            <v>21178</v>
          </cell>
          <cell r="EL92">
            <v>22521</v>
          </cell>
          <cell r="EM92">
            <v>27200</v>
          </cell>
          <cell r="EN92">
            <v>21634</v>
          </cell>
          <cell r="EO92">
            <v>22271</v>
          </cell>
          <cell r="EP92">
            <v>23417</v>
          </cell>
          <cell r="EQ92">
            <v>23058</v>
          </cell>
          <cell r="ER92">
            <v>24006</v>
          </cell>
          <cell r="ES92">
            <v>24154</v>
          </cell>
          <cell r="ET92">
            <v>24806</v>
          </cell>
          <cell r="EU92">
            <v>24757</v>
          </cell>
          <cell r="EV92">
            <v>26318</v>
          </cell>
          <cell r="EW92">
            <v>25270</v>
          </cell>
          <cell r="EX92">
            <v>26632</v>
          </cell>
          <cell r="EY92">
            <v>31934</v>
          </cell>
          <cell r="EZ92">
            <v>25786</v>
          </cell>
          <cell r="FA92">
            <v>26543</v>
          </cell>
          <cell r="FB92">
            <v>27708</v>
          </cell>
          <cell r="FC92">
            <v>27268</v>
          </cell>
          <cell r="FD92">
            <v>27932</v>
          </cell>
          <cell r="FE92">
            <v>28298</v>
          </cell>
          <cell r="FF92">
            <v>29068</v>
          </cell>
          <cell r="FG92">
            <v>28936</v>
          </cell>
          <cell r="FH92">
            <v>30717</v>
          </cell>
          <cell r="FI92">
            <v>29587</v>
          </cell>
          <cell r="FJ92">
            <v>30866</v>
          </cell>
          <cell r="FK92">
            <v>36791</v>
          </cell>
          <cell r="GF92" t="str">
            <v xml:space="preserve"> </v>
          </cell>
        </row>
        <row r="93">
          <cell r="A93" t="str">
            <v>Avg Price per Month</v>
          </cell>
          <cell r="C93">
            <v>30</v>
          </cell>
          <cell r="D93">
            <v>30</v>
          </cell>
          <cell r="E93">
            <v>32</v>
          </cell>
          <cell r="F93">
            <v>35</v>
          </cell>
          <cell r="G93">
            <v>31.75</v>
          </cell>
          <cell r="I93">
            <v>38</v>
          </cell>
          <cell r="J93">
            <v>41</v>
          </cell>
          <cell r="K93">
            <v>44</v>
          </cell>
          <cell r="L93">
            <v>47</v>
          </cell>
          <cell r="M93">
            <v>42.5</v>
          </cell>
          <cell r="O93">
            <v>51.666666666666664</v>
          </cell>
          <cell r="P93">
            <v>60</v>
          </cell>
          <cell r="Q93">
            <v>64.333333333333329</v>
          </cell>
          <cell r="R93">
            <v>67.166666666666671</v>
          </cell>
          <cell r="S93">
            <v>60.791666666666671</v>
          </cell>
          <cell r="U93">
            <v>69.5</v>
          </cell>
          <cell r="V93">
            <v>72.5</v>
          </cell>
          <cell r="W93">
            <v>74.5</v>
          </cell>
          <cell r="X93">
            <v>76</v>
          </cell>
          <cell r="Y93">
            <v>73.125</v>
          </cell>
          <cell r="AA93">
            <v>76</v>
          </cell>
          <cell r="AB93">
            <v>76</v>
          </cell>
          <cell r="AC93">
            <v>76.5</v>
          </cell>
          <cell r="AD93">
            <v>78.55</v>
          </cell>
          <cell r="AE93">
            <v>76.762500000000003</v>
          </cell>
          <cell r="AG93">
            <v>78.635000000000005</v>
          </cell>
          <cell r="AH93">
            <v>76.099999999999994</v>
          </cell>
          <cell r="AI93">
            <v>75.403999999999996</v>
          </cell>
          <cell r="AJ93">
            <v>73.608333333333334</v>
          </cell>
          <cell r="AK93">
            <v>75.93683333333334</v>
          </cell>
          <cell r="AM93">
            <v>74.81</v>
          </cell>
          <cell r="AN93">
            <v>74.31</v>
          </cell>
          <cell r="AO93">
            <v>73.81</v>
          </cell>
          <cell r="AP93">
            <v>73.31</v>
          </cell>
          <cell r="AQ93">
            <v>74.06</v>
          </cell>
          <cell r="AS93">
            <v>72.81</v>
          </cell>
          <cell r="AT93">
            <v>72.31</v>
          </cell>
          <cell r="AU93">
            <v>71.81</v>
          </cell>
          <cell r="AV93">
            <v>71.31</v>
          </cell>
          <cell r="AW93">
            <v>72.06</v>
          </cell>
          <cell r="AY93">
            <v>70.81</v>
          </cell>
          <cell r="AZ93">
            <v>70.31</v>
          </cell>
          <cell r="BA93">
            <v>69.81</v>
          </cell>
          <cell r="BB93">
            <v>69.31</v>
          </cell>
          <cell r="BC93">
            <v>70.06</v>
          </cell>
          <cell r="BE93">
            <v>-0.27513373261014062</v>
          </cell>
          <cell r="BF93">
            <v>0.22207195479587649</v>
          </cell>
          <cell r="BG93">
            <v>8.8683679505569879E-2</v>
          </cell>
          <cell r="BH93">
            <v>0.27831013904133117</v>
          </cell>
          <cell r="BI93">
            <v>30</v>
          </cell>
          <cell r="BJ93">
            <v>30</v>
          </cell>
          <cell r="BK93">
            <v>30</v>
          </cell>
          <cell r="BL93">
            <v>30</v>
          </cell>
          <cell r="BM93">
            <v>30</v>
          </cell>
          <cell r="BN93">
            <v>31</v>
          </cell>
          <cell r="BO93">
            <v>32</v>
          </cell>
          <cell r="BP93">
            <v>33</v>
          </cell>
          <cell r="BQ93">
            <v>34</v>
          </cell>
          <cell r="BR93">
            <v>35</v>
          </cell>
          <cell r="BS93">
            <v>36</v>
          </cell>
          <cell r="BT93">
            <v>37</v>
          </cell>
          <cell r="BU93">
            <v>38</v>
          </cell>
          <cell r="BV93">
            <v>39</v>
          </cell>
          <cell r="BW93">
            <v>40</v>
          </cell>
          <cell r="BX93">
            <v>41</v>
          </cell>
          <cell r="BY93">
            <v>42</v>
          </cell>
          <cell r="BZ93">
            <v>43</v>
          </cell>
          <cell r="CA93">
            <v>44</v>
          </cell>
          <cell r="CB93">
            <v>45</v>
          </cell>
          <cell r="CC93">
            <v>46</v>
          </cell>
          <cell r="CD93">
            <v>47</v>
          </cell>
          <cell r="CE93">
            <v>48</v>
          </cell>
          <cell r="CF93">
            <v>49</v>
          </cell>
          <cell r="CG93">
            <v>51</v>
          </cell>
          <cell r="CH93">
            <v>55</v>
          </cell>
          <cell r="CI93">
            <v>58</v>
          </cell>
          <cell r="CJ93">
            <v>60</v>
          </cell>
          <cell r="CK93">
            <v>62</v>
          </cell>
          <cell r="CL93">
            <v>63</v>
          </cell>
          <cell r="CM93">
            <v>64</v>
          </cell>
          <cell r="CN93">
            <v>66</v>
          </cell>
          <cell r="CO93">
            <v>66.5</v>
          </cell>
          <cell r="CP93">
            <v>67</v>
          </cell>
          <cell r="CQ93">
            <v>68</v>
          </cell>
          <cell r="CR93">
            <v>68.5</v>
          </cell>
          <cell r="CS93">
            <v>69.5</v>
          </cell>
          <cell r="CT93">
            <v>70.5</v>
          </cell>
          <cell r="CU93">
            <v>71.5</v>
          </cell>
          <cell r="CV93">
            <v>72.5</v>
          </cell>
          <cell r="CW93">
            <v>73.5</v>
          </cell>
          <cell r="CX93">
            <v>74</v>
          </cell>
          <cell r="CY93">
            <v>74.5</v>
          </cell>
          <cell r="CZ93">
            <v>75</v>
          </cell>
          <cell r="DA93">
            <v>76</v>
          </cell>
          <cell r="DB93">
            <v>76</v>
          </cell>
          <cell r="DC93">
            <v>76</v>
          </cell>
          <cell r="DD93">
            <v>76</v>
          </cell>
          <cell r="DE93">
            <v>76</v>
          </cell>
          <cell r="DF93">
            <v>76</v>
          </cell>
          <cell r="DG93">
            <v>76</v>
          </cell>
          <cell r="DH93">
            <v>76</v>
          </cell>
          <cell r="DI93">
            <v>76</v>
          </cell>
          <cell r="DJ93">
            <v>76.5</v>
          </cell>
          <cell r="DK93">
            <v>76.5</v>
          </cell>
          <cell r="DL93">
            <v>76.5</v>
          </cell>
          <cell r="DM93">
            <v>78.55</v>
          </cell>
          <cell r="DN93">
            <v>78.55</v>
          </cell>
          <cell r="DO93">
            <v>78.55</v>
          </cell>
          <cell r="DP93">
            <v>78.635000000000005</v>
          </cell>
          <cell r="DQ93">
            <v>78.635000000000005</v>
          </cell>
          <cell r="DR93">
            <v>78.635000000000005</v>
          </cell>
          <cell r="DS93">
            <v>76.099999999999994</v>
          </cell>
          <cell r="DT93">
            <v>76.099999999999994</v>
          </cell>
          <cell r="DU93">
            <v>76.099999999999994</v>
          </cell>
          <cell r="DV93">
            <v>75.403999999999996</v>
          </cell>
          <cell r="DW93">
            <v>75.403999999999996</v>
          </cell>
          <cell r="DX93">
            <v>75.403999999999996</v>
          </cell>
          <cell r="DY93">
            <v>74</v>
          </cell>
          <cell r="DZ93">
            <v>73.825000000000003</v>
          </cell>
          <cell r="EA93">
            <v>73</v>
          </cell>
          <cell r="EB93">
            <v>74.81</v>
          </cell>
          <cell r="EC93">
            <v>74.81</v>
          </cell>
          <cell r="ED93">
            <v>74.81</v>
          </cell>
          <cell r="EE93">
            <v>74.31</v>
          </cell>
          <cell r="EF93">
            <v>74.31</v>
          </cell>
          <cell r="EG93">
            <v>74.31</v>
          </cell>
          <cell r="EH93">
            <v>73.81</v>
          </cell>
          <cell r="EI93">
            <v>73.81</v>
          </cell>
          <cell r="EJ93">
            <v>73.81</v>
          </cell>
          <cell r="EK93">
            <v>73.31</v>
          </cell>
          <cell r="EL93">
            <v>73.31</v>
          </cell>
          <cell r="EM93">
            <v>73.31</v>
          </cell>
          <cell r="EN93">
            <v>72.81</v>
          </cell>
          <cell r="EO93">
            <v>72.81</v>
          </cell>
          <cell r="EP93">
            <v>72.81</v>
          </cell>
          <cell r="EQ93">
            <v>72.31</v>
          </cell>
          <cell r="ER93">
            <v>72.31</v>
          </cell>
          <cell r="ES93">
            <v>72.31</v>
          </cell>
          <cell r="ET93">
            <v>71.81</v>
          </cell>
          <cell r="EU93">
            <v>71.81</v>
          </cell>
          <cell r="EV93">
            <v>71.81</v>
          </cell>
          <cell r="EW93">
            <v>71.31</v>
          </cell>
          <cell r="EX93">
            <v>71.31</v>
          </cell>
          <cell r="EY93">
            <v>71.31</v>
          </cell>
          <cell r="EZ93">
            <v>70.81</v>
          </cell>
          <cell r="FA93">
            <v>70.81</v>
          </cell>
          <cell r="FB93">
            <v>70.81</v>
          </cell>
          <cell r="FC93">
            <v>70.31</v>
          </cell>
          <cell r="FD93">
            <v>70.31</v>
          </cell>
          <cell r="FE93">
            <v>70.31</v>
          </cell>
          <cell r="FF93">
            <v>69.81</v>
          </cell>
          <cell r="FG93">
            <v>69.81</v>
          </cell>
          <cell r="FH93">
            <v>69.81</v>
          </cell>
          <cell r="FI93">
            <v>69.31</v>
          </cell>
          <cell r="FJ93">
            <v>69.31</v>
          </cell>
          <cell r="FK93">
            <v>69.31</v>
          </cell>
          <cell r="FL93">
            <v>74.244049254698638</v>
          </cell>
          <cell r="FM93">
            <v>72.028787595505634</v>
          </cell>
          <cell r="FN93">
            <v>74.620920269662932</v>
          </cell>
          <cell r="FO93">
            <v>90.692935550561828</v>
          </cell>
          <cell r="FP93">
            <v>75.699111572815511</v>
          </cell>
          <cell r="FQ93">
            <v>88.890553689320384</v>
          </cell>
          <cell r="FR93">
            <v>104.00900716504853</v>
          </cell>
          <cell r="FS93">
            <v>78.986800460606062</v>
          </cell>
          <cell r="FT93">
            <v>75.55459364502164</v>
          </cell>
          <cell r="FU93">
            <v>94.2881372121212</v>
          </cell>
          <cell r="FV93">
            <v>82.010253180198021</v>
          </cell>
          <cell r="FW93">
            <v>83.650792427722763</v>
          </cell>
          <cell r="FX93">
            <v>99.875421782178222</v>
          </cell>
          <cell r="FY93">
            <v>93.581646340506438</v>
          </cell>
          <cell r="FZ93">
            <v>95.965567062926539</v>
          </cell>
          <cell r="GA93">
            <v>119.85945136791698</v>
          </cell>
          <cell r="GB93">
            <v>104.60516550124223</v>
          </cell>
          <cell r="GC93">
            <v>116.76536649450992</v>
          </cell>
          <cell r="GD93">
            <v>142.30987896575951</v>
          </cell>
          <cell r="GF93" t="str">
            <v xml:space="preserve"> </v>
          </cell>
        </row>
        <row r="94">
          <cell r="A94" t="str">
            <v>New Subscription Bookings (Current)</v>
          </cell>
          <cell r="C94">
            <v>1.5497999999999998</v>
          </cell>
          <cell r="D94">
            <v>2.8335599999999999</v>
          </cell>
          <cell r="E94">
            <v>3.7178999999999998</v>
          </cell>
          <cell r="F94">
            <v>5.1246</v>
          </cell>
          <cell r="G94">
            <v>13.225860000000001</v>
          </cell>
          <cell r="I94">
            <v>3.7782</v>
          </cell>
          <cell r="J94">
            <v>4.2879360000000002</v>
          </cell>
          <cell r="K94">
            <v>4.8291839999999997</v>
          </cell>
          <cell r="L94">
            <v>5.4135360000000006</v>
          </cell>
          <cell r="M94">
            <v>18.308855999999999</v>
          </cell>
          <cell r="O94">
            <v>6.9759000000000002</v>
          </cell>
          <cell r="P94">
            <v>7.0158000000000005</v>
          </cell>
          <cell r="Q94">
            <v>7.008</v>
          </cell>
          <cell r="R94">
            <v>10.094249999999999</v>
          </cell>
          <cell r="S94">
            <v>31.09395</v>
          </cell>
          <cell r="U94">
            <v>12.64545</v>
          </cell>
          <cell r="V94">
            <v>15.097800000000001</v>
          </cell>
          <cell r="W94">
            <v>15.344844000000002</v>
          </cell>
          <cell r="X94">
            <v>23.825088000000001</v>
          </cell>
          <cell r="Y94">
            <v>66.913182000000006</v>
          </cell>
          <cell r="AA94">
            <v>23.999279999999999</v>
          </cell>
          <cell r="AB94">
            <v>25.759440000000001</v>
          </cell>
          <cell r="AC94">
            <v>32.455889999999997</v>
          </cell>
          <cell r="AD94">
            <v>39.276256799999999</v>
          </cell>
          <cell r="AE94">
            <v>121.49086679999999</v>
          </cell>
          <cell r="AG94">
            <v>44.916312000000005</v>
          </cell>
          <cell r="AH94">
            <v>45.504755999999993</v>
          </cell>
          <cell r="AI94">
            <v>46.205158271999998</v>
          </cell>
          <cell r="AJ94">
            <v>50.446787999999998</v>
          </cell>
          <cell r="AK94">
            <v>187.07301427199999</v>
          </cell>
          <cell r="AM94">
            <v>49.630450199999999</v>
          </cell>
          <cell r="AN94">
            <v>52.983327239999994</v>
          </cell>
          <cell r="AO94">
            <v>56.345963519999998</v>
          </cell>
          <cell r="AP94">
            <v>62.371268280000002</v>
          </cell>
          <cell r="AQ94">
            <v>221.33100923999999</v>
          </cell>
          <cell r="AS94">
            <v>58.820577840000006</v>
          </cell>
          <cell r="AT94">
            <v>61.797282960000004</v>
          </cell>
          <cell r="AU94">
            <v>65.388175320000002</v>
          </cell>
          <cell r="AV94">
            <v>71.740141919999999</v>
          </cell>
          <cell r="AW94">
            <v>257.74617804000002</v>
          </cell>
          <cell r="AY94">
            <v>68.222191831987232</v>
          </cell>
          <cell r="AZ94">
            <v>71.023436183283266</v>
          </cell>
          <cell r="BA94">
            <v>74.447906057602609</v>
          </cell>
          <cell r="BB94">
            <v>80.271446039304109</v>
          </cell>
          <cell r="BC94">
            <v>293.96498011217722</v>
          </cell>
          <cell r="BI94">
            <v>0.72</v>
          </cell>
          <cell r="BJ94">
            <v>0.82979999999999998</v>
          </cell>
          <cell r="BK94">
            <v>0.88668000000000002</v>
          </cell>
          <cell r="BL94">
            <v>0.94428000000000001</v>
          </cell>
          <cell r="BM94">
            <v>1.0025999999999999</v>
          </cell>
          <cell r="BN94">
            <v>1.0973999999999999</v>
          </cell>
          <cell r="BO94">
            <v>1.23648</v>
          </cell>
          <cell r="BP94">
            <v>1.38402</v>
          </cell>
          <cell r="BQ94">
            <v>1.5402</v>
          </cell>
          <cell r="BR94">
            <v>1.7052</v>
          </cell>
          <cell r="BS94">
            <v>1.8792</v>
          </cell>
          <cell r="BT94">
            <v>1.204572</v>
          </cell>
          <cell r="BU94">
            <v>1.2590159999999999</v>
          </cell>
          <cell r="BV94">
            <v>1.3146119999999999</v>
          </cell>
          <cell r="BW94">
            <v>1.3713599999999999</v>
          </cell>
          <cell r="BX94">
            <v>1.428768</v>
          </cell>
          <cell r="BY94">
            <v>1.487808</v>
          </cell>
          <cell r="BZ94">
            <v>1.548</v>
          </cell>
          <cell r="CA94">
            <v>1.6093440000000001</v>
          </cell>
          <cell r="CB94">
            <v>1.67184</v>
          </cell>
          <cell r="CC94">
            <v>1.7354879999999999</v>
          </cell>
          <cell r="CD94">
            <v>1.8002880000000001</v>
          </cell>
          <cell r="CE94">
            <v>1.8777600000000001</v>
          </cell>
          <cell r="CF94">
            <v>2.5872000000000002</v>
          </cell>
          <cell r="CG94">
            <v>2.7387000000000001</v>
          </cell>
          <cell r="CH94">
            <v>1.65</v>
          </cell>
          <cell r="CI94">
            <v>2.4708000000000001</v>
          </cell>
          <cell r="CJ94">
            <v>2.5920000000000001</v>
          </cell>
          <cell r="CK94">
            <v>1.9530000000000001</v>
          </cell>
          <cell r="CL94">
            <v>2.0034000000000001</v>
          </cell>
          <cell r="CM94">
            <v>2.0543999999999998</v>
          </cell>
          <cell r="CN94">
            <v>2.9502000000000002</v>
          </cell>
          <cell r="CO94">
            <v>3.0124499999999999</v>
          </cell>
          <cell r="CP94">
            <v>3.8994</v>
          </cell>
          <cell r="CQ94">
            <v>3.1823999999999999</v>
          </cell>
          <cell r="CR94">
            <v>4.9320000000000004</v>
          </cell>
          <cell r="CS94">
            <v>3.3776999999999999</v>
          </cell>
          <cell r="CT94">
            <v>4.33575</v>
          </cell>
          <cell r="CU94">
            <v>4.3860960000000002</v>
          </cell>
          <cell r="CV94">
            <v>5.3209200000000001</v>
          </cell>
          <cell r="CW94">
            <v>5.390784</v>
          </cell>
          <cell r="CX94">
            <v>3.603504</v>
          </cell>
          <cell r="CY94">
            <v>6.3116399999999997</v>
          </cell>
          <cell r="CZ94">
            <v>5.4297000000000004</v>
          </cell>
          <cell r="DA94">
            <v>8.2554239999999997</v>
          </cell>
          <cell r="DB94">
            <v>7.3324800000000003</v>
          </cell>
          <cell r="DC94">
            <v>8.2371839999999992</v>
          </cell>
          <cell r="DD94">
            <v>9.1427999999999994</v>
          </cell>
          <cell r="DE94">
            <v>5.5495200000000002</v>
          </cell>
          <cell r="DF94">
            <v>9.3069600000000001</v>
          </cell>
          <cell r="DG94">
            <v>8.4907199999999996</v>
          </cell>
          <cell r="DH94">
            <v>8.5864799999999999</v>
          </cell>
          <cell r="DI94">
            <v>8.6822400000000002</v>
          </cell>
          <cell r="DJ94">
            <v>10.69929</v>
          </cell>
          <cell r="DK94">
            <v>9.8914500000000007</v>
          </cell>
          <cell r="DL94">
            <v>11.86515</v>
          </cell>
          <cell r="DM94">
            <v>10.889857800000001</v>
          </cell>
          <cell r="DN94">
            <v>12.923045999999999</v>
          </cell>
          <cell r="DO94">
            <v>15.463353</v>
          </cell>
          <cell r="DP94">
            <v>14.531748</v>
          </cell>
          <cell r="DQ94">
            <v>14.654418600000001</v>
          </cell>
          <cell r="DR94">
            <v>15.730145400000001</v>
          </cell>
          <cell r="DS94">
            <v>14.434952399999998</v>
          </cell>
          <cell r="DT94">
            <v>15.472347599999997</v>
          </cell>
          <cell r="DU94">
            <v>15.597455999999999</v>
          </cell>
          <cell r="DV94">
            <v>14.996045903999999</v>
          </cell>
          <cell r="DW94">
            <v>15.095579184</v>
          </cell>
          <cell r="DX94">
            <v>16.113533184000001</v>
          </cell>
          <cell r="DY94">
            <v>15.02496</v>
          </cell>
          <cell r="DZ94">
            <v>15.981636</v>
          </cell>
          <cell r="EA94">
            <v>19.440192</v>
          </cell>
          <cell r="EB94">
            <v>15.895928039999999</v>
          </cell>
          <cell r="EC94">
            <v>16.361844720000001</v>
          </cell>
          <cell r="ED94">
            <v>17.37267744</v>
          </cell>
          <cell r="EE94">
            <v>17.009558999999999</v>
          </cell>
          <cell r="EF94">
            <v>18.018094319999999</v>
          </cell>
          <cell r="EG94">
            <v>17.955673920000002</v>
          </cell>
          <cell r="EH94">
            <v>18.396404399999998</v>
          </cell>
          <cell r="EI94">
            <v>18.424747440000001</v>
          </cell>
          <cell r="EJ94">
            <v>19.524811679999999</v>
          </cell>
          <cell r="EK94">
            <v>18.63071016</v>
          </cell>
          <cell r="EL94">
            <v>19.812174120000002</v>
          </cell>
          <cell r="EM94">
            <v>23.928384000000001</v>
          </cell>
          <cell r="EN94">
            <v>18.902058480000001</v>
          </cell>
          <cell r="EO94">
            <v>19.458618120000001</v>
          </cell>
          <cell r="EP94">
            <v>20.459901240000001</v>
          </cell>
          <cell r="EQ94">
            <v>20.007887759999999</v>
          </cell>
          <cell r="ER94">
            <v>20.830486319999999</v>
          </cell>
          <cell r="ES94">
            <v>20.958908879999999</v>
          </cell>
          <cell r="ET94">
            <v>21.375826320000002</v>
          </cell>
          <cell r="EU94">
            <v>21.333602040000002</v>
          </cell>
          <cell r="EV94">
            <v>22.678746960000002</v>
          </cell>
          <cell r="EW94">
            <v>21.624044399999999</v>
          </cell>
          <cell r="EX94">
            <v>22.789535040000004</v>
          </cell>
          <cell r="EY94">
            <v>27.32656248</v>
          </cell>
          <cell r="EZ94">
            <v>21.910879920000003</v>
          </cell>
          <cell r="FA94">
            <v>22.554117959999999</v>
          </cell>
          <cell r="FB94">
            <v>23.544041759999999</v>
          </cell>
          <cell r="FC94">
            <v>23.006556960000001</v>
          </cell>
          <cell r="FD94">
            <v>23.566787040000001</v>
          </cell>
          <cell r="FE94">
            <v>23.875588560000001</v>
          </cell>
          <cell r="FF94">
            <v>24.35084496</v>
          </cell>
          <cell r="FG94">
            <v>24.240265920000002</v>
          </cell>
          <cell r="FH94">
            <v>25.732245240000001</v>
          </cell>
          <cell r="FI94">
            <v>24.608099639999999</v>
          </cell>
          <cell r="FJ94">
            <v>25.671869520000001</v>
          </cell>
          <cell r="FK94">
            <v>30.599810519999998</v>
          </cell>
          <cell r="GF94" t="str">
            <v xml:space="preserve"> </v>
          </cell>
        </row>
        <row r="95">
          <cell r="A95" t="str">
            <v xml:space="preserve">     % of subscription base signed in past 12 months</v>
          </cell>
          <cell r="C95">
            <v>1</v>
          </cell>
          <cell r="D95">
            <v>1</v>
          </cell>
          <cell r="E95">
            <v>1</v>
          </cell>
          <cell r="F95">
            <v>1</v>
          </cell>
          <cell r="G95">
            <v>1</v>
          </cell>
          <cell r="I95">
            <v>1.0924613726194754</v>
          </cell>
          <cell r="J95">
            <v>0.9583914142971689</v>
          </cell>
          <cell r="K95">
            <v>0.82815623142996053</v>
          </cell>
          <cell r="L95">
            <v>0.6868015182818431</v>
          </cell>
          <cell r="M95">
            <v>0.6868015182818431</v>
          </cell>
          <cell r="O95">
            <v>0.65257142857142858</v>
          </cell>
          <cell r="P95">
            <v>0.61844961240310081</v>
          </cell>
          <cell r="Q95">
            <v>0.58523529411764708</v>
          </cell>
          <cell r="R95">
            <v>0.56966666666666665</v>
          </cell>
          <cell r="S95">
            <v>0.56966666666666665</v>
          </cell>
          <cell r="U95">
            <v>0.55718562874251498</v>
          </cell>
          <cell r="V95">
            <v>0.57542553191489365</v>
          </cell>
          <cell r="W95">
            <v>0.5922952380952381</v>
          </cell>
          <cell r="X95">
            <v>0.61368421052631583</v>
          </cell>
          <cell r="Y95">
            <v>0.61368421052631583</v>
          </cell>
          <cell r="AA95">
            <v>0.60790209790209793</v>
          </cell>
          <cell r="AB95">
            <v>0.59474164133738605</v>
          </cell>
          <cell r="AC95">
            <v>0.6107315789473684</v>
          </cell>
          <cell r="AD95">
            <v>0.59674829931972784</v>
          </cell>
          <cell r="AE95">
            <v>0.59674829931972784</v>
          </cell>
          <cell r="AG95">
            <v>0.58795384615384616</v>
          </cell>
          <cell r="AH95">
            <v>0.57925733259546208</v>
          </cell>
          <cell r="AI95">
            <v>0.55413890237979602</v>
          </cell>
          <cell r="AJ95">
            <v>0.52797432605905004</v>
          </cell>
          <cell r="AK95">
            <v>0.52797432605905004</v>
          </cell>
          <cell r="AM95">
            <v>0.48917908736528321</v>
          </cell>
          <cell r="AN95">
            <v>0.46066955982641039</v>
          </cell>
          <cell r="AO95">
            <v>0.44083122718337547</v>
          </cell>
          <cell r="AP95">
            <v>0.42326256793478262</v>
          </cell>
          <cell r="AQ95">
            <v>0.42326256793478262</v>
          </cell>
          <cell r="AS95">
            <v>0.40630482115085537</v>
          </cell>
          <cell r="AT95">
            <v>0.39144864167443194</v>
          </cell>
          <cell r="AU95">
            <v>0.37805750629389162</v>
          </cell>
          <cell r="AV95">
            <v>0.36522010653278636</v>
          </cell>
          <cell r="AW95">
            <v>0.36522010653278636</v>
          </cell>
          <cell r="AY95">
            <v>0.36230958887819736</v>
          </cell>
          <cell r="AZ95">
            <v>0.35252712437441697</v>
          </cell>
          <cell r="BA95">
            <v>0.34300873828088058</v>
          </cell>
          <cell r="BB95">
            <v>0.33289153349198186</v>
          </cell>
          <cell r="BC95">
            <v>0.33289153349198186</v>
          </cell>
          <cell r="BE95">
            <v>750.89004253591804</v>
          </cell>
          <cell r="BF95">
            <v>778.79899305994422</v>
          </cell>
          <cell r="BG95">
            <v>822.75590371008957</v>
          </cell>
          <cell r="BH95">
            <v>972.87829312436168</v>
          </cell>
          <cell r="BI95">
            <v>206.66564775638642</v>
          </cell>
          <cell r="BK95">
            <v>59.107139379637161</v>
          </cell>
          <cell r="BL95">
            <v>96.873571117903381</v>
          </cell>
          <cell r="BM95" t="e">
            <v>#VALUE!</v>
          </cell>
          <cell r="BN95">
            <v>0</v>
          </cell>
          <cell r="BO95" t="e">
            <v>#VALUE!</v>
          </cell>
          <cell r="BQ95" t="e">
            <v>#VALUE!</v>
          </cell>
          <cell r="BR95">
            <v>0</v>
          </cell>
          <cell r="BS95">
            <v>0</v>
          </cell>
          <cell r="BT95">
            <v>0</v>
          </cell>
          <cell r="BU95">
            <v>1.1407711613050422</v>
          </cell>
          <cell r="BV95">
            <v>1.0924613726194754</v>
          </cell>
          <cell r="BW95">
            <v>1.0461957632313874</v>
          </cell>
          <cell r="BX95">
            <v>1.001592542241212</v>
          </cell>
          <cell r="BY95">
            <v>0.9583914142971689</v>
          </cell>
          <cell r="BZ95">
            <v>0.91633193945462044</v>
          </cell>
          <cell r="CA95">
            <v>0.87289940828402368</v>
          </cell>
          <cell r="CB95">
            <v>0.82815623142996053</v>
          </cell>
          <cell r="CC95">
            <v>0.78215489962131035</v>
          </cell>
          <cell r="CD95">
            <v>0.73493987925959192</v>
          </cell>
          <cell r="CE95">
            <v>0.6868015182818431</v>
          </cell>
          <cell r="CF95">
            <v>0.68666055045871555</v>
          </cell>
          <cell r="CG95">
            <v>0.68064347826086957</v>
          </cell>
          <cell r="CH95">
            <v>0.65257142857142858</v>
          </cell>
          <cell r="CI95">
            <v>0.64788524590163932</v>
          </cell>
          <cell r="CJ95">
            <v>0.63836507936507936</v>
          </cell>
          <cell r="CK95">
            <v>0.61844961240310081</v>
          </cell>
          <cell r="CL95">
            <v>0.60366412213740461</v>
          </cell>
          <cell r="CM95">
            <v>0.5889774436090226</v>
          </cell>
          <cell r="CN95">
            <v>0.58523529411764708</v>
          </cell>
          <cell r="CO95">
            <v>0.57752857142857139</v>
          </cell>
          <cell r="CP95">
            <v>0.58048275862068965</v>
          </cell>
          <cell r="CQ95">
            <v>0.56966666666666665</v>
          </cell>
          <cell r="CR95">
            <v>0.56826923076923075</v>
          </cell>
          <cell r="CS95">
            <v>0.5419753086419753</v>
          </cell>
          <cell r="CT95">
            <v>0.55718562874251498</v>
          </cell>
          <cell r="CU95">
            <v>0.55591907514450867</v>
          </cell>
          <cell r="CV95">
            <v>0.56225555555555551</v>
          </cell>
          <cell r="CW95">
            <v>0.57542553191489365</v>
          </cell>
          <cell r="CX95">
            <v>0.57214432989690722</v>
          </cell>
          <cell r="CY95">
            <v>0.59585074626865675</v>
          </cell>
          <cell r="CZ95">
            <v>0.5922952380952381</v>
          </cell>
          <cell r="DA95">
            <v>0.61057013574660635</v>
          </cell>
          <cell r="DB95">
            <v>0.60391452991452987</v>
          </cell>
          <cell r="DC95">
            <v>0.61368421052631583</v>
          </cell>
          <cell r="DD95">
            <v>0.6092748091603053</v>
          </cell>
          <cell r="DE95">
            <v>0.5974452554744526</v>
          </cell>
          <cell r="DF95">
            <v>0.60790209790209793</v>
          </cell>
          <cell r="DG95">
            <v>0.60550166112956816</v>
          </cell>
          <cell r="DH95">
            <v>0.59953650793650792</v>
          </cell>
          <cell r="DI95">
            <v>0.59474164133738605</v>
          </cell>
          <cell r="DJ95">
            <v>0.61119999999999997</v>
          </cell>
          <cell r="DK95">
            <v>0.60302209944751384</v>
          </cell>
          <cell r="DL95">
            <v>0.6107315789473684</v>
          </cell>
          <cell r="DM95">
            <v>0.59493099121706394</v>
          </cell>
          <cell r="DN95">
            <v>0.59501796407185625</v>
          </cell>
          <cell r="DO95">
            <v>0.59674829931972784</v>
          </cell>
          <cell r="DP95">
            <v>0.58654389721627409</v>
          </cell>
          <cell r="DQ95">
            <v>0.59392697768762681</v>
          </cell>
          <cell r="DR95">
            <v>0.58795384615384616</v>
          </cell>
          <cell r="DS95">
            <v>0.58197808886183799</v>
          </cell>
          <cell r="DT95">
            <v>0.58049739130434785</v>
          </cell>
          <cell r="DU95">
            <v>0.57925733259546208</v>
          </cell>
          <cell r="DV95">
            <v>0.56973319216516671</v>
          </cell>
          <cell r="DW95">
            <v>0.5640152207001522</v>
          </cell>
          <cell r="DX95">
            <v>0.55413890237979602</v>
          </cell>
          <cell r="DY95">
            <v>0.54617039106145249</v>
          </cell>
          <cell r="DZ95">
            <v>0.53653422818791952</v>
          </cell>
          <cell r="EA95">
            <v>0.52797432605905004</v>
          </cell>
          <cell r="EB95">
            <v>0.51194731659281145</v>
          </cell>
          <cell r="EC95">
            <v>0.50059173003802282</v>
          </cell>
          <cell r="ED95">
            <v>0.48917908736528321</v>
          </cell>
          <cell r="EE95">
            <v>0.47951959264998895</v>
          </cell>
          <cell r="EF95">
            <v>0.47019247219846022</v>
          </cell>
          <cell r="EG95">
            <v>0.46066955982641039</v>
          </cell>
          <cell r="EH95">
            <v>0.45391226141700808</v>
          </cell>
          <cell r="EI95">
            <v>0.44726112185686656</v>
          </cell>
          <cell r="EJ95">
            <v>0.44083122718337547</v>
          </cell>
          <cell r="EK95">
            <v>0.43480185000453431</v>
          </cell>
          <cell r="EL95">
            <v>0.42945396992877871</v>
          </cell>
          <cell r="EM95">
            <v>0.42326256793478262</v>
          </cell>
          <cell r="EN95">
            <v>0.41611572285690801</v>
          </cell>
          <cell r="EO95">
            <v>0.41130497361266594</v>
          </cell>
          <cell r="EP95">
            <v>0.40630482115085537</v>
          </cell>
          <cell r="EQ95">
            <v>0.40129661850366893</v>
          </cell>
          <cell r="ER95">
            <v>0.39619615639496353</v>
          </cell>
          <cell r="ES95">
            <v>0.39144864167443194</v>
          </cell>
          <cell r="ET95">
            <v>0.38683652101074967</v>
          </cell>
          <cell r="EU95">
            <v>0.38227149075081612</v>
          </cell>
          <cell r="EV95">
            <v>0.37805750629389162</v>
          </cell>
          <cell r="EW95">
            <v>0.3737724396228852</v>
          </cell>
          <cell r="EX95">
            <v>0.36972288701347777</v>
          </cell>
          <cell r="EY95">
            <v>0.36522010653278636</v>
          </cell>
          <cell r="EZ95">
            <v>0.36052575107296136</v>
          </cell>
          <cell r="FA95">
            <v>0.3573954084605524</v>
          </cell>
          <cell r="FB95">
            <v>0.35410157139603737</v>
          </cell>
          <cell r="FC95">
            <v>0.3507868670005565</v>
          </cell>
          <cell r="FD95">
            <v>0.34732843537414965</v>
          </cell>
          <cell r="FE95">
            <v>0.3441230638207271</v>
          </cell>
          <cell r="FF95">
            <v>0.34103608059561619</v>
          </cell>
          <cell r="FG95">
            <v>0.33794498217014773</v>
          </cell>
          <cell r="FH95">
            <v>0.33498654440346853</v>
          </cell>
          <cell r="FI95">
            <v>0.33202535966837354</v>
          </cell>
          <cell r="FJ95">
            <v>0.32914048323942319</v>
          </cell>
          <cell r="FK95">
            <v>0.32591970905021683</v>
          </cell>
          <cell r="FL95">
            <v>18.899742147332041</v>
          </cell>
          <cell r="FM95">
            <v>16.473650516853937</v>
          </cell>
          <cell r="FN95">
            <v>16.291329258426963</v>
          </cell>
          <cell r="FO95">
            <v>29.126481617977547</v>
          </cell>
          <cell r="FP95">
            <v>13.309733902912605</v>
          </cell>
          <cell r="FQ95">
            <v>23.830071165048551</v>
          </cell>
          <cell r="FR95">
            <v>35.832235644012954</v>
          </cell>
          <cell r="FS95">
            <v>6.3769226828282797</v>
          </cell>
          <cell r="FT95">
            <v>0.79861110533910562</v>
          </cell>
          <cell r="FU95">
            <v>17.028365783549788</v>
          </cell>
          <cell r="FV95">
            <v>4.4295825531353188</v>
          </cell>
          <cell r="FW95">
            <v>4.0764109095709387</v>
          </cell>
          <cell r="FX95">
            <v>17.975044224422433</v>
          </cell>
          <cell r="FY95">
            <v>12.553250226138246</v>
          </cell>
          <cell r="FZ95">
            <v>12.65895924899786</v>
          </cell>
          <cell r="GA95">
            <v>33.894929904501055</v>
          </cell>
          <cell r="GB95">
            <v>18.732759730878527</v>
          </cell>
          <cell r="GC95">
            <v>27.990974661246057</v>
          </cell>
          <cell r="GD95">
            <v>50.149836725778798</v>
          </cell>
          <cell r="GF95" t="str">
            <v xml:space="preserve"> </v>
          </cell>
        </row>
        <row r="96">
          <cell r="A96" t="str">
            <v>Year-ago Total Sub Signings</v>
          </cell>
          <cell r="C96">
            <v>0</v>
          </cell>
          <cell r="D96">
            <v>0</v>
          </cell>
          <cell r="E96">
            <v>0</v>
          </cell>
          <cell r="F96">
            <v>0</v>
          </cell>
          <cell r="G96">
            <v>0</v>
          </cell>
          <cell r="I96">
            <v>4305</v>
          </cell>
          <cell r="J96">
            <v>7871</v>
          </cell>
          <cell r="K96">
            <v>9665</v>
          </cell>
          <cell r="L96">
            <v>12185</v>
          </cell>
          <cell r="M96">
            <v>34026</v>
          </cell>
          <cell r="O96">
            <v>10848</v>
          </cell>
          <cell r="P96">
            <v>13616</v>
          </cell>
          <cell r="Q96">
            <v>15410</v>
          </cell>
          <cell r="R96">
            <v>17950</v>
          </cell>
          <cell r="S96">
            <v>57824</v>
          </cell>
          <cell r="U96">
            <v>17848</v>
          </cell>
          <cell r="V96">
            <v>18616</v>
          </cell>
          <cell r="W96">
            <v>19410</v>
          </cell>
          <cell r="X96">
            <v>24950</v>
          </cell>
          <cell r="Y96">
            <v>80824</v>
          </cell>
          <cell r="AA96">
            <v>26848</v>
          </cell>
          <cell r="AB96">
            <v>29616</v>
          </cell>
          <cell r="AC96">
            <v>30410</v>
          </cell>
          <cell r="AD96">
            <v>44950</v>
          </cell>
          <cell r="AE96">
            <v>131824</v>
          </cell>
          <cell r="AG96">
            <v>46848</v>
          </cell>
          <cell r="AH96">
            <v>50616</v>
          </cell>
          <cell r="AI96">
            <v>57410</v>
          </cell>
          <cell r="AJ96">
            <v>76950</v>
          </cell>
          <cell r="AK96">
            <v>231824</v>
          </cell>
          <cell r="AM96">
            <v>86848</v>
          </cell>
          <cell r="AN96">
            <v>91616</v>
          </cell>
          <cell r="AO96">
            <v>100410</v>
          </cell>
          <cell r="AP96">
            <v>124950</v>
          </cell>
          <cell r="AQ96">
            <v>403824</v>
          </cell>
          <cell r="AS96">
            <v>131848</v>
          </cell>
          <cell r="AT96">
            <v>139616</v>
          </cell>
          <cell r="AU96">
            <v>151410</v>
          </cell>
          <cell r="AV96">
            <v>181950</v>
          </cell>
          <cell r="AW96">
            <v>604824</v>
          </cell>
          <cell r="AY96">
            <v>185940.54391091346</v>
          </cell>
          <cell r="AZ96">
            <v>196825.11293812643</v>
          </cell>
          <cell r="BA96">
            <v>212098.71838443819</v>
          </cell>
          <cell r="BB96">
            <v>247529.37467834706</v>
          </cell>
          <cell r="BC96">
            <v>842393.74991182517</v>
          </cell>
          <cell r="BE96">
            <v>1.5</v>
          </cell>
          <cell r="BF96">
            <v>1.5</v>
          </cell>
          <cell r="BG96">
            <v>1.5</v>
          </cell>
          <cell r="BH96">
            <v>1.5</v>
          </cell>
          <cell r="BU96">
            <v>2000</v>
          </cell>
          <cell r="BV96">
            <v>2305</v>
          </cell>
          <cell r="BW96">
            <v>2463</v>
          </cell>
          <cell r="BX96">
            <v>2623</v>
          </cell>
          <cell r="BY96">
            <v>2785</v>
          </cell>
          <cell r="BZ96">
            <v>2950</v>
          </cell>
          <cell r="CA96">
            <v>3220</v>
          </cell>
          <cell r="CB96">
            <v>3495</v>
          </cell>
          <cell r="CC96">
            <v>3775</v>
          </cell>
          <cell r="CD96">
            <v>4060</v>
          </cell>
          <cell r="CE96">
            <v>4350</v>
          </cell>
          <cell r="CF96">
            <v>2713</v>
          </cell>
          <cell r="CG96">
            <v>3915</v>
          </cell>
          <cell r="CH96">
            <v>4220</v>
          </cell>
          <cell r="CI96">
            <v>4378</v>
          </cell>
          <cell r="CJ96">
            <v>4538</v>
          </cell>
          <cell r="CK96">
            <v>4700</v>
          </cell>
          <cell r="CL96">
            <v>4865</v>
          </cell>
          <cell r="CM96">
            <v>5135</v>
          </cell>
          <cell r="CN96">
            <v>5410</v>
          </cell>
          <cell r="CO96">
            <v>5690</v>
          </cell>
          <cell r="CP96">
            <v>5975</v>
          </cell>
          <cell r="CQ96">
            <v>6285</v>
          </cell>
          <cell r="CR96">
            <v>5713</v>
          </cell>
          <cell r="CS96">
            <v>6915</v>
          </cell>
          <cell r="CT96">
            <v>5220</v>
          </cell>
          <cell r="CU96">
            <v>6378</v>
          </cell>
          <cell r="CV96">
            <v>6538</v>
          </cell>
          <cell r="CW96">
            <v>5700</v>
          </cell>
          <cell r="CX96">
            <v>5865</v>
          </cell>
          <cell r="CY96">
            <v>6135</v>
          </cell>
          <cell r="CZ96">
            <v>7410</v>
          </cell>
          <cell r="DA96">
            <v>7690</v>
          </cell>
          <cell r="DB96">
            <v>8975</v>
          </cell>
          <cell r="DC96">
            <v>8285</v>
          </cell>
          <cell r="DD96">
            <v>9713</v>
          </cell>
          <cell r="DE96">
            <v>8915</v>
          </cell>
          <cell r="DF96">
            <v>8220</v>
          </cell>
          <cell r="DG96">
            <v>9378</v>
          </cell>
          <cell r="DH96">
            <v>10538</v>
          </cell>
          <cell r="DI96">
            <v>9700</v>
          </cell>
          <cell r="DJ96">
            <v>7865</v>
          </cell>
          <cell r="DK96">
            <v>11135</v>
          </cell>
          <cell r="DL96">
            <v>11410</v>
          </cell>
          <cell r="DM96">
            <v>14690</v>
          </cell>
          <cell r="DN96">
            <v>14975</v>
          </cell>
          <cell r="DO96">
            <v>15285</v>
          </cell>
          <cell r="DP96">
            <v>17713</v>
          </cell>
          <cell r="DQ96">
            <v>12915</v>
          </cell>
          <cell r="DR96">
            <v>16220</v>
          </cell>
          <cell r="DS96">
            <v>16378</v>
          </cell>
          <cell r="DT96">
            <v>17538</v>
          </cell>
          <cell r="DU96">
            <v>16700</v>
          </cell>
          <cell r="DV96">
            <v>16865</v>
          </cell>
          <cell r="DW96">
            <v>19135</v>
          </cell>
          <cell r="DX96">
            <v>21410</v>
          </cell>
          <cell r="DY96">
            <v>23190</v>
          </cell>
          <cell r="DZ96">
            <v>25475</v>
          </cell>
          <cell r="EA96">
            <v>28285</v>
          </cell>
          <cell r="EB96">
            <v>30713</v>
          </cell>
          <cell r="EC96">
            <v>25915</v>
          </cell>
          <cell r="ED96">
            <v>30220</v>
          </cell>
          <cell r="EE96">
            <v>29378</v>
          </cell>
          <cell r="EF96">
            <v>31538</v>
          </cell>
          <cell r="EG96">
            <v>30700</v>
          </cell>
          <cell r="EH96">
            <v>30865</v>
          </cell>
          <cell r="EI96">
            <v>33135</v>
          </cell>
          <cell r="EJ96">
            <v>36410</v>
          </cell>
          <cell r="EK96">
            <v>37190</v>
          </cell>
          <cell r="EL96">
            <v>40475</v>
          </cell>
          <cell r="EM96">
            <v>47285</v>
          </cell>
          <cell r="EN96">
            <v>45113</v>
          </cell>
          <cell r="EO96">
            <v>40715</v>
          </cell>
          <cell r="EP96">
            <v>46020</v>
          </cell>
          <cell r="EQ96">
            <v>44778</v>
          </cell>
          <cell r="ER96">
            <v>47938</v>
          </cell>
          <cell r="ES96">
            <v>46900</v>
          </cell>
          <cell r="ET96">
            <v>47565</v>
          </cell>
          <cell r="EU96">
            <v>49735</v>
          </cell>
          <cell r="EV96">
            <v>54110</v>
          </cell>
          <cell r="EW96">
            <v>53890</v>
          </cell>
          <cell r="EX96">
            <v>58375</v>
          </cell>
          <cell r="EY96">
            <v>69685</v>
          </cell>
          <cell r="EZ96">
            <v>62220.420510383461</v>
          </cell>
          <cell r="FA96">
            <v>58900.710085347077</v>
          </cell>
          <cell r="FB96">
            <v>64819.413315182916</v>
          </cell>
          <cell r="FC96">
            <v>63343.033972778372</v>
          </cell>
          <cell r="FD96">
            <v>67133.963700635344</v>
          </cell>
          <cell r="FE96">
            <v>66348.115264712702</v>
          </cell>
          <cell r="FF96">
            <v>67598.390033391464</v>
          </cell>
          <cell r="FG96">
            <v>69501.655068027438</v>
          </cell>
          <cell r="FH96">
            <v>74998.673283019278</v>
          </cell>
          <cell r="FI96">
            <v>73752.747795636838</v>
          </cell>
          <cell r="FJ96">
            <v>79149.72875431992</v>
          </cell>
          <cell r="FK96">
            <v>94626.898128390298</v>
          </cell>
          <cell r="GF96" t="str">
            <v xml:space="preserve"> </v>
          </cell>
        </row>
        <row r="97">
          <cell r="A97" t="str">
            <v>Sub Losses</v>
          </cell>
          <cell r="C97">
            <v>0</v>
          </cell>
          <cell r="D97">
            <v>0</v>
          </cell>
          <cell r="E97">
            <v>0</v>
          </cell>
          <cell r="F97">
            <v>0</v>
          </cell>
          <cell r="G97">
            <v>0</v>
          </cell>
          <cell r="I97">
            <v>1740</v>
          </cell>
          <cell r="J97">
            <v>2968</v>
          </cell>
          <cell r="K97">
            <v>3399</v>
          </cell>
          <cell r="L97">
            <v>3831</v>
          </cell>
          <cell r="M97">
            <v>11938</v>
          </cell>
          <cell r="O97">
            <v>4375</v>
          </cell>
          <cell r="P97">
            <v>4775</v>
          </cell>
          <cell r="Q97">
            <v>5050</v>
          </cell>
          <cell r="R97">
            <v>5525</v>
          </cell>
          <cell r="S97">
            <v>19725</v>
          </cell>
          <cell r="U97">
            <v>6175</v>
          </cell>
          <cell r="V97">
            <v>6340</v>
          </cell>
          <cell r="W97">
            <v>6151</v>
          </cell>
          <cell r="X97">
            <v>6124</v>
          </cell>
          <cell r="Y97">
            <v>24790</v>
          </cell>
          <cell r="AA97">
            <v>6315</v>
          </cell>
          <cell r="AB97">
            <v>7245</v>
          </cell>
          <cell r="AC97">
            <v>8355</v>
          </cell>
          <cell r="AD97">
            <v>9668</v>
          </cell>
          <cell r="AE97">
            <v>31583</v>
          </cell>
          <cell r="AG97">
            <v>7600</v>
          </cell>
          <cell r="AH97">
            <v>8830</v>
          </cell>
          <cell r="AI97">
            <v>8064</v>
          </cell>
          <cell r="AJ97">
            <v>9152</v>
          </cell>
          <cell r="AK97">
            <v>33646</v>
          </cell>
          <cell r="AM97">
            <v>10285</v>
          </cell>
          <cell r="AN97">
            <v>11417</v>
          </cell>
          <cell r="AO97">
            <v>12616</v>
          </cell>
          <cell r="AP97">
            <v>13899</v>
          </cell>
          <cell r="AQ97">
            <v>48217</v>
          </cell>
          <cell r="AS97">
            <v>13229.45608908655</v>
          </cell>
          <cell r="AT97">
            <v>14008.887061873582</v>
          </cell>
          <cell r="AU97">
            <v>15192.28161556182</v>
          </cell>
          <cell r="AV97">
            <v>18256.625321652948</v>
          </cell>
          <cell r="AW97">
            <v>60687.2500881749</v>
          </cell>
          <cell r="AY97">
            <v>20893.849917604883</v>
          </cell>
          <cell r="AZ97">
            <v>22367.917393546766</v>
          </cell>
          <cell r="BA97">
            <v>23909.677287879742</v>
          </cell>
          <cell r="BB97">
            <v>25562.583609032015</v>
          </cell>
          <cell r="BC97">
            <v>92734.028208063392</v>
          </cell>
          <cell r="BE97">
            <v>-46.489238369664577</v>
          </cell>
          <cell r="BF97">
            <v>46.514917540043484</v>
          </cell>
          <cell r="BG97">
            <v>73.261517750242433</v>
          </cell>
          <cell r="BH97">
            <v>250.20398235712003</v>
          </cell>
          <cell r="BI97">
            <v>922.11830589078204</v>
          </cell>
          <cell r="BK97">
            <v>871.40432989730311</v>
          </cell>
          <cell r="BL97">
            <v>876.12285927328674</v>
          </cell>
          <cell r="BM97">
            <v>911.37608188764727</v>
          </cell>
          <cell r="BN97">
            <v>1171.8278460211832</v>
          </cell>
          <cell r="BO97">
            <v>1171.8278460211832</v>
          </cell>
          <cell r="BQ97">
            <v>1032.4696335588633</v>
          </cell>
          <cell r="BR97">
            <v>1004.2866835038024</v>
          </cell>
          <cell r="BS97">
            <v>1108.466390716728</v>
          </cell>
          <cell r="BT97">
            <v>1404.4710407805958</v>
          </cell>
          <cell r="BU97">
            <v>846</v>
          </cell>
          <cell r="BV97">
            <v>894</v>
          </cell>
          <cell r="BW97">
            <v>942</v>
          </cell>
          <cell r="BX97">
            <v>989</v>
          </cell>
          <cell r="BY97">
            <v>1037</v>
          </cell>
          <cell r="BZ97">
            <v>1085</v>
          </cell>
          <cell r="CA97">
            <v>1133</v>
          </cell>
          <cell r="CB97">
            <v>1181</v>
          </cell>
          <cell r="CC97">
            <v>1229</v>
          </cell>
          <cell r="CD97">
            <v>1277</v>
          </cell>
          <cell r="CE97">
            <v>1325</v>
          </cell>
          <cell r="CF97">
            <v>1400</v>
          </cell>
          <cell r="CG97">
            <v>1475</v>
          </cell>
          <cell r="CH97">
            <v>1500</v>
          </cell>
          <cell r="CI97">
            <v>1550</v>
          </cell>
          <cell r="CJ97">
            <v>1600</v>
          </cell>
          <cell r="CK97">
            <v>1625</v>
          </cell>
          <cell r="CL97">
            <v>1650</v>
          </cell>
          <cell r="CM97">
            <v>1675</v>
          </cell>
          <cell r="CN97">
            <v>1725</v>
          </cell>
          <cell r="CO97">
            <v>1775</v>
          </cell>
          <cell r="CP97">
            <v>1850</v>
          </cell>
          <cell r="CQ97">
            <v>1900</v>
          </cell>
          <cell r="CR97">
            <v>2000</v>
          </cell>
          <cell r="CS97">
            <v>2050</v>
          </cell>
          <cell r="CT97">
            <v>2125</v>
          </cell>
          <cell r="CU97">
            <v>2112</v>
          </cell>
          <cell r="CV97">
            <v>2116</v>
          </cell>
          <cell r="CW97">
            <v>2112</v>
          </cell>
          <cell r="CX97">
            <v>2058</v>
          </cell>
          <cell r="CY97">
            <v>2060</v>
          </cell>
          <cell r="CZ97">
            <v>2033</v>
          </cell>
          <cell r="DA97">
            <v>2052</v>
          </cell>
          <cell r="DB97">
            <v>2040</v>
          </cell>
          <cell r="DC97">
            <v>2032</v>
          </cell>
          <cell r="DD97">
            <v>2025</v>
          </cell>
          <cell r="DE97">
            <v>2085</v>
          </cell>
          <cell r="DF97">
            <v>2205</v>
          </cell>
          <cell r="DG97">
            <v>2310</v>
          </cell>
          <cell r="DH97">
            <v>2415</v>
          </cell>
          <cell r="DI97">
            <v>2520</v>
          </cell>
          <cell r="DJ97">
            <v>2655</v>
          </cell>
          <cell r="DK97">
            <v>2775</v>
          </cell>
          <cell r="DL97">
            <v>2925</v>
          </cell>
          <cell r="DM97">
            <v>3053</v>
          </cell>
          <cell r="DN97">
            <v>3210</v>
          </cell>
          <cell r="DO97">
            <v>3405</v>
          </cell>
          <cell r="DP97">
            <v>2400</v>
          </cell>
          <cell r="DQ97">
            <v>2530</v>
          </cell>
          <cell r="DR97">
            <v>2670</v>
          </cell>
          <cell r="DS97">
            <v>2807</v>
          </cell>
          <cell r="DT97">
            <v>2943</v>
          </cell>
          <cell r="DU97">
            <v>3080</v>
          </cell>
          <cell r="DV97">
            <v>2573</v>
          </cell>
          <cell r="DW97">
            <v>2683</v>
          </cell>
          <cell r="DX97">
            <v>2808</v>
          </cell>
          <cell r="DY97">
            <v>2920</v>
          </cell>
          <cell r="DZ97">
            <v>3040</v>
          </cell>
          <cell r="EA97">
            <v>3192</v>
          </cell>
          <cell r="EB97">
            <v>3307</v>
          </cell>
          <cell r="EC97">
            <v>3426</v>
          </cell>
          <cell r="ED97">
            <v>3552</v>
          </cell>
          <cell r="EE97">
            <v>3675</v>
          </cell>
          <cell r="EF97">
            <v>3806</v>
          </cell>
          <cell r="EG97">
            <v>3936</v>
          </cell>
          <cell r="EH97">
            <v>4070</v>
          </cell>
          <cell r="EI97">
            <v>4202</v>
          </cell>
          <cell r="EJ97">
            <v>4344</v>
          </cell>
          <cell r="EK97">
            <v>4478</v>
          </cell>
          <cell r="EL97">
            <v>4621</v>
          </cell>
          <cell r="EM97">
            <v>4800</v>
          </cell>
          <cell r="EN97">
            <v>4526.5794896165398</v>
          </cell>
          <cell r="EO97">
            <v>4085.2899146529253</v>
          </cell>
          <cell r="EP97">
            <v>4617.5866848170854</v>
          </cell>
          <cell r="EQ97">
            <v>4492.9660272216306</v>
          </cell>
          <cell r="ER97">
            <v>4810.036299364655</v>
          </cell>
          <cell r="ES97">
            <v>4705.8847352872945</v>
          </cell>
          <cell r="ET97">
            <v>4772.6099666085329</v>
          </cell>
          <cell r="EU97">
            <v>4990.3449319725714</v>
          </cell>
          <cell r="EV97">
            <v>5429.326716980715</v>
          </cell>
          <cell r="EW97">
            <v>5407.2522043631625</v>
          </cell>
          <cell r="EX97">
            <v>5857.2712456800818</v>
          </cell>
          <cell r="EY97">
            <v>6992.1018716097042</v>
          </cell>
          <cell r="EZ97">
            <v>6243.1157164812375</v>
          </cell>
          <cell r="FA97">
            <v>5910.0203089172119</v>
          </cell>
          <cell r="FB97">
            <v>6503.8952594924795</v>
          </cell>
          <cell r="FC97">
            <v>6355.7572848461041</v>
          </cell>
          <cell r="FD97">
            <v>6736.1342217089814</v>
          </cell>
          <cell r="FE97">
            <v>6657.2832161896258</v>
          </cell>
          <cell r="FF97">
            <v>6782.7341532651108</v>
          </cell>
          <cell r="FG97">
            <v>6973.7052806361016</v>
          </cell>
          <cell r="FH97">
            <v>7525.2689076622491</v>
          </cell>
          <cell r="FI97">
            <v>7400.254371790641</v>
          </cell>
          <cell r="FJ97">
            <v>7941.7803911958208</v>
          </cell>
          <cell r="FK97">
            <v>9494.7393486135988</v>
          </cell>
          <cell r="GF97" t="str">
            <v xml:space="preserve"> </v>
          </cell>
        </row>
        <row r="98">
          <cell r="A98" t="str">
            <v>Net Renewing Subs</v>
          </cell>
          <cell r="C98">
            <v>0</v>
          </cell>
          <cell r="D98">
            <v>0</v>
          </cell>
          <cell r="E98">
            <v>0</v>
          </cell>
          <cell r="F98">
            <v>0</v>
          </cell>
          <cell r="G98">
            <v>0</v>
          </cell>
          <cell r="I98">
            <v>2565</v>
          </cell>
          <cell r="J98">
            <v>4903</v>
          </cell>
          <cell r="K98">
            <v>6266</v>
          </cell>
          <cell r="L98">
            <v>8354</v>
          </cell>
          <cell r="M98">
            <v>22088</v>
          </cell>
          <cell r="O98">
            <v>6473</v>
          </cell>
          <cell r="P98">
            <v>8841</v>
          </cell>
          <cell r="Q98">
            <v>10360</v>
          </cell>
          <cell r="R98">
            <v>12425</v>
          </cell>
          <cell r="S98">
            <v>38099</v>
          </cell>
          <cell r="U98">
            <v>11673</v>
          </cell>
          <cell r="V98">
            <v>12276</v>
          </cell>
          <cell r="W98">
            <v>13259</v>
          </cell>
          <cell r="X98">
            <v>18826</v>
          </cell>
          <cell r="Y98">
            <v>56034</v>
          </cell>
          <cell r="AA98">
            <v>20533</v>
          </cell>
          <cell r="AB98">
            <v>22371</v>
          </cell>
          <cell r="AC98">
            <v>22055</v>
          </cell>
          <cell r="AD98">
            <v>35282</v>
          </cell>
          <cell r="AE98">
            <v>100241</v>
          </cell>
          <cell r="AG98">
            <v>39248</v>
          </cell>
          <cell r="AH98">
            <v>41786</v>
          </cell>
          <cell r="AI98">
            <v>49346</v>
          </cell>
          <cell r="AJ98">
            <v>67798</v>
          </cell>
          <cell r="AK98">
            <v>198178</v>
          </cell>
          <cell r="AM98">
            <v>76563</v>
          </cell>
          <cell r="AN98">
            <v>80199</v>
          </cell>
          <cell r="AO98">
            <v>87794</v>
          </cell>
          <cell r="AP98">
            <v>111051</v>
          </cell>
          <cell r="AQ98">
            <v>355607</v>
          </cell>
          <cell r="AS98">
            <v>118618.54391091346</v>
          </cell>
          <cell r="AT98">
            <v>125607.11293812642</v>
          </cell>
          <cell r="AU98">
            <v>136217.71838443819</v>
          </cell>
          <cell r="AV98">
            <v>163693.37467834706</v>
          </cell>
          <cell r="AW98">
            <v>544136.74991182517</v>
          </cell>
          <cell r="AY98">
            <v>165046.69399330858</v>
          </cell>
          <cell r="AZ98">
            <v>174457.19554457968</v>
          </cell>
          <cell r="BA98">
            <v>188189.04109655845</v>
          </cell>
          <cell r="BB98">
            <v>221966.79106931505</v>
          </cell>
          <cell r="BC98">
            <v>749659.72170376172</v>
          </cell>
          <cell r="BE98">
            <v>1.0468998438437713E-2</v>
          </cell>
          <cell r="BF98">
            <v>0.1365647852192175</v>
          </cell>
          <cell r="BG98">
            <v>0.16350796311461463</v>
          </cell>
          <cell r="BH98">
            <v>0.3154349095930718</v>
          </cell>
          <cell r="BI98">
            <v>0.17729388113413191</v>
          </cell>
          <cell r="BK98">
            <v>-50.713975993478925</v>
          </cell>
          <cell r="BL98">
            <v>4.7185293759836213</v>
          </cell>
          <cell r="BM98">
            <v>35.253222614360539</v>
          </cell>
          <cell r="BN98">
            <v>260.4517641335359</v>
          </cell>
          <cell r="BO98">
            <v>249.70954013040114</v>
          </cell>
          <cell r="BQ98">
            <v>-139.3582124623199</v>
          </cell>
          <cell r="BR98">
            <v>-28.182950055060928</v>
          </cell>
          <cell r="BS98">
            <v>104.17970721292568</v>
          </cell>
          <cell r="BT98">
            <v>296.00465006386776</v>
          </cell>
          <cell r="BU98">
            <v>1154</v>
          </cell>
          <cell r="BV98">
            <v>1411</v>
          </cell>
          <cell r="BW98">
            <v>1521</v>
          </cell>
          <cell r="BX98">
            <v>1634</v>
          </cell>
          <cell r="BY98">
            <v>1748</v>
          </cell>
          <cell r="BZ98">
            <v>1865</v>
          </cell>
          <cell r="CA98">
            <v>2087</v>
          </cell>
          <cell r="CB98">
            <v>2314</v>
          </cell>
          <cell r="CC98">
            <v>2546</v>
          </cell>
          <cell r="CD98">
            <v>2783</v>
          </cell>
          <cell r="CE98">
            <v>3025</v>
          </cell>
          <cell r="CF98">
            <v>1313</v>
          </cell>
          <cell r="CG98">
            <v>2440</v>
          </cell>
          <cell r="CH98">
            <v>2720</v>
          </cell>
          <cell r="CI98">
            <v>2828</v>
          </cell>
          <cell r="CJ98">
            <v>2938</v>
          </cell>
          <cell r="CK98">
            <v>3075</v>
          </cell>
          <cell r="CL98">
            <v>3215</v>
          </cell>
          <cell r="CM98">
            <v>3460</v>
          </cell>
          <cell r="CN98">
            <v>3685</v>
          </cell>
          <cell r="CO98">
            <v>3915</v>
          </cell>
          <cell r="CP98">
            <v>4125</v>
          </cell>
          <cell r="CQ98">
            <v>4385</v>
          </cell>
          <cell r="CR98">
            <v>3713</v>
          </cell>
          <cell r="CS98">
            <v>4865</v>
          </cell>
          <cell r="CT98">
            <v>3095</v>
          </cell>
          <cell r="CU98">
            <v>4266</v>
          </cell>
          <cell r="CV98">
            <v>4422</v>
          </cell>
          <cell r="CW98">
            <v>3588</v>
          </cell>
          <cell r="CX98">
            <v>3807</v>
          </cell>
          <cell r="CY98">
            <v>4075</v>
          </cell>
          <cell r="CZ98">
            <v>5377</v>
          </cell>
          <cell r="DA98">
            <v>5638</v>
          </cell>
          <cell r="DB98">
            <v>6935</v>
          </cell>
          <cell r="DC98">
            <v>6253</v>
          </cell>
          <cell r="DD98">
            <v>7688</v>
          </cell>
          <cell r="DE98">
            <v>6830</v>
          </cell>
          <cell r="DF98">
            <v>6015</v>
          </cell>
          <cell r="DG98">
            <v>7068</v>
          </cell>
          <cell r="DH98">
            <v>8123</v>
          </cell>
          <cell r="DI98">
            <v>7180</v>
          </cell>
          <cell r="DJ98">
            <v>5210</v>
          </cell>
          <cell r="DK98">
            <v>8360</v>
          </cell>
          <cell r="DL98">
            <v>8485</v>
          </cell>
          <cell r="DM98">
            <v>11637</v>
          </cell>
          <cell r="DN98">
            <v>11765</v>
          </cell>
          <cell r="DO98">
            <v>11880</v>
          </cell>
          <cell r="DP98">
            <v>15313</v>
          </cell>
          <cell r="DQ98">
            <v>10385</v>
          </cell>
          <cell r="DR98">
            <v>13550</v>
          </cell>
          <cell r="DS98">
            <v>13571</v>
          </cell>
          <cell r="DT98">
            <v>14595</v>
          </cell>
          <cell r="DU98">
            <v>13620</v>
          </cell>
          <cell r="DV98">
            <v>14292</v>
          </cell>
          <cell r="DW98">
            <v>16452</v>
          </cell>
          <cell r="DX98">
            <v>18602</v>
          </cell>
          <cell r="DY98">
            <v>20270</v>
          </cell>
          <cell r="DZ98">
            <v>22435</v>
          </cell>
          <cell r="EA98">
            <v>25093</v>
          </cell>
          <cell r="EB98">
            <v>27406</v>
          </cell>
          <cell r="EC98">
            <v>22489</v>
          </cell>
          <cell r="ED98">
            <v>26668</v>
          </cell>
          <cell r="EE98">
            <v>25703</v>
          </cell>
          <cell r="EF98">
            <v>27732</v>
          </cell>
          <cell r="EG98">
            <v>26764</v>
          </cell>
          <cell r="EH98">
            <v>26795</v>
          </cell>
          <cell r="EI98">
            <v>28933</v>
          </cell>
          <cell r="EJ98">
            <v>32066</v>
          </cell>
          <cell r="EK98">
            <v>32712</v>
          </cell>
          <cell r="EL98">
            <v>35854</v>
          </cell>
          <cell r="EM98">
            <v>42485</v>
          </cell>
          <cell r="EN98">
            <v>40586.420510383461</v>
          </cell>
          <cell r="EO98">
            <v>36629.710085347077</v>
          </cell>
          <cell r="EP98">
            <v>41402.413315182916</v>
          </cell>
          <cell r="EQ98">
            <v>40285.033972778372</v>
          </cell>
          <cell r="ER98">
            <v>43127.963700635344</v>
          </cell>
          <cell r="ES98">
            <v>42194.115264712702</v>
          </cell>
          <cell r="ET98">
            <v>42792.390033391464</v>
          </cell>
          <cell r="EU98">
            <v>44744.65506802743</v>
          </cell>
          <cell r="EV98">
            <v>48680.673283019285</v>
          </cell>
          <cell r="EW98">
            <v>48482.747795636838</v>
          </cell>
          <cell r="EX98">
            <v>52517.72875431992</v>
          </cell>
          <cell r="EY98">
            <v>62692.898128390298</v>
          </cell>
          <cell r="EZ98">
            <v>55977.304793902222</v>
          </cell>
          <cell r="FA98">
            <v>52990.689776429863</v>
          </cell>
          <cell r="FB98">
            <v>58315.518055690438</v>
          </cell>
          <cell r="FC98">
            <v>56987.276687932266</v>
          </cell>
          <cell r="FD98">
            <v>60397.82947892636</v>
          </cell>
          <cell r="FE98">
            <v>59690.83204852308</v>
          </cell>
          <cell r="FF98">
            <v>60815.655880126353</v>
          </cell>
          <cell r="FG98">
            <v>62527.949787391335</v>
          </cell>
          <cell r="FH98">
            <v>67473.404375357029</v>
          </cell>
          <cell r="FI98">
            <v>66352.493423846201</v>
          </cell>
          <cell r="FJ98">
            <v>71207.948363124102</v>
          </cell>
          <cell r="FK98">
            <v>85132.158779776699</v>
          </cell>
          <cell r="GF98" t="str">
            <v xml:space="preserve"> </v>
          </cell>
        </row>
        <row r="99">
          <cell r="A99" t="str">
            <v>Renewal Subscription Bookings (Current)</v>
          </cell>
          <cell r="C99">
            <v>0</v>
          </cell>
          <cell r="D99">
            <v>0</v>
          </cell>
          <cell r="E99">
            <v>0</v>
          </cell>
          <cell r="F99">
            <v>0</v>
          </cell>
          <cell r="G99">
            <v>0</v>
          </cell>
          <cell r="I99">
            <v>1.186572</v>
          </cell>
          <cell r="J99">
            <v>2.415</v>
          </cell>
          <cell r="K99">
            <v>3.3138360000000002</v>
          </cell>
          <cell r="L99">
            <v>4.7174040000000002</v>
          </cell>
          <cell r="M99">
            <v>11.632812000000001</v>
          </cell>
          <cell r="O99">
            <v>4.060524</v>
          </cell>
          <cell r="P99">
            <v>6.371448</v>
          </cell>
          <cell r="Q99">
            <v>8.0063399999999998</v>
          </cell>
          <cell r="R99">
            <v>10.018829999999999</v>
          </cell>
          <cell r="S99">
            <v>28.457141999999997</v>
          </cell>
          <cell r="U99">
            <v>9.7278659999999988</v>
          </cell>
          <cell r="V99">
            <v>10.671984</v>
          </cell>
          <cell r="W99">
            <v>11.862966</v>
          </cell>
          <cell r="X99">
            <v>17.169312000000001</v>
          </cell>
          <cell r="Y99">
            <v>49.432128000000006</v>
          </cell>
          <cell r="AA99">
            <v>18.726095999999998</v>
          </cell>
          <cell r="AB99">
            <v>20.402352</v>
          </cell>
          <cell r="AC99">
            <v>20.246489999999998</v>
          </cell>
          <cell r="AD99">
            <v>33.256813199999996</v>
          </cell>
          <cell r="AE99">
            <v>92.631751199999997</v>
          </cell>
          <cell r="AG99">
            <v>37.035197760000003</v>
          </cell>
          <cell r="AH99">
            <v>38.1589752</v>
          </cell>
          <cell r="AI99">
            <v>44.650629407999993</v>
          </cell>
          <cell r="AJ99">
            <v>59.856394499999993</v>
          </cell>
          <cell r="AK99">
            <v>179.70119686799998</v>
          </cell>
          <cell r="AM99">
            <v>68.732136359999998</v>
          </cell>
          <cell r="AN99">
            <v>71.515052280000006</v>
          </cell>
          <cell r="AO99">
            <v>77.760901680000003</v>
          </cell>
          <cell r="AP99">
            <v>97.693785719999994</v>
          </cell>
          <cell r="AQ99">
            <v>315.70187604</v>
          </cell>
          <cell r="AS99">
            <v>103.63939418584332</v>
          </cell>
          <cell r="AT99">
            <v>108.99180403867103</v>
          </cell>
          <cell r="AU99">
            <v>117.38153228623807</v>
          </cell>
          <cell r="AV99">
            <v>140.07569457975515</v>
          </cell>
          <cell r="AW99">
            <v>470.0884250905076</v>
          </cell>
          <cell r="AY99">
            <v>140.24347681999419</v>
          </cell>
          <cell r="AZ99">
            <v>147.19302502487278</v>
          </cell>
          <cell r="BA99">
            <v>157.64972350740894</v>
          </cell>
          <cell r="BB99">
            <v>184.61421946817069</v>
          </cell>
          <cell r="BC99">
            <v>629.70044482044659</v>
          </cell>
          <cell r="BE99">
            <v>0.16195856873822967</v>
          </cell>
          <cell r="BF99">
            <v>0.15607985480943731</v>
          </cell>
          <cell r="BG99">
            <v>0.15061295971978983</v>
          </cell>
          <cell r="BH99">
            <v>0.14405360134003353</v>
          </cell>
          <cell r="BI99">
            <v>0</v>
          </cell>
          <cell r="BJ99">
            <v>0</v>
          </cell>
          <cell r="BK99">
            <v>0</v>
          </cell>
          <cell r="BL99">
            <v>0</v>
          </cell>
          <cell r="BM99">
            <v>0</v>
          </cell>
          <cell r="BN99">
            <v>0</v>
          </cell>
          <cell r="BO99">
            <v>0</v>
          </cell>
          <cell r="BP99">
            <v>0</v>
          </cell>
          <cell r="BQ99">
            <v>0</v>
          </cell>
          <cell r="BR99">
            <v>0</v>
          </cell>
          <cell r="BS99">
            <v>0</v>
          </cell>
          <cell r="BT99">
            <v>0</v>
          </cell>
          <cell r="BU99">
            <v>0.52622400000000003</v>
          </cell>
          <cell r="BV99">
            <v>0.66034800000000005</v>
          </cell>
          <cell r="BW99">
            <v>0.73007999999999995</v>
          </cell>
          <cell r="BX99">
            <v>0.80392799999999998</v>
          </cell>
          <cell r="BY99">
            <v>0.880992</v>
          </cell>
          <cell r="BZ99">
            <v>0.96233999999999997</v>
          </cell>
          <cell r="CA99">
            <v>1.101936</v>
          </cell>
          <cell r="CB99">
            <v>1.24956</v>
          </cell>
          <cell r="CC99">
            <v>1.405392</v>
          </cell>
          <cell r="CD99">
            <v>1.569612</v>
          </cell>
          <cell r="CE99">
            <v>1.7423999999999999</v>
          </cell>
          <cell r="CF99">
            <v>0.77204399999999995</v>
          </cell>
          <cell r="CG99">
            <v>1.4932799999999999</v>
          </cell>
          <cell r="CH99">
            <v>1.7951999999999999</v>
          </cell>
          <cell r="CI99">
            <v>1.968288</v>
          </cell>
          <cell r="CJ99">
            <v>2.1153599999999999</v>
          </cell>
          <cell r="CK99">
            <v>2.2877999999999998</v>
          </cell>
          <cell r="CL99">
            <v>2.4305400000000001</v>
          </cell>
          <cell r="CM99">
            <v>2.6572800000000001</v>
          </cell>
          <cell r="CN99">
            <v>2.91852</v>
          </cell>
          <cell r="CO99">
            <v>3.1241699999999999</v>
          </cell>
          <cell r="CP99">
            <v>3.3165</v>
          </cell>
          <cell r="CQ99">
            <v>3.57816</v>
          </cell>
          <cell r="CR99">
            <v>3.0520860000000001</v>
          </cell>
          <cell r="CS99">
            <v>4.05741</v>
          </cell>
          <cell r="CT99">
            <v>2.6183700000000001</v>
          </cell>
          <cell r="CU99">
            <v>3.660228</v>
          </cell>
          <cell r="CV99">
            <v>3.84714</v>
          </cell>
          <cell r="CW99">
            <v>3.1646160000000001</v>
          </cell>
          <cell r="CX99">
            <v>3.3806159999999998</v>
          </cell>
          <cell r="CY99">
            <v>3.6430500000000001</v>
          </cell>
          <cell r="CZ99">
            <v>4.8392999999999997</v>
          </cell>
          <cell r="DA99">
            <v>5.1418559999999998</v>
          </cell>
          <cell r="DB99">
            <v>6.3247200000000001</v>
          </cell>
          <cell r="DC99">
            <v>5.7027359999999998</v>
          </cell>
          <cell r="DD99">
            <v>7.0114559999999999</v>
          </cell>
          <cell r="DE99">
            <v>6.2289599999999998</v>
          </cell>
          <cell r="DF99">
            <v>5.4856800000000003</v>
          </cell>
          <cell r="DG99">
            <v>6.4460160000000002</v>
          </cell>
          <cell r="DH99">
            <v>7.4081760000000001</v>
          </cell>
          <cell r="DI99">
            <v>6.5481600000000002</v>
          </cell>
          <cell r="DJ99">
            <v>4.7827799999999998</v>
          </cell>
          <cell r="DK99">
            <v>7.67448</v>
          </cell>
          <cell r="DL99">
            <v>7.7892299999999999</v>
          </cell>
          <cell r="DM99">
            <v>10.9690362</v>
          </cell>
          <cell r="DN99">
            <v>11.089689</v>
          </cell>
          <cell r="DO99">
            <v>11.198088</v>
          </cell>
          <cell r="DP99">
            <v>14.449653060000003</v>
          </cell>
          <cell r="DQ99">
            <v>9.7994937000000011</v>
          </cell>
          <cell r="DR99">
            <v>12.786051</v>
          </cell>
          <cell r="DS99">
            <v>12.393037199999998</v>
          </cell>
          <cell r="DT99">
            <v>13.328154</v>
          </cell>
          <cell r="DU99">
            <v>12.437783999999999</v>
          </cell>
          <cell r="DV99">
            <v>12.932087615999999</v>
          </cell>
          <cell r="DW99">
            <v>14.886559296</v>
          </cell>
          <cell r="DX99">
            <v>16.831982495999998</v>
          </cell>
          <cell r="DY99">
            <v>17.999759999999998</v>
          </cell>
          <cell r="DZ99">
            <v>19.875166499999999</v>
          </cell>
          <cell r="EA99">
            <v>21.981468</v>
          </cell>
          <cell r="EB99">
            <v>24.60291432</v>
          </cell>
          <cell r="EC99">
            <v>20.188825080000001</v>
          </cell>
          <cell r="ED99">
            <v>23.940396960000001</v>
          </cell>
          <cell r="EE99">
            <v>22.919879160000004</v>
          </cell>
          <cell r="EF99">
            <v>24.729179040000002</v>
          </cell>
          <cell r="EG99">
            <v>23.865994080000004</v>
          </cell>
          <cell r="EH99">
            <v>23.7328674</v>
          </cell>
          <cell r="EI99">
            <v>25.626536759999997</v>
          </cell>
          <cell r="EJ99">
            <v>28.401497519999999</v>
          </cell>
          <cell r="EK99">
            <v>28.77740064</v>
          </cell>
          <cell r="EL99">
            <v>31.541480880000002</v>
          </cell>
          <cell r="EM99">
            <v>37.374904200000003</v>
          </cell>
          <cell r="EN99">
            <v>35.461167328332238</v>
          </cell>
          <cell r="EO99">
            <v>32.004110295769451</v>
          </cell>
          <cell r="EP99">
            <v>36.17411656174162</v>
          </cell>
          <cell r="EQ99">
            <v>34.956129678859249</v>
          </cell>
          <cell r="ER99">
            <v>37.422996662315299</v>
          </cell>
          <cell r="ES99">
            <v>36.612677697496501</v>
          </cell>
          <cell r="ET99">
            <v>36.875058339574089</v>
          </cell>
          <cell r="EU99">
            <v>38.557364165220598</v>
          </cell>
          <cell r="EV99">
            <v>41.949109781443383</v>
          </cell>
          <cell r="EW99">
            <v>41.48765694368236</v>
          </cell>
          <cell r="EX99">
            <v>44.940470849646644</v>
          </cell>
          <cell r="EY99">
            <v>53.64756678642614</v>
          </cell>
          <cell r="EZ99">
            <v>47.565035429474591</v>
          </cell>
          <cell r="FA99">
            <v>45.027248916827986</v>
          </cell>
          <cell r="FB99">
            <v>49.551862002281275</v>
          </cell>
          <cell r="FC99">
            <v>48.081305087142212</v>
          </cell>
          <cell r="FD99">
            <v>50.958856687959752</v>
          </cell>
          <cell r="FE99">
            <v>50.362348815979892</v>
          </cell>
          <cell r="FF99">
            <v>50.946491243899452</v>
          </cell>
          <cell r="FG99">
            <v>52.380914095893473</v>
          </cell>
          <cell r="FH99">
            <v>56.523820313324094</v>
          </cell>
          <cell r="FI99">
            <v>55.186695830481362</v>
          </cell>
          <cell r="FJ99">
            <v>59.225074812577574</v>
          </cell>
          <cell r="FK99">
            <v>70.806119100315883</v>
          </cell>
          <cell r="GF99" t="str">
            <v xml:space="preserve"> </v>
          </cell>
        </row>
        <row r="100">
          <cell r="A100" t="str">
            <v xml:space="preserve">     Annual attrition rate</v>
          </cell>
          <cell r="C100" t="str">
            <v>-</v>
          </cell>
          <cell r="D100">
            <v>0.36716417910447752</v>
          </cell>
          <cell r="E100">
            <v>0.26855895196506552</v>
          </cell>
          <cell r="F100">
            <v>0.2117039586919105</v>
          </cell>
          <cell r="G100">
            <v>0.35444046196734369</v>
          </cell>
          <cell r="I100">
            <v>0.40418118466898956</v>
          </cell>
          <cell r="J100">
            <v>0.37708042180154999</v>
          </cell>
          <cell r="K100">
            <v>0.35168132436627009</v>
          </cell>
          <cell r="L100">
            <v>0.31440295445219535</v>
          </cell>
          <cell r="M100">
            <v>0.35084935049667898</v>
          </cell>
          <cell r="O100">
            <v>0.40330014749262533</v>
          </cell>
          <cell r="P100">
            <v>0.35069036427732081</v>
          </cell>
          <cell r="Q100">
            <v>0.32770927968851393</v>
          </cell>
          <cell r="R100">
            <v>0.30779944289693595</v>
          </cell>
          <cell r="S100">
            <v>0.34112133370226894</v>
          </cell>
          <cell r="U100">
            <v>0.34597714029583149</v>
          </cell>
          <cell r="V100">
            <v>0.34056725397507526</v>
          </cell>
          <cell r="W100">
            <v>0.31689850592478108</v>
          </cell>
          <cell r="X100">
            <v>0.24545090180360718</v>
          </cell>
          <cell r="Y100">
            <v>0.30671582698208455</v>
          </cell>
          <cell r="AA100">
            <v>0.23521305125148984</v>
          </cell>
          <cell r="AB100">
            <v>0.24463128038897897</v>
          </cell>
          <cell r="AC100">
            <v>0.27474514962183494</v>
          </cell>
          <cell r="AD100">
            <v>0.21508342602892105</v>
          </cell>
          <cell r="AE100">
            <v>0.23958459764534534</v>
          </cell>
          <cell r="AG100">
            <v>0.16222677595628421</v>
          </cell>
          <cell r="AH100">
            <v>0.17445076655602976</v>
          </cell>
          <cell r="AI100">
            <v>0.14046333391395227</v>
          </cell>
          <cell r="AJ100">
            <v>0.11893437296946063</v>
          </cell>
          <cell r="AK100">
            <v>0.14513596521499073</v>
          </cell>
          <cell r="AM100">
            <v>0.11842529476787034</v>
          </cell>
          <cell r="AN100">
            <v>0.12461797066014668</v>
          </cell>
          <cell r="AO100">
            <v>0.12564485609003084</v>
          </cell>
          <cell r="AP100">
            <v>0.11123649459783913</v>
          </cell>
          <cell r="AQ100">
            <v>0.11940102618962711</v>
          </cell>
          <cell r="AS100">
            <v>0.1003386937161469</v>
          </cell>
          <cell r="AT100">
            <v>0.10033869371614701</v>
          </cell>
          <cell r="AU100">
            <v>0.1003386937161469</v>
          </cell>
          <cell r="AV100">
            <v>0.10033869371614701</v>
          </cell>
          <cell r="AW100">
            <v>0.1003386937161469</v>
          </cell>
          <cell r="AY100">
            <v>0.11236844573077831</v>
          </cell>
          <cell r="AZ100">
            <v>0.11364361518531574</v>
          </cell>
          <cell r="BA100">
            <v>0.11272900406942776</v>
          </cell>
          <cell r="BB100">
            <v>0.1032709093304558</v>
          </cell>
          <cell r="BC100">
            <v>0.110083946156735</v>
          </cell>
          <cell r="BE100">
            <v>3.350083752093802E-2</v>
          </cell>
          <cell r="BF100">
            <v>3.2414910858995061E-2</v>
          </cell>
          <cell r="BG100">
            <v>3.1397174254317095E-2</v>
          </cell>
          <cell r="BH100">
            <v>3.9573820395738313E-2</v>
          </cell>
          <cell r="BI100">
            <v>0.70751076159419379</v>
          </cell>
          <cell r="BK100">
            <v>2.2999999999999998</v>
          </cell>
          <cell r="BL100">
            <v>2.2000000000000002</v>
          </cell>
          <cell r="BM100">
            <v>2.15</v>
          </cell>
          <cell r="BN100">
            <v>2.6</v>
          </cell>
          <cell r="BO100">
            <v>0.70946429975669933</v>
          </cell>
          <cell r="BQ100">
            <v>2.2000000000000002</v>
          </cell>
          <cell r="BR100">
            <v>2.0499999999999998</v>
          </cell>
          <cell r="BS100">
            <v>2.15</v>
          </cell>
          <cell r="BT100">
            <v>2.6</v>
          </cell>
          <cell r="BU100">
            <v>0.42300000000000004</v>
          </cell>
          <cell r="BV100">
            <v>0.38785249457700655</v>
          </cell>
          <cell r="BW100">
            <v>0.3824604141291108</v>
          </cell>
          <cell r="BX100">
            <v>0.37704918032786883</v>
          </cell>
          <cell r="BY100">
            <v>0.37235188509874328</v>
          </cell>
          <cell r="BZ100">
            <v>0.3677966101694915</v>
          </cell>
          <cell r="CA100">
            <v>0.3518633540372671</v>
          </cell>
          <cell r="CB100">
            <v>0.33791130185979967</v>
          </cell>
          <cell r="CC100">
            <v>0.32556291390728476</v>
          </cell>
          <cell r="CD100">
            <v>0.31453201970443345</v>
          </cell>
          <cell r="CE100">
            <v>0.3045977011494253</v>
          </cell>
          <cell r="CF100">
            <v>0.51603391079985261</v>
          </cell>
          <cell r="CG100">
            <v>0.37675606641123882</v>
          </cell>
          <cell r="CH100">
            <v>0.35545023696682465</v>
          </cell>
          <cell r="CI100">
            <v>0.35404294198264052</v>
          </cell>
          <cell r="CJ100">
            <v>0.35257822829440277</v>
          </cell>
          <cell r="CK100">
            <v>0.3457446808510638</v>
          </cell>
          <cell r="CL100">
            <v>0.33915724563206573</v>
          </cell>
          <cell r="CM100">
            <v>0.32619279454722494</v>
          </cell>
          <cell r="CN100">
            <v>0.31885397412199634</v>
          </cell>
          <cell r="CO100">
            <v>0.31195079086115995</v>
          </cell>
          <cell r="CP100">
            <v>0.30962343096234313</v>
          </cell>
          <cell r="CQ100">
            <v>0.30230708035003973</v>
          </cell>
          <cell r="CR100">
            <v>0.3500787677227376</v>
          </cell>
          <cell r="CS100">
            <v>0.29645697758496026</v>
          </cell>
          <cell r="CT100">
            <v>0.40708812260536398</v>
          </cell>
          <cell r="CU100">
            <v>0.33113828786453436</v>
          </cell>
          <cell r="CV100">
            <v>0.32364637503823801</v>
          </cell>
          <cell r="CW100">
            <v>0.3705263157894737</v>
          </cell>
          <cell r="CX100">
            <v>0.35089514066496164</v>
          </cell>
          <cell r="CY100">
            <v>0.33577832110839445</v>
          </cell>
          <cell r="CZ100">
            <v>0.27435897435897438</v>
          </cell>
          <cell r="DA100">
            <v>0.26684005201560468</v>
          </cell>
          <cell r="DB100">
            <v>0.22729805013927573</v>
          </cell>
          <cell r="DC100">
            <v>0.24526252263126136</v>
          </cell>
          <cell r="DD100">
            <v>0.20848347575414394</v>
          </cell>
          <cell r="DE100">
            <v>0.23387549074593383</v>
          </cell>
          <cell r="DF100">
            <v>0.26824817518248179</v>
          </cell>
          <cell r="DG100">
            <v>0.2463211772232885</v>
          </cell>
          <cell r="DH100">
            <v>0.2291706206111217</v>
          </cell>
          <cell r="DI100">
            <v>0.25979381443298966</v>
          </cell>
          <cell r="DJ100">
            <v>0.3375715193897012</v>
          </cell>
          <cell r="DK100">
            <v>0.24921418949259089</v>
          </cell>
          <cell r="DL100">
            <v>0.25635407537248023</v>
          </cell>
          <cell r="DM100">
            <v>0.20782845473110956</v>
          </cell>
          <cell r="DN100">
            <v>0.21435726210350581</v>
          </cell>
          <cell r="DO100">
            <v>0.2227674190382728</v>
          </cell>
          <cell r="DP100">
            <v>0.13549370518827974</v>
          </cell>
          <cell r="DQ100">
            <v>0.1958962446767325</v>
          </cell>
          <cell r="DR100">
            <v>0.16461159062885322</v>
          </cell>
          <cell r="DS100">
            <v>0.17138844791793872</v>
          </cell>
          <cell r="DT100">
            <v>0.16780704755388298</v>
          </cell>
          <cell r="DU100">
            <v>0.18443113772455089</v>
          </cell>
          <cell r="DV100">
            <v>0.152564482656389</v>
          </cell>
          <cell r="DW100">
            <v>0.14021426704990858</v>
          </cell>
          <cell r="DX100">
            <v>0.13115366651097615</v>
          </cell>
          <cell r="DY100">
            <v>0.12591634325140144</v>
          </cell>
          <cell r="DZ100">
            <v>0.11933267909715406</v>
          </cell>
          <cell r="EA100">
            <v>0.11285133462966235</v>
          </cell>
          <cell r="EB100">
            <v>0.10767427473708202</v>
          </cell>
          <cell r="EC100">
            <v>0.13220142774454946</v>
          </cell>
          <cell r="ED100">
            <v>0.11753805426869623</v>
          </cell>
          <cell r="EE100">
            <v>0.12509360746136566</v>
          </cell>
          <cell r="EF100">
            <v>0.12067981482655843</v>
          </cell>
          <cell r="EG100">
            <v>0.12820846905537464</v>
          </cell>
          <cell r="EH100">
            <v>0.13186457152114051</v>
          </cell>
          <cell r="EI100">
            <v>0.12681454655198432</v>
          </cell>
          <cell r="EJ100">
            <v>0.11930788244987645</v>
          </cell>
          <cell r="EK100">
            <v>0.1204087120193601</v>
          </cell>
          <cell r="EL100">
            <v>0.11416924027177267</v>
          </cell>
          <cell r="EM100">
            <v>0.10151210743364703</v>
          </cell>
          <cell r="EN100">
            <v>0.10033869371614701</v>
          </cell>
          <cell r="EO100">
            <v>0.10033869371614701</v>
          </cell>
          <cell r="EP100">
            <v>0.10033869371614701</v>
          </cell>
          <cell r="EQ100">
            <v>0.10033869371614701</v>
          </cell>
          <cell r="ER100">
            <v>0.10033869371614701</v>
          </cell>
          <cell r="ES100">
            <v>0.10033869371614701</v>
          </cell>
          <cell r="ET100">
            <v>0.10033869371614701</v>
          </cell>
          <cell r="EU100">
            <v>0.10033869371614701</v>
          </cell>
          <cell r="EV100">
            <v>0.10033869371614701</v>
          </cell>
          <cell r="EW100">
            <v>0.10033869371614701</v>
          </cell>
          <cell r="EX100">
            <v>0.10033869371614701</v>
          </cell>
          <cell r="EY100">
            <v>0.10033869371614701</v>
          </cell>
          <cell r="EZ100">
            <v>0.10033869371614701</v>
          </cell>
          <cell r="FA100">
            <v>0.10033869371614701</v>
          </cell>
          <cell r="FB100">
            <v>0.10033869371614701</v>
          </cell>
          <cell r="FC100">
            <v>0.10033869371614701</v>
          </cell>
          <cell r="FD100">
            <v>0.10033869371614701</v>
          </cell>
          <cell r="FE100">
            <v>0.10033869371614701</v>
          </cell>
          <cell r="FF100">
            <v>0.10033869371614701</v>
          </cell>
          <cell r="FG100">
            <v>0.10033869371614701</v>
          </cell>
          <cell r="FH100">
            <v>0.10033869371614701</v>
          </cell>
          <cell r="FI100">
            <v>0.10033869371614701</v>
          </cell>
          <cell r="FJ100">
            <v>0.10033869371614701</v>
          </cell>
          <cell r="FK100">
            <v>0.10033869371614701</v>
          </cell>
          <cell r="GF100" t="str">
            <v xml:space="preserve"> </v>
          </cell>
        </row>
        <row r="101">
          <cell r="A101" t="str">
            <v xml:space="preserve">     Renewal Bookings as % of total</v>
          </cell>
          <cell r="C101">
            <v>0</v>
          </cell>
          <cell r="D101">
            <v>0</v>
          </cell>
          <cell r="E101">
            <v>0</v>
          </cell>
          <cell r="F101">
            <v>0</v>
          </cell>
          <cell r="G101">
            <v>0</v>
          </cell>
          <cell r="I101">
            <v>0.23899828632613945</v>
          </cell>
          <cell r="J101">
            <v>0.36028987894260073</v>
          </cell>
          <cell r="K101">
            <v>0.40695417670593959</v>
          </cell>
          <cell r="L101">
            <v>0.46564326706110193</v>
          </cell>
          <cell r="M101">
            <v>0.38851583018020242</v>
          </cell>
          <cell r="O101">
            <v>0.36792026112806103</v>
          </cell>
          <cell r="P101">
            <v>0.47593411282139542</v>
          </cell>
          <cell r="Q101">
            <v>0.53324621661691429</v>
          </cell>
          <cell r="R101">
            <v>0.498125100680751</v>
          </cell>
          <cell r="S101">
            <v>0.47786096013151191</v>
          </cell>
          <cell r="U101">
            <v>0.43479768488497633</v>
          </cell>
          <cell r="V101">
            <v>0.41412780176970049</v>
          </cell>
          <cell r="W101">
            <v>0.43601326236841559</v>
          </cell>
          <cell r="X101">
            <v>0.41882091212458294</v>
          </cell>
          <cell r="Y101">
            <v>0.4248742643773093</v>
          </cell>
          <cell r="AA101">
            <v>0.43828978825136611</v>
          </cell>
          <cell r="AB101">
            <v>0.44197486960644861</v>
          </cell>
          <cell r="AC101">
            <v>0.3841665215119317</v>
          </cell>
          <cell r="AD101">
            <v>0.45850552306692649</v>
          </cell>
          <cell r="AE101">
            <v>0.43261077258078356</v>
          </cell>
          <cell r="AG101">
            <v>0.4519159911569639</v>
          </cell>
          <cell r="AH101">
            <v>0.45609937128885791</v>
          </cell>
          <cell r="AI101">
            <v>0.49144507519171393</v>
          </cell>
          <cell r="AJ101">
            <v>0.54265337720423423</v>
          </cell>
          <cell r="AK101">
            <v>0.48995046928042313</v>
          </cell>
          <cell r="AM101">
            <v>0.58069140222073901</v>
          </cell>
          <cell r="AN101">
            <v>0.57442556727022698</v>
          </cell>
          <cell r="AO101">
            <v>0.57984281091077217</v>
          </cell>
          <cell r="AP101">
            <v>0.61033800494641377</v>
          </cell>
          <cell r="AQ101">
            <v>0.58786321041661771</v>
          </cell>
          <cell r="AS101">
            <v>0.63793802801687594</v>
          </cell>
          <cell r="AT101">
            <v>0.63816609101914767</v>
          </cell>
          <cell r="AU101">
            <v>0.64223734788221398</v>
          </cell>
          <cell r="AV101">
            <v>0.66130888461645831</v>
          </cell>
          <cell r="AW101">
            <v>0.64587259669792918</v>
          </cell>
          <cell r="AY101">
            <v>0.67274135701510007</v>
          </cell>
          <cell r="AZ101">
            <v>0.67452759617646718</v>
          </cell>
          <cell r="BA101">
            <v>0.67923883498021931</v>
          </cell>
          <cell r="BB101">
            <v>0.69695813518063343</v>
          </cell>
          <cell r="BC101">
            <v>0.68174084232543364</v>
          </cell>
          <cell r="BE101">
            <v>2925</v>
          </cell>
          <cell r="BF101">
            <v>3025</v>
          </cell>
          <cell r="BG101">
            <v>3125</v>
          </cell>
          <cell r="BH101">
            <v>3255</v>
          </cell>
          <cell r="BI101">
            <v>0</v>
          </cell>
          <cell r="BJ101">
            <v>0</v>
          </cell>
          <cell r="BK101">
            <v>0</v>
          </cell>
          <cell r="BL101">
            <v>0</v>
          </cell>
          <cell r="BM101">
            <v>0</v>
          </cell>
          <cell r="BN101">
            <v>0</v>
          </cell>
          <cell r="BO101">
            <v>0</v>
          </cell>
          <cell r="BP101">
            <v>0</v>
          </cell>
          <cell r="BQ101">
            <v>0</v>
          </cell>
          <cell r="BR101">
            <v>0</v>
          </cell>
          <cell r="BS101">
            <v>0</v>
          </cell>
          <cell r="BT101">
            <v>0</v>
          </cell>
          <cell r="BU101">
            <v>0.29476372924648792</v>
          </cell>
          <cell r="BV101">
            <v>0.33436018957345975</v>
          </cell>
          <cell r="BW101">
            <v>0.34741891274554593</v>
          </cell>
          <cell r="BX101">
            <v>0.3600705156456589</v>
          </cell>
          <cell r="BY101">
            <v>0.37191489361702124</v>
          </cell>
          <cell r="BZ101">
            <v>0.3833504624871531</v>
          </cell>
          <cell r="CA101">
            <v>0.4064264849074975</v>
          </cell>
          <cell r="CB101">
            <v>0.42772643253234749</v>
          </cell>
          <cell r="CC101">
            <v>0.44745166959578203</v>
          </cell>
          <cell r="CD101">
            <v>0.46577405857740584</v>
          </cell>
          <cell r="CE101">
            <v>0.48130469371519485</v>
          </cell>
          <cell r="CF101">
            <v>0.2298267110099772</v>
          </cell>
          <cell r="CG101">
            <v>0.35285610990600141</v>
          </cell>
          <cell r="CH101">
            <v>0.52107279693486586</v>
          </cell>
          <cell r="CI101">
            <v>0.44339918469739731</v>
          </cell>
          <cell r="CJ101">
            <v>0.44937289691037019</v>
          </cell>
          <cell r="CK101">
            <v>0.53947368421052622</v>
          </cell>
          <cell r="CL101">
            <v>0.54816709292412624</v>
          </cell>
          <cell r="CM101">
            <v>0.56397718011409947</v>
          </cell>
          <cell r="CN101">
            <v>0.49730094466936575</v>
          </cell>
          <cell r="CO101">
            <v>0.50910273081924573</v>
          </cell>
          <cell r="CP101">
            <v>0.45961002785515326</v>
          </cell>
          <cell r="CQ101">
            <v>0.52926976463488229</v>
          </cell>
          <cell r="CR101">
            <v>0.38227118295068463</v>
          </cell>
          <cell r="CS101">
            <v>0.54570947840717887</v>
          </cell>
          <cell r="CT101">
            <v>0.37652068126520682</v>
          </cell>
          <cell r="CU101">
            <v>0.45489443378118999</v>
          </cell>
          <cell r="CV101">
            <v>0.41962421711899789</v>
          </cell>
          <cell r="CW101">
            <v>0.36989690721649482</v>
          </cell>
          <cell r="CX101">
            <v>0.48404322949777495</v>
          </cell>
          <cell r="CY101">
            <v>0.3659631791647957</v>
          </cell>
          <cell r="CZ101">
            <v>0.47125328659070986</v>
          </cell>
          <cell r="DA101">
            <v>0.38379850238257318</v>
          </cell>
          <cell r="DB101">
            <v>0.46310517529215361</v>
          </cell>
          <cell r="DC101">
            <v>0.40909388289172394</v>
          </cell>
          <cell r="DD101">
            <v>0.43403150228645626</v>
          </cell>
          <cell r="DE101">
            <v>0.52884243128145569</v>
          </cell>
          <cell r="DF101">
            <v>0.37083847102342787</v>
          </cell>
          <cell r="DG101">
            <v>0.43155452436194897</v>
          </cell>
          <cell r="DH101">
            <v>0.46316569734291257</v>
          </cell>
          <cell r="DI101">
            <v>0.42994011976047908</v>
          </cell>
          <cell r="DJ101">
            <v>0.30892380670026681</v>
          </cell>
          <cell r="DK101">
            <v>0.43689574078912985</v>
          </cell>
          <cell r="DL101">
            <v>0.39631013545072397</v>
          </cell>
          <cell r="DM101">
            <v>0.50181112548512286</v>
          </cell>
          <cell r="DN101">
            <v>0.4618253189401374</v>
          </cell>
          <cell r="DO101">
            <v>0.42001060632844267</v>
          </cell>
          <cell r="DP101">
            <v>0.49858366164165013</v>
          </cell>
          <cell r="DQ101">
            <v>0.4007331661200077</v>
          </cell>
          <cell r="DR101">
            <v>0.44837855724685638</v>
          </cell>
          <cell r="DS101">
            <v>0.46194431207025666</v>
          </cell>
          <cell r="DT101">
            <v>0.46277506500095128</v>
          </cell>
          <cell r="DU101">
            <v>0.44364820846905534</v>
          </cell>
          <cell r="DV101">
            <v>0.46304876073222101</v>
          </cell>
          <cell r="DW101">
            <v>0.49651425984608422</v>
          </cell>
          <cell r="DX101">
            <v>0.51090359791266127</v>
          </cell>
          <cell r="DY101">
            <v>0.54503898897553094</v>
          </cell>
          <cell r="DZ101">
            <v>0.55429277331686222</v>
          </cell>
          <cell r="EA101">
            <v>0.53067568996510517</v>
          </cell>
          <cell r="EB101">
            <v>0.60749673043246966</v>
          </cell>
          <cell r="EC101">
            <v>0.55235171312783982</v>
          </cell>
          <cell r="ED101">
            <v>0.57948717948717943</v>
          </cell>
          <cell r="EE101">
            <v>0.5740095582652196</v>
          </cell>
          <cell r="EF101">
            <v>0.57849722558304484</v>
          </cell>
          <cell r="EG101">
            <v>0.57066098081023464</v>
          </cell>
          <cell r="EH101">
            <v>0.56333438452643758</v>
          </cell>
          <cell r="EI101">
            <v>0.58174323916758819</v>
          </cell>
          <cell r="EJ101">
            <v>0.592607651081131</v>
          </cell>
          <cell r="EK101">
            <v>0.60701428836518834</v>
          </cell>
          <cell r="EL101">
            <v>0.61420128479657388</v>
          </cell>
          <cell r="EM101">
            <v>0.6096720958599412</v>
          </cell>
          <cell r="EN101">
            <v>0.65230064627432605</v>
          </cell>
          <cell r="EO101">
            <v>0.62188910850600376</v>
          </cell>
          <cell r="EP101">
            <v>0.63873477400766698</v>
          </cell>
          <cell r="EQ101">
            <v>0.6359820716843283</v>
          </cell>
          <cell r="ER101">
            <v>0.64241646587340095</v>
          </cell>
          <cell r="ES101">
            <v>0.63595047269042282</v>
          </cell>
          <cell r="ET101">
            <v>0.63303859769816084</v>
          </cell>
          <cell r="EU101">
            <v>0.64379265535808994</v>
          </cell>
          <cell r="EV101">
            <v>0.64908712583908135</v>
          </cell>
          <cell r="EW101">
            <v>0.65736869804469911</v>
          </cell>
          <cell r="EX101">
            <v>0.66352379952348917</v>
          </cell>
          <cell r="EY101">
            <v>0.66252724508974425</v>
          </cell>
          <cell r="EZ101">
            <v>0.68462625055337689</v>
          </cell>
          <cell r="FA101">
            <v>0.66626721236481445</v>
          </cell>
          <cell r="FB101">
            <v>0.67790203625405998</v>
          </cell>
          <cell r="FC101">
            <v>0.6763644833664697</v>
          </cell>
          <cell r="FD101">
            <v>0.68377613582211216</v>
          </cell>
          <cell r="FE101">
            <v>0.67839100325374768</v>
          </cell>
          <cell r="FF101">
            <v>0.67660416440151661</v>
          </cell>
          <cell r="FG101">
            <v>0.68363491772155094</v>
          </cell>
          <cell r="FH101">
            <v>0.68716902435214855</v>
          </cell>
          <cell r="FI101">
            <v>0.69160771081738881</v>
          </cell>
          <cell r="FJ101">
            <v>0.69761138375684839</v>
          </cell>
          <cell r="FK101">
            <v>0.69824436663051348</v>
          </cell>
          <cell r="GF101" t="str">
            <v xml:space="preserve"> </v>
          </cell>
        </row>
        <row r="102">
          <cell r="A102" t="str">
            <v>Net Adds (Y/Y)</v>
          </cell>
          <cell r="C102" t="str">
            <v>-</v>
          </cell>
          <cell r="D102" t="str">
            <v>-</v>
          </cell>
          <cell r="E102" t="str">
            <v>-</v>
          </cell>
          <cell r="F102">
            <v>123</v>
          </cell>
          <cell r="I102">
            <v>88</v>
          </cell>
          <cell r="J102">
            <v>53</v>
          </cell>
          <cell r="K102">
            <v>18</v>
          </cell>
          <cell r="L102">
            <v>-17</v>
          </cell>
          <cell r="O102">
            <v>37.25</v>
          </cell>
          <cell r="P102">
            <v>87.5</v>
          </cell>
          <cell r="Q102">
            <v>142.75</v>
          </cell>
          <cell r="R102">
            <v>152</v>
          </cell>
          <cell r="S102">
            <v>1.2152187049690881</v>
          </cell>
          <cell r="U102">
            <v>120</v>
          </cell>
          <cell r="V102">
            <v>102</v>
          </cell>
          <cell r="W102">
            <v>106</v>
          </cell>
          <cell r="X102">
            <v>133</v>
          </cell>
          <cell r="Y102">
            <v>246778.52253637824</v>
          </cell>
          <cell r="AA102">
            <v>189</v>
          </cell>
          <cell r="AB102">
            <v>237</v>
          </cell>
          <cell r="AC102">
            <v>267</v>
          </cell>
          <cell r="AD102">
            <v>323</v>
          </cell>
          <cell r="AE102">
            <v>265563.04500599456</v>
          </cell>
          <cell r="AG102">
            <v>359</v>
          </cell>
          <cell r="AH102">
            <v>465</v>
          </cell>
          <cell r="AI102">
            <v>437</v>
          </cell>
          <cell r="AJ102">
            <v>537</v>
          </cell>
          <cell r="AK102">
            <v>266772.80730247014</v>
          </cell>
          <cell r="AM102">
            <v>603</v>
          </cell>
          <cell r="AN102">
            <v>566</v>
          </cell>
          <cell r="AO102">
            <v>624</v>
          </cell>
          <cell r="AP102">
            <v>606</v>
          </cell>
          <cell r="AQ102">
            <v>264147.05990832386</v>
          </cell>
          <cell r="AS102">
            <v>545</v>
          </cell>
          <cell r="AT102">
            <v>515</v>
          </cell>
          <cell r="AU102">
            <v>515</v>
          </cell>
          <cell r="AV102">
            <v>485</v>
          </cell>
          <cell r="AW102">
            <v>268342.5385419511</v>
          </cell>
          <cell r="AY102">
            <v>355</v>
          </cell>
          <cell r="AZ102">
            <v>340</v>
          </cell>
          <cell r="BA102">
            <v>300</v>
          </cell>
          <cell r="BB102">
            <v>2825</v>
          </cell>
          <cell r="BC102">
            <v>293500.3995389003</v>
          </cell>
          <cell r="BE102">
            <v>330</v>
          </cell>
          <cell r="BF102">
            <v>330</v>
          </cell>
          <cell r="BG102">
            <v>300</v>
          </cell>
          <cell r="BH102">
            <v>3255</v>
          </cell>
          <cell r="BI102">
            <v>324350.54777220468</v>
          </cell>
          <cell r="BK102">
            <v>0.29265577099363838</v>
          </cell>
          <cell r="BL102">
            <v>0.27343822881094582</v>
          </cell>
          <cell r="BM102">
            <v>0.26200471505520984</v>
          </cell>
          <cell r="BN102">
            <v>0.24636143518040665</v>
          </cell>
          <cell r="BO102">
            <v>0.26730069664806244</v>
          </cell>
          <cell r="BQ102">
            <v>0.23869027776705209</v>
          </cell>
          <cell r="BR102">
            <v>0.2301597470857728</v>
          </cell>
          <cell r="BS102">
            <v>0.21625573980487411</v>
          </cell>
          <cell r="BT102">
            <v>0.19853018133109535</v>
          </cell>
          <cell r="BU102">
            <v>0.21991736923562932</v>
          </cell>
        </row>
        <row r="103">
          <cell r="A103" t="str">
            <v>Total Current Subscription Bookings</v>
          </cell>
          <cell r="C103">
            <v>1.5497999999999998</v>
          </cell>
          <cell r="D103">
            <v>2.8335599999999999</v>
          </cell>
          <cell r="E103">
            <v>3.7178999999999998</v>
          </cell>
          <cell r="F103">
            <v>5.1246</v>
          </cell>
          <cell r="G103">
            <v>13.225860000000001</v>
          </cell>
          <cell r="I103">
            <v>4.964772</v>
          </cell>
          <cell r="J103">
            <v>6.7029359999999993</v>
          </cell>
          <cell r="K103">
            <v>8.1430199999999999</v>
          </cell>
          <cell r="L103">
            <v>10.130940000000001</v>
          </cell>
          <cell r="M103">
            <v>29.941668</v>
          </cell>
          <cell r="O103">
            <v>11.036424</v>
          </cell>
          <cell r="P103">
            <v>13.387248</v>
          </cell>
          <cell r="Q103">
            <v>15.014339999999999</v>
          </cell>
          <cell r="R103">
            <v>20.11308</v>
          </cell>
          <cell r="S103">
            <v>59.551091999999997</v>
          </cell>
          <cell r="U103">
            <v>22.373315999999999</v>
          </cell>
          <cell r="V103">
            <v>25.769784000000001</v>
          </cell>
          <cell r="W103">
            <v>27.207809999999998</v>
          </cell>
          <cell r="X103">
            <v>40.994399999999999</v>
          </cell>
          <cell r="Y103">
            <v>116.34531</v>
          </cell>
          <cell r="AA103">
            <v>42.725375999999997</v>
          </cell>
          <cell r="AB103">
            <v>46.161791999999998</v>
          </cell>
          <cell r="AC103">
            <v>52.702379999999998</v>
          </cell>
          <cell r="AD103">
            <v>72.533070000000009</v>
          </cell>
          <cell r="AE103">
            <v>214.12261800000002</v>
          </cell>
          <cell r="AG103">
            <v>81.951509760000008</v>
          </cell>
          <cell r="AH103">
            <v>83.663731199999987</v>
          </cell>
          <cell r="AI103">
            <v>90.855787679999992</v>
          </cell>
          <cell r="AJ103">
            <v>110.30318250000001</v>
          </cell>
          <cell r="AK103">
            <v>366.77421113999998</v>
          </cell>
          <cell r="AM103">
            <v>118.36258656000001</v>
          </cell>
          <cell r="AN103">
            <v>124.49837952</v>
          </cell>
          <cell r="AO103">
            <v>134.10686519999999</v>
          </cell>
          <cell r="AP103">
            <v>160.065054</v>
          </cell>
          <cell r="AQ103">
            <v>537.03288528000007</v>
          </cell>
          <cell r="AS103">
            <v>162.45997202584331</v>
          </cell>
          <cell r="AT103">
            <v>170.78908699867105</v>
          </cell>
          <cell r="AU103">
            <v>182.76970760623809</v>
          </cell>
          <cell r="AV103">
            <v>211.81583649975511</v>
          </cell>
          <cell r="AW103">
            <v>727.8346031305075</v>
          </cell>
          <cell r="AY103">
            <v>208.46566865198142</v>
          </cell>
          <cell r="AZ103">
            <v>218.21646120815603</v>
          </cell>
          <cell r="BA103">
            <v>232.09762956501154</v>
          </cell>
          <cell r="BB103">
            <v>264.88566550747481</v>
          </cell>
          <cell r="BC103">
            <v>923.66542493262386</v>
          </cell>
          <cell r="BE103">
            <v>100</v>
          </cell>
          <cell r="BF103">
            <v>100</v>
          </cell>
          <cell r="BG103">
            <v>100</v>
          </cell>
          <cell r="BH103">
            <v>130</v>
          </cell>
          <cell r="BI103">
            <v>0.72</v>
          </cell>
          <cell r="BJ103">
            <v>0.82979999999999998</v>
          </cell>
          <cell r="BK103">
            <v>0.88668000000000002</v>
          </cell>
          <cell r="BL103">
            <v>0.94428000000000001</v>
          </cell>
          <cell r="BM103">
            <v>1.0025999999999999</v>
          </cell>
          <cell r="BN103">
            <v>1.0973999999999999</v>
          </cell>
          <cell r="BO103">
            <v>1.23648</v>
          </cell>
          <cell r="BP103">
            <v>1.38402</v>
          </cell>
          <cell r="BQ103">
            <v>1.5402</v>
          </cell>
          <cell r="BR103">
            <v>1.7052</v>
          </cell>
          <cell r="BS103">
            <v>1.8792</v>
          </cell>
          <cell r="BT103">
            <v>1.204572</v>
          </cell>
          <cell r="BU103">
            <v>1.7852399999999999</v>
          </cell>
          <cell r="BV103">
            <v>1.9749599999999998</v>
          </cell>
          <cell r="BW103">
            <v>2.1014399999999998</v>
          </cell>
          <cell r="BX103">
            <v>2.2326959999999998</v>
          </cell>
          <cell r="BY103">
            <v>2.3688000000000002</v>
          </cell>
          <cell r="BZ103">
            <v>2.5103400000000002</v>
          </cell>
          <cell r="CA103">
            <v>2.7112800000000004</v>
          </cell>
          <cell r="CB103">
            <v>2.9214000000000002</v>
          </cell>
          <cell r="CC103">
            <v>3.1408800000000001</v>
          </cell>
          <cell r="CD103">
            <v>3.3699000000000003</v>
          </cell>
          <cell r="CE103">
            <v>3.6201600000000003</v>
          </cell>
          <cell r="CF103">
            <v>3.3592440000000003</v>
          </cell>
          <cell r="CG103">
            <v>4.2319800000000001</v>
          </cell>
          <cell r="CH103">
            <v>3.4451999999999998</v>
          </cell>
          <cell r="CI103">
            <v>4.4390879999999999</v>
          </cell>
          <cell r="CJ103">
            <v>4.7073599999999995</v>
          </cell>
          <cell r="CK103">
            <v>4.2408000000000001</v>
          </cell>
          <cell r="CL103">
            <v>4.4339399999999998</v>
          </cell>
          <cell r="CM103">
            <v>4.7116799999999994</v>
          </cell>
          <cell r="CN103">
            <v>5.8687199999999997</v>
          </cell>
          <cell r="CO103">
            <v>6.1366199999999997</v>
          </cell>
          <cell r="CP103">
            <v>7.2158999999999995</v>
          </cell>
          <cell r="CQ103">
            <v>6.7605599999999999</v>
          </cell>
          <cell r="CR103">
            <v>7.9840860000000005</v>
          </cell>
          <cell r="CS103">
            <v>7.4351099999999999</v>
          </cell>
          <cell r="CT103">
            <v>6.9541199999999996</v>
          </cell>
          <cell r="CU103">
            <v>8.0463240000000003</v>
          </cell>
          <cell r="CV103">
            <v>9.1680600000000005</v>
          </cell>
          <cell r="CW103">
            <v>8.5554000000000006</v>
          </cell>
          <cell r="CX103">
            <v>6.9841199999999999</v>
          </cell>
          <cell r="CY103">
            <v>9.9546899999999994</v>
          </cell>
          <cell r="CZ103">
            <v>10.269</v>
          </cell>
          <cell r="DA103">
            <v>13.397279999999999</v>
          </cell>
          <cell r="DB103">
            <v>13.6572</v>
          </cell>
          <cell r="DC103">
            <v>13.939919999999999</v>
          </cell>
          <cell r="DD103">
            <v>16.154256</v>
          </cell>
          <cell r="DE103">
            <v>11.77848</v>
          </cell>
          <cell r="DF103">
            <v>14.79264</v>
          </cell>
          <cell r="DG103">
            <v>14.936736</v>
          </cell>
          <cell r="DH103">
            <v>15.994655999999999</v>
          </cell>
          <cell r="DI103">
            <v>15.230399999999999</v>
          </cell>
          <cell r="DJ103">
            <v>15.48207</v>
          </cell>
          <cell r="DK103">
            <v>17.565930000000002</v>
          </cell>
          <cell r="DL103">
            <v>19.65438</v>
          </cell>
          <cell r="DM103">
            <v>21.858893999999999</v>
          </cell>
          <cell r="DN103">
            <v>24.012734999999999</v>
          </cell>
          <cell r="DO103">
            <v>26.661441</v>
          </cell>
          <cell r="DP103">
            <v>28.981401060000003</v>
          </cell>
          <cell r="DQ103">
            <v>24.453912300000002</v>
          </cell>
          <cell r="DR103">
            <v>28.516196400000002</v>
          </cell>
          <cell r="DS103">
            <v>26.827989599999995</v>
          </cell>
          <cell r="DT103">
            <v>28.800501599999997</v>
          </cell>
          <cell r="DU103">
            <v>28.035239999999998</v>
          </cell>
          <cell r="DV103">
            <v>27.928133519999996</v>
          </cell>
          <cell r="DW103">
            <v>29.98213848</v>
          </cell>
          <cell r="DX103">
            <v>32.94551568</v>
          </cell>
          <cell r="DY103">
            <v>33.024720000000002</v>
          </cell>
          <cell r="DZ103">
            <v>35.856802500000001</v>
          </cell>
          <cell r="EA103">
            <v>41.421660000000003</v>
          </cell>
          <cell r="EB103">
            <v>40.498842359999998</v>
          </cell>
          <cell r="EC103">
            <v>36.550669800000001</v>
          </cell>
          <cell r="ED103">
            <v>41.313074400000005</v>
          </cell>
          <cell r="EE103">
            <v>39.929438160000004</v>
          </cell>
          <cell r="EF103">
            <v>42.747273360000001</v>
          </cell>
          <cell r="EG103">
            <v>41.821668000000003</v>
          </cell>
          <cell r="EH103">
            <v>42.129271799999998</v>
          </cell>
          <cell r="EI103">
            <v>44.051284199999998</v>
          </cell>
          <cell r="EJ103">
            <v>47.926309199999999</v>
          </cell>
          <cell r="EK103">
            <v>47.408110800000003</v>
          </cell>
          <cell r="EL103">
            <v>51.353655000000003</v>
          </cell>
          <cell r="EM103">
            <v>61.303288200000004</v>
          </cell>
          <cell r="EN103">
            <v>54.363225808332238</v>
          </cell>
          <cell r="EO103">
            <v>51.462728415769448</v>
          </cell>
          <cell r="EP103">
            <v>56.634017801741621</v>
          </cell>
          <cell r="EQ103">
            <v>54.964017438859244</v>
          </cell>
          <cell r="ER103">
            <v>58.253482982315298</v>
          </cell>
          <cell r="ES103">
            <v>57.571586577496504</v>
          </cell>
          <cell r="ET103">
            <v>58.250884659574091</v>
          </cell>
          <cell r="EU103">
            <v>59.8909662052206</v>
          </cell>
          <cell r="EV103">
            <v>64.627856741443381</v>
          </cell>
          <cell r="EW103">
            <v>63.111701343682356</v>
          </cell>
          <cell r="EX103">
            <v>67.730005889646648</v>
          </cell>
          <cell r="EY103">
            <v>80.974129266426132</v>
          </cell>
          <cell r="EZ103">
            <v>69.47591534947459</v>
          </cell>
          <cell r="FA103">
            <v>67.581366876827985</v>
          </cell>
          <cell r="FB103">
            <v>73.095903762281267</v>
          </cell>
          <cell r="FC103">
            <v>71.08786204714221</v>
          </cell>
          <cell r="FD103">
            <v>74.525643727959761</v>
          </cell>
          <cell r="FE103">
            <v>74.237937375979897</v>
          </cell>
          <cell r="FF103">
            <v>75.297336203899448</v>
          </cell>
          <cell r="FG103">
            <v>76.621180015893472</v>
          </cell>
          <cell r="FH103">
            <v>82.256065553324092</v>
          </cell>
          <cell r="FI103">
            <v>79.794795470481361</v>
          </cell>
          <cell r="FJ103">
            <v>84.896944332577576</v>
          </cell>
          <cell r="FK103">
            <v>101.40592962031587</v>
          </cell>
        </row>
        <row r="104">
          <cell r="A104" t="str">
            <v>Total Headcount Growth (Y/Y)</v>
          </cell>
          <cell r="C104" t="str">
            <v>-</v>
          </cell>
          <cell r="D104" t="str">
            <v>-</v>
          </cell>
          <cell r="E104" t="str">
            <v>-</v>
          </cell>
          <cell r="F104">
            <v>2.3207547169811322</v>
          </cell>
          <cell r="I104">
            <v>1.0507462686567166</v>
          </cell>
          <cell r="J104">
            <v>0.46288209606986896</v>
          </cell>
          <cell r="K104">
            <v>0.12392426850258165</v>
          </cell>
          <cell r="L104">
            <v>-9.6590909090909061E-2</v>
          </cell>
          <cell r="O104">
            <v>0.2168850072780204</v>
          </cell>
          <cell r="P104">
            <v>0.52238805970149249</v>
          </cell>
          <cell r="Q104">
            <v>0.87442572741194491</v>
          </cell>
          <cell r="R104">
            <v>0.95597484276729561</v>
          </cell>
          <cell r="S104">
            <v>63.161999999999999</v>
          </cell>
          <cell r="U104">
            <v>0.57416267942583743</v>
          </cell>
          <cell r="V104">
            <v>0.39999999999999991</v>
          </cell>
          <cell r="W104">
            <v>0.34640522875817004</v>
          </cell>
          <cell r="X104">
            <v>0.42765273311897101</v>
          </cell>
          <cell r="Y104">
            <v>0.24325648665523317</v>
          </cell>
          <cell r="AA104">
            <v>0.57446808510638303</v>
          </cell>
          <cell r="AB104">
            <v>0.66386554621848748</v>
          </cell>
          <cell r="AC104">
            <v>0.64805825242718451</v>
          </cell>
          <cell r="AD104">
            <v>0.72747747747747749</v>
          </cell>
          <cell r="AE104">
            <v>0.23694282967501964</v>
          </cell>
          <cell r="AG104">
            <v>0.69305019305019311</v>
          </cell>
          <cell r="AH104">
            <v>0.78282828282828287</v>
          </cell>
          <cell r="AI104">
            <v>0.64359351988217961</v>
          </cell>
          <cell r="AJ104">
            <v>0.70013037809647982</v>
          </cell>
          <cell r="AK104">
            <v>0.2429763110364051</v>
          </cell>
          <cell r="AM104">
            <v>0.68757126567844917</v>
          </cell>
          <cell r="AN104">
            <v>0.53446647780925405</v>
          </cell>
          <cell r="AO104">
            <v>0.55913978494623651</v>
          </cell>
          <cell r="AP104">
            <v>0.46472392638036819</v>
          </cell>
          <cell r="AQ104">
            <v>0.246954995702516</v>
          </cell>
          <cell r="AS104">
            <v>0.3682432432432432</v>
          </cell>
          <cell r="AT104">
            <v>0.31692307692307686</v>
          </cell>
          <cell r="AU104">
            <v>0.29597701149425282</v>
          </cell>
          <cell r="AV104">
            <v>0.25392670157068054</v>
          </cell>
          <cell r="AW104">
            <v>0.29311254734112363</v>
          </cell>
          <cell r="AY104">
            <v>0.23209876543209873</v>
          </cell>
          <cell r="AZ104">
            <v>0.21261682242990654</v>
          </cell>
          <cell r="BA104">
            <v>0.19512195121951215</v>
          </cell>
          <cell r="BB104">
            <v>0.17954070981210846</v>
          </cell>
          <cell r="BC104">
            <v>0.24163033005210127</v>
          </cell>
          <cell r="BE104">
            <v>0.17234468937875747</v>
          </cell>
          <cell r="BF104">
            <v>0.16570327552986508</v>
          </cell>
          <cell r="BG104">
            <v>0.15955473098330231</v>
          </cell>
          <cell r="BH104">
            <v>0.15221238938053094</v>
          </cell>
          <cell r="BI104">
            <v>0.22606012226800593</v>
          </cell>
          <cell r="BK104">
            <v>367.26726473101417</v>
          </cell>
          <cell r="BL104">
            <v>441.98534693849723</v>
          </cell>
          <cell r="BM104">
            <v>498.61148339177339</v>
          </cell>
          <cell r="BN104">
            <v>755.75932419079322</v>
          </cell>
          <cell r="BO104">
            <v>2063.6234192520778</v>
          </cell>
          <cell r="BQ104">
            <v>378.53759957249713</v>
          </cell>
          <cell r="BR104">
            <v>509.88740878004091</v>
          </cell>
          <cell r="BS104">
            <v>668.00763223922422</v>
          </cell>
          <cell r="BT104">
            <v>890.02891316027399</v>
          </cell>
          <cell r="BU104">
            <v>2446.4615537520363</v>
          </cell>
          <cell r="GF104" t="str">
            <v xml:space="preserve"> </v>
          </cell>
        </row>
        <row r="105">
          <cell r="A105" t="str">
            <v>Implied Change in Deferred Revenue ($ millions)</v>
          </cell>
          <cell r="C105">
            <v>1.3967999999999998</v>
          </cell>
          <cell r="D105">
            <v>2.1375599999999997</v>
          </cell>
          <cell r="E105">
            <v>2.2275</v>
          </cell>
          <cell r="F105">
            <v>2.5172999999999996</v>
          </cell>
          <cell r="G105">
            <v>8.2791599999999992</v>
          </cell>
          <cell r="I105">
            <v>1.2134769999999997</v>
          </cell>
          <cell r="J105">
            <v>1.9491535</v>
          </cell>
          <cell r="K105">
            <v>2.2833400000000008</v>
          </cell>
          <cell r="L105">
            <v>3.0614725000000007</v>
          </cell>
          <cell r="M105">
            <v>8.5074430000000021</v>
          </cell>
          <cell r="O105">
            <v>2.1609240000000001</v>
          </cell>
          <cell r="P105">
            <v>2.0702479999999999</v>
          </cell>
          <cell r="Q105">
            <v>2.1438399999999982</v>
          </cell>
          <cell r="R105">
            <v>5.5005799999999994</v>
          </cell>
          <cell r="S105">
            <v>11.875591999999997</v>
          </cell>
          <cell r="U105">
            <v>5.5140659999999997</v>
          </cell>
          <cell r="V105">
            <v>6.151034000000001</v>
          </cell>
          <cell r="W105">
            <v>4.667559999999999</v>
          </cell>
          <cell r="X105">
            <v>14.318399999999999</v>
          </cell>
          <cell r="Y105">
            <v>30.651060000000001</v>
          </cell>
          <cell r="AA105">
            <v>11.489376</v>
          </cell>
          <cell r="AB105">
            <v>10.251791999999996</v>
          </cell>
          <cell r="AC105">
            <v>11.124630000000002</v>
          </cell>
          <cell r="AD105">
            <v>23.164394999999999</v>
          </cell>
          <cell r="AE105">
            <v>56.030192999999997</v>
          </cell>
          <cell r="AG105">
            <v>23.76160976000001</v>
          </cell>
          <cell r="AH105">
            <v>18.02748119999999</v>
          </cell>
          <cell r="AI105">
            <v>16.469741679999998</v>
          </cell>
          <cell r="AJ105">
            <v>27.877870000000005</v>
          </cell>
          <cell r="AK105">
            <v>86.136702639999996</v>
          </cell>
          <cell r="AM105">
            <v>23.870075560000007</v>
          </cell>
          <cell r="AN105">
            <v>20.226587520000002</v>
          </cell>
          <cell r="AO105">
            <v>19.590650199999992</v>
          </cell>
          <cell r="AP105">
            <v>34.792926000000008</v>
          </cell>
          <cell r="AQ105">
            <v>98.480239280000006</v>
          </cell>
          <cell r="AS105">
            <v>25.821085525843309</v>
          </cell>
          <cell r="AT105">
            <v>23.453846498671041</v>
          </cell>
          <cell r="AU105">
            <v>24.342485606238078</v>
          </cell>
          <cell r="AV105">
            <v>41.752182999755135</v>
          </cell>
          <cell r="AW105">
            <v>115.36960063050756</v>
          </cell>
          <cell r="AY105">
            <v>24.342485606238078</v>
          </cell>
          <cell r="AZ105">
            <v>41.752182999755135</v>
          </cell>
          <cell r="BA105">
            <v>27.810354988583839</v>
          </cell>
          <cell r="BB105">
            <v>26.034897151081864</v>
          </cell>
          <cell r="BC105">
            <v>119.93992074565891</v>
          </cell>
          <cell r="BE105">
            <v>3.539823008849563E-2</v>
          </cell>
          <cell r="BF105">
            <v>3.4188034188034289E-2</v>
          </cell>
          <cell r="BG105">
            <v>3.3057851239669311E-2</v>
          </cell>
          <cell r="BH105">
            <v>4.1600000000000081E-2</v>
          </cell>
          <cell r="BI105">
            <v>0.65999999999999992</v>
          </cell>
          <cell r="BJ105">
            <v>0.73680000000000001</v>
          </cell>
          <cell r="BK105">
            <v>0.72618000000000005</v>
          </cell>
          <cell r="BL105">
            <v>0.71328000000000003</v>
          </cell>
          <cell r="BM105">
            <v>0.69809999999999994</v>
          </cell>
          <cell r="BN105">
            <v>0.70369999999999999</v>
          </cell>
          <cell r="BO105">
            <v>0.74368000000000001</v>
          </cell>
          <cell r="BP105">
            <v>0.78012000000000004</v>
          </cell>
          <cell r="BQ105">
            <v>0.81259999999999999</v>
          </cell>
          <cell r="BR105">
            <v>0.8407</v>
          </cell>
          <cell r="BS105">
            <v>0.86399999999999988</v>
          </cell>
          <cell r="BT105">
            <v>5.9144499999999933E-2</v>
          </cell>
          <cell r="BU105">
            <v>0.53608499999999992</v>
          </cell>
          <cell r="BV105">
            <v>0.61824749999999984</v>
          </cell>
          <cell r="BW105">
            <v>0.63333999999999979</v>
          </cell>
          <cell r="BX105">
            <v>0.64937849999999986</v>
          </cell>
          <cell r="BY105">
            <v>0.66643500000000033</v>
          </cell>
          <cell r="BZ105">
            <v>0.68509750000000014</v>
          </cell>
          <cell r="CA105">
            <v>0.75933000000000028</v>
          </cell>
          <cell r="CB105">
            <v>0.83891250000000017</v>
          </cell>
          <cell r="CC105">
            <v>0.92402500000000032</v>
          </cell>
          <cell r="CD105">
            <v>1.0148475000000001</v>
          </cell>
          <cell r="CE105">
            <v>1.1226000000000003</v>
          </cell>
          <cell r="CF105">
            <v>0.68874400000000024</v>
          </cell>
          <cell r="CG105">
            <v>1.29948</v>
          </cell>
          <cell r="CH105">
            <v>0.17269999999999985</v>
          </cell>
          <cell r="CI105">
            <v>0.90108800000000011</v>
          </cell>
          <cell r="CJ105">
            <v>0.92735999999999974</v>
          </cell>
          <cell r="CK105">
            <v>0.24180000000000001</v>
          </cell>
          <cell r="CL105">
            <v>0.30743999999999971</v>
          </cell>
          <cell r="CM105">
            <v>0.4556799999999992</v>
          </cell>
          <cell r="CN105">
            <v>1.3807199999999993</v>
          </cell>
          <cell r="CO105">
            <v>1.4816199999999995</v>
          </cell>
          <cell r="CP105">
            <v>2.3583999999999996</v>
          </cell>
          <cell r="CQ105">
            <v>1.6605600000000003</v>
          </cell>
          <cell r="CR105">
            <v>2.6410860000000005</v>
          </cell>
          <cell r="CS105">
            <v>1.8056099999999997</v>
          </cell>
          <cell r="CT105">
            <v>1.0673699999999995</v>
          </cell>
          <cell r="CU105">
            <v>1.8615740000000001</v>
          </cell>
          <cell r="CV105">
            <v>2.6430600000000002</v>
          </cell>
          <cell r="CW105">
            <v>1.6464000000000008</v>
          </cell>
          <cell r="CX105">
            <v>-0.19388000000000005</v>
          </cell>
          <cell r="CY105">
            <v>2.467439999999999</v>
          </cell>
          <cell r="CZ105">
            <v>2.3940000000000001</v>
          </cell>
          <cell r="DA105">
            <v>4.9992799999999988</v>
          </cell>
          <cell r="DB105">
            <v>4.7652000000000001</v>
          </cell>
          <cell r="DC105">
            <v>4.5539199999999997</v>
          </cell>
          <cell r="DD105">
            <v>6.1982560000000007</v>
          </cell>
          <cell r="DE105">
            <v>1.3664799999999993</v>
          </cell>
          <cell r="DF105">
            <v>3.9246400000000001</v>
          </cell>
          <cell r="DG105">
            <v>3.4987359999999992</v>
          </cell>
          <cell r="DH105">
            <v>4.0246559999999985</v>
          </cell>
          <cell r="DI105">
            <v>2.7283999999999988</v>
          </cell>
          <cell r="DJ105">
            <v>2.2858200000000011</v>
          </cell>
          <cell r="DK105">
            <v>3.7194300000000009</v>
          </cell>
          <cell r="DL105">
            <v>5.1193799999999996</v>
          </cell>
          <cell r="DM105">
            <v>6.2078065000000002</v>
          </cell>
          <cell r="DN105">
            <v>7.6154224999999975</v>
          </cell>
          <cell r="DO105">
            <v>9.3411660000000012</v>
          </cell>
          <cell r="DP105">
            <v>10.620128560000005</v>
          </cell>
          <cell r="DQ105">
            <v>5.0703848000000029</v>
          </cell>
          <cell r="DR105">
            <v>8.0710964000000018</v>
          </cell>
          <cell r="DS105">
            <v>5.9892729333333286</v>
          </cell>
          <cell r="DT105">
            <v>6.9217515999999968</v>
          </cell>
          <cell r="DU105">
            <v>5.1164566666666644</v>
          </cell>
          <cell r="DV105">
            <v>4.1884408533333293</v>
          </cell>
          <cell r="DW105">
            <v>5.2119244800000004</v>
          </cell>
          <cell r="DX105">
            <v>7.0693763466666688</v>
          </cell>
          <cell r="DY105">
            <v>6.5327200000000012</v>
          </cell>
          <cell r="DZ105">
            <v>8.3569899999999997</v>
          </cell>
          <cell r="EA105">
            <v>12.988160000000004</v>
          </cell>
          <cell r="EB105">
            <v>10.111020359999998</v>
          </cell>
          <cell r="EC105">
            <v>5.0706218000000014</v>
          </cell>
          <cell r="ED105">
            <v>8.6884334000000081</v>
          </cell>
          <cell r="EE105">
            <v>6.3636111600000049</v>
          </cell>
          <cell r="EF105">
            <v>7.9999173599999978</v>
          </cell>
          <cell r="EG105">
            <v>5.8630589999999998</v>
          </cell>
          <cell r="EH105">
            <v>5.1984382999999994</v>
          </cell>
          <cell r="EI105">
            <v>5.891514199999996</v>
          </cell>
          <cell r="EJ105">
            <v>8.5006976999999964</v>
          </cell>
          <cell r="EK105">
            <v>6.9886423000000022</v>
          </cell>
          <cell r="EL105">
            <v>9.6659235000000052</v>
          </cell>
          <cell r="EM105">
            <v>18.138360200000001</v>
          </cell>
          <cell r="EN105">
            <v>10.069262308332242</v>
          </cell>
          <cell r="EO105">
            <v>5.9346354157694492</v>
          </cell>
          <cell r="EP105">
            <v>9.8171878017416176</v>
          </cell>
          <cell r="EQ105">
            <v>7.1707229388592424</v>
          </cell>
          <cell r="ER105">
            <v>9.1513774823152971</v>
          </cell>
          <cell r="ES105">
            <v>7.1317460774965014</v>
          </cell>
          <cell r="ET105">
            <v>6.813381659574091</v>
          </cell>
          <cell r="EU105">
            <v>7.0962542052206032</v>
          </cell>
          <cell r="EV105">
            <v>10.432849741443384</v>
          </cell>
          <cell r="EW105">
            <v>7.8963683436823544</v>
          </cell>
          <cell r="EX105">
            <v>11.11699688964665</v>
          </cell>
          <cell r="EY105">
            <v>22.738817766426131</v>
          </cell>
          <cell r="EZ105">
            <v>10.080487349474588</v>
          </cell>
          <cell r="FA105">
            <v>6.8193058768279826</v>
          </cell>
          <cell r="FB105">
            <v>10.910561762281269</v>
          </cell>
          <cell r="FC105">
            <v>7.9143270471422085</v>
          </cell>
          <cell r="FD105">
            <v>9.9283312279597595</v>
          </cell>
          <cell r="FE105">
            <v>8.1922388759798963</v>
          </cell>
          <cell r="FF105">
            <v>8.2553027038994458</v>
          </cell>
          <cell r="FG105">
            <v>8.1026650158934785</v>
          </cell>
          <cell r="FH105">
            <v>12.215692553324089</v>
          </cell>
          <cell r="FI105">
            <v>8.7347179704813556</v>
          </cell>
          <cell r="FJ105">
            <v>12.322443332577578</v>
          </cell>
          <cell r="FK105">
            <v>27.081351120315873</v>
          </cell>
          <cell r="GF105" t="str">
            <v xml:space="preserve"> </v>
          </cell>
        </row>
        <row r="106">
          <cell r="A106" t="str">
            <v>Growth YoY</v>
          </cell>
          <cell r="C106" t="str">
            <v>-</v>
          </cell>
          <cell r="D106" t="str">
            <v>-</v>
          </cell>
          <cell r="E106" t="str">
            <v>-</v>
          </cell>
          <cell r="F106" t="str">
            <v>-</v>
          </cell>
          <cell r="I106" t="str">
            <v>-</v>
          </cell>
          <cell r="J106" t="str">
            <v>-</v>
          </cell>
          <cell r="K106" t="str">
            <v>-</v>
          </cell>
          <cell r="L106" t="str">
            <v>-</v>
          </cell>
          <cell r="M106">
            <v>-0.61934936855727618</v>
          </cell>
          <cell r="O106" t="str">
            <v>-</v>
          </cell>
          <cell r="P106" t="str">
            <v>-</v>
          </cell>
          <cell r="Q106" t="str">
            <v>-</v>
          </cell>
          <cell r="R106" t="str">
            <v>-</v>
          </cell>
          <cell r="S106">
            <v>6.2579670922319627E-2</v>
          </cell>
          <cell r="U106">
            <v>0.21652825549366739</v>
          </cell>
          <cell r="V106">
            <v>0.12855335682282498</v>
          </cell>
          <cell r="W106">
            <v>-0.11685041773165972</v>
          </cell>
          <cell r="X106">
            <v>1.9522246067120275E-2</v>
          </cell>
          <cell r="Y106">
            <v>0.19646334732303733</v>
          </cell>
          <cell r="AA106">
            <v>7.6569585138579033E-2</v>
          </cell>
          <cell r="AB106">
            <v>5.0078580871079303E-2</v>
          </cell>
          <cell r="AC106">
            <v>-2.5458938445917845E-2</v>
          </cell>
          <cell r="AD106">
            <v>-4.0454498287849083E-2</v>
          </cell>
          <cell r="AE106">
            <v>0.29235435861091424</v>
          </cell>
          <cell r="AG106">
            <v>-3.167683294140744E-2</v>
          </cell>
          <cell r="AH106">
            <v>-5.6731326142163363E-2</v>
          </cell>
          <cell r="AI106">
            <v>-5.3558357649829413E-2</v>
          </cell>
          <cell r="AJ106">
            <v>-5.548488702654264E-2</v>
          </cell>
          <cell r="AK106">
            <v>0.23384658084213039</v>
          </cell>
          <cell r="AM106">
            <v>-4.0918359284785377E-2</v>
          </cell>
          <cell r="AN106">
            <v>-1.3087678915374434E-2</v>
          </cell>
          <cell r="AO106">
            <v>-2.0186766246195642E-2</v>
          </cell>
          <cell r="AP106">
            <v>-2.9270541732175803E-2</v>
          </cell>
          <cell r="AQ106">
            <v>0.17924155368038744</v>
          </cell>
          <cell r="AS106">
            <v>-0.10624433312651249</v>
          </cell>
          <cell r="AT106">
            <v>-0.12170069313918952</v>
          </cell>
          <cell r="AU106">
            <v>-0.11543786929562239</v>
          </cell>
          <cell r="AV106">
            <v>-0.11303400095067717</v>
          </cell>
          <cell r="AW106">
            <v>0.21466942700681188</v>
          </cell>
          <cell r="AY106">
            <v>-8.0364850718090741E-2</v>
          </cell>
          <cell r="AZ106">
            <v>-6.7432312660154037E-2</v>
          </cell>
          <cell r="BA106">
            <v>-6.4713963638438066E-2</v>
          </cell>
          <cell r="BB106">
            <v>-7.9443623212612224E-2</v>
          </cell>
          <cell r="BC106">
            <v>0.23868350133927954</v>
          </cell>
          <cell r="BE106">
            <v>-3.8641330868747437E-2</v>
          </cell>
          <cell r="BF106">
            <v>-3.7176713651432491E-2</v>
          </cell>
          <cell r="BG106">
            <v>-3.5828186525104999E-2</v>
          </cell>
          <cell r="BH106">
            <v>-3.4430486578352015E-2</v>
          </cell>
          <cell r="BI106">
            <v>0.13606364509300836</v>
          </cell>
          <cell r="BK106">
            <v>-0.42686721268465033</v>
          </cell>
          <cell r="BL106">
            <v>0.20344334870739544</v>
          </cell>
          <cell r="BM106">
            <v>0.12811767821152631</v>
          </cell>
          <cell r="BN106" t="str">
            <v>-</v>
          </cell>
          <cell r="BO106" t="str">
            <v>-</v>
          </cell>
          <cell r="BP106" t="str">
            <v>-</v>
          </cell>
          <cell r="BQ106" t="str">
            <v>-</v>
          </cell>
          <cell r="BR106" t="str">
            <v>-</v>
          </cell>
          <cell r="BS106" t="str">
            <v>-</v>
          </cell>
          <cell r="BT106" t="str">
            <v>-</v>
          </cell>
          <cell r="BU106" t="str">
            <v>-</v>
          </cell>
          <cell r="BV106" t="str">
            <v>-</v>
          </cell>
          <cell r="BW106" t="str">
            <v>-</v>
          </cell>
          <cell r="BX106" t="str">
            <v>-</v>
          </cell>
          <cell r="BY106" t="str">
            <v>-</v>
          </cell>
          <cell r="GF106" t="str">
            <v xml:space="preserve"> </v>
          </cell>
        </row>
        <row r="107">
          <cell r="A107" t="str">
            <v>Reported Deferred Revenue ($ millions)</v>
          </cell>
          <cell r="G107">
            <v>1.78</v>
          </cell>
          <cell r="I107">
            <v>3</v>
          </cell>
          <cell r="J107">
            <v>4</v>
          </cell>
          <cell r="K107">
            <v>8</v>
          </cell>
          <cell r="L107">
            <v>7</v>
          </cell>
          <cell r="M107">
            <v>7.1280000000000001</v>
          </cell>
          <cell r="O107">
            <v>10.487</v>
          </cell>
          <cell r="P107">
            <v>15.101000000000001</v>
          </cell>
          <cell r="Q107">
            <v>14.247</v>
          </cell>
          <cell r="R107">
            <v>19.170999999999999</v>
          </cell>
          <cell r="S107">
            <v>19.170999999999999</v>
          </cell>
          <cell r="U107">
            <v>24.31</v>
          </cell>
          <cell r="V107">
            <v>29.449000000000002</v>
          </cell>
          <cell r="W107">
            <v>34.408000000000001</v>
          </cell>
          <cell r="X107">
            <v>49.677</v>
          </cell>
          <cell r="Y107">
            <v>49.677</v>
          </cell>
          <cell r="AA107">
            <v>52.34</v>
          </cell>
          <cell r="AB107">
            <v>61.557000000000002</v>
          </cell>
          <cell r="AC107">
            <v>74.239999999999995</v>
          </cell>
          <cell r="AD107">
            <v>95.9</v>
          </cell>
          <cell r="AE107">
            <v>95.9</v>
          </cell>
          <cell r="AG107">
            <v>104.645</v>
          </cell>
          <cell r="AH107">
            <v>117.31100000000001</v>
          </cell>
          <cell r="AI107">
            <v>127.11</v>
          </cell>
          <cell r="AJ107">
            <v>169.17500000000001</v>
          </cell>
          <cell r="AK107">
            <v>169.17500000000001</v>
          </cell>
          <cell r="AM107">
            <v>182.036</v>
          </cell>
          <cell r="AN107">
            <v>198.1164048</v>
          </cell>
          <cell r="AO107">
            <v>211.85499775000005</v>
          </cell>
          <cell r="AP107">
            <v>256.80786239999998</v>
          </cell>
          <cell r="AQ107">
            <v>256.80786239999998</v>
          </cell>
          <cell r="AS107">
            <v>259.61388434999998</v>
          </cell>
          <cell r="AT107">
            <v>272.57019492500001</v>
          </cell>
          <cell r="AU107">
            <v>293.09036070000002</v>
          </cell>
          <cell r="AV107">
            <v>348.63048967499992</v>
          </cell>
          <cell r="AW107">
            <v>348.63048967499992</v>
          </cell>
          <cell r="AY107">
            <v>346.70579214900005</v>
          </cell>
          <cell r="AZ107">
            <v>358.84657668975001</v>
          </cell>
          <cell r="BA107">
            <v>380.8531148175</v>
          </cell>
          <cell r="BB107">
            <v>447.97000610999999</v>
          </cell>
          <cell r="BC107">
            <v>447.97000610999999</v>
          </cell>
          <cell r="BE107">
            <v>82841.334806729035</v>
          </cell>
          <cell r="BF107">
            <v>85417.077700281981</v>
          </cell>
          <cell r="BG107">
            <v>87207.49922537485</v>
          </cell>
          <cell r="BH107">
            <v>87587.480244742794</v>
          </cell>
          <cell r="BI107">
            <v>343053.39197712869</v>
          </cell>
        </row>
        <row r="108">
          <cell r="A108" t="str">
            <v xml:space="preserve">    Q/Q $ chg in deferred revenues</v>
          </cell>
          <cell r="G108">
            <v>0</v>
          </cell>
          <cell r="M108">
            <v>0.629</v>
          </cell>
          <cell r="O108">
            <v>3.359</v>
          </cell>
          <cell r="P108">
            <v>4.6140000000000008</v>
          </cell>
          <cell r="Q108">
            <v>-0.85400000000000098</v>
          </cell>
          <cell r="R108">
            <v>4.9239999999999995</v>
          </cell>
          <cell r="S108">
            <v>3.4350000000000001</v>
          </cell>
          <cell r="U108">
            <v>5.1389999999999993</v>
          </cell>
          <cell r="V108">
            <v>5.1390000000000029</v>
          </cell>
          <cell r="W108">
            <v>4.9589999999999996</v>
          </cell>
          <cell r="X108">
            <v>15.268999999999998</v>
          </cell>
          <cell r="Y108">
            <v>11.156000000000001</v>
          </cell>
          <cell r="AA108">
            <v>2.6630000000000038</v>
          </cell>
          <cell r="AB108">
            <v>9.2169999999999987</v>
          </cell>
          <cell r="AC108">
            <v>12.682999999999993</v>
          </cell>
          <cell r="AD108">
            <v>21.660000000000011</v>
          </cell>
          <cell r="AE108">
            <v>7.611895182996431E-2</v>
          </cell>
          <cell r="AG108">
            <v>8.7449999999999903</v>
          </cell>
          <cell r="AH108">
            <v>12.666000000000011</v>
          </cell>
          <cell r="AI108">
            <v>9.7989999999999924</v>
          </cell>
          <cell r="AJ108">
            <v>42.065000000000012</v>
          </cell>
          <cell r="AK108">
            <v>4.555461760307411E-3</v>
          </cell>
          <cell r="AM108">
            <v>12.86099999999999</v>
          </cell>
          <cell r="AN108">
            <v>16.080404799999997</v>
          </cell>
          <cell r="AO108">
            <v>13.738592950000054</v>
          </cell>
          <cell r="AP108">
            <v>44.952864649999924</v>
          </cell>
          <cell r="AQ108">
            <v>1.4629767877315514E-2</v>
          </cell>
          <cell r="AS108">
            <v>2.8060219500000017</v>
          </cell>
          <cell r="AT108">
            <v>12.956310575000032</v>
          </cell>
          <cell r="AU108">
            <v>20.520165775000009</v>
          </cell>
          <cell r="AV108">
            <v>55.540128974999902</v>
          </cell>
          <cell r="AW108">
            <v>8.3698826678915816E-2</v>
          </cell>
          <cell r="AY108">
            <v>-1.9246975259998749</v>
          </cell>
          <cell r="AZ108">
            <v>12.140784540749962</v>
          </cell>
          <cell r="BA108">
            <v>22.006538127749991</v>
          </cell>
          <cell r="BB108">
            <v>67.116891292499986</v>
          </cell>
          <cell r="BC108">
            <v>7.8047461232854332E-2</v>
          </cell>
          <cell r="BE108">
            <v>8.9876817921503482E-2</v>
          </cell>
          <cell r="BF108">
            <v>8.6607372060182763E-2</v>
          </cell>
          <cell r="BG108">
            <v>8.2930964550364639E-2</v>
          </cell>
          <cell r="BH108">
            <v>8.0304268709142201E-2</v>
          </cell>
          <cell r="BI108">
            <v>8.4840960948792121E-2</v>
          </cell>
          <cell r="GF108" t="str">
            <v xml:space="preserve"> </v>
          </cell>
        </row>
        <row r="109">
          <cell r="A109" t="str">
            <v xml:space="preserve">   Deferred Revenue Growth YoY</v>
          </cell>
          <cell r="I109">
            <v>0</v>
          </cell>
          <cell r="J109">
            <v>1</v>
          </cell>
          <cell r="K109">
            <v>3</v>
          </cell>
          <cell r="L109">
            <v>6</v>
          </cell>
          <cell r="O109">
            <v>2.4956666666666667</v>
          </cell>
          <cell r="P109">
            <v>2.7752500000000002</v>
          </cell>
          <cell r="Q109">
            <v>0.78087499999999999</v>
          </cell>
          <cell r="R109">
            <v>1.7387142857142854</v>
          </cell>
          <cell r="S109">
            <v>0.17917688174847426</v>
          </cell>
          <cell r="U109">
            <v>1.3181081338800418</v>
          </cell>
          <cell r="V109">
            <v>0.95013575259916561</v>
          </cell>
          <cell r="W109">
            <v>1.4151049343721485</v>
          </cell>
          <cell r="X109">
            <v>1.5912576287100308</v>
          </cell>
          <cell r="Y109">
            <v>0.22457072689574653</v>
          </cell>
          <cell r="AA109">
            <v>1.1530234471410945</v>
          </cell>
          <cell r="AB109">
            <v>1.0902916907195488</v>
          </cell>
          <cell r="AC109">
            <v>1.1576377586607762</v>
          </cell>
          <cell r="AD109">
            <v>0.93047084163697491</v>
          </cell>
          <cell r="AE109">
            <v>0.10023983315954117</v>
          </cell>
          <cell r="AG109">
            <v>0.99933129537638488</v>
          </cell>
          <cell r="AH109">
            <v>0.90572964894325581</v>
          </cell>
          <cell r="AI109">
            <v>0.71214978448275867</v>
          </cell>
          <cell r="AJ109">
            <v>0.76407716371220014</v>
          </cell>
          <cell r="AK109">
            <v>0.10093098862125018</v>
          </cell>
          <cell r="AM109">
            <v>0.73955755172249038</v>
          </cell>
          <cell r="AN109">
            <v>0.68881353666749057</v>
          </cell>
          <cell r="AO109">
            <v>0.66670598497364519</v>
          </cell>
          <cell r="AP109">
            <v>0.5180012555046547</v>
          </cell>
          <cell r="AQ109">
            <v>0.1110669112133576</v>
          </cell>
          <cell r="AS109">
            <v>0.42616781488277033</v>
          </cell>
          <cell r="AT109">
            <v>0.37580830421469469</v>
          </cell>
          <cell r="AU109">
            <v>0.38344794228485424</v>
          </cell>
          <cell r="AV109">
            <v>0.35755380079437926</v>
          </cell>
          <cell r="AW109">
            <v>0.10836899607813781</v>
          </cell>
          <cell r="AY109">
            <v>0.33546706493396394</v>
          </cell>
          <cell r="AZ109">
            <v>0.31652903865182203</v>
          </cell>
          <cell r="BA109">
            <v>0.29943923746892431</v>
          </cell>
          <cell r="BB109">
            <v>0.28494213609258989</v>
          </cell>
          <cell r="BC109">
            <v>0.10928058386636762</v>
          </cell>
          <cell r="BE109">
            <v>0.10928058386636762</v>
          </cell>
          <cell r="BF109">
            <v>0.10928058386636762</v>
          </cell>
          <cell r="BG109">
            <v>0.10928058386636762</v>
          </cell>
          <cell r="BH109">
            <v>0.10928058386636762</v>
          </cell>
          <cell r="BI109">
            <v>0.10928058386636762</v>
          </cell>
          <cell r="BK109">
            <v>1002.1149793818985</v>
          </cell>
          <cell r="BL109">
            <v>1007.5412881642796</v>
          </cell>
          <cell r="BM109">
            <v>1048.0824941707942</v>
          </cell>
          <cell r="BN109">
            <v>1347.6020229243607</v>
          </cell>
          <cell r="BQ109">
            <v>1187.3400785926926</v>
          </cell>
          <cell r="BR109">
            <v>1154.9296860293725</v>
          </cell>
          <cell r="BS109">
            <v>1274.7363493242372</v>
          </cell>
          <cell r="BT109">
            <v>1615.1416968976851</v>
          </cell>
          <cell r="GF109" t="str">
            <v xml:space="preserve"> </v>
          </cell>
        </row>
        <row r="110">
          <cell r="A110" t="str">
            <v xml:space="preserve">   Deferred as a % of Subscription Revenue</v>
          </cell>
          <cell r="G110">
            <v>0.35444046196734369</v>
          </cell>
          <cell r="M110">
            <v>0.3313345419048947</v>
          </cell>
          <cell r="O110">
            <v>1.1903518728717366</v>
          </cell>
          <cell r="P110">
            <v>1.3393348115299335</v>
          </cell>
          <cell r="Q110">
            <v>1.1012599520754425</v>
          </cell>
          <cell r="R110">
            <v>1.3100314336476697</v>
          </cell>
          <cell r="S110">
            <v>0.40227883162665773</v>
          </cell>
          <cell r="U110">
            <v>1.4365914194539651</v>
          </cell>
          <cell r="V110">
            <v>1.5031135157207025</v>
          </cell>
          <cell r="W110">
            <v>1.5306049822064056</v>
          </cell>
          <cell r="X110">
            <v>1.8534810835012312</v>
          </cell>
          <cell r="Y110">
            <v>0.57901300759942198</v>
          </cell>
          <cell r="AA110">
            <v>1.6820928139863738</v>
          </cell>
          <cell r="AB110">
            <v>1.7091095871394064</v>
          </cell>
          <cell r="AC110">
            <v>1.7904256601953452</v>
          </cell>
          <cell r="AD110">
            <v>1.9421211446161326</v>
          </cell>
          <cell r="AE110">
            <v>0.6070503934116992</v>
          </cell>
          <cell r="AG110">
            <v>1.7983330469152776</v>
          </cell>
          <cell r="AH110">
            <v>1.7872421463176817</v>
          </cell>
          <cell r="AI110">
            <v>1.7087892883069395</v>
          </cell>
          <cell r="AJ110">
            <v>2.0524719441916894</v>
          </cell>
          <cell r="AK110">
            <v>0.60282070560399659</v>
          </cell>
          <cell r="AM110">
            <v>1.9264495782756397</v>
          </cell>
          <cell r="AN110">
            <v>1.9</v>
          </cell>
          <cell r="AO110">
            <v>1.85</v>
          </cell>
          <cell r="AP110">
            <v>2.0499999999999998</v>
          </cell>
          <cell r="AQ110">
            <v>0.585579812124704</v>
          </cell>
          <cell r="AS110">
            <v>1.9</v>
          </cell>
          <cell r="AT110">
            <v>1.85</v>
          </cell>
          <cell r="AU110">
            <v>1.85</v>
          </cell>
          <cell r="AV110">
            <v>2.0499999999999998</v>
          </cell>
          <cell r="AW110">
            <v>0.56922516103277254</v>
          </cell>
          <cell r="AY110">
            <v>1.9</v>
          </cell>
          <cell r="AZ110">
            <v>1.85</v>
          </cell>
          <cell r="BA110">
            <v>1.85</v>
          </cell>
          <cell r="BB110">
            <v>2.0499999999999998</v>
          </cell>
          <cell r="BC110">
            <v>0.55937770761501415</v>
          </cell>
          <cell r="BE110">
            <v>62.461641805946563</v>
          </cell>
          <cell r="BF110">
            <v>62.448987502063666</v>
          </cell>
          <cell r="BG110">
            <v>61.848494359073193</v>
          </cell>
          <cell r="BH110">
            <v>60.692938024860936</v>
          </cell>
          <cell r="BI110">
            <v>16.869662356723609</v>
          </cell>
        </row>
        <row r="111">
          <cell r="A111" t="str">
            <v>Growth YoY</v>
          </cell>
          <cell r="C111" t="str">
            <v>-</v>
          </cell>
          <cell r="D111" t="str">
            <v>-</v>
          </cell>
          <cell r="E111" t="str">
            <v>-</v>
          </cell>
          <cell r="F111" t="str">
            <v>-</v>
          </cell>
          <cell r="I111" t="str">
            <v>-</v>
          </cell>
          <cell r="J111" t="str">
            <v>-</v>
          </cell>
          <cell r="K111" t="str">
            <v>-</v>
          </cell>
          <cell r="L111" t="str">
            <v>-</v>
          </cell>
          <cell r="O111" t="str">
            <v>-</v>
          </cell>
          <cell r="P111" t="str">
            <v>-</v>
          </cell>
          <cell r="Q111" t="str">
            <v>-</v>
          </cell>
          <cell r="R111" t="str">
            <v>-</v>
          </cell>
          <cell r="S111">
            <v>0.23299842232001994</v>
          </cell>
          <cell r="U111">
            <v>0.21652825549366739</v>
          </cell>
          <cell r="V111">
            <v>0.12855335682282498</v>
          </cell>
          <cell r="W111">
            <v>-0.11685041773165972</v>
          </cell>
          <cell r="X111">
            <v>1.9522246067120275E-2</v>
          </cell>
          <cell r="Y111">
            <v>0.25309775126204681</v>
          </cell>
          <cell r="AA111">
            <v>7.6569585138579033E-2</v>
          </cell>
          <cell r="AB111">
            <v>5.0078580871079303E-2</v>
          </cell>
          <cell r="AC111">
            <v>-2.5458938445917845E-2</v>
          </cell>
          <cell r="AD111">
            <v>-4.0454498287849083E-2</v>
          </cell>
          <cell r="AE111">
            <v>-3.3381649828007717E-2</v>
          </cell>
          <cell r="AG111">
            <v>-3.167683294140744E-2</v>
          </cell>
          <cell r="AH111">
            <v>-5.6731326142163363E-2</v>
          </cell>
          <cell r="AI111">
            <v>-5.3558357649829413E-2</v>
          </cell>
          <cell r="AJ111">
            <v>-5.548488702654264E-2</v>
          </cell>
          <cell r="AK111">
            <v>0.10183555100648242</v>
          </cell>
          <cell r="AM111">
            <v>-4.0918359284785377E-2</v>
          </cell>
          <cell r="AN111">
            <v>-1.3087678915374434E-2</v>
          </cell>
          <cell r="AO111">
            <v>-2.0186766246195642E-2</v>
          </cell>
          <cell r="AP111">
            <v>-3.9239114137675668E-2</v>
          </cell>
          <cell r="AQ111">
            <v>0.12599227073323585</v>
          </cell>
          <cell r="AS111">
            <v>-7.3976698715471634E-2</v>
          </cell>
          <cell r="AT111">
            <v>-8.9365034955304012E-2</v>
          </cell>
          <cell r="AU111">
            <v>-8.5586843317515093E-2</v>
          </cell>
          <cell r="AV111">
            <v>-8.1061522590308521E-2</v>
          </cell>
          <cell r="AW111">
            <v>0.10447541291768067</v>
          </cell>
          <cell r="AY111">
            <v>-8.8510221887974971E-2</v>
          </cell>
          <cell r="AZ111">
            <v>-7.2929095869697202E-2</v>
          </cell>
          <cell r="BA111">
            <v>-6.8854587800336153E-2</v>
          </cell>
          <cell r="BB111">
            <v>-6.9889874706509758E-2</v>
          </cell>
          <cell r="BC111">
            <v>0.11206474723698857</v>
          </cell>
          <cell r="BE111">
            <v>-5.0131393007129543E-2</v>
          </cell>
          <cell r="BF111">
            <v>-4.7459588344540116E-2</v>
          </cell>
          <cell r="BG111">
            <v>-4.519744553876881E-2</v>
          </cell>
          <cell r="BH111">
            <v>-4.2666003553108345E-2</v>
          </cell>
          <cell r="BI111" t="str">
            <v>-</v>
          </cell>
          <cell r="BJ111" t="str">
            <v>-</v>
          </cell>
          <cell r="BK111" t="str">
            <v>-</v>
          </cell>
          <cell r="BL111" t="str">
            <v>-</v>
          </cell>
          <cell r="BM111" t="str">
            <v>-</v>
          </cell>
          <cell r="BN111" t="str">
            <v>-</v>
          </cell>
          <cell r="BO111" t="str">
            <v>-</v>
          </cell>
          <cell r="BP111" t="str">
            <v>-</v>
          </cell>
          <cell r="BQ111" t="str">
            <v>-</v>
          </cell>
          <cell r="BR111" t="str">
            <v>-</v>
          </cell>
          <cell r="BS111" t="str">
            <v>-</v>
          </cell>
          <cell r="BT111" t="str">
            <v>-</v>
          </cell>
          <cell r="BU111" t="str">
            <v>-</v>
          </cell>
          <cell r="BV111" t="str">
            <v>-</v>
          </cell>
          <cell r="BW111" t="str">
            <v>-</v>
          </cell>
        </row>
        <row r="112">
          <cell r="A112" t="str">
            <v>Current Bookings (Revenues plus change in Deferred)</v>
          </cell>
          <cell r="O112">
            <v>12.297000000000001</v>
          </cell>
          <cell r="P112">
            <v>15.889000000000001</v>
          </cell>
          <cell r="Q112">
            <v>12.082999999999998</v>
          </cell>
          <cell r="R112">
            <v>19.558</v>
          </cell>
          <cell r="S112">
            <v>59.826999999999998</v>
          </cell>
          <cell r="U112">
            <v>22.061</v>
          </cell>
          <cell r="V112">
            <v>24.731000000000002</v>
          </cell>
          <cell r="W112">
            <v>27.439</v>
          </cell>
          <cell r="X112">
            <v>42.070999999999998</v>
          </cell>
          <cell r="Y112">
            <v>116.30199999999999</v>
          </cell>
          <cell r="AA112">
            <v>33.779000000000003</v>
          </cell>
          <cell r="AB112">
            <v>45.234000000000002</v>
          </cell>
          <cell r="AC112">
            <v>54.147999999999996</v>
          </cell>
          <cell r="AD112">
            <v>71.039000000000016</v>
          </cell>
          <cell r="AE112">
            <v>204.20000000000002</v>
          </cell>
          <cell r="AG112">
            <v>66.934999999999988</v>
          </cell>
          <cell r="AH112">
            <v>78.304000000000016</v>
          </cell>
          <cell r="AI112">
            <v>84.184999999999988</v>
          </cell>
          <cell r="AJ112">
            <v>124.49000000000001</v>
          </cell>
          <cell r="AK112">
            <v>353.91399999999999</v>
          </cell>
          <cell r="AM112">
            <v>107.35399999999998</v>
          </cell>
          <cell r="AN112">
            <v>120.40844680000001</v>
          </cell>
          <cell r="AO112">
            <v>128.47980795000007</v>
          </cell>
          <cell r="AP112">
            <v>170.71249264999994</v>
          </cell>
          <cell r="AQ112">
            <v>526.95474739999997</v>
          </cell>
          <cell r="AS112">
            <v>140.24740844999999</v>
          </cell>
          <cell r="AT112">
            <v>161.46530107500004</v>
          </cell>
          <cell r="AU112">
            <v>180.56457527500001</v>
          </cell>
          <cell r="AV112">
            <v>227.7072043499999</v>
          </cell>
          <cell r="AW112">
            <v>709.98448914999994</v>
          </cell>
          <cell r="AY112">
            <v>183.16600315275014</v>
          </cell>
          <cell r="AZ112">
            <v>209.26194844293747</v>
          </cell>
          <cell r="BA112">
            <v>231.59973382228125</v>
          </cell>
          <cell r="BB112">
            <v>289.99975899210938</v>
          </cell>
          <cell r="BC112">
            <v>914.02744441007826</v>
          </cell>
          <cell r="BE112">
            <v>-3.5743128670377322E-2</v>
          </cell>
          <cell r="BF112">
            <v>1.8915915643880288E-2</v>
          </cell>
          <cell r="BG112">
            <v>2.3409043095481419E-2</v>
          </cell>
          <cell r="BH112">
            <v>0.35905516342802968</v>
          </cell>
          <cell r="BK112">
            <v>-5.4997255416687874E-2</v>
          </cell>
          <cell r="BL112">
            <v>5.4148564725857717E-3</v>
          </cell>
          <cell r="BM112">
            <v>4.0237761452317056E-2</v>
          </cell>
          <cell r="BN112">
            <v>0.28577858176186366</v>
          </cell>
          <cell r="BQ112">
            <v>-0.1189237932308026</v>
          </cell>
          <cell r="BR112">
            <v>-2.7296638214836411E-2</v>
          </cell>
          <cell r="BS112">
            <v>0.10373502797971867</v>
          </cell>
          <cell r="BT112">
            <v>0.26703980611669498</v>
          </cell>
        </row>
        <row r="113">
          <cell r="A113" t="str">
            <v>Growth YoY</v>
          </cell>
          <cell r="J113">
            <v>0.25</v>
          </cell>
          <cell r="K113">
            <v>0.375</v>
          </cell>
          <cell r="L113">
            <v>0.8571428571428571</v>
          </cell>
          <cell r="O113">
            <v>54.524781341107875</v>
          </cell>
          <cell r="P113">
            <v>63.03978779840849</v>
          </cell>
          <cell r="Q113">
            <v>70.954999999999984</v>
          </cell>
          <cell r="R113">
            <v>71.567816091954029</v>
          </cell>
          <cell r="U113">
            <v>0.79401480035781069</v>
          </cell>
          <cell r="V113">
            <v>0.55648561898168536</v>
          </cell>
          <cell r="W113">
            <v>1.2708764379707032</v>
          </cell>
          <cell r="X113">
            <v>1.1510890684119031</v>
          </cell>
          <cell r="Y113">
            <v>0.9439717853143228</v>
          </cell>
          <cell r="AA113">
            <v>0.5311635918589368</v>
          </cell>
          <cell r="AB113">
            <v>0.82904047551655813</v>
          </cell>
          <cell r="AC113">
            <v>0.97339553190713923</v>
          </cell>
          <cell r="AD113">
            <v>0.68855030781298332</v>
          </cell>
          <cell r="AE113">
            <v>0.75577376141424946</v>
          </cell>
          <cell r="AG113">
            <v>0.98155658841291871</v>
          </cell>
          <cell r="AH113">
            <v>0.73108723526550845</v>
          </cell>
          <cell r="AI113">
            <v>0.55472039595183564</v>
          </cell>
          <cell r="AJ113">
            <v>0.75241768605976977</v>
          </cell>
          <cell r="AK113">
            <v>0.73317335945151796</v>
          </cell>
          <cell r="AM113">
            <v>0.60385448569507738</v>
          </cell>
          <cell r="AN113">
            <v>0.53770492950551674</v>
          </cell>
          <cell r="AO113">
            <v>0.52616033675833096</v>
          </cell>
          <cell r="AP113">
            <v>0.37129482408225511</v>
          </cell>
          <cell r="AQ113">
            <v>0.48893445130737967</v>
          </cell>
          <cell r="AS113">
            <v>0.30640133064441022</v>
          </cell>
          <cell r="AT113">
            <v>0.34097985121588681</v>
          </cell>
          <cell r="AU113">
            <v>0.40539263060908026</v>
          </cell>
          <cell r="AV113">
            <v>0.33386374257244489</v>
          </cell>
          <cell r="AW113">
            <v>0.34733483786429575</v>
          </cell>
          <cell r="AY113">
            <v>0.30602059016335525</v>
          </cell>
          <cell r="AZ113">
            <v>0.29601807354098986</v>
          </cell>
          <cell r="BA113">
            <v>0.28264214323077841</v>
          </cell>
          <cell r="BB113">
            <v>0.27356426784969878</v>
          </cell>
          <cell r="BC113">
            <v>0.28739072244290931</v>
          </cell>
          <cell r="BE113">
            <v>73.225341454137279</v>
          </cell>
          <cell r="BF113">
            <v>73.056293108202624</v>
          </cell>
          <cell r="BG113">
            <v>72.44087866430452</v>
          </cell>
          <cell r="BH113">
            <v>72.429174558125865</v>
          </cell>
          <cell r="BK113">
            <v>1.1499999999999999</v>
          </cell>
          <cell r="BL113">
            <v>1.1499999999999999</v>
          </cell>
          <cell r="BM113">
            <v>1.1499999999999999</v>
          </cell>
          <cell r="BN113">
            <v>1.1499999999999999</v>
          </cell>
          <cell r="BQ113">
            <v>1.1499999999999999</v>
          </cell>
          <cell r="BR113">
            <v>1.1499999999999999</v>
          </cell>
          <cell r="BS113">
            <v>1.1499999999999999</v>
          </cell>
          <cell r="BT113">
            <v>1.1499999999999999</v>
          </cell>
          <cell r="GF113" t="str">
            <v xml:space="preserve"> </v>
          </cell>
        </row>
        <row r="114">
          <cell r="A114" t="str">
            <v>Growth QoQ</v>
          </cell>
          <cell r="O114">
            <v>14.297000000000002</v>
          </cell>
          <cell r="P114">
            <v>0.29210376514597058</v>
          </cell>
          <cell r="Q114">
            <v>-0.23953678645603893</v>
          </cell>
          <cell r="R114">
            <v>0.61863775552429057</v>
          </cell>
          <cell r="S114">
            <v>76.826999999999998</v>
          </cell>
          <cell r="U114">
            <v>0.12797832089170669</v>
          </cell>
          <cell r="V114">
            <v>0.12102805856488841</v>
          </cell>
          <cell r="W114">
            <v>0.10949820063887428</v>
          </cell>
          <cell r="X114">
            <v>0.53325558511607563</v>
          </cell>
          <cell r="Y114">
            <v>166.30199999999999</v>
          </cell>
          <cell r="AA114">
            <v>-0.19709538637065904</v>
          </cell>
          <cell r="AB114">
            <v>0.33911601882826603</v>
          </cell>
          <cell r="AC114">
            <v>0.1970641552814254</v>
          </cell>
          <cell r="AD114">
            <v>0.3119413459407554</v>
          </cell>
          <cell r="AE114">
            <v>222.30499999999998</v>
          </cell>
          <cell r="AG114">
            <v>-5.7771083489351338E-2</v>
          </cell>
          <cell r="AH114">
            <v>0.16985134832300042</v>
          </cell>
          <cell r="AI114">
            <v>7.5104720065385822E-2</v>
          </cell>
          <cell r="AJ114">
            <v>0.47876700124725335</v>
          </cell>
          <cell r="AK114">
            <v>423.52524999999997</v>
          </cell>
          <cell r="AM114">
            <v>-0.13764961041047497</v>
          </cell>
          <cell r="AN114">
            <v>0.12160186672131479</v>
          </cell>
          <cell r="AO114">
            <v>6.7033180516037127E-2</v>
          </cell>
          <cell r="AP114">
            <v>0.32871067737301884</v>
          </cell>
          <cell r="AQ114">
            <v>746.26974999999993</v>
          </cell>
          <cell r="AS114">
            <v>-0.17845843457081034</v>
          </cell>
          <cell r="AT114">
            <v>0.15128901745492507</v>
          </cell>
          <cell r="AU114">
            <v>0.1182871742277829</v>
          </cell>
          <cell r="AV114">
            <v>0.2610845953764831</v>
          </cell>
          <cell r="AW114">
            <v>1111.3954000000001</v>
          </cell>
          <cell r="AY114">
            <v>-0.19560734287874004</v>
          </cell>
          <cell r="AZ114">
            <v>0.14247155498842634</v>
          </cell>
          <cell r="BA114">
            <v>0.10674556719725348</v>
          </cell>
          <cell r="BB114">
            <v>0.25215929313045571</v>
          </cell>
          <cell r="BC114">
            <v>1424.8171429250749</v>
          </cell>
          <cell r="BE114">
            <v>241.23924336093091</v>
          </cell>
          <cell r="BF114">
            <v>339.18864196326558</v>
          </cell>
          <cell r="BG114">
            <v>369.25826713144636</v>
          </cell>
          <cell r="BH114">
            <v>885.39536435886646</v>
          </cell>
          <cell r="BI114">
            <v>1835.0815168145093</v>
          </cell>
          <cell r="BK114">
            <v>269.83639939545645</v>
          </cell>
          <cell r="BL114">
            <v>408.3825014644043</v>
          </cell>
          <cell r="BM114">
            <v>499.69028066164122</v>
          </cell>
          <cell r="BN114">
            <v>1010.6743105875571</v>
          </cell>
          <cell r="BO114">
            <v>2188.5834921090591</v>
          </cell>
          <cell r="BQ114">
            <v>169.68422209640426</v>
          </cell>
          <cell r="BR114">
            <v>429.3026005542053</v>
          </cell>
          <cell r="BS114">
            <v>739.55213363184987</v>
          </cell>
          <cell r="BT114">
            <v>1176.5911671683139</v>
          </cell>
          <cell r="BU114">
            <v>2515.1301234507732</v>
          </cell>
          <cell r="GF114" t="str">
            <v xml:space="preserve"> </v>
          </cell>
        </row>
        <row r="115">
          <cell r="A115" t="str">
            <v>Average Monthly per Subscriber Margin</v>
          </cell>
          <cell r="C115">
            <v>83.75</v>
          </cell>
          <cell r="D115">
            <v>114.5</v>
          </cell>
          <cell r="E115">
            <v>145.25</v>
          </cell>
          <cell r="F115">
            <v>176</v>
          </cell>
          <cell r="I115">
            <v>171.75</v>
          </cell>
          <cell r="J115">
            <v>167.5</v>
          </cell>
          <cell r="K115">
            <v>163.25</v>
          </cell>
          <cell r="L115">
            <v>159</v>
          </cell>
          <cell r="O115">
            <v>-9.5276967930029244</v>
          </cell>
          <cell r="P115">
            <v>-7.3527851458886104</v>
          </cell>
          <cell r="Q115">
            <v>-24.365000000000009</v>
          </cell>
          <cell r="R115">
            <v>-11.986206896551735</v>
          </cell>
          <cell r="U115">
            <v>7.01030927834978E-2</v>
          </cell>
          <cell r="V115">
            <v>0.49537892791126126</v>
          </cell>
          <cell r="W115">
            <v>-0.10247933884298277</v>
          </cell>
          <cell r="X115">
            <v>0.43589743589741659</v>
          </cell>
          <cell r="Y115">
            <v>1.1646296223983756</v>
          </cell>
          <cell r="AA115">
            <v>0.87834549878344603</v>
          </cell>
          <cell r="AB115">
            <v>2.4656084656084829</v>
          </cell>
          <cell r="AC115">
            <v>3.2621895124194964</v>
          </cell>
          <cell r="AD115">
            <v>5.1249005568814425</v>
          </cell>
          <cell r="AE115">
            <v>0.33675481954516484</v>
          </cell>
          <cell r="AG115">
            <v>5.3778677462887856</v>
          </cell>
          <cell r="AH115">
            <v>4.8699186991869965</v>
          </cell>
          <cell r="AI115">
            <v>6.5007633587786273</v>
          </cell>
          <cell r="AJ115">
            <v>4.7251461988303873</v>
          </cell>
          <cell r="AK115">
            <v>0.90515395515170605</v>
          </cell>
          <cell r="AM115">
            <v>6.0770156438026532</v>
          </cell>
          <cell r="AN115">
            <v>6.7559842801000372</v>
          </cell>
          <cell r="AO115">
            <v>6.4173802727561053</v>
          </cell>
          <cell r="AP115">
            <v>6.6678230148048243</v>
          </cell>
          <cell r="AQ115">
            <v>0.76204311313197959</v>
          </cell>
          <cell r="AS115">
            <v>8.2571928091069537</v>
          </cell>
          <cell r="AT115">
            <v>9.0604698960737409</v>
          </cell>
          <cell r="AU115">
            <v>9.4363599327563605</v>
          </cell>
          <cell r="AV115">
            <v>10.238182993975229</v>
          </cell>
          <cell r="AW115">
            <v>0.48926765422288687</v>
          </cell>
          <cell r="AY115">
            <v>11.043924480691857</v>
          </cell>
          <cell r="AZ115">
            <v>10.910358155488595</v>
          </cell>
          <cell r="BA115">
            <v>10.921715869612626</v>
          </cell>
          <cell r="BB115">
            <v>12.134048503021717</v>
          </cell>
          <cell r="BC115">
            <v>0.28200741421556619</v>
          </cell>
          <cell r="BE115">
            <v>10.763699648190716</v>
          </cell>
          <cell r="BF115">
            <v>10.607305606138958</v>
          </cell>
          <cell r="BG115">
            <v>10.592384305231327</v>
          </cell>
          <cell r="BH115">
            <v>11.736236533264929</v>
          </cell>
          <cell r="BI115">
            <v>0.28794177268753463</v>
          </cell>
          <cell r="BK115">
            <v>0.11854271981669173</v>
          </cell>
          <cell r="BL115">
            <v>0.20399816190965647</v>
          </cell>
          <cell r="BM115">
            <v>0.35322706392857683</v>
          </cell>
          <cell r="BN115">
            <v>0.14149491997782015</v>
          </cell>
          <cell r="BO115">
            <v>0.19263557071196957</v>
          </cell>
          <cell r="BQ115">
            <v>-0.37115888561896726</v>
          </cell>
          <cell r="BR115">
            <v>5.1226727430250696E-2</v>
          </cell>
          <cell r="BS115">
            <v>0.48002104954414349</v>
          </cell>
          <cell r="BT115">
            <v>0.16416451357539774</v>
          </cell>
          <cell r="BU115">
            <v>0.14920455743136074</v>
          </cell>
          <cell r="GF115" t="str">
            <v xml:space="preserve"> </v>
          </cell>
        </row>
        <row r="116">
          <cell r="A116" t="str">
            <v>Backlog</v>
          </cell>
          <cell r="C116" t="str">
            <v>-</v>
          </cell>
          <cell r="D116" t="str">
            <v>-</v>
          </cell>
          <cell r="E116" t="str">
            <v>-</v>
          </cell>
          <cell r="F116">
            <v>123</v>
          </cell>
          <cell r="I116">
            <v>0</v>
          </cell>
          <cell r="J116">
            <v>1</v>
          </cell>
          <cell r="K116">
            <v>3</v>
          </cell>
          <cell r="L116">
            <v>6</v>
          </cell>
          <cell r="O116">
            <v>8</v>
          </cell>
          <cell r="P116">
            <v>13</v>
          </cell>
          <cell r="Q116">
            <v>18</v>
          </cell>
          <cell r="R116">
            <v>23</v>
          </cell>
          <cell r="U116">
            <v>25</v>
          </cell>
          <cell r="V116">
            <v>35</v>
          </cell>
          <cell r="W116">
            <v>50</v>
          </cell>
          <cell r="X116">
            <v>73</v>
          </cell>
          <cell r="AA116">
            <v>78.510000000000005</v>
          </cell>
          <cell r="AB116">
            <v>92.335499999999996</v>
          </cell>
          <cell r="AC116">
            <v>111.35999999999999</v>
          </cell>
          <cell r="AD116">
            <v>143.85000000000002</v>
          </cell>
          <cell r="AG116">
            <v>156.9675</v>
          </cell>
          <cell r="AH116">
            <v>175.9665</v>
          </cell>
          <cell r="AI116">
            <v>190.66499999999999</v>
          </cell>
          <cell r="AJ116">
            <v>253.76250000000002</v>
          </cell>
          <cell r="AM116">
            <v>273.05399999999997</v>
          </cell>
          <cell r="AN116">
            <v>297.17460719999997</v>
          </cell>
          <cell r="AO116">
            <v>317.78249662500008</v>
          </cell>
          <cell r="AP116">
            <v>385.21179359999996</v>
          </cell>
          <cell r="AS116">
            <v>389.42082652499994</v>
          </cell>
          <cell r="AT116">
            <v>408.85529238750001</v>
          </cell>
          <cell r="AU116">
            <v>439.63554105000003</v>
          </cell>
          <cell r="AV116">
            <v>522.94573451249994</v>
          </cell>
          <cell r="AY116">
            <v>520.0586882235001</v>
          </cell>
          <cell r="AZ116">
            <v>538.26986503462501</v>
          </cell>
          <cell r="BA116">
            <v>571.27967222625</v>
          </cell>
          <cell r="BB116">
            <v>671.95500916499998</v>
          </cell>
          <cell r="BE116">
            <v>675</v>
          </cell>
          <cell r="BF116">
            <v>625</v>
          </cell>
          <cell r="BG116">
            <v>550</v>
          </cell>
          <cell r="BH116">
            <v>4214</v>
          </cell>
          <cell r="BK116">
            <v>-0.69523626364268276</v>
          </cell>
          <cell r="BL116">
            <v>0.51344482204531183</v>
          </cell>
          <cell r="BM116">
            <v>0.22358396569348482</v>
          </cell>
          <cell r="BN116">
            <v>1.0226014987710399</v>
          </cell>
          <cell r="BQ116">
            <v>-0.83210791021515318</v>
          </cell>
          <cell r="BR116">
            <v>1.5300089498615943</v>
          </cell>
          <cell r="BS116">
            <v>0.72268263149845824</v>
          </cell>
          <cell r="BT116">
            <v>0.59095094674423954</v>
          </cell>
          <cell r="GF116" t="str">
            <v xml:space="preserve"> </v>
          </cell>
        </row>
        <row r="117">
          <cell r="A117" t="str">
            <v xml:space="preserve">    Backlog as a % of deferred.</v>
          </cell>
          <cell r="C117" t="str">
            <v>-</v>
          </cell>
          <cell r="D117">
            <v>30.75</v>
          </cell>
          <cell r="E117">
            <v>30.75</v>
          </cell>
          <cell r="F117">
            <v>30.75</v>
          </cell>
          <cell r="I117">
            <v>-4.25</v>
          </cell>
          <cell r="J117">
            <v>0.25</v>
          </cell>
          <cell r="K117">
            <v>0.375</v>
          </cell>
          <cell r="L117">
            <v>0.8571428571428571</v>
          </cell>
          <cell r="O117">
            <v>0.76284924191856585</v>
          </cell>
          <cell r="P117">
            <v>0.86087014105026149</v>
          </cell>
          <cell r="Q117">
            <v>1.2634238787113077</v>
          </cell>
          <cell r="R117">
            <v>1.1997287569766835</v>
          </cell>
          <cell r="U117">
            <v>1.0283833813245578</v>
          </cell>
          <cell r="V117">
            <v>1.1884953648680769</v>
          </cell>
          <cell r="W117">
            <v>1.4531504301325273</v>
          </cell>
          <cell r="X117">
            <v>1.4694929242909194</v>
          </cell>
          <cell r="Y117">
            <v>0.24325648665523317</v>
          </cell>
          <cell r="AA117">
            <v>1.5</v>
          </cell>
          <cell r="AB117">
            <v>1.4999999999999998</v>
          </cell>
          <cell r="AC117">
            <v>1.5</v>
          </cell>
          <cell r="AD117">
            <v>1.5000000000000002</v>
          </cell>
          <cell r="AE117">
            <v>0.23694282967501964</v>
          </cell>
          <cell r="AG117">
            <v>1.5</v>
          </cell>
          <cell r="AH117">
            <v>1.4999999999999998</v>
          </cell>
          <cell r="AI117">
            <v>1.5</v>
          </cell>
          <cell r="AJ117">
            <v>1.5</v>
          </cell>
          <cell r="AK117">
            <v>0.2429763110364051</v>
          </cell>
          <cell r="AM117">
            <v>1.4999999999999998</v>
          </cell>
          <cell r="AN117">
            <v>1.4999999999999998</v>
          </cell>
          <cell r="AO117">
            <v>1.5</v>
          </cell>
          <cell r="AP117">
            <v>1.5</v>
          </cell>
          <cell r="AQ117">
            <v>0.246954995702516</v>
          </cell>
          <cell r="AS117">
            <v>1.5</v>
          </cell>
          <cell r="AT117">
            <v>1.5</v>
          </cell>
          <cell r="AU117">
            <v>1.5</v>
          </cell>
          <cell r="AV117">
            <v>1.5000000000000002</v>
          </cell>
          <cell r="AW117">
            <v>0.29311254734112363</v>
          </cell>
          <cell r="AY117">
            <v>1.5</v>
          </cell>
          <cell r="AZ117">
            <v>1.5</v>
          </cell>
          <cell r="BA117">
            <v>1.5</v>
          </cell>
          <cell r="BB117">
            <v>1.5</v>
          </cell>
          <cell r="BC117">
            <v>0.27034197701801954</v>
          </cell>
          <cell r="BE117">
            <v>200</v>
          </cell>
          <cell r="BF117">
            <v>150</v>
          </cell>
          <cell r="BG117">
            <v>200</v>
          </cell>
          <cell r="BH117">
            <v>200</v>
          </cell>
          <cell r="BI117">
            <v>0.27629237430452014</v>
          </cell>
          <cell r="BK117">
            <v>3.8869942223932828E-2</v>
          </cell>
          <cell r="BL117">
            <v>0.1707739186535969</v>
          </cell>
          <cell r="BM117">
            <v>0.22867986234753057</v>
          </cell>
          <cell r="BN117">
            <v>0.45486232468083554</v>
          </cell>
          <cell r="BO117">
            <v>0.26533139255175264</v>
          </cell>
          <cell r="BQ117">
            <v>-0.13790884315802321</v>
          </cell>
          <cell r="BR117">
            <v>0.12793603819222799</v>
          </cell>
          <cell r="BS117">
            <v>0.30928667154991962</v>
          </cell>
          <cell r="BT117">
            <v>0.45321712207706183</v>
          </cell>
          <cell r="BU117">
            <v>0.25465819862656813</v>
          </cell>
          <cell r="GF117" t="str">
            <v xml:space="preserve"> </v>
          </cell>
        </row>
        <row r="118">
          <cell r="A118" t="str">
            <v>Bookings (Revenues plus change in Backlog + Deferred)</v>
          </cell>
          <cell r="C118" t="str">
            <v>-</v>
          </cell>
          <cell r="D118" t="str">
            <v>-</v>
          </cell>
          <cell r="E118" t="str">
            <v>-</v>
          </cell>
          <cell r="F118">
            <v>2.3207547169811322</v>
          </cell>
          <cell r="I118">
            <v>1.0507462686567166</v>
          </cell>
          <cell r="J118">
            <v>0.46288209606986896</v>
          </cell>
          <cell r="K118">
            <v>0.12392426850258165</v>
          </cell>
          <cell r="L118">
            <v>-9.6590909090909061E-2</v>
          </cell>
          <cell r="O118">
            <v>14.297000000000002</v>
          </cell>
          <cell r="P118">
            <v>20.888999999999999</v>
          </cell>
          <cell r="Q118">
            <v>17.082999999999998</v>
          </cell>
          <cell r="R118">
            <v>24.558</v>
          </cell>
          <cell r="U118">
            <v>24.061000000000003</v>
          </cell>
          <cell r="V118">
            <v>34.730999999999995</v>
          </cell>
          <cell r="W118">
            <v>42.439</v>
          </cell>
          <cell r="X118">
            <v>65.070999999999998</v>
          </cell>
          <cell r="Y118">
            <v>0.14909625461356696</v>
          </cell>
          <cell r="AA118">
            <v>39.289000000000023</v>
          </cell>
          <cell r="AB118">
            <v>59.059499999999979</v>
          </cell>
          <cell r="AC118">
            <v>73.172499999999971</v>
          </cell>
          <cell r="AD118">
            <v>103.52900000000005</v>
          </cell>
          <cell r="AE118">
            <v>0.23164628613015389</v>
          </cell>
          <cell r="AG118">
            <v>80.052499999999981</v>
          </cell>
          <cell r="AH118">
            <v>97.30300000000004</v>
          </cell>
          <cell r="AI118">
            <v>98.88349999999997</v>
          </cell>
          <cell r="AJ118">
            <v>187.58750000000001</v>
          </cell>
          <cell r="AK118">
            <v>0.18912280884916949</v>
          </cell>
          <cell r="AM118">
            <v>126.64549999999994</v>
          </cell>
          <cell r="AN118">
            <v>144.529054</v>
          </cell>
          <cell r="AO118">
            <v>149.08769737500023</v>
          </cell>
          <cell r="AP118">
            <v>238.14178962499983</v>
          </cell>
          <cell r="AQ118">
            <v>0.14559257540436096</v>
          </cell>
          <cell r="AS118">
            <v>7.0150548750000326</v>
          </cell>
          <cell r="AT118">
            <v>32.390776437500165</v>
          </cell>
          <cell r="AU118">
            <v>51.300414437500024</v>
          </cell>
          <cell r="AV118">
            <v>138.85032243749981</v>
          </cell>
          <cell r="AW118">
            <v>0.1699817351308418</v>
          </cell>
          <cell r="AY118">
            <v>518.13399069750028</v>
          </cell>
          <cell r="AZ118">
            <v>30.351961351874877</v>
          </cell>
          <cell r="BA118">
            <v>55.016345319374977</v>
          </cell>
          <cell r="BB118">
            <v>167.79222823125008</v>
          </cell>
          <cell r="BC118">
            <v>0.19844533660894881</v>
          </cell>
          <cell r="BE118">
            <v>0.27932960893854752</v>
          </cell>
          <cell r="BF118">
            <v>0.27601204416192715</v>
          </cell>
          <cell r="BG118">
            <v>0.25870178739416749</v>
          </cell>
          <cell r="BH118">
            <v>0.21651270207852202</v>
          </cell>
          <cell r="BI118">
            <v>0.20641859872930723</v>
          </cell>
          <cell r="BK118">
            <v>0.18823949957723898</v>
          </cell>
          <cell r="BL118">
            <v>0.12932917188745929</v>
          </cell>
          <cell r="BM118">
            <v>0.1887164663572066</v>
          </cell>
          <cell r="BN118">
            <v>0.29344712835910719</v>
          </cell>
          <cell r="BO118">
            <v>0.21426748773547957</v>
          </cell>
          <cell r="BQ118">
            <v>2.3230330565451724E-2</v>
          </cell>
          <cell r="BR118">
            <v>5.8537330146917414E-2</v>
          </cell>
          <cell r="BS118">
            <v>0.27724506717183817</v>
          </cell>
          <cell r="BT118">
            <v>0.31780932978924997</v>
          </cell>
          <cell r="BU118">
            <v>0.20711640190458447</v>
          </cell>
          <cell r="GF118" t="str">
            <v xml:space="preserve"> </v>
          </cell>
        </row>
        <row r="119">
          <cell r="A119" t="str">
            <v>Bookings Margin</v>
          </cell>
          <cell r="C119" t="str">
            <v>-</v>
          </cell>
          <cell r="D119">
            <v>0.36716417910447752</v>
          </cell>
          <cell r="E119">
            <v>0.26855895196506552</v>
          </cell>
          <cell r="F119">
            <v>0.2117039586919105</v>
          </cell>
          <cell r="I119">
            <v>-2.4147727272727293E-2</v>
          </cell>
          <cell r="J119">
            <v>-2.4745269286754024E-2</v>
          </cell>
          <cell r="K119">
            <v>-2.5373134328358193E-2</v>
          </cell>
          <cell r="L119">
            <v>-2.6033690658499253E-2</v>
          </cell>
          <cell r="M119">
            <v>-0.61934936855727618</v>
          </cell>
          <cell r="O119">
            <v>0.31446540880503138</v>
          </cell>
          <cell r="P119">
            <v>0.22009569377990434</v>
          </cell>
          <cell r="Q119">
            <v>0.19999999999999996</v>
          </cell>
          <cell r="R119">
            <v>1.6339869281045694E-2</v>
          </cell>
          <cell r="S119">
            <v>6.2579670922319627E-2</v>
          </cell>
          <cell r="U119">
            <v>0.14346584470332258</v>
          </cell>
          <cell r="V119">
            <v>0.13109053414742633</v>
          </cell>
          <cell r="W119">
            <v>7.1941397281242034E-2</v>
          </cell>
          <cell r="X119">
            <v>0.289296665161275</v>
          </cell>
          <cell r="Y119">
            <v>0.17671235232412164</v>
          </cell>
          <cell r="AA119">
            <v>-2.0693330175552693E-2</v>
          </cell>
          <cell r="AB119">
            <v>0.12862006455321245</v>
          </cell>
          <cell r="AC119">
            <v>0.17655315062421503</v>
          </cell>
          <cell r="AD119">
            <v>0.27683385182786929</v>
          </cell>
          <cell r="AE119">
            <v>0.16819294809010799</v>
          </cell>
          <cell r="AG119">
            <v>0.10073952341824131</v>
          </cell>
          <cell r="AH119">
            <v>0.13478238659583172</v>
          </cell>
          <cell r="AI119">
            <v>9.3829066935914723E-2</v>
          </cell>
          <cell r="AJ119">
            <v>0.31069162181701337</v>
          </cell>
          <cell r="AK119">
            <v>0.18047887339862226</v>
          </cell>
          <cell r="AM119">
            <v>9.541330551260313E-2</v>
          </cell>
          <cell r="AN119">
            <v>0.10707600887349038</v>
          </cell>
          <cell r="AO119">
            <v>7.7072115556505588E-2</v>
          </cell>
          <cell r="AP119">
            <v>0.24657395174529401</v>
          </cell>
          <cell r="AQ119">
            <v>0.1425764182193987</v>
          </cell>
          <cell r="AS119">
            <v>2.6037886816332071E-2</v>
          </cell>
          <cell r="AT119">
            <v>9.3242697907506236E-2</v>
          </cell>
          <cell r="AU119">
            <v>0.14921281411180068</v>
          </cell>
          <cell r="AV119">
            <v>0.28524166052879069</v>
          </cell>
          <cell r="AW119">
            <v>0.15577993268479165</v>
          </cell>
          <cell r="AY119">
            <v>6.9631996282750672E-2</v>
          </cell>
          <cell r="AZ119">
            <v>0.12924526678599171</v>
          </cell>
          <cell r="BA119">
            <v>0.17236126475032257</v>
          </cell>
          <cell r="BB119">
            <v>0.30098148434712657</v>
          </cell>
          <cell r="BC119">
            <v>0.1827119226953943</v>
          </cell>
          <cell r="BE119">
            <v>5.773672055427248E-2</v>
          </cell>
          <cell r="BF119">
            <v>4.0938864628820903E-2</v>
          </cell>
          <cell r="BG119">
            <v>5.2438384897745216E-2</v>
          </cell>
          <cell r="BH119">
            <v>4.9825610363726902E-2</v>
          </cell>
          <cell r="BI119">
            <v>0.24211789293229621</v>
          </cell>
          <cell r="BK119">
            <v>0.16540026055771334</v>
          </cell>
          <cell r="BL119">
            <v>0.13072475799692979</v>
          </cell>
          <cell r="BM119">
            <v>0.20307439231351532</v>
          </cell>
          <cell r="BN119">
            <v>0.44775291414645613</v>
          </cell>
          <cell r="BO119">
            <v>0.24376427721549096</v>
          </cell>
          <cell r="BQ119">
            <v>1.6979387292150056E-2</v>
          </cell>
          <cell r="BR119">
            <v>5.5471272660571523E-2</v>
          </cell>
          <cell r="BS119">
            <v>0.32847223887115196</v>
          </cell>
          <cell r="BT119">
            <v>0.4761749813216215</v>
          </cell>
          <cell r="BU119">
            <v>0.22888161187785558</v>
          </cell>
          <cell r="GF119" t="str">
            <v xml:space="preserve"> </v>
          </cell>
        </row>
        <row r="120">
          <cell r="A120" t="str">
            <v>Number of applications on AppExchange</v>
          </cell>
          <cell r="AI120">
            <v>85</v>
          </cell>
          <cell r="AJ120" t="str">
            <v>168 - US</v>
          </cell>
          <cell r="AM120">
            <v>214</v>
          </cell>
          <cell r="AN120">
            <v>300</v>
          </cell>
          <cell r="AO120">
            <v>430</v>
          </cell>
          <cell r="GF120" t="str">
            <v xml:space="preserve"> </v>
          </cell>
        </row>
        <row r="121">
          <cell r="A121" t="str">
            <v>Cost Model: DELETE BEFORE POSTING</v>
          </cell>
          <cell r="G121">
            <v>0</v>
          </cell>
          <cell r="M121">
            <v>0.629</v>
          </cell>
          <cell r="O121">
            <v>1.2829999999999999</v>
          </cell>
          <cell r="P121">
            <v>1.716</v>
          </cell>
          <cell r="Q121">
            <v>2.2909999999999999</v>
          </cell>
          <cell r="R121">
            <v>3.4350000000000001</v>
          </cell>
          <cell r="S121">
            <v>3.4350000000000001</v>
          </cell>
          <cell r="U121">
            <v>57434.650455927054</v>
          </cell>
          <cell r="V121">
            <v>60193.277310924372</v>
          </cell>
          <cell r="W121">
            <v>61808.25242718446</v>
          </cell>
          <cell r="X121">
            <v>67342.342342342352</v>
          </cell>
          <cell r="Y121">
            <v>246778.52253637824</v>
          </cell>
          <cell r="AA121">
            <v>66559.845559845562</v>
          </cell>
          <cell r="AB121">
            <v>66356.902356902356</v>
          </cell>
          <cell r="AC121">
            <v>65667.157584683358</v>
          </cell>
          <cell r="AD121">
            <v>66979.139504563253</v>
          </cell>
          <cell r="AE121">
            <v>265563.04500599456</v>
          </cell>
          <cell r="AG121">
            <v>68633.979475484623</v>
          </cell>
          <cell r="AH121">
            <v>63975.448536355048</v>
          </cell>
          <cell r="AI121">
            <v>68356.630824372769</v>
          </cell>
          <cell r="AJ121" t="str">
            <v>25 - Japan</v>
          </cell>
          <cell r="AK121">
            <v>266772.80730247014</v>
          </cell>
          <cell r="AM121" t="str">
            <v>over 8,600 installed apps</v>
          </cell>
          <cell r="AN121">
            <v>66881.23076923078</v>
          </cell>
          <cell r="AO121" t="str">
            <v>15000 installed apps, at 7000 customers</v>
          </cell>
          <cell r="AP121">
            <v>47</v>
          </cell>
          <cell r="AQ121">
            <v>264147.05990832386</v>
          </cell>
          <cell r="AS121">
            <v>66779.313419527418</v>
          </cell>
          <cell r="AT121">
            <v>68766.724587315373</v>
          </cell>
          <cell r="AU121">
            <v>69486.793986184479</v>
          </cell>
          <cell r="AV121">
            <v>72636.224098234845</v>
          </cell>
          <cell r="AW121">
            <v>277669.05609126209</v>
          </cell>
          <cell r="AY121">
            <v>74314.245810055872</v>
          </cell>
          <cell r="AZ121">
            <v>77503.841502174633</v>
          </cell>
          <cell r="BA121">
            <v>77918.82142521166</v>
          </cell>
          <cell r="BB121">
            <v>75601.721048314517</v>
          </cell>
          <cell r="BC121">
            <v>305338.6297857567</v>
          </cell>
          <cell r="BE121">
            <v>76174.148021472167</v>
          </cell>
          <cell r="BF121">
            <v>76792.08577645426</v>
          </cell>
          <cell r="BG121">
            <v>76616.086080296474</v>
          </cell>
          <cell r="BH121">
            <v>77021.534788439181</v>
          </cell>
          <cell r="BI121">
            <v>306603.85466666205</v>
          </cell>
          <cell r="BK121">
            <v>63.053188048766991</v>
          </cell>
          <cell r="BL121">
            <v>62.013009146528248</v>
          </cell>
          <cell r="BM121">
            <v>62.069685419490604</v>
          </cell>
          <cell r="BN121">
            <v>84.460685934619832</v>
          </cell>
          <cell r="BO121">
            <v>84.460685934619832</v>
          </cell>
          <cell r="BQ121">
            <v>74.920079178766684</v>
          </cell>
          <cell r="BR121">
            <v>73.114540366395815</v>
          </cell>
          <cell r="BS121">
            <v>76.43161152193413</v>
          </cell>
          <cell r="BT121">
            <v>101.60588385768847</v>
          </cell>
          <cell r="BU121">
            <v>101.60588385768847</v>
          </cell>
          <cell r="GF121" t="str">
            <v xml:space="preserve"> </v>
          </cell>
        </row>
        <row r="122">
          <cell r="A122" t="str">
            <v>Total Headcount</v>
          </cell>
          <cell r="C122">
            <v>83.75</v>
          </cell>
          <cell r="D122">
            <v>114.5</v>
          </cell>
          <cell r="E122">
            <v>145.25</v>
          </cell>
          <cell r="F122">
            <v>176</v>
          </cell>
          <cell r="I122">
            <v>171.75</v>
          </cell>
          <cell r="J122">
            <v>167.5</v>
          </cell>
          <cell r="K122">
            <v>163.25</v>
          </cell>
          <cell r="L122">
            <v>159</v>
          </cell>
          <cell r="O122">
            <v>209</v>
          </cell>
          <cell r="P122">
            <v>255</v>
          </cell>
          <cell r="Q122">
            <v>306</v>
          </cell>
          <cell r="R122">
            <v>311</v>
          </cell>
          <cell r="S122">
            <v>0.17917688174847426</v>
          </cell>
          <cell r="U122">
            <v>329</v>
          </cell>
          <cell r="V122">
            <v>357</v>
          </cell>
          <cell r="W122">
            <v>412</v>
          </cell>
          <cell r="X122">
            <v>444</v>
          </cell>
          <cell r="Y122">
            <v>0.22457072689574653</v>
          </cell>
          <cell r="AA122">
            <v>518</v>
          </cell>
          <cell r="AB122">
            <v>594</v>
          </cell>
          <cell r="AC122">
            <v>679</v>
          </cell>
          <cell r="AD122">
            <v>767</v>
          </cell>
          <cell r="AE122">
            <v>7.611895182996431E-2</v>
          </cell>
          <cell r="AG122">
            <v>877</v>
          </cell>
          <cell r="AH122">
            <v>1059</v>
          </cell>
          <cell r="AI122">
            <v>1116</v>
          </cell>
          <cell r="AJ122">
            <v>1304</v>
          </cell>
          <cell r="AK122">
            <v>4.555461760307411E-3</v>
          </cell>
          <cell r="AM122">
            <v>1480</v>
          </cell>
          <cell r="AN122">
            <v>1595</v>
          </cell>
          <cell r="AO122">
            <v>1710</v>
          </cell>
          <cell r="AP122">
            <v>1880</v>
          </cell>
          <cell r="AQ122">
            <v>-9.8426350897494741E-3</v>
          </cell>
          <cell r="AS122">
            <v>1965</v>
          </cell>
          <cell r="AT122">
            <v>2050</v>
          </cell>
          <cell r="AU122">
            <v>2135</v>
          </cell>
          <cell r="AV122">
            <v>2275</v>
          </cell>
          <cell r="AW122">
            <v>5.1191166722170722E-2</v>
          </cell>
          <cell r="AY122">
            <v>2335</v>
          </cell>
          <cell r="AZ122">
            <v>2395</v>
          </cell>
          <cell r="BA122">
            <v>2455</v>
          </cell>
          <cell r="BB122">
            <v>2515</v>
          </cell>
          <cell r="BC122">
            <v>9.9649467909742162E-2</v>
          </cell>
          <cell r="BE122">
            <v>2.5027532623692839E-2</v>
          </cell>
          <cell r="BF122">
            <v>-9.1834896429024981E-3</v>
          </cell>
          <cell r="BG122">
            <v>-1.6719135647676353E-2</v>
          </cell>
          <cell r="BH122">
            <v>1.8780177493807448E-2</v>
          </cell>
          <cell r="BI122">
            <v>4.1436777318124562E-3</v>
          </cell>
          <cell r="BK122">
            <v>7.2358130302379781E-2</v>
          </cell>
          <cell r="BL122">
            <v>7.0781179249181869E-2</v>
          </cell>
          <cell r="BM122">
            <v>6.8105457947647163E-2</v>
          </cell>
          <cell r="BN122">
            <v>7.2076018863519165E-2</v>
          </cell>
          <cell r="BO122">
            <v>7.2076018863519165E-2</v>
          </cell>
          <cell r="BQ122">
            <v>7.2563954177055551E-2</v>
          </cell>
          <cell r="BR122">
            <v>7.2802459265227326E-2</v>
          </cell>
          <cell r="BS122">
            <v>6.8952574622054064E-2</v>
          </cell>
          <cell r="BT122">
            <v>7.2344591598853175E-2</v>
          </cell>
          <cell r="BU122">
            <v>7.2344591598853175E-2</v>
          </cell>
          <cell r="GF122" t="str">
            <v xml:space="preserve"> </v>
          </cell>
        </row>
        <row r="123">
          <cell r="A123" t="str">
            <v>Net Adds (Y/Y)</v>
          </cell>
          <cell r="C123" t="str">
            <v>-</v>
          </cell>
          <cell r="D123" t="str">
            <v>-</v>
          </cell>
          <cell r="E123" t="str">
            <v>-</v>
          </cell>
          <cell r="F123">
            <v>123</v>
          </cell>
          <cell r="I123">
            <v>88</v>
          </cell>
          <cell r="J123">
            <v>53</v>
          </cell>
          <cell r="K123">
            <v>18</v>
          </cell>
          <cell r="L123">
            <v>-17</v>
          </cell>
          <cell r="O123">
            <v>37.25</v>
          </cell>
          <cell r="P123">
            <v>87.5</v>
          </cell>
          <cell r="Q123">
            <v>142.75</v>
          </cell>
          <cell r="R123">
            <v>152</v>
          </cell>
          <cell r="S123">
            <v>2.806</v>
          </cell>
          <cell r="U123">
            <v>120</v>
          </cell>
          <cell r="V123">
            <v>102</v>
          </cell>
          <cell r="W123">
            <v>106</v>
          </cell>
          <cell r="X123">
            <v>133</v>
          </cell>
          <cell r="Y123">
            <v>7.7210000000000001</v>
          </cell>
          <cell r="AA123">
            <v>189</v>
          </cell>
          <cell r="AB123">
            <v>237</v>
          </cell>
          <cell r="AC123">
            <v>267</v>
          </cell>
          <cell r="AD123">
            <v>323</v>
          </cell>
          <cell r="AE123">
            <v>-3.6000000000000005</v>
          </cell>
          <cell r="AG123">
            <v>359</v>
          </cell>
          <cell r="AH123">
            <v>465</v>
          </cell>
          <cell r="AI123">
            <v>437</v>
          </cell>
          <cell r="AJ123">
            <v>537</v>
          </cell>
          <cell r="AK123">
            <v>5.63</v>
          </cell>
          <cell r="AM123">
            <v>603</v>
          </cell>
          <cell r="AN123">
            <v>536</v>
          </cell>
          <cell r="AO123">
            <v>594</v>
          </cell>
          <cell r="AP123">
            <v>576</v>
          </cell>
          <cell r="AQ123">
            <v>8.8859999999999992</v>
          </cell>
          <cell r="AS123">
            <v>485</v>
          </cell>
          <cell r="AT123">
            <v>455</v>
          </cell>
          <cell r="AU123">
            <v>425</v>
          </cell>
          <cell r="AV123">
            <v>395</v>
          </cell>
          <cell r="AW123">
            <v>13.607000000000003</v>
          </cell>
          <cell r="AY123">
            <v>285</v>
          </cell>
          <cell r="AZ123">
            <v>260</v>
          </cell>
          <cell r="BA123">
            <v>180</v>
          </cell>
          <cell r="BB123">
            <v>2515</v>
          </cell>
          <cell r="BC123">
            <v>15.381291408974676</v>
          </cell>
          <cell r="BE123">
            <v>-3.1355774284168305</v>
          </cell>
          <cell r="BF123">
            <v>-6.2960016712949596E-2</v>
          </cell>
          <cell r="BG123">
            <v>-4.8937771225752158E-2</v>
          </cell>
          <cell r="BH123">
            <v>20.710822522714913</v>
          </cell>
          <cell r="BI123">
            <v>17.463347306359381</v>
          </cell>
          <cell r="BK123">
            <v>-5.4704506665670678</v>
          </cell>
          <cell r="BL123">
            <v>-1.0401789022387433</v>
          </cell>
          <cell r="BM123">
            <v>5.6676272962356222E-2</v>
          </cell>
          <cell r="BN123">
            <v>22.391000515129228</v>
          </cell>
          <cell r="BO123">
            <v>15.937047219285773</v>
          </cell>
          <cell r="BQ123">
            <v>-9.5406067558531475</v>
          </cell>
          <cell r="BR123">
            <v>-1.8055388123708696</v>
          </cell>
          <cell r="BS123">
            <v>3.317071155538315</v>
          </cell>
          <cell r="BT123">
            <v>25.174272335754338</v>
          </cell>
          <cell r="BU123">
            <v>17.145197923068636</v>
          </cell>
          <cell r="GF123" t="str">
            <v xml:space="preserve"> </v>
          </cell>
        </row>
        <row r="124">
          <cell r="A124" t="str">
            <v>Net Adds (Q/Q)</v>
          </cell>
          <cell r="C124" t="str">
            <v>-</v>
          </cell>
          <cell r="D124">
            <v>30.75</v>
          </cell>
          <cell r="E124">
            <v>30.75</v>
          </cell>
          <cell r="F124">
            <v>30.75</v>
          </cell>
          <cell r="I124">
            <v>-4.25</v>
          </cell>
          <cell r="J124">
            <v>-4.25</v>
          </cell>
          <cell r="K124">
            <v>-4.25</v>
          </cell>
          <cell r="L124">
            <v>-4.25</v>
          </cell>
          <cell r="O124">
            <v>50</v>
          </cell>
          <cell r="P124">
            <v>46</v>
          </cell>
          <cell r="Q124">
            <v>51</v>
          </cell>
          <cell r="R124">
            <v>5</v>
          </cell>
          <cell r="S124">
            <v>0.23299842232001994</v>
          </cell>
          <cell r="U124">
            <v>18</v>
          </cell>
          <cell r="V124">
            <v>28</v>
          </cell>
          <cell r="W124">
            <v>55</v>
          </cell>
          <cell r="X124">
            <v>32</v>
          </cell>
          <cell r="Y124">
            <v>0.25309775126204681</v>
          </cell>
          <cell r="AA124">
            <v>74</v>
          </cell>
          <cell r="AB124">
            <v>76</v>
          </cell>
          <cell r="AC124">
            <v>85</v>
          </cell>
          <cell r="AD124">
            <v>88</v>
          </cell>
          <cell r="AE124">
            <v>-7.7883304848235732E-2</v>
          </cell>
          <cell r="AG124">
            <v>110</v>
          </cell>
          <cell r="AH124">
            <v>182</v>
          </cell>
          <cell r="AI124">
            <v>57</v>
          </cell>
          <cell r="AJ124">
            <v>188</v>
          </cell>
          <cell r="AK124">
            <v>7.6833845104060036E-2</v>
          </cell>
          <cell r="AM124">
            <v>176</v>
          </cell>
          <cell r="AN124">
            <v>115</v>
          </cell>
          <cell r="AO124">
            <v>115</v>
          </cell>
          <cell r="AP124">
            <v>170</v>
          </cell>
          <cell r="AQ124">
            <v>7.7344892416962616E-2</v>
          </cell>
          <cell r="AS124">
            <v>85</v>
          </cell>
          <cell r="AT124">
            <v>85</v>
          </cell>
          <cell r="AU124">
            <v>85</v>
          </cell>
          <cell r="AV124">
            <v>140</v>
          </cell>
          <cell r="AW124">
            <v>6.9130370724123744E-2</v>
          </cell>
          <cell r="AY124">
            <v>60</v>
          </cell>
          <cell r="AZ124">
            <v>60</v>
          </cell>
          <cell r="BA124">
            <v>60</v>
          </cell>
          <cell r="BB124">
            <v>60</v>
          </cell>
          <cell r="BC124">
            <v>7.9327163230757378E-2</v>
          </cell>
          <cell r="BE124">
            <v>56.010852568868962</v>
          </cell>
          <cell r="BF124">
            <v>54.540971164133438</v>
          </cell>
          <cell r="BG124">
            <v>53.177187485636992</v>
          </cell>
          <cell r="BH124">
            <v>51.796329159941379</v>
          </cell>
          <cell r="BI124">
            <v>7.0608218993086225E-2</v>
          </cell>
          <cell r="BK124">
            <v>0.10786870008516958</v>
          </cell>
          <cell r="BL124">
            <v>-0.22044557093001213</v>
          </cell>
          <cell r="BM124">
            <v>1.6076905530692936E-3</v>
          </cell>
          <cell r="BN124">
            <v>8.5969855453346691E-2</v>
          </cell>
          <cell r="BO124">
            <v>6.3822340191581256E-2</v>
          </cell>
          <cell r="BQ124">
            <v>6.8461029940612692E-2</v>
          </cell>
          <cell r="BR124">
            <v>6.4064933189868153E-2</v>
          </cell>
          <cell r="BS124">
            <v>3.183989708052052E-2</v>
          </cell>
          <cell r="BT124">
            <v>8.5046881291637094E-2</v>
          </cell>
          <cell r="BU124">
            <v>7.3697397169942155E-2</v>
          </cell>
          <cell r="GF124" t="str">
            <v xml:space="preserve"> </v>
          </cell>
        </row>
        <row r="125">
          <cell r="A125" t="str">
            <v>Total Headcount Growth (Y/Y)</v>
          </cell>
          <cell r="C125" t="str">
            <v>-</v>
          </cell>
          <cell r="D125" t="str">
            <v>-</v>
          </cell>
          <cell r="E125" t="str">
            <v>-</v>
          </cell>
          <cell r="F125">
            <v>2.3207547169811322</v>
          </cell>
          <cell r="I125">
            <v>1.0507462686567166</v>
          </cell>
          <cell r="J125">
            <v>0.46288209606986896</v>
          </cell>
          <cell r="K125">
            <v>0.12392426850258165</v>
          </cell>
          <cell r="L125">
            <v>-9.6590909090909061E-2</v>
          </cell>
          <cell r="O125">
            <v>0.2168850072780204</v>
          </cell>
          <cell r="P125">
            <v>0.52238805970149249</v>
          </cell>
          <cell r="Q125">
            <v>0.87442572741194491</v>
          </cell>
          <cell r="R125">
            <v>0.95597484276729561</v>
          </cell>
          <cell r="U125">
            <v>0.57416267942583743</v>
          </cell>
          <cell r="V125">
            <v>0.39999999999999991</v>
          </cell>
          <cell r="W125">
            <v>0.34640522875817004</v>
          </cell>
          <cell r="X125">
            <v>0.42765273311897101</v>
          </cell>
          <cell r="AA125">
            <v>0.57446808510638303</v>
          </cell>
          <cell r="AB125">
            <v>0.66386554621848748</v>
          </cell>
          <cell r="AC125">
            <v>0.64805825242718451</v>
          </cell>
          <cell r="AD125">
            <v>0.72747747747747749</v>
          </cell>
          <cell r="AG125">
            <v>0.69305019305019311</v>
          </cell>
          <cell r="AH125">
            <v>0.78282828282828287</v>
          </cell>
          <cell r="AI125">
            <v>0.64359351988217961</v>
          </cell>
          <cell r="AJ125">
            <v>0.70013037809647982</v>
          </cell>
          <cell r="AM125">
            <v>0.68757126567844917</v>
          </cell>
          <cell r="AN125">
            <v>0.50613786591123699</v>
          </cell>
          <cell r="AO125">
            <v>0.532258064516129</v>
          </cell>
          <cell r="AP125">
            <v>0.44171779141104284</v>
          </cell>
          <cell r="AS125">
            <v>0.32770270270270263</v>
          </cell>
          <cell r="AT125">
            <v>0.28526645768025083</v>
          </cell>
          <cell r="AU125">
            <v>0.24853801169590639</v>
          </cell>
          <cell r="AV125">
            <v>0.21010638297872331</v>
          </cell>
          <cell r="AY125">
            <v>0.18829516539440205</v>
          </cell>
          <cell r="AZ125">
            <v>0.1682926829268292</v>
          </cell>
          <cell r="BA125">
            <v>0.14988290398126458</v>
          </cell>
          <cell r="BB125">
            <v>0.10549450549450556</v>
          </cell>
          <cell r="BE125">
            <v>-8.813544630076231E-2</v>
          </cell>
          <cell r="BF125">
            <v>-0.10828440029479847</v>
          </cell>
          <cell r="BG125">
            <v>-0.11401001871112026</v>
          </cell>
          <cell r="BH125">
            <v>-9.8108571944233391E-2</v>
          </cell>
          <cell r="CB125" t="str">
            <v>-</v>
          </cell>
          <cell r="CC125" t="str">
            <v>-</v>
          </cell>
          <cell r="CD125" t="str">
            <v>-</v>
          </cell>
          <cell r="CE125" t="str">
            <v>-</v>
          </cell>
          <cell r="CF125" t="str">
            <v>-</v>
          </cell>
          <cell r="CG125" t="str">
            <v>-</v>
          </cell>
          <cell r="CH125" t="str">
            <v>-</v>
          </cell>
          <cell r="CI125" t="str">
            <v>-</v>
          </cell>
          <cell r="CJ125" t="str">
            <v>-</v>
          </cell>
          <cell r="CK125" t="str">
            <v>-</v>
          </cell>
          <cell r="GF125" t="str">
            <v xml:space="preserve"> </v>
          </cell>
        </row>
        <row r="126">
          <cell r="A126" t="str">
            <v>Total Headcount Growth (Q/Q)</v>
          </cell>
          <cell r="C126" t="str">
            <v>-</v>
          </cell>
          <cell r="D126">
            <v>0.36716417910447752</v>
          </cell>
          <cell r="E126">
            <v>0.26855895196506552</v>
          </cell>
          <cell r="F126">
            <v>0.2117039586919105</v>
          </cell>
          <cell r="I126">
            <v>-2.4147727272727293E-2</v>
          </cell>
          <cell r="J126">
            <v>-2.4745269286754024E-2</v>
          </cell>
          <cell r="K126">
            <v>-2.5373134328358193E-2</v>
          </cell>
          <cell r="L126">
            <v>-2.6033690658499253E-2</v>
          </cell>
          <cell r="O126">
            <v>0.31446540880503138</v>
          </cell>
          <cell r="P126">
            <v>0.22009569377990434</v>
          </cell>
          <cell r="Q126">
            <v>0.19999999999999996</v>
          </cell>
          <cell r="R126">
            <v>1.6339869281045694E-2</v>
          </cell>
          <cell r="U126">
            <v>5.7877813504823239E-2</v>
          </cell>
          <cell r="V126">
            <v>8.5106382978723305E-2</v>
          </cell>
          <cell r="W126">
            <v>0.15406162464985984</v>
          </cell>
          <cell r="X126">
            <v>7.7669902912621325E-2</v>
          </cell>
          <cell r="AA126">
            <v>0.16666666666666674</v>
          </cell>
          <cell r="AB126">
            <v>0.14671814671814665</v>
          </cell>
          <cell r="AC126">
            <v>0.14309764309764317</v>
          </cell>
          <cell r="AD126">
            <v>0.1296023564064801</v>
          </cell>
          <cell r="AG126">
            <v>0.14341590612777044</v>
          </cell>
          <cell r="AH126">
            <v>0.20752565564424175</v>
          </cell>
          <cell r="AI126">
            <v>5.3824362606232246E-2</v>
          </cell>
          <cell r="AJ126">
            <v>0.16845878136200709</v>
          </cell>
          <cell r="AM126">
            <v>0.13496932515337434</v>
          </cell>
          <cell r="AN126">
            <v>7.7702702702702631E-2</v>
          </cell>
          <cell r="AO126">
            <v>7.2100313479623868E-2</v>
          </cell>
          <cell r="AP126">
            <v>9.9415204678362512E-2</v>
          </cell>
          <cell r="AS126">
            <v>4.5212765957446832E-2</v>
          </cell>
          <cell r="AT126">
            <v>4.3256997455470847E-2</v>
          </cell>
          <cell r="AU126">
            <v>4.1463414634146378E-2</v>
          </cell>
          <cell r="AV126">
            <v>6.5573770491803351E-2</v>
          </cell>
          <cell r="AY126">
            <v>2.637362637362628E-2</v>
          </cell>
          <cell r="AZ126">
            <v>2.5695931477516032E-2</v>
          </cell>
          <cell r="BA126">
            <v>2.5052192066805867E-2</v>
          </cell>
          <cell r="BB126">
            <v>2.4439918533604832E-2</v>
          </cell>
          <cell r="GF126" t="str">
            <v xml:space="preserve"> </v>
          </cell>
        </row>
        <row r="127">
          <cell r="A127" t="str">
            <v>Customers with over 500 subs</v>
          </cell>
          <cell r="O127">
            <v>54.524781341107875</v>
          </cell>
          <cell r="P127">
            <v>63.03978779840849</v>
          </cell>
          <cell r="Q127">
            <v>70.954999999999984</v>
          </cell>
          <cell r="R127">
            <v>71.567816091954029</v>
          </cell>
          <cell r="U127">
            <v>77.991752577319588</v>
          </cell>
          <cell r="V127">
            <v>79.937153419593329</v>
          </cell>
          <cell r="W127">
            <v>84.079338842975204</v>
          </cell>
          <cell r="X127">
            <v>85.621082621082621</v>
          </cell>
          <cell r="AA127">
            <v>84.766423357664237</v>
          </cell>
          <cell r="AB127">
            <v>85.8857142857143</v>
          </cell>
          <cell r="AC127">
            <v>85.300827966881329</v>
          </cell>
          <cell r="AD127">
            <v>86.863961813842465</v>
          </cell>
          <cell r="AG127">
            <v>86.608636977058026</v>
          </cell>
          <cell r="AH127">
            <v>83.557491289198609</v>
          </cell>
          <cell r="AI127">
            <v>84.145547073791349</v>
          </cell>
          <cell r="AJ127">
            <v>81.92892487629328</v>
          </cell>
          <cell r="AM127" t="str">
            <v>almost 100</v>
          </cell>
          <cell r="AN127">
            <v>84.413719185423361</v>
          </cell>
          <cell r="AO127">
            <v>82.494766888677447</v>
          </cell>
          <cell r="AP127">
            <v>79.990016638935117</v>
          </cell>
          <cell r="AS127">
            <v>79.090333576820072</v>
          </cell>
          <cell r="AT127">
            <v>76.292503780514139</v>
          </cell>
          <cell r="AU127">
            <v>72.210861423220976</v>
          </cell>
          <cell r="AV127">
            <v>70.196116504854373</v>
          </cell>
          <cell r="AY127">
            <v>71.463780663780668</v>
          </cell>
          <cell r="AZ127">
            <v>69.893980198019818</v>
          </cell>
          <cell r="BA127">
            <v>68.679822137681143</v>
          </cell>
          <cell r="BB127">
            <v>66.878344665328925</v>
          </cell>
          <cell r="BE127">
            <v>65.12139330990756</v>
          </cell>
          <cell r="BF127">
            <v>63.489484675996714</v>
          </cell>
          <cell r="BG127">
            <v>61.902083278290519</v>
          </cell>
          <cell r="BH127">
            <v>60.321960810928118</v>
          </cell>
          <cell r="GF127" t="str">
            <v xml:space="preserve"> </v>
          </cell>
        </row>
        <row r="128">
          <cell r="A128" t="str">
            <v>Gross New Subscribers per Average Sales Employee</v>
          </cell>
          <cell r="C128">
            <v>83.75</v>
          </cell>
          <cell r="D128">
            <v>114.5</v>
          </cell>
          <cell r="E128">
            <v>145.25</v>
          </cell>
          <cell r="F128">
            <v>176</v>
          </cell>
          <cell r="I128">
            <v>171.75</v>
          </cell>
          <cell r="J128">
            <v>167.5</v>
          </cell>
          <cell r="K128">
            <v>163.25</v>
          </cell>
          <cell r="L128">
            <v>159</v>
          </cell>
          <cell r="O128">
            <v>209</v>
          </cell>
          <cell r="P128">
            <v>255</v>
          </cell>
          <cell r="Q128">
            <v>306</v>
          </cell>
          <cell r="R128">
            <v>311</v>
          </cell>
          <cell r="U128" t="str">
            <v>-</v>
          </cell>
          <cell r="V128" t="str">
            <v>-</v>
          </cell>
          <cell r="W128">
            <v>82</v>
          </cell>
          <cell r="X128">
            <v>114</v>
          </cell>
          <cell r="AA128">
            <v>92</v>
          </cell>
          <cell r="AB128">
            <v>87</v>
          </cell>
          <cell r="AC128">
            <v>97</v>
          </cell>
          <cell r="AD128">
            <v>102</v>
          </cell>
          <cell r="AG128">
            <v>100</v>
          </cell>
          <cell r="AH128">
            <v>97</v>
          </cell>
          <cell r="AI128">
            <v>94</v>
          </cell>
          <cell r="AJ128">
            <v>93</v>
          </cell>
          <cell r="AM128">
            <v>74</v>
          </cell>
          <cell r="AN128">
            <v>74</v>
          </cell>
          <cell r="AO128">
            <v>74</v>
          </cell>
          <cell r="AP128">
            <v>75</v>
          </cell>
          <cell r="AS128">
            <v>67</v>
          </cell>
          <cell r="AT128">
            <v>66</v>
          </cell>
          <cell r="AU128">
            <v>68</v>
          </cell>
          <cell r="AV128">
            <v>71</v>
          </cell>
          <cell r="AY128">
            <v>65</v>
          </cell>
          <cell r="AZ128">
            <v>66</v>
          </cell>
          <cell r="BA128">
            <v>68</v>
          </cell>
          <cell r="BB128">
            <v>72</v>
          </cell>
          <cell r="BE128">
            <v>3721</v>
          </cell>
          <cell r="BF128">
            <v>3871</v>
          </cell>
          <cell r="BG128">
            <v>4071</v>
          </cell>
          <cell r="BH128">
            <v>4271</v>
          </cell>
          <cell r="BK128">
            <v>4471</v>
          </cell>
          <cell r="BL128">
            <v>4621</v>
          </cell>
          <cell r="BM128">
            <v>4821</v>
          </cell>
          <cell r="BN128">
            <v>5021</v>
          </cell>
          <cell r="BQ128">
            <v>5221</v>
          </cell>
          <cell r="BR128">
            <v>5371</v>
          </cell>
          <cell r="BS128">
            <v>5571</v>
          </cell>
          <cell r="BT128">
            <v>5771</v>
          </cell>
          <cell r="GF128" t="str">
            <v xml:space="preserve"> </v>
          </cell>
        </row>
        <row r="129">
          <cell r="A129" t="str">
            <v>Transactions (billions)</v>
          </cell>
          <cell r="C129" t="str">
            <v>-</v>
          </cell>
          <cell r="D129" t="str">
            <v>-</v>
          </cell>
          <cell r="E129" t="str">
            <v>-</v>
          </cell>
          <cell r="F129">
            <v>123</v>
          </cell>
          <cell r="I129">
            <v>88</v>
          </cell>
          <cell r="J129">
            <v>53</v>
          </cell>
          <cell r="K129">
            <v>18</v>
          </cell>
          <cell r="L129">
            <v>-17</v>
          </cell>
          <cell r="O129">
            <v>-9.5276967930029244</v>
          </cell>
          <cell r="P129">
            <v>-7.3527851458886104</v>
          </cell>
          <cell r="Q129">
            <v>-24.365000000000009</v>
          </cell>
          <cell r="R129">
            <v>-11.986206896551735</v>
          </cell>
          <cell r="U129">
            <v>7.01030927834978E-2</v>
          </cell>
          <cell r="V129">
            <v>0.49537892791126126</v>
          </cell>
          <cell r="W129">
            <v>-0.10247933884298277</v>
          </cell>
          <cell r="X129">
            <v>0.43589743589741659</v>
          </cell>
          <cell r="AA129">
            <v>0.87834549878344603</v>
          </cell>
          <cell r="AB129">
            <v>2.4656084656084829</v>
          </cell>
          <cell r="AC129">
            <v>3.2621895124194964</v>
          </cell>
          <cell r="AD129">
            <v>5.1249005568814425</v>
          </cell>
          <cell r="AG129">
            <v>1.2264150943396226</v>
          </cell>
          <cell r="AH129">
            <v>4.8699186991869965</v>
          </cell>
          <cell r="AI129">
            <v>6.5007633587786273</v>
          </cell>
          <cell r="AJ129">
            <v>4.7251461988303873</v>
          </cell>
          <cell r="AM129">
            <v>2.6</v>
          </cell>
          <cell r="AN129">
            <v>3.1</v>
          </cell>
          <cell r="AO129">
            <v>3.7</v>
          </cell>
          <cell r="AP129">
            <v>5.0460343871325648</v>
          </cell>
          <cell r="AS129">
            <v>6.1485269052836742</v>
          </cell>
          <cell r="AT129">
            <v>7.8971700151220574</v>
          </cell>
          <cell r="AU129">
            <v>8.1632958801498319</v>
          </cell>
          <cell r="AV129">
            <v>8.9372168284789524</v>
          </cell>
          <cell r="AY129">
            <v>10.03924963924964</v>
          </cell>
          <cell r="AZ129">
            <v>8.7298924752475386</v>
          </cell>
          <cell r="BA129">
            <v>8.6597444746376766</v>
          </cell>
          <cell r="BB129">
            <v>9.4475635882759761</v>
          </cell>
          <cell r="BE129">
            <v>9.1105407410385979</v>
          </cell>
          <cell r="BF129">
            <v>8.9485135118632755</v>
          </cell>
          <cell r="BG129">
            <v>8.7248957926535269</v>
          </cell>
          <cell r="BH129">
            <v>8.5256316509867389</v>
          </cell>
          <cell r="BK129">
            <v>600</v>
          </cell>
          <cell r="BL129">
            <v>550</v>
          </cell>
          <cell r="BM129">
            <v>550</v>
          </cell>
          <cell r="BN129">
            <v>5021</v>
          </cell>
          <cell r="BQ129">
            <v>600</v>
          </cell>
          <cell r="BR129">
            <v>550</v>
          </cell>
          <cell r="BS129">
            <v>550</v>
          </cell>
          <cell r="BT129">
            <v>5771</v>
          </cell>
          <cell r="GF129" t="str">
            <v xml:space="preserve"> </v>
          </cell>
        </row>
        <row r="130">
          <cell r="A130" t="str">
            <v>Estimate # of Account Quota Carriers</v>
          </cell>
          <cell r="C130" t="str">
            <v>-</v>
          </cell>
          <cell r="D130">
            <v>30.75</v>
          </cell>
          <cell r="E130">
            <v>30.75</v>
          </cell>
          <cell r="F130">
            <v>30.75</v>
          </cell>
          <cell r="I130">
            <v>-4.25</v>
          </cell>
          <cell r="J130">
            <v>-4.25</v>
          </cell>
          <cell r="K130">
            <v>-4.25</v>
          </cell>
          <cell r="L130">
            <v>-4.25</v>
          </cell>
          <cell r="O130">
            <v>50</v>
          </cell>
          <cell r="P130">
            <v>46</v>
          </cell>
          <cell r="Q130">
            <v>51</v>
          </cell>
          <cell r="R130">
            <v>5</v>
          </cell>
          <cell r="U130" t="str">
            <v>-</v>
          </cell>
          <cell r="V130" t="str">
            <v>-</v>
          </cell>
          <cell r="W130">
            <v>209</v>
          </cell>
          <cell r="X130">
            <v>229</v>
          </cell>
          <cell r="AA130">
            <v>285</v>
          </cell>
          <cell r="AB130">
            <v>323</v>
          </cell>
          <cell r="AC130">
            <v>366</v>
          </cell>
          <cell r="AD130">
            <v>410</v>
          </cell>
          <cell r="AG130">
            <v>476</v>
          </cell>
          <cell r="AH130">
            <v>512</v>
          </cell>
          <cell r="AI130">
            <v>546</v>
          </cell>
          <cell r="AJ130">
            <v>612</v>
          </cell>
          <cell r="AM130">
            <v>744</v>
          </cell>
          <cell r="AN130">
            <v>802</v>
          </cell>
          <cell r="AO130">
            <v>860</v>
          </cell>
          <cell r="AP130">
            <v>945</v>
          </cell>
          <cell r="AS130">
            <v>1009</v>
          </cell>
          <cell r="AT130">
            <v>1073</v>
          </cell>
          <cell r="AU130">
            <v>1116</v>
          </cell>
          <cell r="AV130">
            <v>1186</v>
          </cell>
          <cell r="AY130">
            <v>1231</v>
          </cell>
          <cell r="AZ130">
            <v>1276</v>
          </cell>
          <cell r="BA130">
            <v>1306</v>
          </cell>
          <cell r="BB130">
            <v>1336</v>
          </cell>
          <cell r="BE130">
            <v>200</v>
          </cell>
          <cell r="BF130">
            <v>150</v>
          </cell>
          <cell r="BG130">
            <v>200</v>
          </cell>
          <cell r="BH130">
            <v>200</v>
          </cell>
          <cell r="BK130">
            <v>200</v>
          </cell>
          <cell r="BL130">
            <v>150</v>
          </cell>
          <cell r="BM130">
            <v>200</v>
          </cell>
          <cell r="BN130">
            <v>200</v>
          </cell>
          <cell r="BQ130">
            <v>200</v>
          </cell>
          <cell r="BR130">
            <v>150</v>
          </cell>
          <cell r="BS130">
            <v>200</v>
          </cell>
          <cell r="BT130">
            <v>200</v>
          </cell>
          <cell r="GF130" t="str">
            <v xml:space="preserve"> </v>
          </cell>
        </row>
        <row r="131">
          <cell r="A131" t="str">
            <v>Net Adds (Y/Y)</v>
          </cell>
          <cell r="C131" t="str">
            <v>-</v>
          </cell>
          <cell r="D131" t="str">
            <v>-</v>
          </cell>
          <cell r="E131" t="str">
            <v>-</v>
          </cell>
          <cell r="F131">
            <v>2.3207547169811322</v>
          </cell>
          <cell r="I131">
            <v>1.0507462686567166</v>
          </cell>
          <cell r="J131">
            <v>0.46288209606986896</v>
          </cell>
          <cell r="K131">
            <v>0.12392426850258165</v>
          </cell>
          <cell r="L131">
            <v>-9.6590909090909061E-2</v>
          </cell>
          <cell r="O131">
            <v>0.2168850072780204</v>
          </cell>
          <cell r="P131">
            <v>0.52238805970149249</v>
          </cell>
          <cell r="Q131">
            <v>0.87442572741194491</v>
          </cell>
          <cell r="R131">
            <v>0.95597484276729561</v>
          </cell>
          <cell r="U131" t="str">
            <v>-</v>
          </cell>
          <cell r="V131" t="str">
            <v>-</v>
          </cell>
          <cell r="W131" t="str">
            <v>-</v>
          </cell>
          <cell r="X131" t="str">
            <v>-</v>
          </cell>
          <cell r="AA131" t="str">
            <v>-</v>
          </cell>
          <cell r="AB131" t="str">
            <v>-</v>
          </cell>
          <cell r="AC131">
            <v>157</v>
          </cell>
          <cell r="AD131">
            <v>181</v>
          </cell>
          <cell r="AG131">
            <v>191</v>
          </cell>
          <cell r="AH131">
            <v>189</v>
          </cell>
          <cell r="AI131">
            <v>180</v>
          </cell>
          <cell r="AJ131">
            <v>202</v>
          </cell>
          <cell r="AM131">
            <v>268</v>
          </cell>
          <cell r="AN131">
            <v>290</v>
          </cell>
          <cell r="AO131">
            <v>314</v>
          </cell>
          <cell r="AP131">
            <v>333</v>
          </cell>
          <cell r="AS131">
            <v>265</v>
          </cell>
          <cell r="AT131">
            <v>271</v>
          </cell>
          <cell r="AU131">
            <v>256</v>
          </cell>
          <cell r="AV131">
            <v>241</v>
          </cell>
          <cell r="AY131">
            <v>222</v>
          </cell>
          <cell r="AZ131">
            <v>203</v>
          </cell>
          <cell r="BA131">
            <v>190</v>
          </cell>
          <cell r="BB131">
            <v>150</v>
          </cell>
          <cell r="BE131">
            <v>0.2992318435754191</v>
          </cell>
          <cell r="BF131">
            <v>0.27084701247537746</v>
          </cell>
          <cell r="BG131">
            <v>0.25415896487985212</v>
          </cell>
          <cell r="BH131">
            <v>0.21300766827605799</v>
          </cell>
          <cell r="BK131">
            <v>0.20155872077398551</v>
          </cell>
          <cell r="BL131">
            <v>0.19374838543012141</v>
          </cell>
          <cell r="BM131">
            <v>0.18422991893883567</v>
          </cell>
          <cell r="BN131">
            <v>0.17560290330133466</v>
          </cell>
          <cell r="BQ131">
            <v>0.16774770744799827</v>
          </cell>
          <cell r="BR131">
            <v>0.16230253191949795</v>
          </cell>
          <cell r="BS131">
            <v>0.15556938394523967</v>
          </cell>
          <cell r="BT131">
            <v>0.14937263493328024</v>
          </cell>
          <cell r="GF131" t="str">
            <v xml:space="preserve"> </v>
          </cell>
        </row>
        <row r="132">
          <cell r="A132" t="str">
            <v>Net Adds (Q/Q)</v>
          </cell>
          <cell r="C132" t="str">
            <v>-</v>
          </cell>
          <cell r="D132">
            <v>0.36716417910447752</v>
          </cell>
          <cell r="E132">
            <v>0.26855895196506552</v>
          </cell>
          <cell r="F132">
            <v>0.2117039586919105</v>
          </cell>
          <cell r="I132">
            <v>-2.4147727272727293E-2</v>
          </cell>
          <cell r="J132">
            <v>-2.4745269286754024E-2</v>
          </cell>
          <cell r="K132">
            <v>-2.5373134328358193E-2</v>
          </cell>
          <cell r="L132">
            <v>-2.6033690658499253E-2</v>
          </cell>
          <cell r="O132">
            <v>0.31446540880503138</v>
          </cell>
          <cell r="P132">
            <v>0.22009569377990434</v>
          </cell>
          <cell r="Q132">
            <v>0.19999999999999996</v>
          </cell>
          <cell r="R132">
            <v>1.6339869281045694E-2</v>
          </cell>
          <cell r="U132" t="str">
            <v>-</v>
          </cell>
          <cell r="V132" t="str">
            <v>-</v>
          </cell>
          <cell r="W132" t="str">
            <v>-</v>
          </cell>
          <cell r="X132">
            <v>20</v>
          </cell>
          <cell r="AA132">
            <v>56</v>
          </cell>
          <cell r="AB132">
            <v>38</v>
          </cell>
          <cell r="AC132">
            <v>43</v>
          </cell>
          <cell r="AD132">
            <v>44</v>
          </cell>
          <cell r="AG132">
            <v>66</v>
          </cell>
          <cell r="AH132">
            <v>36</v>
          </cell>
          <cell r="AI132">
            <v>34</v>
          </cell>
          <cell r="AJ132">
            <v>66</v>
          </cell>
          <cell r="AM132">
            <v>132</v>
          </cell>
          <cell r="AN132">
            <v>58</v>
          </cell>
          <cell r="AO132">
            <v>58</v>
          </cell>
          <cell r="AP132">
            <v>85</v>
          </cell>
          <cell r="AS132">
            <v>64</v>
          </cell>
          <cell r="AT132">
            <v>64</v>
          </cell>
          <cell r="AU132">
            <v>43</v>
          </cell>
          <cell r="AV132">
            <v>70</v>
          </cell>
          <cell r="AY132">
            <v>45</v>
          </cell>
          <cell r="AZ132">
            <v>45</v>
          </cell>
          <cell r="BA132">
            <v>30</v>
          </cell>
          <cell r="BB132">
            <v>30</v>
          </cell>
          <cell r="BE132">
            <v>5.6802044873615509E-2</v>
          </cell>
          <cell r="BF132">
            <v>4.0311744154797102E-2</v>
          </cell>
          <cell r="BG132">
            <v>5.1666236114699116E-2</v>
          </cell>
          <cell r="BH132">
            <v>4.9127978383689541E-2</v>
          </cell>
          <cell r="BK132">
            <v>4.6827440880355953E-2</v>
          </cell>
          <cell r="BL132">
            <v>3.3549541489599655E-2</v>
          </cell>
          <cell r="BM132">
            <v>4.3280675178532846E-2</v>
          </cell>
          <cell r="BN132">
            <v>4.1485169052063897E-2</v>
          </cell>
          <cell r="BQ132">
            <v>3.9832702648874729E-2</v>
          </cell>
          <cell r="BR132">
            <v>2.8730128327906446E-2</v>
          </cell>
          <cell r="BS132">
            <v>3.7237013591509882E-2</v>
          </cell>
          <cell r="BT132">
            <v>3.5900197451085969E-2</v>
          </cell>
          <cell r="GF132" t="str">
            <v xml:space="preserve"> </v>
          </cell>
        </row>
        <row r="133">
          <cell r="A133" t="str">
            <v>Sales Headcount Growth (Y/Y)</v>
          </cell>
          <cell r="U133" t="str">
            <v>-</v>
          </cell>
          <cell r="V133" t="str">
            <v>-</v>
          </cell>
          <cell r="W133" t="str">
            <v>-</v>
          </cell>
          <cell r="X133" t="str">
            <v>-</v>
          </cell>
          <cell r="AA133" t="str">
            <v>-</v>
          </cell>
          <cell r="AB133" t="str">
            <v>-</v>
          </cell>
          <cell r="AC133">
            <v>0.75119617224880386</v>
          </cell>
          <cell r="AD133">
            <v>0.79039301310043664</v>
          </cell>
          <cell r="AG133">
            <v>0.67017543859649131</v>
          </cell>
          <cell r="AH133">
            <v>0.58513931888544901</v>
          </cell>
          <cell r="AI133">
            <v>0.49180327868852469</v>
          </cell>
          <cell r="AJ133">
            <v>0.49268292682926829</v>
          </cell>
          <cell r="AM133">
            <v>0.56302521008403361</v>
          </cell>
          <cell r="AN133">
            <v>0.56640625</v>
          </cell>
          <cell r="AO133">
            <v>0.57509157509157505</v>
          </cell>
          <cell r="AP133">
            <v>0.54411764705882359</v>
          </cell>
          <cell r="AS133">
            <v>0.35618279569892475</v>
          </cell>
          <cell r="AT133">
            <v>0.33790523690773067</v>
          </cell>
          <cell r="AU133">
            <v>0.29767441860465116</v>
          </cell>
          <cell r="AV133">
            <v>0.25502645502645493</v>
          </cell>
          <cell r="AY133">
            <v>0.22001982160555</v>
          </cell>
          <cell r="AZ133">
            <v>0.18918918918918926</v>
          </cell>
          <cell r="BA133">
            <v>0.17025089605734767</v>
          </cell>
          <cell r="BB133">
            <v>0.12647554806070826</v>
          </cell>
          <cell r="GF133" t="str">
            <v xml:space="preserve"> </v>
          </cell>
        </row>
        <row r="134">
          <cell r="A134" t="str">
            <v>Sales Headcount Growth (Q/Q)</v>
          </cell>
          <cell r="U134" t="str">
            <v>-</v>
          </cell>
          <cell r="V134" t="str">
            <v>-</v>
          </cell>
          <cell r="W134" t="str">
            <v>-</v>
          </cell>
          <cell r="X134">
            <v>9.5693779904306275E-2</v>
          </cell>
          <cell r="Y134">
            <v>246778.52253637824</v>
          </cell>
          <cell r="AA134">
            <v>0.24454148471615711</v>
          </cell>
          <cell r="AB134">
            <v>0.1333333333333333</v>
          </cell>
          <cell r="AC134">
            <v>0.13312693498452011</v>
          </cell>
          <cell r="AD134">
            <v>0.12021857923497259</v>
          </cell>
          <cell r="AE134">
            <v>265563.04500599456</v>
          </cell>
          <cell r="AG134">
            <v>0.16097560975609748</v>
          </cell>
          <cell r="AH134">
            <v>7.5630252100840289E-2</v>
          </cell>
          <cell r="AI134">
            <v>6.640625E-2</v>
          </cell>
          <cell r="AJ134">
            <v>0.12087912087912089</v>
          </cell>
          <cell r="AK134">
            <v>266772.80730247014</v>
          </cell>
          <cell r="AM134">
            <v>0.21568627450980382</v>
          </cell>
          <cell r="AN134">
            <v>7.7956989247311759E-2</v>
          </cell>
          <cell r="AO134">
            <v>7.2319201995012516E-2</v>
          </cell>
          <cell r="AP134">
            <v>9.8837209302325535E-2</v>
          </cell>
          <cell r="AQ134">
            <v>264147.05990832386</v>
          </cell>
          <cell r="AS134">
            <v>6.7724867724867632E-2</v>
          </cell>
          <cell r="AT134">
            <v>6.3429137760158572E-2</v>
          </cell>
          <cell r="AU134">
            <v>4.0074557315936676E-2</v>
          </cell>
          <cell r="AV134">
            <v>6.2724014336917655E-2</v>
          </cell>
          <cell r="AW134">
            <v>277669.05609126209</v>
          </cell>
          <cell r="AY134">
            <v>3.7942664418212368E-2</v>
          </cell>
          <cell r="AZ134">
            <v>3.6555645816409355E-2</v>
          </cell>
          <cell r="BA134">
            <v>2.3510971786833812E-2</v>
          </cell>
          <cell r="BB134">
            <v>2.297090352220521E-2</v>
          </cell>
          <cell r="BC134">
            <v>293520.19908952102</v>
          </cell>
          <cell r="BE134">
            <v>74512.240436994136</v>
          </cell>
          <cell r="BF134">
            <v>75945.483136490875</v>
          </cell>
          <cell r="BG134">
            <v>75978.036449804466</v>
          </cell>
          <cell r="BH134">
            <v>78062.173502320569</v>
          </cell>
          <cell r="BI134">
            <v>304497.93352561002</v>
          </cell>
          <cell r="BK134">
            <v>78951.377179641655</v>
          </cell>
          <cell r="BL134">
            <v>79313.087482004004</v>
          </cell>
          <cell r="BM134">
            <v>79773.714583041816</v>
          </cell>
          <cell r="BN134">
            <v>82053.949629586103</v>
          </cell>
          <cell r="BO134">
            <v>320092.12887427356</v>
          </cell>
          <cell r="BQ134">
            <v>82501.682057336773</v>
          </cell>
          <cell r="BR134">
            <v>82788.015970326087</v>
          </cell>
          <cell r="BS134">
            <v>82822.074150782952</v>
          </cell>
          <cell r="BT134">
            <v>84327.251875307469</v>
          </cell>
          <cell r="BU134">
            <v>332439.0240537533</v>
          </cell>
          <cell r="GF134" t="str">
            <v xml:space="preserve"> </v>
          </cell>
        </row>
        <row r="135">
          <cell r="A135" t="str">
            <v>Average Transactions Speed (milliseconds)</v>
          </cell>
          <cell r="AA135">
            <v>0.15887961416115526</v>
          </cell>
          <cell r="AB135">
            <v>0.10239723306873927</v>
          </cell>
          <cell r="AC135">
            <v>6.2433494007050783E-2</v>
          </cell>
          <cell r="AD135">
            <v>-5.393379932238096E-3</v>
          </cell>
          <cell r="AE135">
            <v>7.611895182996431E-2</v>
          </cell>
          <cell r="AG135">
            <v>3.116194002845396E-2</v>
          </cell>
          <cell r="AH135">
            <v>-3.5888562243888256E-2</v>
          </cell>
          <cell r="AI135">
            <v>4.0956139090093879E-2</v>
          </cell>
          <cell r="AJ135">
            <v>-1.7503823533380647E-2</v>
          </cell>
          <cell r="AK135">
            <v>4.555461760307411E-3</v>
          </cell>
          <cell r="AM135">
            <v>288</v>
          </cell>
          <cell r="AN135" t="str">
            <v>&lt;300</v>
          </cell>
          <cell r="AO135" t="str">
            <v>750 installs - 250 customers</v>
          </cell>
          <cell r="AP135">
            <v>-8.0455848770408789E-3</v>
          </cell>
          <cell r="AQ135">
            <v>-9.8426350897494741E-3</v>
          </cell>
          <cell r="AS135">
            <v>1.7736238540439153E-2</v>
          </cell>
          <cell r="AT135">
            <v>2.8191673454550648E-2</v>
          </cell>
          <cell r="AU135">
            <v>4.6913660060660556E-2</v>
          </cell>
          <cell r="AV135">
            <v>0.11273336996644678</v>
          </cell>
          <cell r="AW135">
            <v>5.1191166722170722E-2</v>
          </cell>
          <cell r="AY135">
            <v>0.11283333123226025</v>
          </cell>
          <cell r="AZ135">
            <v>8.274263351693989E-2</v>
          </cell>
          <cell r="BA135">
            <v>5.2522489393193927E-2</v>
          </cell>
          <cell r="BB135">
            <v>-1.4088682276222952E-2</v>
          </cell>
          <cell r="BC135">
            <v>5.7086458323426292E-2</v>
          </cell>
          <cell r="BE135">
            <v>2.6642889903549793E-3</v>
          </cell>
          <cell r="BF135">
            <v>1.9995774306096559E-2</v>
          </cell>
          <cell r="BG135">
            <v>3.8853738267211835E-2</v>
          </cell>
          <cell r="BH135">
            <v>9.0057801055480002E-2</v>
          </cell>
          <cell r="BI135">
            <v>3.7400269113134765E-2</v>
          </cell>
          <cell r="BK135">
            <v>5.9575939692769753E-2</v>
          </cell>
          <cell r="BL135">
            <v>4.4342391494972766E-2</v>
          </cell>
          <cell r="BM135">
            <v>4.9957570774351368E-2</v>
          </cell>
          <cell r="BN135">
            <v>5.1135856819908732E-2</v>
          </cell>
          <cell r="BO135">
            <v>5.1212811752471277E-2</v>
          </cell>
          <cell r="BQ135">
            <v>4.4968245070848401E-2</v>
          </cell>
          <cell r="BR135">
            <v>4.3812800618946213E-2</v>
          </cell>
          <cell r="BS135">
            <v>3.8212581470904006E-2</v>
          </cell>
          <cell r="BT135">
            <v>2.7704970400372897E-2</v>
          </cell>
          <cell r="BU135">
            <v>3.8572942180435055E-2</v>
          </cell>
          <cell r="GF135" t="str">
            <v xml:space="preserve"> </v>
          </cell>
        </row>
        <row r="136">
          <cell r="A136" t="str">
            <v>Estimated # of Other Staff</v>
          </cell>
          <cell r="U136" t="str">
            <v>-</v>
          </cell>
          <cell r="V136" t="str">
            <v>-</v>
          </cell>
          <cell r="W136">
            <v>203</v>
          </cell>
          <cell r="X136">
            <v>215</v>
          </cell>
          <cell r="AA136">
            <v>233</v>
          </cell>
          <cell r="AB136">
            <v>271</v>
          </cell>
          <cell r="AC136">
            <v>313</v>
          </cell>
          <cell r="AD136">
            <v>357</v>
          </cell>
          <cell r="AG136">
            <v>401</v>
          </cell>
          <cell r="AH136">
            <v>547</v>
          </cell>
          <cell r="AI136">
            <v>570</v>
          </cell>
          <cell r="AJ136">
            <v>692</v>
          </cell>
          <cell r="AM136">
            <v>736</v>
          </cell>
          <cell r="AN136">
            <v>793</v>
          </cell>
          <cell r="AO136">
            <v>850</v>
          </cell>
          <cell r="AP136">
            <v>935</v>
          </cell>
          <cell r="AS136">
            <v>956</v>
          </cell>
          <cell r="AT136">
            <v>977</v>
          </cell>
          <cell r="AU136">
            <v>1019</v>
          </cell>
          <cell r="AV136">
            <v>1089</v>
          </cell>
          <cell r="AY136">
            <v>1104</v>
          </cell>
          <cell r="AZ136">
            <v>1119</v>
          </cell>
          <cell r="BA136">
            <v>1149</v>
          </cell>
          <cell r="BB136">
            <v>1179</v>
          </cell>
          <cell r="GF136" t="str">
            <v xml:space="preserve"> </v>
          </cell>
        </row>
        <row r="137">
          <cell r="A137" t="str">
            <v>Net Adds (Y/Y)</v>
          </cell>
          <cell r="O137">
            <v>64.0524781341108</v>
          </cell>
          <cell r="P137">
            <v>70.3925729442971</v>
          </cell>
          <cell r="Q137">
            <v>95.32</v>
          </cell>
          <cell r="R137">
            <v>83.554022988505764</v>
          </cell>
          <cell r="U137" t="str">
            <v>-</v>
          </cell>
          <cell r="V137" t="str">
            <v>-</v>
          </cell>
          <cell r="W137" t="str">
            <v>-</v>
          </cell>
          <cell r="X137" t="str">
            <v>-</v>
          </cell>
          <cell r="AA137" t="str">
            <v>-</v>
          </cell>
          <cell r="AB137" t="str">
            <v>-</v>
          </cell>
          <cell r="AC137">
            <v>110</v>
          </cell>
          <cell r="AD137">
            <v>142</v>
          </cell>
          <cell r="AG137">
            <v>168</v>
          </cell>
          <cell r="AH137">
            <v>276</v>
          </cell>
          <cell r="AI137">
            <v>257</v>
          </cell>
          <cell r="AJ137">
            <v>335</v>
          </cell>
          <cell r="AM137">
            <v>335</v>
          </cell>
          <cell r="AN137">
            <v>246</v>
          </cell>
          <cell r="AO137">
            <v>280</v>
          </cell>
          <cell r="AP137">
            <v>243</v>
          </cell>
          <cell r="AS137">
            <v>220</v>
          </cell>
          <cell r="AT137">
            <v>184</v>
          </cell>
          <cell r="AU137">
            <v>169</v>
          </cell>
          <cell r="AV137">
            <v>154</v>
          </cell>
          <cell r="AY137">
            <v>148</v>
          </cell>
          <cell r="AZ137">
            <v>142</v>
          </cell>
          <cell r="BA137">
            <v>130</v>
          </cell>
          <cell r="BB137">
            <v>90</v>
          </cell>
          <cell r="BE137">
            <v>55.399379922284858</v>
          </cell>
          <cell r="BF137">
            <v>54.666444541402619</v>
          </cell>
          <cell r="BG137">
            <v>53.431875265849172</v>
          </cell>
          <cell r="BH137">
            <v>52.965327993360525</v>
          </cell>
          <cell r="BK137">
            <v>51.892938338414254</v>
          </cell>
          <cell r="BL137">
            <v>50.640993844554082</v>
          </cell>
          <cell r="BM137">
            <v>50.081453344582634</v>
          </cell>
          <cell r="BN137">
            <v>50.205457176334491</v>
          </cell>
          <cell r="BQ137">
            <v>49.43858695292694</v>
          </cell>
          <cell r="BR137">
            <v>48.582939952001738</v>
          </cell>
          <cell r="BS137">
            <v>47.818625646405351</v>
          </cell>
          <cell r="BT137">
            <v>47.426302746453004</v>
          </cell>
          <cell r="GF137" t="str">
            <v xml:space="preserve"> </v>
          </cell>
        </row>
        <row r="138">
          <cell r="A138" t="str">
            <v>Net Adds (Q/Q)</v>
          </cell>
          <cell r="C138" t="str">
            <v>-</v>
          </cell>
          <cell r="D138" t="str">
            <v>-</v>
          </cell>
          <cell r="E138" t="str">
            <v>-</v>
          </cell>
          <cell r="F138" t="str">
            <v>-</v>
          </cell>
          <cell r="I138" t="str">
            <v>-</v>
          </cell>
          <cell r="J138" t="str">
            <v>-</v>
          </cell>
          <cell r="K138" t="str">
            <v>-</v>
          </cell>
          <cell r="L138" t="str">
            <v>-</v>
          </cell>
          <cell r="O138" t="str">
            <v>-</v>
          </cell>
          <cell r="P138" t="str">
            <v>-</v>
          </cell>
          <cell r="Q138" t="str">
            <v>-</v>
          </cell>
          <cell r="R138" t="str">
            <v>-</v>
          </cell>
          <cell r="U138" t="str">
            <v>-</v>
          </cell>
          <cell r="V138" t="str">
            <v>-</v>
          </cell>
          <cell r="W138" t="str">
            <v>-</v>
          </cell>
          <cell r="X138">
            <v>12</v>
          </cell>
          <cell r="AA138">
            <v>18</v>
          </cell>
          <cell r="AB138">
            <v>38</v>
          </cell>
          <cell r="AC138">
            <v>42</v>
          </cell>
          <cell r="AD138">
            <v>44</v>
          </cell>
          <cell r="AG138">
            <v>44</v>
          </cell>
          <cell r="AH138">
            <v>146</v>
          </cell>
          <cell r="AI138">
            <v>23</v>
          </cell>
          <cell r="AJ138">
            <v>122</v>
          </cell>
          <cell r="AM138">
            <v>44</v>
          </cell>
          <cell r="AN138">
            <v>57</v>
          </cell>
          <cell r="AO138">
            <v>57</v>
          </cell>
          <cell r="AP138">
            <v>85</v>
          </cell>
          <cell r="AS138">
            <v>21</v>
          </cell>
          <cell r="AT138">
            <v>21</v>
          </cell>
          <cell r="AU138">
            <v>42</v>
          </cell>
          <cell r="AV138">
            <v>70</v>
          </cell>
          <cell r="AY138">
            <v>15</v>
          </cell>
          <cell r="AZ138">
            <v>15</v>
          </cell>
          <cell r="BA138">
            <v>30</v>
          </cell>
          <cell r="BB138">
            <v>30</v>
          </cell>
          <cell r="BE138">
            <v>-9.8090306946583161E-2</v>
          </cell>
          <cell r="BF138">
            <v>-8.7064711741606349E-2</v>
          </cell>
          <cell r="BG138">
            <v>-6.9896872571297286E-2</v>
          </cell>
          <cell r="BH138">
            <v>-4.0570461874233854E-2</v>
          </cell>
          <cell r="BK138">
            <v>-6.329387781577156E-2</v>
          </cell>
          <cell r="BL138">
            <v>-7.3636592440172177E-2</v>
          </cell>
          <cell r="BM138">
            <v>-6.2704554249623179E-2</v>
          </cell>
          <cell r="BN138">
            <v>-5.2107122179475551E-2</v>
          </cell>
          <cell r="BQ138">
            <v>-4.7296442715991982E-2</v>
          </cell>
          <cell r="BR138">
            <v>-4.0640077066213975E-2</v>
          </cell>
          <cell r="BS138">
            <v>-4.5182947919023553E-2</v>
          </cell>
          <cell r="BT138">
            <v>-5.5355624391993485E-2</v>
          </cell>
          <cell r="CB138" t="str">
            <v>-</v>
          </cell>
          <cell r="CC138" t="str">
            <v>-</v>
          </cell>
          <cell r="CD138" t="str">
            <v>-</v>
          </cell>
          <cell r="CE138" t="str">
            <v>-</v>
          </cell>
          <cell r="CF138" t="str">
            <v>-</v>
          </cell>
          <cell r="CG138" t="str">
            <v>-</v>
          </cell>
          <cell r="CH138" t="str">
            <v>-</v>
          </cell>
          <cell r="CI138" t="str">
            <v>-</v>
          </cell>
          <cell r="CJ138" t="str">
            <v>-</v>
          </cell>
          <cell r="CK138" t="str">
            <v>-</v>
          </cell>
          <cell r="GF138" t="str">
            <v xml:space="preserve"> </v>
          </cell>
        </row>
        <row r="139">
          <cell r="A139" t="str">
            <v>Non-Sales Headcount Growth (Y/Y)</v>
          </cell>
          <cell r="U139" t="str">
            <v>-</v>
          </cell>
          <cell r="V139" t="str">
            <v>-</v>
          </cell>
          <cell r="W139" t="str">
            <v>-</v>
          </cell>
          <cell r="X139" t="str">
            <v>-</v>
          </cell>
          <cell r="AA139" t="str">
            <v>-</v>
          </cell>
          <cell r="AB139" t="str">
            <v>-</v>
          </cell>
          <cell r="AC139">
            <v>0.54187192118226601</v>
          </cell>
          <cell r="AD139">
            <v>0.66046511627906979</v>
          </cell>
          <cell r="AG139">
            <v>0.72103004291845485</v>
          </cell>
          <cell r="AH139">
            <v>1.018450184501845</v>
          </cell>
          <cell r="AI139">
            <v>0.82108626198083057</v>
          </cell>
          <cell r="AJ139">
            <v>0.93837535014005602</v>
          </cell>
          <cell r="AM139">
            <v>0.8354114713216958</v>
          </cell>
          <cell r="AN139">
            <v>0.44972577696526517</v>
          </cell>
          <cell r="AO139">
            <v>0.49122807017543857</v>
          </cell>
          <cell r="AP139">
            <v>0.35115606936416177</v>
          </cell>
          <cell r="AS139">
            <v>0.29891304347826098</v>
          </cell>
          <cell r="AT139">
            <v>0.23203026481715017</v>
          </cell>
          <cell r="AU139">
            <v>0.19882352941176462</v>
          </cell>
          <cell r="AV139">
            <v>0.16470588235294126</v>
          </cell>
          <cell r="AY139">
            <v>0.15481171548117145</v>
          </cell>
          <cell r="AZ139">
            <v>0.14534288638689863</v>
          </cell>
          <cell r="BA139">
            <v>0.12757605495583912</v>
          </cell>
          <cell r="BB139">
            <v>8.2644628099173501E-2</v>
          </cell>
          <cell r="GF139" t="str">
            <v xml:space="preserve"> </v>
          </cell>
        </row>
        <row r="140">
          <cell r="A140" t="str">
            <v>Non-Sales Headcount Growth (Q/Q)</v>
          </cell>
          <cell r="O140">
            <v>54.524781341107875</v>
          </cell>
          <cell r="P140">
            <v>63.03978779840849</v>
          </cell>
          <cell r="Q140">
            <v>70.954999999999984</v>
          </cell>
          <cell r="R140">
            <v>71.567816091954029</v>
          </cell>
          <cell r="U140" t="str">
            <v>-</v>
          </cell>
          <cell r="V140" t="str">
            <v>-</v>
          </cell>
          <cell r="W140" t="str">
            <v>-</v>
          </cell>
          <cell r="X140">
            <v>5.9113300492610765E-2</v>
          </cell>
          <cell r="AA140">
            <v>8.3720930232558111E-2</v>
          </cell>
          <cell r="AB140">
            <v>0.16309012875536477</v>
          </cell>
          <cell r="AC140">
            <v>0.15498154981549805</v>
          </cell>
          <cell r="AD140">
            <v>0.14057507987220452</v>
          </cell>
          <cell r="AG140">
            <v>0.12324929971988796</v>
          </cell>
          <cell r="AH140">
            <v>0.36408977556109723</v>
          </cell>
          <cell r="AI140">
            <v>4.2047531992687404E-2</v>
          </cell>
          <cell r="AJ140">
            <v>0.21403508771929824</v>
          </cell>
          <cell r="AM140">
            <v>6.3583815028901647E-2</v>
          </cell>
          <cell r="AN140">
            <v>7.7445652173913082E-2</v>
          </cell>
          <cell r="AO140">
            <v>7.1878940731399776E-2</v>
          </cell>
          <cell r="AP140">
            <v>0.10000000000000009</v>
          </cell>
          <cell r="AS140">
            <v>2.2459893048128343E-2</v>
          </cell>
          <cell r="AT140">
            <v>2.1966527196652708E-2</v>
          </cell>
          <cell r="AU140">
            <v>4.298874104401218E-2</v>
          </cell>
          <cell r="AV140">
            <v>6.8694798822374947E-2</v>
          </cell>
          <cell r="AY140">
            <v>1.377410468319562E-2</v>
          </cell>
          <cell r="AZ140">
            <v>1.3586956521739024E-2</v>
          </cell>
          <cell r="BA140">
            <v>2.6809651474530849E-2</v>
          </cell>
          <cell r="BB140">
            <v>2.6109660574412441E-2</v>
          </cell>
          <cell r="BE140">
            <v>64.482436398618148</v>
          </cell>
          <cell r="BF140">
            <v>63.809198695449886</v>
          </cell>
          <cell r="BG140">
            <v>63.402486408849356</v>
          </cell>
          <cell r="BH140">
            <v>63.098259475475516</v>
          </cell>
          <cell r="BK140">
            <v>61.446998451676187</v>
          </cell>
          <cell r="BL140">
            <v>60.418218731772413</v>
          </cell>
          <cell r="BM140">
            <v>60.338830315557317</v>
          </cell>
          <cell r="BN140">
            <v>60.358184903024963</v>
          </cell>
          <cell r="BQ140">
            <v>59.441799995781729</v>
          </cell>
          <cell r="BR140">
            <v>58.789563192279125</v>
          </cell>
          <cell r="BS140">
            <v>58.4338377769106</v>
          </cell>
          <cell r="BT140">
            <v>57.890117599117055</v>
          </cell>
          <cell r="GF140" t="str">
            <v xml:space="preserve"> </v>
          </cell>
        </row>
        <row r="141">
          <cell r="GF141" t="str">
            <v xml:space="preserve"> </v>
          </cell>
        </row>
        <row r="142">
          <cell r="A142" t="str">
            <v>S&amp;M: Wage Costs Per Employee ($000s)</v>
          </cell>
          <cell r="O142">
            <v>-9.5276967930029244</v>
          </cell>
          <cell r="P142">
            <v>-7.3527851458886104</v>
          </cell>
          <cell r="Q142">
            <v>-24.365000000000009</v>
          </cell>
          <cell r="R142">
            <v>-11.986206896551735</v>
          </cell>
          <cell r="U142" t="str">
            <v>-</v>
          </cell>
          <cell r="V142" t="str">
            <v>-</v>
          </cell>
          <cell r="W142">
            <v>62.5</v>
          </cell>
          <cell r="X142">
            <v>63.5</v>
          </cell>
          <cell r="AA142">
            <v>63</v>
          </cell>
          <cell r="AB142">
            <v>63</v>
          </cell>
          <cell r="AC142">
            <v>63</v>
          </cell>
          <cell r="AD142">
            <v>64</v>
          </cell>
          <cell r="AG142">
            <v>65</v>
          </cell>
          <cell r="AH142">
            <v>65</v>
          </cell>
          <cell r="AI142">
            <v>65.5</v>
          </cell>
          <cell r="AJ142">
            <v>66.5</v>
          </cell>
          <cell r="AM142">
            <v>69</v>
          </cell>
          <cell r="AN142">
            <v>70</v>
          </cell>
          <cell r="AO142">
            <v>71</v>
          </cell>
          <cell r="AP142">
            <v>72</v>
          </cell>
          <cell r="AS142">
            <v>73</v>
          </cell>
          <cell r="AT142">
            <v>73</v>
          </cell>
          <cell r="AU142">
            <v>74</v>
          </cell>
          <cell r="AV142">
            <v>75</v>
          </cell>
          <cell r="AY142">
            <v>75.19</v>
          </cell>
          <cell r="AZ142">
            <v>75.19</v>
          </cell>
          <cell r="BA142">
            <v>76.22</v>
          </cell>
          <cell r="BB142">
            <v>77.25</v>
          </cell>
          <cell r="BE142">
            <v>9.0830564763332902</v>
          </cell>
          <cell r="BF142">
            <v>9.1427541540472674</v>
          </cell>
          <cell r="BG142">
            <v>9.970611143000184</v>
          </cell>
          <cell r="BH142">
            <v>10.132931482114991</v>
          </cell>
          <cell r="BK142">
            <v>9.5540601132619329</v>
          </cell>
          <cell r="BL142">
            <v>9.7772248872183312</v>
          </cell>
          <cell r="BM142">
            <v>10.257376970974683</v>
          </cell>
          <cell r="BN142">
            <v>10.152727726690472</v>
          </cell>
          <cell r="BQ142">
            <v>10.003213042854789</v>
          </cell>
          <cell r="BR142">
            <v>10.206623240277388</v>
          </cell>
          <cell r="BS142">
            <v>10.615212130505249</v>
          </cell>
          <cell r="BT142">
            <v>10.463814852664051</v>
          </cell>
          <cell r="GF142" t="str">
            <v xml:space="preserve"> </v>
          </cell>
        </row>
        <row r="143">
          <cell r="A143" t="str">
            <v>S&amp;M: Total Wage Costs ($ millions)</v>
          </cell>
          <cell r="U143" t="str">
            <v>-</v>
          </cell>
          <cell r="V143" t="str">
            <v>-</v>
          </cell>
          <cell r="W143">
            <v>13.0625</v>
          </cell>
          <cell r="X143">
            <v>14.541499999999999</v>
          </cell>
          <cell r="AA143">
            <v>17.954999999999998</v>
          </cell>
          <cell r="AB143">
            <v>20.349</v>
          </cell>
          <cell r="AC143">
            <v>23.058</v>
          </cell>
          <cell r="AD143">
            <v>26.24</v>
          </cell>
          <cell r="AG143">
            <v>30.94</v>
          </cell>
          <cell r="AH143">
            <v>33.28</v>
          </cell>
          <cell r="AI143">
            <v>35.762999999999998</v>
          </cell>
          <cell r="AJ143">
            <v>40.698</v>
          </cell>
          <cell r="AM143">
            <v>51.335999999999999</v>
          </cell>
          <cell r="AN143">
            <v>56.14</v>
          </cell>
          <cell r="AO143">
            <v>61.06</v>
          </cell>
          <cell r="AP143">
            <v>68.040000000000006</v>
          </cell>
          <cell r="AS143">
            <v>73.656999999999996</v>
          </cell>
          <cell r="AT143">
            <v>78.328999999999994</v>
          </cell>
          <cell r="AU143">
            <v>82.584000000000003</v>
          </cell>
          <cell r="AV143">
            <v>88.95</v>
          </cell>
          <cell r="AY143">
            <v>92.558890000000005</v>
          </cell>
          <cell r="AZ143">
            <v>95.942440000000005</v>
          </cell>
          <cell r="BA143">
            <v>99.543319999999994</v>
          </cell>
          <cell r="BB143">
            <v>103.206</v>
          </cell>
          <cell r="GF143" t="str">
            <v xml:space="preserve"> </v>
          </cell>
        </row>
        <row r="144">
          <cell r="A144" t="str">
            <v>S&amp;M: Non-Wage Costs ($ millions)</v>
          </cell>
          <cell r="U144" t="str">
            <v>-</v>
          </cell>
          <cell r="V144" t="str">
            <v>-</v>
          </cell>
          <cell r="W144">
            <v>1.5344999999999995</v>
          </cell>
          <cell r="X144">
            <v>2.6005000000000003</v>
          </cell>
          <cell r="AA144">
            <v>2.4600000000000009</v>
          </cell>
          <cell r="AB144">
            <v>2.1759999999999984</v>
          </cell>
          <cell r="AC144">
            <v>1.8820000000000014</v>
          </cell>
          <cell r="AD144">
            <v>2.1910000000000025</v>
          </cell>
          <cell r="AG144">
            <v>3.5620000000000012</v>
          </cell>
          <cell r="AH144">
            <v>1.4080000000000013</v>
          </cell>
          <cell r="AI144">
            <v>2.142000000000003</v>
          </cell>
          <cell r="AJ144">
            <v>1.8049999999999997</v>
          </cell>
          <cell r="AM144">
            <v>-2.8119999999999976</v>
          </cell>
          <cell r="AN144">
            <v>-2.075574759999995</v>
          </cell>
          <cell r="AO144">
            <v>-1.3468466249999977</v>
          </cell>
          <cell r="AP144">
            <v>-2.5697142825000014</v>
          </cell>
          <cell r="AS144">
            <v>-4.6247996312200002</v>
          </cell>
          <cell r="AT144">
            <v>-4.0951770601893571</v>
          </cell>
          <cell r="AU144">
            <v>-2.9438685937176388</v>
          </cell>
          <cell r="AV144">
            <v>-3.6454899884295031</v>
          </cell>
          <cell r="AY144">
            <v>-1.6404593534728207</v>
          </cell>
          <cell r="AZ144">
            <v>0.7710798641285237</v>
          </cell>
          <cell r="BA144">
            <v>2.7265022695300445</v>
          </cell>
          <cell r="BB144">
            <v>4.7086841332303493</v>
          </cell>
          <cell r="GF144" t="str">
            <v xml:space="preserve"> </v>
          </cell>
        </row>
        <row r="145">
          <cell r="A145" t="str">
            <v>S&amp;M: Costs ($ millions)</v>
          </cell>
          <cell r="U145">
            <v>10.656000000000001</v>
          </cell>
          <cell r="V145">
            <v>12.205</v>
          </cell>
          <cell r="W145">
            <v>14.597</v>
          </cell>
          <cell r="X145">
            <v>17.141999999999999</v>
          </cell>
          <cell r="AA145">
            <v>20.414999999999999</v>
          </cell>
          <cell r="AB145">
            <v>22.524999999999999</v>
          </cell>
          <cell r="AC145">
            <v>24.94</v>
          </cell>
          <cell r="AD145">
            <v>28.431000000000001</v>
          </cell>
          <cell r="AG145">
            <v>34.502000000000002</v>
          </cell>
          <cell r="AH145">
            <v>34.688000000000002</v>
          </cell>
          <cell r="AI145">
            <v>37.905000000000001</v>
          </cell>
          <cell r="AJ145">
            <v>42.503</v>
          </cell>
          <cell r="AM145">
            <v>48.524000000000001</v>
          </cell>
          <cell r="AN145">
            <v>54.064425240000006</v>
          </cell>
          <cell r="AO145">
            <v>59.713153375000005</v>
          </cell>
          <cell r="AP145">
            <v>65.470285717500005</v>
          </cell>
          <cell r="AS145">
            <v>69.032200368779996</v>
          </cell>
          <cell r="AT145">
            <v>74.233822939810636</v>
          </cell>
          <cell r="AU145">
            <v>79.640131406282364</v>
          </cell>
          <cell r="AV145">
            <v>85.3045100115705</v>
          </cell>
          <cell r="AY145">
            <v>90.918430646527185</v>
          </cell>
          <cell r="AZ145">
            <v>96.713519864128529</v>
          </cell>
          <cell r="BA145">
            <v>102.26982226953004</v>
          </cell>
          <cell r="BB145">
            <v>107.91468413323035</v>
          </cell>
          <cell r="GF145" t="str">
            <v xml:space="preserve"> </v>
          </cell>
        </row>
        <row r="146">
          <cell r="A146" t="str">
            <v>Customers with over 1,000 subs</v>
          </cell>
          <cell r="AI146">
            <v>85</v>
          </cell>
          <cell r="AJ146">
            <v>26</v>
          </cell>
          <cell r="AM146">
            <v>26</v>
          </cell>
          <cell r="AN146">
            <v>300</v>
          </cell>
          <cell r="AO146">
            <v>430</v>
          </cell>
          <cell r="AP146">
            <v>47</v>
          </cell>
          <cell r="AS146" t="str">
            <v>600 (on verge of 600th)</v>
          </cell>
          <cell r="AT146">
            <v>642</v>
          </cell>
          <cell r="AU146">
            <v>750</v>
          </cell>
          <cell r="AV146">
            <v>86</v>
          </cell>
          <cell r="AZ146" t="str">
            <v>800+</v>
          </cell>
          <cell r="GF146" t="str">
            <v xml:space="preserve"> </v>
          </cell>
        </row>
        <row r="147">
          <cell r="A147" t="str">
            <v>R&amp;D and G&amp;A: Total Costs Per Employee ($000s)</v>
          </cell>
          <cell r="W147">
            <v>30.541871921182267</v>
          </cell>
          <cell r="X147">
            <v>34.120930232558138</v>
          </cell>
          <cell r="AA147">
            <v>33.047210300429185</v>
          </cell>
          <cell r="AB147">
            <v>32.136531365313651</v>
          </cell>
          <cell r="AC147">
            <v>34.322683706070286</v>
          </cell>
          <cell r="AD147">
            <v>36.240896358543409</v>
          </cell>
          <cell r="AG147">
            <v>34.226932668329177</v>
          </cell>
          <cell r="AH147">
            <v>30.758683729433272</v>
          </cell>
          <cell r="AI147">
            <v>35.5</v>
          </cell>
          <cell r="AJ147">
            <v>36</v>
          </cell>
          <cell r="AM147">
            <v>34.320652173913047</v>
          </cell>
          <cell r="AN147">
            <v>36.119347172761671</v>
          </cell>
          <cell r="AO147">
            <v>35.5</v>
          </cell>
          <cell r="AP147">
            <v>36</v>
          </cell>
          <cell r="AS147">
            <v>37.688247099963384</v>
          </cell>
          <cell r="AT147">
            <v>39.577122243996811</v>
          </cell>
          <cell r="AU147">
            <v>35.5</v>
          </cell>
          <cell r="AV147">
            <v>36</v>
          </cell>
          <cell r="AY147">
            <v>38.431703775705934</v>
          </cell>
          <cell r="AZ147">
            <v>41.677755556580074</v>
          </cell>
          <cell r="BA147">
            <v>35.5</v>
          </cell>
          <cell r="BB147">
            <v>36</v>
          </cell>
          <cell r="GF147" t="str">
            <v xml:space="preserve"> </v>
          </cell>
        </row>
        <row r="148">
          <cell r="A148" t="str">
            <v>R&amp;D and G&amp;A: Total Costs ($ millions)</v>
          </cell>
          <cell r="W148">
            <v>6.2</v>
          </cell>
          <cell r="X148">
            <v>7.3360000000000003</v>
          </cell>
          <cell r="AA148">
            <v>7.7</v>
          </cell>
          <cell r="AB148">
            <v>8.7089999999999996</v>
          </cell>
          <cell r="AC148">
            <v>10.743</v>
          </cell>
          <cell r="AD148">
            <v>12.937999999999997</v>
          </cell>
          <cell r="AG148">
            <v>13.725</v>
          </cell>
          <cell r="AH148">
            <v>16.824999999999999</v>
          </cell>
          <cell r="AI148">
            <v>20.234999999999999</v>
          </cell>
          <cell r="AJ148">
            <v>24.911999999999999</v>
          </cell>
          <cell r="AM148">
            <v>25.260000000000005</v>
          </cell>
          <cell r="AN148">
            <v>28.642642308000006</v>
          </cell>
          <cell r="AO148">
            <v>30.175000000000001</v>
          </cell>
          <cell r="AP148">
            <v>33.659999999999997</v>
          </cell>
          <cell r="AS148">
            <v>36.029964227564996</v>
          </cell>
          <cell r="AT148">
            <v>38.666848432384882</v>
          </cell>
          <cell r="AU148">
            <v>36.174500000000002</v>
          </cell>
          <cell r="AV148">
            <v>39.204000000000001</v>
          </cell>
          <cell r="AY148">
            <v>42.428600968379349</v>
          </cell>
          <cell r="AZ148">
            <v>46.637408467813103</v>
          </cell>
          <cell r="BA148">
            <v>40.789499999999997</v>
          </cell>
          <cell r="BB148">
            <v>42.444000000000003</v>
          </cell>
          <cell r="GF148" t="str">
            <v xml:space="preserve"> </v>
          </cell>
        </row>
        <row r="149">
          <cell r="A149" t="str">
            <v>R&amp;D Costs ($ millions)</v>
          </cell>
          <cell r="U149">
            <v>1.24</v>
          </cell>
          <cell r="V149">
            <v>1.6850000000000001</v>
          </cell>
          <cell r="W149">
            <v>1.88</v>
          </cell>
          <cell r="X149">
            <v>2.157</v>
          </cell>
          <cell r="AA149">
            <v>2.1269999999999998</v>
          </cell>
          <cell r="AB149">
            <v>2.0739999999999998</v>
          </cell>
          <cell r="AC149">
            <v>2.4620000000000002</v>
          </cell>
          <cell r="AD149">
            <v>3.1589999999999998</v>
          </cell>
          <cell r="AG149">
            <v>4.3019999999999996</v>
          </cell>
          <cell r="AH149">
            <v>5.47</v>
          </cell>
          <cell r="AI149">
            <v>6.6020000000000003</v>
          </cell>
          <cell r="AJ149">
            <v>6.9560000000000004</v>
          </cell>
          <cell r="AM149">
            <v>8.1049999999999986</v>
          </cell>
          <cell r="AN149">
            <v>9.8926395120000006</v>
          </cell>
          <cell r="AO149">
            <v>10.926236575000001</v>
          </cell>
          <cell r="AP149">
            <v>11.9796693015</v>
          </cell>
          <cell r="AS149">
            <v>13.322003579939999</v>
          </cell>
          <cell r="AT149">
            <v>14.357310810337001</v>
          </cell>
          <cell r="AU149">
            <v>14.910597289722469</v>
          </cell>
          <cell r="AV149">
            <v>15.818054836582609</v>
          </cell>
          <cell r="AY149">
            <v>16.163276559382609</v>
          </cell>
          <cell r="AZ149">
            <v>18.053190374637328</v>
          </cell>
          <cell r="BA149">
            <v>19.175591675536882</v>
          </cell>
          <cell r="BB149">
            <v>20.370412285823257</v>
          </cell>
          <cell r="GF149" t="str">
            <v xml:space="preserve"> </v>
          </cell>
        </row>
        <row r="150">
          <cell r="A150" t="str">
            <v>G&amp;A Costs ($ millions)</v>
          </cell>
          <cell r="U150">
            <v>3.645</v>
          </cell>
          <cell r="V150">
            <v>3.7709999999999999</v>
          </cell>
          <cell r="W150">
            <v>4.32</v>
          </cell>
          <cell r="X150">
            <v>5.1790000000000003</v>
          </cell>
          <cell r="AA150">
            <v>5.5730000000000004</v>
          </cell>
          <cell r="AB150">
            <v>6.6349999999999998</v>
          </cell>
          <cell r="AC150">
            <v>8.2810000000000006</v>
          </cell>
          <cell r="AD150">
            <v>9.7789999999999999</v>
          </cell>
          <cell r="AG150">
            <v>9.423</v>
          </cell>
          <cell r="AH150">
            <v>11.355</v>
          </cell>
          <cell r="AI150">
            <v>12.195</v>
          </cell>
          <cell r="AJ150">
            <v>15.013</v>
          </cell>
          <cell r="AM150">
            <v>17.155000000000001</v>
          </cell>
          <cell r="AN150">
            <v>18.750002796000004</v>
          </cell>
          <cell r="AO150">
            <v>20.327882000000002</v>
          </cell>
          <cell r="AP150">
            <v>22.287756840000004</v>
          </cell>
          <cell r="AS150">
            <v>22.707960647624997</v>
          </cell>
          <cell r="AT150">
            <v>24.309537622047877</v>
          </cell>
          <cell r="AU150">
            <v>25.260305996706297</v>
          </cell>
          <cell r="AV150">
            <v>25.798494197759734</v>
          </cell>
          <cell r="AY150">
            <v>26.26532440899674</v>
          </cell>
          <cell r="AZ150">
            <v>28.584218093175767</v>
          </cell>
          <cell r="BA150">
            <v>30.361353486266729</v>
          </cell>
          <cell r="BB150">
            <v>32.253152785886826</v>
          </cell>
          <cell r="GF150" t="str">
            <v xml:space="preserve"> </v>
          </cell>
        </row>
        <row r="151">
          <cell r="A151" t="str">
            <v>Custom Apps</v>
          </cell>
          <cell r="AZ151" t="str">
            <v>80K</v>
          </cell>
          <cell r="GF151" t="str">
            <v xml:space="preserve"> </v>
          </cell>
        </row>
        <row r="152">
          <cell r="A152" t="str">
            <v>S&amp;M as a % of Sales</v>
          </cell>
          <cell r="U152">
            <v>0.56342198487812623</v>
          </cell>
          <cell r="V152">
            <v>0.56444526661425343</v>
          </cell>
          <cell r="W152">
            <v>0.57391680427773839</v>
          </cell>
          <cell r="X152">
            <v>0.57039230692443343</v>
          </cell>
          <cell r="AA152">
            <v>0.5859812279342117</v>
          </cell>
          <cell r="AB152">
            <v>0.55506271407801677</v>
          </cell>
          <cell r="AC152">
            <v>0.53795215806388985</v>
          </cell>
          <cell r="AD152">
            <v>0.52077151335311578</v>
          </cell>
          <cell r="AG152">
            <v>0.53760693083191813</v>
          </cell>
          <cell r="AH152">
            <v>0.48215948737194719</v>
          </cell>
          <cell r="AI152">
            <v>0.45849309931900378</v>
          </cell>
          <cell r="AJ152">
            <v>0.46673767899499258</v>
          </cell>
          <cell r="AM152">
            <v>0.46351947729400306</v>
          </cell>
          <cell r="AN152">
            <v>0.47</v>
          </cell>
          <cell r="AO152">
            <v>0.47</v>
          </cell>
          <cell r="AP152">
            <v>0.47</v>
          </cell>
          <cell r="AS152">
            <v>0.45600000000000002</v>
          </cell>
          <cell r="AT152">
            <v>0.45500000000000002</v>
          </cell>
          <cell r="AU152">
            <v>0.45400000000000001</v>
          </cell>
          <cell r="AV152">
            <v>0.45300000000000001</v>
          </cell>
          <cell r="AY152">
            <v>0.45</v>
          </cell>
          <cell r="AZ152">
            <v>0.45</v>
          </cell>
          <cell r="BA152">
            <v>0.44800000000000001</v>
          </cell>
          <cell r="BB152">
            <v>0.44500000000000001</v>
          </cell>
          <cell r="GF152" t="str">
            <v xml:space="preserve"> </v>
          </cell>
        </row>
        <row r="153">
          <cell r="A153" t="str">
            <v>R&amp;D as a % of Sales</v>
          </cell>
          <cell r="U153">
            <v>6.5563369111193356E-2</v>
          </cell>
          <cell r="V153">
            <v>7.7926282199509797E-2</v>
          </cell>
          <cell r="W153">
            <v>7.391680427773846E-2</v>
          </cell>
          <cell r="X153">
            <v>7.1773200678800789E-2</v>
          </cell>
          <cell r="AA153">
            <v>6.105226900886937E-2</v>
          </cell>
          <cell r="AB153">
            <v>5.1107661220768333E-2</v>
          </cell>
          <cell r="AC153">
            <v>5.3104980479282152E-2</v>
          </cell>
          <cell r="AD153">
            <v>5.7863501483679525E-2</v>
          </cell>
          <cell r="AG153">
            <v>6.7033360861367783E-2</v>
          </cell>
          <cell r="AH153">
            <v>7.6032414550407948E-2</v>
          </cell>
          <cell r="AI153">
            <v>7.985678516565263E-2</v>
          </cell>
          <cell r="AJ153">
            <v>7.6385838531142947E-2</v>
          </cell>
          <cell r="AM153">
            <v>7.7422004852606835E-2</v>
          </cell>
          <cell r="AN153">
            <v>8.5999999999999993E-2</v>
          </cell>
          <cell r="AO153">
            <v>8.5999999999999993E-2</v>
          </cell>
          <cell r="AP153">
            <v>8.5999999999999993E-2</v>
          </cell>
          <cell r="AS153">
            <v>8.7999999999999995E-2</v>
          </cell>
          <cell r="AT153">
            <v>8.7999999999999995E-2</v>
          </cell>
          <cell r="AU153">
            <v>8.5000000000000006E-2</v>
          </cell>
          <cell r="AV153">
            <v>8.4000000000000005E-2</v>
          </cell>
          <cell r="AY153">
            <v>0.08</v>
          </cell>
          <cell r="AZ153">
            <v>8.4000000000000005E-2</v>
          </cell>
          <cell r="BA153">
            <v>8.4000000000000005E-2</v>
          </cell>
          <cell r="BB153">
            <v>8.4000000000000005E-2</v>
          </cell>
          <cell r="GF153" t="str">
            <v xml:space="preserve"> </v>
          </cell>
        </row>
        <row r="154">
          <cell r="A154" t="str">
            <v>G&amp;A as a % of Sales</v>
          </cell>
          <cell r="U154">
            <v>0.19272458097604822</v>
          </cell>
          <cell r="V154">
            <v>0.17439763215095039</v>
          </cell>
          <cell r="W154">
            <v>0.16985138004246286</v>
          </cell>
          <cell r="X154">
            <v>0.17232888563537752</v>
          </cell>
          <cell r="AA154">
            <v>0.15996440770400988</v>
          </cell>
          <cell r="AB154">
            <v>0.16350016017348018</v>
          </cell>
          <cell r="AC154">
            <v>0.17861996074286576</v>
          </cell>
          <cell r="AD154">
            <v>0.1791222478660659</v>
          </cell>
          <cell r="AG154">
            <v>0.14682830297458593</v>
          </cell>
          <cell r="AH154">
            <v>0.15783328468370791</v>
          </cell>
          <cell r="AI154">
            <v>0.14750886020829049</v>
          </cell>
          <cell r="AJ154">
            <v>0.16486207502415884</v>
          </cell>
          <cell r="AM154">
            <v>0.16387100471887361</v>
          </cell>
          <cell r="AN154">
            <v>0.16300000000000001</v>
          </cell>
          <cell r="AO154">
            <v>0.16</v>
          </cell>
          <cell r="AP154">
            <v>0.16</v>
          </cell>
          <cell r="AS154">
            <v>0.15</v>
          </cell>
          <cell r="AT154">
            <v>0.14899999999999999</v>
          </cell>
          <cell r="AU154">
            <v>0.14399999999999999</v>
          </cell>
          <cell r="AV154">
            <v>0.13700000000000001</v>
          </cell>
          <cell r="AY154">
            <v>0.13</v>
          </cell>
          <cell r="AZ154">
            <v>0.13300000000000001</v>
          </cell>
          <cell r="BA154">
            <v>0.13300000000000001</v>
          </cell>
          <cell r="BB154">
            <v>0.13300000000000001</v>
          </cell>
          <cell r="GF154" t="str">
            <v xml:space="preserve"> </v>
          </cell>
        </row>
        <row r="155">
          <cell r="A155" t="str">
            <v>Total Monthly Expense per Subscriber</v>
          </cell>
          <cell r="O155">
            <v>64.0524781341108</v>
          </cell>
          <cell r="P155">
            <v>70.3925729442971</v>
          </cell>
          <cell r="Q155">
            <v>95.32</v>
          </cell>
          <cell r="R155">
            <v>83.554022988505764</v>
          </cell>
          <cell r="U155">
            <v>77.92164948453609</v>
          </cell>
          <cell r="V155">
            <v>79.441774491682068</v>
          </cell>
          <cell r="W155">
            <v>84.181818181818187</v>
          </cell>
          <cell r="X155">
            <v>85.185185185185205</v>
          </cell>
          <cell r="AA155">
            <v>83.888077858880791</v>
          </cell>
          <cell r="AB155">
            <v>83.420105820105817</v>
          </cell>
          <cell r="AC155">
            <v>82.038638454461832</v>
          </cell>
          <cell r="AD155">
            <v>81.739061256961023</v>
          </cell>
          <cell r="AG155">
            <v>81.340540540540559</v>
          </cell>
          <cell r="AH155">
            <v>78.550724637681157</v>
          </cell>
          <cell r="AI155">
            <v>77.329954384186522</v>
          </cell>
          <cell r="AJ155">
            <v>76.617857142857147</v>
          </cell>
          <cell r="AM155">
            <v>76.883065473834222</v>
          </cell>
          <cell r="AN155">
            <v>76.621715280786773</v>
          </cell>
          <cell r="AO155">
            <v>76.427713403158236</v>
          </cell>
          <cell r="AP155">
            <v>75.268749253862367</v>
          </cell>
          <cell r="AS155">
            <v>72.786967363384235</v>
          </cell>
          <cell r="AT155">
            <v>71.855827235807354</v>
          </cell>
          <cell r="AU155">
            <v>69.631958512063818</v>
          </cell>
          <cell r="AV155">
            <v>68.245643653411008</v>
          </cell>
          <cell r="AY155">
            <v>66.128204833502153</v>
          </cell>
          <cell r="AZ155">
            <v>66.048981862312004</v>
          </cell>
          <cell r="BA155">
            <v>64.999605210942462</v>
          </cell>
          <cell r="BB155">
            <v>64.2964714352089</v>
          </cell>
          <cell r="GF155" t="str">
            <v xml:space="preserve"> </v>
          </cell>
        </row>
        <row r="156">
          <cell r="A156" t="str">
            <v>Growth YoY</v>
          </cell>
          <cell r="C156" t="str">
            <v>-</v>
          </cell>
          <cell r="D156" t="str">
            <v>-</v>
          </cell>
          <cell r="E156" t="str">
            <v>-</v>
          </cell>
          <cell r="F156" t="str">
            <v>-</v>
          </cell>
          <cell r="I156" t="str">
            <v>-</v>
          </cell>
          <cell r="J156" t="str">
            <v>-</v>
          </cell>
          <cell r="K156" t="str">
            <v>-</v>
          </cell>
          <cell r="L156" t="str">
            <v>-</v>
          </cell>
          <cell r="O156" t="str">
            <v>-</v>
          </cell>
          <cell r="P156" t="str">
            <v>-</v>
          </cell>
          <cell r="Q156" t="str">
            <v>-</v>
          </cell>
          <cell r="R156" t="str">
            <v>-</v>
          </cell>
          <cell r="U156">
            <v>0.21652825549366739</v>
          </cell>
          <cell r="V156">
            <v>0.12855335682282498</v>
          </cell>
          <cell r="W156">
            <v>-0.11685041773165972</v>
          </cell>
          <cell r="X156">
            <v>1.9522246067120275E-2</v>
          </cell>
          <cell r="AA156">
            <v>7.6569585138579033E-2</v>
          </cell>
          <cell r="AB156">
            <v>5.0078580871079303E-2</v>
          </cell>
          <cell r="AC156">
            <v>-2.5458938445917845E-2</v>
          </cell>
          <cell r="AD156">
            <v>-4.0454498287849083E-2</v>
          </cell>
          <cell r="AG156">
            <v>-3.0368288121057962E-2</v>
          </cell>
          <cell r="AH156">
            <v>-5.837179340104659E-2</v>
          </cell>
          <cell r="AI156">
            <v>-5.7395931465744843E-2</v>
          </cell>
          <cell r="AJ156">
            <v>-6.2653082080359024E-2</v>
          </cell>
          <cell r="AM156">
            <v>-5.4800165293771408E-2</v>
          </cell>
          <cell r="AN156">
            <v>-2.4557499192935928E-2</v>
          </cell>
          <cell r="AO156">
            <v>-1.1667419025567005E-2</v>
          </cell>
          <cell r="AP156">
            <v>-1.760826965545792E-2</v>
          </cell>
          <cell r="AS156">
            <v>-5.32769873990524E-2</v>
          </cell>
          <cell r="AT156">
            <v>-6.2200226496032074E-2</v>
          </cell>
          <cell r="AU156">
            <v>-8.8917417367266105E-2</v>
          </cell>
          <cell r="AV156">
            <v>-9.3307058640820673E-2</v>
          </cell>
          <cell r="AY156">
            <v>-9.1482895511206586E-2</v>
          </cell>
          <cell r="AZ156">
            <v>-8.0812448995113195E-2</v>
          </cell>
          <cell r="BA156">
            <v>-6.6526253176101502E-2</v>
          </cell>
          <cell r="BB156">
            <v>-5.7867022813326785E-2</v>
          </cell>
          <cell r="BI156" t="str">
            <v>-</v>
          </cell>
          <cell r="BJ156" t="str">
            <v>-</v>
          </cell>
          <cell r="BK156" t="str">
            <v>-</v>
          </cell>
          <cell r="BL156" t="str">
            <v>-</v>
          </cell>
          <cell r="BM156" t="str">
            <v>-</v>
          </cell>
          <cell r="BN156" t="str">
            <v>-</v>
          </cell>
          <cell r="BO156" t="str">
            <v>-</v>
          </cell>
          <cell r="BP156" t="str">
            <v>-</v>
          </cell>
          <cell r="BQ156" t="str">
            <v>-</v>
          </cell>
          <cell r="BR156" t="str">
            <v>-</v>
          </cell>
          <cell r="GF156" t="str">
            <v xml:space="preserve"> </v>
          </cell>
        </row>
        <row r="157">
          <cell r="A157" t="str">
            <v>Unlimited Edition Subscriber Count</v>
          </cell>
          <cell r="AJ157" t="str">
            <v>200 ISV's</v>
          </cell>
          <cell r="AM157" t="str">
            <v>nearing 4,000</v>
          </cell>
          <cell r="AN157" t="str">
            <v>~200</v>
          </cell>
          <cell r="AO157" t="str">
            <v>280 customers</v>
          </cell>
          <cell r="AT157">
            <v>343</v>
          </cell>
          <cell r="AV157">
            <v>700</v>
          </cell>
          <cell r="GF157" t="str">
            <v xml:space="preserve"> </v>
          </cell>
        </row>
        <row r="158">
          <cell r="A158" t="str">
            <v>Total Revenues per Subscriber</v>
          </cell>
          <cell r="O158">
            <v>54.524781341107875</v>
          </cell>
          <cell r="P158">
            <v>63.03978779840849</v>
          </cell>
          <cell r="Q158">
            <v>70.954999999999984</v>
          </cell>
          <cell r="R158">
            <v>71.567816091954029</v>
          </cell>
          <cell r="U158">
            <v>77.991752577319588</v>
          </cell>
          <cell r="V158">
            <v>79.937153419593329</v>
          </cell>
          <cell r="W158">
            <v>84.079338842975204</v>
          </cell>
          <cell r="X158">
            <v>85.621082621082621</v>
          </cell>
          <cell r="AA158">
            <v>84.766423357664237</v>
          </cell>
          <cell r="AB158">
            <v>85.8857142857143</v>
          </cell>
          <cell r="AC158">
            <v>85.300827966881329</v>
          </cell>
          <cell r="AD158">
            <v>86.863961813842465</v>
          </cell>
          <cell r="AG158">
            <v>86.725675675675674</v>
          </cell>
          <cell r="AH158">
            <v>83.412173913043503</v>
          </cell>
          <cell r="AI158">
            <v>83.804358844399403</v>
          </cell>
          <cell r="AJ158">
            <v>81.30714285714285</v>
          </cell>
          <cell r="AM158">
            <v>82.880215343203233</v>
          </cell>
          <cell r="AN158">
            <v>81.977403078677327</v>
          </cell>
          <cell r="AO158">
            <v>81.888019658395109</v>
          </cell>
          <cell r="AP158">
            <v>81.518305389747212</v>
          </cell>
          <cell r="AS158">
            <v>80.668427419870511</v>
          </cell>
          <cell r="AT158">
            <v>80.072272684535349</v>
          </cell>
          <cell r="AU158">
            <v>79.511735855223364</v>
          </cell>
          <cell r="AV158">
            <v>78.961015001355833</v>
          </cell>
          <cell r="AY158">
            <v>78.401886926373663</v>
          </cell>
          <cell r="AZ158">
            <v>77.903091882715145</v>
          </cell>
          <cell r="BA158">
            <v>77.410761873341897</v>
          </cell>
          <cell r="BB158">
            <v>76.916826258575682</v>
          </cell>
          <cell r="GF158" t="str">
            <v xml:space="preserve"> </v>
          </cell>
        </row>
        <row r="159">
          <cell r="A159" t="str">
            <v>Adwords</v>
          </cell>
          <cell r="AO159" t="str">
            <v>750 installs - 250 customers</v>
          </cell>
          <cell r="GF159" t="str">
            <v xml:space="preserve"> </v>
          </cell>
        </row>
        <row r="160">
          <cell r="A160" t="str">
            <v>Average Monthly per Subscriber Margin</v>
          </cell>
          <cell r="O160">
            <v>-9.5276967930029244</v>
          </cell>
          <cell r="P160">
            <v>-7.3527851458886104</v>
          </cell>
          <cell r="Q160">
            <v>-24.365000000000009</v>
          </cell>
          <cell r="R160">
            <v>-11.986206896551735</v>
          </cell>
          <cell r="U160">
            <v>7.01030927834978E-2</v>
          </cell>
          <cell r="V160">
            <v>0.49537892791126126</v>
          </cell>
          <cell r="W160">
            <v>-0.10247933884298277</v>
          </cell>
          <cell r="X160">
            <v>0.43589743589741659</v>
          </cell>
          <cell r="AA160">
            <v>0.87834549878344603</v>
          </cell>
          <cell r="AB160">
            <v>2.4656084656084829</v>
          </cell>
          <cell r="AC160">
            <v>3.2621895124194964</v>
          </cell>
          <cell r="AD160">
            <v>5.1249005568814425</v>
          </cell>
          <cell r="AG160">
            <v>5.3851351351351155</v>
          </cell>
          <cell r="AH160">
            <v>4.8614492753623466</v>
          </cell>
          <cell r="AI160">
            <v>6.474404460212881</v>
          </cell>
          <cell r="AJ160">
            <v>4.6892857142857025</v>
          </cell>
          <cell r="AM160">
            <v>5.9971498693690108</v>
          </cell>
          <cell r="AN160">
            <v>5.3556877978905533</v>
          </cell>
          <cell r="AO160">
            <v>5.4603062552368726</v>
          </cell>
          <cell r="AP160">
            <v>6.2495561358848448</v>
          </cell>
          <cell r="AS160">
            <v>7.8814600564862758</v>
          </cell>
          <cell r="AT160">
            <v>8.2164454487279954</v>
          </cell>
          <cell r="AU160">
            <v>9.8797773431595459</v>
          </cell>
          <cell r="AV160">
            <v>10.715371347944824</v>
          </cell>
          <cell r="AY160">
            <v>12.27368209287151</v>
          </cell>
          <cell r="AZ160">
            <v>11.854110020403141</v>
          </cell>
          <cell r="BA160">
            <v>12.411156662399435</v>
          </cell>
          <cell r="BB160">
            <v>12.620354823366782</v>
          </cell>
          <cell r="GF160" t="str">
            <v xml:space="preserve"> </v>
          </cell>
        </row>
        <row r="161">
          <cell r="A161" t="str">
            <v>IdeaExchange Members</v>
          </cell>
          <cell r="AJ161">
            <v>26</v>
          </cell>
          <cell r="AM161">
            <v>26</v>
          </cell>
          <cell r="AP161">
            <v>47</v>
          </cell>
          <cell r="AS161">
            <v>6000</v>
          </cell>
          <cell r="AV161">
            <v>86</v>
          </cell>
          <cell r="GF161" t="str">
            <v xml:space="preserve"> </v>
          </cell>
        </row>
        <row r="162">
          <cell r="A162" t="str">
            <v>Customers with over 500 subs</v>
          </cell>
          <cell r="AM162" t="str">
            <v>almost 100</v>
          </cell>
          <cell r="AP162">
            <v>150</v>
          </cell>
          <cell r="GF162" t="str">
            <v xml:space="preserve"> </v>
          </cell>
        </row>
        <row r="163">
          <cell r="A163" t="str">
            <v>Other Metrics</v>
          </cell>
          <cell r="GF163" t="str">
            <v xml:space="preserve"> </v>
          </cell>
        </row>
        <row r="164">
          <cell r="A164" t="str">
            <v xml:space="preserve"> </v>
          </cell>
          <cell r="B164" t="str">
            <v xml:space="preserve"> </v>
          </cell>
          <cell r="C164" t="str">
            <v xml:space="preserve"> </v>
          </cell>
          <cell r="D164" t="str">
            <v xml:space="preserve"> </v>
          </cell>
          <cell r="E164" t="str">
            <v xml:space="preserve"> </v>
          </cell>
          <cell r="F164" t="str">
            <v xml:space="preserve"> </v>
          </cell>
          <cell r="G164" t="str">
            <v xml:space="preserve"> </v>
          </cell>
          <cell r="H164" t="str">
            <v xml:space="preserve"> </v>
          </cell>
          <cell r="I164" t="str">
            <v xml:space="preserve"> </v>
          </cell>
          <cell r="J164" t="str">
            <v xml:space="preserve"> </v>
          </cell>
          <cell r="K164" t="str">
            <v xml:space="preserve"> </v>
          </cell>
          <cell r="L164" t="str">
            <v xml:space="preserve"> </v>
          </cell>
          <cell r="M164" t="str">
            <v xml:space="preserve"> </v>
          </cell>
          <cell r="N164" t="str">
            <v xml:space="preserve"> </v>
          </cell>
          <cell r="O164" t="str">
            <v xml:space="preserve"> </v>
          </cell>
          <cell r="P164" t="str">
            <v xml:space="preserve"> </v>
          </cell>
          <cell r="Q164" t="str">
            <v xml:space="preserve"> </v>
          </cell>
          <cell r="R164" t="str">
            <v xml:space="preserve"> </v>
          </cell>
          <cell r="S164" t="str">
            <v xml:space="preserve"> </v>
          </cell>
          <cell r="T164" t="str">
            <v xml:space="preserve"> </v>
          </cell>
          <cell r="U164" t="str">
            <v xml:space="preserve"> </v>
          </cell>
          <cell r="V164" t="str">
            <v xml:space="preserve"> </v>
          </cell>
          <cell r="W164" t="str">
            <v xml:space="preserve"> </v>
          </cell>
          <cell r="X164" t="str">
            <v xml:space="preserve"> </v>
          </cell>
          <cell r="Y164" t="str">
            <v xml:space="preserve"> </v>
          </cell>
          <cell r="Z164" t="str">
            <v xml:space="preserve"> </v>
          </cell>
          <cell r="AA164" t="str">
            <v xml:space="preserve"> </v>
          </cell>
          <cell r="AB164" t="str">
            <v xml:space="preserve"> </v>
          </cell>
          <cell r="AC164" t="str">
            <v xml:space="preserve"> </v>
          </cell>
          <cell r="AD164" t="str">
            <v xml:space="preserve"> </v>
          </cell>
          <cell r="AE164" t="str">
            <v xml:space="preserve"> </v>
          </cell>
          <cell r="AF164" t="str">
            <v xml:space="preserve"> </v>
          </cell>
          <cell r="AG164" t="str">
            <v xml:space="preserve"> </v>
          </cell>
          <cell r="AH164" t="str">
            <v xml:space="preserve"> </v>
          </cell>
          <cell r="AI164" t="str">
            <v xml:space="preserve"> </v>
          </cell>
          <cell r="AJ164" t="str">
            <v xml:space="preserve"> </v>
          </cell>
          <cell r="AK164" t="str">
            <v xml:space="preserve"> </v>
          </cell>
          <cell r="AL164" t="str">
            <v xml:space="preserve"> </v>
          </cell>
          <cell r="AM164" t="str">
            <v xml:space="preserve"> </v>
          </cell>
          <cell r="AN164" t="str">
            <v>05/24/06 = 250 apps</v>
          </cell>
          <cell r="AO164" t="str">
            <v xml:space="preserve"> </v>
          </cell>
          <cell r="AP164" t="str">
            <v xml:space="preserve"> </v>
          </cell>
          <cell r="AQ164" t="str">
            <v xml:space="preserve"> </v>
          </cell>
          <cell r="AR164" t="str">
            <v xml:space="preserve"> </v>
          </cell>
          <cell r="AS164" t="str">
            <v xml:space="preserve"> </v>
          </cell>
          <cell r="AT164" t="str">
            <v xml:space="preserve"> </v>
          </cell>
          <cell r="AU164" t="str">
            <v xml:space="preserve"> </v>
          </cell>
          <cell r="AV164" t="str">
            <v xml:space="preserve"> </v>
          </cell>
          <cell r="AW164" t="str">
            <v xml:space="preserve"> </v>
          </cell>
          <cell r="AX164" t="str">
            <v xml:space="preserve"> </v>
          </cell>
          <cell r="AY164" t="str">
            <v xml:space="preserve"> </v>
          </cell>
          <cell r="AZ164" t="str">
            <v xml:space="preserve"> </v>
          </cell>
          <cell r="BA164" t="str">
            <v xml:space="preserve"> </v>
          </cell>
          <cell r="BB164" t="str">
            <v xml:space="preserve"> </v>
          </cell>
          <cell r="BC164" t="str">
            <v xml:space="preserve"> </v>
          </cell>
          <cell r="BD164" t="str">
            <v xml:space="preserve"> </v>
          </cell>
          <cell r="BE164" t="str">
            <v xml:space="preserve"> </v>
          </cell>
          <cell r="BF164" t="str">
            <v xml:space="preserve"> </v>
          </cell>
          <cell r="BG164" t="str">
            <v xml:space="preserve"> </v>
          </cell>
          <cell r="BH164" t="str">
            <v xml:space="preserve"> </v>
          </cell>
          <cell r="BI164" t="str">
            <v xml:space="preserve"> </v>
          </cell>
          <cell r="BJ164" t="str">
            <v xml:space="preserve"> </v>
          </cell>
          <cell r="BP164" t="str">
            <v xml:space="preserve"> </v>
          </cell>
          <cell r="BV164" t="str">
            <v xml:space="preserve"> </v>
          </cell>
          <cell r="BX164" t="str">
            <v xml:space="preserve"> </v>
          </cell>
          <cell r="BY164" t="str">
            <v xml:space="preserve"> </v>
          </cell>
          <cell r="BZ164" t="str">
            <v xml:space="preserve"> </v>
          </cell>
          <cell r="CA164" t="str">
            <v xml:space="preserve"> </v>
          </cell>
          <cell r="CB164" t="str">
            <v xml:space="preserve"> </v>
          </cell>
          <cell r="CC164" t="str">
            <v xml:space="preserve"> </v>
          </cell>
          <cell r="CD164" t="str">
            <v xml:space="preserve"> </v>
          </cell>
          <cell r="CE164" t="str">
            <v xml:space="preserve"> </v>
          </cell>
          <cell r="CF164" t="str">
            <v xml:space="preserve"> </v>
          </cell>
          <cell r="CG164" t="str">
            <v xml:space="preserve"> </v>
          </cell>
          <cell r="CH164" t="str">
            <v xml:space="preserve"> </v>
          </cell>
          <cell r="CI164" t="str">
            <v xml:space="preserve"> </v>
          </cell>
          <cell r="CJ164" t="str">
            <v xml:space="preserve"> </v>
          </cell>
          <cell r="CK164" t="str">
            <v xml:space="preserve"> </v>
          </cell>
          <cell r="CL164" t="str">
            <v xml:space="preserve"> </v>
          </cell>
          <cell r="CM164" t="str">
            <v xml:space="preserve"> </v>
          </cell>
          <cell r="CN164" t="str">
            <v xml:space="preserve"> </v>
          </cell>
          <cell r="CO164" t="str">
            <v xml:space="preserve"> </v>
          </cell>
          <cell r="CP164" t="str">
            <v xml:space="preserve"> </v>
          </cell>
          <cell r="CQ164" t="str">
            <v xml:space="preserve"> </v>
          </cell>
          <cell r="CR164" t="str">
            <v xml:space="preserve"> </v>
          </cell>
          <cell r="CS164" t="str">
            <v xml:space="preserve"> </v>
          </cell>
          <cell r="CT164" t="str">
            <v xml:space="preserve"> </v>
          </cell>
          <cell r="CU164" t="str">
            <v xml:space="preserve"> </v>
          </cell>
          <cell r="CV164" t="str">
            <v xml:space="preserve"> </v>
          </cell>
          <cell r="CW164" t="str">
            <v xml:space="preserve"> </v>
          </cell>
          <cell r="CX164" t="str">
            <v xml:space="preserve"> </v>
          </cell>
          <cell r="CY164" t="str">
            <v xml:space="preserve"> </v>
          </cell>
          <cell r="CZ164" t="str">
            <v xml:space="preserve"> </v>
          </cell>
          <cell r="DA164" t="str">
            <v xml:space="preserve"> </v>
          </cell>
          <cell r="DB164" t="str">
            <v xml:space="preserve"> </v>
          </cell>
          <cell r="DC164" t="str">
            <v xml:space="preserve"> </v>
          </cell>
          <cell r="DD164" t="str">
            <v xml:space="preserve"> </v>
          </cell>
          <cell r="DE164" t="str">
            <v xml:space="preserve"> </v>
          </cell>
          <cell r="DF164" t="str">
            <v xml:space="preserve"> </v>
          </cell>
          <cell r="DG164" t="str">
            <v xml:space="preserve"> </v>
          </cell>
          <cell r="DH164" t="str">
            <v xml:space="preserve"> </v>
          </cell>
          <cell r="DI164" t="str">
            <v xml:space="preserve"> </v>
          </cell>
          <cell r="DJ164" t="str">
            <v xml:space="preserve"> </v>
          </cell>
          <cell r="DK164" t="str">
            <v xml:space="preserve"> </v>
          </cell>
          <cell r="DL164" t="str">
            <v xml:space="preserve"> </v>
          </cell>
          <cell r="DM164" t="str">
            <v xml:space="preserve"> </v>
          </cell>
          <cell r="DN164" t="str">
            <v xml:space="preserve"> </v>
          </cell>
          <cell r="DO164" t="str">
            <v xml:space="preserve"> </v>
          </cell>
          <cell r="DP164" t="str">
            <v xml:space="preserve"> </v>
          </cell>
          <cell r="DQ164" t="str">
            <v xml:space="preserve"> </v>
          </cell>
          <cell r="DR164" t="str">
            <v xml:space="preserve"> </v>
          </cell>
          <cell r="DS164" t="str">
            <v xml:space="preserve"> </v>
          </cell>
          <cell r="DT164" t="str">
            <v xml:space="preserve"> </v>
          </cell>
          <cell r="DU164" t="str">
            <v xml:space="preserve"> </v>
          </cell>
          <cell r="DV164" t="str">
            <v xml:space="preserve"> </v>
          </cell>
          <cell r="DW164" t="str">
            <v xml:space="preserve"> </v>
          </cell>
          <cell r="DX164" t="str">
            <v xml:space="preserve"> </v>
          </cell>
          <cell r="DY164" t="str">
            <v xml:space="preserve"> </v>
          </cell>
          <cell r="DZ164" t="str">
            <v xml:space="preserve"> </v>
          </cell>
          <cell r="EA164" t="str">
            <v xml:space="preserve"> </v>
          </cell>
          <cell r="EB164" t="str">
            <v xml:space="preserve"> </v>
          </cell>
          <cell r="EC164" t="str">
            <v xml:space="preserve"> </v>
          </cell>
          <cell r="ED164" t="str">
            <v xml:space="preserve"> </v>
          </cell>
          <cell r="EE164" t="str">
            <v xml:space="preserve"> </v>
          </cell>
          <cell r="EF164" t="str">
            <v xml:space="preserve"> </v>
          </cell>
          <cell r="EG164" t="str">
            <v xml:space="preserve"> </v>
          </cell>
          <cell r="EH164" t="str">
            <v xml:space="preserve"> </v>
          </cell>
          <cell r="EI164" t="str">
            <v xml:space="preserve"> </v>
          </cell>
          <cell r="EJ164" t="str">
            <v xml:space="preserve"> </v>
          </cell>
          <cell r="EK164" t="str">
            <v xml:space="preserve"> </v>
          </cell>
          <cell r="EL164" t="str">
            <v xml:space="preserve"> </v>
          </cell>
          <cell r="EM164" t="str">
            <v xml:space="preserve"> </v>
          </cell>
          <cell r="EN164" t="str">
            <v xml:space="preserve"> </v>
          </cell>
          <cell r="EO164" t="str">
            <v xml:space="preserve"> </v>
          </cell>
          <cell r="EP164" t="str">
            <v xml:space="preserve"> </v>
          </cell>
          <cell r="EQ164" t="str">
            <v xml:space="preserve"> </v>
          </cell>
          <cell r="ER164" t="str">
            <v xml:space="preserve"> </v>
          </cell>
          <cell r="ES164" t="str">
            <v xml:space="preserve"> </v>
          </cell>
          <cell r="ET164" t="str">
            <v xml:space="preserve"> </v>
          </cell>
          <cell r="EU164" t="str">
            <v xml:space="preserve"> </v>
          </cell>
          <cell r="EV164" t="str">
            <v xml:space="preserve"> </v>
          </cell>
          <cell r="EW164" t="str">
            <v xml:space="preserve"> </v>
          </cell>
          <cell r="EX164" t="str">
            <v xml:space="preserve"> </v>
          </cell>
          <cell r="EY164" t="str">
            <v xml:space="preserve"> </v>
          </cell>
          <cell r="EZ164" t="str">
            <v xml:space="preserve"> </v>
          </cell>
          <cell r="FA164" t="str">
            <v xml:space="preserve"> </v>
          </cell>
          <cell r="FB164" t="str">
            <v xml:space="preserve"> </v>
          </cell>
          <cell r="FC164" t="str">
            <v xml:space="preserve"> </v>
          </cell>
          <cell r="FD164" t="str">
            <v xml:space="preserve"> </v>
          </cell>
          <cell r="FE164" t="str">
            <v xml:space="preserve"> </v>
          </cell>
          <cell r="FF164" t="str">
            <v xml:space="preserve"> </v>
          </cell>
          <cell r="FG164" t="str">
            <v xml:space="preserve"> </v>
          </cell>
          <cell r="FH164" t="str">
            <v xml:space="preserve"> </v>
          </cell>
          <cell r="FI164" t="str">
            <v xml:space="preserve"> </v>
          </cell>
          <cell r="FJ164" t="str">
            <v xml:space="preserve"> </v>
          </cell>
          <cell r="FK164" t="str">
            <v xml:space="preserve"> </v>
          </cell>
          <cell r="FL164" t="str">
            <v xml:space="preserve"> </v>
          </cell>
          <cell r="FM164" t="str">
            <v xml:space="preserve"> </v>
          </cell>
          <cell r="FN164" t="str">
            <v xml:space="preserve"> </v>
          </cell>
          <cell r="FO164" t="str">
            <v xml:space="preserve"> </v>
          </cell>
          <cell r="FP164" t="str">
            <v xml:space="preserve"> </v>
          </cell>
          <cell r="FQ164" t="str">
            <v xml:space="preserve"> </v>
          </cell>
          <cell r="FR164" t="str">
            <v xml:space="preserve"> </v>
          </cell>
          <cell r="FS164" t="str">
            <v xml:space="preserve"> </v>
          </cell>
          <cell r="FT164" t="str">
            <v xml:space="preserve"> </v>
          </cell>
          <cell r="FU164" t="str">
            <v xml:space="preserve"> </v>
          </cell>
          <cell r="FV164" t="str">
            <v xml:space="preserve"> </v>
          </cell>
          <cell r="FW164" t="str">
            <v xml:space="preserve"> </v>
          </cell>
          <cell r="FX164" t="str">
            <v xml:space="preserve"> </v>
          </cell>
          <cell r="FY164" t="str">
            <v xml:space="preserve"> </v>
          </cell>
          <cell r="FZ164" t="str">
            <v xml:space="preserve"> </v>
          </cell>
          <cell r="GA164" t="str">
            <v xml:space="preserve"> </v>
          </cell>
          <cell r="GB164" t="str">
            <v xml:space="preserve"> </v>
          </cell>
          <cell r="GC164" t="str">
            <v xml:space="preserve"> </v>
          </cell>
          <cell r="GD164" t="str">
            <v xml:space="preserve"> </v>
          </cell>
          <cell r="GE164" t="str">
            <v xml:space="preserve"> </v>
          </cell>
          <cell r="GF164" t="str">
            <v xml:space="preserve"> </v>
          </cell>
        </row>
        <row r="165">
          <cell r="A165" t="str">
            <v>Number of applications on AppExchange</v>
          </cell>
          <cell r="AG165">
            <v>34.502000000000002</v>
          </cell>
          <cell r="AH165">
            <v>34.688000000000002</v>
          </cell>
          <cell r="AI165">
            <v>85</v>
          </cell>
          <cell r="AJ165" t="str">
            <v>168 - US</v>
          </cell>
          <cell r="AM165">
            <v>214</v>
          </cell>
          <cell r="AN165">
            <v>55.034999999999997</v>
          </cell>
          <cell r="AO165">
            <v>61.699999999999996</v>
          </cell>
          <cell r="AP165">
            <v>69.215999999999994</v>
          </cell>
          <cell r="AS165">
            <v>78.305999999999997</v>
          </cell>
          <cell r="AT165">
            <v>83.950999999999993</v>
          </cell>
          <cell r="AU165">
            <v>89.902999999999992</v>
          </cell>
          <cell r="AV165">
            <v>98.897000000000006</v>
          </cell>
          <cell r="GF165" t="str">
            <v xml:space="preserve"> </v>
          </cell>
        </row>
        <row r="166">
          <cell r="AJ166" t="str">
            <v>25 - Japan</v>
          </cell>
          <cell r="AM166" t="str">
            <v>over 8,600 installed apps</v>
          </cell>
          <cell r="GF166" t="str">
            <v xml:space="preserve"> </v>
          </cell>
        </row>
        <row r="167">
          <cell r="A167" t="str">
            <v>New Subscribers</v>
          </cell>
          <cell r="C167">
            <v>4200</v>
          </cell>
          <cell r="D167">
            <v>7200</v>
          </cell>
          <cell r="E167">
            <v>8400</v>
          </cell>
          <cell r="F167">
            <v>10200</v>
          </cell>
          <cell r="G167">
            <v>30000</v>
          </cell>
          <cell r="I167">
            <v>5745</v>
          </cell>
          <cell r="J167">
            <v>5745</v>
          </cell>
          <cell r="K167">
            <v>5745</v>
          </cell>
          <cell r="L167">
            <v>5765</v>
          </cell>
          <cell r="M167">
            <v>23000</v>
          </cell>
          <cell r="O167">
            <v>7000</v>
          </cell>
          <cell r="P167">
            <v>5000</v>
          </cell>
          <cell r="Q167">
            <v>4000</v>
          </cell>
          <cell r="R167">
            <v>7000</v>
          </cell>
          <cell r="S167">
            <v>23000</v>
          </cell>
          <cell r="U167">
            <v>9000</v>
          </cell>
          <cell r="V167">
            <v>11000</v>
          </cell>
          <cell r="W167">
            <v>11000</v>
          </cell>
          <cell r="X167">
            <v>20000</v>
          </cell>
          <cell r="Y167">
            <v>51000</v>
          </cell>
          <cell r="AA167">
            <v>20000</v>
          </cell>
          <cell r="AB167">
            <v>21000</v>
          </cell>
          <cell r="AC167">
            <v>27000</v>
          </cell>
          <cell r="AD167">
            <v>32000</v>
          </cell>
          <cell r="AE167">
            <v>100000</v>
          </cell>
          <cell r="AG167">
            <v>40000</v>
          </cell>
          <cell r="AH167">
            <v>41000</v>
          </cell>
          <cell r="AI167">
            <v>43000</v>
          </cell>
          <cell r="AJ167" t="str">
            <v>over 4,400 installed apps</v>
          </cell>
          <cell r="AK167">
            <v>172000</v>
          </cell>
          <cell r="AM167">
            <v>45000</v>
          </cell>
          <cell r="AN167">
            <v>57000</v>
          </cell>
          <cell r="AO167">
            <v>61000</v>
          </cell>
          <cell r="AP167">
            <v>90000</v>
          </cell>
          <cell r="AQ167">
            <v>253000</v>
          </cell>
          <cell r="AS167">
            <v>77000</v>
          </cell>
          <cell r="AT167">
            <v>97000</v>
          </cell>
          <cell r="AU167">
            <v>140000</v>
          </cell>
          <cell r="AV167">
            <v>140000</v>
          </cell>
          <cell r="AW167">
            <v>454000</v>
          </cell>
          <cell r="AY167">
            <v>110000</v>
          </cell>
          <cell r="AZ167">
            <v>105000</v>
          </cell>
          <cell r="BA167">
            <v>130000</v>
          </cell>
          <cell r="BB167">
            <v>150000</v>
          </cell>
          <cell r="BC167">
            <v>495000</v>
          </cell>
          <cell r="BE167">
            <v>132000</v>
          </cell>
          <cell r="BF167">
            <v>126000</v>
          </cell>
          <cell r="BG167">
            <v>149500</v>
          </cell>
          <cell r="BH167">
            <v>172500</v>
          </cell>
          <cell r="BI167">
            <v>580000</v>
          </cell>
          <cell r="GF167" t="str">
            <v xml:space="preserve"> </v>
          </cell>
        </row>
        <row r="168">
          <cell r="A168" t="str">
            <v>% of transactions</v>
          </cell>
          <cell r="AG168">
            <v>0.82059698430608263</v>
          </cell>
          <cell r="AH168">
            <v>0.85872866268719239</v>
          </cell>
          <cell r="AI168">
            <v>0.83099816407382354</v>
          </cell>
          <cell r="AJ168" t="str">
            <v>200 ISV's</v>
          </cell>
          <cell r="AK168">
            <v>0.78181818181818186</v>
          </cell>
          <cell r="AM168">
            <v>0.50707082089131783</v>
          </cell>
          <cell r="AN168">
            <v>0.64228970646233585</v>
          </cell>
          <cell r="AO168">
            <v>0.64383344767533912</v>
          </cell>
          <cell r="AP168">
            <v>0.75147163194589406</v>
          </cell>
          <cell r="AQ168">
            <v>0.64540816326530615</v>
          </cell>
          <cell r="AS168">
            <v>0.57572245691427715</v>
          </cell>
          <cell r="AT168">
            <v>0.66554598785550101</v>
          </cell>
          <cell r="AU168">
            <v>0.89890526180615749</v>
          </cell>
          <cell r="AV168">
            <v>0.66741353419302551</v>
          </cell>
          <cell r="AW168">
            <v>0.70387596899224802</v>
          </cell>
          <cell r="AY168">
            <v>0.52195781631829941</v>
          </cell>
          <cell r="AZ168">
            <v>0.43255267873694619</v>
          </cell>
          <cell r="BA168">
            <v>0.43956787096992339</v>
          </cell>
          <cell r="BB168">
            <v>0.42885937701027832</v>
          </cell>
          <cell r="BC168">
            <v>0.45040946314831665</v>
          </cell>
          <cell r="BE168">
            <v>0.41154187906280693</v>
          </cell>
          <cell r="BF168">
            <v>0.36233446922313767</v>
          </cell>
          <cell r="BG168">
            <v>0.3511491620570999</v>
          </cell>
          <cell r="BH168">
            <v>0.3451622262463358</v>
          </cell>
          <cell r="BI168">
            <v>0.36386449184441655</v>
          </cell>
          <cell r="GF168" t="str">
            <v xml:space="preserve"> </v>
          </cell>
        </row>
        <row r="169">
          <cell r="AJ169" t="str">
            <v>15,000 independent developers</v>
          </cell>
          <cell r="GF169" t="str">
            <v xml:space="preserve"> </v>
          </cell>
        </row>
        <row r="170">
          <cell r="A170" t="str">
            <v>Renewing Subscribers</v>
          </cell>
          <cell r="I170">
            <v>4200</v>
          </cell>
          <cell r="J170">
            <v>7200</v>
          </cell>
          <cell r="K170">
            <v>8400</v>
          </cell>
          <cell r="L170">
            <v>10200</v>
          </cell>
          <cell r="O170">
            <v>12745</v>
          </cell>
          <cell r="P170">
            <v>10745</v>
          </cell>
          <cell r="Q170">
            <v>9745</v>
          </cell>
          <cell r="R170">
            <v>12765</v>
          </cell>
          <cell r="S170">
            <v>46000</v>
          </cell>
          <cell r="U170">
            <v>19745</v>
          </cell>
          <cell r="V170">
            <v>15745</v>
          </cell>
          <cell r="W170">
            <v>13745</v>
          </cell>
          <cell r="X170">
            <v>19765</v>
          </cell>
          <cell r="Y170">
            <v>69000</v>
          </cell>
          <cell r="AA170">
            <v>28745</v>
          </cell>
          <cell r="AB170">
            <v>26745</v>
          </cell>
          <cell r="AC170">
            <v>24745</v>
          </cell>
          <cell r="AD170">
            <v>39765</v>
          </cell>
          <cell r="AE170">
            <v>120000</v>
          </cell>
          <cell r="AG170">
            <v>48745</v>
          </cell>
          <cell r="AH170">
            <v>47745</v>
          </cell>
          <cell r="AI170">
            <v>51745</v>
          </cell>
          <cell r="AJ170">
            <v>71765</v>
          </cell>
          <cell r="AK170">
            <v>220000</v>
          </cell>
          <cell r="AM170">
            <v>88745</v>
          </cell>
          <cell r="AN170">
            <v>88745</v>
          </cell>
          <cell r="AO170">
            <v>94745</v>
          </cell>
          <cell r="AP170">
            <v>119765</v>
          </cell>
          <cell r="AQ170">
            <v>392000</v>
          </cell>
          <cell r="AS170">
            <v>133745</v>
          </cell>
          <cell r="AT170">
            <v>145745</v>
          </cell>
          <cell r="AU170">
            <v>155745</v>
          </cell>
          <cell r="AV170">
            <v>209765</v>
          </cell>
          <cell r="AW170">
            <v>645000</v>
          </cell>
          <cell r="AY170">
            <v>210745</v>
          </cell>
          <cell r="AZ170">
            <v>242745</v>
          </cell>
          <cell r="BA170">
            <v>295745</v>
          </cell>
          <cell r="BB170">
            <v>349765</v>
          </cell>
          <cell r="BC170">
            <v>1099000</v>
          </cell>
          <cell r="BE170">
            <v>320745</v>
          </cell>
          <cell r="BF170">
            <v>347745</v>
          </cell>
          <cell r="BG170">
            <v>425745</v>
          </cell>
          <cell r="BH170">
            <v>499765</v>
          </cell>
          <cell r="BI170">
            <v>1594000</v>
          </cell>
          <cell r="GF170" t="str">
            <v xml:space="preserve"> </v>
          </cell>
        </row>
        <row r="171">
          <cell r="A171" t="str">
            <v>Customers with over 1,000 subs</v>
          </cell>
          <cell r="AJ171">
            <v>26</v>
          </cell>
          <cell r="AM171">
            <v>26</v>
          </cell>
          <cell r="GF171" t="str">
            <v xml:space="preserve"> </v>
          </cell>
        </row>
        <row r="172">
          <cell r="A172" t="str">
            <v>Customers with over 500 subs</v>
          </cell>
          <cell r="AM172" t="str">
            <v>almost 100</v>
          </cell>
          <cell r="AO172" t="str">
            <v>280 customers</v>
          </cell>
          <cell r="GF172" t="str">
            <v xml:space="preserve"> </v>
          </cell>
        </row>
        <row r="173">
          <cell r="A173" t="str">
            <v>Total Subscribers (period avg)</v>
          </cell>
          <cell r="AG173">
            <v>247000</v>
          </cell>
          <cell r="AH173">
            <v>287000</v>
          </cell>
          <cell r="AI173">
            <v>327500</v>
          </cell>
          <cell r="AJ173">
            <v>370500</v>
          </cell>
          <cell r="AM173">
            <v>415500</v>
          </cell>
          <cell r="AN173">
            <v>466500</v>
          </cell>
          <cell r="AO173">
            <v>525500</v>
          </cell>
          <cell r="AP173">
            <v>601000</v>
          </cell>
          <cell r="AS173">
            <v>684500</v>
          </cell>
          <cell r="AT173">
            <v>771500</v>
          </cell>
          <cell r="AU173">
            <v>890000</v>
          </cell>
          <cell r="AV173">
            <v>1030000</v>
          </cell>
          <cell r="AY173">
            <v>1155000</v>
          </cell>
          <cell r="AZ173">
            <v>1262500</v>
          </cell>
          <cell r="BA173">
            <v>1380000</v>
          </cell>
          <cell r="BB173">
            <v>1520000</v>
          </cell>
          <cell r="BE173">
            <v>1661000</v>
          </cell>
          <cell r="BF173">
            <v>1790000</v>
          </cell>
          <cell r="BG173">
            <v>1927750</v>
          </cell>
          <cell r="BH173">
            <v>2088750</v>
          </cell>
          <cell r="GF173" t="str">
            <v xml:space="preserve"> </v>
          </cell>
        </row>
        <row r="174">
          <cell r="A174" t="str">
            <v>Transactions (billions)</v>
          </cell>
          <cell r="AG174">
            <v>1.2264150943396226</v>
          </cell>
          <cell r="AH174">
            <v>120.86411149825786</v>
          </cell>
          <cell r="AI174">
            <v>115.74045801526718</v>
          </cell>
          <cell r="AJ174">
            <v>114.71794871794872</v>
          </cell>
          <cell r="AM174">
            <v>2.6</v>
          </cell>
          <cell r="AO174" t="str">
            <v>750 installs - 250 customers</v>
          </cell>
          <cell r="GF174" t="str">
            <v xml:space="preserve"> </v>
          </cell>
        </row>
        <row r="175">
          <cell r="A175" t="str">
            <v xml:space="preserve">     Y/Y</v>
          </cell>
          <cell r="AM175">
            <v>1.1200000000000001</v>
          </cell>
          <cell r="GF175" t="str">
            <v xml:space="preserve"> </v>
          </cell>
        </row>
        <row r="176">
          <cell r="A176" t="str">
            <v>IdeaExchange Members</v>
          </cell>
          <cell r="AS176">
            <v>6000</v>
          </cell>
          <cell r="GF176" t="str">
            <v xml:space="preserve"> </v>
          </cell>
        </row>
        <row r="177">
          <cell r="A177" t="str">
            <v>API Traffic Growth</v>
          </cell>
          <cell r="AM177">
            <v>1.86</v>
          </cell>
          <cell r="GF177" t="str">
            <v xml:space="preserve"> </v>
          </cell>
        </row>
        <row r="178">
          <cell r="A178" t="str">
            <v>% of transactions</v>
          </cell>
          <cell r="AM178">
            <v>0.45</v>
          </cell>
          <cell r="GF178" t="str">
            <v xml:space="preserve"> </v>
          </cell>
        </row>
        <row r="179">
          <cell r="A179" t="str">
            <v xml:space="preserve"> </v>
          </cell>
          <cell r="B179" t="str">
            <v xml:space="preserve"> </v>
          </cell>
          <cell r="C179" t="str">
            <v xml:space="preserve"> </v>
          </cell>
          <cell r="D179" t="str">
            <v xml:space="preserve"> </v>
          </cell>
          <cell r="E179" t="str">
            <v xml:space="preserve"> </v>
          </cell>
          <cell r="F179" t="str">
            <v xml:space="preserve"> </v>
          </cell>
          <cell r="G179" t="str">
            <v xml:space="preserve"> </v>
          </cell>
          <cell r="H179" t="str">
            <v xml:space="preserve"> </v>
          </cell>
          <cell r="I179" t="str">
            <v xml:space="preserve"> </v>
          </cell>
          <cell r="J179" t="str">
            <v xml:space="preserve"> </v>
          </cell>
          <cell r="K179" t="str">
            <v xml:space="preserve"> </v>
          </cell>
          <cell r="L179" t="str">
            <v xml:space="preserve"> </v>
          </cell>
          <cell r="M179" t="str">
            <v xml:space="preserve"> </v>
          </cell>
          <cell r="N179" t="str">
            <v xml:space="preserve"> </v>
          </cell>
          <cell r="O179" t="str">
            <v xml:space="preserve"> </v>
          </cell>
          <cell r="P179" t="str">
            <v xml:space="preserve"> </v>
          </cell>
          <cell r="Q179" t="str">
            <v xml:space="preserve"> </v>
          </cell>
          <cell r="R179" t="str">
            <v xml:space="preserve"> </v>
          </cell>
          <cell r="S179" t="str">
            <v xml:space="preserve"> </v>
          </cell>
          <cell r="T179" t="str">
            <v xml:space="preserve"> </v>
          </cell>
          <cell r="U179" t="str">
            <v xml:space="preserve"> </v>
          </cell>
          <cell r="V179" t="str">
            <v xml:space="preserve"> </v>
          </cell>
          <cell r="W179" t="str">
            <v xml:space="preserve"> </v>
          </cell>
          <cell r="X179" t="str">
            <v xml:space="preserve"> </v>
          </cell>
          <cell r="Y179" t="str">
            <v xml:space="preserve"> </v>
          </cell>
          <cell r="Z179" t="str">
            <v xml:space="preserve"> </v>
          </cell>
          <cell r="AA179" t="str">
            <v xml:space="preserve"> </v>
          </cell>
          <cell r="AB179" t="str">
            <v xml:space="preserve"> </v>
          </cell>
          <cell r="AC179" t="str">
            <v xml:space="preserve"> </v>
          </cell>
          <cell r="AD179" t="str">
            <v xml:space="preserve"> </v>
          </cell>
          <cell r="AE179" t="str">
            <v xml:space="preserve"> </v>
          </cell>
          <cell r="AF179" t="str">
            <v xml:space="preserve"> </v>
          </cell>
          <cell r="AG179" t="str">
            <v xml:space="preserve"> </v>
          </cell>
          <cell r="AH179" t="str">
            <v xml:space="preserve"> </v>
          </cell>
          <cell r="AI179" t="str">
            <v xml:space="preserve"> </v>
          </cell>
          <cell r="AJ179" t="str">
            <v xml:space="preserve"> </v>
          </cell>
          <cell r="AK179" t="str">
            <v xml:space="preserve"> </v>
          </cell>
          <cell r="AL179" t="str">
            <v xml:space="preserve"> </v>
          </cell>
          <cell r="AM179" t="str">
            <v xml:space="preserve"> </v>
          </cell>
          <cell r="AN179" t="str">
            <v xml:space="preserve"> </v>
          </cell>
          <cell r="AO179" t="str">
            <v xml:space="preserve"> </v>
          </cell>
          <cell r="AP179" t="str">
            <v xml:space="preserve"> </v>
          </cell>
          <cell r="AQ179" t="str">
            <v xml:space="preserve"> </v>
          </cell>
          <cell r="AR179" t="str">
            <v xml:space="preserve"> </v>
          </cell>
          <cell r="AS179" t="str">
            <v xml:space="preserve"> </v>
          </cell>
          <cell r="AT179" t="str">
            <v xml:space="preserve"> </v>
          </cell>
          <cell r="AU179" t="str">
            <v xml:space="preserve"> </v>
          </cell>
          <cell r="AV179" t="str">
            <v xml:space="preserve"> </v>
          </cell>
          <cell r="AW179" t="str">
            <v xml:space="preserve"> </v>
          </cell>
          <cell r="AX179" t="str">
            <v xml:space="preserve"> </v>
          </cell>
          <cell r="AY179" t="str">
            <v xml:space="preserve"> </v>
          </cell>
          <cell r="AZ179" t="str">
            <v xml:space="preserve"> </v>
          </cell>
          <cell r="BA179" t="str">
            <v xml:space="preserve"> </v>
          </cell>
          <cell r="BB179" t="str">
            <v xml:space="preserve"> </v>
          </cell>
          <cell r="BC179" t="str">
            <v xml:space="preserve"> </v>
          </cell>
          <cell r="BD179" t="str">
            <v xml:space="preserve"> </v>
          </cell>
          <cell r="BE179" t="str">
            <v xml:space="preserve"> </v>
          </cell>
          <cell r="BF179" t="str">
            <v xml:space="preserve"> </v>
          </cell>
          <cell r="BG179" t="str">
            <v xml:space="preserve"> </v>
          </cell>
          <cell r="BH179" t="str">
            <v xml:space="preserve"> </v>
          </cell>
          <cell r="BI179" t="str">
            <v xml:space="preserve"> </v>
          </cell>
          <cell r="BJ179" t="str">
            <v xml:space="preserve"> </v>
          </cell>
          <cell r="BP179" t="str">
            <v xml:space="preserve"> </v>
          </cell>
          <cell r="BV179" t="str">
            <v xml:space="preserve"> </v>
          </cell>
          <cell r="BX179" t="str">
            <v xml:space="preserve"> </v>
          </cell>
          <cell r="BY179" t="str">
            <v xml:space="preserve"> </v>
          </cell>
          <cell r="BZ179" t="str">
            <v xml:space="preserve"> </v>
          </cell>
          <cell r="CA179" t="str">
            <v xml:space="preserve"> </v>
          </cell>
          <cell r="CB179" t="str">
            <v xml:space="preserve"> </v>
          </cell>
          <cell r="CC179" t="str">
            <v xml:space="preserve"> </v>
          </cell>
          <cell r="CD179" t="str">
            <v xml:space="preserve"> </v>
          </cell>
          <cell r="CE179" t="str">
            <v xml:space="preserve"> </v>
          </cell>
          <cell r="CF179" t="str">
            <v xml:space="preserve"> </v>
          </cell>
          <cell r="CG179" t="str">
            <v xml:space="preserve"> </v>
          </cell>
          <cell r="CH179" t="str">
            <v xml:space="preserve"> </v>
          </cell>
          <cell r="CI179" t="str">
            <v xml:space="preserve"> </v>
          </cell>
          <cell r="CJ179" t="str">
            <v xml:space="preserve"> </v>
          </cell>
          <cell r="CK179" t="str">
            <v xml:space="preserve"> </v>
          </cell>
          <cell r="CL179" t="str">
            <v xml:space="preserve"> </v>
          </cell>
          <cell r="CM179" t="str">
            <v xml:space="preserve"> </v>
          </cell>
          <cell r="CN179" t="str">
            <v xml:space="preserve"> </v>
          </cell>
          <cell r="CO179" t="str">
            <v xml:space="preserve"> </v>
          </cell>
          <cell r="CP179" t="str">
            <v xml:space="preserve"> </v>
          </cell>
          <cell r="CQ179" t="str">
            <v xml:space="preserve"> </v>
          </cell>
          <cell r="CR179" t="str">
            <v xml:space="preserve"> </v>
          </cell>
          <cell r="CS179" t="str">
            <v xml:space="preserve"> </v>
          </cell>
          <cell r="CT179" t="str">
            <v xml:space="preserve"> </v>
          </cell>
          <cell r="CU179" t="str">
            <v xml:space="preserve"> </v>
          </cell>
          <cell r="CV179" t="str">
            <v xml:space="preserve"> </v>
          </cell>
          <cell r="CW179" t="str">
            <v xml:space="preserve"> </v>
          </cell>
          <cell r="CX179" t="str">
            <v xml:space="preserve"> </v>
          </cell>
          <cell r="CY179" t="str">
            <v xml:space="preserve"> </v>
          </cell>
          <cell r="CZ179" t="str">
            <v xml:space="preserve"> </v>
          </cell>
          <cell r="DA179" t="str">
            <v xml:space="preserve"> </v>
          </cell>
          <cell r="DB179" t="str">
            <v xml:space="preserve"> </v>
          </cell>
          <cell r="DC179" t="str">
            <v xml:space="preserve"> </v>
          </cell>
          <cell r="DD179" t="str">
            <v xml:space="preserve"> </v>
          </cell>
          <cell r="DE179" t="str">
            <v xml:space="preserve"> </v>
          </cell>
          <cell r="DF179" t="str">
            <v xml:space="preserve"> </v>
          </cell>
          <cell r="DG179" t="str">
            <v xml:space="preserve"> </v>
          </cell>
          <cell r="DH179" t="str">
            <v xml:space="preserve"> </v>
          </cell>
          <cell r="DI179" t="str">
            <v xml:space="preserve"> </v>
          </cell>
          <cell r="DJ179" t="str">
            <v xml:space="preserve"> </v>
          </cell>
          <cell r="DK179" t="str">
            <v xml:space="preserve"> </v>
          </cell>
          <cell r="DL179" t="str">
            <v xml:space="preserve"> </v>
          </cell>
          <cell r="DM179" t="str">
            <v xml:space="preserve"> </v>
          </cell>
          <cell r="DN179" t="str">
            <v xml:space="preserve"> </v>
          </cell>
          <cell r="DO179" t="str">
            <v xml:space="preserve"> </v>
          </cell>
          <cell r="DP179" t="str">
            <v xml:space="preserve"> </v>
          </cell>
          <cell r="DQ179" t="str">
            <v xml:space="preserve"> </v>
          </cell>
          <cell r="DR179" t="str">
            <v xml:space="preserve"> </v>
          </cell>
          <cell r="DS179" t="str">
            <v xml:space="preserve"> </v>
          </cell>
          <cell r="DT179" t="str">
            <v xml:space="preserve"> </v>
          </cell>
          <cell r="DU179" t="str">
            <v xml:space="preserve"> </v>
          </cell>
          <cell r="DV179" t="str">
            <v xml:space="preserve"> </v>
          </cell>
          <cell r="DW179" t="str">
            <v xml:space="preserve"> </v>
          </cell>
          <cell r="DX179" t="str">
            <v xml:space="preserve"> </v>
          </cell>
          <cell r="DY179" t="str">
            <v xml:space="preserve"> </v>
          </cell>
          <cell r="DZ179" t="str">
            <v xml:space="preserve"> </v>
          </cell>
          <cell r="EA179" t="str">
            <v xml:space="preserve"> </v>
          </cell>
          <cell r="EB179" t="str">
            <v xml:space="preserve"> </v>
          </cell>
          <cell r="EC179" t="str">
            <v xml:space="preserve"> </v>
          </cell>
          <cell r="ED179" t="str">
            <v xml:space="preserve"> </v>
          </cell>
          <cell r="EE179" t="str">
            <v xml:space="preserve"> </v>
          </cell>
          <cell r="EF179" t="str">
            <v xml:space="preserve"> </v>
          </cell>
          <cell r="EG179" t="str">
            <v xml:space="preserve"> </v>
          </cell>
          <cell r="EH179" t="str">
            <v xml:space="preserve"> </v>
          </cell>
          <cell r="EI179" t="str">
            <v xml:space="preserve"> </v>
          </cell>
          <cell r="EJ179" t="str">
            <v xml:space="preserve"> </v>
          </cell>
          <cell r="EK179" t="str">
            <v xml:space="preserve"> </v>
          </cell>
          <cell r="EL179" t="str">
            <v xml:space="preserve"> </v>
          </cell>
          <cell r="EM179" t="str">
            <v xml:space="preserve"> </v>
          </cell>
          <cell r="EN179" t="str">
            <v xml:space="preserve"> </v>
          </cell>
          <cell r="EO179" t="str">
            <v xml:space="preserve"> </v>
          </cell>
          <cell r="EP179" t="str">
            <v xml:space="preserve"> </v>
          </cell>
          <cell r="EQ179" t="str">
            <v xml:space="preserve"> </v>
          </cell>
          <cell r="ER179" t="str">
            <v xml:space="preserve"> </v>
          </cell>
          <cell r="ES179" t="str">
            <v xml:space="preserve"> </v>
          </cell>
          <cell r="ET179" t="str">
            <v xml:space="preserve"> </v>
          </cell>
          <cell r="EU179" t="str">
            <v xml:space="preserve"> </v>
          </cell>
          <cell r="EV179" t="str">
            <v xml:space="preserve"> </v>
          </cell>
          <cell r="EW179" t="str">
            <v xml:space="preserve"> </v>
          </cell>
          <cell r="EX179" t="str">
            <v xml:space="preserve"> </v>
          </cell>
          <cell r="EY179" t="str">
            <v xml:space="preserve"> </v>
          </cell>
          <cell r="EZ179" t="str">
            <v xml:space="preserve"> </v>
          </cell>
          <cell r="FA179" t="str">
            <v xml:space="preserve"> </v>
          </cell>
          <cell r="FB179" t="str">
            <v xml:space="preserve"> </v>
          </cell>
          <cell r="FC179" t="str">
            <v xml:space="preserve"> </v>
          </cell>
          <cell r="FD179" t="str">
            <v xml:space="preserve"> </v>
          </cell>
          <cell r="FE179" t="str">
            <v xml:space="preserve"> </v>
          </cell>
          <cell r="FF179" t="str">
            <v xml:space="preserve"> </v>
          </cell>
          <cell r="FG179" t="str">
            <v xml:space="preserve"> </v>
          </cell>
          <cell r="FH179" t="str">
            <v xml:space="preserve"> </v>
          </cell>
          <cell r="FI179" t="str">
            <v xml:space="preserve"> </v>
          </cell>
          <cell r="FJ179" t="str">
            <v xml:space="preserve"> </v>
          </cell>
          <cell r="FK179" t="str">
            <v xml:space="preserve"> </v>
          </cell>
          <cell r="FL179" t="str">
            <v xml:space="preserve"> </v>
          </cell>
          <cell r="FM179" t="str">
            <v xml:space="preserve"> </v>
          </cell>
          <cell r="FN179" t="str">
            <v xml:space="preserve"> </v>
          </cell>
          <cell r="FO179" t="str">
            <v xml:space="preserve"> </v>
          </cell>
          <cell r="FP179" t="str">
            <v xml:space="preserve"> </v>
          </cell>
          <cell r="FQ179" t="str">
            <v xml:space="preserve"> </v>
          </cell>
          <cell r="FR179" t="str">
            <v xml:space="preserve"> </v>
          </cell>
          <cell r="FS179" t="str">
            <v xml:space="preserve"> </v>
          </cell>
          <cell r="FT179" t="str">
            <v xml:space="preserve"> </v>
          </cell>
          <cell r="FU179" t="str">
            <v xml:space="preserve"> </v>
          </cell>
          <cell r="FV179" t="str">
            <v xml:space="preserve"> </v>
          </cell>
          <cell r="FW179" t="str">
            <v xml:space="preserve"> </v>
          </cell>
          <cell r="FX179" t="str">
            <v xml:space="preserve"> </v>
          </cell>
          <cell r="FY179" t="str">
            <v xml:space="preserve"> </v>
          </cell>
          <cell r="FZ179" t="str">
            <v xml:space="preserve"> </v>
          </cell>
          <cell r="GA179" t="str">
            <v xml:space="preserve"> </v>
          </cell>
          <cell r="GB179" t="str">
            <v xml:space="preserve"> </v>
          </cell>
          <cell r="GC179" t="str">
            <v xml:space="preserve"> </v>
          </cell>
          <cell r="GD179" t="str">
            <v xml:space="preserve"> </v>
          </cell>
          <cell r="GE179" t="str">
            <v xml:space="preserve"> </v>
          </cell>
          <cell r="GF179" t="str">
            <v xml:space="preserve"> </v>
          </cell>
        </row>
        <row r="180">
          <cell r="A180" t="str">
            <v>Average Transactions Speed (milliseconds)</v>
          </cell>
          <cell r="O180">
            <v>5.9749999999999996</v>
          </cell>
          <cell r="P180">
            <v>7.4130000000000003</v>
          </cell>
          <cell r="Q180">
            <v>10.039</v>
          </cell>
          <cell r="R180">
            <v>10.095000000000001</v>
          </cell>
          <cell r="U180">
            <v>10.656000000000001</v>
          </cell>
          <cell r="V180">
            <v>12.205</v>
          </cell>
          <cell r="W180">
            <v>14.597</v>
          </cell>
          <cell r="X180">
            <v>17.141999999999999</v>
          </cell>
          <cell r="AA180">
            <v>20.414999999999999</v>
          </cell>
          <cell r="AB180">
            <v>22.524999999999999</v>
          </cell>
          <cell r="AC180">
            <v>24.94</v>
          </cell>
          <cell r="AD180">
            <v>28.431000000000001</v>
          </cell>
          <cell r="AG180">
            <v>34.502000000000002</v>
          </cell>
          <cell r="AH180">
            <v>34.688000000000002</v>
          </cell>
          <cell r="AI180">
            <v>37.905000000000001</v>
          </cell>
          <cell r="AJ180">
            <v>42.503</v>
          </cell>
          <cell r="AM180">
            <v>288</v>
          </cell>
          <cell r="AN180">
            <v>55.034999999999997</v>
          </cell>
          <cell r="AO180">
            <v>61.699999999999996</v>
          </cell>
          <cell r="AP180">
            <v>69.215999999999994</v>
          </cell>
          <cell r="AS180">
            <v>78.305999999999997</v>
          </cell>
          <cell r="AT180">
            <v>83.950999999999993</v>
          </cell>
          <cell r="AU180">
            <v>89.902999999999992</v>
          </cell>
          <cell r="AV180">
            <v>98.897000000000006</v>
          </cell>
          <cell r="AY180">
            <v>114.583</v>
          </cell>
          <cell r="AZ180">
            <v>122.02500000000001</v>
          </cell>
          <cell r="BA180">
            <v>127.69658782236607</v>
          </cell>
          <cell r="BB180">
            <v>135.34794199929425</v>
          </cell>
          <cell r="BE180">
            <v>148.45049784035274</v>
          </cell>
          <cell r="BF180">
            <v>157.85030103312147</v>
          </cell>
          <cell r="BG180">
            <v>166.99614184628024</v>
          </cell>
          <cell r="BH180">
            <v>178.73451990723069</v>
          </cell>
          <cell r="BK180">
            <v>188.0915583260219</v>
          </cell>
          <cell r="BL180">
            <v>196.77006790313112</v>
          </cell>
          <cell r="BM180">
            <v>206.19442604594872</v>
          </cell>
          <cell r="BN180">
            <v>217.93532642519321</v>
          </cell>
          <cell r="BQ180">
            <v>227.87415729531949</v>
          </cell>
          <cell r="BR180">
            <v>236.7509578874448</v>
          </cell>
          <cell r="BS180">
            <v>245.26514738643988</v>
          </cell>
          <cell r="BT180">
            <v>255.43043313145466</v>
          </cell>
        </row>
        <row r="182">
          <cell r="A182" t="str">
            <v>Unlimited Edition Subscriber Count</v>
          </cell>
          <cell r="C182">
            <v>4200</v>
          </cell>
          <cell r="D182">
            <v>7200</v>
          </cell>
          <cell r="E182">
            <v>8400</v>
          </cell>
          <cell r="F182">
            <v>10200</v>
          </cell>
          <cell r="G182">
            <v>30000</v>
          </cell>
          <cell r="I182">
            <v>5745</v>
          </cell>
          <cell r="J182">
            <v>5745</v>
          </cell>
          <cell r="K182">
            <v>5745</v>
          </cell>
          <cell r="L182">
            <v>5765</v>
          </cell>
          <cell r="M182">
            <v>23000</v>
          </cell>
          <cell r="O182">
            <v>7000</v>
          </cell>
          <cell r="P182">
            <v>5000</v>
          </cell>
          <cell r="Q182">
            <v>4000</v>
          </cell>
          <cell r="R182">
            <v>7000</v>
          </cell>
          <cell r="S182">
            <v>23000</v>
          </cell>
          <cell r="U182">
            <v>9000</v>
          </cell>
          <cell r="V182">
            <v>11000</v>
          </cell>
          <cell r="W182">
            <v>11000</v>
          </cell>
          <cell r="X182">
            <v>20000</v>
          </cell>
          <cell r="Y182">
            <v>51000</v>
          </cell>
          <cell r="AA182">
            <v>20000</v>
          </cell>
          <cell r="AB182">
            <v>21000</v>
          </cell>
          <cell r="AC182">
            <v>27000</v>
          </cell>
          <cell r="AD182">
            <v>32000</v>
          </cell>
          <cell r="AE182">
            <v>100000</v>
          </cell>
          <cell r="AG182">
            <v>40000</v>
          </cell>
          <cell r="AH182">
            <v>41000</v>
          </cell>
          <cell r="AI182">
            <v>43000</v>
          </cell>
          <cell r="AJ182">
            <v>48000</v>
          </cell>
          <cell r="AK182">
            <v>172000</v>
          </cell>
          <cell r="AM182" t="str">
            <v>nearing 4,000</v>
          </cell>
          <cell r="AN182">
            <v>57000</v>
          </cell>
          <cell r="AO182">
            <v>61000</v>
          </cell>
          <cell r="AP182">
            <v>90000</v>
          </cell>
          <cell r="AQ182">
            <v>253000</v>
          </cell>
          <cell r="AS182">
            <v>77000</v>
          </cell>
          <cell r="AT182">
            <v>97000</v>
          </cell>
          <cell r="AU182">
            <v>140000</v>
          </cell>
          <cell r="AV182">
            <v>140000</v>
          </cell>
          <cell r="AW182">
            <v>454000</v>
          </cell>
          <cell r="AY182">
            <v>110000</v>
          </cell>
          <cell r="AZ182">
            <v>105000</v>
          </cell>
          <cell r="BA182">
            <v>125000</v>
          </cell>
          <cell r="BB182">
            <v>165000</v>
          </cell>
          <cell r="BC182">
            <v>505000</v>
          </cell>
          <cell r="BE182">
            <v>126500</v>
          </cell>
          <cell r="BF182">
            <v>122197.07031250023</v>
          </cell>
          <cell r="BG182">
            <v>151807.69159226189</v>
          </cell>
          <cell r="BH182">
            <v>185491.03809523815</v>
          </cell>
          <cell r="BI182">
            <v>585995.80000000028</v>
          </cell>
        </row>
        <row r="183">
          <cell r="A183" t="str">
            <v>Sandbox Subscriber Count</v>
          </cell>
          <cell r="AG183">
            <v>0.87060615953857878</v>
          </cell>
          <cell r="AH183">
            <v>0.82090299329262184</v>
          </cell>
          <cell r="AI183">
            <v>0.76587407605307689</v>
          </cell>
          <cell r="AJ183">
            <v>0.64029880610951773</v>
          </cell>
          <cell r="AK183">
            <v>0.75770925110132159</v>
          </cell>
          <cell r="AM183" t="str">
            <v>more than 25,000</v>
          </cell>
          <cell r="AN183">
            <v>0.62675243278904835</v>
          </cell>
          <cell r="AO183">
            <v>0.61526047707902565</v>
          </cell>
          <cell r="AP183">
            <v>0.73191558573577853</v>
          </cell>
          <cell r="AQ183">
            <v>0.63408521303258147</v>
          </cell>
          <cell r="AS183">
            <v>0.58803314368628046</v>
          </cell>
          <cell r="AT183">
            <v>0.65564905877184088</v>
          </cell>
          <cell r="AU183">
            <v>0.87420774922726274</v>
          </cell>
          <cell r="AV183">
            <v>0.65738501631723523</v>
          </cell>
          <cell r="AW183">
            <v>0.69631901840490795</v>
          </cell>
          <cell r="AY183">
            <v>0.52898602995984512</v>
          </cell>
          <cell r="AZ183">
            <v>0.42866766008695828</v>
          </cell>
          <cell r="BA183">
            <v>0.41646537506871678</v>
          </cell>
          <cell r="BB183">
            <v>0.46746844587990311</v>
          </cell>
          <cell r="BC183">
            <v>0.45660036166365281</v>
          </cell>
          <cell r="BE183">
            <v>0.39786755570932081</v>
          </cell>
          <cell r="BF183">
            <v>0.34918935922073535</v>
          </cell>
          <cell r="BG183">
            <v>0.35707274363396463</v>
          </cell>
          <cell r="BH183">
            <v>0.35811500409340041</v>
          </cell>
          <cell r="BI183">
            <v>0.36374661700806971</v>
          </cell>
        </row>
        <row r="185">
          <cell r="A185" t="str">
            <v>Renewing Subscribers</v>
          </cell>
          <cell r="I185">
            <v>4200</v>
          </cell>
          <cell r="J185">
            <v>7200</v>
          </cell>
          <cell r="K185">
            <v>8400</v>
          </cell>
          <cell r="L185">
            <v>10200</v>
          </cell>
          <cell r="O185">
            <v>9945</v>
          </cell>
          <cell r="P185">
            <v>12945</v>
          </cell>
          <cell r="Q185">
            <v>14145</v>
          </cell>
          <cell r="R185">
            <v>15965</v>
          </cell>
          <cell r="S185">
            <v>53000</v>
          </cell>
          <cell r="U185">
            <v>16945</v>
          </cell>
          <cell r="V185">
            <v>17945</v>
          </cell>
          <cell r="W185">
            <v>18145</v>
          </cell>
          <cell r="X185">
            <v>22965</v>
          </cell>
          <cell r="Y185">
            <v>76000</v>
          </cell>
          <cell r="AA185">
            <v>25945</v>
          </cell>
          <cell r="AB185">
            <v>28945</v>
          </cell>
          <cell r="AC185">
            <v>29145</v>
          </cell>
          <cell r="AD185">
            <v>42965</v>
          </cell>
          <cell r="AE185">
            <v>127000</v>
          </cell>
          <cell r="AG185">
            <v>45945</v>
          </cell>
          <cell r="AH185">
            <v>49945</v>
          </cell>
          <cell r="AI185">
            <v>56145</v>
          </cell>
          <cell r="AJ185">
            <v>74965</v>
          </cell>
          <cell r="AK185">
            <v>227000</v>
          </cell>
          <cell r="AM185">
            <v>85945</v>
          </cell>
          <cell r="AN185">
            <v>90945</v>
          </cell>
          <cell r="AO185">
            <v>99145</v>
          </cell>
          <cell r="AP185">
            <v>122965</v>
          </cell>
          <cell r="AQ185">
            <v>399000</v>
          </cell>
          <cell r="AS185">
            <v>130945</v>
          </cell>
          <cell r="AT185">
            <v>147945</v>
          </cell>
          <cell r="AU185">
            <v>160145</v>
          </cell>
          <cell r="AV185">
            <v>212965</v>
          </cell>
          <cell r="AW185">
            <v>652000</v>
          </cell>
          <cell r="AY185">
            <v>207945</v>
          </cell>
          <cell r="AZ185">
            <v>244945</v>
          </cell>
          <cell r="BA185">
            <v>300145</v>
          </cell>
          <cell r="BB185">
            <v>352965</v>
          </cell>
          <cell r="BC185">
            <v>1106000</v>
          </cell>
          <cell r="BE185">
            <v>317945</v>
          </cell>
          <cell r="BF185">
            <v>349945</v>
          </cell>
          <cell r="BG185">
            <v>425145</v>
          </cell>
          <cell r="BH185">
            <v>517965</v>
          </cell>
          <cell r="BI185">
            <v>1611000</v>
          </cell>
        </row>
        <row r="188">
          <cell r="A188" t="str">
            <v>Total Subscribers (period avg)</v>
          </cell>
          <cell r="AG188">
            <v>247000</v>
          </cell>
          <cell r="AH188">
            <v>287000</v>
          </cell>
          <cell r="AI188">
            <v>327500</v>
          </cell>
          <cell r="AJ188">
            <v>370500</v>
          </cell>
          <cell r="AM188">
            <v>415500</v>
          </cell>
          <cell r="AN188">
            <v>466500</v>
          </cell>
          <cell r="AO188">
            <v>525500</v>
          </cell>
          <cell r="AP188">
            <v>601000</v>
          </cell>
          <cell r="AS188">
            <v>684500</v>
          </cell>
          <cell r="AT188">
            <v>771500</v>
          </cell>
          <cell r="AU188">
            <v>890000</v>
          </cell>
          <cell r="AV188">
            <v>1030000</v>
          </cell>
          <cell r="AY188">
            <v>1155000</v>
          </cell>
          <cell r="AZ188">
            <v>1262500</v>
          </cell>
          <cell r="BA188">
            <v>1377500</v>
          </cell>
          <cell r="BB188">
            <v>1522500</v>
          </cell>
          <cell r="BE188">
            <v>1668250</v>
          </cell>
          <cell r="BF188">
            <v>1792598.53515625</v>
          </cell>
          <cell r="BG188">
            <v>1929600.9161086311</v>
          </cell>
          <cell r="BH188">
            <v>2098250.280952381</v>
          </cell>
        </row>
        <row r="190">
          <cell r="A190" t="str">
            <v>S&amp;M per Customer</v>
          </cell>
          <cell r="O190">
            <v>1532.051282051282</v>
          </cell>
          <cell r="P190">
            <v>1611.521739130435</v>
          </cell>
          <cell r="Q190">
            <v>2007.8000000000002</v>
          </cell>
          <cell r="R190">
            <v>1869.4444444444446</v>
          </cell>
          <cell r="U190">
            <v>1776</v>
          </cell>
          <cell r="V190">
            <v>1835.3383458646617</v>
          </cell>
          <cell r="W190">
            <v>1985.9863945578229</v>
          </cell>
          <cell r="X190">
            <v>2090.4878048780488</v>
          </cell>
          <cell r="AA190">
            <v>2207.0270270270266</v>
          </cell>
          <cell r="AB190">
            <v>2155.5023923444974</v>
          </cell>
          <cell r="AC190">
            <v>2113.5593220338983</v>
          </cell>
          <cell r="AD190">
            <v>2153.8636363636365</v>
          </cell>
          <cell r="AG190">
            <v>2347.0748299319725</v>
          </cell>
          <cell r="AH190">
            <v>2141.2345679012346</v>
          </cell>
          <cell r="AI190">
            <v>2129.4943820224717</v>
          </cell>
          <cell r="AJ190">
            <v>2168.5204081632655</v>
          </cell>
          <cell r="AM190">
            <v>2246.4814814814818</v>
          </cell>
          <cell r="AN190">
            <v>2317.2631578947367</v>
          </cell>
          <cell r="AO190">
            <v>2377.6493256262038</v>
          </cell>
          <cell r="AP190">
            <v>2432.8998242530752</v>
          </cell>
          <cell r="AS190">
            <v>2521.9323671497582</v>
          </cell>
          <cell r="AT190">
            <v>2483.7573964497037</v>
          </cell>
          <cell r="AU190">
            <v>2449.6730245231606</v>
          </cell>
          <cell r="AV190">
            <v>2500.5562579013908</v>
          </cell>
          <cell r="AY190">
            <v>2708.8179669030733</v>
          </cell>
          <cell r="AZ190">
            <v>2673.0558598028479</v>
          </cell>
          <cell r="BA190">
            <v>2596.1714662024351</v>
          </cell>
          <cell r="BB190">
            <v>2593.2947318872662</v>
          </cell>
          <cell r="BE190">
            <v>2689.5642329985094</v>
          </cell>
          <cell r="BF190">
            <v>2680.3420343073185</v>
          </cell>
          <cell r="BG190">
            <v>2666.4833272726155</v>
          </cell>
          <cell r="BH190">
            <v>2719.4163380195837</v>
          </cell>
          <cell r="BK190">
            <v>2731.4367897195475</v>
          </cell>
          <cell r="BL190">
            <v>2704.9143183872961</v>
          </cell>
          <cell r="BM190">
            <v>2689.5271721177769</v>
          </cell>
          <cell r="BN190">
            <v>2727.0651993616229</v>
          </cell>
          <cell r="BQ190">
            <v>2738.412212953458</v>
          </cell>
          <cell r="BR190">
            <v>2711.8729325520139</v>
          </cell>
          <cell r="BS190">
            <v>2682.8677518454488</v>
          </cell>
          <cell r="BT190">
            <v>2693.4075252156767</v>
          </cell>
        </row>
        <row r="191">
          <cell r="A191" t="str">
            <v>TTM S&amp;M per customer</v>
          </cell>
          <cell r="R191">
            <v>7020.8174656261617</v>
          </cell>
          <cell r="U191">
            <v>7264.7661835748795</v>
          </cell>
          <cell r="V191">
            <v>7488.5827903091067</v>
          </cell>
          <cell r="W191">
            <v>7466.7691848669292</v>
          </cell>
          <cell r="X191">
            <v>7687.8125453005341</v>
          </cell>
          <cell r="AA191">
            <v>8118.8395723275589</v>
          </cell>
          <cell r="AB191">
            <v>8439.0036188073955</v>
          </cell>
          <cell r="AC191">
            <v>8566.5765462834715</v>
          </cell>
          <cell r="AD191">
            <v>8629.9523777690592</v>
          </cell>
          <cell r="AG191">
            <v>8770.0001806740038</v>
          </cell>
          <cell r="AH191">
            <v>8755.7323562307411</v>
          </cell>
          <cell r="AI191">
            <v>8771.6674162193158</v>
          </cell>
          <cell r="AJ191">
            <v>8786.3241880189453</v>
          </cell>
          <cell r="AM191">
            <v>8685.730839568454</v>
          </cell>
          <cell r="AN191">
            <v>8861.7594295619565</v>
          </cell>
          <cell r="AO191">
            <v>9109.9143731656877</v>
          </cell>
          <cell r="AP191">
            <v>9374.2937892554983</v>
          </cell>
          <cell r="AS191">
            <v>9649.7446749237733</v>
          </cell>
          <cell r="AT191">
            <v>9816.2389134787409</v>
          </cell>
          <cell r="AU191">
            <v>9888.2626123756963</v>
          </cell>
          <cell r="AV191">
            <v>9955.9190460240134</v>
          </cell>
          <cell r="AY191">
            <v>10142.804645777329</v>
          </cell>
          <cell r="AZ191">
            <v>10332.103109130474</v>
          </cell>
          <cell r="BA191">
            <v>10478.601550809746</v>
          </cell>
          <cell r="BB191">
            <v>10571.340024795623</v>
          </cell>
          <cell r="BE191">
            <v>10552.086290891059</v>
          </cell>
          <cell r="BF191">
            <v>10559.372465395529</v>
          </cell>
          <cell r="BG191">
            <v>10629.684326465709</v>
          </cell>
          <cell r="BH191">
            <v>10755.805932598028</v>
          </cell>
          <cell r="BK191">
            <v>10797.678489319065</v>
          </cell>
          <cell r="BL191">
            <v>10822.250773399042</v>
          </cell>
          <cell r="BM191">
            <v>10845.294618244205</v>
          </cell>
          <cell r="BN191">
            <v>10852.943479586243</v>
          </cell>
          <cell r="BQ191">
            <v>10859.918902820154</v>
          </cell>
          <cell r="BR191">
            <v>10866.87751698487</v>
          </cell>
          <cell r="BS191">
            <v>10860.218096712542</v>
          </cell>
          <cell r="BT191">
            <v>10826.560422566599</v>
          </cell>
        </row>
        <row r="193">
          <cell r="A193" t="str">
            <v>S&amp;M expense per new customers</v>
          </cell>
          <cell r="O193">
            <v>7468.75</v>
          </cell>
          <cell r="P193">
            <v>12355</v>
          </cell>
          <cell r="Q193">
            <v>50195</v>
          </cell>
          <cell r="R193">
            <v>16825</v>
          </cell>
          <cell r="U193">
            <v>17760</v>
          </cell>
          <cell r="V193">
            <v>17435.714285714286</v>
          </cell>
          <cell r="W193">
            <v>20852.857142857141</v>
          </cell>
          <cell r="X193">
            <v>17142</v>
          </cell>
          <cell r="AA193">
            <v>18559.090909090908</v>
          </cell>
          <cell r="AB193">
            <v>17326.923076923078</v>
          </cell>
          <cell r="AC193">
            <v>17814.285714285717</v>
          </cell>
          <cell r="AD193">
            <v>20307.857142857145</v>
          </cell>
          <cell r="AG193">
            <v>21563.750000000004</v>
          </cell>
          <cell r="AH193">
            <v>24777.142857142859</v>
          </cell>
          <cell r="AI193">
            <v>21058.333333333336</v>
          </cell>
          <cell r="AJ193">
            <v>23612.777777777777</v>
          </cell>
          <cell r="AM193">
            <v>22056.363636363636</v>
          </cell>
          <cell r="AN193">
            <v>26207.142857142855</v>
          </cell>
          <cell r="AO193">
            <v>26826.086956521736</v>
          </cell>
          <cell r="AP193">
            <v>25635.555555555555</v>
          </cell>
          <cell r="AS193">
            <v>31322.400000000001</v>
          </cell>
          <cell r="AT193">
            <v>27983.666666666664</v>
          </cell>
          <cell r="AU193">
            <v>32108.214285714283</v>
          </cell>
          <cell r="AV193">
            <v>34102.413793103449</v>
          </cell>
          <cell r="AY193">
            <v>44070.384615384617</v>
          </cell>
          <cell r="AZ193">
            <v>29762.195121951223</v>
          </cell>
          <cell r="BA193">
            <v>42952.098157539884</v>
          </cell>
          <cell r="BB193">
            <v>44566.329272075818</v>
          </cell>
          <cell r="BE193">
            <v>49983.332606179378</v>
          </cell>
          <cell r="BF193">
            <v>35682.86751658596</v>
          </cell>
          <cell r="BG193">
            <v>54783.044894358223</v>
          </cell>
          <cell r="BH193">
            <v>56802.211364868199</v>
          </cell>
          <cell r="BK193">
            <v>60164.847670234027</v>
          </cell>
          <cell r="BL193">
            <v>42398.246243299167</v>
          </cell>
          <cell r="BM193">
            <v>64444.488152224243</v>
          </cell>
          <cell r="BN193">
            <v>66031.451455750925</v>
          </cell>
          <cell r="BQ193">
            <v>69135.214700994256</v>
          </cell>
          <cell r="BR193">
            <v>48521.76402474245</v>
          </cell>
          <cell r="BS193">
            <v>73093.712436042406</v>
          </cell>
          <cell r="BT193">
            <v>73456.427027670259</v>
          </cell>
        </row>
        <row r="194">
          <cell r="A194" t="str">
            <v>TTM S&amp;M expense per new customers</v>
          </cell>
          <cell r="R194">
            <v>86843.75</v>
          </cell>
          <cell r="U194">
            <v>97135</v>
          </cell>
          <cell r="V194">
            <v>102215.71428571429</v>
          </cell>
          <cell r="W194">
            <v>72873.57142857142</v>
          </cell>
          <cell r="X194">
            <v>73190.571428571435</v>
          </cell>
          <cell r="AA194">
            <v>73989.662337662347</v>
          </cell>
          <cell r="AB194">
            <v>73880.871128871135</v>
          </cell>
          <cell r="AC194">
            <v>70842.2997002997</v>
          </cell>
          <cell r="AD194">
            <v>74008.156843156845</v>
          </cell>
          <cell r="AG194">
            <v>77012.815934065933</v>
          </cell>
          <cell r="AH194">
            <v>84463.03571428571</v>
          </cell>
          <cell r="AI194">
            <v>87707.083333333343</v>
          </cell>
          <cell r="AJ194">
            <v>91012.003968253965</v>
          </cell>
          <cell r="AM194">
            <v>91504.617604617597</v>
          </cell>
          <cell r="AN194">
            <v>92934.617604617612</v>
          </cell>
          <cell r="AO194">
            <v>98702.371227806012</v>
          </cell>
          <cell r="AP194">
            <v>100725.14900558378</v>
          </cell>
          <cell r="AS194">
            <v>109991.18536922014</v>
          </cell>
          <cell r="AT194">
            <v>111767.70917874394</v>
          </cell>
          <cell r="AU194">
            <v>117049.8365079365</v>
          </cell>
          <cell r="AV194">
            <v>125516.69474548439</v>
          </cell>
          <cell r="AY194">
            <v>138264.67936086902</v>
          </cell>
          <cell r="AZ194">
            <v>140043.20781615356</v>
          </cell>
          <cell r="BA194">
            <v>150887.09168797918</v>
          </cell>
          <cell r="BB194">
            <v>161351.00716695155</v>
          </cell>
          <cell r="BE194">
            <v>167263.9551577463</v>
          </cell>
          <cell r="BF194">
            <v>173184.62755238105</v>
          </cell>
          <cell r="BG194">
            <v>185015.57428919937</v>
          </cell>
          <cell r="BH194">
            <v>197251.45638199177</v>
          </cell>
          <cell r="BK194">
            <v>207432.97144604643</v>
          </cell>
          <cell r="BL194">
            <v>214148.35017275964</v>
          </cell>
          <cell r="BM194">
            <v>223809.79343062564</v>
          </cell>
          <cell r="BN194">
            <v>233039.03352150833</v>
          </cell>
          <cell r="BQ194">
            <v>242009.40055226858</v>
          </cell>
          <cell r="BR194">
            <v>248132.91833371189</v>
          </cell>
          <cell r="BS194">
            <v>256782.14261753001</v>
          </cell>
          <cell r="BT194">
            <v>264207.11818944936</v>
          </cell>
        </row>
        <row r="195">
          <cell r="A195" t="str">
            <v xml:space="preserve">    Y/Y</v>
          </cell>
          <cell r="AA195">
            <v>-0.2382801015322763</v>
          </cell>
          <cell r="AB195">
            <v>-0.27720633128523997</v>
          </cell>
          <cell r="AC195">
            <v>-2.7873914897429075E-2</v>
          </cell>
          <cell r="AD195">
            <v>1.1170638493829932E-2</v>
          </cell>
          <cell r="AG195">
            <v>4.085913492356541E-2</v>
          </cell>
          <cell r="AH195">
            <v>0.1432328074063447</v>
          </cell>
          <cell r="AI195">
            <v>0.23806092834903114</v>
          </cell>
          <cell r="AJ195">
            <v>0.22975639240864809</v>
          </cell>
          <cell r="AM195">
            <v>0.18817389670517604</v>
          </cell>
          <cell r="AN195">
            <v>0.10029928262333399</v>
          </cell>
          <cell r="AO195">
            <v>0.12536373889762986</v>
          </cell>
          <cell r="AP195">
            <v>0.10672377943373124</v>
          </cell>
          <cell r="AS195">
            <v>0.20202879645354255</v>
          </cell>
          <cell r="AT195">
            <v>0.20264883053858473</v>
          </cell>
          <cell r="AU195">
            <v>0.1858867730521323</v>
          </cell>
          <cell r="AV195">
            <v>0.2461306434853352</v>
          </cell>
          <cell r="AY195">
            <v>0.25705236193918601</v>
          </cell>
          <cell r="AZ195">
            <v>0.2529845054996176</v>
          </cell>
          <cell r="BA195">
            <v>0.2890841729432776</v>
          </cell>
          <cell r="BB195">
            <v>0.28549439175505653</v>
          </cell>
          <cell r="BE195">
            <v>0.20973741038511751</v>
          </cell>
          <cell r="BF195">
            <v>0.23665138961780285</v>
          </cell>
          <cell r="BG195">
            <v>0.22618556842353876</v>
          </cell>
          <cell r="BH195">
            <v>0.2224990710959347</v>
          </cell>
          <cell r="BK195">
            <v>0.24015345237063657</v>
          </cell>
          <cell r="BL195">
            <v>0.23653209409702836</v>
          </cell>
          <cell r="BM195">
            <v>0.2096808297921271</v>
          </cell>
          <cell r="BN195">
            <v>0.18143124413850376</v>
          </cell>
          <cell r="BQ195">
            <v>0.16668723812412578</v>
          </cell>
          <cell r="BR195">
            <v>0.1586963809599089</v>
          </cell>
          <cell r="BS195">
            <v>0.14732308484581491</v>
          </cell>
          <cell r="BT195">
            <v>0.13374619778048635</v>
          </cell>
        </row>
        <row r="197">
          <cell r="A197" t="str">
            <v>Incremental S&amp;M Expense per new customer</v>
          </cell>
          <cell r="U197">
            <v>935</v>
          </cell>
          <cell r="V197">
            <v>2212.8571428571422</v>
          </cell>
          <cell r="W197">
            <v>3417.1428571428564</v>
          </cell>
          <cell r="X197">
            <v>2545</v>
          </cell>
          <cell r="AA197">
            <v>2975.454545454545</v>
          </cell>
          <cell r="AB197">
            <v>1623.0769230769226</v>
          </cell>
          <cell r="AC197">
            <v>1725.0000000000018</v>
          </cell>
          <cell r="AD197">
            <v>2493.5714285714284</v>
          </cell>
          <cell r="AG197">
            <v>3794.3750000000009</v>
          </cell>
          <cell r="AH197">
            <v>132.8571428571428</v>
          </cell>
          <cell r="AI197">
            <v>1787.2222222222215</v>
          </cell>
          <cell r="AJ197">
            <v>2554.4444444444439</v>
          </cell>
          <cell r="AM197">
            <v>2736.8181818181824</v>
          </cell>
          <cell r="AN197">
            <v>3100.4761904761881</v>
          </cell>
          <cell r="AO197">
            <v>2897.8260869565215</v>
          </cell>
          <cell r="AP197">
            <v>2783.703703703703</v>
          </cell>
          <cell r="AS197">
            <v>3636.0000000000014</v>
          </cell>
          <cell r="AT197">
            <v>1881.6666666666654</v>
          </cell>
          <cell r="AU197">
            <v>2125.7142857142849</v>
          </cell>
          <cell r="AV197">
            <v>3101.3793103448324</v>
          </cell>
          <cell r="AY197">
            <v>6033.0769230769201</v>
          </cell>
          <cell r="AZ197">
            <v>1815.1219512195139</v>
          </cell>
          <cell r="BA197">
            <v>1907.6985611725745</v>
          </cell>
          <cell r="BB197">
            <v>2519.379050684287</v>
          </cell>
          <cell r="BE197">
            <v>4411.6349633193568</v>
          </cell>
          <cell r="BF197">
            <v>2124.8735657410584</v>
          </cell>
          <cell r="BG197">
            <v>3000.2909188473031</v>
          </cell>
          <cell r="BH197">
            <v>3730.4815658716261</v>
          </cell>
          <cell r="BK197">
            <v>2993.0359242135951</v>
          </cell>
          <cell r="BL197">
            <v>1869.9672668520327</v>
          </cell>
          <cell r="BM197">
            <v>2945.5109351102637</v>
          </cell>
          <cell r="BN197">
            <v>3557.3337565582933</v>
          </cell>
          <cell r="BQ197">
            <v>3015.3625766021137</v>
          </cell>
          <cell r="BR197">
            <v>1819.287353551357</v>
          </cell>
          <cell r="BS197">
            <v>2537.3915760031286</v>
          </cell>
          <cell r="BT197">
            <v>2923.3226494973323</v>
          </cell>
        </row>
        <row r="198">
          <cell r="A198" t="str">
            <v>TTM Incremental S&amp;M expense per new customers</v>
          </cell>
          <cell r="R198">
            <v>0</v>
          </cell>
          <cell r="U198">
            <v>935</v>
          </cell>
          <cell r="V198">
            <v>3147.8571428571422</v>
          </cell>
          <cell r="W198">
            <v>6564.9999999999982</v>
          </cell>
          <cell r="X198">
            <v>9110</v>
          </cell>
          <cell r="AA198">
            <v>11150.454545454544</v>
          </cell>
          <cell r="AB198">
            <v>10560.674325674325</v>
          </cell>
          <cell r="AC198">
            <v>8868.5314685314697</v>
          </cell>
          <cell r="AD198">
            <v>8817.1028971028973</v>
          </cell>
          <cell r="AG198">
            <v>9636.0233516483531</v>
          </cell>
          <cell r="AH198">
            <v>8145.8035714285743</v>
          </cell>
          <cell r="AI198">
            <v>8208.0257936507951</v>
          </cell>
          <cell r="AJ198">
            <v>8268.8988095238092</v>
          </cell>
          <cell r="AM198">
            <v>7211.3419913419912</v>
          </cell>
          <cell r="AN198">
            <v>10178.961038961035</v>
          </cell>
          <cell r="AO198">
            <v>11289.564903695335</v>
          </cell>
          <cell r="AP198">
            <v>11518.824162954594</v>
          </cell>
          <cell r="AS198">
            <v>12418.005981136415</v>
          </cell>
          <cell r="AT198">
            <v>11199.196457326892</v>
          </cell>
          <cell r="AU198">
            <v>10427.084656084655</v>
          </cell>
          <cell r="AV198">
            <v>10744.760262725784</v>
          </cell>
          <cell r="AY198">
            <v>13141.837185802702</v>
          </cell>
          <cell r="AZ198">
            <v>13075.292470355551</v>
          </cell>
          <cell r="BA198">
            <v>12857.276745813841</v>
          </cell>
          <cell r="BB198">
            <v>12275.276486153296</v>
          </cell>
          <cell r="BE198">
            <v>10653.834526395731</v>
          </cell>
          <cell r="BF198">
            <v>10963.586140917276</v>
          </cell>
          <cell r="BG198">
            <v>12056.178498592006</v>
          </cell>
          <cell r="BH198">
            <v>13267.281013779344</v>
          </cell>
          <cell r="BK198">
            <v>11848.681974673582</v>
          </cell>
          <cell r="BL198">
            <v>11593.775675784556</v>
          </cell>
          <cell r="BM198">
            <v>11538.995692047516</v>
          </cell>
          <cell r="BN198">
            <v>11365.847882734184</v>
          </cell>
          <cell r="BQ198">
            <v>11388.174535122704</v>
          </cell>
          <cell r="BR198">
            <v>11337.494621822027</v>
          </cell>
          <cell r="BS198">
            <v>10929.375262714893</v>
          </cell>
          <cell r="BT198">
            <v>10295.364155653931</v>
          </cell>
        </row>
      </sheetData>
      <sheetData sheetId="3" refreshError="1">
        <row r="1">
          <cell r="A1" t="str">
            <v>salesforce.com</v>
          </cell>
          <cell r="AX1" t="str">
            <v>ElementName</v>
          </cell>
          <cell r="AY1" t="str">
            <v>ScaleOverride</v>
          </cell>
          <cell r="AZ1" t="str">
            <v>UnitOverride</v>
          </cell>
          <cell r="BA1" t="str">
            <v>ReverseSign</v>
          </cell>
          <cell r="BB1" t="str">
            <v>IsDrivingAssumption</v>
          </cell>
          <cell r="BC1" t="str">
            <v>SegmentID</v>
          </cell>
          <cell r="BD1" t="str">
            <v>ScaleOverride</v>
          </cell>
          <cell r="BE1" t="str">
            <v>UnitOverride</v>
          </cell>
          <cell r="BF1" t="str">
            <v>ReverseSign</v>
          </cell>
          <cell r="BG1" t="str">
            <v>IsDrivingAssumption</v>
          </cell>
          <cell r="BH1" t="str">
            <v>SegmentID</v>
          </cell>
          <cell r="BO1" t="str">
            <v>ElementName</v>
          </cell>
          <cell r="BP1" t="str">
            <v>ScaleOverride</v>
          </cell>
          <cell r="BQ1" t="str">
            <v>UnitOverride</v>
          </cell>
          <cell r="BR1" t="str">
            <v>ReverseSign</v>
          </cell>
          <cell r="BS1" t="str">
            <v>IsDrivingAssumption</v>
          </cell>
          <cell r="BT1" t="str">
            <v>SegmentID</v>
          </cell>
        </row>
        <row r="2">
          <cell r="A2" t="str">
            <v>Balance Sheet</v>
          </cell>
        </row>
        <row r="3">
          <cell r="G3" t="str">
            <v>2003-Q1</v>
          </cell>
          <cell r="H3" t="str">
            <v>2003-Q2</v>
          </cell>
          <cell r="I3" t="str">
            <v>2003-Q3</v>
          </cell>
          <cell r="J3" t="str">
            <v>2003-Q4</v>
          </cell>
          <cell r="K3" t="str">
            <v>2003-FY</v>
          </cell>
          <cell r="M3" t="str">
            <v>2004-Q1</v>
          </cell>
          <cell r="N3" t="str">
            <v>2004-Q2</v>
          </cell>
          <cell r="O3" t="str">
            <v>2004-Q3</v>
          </cell>
          <cell r="P3" t="str">
            <v>2004-Q4</v>
          </cell>
          <cell r="Q3" t="str">
            <v>2004-FY</v>
          </cell>
          <cell r="S3" t="str">
            <v>2005-Q1</v>
          </cell>
          <cell r="T3" t="str">
            <v>2005-Q2</v>
          </cell>
          <cell r="U3" t="str">
            <v>2005-Q3</v>
          </cell>
          <cell r="V3" t="str">
            <v>2005-Q4</v>
          </cell>
          <cell r="W3" t="str">
            <v>2005-FY</v>
          </cell>
          <cell r="Y3" t="str">
            <v>2006-Q1</v>
          </cell>
          <cell r="Z3" t="str">
            <v>2006-Q2</v>
          </cell>
          <cell r="AA3" t="str">
            <v>2006-Q3</v>
          </cell>
          <cell r="AB3" t="str">
            <v>2006-Q4</v>
          </cell>
          <cell r="AC3" t="str">
            <v>2006-FY</v>
          </cell>
          <cell r="AE3" t="str">
            <v>2007-Q1</v>
          </cell>
          <cell r="AF3" t="str">
            <v>2007-Q2</v>
          </cell>
          <cell r="AG3" t="str">
            <v>2007-Q3</v>
          </cell>
          <cell r="AH3" t="str">
            <v>2007-Q4</v>
          </cell>
          <cell r="AI3" t="str">
            <v>2007-FY</v>
          </cell>
          <cell r="AK3" t="str">
            <v>2008-Q1</v>
          </cell>
          <cell r="AL3" t="str">
            <v>2008-Q2</v>
          </cell>
          <cell r="AM3" t="str">
            <v>2008-Q3</v>
          </cell>
          <cell r="AN3" t="str">
            <v>2008-Q4</v>
          </cell>
          <cell r="AO3" t="str">
            <v>2008-FY</v>
          </cell>
          <cell r="AQ3" t="str">
            <v>2009-Q1</v>
          </cell>
          <cell r="AR3" t="str">
            <v>2009-Q2</v>
          </cell>
          <cell r="AS3" t="str">
            <v>2009-Q3</v>
          </cell>
          <cell r="AT3" t="str">
            <v>2009-Q4</v>
          </cell>
          <cell r="AU3" t="str">
            <v>2009-FY</v>
          </cell>
          <cell r="AW3" t="str">
            <v>2009-Q1</v>
          </cell>
          <cell r="AX3" t="str">
            <v>2009-Q2</v>
          </cell>
          <cell r="AY3" t="str">
            <v>2009-Q3</v>
          </cell>
          <cell r="AZ3" t="str">
            <v>2009-Q4</v>
          </cell>
          <cell r="BA3" t="str">
            <v>2009-FY</v>
          </cell>
          <cell r="BC3" t="str">
            <v>2011-Q1</v>
          </cell>
          <cell r="BD3" t="str">
            <v>2011-Q2</v>
          </cell>
          <cell r="BE3" t="str">
            <v>2011-Q3</v>
          </cell>
          <cell r="BF3" t="str">
            <v>2011-Q4</v>
          </cell>
          <cell r="BG3" t="str">
            <v>2011-FY</v>
          </cell>
          <cell r="BI3" t="str">
            <v>2012-Q1</v>
          </cell>
          <cell r="BJ3" t="str">
            <v>2012-Q2</v>
          </cell>
          <cell r="BK3" t="str">
            <v>2012-Q3</v>
          </cell>
          <cell r="BL3" t="str">
            <v>2012-Q4</v>
          </cell>
          <cell r="BM3" t="str">
            <v>2012-FY</v>
          </cell>
        </row>
        <row r="4">
          <cell r="A4" t="str">
            <v>($ Millions, Except Per-Share Data)</v>
          </cell>
        </row>
        <row r="6">
          <cell r="C6" t="str">
            <v>Full Year History Only</v>
          </cell>
          <cell r="G6">
            <v>2003</v>
          </cell>
          <cell r="M6" t="str">
            <v>2004</v>
          </cell>
          <cell r="S6" t="str">
            <v>2005</v>
          </cell>
          <cell r="Y6">
            <v>2006</v>
          </cell>
          <cell r="AE6" t="str">
            <v xml:space="preserve">  2007E</v>
          </cell>
          <cell r="AK6" t="str">
            <v xml:space="preserve">  2008E</v>
          </cell>
          <cell r="AQ6" t="str">
            <v xml:space="preserve">  2009E</v>
          </cell>
          <cell r="AW6" t="str">
            <v xml:space="preserve">  2010E</v>
          </cell>
          <cell r="BC6" t="str">
            <v xml:space="preserve">  2011E</v>
          </cell>
          <cell r="BI6" t="str">
            <v xml:space="preserve">  2012E</v>
          </cell>
        </row>
        <row r="7">
          <cell r="C7" t="str">
            <v>FY00</v>
          </cell>
          <cell r="D7" t="str">
            <v>FY01</v>
          </cell>
          <cell r="E7" t="str">
            <v>FY02</v>
          </cell>
          <cell r="G7" t="str">
            <v>4/02</v>
          </cell>
          <cell r="H7" t="str">
            <v>7/02</v>
          </cell>
          <cell r="I7" t="str">
            <v>10/02</v>
          </cell>
          <cell r="J7" t="str">
            <v>1/03</v>
          </cell>
          <cell r="K7" t="str">
            <v>FY03</v>
          </cell>
          <cell r="M7" t="str">
            <v>4/03</v>
          </cell>
          <cell r="N7" t="str">
            <v>7/03</v>
          </cell>
          <cell r="O7" t="str">
            <v>10/03</v>
          </cell>
          <cell r="P7" t="str">
            <v>1/04</v>
          </cell>
          <cell r="Q7" t="str">
            <v>FY04</v>
          </cell>
          <cell r="S7" t="str">
            <v>4/04</v>
          </cell>
          <cell r="T7" t="str">
            <v xml:space="preserve"> 7/04</v>
          </cell>
          <cell r="U7" t="str">
            <v xml:space="preserve"> 10/04</v>
          </cell>
          <cell r="V7" t="str">
            <v>1/05</v>
          </cell>
          <cell r="W7" t="str">
            <v>FY05</v>
          </cell>
          <cell r="Y7" t="str">
            <v>4/05</v>
          </cell>
          <cell r="Z7" t="str">
            <v xml:space="preserve"> 7/05</v>
          </cell>
          <cell r="AA7" t="str">
            <v xml:space="preserve"> 10/05</v>
          </cell>
          <cell r="AB7" t="str">
            <v>1/06</v>
          </cell>
          <cell r="AC7" t="str">
            <v>FY06</v>
          </cell>
          <cell r="AE7" t="str">
            <v>4/06</v>
          </cell>
          <cell r="AF7" t="str">
            <v xml:space="preserve"> 7/06E</v>
          </cell>
          <cell r="AG7" t="str">
            <v xml:space="preserve"> 10/06E</v>
          </cell>
          <cell r="AH7" t="str">
            <v>1/07E</v>
          </cell>
          <cell r="AI7" t="str">
            <v>FY07E</v>
          </cell>
          <cell r="AK7" t="str">
            <v>4/07E</v>
          </cell>
          <cell r="AL7" t="str">
            <v xml:space="preserve"> 7/07E</v>
          </cell>
          <cell r="AM7" t="str">
            <v xml:space="preserve"> 10/07E</v>
          </cell>
          <cell r="AN7" t="str">
            <v>1/08E</v>
          </cell>
          <cell r="AO7" t="str">
            <v>FY08E</v>
          </cell>
          <cell r="AQ7" t="str">
            <v>4/08E</v>
          </cell>
          <cell r="AR7" t="str">
            <v xml:space="preserve"> 7/08E</v>
          </cell>
          <cell r="AS7" t="str">
            <v xml:space="preserve"> 10/08E</v>
          </cell>
          <cell r="AT7" t="str">
            <v>1/09E</v>
          </cell>
          <cell r="AU7" t="str">
            <v>FY09E</v>
          </cell>
          <cell r="AW7" t="str">
            <v>4/09E</v>
          </cell>
          <cell r="AX7" t="str">
            <v xml:space="preserve"> 7/09E</v>
          </cell>
          <cell r="AY7" t="str">
            <v xml:space="preserve"> 10/09E</v>
          </cell>
          <cell r="AZ7" t="str">
            <v>1/10E</v>
          </cell>
          <cell r="BA7" t="str">
            <v>FY10E</v>
          </cell>
          <cell r="BC7" t="str">
            <v>4/10E</v>
          </cell>
          <cell r="BD7" t="str">
            <v xml:space="preserve"> 7/10E</v>
          </cell>
          <cell r="BE7" t="str">
            <v xml:space="preserve"> 10/10E</v>
          </cell>
          <cell r="BF7" t="str">
            <v>1/11E</v>
          </cell>
          <cell r="BG7" t="str">
            <v>FY11E</v>
          </cell>
          <cell r="BI7" t="str">
            <v>4/11E</v>
          </cell>
          <cell r="BJ7" t="str">
            <v xml:space="preserve"> 7/11E</v>
          </cell>
          <cell r="BK7" t="str">
            <v xml:space="preserve"> 10/11E</v>
          </cell>
          <cell r="BL7" t="str">
            <v>1/12E</v>
          </cell>
          <cell r="BM7" t="str">
            <v>FY12E</v>
          </cell>
        </row>
        <row r="9">
          <cell r="A9" t="str">
            <v>Assets</v>
          </cell>
        </row>
        <row r="10">
          <cell r="A10" t="str">
            <v>Cash</v>
          </cell>
          <cell r="C10">
            <v>12.609</v>
          </cell>
          <cell r="D10">
            <v>22.2</v>
          </cell>
          <cell r="E10">
            <v>11.709</v>
          </cell>
          <cell r="G10">
            <v>8.8680000000000003</v>
          </cell>
          <cell r="H10">
            <v>10.146000000000001</v>
          </cell>
          <cell r="I10">
            <v>9.9359999999999999</v>
          </cell>
          <cell r="J10">
            <v>8.7089999999999996</v>
          </cell>
          <cell r="K10">
            <v>8.7089999999999996</v>
          </cell>
          <cell r="M10">
            <v>4.9409999999999998</v>
          </cell>
          <cell r="N10">
            <v>6.13</v>
          </cell>
          <cell r="O10">
            <v>6.5359999999999996</v>
          </cell>
          <cell r="P10">
            <v>10.462999999999999</v>
          </cell>
          <cell r="Q10">
            <v>10.462999999999999</v>
          </cell>
          <cell r="S10">
            <v>5.56</v>
          </cell>
          <cell r="T10">
            <v>61.093000000000004</v>
          </cell>
          <cell r="U10">
            <v>22.756</v>
          </cell>
          <cell r="V10">
            <v>35.731000000000002</v>
          </cell>
          <cell r="W10">
            <v>35.731000000000002</v>
          </cell>
          <cell r="Y10">
            <v>40.603999999999999</v>
          </cell>
          <cell r="Z10">
            <v>25.14</v>
          </cell>
          <cell r="AA10">
            <v>87.355000000000004</v>
          </cell>
          <cell r="AB10">
            <v>99.841999999999999</v>
          </cell>
          <cell r="AC10">
            <v>99.841999999999999</v>
          </cell>
          <cell r="AE10">
            <v>128.57300000000001</v>
          </cell>
          <cell r="AF10">
            <v>169.67886417052614</v>
          </cell>
          <cell r="AG10">
            <v>195.95287916898653</v>
          </cell>
          <cell r="AH10">
            <v>235.51180065153761</v>
          </cell>
          <cell r="AI10">
            <v>235.51180065153761</v>
          </cell>
          <cell r="AK10">
            <v>249.9368355045417</v>
          </cell>
          <cell r="AL10">
            <v>282.74811138497341</v>
          </cell>
          <cell r="AM10">
            <v>324.92590945362736</v>
          </cell>
          <cell r="AN10">
            <v>372.83740738971255</v>
          </cell>
          <cell r="AO10">
            <v>372.83740738971255</v>
          </cell>
          <cell r="AQ10">
            <v>394.9959377980673</v>
          </cell>
          <cell r="AR10">
            <v>440.54170239029287</v>
          </cell>
          <cell r="AS10">
            <v>496.56963048858574</v>
          </cell>
          <cell r="AT10">
            <v>556.33893795882182</v>
          </cell>
          <cell r="AU10">
            <v>556.33893795882182</v>
          </cell>
          <cell r="AW10">
            <v>526.66577832922565</v>
          </cell>
          <cell r="AX10" t="str">
            <v>mstag:cashAndCashEquivalents</v>
          </cell>
          <cell r="AY10">
            <v>6</v>
          </cell>
          <cell r="AZ10" t="str">
            <v>ISO4217:USD</v>
          </cell>
          <cell r="BA10" t="b">
            <v>0</v>
          </cell>
          <cell r="BB10" t="b">
            <v>0</v>
          </cell>
          <cell r="BC10" t="str">
            <v>mstag:cashAndCashEquivalents</v>
          </cell>
          <cell r="BD10">
            <v>6</v>
          </cell>
          <cell r="BE10" t="str">
            <v>ISO4217:USD</v>
          </cell>
          <cell r="BF10" t="b">
            <v>0</v>
          </cell>
          <cell r="BG10" t="b">
            <v>0</v>
          </cell>
          <cell r="BI10">
            <v>1669.3194905250732</v>
          </cell>
          <cell r="BJ10">
            <v>1721.378574795832</v>
          </cell>
          <cell r="BK10">
            <v>1933.6258903516655</v>
          </cell>
          <cell r="BL10">
            <v>2240.7643890567051</v>
          </cell>
          <cell r="BM10">
            <v>2240.7643890567051</v>
          </cell>
          <cell r="BO10" t="str">
            <v>mstag:cashAndCashEquivalents</v>
          </cell>
          <cell r="BP10">
            <v>6</v>
          </cell>
          <cell r="BQ10" t="str">
            <v>ISO4217:USD</v>
          </cell>
          <cell r="BR10" t="b">
            <v>0</v>
          </cell>
          <cell r="BS10" t="b">
            <v>0</v>
          </cell>
        </row>
        <row r="11">
          <cell r="A11" t="str">
            <v>Marketable Securities</v>
          </cell>
          <cell r="C11">
            <v>0</v>
          </cell>
          <cell r="D11">
            <v>0</v>
          </cell>
          <cell r="E11">
            <v>0</v>
          </cell>
          <cell r="G11">
            <v>4.9539999999999997</v>
          </cell>
          <cell r="H11">
            <v>5.0090000000000003</v>
          </cell>
          <cell r="I11">
            <v>5.1660000000000004</v>
          </cell>
          <cell r="J11">
            <v>7.3</v>
          </cell>
          <cell r="K11">
            <v>7.3</v>
          </cell>
          <cell r="M11">
            <v>15.394</v>
          </cell>
          <cell r="N11">
            <v>17.649999999999999</v>
          </cell>
          <cell r="O11">
            <v>23.95</v>
          </cell>
          <cell r="P11">
            <v>25.349</v>
          </cell>
          <cell r="Q11">
            <v>25.349</v>
          </cell>
          <cell r="S11">
            <v>38.173000000000002</v>
          </cell>
          <cell r="T11">
            <v>55.057000000000002</v>
          </cell>
          <cell r="U11">
            <v>91.641000000000005</v>
          </cell>
          <cell r="V11">
            <v>83.087000000000003</v>
          </cell>
          <cell r="W11">
            <v>83.087000000000003</v>
          </cell>
          <cell r="Y11">
            <v>84.941000000000003</v>
          </cell>
          <cell r="Z11">
            <v>109.27</v>
          </cell>
          <cell r="AA11">
            <v>85.37</v>
          </cell>
          <cell r="AB11">
            <v>107.723</v>
          </cell>
          <cell r="AC11">
            <v>107.723</v>
          </cell>
          <cell r="AE11">
            <v>104.584</v>
          </cell>
          <cell r="AF11">
            <v>107.584</v>
          </cell>
          <cell r="AG11">
            <v>110.584</v>
          </cell>
          <cell r="AH11">
            <v>113.584</v>
          </cell>
          <cell r="AI11">
            <v>113.584</v>
          </cell>
          <cell r="AK11">
            <v>116.584</v>
          </cell>
          <cell r="AL11">
            <v>119.584</v>
          </cell>
          <cell r="AM11">
            <v>122.584</v>
          </cell>
          <cell r="AN11">
            <v>125.584</v>
          </cell>
          <cell r="AO11">
            <v>125.584</v>
          </cell>
          <cell r="AQ11">
            <v>128.584</v>
          </cell>
          <cell r="AR11">
            <v>131.584</v>
          </cell>
          <cell r="AS11">
            <v>134.584</v>
          </cell>
          <cell r="AT11">
            <v>137.584</v>
          </cell>
          <cell r="AU11">
            <v>137.584</v>
          </cell>
          <cell r="AW11">
            <v>204.57400000000001</v>
          </cell>
          <cell r="AX11" t="str">
            <v>mstag:shortTermInvestments</v>
          </cell>
          <cell r="AY11">
            <v>6</v>
          </cell>
          <cell r="AZ11" t="str">
            <v>ISO4217:USD</v>
          </cell>
          <cell r="BA11" t="b">
            <v>0</v>
          </cell>
          <cell r="BB11" t="b">
            <v>0</v>
          </cell>
          <cell r="BC11" t="str">
            <v>mstag:shortTermInvestments</v>
          </cell>
          <cell r="BD11">
            <v>6</v>
          </cell>
          <cell r="BE11" t="str">
            <v>ISO4217:USD</v>
          </cell>
          <cell r="BF11" t="b">
            <v>0</v>
          </cell>
          <cell r="BG11" t="b">
            <v>0</v>
          </cell>
          <cell r="BI11">
            <v>151.298</v>
          </cell>
          <cell r="BJ11">
            <v>151.298</v>
          </cell>
          <cell r="BK11">
            <v>151.298</v>
          </cell>
          <cell r="BL11">
            <v>151.298</v>
          </cell>
          <cell r="BM11">
            <v>151.298</v>
          </cell>
          <cell r="BO11" t="str">
            <v>mstag:shortTermInvestments</v>
          </cell>
          <cell r="BP11">
            <v>6</v>
          </cell>
          <cell r="BQ11" t="str">
            <v>ISO4217:USD</v>
          </cell>
          <cell r="BR11" t="b">
            <v>0</v>
          </cell>
          <cell r="BS11" t="b">
            <v>0</v>
          </cell>
        </row>
        <row r="12">
          <cell r="A12" t="str">
            <v>Accounts Receivable</v>
          </cell>
          <cell r="C12">
            <v>0</v>
          </cell>
          <cell r="D12">
            <v>1.718</v>
          </cell>
          <cell r="E12">
            <v>5.7089999999999996</v>
          </cell>
          <cell r="G12">
            <v>5.6449999999999996</v>
          </cell>
          <cell r="H12">
            <v>7.1609999999999996</v>
          </cell>
          <cell r="I12">
            <v>6.5679999999999996</v>
          </cell>
          <cell r="J12">
            <v>9.5809999999999995</v>
          </cell>
          <cell r="K12">
            <v>9.5809999999999995</v>
          </cell>
          <cell r="M12">
            <v>12.124000000000001</v>
          </cell>
          <cell r="N12">
            <v>15.327999999999999</v>
          </cell>
          <cell r="O12">
            <v>16.606999999999999</v>
          </cell>
          <cell r="P12">
            <v>26.536000000000001</v>
          </cell>
          <cell r="Q12">
            <v>26.536000000000001</v>
          </cell>
          <cell r="S12">
            <v>24.49</v>
          </cell>
          <cell r="T12">
            <v>29.943999999999999</v>
          </cell>
          <cell r="U12">
            <v>37.534999999999997</v>
          </cell>
          <cell r="V12">
            <v>48.874000000000002</v>
          </cell>
          <cell r="W12">
            <v>48.874000000000002</v>
          </cell>
          <cell r="Y12">
            <v>42.383000000000003</v>
          </cell>
          <cell r="Z12">
            <v>50.183999999999997</v>
          </cell>
          <cell r="AA12">
            <v>53.406999999999996</v>
          </cell>
          <cell r="AB12">
            <v>76.128</v>
          </cell>
          <cell r="AC12">
            <v>76.128</v>
          </cell>
          <cell r="AE12">
            <v>72.337000000000003</v>
          </cell>
          <cell r="AF12">
            <v>80.239915590509142</v>
          </cell>
          <cell r="AG12">
            <v>82.074195472977877</v>
          </cell>
          <cell r="AH12">
            <v>111.43878420000001</v>
          </cell>
          <cell r="AI12">
            <v>111.43878420000001</v>
          </cell>
          <cell r="AK12">
            <v>102.92445052590796</v>
          </cell>
          <cell r="AL12">
            <v>111.99373273115135</v>
          </cell>
          <cell r="AM12">
            <v>111.371955201986</v>
          </cell>
          <cell r="AN12">
            <v>146.46347070909823</v>
          </cell>
          <cell r="AO12">
            <v>146.46347070909823</v>
          </cell>
          <cell r="AQ12">
            <v>135.11852208702206</v>
          </cell>
          <cell r="AR12">
            <v>145.14120446806334</v>
          </cell>
          <cell r="AS12">
            <v>142.39719159093247</v>
          </cell>
          <cell r="AT12">
            <v>188.61492857243758</v>
          </cell>
          <cell r="AU12">
            <v>188.61492857243758</v>
          </cell>
          <cell r="AW12">
            <v>170.44027207541055</v>
          </cell>
          <cell r="AX12" t="str">
            <v>mstag:tradeReceivables</v>
          </cell>
          <cell r="AY12">
            <v>6</v>
          </cell>
          <cell r="AZ12" t="str">
            <v>ISO4217:USD</v>
          </cell>
          <cell r="BA12" t="b">
            <v>0</v>
          </cell>
          <cell r="BB12" t="b">
            <v>0</v>
          </cell>
          <cell r="BC12" t="str">
            <v>mstag:tradeReceivables</v>
          </cell>
          <cell r="BD12">
            <v>6</v>
          </cell>
          <cell r="BE12" t="str">
            <v>ISO4217:USD</v>
          </cell>
          <cell r="BF12" t="b">
            <v>0</v>
          </cell>
          <cell r="BG12" t="b">
            <v>0</v>
          </cell>
          <cell r="BI12">
            <v>281.96549766340041</v>
          </cell>
          <cell r="BJ12">
            <v>294.64315000364581</v>
          </cell>
          <cell r="BK12">
            <v>306.97298140320703</v>
          </cell>
          <cell r="BL12">
            <v>521.42129760684543</v>
          </cell>
          <cell r="BM12">
            <v>521.42129760684543</v>
          </cell>
          <cell r="BO12" t="str">
            <v>mstag:tradeReceivables</v>
          </cell>
          <cell r="BP12">
            <v>6</v>
          </cell>
          <cell r="BQ12" t="str">
            <v>ISO4217:USD</v>
          </cell>
          <cell r="BR12" t="b">
            <v>0</v>
          </cell>
          <cell r="BS12" t="b">
            <v>0</v>
          </cell>
        </row>
        <row r="13">
          <cell r="A13" t="str">
            <v>Inventories</v>
          </cell>
          <cell r="C13">
            <v>0</v>
          </cell>
          <cell r="D13">
            <v>0</v>
          </cell>
          <cell r="E13">
            <v>0</v>
          </cell>
          <cell r="G13">
            <v>0</v>
          </cell>
          <cell r="H13">
            <v>0</v>
          </cell>
          <cell r="I13">
            <v>0</v>
          </cell>
          <cell r="J13">
            <v>0</v>
          </cell>
          <cell r="K13">
            <v>0</v>
          </cell>
          <cell r="M13">
            <v>0</v>
          </cell>
          <cell r="N13">
            <v>0</v>
          </cell>
          <cell r="O13">
            <v>0</v>
          </cell>
          <cell r="P13">
            <v>0</v>
          </cell>
          <cell r="Q13">
            <v>0</v>
          </cell>
          <cell r="S13">
            <v>0</v>
          </cell>
          <cell r="T13">
            <v>0</v>
          </cell>
          <cell r="U13">
            <v>0</v>
          </cell>
          <cell r="V13">
            <v>0</v>
          </cell>
          <cell r="W13">
            <v>0</v>
          </cell>
          <cell r="Y13">
            <v>0</v>
          </cell>
          <cell r="Z13">
            <v>0</v>
          </cell>
          <cell r="AA13">
            <v>0</v>
          </cell>
          <cell r="AB13">
            <v>0</v>
          </cell>
          <cell r="AC13">
            <v>0</v>
          </cell>
          <cell r="AE13">
            <v>0</v>
          </cell>
          <cell r="AF13">
            <v>0</v>
          </cell>
          <cell r="AG13">
            <v>0</v>
          </cell>
          <cell r="AH13">
            <v>0</v>
          </cell>
          <cell r="AI13">
            <v>0</v>
          </cell>
          <cell r="AK13">
            <v>0</v>
          </cell>
          <cell r="AL13">
            <v>0</v>
          </cell>
          <cell r="AM13">
            <v>0</v>
          </cell>
          <cell r="AN13">
            <v>0</v>
          </cell>
          <cell r="AO13">
            <v>0</v>
          </cell>
          <cell r="AQ13">
            <v>0</v>
          </cell>
          <cell r="AR13">
            <v>0</v>
          </cell>
          <cell r="AS13">
            <v>0</v>
          </cell>
          <cell r="AT13">
            <v>0</v>
          </cell>
          <cell r="AU13">
            <v>0</v>
          </cell>
          <cell r="AW13">
            <v>0</v>
          </cell>
          <cell r="AX13" t="str">
            <v>mstag:inventories</v>
          </cell>
          <cell r="AY13">
            <v>6</v>
          </cell>
          <cell r="AZ13" t="str">
            <v>ISO4217:USD</v>
          </cell>
          <cell r="BA13" t="b">
            <v>0</v>
          </cell>
          <cell r="BB13" t="b">
            <v>0</v>
          </cell>
          <cell r="BC13" t="str">
            <v>mstag:inventories</v>
          </cell>
          <cell r="BD13">
            <v>6</v>
          </cell>
          <cell r="BE13" t="str">
            <v>ISO4217:USD</v>
          </cell>
          <cell r="BF13" t="b">
            <v>0</v>
          </cell>
          <cell r="BG13" t="b">
            <v>0</v>
          </cell>
          <cell r="BI13">
            <v>0</v>
          </cell>
          <cell r="BJ13">
            <v>0</v>
          </cell>
          <cell r="BK13">
            <v>0</v>
          </cell>
          <cell r="BL13">
            <v>0</v>
          </cell>
          <cell r="BM13">
            <v>0</v>
          </cell>
          <cell r="BO13" t="str">
            <v>mstag:inventories</v>
          </cell>
          <cell r="BP13">
            <v>6</v>
          </cell>
          <cell r="BQ13" t="str">
            <v>ISO4217:USD</v>
          </cell>
          <cell r="BR13" t="b">
            <v>0</v>
          </cell>
          <cell r="BS13" t="b">
            <v>0</v>
          </cell>
        </row>
        <row r="14">
          <cell r="A14" t="str">
            <v>Deferred Commissions (Current and Long Term)</v>
          </cell>
          <cell r="C14">
            <v>0</v>
          </cell>
          <cell r="D14">
            <v>0</v>
          </cell>
          <cell r="E14">
            <v>0.629</v>
          </cell>
          <cell r="G14">
            <v>1.2829999999999999</v>
          </cell>
          <cell r="H14">
            <v>1.716</v>
          </cell>
          <cell r="I14">
            <v>2.2909999999999999</v>
          </cell>
          <cell r="J14">
            <v>3.4350000000000001</v>
          </cell>
          <cell r="K14">
            <v>3.4350000000000001</v>
          </cell>
          <cell r="M14">
            <v>3.899</v>
          </cell>
          <cell r="N14">
            <v>4.8360000000000003</v>
          </cell>
          <cell r="O14">
            <v>6.6130000000000004</v>
          </cell>
          <cell r="P14">
            <v>11.156000000000001</v>
          </cell>
          <cell r="Q14">
            <v>11.156000000000001</v>
          </cell>
          <cell r="S14">
            <v>9.9109999999999996</v>
          </cell>
          <cell r="T14">
            <v>9.5009999999999994</v>
          </cell>
          <cell r="U14">
            <v>8.7789999999999999</v>
          </cell>
          <cell r="V14">
            <v>9.6129999999999995</v>
          </cell>
          <cell r="W14">
            <v>9.6129999999999995</v>
          </cell>
          <cell r="Y14">
            <v>9.6129999999999995</v>
          </cell>
          <cell r="Z14">
            <v>10.542999999999999</v>
          </cell>
          <cell r="AA14">
            <v>12.218</v>
          </cell>
          <cell r="AB14">
            <v>17.074999999999999</v>
          </cell>
          <cell r="AC14">
            <v>17.074999999999999</v>
          </cell>
          <cell r="AE14">
            <v>16.535</v>
          </cell>
          <cell r="AF14">
            <v>17.99564236397196</v>
          </cell>
          <cell r="AG14">
            <v>19.243569336813874</v>
          </cell>
          <cell r="AH14">
            <v>23.326803515700185</v>
          </cell>
          <cell r="AI14">
            <v>23.326803515700185</v>
          </cell>
          <cell r="AK14">
            <v>23.5816848190866</v>
          </cell>
          <cell r="AL14">
            <v>24.758554204030379</v>
          </cell>
          <cell r="AM14">
            <v>26.622476401231072</v>
          </cell>
          <cell r="AN14">
            <v>31.667390773122474</v>
          </cell>
          <cell r="AO14">
            <v>31.667390773122474</v>
          </cell>
          <cell r="AQ14">
            <v>31.492563411543401</v>
          </cell>
          <cell r="AR14">
            <v>32.595355564641146</v>
          </cell>
          <cell r="AS14">
            <v>34.594290434350143</v>
          </cell>
          <cell r="AT14">
            <v>40.690764744494771</v>
          </cell>
          <cell r="AU14">
            <v>40.690764744494771</v>
          </cell>
          <cell r="AW14">
            <v>47.446991247550912</v>
          </cell>
          <cell r="AX14" t="str">
            <v>mstag:prepaidExpenses</v>
          </cell>
          <cell r="AY14">
            <v>6</v>
          </cell>
          <cell r="AZ14" t="str">
            <v>ISO4217:USD</v>
          </cell>
          <cell r="BA14" t="b">
            <v>0</v>
          </cell>
          <cell r="BB14" t="b">
            <v>0</v>
          </cell>
          <cell r="BC14" t="str">
            <v>mstag:prepaidExpenses</v>
          </cell>
          <cell r="BD14">
            <v>6</v>
          </cell>
          <cell r="BE14" t="str">
            <v>ISO4217:USD</v>
          </cell>
          <cell r="BF14" t="b">
            <v>0</v>
          </cell>
          <cell r="BG14" t="b">
            <v>0</v>
          </cell>
          <cell r="BI14">
            <v>74.920079178766684</v>
          </cell>
          <cell r="BJ14">
            <v>73.114540366395815</v>
          </cell>
          <cell r="BK14">
            <v>76.43161152193413</v>
          </cell>
          <cell r="BL14">
            <v>101.60588385768847</v>
          </cell>
          <cell r="BM14">
            <v>101.60588385768847</v>
          </cell>
          <cell r="BO14" t="str">
            <v>mstag:prepaidExpensesCurrent</v>
          </cell>
          <cell r="BP14">
            <v>6</v>
          </cell>
          <cell r="BQ14" t="str">
            <v>ISO4217:USD</v>
          </cell>
          <cell r="BR14" t="b">
            <v>0</v>
          </cell>
          <cell r="BS14" t="b">
            <v>0</v>
          </cell>
        </row>
        <row r="15">
          <cell r="A15" t="str">
            <v>Deferred Income Taxes</v>
          </cell>
          <cell r="C15">
            <v>0</v>
          </cell>
          <cell r="D15">
            <v>0</v>
          </cell>
          <cell r="E15">
            <v>0</v>
          </cell>
          <cell r="G15">
            <v>0</v>
          </cell>
          <cell r="H15">
            <v>0</v>
          </cell>
          <cell r="I15">
            <v>0</v>
          </cell>
          <cell r="J15">
            <v>0</v>
          </cell>
          <cell r="K15">
            <v>0</v>
          </cell>
          <cell r="M15">
            <v>0</v>
          </cell>
          <cell r="N15">
            <v>0</v>
          </cell>
          <cell r="O15">
            <v>0</v>
          </cell>
          <cell r="P15">
            <v>0</v>
          </cell>
          <cell r="Q15">
            <v>0</v>
          </cell>
          <cell r="S15">
            <v>0</v>
          </cell>
          <cell r="T15">
            <v>0</v>
          </cell>
          <cell r="U15">
            <v>0</v>
          </cell>
          <cell r="V15">
            <v>0</v>
          </cell>
          <cell r="W15">
            <v>0</v>
          </cell>
          <cell r="Y15">
            <v>0</v>
          </cell>
          <cell r="Z15">
            <v>0</v>
          </cell>
          <cell r="AA15">
            <v>3.2389999999999999</v>
          </cell>
          <cell r="AB15">
            <v>0</v>
          </cell>
          <cell r="AC15">
            <v>0</v>
          </cell>
          <cell r="AE15">
            <v>0.99399999999999999</v>
          </cell>
          <cell r="AF15">
            <v>0.99399999999999999</v>
          </cell>
          <cell r="AG15">
            <v>0.99399999999999999</v>
          </cell>
          <cell r="AH15">
            <v>0.99399999999999999</v>
          </cell>
          <cell r="AI15">
            <v>0.99399999999999999</v>
          </cell>
          <cell r="AK15">
            <v>0.99399999999999999</v>
          </cell>
          <cell r="AL15">
            <v>0.99399999999999999</v>
          </cell>
          <cell r="AM15">
            <v>0.99399999999999999</v>
          </cell>
          <cell r="AN15">
            <v>0.99399999999999999</v>
          </cell>
          <cell r="AO15">
            <v>0.99399999999999999</v>
          </cell>
          <cell r="AQ15">
            <v>0.99399999999999999</v>
          </cell>
          <cell r="AR15">
            <v>0.99399999999999999</v>
          </cell>
          <cell r="AS15">
            <v>0.99399999999999999</v>
          </cell>
          <cell r="AT15">
            <v>0.99399999999999999</v>
          </cell>
          <cell r="AU15">
            <v>0.99399999999999999</v>
          </cell>
          <cell r="AW15">
            <v>0</v>
          </cell>
          <cell r="AX15" t="str">
            <v>mstag:deferredTaxAssetsCurrent</v>
          </cell>
          <cell r="AY15">
            <v>6</v>
          </cell>
          <cell r="AZ15" t="str">
            <v>ISO4217:USD</v>
          </cell>
          <cell r="BA15" t="b">
            <v>0</v>
          </cell>
          <cell r="BB15" t="b">
            <v>0</v>
          </cell>
          <cell r="BC15" t="str">
            <v>mstag:deferredTaxAssetsCurrent</v>
          </cell>
          <cell r="BD15">
            <v>6</v>
          </cell>
          <cell r="BE15" t="str">
            <v>ISO4217:USD</v>
          </cell>
          <cell r="BF15" t="b">
            <v>0</v>
          </cell>
          <cell r="BG15" t="b">
            <v>0</v>
          </cell>
          <cell r="BI15">
            <v>7.9059999999999997</v>
          </cell>
          <cell r="BJ15">
            <v>7.9059999999999997</v>
          </cell>
          <cell r="BK15">
            <v>7.9059999999999997</v>
          </cell>
          <cell r="BL15">
            <v>7.9059999999999997</v>
          </cell>
          <cell r="BM15">
            <v>7.9059999999999997</v>
          </cell>
          <cell r="BO15" t="str">
            <v>mstag:deferredTaxAssetsCurrent</v>
          </cell>
          <cell r="BP15">
            <v>6</v>
          </cell>
          <cell r="BQ15" t="str">
            <v>ISO4217:USD</v>
          </cell>
          <cell r="BR15" t="b">
            <v>0</v>
          </cell>
          <cell r="BS15" t="b">
            <v>0</v>
          </cell>
        </row>
        <row r="16">
          <cell r="A16" t="str">
            <v>Other Current Assets</v>
          </cell>
          <cell r="C16">
            <v>0.32600000000000001</v>
          </cell>
          <cell r="D16">
            <v>1.0980000000000001</v>
          </cell>
          <cell r="E16">
            <v>0.76700000000000002</v>
          </cell>
          <cell r="G16">
            <v>1.837</v>
          </cell>
          <cell r="H16">
            <v>2.802</v>
          </cell>
          <cell r="I16">
            <v>1.7569999999999999</v>
          </cell>
          <cell r="J16">
            <v>1.3320000000000001</v>
          </cell>
          <cell r="K16">
            <v>1.3320000000000001</v>
          </cell>
          <cell r="M16">
            <v>1.581</v>
          </cell>
          <cell r="N16">
            <v>2.278</v>
          </cell>
          <cell r="O16">
            <v>5.1660000000000004</v>
          </cell>
          <cell r="P16">
            <v>3.532</v>
          </cell>
          <cell r="Q16">
            <v>3.532</v>
          </cell>
          <cell r="S16">
            <v>4.6870000000000003</v>
          </cell>
          <cell r="T16">
            <v>3.5</v>
          </cell>
          <cell r="U16">
            <v>4.1449999999999996</v>
          </cell>
          <cell r="V16">
            <v>3.4670000000000001</v>
          </cell>
          <cell r="W16">
            <v>3.4670000000000001</v>
          </cell>
          <cell r="Y16">
            <v>4.8739999999999997</v>
          </cell>
          <cell r="Z16">
            <v>6.7140000000000004</v>
          </cell>
          <cell r="AA16">
            <v>6</v>
          </cell>
          <cell r="AB16">
            <v>6.3380000000000001</v>
          </cell>
          <cell r="AC16">
            <v>6.3380000000000001</v>
          </cell>
          <cell r="AE16">
            <v>9.3970000000000002</v>
          </cell>
          <cell r="AF16">
            <v>7.8690738400000013</v>
          </cell>
          <cell r="AG16">
            <v>8.7565990899999999</v>
          </cell>
          <cell r="AH16">
            <v>9.7212886950000001</v>
          </cell>
          <cell r="AI16">
            <v>9.7212886950000001</v>
          </cell>
          <cell r="AK16">
            <v>9.3233846836812511</v>
          </cell>
          <cell r="AL16">
            <v>10.165494609827816</v>
          </cell>
          <cell r="AM16">
            <v>11.011961369844204</v>
          </cell>
          <cell r="AN16">
            <v>11.869666056423915</v>
          </cell>
          <cell r="AO16">
            <v>11.869666056423915</v>
          </cell>
          <cell r="AQ16">
            <v>12.756120728232611</v>
          </cell>
          <cell r="AR16">
            <v>13.66205502013549</v>
          </cell>
          <cell r="AS16">
            <v>14.587141098772618</v>
          </cell>
          <cell r="AT16">
            <v>15.535548900697753</v>
          </cell>
          <cell r="AU16">
            <v>15.535548900697753</v>
          </cell>
          <cell r="AW16">
            <v>31.455058955449516</v>
          </cell>
          <cell r="AX16" t="str">
            <v>mstag:otherAssetsOperatingCurrent</v>
          </cell>
          <cell r="AY16">
            <v>6</v>
          </cell>
          <cell r="AZ16" t="str">
            <v>ISO4217:USD</v>
          </cell>
          <cell r="BA16" t="b">
            <v>0</v>
          </cell>
          <cell r="BB16" t="b">
            <v>0</v>
          </cell>
          <cell r="BC16" t="str">
            <v>mstag:otherAssetsOperatingCurrent</v>
          </cell>
          <cell r="BD16">
            <v>6</v>
          </cell>
          <cell r="BE16" t="str">
            <v>ISO4217:USD</v>
          </cell>
          <cell r="BF16" t="b">
            <v>0</v>
          </cell>
          <cell r="BG16" t="b">
            <v>0</v>
          </cell>
          <cell r="BI16">
            <v>38.276569008640017</v>
          </cell>
          <cell r="BJ16">
            <v>40.29263983409178</v>
          </cell>
          <cell r="BK16">
            <v>42.302033119069492</v>
          </cell>
          <cell r="BL16">
            <v>44.276367179852478</v>
          </cell>
          <cell r="BM16">
            <v>44.276367179852478</v>
          </cell>
          <cell r="BO16" t="str">
            <v>mstag:otherAssetsOperatingCurrent</v>
          </cell>
          <cell r="BP16">
            <v>6</v>
          </cell>
          <cell r="BQ16" t="str">
            <v>ISO4217:USD</v>
          </cell>
          <cell r="BR16" t="b">
            <v>0</v>
          </cell>
          <cell r="BS16" t="b">
            <v>0</v>
          </cell>
        </row>
        <row r="17">
          <cell r="A17" t="str">
            <v>Total Current Assets</v>
          </cell>
          <cell r="C17">
            <v>12.935</v>
          </cell>
          <cell r="D17">
            <v>25.015999999999998</v>
          </cell>
          <cell r="E17">
            <v>18.814</v>
          </cell>
          <cell r="G17">
            <v>22.587</v>
          </cell>
          <cell r="H17">
            <v>26.834000000000003</v>
          </cell>
          <cell r="I17">
            <v>25.718000000000004</v>
          </cell>
          <cell r="J17">
            <v>30.356999999999999</v>
          </cell>
          <cell r="K17">
            <v>30.356999999999999</v>
          </cell>
          <cell r="M17">
            <v>37.939000000000007</v>
          </cell>
          <cell r="N17">
            <v>46.221999999999994</v>
          </cell>
          <cell r="O17">
            <v>58.872</v>
          </cell>
          <cell r="P17">
            <v>77.036000000000001</v>
          </cell>
          <cell r="Q17">
            <v>77.036000000000001</v>
          </cell>
          <cell r="S17">
            <v>82.820999999999998</v>
          </cell>
          <cell r="T17">
            <v>159.095</v>
          </cell>
          <cell r="U17">
            <v>164.85600000000002</v>
          </cell>
          <cell r="V17">
            <v>180.77200000000002</v>
          </cell>
          <cell r="W17">
            <v>180.77200000000002</v>
          </cell>
          <cell r="Y17">
            <v>182.41499999999999</v>
          </cell>
          <cell r="Z17">
            <v>201.851</v>
          </cell>
          <cell r="AA17">
            <v>247.589</v>
          </cell>
          <cell r="AB17">
            <v>307.10599999999999</v>
          </cell>
          <cell r="AC17">
            <v>307.10599999999999</v>
          </cell>
          <cell r="AE17">
            <v>332.42000000000007</v>
          </cell>
          <cell r="AF17">
            <v>384.36149596500729</v>
          </cell>
          <cell r="AG17">
            <v>417.60524306877829</v>
          </cell>
          <cell r="AH17">
            <v>494.57667706223782</v>
          </cell>
          <cell r="AI17">
            <v>494.57667706223782</v>
          </cell>
          <cell r="AK17">
            <v>503.34435553321754</v>
          </cell>
          <cell r="AL17">
            <v>550.24389292998296</v>
          </cell>
          <cell r="AM17">
            <v>597.51030242668867</v>
          </cell>
          <cell r="AN17">
            <v>689.41593492835727</v>
          </cell>
          <cell r="AO17">
            <v>689.41593492835727</v>
          </cell>
          <cell r="AQ17">
            <v>703.94114402486537</v>
          </cell>
          <cell r="AR17">
            <v>764.5183174431329</v>
          </cell>
          <cell r="AS17">
            <v>823.72625361264102</v>
          </cell>
          <cell r="AT17">
            <v>939.75818017645202</v>
          </cell>
          <cell r="AU17">
            <v>939.75818017645202</v>
          </cell>
          <cell r="AW17">
            <v>980.58210060763668</v>
          </cell>
          <cell r="AX17">
            <v>1047.9103906617329</v>
          </cell>
          <cell r="AY17">
            <v>1120.2101867236352</v>
          </cell>
          <cell r="AZ17">
            <v>1294.6925019869554</v>
          </cell>
          <cell r="BA17">
            <v>1294.6925019869554</v>
          </cell>
          <cell r="BC17">
            <v>1670.8528216643283</v>
          </cell>
          <cell r="BD17">
            <v>1762.1273248704808</v>
          </cell>
          <cell r="BE17">
            <v>1896.867746009133</v>
          </cell>
          <cell r="BF17">
            <v>2359.5347867898204</v>
          </cell>
          <cell r="BG17">
            <v>2359.5347867898204</v>
          </cell>
          <cell r="BI17">
            <v>2223.6856363758802</v>
          </cell>
          <cell r="BJ17">
            <v>2288.6329049999654</v>
          </cell>
          <cell r="BK17">
            <v>2518.5365163958759</v>
          </cell>
          <cell r="BL17">
            <v>3067.2719377010912</v>
          </cell>
          <cell r="BM17">
            <v>3067.2719377010912</v>
          </cell>
        </row>
        <row r="19">
          <cell r="A19" t="str">
            <v>PP&amp;E</v>
          </cell>
          <cell r="C19">
            <v>1.1639999999999999</v>
          </cell>
          <cell r="D19">
            <v>8.1489999999999991</v>
          </cell>
          <cell r="E19">
            <v>6.9660000000000002</v>
          </cell>
          <cell r="G19">
            <v>6.4740000000000002</v>
          </cell>
          <cell r="H19">
            <v>5.7640000000000002</v>
          </cell>
          <cell r="I19">
            <v>5.1680000000000001</v>
          </cell>
          <cell r="J19">
            <v>4.9880000000000004</v>
          </cell>
          <cell r="K19">
            <v>4.9880000000000004</v>
          </cell>
          <cell r="M19">
            <v>4.5919999999999996</v>
          </cell>
          <cell r="N19">
            <v>4.43</v>
          </cell>
          <cell r="O19">
            <v>4.4290000000000003</v>
          </cell>
          <cell r="P19">
            <v>5.069</v>
          </cell>
          <cell r="Q19">
            <v>5.069</v>
          </cell>
          <cell r="S19">
            <v>4.548</v>
          </cell>
          <cell r="T19">
            <v>5.9859999999999998</v>
          </cell>
          <cell r="U19">
            <v>6.5250000000000004</v>
          </cell>
          <cell r="V19">
            <v>7.6369999999999996</v>
          </cell>
          <cell r="W19">
            <v>7.6369999999999996</v>
          </cell>
          <cell r="Y19">
            <v>15.289</v>
          </cell>
          <cell r="Z19">
            <v>17.28</v>
          </cell>
          <cell r="AA19">
            <v>20.853000000000002</v>
          </cell>
          <cell r="AB19">
            <v>24.216000000000001</v>
          </cell>
          <cell r="AC19">
            <v>24.216000000000001</v>
          </cell>
          <cell r="AE19">
            <v>24.786000000000001</v>
          </cell>
          <cell r="AF19">
            <v>30.831374717207549</v>
          </cell>
          <cell r="AG19">
            <v>36.368804837490572</v>
          </cell>
          <cell r="AH19">
            <v>42.440115957820751</v>
          </cell>
          <cell r="AI19">
            <v>42.440115957820751</v>
          </cell>
          <cell r="AK19">
            <v>47.535127763415389</v>
          </cell>
          <cell r="AL19">
            <v>53.559174257263074</v>
          </cell>
          <cell r="AM19">
            <v>60.03617579488008</v>
          </cell>
          <cell r="AN19">
            <v>66.989166931839463</v>
          </cell>
          <cell r="AO19">
            <v>66.989166931839463</v>
          </cell>
          <cell r="AQ19">
            <v>74.449140728477602</v>
          </cell>
          <cell r="AR19">
            <v>82.384609025021462</v>
          </cell>
          <cell r="AS19">
            <v>90.813440530751961</v>
          </cell>
          <cell r="AT19">
            <v>99.767467909135803</v>
          </cell>
          <cell r="AU19">
            <v>99.767467909135803</v>
          </cell>
          <cell r="AW19">
            <v>87.693852831579747</v>
          </cell>
          <cell r="AX19" t="str">
            <v>mstag:propertyPlantAndEquipmentNet</v>
          </cell>
          <cell r="AY19">
            <v>6</v>
          </cell>
          <cell r="AZ19" t="str">
            <v>ISO4217:USD</v>
          </cell>
          <cell r="BA19" t="b">
            <v>0</v>
          </cell>
          <cell r="BB19" t="b">
            <v>0</v>
          </cell>
          <cell r="BC19" t="str">
            <v>mstag:propertyPlantAndEquipmentNet</v>
          </cell>
          <cell r="BD19">
            <v>6</v>
          </cell>
          <cell r="BE19" t="str">
            <v>ISO4217:USD</v>
          </cell>
          <cell r="BF19" t="b">
            <v>0</v>
          </cell>
          <cell r="BG19" t="b">
            <v>0</v>
          </cell>
          <cell r="BI19">
            <v>101.11439771954804</v>
          </cell>
          <cell r="BJ19">
            <v>96.112943368256822</v>
          </cell>
          <cell r="BK19">
            <v>84.579900964375554</v>
          </cell>
          <cell r="BL19">
            <v>72.212120812684361</v>
          </cell>
          <cell r="BM19">
            <v>72.212120812684361</v>
          </cell>
          <cell r="BO19" t="str">
            <v>mstag:propertyPlantAndEquipmentNet</v>
          </cell>
          <cell r="BP19">
            <v>6</v>
          </cell>
          <cell r="BQ19" t="str">
            <v>ISO4217:USD</v>
          </cell>
          <cell r="BR19" t="b">
            <v>0</v>
          </cell>
          <cell r="BS19" t="b">
            <v>0</v>
          </cell>
        </row>
        <row r="20">
          <cell r="A20" t="str">
            <v>Goodwill</v>
          </cell>
          <cell r="C20">
            <v>0</v>
          </cell>
          <cell r="D20">
            <v>0</v>
          </cell>
          <cell r="E20">
            <v>0</v>
          </cell>
          <cell r="G20">
            <v>0</v>
          </cell>
          <cell r="H20">
            <v>0</v>
          </cell>
          <cell r="I20">
            <v>0</v>
          </cell>
          <cell r="J20">
            <v>0</v>
          </cell>
          <cell r="K20">
            <v>0</v>
          </cell>
          <cell r="M20">
            <v>0</v>
          </cell>
          <cell r="N20">
            <v>0</v>
          </cell>
          <cell r="O20">
            <v>0</v>
          </cell>
          <cell r="P20">
            <v>0</v>
          </cell>
          <cell r="Q20">
            <v>0</v>
          </cell>
          <cell r="S20">
            <v>0</v>
          </cell>
          <cell r="T20">
            <v>0</v>
          </cell>
          <cell r="U20">
            <v>0</v>
          </cell>
          <cell r="V20">
            <v>0</v>
          </cell>
          <cell r="W20">
            <v>0</v>
          </cell>
          <cell r="Y20">
            <v>0</v>
          </cell>
          <cell r="Z20">
            <v>0</v>
          </cell>
          <cell r="AA20">
            <v>0</v>
          </cell>
          <cell r="AB20">
            <v>0</v>
          </cell>
          <cell r="AC20">
            <v>0</v>
          </cell>
          <cell r="AE20">
            <v>0</v>
          </cell>
          <cell r="AF20">
            <v>0</v>
          </cell>
          <cell r="AG20">
            <v>0</v>
          </cell>
          <cell r="AH20">
            <v>0</v>
          </cell>
          <cell r="AI20">
            <v>0</v>
          </cell>
          <cell r="AK20">
            <v>0</v>
          </cell>
          <cell r="AL20">
            <v>0</v>
          </cell>
          <cell r="AM20">
            <v>0</v>
          </cell>
          <cell r="AN20">
            <v>0</v>
          </cell>
          <cell r="AO20">
            <v>0</v>
          </cell>
          <cell r="AQ20">
            <v>0</v>
          </cell>
          <cell r="AR20">
            <v>0</v>
          </cell>
          <cell r="AS20">
            <v>0</v>
          </cell>
          <cell r="AT20">
            <v>0</v>
          </cell>
          <cell r="AU20">
            <v>0</v>
          </cell>
          <cell r="AW20">
            <v>0</v>
          </cell>
          <cell r="AX20" t="str">
            <v>mstag:goodwill</v>
          </cell>
          <cell r="AY20">
            <v>6</v>
          </cell>
          <cell r="AZ20" t="str">
            <v>ISO4217:USD</v>
          </cell>
          <cell r="BA20" t="b">
            <v>0</v>
          </cell>
          <cell r="BB20" t="b">
            <v>0</v>
          </cell>
          <cell r="BC20" t="str">
            <v>mstag:goodwill</v>
          </cell>
          <cell r="BD20">
            <v>6</v>
          </cell>
          <cell r="BE20" t="str">
            <v>ISO4217:USD</v>
          </cell>
          <cell r="BF20" t="b">
            <v>0</v>
          </cell>
          <cell r="BG20" t="b">
            <v>0</v>
          </cell>
          <cell r="BI20">
            <v>0</v>
          </cell>
          <cell r="BJ20">
            <v>0</v>
          </cell>
          <cell r="BK20">
            <v>0</v>
          </cell>
          <cell r="BL20">
            <v>0</v>
          </cell>
          <cell r="BM20">
            <v>0</v>
          </cell>
          <cell r="BO20" t="str">
            <v>mstag:goodwill</v>
          </cell>
          <cell r="BP20">
            <v>6</v>
          </cell>
          <cell r="BQ20" t="str">
            <v>ISO4217:USD</v>
          </cell>
          <cell r="BR20" t="b">
            <v>0</v>
          </cell>
          <cell r="BS20" t="b">
            <v>0</v>
          </cell>
        </row>
        <row r="21">
          <cell r="A21" t="str">
            <v>Intangibles</v>
          </cell>
          <cell r="C21">
            <v>0</v>
          </cell>
          <cell r="D21">
            <v>0</v>
          </cell>
          <cell r="E21">
            <v>0</v>
          </cell>
          <cell r="G21">
            <v>0</v>
          </cell>
          <cell r="H21">
            <v>0</v>
          </cell>
          <cell r="I21">
            <v>0</v>
          </cell>
          <cell r="J21">
            <v>0</v>
          </cell>
          <cell r="K21">
            <v>0</v>
          </cell>
          <cell r="M21">
            <v>0</v>
          </cell>
          <cell r="N21">
            <v>0</v>
          </cell>
          <cell r="O21">
            <v>0</v>
          </cell>
          <cell r="P21">
            <v>0</v>
          </cell>
          <cell r="Q21">
            <v>0</v>
          </cell>
          <cell r="S21">
            <v>0</v>
          </cell>
          <cell r="T21">
            <v>0</v>
          </cell>
          <cell r="U21">
            <v>0</v>
          </cell>
          <cell r="V21">
            <v>0</v>
          </cell>
          <cell r="W21">
            <v>0</v>
          </cell>
          <cell r="Y21">
            <v>0</v>
          </cell>
          <cell r="Z21">
            <v>0</v>
          </cell>
          <cell r="AA21">
            <v>0</v>
          </cell>
          <cell r="AB21">
            <v>0</v>
          </cell>
          <cell r="AC21">
            <v>0</v>
          </cell>
          <cell r="AE21">
            <v>7.2389999999999999</v>
          </cell>
          <cell r="AF21">
            <v>7.1390000000000002</v>
          </cell>
          <cell r="AG21">
            <v>7.0390000000000006</v>
          </cell>
          <cell r="AH21">
            <v>6.9390000000000009</v>
          </cell>
          <cell r="AI21">
            <v>6.9390000000000009</v>
          </cell>
          <cell r="AK21">
            <v>6.8390000000000013</v>
          </cell>
          <cell r="AL21">
            <v>6.7390000000000017</v>
          </cell>
          <cell r="AM21">
            <v>6.639000000000002</v>
          </cell>
          <cell r="AN21">
            <v>6.5390000000000024</v>
          </cell>
          <cell r="AO21">
            <v>6.5390000000000024</v>
          </cell>
          <cell r="AQ21">
            <v>6.5390000000000024</v>
          </cell>
          <cell r="AR21">
            <v>6.5390000000000024</v>
          </cell>
          <cell r="AS21">
            <v>6.5390000000000024</v>
          </cell>
          <cell r="AT21">
            <v>6.5390000000000024</v>
          </cell>
          <cell r="AU21">
            <v>6.5390000000000024</v>
          </cell>
          <cell r="AW21">
            <v>6.2430000000000021</v>
          </cell>
          <cell r="AX21" t="str">
            <v>mstag:otherIntangibleAssets</v>
          </cell>
          <cell r="AY21">
            <v>6</v>
          </cell>
          <cell r="AZ21" t="str">
            <v>ISO4217:USD</v>
          </cell>
          <cell r="BA21" t="b">
            <v>0</v>
          </cell>
          <cell r="BB21" t="b">
            <v>0</v>
          </cell>
          <cell r="BC21" t="str">
            <v>mstag:otherIntangibleAssets</v>
          </cell>
          <cell r="BD21">
            <v>6</v>
          </cell>
          <cell r="BE21" t="str">
            <v>ISO4217:USD</v>
          </cell>
          <cell r="BF21" t="b">
            <v>0</v>
          </cell>
          <cell r="BG21" t="b">
            <v>0</v>
          </cell>
          <cell r="BI21">
            <v>8.5559999999999992</v>
          </cell>
          <cell r="BJ21">
            <v>8.5559999999999992</v>
          </cell>
          <cell r="BK21">
            <v>8.5559999999999992</v>
          </cell>
          <cell r="BL21">
            <v>8.5559999999999992</v>
          </cell>
          <cell r="BM21">
            <v>8.5559999999999992</v>
          </cell>
          <cell r="BO21" t="str">
            <v>mstag:otherFiniteLifeIntangibleAssets</v>
          </cell>
          <cell r="BP21">
            <v>6</v>
          </cell>
          <cell r="BQ21" t="str">
            <v>ISO4217:USD</v>
          </cell>
          <cell r="BR21" t="b">
            <v>0</v>
          </cell>
          <cell r="BS21" t="b">
            <v>0</v>
          </cell>
        </row>
        <row r="22">
          <cell r="A22" t="str">
            <v>Investments</v>
          </cell>
          <cell r="C22">
            <v>0</v>
          </cell>
          <cell r="D22">
            <v>3.5</v>
          </cell>
          <cell r="E22">
            <v>3.5</v>
          </cell>
          <cell r="G22">
            <v>3.544</v>
          </cell>
          <cell r="H22">
            <v>3.5569999999999999</v>
          </cell>
          <cell r="I22">
            <v>3.57</v>
          </cell>
          <cell r="J22">
            <v>3.7330000000000001</v>
          </cell>
          <cell r="K22">
            <v>3.7330000000000001</v>
          </cell>
          <cell r="M22">
            <v>3.7519999999999998</v>
          </cell>
          <cell r="N22">
            <v>3.76</v>
          </cell>
          <cell r="O22">
            <v>3.9119999999999999</v>
          </cell>
          <cell r="P22">
            <v>3.9119999999999999</v>
          </cell>
          <cell r="Q22">
            <v>3.9119999999999999</v>
          </cell>
          <cell r="S22">
            <v>3.9180000000000001</v>
          </cell>
          <cell r="T22">
            <v>59.634999999999998</v>
          </cell>
          <cell r="U22">
            <v>73.544000000000011</v>
          </cell>
          <cell r="V22">
            <v>90.311000000000007</v>
          </cell>
          <cell r="W22">
            <v>90.311000000000007</v>
          </cell>
          <cell r="Y22">
            <v>94.744</v>
          </cell>
          <cell r="Z22">
            <v>101.607</v>
          </cell>
          <cell r="AA22">
            <v>84.128</v>
          </cell>
          <cell r="AB22">
            <v>89.227000000000004</v>
          </cell>
          <cell r="AC22">
            <v>89.227000000000004</v>
          </cell>
          <cell r="AE22">
            <v>65.156000000000006</v>
          </cell>
          <cell r="AF22">
            <v>65.356000000000009</v>
          </cell>
          <cell r="AG22">
            <v>65.556000000000012</v>
          </cell>
          <cell r="AH22">
            <v>65.756000000000014</v>
          </cell>
          <cell r="AI22">
            <v>65.756000000000014</v>
          </cell>
          <cell r="AK22">
            <v>65.956000000000017</v>
          </cell>
          <cell r="AL22">
            <v>66.15600000000002</v>
          </cell>
          <cell r="AM22">
            <v>66.356000000000023</v>
          </cell>
          <cell r="AN22">
            <v>66.556000000000026</v>
          </cell>
          <cell r="AO22">
            <v>66.556000000000026</v>
          </cell>
          <cell r="AQ22">
            <v>66.756000000000029</v>
          </cell>
          <cell r="AR22">
            <v>66.956000000000031</v>
          </cell>
          <cell r="AS22">
            <v>67.156000000000034</v>
          </cell>
          <cell r="AT22">
            <v>67.356000000000037</v>
          </cell>
          <cell r="AU22">
            <v>67.356000000000037</v>
          </cell>
          <cell r="AW22">
            <v>128.38</v>
          </cell>
          <cell r="AX22" t="str">
            <v>mstag:longTermInvestmentsNonOperating</v>
          </cell>
          <cell r="AY22">
            <v>6</v>
          </cell>
          <cell r="AZ22" t="str">
            <v>ISO4217:USD</v>
          </cell>
          <cell r="BA22" t="b">
            <v>0</v>
          </cell>
          <cell r="BB22" t="b">
            <v>0</v>
          </cell>
          <cell r="BC22" t="str">
            <v>mstag:longTermInvestmentsNonOperating</v>
          </cell>
          <cell r="BD22">
            <v>6</v>
          </cell>
          <cell r="BE22" t="str">
            <v>ISO4217:USD</v>
          </cell>
          <cell r="BF22" t="b">
            <v>0</v>
          </cell>
          <cell r="BG22" t="b">
            <v>0</v>
          </cell>
          <cell r="BI22">
            <v>245.07599999999999</v>
          </cell>
          <cell r="BJ22">
            <v>245.07599999999999</v>
          </cell>
          <cell r="BK22">
            <v>245.07599999999999</v>
          </cell>
          <cell r="BL22">
            <v>245.07599999999999</v>
          </cell>
          <cell r="BM22">
            <v>245.07599999999999</v>
          </cell>
          <cell r="BO22" t="str">
            <v>mstag:longTermInvestmentsNonOperating</v>
          </cell>
          <cell r="BP22">
            <v>6</v>
          </cell>
          <cell r="BQ22" t="str">
            <v>ISO4217:USD</v>
          </cell>
          <cell r="BR22" t="b">
            <v>0</v>
          </cell>
          <cell r="BS22" t="b">
            <v>0</v>
          </cell>
        </row>
        <row r="23">
          <cell r="A23" t="str">
            <v>Deferred Tax Asset</v>
          </cell>
          <cell r="C23">
            <v>0</v>
          </cell>
          <cell r="D23">
            <v>0</v>
          </cell>
          <cell r="E23">
            <v>0</v>
          </cell>
          <cell r="G23">
            <v>0</v>
          </cell>
          <cell r="H23">
            <v>0</v>
          </cell>
          <cell r="I23">
            <v>0</v>
          </cell>
          <cell r="J23">
            <v>0</v>
          </cell>
          <cell r="K23">
            <v>0</v>
          </cell>
          <cell r="M23">
            <v>0</v>
          </cell>
          <cell r="N23">
            <v>0</v>
          </cell>
          <cell r="O23">
            <v>0</v>
          </cell>
          <cell r="P23">
            <v>0</v>
          </cell>
          <cell r="Q23">
            <v>0</v>
          </cell>
          <cell r="S23">
            <v>0</v>
          </cell>
          <cell r="T23">
            <v>0</v>
          </cell>
          <cell r="U23">
            <v>0</v>
          </cell>
          <cell r="V23">
            <v>0</v>
          </cell>
          <cell r="W23">
            <v>0</v>
          </cell>
          <cell r="Y23">
            <v>0</v>
          </cell>
          <cell r="Z23">
            <v>0</v>
          </cell>
          <cell r="AA23">
            <v>3.2189999999999999</v>
          </cell>
          <cell r="AB23">
            <v>10.416</v>
          </cell>
          <cell r="AC23">
            <v>10.416</v>
          </cell>
          <cell r="AE23">
            <v>17.463999999999999</v>
          </cell>
          <cell r="AF23">
            <v>17.463999999999999</v>
          </cell>
          <cell r="AG23">
            <v>17.463999999999999</v>
          </cell>
          <cell r="AH23">
            <v>17.463999999999999</v>
          </cell>
          <cell r="AI23">
            <v>17.463999999999999</v>
          </cell>
          <cell r="AK23">
            <v>17.463999999999999</v>
          </cell>
          <cell r="AL23">
            <v>17.463999999999999</v>
          </cell>
          <cell r="AM23">
            <v>17.463999999999999</v>
          </cell>
          <cell r="AN23">
            <v>17.463999999999999</v>
          </cell>
          <cell r="AO23">
            <v>17.463999999999999</v>
          </cell>
          <cell r="AQ23">
            <v>17.463999999999999</v>
          </cell>
          <cell r="AR23">
            <v>17.463999999999999</v>
          </cell>
          <cell r="AS23">
            <v>17.463999999999999</v>
          </cell>
          <cell r="AT23">
            <v>17.463999999999999</v>
          </cell>
          <cell r="AU23">
            <v>17.463999999999999</v>
          </cell>
          <cell r="AW23">
            <v>20.85</v>
          </cell>
          <cell r="AX23" t="str">
            <v>mstag:deferredTaxAssetsNonCurrent</v>
          </cell>
          <cell r="AY23">
            <v>6</v>
          </cell>
          <cell r="AZ23" t="str">
            <v>ISO4217:USD</v>
          </cell>
          <cell r="BA23" t="b">
            <v>0</v>
          </cell>
          <cell r="BB23" t="b">
            <v>0</v>
          </cell>
          <cell r="BC23" t="str">
            <v>mstag:deferredTaxAssetsNonCurrent</v>
          </cell>
          <cell r="BD23">
            <v>6</v>
          </cell>
          <cell r="BE23" t="str">
            <v>ISO4217:USD</v>
          </cell>
          <cell r="BF23" t="b">
            <v>0</v>
          </cell>
          <cell r="BG23" t="b">
            <v>0</v>
          </cell>
          <cell r="BI23">
            <v>30.62730992693001</v>
          </cell>
          <cell r="BJ23">
            <v>29.889206104860691</v>
          </cell>
          <cell r="BK23">
            <v>31.245223976757771</v>
          </cell>
          <cell r="BL23">
            <v>41.536460311043527</v>
          </cell>
          <cell r="BM23">
            <v>41.536460311043527</v>
          </cell>
          <cell r="BO23" t="str">
            <v>mstag:prepaidExpensesNonCurrent</v>
          </cell>
          <cell r="BP23">
            <v>6</v>
          </cell>
          <cell r="BQ23" t="str">
            <v>ISO4217:USD</v>
          </cell>
          <cell r="BR23" t="b">
            <v>0</v>
          </cell>
          <cell r="BS23" t="b">
            <v>0</v>
          </cell>
        </row>
        <row r="24">
          <cell r="A24" t="str">
            <v>Other Non-Current Assets</v>
          </cell>
          <cell r="C24">
            <v>9.7000000000000003E-2</v>
          </cell>
          <cell r="D24">
            <v>0.38200000000000001</v>
          </cell>
          <cell r="E24">
            <v>0.433</v>
          </cell>
          <cell r="G24">
            <v>0.39500000000000002</v>
          </cell>
          <cell r="H24">
            <v>0.47199999999999998</v>
          </cell>
          <cell r="I24">
            <v>0.56999999999999995</v>
          </cell>
          <cell r="J24">
            <v>0.59499999999999997</v>
          </cell>
          <cell r="K24">
            <v>0.59499999999999997</v>
          </cell>
          <cell r="M24">
            <v>0.68400000000000005</v>
          </cell>
          <cell r="N24">
            <v>0.621</v>
          </cell>
          <cell r="O24">
            <v>0.755</v>
          </cell>
          <cell r="P24">
            <v>1.494</v>
          </cell>
          <cell r="Q24">
            <v>1.494</v>
          </cell>
          <cell r="S24">
            <v>1.69</v>
          </cell>
          <cell r="T24">
            <v>1.7969999999999999</v>
          </cell>
          <cell r="U24">
            <v>1.778</v>
          </cell>
          <cell r="V24">
            <v>1.7789999999999999</v>
          </cell>
          <cell r="W24">
            <v>1.7789999999999999</v>
          </cell>
          <cell r="Y24">
            <v>2.1859999999999999</v>
          </cell>
          <cell r="Z24">
            <v>2.9369999999999998</v>
          </cell>
          <cell r="AA24">
            <v>3.6509999999999998</v>
          </cell>
          <cell r="AB24">
            <v>3.7839999999999998</v>
          </cell>
          <cell r="AC24">
            <v>3.7839999999999998</v>
          </cell>
          <cell r="AE24">
            <v>10.391</v>
          </cell>
          <cell r="AF24">
            <v>4.8742950264852896</v>
          </cell>
          <cell r="AG24">
            <v>5.8470855010644245</v>
          </cell>
          <cell r="AH24">
            <v>5.9358601583762836</v>
          </cell>
          <cell r="AI24">
            <v>5.9358601583762836</v>
          </cell>
          <cell r="AK24">
            <v>15.800504166358587</v>
          </cell>
          <cell r="AL24">
            <v>7.1962899429811031</v>
          </cell>
          <cell r="AM24">
            <v>8.4035077352515319</v>
          </cell>
          <cell r="AN24">
            <v>8.2830497123342308</v>
          </cell>
          <cell r="AO24">
            <v>8.2830497123342308</v>
          </cell>
          <cell r="AQ24">
            <v>21.618022376121793</v>
          </cell>
          <cell r="AR24">
            <v>9.671551942667433</v>
          </cell>
          <cell r="AS24">
            <v>11.13181829664151</v>
          </cell>
          <cell r="AT24">
            <v>10.841225291526698</v>
          </cell>
          <cell r="AU24">
            <v>10.841225291526698</v>
          </cell>
          <cell r="AW24">
            <v>31.09600794655455</v>
          </cell>
          <cell r="AX24" t="str">
            <v>mstag:otherAssetsOperatingNonCurrent</v>
          </cell>
          <cell r="AY24">
            <v>6</v>
          </cell>
          <cell r="AZ24" t="str">
            <v>ISO4217:USD</v>
          </cell>
          <cell r="BA24" t="b">
            <v>0</v>
          </cell>
          <cell r="BB24" t="b">
            <v>0</v>
          </cell>
          <cell r="BC24" t="str">
            <v>mstag:otherAssetsOperatingNonCurrent</v>
          </cell>
          <cell r="BD24">
            <v>6</v>
          </cell>
          <cell r="BE24" t="str">
            <v>ISO4217:USD</v>
          </cell>
          <cell r="BF24" t="b">
            <v>0</v>
          </cell>
          <cell r="BG24" t="b">
            <v>0</v>
          </cell>
          <cell r="BI24">
            <v>34.988999999999997</v>
          </cell>
          <cell r="BJ24">
            <v>34.988999999999997</v>
          </cell>
          <cell r="BK24">
            <v>34.988999999999997</v>
          </cell>
          <cell r="BL24">
            <v>34.988999999999997</v>
          </cell>
          <cell r="BM24">
            <v>34.988999999999997</v>
          </cell>
          <cell r="BO24" t="str">
            <v>mstag:deferredTaxAssetsNonCurrent</v>
          </cell>
          <cell r="BP24">
            <v>6</v>
          </cell>
          <cell r="BQ24" t="str">
            <v>ISO4217:USD</v>
          </cell>
          <cell r="BR24" t="b">
            <v>0</v>
          </cell>
          <cell r="BS24" t="b">
            <v>0</v>
          </cell>
        </row>
        <row r="25">
          <cell r="A25" t="str">
            <v>Total Assets</v>
          </cell>
          <cell r="C25">
            <v>14.196</v>
          </cell>
          <cell r="D25">
            <v>37.046999999999997</v>
          </cell>
          <cell r="E25">
            <v>29.713000000000001</v>
          </cell>
          <cell r="G25">
            <v>33</v>
          </cell>
          <cell r="H25">
            <v>36.62700000000001</v>
          </cell>
          <cell r="I25">
            <v>35.026000000000003</v>
          </cell>
          <cell r="J25">
            <v>39.672999999999995</v>
          </cell>
          <cell r="K25">
            <v>39.672999999999995</v>
          </cell>
          <cell r="M25">
            <v>46.967000000000006</v>
          </cell>
          <cell r="N25">
            <v>55.032999999999994</v>
          </cell>
          <cell r="O25">
            <v>67.968000000000004</v>
          </cell>
          <cell r="P25">
            <v>87.51100000000001</v>
          </cell>
          <cell r="Q25">
            <v>87.51100000000001</v>
          </cell>
          <cell r="S25">
            <v>92.977000000000004</v>
          </cell>
          <cell r="T25">
            <v>226.51299999999998</v>
          </cell>
          <cell r="U25">
            <v>246.70300000000003</v>
          </cell>
          <cell r="V25">
            <v>280.49900000000002</v>
          </cell>
          <cell r="W25">
            <v>280.49900000000002</v>
          </cell>
          <cell r="Y25">
            <v>294.63399999999996</v>
          </cell>
          <cell r="Z25">
            <v>323.67500000000001</v>
          </cell>
          <cell r="AA25">
            <v>359.44</v>
          </cell>
          <cell r="AB25">
            <v>434.74899999999997</v>
          </cell>
          <cell r="AC25">
            <v>434.74899999999997</v>
          </cell>
          <cell r="AE25">
            <v>457.45600000000007</v>
          </cell>
          <cell r="AF25">
            <v>510.02616570870015</v>
          </cell>
          <cell r="AG25">
            <v>549.88013340733323</v>
          </cell>
          <cell r="AH25">
            <v>633.11165317843484</v>
          </cell>
          <cell r="AI25">
            <v>633.11165317843484</v>
          </cell>
          <cell r="AK25">
            <v>656.93898746299158</v>
          </cell>
          <cell r="AL25">
            <v>701.3583571302272</v>
          </cell>
          <cell r="AM25">
            <v>756.4089859568204</v>
          </cell>
          <cell r="AN25">
            <v>855.24715157253092</v>
          </cell>
          <cell r="AO25">
            <v>855.24715157253092</v>
          </cell>
          <cell r="AQ25">
            <v>890.76730712946471</v>
          </cell>
          <cell r="AR25">
            <v>947.53347841082189</v>
          </cell>
          <cell r="AS25">
            <v>1016.8305124400347</v>
          </cell>
          <cell r="AT25">
            <v>1141.7258733771143</v>
          </cell>
          <cell r="AU25">
            <v>1141.7258733771143</v>
          </cell>
          <cell r="AW25">
            <v>1254.8449613857706</v>
          </cell>
          <cell r="AX25">
            <v>1326.9176861478188</v>
          </cell>
          <cell r="AY25">
            <v>1411.7564355108871</v>
          </cell>
          <cell r="AZ25">
            <v>1596.6813458954775</v>
          </cell>
          <cell r="BA25">
            <v>1596.6813458954775</v>
          </cell>
          <cell r="BC25">
            <v>35.302159265567177</v>
          </cell>
          <cell r="BD25">
            <v>37.372362588758563</v>
          </cell>
          <cell r="BE25">
            <v>39.570703619911328</v>
          </cell>
          <cell r="BF25">
            <v>41.968757020781467</v>
          </cell>
          <cell r="BG25">
            <v>41.968757020781467</v>
          </cell>
          <cell r="BI25">
            <v>44.400712922038487</v>
          </cell>
          <cell r="BJ25">
            <v>46.826054918839482</v>
          </cell>
          <cell r="BK25">
            <v>49.329369284241011</v>
          </cell>
          <cell r="BL25">
            <v>51.967323123974538</v>
          </cell>
          <cell r="BM25">
            <v>51.967323123974538</v>
          </cell>
          <cell r="BO25" t="str">
            <v>mstag:capitalizedSoftwareDevelopment</v>
          </cell>
          <cell r="BP25">
            <v>6</v>
          </cell>
          <cell r="BQ25" t="str">
            <v>ISO4217:USD</v>
          </cell>
          <cell r="BR25" t="b">
            <v>0</v>
          </cell>
        </row>
        <row r="26">
          <cell r="A26" t="str">
            <v>Other Non-Current Assets</v>
          </cell>
          <cell r="C26">
            <v>9.7000000000000003E-2</v>
          </cell>
          <cell r="D26">
            <v>0.38200000000000001</v>
          </cell>
          <cell r="E26">
            <v>0.433</v>
          </cell>
          <cell r="G26">
            <v>0.39500000000000002</v>
          </cell>
          <cell r="H26">
            <v>0.47199999999999998</v>
          </cell>
          <cell r="I26">
            <v>0.56999999999999995</v>
          </cell>
          <cell r="J26">
            <v>0.59499999999999997</v>
          </cell>
          <cell r="K26">
            <v>0.59499999999999997</v>
          </cell>
          <cell r="M26">
            <v>0.68400000000000005</v>
          </cell>
          <cell r="N26">
            <v>0.621</v>
          </cell>
          <cell r="O26">
            <v>0.755</v>
          </cell>
          <cell r="P26">
            <v>1.494</v>
          </cell>
          <cell r="Q26">
            <v>1.494</v>
          </cell>
          <cell r="S26">
            <v>1.69</v>
          </cell>
          <cell r="T26">
            <v>1.7969999999999999</v>
          </cell>
          <cell r="U26">
            <v>1.778</v>
          </cell>
          <cell r="V26">
            <v>1.7789999999999999</v>
          </cell>
          <cell r="W26">
            <v>1.7789999999999999</v>
          </cell>
          <cell r="Y26">
            <v>2.1859999999999999</v>
          </cell>
          <cell r="Z26">
            <v>2.9369999999999998</v>
          </cell>
          <cell r="AA26">
            <v>3.6509999999999998</v>
          </cell>
          <cell r="AB26">
            <v>3.7839999999999998</v>
          </cell>
          <cell r="AC26">
            <v>3.7839999999999998</v>
          </cell>
          <cell r="AE26">
            <v>10.391</v>
          </cell>
          <cell r="AF26">
            <v>10.048999999999999</v>
          </cell>
          <cell r="AG26">
            <v>12.311999999999999</v>
          </cell>
          <cell r="AH26">
            <v>7.7019999999999982</v>
          </cell>
          <cell r="AI26">
            <v>7.7019999999999982</v>
          </cell>
          <cell r="AK26">
            <v>9.1370000000000005</v>
          </cell>
          <cell r="AL26">
            <v>10.601000000000001</v>
          </cell>
          <cell r="AM26">
            <v>10.829000000000001</v>
          </cell>
          <cell r="AN26">
            <v>13.881</v>
          </cell>
          <cell r="AO26">
            <v>13.881</v>
          </cell>
          <cell r="AQ26">
            <v>14.888</v>
          </cell>
          <cell r="AR26">
            <v>17.318000000000001</v>
          </cell>
          <cell r="AS26">
            <v>18.857364107384953</v>
          </cell>
          <cell r="AT26">
            <v>20.312346760313773</v>
          </cell>
          <cell r="AU26">
            <v>20.312346760313773</v>
          </cell>
          <cell r="AW26">
            <v>20.61418656399621</v>
          </cell>
          <cell r="AX26">
            <v>23.23200187444186</v>
          </cell>
          <cell r="AY26">
            <v>24.970714143849293</v>
          </cell>
          <cell r="AZ26">
            <v>26.907836507037533</v>
          </cell>
          <cell r="BA26">
            <v>26.907836507037533</v>
          </cell>
          <cell r="BC26">
            <v>27.232383453018436</v>
          </cell>
          <cell r="BD26">
            <v>30.471067886088967</v>
          </cell>
          <cell r="BE26">
            <v>32.283642618525569</v>
          </cell>
          <cell r="BF26">
            <v>34.129821295153022</v>
          </cell>
          <cell r="BG26">
            <v>34.129821295153022</v>
          </cell>
          <cell r="BI26">
            <v>34.16804927394039</v>
          </cell>
          <cell r="BJ26">
            <v>37.906446741379987</v>
          </cell>
          <cell r="BK26">
            <v>39.796840616120541</v>
          </cell>
          <cell r="BL26">
            <v>41.654251528707114</v>
          </cell>
          <cell r="BM26">
            <v>41.654251528707114</v>
          </cell>
          <cell r="BO26" t="str">
            <v>mstag:otherAssetsOperatingNonCurrent</v>
          </cell>
          <cell r="BP26">
            <v>6</v>
          </cell>
          <cell r="BQ26" t="str">
            <v>ISO4217:USD</v>
          </cell>
          <cell r="BR26" t="b">
            <v>0</v>
          </cell>
          <cell r="BS26" t="b">
            <v>0</v>
          </cell>
        </row>
        <row r="27">
          <cell r="A27" t="str">
            <v>Liabilities</v>
          </cell>
          <cell r="C27">
            <v>14.196</v>
          </cell>
          <cell r="D27">
            <v>37.046999999999997</v>
          </cell>
          <cell r="E27">
            <v>29.713000000000001</v>
          </cell>
          <cell r="G27">
            <v>33</v>
          </cell>
          <cell r="H27">
            <v>36.62700000000001</v>
          </cell>
          <cell r="I27">
            <v>35.026000000000003</v>
          </cell>
          <cell r="J27">
            <v>39.672999999999995</v>
          </cell>
          <cell r="K27">
            <v>39.672999999999995</v>
          </cell>
          <cell r="M27">
            <v>46.967000000000006</v>
          </cell>
          <cell r="N27">
            <v>55.032999999999994</v>
          </cell>
          <cell r="O27">
            <v>67.968000000000004</v>
          </cell>
          <cell r="P27">
            <v>87.51100000000001</v>
          </cell>
          <cell r="Q27">
            <v>87.51100000000001</v>
          </cell>
          <cell r="S27">
            <v>92.977000000000004</v>
          </cell>
          <cell r="T27">
            <v>226.51299999999998</v>
          </cell>
          <cell r="U27">
            <v>246.70300000000003</v>
          </cell>
          <cell r="V27">
            <v>280.49900000000002</v>
          </cell>
          <cell r="W27">
            <v>280.49900000000002</v>
          </cell>
          <cell r="Y27">
            <v>294.6339999999999</v>
          </cell>
          <cell r="Z27">
            <v>323.67499999999995</v>
          </cell>
          <cell r="AA27">
            <v>359.44</v>
          </cell>
          <cell r="AB27">
            <v>434.74899999999997</v>
          </cell>
          <cell r="AC27">
            <v>434.74899999999997</v>
          </cell>
          <cell r="AE27">
            <v>457.45600000000002</v>
          </cell>
          <cell r="AF27">
            <v>501.35099999999994</v>
          </cell>
          <cell r="AG27">
            <v>555.68900000000008</v>
          </cell>
          <cell r="AH27">
            <v>664.83199999999988</v>
          </cell>
          <cell r="AI27">
            <v>664.83199999999988</v>
          </cell>
          <cell r="AK27">
            <v>697.96900000000005</v>
          </cell>
          <cell r="AL27">
            <v>775.77899999999988</v>
          </cell>
          <cell r="AM27">
            <v>865.10900000000004</v>
          </cell>
          <cell r="AN27">
            <v>1089.5929999999998</v>
          </cell>
          <cell r="AO27">
            <v>1089.5929999999998</v>
          </cell>
          <cell r="AQ27">
            <v>1119.5929999999998</v>
          </cell>
          <cell r="AR27">
            <v>1203.5430000000001</v>
          </cell>
          <cell r="AS27">
            <v>1310.9575589208487</v>
          </cell>
          <cell r="AT27">
            <v>1609.9392014090656</v>
          </cell>
          <cell r="AU27">
            <v>1609.9392014090656</v>
          </cell>
          <cell r="AW27">
            <v>1597.2225117003666</v>
          </cell>
          <cell r="AX27">
            <v>1672.5073699511388</v>
          </cell>
          <cell r="AY27">
            <v>1767.268648348773</v>
          </cell>
          <cell r="AZ27">
            <v>2177.1112005964419</v>
          </cell>
          <cell r="BA27">
            <v>2177.1112005964419</v>
          </cell>
          <cell r="BC27">
            <v>2142.7769790632065</v>
          </cell>
          <cell r="BD27">
            <v>2238.538023266563</v>
          </cell>
          <cell r="BE27">
            <v>2371.8047376585941</v>
          </cell>
          <cell r="BF27">
            <v>2841.9484237978963</v>
          </cell>
          <cell r="BG27">
            <v>2841.9484237978963</v>
          </cell>
          <cell r="BI27">
            <v>2722.6171062183375</v>
          </cell>
          <cell r="BJ27">
            <v>2787.9885561333022</v>
          </cell>
          <cell r="BK27">
            <v>3012.1088512373703</v>
          </cell>
          <cell r="BL27">
            <v>3563.2630934775002</v>
          </cell>
          <cell r="BM27">
            <v>3563.2630934775002</v>
          </cell>
        </row>
        <row r="28">
          <cell r="A28" t="str">
            <v>AP and Accrued Liabilities</v>
          </cell>
          <cell r="C28">
            <v>0.88200000000000001</v>
          </cell>
          <cell r="D28">
            <v>2.4169999999999998</v>
          </cell>
          <cell r="E28">
            <v>4.2350000000000003</v>
          </cell>
          <cell r="G28">
            <v>5.3710000000000004</v>
          </cell>
          <cell r="H28">
            <v>5.5110000000000001</v>
          </cell>
          <cell r="I28">
            <v>8.01</v>
          </cell>
          <cell r="J28">
            <v>9.093</v>
          </cell>
          <cell r="K28">
            <v>9.093</v>
          </cell>
          <cell r="M28">
            <v>10.314</v>
          </cell>
          <cell r="N28">
            <v>12.159000000000001</v>
          </cell>
          <cell r="O28">
            <v>17.754999999999999</v>
          </cell>
          <cell r="P28">
            <v>20.251000000000001</v>
          </cell>
          <cell r="Q28">
            <v>20.251000000000001</v>
          </cell>
          <cell r="S28">
            <v>20.99</v>
          </cell>
          <cell r="T28">
            <v>27.564999999999998</v>
          </cell>
          <cell r="U28">
            <v>31.012999999999998</v>
          </cell>
          <cell r="V28">
            <v>34.991999999999997</v>
          </cell>
          <cell r="W28">
            <v>34.991999999999997</v>
          </cell>
          <cell r="Y28">
            <v>31.524000000000001</v>
          </cell>
          <cell r="Z28">
            <v>36.026000000000003</v>
          </cell>
          <cell r="AA28">
            <v>44.508000000000003</v>
          </cell>
          <cell r="AB28">
            <v>58.994</v>
          </cell>
          <cell r="AC28">
            <v>58.994</v>
          </cell>
          <cell r="AE28">
            <v>51.263999999999996</v>
          </cell>
          <cell r="AF28">
            <v>62.724110880000012</v>
          </cell>
          <cell r="AG28">
            <v>71.016144463333333</v>
          </cell>
          <cell r="AH28">
            <v>89.637274129166656</v>
          </cell>
          <cell r="AI28">
            <v>89.637274129166656</v>
          </cell>
          <cell r="AK28">
            <v>88.325081655541666</v>
          </cell>
          <cell r="AL28">
            <v>96.196769786290986</v>
          </cell>
          <cell r="AM28">
            <v>104.13372873760552</v>
          </cell>
          <cell r="AN28">
            <v>118.47867713610191</v>
          </cell>
          <cell r="AO28">
            <v>118.47867713610191</v>
          </cell>
          <cell r="AQ28">
            <v>120.56267528124758</v>
          </cell>
          <cell r="AR28">
            <v>129.04326946798494</v>
          </cell>
          <cell r="AS28">
            <v>137.71490761615738</v>
          </cell>
          <cell r="AT28">
            <v>154.71783955711643</v>
          </cell>
          <cell r="AU28">
            <v>154.71783955711643</v>
          </cell>
          <cell r="AW28">
            <v>141.60174249544718</v>
          </cell>
          <cell r="AX28">
            <v>150.33378420741076</v>
          </cell>
          <cell r="AY28">
            <v>159.14331034121017</v>
          </cell>
          <cell r="AZ28">
            <v>192.19190400580311</v>
          </cell>
          <cell r="BA28">
            <v>192.19190400580311</v>
          </cell>
        </row>
        <row r="29">
          <cell r="A29" t="str">
            <v>Accounts Payable</v>
          </cell>
          <cell r="C29">
            <v>0.4</v>
          </cell>
          <cell r="D29">
            <v>0.6</v>
          </cell>
          <cell r="E29">
            <v>0.80500000000000005</v>
          </cell>
          <cell r="G29">
            <v>0.75524999999999998</v>
          </cell>
          <cell r="H29">
            <v>0.7054999999999999</v>
          </cell>
          <cell r="I29">
            <v>0.65574999999999983</v>
          </cell>
          <cell r="J29">
            <v>0.60599999999999987</v>
          </cell>
          <cell r="K29">
            <v>0.60599999999999987</v>
          </cell>
          <cell r="M29">
            <v>1.0967499999999999</v>
          </cell>
          <cell r="N29">
            <v>1.5874999999999999</v>
          </cell>
          <cell r="O29">
            <v>2.1280000000000001</v>
          </cell>
          <cell r="P29">
            <v>2.569</v>
          </cell>
          <cell r="Q29">
            <v>2.569</v>
          </cell>
          <cell r="S29">
            <v>2.3420000000000001</v>
          </cell>
          <cell r="T29">
            <v>2.4870000000000001</v>
          </cell>
          <cell r="U29">
            <v>4.258</v>
          </cell>
          <cell r="V29">
            <v>2.5249999999999999</v>
          </cell>
          <cell r="W29">
            <v>2.5249999999999999</v>
          </cell>
          <cell r="Y29">
            <v>3.6349999999999998</v>
          </cell>
          <cell r="Z29">
            <v>3.9409999999999998</v>
          </cell>
          <cell r="AA29">
            <v>5.8680000000000003</v>
          </cell>
          <cell r="AB29">
            <v>10.212</v>
          </cell>
          <cell r="AC29">
            <v>10.212</v>
          </cell>
          <cell r="AE29">
            <v>7.72</v>
          </cell>
          <cell r="AF29">
            <v>6.390594000000001</v>
          </cell>
          <cell r="AG29">
            <v>8.4699508333333338</v>
          </cell>
          <cell r="AH29">
            <v>15.477608916666668</v>
          </cell>
          <cell r="AI29">
            <v>15.477608916666668</v>
          </cell>
          <cell r="AK29">
            <v>8.4103557954166668</v>
          </cell>
          <cell r="AL29">
            <v>9.0639588449097239</v>
          </cell>
          <cell r="AM29">
            <v>9.7454884246552087</v>
          </cell>
          <cell r="AN29">
            <v>16.738682366754084</v>
          </cell>
          <cell r="AO29">
            <v>16.738682366754084</v>
          </cell>
          <cell r="AQ29">
            <v>11.224497610682368</v>
          </cell>
          <cell r="AR29">
            <v>11.939940723966485</v>
          </cell>
          <cell r="AS29">
            <v>12.682269626677831</v>
          </cell>
          <cell r="AT29">
            <v>21.555991836850009</v>
          </cell>
          <cell r="AU29">
            <v>21.555991836850009</v>
          </cell>
          <cell r="AW29">
            <v>15.781506673649124</v>
          </cell>
          <cell r="AX29" t="str">
            <v>mstag:tradeAndOtherPayables</v>
          </cell>
          <cell r="AY29">
            <v>6</v>
          </cell>
          <cell r="AZ29" t="str">
            <v>ISO4217:USD</v>
          </cell>
          <cell r="BA29" t="b">
            <v>0</v>
          </cell>
          <cell r="BB29" t="b">
            <v>0</v>
          </cell>
          <cell r="BC29" t="str">
            <v>mstag:tradeAndOtherPayables</v>
          </cell>
          <cell r="BD29">
            <v>6</v>
          </cell>
          <cell r="BE29" t="str">
            <v>ISO4217:USD</v>
          </cell>
          <cell r="BF29" t="b">
            <v>0</v>
          </cell>
          <cell r="BG29" t="b">
            <v>0</v>
          </cell>
        </row>
        <row r="30">
          <cell r="A30" t="str">
            <v>Accrued Liabilities and Income Taxes Payable</v>
          </cell>
          <cell r="C30">
            <v>0.48199999999999998</v>
          </cell>
          <cell r="D30">
            <v>1.8169999999999997</v>
          </cell>
          <cell r="E30">
            <v>3.43</v>
          </cell>
          <cell r="G30">
            <v>4.6157500000000002</v>
          </cell>
          <cell r="H30">
            <v>4.8055000000000003</v>
          </cell>
          <cell r="I30">
            <v>7.3542500000000004</v>
          </cell>
          <cell r="J30">
            <v>8.4870000000000001</v>
          </cell>
          <cell r="K30">
            <v>8.4870000000000001</v>
          </cell>
          <cell r="M30">
            <v>9.2172499999999999</v>
          </cell>
          <cell r="N30">
            <v>10.5715</v>
          </cell>
          <cell r="O30">
            <v>15.626999999999999</v>
          </cell>
          <cell r="P30">
            <v>17.681999999999999</v>
          </cell>
          <cell r="Q30">
            <v>17.681999999999999</v>
          </cell>
          <cell r="S30">
            <v>18.648</v>
          </cell>
          <cell r="T30">
            <v>25.077999999999999</v>
          </cell>
          <cell r="U30">
            <v>26.754999999999999</v>
          </cell>
          <cell r="V30">
            <v>32.466999999999999</v>
          </cell>
          <cell r="W30">
            <v>32.466999999999999</v>
          </cell>
          <cell r="Y30">
            <v>27.888999999999999</v>
          </cell>
          <cell r="Z30">
            <v>32.085000000000001</v>
          </cell>
          <cell r="AA30">
            <v>38.64</v>
          </cell>
          <cell r="AB30">
            <v>48.781999999999996</v>
          </cell>
          <cell r="AC30">
            <v>48.781999999999996</v>
          </cell>
          <cell r="AE30">
            <v>43.543999999999997</v>
          </cell>
          <cell r="AF30">
            <v>56.333516880000012</v>
          </cell>
          <cell r="AG30">
            <v>62.546193630000005</v>
          </cell>
          <cell r="AH30">
            <v>74.159665212499988</v>
          </cell>
          <cell r="AI30">
            <v>74.159665212499988</v>
          </cell>
          <cell r="AK30">
            <v>79.914725860125003</v>
          </cell>
          <cell r="AL30">
            <v>87.132810941381265</v>
          </cell>
          <cell r="AM30">
            <v>94.388240312950316</v>
          </cell>
          <cell r="AN30">
            <v>101.73999476934783</v>
          </cell>
          <cell r="AO30">
            <v>101.73999476934783</v>
          </cell>
          <cell r="AQ30">
            <v>109.33817767056522</v>
          </cell>
          <cell r="AR30">
            <v>117.10332874401847</v>
          </cell>
          <cell r="AS30">
            <v>125.03263798947955</v>
          </cell>
          <cell r="AT30">
            <v>133.16184772026642</v>
          </cell>
          <cell r="AU30">
            <v>133.16184772026642</v>
          </cell>
          <cell r="AW30">
            <v>125.82023582179806</v>
          </cell>
          <cell r="AX30" t="str">
            <v>mstag:accruedExpenses</v>
          </cell>
          <cell r="AY30">
            <v>6</v>
          </cell>
          <cell r="AZ30" t="str">
            <v>ISO4217:USD</v>
          </cell>
          <cell r="BA30" t="b">
            <v>0</v>
          </cell>
          <cell r="BB30" t="b">
            <v>0</v>
          </cell>
          <cell r="BC30" t="str">
            <v>mstag:accruedExpenses</v>
          </cell>
          <cell r="BD30">
            <v>6</v>
          </cell>
          <cell r="BE30" t="str">
            <v>ISO4217:USD</v>
          </cell>
          <cell r="BF30" t="b">
            <v>0</v>
          </cell>
          <cell r="BG30" t="b">
            <v>0</v>
          </cell>
          <cell r="BI30">
            <v>315.84625712228996</v>
          </cell>
          <cell r="BJ30">
            <v>311.94127655170371</v>
          </cell>
          <cell r="BK30">
            <v>327.43800544605864</v>
          </cell>
          <cell r="BL30">
            <v>473.42764492827911</v>
          </cell>
          <cell r="BM30">
            <v>473.42764492827911</v>
          </cell>
        </row>
        <row r="31">
          <cell r="A31" t="str">
            <v>Deferred Revenue</v>
          </cell>
          <cell r="C31">
            <v>0</v>
          </cell>
          <cell r="D31">
            <v>1.78</v>
          </cell>
          <cell r="E31">
            <v>7.1280000000000001</v>
          </cell>
          <cell r="G31">
            <v>10.487</v>
          </cell>
          <cell r="H31">
            <v>15.101000000000001</v>
          </cell>
          <cell r="I31">
            <v>14.247</v>
          </cell>
          <cell r="J31">
            <v>19.170999999999999</v>
          </cell>
          <cell r="K31">
            <v>19.170999999999999</v>
          </cell>
          <cell r="M31">
            <v>24.31</v>
          </cell>
          <cell r="N31">
            <v>29.449000000000002</v>
          </cell>
          <cell r="O31">
            <v>34.408000000000001</v>
          </cell>
          <cell r="P31">
            <v>49.677</v>
          </cell>
          <cell r="Q31">
            <v>49.677</v>
          </cell>
          <cell r="S31">
            <v>52.34</v>
          </cell>
          <cell r="T31">
            <v>61.557000000000002</v>
          </cell>
          <cell r="U31">
            <v>74.239999999999995</v>
          </cell>
          <cell r="V31">
            <v>95.9</v>
          </cell>
          <cell r="W31">
            <v>95.9</v>
          </cell>
          <cell r="Y31">
            <v>104.645</v>
          </cell>
          <cell r="Z31">
            <v>117.31100000000001</v>
          </cell>
          <cell r="AA31">
            <v>127.11</v>
          </cell>
          <cell r="AB31">
            <v>169.17500000000001</v>
          </cell>
          <cell r="AC31">
            <v>169.17500000000001</v>
          </cell>
          <cell r="AE31">
            <v>182.036</v>
          </cell>
          <cell r="AF31">
            <v>198.1164048</v>
          </cell>
          <cell r="AG31">
            <v>211.85499775000005</v>
          </cell>
          <cell r="AH31">
            <v>256.80786239999998</v>
          </cell>
          <cell r="AI31">
            <v>256.80786239999998</v>
          </cell>
          <cell r="AK31">
            <v>259.61388434999998</v>
          </cell>
          <cell r="AL31">
            <v>272.57019492500001</v>
          </cell>
          <cell r="AM31">
            <v>293.09036070000002</v>
          </cell>
          <cell r="AN31">
            <v>348.63048967499992</v>
          </cell>
          <cell r="AO31">
            <v>348.63048967499992</v>
          </cell>
          <cell r="AQ31">
            <v>346.70579214900005</v>
          </cell>
          <cell r="AR31">
            <v>358.84657668975001</v>
          </cell>
          <cell r="AS31">
            <v>380.8531148175</v>
          </cell>
          <cell r="AT31">
            <v>447.97000610999999</v>
          </cell>
          <cell r="AU31">
            <v>447.97000610999999</v>
          </cell>
          <cell r="AW31">
            <v>500.59336169061203</v>
          </cell>
          <cell r="AX31" t="str">
            <v>mstag:deferredRevenueCurrent</v>
          </cell>
          <cell r="AY31">
            <v>6</v>
          </cell>
          <cell r="AZ31" t="str">
            <v>ISO4217:USD</v>
          </cell>
          <cell r="BA31" t="b">
            <v>0</v>
          </cell>
          <cell r="BB31" t="b">
            <v>0</v>
          </cell>
          <cell r="BC31" t="str">
            <v>mstag:deferredRevenueCurrent</v>
          </cell>
          <cell r="BD31">
            <v>6</v>
          </cell>
          <cell r="BE31" t="str">
            <v>ISO4217:USD</v>
          </cell>
          <cell r="BF31" t="b">
            <v>0</v>
          </cell>
          <cell r="BG31" t="b">
            <v>0</v>
          </cell>
          <cell r="BI31">
            <v>28.771989557489835</v>
          </cell>
          <cell r="BJ31">
            <v>29.89279771306121</v>
          </cell>
          <cell r="BK31">
            <v>31.32377361257214</v>
          </cell>
          <cell r="BL31">
            <v>52.802156719680553</v>
          </cell>
          <cell r="BM31">
            <v>52.802156719680553</v>
          </cell>
          <cell r="BO31" t="str">
            <v>mstag:tradeAndOtherPayables</v>
          </cell>
          <cell r="BP31">
            <v>6</v>
          </cell>
          <cell r="BQ31" t="str">
            <v>ISO4217:USD</v>
          </cell>
          <cell r="BR31" t="b">
            <v>0</v>
          </cell>
          <cell r="BS31" t="b">
            <v>0</v>
          </cell>
        </row>
        <row r="32">
          <cell r="A32" t="str">
            <v>Current Portion of Capital Lease Obligation</v>
          </cell>
          <cell r="C32">
            <v>0</v>
          </cell>
          <cell r="D32">
            <v>0.65600000000000003</v>
          </cell>
          <cell r="E32">
            <v>0.95499999999999996</v>
          </cell>
          <cell r="G32">
            <v>0.85599999999999998</v>
          </cell>
          <cell r="H32">
            <v>0.64</v>
          </cell>
          <cell r="I32">
            <v>0.63400000000000001</v>
          </cell>
          <cell r="J32">
            <v>0.53100000000000003</v>
          </cell>
          <cell r="K32">
            <v>0.53100000000000003</v>
          </cell>
          <cell r="M32">
            <v>0.4</v>
          </cell>
          <cell r="N32">
            <v>0.26</v>
          </cell>
          <cell r="O32">
            <v>0.16300000000000001</v>
          </cell>
          <cell r="P32">
            <v>7.8E-2</v>
          </cell>
          <cell r="Q32">
            <v>7.8E-2</v>
          </cell>
          <cell r="S32">
            <v>0.02</v>
          </cell>
          <cell r="T32">
            <v>0.55800000000000005</v>
          </cell>
          <cell r="U32">
            <v>0.56100000000000005</v>
          </cell>
          <cell r="V32">
            <v>0.56299999999999994</v>
          </cell>
          <cell r="W32">
            <v>0.56299999999999994</v>
          </cell>
          <cell r="Y32">
            <v>0.56599999999999995</v>
          </cell>
          <cell r="Z32">
            <v>0.60599999999999998</v>
          </cell>
          <cell r="AA32">
            <v>0.61</v>
          </cell>
          <cell r="AB32">
            <v>0.61499999999999999</v>
          </cell>
          <cell r="AC32">
            <v>0.61499999999999999</v>
          </cell>
          <cell r="AE32">
            <v>0.62</v>
          </cell>
          <cell r="AF32">
            <v>0.62</v>
          </cell>
          <cell r="AG32">
            <v>0.62</v>
          </cell>
          <cell r="AH32">
            <v>0.62</v>
          </cell>
          <cell r="AI32">
            <v>0.62</v>
          </cell>
          <cell r="AK32">
            <v>0.62</v>
          </cell>
          <cell r="AL32">
            <v>0.62</v>
          </cell>
          <cell r="AM32">
            <v>0.62</v>
          </cell>
          <cell r="AN32">
            <v>0.62</v>
          </cell>
          <cell r="AO32">
            <v>0.62</v>
          </cell>
          <cell r="AQ32">
            <v>0.62</v>
          </cell>
          <cell r="AR32">
            <v>0.62</v>
          </cell>
          <cell r="AS32">
            <v>0.62</v>
          </cell>
          <cell r="AT32">
            <v>0.62</v>
          </cell>
          <cell r="AU32">
            <v>0.62</v>
          </cell>
          <cell r="AW32">
            <v>0.32700000000000001</v>
          </cell>
          <cell r="AX32" t="str">
            <v>mstag:shortTermBorrowings</v>
          </cell>
          <cell r="AY32">
            <v>6</v>
          </cell>
          <cell r="AZ32" t="str">
            <v>ISO4217:USD</v>
          </cell>
          <cell r="BA32" t="b">
            <v>0</v>
          </cell>
          <cell r="BB32" t="b">
            <v>0</v>
          </cell>
          <cell r="BC32" t="str">
            <v>mstag:shortTermBorrowings</v>
          </cell>
          <cell r="BD32">
            <v>6</v>
          </cell>
          <cell r="BE32" t="str">
            <v>ISO4217:USD</v>
          </cell>
          <cell r="BF32" t="b">
            <v>0</v>
          </cell>
          <cell r="BG32" t="b">
            <v>0</v>
          </cell>
          <cell r="BI32">
            <v>287.0742675648001</v>
          </cell>
          <cell r="BJ32">
            <v>282.0484788386425</v>
          </cell>
          <cell r="BK32">
            <v>296.11423183348649</v>
          </cell>
          <cell r="BL32">
            <v>420.62548820859854</v>
          </cell>
          <cell r="BM32">
            <v>420.62548820859854</v>
          </cell>
          <cell r="BO32" t="str">
            <v>mstag:accruedExpenses</v>
          </cell>
          <cell r="BP32">
            <v>6</v>
          </cell>
          <cell r="BQ32" t="str">
            <v>ISO4217:USD</v>
          </cell>
          <cell r="BR32" t="b">
            <v>0</v>
          </cell>
          <cell r="BS32" t="b">
            <v>0</v>
          </cell>
        </row>
        <row r="33">
          <cell r="A33" t="str">
            <v>Other Current Liabilities</v>
          </cell>
          <cell r="C33">
            <v>0</v>
          </cell>
          <cell r="D33">
            <v>0</v>
          </cell>
          <cell r="E33">
            <v>0</v>
          </cell>
          <cell r="G33">
            <v>0</v>
          </cell>
          <cell r="H33">
            <v>0</v>
          </cell>
          <cell r="I33">
            <v>0</v>
          </cell>
          <cell r="J33">
            <v>0</v>
          </cell>
          <cell r="K33">
            <v>0</v>
          </cell>
          <cell r="M33">
            <v>0</v>
          </cell>
          <cell r="N33">
            <v>0</v>
          </cell>
          <cell r="O33">
            <v>0</v>
          </cell>
          <cell r="P33">
            <v>0</v>
          </cell>
          <cell r="Q33">
            <v>0</v>
          </cell>
          <cell r="S33">
            <v>0</v>
          </cell>
          <cell r="T33">
            <v>0</v>
          </cell>
          <cell r="U33">
            <v>0</v>
          </cell>
          <cell r="V33">
            <v>0.216</v>
          </cell>
          <cell r="W33">
            <v>0.216</v>
          </cell>
          <cell r="Y33">
            <v>1.482</v>
          </cell>
          <cell r="Z33">
            <v>0.86399999999999999</v>
          </cell>
          <cell r="AA33">
            <v>1.6319999999999999</v>
          </cell>
          <cell r="AB33">
            <v>5.8409999999999993</v>
          </cell>
          <cell r="AC33">
            <v>5.8409999999999993</v>
          </cell>
          <cell r="AE33">
            <v>5.0389999999999997</v>
          </cell>
          <cell r="AF33">
            <v>11.320478000050002</v>
          </cell>
          <cell r="AG33">
            <v>12.759610320691603</v>
          </cell>
          <cell r="AH33">
            <v>14.607095136623315</v>
          </cell>
          <cell r="AI33">
            <v>14.607095136623315</v>
          </cell>
          <cell r="AK33">
            <v>15.982945172025</v>
          </cell>
          <cell r="AL33">
            <v>17.42656218827625</v>
          </cell>
          <cell r="AM33">
            <v>18.877648062590062</v>
          </cell>
          <cell r="AN33">
            <v>20.347998953869563</v>
          </cell>
          <cell r="AO33">
            <v>20.347998953869563</v>
          </cell>
          <cell r="AQ33">
            <v>21.867635534113042</v>
          </cell>
          <cell r="AR33">
            <v>23.420665748803696</v>
          </cell>
          <cell r="AS33">
            <v>25.006527597895911</v>
          </cell>
          <cell r="AT33">
            <v>26.632369544053287</v>
          </cell>
          <cell r="AU33">
            <v>26.632369544053287</v>
          </cell>
          <cell r="AW33">
            <v>31.455058955449516</v>
          </cell>
          <cell r="AX33" t="str">
            <v>mstag:otherLiabilitiesOperatingCurrent</v>
          </cell>
          <cell r="AY33">
            <v>6</v>
          </cell>
          <cell r="AZ33" t="str">
            <v>ISO4217:USD</v>
          </cell>
          <cell r="BA33" t="b">
            <v>0</v>
          </cell>
          <cell r="BB33" t="b">
            <v>0</v>
          </cell>
          <cell r="BC33" t="str">
            <v>mstag:otherLiabilitiesOperatingCurrent</v>
          </cell>
          <cell r="BD33">
            <v>6</v>
          </cell>
          <cell r="BE33" t="str">
            <v>ISO4217:USD</v>
          </cell>
          <cell r="BF33" t="b">
            <v>0</v>
          </cell>
          <cell r="BG33" t="b">
            <v>0</v>
          </cell>
          <cell r="BI33">
            <v>1032.4696335588633</v>
          </cell>
          <cell r="BJ33">
            <v>1004.2866835038024</v>
          </cell>
          <cell r="BK33">
            <v>1108.466390716728</v>
          </cell>
          <cell r="BL33">
            <v>1404.4710407805958</v>
          </cell>
          <cell r="BM33">
            <v>1404.4710407805958</v>
          </cell>
          <cell r="BO33" t="str">
            <v>mstag:deferredRevenueCurrent</v>
          </cell>
          <cell r="BP33">
            <v>6</v>
          </cell>
          <cell r="BQ33" t="str">
            <v>ISO4217:USD</v>
          </cell>
          <cell r="BR33" t="b">
            <v>0</v>
          </cell>
          <cell r="BS33" t="b">
            <v>0</v>
          </cell>
        </row>
        <row r="34">
          <cell r="A34" t="str">
            <v>Total Current Liabilities</v>
          </cell>
          <cell r="C34">
            <v>0.88200000000000001</v>
          </cell>
          <cell r="D34">
            <v>4.8529999999999998</v>
          </cell>
          <cell r="E34">
            <v>12.318</v>
          </cell>
          <cell r="G34">
            <v>16.714000000000002</v>
          </cell>
          <cell r="H34">
            <v>21.252000000000002</v>
          </cell>
          <cell r="I34">
            <v>22.890999999999998</v>
          </cell>
          <cell r="J34">
            <v>28.794999999999998</v>
          </cell>
          <cell r="K34">
            <v>28.794999999999998</v>
          </cell>
          <cell r="M34">
            <v>35.023999999999994</v>
          </cell>
          <cell r="N34">
            <v>41.868000000000002</v>
          </cell>
          <cell r="O34">
            <v>52.325999999999993</v>
          </cell>
          <cell r="P34">
            <v>70.006</v>
          </cell>
          <cell r="Q34">
            <v>70.006</v>
          </cell>
          <cell r="S34">
            <v>73.349999999999994</v>
          </cell>
          <cell r="T34">
            <v>89.68</v>
          </cell>
          <cell r="U34">
            <v>105.81399999999999</v>
          </cell>
          <cell r="V34">
            <v>131.67099999999999</v>
          </cell>
          <cell r="W34">
            <v>131.67099999999999</v>
          </cell>
          <cell r="Y34">
            <v>138.21699999999998</v>
          </cell>
          <cell r="Z34">
            <v>154.80700000000002</v>
          </cell>
          <cell r="AA34">
            <v>173.86</v>
          </cell>
          <cell r="AB34">
            <v>234.62500000000003</v>
          </cell>
          <cell r="AC34">
            <v>234.62500000000003</v>
          </cell>
          <cell r="AE34">
            <v>238.959</v>
          </cell>
          <cell r="AF34">
            <v>272.78099368005002</v>
          </cell>
          <cell r="AG34">
            <v>296.25075253402497</v>
          </cell>
          <cell r="AH34">
            <v>361.67223166578992</v>
          </cell>
          <cell r="AI34">
            <v>361.67223166578992</v>
          </cell>
          <cell r="AK34">
            <v>364.54191117756665</v>
          </cell>
          <cell r="AL34">
            <v>386.81352689956725</v>
          </cell>
          <cell r="AM34">
            <v>416.72173750019562</v>
          </cell>
          <cell r="AN34">
            <v>488.07716576497137</v>
          </cell>
          <cell r="AO34">
            <v>488.07716576497137</v>
          </cell>
          <cell r="AQ34">
            <v>489.75610296436065</v>
          </cell>
          <cell r="AR34">
            <v>511.93051190653864</v>
          </cell>
          <cell r="AS34">
            <v>544.19455003155326</v>
          </cell>
          <cell r="AT34">
            <v>629.94021521116974</v>
          </cell>
          <cell r="AU34">
            <v>629.94021521116974</v>
          </cell>
          <cell r="AW34">
            <v>673.97716314150875</v>
          </cell>
          <cell r="AX34">
            <v>703.24529421536954</v>
          </cell>
          <cell r="AY34">
            <v>743.32678583028894</v>
          </cell>
          <cell r="AZ34">
            <v>878.47740125780672</v>
          </cell>
          <cell r="BA34">
            <v>878.47740125780672</v>
          </cell>
          <cell r="BC34">
            <v>0</v>
          </cell>
          <cell r="BD34">
            <v>0</v>
          </cell>
          <cell r="BE34">
            <v>0</v>
          </cell>
          <cell r="BF34">
            <v>0</v>
          </cell>
          <cell r="BG34">
            <v>0</v>
          </cell>
          <cell r="BI34">
            <v>0</v>
          </cell>
          <cell r="BJ34">
            <v>0</v>
          </cell>
          <cell r="BK34">
            <v>0</v>
          </cell>
          <cell r="BL34">
            <v>0</v>
          </cell>
          <cell r="BM34">
            <v>0</v>
          </cell>
          <cell r="BO34" t="str">
            <v>mstag:shortTermBorrowings</v>
          </cell>
          <cell r="BP34">
            <v>6</v>
          </cell>
          <cell r="BQ34" t="str">
            <v>ISO4217:USD</v>
          </cell>
          <cell r="BR34" t="b">
            <v>0</v>
          </cell>
          <cell r="BS34" t="b">
            <v>0</v>
          </cell>
        </row>
        <row r="35">
          <cell r="A35" t="str">
            <v>Other Current Liabilities</v>
          </cell>
          <cell r="C35">
            <v>0</v>
          </cell>
          <cell r="D35">
            <v>0</v>
          </cell>
          <cell r="E35">
            <v>0</v>
          </cell>
          <cell r="G35">
            <v>0</v>
          </cell>
          <cell r="H35">
            <v>0</v>
          </cell>
          <cell r="I35">
            <v>0</v>
          </cell>
          <cell r="J35">
            <v>0</v>
          </cell>
          <cell r="K35">
            <v>0</v>
          </cell>
          <cell r="M35">
            <v>0</v>
          </cell>
          <cell r="N35">
            <v>0</v>
          </cell>
          <cell r="O35">
            <v>0</v>
          </cell>
          <cell r="P35">
            <v>0</v>
          </cell>
          <cell r="Q35">
            <v>0</v>
          </cell>
          <cell r="S35">
            <v>0</v>
          </cell>
          <cell r="T35">
            <v>0</v>
          </cell>
          <cell r="U35">
            <v>0</v>
          </cell>
          <cell r="V35">
            <v>0.216</v>
          </cell>
          <cell r="W35">
            <v>0.216</v>
          </cell>
          <cell r="Y35">
            <v>1.482</v>
          </cell>
          <cell r="Z35">
            <v>0.86399999999999999</v>
          </cell>
          <cell r="AA35">
            <v>1.6319999999999999</v>
          </cell>
          <cell r="AB35">
            <v>5.8409999999999993</v>
          </cell>
          <cell r="AC35">
            <v>5.8409999999999993</v>
          </cell>
          <cell r="AE35">
            <v>5.0389999999999997</v>
          </cell>
          <cell r="AF35">
            <v>8.1289999999999996</v>
          </cell>
          <cell r="AG35">
            <v>9.8439999999999994</v>
          </cell>
          <cell r="AH35">
            <v>6.7389999999999999</v>
          </cell>
          <cell r="AI35">
            <v>6.7389999999999999</v>
          </cell>
          <cell r="AK35">
            <v>1.321</v>
          </cell>
          <cell r="AL35">
            <v>1.6890000000000001</v>
          </cell>
          <cell r="AM35">
            <v>3.1419999999999999</v>
          </cell>
          <cell r="AN35">
            <v>3.6219999999999999</v>
          </cell>
          <cell r="AO35">
            <v>3.6219999999999999</v>
          </cell>
          <cell r="AQ35">
            <v>1.155</v>
          </cell>
          <cell r="AR35">
            <v>1.2689999999999999</v>
          </cell>
          <cell r="AS35">
            <v>1.3817989982833758</v>
          </cell>
          <cell r="AT35">
            <v>1.4884148307447842</v>
          </cell>
          <cell r="AU35">
            <v>1.4884148307447842</v>
          </cell>
          <cell r="AW35">
            <v>1.5919530713459455</v>
          </cell>
          <cell r="AX35">
            <v>1.7023565295453698</v>
          </cell>
          <cell r="AY35">
            <v>1.8297630354858958</v>
          </cell>
          <cell r="AZ35">
            <v>1.9717083108575253</v>
          </cell>
          <cell r="BA35">
            <v>1.9717083108575253</v>
          </cell>
          <cell r="BC35">
            <v>2.1030505542149793</v>
          </cell>
          <cell r="BD35">
            <v>2.232808935641927</v>
          </cell>
          <cell r="BE35">
            <v>2.3656278140032883</v>
          </cell>
          <cell r="BF35">
            <v>2.5009090670717851</v>
          </cell>
          <cell r="BG35">
            <v>2.5009090670717851</v>
          </cell>
          <cell r="BI35">
            <v>2.6386649220760887</v>
          </cell>
          <cell r="BJ35">
            <v>2.7776464323138468</v>
          </cell>
          <cell r="BK35">
            <v>2.9161676141504191</v>
          </cell>
          <cell r="BL35">
            <v>3.0522719245830539</v>
          </cell>
          <cell r="BM35">
            <v>3.0522719245830539</v>
          </cell>
          <cell r="BO35" t="str">
            <v>mstag:otherLiabilitiesOperatingCurrent</v>
          </cell>
          <cell r="BP35">
            <v>6</v>
          </cell>
          <cell r="BQ35" t="str">
            <v>ISO4217:USD</v>
          </cell>
          <cell r="BR35" t="b">
            <v>0</v>
          </cell>
          <cell r="BS35" t="b">
            <v>0</v>
          </cell>
        </row>
        <row r="36">
          <cell r="A36" t="str">
            <v>Capital Lease Obligation</v>
          </cell>
          <cell r="C36">
            <v>0</v>
          </cell>
          <cell r="D36">
            <v>1.425</v>
          </cell>
          <cell r="E36">
            <v>0.95599999999999996</v>
          </cell>
          <cell r="G36">
            <v>0.73649999999999993</v>
          </cell>
          <cell r="H36">
            <v>0.5169999999999999</v>
          </cell>
          <cell r="I36">
            <v>0.29749999999999988</v>
          </cell>
          <cell r="J36">
            <v>7.8E-2</v>
          </cell>
          <cell r="K36">
            <v>7.8E-2</v>
          </cell>
          <cell r="M36">
            <v>0</v>
          </cell>
          <cell r="N36">
            <v>0</v>
          </cell>
          <cell r="O36">
            <v>0</v>
          </cell>
          <cell r="P36">
            <v>0</v>
          </cell>
          <cell r="Q36">
            <v>0</v>
          </cell>
          <cell r="S36">
            <v>0</v>
          </cell>
          <cell r="T36">
            <v>1.004</v>
          </cell>
          <cell r="U36">
            <v>0.86199999999999999</v>
          </cell>
          <cell r="V36">
            <v>0.72099999999999997</v>
          </cell>
          <cell r="W36">
            <v>0.72099999999999997</v>
          </cell>
          <cell r="Y36">
            <v>0.57799999999999996</v>
          </cell>
          <cell r="Z36">
            <v>0.48899999999999999</v>
          </cell>
          <cell r="AA36">
            <v>0.34</v>
          </cell>
          <cell r="AB36">
            <v>0.184</v>
          </cell>
          <cell r="AC36">
            <v>0.184</v>
          </cell>
          <cell r="AE36">
            <v>2.8000000000000001E-2</v>
          </cell>
          <cell r="AF36">
            <v>2.8000000000000001E-2</v>
          </cell>
          <cell r="AG36">
            <v>2.8000000000000001E-2</v>
          </cell>
          <cell r="AH36">
            <v>2.8000000000000001E-2</v>
          </cell>
          <cell r="AI36">
            <v>2.8000000000000001E-2</v>
          </cell>
          <cell r="AK36">
            <v>2.8000000000000001E-2</v>
          </cell>
          <cell r="AL36">
            <v>2.8000000000000001E-2</v>
          </cell>
          <cell r="AM36">
            <v>2.8000000000000001E-2</v>
          </cell>
          <cell r="AN36">
            <v>2.8000000000000001E-2</v>
          </cell>
          <cell r="AO36">
            <v>2.8000000000000001E-2</v>
          </cell>
          <cell r="AQ36">
            <v>2.8000000000000001E-2</v>
          </cell>
          <cell r="AR36">
            <v>2.8000000000000001E-2</v>
          </cell>
          <cell r="AS36">
            <v>2.8000000000000001E-2</v>
          </cell>
          <cell r="AT36">
            <v>2.8000000000000001E-2</v>
          </cell>
          <cell r="AU36">
            <v>2.8000000000000001E-2</v>
          </cell>
          <cell r="AW36">
            <v>1.2999999999999999E-2</v>
          </cell>
          <cell r="AX36" t="str">
            <v>mstag:capitalLeaseObligationsCi</v>
          </cell>
          <cell r="AY36">
            <v>6</v>
          </cell>
          <cell r="AZ36" t="str">
            <v>ISO4217:USD</v>
          </cell>
          <cell r="BA36" t="b">
            <v>0</v>
          </cell>
          <cell r="BB36" t="b">
            <v>0</v>
          </cell>
          <cell r="BC36" t="str">
            <v>mstag:capitalLeaseObligationsCi</v>
          </cell>
          <cell r="BD36">
            <v>6</v>
          </cell>
          <cell r="BE36" t="str">
            <v>ISO4217:USD</v>
          </cell>
          <cell r="BF36" t="b">
            <v>0</v>
          </cell>
          <cell r="BG36" t="b">
            <v>0</v>
          </cell>
          <cell r="BI36">
            <v>1350.9545556032292</v>
          </cell>
          <cell r="BJ36">
            <v>1319.0056064878199</v>
          </cell>
          <cell r="BK36">
            <v>1438.8205637769372</v>
          </cell>
          <cell r="BL36">
            <v>1880.9509576334578</v>
          </cell>
          <cell r="BM36">
            <v>1880.9509576334578</v>
          </cell>
        </row>
        <row r="37">
          <cell r="A37" t="str">
            <v>Long-Term Debt</v>
          </cell>
          <cell r="C37">
            <v>0</v>
          </cell>
          <cell r="D37">
            <v>0</v>
          </cell>
          <cell r="E37">
            <v>0</v>
          </cell>
          <cell r="G37">
            <v>0</v>
          </cell>
          <cell r="H37">
            <v>0</v>
          </cell>
          <cell r="I37">
            <v>0</v>
          </cell>
          <cell r="J37">
            <v>0</v>
          </cell>
          <cell r="K37">
            <v>0</v>
          </cell>
          <cell r="M37">
            <v>0</v>
          </cell>
          <cell r="N37">
            <v>0</v>
          </cell>
          <cell r="O37">
            <v>0</v>
          </cell>
          <cell r="P37">
            <v>0</v>
          </cell>
          <cell r="Q37">
            <v>0</v>
          </cell>
          <cell r="S37">
            <v>0</v>
          </cell>
          <cell r="T37">
            <v>0</v>
          </cell>
          <cell r="U37">
            <v>0</v>
          </cell>
          <cell r="V37">
            <v>0</v>
          </cell>
          <cell r="W37">
            <v>0</v>
          </cell>
          <cell r="Y37">
            <v>0</v>
          </cell>
          <cell r="Z37">
            <v>0</v>
          </cell>
          <cell r="AA37">
            <v>0</v>
          </cell>
          <cell r="AB37">
            <v>0</v>
          </cell>
          <cell r="AC37">
            <v>0</v>
          </cell>
          <cell r="AE37">
            <v>0</v>
          </cell>
          <cell r="AF37">
            <v>0</v>
          </cell>
          <cell r="AG37">
            <v>0</v>
          </cell>
          <cell r="AH37">
            <v>0</v>
          </cell>
          <cell r="AI37">
            <v>0</v>
          </cell>
          <cell r="AK37">
            <v>0</v>
          </cell>
          <cell r="AL37">
            <v>0</v>
          </cell>
          <cell r="AM37">
            <v>0</v>
          </cell>
          <cell r="AN37">
            <v>0</v>
          </cell>
          <cell r="AO37">
            <v>0</v>
          </cell>
          <cell r="AQ37">
            <v>0</v>
          </cell>
          <cell r="AR37">
            <v>0</v>
          </cell>
          <cell r="AS37">
            <v>0</v>
          </cell>
          <cell r="AT37">
            <v>0</v>
          </cell>
          <cell r="AU37">
            <v>0</v>
          </cell>
          <cell r="AW37">
            <v>0</v>
          </cell>
          <cell r="AX37" t="str">
            <v>mstag:otherLongTermDebtCi</v>
          </cell>
          <cell r="AY37">
            <v>6</v>
          </cell>
          <cell r="AZ37" t="str">
            <v>ISO4217:USD</v>
          </cell>
          <cell r="BA37" t="b">
            <v>0</v>
          </cell>
          <cell r="BB37" t="b">
            <v>0</v>
          </cell>
          <cell r="BC37" t="str">
            <v>mstag:otherLongTermDebtCi</v>
          </cell>
          <cell r="BD37">
            <v>6</v>
          </cell>
          <cell r="BE37" t="str">
            <v>ISO4217:USD</v>
          </cell>
          <cell r="BF37" t="b">
            <v>0</v>
          </cell>
          <cell r="BG37" t="b">
            <v>0</v>
          </cell>
        </row>
        <row r="38">
          <cell r="A38" t="str">
            <v>Deferred Tax Liability</v>
          </cell>
          <cell r="C38">
            <v>0</v>
          </cell>
          <cell r="D38">
            <v>0</v>
          </cell>
          <cell r="E38">
            <v>0</v>
          </cell>
          <cell r="G38">
            <v>0</v>
          </cell>
          <cell r="H38">
            <v>0</v>
          </cell>
          <cell r="I38">
            <v>0</v>
          </cell>
          <cell r="J38">
            <v>0</v>
          </cell>
          <cell r="K38">
            <v>0</v>
          </cell>
          <cell r="M38">
            <v>0</v>
          </cell>
          <cell r="N38">
            <v>0</v>
          </cell>
          <cell r="O38">
            <v>0</v>
          </cell>
          <cell r="P38">
            <v>0</v>
          </cell>
          <cell r="Q38">
            <v>0</v>
          </cell>
          <cell r="S38">
            <v>0</v>
          </cell>
          <cell r="T38">
            <v>0</v>
          </cell>
          <cell r="U38">
            <v>0</v>
          </cell>
          <cell r="V38">
            <v>0</v>
          </cell>
          <cell r="W38">
            <v>0</v>
          </cell>
          <cell r="Y38">
            <v>0</v>
          </cell>
          <cell r="Z38">
            <v>0</v>
          </cell>
          <cell r="AA38">
            <v>0</v>
          </cell>
          <cell r="AB38">
            <v>0</v>
          </cell>
          <cell r="AC38">
            <v>0</v>
          </cell>
          <cell r="AE38">
            <v>0</v>
          </cell>
          <cell r="AF38">
            <v>0</v>
          </cell>
          <cell r="AG38">
            <v>0</v>
          </cell>
          <cell r="AH38">
            <v>0</v>
          </cell>
          <cell r="AI38">
            <v>0</v>
          </cell>
          <cell r="AK38">
            <v>0</v>
          </cell>
          <cell r="AL38">
            <v>0</v>
          </cell>
          <cell r="AM38">
            <v>0</v>
          </cell>
          <cell r="AN38">
            <v>0</v>
          </cell>
          <cell r="AO38">
            <v>0</v>
          </cell>
          <cell r="AQ38">
            <v>0</v>
          </cell>
          <cell r="AR38">
            <v>0</v>
          </cell>
          <cell r="AS38">
            <v>0</v>
          </cell>
          <cell r="AT38">
            <v>0</v>
          </cell>
          <cell r="AU38">
            <v>0</v>
          </cell>
          <cell r="AW38">
            <v>0</v>
          </cell>
          <cell r="AX38" t="str">
            <v>mstag:deferredTaxLiabilitiesNonCurrent</v>
          </cell>
          <cell r="AY38">
            <v>6</v>
          </cell>
          <cell r="AZ38" t="str">
            <v>ISO4217:USD</v>
          </cell>
          <cell r="BA38" t="b">
            <v>0</v>
          </cell>
          <cell r="BB38" t="b">
            <v>0</v>
          </cell>
          <cell r="BC38" t="str">
            <v>mstag:deferredTaxLiabilitiesNonCurrent</v>
          </cell>
          <cell r="BD38">
            <v>6</v>
          </cell>
          <cell r="BE38" t="str">
            <v>ISO4217:USD</v>
          </cell>
          <cell r="BF38" t="b">
            <v>0</v>
          </cell>
          <cell r="BG38" t="b">
            <v>0</v>
          </cell>
          <cell r="BI38">
            <v>2.9860000000000002</v>
          </cell>
          <cell r="BJ38">
            <v>2.9860000000000002</v>
          </cell>
          <cell r="BK38">
            <v>2.9860000000000002</v>
          </cell>
          <cell r="BL38">
            <v>2.9860000000000002</v>
          </cell>
          <cell r="BM38">
            <v>2.9860000000000002</v>
          </cell>
          <cell r="BO38" t="str">
            <v>mstag:capitalLeaseObligationsCi</v>
          </cell>
          <cell r="BP38">
            <v>6</v>
          </cell>
          <cell r="BQ38" t="str">
            <v>ISO4217:USD</v>
          </cell>
          <cell r="BR38" t="b">
            <v>0</v>
          </cell>
          <cell r="BS38" t="b">
            <v>0</v>
          </cell>
        </row>
        <row r="39">
          <cell r="A39" t="str">
            <v>Long-Term Deferred Revenue</v>
          </cell>
          <cell r="C39">
            <v>0</v>
          </cell>
          <cell r="D39">
            <v>0</v>
          </cell>
          <cell r="E39">
            <v>0</v>
          </cell>
          <cell r="G39">
            <v>0</v>
          </cell>
          <cell r="H39">
            <v>0</v>
          </cell>
          <cell r="I39">
            <v>0</v>
          </cell>
          <cell r="J39">
            <v>0</v>
          </cell>
          <cell r="K39">
            <v>0</v>
          </cell>
          <cell r="M39">
            <v>0</v>
          </cell>
          <cell r="N39">
            <v>0</v>
          </cell>
          <cell r="O39">
            <v>0</v>
          </cell>
          <cell r="P39">
            <v>0</v>
          </cell>
          <cell r="Q39">
            <v>0</v>
          </cell>
          <cell r="S39">
            <v>0</v>
          </cell>
          <cell r="T39">
            <v>0</v>
          </cell>
          <cell r="U39">
            <v>0</v>
          </cell>
          <cell r="V39">
            <v>0</v>
          </cell>
          <cell r="W39">
            <v>0</v>
          </cell>
          <cell r="Y39">
            <v>0</v>
          </cell>
          <cell r="Z39">
            <v>0</v>
          </cell>
          <cell r="AA39">
            <v>0</v>
          </cell>
          <cell r="AB39">
            <v>0</v>
          </cell>
          <cell r="AC39">
            <v>0</v>
          </cell>
          <cell r="AE39">
            <v>0</v>
          </cell>
          <cell r="AF39">
            <v>0</v>
          </cell>
          <cell r="AG39">
            <v>0</v>
          </cell>
          <cell r="AH39">
            <v>0</v>
          </cell>
          <cell r="AI39">
            <v>0</v>
          </cell>
          <cell r="AK39">
            <v>0</v>
          </cell>
          <cell r="AL39">
            <v>0</v>
          </cell>
          <cell r="AM39">
            <v>0</v>
          </cell>
          <cell r="AN39">
            <v>0</v>
          </cell>
          <cell r="AO39">
            <v>0</v>
          </cell>
          <cell r="AQ39">
            <v>0</v>
          </cell>
          <cell r="AR39">
            <v>0</v>
          </cell>
          <cell r="AS39">
            <v>0</v>
          </cell>
          <cell r="AT39">
            <v>0</v>
          </cell>
          <cell r="AU39">
            <v>0</v>
          </cell>
          <cell r="AW39">
            <v>0</v>
          </cell>
          <cell r="AX39" t="str">
            <v>mstag:deferredRevenueNonCurrent</v>
          </cell>
          <cell r="AY39">
            <v>6</v>
          </cell>
          <cell r="AZ39" t="str">
            <v>ISO4217:USD</v>
          </cell>
          <cell r="BA39" t="b">
            <v>0</v>
          </cell>
          <cell r="BB39" t="b">
            <v>0</v>
          </cell>
          <cell r="BC39" t="str">
            <v>mstag:deferredRevenueNonCurrent</v>
          </cell>
          <cell r="BD39">
            <v>6</v>
          </cell>
          <cell r="BE39" t="str">
            <v>ISO4217:USD</v>
          </cell>
          <cell r="BF39" t="b">
            <v>0</v>
          </cell>
          <cell r="BG39" t="b">
            <v>0</v>
          </cell>
          <cell r="BI39">
            <v>0</v>
          </cell>
          <cell r="BJ39">
            <v>0</v>
          </cell>
          <cell r="BK39">
            <v>0</v>
          </cell>
          <cell r="BL39">
            <v>0</v>
          </cell>
          <cell r="BM39">
            <v>0</v>
          </cell>
          <cell r="BO39" t="str">
            <v>mstag:otherLongTermDebtCi</v>
          </cell>
          <cell r="BP39">
            <v>6</v>
          </cell>
          <cell r="BQ39" t="str">
            <v>ISO4217:USD</v>
          </cell>
          <cell r="BR39" t="b">
            <v>0</v>
          </cell>
          <cell r="BS39" t="b">
            <v>0</v>
          </cell>
        </row>
        <row r="40">
          <cell r="A40" t="str">
            <v>Minority Interest</v>
          </cell>
          <cell r="C40">
            <v>0</v>
          </cell>
          <cell r="D40">
            <v>0.246</v>
          </cell>
          <cell r="E40">
            <v>0.315</v>
          </cell>
          <cell r="G40">
            <v>0.27200000000000002</v>
          </cell>
          <cell r="H40">
            <v>0.19500000000000001</v>
          </cell>
          <cell r="I40">
            <v>0.32400000000000001</v>
          </cell>
          <cell r="J40">
            <v>0.41</v>
          </cell>
          <cell r="K40">
            <v>0.41</v>
          </cell>
          <cell r="M40">
            <v>0.39300000000000002</v>
          </cell>
          <cell r="N40">
            <v>0.39900000000000002</v>
          </cell>
          <cell r="O40">
            <v>0.69299999999999995</v>
          </cell>
          <cell r="P40">
            <v>0.77500000000000002</v>
          </cell>
          <cell r="Q40">
            <v>0.77500000000000002</v>
          </cell>
          <cell r="S40">
            <v>0.79200000000000004</v>
          </cell>
          <cell r="T40">
            <v>0.95299999999999996</v>
          </cell>
          <cell r="U40">
            <v>1.03</v>
          </cell>
          <cell r="V40">
            <v>1.38</v>
          </cell>
          <cell r="W40">
            <v>1.38</v>
          </cell>
          <cell r="Y40">
            <v>1.6040000000000001</v>
          </cell>
          <cell r="Z40">
            <v>1.806</v>
          </cell>
          <cell r="AA40">
            <v>2.1469999999999998</v>
          </cell>
          <cell r="AB40">
            <v>2.4140000000000001</v>
          </cell>
          <cell r="AC40">
            <v>2.4140000000000001</v>
          </cell>
          <cell r="AE40">
            <v>2.8980000000000001</v>
          </cell>
          <cell r="AF40">
            <v>3.3980000000000001</v>
          </cell>
          <cell r="AG40">
            <v>3.8980000000000001</v>
          </cell>
          <cell r="AH40">
            <v>4.3979999999999997</v>
          </cell>
          <cell r="AI40">
            <v>4.3979999999999997</v>
          </cell>
          <cell r="AK40">
            <v>4.8979999999999997</v>
          </cell>
          <cell r="AL40">
            <v>5.3979999999999997</v>
          </cell>
          <cell r="AM40">
            <v>5.8979999999999997</v>
          </cell>
          <cell r="AN40">
            <v>6.3979999999999997</v>
          </cell>
          <cell r="AO40">
            <v>6.3979999999999997</v>
          </cell>
          <cell r="AQ40">
            <v>6.8979999999999997</v>
          </cell>
          <cell r="AR40">
            <v>7.3979999999999997</v>
          </cell>
          <cell r="AS40">
            <v>7.8979999999999997</v>
          </cell>
          <cell r="AT40">
            <v>8.3979999999999997</v>
          </cell>
          <cell r="AU40">
            <v>8.3979999999999997</v>
          </cell>
          <cell r="AW40">
            <v>8.9190000000000005</v>
          </cell>
          <cell r="AX40" t="str">
            <v>mstag:minorityInterestsInShareholdersEquity</v>
          </cell>
          <cell r="AY40">
            <v>6</v>
          </cell>
          <cell r="AZ40" t="str">
            <v>ISO4217:USD</v>
          </cell>
          <cell r="BA40" t="b">
            <v>0</v>
          </cell>
          <cell r="BB40" t="b">
            <v>0</v>
          </cell>
          <cell r="BC40" t="str">
            <v>mstag:minorityInterestsInShareholdersEquity</v>
          </cell>
          <cell r="BD40">
            <v>6</v>
          </cell>
          <cell r="BE40" t="str">
            <v>ISO4217:USD</v>
          </cell>
          <cell r="BF40" t="b">
            <v>0</v>
          </cell>
          <cell r="BG40" t="b">
            <v>0</v>
          </cell>
          <cell r="BI40">
            <v>10.289</v>
          </cell>
          <cell r="BJ40">
            <v>10.289</v>
          </cell>
          <cell r="BK40">
            <v>10.289</v>
          </cell>
          <cell r="BL40">
            <v>10.289</v>
          </cell>
          <cell r="BM40">
            <v>10.289</v>
          </cell>
          <cell r="BO40" t="str">
            <v>mstag:deferredTaxLiabilitiesNonCurrent</v>
          </cell>
          <cell r="BP40">
            <v>6</v>
          </cell>
          <cell r="BQ40" t="str">
            <v>ISO4217:USD</v>
          </cell>
          <cell r="BR40" t="b">
            <v>0</v>
          </cell>
          <cell r="BS40" t="b">
            <v>0</v>
          </cell>
        </row>
        <row r="41">
          <cell r="A41" t="str">
            <v>Other Long Term Liabilities</v>
          </cell>
          <cell r="C41">
            <v>3.5999999999999997E-2</v>
          </cell>
          <cell r="D41">
            <v>0</v>
          </cell>
          <cell r="E41">
            <v>6.335</v>
          </cell>
          <cell r="G41">
            <v>6.1824999999999992</v>
          </cell>
          <cell r="H41">
            <v>5.7859999999999996</v>
          </cell>
          <cell r="I41">
            <v>5.323500000000001</v>
          </cell>
          <cell r="J41">
            <v>5.1280000000000001</v>
          </cell>
          <cell r="K41">
            <v>5.1280000000000001</v>
          </cell>
          <cell r="M41">
            <v>4.8259999999999996</v>
          </cell>
          <cell r="N41">
            <v>4.5250000000000004</v>
          </cell>
          <cell r="O41">
            <v>0.80400000000000005</v>
          </cell>
          <cell r="P41">
            <v>1.83</v>
          </cell>
          <cell r="Q41">
            <v>1.83</v>
          </cell>
          <cell r="S41">
            <v>1.754</v>
          </cell>
          <cell r="T41">
            <v>1.6890000000000001</v>
          </cell>
          <cell r="U41">
            <v>1.6419999999999999</v>
          </cell>
          <cell r="V41">
            <v>1.5960000000000001</v>
          </cell>
          <cell r="W41">
            <v>1.5960000000000001</v>
          </cell>
          <cell r="Y41">
            <v>1.2370000000000001</v>
          </cell>
          <cell r="Z41">
            <v>1.171</v>
          </cell>
          <cell r="AA41">
            <v>1.1140000000000001</v>
          </cell>
          <cell r="AB41">
            <v>1.155</v>
          </cell>
          <cell r="AC41">
            <v>1.155</v>
          </cell>
          <cell r="AE41">
            <v>3.694</v>
          </cell>
          <cell r="AF41">
            <v>3.9345369200000007</v>
          </cell>
          <cell r="AG41">
            <v>4.378299545</v>
          </cell>
          <cell r="AH41">
            <v>4.8606443475000001</v>
          </cell>
          <cell r="AI41">
            <v>4.8606443475000001</v>
          </cell>
          <cell r="AK41">
            <v>5.3276483906750007</v>
          </cell>
          <cell r="AL41">
            <v>5.8088540627587513</v>
          </cell>
          <cell r="AM41">
            <v>6.2925493541966873</v>
          </cell>
          <cell r="AN41">
            <v>6.7826663179565223</v>
          </cell>
          <cell r="AO41">
            <v>6.7826663179565223</v>
          </cell>
          <cell r="AQ41">
            <v>7.2892118447043481</v>
          </cell>
          <cell r="AR41">
            <v>7.8068885829345653</v>
          </cell>
          <cell r="AS41">
            <v>8.3355091992986381</v>
          </cell>
          <cell r="AT41">
            <v>8.8774565146844289</v>
          </cell>
          <cell r="AU41">
            <v>8.8774565146844289</v>
          </cell>
          <cell r="AW41">
            <v>10.485019651816506</v>
          </cell>
          <cell r="AX41" t="str">
            <v>mstag:otherLiabilitiesOperatingNonCurrent</v>
          </cell>
          <cell r="AY41">
            <v>6</v>
          </cell>
          <cell r="AZ41" t="str">
            <v>ISO4217:USD</v>
          </cell>
          <cell r="BA41" t="b">
            <v>0</v>
          </cell>
          <cell r="BB41" t="b">
            <v>0</v>
          </cell>
          <cell r="BC41" t="str">
            <v>mstag:otherLiabilitiesOperatingNonCurrent</v>
          </cell>
          <cell r="BD41">
            <v>6</v>
          </cell>
          <cell r="BE41" t="str">
            <v>ISO4217:USD</v>
          </cell>
          <cell r="BF41" t="b">
            <v>0</v>
          </cell>
          <cell r="BG41" t="b">
            <v>0</v>
          </cell>
          <cell r="BI41">
            <v>12.598000000000001</v>
          </cell>
          <cell r="BJ41">
            <v>12.598000000000001</v>
          </cell>
          <cell r="BK41">
            <v>12.598000000000001</v>
          </cell>
          <cell r="BL41">
            <v>12.598000000000001</v>
          </cell>
          <cell r="BM41">
            <v>12.598000000000001</v>
          </cell>
          <cell r="BO41" t="str">
            <v>mstag:deferredRevenueNonCurrent</v>
          </cell>
          <cell r="BP41">
            <v>6</v>
          </cell>
          <cell r="BQ41" t="str">
            <v>ISO4217:USD</v>
          </cell>
          <cell r="BR41" t="b">
            <v>0</v>
          </cell>
          <cell r="BS41" t="b">
            <v>0</v>
          </cell>
        </row>
        <row r="42">
          <cell r="A42" t="str">
            <v>Total Liabilities</v>
          </cell>
          <cell r="C42">
            <v>0.91800000000000004</v>
          </cell>
          <cell r="D42">
            <v>6.5239999999999991</v>
          </cell>
          <cell r="E42">
            <v>19.923999999999999</v>
          </cell>
          <cell r="G42">
            <v>23.905000000000001</v>
          </cell>
          <cell r="H42">
            <v>27.75</v>
          </cell>
          <cell r="I42">
            <v>28.835999999999999</v>
          </cell>
          <cell r="J42">
            <v>34.411000000000001</v>
          </cell>
          <cell r="K42">
            <v>34.411000000000001</v>
          </cell>
          <cell r="M42">
            <v>40.242999999999995</v>
          </cell>
          <cell r="N42">
            <v>46.792000000000002</v>
          </cell>
          <cell r="O42">
            <v>53.822999999999993</v>
          </cell>
          <cell r="P42">
            <v>72.611000000000004</v>
          </cell>
          <cell r="Q42">
            <v>72.611000000000004</v>
          </cell>
          <cell r="S42">
            <v>75.896000000000001</v>
          </cell>
          <cell r="T42">
            <v>93.326000000000022</v>
          </cell>
          <cell r="U42">
            <v>109.34799999999998</v>
          </cell>
          <cell r="V42">
            <v>135.36799999999999</v>
          </cell>
          <cell r="W42">
            <v>135.36799999999999</v>
          </cell>
          <cell r="Y42">
            <v>141.636</v>
          </cell>
          <cell r="Z42">
            <v>158.27300000000002</v>
          </cell>
          <cell r="AA42">
            <v>177.46100000000001</v>
          </cell>
          <cell r="AB42">
            <v>238.37800000000001</v>
          </cell>
          <cell r="AC42">
            <v>238.37800000000001</v>
          </cell>
          <cell r="AE42">
            <v>245.57899999999998</v>
          </cell>
          <cell r="AF42">
            <v>280.14153060005009</v>
          </cell>
          <cell r="AG42">
            <v>304.55505207902502</v>
          </cell>
          <cell r="AH42">
            <v>370.95887601328997</v>
          </cell>
          <cell r="AI42">
            <v>370.95887601328997</v>
          </cell>
          <cell r="AK42">
            <v>374.79555956824169</v>
          </cell>
          <cell r="AL42">
            <v>398.04838096232606</v>
          </cell>
          <cell r="AM42">
            <v>428.94028685439235</v>
          </cell>
          <cell r="AN42">
            <v>501.28583208292793</v>
          </cell>
          <cell r="AO42">
            <v>501.28583208292793</v>
          </cell>
          <cell r="AQ42">
            <v>503.97131480906506</v>
          </cell>
          <cell r="AR42">
            <v>527.16340048947325</v>
          </cell>
          <cell r="AS42">
            <v>560.45605923085191</v>
          </cell>
          <cell r="AT42">
            <v>647.24367172585426</v>
          </cell>
          <cell r="AU42">
            <v>647.24367172585426</v>
          </cell>
          <cell r="AW42">
            <v>693.39418279332529</v>
          </cell>
          <cell r="AX42">
            <v>723.8056879824793</v>
          </cell>
          <cell r="AY42">
            <v>765.04296572440637</v>
          </cell>
          <cell r="AZ42">
            <v>901.36705742528318</v>
          </cell>
          <cell r="BA42">
            <v>901.36705742528318</v>
          </cell>
          <cell r="BC42">
            <v>25.340109999999996</v>
          </cell>
          <cell r="BD42">
            <v>27.373389999999997</v>
          </cell>
          <cell r="BE42">
            <v>29.398389999999999</v>
          </cell>
          <cell r="BF42">
            <v>32.465589999999999</v>
          </cell>
          <cell r="BG42">
            <v>32.465589999999999</v>
          </cell>
          <cell r="BI42">
            <v>35.081781999999997</v>
          </cell>
          <cell r="BJ42">
            <v>37.521718</v>
          </cell>
          <cell r="BK42">
            <v>39.951718</v>
          </cell>
          <cell r="BL42">
            <v>43.632357999999996</v>
          </cell>
          <cell r="BM42">
            <v>43.632357999999996</v>
          </cell>
          <cell r="BO42" t="str">
            <v>mstag:minorityInterestsInShareholdersEquity</v>
          </cell>
          <cell r="BP42">
            <v>6</v>
          </cell>
          <cell r="BQ42" t="str">
            <v>ISO4217:USD</v>
          </cell>
          <cell r="BR42" t="b">
            <v>0</v>
          </cell>
          <cell r="BS42" t="b">
            <v>0</v>
          </cell>
        </row>
        <row r="43">
          <cell r="A43" t="str">
            <v>Other Long Term Liabilities</v>
          </cell>
          <cell r="C43">
            <v>3.5999999999999997E-2</v>
          </cell>
          <cell r="D43">
            <v>0</v>
          </cell>
          <cell r="E43">
            <v>6.335</v>
          </cell>
          <cell r="G43">
            <v>6.1824999999999992</v>
          </cell>
          <cell r="H43">
            <v>5.7859999999999996</v>
          </cell>
          <cell r="I43">
            <v>5.323500000000001</v>
          </cell>
          <cell r="J43">
            <v>5.1280000000000001</v>
          </cell>
          <cell r="K43">
            <v>5.1280000000000001</v>
          </cell>
          <cell r="M43">
            <v>4.8259999999999996</v>
          </cell>
          <cell r="N43">
            <v>4.5250000000000004</v>
          </cell>
          <cell r="O43">
            <v>0.80400000000000005</v>
          </cell>
          <cell r="P43">
            <v>1.83</v>
          </cell>
          <cell r="Q43">
            <v>1.83</v>
          </cell>
          <cell r="S43">
            <v>1.754</v>
          </cell>
          <cell r="T43">
            <v>1.6890000000000001</v>
          </cell>
          <cell r="U43">
            <v>1.6419999999999999</v>
          </cell>
          <cell r="V43">
            <v>1.5960000000000001</v>
          </cell>
          <cell r="W43">
            <v>1.5960000000000001</v>
          </cell>
          <cell r="Y43">
            <v>1.2370000000000001</v>
          </cell>
          <cell r="Z43">
            <v>1.171</v>
          </cell>
          <cell r="AA43">
            <v>1.1140000000000001</v>
          </cell>
          <cell r="AB43">
            <v>1.155</v>
          </cell>
          <cell r="AC43">
            <v>1.155</v>
          </cell>
          <cell r="AE43">
            <v>3.694</v>
          </cell>
          <cell r="AF43">
            <v>1.1379999999999999</v>
          </cell>
          <cell r="AG43">
            <v>1.089</v>
          </cell>
          <cell r="AH43">
            <v>1.4019999999999999</v>
          </cell>
          <cell r="AI43">
            <v>1.4019999999999999</v>
          </cell>
          <cell r="AK43">
            <v>1.3520000000000001</v>
          </cell>
          <cell r="AL43">
            <v>1.371</v>
          </cell>
          <cell r="AM43">
            <v>0</v>
          </cell>
          <cell r="AN43">
            <v>0</v>
          </cell>
          <cell r="AO43">
            <v>0</v>
          </cell>
          <cell r="AQ43">
            <v>0</v>
          </cell>
          <cell r="AR43">
            <v>0</v>
          </cell>
          <cell r="AS43">
            <v>10.022213178975615</v>
          </cell>
          <cell r="AT43">
            <v>10.795499744177665</v>
          </cell>
          <cell r="AU43">
            <v>10.795499744177665</v>
          </cell>
          <cell r="AW43">
            <v>11.546464479837505</v>
          </cell>
          <cell r="AX43">
            <v>12.347222763166233</v>
          </cell>
          <cell r="AY43">
            <v>13.27130445993304</v>
          </cell>
          <cell r="AZ43">
            <v>14.300836114891675</v>
          </cell>
          <cell r="BA43">
            <v>14.300836114891675</v>
          </cell>
          <cell r="BC43">
            <v>15.253463786476761</v>
          </cell>
          <cell r="BD43">
            <v>16.19460367877317</v>
          </cell>
          <cell r="BE43">
            <v>17.157941410804877</v>
          </cell>
          <cell r="BF43">
            <v>18.139138791216769</v>
          </cell>
          <cell r="BG43">
            <v>18.139138791216769</v>
          </cell>
          <cell r="BI43">
            <v>19.138284504320008</v>
          </cell>
          <cell r="BJ43">
            <v>20.14631991704589</v>
          </cell>
          <cell r="BK43">
            <v>21.151016559534746</v>
          </cell>
          <cell r="BL43">
            <v>22.138183589926239</v>
          </cell>
          <cell r="BM43">
            <v>22.138183589926239</v>
          </cell>
          <cell r="BO43" t="str">
            <v>mstag:otherLiabilitiesOperatingNonCurrent</v>
          </cell>
          <cell r="BP43">
            <v>6</v>
          </cell>
          <cell r="BQ43" t="str">
            <v>ISO4217:USD</v>
          </cell>
          <cell r="BR43" t="b">
            <v>0</v>
          </cell>
          <cell r="BS43" t="b">
            <v>0</v>
          </cell>
        </row>
        <row r="44">
          <cell r="A44" t="str">
            <v>Convertible preferred stock</v>
          </cell>
          <cell r="C44">
            <v>0.91800000000000004</v>
          </cell>
          <cell r="D44">
            <v>6.5239999999999991</v>
          </cell>
          <cell r="E44">
            <v>61.137</v>
          </cell>
          <cell r="G44">
            <v>61.137</v>
          </cell>
          <cell r="H44">
            <v>61.137</v>
          </cell>
          <cell r="I44">
            <v>61.137</v>
          </cell>
          <cell r="J44">
            <v>61.137</v>
          </cell>
          <cell r="K44">
            <v>61.137</v>
          </cell>
          <cell r="M44">
            <v>61.137</v>
          </cell>
          <cell r="N44">
            <v>61.137</v>
          </cell>
          <cell r="O44">
            <v>61.137</v>
          </cell>
          <cell r="P44">
            <v>61.137</v>
          </cell>
          <cell r="Q44">
            <v>61.137</v>
          </cell>
          <cell r="S44">
            <v>61.137</v>
          </cell>
          <cell r="T44">
            <v>0</v>
          </cell>
          <cell r="U44">
            <v>0</v>
          </cell>
          <cell r="V44">
            <v>0</v>
          </cell>
          <cell r="W44">
            <v>0</v>
          </cell>
          <cell r="Y44">
            <v>0</v>
          </cell>
          <cell r="Z44">
            <v>0</v>
          </cell>
          <cell r="AA44">
            <v>0</v>
          </cell>
          <cell r="AB44">
            <v>0</v>
          </cell>
          <cell r="AC44">
            <v>0</v>
          </cell>
          <cell r="AE44">
            <v>0</v>
          </cell>
          <cell r="AF44">
            <v>0</v>
          </cell>
          <cell r="AG44">
            <v>0</v>
          </cell>
          <cell r="AH44">
            <v>0</v>
          </cell>
          <cell r="AI44">
            <v>0</v>
          </cell>
          <cell r="AK44">
            <v>0</v>
          </cell>
          <cell r="AL44">
            <v>0</v>
          </cell>
          <cell r="AM44">
            <v>0</v>
          </cell>
          <cell r="AN44">
            <v>0</v>
          </cell>
          <cell r="AO44">
            <v>0</v>
          </cell>
          <cell r="AQ44">
            <v>0</v>
          </cell>
          <cell r="AR44">
            <v>0</v>
          </cell>
          <cell r="AS44">
            <v>0</v>
          </cell>
          <cell r="AT44">
            <v>0</v>
          </cell>
          <cell r="AU44">
            <v>0</v>
          </cell>
          <cell r="AW44">
            <v>0</v>
          </cell>
          <cell r="AX44" t="str">
            <v>mstag:preferredEquity</v>
          </cell>
          <cell r="AY44">
            <v>6</v>
          </cell>
          <cell r="AZ44" t="str">
            <v>ISO4217:USD</v>
          </cell>
          <cell r="BA44" t="b">
            <v>0</v>
          </cell>
          <cell r="BB44" t="b">
            <v>0</v>
          </cell>
          <cell r="BC44" t="str">
            <v>mstag:preferredEquity</v>
          </cell>
          <cell r="BD44">
            <v>6</v>
          </cell>
          <cell r="BE44" t="str">
            <v>ISO4217:USD</v>
          </cell>
          <cell r="BF44" t="b">
            <v>0</v>
          </cell>
          <cell r="BG44" t="b">
            <v>0</v>
          </cell>
          <cell r="BI44">
            <v>1431.0476221075492</v>
          </cell>
          <cell r="BJ44">
            <v>1402.5466444048659</v>
          </cell>
          <cell r="BK44">
            <v>1525.7962983364721</v>
          </cell>
          <cell r="BL44">
            <v>1972.5944992233842</v>
          </cell>
          <cell r="BM44">
            <v>1972.5944992233842</v>
          </cell>
        </row>
        <row r="46">
          <cell r="A46" t="str">
            <v>Common Stock</v>
          </cell>
          <cell r="E46">
            <v>2.9000000000000001E-2</v>
          </cell>
          <cell r="G46">
            <v>2.9000000000000001E-2</v>
          </cell>
          <cell r="H46">
            <v>2.9000000000000001E-2</v>
          </cell>
          <cell r="I46">
            <v>2.9000000000000001E-2</v>
          </cell>
          <cell r="J46">
            <v>2.9000000000000001E-2</v>
          </cell>
          <cell r="K46">
            <v>2.9000000000000001E-2</v>
          </cell>
          <cell r="M46">
            <v>2.9000000000000001E-2</v>
          </cell>
          <cell r="N46">
            <v>2.9000000000000001E-2</v>
          </cell>
          <cell r="O46">
            <v>0.03</v>
          </cell>
          <cell r="P46">
            <v>3.2000000000000001E-2</v>
          </cell>
          <cell r="Q46">
            <v>3.2000000000000001E-2</v>
          </cell>
          <cell r="S46">
            <v>3.3000000000000002E-2</v>
          </cell>
          <cell r="T46">
            <v>0.10299999999999999</v>
          </cell>
          <cell r="U46">
            <v>0.10299999999999999</v>
          </cell>
          <cell r="V46">
            <v>0.105</v>
          </cell>
          <cell r="W46">
            <v>0.105</v>
          </cell>
          <cell r="Y46">
            <v>0.106</v>
          </cell>
          <cell r="Z46">
            <v>0.108</v>
          </cell>
          <cell r="AA46">
            <v>0.108</v>
          </cell>
          <cell r="AB46">
            <v>0.111</v>
          </cell>
          <cell r="AC46">
            <v>0.111</v>
          </cell>
          <cell r="AE46">
            <v>0.111</v>
          </cell>
          <cell r="AF46">
            <v>0.111</v>
          </cell>
          <cell r="AG46">
            <v>0.111</v>
          </cell>
          <cell r="AH46">
            <v>0.111</v>
          </cell>
          <cell r="AI46">
            <v>0.111</v>
          </cell>
          <cell r="AK46">
            <v>0.111</v>
          </cell>
          <cell r="AL46">
            <v>0.111</v>
          </cell>
          <cell r="AM46">
            <v>0.111</v>
          </cell>
          <cell r="AN46">
            <v>0.111</v>
          </cell>
          <cell r="AO46">
            <v>0.111</v>
          </cell>
          <cell r="AQ46">
            <v>0.111</v>
          </cell>
          <cell r="AR46">
            <v>0.111</v>
          </cell>
          <cell r="AS46">
            <v>0.111</v>
          </cell>
          <cell r="AT46">
            <v>0.111</v>
          </cell>
          <cell r="AU46">
            <v>0.111</v>
          </cell>
          <cell r="AW46">
            <v>0.114</v>
          </cell>
          <cell r="AX46" t="str">
            <v>mstag:commonStock</v>
          </cell>
          <cell r="AY46">
            <v>6</v>
          </cell>
          <cell r="AZ46" t="str">
            <v>ISO4217:USD</v>
          </cell>
          <cell r="BA46" t="b">
            <v>0</v>
          </cell>
          <cell r="BB46" t="b">
            <v>0</v>
          </cell>
          <cell r="BC46" t="str">
            <v>mstag:commonStock</v>
          </cell>
          <cell r="BD46">
            <v>6</v>
          </cell>
          <cell r="BE46" t="str">
            <v>ISO4217:USD</v>
          </cell>
          <cell r="BF46" t="b">
            <v>0</v>
          </cell>
          <cell r="BG46" t="b">
            <v>0</v>
          </cell>
          <cell r="BI46">
            <v>0</v>
          </cell>
          <cell r="BJ46">
            <v>0</v>
          </cell>
          <cell r="BK46">
            <v>0</v>
          </cell>
          <cell r="BL46">
            <v>0</v>
          </cell>
          <cell r="BM46">
            <v>0</v>
          </cell>
          <cell r="BO46" t="str">
            <v>mstag:preferredEquity</v>
          </cell>
          <cell r="BP46">
            <v>6</v>
          </cell>
          <cell r="BQ46" t="str">
            <v>ISO4217:USD</v>
          </cell>
          <cell r="BR46" t="b">
            <v>0</v>
          </cell>
          <cell r="BS46" t="b">
            <v>0</v>
          </cell>
        </row>
        <row r="47">
          <cell r="A47" t="str">
            <v>Additional Paid-In Capital</v>
          </cell>
          <cell r="E47">
            <v>21.087</v>
          </cell>
          <cell r="G47">
            <v>23.49025</v>
          </cell>
          <cell r="H47">
            <v>25.8935</v>
          </cell>
          <cell r="I47">
            <v>28.296749999999999</v>
          </cell>
          <cell r="J47">
            <v>30.7</v>
          </cell>
          <cell r="K47">
            <v>30.7</v>
          </cell>
          <cell r="M47">
            <v>31.48551364991971</v>
          </cell>
          <cell r="N47">
            <v>32.584296168846066</v>
          </cell>
          <cell r="O47">
            <v>34.412813948153243</v>
          </cell>
          <cell r="P47">
            <v>35.58</v>
          </cell>
          <cell r="Q47">
            <v>35.58</v>
          </cell>
          <cell r="S47">
            <v>36.624000000000002</v>
          </cell>
          <cell r="T47">
            <v>213.321</v>
          </cell>
          <cell r="U47">
            <v>213.87</v>
          </cell>
          <cell r="V47">
            <v>217.24799999999999</v>
          </cell>
          <cell r="W47">
            <v>217.24799999999999</v>
          </cell>
          <cell r="Y47">
            <v>219.422</v>
          </cell>
          <cell r="Z47">
            <v>226.61799999999999</v>
          </cell>
          <cell r="AA47">
            <v>229.71600000000001</v>
          </cell>
          <cell r="AB47">
            <v>237.01</v>
          </cell>
          <cell r="AC47">
            <v>237.01</v>
          </cell>
          <cell r="AE47">
            <v>254.15508333333332</v>
          </cell>
          <cell r="AF47">
            <v>272.49809444960749</v>
          </cell>
          <cell r="AG47">
            <v>291.1932626771993</v>
          </cell>
          <cell r="AH47">
            <v>310.38204446509673</v>
          </cell>
          <cell r="AI47">
            <v>310.38204446509673</v>
          </cell>
          <cell r="AK47">
            <v>332.09730785889786</v>
          </cell>
          <cell r="AL47">
            <v>354.85401438950925</v>
          </cell>
          <cell r="AM47">
            <v>378.65216405693081</v>
          </cell>
          <cell r="AN47">
            <v>403.49175686116257</v>
          </cell>
          <cell r="AO47">
            <v>403.49175686116257</v>
          </cell>
          <cell r="AQ47">
            <v>432.16652906503447</v>
          </cell>
          <cell r="AR47">
            <v>462.27480244568932</v>
          </cell>
          <cell r="AS47">
            <v>493.81657700312712</v>
          </cell>
          <cell r="AT47">
            <v>526.79185273734788</v>
          </cell>
          <cell r="AU47">
            <v>526.79185273734788</v>
          </cell>
          <cell r="AW47">
            <v>565.18163058283562</v>
          </cell>
          <cell r="AX47" t="str">
            <v>mstag:additionalPaidInCapital</v>
          </cell>
          <cell r="AY47">
            <v>6</v>
          </cell>
          <cell r="AZ47" t="str">
            <v>ISO4217:USD</v>
          </cell>
          <cell r="BA47" t="b">
            <v>0</v>
          </cell>
          <cell r="BB47" t="b">
            <v>0</v>
          </cell>
          <cell r="BC47" t="str">
            <v>mstag:additionalPaidInCapital</v>
          </cell>
          <cell r="BD47">
            <v>6</v>
          </cell>
          <cell r="BE47" t="str">
            <v>ISO4217:USD</v>
          </cell>
          <cell r="BF47" t="b">
            <v>0</v>
          </cell>
          <cell r="BG47" t="b">
            <v>0</v>
          </cell>
        </row>
        <row r="48">
          <cell r="A48" t="str">
            <v>Deferred Stock-Based Compensation</v>
          </cell>
          <cell r="E48">
            <v>-4.93</v>
          </cell>
          <cell r="G48">
            <v>-6.0945</v>
          </cell>
          <cell r="H48">
            <v>-7.2590000000000003</v>
          </cell>
          <cell r="I48">
            <v>-8.4235000000000007</v>
          </cell>
          <cell r="J48">
            <v>-9.5879999999999992</v>
          </cell>
          <cell r="K48">
            <v>-9.5879999999999992</v>
          </cell>
          <cell r="M48">
            <v>-9.2555136499197062</v>
          </cell>
          <cell r="N48">
            <v>-8.9352961688460653</v>
          </cell>
          <cell r="O48">
            <v>-8.6258139481532456</v>
          </cell>
          <cell r="P48">
            <v>-8.2509999999999994</v>
          </cell>
          <cell r="Q48">
            <v>-8.2509999999999994</v>
          </cell>
          <cell r="S48">
            <v>-7.5259999999999998</v>
          </cell>
          <cell r="T48">
            <v>-8.0869999999999997</v>
          </cell>
          <cell r="U48">
            <v>-6.734</v>
          </cell>
          <cell r="V48">
            <v>-5.9080000000000004</v>
          </cell>
          <cell r="W48">
            <v>-5.9080000000000004</v>
          </cell>
          <cell r="Y48">
            <v>-4.9950000000000001</v>
          </cell>
          <cell r="Z48">
            <v>-3.996</v>
          </cell>
          <cell r="AA48">
            <v>-3.194</v>
          </cell>
          <cell r="AB48">
            <v>-2.5310000000000001</v>
          </cell>
          <cell r="AC48">
            <v>-2.5310000000000001</v>
          </cell>
          <cell r="AE48">
            <v>-2.3200833333333333</v>
          </cell>
          <cell r="AF48">
            <v>-2.1091666666666664</v>
          </cell>
          <cell r="AG48">
            <v>-1.8982499999999998</v>
          </cell>
          <cell r="AH48">
            <v>-1.6873333333333331</v>
          </cell>
          <cell r="AI48">
            <v>-1.6873333333333331</v>
          </cell>
          <cell r="AK48">
            <v>-1.5467222222222221</v>
          </cell>
          <cell r="AL48">
            <v>-1.4061111111111111</v>
          </cell>
          <cell r="AM48">
            <v>-1.2655000000000001</v>
          </cell>
          <cell r="AN48">
            <v>-1.124888888888889</v>
          </cell>
          <cell r="AO48">
            <v>-1.124888888888889</v>
          </cell>
          <cell r="AQ48">
            <v>-1.0311481481481484</v>
          </cell>
          <cell r="AR48">
            <v>-0.93740740740740758</v>
          </cell>
          <cell r="AS48">
            <v>-0.84366666666666679</v>
          </cell>
          <cell r="AT48">
            <v>-0.749925925925926</v>
          </cell>
          <cell r="AU48">
            <v>-0.749925925925926</v>
          </cell>
          <cell r="AW48">
            <v>0</v>
          </cell>
          <cell r="AX48" t="str">
            <v>mstag:accumulatedOtherComprehensiveIncomeLossAndReserves</v>
          </cell>
          <cell r="AY48">
            <v>6</v>
          </cell>
          <cell r="AZ48" t="str">
            <v>ISO4217:USD</v>
          </cell>
          <cell r="BA48" t="b">
            <v>0</v>
          </cell>
          <cell r="BB48" t="b">
            <v>0</v>
          </cell>
          <cell r="BC48" t="str">
            <v>mstag:accumulatedOtherComprehensiveIncomeLossAndReserves</v>
          </cell>
          <cell r="BD48">
            <v>6</v>
          </cell>
          <cell r="BE48" t="str">
            <v>ISO4217:USD</v>
          </cell>
          <cell r="BF48" t="b">
            <v>0</v>
          </cell>
          <cell r="BG48" t="b">
            <v>0</v>
          </cell>
          <cell r="BI48">
            <v>0.121</v>
          </cell>
          <cell r="BJ48">
            <v>0.121</v>
          </cell>
          <cell r="BK48">
            <v>0.121</v>
          </cell>
          <cell r="BL48">
            <v>0.121</v>
          </cell>
          <cell r="BM48">
            <v>0.121</v>
          </cell>
          <cell r="BO48" t="str">
            <v>mstag:commonStock</v>
          </cell>
          <cell r="BP48">
            <v>6</v>
          </cell>
          <cell r="BQ48" t="str">
            <v>ISO4217:USD</v>
          </cell>
          <cell r="BR48" t="b">
            <v>0</v>
          </cell>
          <cell r="BS48" t="b">
            <v>0</v>
          </cell>
        </row>
        <row r="49">
          <cell r="A49" t="str">
            <v>Notes Recievable from Stockholders</v>
          </cell>
          <cell r="E49">
            <v>-1.5940000000000001</v>
          </cell>
          <cell r="G49">
            <v>-1.589</v>
          </cell>
          <cell r="H49">
            <v>-1.5840000000000001</v>
          </cell>
          <cell r="I49">
            <v>-1.5790000000000002</v>
          </cell>
          <cell r="J49">
            <v>-1.5740000000000001</v>
          </cell>
          <cell r="K49">
            <v>-1.5740000000000001</v>
          </cell>
          <cell r="M49">
            <v>-1.599</v>
          </cell>
          <cell r="N49">
            <v>-1.6239999999999999</v>
          </cell>
          <cell r="O49">
            <v>-1.6489999999999998</v>
          </cell>
          <cell r="P49">
            <v>-1.6739999999999999</v>
          </cell>
          <cell r="Q49">
            <v>-1.6739999999999999</v>
          </cell>
          <cell r="S49">
            <v>-1.698</v>
          </cell>
          <cell r="T49">
            <v>-1.7230000000000001</v>
          </cell>
          <cell r="U49">
            <v>-1.748</v>
          </cell>
          <cell r="V49">
            <v>-0.72699999999999998</v>
          </cell>
          <cell r="W49">
            <v>-0.72699999999999998</v>
          </cell>
          <cell r="Y49">
            <v>0</v>
          </cell>
          <cell r="Z49">
            <v>0</v>
          </cell>
          <cell r="AA49">
            <v>0</v>
          </cell>
          <cell r="AB49">
            <v>0</v>
          </cell>
          <cell r="AC49">
            <v>0</v>
          </cell>
          <cell r="AE49">
            <v>0</v>
          </cell>
          <cell r="AF49">
            <v>0</v>
          </cell>
          <cell r="AG49">
            <v>0</v>
          </cell>
          <cell r="AH49">
            <v>0</v>
          </cell>
          <cell r="AI49">
            <v>0</v>
          </cell>
          <cell r="AK49">
            <v>0</v>
          </cell>
          <cell r="AL49">
            <v>0</v>
          </cell>
          <cell r="AM49">
            <v>0</v>
          </cell>
          <cell r="AN49">
            <v>0</v>
          </cell>
          <cell r="AO49">
            <v>0</v>
          </cell>
          <cell r="AQ49">
            <v>0</v>
          </cell>
          <cell r="AR49">
            <v>0</v>
          </cell>
          <cell r="AS49">
            <v>0</v>
          </cell>
          <cell r="AT49">
            <v>0</v>
          </cell>
          <cell r="AU49">
            <v>0</v>
          </cell>
          <cell r="AW49">
            <v>0</v>
          </cell>
          <cell r="AX49" t="str">
            <v>mstag:otherEquityItems</v>
          </cell>
          <cell r="AY49">
            <v>6</v>
          </cell>
          <cell r="AZ49" t="str">
            <v>ISO4217:USD</v>
          </cell>
          <cell r="BA49" t="b">
            <v>0</v>
          </cell>
          <cell r="BB49" t="b">
            <v>0</v>
          </cell>
          <cell r="BC49" t="str">
            <v>mstag:otherEquityItems</v>
          </cell>
          <cell r="BD49">
            <v>6</v>
          </cell>
          <cell r="BE49" t="str">
            <v>ISO4217:USD</v>
          </cell>
          <cell r="BF49" t="b">
            <v>0</v>
          </cell>
          <cell r="BG49" t="b">
            <v>0</v>
          </cell>
          <cell r="BI49">
            <v>1036.9048068680015</v>
          </cell>
          <cell r="BJ49">
            <v>1089.9197800112613</v>
          </cell>
          <cell r="BK49">
            <v>1146.2068342497928</v>
          </cell>
          <cell r="BL49">
            <v>1204.12992903596</v>
          </cell>
          <cell r="BM49">
            <v>1204.12992903596</v>
          </cell>
          <cell r="BO49" t="str">
            <v>mstag:additionalPaidInCapital</v>
          </cell>
          <cell r="BP49">
            <v>6</v>
          </cell>
          <cell r="BQ49" t="str">
            <v>ISO4217:USD</v>
          </cell>
          <cell r="BR49" t="b">
            <v>0</v>
          </cell>
          <cell r="BS49" t="b">
            <v>0</v>
          </cell>
        </row>
        <row r="50">
          <cell r="A50" t="str">
            <v>Accumulated other comprehensive income</v>
          </cell>
          <cell r="E50">
            <v>-0.20799999999999999</v>
          </cell>
          <cell r="G50">
            <v>-0.1545</v>
          </cell>
          <cell r="H50">
            <v>-0.10100000000000001</v>
          </cell>
          <cell r="I50">
            <v>-4.7500000000000007E-2</v>
          </cell>
          <cell r="J50">
            <v>6.0000000000000001E-3</v>
          </cell>
          <cell r="K50">
            <v>6.0000000000000001E-3</v>
          </cell>
          <cell r="M50">
            <v>7.0000000000000001E-3</v>
          </cell>
          <cell r="N50">
            <v>8.0000000000000002E-3</v>
          </cell>
          <cell r="O50">
            <v>8.9999999999999993E-3</v>
          </cell>
          <cell r="P50">
            <v>0.01</v>
          </cell>
          <cell r="Q50">
            <v>0.01</v>
          </cell>
          <cell r="S50">
            <v>8.0000000000000002E-3</v>
          </cell>
          <cell r="T50">
            <v>-0.1</v>
          </cell>
          <cell r="U50">
            <v>3.7999999999999999E-2</v>
          </cell>
          <cell r="V50">
            <v>-0.999</v>
          </cell>
          <cell r="W50">
            <v>-0.999</v>
          </cell>
          <cell r="Y50">
            <v>-1.327</v>
          </cell>
          <cell r="Z50">
            <v>-2.16</v>
          </cell>
          <cell r="AA50">
            <v>-2.58</v>
          </cell>
          <cell r="AB50">
            <v>-2.105</v>
          </cell>
          <cell r="AC50">
            <v>-2.105</v>
          </cell>
          <cell r="AE50">
            <v>-3.7259999999998854</v>
          </cell>
          <cell r="AF50">
            <v>-0.29199999999990212</v>
          </cell>
          <cell r="AG50">
            <v>-0.29199999999996606</v>
          </cell>
          <cell r="AH50">
            <v>-0.29199999999995185</v>
          </cell>
          <cell r="AI50">
            <v>-0.29199999999995185</v>
          </cell>
          <cell r="AK50">
            <v>-0.29199999999985948</v>
          </cell>
          <cell r="AL50">
            <v>-0.2919999999998879</v>
          </cell>
          <cell r="AM50">
            <v>-0.29199999999983106</v>
          </cell>
          <cell r="AN50">
            <v>-0.29199999999980975</v>
          </cell>
          <cell r="AO50">
            <v>-0.29199999999980975</v>
          </cell>
          <cell r="AQ50">
            <v>-0.29199999999994475</v>
          </cell>
          <cell r="AR50">
            <v>-0.29199999999977422</v>
          </cell>
          <cell r="AS50">
            <v>-0.29199999999963211</v>
          </cell>
          <cell r="AT50">
            <v>-0.29200000000004778</v>
          </cell>
          <cell r="AU50">
            <v>-0.29200000000004778</v>
          </cell>
          <cell r="AW50">
            <v>0.62499999999953459</v>
          </cell>
          <cell r="AX50" t="str">
            <v>mstag:accumulatedOtherComprehensiveIncomeLossAndReserves</v>
          </cell>
          <cell r="AY50">
            <v>6</v>
          </cell>
          <cell r="AZ50" t="str">
            <v>ISO4217:USD</v>
          </cell>
          <cell r="BA50" t="b">
            <v>0</v>
          </cell>
          <cell r="BB50" t="b">
            <v>0</v>
          </cell>
          <cell r="BC50" t="str">
            <v>mstag:accumulatedOtherComprehensiveIncomeLossAndReserves</v>
          </cell>
          <cell r="BD50">
            <v>6</v>
          </cell>
          <cell r="BE50" t="str">
            <v>ISO4217:USD</v>
          </cell>
          <cell r="BF50" t="b">
            <v>0</v>
          </cell>
          <cell r="BG50" t="b">
            <v>0</v>
          </cell>
          <cell r="BI50">
            <v>0</v>
          </cell>
          <cell r="BJ50">
            <v>0</v>
          </cell>
          <cell r="BK50">
            <v>0</v>
          </cell>
          <cell r="BL50">
            <v>0</v>
          </cell>
          <cell r="BM50">
            <v>0</v>
          </cell>
          <cell r="BO50" t="str">
            <v>mstag:accumulatedOtherComprehensiveIncomeLossAndReserves</v>
          </cell>
          <cell r="BP50">
            <v>6</v>
          </cell>
          <cell r="BQ50" t="str">
            <v>ISO4217:USD</v>
          </cell>
          <cell r="BR50" t="b">
            <v>0</v>
          </cell>
          <cell r="BS50" t="b">
            <v>0</v>
          </cell>
        </row>
        <row r="51">
          <cell r="A51" t="str">
            <v>Accumulated deficit</v>
          </cell>
          <cell r="E51">
            <v>-65.731999999999999</v>
          </cell>
          <cell r="G51">
            <v>-67.293999999999997</v>
          </cell>
          <cell r="H51">
            <v>-68.42</v>
          </cell>
          <cell r="I51">
            <v>-73.260999999999996</v>
          </cell>
          <cell r="J51">
            <v>-75.447999999999993</v>
          </cell>
          <cell r="K51">
            <v>-75.447999999999993</v>
          </cell>
          <cell r="M51">
            <v>-75.08</v>
          </cell>
          <cell r="N51">
            <v>-74.957999999999998</v>
          </cell>
          <cell r="O51">
            <v>-71.168999999999997</v>
          </cell>
          <cell r="P51">
            <v>-71.933999999999997</v>
          </cell>
          <cell r="Q51">
            <v>-71.933999999999997</v>
          </cell>
          <cell r="S51">
            <v>-71.497</v>
          </cell>
          <cell r="T51">
            <v>-70.326999999999998</v>
          </cell>
          <cell r="U51">
            <v>-68.173999999999992</v>
          </cell>
          <cell r="V51">
            <v>-64.587999999999994</v>
          </cell>
          <cell r="W51">
            <v>-64.587999999999994</v>
          </cell>
          <cell r="Y51">
            <v>-60.207999999999991</v>
          </cell>
          <cell r="Z51">
            <v>-55.167999999999999</v>
          </cell>
          <cell r="AA51">
            <v>-42.070999999999998</v>
          </cell>
          <cell r="AB51">
            <v>-36.113999999999997</v>
          </cell>
          <cell r="AC51">
            <v>-36.113999999999997</v>
          </cell>
          <cell r="AE51">
            <v>-36.342999999999996</v>
          </cell>
          <cell r="AF51">
            <v>-40.323292674290855</v>
          </cell>
          <cell r="AG51">
            <v>-43.788931348891111</v>
          </cell>
          <cell r="AH51">
            <v>-46.36093396661856</v>
          </cell>
          <cell r="AI51">
            <v>-46.36093396661856</v>
          </cell>
          <cell r="AK51">
            <v>-48.226157741925881</v>
          </cell>
          <cell r="AL51">
            <v>-49.956927110497098</v>
          </cell>
          <cell r="AM51">
            <v>-49.736964954502923</v>
          </cell>
          <cell r="AN51">
            <v>-48.224548482670862</v>
          </cell>
          <cell r="AO51">
            <v>-48.224548482670862</v>
          </cell>
          <cell r="AQ51">
            <v>-44.158388596486716</v>
          </cell>
          <cell r="AR51">
            <v>-40.786317116933489</v>
          </cell>
          <cell r="AS51">
            <v>-36.417457127278041</v>
          </cell>
          <cell r="AT51">
            <v>-31.378725160161814</v>
          </cell>
          <cell r="AU51">
            <v>-31.378725160161814</v>
          </cell>
          <cell r="AW51">
            <v>-4.4698519903898735</v>
          </cell>
          <cell r="AX51" t="str">
            <v>mstag:retainedEarnings</v>
          </cell>
          <cell r="AY51">
            <v>6</v>
          </cell>
          <cell r="AZ51" t="str">
            <v>ISO4217:USD</v>
          </cell>
          <cell r="BA51" t="b">
            <v>0</v>
          </cell>
          <cell r="BB51" t="b">
            <v>0</v>
          </cell>
          <cell r="BC51" t="str">
            <v>mstag:retainedEarnings</v>
          </cell>
          <cell r="BD51">
            <v>6</v>
          </cell>
          <cell r="BE51" t="str">
            <v>ISO4217:USD</v>
          </cell>
          <cell r="BF51" t="b">
            <v>0</v>
          </cell>
          <cell r="BG51" t="b">
            <v>0</v>
          </cell>
          <cell r="BI51">
            <v>0</v>
          </cell>
          <cell r="BJ51">
            <v>0</v>
          </cell>
          <cell r="BK51">
            <v>0</v>
          </cell>
          <cell r="BL51">
            <v>0</v>
          </cell>
          <cell r="BM51">
            <v>0</v>
          </cell>
          <cell r="BO51" t="str">
            <v>mstag:otherEquityItems</v>
          </cell>
          <cell r="BP51">
            <v>6</v>
          </cell>
          <cell r="BQ51" t="str">
            <v>ISO4217:USD</v>
          </cell>
          <cell r="BR51" t="b">
            <v>0</v>
          </cell>
          <cell r="BS51" t="b">
            <v>0</v>
          </cell>
        </row>
        <row r="52">
          <cell r="A52" t="str">
            <v>Total Stockholders Equity</v>
          </cell>
          <cell r="D52">
            <v>-29.329000000000001</v>
          </cell>
          <cell r="E52">
            <v>-51.347999999999999</v>
          </cell>
          <cell r="G52">
            <v>-51.612749999999998</v>
          </cell>
          <cell r="H52">
            <v>-51.441500000000005</v>
          </cell>
          <cell r="I52">
            <v>-54.985249999999994</v>
          </cell>
          <cell r="J52">
            <v>-55.875</v>
          </cell>
          <cell r="K52">
            <v>-55.875</v>
          </cell>
          <cell r="M52">
            <v>-54.412999999999997</v>
          </cell>
          <cell r="N52">
            <v>-52.896000000000001</v>
          </cell>
          <cell r="O52">
            <v>-46.992000000000004</v>
          </cell>
          <cell r="P52">
            <v>-46.236999999999995</v>
          </cell>
          <cell r="Q52">
            <v>-46.236999999999995</v>
          </cell>
          <cell r="S52">
            <v>-44.055999999999997</v>
          </cell>
          <cell r="T52">
            <v>133.18700000000001</v>
          </cell>
          <cell r="U52">
            <v>137.35500000000002</v>
          </cell>
          <cell r="V52">
            <v>145.131</v>
          </cell>
          <cell r="W52">
            <v>145.131</v>
          </cell>
          <cell r="Y52">
            <v>152.99799999999999</v>
          </cell>
          <cell r="Z52">
            <v>165.40199999999999</v>
          </cell>
          <cell r="AA52">
            <v>181.97900000000001</v>
          </cell>
          <cell r="AB52">
            <v>196.37099999999998</v>
          </cell>
          <cell r="AC52">
            <v>196.37099999999998</v>
          </cell>
          <cell r="AE52">
            <v>211.87700000000009</v>
          </cell>
          <cell r="AF52">
            <v>229.88463510865003</v>
          </cell>
          <cell r="AG52">
            <v>245.32508132830819</v>
          </cell>
          <cell r="AH52">
            <v>262.15277716514481</v>
          </cell>
          <cell r="AI52">
            <v>262.15277716514481</v>
          </cell>
          <cell r="AK52">
            <v>282.14342789474989</v>
          </cell>
          <cell r="AL52">
            <v>303.30997616790114</v>
          </cell>
          <cell r="AM52">
            <v>327.4686991024281</v>
          </cell>
          <cell r="AN52">
            <v>353.961319489603</v>
          </cell>
          <cell r="AO52">
            <v>353.961319489603</v>
          </cell>
          <cell r="AQ52">
            <v>386.79599232039971</v>
          </cell>
          <cell r="AR52">
            <v>420.37007792134858</v>
          </cell>
          <cell r="AS52">
            <v>456.37445320918278</v>
          </cell>
          <cell r="AT52">
            <v>494.48220165126008</v>
          </cell>
          <cell r="AU52">
            <v>494.48220165126008</v>
          </cell>
          <cell r="AW52">
            <v>561.45077859244532</v>
          </cell>
          <cell r="AX52">
            <v>603.11199816533951</v>
          </cell>
          <cell r="AY52">
            <v>646.71346978648069</v>
          </cell>
          <cell r="AZ52">
            <v>695.31428847019436</v>
          </cell>
          <cell r="BA52">
            <v>695.31428847019436</v>
          </cell>
          <cell r="BC52">
            <v>-4.1133821485864672</v>
          </cell>
          <cell r="BD52">
            <v>-4.1133821485860267</v>
          </cell>
          <cell r="BE52">
            <v>-4.1133821485868509</v>
          </cell>
          <cell r="BF52">
            <v>-4.1133821485863109</v>
          </cell>
          <cell r="BG52">
            <v>-4.1133821485863109</v>
          </cell>
          <cell r="BI52">
            <v>-4.1133821485858562</v>
          </cell>
          <cell r="BJ52">
            <v>-4.1133821485868225</v>
          </cell>
          <cell r="BK52">
            <v>-4.1133821485876183</v>
          </cell>
          <cell r="BL52">
            <v>-4.1133821485871067</v>
          </cell>
          <cell r="BM52">
            <v>-4.1133821485871067</v>
          </cell>
          <cell r="BO52" t="str">
            <v>mstag:accumulatedOtherComprehensiveIncomeLossAndReserves</v>
          </cell>
          <cell r="BP52">
            <v>6</v>
          </cell>
          <cell r="BQ52" t="str">
            <v>ISO4217:USD</v>
          </cell>
          <cell r="BR52" t="b">
            <v>0</v>
          </cell>
          <cell r="BS52" t="b">
            <v>0</v>
          </cell>
        </row>
        <row r="53">
          <cell r="A53" t="str">
            <v>Total Preferred &amp; Common Stockholder's Equity</v>
          </cell>
          <cell r="C53">
            <v>13.278</v>
          </cell>
          <cell r="D53">
            <v>30.523</v>
          </cell>
          <cell r="E53">
            <v>9.7889999999999997</v>
          </cell>
          <cell r="G53">
            <v>9.0950000000000006</v>
          </cell>
          <cell r="H53">
            <v>8.8770000000000007</v>
          </cell>
          <cell r="I53">
            <v>6.19</v>
          </cell>
          <cell r="J53">
            <v>5.2620000000000005</v>
          </cell>
          <cell r="K53">
            <v>5.2620000000000005</v>
          </cell>
          <cell r="M53">
            <v>6.7240000000000002</v>
          </cell>
          <cell r="N53">
            <v>8.2409999999999997</v>
          </cell>
          <cell r="O53">
            <v>14.145</v>
          </cell>
          <cell r="P53">
            <v>14.9</v>
          </cell>
          <cell r="Q53">
            <v>14.9</v>
          </cell>
          <cell r="S53">
            <v>17.081000000000003</v>
          </cell>
          <cell r="T53">
            <v>133.18700000000001</v>
          </cell>
          <cell r="U53">
            <v>137.35500000000002</v>
          </cell>
          <cell r="V53">
            <v>145.131</v>
          </cell>
          <cell r="W53">
            <v>145.131</v>
          </cell>
          <cell r="Y53">
            <v>152.99799999999999</v>
          </cell>
          <cell r="Z53">
            <v>165.40199999999999</v>
          </cell>
          <cell r="AA53">
            <v>181.97900000000001</v>
          </cell>
          <cell r="AB53">
            <v>196.37099999999998</v>
          </cell>
          <cell r="AC53">
            <v>196.37099999999998</v>
          </cell>
          <cell r="AE53">
            <v>211.87700000000009</v>
          </cell>
          <cell r="AF53">
            <v>229.88463510865003</v>
          </cell>
          <cell r="AG53">
            <v>245.32508132830819</v>
          </cell>
          <cell r="AH53">
            <v>262.15277716514481</v>
          </cell>
          <cell r="AI53">
            <v>262.15277716514481</v>
          </cell>
          <cell r="AK53">
            <v>282.14342789474989</v>
          </cell>
          <cell r="AL53">
            <v>303.30997616790114</v>
          </cell>
          <cell r="AM53">
            <v>327.4686991024281</v>
          </cell>
          <cell r="AN53">
            <v>353.961319489603</v>
          </cell>
          <cell r="AO53">
            <v>353.961319489603</v>
          </cell>
          <cell r="AQ53">
            <v>386.79599232039971</v>
          </cell>
          <cell r="AR53">
            <v>420.37007792134858</v>
          </cell>
          <cell r="AS53">
            <v>456.37445320918278</v>
          </cell>
          <cell r="AT53">
            <v>494.48220165126008</v>
          </cell>
          <cell r="AU53">
            <v>494.48220165126008</v>
          </cell>
          <cell r="AW53">
            <v>561.45077859244532</v>
          </cell>
          <cell r="AX53">
            <v>603.11199816533951</v>
          </cell>
          <cell r="AY53">
            <v>646.71346978648069</v>
          </cell>
          <cell r="AZ53">
            <v>695.31428847019436</v>
          </cell>
          <cell r="BA53">
            <v>695.31428847019436</v>
          </cell>
          <cell r="BC53">
            <v>122.05562433354571</v>
          </cell>
          <cell r="BD53">
            <v>152.0603690908568</v>
          </cell>
          <cell r="BE53">
            <v>185.73138798716977</v>
          </cell>
          <cell r="BF53">
            <v>220.93747208975844</v>
          </cell>
          <cell r="BG53">
            <v>220.93747208975844</v>
          </cell>
          <cell r="BI53">
            <v>258.65705939137263</v>
          </cell>
          <cell r="BJ53">
            <v>299.51451386576167</v>
          </cell>
          <cell r="BK53">
            <v>344.09810079969299</v>
          </cell>
          <cell r="BL53">
            <v>390.531047366743</v>
          </cell>
          <cell r="BM53">
            <v>390.531047366743</v>
          </cell>
          <cell r="BO53" t="str">
            <v>mstag:retainedEarnings</v>
          </cell>
          <cell r="BP53">
            <v>6</v>
          </cell>
          <cell r="BQ53" t="str">
            <v>ISO4217:USD</v>
          </cell>
          <cell r="BR53" t="b">
            <v>0</v>
          </cell>
          <cell r="BS53" t="b">
            <v>0</v>
          </cell>
        </row>
        <row r="54">
          <cell r="A54" t="str">
            <v>Total Stockholders Equity</v>
          </cell>
          <cell r="D54">
            <v>-29.329000000000001</v>
          </cell>
          <cell r="E54">
            <v>-51.347999999999999</v>
          </cell>
          <cell r="G54">
            <v>-51.612749999999998</v>
          </cell>
          <cell r="H54">
            <v>-51.441500000000005</v>
          </cell>
          <cell r="I54">
            <v>-54.985249999999994</v>
          </cell>
          <cell r="J54">
            <v>-55.875</v>
          </cell>
          <cell r="K54">
            <v>-55.875</v>
          </cell>
          <cell r="M54">
            <v>-54.412999999999997</v>
          </cell>
          <cell r="N54">
            <v>-52.896000000000001</v>
          </cell>
          <cell r="O54">
            <v>-46.992000000000004</v>
          </cell>
          <cell r="P54">
            <v>-46.236999999999995</v>
          </cell>
          <cell r="Q54">
            <v>-46.236999999999995</v>
          </cell>
          <cell r="S54">
            <v>-44.055999999999997</v>
          </cell>
          <cell r="T54">
            <v>133.18700000000001</v>
          </cell>
          <cell r="U54">
            <v>137.35500000000002</v>
          </cell>
          <cell r="V54">
            <v>145.131</v>
          </cell>
          <cell r="W54">
            <v>145.131</v>
          </cell>
          <cell r="Y54">
            <v>152.99799999999999</v>
          </cell>
          <cell r="Z54">
            <v>165.40199999999999</v>
          </cell>
          <cell r="AA54">
            <v>181.97900000000001</v>
          </cell>
          <cell r="AB54">
            <v>196.37099999999998</v>
          </cell>
          <cell r="AC54">
            <v>196.37099999999998</v>
          </cell>
          <cell r="AE54">
            <v>211.87699999999995</v>
          </cell>
          <cell r="AF54">
            <v>230.11900000000003</v>
          </cell>
          <cell r="AG54">
            <v>256.38099999999997</v>
          </cell>
          <cell r="AH54">
            <v>281.791</v>
          </cell>
          <cell r="AI54">
            <v>281.791</v>
          </cell>
          <cell r="AK54">
            <v>309.28200000000004</v>
          </cell>
          <cell r="AL54">
            <v>351.05600000000004</v>
          </cell>
          <cell r="AM54">
            <v>401.29500000000002</v>
          </cell>
          <cell r="AN54">
            <v>452.05900000000003</v>
          </cell>
          <cell r="AO54">
            <v>452.05900000000003</v>
          </cell>
          <cell r="AQ54">
            <v>503.06700000000001</v>
          </cell>
          <cell r="AR54">
            <v>565.976</v>
          </cell>
          <cell r="AS54">
            <v>617.22268018601721</v>
          </cell>
          <cell r="AT54">
            <v>671.90844479370912</v>
          </cell>
          <cell r="AU54">
            <v>671.90844479370912</v>
          </cell>
          <cell r="AW54">
            <v>722.28443525781461</v>
          </cell>
          <cell r="AX54">
            <v>774.42814947997294</v>
          </cell>
          <cell r="AY54">
            <v>834.27388159976829</v>
          </cell>
          <cell r="AZ54">
            <v>896.9667660326545</v>
          </cell>
          <cell r="BA54">
            <v>896.9667660326545</v>
          </cell>
          <cell r="BC54">
            <v>966.03335177428721</v>
          </cell>
          <cell r="BD54">
            <v>1039.7243089003414</v>
          </cell>
          <cell r="BE54">
            <v>1119.6803911961249</v>
          </cell>
          <cell r="BF54">
            <v>1202.4709642135499</v>
          </cell>
          <cell r="BG54">
            <v>1202.4709642135499</v>
          </cell>
          <cell r="BI54">
            <v>1291.5694841107884</v>
          </cell>
          <cell r="BJ54">
            <v>1385.4419117284363</v>
          </cell>
          <cell r="BK54">
            <v>1486.3125529008983</v>
          </cell>
          <cell r="BL54">
            <v>1590.668594254116</v>
          </cell>
          <cell r="BM54">
            <v>1590.668594254116</v>
          </cell>
        </row>
        <row r="55">
          <cell r="A55" t="str">
            <v>Total Liabs &amp; Stockholder's Equity</v>
          </cell>
          <cell r="C55">
            <v>14.196</v>
          </cell>
          <cell r="D55">
            <v>37.046999999999997</v>
          </cell>
          <cell r="E55">
            <v>29.713000000000001</v>
          </cell>
          <cell r="G55">
            <v>33</v>
          </cell>
          <cell r="H55">
            <v>36.627000000000002</v>
          </cell>
          <cell r="I55">
            <v>35.025999999999996</v>
          </cell>
          <cell r="J55">
            <v>39.673000000000002</v>
          </cell>
          <cell r="K55">
            <v>39.673000000000002</v>
          </cell>
          <cell r="M55">
            <v>46.966999999999999</v>
          </cell>
          <cell r="N55">
            <v>55.033000000000001</v>
          </cell>
          <cell r="O55">
            <v>67.967999999999989</v>
          </cell>
          <cell r="P55">
            <v>87.51100000000001</v>
          </cell>
          <cell r="Q55">
            <v>87.51100000000001</v>
          </cell>
          <cell r="S55">
            <v>92.977000000000004</v>
          </cell>
          <cell r="T55">
            <v>226.51300000000003</v>
          </cell>
          <cell r="U55">
            <v>246.703</v>
          </cell>
          <cell r="V55">
            <v>280.49900000000002</v>
          </cell>
          <cell r="W55">
            <v>280.49900000000002</v>
          </cell>
          <cell r="Y55">
            <v>294.63400000000001</v>
          </cell>
          <cell r="Z55">
            <v>323.67500000000001</v>
          </cell>
          <cell r="AA55">
            <v>359.44000000000005</v>
          </cell>
          <cell r="AB55">
            <v>434.74900000000002</v>
          </cell>
          <cell r="AC55">
            <v>434.74900000000002</v>
          </cell>
          <cell r="AE55">
            <v>457.45600000000007</v>
          </cell>
          <cell r="AF55">
            <v>510.02616570870009</v>
          </cell>
          <cell r="AG55">
            <v>549.88013340733323</v>
          </cell>
          <cell r="AH55">
            <v>633.11165317843484</v>
          </cell>
          <cell r="AI55">
            <v>633.11165317843484</v>
          </cell>
          <cell r="AK55">
            <v>656.93898746299158</v>
          </cell>
          <cell r="AL55">
            <v>701.3583571302272</v>
          </cell>
          <cell r="AM55">
            <v>756.40898595682052</v>
          </cell>
          <cell r="AN55">
            <v>855.24715157253092</v>
          </cell>
          <cell r="AO55">
            <v>855.24715157253092</v>
          </cell>
          <cell r="AQ55">
            <v>890.76730712946483</v>
          </cell>
          <cell r="AR55">
            <v>947.53347841082177</v>
          </cell>
          <cell r="AS55">
            <v>1016.8305124400347</v>
          </cell>
          <cell r="AT55">
            <v>1141.7258733771143</v>
          </cell>
          <cell r="AU55">
            <v>1141.7258733771143</v>
          </cell>
          <cell r="AW55">
            <v>1254.8449613857706</v>
          </cell>
          <cell r="AX55">
            <v>1326.9176861478188</v>
          </cell>
          <cell r="AY55">
            <v>1411.7564355108871</v>
          </cell>
          <cell r="AZ55">
            <v>1596.6813458954775</v>
          </cell>
          <cell r="BA55">
            <v>1596.6813458954775</v>
          </cell>
          <cell r="BC55">
            <v>966.03335177428721</v>
          </cell>
          <cell r="BD55">
            <v>1039.7243089003414</v>
          </cell>
          <cell r="BE55">
            <v>1119.6803911961249</v>
          </cell>
          <cell r="BF55">
            <v>1202.4709642135499</v>
          </cell>
          <cell r="BG55">
            <v>1202.4709642135499</v>
          </cell>
          <cell r="BI55">
            <v>1291.5694841107884</v>
          </cell>
          <cell r="BJ55">
            <v>1385.4419117284363</v>
          </cell>
          <cell r="BK55">
            <v>1486.3125529008983</v>
          </cell>
          <cell r="BL55">
            <v>1590.668594254116</v>
          </cell>
          <cell r="BM55">
            <v>1590.668594254116</v>
          </cell>
        </row>
        <row r="56">
          <cell r="C56" t="str">
            <v/>
          </cell>
          <cell r="D56" t="str">
            <v/>
          </cell>
          <cell r="E56" t="str">
            <v/>
          </cell>
          <cell r="G56" t="str">
            <v/>
          </cell>
          <cell r="H56" t="str">
            <v/>
          </cell>
          <cell r="I56" t="str">
            <v/>
          </cell>
          <cell r="J56" t="str">
            <v/>
          </cell>
          <cell r="M56" t="str">
            <v/>
          </cell>
          <cell r="N56" t="str">
            <v/>
          </cell>
          <cell r="O56" t="str">
            <v/>
          </cell>
          <cell r="P56" t="str">
            <v/>
          </cell>
          <cell r="S56" t="str">
            <v/>
          </cell>
          <cell r="T56" t="str">
            <v/>
          </cell>
          <cell r="U56" t="str">
            <v/>
          </cell>
          <cell r="Z56" t="str">
            <v/>
          </cell>
          <cell r="AA56" t="str">
            <v/>
          </cell>
          <cell r="AB56" t="str">
            <v/>
          </cell>
          <cell r="AC56" t="str">
            <v/>
          </cell>
          <cell r="AE56" t="str">
            <v/>
          </cell>
          <cell r="AF56" t="str">
            <v/>
          </cell>
          <cell r="AG56" t="str">
            <v/>
          </cell>
          <cell r="AH56" t="str">
            <v/>
          </cell>
          <cell r="AI56" t="str">
            <v/>
          </cell>
          <cell r="AK56" t="str">
            <v/>
          </cell>
          <cell r="AL56" t="str">
            <v/>
          </cell>
          <cell r="AM56" t="str">
            <v/>
          </cell>
          <cell r="AN56" t="str">
            <v/>
          </cell>
          <cell r="AO56" t="str">
            <v/>
          </cell>
          <cell r="AQ56" t="str">
            <v/>
          </cell>
          <cell r="AR56" t="str">
            <v/>
          </cell>
          <cell r="AS56" t="str">
            <v/>
          </cell>
          <cell r="AT56" t="str">
            <v/>
          </cell>
          <cell r="AU56" t="str">
            <v/>
          </cell>
          <cell r="AW56" t="str">
            <v/>
          </cell>
          <cell r="AX56" t="str">
            <v/>
          </cell>
          <cell r="AY56" t="str">
            <v/>
          </cell>
          <cell r="AZ56" t="str">
            <v/>
          </cell>
          <cell r="BA56" t="str">
            <v/>
          </cell>
        </row>
        <row r="57">
          <cell r="A57" t="str">
            <v>Total Liabs &amp; Stockholder's Equity</v>
          </cell>
          <cell r="C57">
            <v>14.196</v>
          </cell>
          <cell r="D57">
            <v>37.046999999999997</v>
          </cell>
          <cell r="E57">
            <v>29.713000000000001</v>
          </cell>
          <cell r="G57">
            <v>33</v>
          </cell>
          <cell r="H57">
            <v>36.627000000000002</v>
          </cell>
          <cell r="I57">
            <v>35.025999999999996</v>
          </cell>
          <cell r="J57">
            <v>39.673000000000002</v>
          </cell>
          <cell r="K57">
            <v>39.673000000000002</v>
          </cell>
          <cell r="M57">
            <v>46.966999999999999</v>
          </cell>
          <cell r="N57">
            <v>55.033000000000001</v>
          </cell>
          <cell r="O57">
            <v>67.967999999999989</v>
          </cell>
          <cell r="P57">
            <v>87.51100000000001</v>
          </cell>
          <cell r="Q57">
            <v>87.51100000000001</v>
          </cell>
          <cell r="S57">
            <v>92.977000000000004</v>
          </cell>
          <cell r="T57">
            <v>226.51300000000003</v>
          </cell>
          <cell r="U57">
            <v>246.703</v>
          </cell>
          <cell r="V57">
            <v>280.49900000000002</v>
          </cell>
          <cell r="W57">
            <v>280.49900000000002</v>
          </cell>
          <cell r="Y57">
            <v>294.63400000000001</v>
          </cell>
          <cell r="Z57">
            <v>323.67500000000001</v>
          </cell>
          <cell r="AA57">
            <v>359.44000000000005</v>
          </cell>
          <cell r="AB57">
            <v>434.74900000000002</v>
          </cell>
          <cell r="AC57">
            <v>434.74900000000002</v>
          </cell>
          <cell r="AE57">
            <v>457.4559999999999</v>
          </cell>
          <cell r="AF57">
            <v>501.35100000000006</v>
          </cell>
          <cell r="AG57">
            <v>555.68899999999985</v>
          </cell>
          <cell r="AH57">
            <v>664.83199999999988</v>
          </cell>
          <cell r="AI57">
            <v>664.83199999999988</v>
          </cell>
          <cell r="AK57">
            <v>697.96900000000005</v>
          </cell>
          <cell r="AL57">
            <v>775.779</v>
          </cell>
          <cell r="AM57">
            <v>865.10900000000004</v>
          </cell>
          <cell r="AN57">
            <v>1089.5930000000001</v>
          </cell>
          <cell r="AO57">
            <v>1089.5930000000001</v>
          </cell>
          <cell r="AQ57">
            <v>1119.5930000000001</v>
          </cell>
          <cell r="AR57">
            <v>1203.5430000000001</v>
          </cell>
          <cell r="AS57">
            <v>1310.9575589208487</v>
          </cell>
          <cell r="AT57">
            <v>1609.9392014090656</v>
          </cell>
          <cell r="AU57">
            <v>1609.9392014090656</v>
          </cell>
          <cell r="AW57">
            <v>1597.2225117003666</v>
          </cell>
          <cell r="AX57">
            <v>1672.5073699511388</v>
          </cell>
          <cell r="AY57">
            <v>1767.268648348773</v>
          </cell>
          <cell r="AZ57">
            <v>2177.1112005964419</v>
          </cell>
          <cell r="BA57">
            <v>2177.1112005964419</v>
          </cell>
          <cell r="BC57">
            <v>2142.7769790632065</v>
          </cell>
          <cell r="BD57">
            <v>2238.538023266563</v>
          </cell>
          <cell r="BE57">
            <v>2371.8047376585937</v>
          </cell>
          <cell r="BF57">
            <v>2841.9484237978963</v>
          </cell>
          <cell r="BG57">
            <v>2841.9484237978963</v>
          </cell>
          <cell r="BI57">
            <v>2722.6171062183375</v>
          </cell>
          <cell r="BJ57">
            <v>2787.9885561333022</v>
          </cell>
          <cell r="BK57">
            <v>3012.1088512373703</v>
          </cell>
          <cell r="BL57">
            <v>3563.2630934775002</v>
          </cell>
          <cell r="BM57">
            <v>3563.2630934775002</v>
          </cell>
        </row>
        <row r="58">
          <cell r="A58" t="str">
            <v>Balance Sheet Drivers and Line Item Detail</v>
          </cell>
          <cell r="C58" t="str">
            <v/>
          </cell>
          <cell r="D58" t="str">
            <v/>
          </cell>
          <cell r="E58" t="str">
            <v/>
          </cell>
          <cell r="G58" t="str">
            <v/>
          </cell>
          <cell r="H58" t="str">
            <v/>
          </cell>
          <cell r="I58" t="str">
            <v/>
          </cell>
          <cell r="J58" t="str">
            <v/>
          </cell>
          <cell r="M58" t="str">
            <v/>
          </cell>
          <cell r="N58" t="str">
            <v/>
          </cell>
          <cell r="O58" t="str">
            <v/>
          </cell>
          <cell r="P58" t="str">
            <v/>
          </cell>
          <cell r="S58" t="str">
            <v/>
          </cell>
          <cell r="U58" t="str">
            <v/>
          </cell>
          <cell r="Z58" t="str">
            <v/>
          </cell>
          <cell r="AA58" t="str">
            <v/>
          </cell>
          <cell r="AB58" t="str">
            <v/>
          </cell>
          <cell r="AC58" t="str">
            <v/>
          </cell>
          <cell r="AE58" t="str">
            <v/>
          </cell>
          <cell r="AF58" t="str">
            <v/>
          </cell>
          <cell r="AG58" t="str">
            <v/>
          </cell>
          <cell r="AH58" t="str">
            <v/>
          </cell>
          <cell r="AI58" t="str">
            <v/>
          </cell>
          <cell r="AK58" t="str">
            <v/>
          </cell>
          <cell r="AL58" t="str">
            <v/>
          </cell>
          <cell r="AM58" t="str">
            <v/>
          </cell>
          <cell r="AN58" t="str">
            <v/>
          </cell>
          <cell r="AO58" t="str">
            <v/>
          </cell>
          <cell r="AQ58" t="str">
            <v/>
          </cell>
          <cell r="AR58" t="str">
            <v/>
          </cell>
          <cell r="AS58" t="str">
            <v/>
          </cell>
          <cell r="AT58" t="str">
            <v/>
          </cell>
          <cell r="AU58" t="str">
            <v/>
          </cell>
          <cell r="AW58" t="str">
            <v/>
          </cell>
          <cell r="AX58" t="str">
            <v/>
          </cell>
          <cell r="AY58" t="str">
            <v/>
          </cell>
          <cell r="AZ58" t="str">
            <v/>
          </cell>
          <cell r="BA58" t="str">
            <v/>
          </cell>
          <cell r="BC58" t="str">
            <v/>
          </cell>
          <cell r="BD58" t="str">
            <v/>
          </cell>
          <cell r="BE58" t="str">
            <v/>
          </cell>
          <cell r="BF58" t="str">
            <v/>
          </cell>
          <cell r="BG58" t="str">
            <v/>
          </cell>
          <cell r="BI58" t="str">
            <v/>
          </cell>
          <cell r="BJ58" t="str">
            <v/>
          </cell>
          <cell r="BK58" t="str">
            <v/>
          </cell>
          <cell r="BL58" t="str">
            <v/>
          </cell>
          <cell r="BM58" t="str">
            <v/>
          </cell>
        </row>
        <row r="59">
          <cell r="A59" t="str">
            <v>Accounts Receivable and Payable (Based on DSO and Days Payable)</v>
          </cell>
        </row>
        <row r="60">
          <cell r="A60" t="str">
            <v>DSO</v>
          </cell>
          <cell r="D60">
            <v>113.79576816927322</v>
          </cell>
          <cell r="E60">
            <v>91.714935963229038</v>
          </cell>
          <cell r="G60">
            <v>54.331087584215581</v>
          </cell>
          <cell r="H60">
            <v>54.23630396364554</v>
          </cell>
          <cell r="I60">
            <v>41.654569797759144</v>
          </cell>
          <cell r="J60">
            <v>55.395734292689191</v>
          </cell>
          <cell r="K60">
            <v>55.395734292689191</v>
          </cell>
          <cell r="M60">
            <v>57.693649870459474</v>
          </cell>
          <cell r="N60">
            <v>63.798732830782043</v>
          </cell>
          <cell r="O60">
            <v>58.765038924274585</v>
          </cell>
          <cell r="P60">
            <v>79.467607227231895</v>
          </cell>
          <cell r="Q60">
            <v>79.467607227231895</v>
          </cell>
          <cell r="S60">
            <v>63.265306122448976</v>
          </cell>
          <cell r="T60">
            <v>66.409403415391438</v>
          </cell>
          <cell r="U60">
            <v>72.866202195811127</v>
          </cell>
          <cell r="V60">
            <v>80.570392350807793</v>
          </cell>
          <cell r="W60">
            <v>80.570392350807793</v>
          </cell>
          <cell r="Y60">
            <v>59.436714087601487</v>
          </cell>
          <cell r="Z60">
            <v>62.779700596305389</v>
          </cell>
          <cell r="AA60">
            <v>58.140263447558453</v>
          </cell>
          <cell r="AB60">
            <v>75.238513572871838</v>
          </cell>
          <cell r="AC60">
            <v>75.238513572871838</v>
          </cell>
          <cell r="AE60">
            <v>62.189117933630101</v>
          </cell>
          <cell r="AF60">
            <v>62.779700596305389</v>
          </cell>
          <cell r="AG60">
            <v>58.140263447558453</v>
          </cell>
          <cell r="AH60">
            <v>72</v>
          </cell>
          <cell r="AI60">
            <v>72</v>
          </cell>
          <cell r="AK60">
            <v>61.189117933630101</v>
          </cell>
          <cell r="AL60">
            <v>61.779700596305389</v>
          </cell>
          <cell r="AM60">
            <v>57.140263447558453</v>
          </cell>
          <cell r="AN60">
            <v>70</v>
          </cell>
          <cell r="AO60">
            <v>70</v>
          </cell>
          <cell r="AQ60">
            <v>60.189117933630101</v>
          </cell>
          <cell r="AR60">
            <v>60.779700596305389</v>
          </cell>
          <cell r="AS60">
            <v>56.140263447558453</v>
          </cell>
          <cell r="AT60">
            <v>70</v>
          </cell>
          <cell r="AU60">
            <v>70</v>
          </cell>
          <cell r="AW60">
            <v>54</v>
          </cell>
          <cell r="AX60">
            <v>52</v>
          </cell>
          <cell r="AY60">
            <v>54</v>
          </cell>
          <cell r="AZ60">
            <v>64</v>
          </cell>
          <cell r="BA60">
            <v>64</v>
          </cell>
        </row>
        <row r="61">
          <cell r="A61" t="str">
            <v>Days Payable</v>
          </cell>
          <cell r="D61">
            <v>39.742410303587853</v>
          </cell>
          <cell r="E61">
            <v>12.932303985006023</v>
          </cell>
          <cell r="G61">
            <v>7.2690086621751675</v>
          </cell>
          <cell r="H61">
            <v>5.3433476394849775</v>
          </cell>
          <cell r="I61">
            <v>4.1587978296103154</v>
          </cell>
          <cell r="J61">
            <v>3.5037903122189382</v>
          </cell>
          <cell r="K61">
            <v>3.5037903122189382</v>
          </cell>
          <cell r="M61">
            <v>5.2190292391476758</v>
          </cell>
          <cell r="N61">
            <v>6.6075475188456743</v>
          </cell>
          <cell r="O61">
            <v>7.5300778485491859</v>
          </cell>
          <cell r="P61">
            <v>7.6934083119821652</v>
          </cell>
          <cell r="Q61">
            <v>7.6934083119821652</v>
          </cell>
          <cell r="S61">
            <v>6.0501162490312588</v>
          </cell>
          <cell r="T61">
            <v>5.5156353958749165</v>
          </cell>
          <cell r="U61">
            <v>8.2659994391837959</v>
          </cell>
          <cell r="V61">
            <v>4.1625453346521599</v>
          </cell>
          <cell r="W61">
            <v>4.1625453346521599</v>
          </cell>
          <cell r="Y61">
            <v>5.0976206429094537</v>
          </cell>
          <cell r="Z61">
            <v>4.9301530378216079</v>
          </cell>
          <cell r="AA61">
            <v>6.3880589793523885</v>
          </cell>
          <cell r="AB61">
            <v>10.09268206975314</v>
          </cell>
          <cell r="AC61">
            <v>10.09268206975314</v>
          </cell>
          <cell r="AE61">
            <v>6.6369906195670865</v>
          </cell>
          <cell r="AF61">
            <v>5</v>
          </cell>
          <cell r="AG61">
            <v>6</v>
          </cell>
          <cell r="AH61">
            <v>10</v>
          </cell>
          <cell r="AI61">
            <v>10</v>
          </cell>
          <cell r="AK61">
            <v>5</v>
          </cell>
          <cell r="AL61">
            <v>5</v>
          </cell>
          <cell r="AM61">
            <v>5</v>
          </cell>
          <cell r="AN61">
            <v>8</v>
          </cell>
          <cell r="AO61">
            <v>8</v>
          </cell>
          <cell r="AQ61">
            <v>5</v>
          </cell>
          <cell r="AR61">
            <v>5</v>
          </cell>
          <cell r="AS61">
            <v>5</v>
          </cell>
          <cell r="AT61">
            <v>8</v>
          </cell>
          <cell r="AU61">
            <v>8</v>
          </cell>
          <cell r="AW61">
            <v>5</v>
          </cell>
          <cell r="AX61">
            <v>5</v>
          </cell>
          <cell r="AY61">
            <v>5</v>
          </cell>
          <cell r="AZ61">
            <v>8</v>
          </cell>
          <cell r="BA61">
            <v>8</v>
          </cell>
        </row>
        <row r="62">
          <cell r="A62" t="str">
            <v>DSO (Subscription Company Calc)</v>
          </cell>
          <cell r="D62">
            <v>113.79576816927322</v>
          </cell>
          <cell r="E62">
            <v>91.714935963229038</v>
          </cell>
          <cell r="G62">
            <v>39.972462627852082</v>
          </cell>
          <cell r="H62">
            <v>39.067103109656301</v>
          </cell>
          <cell r="I62">
            <v>44.321811501836997</v>
          </cell>
          <cell r="J62">
            <v>42.083455344070273</v>
          </cell>
          <cell r="K62">
            <v>42.083455344070273</v>
          </cell>
          <cell r="M62">
            <v>45.366705471478461</v>
          </cell>
          <cell r="N62">
            <v>51.547716912039462</v>
          </cell>
          <cell r="O62">
            <v>49.176784127924194</v>
          </cell>
          <cell r="P62">
            <v>52.694938440492479</v>
          </cell>
          <cell r="Q62">
            <v>52.694938440492479</v>
          </cell>
          <cell r="S62">
            <v>58.772865447176137</v>
          </cell>
          <cell r="T62">
            <v>54.117836057673003</v>
          </cell>
          <cell r="U62">
            <v>57.214111510060292</v>
          </cell>
          <cell r="V62">
            <v>57.684318199700996</v>
          </cell>
          <cell r="W62">
            <v>57.684318199700996</v>
          </cell>
          <cell r="Y62">
            <v>52.308905405776052</v>
          </cell>
          <cell r="Z62">
            <v>53.381555153707033</v>
          </cell>
          <cell r="AA62">
            <v>51.979301842719963</v>
          </cell>
          <cell r="AB62">
            <v>51.465270527082751</v>
          </cell>
          <cell r="AC62">
            <v>51.465270527082751</v>
          </cell>
          <cell r="AE62">
            <v>55.384909865840903</v>
          </cell>
          <cell r="AF62">
            <v>55.079948070008228</v>
          </cell>
          <cell r="AG62">
            <v>52.466724270768808</v>
          </cell>
          <cell r="AH62">
            <v>54.433744206553165</v>
          </cell>
          <cell r="AI62">
            <v>54.433744206553165</v>
          </cell>
          <cell r="AK62">
            <v>60.075587183909391</v>
          </cell>
          <cell r="AL62">
            <v>57.234541128482164</v>
          </cell>
          <cell r="AM62">
            <v>51.156115660832455</v>
          </cell>
          <cell r="AN62">
            <v>54.056575124364677</v>
          </cell>
          <cell r="AO62">
            <v>54.056575124364677</v>
          </cell>
          <cell r="AQ62">
            <v>60.768010656729849</v>
          </cell>
          <cell r="AR62">
            <v>57.529836387535859</v>
          </cell>
          <cell r="AS62">
            <v>51.204126468740682</v>
          </cell>
          <cell r="AT62">
            <v>54.826060701431558</v>
          </cell>
          <cell r="AU62">
            <v>54.826060701431558</v>
          </cell>
          <cell r="AW62">
            <v>57.782582436603782</v>
          </cell>
          <cell r="AX62">
            <v>48.984831768689595</v>
          </cell>
          <cell r="AY62">
            <v>49.459274845091663</v>
          </cell>
          <cell r="AZ62">
            <v>49.452870250347353</v>
          </cell>
          <cell r="BA62">
            <v>49.452870250347353</v>
          </cell>
          <cell r="BC62">
            <v>49</v>
          </cell>
          <cell r="BD62">
            <v>49.283301086754065</v>
          </cell>
          <cell r="BE62">
            <v>49</v>
          </cell>
          <cell r="BF62">
            <v>81</v>
          </cell>
          <cell r="BG62">
            <v>81</v>
          </cell>
          <cell r="BI62">
            <v>49</v>
          </cell>
          <cell r="BJ62">
            <v>49.283301086754065</v>
          </cell>
          <cell r="BK62">
            <v>49</v>
          </cell>
          <cell r="BL62">
            <v>79</v>
          </cell>
          <cell r="BM62">
            <v>79</v>
          </cell>
        </row>
        <row r="63">
          <cell r="A63" t="str">
            <v>Days Payable</v>
          </cell>
          <cell r="D63">
            <v>39.742410303587853</v>
          </cell>
          <cell r="E63">
            <v>12.932303985006023</v>
          </cell>
          <cell r="G63">
            <v>7.2690086621751675</v>
          </cell>
          <cell r="H63">
            <v>5.3433476394849775</v>
          </cell>
          <cell r="I63">
            <v>4.1587978296103154</v>
          </cell>
          <cell r="J63">
            <v>3.5037903122189382</v>
          </cell>
          <cell r="K63">
            <v>3.5037903122189382</v>
          </cell>
          <cell r="M63">
            <v>5.2190292391476758</v>
          </cell>
          <cell r="N63">
            <v>6.6075475188456743</v>
          </cell>
          <cell r="O63">
            <v>7.5300778485491859</v>
          </cell>
          <cell r="P63">
            <v>7.6934083119821652</v>
          </cell>
          <cell r="Q63">
            <v>7.6934083119821652</v>
          </cell>
          <cell r="S63">
            <v>6.0501162490312588</v>
          </cell>
          <cell r="T63">
            <v>5.5156353958749165</v>
          </cell>
          <cell r="U63">
            <v>8.2659994391837959</v>
          </cell>
          <cell r="V63">
            <v>4.1625453346521599</v>
          </cell>
          <cell r="W63">
            <v>4.1625453346521599</v>
          </cell>
          <cell r="Y63">
            <v>5.0976206429094537</v>
          </cell>
          <cell r="Z63">
            <v>4.9301530378216079</v>
          </cell>
          <cell r="AA63">
            <v>6.3880589793523885</v>
          </cell>
          <cell r="AB63">
            <v>10.09268206975314</v>
          </cell>
          <cell r="AC63">
            <v>10.09268206975314</v>
          </cell>
          <cell r="AE63">
            <v>6.6369906195670865</v>
          </cell>
          <cell r="AF63">
            <v>4.5907717311257272</v>
          </cell>
          <cell r="AG63">
            <v>3.9168646628682158</v>
          </cell>
          <cell r="AH63">
            <v>5.5352165411657026</v>
          </cell>
          <cell r="AI63">
            <v>5.5352165411657026</v>
          </cell>
          <cell r="AK63">
            <v>6.4314213235475206</v>
          </cell>
          <cell r="AL63">
            <v>3.6773908562173312</v>
          </cell>
          <cell r="AM63">
            <v>5.8900535780044923</v>
          </cell>
          <cell r="AN63">
            <v>3.1028187325385188</v>
          </cell>
          <cell r="AO63">
            <v>3.1028187325385188</v>
          </cell>
          <cell r="AQ63">
            <v>7.0201759132871882</v>
          </cell>
          <cell r="AR63">
            <v>4.9358932935984523</v>
          </cell>
          <cell r="AS63">
            <v>6</v>
          </cell>
          <cell r="AT63">
            <v>8</v>
          </cell>
          <cell r="AU63">
            <v>8</v>
          </cell>
          <cell r="AW63">
            <v>5</v>
          </cell>
          <cell r="AX63">
            <v>5</v>
          </cell>
          <cell r="AY63">
            <v>5</v>
          </cell>
          <cell r="AZ63">
            <v>8</v>
          </cell>
          <cell r="BA63">
            <v>8</v>
          </cell>
          <cell r="BC63">
            <v>5</v>
          </cell>
          <cell r="BD63">
            <v>5</v>
          </cell>
          <cell r="BE63">
            <v>5</v>
          </cell>
          <cell r="BF63">
            <v>8</v>
          </cell>
          <cell r="BG63">
            <v>8</v>
          </cell>
          <cell r="BI63">
            <v>5</v>
          </cell>
          <cell r="BJ63">
            <v>5</v>
          </cell>
          <cell r="BK63">
            <v>5</v>
          </cell>
          <cell r="BL63">
            <v>8</v>
          </cell>
          <cell r="BM63">
            <v>8</v>
          </cell>
        </row>
        <row r="64">
          <cell r="A64" t="str">
            <v>Deferred Revenue (Based on Y/Y % Growth)</v>
          </cell>
          <cell r="G64">
            <v>39.972462627852082</v>
          </cell>
          <cell r="H64">
            <v>39.067103109656301</v>
          </cell>
          <cell r="I64">
            <v>44.321811501836997</v>
          </cell>
          <cell r="J64">
            <v>42.083455344070273</v>
          </cell>
          <cell r="K64">
            <v>42.083455344070273</v>
          </cell>
          <cell r="M64">
            <v>45.366705471478461</v>
          </cell>
          <cell r="N64">
            <v>51.547716912039462</v>
          </cell>
          <cell r="O64">
            <v>49.176784127924194</v>
          </cell>
          <cell r="P64">
            <v>52.694938440492479</v>
          </cell>
          <cell r="Q64">
            <v>52.694938440492479</v>
          </cell>
          <cell r="S64">
            <v>58.772865447176137</v>
          </cell>
          <cell r="T64">
            <v>54.117836057673003</v>
          </cell>
          <cell r="U64">
            <v>57.214111510060292</v>
          </cell>
          <cell r="V64">
            <v>57.684318199700996</v>
          </cell>
          <cell r="W64">
            <v>57.684318199700996</v>
          </cell>
          <cell r="Y64">
            <v>52.308905405776052</v>
          </cell>
          <cell r="Z64">
            <v>53.381555153707033</v>
          </cell>
          <cell r="AA64">
            <v>51.979301842719963</v>
          </cell>
          <cell r="AB64">
            <v>51.465270527082751</v>
          </cell>
          <cell r="AC64">
            <v>71.531691427497563</v>
          </cell>
          <cell r="AE64">
            <v>55.384909865840903</v>
          </cell>
          <cell r="AF64">
            <v>49.039204819450532</v>
          </cell>
          <cell r="AG64">
            <v>50.820468059571226</v>
          </cell>
          <cell r="AH64">
            <v>55.456778419374309</v>
          </cell>
          <cell r="AI64">
            <v>75.703496485213734</v>
          </cell>
          <cell r="AK64">
            <v>54.31051424828037</v>
          </cell>
          <cell r="AL64">
            <v>50.622364481971225</v>
          </cell>
          <cell r="AM64">
            <v>51.834821660472514</v>
          </cell>
          <cell r="AN64">
            <v>55.478806247759046</v>
          </cell>
          <cell r="AO64">
            <v>83.785682330880761</v>
          </cell>
          <cell r="AQ64">
            <v>54.643223288682613</v>
          </cell>
          <cell r="AR64">
            <v>48.575530797646941</v>
          </cell>
          <cell r="AS64">
            <v>47.403804946526492</v>
          </cell>
          <cell r="AT64">
            <v>55.815590254534726</v>
          </cell>
          <cell r="AU64">
            <v>83.17934425404782</v>
          </cell>
          <cell r="AW64">
            <v>52.957938375058333</v>
          </cell>
          <cell r="AX64">
            <v>47.57683638732157</v>
          </cell>
          <cell r="AY64">
            <v>47.012082229885372</v>
          </cell>
          <cell r="AZ64">
            <v>52.065284254687192</v>
          </cell>
          <cell r="BA64">
            <v>79.560171710140708</v>
          </cell>
          <cell r="BC64">
            <v>55.766148421914117</v>
          </cell>
          <cell r="BD64">
            <v>48.757164404771132</v>
          </cell>
          <cell r="BE64">
            <v>45.535563328078439</v>
          </cell>
          <cell r="BF64">
            <v>53.085567164646029</v>
          </cell>
          <cell r="BG64">
            <v>77.765956696069225</v>
          </cell>
          <cell r="BI64">
            <v>67.039297597822596</v>
          </cell>
          <cell r="BJ64">
            <v>52.007331508293056</v>
          </cell>
          <cell r="BK64">
            <v>41.358162680983796</v>
          </cell>
          <cell r="BL64">
            <v>52.726283484416911</v>
          </cell>
          <cell r="BM64">
            <v>76.727822209418648</v>
          </cell>
        </row>
        <row r="65">
          <cell r="A65" t="str">
            <v>Billed/Collected</v>
          </cell>
          <cell r="D65">
            <v>1.78</v>
          </cell>
          <cell r="E65">
            <v>7.1280000000000001</v>
          </cell>
          <cell r="G65">
            <v>10.487</v>
          </cell>
          <cell r="H65">
            <v>15.101000000000001</v>
          </cell>
          <cell r="I65">
            <v>14.247</v>
          </cell>
          <cell r="J65">
            <v>19.170999999999999</v>
          </cell>
          <cell r="K65">
            <v>19.170999999999999</v>
          </cell>
          <cell r="M65">
            <v>24.31</v>
          </cell>
          <cell r="N65">
            <v>29.449000000000002</v>
          </cell>
          <cell r="O65">
            <v>34.408000000000001</v>
          </cell>
          <cell r="P65">
            <v>49.677</v>
          </cell>
          <cell r="Q65">
            <v>49.677</v>
          </cell>
          <cell r="S65">
            <v>52.34</v>
          </cell>
          <cell r="T65">
            <v>61.557000000000002</v>
          </cell>
          <cell r="U65">
            <v>74.239999999999995</v>
          </cell>
          <cell r="V65">
            <v>95.9</v>
          </cell>
          <cell r="W65">
            <v>95.9</v>
          </cell>
          <cell r="Y65">
            <v>104.645</v>
          </cell>
          <cell r="Z65">
            <v>117.31100000000001</v>
          </cell>
          <cell r="AA65">
            <v>127.11</v>
          </cell>
          <cell r="AB65">
            <v>169.17500000000001</v>
          </cell>
          <cell r="AC65">
            <v>169.17500000000001</v>
          </cell>
          <cell r="AE65">
            <v>182.036</v>
          </cell>
          <cell r="AF65">
            <v>198.1164048</v>
          </cell>
          <cell r="AG65">
            <v>211.85499775000005</v>
          </cell>
          <cell r="AH65">
            <v>256.80786239999998</v>
          </cell>
          <cell r="AI65">
            <v>256.80786239999998</v>
          </cell>
          <cell r="AK65">
            <v>259.61388434999998</v>
          </cell>
          <cell r="AL65">
            <v>272.57019492500001</v>
          </cell>
          <cell r="AM65">
            <v>293.09036070000002</v>
          </cell>
          <cell r="AN65">
            <v>348.63048967499992</v>
          </cell>
          <cell r="AO65">
            <v>348.63048967499992</v>
          </cell>
          <cell r="AQ65">
            <v>346.70579214900005</v>
          </cell>
          <cell r="AR65">
            <v>358.84657668975001</v>
          </cell>
          <cell r="AS65">
            <v>380.8531148175</v>
          </cell>
          <cell r="AT65">
            <v>447.97000610999999</v>
          </cell>
          <cell r="AU65">
            <v>447.97000610999999</v>
          </cell>
          <cell r="AW65">
            <v>500.59336169061203</v>
          </cell>
          <cell r="AX65">
            <v>519.19932870662944</v>
          </cell>
          <cell r="AY65">
            <v>548.50393580672642</v>
          </cell>
          <cell r="AZ65">
            <v>648.58552874957445</v>
          </cell>
          <cell r="BA65">
            <v>648.58552874957445</v>
          </cell>
        </row>
        <row r="66">
          <cell r="A66" t="str">
            <v>Contractual Unbilled</v>
          </cell>
          <cell r="D66">
            <v>0.35399999999999998</v>
          </cell>
          <cell r="E66">
            <v>5.52</v>
          </cell>
          <cell r="G66">
            <v>8.2149999999999999</v>
          </cell>
          <cell r="H66">
            <v>13.093999999999999</v>
          </cell>
          <cell r="I66">
            <v>18.117000000000001</v>
          </cell>
          <cell r="J66">
            <v>23.416</v>
          </cell>
          <cell r="K66">
            <v>23.416</v>
          </cell>
          <cell r="M66">
            <v>25.088999999999999</v>
          </cell>
          <cell r="N66">
            <v>35.113</v>
          </cell>
          <cell r="O66">
            <v>49.96</v>
          </cell>
          <cell r="P66">
            <v>73</v>
          </cell>
          <cell r="Q66" t="str">
            <v>-</v>
          </cell>
          <cell r="S66" t="str">
            <v>-</v>
          </cell>
          <cell r="T66" t="str">
            <v>-</v>
          </cell>
          <cell r="U66" t="str">
            <v>-</v>
          </cell>
          <cell r="V66" t="str">
            <v>-</v>
          </cell>
          <cell r="W66" t="str">
            <v>-</v>
          </cell>
          <cell r="Y66" t="str">
            <v>-</v>
          </cell>
          <cell r="Z66" t="str">
            <v>-</v>
          </cell>
          <cell r="AA66" t="str">
            <v>-</v>
          </cell>
          <cell r="AB66" t="str">
            <v>-</v>
          </cell>
          <cell r="AC66" t="str">
            <v>-</v>
          </cell>
          <cell r="AE66" t="str">
            <v>-</v>
          </cell>
          <cell r="AF66" t="str">
            <v>-</v>
          </cell>
          <cell r="AG66" t="str">
            <v>-</v>
          </cell>
          <cell r="AH66" t="str">
            <v>-</v>
          </cell>
          <cell r="AI66" t="str">
            <v>-</v>
          </cell>
          <cell r="AK66" t="str">
            <v>-</v>
          </cell>
          <cell r="AL66" t="str">
            <v>-</v>
          </cell>
          <cell r="AM66" t="str">
            <v>-</v>
          </cell>
          <cell r="AN66" t="str">
            <v>-</v>
          </cell>
          <cell r="AO66" t="str">
            <v>-</v>
          </cell>
          <cell r="AQ66" t="str">
            <v>-</v>
          </cell>
          <cell r="AR66" t="str">
            <v>-</v>
          </cell>
          <cell r="AS66" t="str">
            <v>-</v>
          </cell>
          <cell r="AT66" t="str">
            <v>-</v>
          </cell>
          <cell r="AU66" t="str">
            <v>-</v>
          </cell>
          <cell r="AW66" t="str">
            <v>-</v>
          </cell>
          <cell r="AX66" t="str">
            <v>-</v>
          </cell>
          <cell r="AY66" t="str">
            <v>-</v>
          </cell>
          <cell r="AZ66" t="str">
            <v>-</v>
          </cell>
          <cell r="BA66" t="str">
            <v>-</v>
          </cell>
        </row>
        <row r="67">
          <cell r="A67" t="str">
            <v>Total Deferred Revenue</v>
          </cell>
          <cell r="D67">
            <v>2.1339999999999999</v>
          </cell>
          <cell r="E67">
            <v>12.648</v>
          </cell>
          <cell r="G67">
            <v>18.701999999999998</v>
          </cell>
          <cell r="H67">
            <v>28.195</v>
          </cell>
          <cell r="I67">
            <v>32.364000000000004</v>
          </cell>
          <cell r="J67">
            <v>42.587000000000003</v>
          </cell>
          <cell r="K67">
            <v>42.587000000000003</v>
          </cell>
          <cell r="M67">
            <v>49.399000000000001</v>
          </cell>
          <cell r="N67">
            <v>64.561999999999998</v>
          </cell>
          <cell r="O67">
            <v>84.367999999999995</v>
          </cell>
          <cell r="P67">
            <v>122.67699999999999</v>
          </cell>
          <cell r="Q67" t="str">
            <v>-</v>
          </cell>
          <cell r="S67" t="str">
            <v>-</v>
          </cell>
          <cell r="T67" t="str">
            <v>-</v>
          </cell>
          <cell r="U67" t="str">
            <v>-</v>
          </cell>
          <cell r="V67" t="str">
            <v>-</v>
          </cell>
          <cell r="W67" t="str">
            <v>-</v>
          </cell>
          <cell r="Y67" t="str">
            <v>-</v>
          </cell>
          <cell r="Z67" t="str">
            <v>-</v>
          </cell>
          <cell r="AA67" t="str">
            <v>-</v>
          </cell>
          <cell r="AB67" t="str">
            <v>-</v>
          </cell>
          <cell r="AC67" t="str">
            <v>-</v>
          </cell>
          <cell r="AE67" t="str">
            <v>-</v>
          </cell>
          <cell r="AF67" t="str">
            <v>-</v>
          </cell>
          <cell r="AG67" t="str">
            <v>-</v>
          </cell>
          <cell r="AH67" t="str">
            <v>-</v>
          </cell>
          <cell r="AI67" t="str">
            <v>-</v>
          </cell>
          <cell r="AK67" t="str">
            <v>-</v>
          </cell>
          <cell r="AL67" t="str">
            <v>-</v>
          </cell>
          <cell r="AM67" t="str">
            <v>-</v>
          </cell>
          <cell r="AN67" t="str">
            <v>-</v>
          </cell>
          <cell r="AO67" t="str">
            <v>-</v>
          </cell>
          <cell r="AQ67" t="str">
            <v>-</v>
          </cell>
          <cell r="AR67" t="str">
            <v>-</v>
          </cell>
          <cell r="AS67" t="str">
            <v>-</v>
          </cell>
          <cell r="AT67" t="str">
            <v>-</v>
          </cell>
          <cell r="AU67" t="str">
            <v>-</v>
          </cell>
          <cell r="AW67" t="str">
            <v>-</v>
          </cell>
          <cell r="AX67" t="str">
            <v>-</v>
          </cell>
          <cell r="AY67" t="str">
            <v>-</v>
          </cell>
          <cell r="AZ67" t="str">
            <v>-</v>
          </cell>
          <cell r="BA67" t="str">
            <v>-</v>
          </cell>
          <cell r="BC67">
            <v>19.52354197072367</v>
          </cell>
          <cell r="BD67">
            <v>23.208913071908341</v>
          </cell>
          <cell r="BE67">
            <v>28.490873819013402</v>
          </cell>
          <cell r="BF67">
            <v>62.875504012601304</v>
          </cell>
          <cell r="BG67">
            <v>134.09883287424671</v>
          </cell>
          <cell r="BI67">
            <v>20.122661131161113</v>
          </cell>
          <cell r="BJ67">
            <v>26.774490667635796</v>
          </cell>
          <cell r="BK67">
            <v>38.170242351421258</v>
          </cell>
          <cell r="BL67">
            <v>74.046081483226914</v>
          </cell>
          <cell r="BM67">
            <v>159.11347563344509</v>
          </cell>
        </row>
        <row r="68">
          <cell r="A68" t="str">
            <v xml:space="preserve">    % of Billings</v>
          </cell>
          <cell r="Y68">
            <v>4.6625161131071569E-2</v>
          </cell>
          <cell r="Z68">
            <v>4.9640109208240239E-2</v>
          </cell>
          <cell r="AA68">
            <v>5.7314646595726285E-2</v>
          </cell>
          <cell r="AB68">
            <v>6.9105904799104625E-2</v>
          </cell>
          <cell r="AC68">
            <v>5.7682469749329217E-2</v>
          </cell>
          <cell r="AE68">
            <v>3.8282559316698855E-2</v>
          </cell>
          <cell r="AF68">
            <v>5.5420802234106094E-2</v>
          </cell>
          <cell r="AG68">
            <v>5.5234302547596981E-2</v>
          </cell>
          <cell r="AH68">
            <v>8.4269393930688413E-2</v>
          </cell>
          <cell r="AI68">
            <v>6.1929521263558329E-2</v>
          </cell>
          <cell r="AK68">
            <v>5.2867182696341226E-2</v>
          </cell>
          <cell r="AL68">
            <v>5.7703973683042448E-2</v>
          </cell>
          <cell r="AM68">
            <v>5.7140428505990305E-2</v>
          </cell>
          <cell r="AN68">
            <v>8.3195141627823613E-2</v>
          </cell>
          <cell r="AO68">
            <v>6.6311945351342272E-2</v>
          </cell>
          <cell r="AQ68">
            <v>5.3158949477903165E-2</v>
          </cell>
          <cell r="AR68">
            <v>5.251059392052173E-2</v>
          </cell>
          <cell r="AS68">
            <v>5.7140428505990305E-2</v>
          </cell>
          <cell r="AT68">
            <v>8.3195141627823613E-2</v>
          </cell>
          <cell r="AU68">
            <v>6.5116300970354979E-2</v>
          </cell>
          <cell r="AW68">
            <v>5.3158949477903165E-2</v>
          </cell>
          <cell r="AX68">
            <v>5.251059392052173E-2</v>
          </cell>
          <cell r="AY68">
            <v>5.7140428505990305E-2</v>
          </cell>
          <cell r="AZ68">
            <v>8.3195141627823613E-2</v>
          </cell>
          <cell r="BA68">
            <v>6.5404020188639375E-2</v>
          </cell>
          <cell r="BC68">
            <v>5.3158949477903165E-2</v>
          </cell>
          <cell r="BD68">
            <v>5.251059392052173E-2</v>
          </cell>
          <cell r="BE68">
            <v>5.7140428505990305E-2</v>
          </cell>
          <cell r="BF68">
            <v>8.3195141627823613E-2</v>
          </cell>
          <cell r="BG68">
            <v>6.4982220895151668E-2</v>
          </cell>
          <cell r="BI68">
            <v>5.3158949477903165E-2</v>
          </cell>
          <cell r="BJ68">
            <v>5.251059392052173E-2</v>
          </cell>
          <cell r="BK68">
            <v>5.7140428505990305E-2</v>
          </cell>
          <cell r="BL68">
            <v>8.3195141627823613E-2</v>
          </cell>
          <cell r="BM68">
            <v>6.5038208096677166E-2</v>
          </cell>
        </row>
        <row r="69">
          <cell r="A69" t="str">
            <v>Y/Y % Growth</v>
          </cell>
          <cell r="D69" t="str">
            <v>-</v>
          </cell>
          <cell r="E69">
            <v>3.0044943820224717</v>
          </cell>
          <cell r="G69" t="str">
            <v>-</v>
          </cell>
          <cell r="H69" t="str">
            <v>-</v>
          </cell>
          <cell r="I69" t="str">
            <v>-</v>
          </cell>
          <cell r="J69" t="str">
            <v>-</v>
          </cell>
          <cell r="K69">
            <v>1.6895342312008976</v>
          </cell>
          <cell r="M69">
            <v>1.3181081338800418</v>
          </cell>
          <cell r="N69">
            <v>0.95013575259916561</v>
          </cell>
          <cell r="O69">
            <v>1.4151049343721485</v>
          </cell>
          <cell r="P69">
            <v>1.5912576287100308</v>
          </cell>
          <cell r="Q69">
            <v>1.5912576287100308</v>
          </cell>
          <cell r="S69">
            <v>1.1530234471410945</v>
          </cell>
          <cell r="T69">
            <v>1.0902916907195488</v>
          </cell>
          <cell r="U69">
            <v>1.1576377586607762</v>
          </cell>
          <cell r="V69">
            <v>0.93047084163697491</v>
          </cell>
          <cell r="W69">
            <v>0.93047084163697491</v>
          </cell>
          <cell r="Y69">
            <v>0.99933129537638488</v>
          </cell>
          <cell r="Z69">
            <v>0.90572964894325581</v>
          </cell>
          <cell r="AA69">
            <v>0.71214978448275867</v>
          </cell>
          <cell r="AB69">
            <v>0.76407716371220014</v>
          </cell>
          <cell r="AC69">
            <v>0.76407716371220014</v>
          </cell>
          <cell r="AE69">
            <v>0.73955755172249038</v>
          </cell>
          <cell r="AF69">
            <v>0.68881353666749057</v>
          </cell>
          <cell r="AG69">
            <v>0.66670598497364519</v>
          </cell>
          <cell r="AH69">
            <v>0.5180012555046547</v>
          </cell>
          <cell r="AI69">
            <v>0.5180012555046547</v>
          </cell>
          <cell r="AK69">
            <v>0.42616781488277033</v>
          </cell>
          <cell r="AL69">
            <v>0.37580830421469469</v>
          </cell>
          <cell r="AM69">
            <v>0.38344794228485424</v>
          </cell>
          <cell r="AN69">
            <v>0.35755380079437926</v>
          </cell>
          <cell r="AO69">
            <v>0.35755380079437926</v>
          </cell>
          <cell r="AQ69">
            <v>0.33546706493396394</v>
          </cell>
          <cell r="AR69">
            <v>0.31652903865182203</v>
          </cell>
          <cell r="AS69">
            <v>0.29943923746892431</v>
          </cell>
          <cell r="AT69">
            <v>0.28494213609258989</v>
          </cell>
          <cell r="AU69">
            <v>0.28494213609258989</v>
          </cell>
          <cell r="AW69">
            <v>0.28804999462405845</v>
          </cell>
          <cell r="AX69">
            <v>0.27483235784606097</v>
          </cell>
          <cell r="AY69">
            <v>0.26199686514269116</v>
          </cell>
          <cell r="AZ69">
            <v>0.24922804122488795</v>
          </cell>
          <cell r="BA69">
            <v>0.24922804122488795</v>
          </cell>
          <cell r="BC69">
            <v>27.230311523248542</v>
          </cell>
          <cell r="BD69">
            <v>24.674316853345406</v>
          </cell>
          <cell r="BE69">
            <v>28.411028299614721</v>
          </cell>
          <cell r="BF69">
            <v>31.331067998363981</v>
          </cell>
          <cell r="BG69">
            <v>111.64672467457265</v>
          </cell>
          <cell r="BI69">
            <v>33.563465580415695</v>
          </cell>
          <cell r="BJ69">
            <v>29.318133302075985</v>
          </cell>
          <cell r="BK69">
            <v>33.497153323985863</v>
          </cell>
          <cell r="BL69">
            <v>38.580572813186826</v>
          </cell>
          <cell r="BM69">
            <v>134.95932501966436</v>
          </cell>
        </row>
        <row r="70">
          <cell r="A70" t="str">
            <v>Q/Q % Growth</v>
          </cell>
          <cell r="D70" t="str">
            <v>-</v>
          </cell>
          <cell r="E70" t="str">
            <v>-</v>
          </cell>
          <cell r="G70">
            <v>0.47124017957351283</v>
          </cell>
          <cell r="H70">
            <v>0.43997330027653292</v>
          </cell>
          <cell r="I70">
            <v>-5.6552546188994191E-2</v>
          </cell>
          <cell r="J70">
            <v>0.34561662104302648</v>
          </cell>
          <cell r="K70" t="str">
            <v>-</v>
          </cell>
          <cell r="M70">
            <v>0.26806113400448583</v>
          </cell>
          <cell r="N70">
            <v>0.2113944878650762</v>
          </cell>
          <cell r="O70">
            <v>0.16839281469659406</v>
          </cell>
          <cell r="P70">
            <v>0.44376307835387108</v>
          </cell>
          <cell r="Q70" t="str">
            <v>-</v>
          </cell>
          <cell r="S70">
            <v>5.3606296676530496E-2</v>
          </cell>
          <cell r="T70">
            <v>0.17609858616736718</v>
          </cell>
          <cell r="U70">
            <v>0.20603668144971321</v>
          </cell>
          <cell r="V70">
            <v>0.29175646551724155</v>
          </cell>
          <cell r="W70" t="str">
            <v>-</v>
          </cell>
          <cell r="Y70">
            <v>9.1188738269030178E-2</v>
          </cell>
          <cell r="Z70">
            <v>0.12103779444789531</v>
          </cell>
          <cell r="AA70">
            <v>8.3530103741336958E-2</v>
          </cell>
          <cell r="AB70">
            <v>0.33093383683423805</v>
          </cell>
          <cell r="AC70" t="str">
            <v>-</v>
          </cell>
          <cell r="AE70">
            <v>7.6021870843800743E-2</v>
          </cell>
          <cell r="AF70">
            <v>8.8336399393526444E-2</v>
          </cell>
          <cell r="AG70">
            <v>6.9346064319455447E-2</v>
          </cell>
          <cell r="AH70">
            <v>0.21218694450176079</v>
          </cell>
          <cell r="AI70" t="str">
            <v>-</v>
          </cell>
          <cell r="AK70">
            <v>1.0926542216333601E-2</v>
          </cell>
          <cell r="AL70">
            <v>4.9906077278720984E-2</v>
          </cell>
          <cell r="AM70">
            <v>7.5283967789091299E-2</v>
          </cell>
          <cell r="AN70">
            <v>0.18949831322446453</v>
          </cell>
          <cell r="AO70" t="str">
            <v>-</v>
          </cell>
          <cell r="AQ70">
            <v>-5.5207378098057758E-3</v>
          </cell>
          <cell r="AR70">
            <v>3.5017541718865619E-2</v>
          </cell>
          <cell r="AS70">
            <v>6.1325757460900299E-2</v>
          </cell>
          <cell r="AT70">
            <v>0.17622775994535722</v>
          </cell>
          <cell r="AU70" t="str">
            <v>-</v>
          </cell>
          <cell r="AW70">
            <v>-3.5816809109841752E-2</v>
          </cell>
          <cell r="AX70">
            <v>3.7167826103768231E-2</v>
          </cell>
          <cell r="AY70">
            <v>5.6441920241109056E-2</v>
          </cell>
          <cell r="AZ70">
            <v>0.18246285287935149</v>
          </cell>
          <cell r="BA70" t="str">
            <v>-</v>
          </cell>
          <cell r="BC70">
            <v>0.28207391487891925</v>
          </cell>
          <cell r="BD70">
            <v>0.27777222677404534</v>
          </cell>
          <cell r="BE70">
            <v>0.32520325203252037</v>
          </cell>
          <cell r="BF70">
            <v>0.35829965316593576</v>
          </cell>
          <cell r="BI70">
            <v>0.28207391487891925</v>
          </cell>
          <cell r="BJ70">
            <v>0.27777222677404534</v>
          </cell>
          <cell r="BK70">
            <v>0.32520325203252037</v>
          </cell>
          <cell r="BL70">
            <v>0.35829965316593576</v>
          </cell>
        </row>
        <row r="71">
          <cell r="A71" t="str">
            <v>as % of NTM subscription revenues</v>
          </cell>
          <cell r="G71">
            <v>0.18804690862143164</v>
          </cell>
          <cell r="H71">
            <v>0.23564016540532109</v>
          </cell>
          <cell r="I71">
            <v>0.19349975552778834</v>
          </cell>
          <cell r="J71">
            <v>0.22344864562450464</v>
          </cell>
          <cell r="M71">
            <v>0.24312431243124313</v>
          </cell>
          <cell r="N71">
            <v>0.25296568311643691</v>
          </cell>
          <cell r="O71">
            <v>0.2541211225997046</v>
          </cell>
          <cell r="P71">
            <v>0.31445716781556809</v>
          </cell>
          <cell r="S71">
            <v>0.28284094654987008</v>
          </cell>
          <cell r="T71">
            <v>0.28674908697920548</v>
          </cell>
          <cell r="U71">
            <v>0.29984692620550663</v>
          </cell>
          <cell r="V71">
            <v>0.34172014581009769</v>
          </cell>
          <cell r="W71">
            <v>9.6129999999999995</v>
          </cell>
          <cell r="Y71">
            <v>0.33017081989764685</v>
          </cell>
          <cell r="Z71">
            <v>0.32771456586780351</v>
          </cell>
          <cell r="AA71">
            <v>0.31618301850184322</v>
          </cell>
          <cell r="AB71">
            <v>0.37456272417305059</v>
          </cell>
          <cell r="AE71">
            <v>0.3605694285708626</v>
          </cell>
          <cell r="AF71">
            <v>0.36338034224782872</v>
          </cell>
          <cell r="AG71">
            <v>0.35725067794640619</v>
          </cell>
          <cell r="AH71">
            <v>0.42255068773016985</v>
          </cell>
          <cell r="AK71">
            <v>0.40406771911876577</v>
          </cell>
          <cell r="AL71">
            <v>0.40475204723304264</v>
          </cell>
          <cell r="AM71">
            <v>0.39468863179025571</v>
          </cell>
          <cell r="AN71">
            <v>0.43827202210138572</v>
          </cell>
          <cell r="AQ71">
            <v>0.41239515305996122</v>
          </cell>
          <cell r="AR71">
            <v>0.4041746144158333</v>
          </cell>
          <cell r="AS71">
            <v>0.40815571476947338</v>
          </cell>
          <cell r="AT71">
            <v>0.44594568026243192</v>
          </cell>
          <cell r="AW71">
            <v>67.5163252592872</v>
          </cell>
          <cell r="AX71">
            <v>67.42762720323941</v>
          </cell>
          <cell r="AY71">
            <v>67.358683683182448</v>
          </cell>
          <cell r="AZ71">
            <v>96.536085355277194</v>
          </cell>
          <cell r="BC71">
            <v>88.829315802752319</v>
          </cell>
          <cell r="BD71">
            <v>87.363912021315258</v>
          </cell>
          <cell r="BE71">
            <v>87.443757540713932</v>
          </cell>
          <cell r="BF71">
            <v>118.98819355495127</v>
          </cell>
          <cell r="BI71">
            <v>105.54738910569669</v>
          </cell>
          <cell r="BJ71">
            <v>103.00374647125651</v>
          </cell>
          <cell r="BK71">
            <v>107.6768354986919</v>
          </cell>
          <cell r="BL71">
            <v>143.142344168732</v>
          </cell>
        </row>
        <row r="72">
          <cell r="A72" t="str">
            <v>Estimates Using % of Sales Approach (LTM)</v>
          </cell>
        </row>
        <row r="73">
          <cell r="A73" t="str">
            <v>Other Current Assets</v>
          </cell>
          <cell r="D73">
            <v>0.20202391904323827</v>
          </cell>
          <cell r="E73">
            <v>3.4227319380606004E-2</v>
          </cell>
          <cell r="G73" t="str">
            <v>-</v>
          </cell>
          <cell r="H73" t="str">
            <v>-</v>
          </cell>
          <cell r="I73" t="str">
            <v>-</v>
          </cell>
          <cell r="J73">
            <v>2.6122256868859214E-2</v>
          </cell>
          <cell r="K73">
            <v>2.6122256868859214E-2</v>
          </cell>
          <cell r="M73">
            <v>2.6109358743580002E-2</v>
          </cell>
          <cell r="N73">
            <v>3.2407209821746115E-2</v>
          </cell>
          <cell r="O73">
            <v>6.335851648351648E-2</v>
          </cell>
          <cell r="P73">
            <v>3.6782854107869994E-2</v>
          </cell>
          <cell r="Q73">
            <v>3.6782854107869994E-2</v>
          </cell>
          <cell r="S73">
            <v>4.1867278850190717E-2</v>
          </cell>
          <cell r="T73">
            <v>2.6736538153039942E-2</v>
          </cell>
          <cell r="U73">
            <v>2.7299550825243355E-2</v>
          </cell>
          <cell r="V73">
            <v>1.965698086463501E-2</v>
          </cell>
          <cell r="Y73">
            <v>2.3693203638078291E-2</v>
          </cell>
          <cell r="Z73">
            <v>2.8320151850680167E-2</v>
          </cell>
          <cell r="AA73">
            <v>2.1946910423685104E-2</v>
          </cell>
          <cell r="AB73">
            <v>2.0454596797877735E-2</v>
          </cell>
          <cell r="AE73">
            <v>2.6820524822614069E-2</v>
          </cell>
          <cell r="AF73">
            <v>0.02</v>
          </cell>
          <cell r="AG73">
            <v>0.02</v>
          </cell>
          <cell r="AH73">
            <v>0.02</v>
          </cell>
          <cell r="AK73">
            <v>1.7500000000000002E-2</v>
          </cell>
          <cell r="AL73">
            <v>1.7500000000000002E-2</v>
          </cell>
          <cell r="AM73">
            <v>1.7500000000000002E-2</v>
          </cell>
          <cell r="AN73">
            <v>1.7500000000000002E-2</v>
          </cell>
          <cell r="AQ73">
            <v>1.7500000000000002E-2</v>
          </cell>
          <cell r="AR73">
            <v>1.7500000000000002E-2</v>
          </cell>
          <cell r="AS73">
            <v>1.7500000000000002E-2</v>
          </cell>
          <cell r="AT73">
            <v>1.7500000000000002E-2</v>
          </cell>
          <cell r="AW73">
            <v>0.03</v>
          </cell>
          <cell r="AX73">
            <v>0.03</v>
          </cell>
          <cell r="AY73">
            <v>0.03</v>
          </cell>
          <cell r="AZ73">
            <v>0.03</v>
          </cell>
        </row>
        <row r="74">
          <cell r="A74" t="str">
            <v>Other Non-Current Assets</v>
          </cell>
          <cell r="D74">
            <v>7.0285188592456291E-2</v>
          </cell>
          <cell r="E74">
            <v>1.9322593600785396E-2</v>
          </cell>
          <cell r="G74" t="str">
            <v>-</v>
          </cell>
          <cell r="H74" t="str">
            <v>-</v>
          </cell>
          <cell r="I74" t="str">
            <v>-</v>
          </cell>
          <cell r="J74">
            <v>1.1668725853582005E-2</v>
          </cell>
          <cell r="K74">
            <v>1.1668725853582005E-2</v>
          </cell>
          <cell r="M74">
            <v>1.1295889551302165E-2</v>
          </cell>
          <cell r="N74">
            <v>8.8344500874909301E-3</v>
          </cell>
          <cell r="O74">
            <v>9.2597135007849284E-3</v>
          </cell>
          <cell r="P74">
            <v>1.5558772377451235E-2</v>
          </cell>
          <cell r="Q74">
            <v>1.5558772377451235E-2</v>
          </cell>
          <cell r="S74">
            <v>1.5096159858507001E-2</v>
          </cell>
          <cell r="T74">
            <v>1.3727302588860792E-2</v>
          </cell>
          <cell r="U74">
            <v>1.1710157145303423E-2</v>
          </cell>
          <cell r="V74">
            <v>1.0086463501063075E-2</v>
          </cell>
          <cell r="Y74">
            <v>1.0626455304234539E-2</v>
          </cell>
          <cell r="Z74">
            <v>1.2388484656754191E-2</v>
          </cell>
          <cell r="AA74">
            <v>1.3354694992812386E-2</v>
          </cell>
          <cell r="AB74">
            <v>1.2212084929499737E-2</v>
          </cell>
          <cell r="AE74">
            <v>2.9657558096390632E-2</v>
          </cell>
          <cell r="AF74">
            <v>1.2388484656754191E-2</v>
          </cell>
          <cell r="AG74">
            <v>1.3354694992812386E-2</v>
          </cell>
          <cell r="AH74">
            <v>1.2212084929499737E-2</v>
          </cell>
          <cell r="AK74">
            <v>2.9657558096390632E-2</v>
          </cell>
          <cell r="AL74">
            <v>1.2388484656754191E-2</v>
          </cell>
          <cell r="AM74">
            <v>1.3354694992812386E-2</v>
          </cell>
          <cell r="AN74">
            <v>1.2212084929499737E-2</v>
          </cell>
          <cell r="AQ74">
            <v>2.9657558096390632E-2</v>
          </cell>
          <cell r="AR74">
            <v>1.2388484656754191E-2</v>
          </cell>
          <cell r="AS74">
            <v>1.3354694992812386E-2</v>
          </cell>
          <cell r="AT74">
            <v>1.2212084929499737E-2</v>
          </cell>
          <cell r="AW74">
            <v>2.9657558096390632E-2</v>
          </cell>
          <cell r="AX74">
            <v>2.5340427678031071E-2</v>
          </cell>
          <cell r="AY74">
            <v>2.773347749695905E-2</v>
          </cell>
          <cell r="AZ74">
            <v>2.773347749695905E-2</v>
          </cell>
        </row>
        <row r="75">
          <cell r="A75" t="str">
            <v>Accrued Liabilities and Income Taxes Payable</v>
          </cell>
          <cell r="D75">
            <v>0.33431462741490331</v>
          </cell>
          <cell r="E75">
            <v>0.15306350127181043</v>
          </cell>
          <cell r="G75" t="str">
            <v>-</v>
          </cell>
          <cell r="H75" t="str">
            <v>-</v>
          </cell>
          <cell r="I75" t="str">
            <v>-</v>
          </cell>
          <cell r="J75">
            <v>0.16644113667117727</v>
          </cell>
          <cell r="K75">
            <v>0.16644113667117727</v>
          </cell>
          <cell r="M75">
            <v>0.15221789176423958</v>
          </cell>
          <cell r="N75">
            <v>0.15039193091773007</v>
          </cell>
          <cell r="O75">
            <v>0.19165767268445838</v>
          </cell>
          <cell r="P75">
            <v>0.18414338231465377</v>
          </cell>
          <cell r="Q75">
            <v>0.18414338231465377</v>
          </cell>
          <cell r="S75">
            <v>0.1665758515038098</v>
          </cell>
          <cell r="T75">
            <v>0.19157111537198163</v>
          </cell>
          <cell r="U75">
            <v>0.1762121790903223</v>
          </cell>
          <cell r="V75">
            <v>0.18407937632884477</v>
          </cell>
          <cell r="W75">
            <v>95.9</v>
          </cell>
          <cell r="Y75">
            <v>0.13557237510512216</v>
          </cell>
          <cell r="Z75">
            <v>0.13533691869661502</v>
          </cell>
          <cell r="AA75">
            <v>0.14133810312853209</v>
          </cell>
          <cell r="AB75">
            <v>0.15743391306312268</v>
          </cell>
          <cell r="AC75">
            <v>169.17500000000001</v>
          </cell>
          <cell r="AE75">
            <v>0.12428146566733073</v>
          </cell>
          <cell r="AF75">
            <v>0.14000000000000001</v>
          </cell>
          <cell r="AG75">
            <v>0.14000000000000001</v>
          </cell>
          <cell r="AH75">
            <v>0.15</v>
          </cell>
          <cell r="AI75">
            <v>284.06299999999999</v>
          </cell>
          <cell r="AK75">
            <v>0.15</v>
          </cell>
          <cell r="AL75">
            <v>0.15</v>
          </cell>
          <cell r="AM75">
            <v>0.15</v>
          </cell>
          <cell r="AN75">
            <v>0.15</v>
          </cell>
          <cell r="AO75">
            <v>480.89400000000001</v>
          </cell>
          <cell r="AQ75">
            <v>0.15</v>
          </cell>
          <cell r="AR75">
            <v>0.15</v>
          </cell>
          <cell r="AS75">
            <v>0.15</v>
          </cell>
          <cell r="AT75">
            <v>0.15</v>
          </cell>
          <cell r="AU75">
            <v>687.38890469872888</v>
          </cell>
          <cell r="AW75">
            <v>0.12</v>
          </cell>
          <cell r="AX75">
            <v>0.12</v>
          </cell>
          <cell r="AY75">
            <v>0.12</v>
          </cell>
          <cell r="AZ75">
            <v>0.13</v>
          </cell>
          <cell r="BA75">
            <v>934.716305890782</v>
          </cell>
          <cell r="BC75">
            <v>884.00232989730307</v>
          </cell>
          <cell r="BD75">
            <v>888.72085927328669</v>
          </cell>
          <cell r="BE75">
            <v>923.97408188764723</v>
          </cell>
          <cell r="BF75">
            <v>1184.4258460211831</v>
          </cell>
          <cell r="BG75">
            <v>1184.4258460211831</v>
          </cell>
          <cell r="BI75">
            <v>1045.0676335588632</v>
          </cell>
          <cell r="BJ75">
            <v>1016.8846835038023</v>
          </cell>
          <cell r="BK75">
            <v>1121.064390716728</v>
          </cell>
          <cell r="BL75">
            <v>1417.0690407805957</v>
          </cell>
          <cell r="BM75">
            <v>1417.0690407805957</v>
          </cell>
        </row>
        <row r="76">
          <cell r="A76" t="str">
            <v>Accrued Liabilities and Income Taxes Payable</v>
          </cell>
          <cell r="D76">
            <v>0.33431462741490331</v>
          </cell>
          <cell r="E76">
            <v>0.15306350127181043</v>
          </cell>
          <cell r="G76" t="str">
            <v>-</v>
          </cell>
          <cell r="H76" t="str">
            <v>-</v>
          </cell>
          <cell r="I76" t="str">
            <v>-</v>
          </cell>
          <cell r="J76">
            <v>0.16644113667117727</v>
          </cell>
          <cell r="K76">
            <v>0.16644113667117727</v>
          </cell>
          <cell r="M76">
            <v>0.15221789176423958</v>
          </cell>
          <cell r="N76">
            <v>0.15039193091773007</v>
          </cell>
          <cell r="O76">
            <v>0.19165767268445838</v>
          </cell>
          <cell r="P76">
            <v>0.18414338231465377</v>
          </cell>
          <cell r="Q76">
            <v>0.18414338231465377</v>
          </cell>
          <cell r="S76">
            <v>0.1665758515038098</v>
          </cell>
          <cell r="T76">
            <v>0.19157111537198163</v>
          </cell>
          <cell r="U76">
            <v>0.1762121790903223</v>
          </cell>
          <cell r="V76">
            <v>0.18407937632884477</v>
          </cell>
          <cell r="W76" t="str">
            <v>-</v>
          </cell>
          <cell r="Y76">
            <v>0.13557237510512216</v>
          </cell>
          <cell r="Z76">
            <v>0.13533691869661502</v>
          </cell>
          <cell r="AA76">
            <v>0.14133810312853209</v>
          </cell>
          <cell r="AB76">
            <v>0.15743391306312268</v>
          </cell>
          <cell r="AC76" t="str">
            <v>-</v>
          </cell>
          <cell r="AE76">
            <v>0.12428146566733073</v>
          </cell>
          <cell r="AF76">
            <v>0.12419306031874119</v>
          </cell>
          <cell r="AG76">
            <v>0.13295715637248279</v>
          </cell>
          <cell r="AH76">
            <v>0.15520279703398526</v>
          </cell>
          <cell r="AI76" t="str">
            <v>-</v>
          </cell>
          <cell r="AK76">
            <v>0.12385549291306792</v>
          </cell>
          <cell r="AL76">
            <v>0.1326634771860824</v>
          </cell>
          <cell r="AM76">
            <v>0.12</v>
          </cell>
          <cell r="AN76">
            <v>0.13</v>
          </cell>
          <cell r="AO76" t="str">
            <v>-</v>
          </cell>
          <cell r="AQ76">
            <v>0.12</v>
          </cell>
          <cell r="AR76">
            <v>0.12</v>
          </cell>
          <cell r="AS76">
            <v>0.12</v>
          </cell>
          <cell r="AT76">
            <v>0.13</v>
          </cell>
          <cell r="AU76" t="str">
            <v>-</v>
          </cell>
          <cell r="AW76">
            <v>0.12</v>
          </cell>
          <cell r="AX76">
            <v>0.12</v>
          </cell>
          <cell r="AY76">
            <v>0.12</v>
          </cell>
          <cell r="AZ76">
            <v>0.13</v>
          </cell>
          <cell r="BA76" t="str">
            <v>-</v>
          </cell>
          <cell r="BC76" t="str">
            <v>-</v>
          </cell>
          <cell r="BD76" t="str">
            <v>-</v>
          </cell>
          <cell r="BE76" t="str">
            <v>-</v>
          </cell>
          <cell r="BF76" t="str">
            <v>-</v>
          </cell>
          <cell r="BG76" t="str">
            <v>-</v>
          </cell>
          <cell r="BI76" t="str">
            <v>-</v>
          </cell>
          <cell r="BJ76" t="str">
            <v>-</v>
          </cell>
          <cell r="BK76" t="str">
            <v>-</v>
          </cell>
          <cell r="BL76" t="str">
            <v>-</v>
          </cell>
          <cell r="BM76" t="str">
            <v>-</v>
          </cell>
        </row>
        <row r="77">
          <cell r="A77" t="str">
            <v>PP&amp;E</v>
          </cell>
          <cell r="D77">
            <v>1.4993560257589693</v>
          </cell>
          <cell r="E77">
            <v>0.31085724485697708</v>
          </cell>
          <cell r="G77" t="str">
            <v>-</v>
          </cell>
          <cell r="H77" t="str">
            <v>-</v>
          </cell>
          <cell r="I77" t="str">
            <v>-</v>
          </cell>
          <cell r="J77">
            <v>9.7821184130532854E-2</v>
          </cell>
          <cell r="K77">
            <v>9.7821184130532854E-2</v>
          </cell>
          <cell r="M77">
            <v>7.5834393011081191E-2</v>
          </cell>
          <cell r="N77">
            <v>6.3021922524291174E-2</v>
          </cell>
          <cell r="O77">
            <v>5.4319564364207221E-2</v>
          </cell>
          <cell r="P77">
            <v>5.2789435864324177E-2</v>
          </cell>
          <cell r="Q77">
            <v>5.2789435864324177E-2</v>
          </cell>
          <cell r="S77">
            <v>4.0625642033425939E-2</v>
          </cell>
          <cell r="T77">
            <v>4.5727119252599167E-2</v>
          </cell>
          <cell r="U77">
            <v>4.2974564326830618E-2</v>
          </cell>
          <cell r="V77">
            <v>4.3299787384833449E-2</v>
          </cell>
          <cell r="W77" t="str">
            <v>-</v>
          </cell>
          <cell r="Y77">
            <v>7.432199229022958E-2</v>
          </cell>
          <cell r="Z77">
            <v>7.2888326478962359E-2</v>
          </cell>
          <cell r="AA77">
            <v>7.6276487177517588E-2</v>
          </cell>
          <cell r="AB77">
            <v>7.8152179876523703E-2</v>
          </cell>
          <cell r="AC77" t="str">
            <v>-</v>
          </cell>
          <cell r="AE77">
            <v>7.0743165718134757E-2</v>
          </cell>
          <cell r="AF77">
            <v>7.8360872814500229E-2</v>
          </cell>
          <cell r="AG77">
            <v>8.3066049875512971E-2</v>
          </cell>
          <cell r="AH77">
            <v>8.7313765261696624E-2</v>
          </cell>
          <cell r="AI77" t="str">
            <v>-</v>
          </cell>
          <cell r="AK77">
            <v>8.9223470239920999E-2</v>
          </cell>
          <cell r="AL77">
            <v>9.2202650778640247E-2</v>
          </cell>
          <cell r="AM77">
            <v>9.5408351076086792E-2</v>
          </cell>
          <cell r="AN77">
            <v>9.8765240381192637E-2</v>
          </cell>
          <cell r="AO77" t="str">
            <v>-</v>
          </cell>
          <cell r="AQ77">
            <v>0.10213606397317881</v>
          </cell>
          <cell r="AR77">
            <v>0.1055280963085726</v>
          </cell>
          <cell r="AS77">
            <v>0.10894768197051855</v>
          </cell>
          <cell r="AT77">
            <v>0.11238294183036308</v>
          </cell>
          <cell r="AU77" t="str">
            <v>-</v>
          </cell>
          <cell r="AW77">
            <v>8.363728037113119E-2</v>
          </cell>
          <cell r="AX77">
            <v>8.5488051316487942E-2</v>
          </cell>
          <cell r="AY77">
            <v>8.7398207530166874E-2</v>
          </cell>
          <cell r="AZ77">
            <v>8.9395974421508151E-2</v>
          </cell>
          <cell r="BA77" t="str">
            <v>-</v>
          </cell>
          <cell r="BC77" t="str">
            <v>-</v>
          </cell>
          <cell r="BD77" t="str">
            <v>-</v>
          </cell>
          <cell r="BE77" t="str">
            <v>-</v>
          </cell>
          <cell r="BF77" t="str">
            <v>-</v>
          </cell>
          <cell r="BG77" t="str">
            <v>-</v>
          </cell>
          <cell r="BI77" t="str">
            <v>-</v>
          </cell>
          <cell r="BJ77" t="str">
            <v>-</v>
          </cell>
          <cell r="BK77" t="str">
            <v>-</v>
          </cell>
          <cell r="BL77" t="str">
            <v>-</v>
          </cell>
          <cell r="BM77" t="str">
            <v>-</v>
          </cell>
        </row>
        <row r="78">
          <cell r="A78" t="str">
            <v>Other Current Liabilities</v>
          </cell>
          <cell r="D78">
            <v>0</v>
          </cell>
          <cell r="E78">
            <v>0</v>
          </cell>
          <cell r="G78" t="str">
            <v>-</v>
          </cell>
          <cell r="H78" t="str">
            <v>-</v>
          </cell>
          <cell r="I78" t="str">
            <v>-</v>
          </cell>
          <cell r="J78">
            <v>0</v>
          </cell>
          <cell r="K78">
            <v>0</v>
          </cell>
          <cell r="M78">
            <v>0</v>
          </cell>
          <cell r="N78">
            <v>0</v>
          </cell>
          <cell r="O78">
            <v>0</v>
          </cell>
          <cell r="P78">
            <v>0</v>
          </cell>
          <cell r="Q78">
            <v>0</v>
          </cell>
          <cell r="S78">
            <v>0</v>
          </cell>
          <cell r="T78">
            <v>0</v>
          </cell>
          <cell r="U78">
            <v>0</v>
          </cell>
          <cell r="V78">
            <v>1.2246633593196315E-3</v>
          </cell>
          <cell r="Y78">
            <v>7.2042116929897466E-3</v>
          </cell>
          <cell r="Z78">
            <v>3.6444163239481176E-3</v>
          </cell>
          <cell r="AA78">
            <v>5.9695596352423485E-3</v>
          </cell>
          <cell r="AB78">
            <v>1.8850631097570816E-2</v>
          </cell>
          <cell r="AE78">
            <v>1.4382103286277778E-2</v>
          </cell>
          <cell r="AF78">
            <v>0.02</v>
          </cell>
          <cell r="AG78">
            <v>0.02</v>
          </cell>
          <cell r="AH78">
            <v>0.02</v>
          </cell>
          <cell r="AK78">
            <v>0.03</v>
          </cell>
          <cell r="AL78">
            <v>0.03</v>
          </cell>
          <cell r="AM78">
            <v>0.03</v>
          </cell>
          <cell r="AN78">
            <v>0.03</v>
          </cell>
          <cell r="AQ78">
            <v>0.03</v>
          </cell>
          <cell r="AR78">
            <v>0.03</v>
          </cell>
          <cell r="AS78">
            <v>0.03</v>
          </cell>
          <cell r="AT78">
            <v>0.03</v>
          </cell>
          <cell r="AW78">
            <v>0.03</v>
          </cell>
          <cell r="AX78">
            <v>0.03</v>
          </cell>
          <cell r="AY78">
            <v>0.03</v>
          </cell>
          <cell r="AZ78">
            <v>0.03</v>
          </cell>
        </row>
        <row r="79">
          <cell r="A79" t="str">
            <v>Other Long Term Liabilities</v>
          </cell>
          <cell r="D79">
            <v>0</v>
          </cell>
          <cell r="E79">
            <v>0.28269891561426208</v>
          </cell>
          <cell r="G79" t="str">
            <v>-</v>
          </cell>
          <cell r="H79" t="str">
            <v>-</v>
          </cell>
          <cell r="I79" t="str">
            <v>-</v>
          </cell>
          <cell r="J79">
            <v>0.10056676668431684</v>
          </cell>
          <cell r="K79">
            <v>0.10056676668431684</v>
          </cell>
          <cell r="M79">
            <v>7.9698776278631936E-2</v>
          </cell>
          <cell r="N79">
            <v>6.4373408447498323E-2</v>
          </cell>
          <cell r="O79">
            <v>9.8606750392464682E-3</v>
          </cell>
          <cell r="P79">
            <v>1.9057934036637057E-2</v>
          </cell>
          <cell r="Q79">
            <v>1.9057934036637057E-2</v>
          </cell>
          <cell r="S79">
            <v>1.566784875255697E-2</v>
          </cell>
          <cell r="T79">
            <v>1.290228941156699E-2</v>
          </cell>
          <cell r="U79">
            <v>1.0814442088069864E-2</v>
          </cell>
          <cell r="V79">
            <v>9.0489014883061662E-3</v>
          </cell>
          <cell r="W79">
            <v>0.93047084163697491</v>
          </cell>
          <cell r="Y79">
            <v>6.0132320271446141E-3</v>
          </cell>
          <cell r="Z79">
            <v>4.9393651797954236E-3</v>
          </cell>
          <cell r="AA79">
            <v>4.0748097019975352E-3</v>
          </cell>
          <cell r="AB79">
            <v>3.7275259232484666E-3</v>
          </cell>
          <cell r="AC79">
            <v>0.76407716371220014</v>
          </cell>
          <cell r="AE79">
            <v>1.0543260476187758E-2</v>
          </cell>
          <cell r="AF79">
            <v>0.01</v>
          </cell>
          <cell r="AG79">
            <v>0.01</v>
          </cell>
          <cell r="AH79">
            <v>0.01</v>
          </cell>
          <cell r="AI79">
            <v>0.67910743313137267</v>
          </cell>
          <cell r="AK79">
            <v>0.01</v>
          </cell>
          <cell r="AL79">
            <v>0.01</v>
          </cell>
          <cell r="AM79">
            <v>0.01</v>
          </cell>
          <cell r="AN79">
            <v>0.01</v>
          </cell>
          <cell r="AO79">
            <v>0.65041205648042877</v>
          </cell>
          <cell r="AQ79">
            <v>0.01</v>
          </cell>
          <cell r="AR79">
            <v>0.01</v>
          </cell>
          <cell r="AS79">
            <v>0.01</v>
          </cell>
          <cell r="AT79">
            <v>0.01</v>
          </cell>
          <cell r="AU79">
            <v>0.43933591861014953</v>
          </cell>
          <cell r="AW79">
            <v>0.01</v>
          </cell>
          <cell r="AX79">
            <v>0.01</v>
          </cell>
          <cell r="AY79">
            <v>0.01</v>
          </cell>
          <cell r="AZ79">
            <v>0.01</v>
          </cell>
          <cell r="BA79">
            <v>0.3665245033237019</v>
          </cell>
          <cell r="BC79">
            <v>0.33923796093935499</v>
          </cell>
          <cell r="BD79">
            <v>0.32149250159626441</v>
          </cell>
          <cell r="BE79">
            <v>0.34322284028153538</v>
          </cell>
          <cell r="BF79">
            <v>0.27079989469374799</v>
          </cell>
          <cell r="BG79">
            <v>0.27079989469374799</v>
          </cell>
          <cell r="BI79">
            <v>0.18483417873370223</v>
          </cell>
          <cell r="BJ79">
            <v>0.14628521887537893</v>
          </cell>
          <cell r="BK79">
            <v>0.21625573980487411</v>
          </cell>
          <cell r="BL79">
            <v>0.19853018133109557</v>
          </cell>
          <cell r="BM79">
            <v>0.19853018133109557</v>
          </cell>
        </row>
        <row r="80">
          <cell r="A80" t="str">
            <v>Other Long Term Liabilities</v>
          </cell>
          <cell r="D80">
            <v>0</v>
          </cell>
          <cell r="E80">
            <v>0.28269891561426208</v>
          </cell>
          <cell r="G80" t="str">
            <v>-</v>
          </cell>
          <cell r="H80" t="str">
            <v>-</v>
          </cell>
          <cell r="I80" t="str">
            <v>-</v>
          </cell>
          <cell r="J80">
            <v>0.10056676668431684</v>
          </cell>
          <cell r="K80">
            <v>0.10056676668431684</v>
          </cell>
          <cell r="M80">
            <v>7.9698776278631936E-2</v>
          </cell>
          <cell r="N80">
            <v>6.4373408447498323E-2</v>
          </cell>
          <cell r="O80">
            <v>9.8606750392464682E-3</v>
          </cell>
          <cell r="P80">
            <v>1.9057934036637057E-2</v>
          </cell>
          <cell r="Q80">
            <v>1.9057934036637057E-2</v>
          </cell>
          <cell r="S80">
            <v>1.566784875255697E-2</v>
          </cell>
          <cell r="T80">
            <v>1.290228941156699E-2</v>
          </cell>
          <cell r="U80">
            <v>1.0814442088069864E-2</v>
          </cell>
          <cell r="V80">
            <v>9.0489014883061662E-3</v>
          </cell>
          <cell r="W80" t="str">
            <v>-</v>
          </cell>
          <cell r="Y80">
            <v>6.0132320271446141E-3</v>
          </cell>
          <cell r="Z80">
            <v>4.9393651797954236E-3</v>
          </cell>
          <cell r="AA80">
            <v>4.0748097019975352E-3</v>
          </cell>
          <cell r="AB80">
            <v>3.7275259232484666E-3</v>
          </cell>
          <cell r="AC80" t="str">
            <v>-</v>
          </cell>
          <cell r="AE80">
            <v>1.0543260476187758E-2</v>
          </cell>
          <cell r="AF80">
            <v>2.8696792414766997E-3</v>
          </cell>
          <cell r="AG80">
            <v>2.4530341938099748E-3</v>
          </cell>
          <cell r="AH80">
            <v>2.8203694241376951E-3</v>
          </cell>
          <cell r="AI80" t="str">
            <v>-</v>
          </cell>
          <cell r="AK80">
            <v>2.4368087898144273E-3</v>
          </cell>
          <cell r="AL80">
            <v>2.2355715138292357E-3</v>
          </cell>
          <cell r="AM80">
            <v>0.01</v>
          </cell>
          <cell r="AN80">
            <v>0.01</v>
          </cell>
          <cell r="AO80" t="str">
            <v>-</v>
          </cell>
          <cell r="AQ80">
            <v>0.01</v>
          </cell>
          <cell r="AR80">
            <v>0.01</v>
          </cell>
          <cell r="AS80">
            <v>0.01</v>
          </cell>
          <cell r="AT80">
            <v>0.01</v>
          </cell>
          <cell r="AU80" t="str">
            <v>-</v>
          </cell>
          <cell r="AW80">
            <v>0.01</v>
          </cell>
          <cell r="AX80">
            <v>0.01</v>
          </cell>
          <cell r="AY80">
            <v>0.01</v>
          </cell>
          <cell r="AZ80">
            <v>0.01</v>
          </cell>
          <cell r="BA80" t="str">
            <v>-</v>
          </cell>
          <cell r="BC80">
            <v>-5.4997255416687985E-2</v>
          </cell>
          <cell r="BD80">
            <v>5.4148564725857717E-3</v>
          </cell>
          <cell r="BE80">
            <v>4.0237761452317056E-2</v>
          </cell>
          <cell r="BF80">
            <v>0.28577858176186366</v>
          </cell>
          <cell r="BG80" t="str">
            <v>-</v>
          </cell>
          <cell r="BI80">
            <v>-0.11892379323080249</v>
          </cell>
          <cell r="BJ80">
            <v>-2.72966382148363E-2</v>
          </cell>
          <cell r="BK80">
            <v>0.10373502797971845</v>
          </cell>
          <cell r="BL80">
            <v>0.26703980611669498</v>
          </cell>
          <cell r="BM80" t="str">
            <v>-</v>
          </cell>
        </row>
        <row r="81">
          <cell r="A81" t="str">
            <v>Doubtful Accounts</v>
          </cell>
          <cell r="G81">
            <v>0.18804690862143164</v>
          </cell>
          <cell r="H81">
            <v>0.23564016540532109</v>
          </cell>
          <cell r="I81">
            <v>0.19349975552778834</v>
          </cell>
          <cell r="J81">
            <v>0.22344864562450464</v>
          </cell>
          <cell r="M81">
            <v>0.24312431243124313</v>
          </cell>
          <cell r="N81">
            <v>0.25296568311643691</v>
          </cell>
          <cell r="O81">
            <v>0.2541211225997046</v>
          </cell>
          <cell r="P81">
            <v>0.31445716781556809</v>
          </cell>
          <cell r="S81">
            <v>0.28284094654987008</v>
          </cell>
          <cell r="T81">
            <v>0.28674908697920548</v>
          </cell>
          <cell r="U81">
            <v>0.29984692620550663</v>
          </cell>
          <cell r="V81">
            <v>0.34172014581009769</v>
          </cell>
          <cell r="Y81">
            <v>0.33017081989764685</v>
          </cell>
          <cell r="Z81">
            <v>0.32771456586780351</v>
          </cell>
          <cell r="AA81">
            <v>0.31618301850184322</v>
          </cell>
          <cell r="AB81">
            <v>0.37456272417305059</v>
          </cell>
          <cell r="AE81">
            <v>0.3605694285708626</v>
          </cell>
          <cell r="AF81">
            <v>0.36338034224782872</v>
          </cell>
          <cell r="AG81">
            <v>0.35614110543955468</v>
          </cell>
          <cell r="AH81">
            <v>0.41738308886084102</v>
          </cell>
          <cell r="AK81">
            <v>0.38994925036136696</v>
          </cell>
          <cell r="AL81">
            <v>0.38409268289190091</v>
          </cell>
          <cell r="AM81">
            <v>0.37343218213244117</v>
          </cell>
          <cell r="AN81">
            <v>0.48876601766809813</v>
          </cell>
          <cell r="AQ81">
            <v>0.44719980610559218</v>
          </cell>
          <cell r="AR81">
            <v>0.4263939409774361</v>
          </cell>
          <cell r="AS81">
            <v>0.41933827744843583</v>
          </cell>
          <cell r="AT81">
            <v>0.5274106851235193</v>
          </cell>
          <cell r="AW81">
            <v>0.47748039607109311</v>
          </cell>
          <cell r="AX81">
            <v>0.45813844355206801</v>
          </cell>
          <cell r="AY81">
            <v>0.44226846487205601</v>
          </cell>
          <cell r="AZ81">
            <v>0.56590893592571667</v>
          </cell>
          <cell r="BC81">
            <v>0.50742297815283688</v>
          </cell>
          <cell r="BD81">
            <v>0.48463368467237161</v>
          </cell>
          <cell r="BE81">
            <v>0.47986959671387447</v>
          </cell>
          <cell r="BF81">
            <v>0.58781977704271293</v>
          </cell>
        </row>
        <row r="82">
          <cell r="A82" t="str">
            <v>Allowance for Doubtful Accounts</v>
          </cell>
          <cell r="D82">
            <v>4.2950000000000002E-2</v>
          </cell>
          <cell r="E82">
            <v>0.14272499999999999</v>
          </cell>
          <cell r="G82">
            <v>0.141125</v>
          </cell>
          <cell r="H82">
            <v>0.17902499999999999</v>
          </cell>
          <cell r="I82">
            <v>0.16420000000000001</v>
          </cell>
          <cell r="J82">
            <v>0.23952499999999999</v>
          </cell>
          <cell r="K82" t="str">
            <v>-</v>
          </cell>
          <cell r="M82">
            <v>0.30310000000000004</v>
          </cell>
          <cell r="N82">
            <v>0.38319999999999999</v>
          </cell>
          <cell r="O82">
            <v>0.41517500000000002</v>
          </cell>
          <cell r="P82">
            <v>0.34899999999999998</v>
          </cell>
          <cell r="S82">
            <v>0.36734999999999995</v>
          </cell>
          <cell r="T82">
            <v>0.44915999999999995</v>
          </cell>
          <cell r="U82">
            <v>0.56302499999999989</v>
          </cell>
          <cell r="V82">
            <v>0.61099999999999999</v>
          </cell>
          <cell r="Y82">
            <v>0.635745</v>
          </cell>
          <cell r="Z82">
            <v>0.75275999999999998</v>
          </cell>
          <cell r="AA82">
            <v>0.80110499999999996</v>
          </cell>
          <cell r="AB82">
            <v>1.296</v>
          </cell>
          <cell r="AE82">
            <v>1.2297290000000001</v>
          </cell>
          <cell r="AF82">
            <v>1.3640785650386555</v>
          </cell>
          <cell r="AG82">
            <v>1.3952613230406241</v>
          </cell>
          <cell r="AH82">
            <v>1.8944593314000004</v>
          </cell>
          <cell r="AK82">
            <v>1.7497156589404355</v>
          </cell>
          <cell r="AL82">
            <v>1.9038934564295731</v>
          </cell>
          <cell r="AM82">
            <v>1.8933232384337622</v>
          </cell>
          <cell r="AN82">
            <v>2.4898790020546699</v>
          </cell>
          <cell r="AQ82">
            <v>2.2970148754793751</v>
          </cell>
          <cell r="AR82">
            <v>2.4674004759570769</v>
          </cell>
          <cell r="AS82">
            <v>2.420752257045852</v>
          </cell>
          <cell r="AT82">
            <v>3.2064537857314392</v>
          </cell>
          <cell r="AW82">
            <v>2.8974846252819795</v>
          </cell>
          <cell r="AX82">
            <v>2.9690128315701183</v>
          </cell>
          <cell r="AY82">
            <v>3.2558066359266027</v>
          </cell>
          <cell r="AZ82">
            <v>4.1129628406909511</v>
          </cell>
        </row>
        <row r="83">
          <cell r="A83" t="str">
            <v>% of Account Recievable</v>
          </cell>
          <cell r="D83">
            <v>2.5000000000000001E-2</v>
          </cell>
          <cell r="E83">
            <v>2.5000000000000001E-2</v>
          </cell>
          <cell r="G83">
            <v>2.5000000000000001E-2</v>
          </cell>
          <cell r="H83">
            <v>2.5000000000000001E-2</v>
          </cell>
          <cell r="I83">
            <v>2.5000000000000001E-2</v>
          </cell>
          <cell r="J83">
            <v>2.5000000000000001E-2</v>
          </cell>
          <cell r="K83" t="str">
            <v>-</v>
          </cell>
          <cell r="M83">
            <v>2.5000000000000001E-2</v>
          </cell>
          <cell r="N83">
            <v>2.5000000000000001E-2</v>
          </cell>
          <cell r="O83">
            <v>2.5000000000000001E-2</v>
          </cell>
          <cell r="P83">
            <v>1.315194452818812E-2</v>
          </cell>
          <cell r="S83">
            <v>1.4999999999999999E-2</v>
          </cell>
          <cell r="T83">
            <v>1.4999999999999999E-2</v>
          </cell>
          <cell r="U83">
            <v>1.4999999999999999E-2</v>
          </cell>
          <cell r="V83">
            <v>1.250153455825183E-2</v>
          </cell>
          <cell r="Y83">
            <v>1.4999999999999999E-2</v>
          </cell>
          <cell r="Z83">
            <v>1.4999999999999999E-2</v>
          </cell>
          <cell r="AA83">
            <v>1.4999999999999999E-2</v>
          </cell>
          <cell r="AB83">
            <v>1.7023959646910468E-2</v>
          </cell>
          <cell r="AE83">
            <v>1.7000000000000001E-2</v>
          </cell>
          <cell r="AF83">
            <v>1.7000000000000001E-2</v>
          </cell>
          <cell r="AG83">
            <v>1.7000000000000001E-2</v>
          </cell>
          <cell r="AH83">
            <v>1.7000000000000001E-2</v>
          </cell>
          <cell r="AK83">
            <v>1.7000000000000001E-2</v>
          </cell>
          <cell r="AL83">
            <v>1.7000000000000001E-2</v>
          </cell>
          <cell r="AM83">
            <v>1.7000000000000001E-2</v>
          </cell>
          <cell r="AN83">
            <v>1.7000000000000001E-2</v>
          </cell>
          <cell r="AQ83">
            <v>1.7000000000000001E-2</v>
          </cell>
          <cell r="AR83">
            <v>1.7000000000000001E-2</v>
          </cell>
          <cell r="AS83">
            <v>1.7000000000000001E-2</v>
          </cell>
          <cell r="AT83">
            <v>1.7000000000000001E-2</v>
          </cell>
          <cell r="AW83">
            <v>1.7000000000000001E-2</v>
          </cell>
          <cell r="AX83">
            <v>1.7000000000000001E-2</v>
          </cell>
          <cell r="AY83">
            <v>1.7000000000000001E-2</v>
          </cell>
          <cell r="AZ83">
            <v>1.7000000000000001E-2</v>
          </cell>
        </row>
        <row r="84">
          <cell r="A84" t="str">
            <v>% of Account Recievable</v>
          </cell>
          <cell r="D84">
            <v>2.5000000000000001E-2</v>
          </cell>
          <cell r="E84">
            <v>2.5000000000000001E-2</v>
          </cell>
          <cell r="G84">
            <v>2.5000000000000001E-2</v>
          </cell>
          <cell r="H84">
            <v>2.5000000000000001E-2</v>
          </cell>
          <cell r="I84">
            <v>2.5000000000000001E-2</v>
          </cell>
          <cell r="J84">
            <v>2.5000000000000001E-2</v>
          </cell>
          <cell r="K84" t="str">
            <v>-</v>
          </cell>
          <cell r="M84">
            <v>2.5000000000000001E-2</v>
          </cell>
          <cell r="N84">
            <v>2.5000000000000001E-2</v>
          </cell>
          <cell r="O84">
            <v>2.5000000000000001E-2</v>
          </cell>
          <cell r="P84">
            <v>1.315194452818812E-2</v>
          </cell>
          <cell r="Q84">
            <v>3.6782854107869994E-2</v>
          </cell>
          <cell r="S84">
            <v>1.4999999999999999E-2</v>
          </cell>
          <cell r="T84">
            <v>1.4999999999999999E-2</v>
          </cell>
          <cell r="U84">
            <v>1.4999999999999999E-2</v>
          </cell>
          <cell r="V84">
            <v>1.250153455825183E-2</v>
          </cell>
          <cell r="Y84">
            <v>1.4999999999999999E-2</v>
          </cell>
          <cell r="Z84">
            <v>1.4999999999999999E-2</v>
          </cell>
          <cell r="AA84">
            <v>1.4999999999999999E-2</v>
          </cell>
          <cell r="AB84">
            <v>1.7023959646910468E-2</v>
          </cell>
          <cell r="AE84">
            <v>1.7000000000000001E-2</v>
          </cell>
          <cell r="AF84">
            <v>1.7000000000000001E-2</v>
          </cell>
          <cell r="AG84">
            <v>1.7000000000000001E-2</v>
          </cell>
          <cell r="AH84">
            <v>1.7000000000000001E-2</v>
          </cell>
          <cell r="AK84">
            <v>1.7000000000000001E-2</v>
          </cell>
          <cell r="AL84">
            <v>1.7000000000000001E-2</v>
          </cell>
          <cell r="AM84">
            <v>1.7000000000000001E-2</v>
          </cell>
          <cell r="AN84">
            <v>1.7000000000000001E-2</v>
          </cell>
          <cell r="AQ84">
            <v>1.7000000000000001E-2</v>
          </cell>
          <cell r="AR84">
            <v>1.7000000000000001E-2</v>
          </cell>
          <cell r="AS84">
            <v>1.7000000000000001E-2</v>
          </cell>
          <cell r="AT84">
            <v>1.7000000000000001E-2</v>
          </cell>
          <cell r="AW84">
            <v>1.7000000000000001E-2</v>
          </cell>
          <cell r="AX84">
            <v>1.7000000000000001E-2</v>
          </cell>
          <cell r="AY84">
            <v>1.7000000000000001E-2</v>
          </cell>
          <cell r="AZ84">
            <v>1.7000000000000001E-2</v>
          </cell>
          <cell r="BC84">
            <v>0.02</v>
          </cell>
          <cell r="BD84">
            <v>0.02</v>
          </cell>
          <cell r="BE84">
            <v>0.02</v>
          </cell>
          <cell r="BF84">
            <v>0.02</v>
          </cell>
          <cell r="BI84">
            <v>0.02</v>
          </cell>
          <cell r="BJ84">
            <v>0.02</v>
          </cell>
          <cell r="BK84">
            <v>0.02</v>
          </cell>
          <cell r="BL84">
            <v>0.02</v>
          </cell>
        </row>
        <row r="85">
          <cell r="A85" t="str">
            <v>PPE</v>
          </cell>
          <cell r="D85">
            <v>7.0285188592456291E-2</v>
          </cell>
          <cell r="E85">
            <v>1.9322593600785396E-2</v>
          </cell>
          <cell r="G85" t="str">
            <v>-</v>
          </cell>
          <cell r="H85" t="str">
            <v>-</v>
          </cell>
          <cell r="I85" t="str">
            <v>-</v>
          </cell>
          <cell r="J85">
            <v>1.1668725853582005E-2</v>
          </cell>
          <cell r="K85">
            <v>1.1668725853582005E-2</v>
          </cell>
          <cell r="M85">
            <v>1.1295889551302165E-2</v>
          </cell>
          <cell r="N85">
            <v>8.8344500874909301E-3</v>
          </cell>
          <cell r="O85">
            <v>9.2597135007849284E-3</v>
          </cell>
          <cell r="P85">
            <v>1.5558772377451235E-2</v>
          </cell>
          <cell r="Q85">
            <v>1.5558772377451235E-2</v>
          </cell>
          <cell r="S85">
            <v>1.5096159858507001E-2</v>
          </cell>
          <cell r="T85">
            <v>1.3727302588860792E-2</v>
          </cell>
          <cell r="U85">
            <v>1.1710157145303423E-2</v>
          </cell>
          <cell r="V85">
            <v>1.0086463501063075E-2</v>
          </cell>
          <cell r="Y85">
            <v>15.289</v>
          </cell>
          <cell r="Z85">
            <v>17.28</v>
          </cell>
          <cell r="AA85">
            <v>20.853000000000002</v>
          </cell>
          <cell r="AB85">
            <v>24.216000000000001</v>
          </cell>
          <cell r="AE85">
            <v>24.786000000000001</v>
          </cell>
          <cell r="AF85">
            <v>30.831374717207549</v>
          </cell>
          <cell r="AG85">
            <v>36.368804837490572</v>
          </cell>
          <cell r="AH85">
            <v>42.440115957820751</v>
          </cell>
          <cell r="AK85">
            <v>47.535127763415389</v>
          </cell>
          <cell r="AL85">
            <v>53.559174257263074</v>
          </cell>
          <cell r="AM85">
            <v>60.03617579488008</v>
          </cell>
          <cell r="AN85">
            <v>66.989166931839463</v>
          </cell>
          <cell r="AQ85">
            <v>74.449140728477602</v>
          </cell>
          <cell r="AR85">
            <v>82.384609025021462</v>
          </cell>
          <cell r="AS85">
            <v>90.813440530751961</v>
          </cell>
          <cell r="AT85">
            <v>99.767467909135803</v>
          </cell>
          <cell r="AW85">
            <v>87.693852831579747</v>
          </cell>
          <cell r="AX85">
            <v>95.134469743276526</v>
          </cell>
          <cell r="AY85">
            <v>102.99161999588975</v>
          </cell>
          <cell r="AZ85">
            <v>111.36643120996634</v>
          </cell>
          <cell r="BC85">
            <v>1.785324555407658E-2</v>
          </cell>
          <cell r="BD85">
            <v>1.8815568747772727E-2</v>
          </cell>
          <cell r="BE85">
            <v>1.8815568747772727E-2</v>
          </cell>
          <cell r="BF85">
            <v>1.8815568747772727E-2</v>
          </cell>
          <cell r="BI85">
            <v>1.785324555407658E-2</v>
          </cell>
          <cell r="BJ85">
            <v>1.8815568747772727E-2</v>
          </cell>
          <cell r="BK85">
            <v>1.8815568747772727E-2</v>
          </cell>
          <cell r="BL85">
            <v>1.8815568747772727E-2</v>
          </cell>
        </row>
        <row r="86">
          <cell r="A86" t="str">
            <v>Cumulative CF PPE CAPEX Charge</v>
          </cell>
          <cell r="C86">
            <v>1.262</v>
          </cell>
          <cell r="D86">
            <v>7.1310000000000002</v>
          </cell>
          <cell r="E86">
            <v>7.8440000000000003</v>
          </cell>
          <cell r="G86">
            <v>8.1</v>
          </cell>
          <cell r="H86">
            <v>8.7590000000000003</v>
          </cell>
          <cell r="I86">
            <v>9.2469999999999999</v>
          </cell>
          <cell r="J86">
            <v>9.8659999999999997</v>
          </cell>
          <cell r="K86">
            <v>2.7349999999999994</v>
          </cell>
          <cell r="M86">
            <v>10.196999999999999</v>
          </cell>
          <cell r="N86">
            <v>10.684999999999999</v>
          </cell>
          <cell r="O86">
            <v>11.396999999999998</v>
          </cell>
          <cell r="P86">
            <v>12.781999999999998</v>
          </cell>
          <cell r="Q86">
            <v>2.9159999999999986</v>
          </cell>
          <cell r="S86">
            <v>13.059999999999999</v>
          </cell>
          <cell r="T86">
            <v>13.543999999999999</v>
          </cell>
          <cell r="U86">
            <v>14.824999999999999</v>
          </cell>
          <cell r="V86">
            <v>17.09</v>
          </cell>
          <cell r="W86">
            <v>4.3080000000000016</v>
          </cell>
          <cell r="Y86">
            <v>26.247</v>
          </cell>
          <cell r="Z86">
            <v>29.619</v>
          </cell>
          <cell r="AA86">
            <v>34.909999999999997</v>
          </cell>
          <cell r="AB86">
            <v>40.524000000000001</v>
          </cell>
          <cell r="AC86">
            <v>23.434000000000001</v>
          </cell>
          <cell r="AE86">
            <v>43.119</v>
          </cell>
          <cell r="AF86">
            <v>50.826056364000003</v>
          </cell>
          <cell r="AG86">
            <v>59.719504739000001</v>
          </cell>
          <cell r="AH86">
            <v>69.470398356499999</v>
          </cell>
          <cell r="AI86">
            <v>28.946398356499998</v>
          </cell>
          <cell r="AK86">
            <v>78.553582615549999</v>
          </cell>
          <cell r="AL86">
            <v>88.342658168052495</v>
          </cell>
          <cell r="AM86">
            <v>98.86778566668012</v>
          </cell>
          <cell r="AN86">
            <v>110.16639626423913</v>
          </cell>
          <cell r="AO86">
            <v>40.695997907739127</v>
          </cell>
          <cell r="AQ86">
            <v>122.28885368377608</v>
          </cell>
          <cell r="AR86">
            <v>135.18398966565988</v>
          </cell>
          <cell r="AS86">
            <v>148.88084086247193</v>
          </cell>
          <cell r="AT86">
            <v>163.43113535234568</v>
          </cell>
          <cell r="AU86">
            <v>53.264739088106552</v>
          </cell>
          <cell r="AW86">
            <v>143.81151085131711</v>
          </cell>
          <cell r="AX86">
            <v>155.90251333282438</v>
          </cell>
          <cell r="AY86">
            <v>168.67038249332086</v>
          </cell>
          <cell r="AZ86">
            <v>182.27945071619533</v>
          </cell>
          <cell r="BA86">
            <v>49.830624669905603</v>
          </cell>
          <cell r="BC86">
            <v>0.14000000000000001</v>
          </cell>
          <cell r="BD86">
            <v>0.14000000000000001</v>
          </cell>
          <cell r="BE86">
            <v>0.14000000000000001</v>
          </cell>
          <cell r="BF86">
            <v>0.19</v>
          </cell>
          <cell r="BI86">
            <v>0.15</v>
          </cell>
          <cell r="BJ86">
            <v>0.14000000000000001</v>
          </cell>
          <cell r="BK86">
            <v>0.14000000000000001</v>
          </cell>
          <cell r="BL86">
            <v>0.19</v>
          </cell>
        </row>
        <row r="87">
          <cell r="A87" t="str">
            <v>Cumulative CF Depreciation Charge</v>
          </cell>
          <cell r="C87">
            <v>9.8000000000000004E-2</v>
          </cell>
          <cell r="D87">
            <v>0.95899999999999996</v>
          </cell>
          <cell r="E87">
            <v>3.3620000000000001</v>
          </cell>
          <cell r="G87">
            <v>3.9950000000000001</v>
          </cell>
          <cell r="H87">
            <v>4.66</v>
          </cell>
          <cell r="I87">
            <v>5.3029999999999999</v>
          </cell>
          <cell r="J87">
            <v>6.0259999999999998</v>
          </cell>
          <cell r="K87">
            <v>2.7349999999999994</v>
          </cell>
          <cell r="M87">
            <v>6.6440000000000001</v>
          </cell>
          <cell r="N87">
            <v>7.351</v>
          </cell>
          <cell r="O87">
            <v>7.9820000000000002</v>
          </cell>
          <cell r="P87">
            <v>8.6170000000000009</v>
          </cell>
          <cell r="Q87">
            <v>2.9159999999999986</v>
          </cell>
          <cell r="S87">
            <v>9.3650000000000002</v>
          </cell>
          <cell r="T87">
            <v>10.044</v>
          </cell>
          <cell r="U87">
            <v>10.844000000000001</v>
          </cell>
          <cell r="V87">
            <v>11.764000000000001</v>
          </cell>
          <cell r="W87">
            <v>4.3080000000000016</v>
          </cell>
          <cell r="Y87">
            <v>12.885000000000002</v>
          </cell>
          <cell r="Z87">
            <v>14.353000000000002</v>
          </cell>
          <cell r="AA87">
            <v>15.843000000000002</v>
          </cell>
          <cell r="AB87">
            <v>17.791000000000004</v>
          </cell>
          <cell r="AC87">
            <v>23.434000000000001</v>
          </cell>
          <cell r="AE87">
            <v>20.027000000000005</v>
          </cell>
          <cell r="AF87">
            <v>21.477681646792462</v>
          </cell>
          <cell r="AG87">
            <v>24.833699901509441</v>
          </cell>
          <cell r="AH87">
            <v>28.513282398679252</v>
          </cell>
          <cell r="AI87">
            <v>22.122999999999998</v>
          </cell>
          <cell r="AK87">
            <v>32.501454852134621</v>
          </cell>
          <cell r="AL87">
            <v>36.266483910789432</v>
          </cell>
          <cell r="AM87">
            <v>40.314609871800052</v>
          </cell>
          <cell r="AN87">
            <v>44.660229332399673</v>
          </cell>
          <cell r="AO87">
            <v>46.100135706214893</v>
          </cell>
          <cell r="AQ87">
            <v>49.322712955298499</v>
          </cell>
          <cell r="AR87">
            <v>54.282380640638422</v>
          </cell>
          <cell r="AS87">
            <v>59.550400331719977</v>
          </cell>
          <cell r="AT87">
            <v>65.146667443209878</v>
          </cell>
          <cell r="AU87">
            <v>45.796112638646122</v>
          </cell>
          <cell r="AW87">
            <v>57.600658019737345</v>
          </cell>
          <cell r="AX87">
            <v>62.251043589547834</v>
          </cell>
          <cell r="AY87">
            <v>67.161762497431084</v>
          </cell>
          <cell r="AZ87">
            <v>72.396019506228967</v>
          </cell>
          <cell r="BA87">
            <v>59.910816468886395</v>
          </cell>
        </row>
        <row r="88">
          <cell r="A88" t="str">
            <v>Cumulative CF-Based Net PPE</v>
          </cell>
          <cell r="C88">
            <v>1.1639999999999999</v>
          </cell>
          <cell r="D88">
            <v>6.1720000000000006</v>
          </cell>
          <cell r="E88">
            <v>4.4820000000000002</v>
          </cell>
          <cell r="G88">
            <v>4.1049999999999995</v>
          </cell>
          <cell r="H88">
            <v>4.0990000000000002</v>
          </cell>
          <cell r="I88">
            <v>3.944</v>
          </cell>
          <cell r="J88">
            <v>3.84</v>
          </cell>
          <cell r="K88">
            <v>9.7821184130532854E-2</v>
          </cell>
          <cell r="M88">
            <v>3.552999999999999</v>
          </cell>
          <cell r="N88">
            <v>3.3339999999999987</v>
          </cell>
          <cell r="O88">
            <v>3.4149999999999983</v>
          </cell>
          <cell r="P88">
            <v>4.1649999999999974</v>
          </cell>
          <cell r="Q88">
            <v>5.2789435864324177E-2</v>
          </cell>
          <cell r="S88">
            <v>3.6949999999999985</v>
          </cell>
          <cell r="T88">
            <v>3.4999999999999982</v>
          </cell>
          <cell r="U88">
            <v>3.9809999999999981</v>
          </cell>
          <cell r="V88">
            <v>5.3259999999999987</v>
          </cell>
          <cell r="Y88">
            <v>13.361999999999998</v>
          </cell>
          <cell r="Z88">
            <v>15.265999999999998</v>
          </cell>
          <cell r="AA88">
            <v>19.066999999999993</v>
          </cell>
          <cell r="AB88">
            <v>22.732999999999997</v>
          </cell>
          <cell r="AE88">
            <v>23.091999999999995</v>
          </cell>
          <cell r="AF88">
            <v>29.348374717207541</v>
          </cell>
          <cell r="AG88">
            <v>34.885804837490561</v>
          </cell>
          <cell r="AH88">
            <v>40.957115957820747</v>
          </cell>
          <cell r="AK88">
            <v>46.052127763415378</v>
          </cell>
          <cell r="AL88">
            <v>52.076174257263062</v>
          </cell>
          <cell r="AM88">
            <v>58.553175794880069</v>
          </cell>
          <cell r="AN88">
            <v>65.506166931839459</v>
          </cell>
          <cell r="AQ88">
            <v>72.966140728477583</v>
          </cell>
          <cell r="AR88">
            <v>80.901609025021457</v>
          </cell>
          <cell r="AS88">
            <v>89.330440530751957</v>
          </cell>
          <cell r="AT88">
            <v>98.284467909135799</v>
          </cell>
          <cell r="AW88">
            <v>86.210852831579757</v>
          </cell>
          <cell r="AX88">
            <v>93.65146974327655</v>
          </cell>
          <cell r="AY88">
            <v>101.50861999588977</v>
          </cell>
          <cell r="AZ88">
            <v>109.88343120996636</v>
          </cell>
          <cell r="BC88">
            <v>6.227601039084938E-2</v>
          </cell>
          <cell r="BD88">
            <v>5.8411657934202318E-2</v>
          </cell>
          <cell r="BE88">
            <v>5.1922064050002964E-2</v>
          </cell>
          <cell r="BF88">
            <v>4.5849228030649523E-2</v>
          </cell>
          <cell r="BI88">
            <v>5.2833574345038027E-2</v>
          </cell>
          <cell r="BJ88">
            <v>4.7707444220090656E-2</v>
          </cell>
          <cell r="BK88">
            <v>3.9988574887785934E-2</v>
          </cell>
          <cell r="BL88">
            <v>3.2618810174446185E-2</v>
          </cell>
        </row>
        <row r="89">
          <cell r="A89" t="str">
            <v>Cumulative CF-Based Net PPE</v>
          </cell>
          <cell r="C89">
            <v>1.1639999999999999</v>
          </cell>
          <cell r="D89">
            <v>6.1720000000000006</v>
          </cell>
          <cell r="E89">
            <v>4.4820000000000002</v>
          </cell>
          <cell r="G89">
            <v>4.1049999999999995</v>
          </cell>
          <cell r="H89">
            <v>4.0990000000000002</v>
          </cell>
          <cell r="I89">
            <v>3.944</v>
          </cell>
          <cell r="J89">
            <v>3.84</v>
          </cell>
          <cell r="K89">
            <v>0</v>
          </cell>
          <cell r="M89">
            <v>3.552999999999999</v>
          </cell>
          <cell r="N89">
            <v>3.3339999999999987</v>
          </cell>
          <cell r="O89">
            <v>3.4149999999999983</v>
          </cell>
          <cell r="P89">
            <v>4.1649999999999974</v>
          </cell>
          <cell r="Q89">
            <v>0</v>
          </cell>
          <cell r="S89">
            <v>3.6949999999999985</v>
          </cell>
          <cell r="T89">
            <v>3.4999999999999982</v>
          </cell>
          <cell r="U89">
            <v>3.9809999999999981</v>
          </cell>
          <cell r="V89">
            <v>5.3259999999999987</v>
          </cell>
          <cell r="Y89">
            <v>13.361999999999998</v>
          </cell>
          <cell r="Z89">
            <v>15.265999999999998</v>
          </cell>
          <cell r="AA89">
            <v>19.066999999999993</v>
          </cell>
          <cell r="AB89">
            <v>22.732999999999997</v>
          </cell>
          <cell r="AE89">
            <v>23.091999999999995</v>
          </cell>
          <cell r="AF89">
            <v>23.347999999999992</v>
          </cell>
          <cell r="AG89">
            <v>28.463999999999992</v>
          </cell>
          <cell r="AH89">
            <v>32.959999999999994</v>
          </cell>
          <cell r="AK89">
            <v>44.068999999999996</v>
          </cell>
          <cell r="AL89">
            <v>48.127999999999993</v>
          </cell>
          <cell r="AM89">
            <v>52.513310441100849</v>
          </cell>
          <cell r="AN89">
            <v>57.736067853107429</v>
          </cell>
          <cell r="AQ89">
            <v>62.841630997111274</v>
          </cell>
          <cell r="AR89">
            <v>68.335513284623133</v>
          </cell>
          <cell r="AS89">
            <v>74.252906622095466</v>
          </cell>
          <cell r="AT89">
            <v>80.634124172430489</v>
          </cell>
          <cell r="AW89">
            <v>87.458205269250811</v>
          </cell>
          <cell r="AX89">
            <v>94.702088553158461</v>
          </cell>
          <cell r="AY89">
            <v>102.40038033776099</v>
          </cell>
          <cell r="AZ89">
            <v>110.58953240687369</v>
          </cell>
          <cell r="BC89">
            <v>1.3787363864720861E-3</v>
          </cell>
          <cell r="BD89">
            <v>1.3787363864720861E-3</v>
          </cell>
          <cell r="BE89">
            <v>1.3787363864720861E-3</v>
          </cell>
          <cell r="BF89">
            <v>1.3787363864720861E-3</v>
          </cell>
          <cell r="BI89">
            <v>1.3787363864720861E-3</v>
          </cell>
          <cell r="BJ89">
            <v>1.3787363864720861E-3</v>
          </cell>
          <cell r="BK89">
            <v>1.3787363864720861E-3</v>
          </cell>
          <cell r="BL89">
            <v>1.3787363864720861E-3</v>
          </cell>
        </row>
        <row r="90">
          <cell r="A90" t="str">
            <v>Reported PPE, Gross</v>
          </cell>
          <cell r="C90">
            <v>1.262</v>
          </cell>
          <cell r="D90">
            <v>9.1079999999999988</v>
          </cell>
          <cell r="E90">
            <v>10.23</v>
          </cell>
          <cell r="F90" t="str">
            <v xml:space="preserve"> </v>
          </cell>
          <cell r="G90" t="str">
            <v>-</v>
          </cell>
          <cell r="H90" t="str">
            <v>-</v>
          </cell>
          <cell r="I90" t="str">
            <v>-</v>
          </cell>
          <cell r="J90">
            <v>9.8390000000000004</v>
          </cell>
          <cell r="K90">
            <v>0.10056676668431684</v>
          </cell>
          <cell r="M90">
            <v>7.9698776278631936E-2</v>
          </cell>
          <cell r="N90">
            <v>6.4373408447498323E-2</v>
          </cell>
          <cell r="O90">
            <v>10.885999999999999</v>
          </cell>
          <cell r="P90">
            <v>12.087</v>
          </cell>
          <cell r="Q90">
            <v>1.9057934036637057E-2</v>
          </cell>
          <cell r="S90">
            <v>11.978999999999999</v>
          </cell>
          <cell r="T90">
            <v>14.001000000000001</v>
          </cell>
          <cell r="U90">
            <v>15.34</v>
          </cell>
          <cell r="V90">
            <v>17.166</v>
          </cell>
          <cell r="Y90">
            <v>25.81</v>
          </cell>
          <cell r="Z90">
            <v>29.097999999999999</v>
          </cell>
          <cell r="AA90">
            <v>34.027000000000001</v>
          </cell>
          <cell r="AB90">
            <v>39.215000000000003</v>
          </cell>
          <cell r="AE90">
            <v>41.81</v>
          </cell>
          <cell r="AF90">
            <v>49.517056364000005</v>
          </cell>
          <cell r="AG90">
            <v>58.410504739000004</v>
          </cell>
          <cell r="AH90">
            <v>68.161398356500001</v>
          </cell>
          <cell r="AK90">
            <v>77.244582615550001</v>
          </cell>
          <cell r="AL90">
            <v>87.033658168052497</v>
          </cell>
          <cell r="AM90">
            <v>97.558785666680123</v>
          </cell>
          <cell r="AN90">
            <v>108.85739626423913</v>
          </cell>
          <cell r="AQ90">
            <v>120.97985368377608</v>
          </cell>
          <cell r="AR90">
            <v>133.87498966565988</v>
          </cell>
          <cell r="AS90">
            <v>147.57184086247193</v>
          </cell>
          <cell r="AT90">
            <v>162.12213535234568</v>
          </cell>
          <cell r="AW90">
            <v>142.50251085131708</v>
          </cell>
          <cell r="AX90">
            <v>154.59351333282436</v>
          </cell>
          <cell r="AY90">
            <v>167.36138249332083</v>
          </cell>
          <cell r="AZ90">
            <v>180.9704507161953</v>
          </cell>
          <cell r="BC90">
            <v>0.01</v>
          </cell>
          <cell r="BD90">
            <v>0.01</v>
          </cell>
          <cell r="BE90">
            <v>0.01</v>
          </cell>
          <cell r="BF90">
            <v>0.01</v>
          </cell>
          <cell r="BI90">
            <v>0.01</v>
          </cell>
          <cell r="BJ90">
            <v>0.01</v>
          </cell>
          <cell r="BK90">
            <v>0.01</v>
          </cell>
          <cell r="BL90">
            <v>0.01</v>
          </cell>
        </row>
        <row r="91">
          <cell r="A91" t="str">
            <v>Less: Reported Accumulated Depreciation</v>
          </cell>
          <cell r="C91">
            <v>9.8000000000000004E-2</v>
          </cell>
          <cell r="D91">
            <v>0.95899999999999996</v>
          </cell>
          <cell r="E91">
            <v>3.2639999999999998</v>
          </cell>
          <cell r="F91" t="str">
            <v xml:space="preserve"> </v>
          </cell>
          <cell r="J91">
            <v>4.851</v>
          </cell>
          <cell r="O91">
            <v>6.4569999999999999</v>
          </cell>
          <cell r="P91">
            <v>7.0179999999999998</v>
          </cell>
          <cell r="S91">
            <v>7.431</v>
          </cell>
          <cell r="T91">
            <v>8.0150000000000006</v>
          </cell>
          <cell r="U91">
            <v>8.8149999999999995</v>
          </cell>
          <cell r="V91">
            <v>9.5289999999999999</v>
          </cell>
          <cell r="Y91">
            <v>10.521000000000001</v>
          </cell>
          <cell r="Z91">
            <v>11.818</v>
          </cell>
          <cell r="AA91">
            <v>13.173999999999999</v>
          </cell>
          <cell r="AB91">
            <v>14.999000000000001</v>
          </cell>
          <cell r="AE91">
            <v>17.234999999999999</v>
          </cell>
          <cell r="AF91">
            <v>18.685681646792457</v>
          </cell>
          <cell r="AG91">
            <v>22.041699901509435</v>
          </cell>
          <cell r="AH91">
            <v>25.721282398679246</v>
          </cell>
          <cell r="AK91">
            <v>29.709454852134616</v>
          </cell>
          <cell r="AL91">
            <v>33.474483910789424</v>
          </cell>
          <cell r="AM91">
            <v>37.522609871800043</v>
          </cell>
          <cell r="AN91">
            <v>41.868229332399665</v>
          </cell>
          <cell r="AQ91">
            <v>46.53071295529849</v>
          </cell>
          <cell r="AR91">
            <v>51.490380640638413</v>
          </cell>
          <cell r="AS91">
            <v>56.758400331719969</v>
          </cell>
          <cell r="AT91">
            <v>62.354667443209877</v>
          </cell>
          <cell r="AW91">
            <v>54.808658019737337</v>
          </cell>
          <cell r="AX91">
            <v>59.459043589547825</v>
          </cell>
          <cell r="AY91">
            <v>64.369762497431083</v>
          </cell>
          <cell r="AZ91">
            <v>69.604019506228965</v>
          </cell>
        </row>
        <row r="92">
          <cell r="A92" t="str">
            <v>PPE, Net</v>
          </cell>
          <cell r="C92">
            <v>1.1639999999999999</v>
          </cell>
          <cell r="D92">
            <v>8.1489999999999991</v>
          </cell>
          <cell r="E92">
            <v>6.9660000000000002</v>
          </cell>
          <cell r="J92">
            <v>4.9880000000000004</v>
          </cell>
          <cell r="O92">
            <v>4.4290000000000003</v>
          </cell>
          <cell r="P92">
            <v>5.069</v>
          </cell>
          <cell r="S92">
            <v>4.548</v>
          </cell>
          <cell r="T92">
            <v>5.9859999999999998</v>
          </cell>
          <cell r="U92">
            <v>6.5250000000000004</v>
          </cell>
          <cell r="V92">
            <v>7.6369999999999996</v>
          </cell>
          <cell r="Y92">
            <v>15.288999999999998</v>
          </cell>
          <cell r="Z92">
            <v>17.28</v>
          </cell>
          <cell r="AA92">
            <v>20.853000000000002</v>
          </cell>
          <cell r="AB92">
            <v>24.216000000000001</v>
          </cell>
          <cell r="AE92">
            <v>24.575000000000003</v>
          </cell>
          <cell r="AF92">
            <v>30.831374717207549</v>
          </cell>
          <cell r="AG92">
            <v>36.368804837490572</v>
          </cell>
          <cell r="AH92">
            <v>42.440115957820751</v>
          </cell>
          <cell r="AK92">
            <v>47.535127763415389</v>
          </cell>
          <cell r="AL92">
            <v>53.559174257263074</v>
          </cell>
          <cell r="AM92">
            <v>60.03617579488008</v>
          </cell>
          <cell r="AN92">
            <v>66.989166931839463</v>
          </cell>
          <cell r="AQ92">
            <v>74.449140728477602</v>
          </cell>
          <cell r="AR92">
            <v>82.384609025021462</v>
          </cell>
          <cell r="AS92">
            <v>90.813440530751961</v>
          </cell>
          <cell r="AT92">
            <v>99.767467909135803</v>
          </cell>
          <cell r="AW92">
            <v>87.693852831579747</v>
          </cell>
          <cell r="AX92">
            <v>95.134469743276526</v>
          </cell>
          <cell r="AY92">
            <v>102.99161999588975</v>
          </cell>
          <cell r="AZ92">
            <v>111.36643120996634</v>
          </cell>
        </row>
        <row r="93">
          <cell r="A93" t="str">
            <v>PPE, Net</v>
          </cell>
          <cell r="C93">
            <v>1.1639999999999999</v>
          </cell>
          <cell r="D93">
            <v>8.1489999999999991</v>
          </cell>
          <cell r="E93">
            <v>-2.484</v>
          </cell>
          <cell r="G93">
            <v>0.141125</v>
          </cell>
          <cell r="H93">
            <v>0.17902499999999999</v>
          </cell>
          <cell r="I93">
            <v>0.16420000000000001</v>
          </cell>
          <cell r="J93">
            <v>-1.1480000000000006</v>
          </cell>
          <cell r="K93" t="str">
            <v>-</v>
          </cell>
          <cell r="M93">
            <v>0.30310000000000004</v>
          </cell>
          <cell r="N93">
            <v>0.38319999999999999</v>
          </cell>
          <cell r="O93">
            <v>-1.014000000000002</v>
          </cell>
          <cell r="P93">
            <v>-0.90400000000000258</v>
          </cell>
          <cell r="S93">
            <v>-0.85300000000000153</v>
          </cell>
          <cell r="T93">
            <v>-2.4860000000000015</v>
          </cell>
          <cell r="U93">
            <v>-2.5440000000000023</v>
          </cell>
          <cell r="V93">
            <v>-2.3110000000000008</v>
          </cell>
          <cell r="Y93">
            <v>-1.9269999999999996</v>
          </cell>
          <cell r="Z93">
            <v>-2.0140000000000029</v>
          </cell>
          <cell r="AA93">
            <v>-1.7860000000000085</v>
          </cell>
          <cell r="AB93">
            <v>-1.4830000000000041</v>
          </cell>
          <cell r="AE93">
            <v>-1.4830000000000076</v>
          </cell>
          <cell r="AF93">
            <v>-1.4830000000000076</v>
          </cell>
          <cell r="AG93">
            <v>-1.4830000000000112</v>
          </cell>
          <cell r="AH93">
            <v>-1.4830000000000041</v>
          </cell>
          <cell r="AK93">
            <v>-1.4830000000000112</v>
          </cell>
          <cell r="AL93">
            <v>-1.4830000000000112</v>
          </cell>
          <cell r="AM93">
            <v>-1.4830000000000112</v>
          </cell>
          <cell r="AN93">
            <v>-1.4830000000000041</v>
          </cell>
          <cell r="AQ93">
            <v>-1.4830000000000183</v>
          </cell>
          <cell r="AR93">
            <v>-1.4830000000000041</v>
          </cell>
          <cell r="AS93">
            <v>-1.4830000000000041</v>
          </cell>
          <cell r="AT93">
            <v>-1.4830000000000041</v>
          </cell>
          <cell r="AW93">
            <v>-1.4829999999999899</v>
          </cell>
          <cell r="AX93">
            <v>-1.4829999999999757</v>
          </cell>
          <cell r="AY93">
            <v>-1.4829999999999757</v>
          </cell>
          <cell r="AZ93">
            <v>-1.4829999999999757</v>
          </cell>
          <cell r="BC93">
            <v>3.8686485947055864</v>
          </cell>
          <cell r="BD93">
            <v>4.0705465314229112</v>
          </cell>
          <cell r="BE93">
            <v>4.2886381247509435</v>
          </cell>
          <cell r="BF93">
            <v>7.5782056688760377</v>
          </cell>
          <cell r="BI93">
            <v>4.7934134602778071</v>
          </cell>
          <cell r="BJ93">
            <v>5.0089335500619789</v>
          </cell>
          <cell r="BK93">
            <v>5.2185406838545196</v>
          </cell>
          <cell r="BL93">
            <v>8.8641620593163726</v>
          </cell>
        </row>
        <row r="94">
          <cell r="A94" t="str">
            <v>CHECK: Reported D&amp;A</v>
          </cell>
          <cell r="D94">
            <v>2.5000000000000001E-2</v>
          </cell>
          <cell r="E94">
            <v>-2.484</v>
          </cell>
          <cell r="G94">
            <v>2.5000000000000001E-2</v>
          </cell>
          <cell r="H94">
            <v>2.5000000000000001E-2</v>
          </cell>
          <cell r="I94">
            <v>2.5000000000000001E-2</v>
          </cell>
          <cell r="J94">
            <v>-1.1480000000000006</v>
          </cell>
          <cell r="K94" t="str">
            <v>-</v>
          </cell>
          <cell r="M94">
            <v>2.5000000000000001E-2</v>
          </cell>
          <cell r="N94">
            <v>2.5000000000000001E-2</v>
          </cell>
          <cell r="O94">
            <v>-1.014000000000002</v>
          </cell>
          <cell r="P94">
            <v>-0.90400000000000258</v>
          </cell>
          <cell r="S94">
            <v>0.748</v>
          </cell>
          <cell r="T94">
            <v>0.67900000000000005</v>
          </cell>
          <cell r="U94">
            <v>0.79999999999999982</v>
          </cell>
          <cell r="V94">
            <v>0.91999999999999993</v>
          </cell>
          <cell r="W94">
            <v>3.1469999999999998</v>
          </cell>
          <cell r="Y94">
            <v>1.121</v>
          </cell>
          <cell r="Z94">
            <v>1.468</v>
          </cell>
          <cell r="AA94">
            <v>1.4899999999999998</v>
          </cell>
          <cell r="AB94">
            <v>1.9480000000000004</v>
          </cell>
          <cell r="AC94">
            <v>6.0270000000000001</v>
          </cell>
          <cell r="AE94">
            <v>2.2360000000000002</v>
          </cell>
          <cell r="AF94">
            <v>1.4506816467924573</v>
          </cell>
          <cell r="AG94">
            <v>3.3560182547169792</v>
          </cell>
          <cell r="AH94">
            <v>3.679582497169811</v>
          </cell>
          <cell r="AI94">
            <v>10.722282398679248</v>
          </cell>
          <cell r="AK94">
            <v>3.9881724534553697</v>
          </cell>
          <cell r="AL94">
            <v>3.7650290586548074</v>
          </cell>
          <cell r="AM94">
            <v>4.0481259610106193</v>
          </cell>
          <cell r="AN94">
            <v>4.3456194605996217</v>
          </cell>
          <cell r="AO94">
            <v>16.146946933720418</v>
          </cell>
          <cell r="AQ94">
            <v>4.6624836228988258</v>
          </cell>
          <cell r="AR94">
            <v>4.9596676853399231</v>
          </cell>
          <cell r="AS94">
            <v>5.2680196910815553</v>
          </cell>
          <cell r="AT94">
            <v>5.5962671114899081</v>
          </cell>
          <cell r="AU94">
            <v>20.486438110810212</v>
          </cell>
          <cell r="AW94">
            <v>4.3702633865489844</v>
          </cell>
          <cell r="AX94">
            <v>4.6503855698104886</v>
          </cell>
          <cell r="AY94">
            <v>4.9107189078832576</v>
          </cell>
          <cell r="AZ94">
            <v>5.2342570087978828</v>
          </cell>
          <cell r="BA94">
            <v>19.165624873040613</v>
          </cell>
          <cell r="BC94">
            <v>1.7000000000000001E-2</v>
          </cell>
          <cell r="BD94">
            <v>1.7000000000000001E-2</v>
          </cell>
          <cell r="BE94">
            <v>1.7000000000000001E-2</v>
          </cell>
          <cell r="BF94">
            <v>1.7000000000000001E-2</v>
          </cell>
          <cell r="BI94">
            <v>1.7000000000000001E-2</v>
          </cell>
          <cell r="BJ94">
            <v>1.7000000000000001E-2</v>
          </cell>
          <cell r="BK94">
            <v>1.7000000000000001E-2</v>
          </cell>
          <cell r="BL94">
            <v>1.7000000000000001E-2</v>
          </cell>
        </row>
        <row r="95">
          <cell r="A95" t="str">
            <v>Timeframe for Depreciation of Assets</v>
          </cell>
          <cell r="E95">
            <v>3.1341911764705888</v>
          </cell>
          <cell r="J95">
            <v>2.0282415996701713</v>
          </cell>
          <cell r="O95">
            <v>1.6859222549171442</v>
          </cell>
          <cell r="P95">
            <v>1.7222855514391564</v>
          </cell>
          <cell r="S95">
            <v>1.6120306822769479</v>
          </cell>
          <cell r="T95">
            <v>1.7468496568933249</v>
          </cell>
          <cell r="U95">
            <v>1.7402155416903007</v>
          </cell>
          <cell r="V95">
            <v>1.8014482107251548</v>
          </cell>
          <cell r="W95">
            <v>3.1469999999999998</v>
          </cell>
          <cell r="Y95">
            <v>2.4531888603744889</v>
          </cell>
          <cell r="Z95">
            <v>2.4621763411744797</v>
          </cell>
          <cell r="AA95">
            <v>2.5828905419766208</v>
          </cell>
          <cell r="AB95">
            <v>2.6145076338422562</v>
          </cell>
          <cell r="AC95">
            <v>6.0270000000000001</v>
          </cell>
          <cell r="AE95">
            <v>2.42587757470264</v>
          </cell>
          <cell r="AF95">
            <v>2.65</v>
          </cell>
          <cell r="AG95">
            <v>2.65</v>
          </cell>
          <cell r="AH95">
            <v>2.65</v>
          </cell>
          <cell r="AI95">
            <v>11.895999999999999</v>
          </cell>
          <cell r="AK95">
            <v>2.6</v>
          </cell>
          <cell r="AL95">
            <v>2.6</v>
          </cell>
          <cell r="AM95">
            <v>2.6</v>
          </cell>
          <cell r="AN95">
            <v>2.6</v>
          </cell>
          <cell r="AO95">
            <v>21.324067853107458</v>
          </cell>
          <cell r="AQ95">
            <v>2.6</v>
          </cell>
          <cell r="AR95">
            <v>2.6</v>
          </cell>
          <cell r="AS95">
            <v>2.6</v>
          </cell>
          <cell r="AT95">
            <v>2.6</v>
          </cell>
          <cell r="AU95">
            <v>22.898056319323068</v>
          </cell>
          <cell r="AW95">
            <v>2.6</v>
          </cell>
          <cell r="AX95">
            <v>2.6</v>
          </cell>
          <cell r="AY95">
            <v>2.6</v>
          </cell>
          <cell r="AZ95">
            <v>2.6</v>
          </cell>
          <cell r="BA95">
            <v>29.955408234443198</v>
          </cell>
        </row>
        <row r="96">
          <cell r="A96" t="str">
            <v xml:space="preserve">    Capex</v>
          </cell>
          <cell r="E96">
            <v>3.1341911764705888</v>
          </cell>
          <cell r="J96">
            <v>-0.39100000000000001</v>
          </cell>
          <cell r="K96">
            <v>0.73100000000000165</v>
          </cell>
          <cell r="O96">
            <v>1.6859222549171442</v>
          </cell>
          <cell r="P96">
            <v>1.2010000000000005</v>
          </cell>
          <cell r="Q96">
            <v>2.2479999999999993</v>
          </cell>
          <cell r="S96">
            <v>0.27800000000000002</v>
          </cell>
          <cell r="T96">
            <v>0.48399999999999999</v>
          </cell>
          <cell r="U96">
            <v>1.2810000000000001</v>
          </cell>
          <cell r="V96">
            <v>2.2649999999999997</v>
          </cell>
          <cell r="W96">
            <v>5.0790000000000006</v>
          </cell>
          <cell r="Y96">
            <v>9.157</v>
          </cell>
          <cell r="Z96">
            <v>3.3719999999999999</v>
          </cell>
          <cell r="AA96">
            <v>5.2910000000000004</v>
          </cell>
          <cell r="AB96">
            <v>5.6140000000000008</v>
          </cell>
          <cell r="AC96">
            <v>22.049000000000003</v>
          </cell>
          <cell r="AE96">
            <v>2.5950000000000002</v>
          </cell>
          <cell r="AF96">
            <v>7.7070563640000014</v>
          </cell>
          <cell r="AG96">
            <v>8.893448375000002</v>
          </cell>
          <cell r="AH96">
            <v>9.7508936175000009</v>
          </cell>
          <cell r="AI96">
            <v>28.946398356499998</v>
          </cell>
          <cell r="AK96">
            <v>9.0831842590499985</v>
          </cell>
          <cell r="AL96">
            <v>9.7890755525025011</v>
          </cell>
          <cell r="AM96">
            <v>10.525127498627624</v>
          </cell>
          <cell r="AN96">
            <v>11.298610597559007</v>
          </cell>
          <cell r="AO96">
            <v>40.695997907739127</v>
          </cell>
          <cell r="AQ96">
            <v>12.122457419536957</v>
          </cell>
          <cell r="AR96">
            <v>12.895135981883804</v>
          </cell>
          <cell r="AS96">
            <v>13.696851196812057</v>
          </cell>
          <cell r="AT96">
            <v>14.550294489873755</v>
          </cell>
          <cell r="AU96">
            <v>53.264739088106552</v>
          </cell>
          <cell r="AW96">
            <v>11.362684805027371</v>
          </cell>
          <cell r="AX96">
            <v>12.091002481507269</v>
          </cell>
          <cell r="AY96">
            <v>12.767869160496479</v>
          </cell>
          <cell r="AZ96">
            <v>13.60906822287447</v>
          </cell>
          <cell r="BA96">
            <v>49.830624669905575</v>
          </cell>
          <cell r="BC96">
            <v>94.992486926307151</v>
          </cell>
          <cell r="BD96">
            <v>94.595365046447284</v>
          </cell>
          <cell r="BE96">
            <v>89.087573289800901</v>
          </cell>
          <cell r="BF96">
            <v>83.166551071809806</v>
          </cell>
          <cell r="BI96">
            <v>101.11439771954804</v>
          </cell>
          <cell r="BJ96">
            <v>96.112943368256822</v>
          </cell>
          <cell r="BK96">
            <v>84.579900964375554</v>
          </cell>
          <cell r="BL96">
            <v>72.212120812684361</v>
          </cell>
        </row>
        <row r="97">
          <cell r="A97" t="str">
            <v xml:space="preserve">          as % of rev</v>
          </cell>
          <cell r="C97">
            <v>1.262</v>
          </cell>
          <cell r="D97">
            <v>7.1310000000000002</v>
          </cell>
          <cell r="E97">
            <v>7.8440000000000003</v>
          </cell>
          <cell r="G97">
            <v>8.1</v>
          </cell>
          <cell r="H97">
            <v>8.7590000000000003</v>
          </cell>
          <cell r="I97">
            <v>9.2469999999999999</v>
          </cell>
          <cell r="J97">
            <v>-2.5118848772966721E-2</v>
          </cell>
          <cell r="K97">
            <v>1.4335863191543638E-2</v>
          </cell>
          <cell r="M97">
            <v>10.196999999999999</v>
          </cell>
          <cell r="N97">
            <v>10.684999999999999</v>
          </cell>
          <cell r="O97">
            <v>11.396999999999998</v>
          </cell>
          <cell r="P97">
            <v>3.9962732505906248E-2</v>
          </cell>
          <cell r="Q97">
            <v>2.3411057767409885E-2</v>
          </cell>
          <cell r="S97">
            <v>7.9795631332701868E-3</v>
          </cell>
          <cell r="T97">
            <v>1.1926763756437741E-2</v>
          </cell>
          <cell r="U97">
            <v>2.7630982938245507E-2</v>
          </cell>
          <cell r="V97">
            <v>4.1488075612704692E-2</v>
          </cell>
          <cell r="W97">
            <v>2.8796598157335228E-2</v>
          </cell>
          <cell r="Y97">
            <v>0.14268351590133538</v>
          </cell>
          <cell r="Z97">
            <v>4.6870439097618941E-2</v>
          </cell>
          <cell r="AA97">
            <v>6.3999129098980326E-2</v>
          </cell>
          <cell r="AB97">
            <v>6.1648950188878164E-2</v>
          </cell>
          <cell r="AC97">
            <v>7.1158631239571807E-2</v>
          </cell>
          <cell r="AE97">
            <v>2.4788414878780356E-2</v>
          </cell>
          <cell r="AF97">
            <v>6.7000000000000004E-2</v>
          </cell>
          <cell r="AG97">
            <v>7.0000000000000007E-2</v>
          </cell>
          <cell r="AH97">
            <v>7.0000000000000007E-2</v>
          </cell>
          <cell r="AI97">
            <v>5.955259485584076E-2</v>
          </cell>
          <cell r="AK97">
            <v>0.06</v>
          </cell>
          <cell r="AL97">
            <v>0.06</v>
          </cell>
          <cell r="AM97">
            <v>0.06</v>
          </cell>
          <cell r="AN97">
            <v>0.06</v>
          </cell>
          <cell r="AO97">
            <v>5.9999999999999991E-2</v>
          </cell>
          <cell r="AQ97">
            <v>0.06</v>
          </cell>
          <cell r="AR97">
            <v>0.06</v>
          </cell>
          <cell r="AS97">
            <v>0.06</v>
          </cell>
          <cell r="AT97">
            <v>0.06</v>
          </cell>
          <cell r="AU97">
            <v>5.999999999999997E-2</v>
          </cell>
          <cell r="AW97">
            <v>0.04</v>
          </cell>
          <cell r="AX97">
            <v>0.04</v>
          </cell>
          <cell r="AY97">
            <v>0.04</v>
          </cell>
          <cell r="AZ97">
            <v>0.04</v>
          </cell>
          <cell r="BA97">
            <v>3.9999999999999994E-2</v>
          </cell>
          <cell r="BC97">
            <v>244.30991698739305</v>
          </cell>
          <cell r="BD97" t="e">
            <v>#VALUE!</v>
          </cell>
          <cell r="BE97" t="e">
            <v>#VALUE!</v>
          </cell>
          <cell r="BF97" t="e">
            <v>#VALUE!</v>
          </cell>
          <cell r="BG97" t="e">
            <v>#VALUE!</v>
          </cell>
          <cell r="BI97" t="e">
            <v>#VALUE!</v>
          </cell>
          <cell r="BJ97" t="e">
            <v>#VALUE!</v>
          </cell>
          <cell r="BK97" t="e">
            <v>#VALUE!</v>
          </cell>
          <cell r="BL97" t="e">
            <v>#VALUE!</v>
          </cell>
          <cell r="BM97" t="e">
            <v>#VALUE!</v>
          </cell>
        </row>
        <row r="98">
          <cell r="A98" t="str">
            <v xml:space="preserve">     Amort/Dep</v>
          </cell>
          <cell r="C98">
            <v>9.8000000000000004E-2</v>
          </cell>
          <cell r="D98">
            <v>0.95899999999999996</v>
          </cell>
          <cell r="E98">
            <v>3.3620000000000001</v>
          </cell>
          <cell r="G98">
            <v>3.9950000000000001</v>
          </cell>
          <cell r="H98">
            <v>4.66</v>
          </cell>
          <cell r="I98">
            <v>5.3029999999999999</v>
          </cell>
          <cell r="J98">
            <v>4.851</v>
          </cell>
          <cell r="K98">
            <v>1.4335863191543638E-2</v>
          </cell>
          <cell r="M98">
            <v>6.6440000000000001</v>
          </cell>
          <cell r="N98">
            <v>7.351</v>
          </cell>
          <cell r="O98">
            <v>7.9820000000000002</v>
          </cell>
          <cell r="P98">
            <v>0.56099999999999994</v>
          </cell>
          <cell r="Q98">
            <v>2.1669999999999998</v>
          </cell>
          <cell r="S98">
            <v>0.748</v>
          </cell>
          <cell r="T98">
            <v>0.67900000000000005</v>
          </cell>
          <cell r="U98">
            <v>0.79999999999999982</v>
          </cell>
          <cell r="V98">
            <v>0.91999999999999993</v>
          </cell>
          <cell r="W98">
            <v>2.5110000000000001</v>
          </cell>
          <cell r="Y98">
            <v>1.121</v>
          </cell>
          <cell r="Z98">
            <v>1.468</v>
          </cell>
          <cell r="AA98">
            <v>1.4899999999999998</v>
          </cell>
          <cell r="AB98">
            <v>1.9480000000000004</v>
          </cell>
          <cell r="AC98">
            <v>5.4700000000000006</v>
          </cell>
          <cell r="AE98">
            <v>2.2360000000000002</v>
          </cell>
          <cell r="AF98">
            <v>1.4506816467924573</v>
          </cell>
          <cell r="AG98">
            <v>3.3560182547169788</v>
          </cell>
          <cell r="AH98">
            <v>3.679582497169811</v>
          </cell>
          <cell r="AI98">
            <v>10.722282398679246</v>
          </cell>
          <cell r="AK98">
            <v>3.9881724534553697</v>
          </cell>
          <cell r="AL98">
            <v>3.7650290586548074</v>
          </cell>
          <cell r="AM98">
            <v>4.0481259610106193</v>
          </cell>
          <cell r="AN98">
            <v>4.3456194605996217</v>
          </cell>
          <cell r="AO98">
            <v>16.146946933720418</v>
          </cell>
          <cell r="AQ98">
            <v>4.6624836228988258</v>
          </cell>
          <cell r="AR98">
            <v>4.9596676853399231</v>
          </cell>
          <cell r="AS98">
            <v>5.2680196910815553</v>
          </cell>
          <cell r="AT98">
            <v>5.5962671114899081</v>
          </cell>
          <cell r="AU98">
            <v>20.486438110810212</v>
          </cell>
          <cell r="AW98">
            <v>4.3702633865489844</v>
          </cell>
          <cell r="AX98">
            <v>4.6503855698104886</v>
          </cell>
          <cell r="AY98">
            <v>4.9107189078832576</v>
          </cell>
          <cell r="AZ98">
            <v>5.2342570087978828</v>
          </cell>
          <cell r="BA98">
            <v>19.165624873040613</v>
          </cell>
          <cell r="BC98">
            <v>151.46359966271274</v>
          </cell>
          <cell r="BD98" t="e">
            <v>#VALUE!</v>
          </cell>
          <cell r="BE98" t="e">
            <v>#VALUE!</v>
          </cell>
          <cell r="BF98" t="e">
            <v>#VALUE!</v>
          </cell>
          <cell r="BI98" t="e">
            <v>#VALUE!</v>
          </cell>
          <cell r="BJ98" t="e">
            <v>#VALUE!</v>
          </cell>
          <cell r="BK98" t="e">
            <v>#VALUE!</v>
          </cell>
          <cell r="BL98" t="e">
            <v>#VALUE!</v>
          </cell>
        </row>
        <row r="99">
          <cell r="A99" t="str">
            <v xml:space="preserve">     Amort/Dep</v>
          </cell>
          <cell r="C99">
            <v>1.1639999999999999</v>
          </cell>
          <cell r="D99">
            <v>6.1720000000000006</v>
          </cell>
          <cell r="E99">
            <v>4.4820000000000002</v>
          </cell>
          <cell r="G99">
            <v>4.1049999999999995</v>
          </cell>
          <cell r="H99">
            <v>4.0990000000000002</v>
          </cell>
          <cell r="I99">
            <v>3.944</v>
          </cell>
          <cell r="J99">
            <v>4.851</v>
          </cell>
          <cell r="M99">
            <v>3.552999999999999</v>
          </cell>
          <cell r="N99">
            <v>3.3339999999999987</v>
          </cell>
          <cell r="O99">
            <v>3.4149999999999983</v>
          </cell>
          <cell r="P99">
            <v>0.56099999999999994</v>
          </cell>
          <cell r="Q99">
            <v>2.1669999999999998</v>
          </cell>
          <cell r="S99">
            <v>0.748</v>
          </cell>
          <cell r="T99">
            <v>0.67900000000000005</v>
          </cell>
          <cell r="U99">
            <v>0.79999999999999982</v>
          </cell>
          <cell r="V99">
            <v>0.91999999999999993</v>
          </cell>
          <cell r="W99">
            <v>2.5110000000000001</v>
          </cell>
          <cell r="Y99">
            <v>1.121</v>
          </cell>
          <cell r="Z99">
            <v>1.468</v>
          </cell>
          <cell r="AA99">
            <v>1.4899999999999998</v>
          </cell>
          <cell r="AB99">
            <v>1.9480000000000004</v>
          </cell>
          <cell r="AC99">
            <v>5.4700000000000006</v>
          </cell>
          <cell r="AE99">
            <v>2.2360000000000002</v>
          </cell>
          <cell r="AF99">
            <v>2.5619999999999998</v>
          </cell>
          <cell r="AG99">
            <v>3.9689999999999994</v>
          </cell>
          <cell r="AH99">
            <v>3.1289999999999996</v>
          </cell>
          <cell r="AI99">
            <v>11.895999999999995</v>
          </cell>
          <cell r="AK99">
            <v>4.3479999999999999</v>
          </cell>
          <cell r="AL99">
            <v>4.5450000000000008</v>
          </cell>
          <cell r="AM99">
            <v>5.2083104411008634</v>
          </cell>
          <cell r="AN99">
            <v>5.2227574120065938</v>
          </cell>
          <cell r="AO99">
            <v>19.324067853107458</v>
          </cell>
          <cell r="AQ99">
            <v>5.1055631440038454</v>
          </cell>
          <cell r="AR99">
            <v>5.4938822875118589</v>
          </cell>
          <cell r="AS99">
            <v>5.9173933374723333</v>
          </cell>
          <cell r="AT99">
            <v>6.3812175503350304</v>
          </cell>
          <cell r="AU99">
            <v>22.898056319323068</v>
          </cell>
          <cell r="AW99">
            <v>6.824081096820322</v>
          </cell>
          <cell r="AX99">
            <v>7.2438832839076497</v>
          </cell>
          <cell r="AY99">
            <v>7.6982917846025316</v>
          </cell>
          <cell r="AZ99">
            <v>8.1891520691126942</v>
          </cell>
          <cell r="BA99">
            <v>29.955408234443198</v>
          </cell>
          <cell r="BC99">
            <v>92.846317324680314</v>
          </cell>
          <cell r="BD99" t="e">
            <v>#VALUE!</v>
          </cell>
          <cell r="BE99" t="e">
            <v>#VALUE!</v>
          </cell>
          <cell r="BF99" t="e">
            <v>#VALUE!</v>
          </cell>
          <cell r="BI99" t="e">
            <v>#VALUE!</v>
          </cell>
          <cell r="BJ99" t="e">
            <v>#VALUE!</v>
          </cell>
          <cell r="BK99" t="e">
            <v>#VALUE!</v>
          </cell>
          <cell r="BL99" t="e">
            <v>#VALUE!</v>
          </cell>
        </row>
        <row r="100">
          <cell r="A100" t="str">
            <v>Breakout of LT Other Assets</v>
          </cell>
        </row>
        <row r="101">
          <cell r="A101" t="str">
            <v xml:space="preserve">     Capitalized internal-use SW dev costs</v>
          </cell>
          <cell r="C101">
            <v>1.262</v>
          </cell>
          <cell r="D101">
            <v>9.1079999999999988</v>
          </cell>
          <cell r="E101">
            <v>10.23</v>
          </cell>
          <cell r="F101" t="str">
            <v xml:space="preserve"> </v>
          </cell>
          <cell r="J101">
            <v>9.8390000000000004</v>
          </cell>
          <cell r="O101">
            <v>10.885999999999999</v>
          </cell>
          <cell r="P101">
            <v>12.087</v>
          </cell>
          <cell r="Q101">
            <v>0.45300000000000001</v>
          </cell>
          <cell r="S101">
            <v>11.978999999999999</v>
          </cell>
          <cell r="T101">
            <v>14.001000000000001</v>
          </cell>
          <cell r="U101">
            <v>15.34</v>
          </cell>
          <cell r="V101">
            <v>0.64100000000000001</v>
          </cell>
          <cell r="W101">
            <v>0.46500000000000002</v>
          </cell>
          <cell r="Y101">
            <v>25.81</v>
          </cell>
          <cell r="Z101">
            <v>1.012</v>
          </cell>
          <cell r="AA101">
            <v>34.027000000000001</v>
          </cell>
          <cell r="AB101">
            <v>39.215000000000003</v>
          </cell>
          <cell r="AC101">
            <v>1.3520000000000001</v>
          </cell>
          <cell r="AE101">
            <v>41.898000000000003</v>
          </cell>
          <cell r="AF101">
            <v>43.853000000000002</v>
          </cell>
          <cell r="AG101">
            <v>49.475000000000001</v>
          </cell>
          <cell r="AH101">
            <v>54.063000000000002</v>
          </cell>
          <cell r="AK101">
            <v>60.905000000000001</v>
          </cell>
          <cell r="AL101">
            <v>67.173000000000002</v>
          </cell>
          <cell r="AM101">
            <v>72.95</v>
          </cell>
          <cell r="AN101">
            <v>78.83</v>
          </cell>
          <cell r="AQ101">
            <v>98.198999999999998</v>
          </cell>
          <cell r="AR101">
            <v>102.92100000000001</v>
          </cell>
          <cell r="AS101">
            <v>115.27873430539027</v>
          </cell>
          <cell r="AT101">
            <v>127.04812056619846</v>
          </cell>
          <cell r="AW101">
            <v>156.09278318713703</v>
          </cell>
          <cell r="AX101">
            <v>173.25042460378066</v>
          </cell>
          <cell r="AY101">
            <v>187.93140410675034</v>
          </cell>
          <cell r="AZ101">
            <v>203.81891698739307</v>
          </cell>
          <cell r="BC101">
            <v>241.43722865259744</v>
          </cell>
          <cell r="BD101">
            <v>263.30056953072312</v>
          </cell>
          <cell r="BE101">
            <v>281.83489996181964</v>
          </cell>
          <cell r="BF101">
            <v>301.64720236410994</v>
          </cell>
          <cell r="BI101">
            <v>348.25782544724348</v>
          </cell>
          <cell r="BJ101">
            <v>375.16134338899855</v>
          </cell>
          <cell r="BK101">
            <v>397.71446039005048</v>
          </cell>
          <cell r="BL101">
            <v>421.47543091390673</v>
          </cell>
        </row>
        <row r="102">
          <cell r="A102" t="str">
            <v xml:space="preserve">     Amortized SW costs</v>
          </cell>
          <cell r="C102">
            <v>9.8000000000000004E-2</v>
          </cell>
          <cell r="D102">
            <v>0.95899999999999996</v>
          </cell>
          <cell r="E102">
            <v>3.2639999999999998</v>
          </cell>
          <cell r="J102">
            <v>4.851</v>
          </cell>
          <cell r="O102">
            <v>6.4569999999999999</v>
          </cell>
          <cell r="P102">
            <v>7.0179999999999998</v>
          </cell>
          <cell r="Q102">
            <v>0.27700000000000002</v>
          </cell>
          <cell r="S102">
            <v>7.431</v>
          </cell>
          <cell r="T102">
            <v>8.0150000000000006</v>
          </cell>
          <cell r="U102">
            <v>8.8149999999999995</v>
          </cell>
          <cell r="V102">
            <v>0.64100000000000001</v>
          </cell>
          <cell r="W102">
            <v>0.39600000000000002</v>
          </cell>
          <cell r="Y102">
            <v>10.521000000000001</v>
          </cell>
          <cell r="Z102">
            <v>1.012</v>
          </cell>
          <cell r="AA102">
            <v>13.173999999999999</v>
          </cell>
          <cell r="AB102">
            <v>14.999000000000001</v>
          </cell>
          <cell r="AC102">
            <v>0.443</v>
          </cell>
          <cell r="AE102">
            <v>17.111999999999998</v>
          </cell>
          <cell r="AF102">
            <v>19.010999999999999</v>
          </cell>
          <cell r="AG102">
            <v>21.324000000000002</v>
          </cell>
          <cell r="AH102">
            <v>23.908000000000001</v>
          </cell>
          <cell r="AK102">
            <v>27.056000000000001</v>
          </cell>
          <cell r="AL102">
            <v>30.483000000000001</v>
          </cell>
          <cell r="AM102">
            <v>34.036999999999999</v>
          </cell>
          <cell r="AN102">
            <v>37.450000000000003</v>
          </cell>
          <cell r="AQ102">
            <v>41.383000000000003</v>
          </cell>
          <cell r="AR102">
            <v>46.277999999999999</v>
          </cell>
          <cell r="AS102">
            <v>55.901267916113817</v>
          </cell>
          <cell r="AT102">
            <v>66.58861478719075</v>
          </cell>
          <cell r="AW102">
            <v>79.07598459771225</v>
          </cell>
          <cell r="AX102">
            <v>93.601015689127522</v>
          </cell>
          <cell r="AY102">
            <v>109.53022621350307</v>
          </cell>
          <cell r="AZ102">
            <v>126.80759966271275</v>
          </cell>
          <cell r="BC102">
            <v>146.44474172629029</v>
          </cell>
          <cell r="BD102">
            <v>168.70520448427584</v>
          </cell>
          <cell r="BE102">
            <v>192.74732667201874</v>
          </cell>
          <cell r="BF102">
            <v>218.48065129230014</v>
          </cell>
          <cell r="BI102">
            <v>247.14342772769544</v>
          </cell>
          <cell r="BJ102">
            <v>279.04840002074172</v>
          </cell>
          <cell r="BK102">
            <v>313.13455942567492</v>
          </cell>
          <cell r="BL102">
            <v>349.26331010122237</v>
          </cell>
        </row>
        <row r="103">
          <cell r="A103" t="str">
            <v xml:space="preserve">     Amortized SW costs</v>
          </cell>
          <cell r="C103">
            <v>1.1639999999999999</v>
          </cell>
          <cell r="D103">
            <v>8.1489999999999991</v>
          </cell>
          <cell r="E103">
            <v>6.9660000000000002</v>
          </cell>
          <cell r="J103">
            <v>4.9880000000000004</v>
          </cell>
          <cell r="O103">
            <v>4.4290000000000003</v>
          </cell>
          <cell r="P103">
            <v>5.069</v>
          </cell>
          <cell r="Q103">
            <v>0.27700000000000002</v>
          </cell>
          <cell r="S103">
            <v>4.548</v>
          </cell>
          <cell r="T103">
            <v>5.9859999999999998</v>
          </cell>
          <cell r="U103">
            <v>6.5250000000000004</v>
          </cell>
          <cell r="V103">
            <v>7.6369999999999996</v>
          </cell>
          <cell r="W103">
            <v>0.39600000000000002</v>
          </cell>
          <cell r="Y103">
            <v>15.288999999999998</v>
          </cell>
          <cell r="Z103">
            <v>17.28</v>
          </cell>
          <cell r="AA103">
            <v>20.853000000000002</v>
          </cell>
          <cell r="AB103">
            <v>24.216000000000001</v>
          </cell>
          <cell r="AC103">
            <v>0.443</v>
          </cell>
          <cell r="AE103">
            <v>24.786000000000005</v>
          </cell>
          <cell r="AF103">
            <v>24.842000000000002</v>
          </cell>
          <cell r="AG103">
            <v>28.151</v>
          </cell>
          <cell r="AH103">
            <v>30.155000000000001</v>
          </cell>
          <cell r="AK103">
            <v>33.849000000000004</v>
          </cell>
          <cell r="AL103">
            <v>36.69</v>
          </cell>
          <cell r="AM103">
            <v>38.913000000000004</v>
          </cell>
          <cell r="AN103">
            <v>41.379999999999995</v>
          </cell>
          <cell r="AQ103">
            <v>56.815999999999995</v>
          </cell>
          <cell r="AR103">
            <v>56.643000000000008</v>
          </cell>
          <cell r="AS103">
            <v>59.377466389276456</v>
          </cell>
          <cell r="AT103">
            <v>60.459505779007713</v>
          </cell>
          <cell r="AW103">
            <v>77.016798589424781</v>
          </cell>
          <cell r="AX103">
            <v>79.649408914653137</v>
          </cell>
          <cell r="AY103">
            <v>78.401177893247265</v>
          </cell>
          <cell r="AZ103">
            <v>77.01131732468032</v>
          </cell>
          <cell r="BC103">
            <v>94.992486926307151</v>
          </cell>
          <cell r="BD103">
            <v>94.595365046447284</v>
          </cell>
          <cell r="BE103">
            <v>89.087573289800901</v>
          </cell>
          <cell r="BF103">
            <v>83.166551071809806</v>
          </cell>
          <cell r="BI103">
            <v>101.11439771954804</v>
          </cell>
          <cell r="BJ103">
            <v>96.112943368256822</v>
          </cell>
          <cell r="BK103">
            <v>84.579900964375554</v>
          </cell>
          <cell r="BL103">
            <v>72.212120812684361</v>
          </cell>
        </row>
        <row r="104">
          <cell r="A104" t="str">
            <v>Accrued expenses and other current liab</v>
          </cell>
          <cell r="E104">
            <v>-2.484</v>
          </cell>
          <cell r="J104">
            <v>-1.1480000000000006</v>
          </cell>
        </row>
        <row r="105">
          <cell r="A105" t="str">
            <v xml:space="preserve">     Accrued compensation</v>
          </cell>
          <cell r="S105">
            <v>0.748</v>
          </cell>
          <cell r="T105">
            <v>0.67900000000000005</v>
          </cell>
          <cell r="U105">
            <v>0.79999999999999982</v>
          </cell>
          <cell r="V105">
            <v>16.835999999999999</v>
          </cell>
          <cell r="W105">
            <v>3.1469999999999998</v>
          </cell>
          <cell r="Y105">
            <v>1.121</v>
          </cell>
          <cell r="Z105">
            <v>13.965999999999999</v>
          </cell>
          <cell r="AA105">
            <v>1.4899999999999998</v>
          </cell>
          <cell r="AB105">
            <v>1.9480000000000004</v>
          </cell>
          <cell r="AC105">
            <v>6.0270000000000001</v>
          </cell>
          <cell r="AE105">
            <v>2.2360000000000002</v>
          </cell>
          <cell r="AF105">
            <v>2.5619999999999998</v>
          </cell>
          <cell r="AG105">
            <v>3.9689999999999994</v>
          </cell>
          <cell r="AH105">
            <v>3.1289999999999996</v>
          </cell>
          <cell r="AI105">
            <v>11.895999999999999</v>
          </cell>
          <cell r="AK105">
            <v>4.8479999999999999</v>
          </cell>
          <cell r="AL105">
            <v>6.0450000000000008</v>
          </cell>
          <cell r="AM105">
            <v>6.7579999999999991</v>
          </cell>
          <cell r="AN105">
            <v>6.5680000000000014</v>
          </cell>
          <cell r="AO105">
            <v>24.219000000000001</v>
          </cell>
          <cell r="AQ105">
            <v>8.1579999999999995</v>
          </cell>
          <cell r="AR105">
            <v>8.8699999999999992</v>
          </cell>
          <cell r="AS105">
            <v>9.6232679161138179</v>
          </cell>
          <cell r="AT105">
            <v>10.687346871076926</v>
          </cell>
          <cell r="AU105">
            <v>37.338614787190743</v>
          </cell>
          <cell r="AW105">
            <v>12.487369810521505</v>
          </cell>
          <cell r="AX105">
            <v>14.525031091415274</v>
          </cell>
          <cell r="AY105">
            <v>15.929210524375542</v>
          </cell>
          <cell r="AZ105">
            <v>17.277373449209676</v>
          </cell>
          <cell r="BA105">
            <v>60.218984875521997</v>
          </cell>
          <cell r="BC105">
            <v>19.637142063577542</v>
          </cell>
          <cell r="BD105">
            <v>22.26046275798555</v>
          </cell>
          <cell r="BE105">
            <v>24.042122187742919</v>
          </cell>
          <cell r="BF105">
            <v>25.733324620281394</v>
          </cell>
          <cell r="BG105">
            <v>91.673051629587405</v>
          </cell>
          <cell r="BI105">
            <v>28.662776435395305</v>
          </cell>
          <cell r="BJ105">
            <v>31.904972293046267</v>
          </cell>
          <cell r="BK105">
            <v>34.086159404933184</v>
          </cell>
          <cell r="BL105">
            <v>36.128750675547423</v>
          </cell>
          <cell r="BM105">
            <v>130.78265880892218</v>
          </cell>
        </row>
        <row r="106">
          <cell r="A106" t="str">
            <v xml:space="preserve">    Other</v>
          </cell>
          <cell r="E106">
            <v>3.1341911764705888</v>
          </cell>
          <cell r="J106">
            <v>2.0282415996701713</v>
          </cell>
          <cell r="S106">
            <v>4.0217245989304811</v>
          </cell>
          <cell r="T106">
            <v>4.7827687776141383</v>
          </cell>
          <cell r="U106">
            <v>4.5845312500000013</v>
          </cell>
          <cell r="V106">
            <v>15.631</v>
          </cell>
          <cell r="Y106">
            <v>4.7921498661909006</v>
          </cell>
          <cell r="Z106">
            <v>18.119</v>
          </cell>
          <cell r="AA106">
            <v>5.2957214765100682</v>
          </cell>
          <cell r="AB106">
            <v>4.6998203285420939</v>
          </cell>
          <cell r="AE106">
            <v>4.5344923971377451</v>
          </cell>
          <cell r="AF106">
            <v>4.1837919594067143</v>
          </cell>
          <cell r="AG106">
            <v>2.9392794154698922</v>
          </cell>
          <cell r="AH106">
            <v>4.1362256311920751</v>
          </cell>
          <cell r="AK106">
            <v>2.9643151815181521</v>
          </cell>
          <cell r="AL106">
            <v>2.6484284532671625</v>
          </cell>
          <cell r="AM106">
            <v>2.591798609055934</v>
          </cell>
          <cell r="AN106">
            <v>2.8886266747868445</v>
          </cell>
          <cell r="AQ106">
            <v>2.7125061289531751</v>
          </cell>
          <cell r="AR106">
            <v>2.8342728297632473</v>
          </cell>
          <cell r="AS106">
            <v>2.8342728297632473</v>
          </cell>
          <cell r="AT106">
            <v>2.8342728297632473</v>
          </cell>
          <cell r="AW106">
            <v>2.8342728297632473</v>
          </cell>
          <cell r="AX106">
            <v>2.8342728297632473</v>
          </cell>
          <cell r="AY106">
            <v>2.8342728297632473</v>
          </cell>
          <cell r="AZ106">
            <v>2.8342728297632473</v>
          </cell>
          <cell r="BC106">
            <v>2.8342728297632473</v>
          </cell>
          <cell r="BD106">
            <v>2.8342728297632473</v>
          </cell>
          <cell r="BE106">
            <v>2.8342728297632473</v>
          </cell>
          <cell r="BF106">
            <v>2.8342728297632473</v>
          </cell>
          <cell r="BI106">
            <v>2.8342728297632473</v>
          </cell>
          <cell r="BJ106">
            <v>2.8342728297632473</v>
          </cell>
          <cell r="BK106">
            <v>2.8342728297632473</v>
          </cell>
          <cell r="BL106">
            <v>2.8342728297632473</v>
          </cell>
        </row>
        <row r="107">
          <cell r="A107" t="str">
            <v xml:space="preserve">    Other</v>
          </cell>
          <cell r="V107">
            <v>15.631</v>
          </cell>
          <cell r="Z107">
            <v>18.119</v>
          </cell>
        </row>
        <row r="108">
          <cell r="A108" t="str">
            <v>Shareholders Equity Adjustment</v>
          </cell>
          <cell r="S108">
            <v>0.38600000000000101</v>
          </cell>
          <cell r="T108">
            <v>-1.538000000000002</v>
          </cell>
          <cell r="U108">
            <v>-5.7999999999998053E-2</v>
          </cell>
          <cell r="V108">
            <v>0.43900000000000006</v>
          </cell>
          <cell r="Y108">
            <v>0.51300000000000168</v>
          </cell>
          <cell r="Z108">
            <v>8.3999999999999631E-2</v>
          </cell>
          <cell r="AA108">
            <v>0.36199999999999477</v>
          </cell>
          <cell r="AB108">
            <v>0.42600000000000193</v>
          </cell>
          <cell r="AE108">
            <v>-8.8000000000000966E-2</v>
          </cell>
          <cell r="AF108">
            <v>0.86299999999999955</v>
          </cell>
          <cell r="AG108">
            <v>3.463000000000001</v>
          </cell>
          <cell r="AH108">
            <v>3.036999999999999</v>
          </cell>
          <cell r="AK108">
            <v>9.1150000000000091</v>
          </cell>
          <cell r="AL108">
            <v>3.8359999999999985</v>
          </cell>
          <cell r="AM108">
            <v>3.3449999999999989</v>
          </cell>
          <cell r="AN108">
            <v>2.4890000000000043</v>
          </cell>
          <cell r="AO108">
            <v>14.92059373635545</v>
          </cell>
          <cell r="AQ108">
            <v>4.8080000000000069</v>
          </cell>
          <cell r="AR108">
            <v>8.313999999999993</v>
          </cell>
          <cell r="AS108">
            <v>0</v>
          </cell>
          <cell r="AT108">
            <v>0</v>
          </cell>
          <cell r="AU108">
            <v>14.92059373635545</v>
          </cell>
          <cell r="AW108">
            <v>0</v>
          </cell>
          <cell r="AX108">
            <v>0</v>
          </cell>
          <cell r="AY108">
            <v>0</v>
          </cell>
          <cell r="AZ108">
            <v>0</v>
          </cell>
          <cell r="BA108">
            <v>14.92059373635545</v>
          </cell>
          <cell r="BC108">
            <v>0</v>
          </cell>
          <cell r="BD108">
            <v>0</v>
          </cell>
          <cell r="BE108">
            <v>0</v>
          </cell>
          <cell r="BF108">
            <v>0</v>
          </cell>
          <cell r="BI108">
            <v>0</v>
          </cell>
          <cell r="BJ108">
            <v>0</v>
          </cell>
          <cell r="BK108">
            <v>0</v>
          </cell>
          <cell r="BL108">
            <v>0</v>
          </cell>
        </row>
        <row r="109">
          <cell r="A109" t="str">
            <v>Amortized / Written-Down Intangibles</v>
          </cell>
          <cell r="J109">
            <v>0</v>
          </cell>
          <cell r="K109">
            <v>0</v>
          </cell>
          <cell r="M109">
            <v>0</v>
          </cell>
          <cell r="N109">
            <v>0</v>
          </cell>
          <cell r="O109">
            <v>0</v>
          </cell>
          <cell r="P109">
            <v>0</v>
          </cell>
          <cell r="Q109">
            <v>0</v>
          </cell>
          <cell r="S109">
            <v>0</v>
          </cell>
          <cell r="T109">
            <v>0</v>
          </cell>
          <cell r="U109">
            <v>0</v>
          </cell>
          <cell r="V109">
            <v>0</v>
          </cell>
          <cell r="W109">
            <v>0</v>
          </cell>
          <cell r="Y109">
            <v>0</v>
          </cell>
          <cell r="Z109">
            <v>0</v>
          </cell>
          <cell r="AA109">
            <v>0</v>
          </cell>
          <cell r="AB109">
            <v>0</v>
          </cell>
          <cell r="AC109">
            <v>0</v>
          </cell>
          <cell r="AE109">
            <v>0</v>
          </cell>
          <cell r="AF109">
            <v>0</v>
          </cell>
          <cell r="AG109">
            <v>0</v>
          </cell>
          <cell r="AH109">
            <v>0</v>
          </cell>
          <cell r="AI109">
            <v>0</v>
          </cell>
          <cell r="AK109">
            <v>0</v>
          </cell>
          <cell r="AL109">
            <v>0</v>
          </cell>
          <cell r="AM109">
            <v>0</v>
          </cell>
          <cell r="AN109">
            <v>0</v>
          </cell>
          <cell r="AO109">
            <v>0</v>
          </cell>
          <cell r="AQ109">
            <v>0</v>
          </cell>
          <cell r="AR109">
            <v>0</v>
          </cell>
          <cell r="AS109">
            <v>0</v>
          </cell>
          <cell r="AT109">
            <v>0</v>
          </cell>
          <cell r="AU109">
            <v>0</v>
          </cell>
          <cell r="AW109">
            <v>0</v>
          </cell>
          <cell r="AX109">
            <v>0</v>
          </cell>
          <cell r="AY109">
            <v>0</v>
          </cell>
          <cell r="AZ109">
            <v>0</v>
          </cell>
          <cell r="BA109">
            <v>0</v>
          </cell>
          <cell r="BC109">
            <v>0</v>
          </cell>
          <cell r="BD109">
            <v>0</v>
          </cell>
          <cell r="BE109">
            <v>0</v>
          </cell>
          <cell r="BF109">
            <v>0</v>
          </cell>
          <cell r="BI109">
            <v>0</v>
          </cell>
          <cell r="BJ109">
            <v>0</v>
          </cell>
          <cell r="BK109">
            <v>0</v>
          </cell>
          <cell r="BL109">
            <v>0</v>
          </cell>
        </row>
        <row r="110">
          <cell r="A110" t="str">
            <v>Cumulative Amortized  / Written-Down Intangibles</v>
          </cell>
          <cell r="J110">
            <v>0</v>
          </cell>
          <cell r="K110">
            <v>0</v>
          </cell>
          <cell r="M110">
            <v>0</v>
          </cell>
          <cell r="N110">
            <v>0</v>
          </cell>
          <cell r="O110">
            <v>0</v>
          </cell>
          <cell r="P110">
            <v>0</v>
          </cell>
          <cell r="Q110">
            <v>0</v>
          </cell>
          <cell r="S110">
            <v>0</v>
          </cell>
          <cell r="T110">
            <v>0</v>
          </cell>
          <cell r="U110">
            <v>0</v>
          </cell>
          <cell r="V110">
            <v>0</v>
          </cell>
          <cell r="W110">
            <v>0</v>
          </cell>
          <cell r="Y110">
            <v>0</v>
          </cell>
          <cell r="Z110">
            <v>0</v>
          </cell>
          <cell r="AA110">
            <v>0</v>
          </cell>
          <cell r="AB110">
            <v>0</v>
          </cell>
          <cell r="AC110">
            <v>0</v>
          </cell>
          <cell r="AE110">
            <v>0</v>
          </cell>
          <cell r="AF110">
            <v>0</v>
          </cell>
          <cell r="AG110">
            <v>0</v>
          </cell>
          <cell r="AH110">
            <v>0</v>
          </cell>
          <cell r="AI110">
            <v>0</v>
          </cell>
          <cell r="AK110">
            <v>0</v>
          </cell>
          <cell r="AL110">
            <v>0</v>
          </cell>
          <cell r="AM110">
            <v>0</v>
          </cell>
          <cell r="AN110">
            <v>0</v>
          </cell>
          <cell r="AO110">
            <v>0</v>
          </cell>
          <cell r="AQ110">
            <v>0</v>
          </cell>
          <cell r="AR110">
            <v>0</v>
          </cell>
          <cell r="AS110">
            <v>0</v>
          </cell>
          <cell r="AT110">
            <v>0</v>
          </cell>
          <cell r="AU110">
            <v>0</v>
          </cell>
          <cell r="AW110">
            <v>0</v>
          </cell>
          <cell r="AX110" t="str">
            <v>mstag:unrecordedGoodwillFromPoolingAndAmortizedOrWrittenOffGoodwill</v>
          </cell>
          <cell r="AY110">
            <v>6</v>
          </cell>
          <cell r="AZ110" t="str">
            <v>ISO4217:USD</v>
          </cell>
          <cell r="BA110" t="b">
            <v>0</v>
          </cell>
          <cell r="BB110" t="b">
            <v>0</v>
          </cell>
          <cell r="BC110" t="str">
            <v>mstag:unrecordedGoodwillFromPoolingAndAmortizedOrWrittenOffGoodwill</v>
          </cell>
          <cell r="BD110">
            <v>6</v>
          </cell>
          <cell r="BE110" t="str">
            <v>ISO4217:USD</v>
          </cell>
          <cell r="BF110" t="b">
            <v>0</v>
          </cell>
          <cell r="BG110" t="b">
            <v>0</v>
          </cell>
        </row>
        <row r="111">
          <cell r="A111" t="str">
            <v>Shareholders Equity</v>
          </cell>
          <cell r="J111">
            <v>-55.875</v>
          </cell>
          <cell r="K111">
            <v>-55.875</v>
          </cell>
          <cell r="M111">
            <v>-54.412999999999997</v>
          </cell>
          <cell r="N111">
            <v>-52.896000000000001</v>
          </cell>
          <cell r="O111">
            <v>-46.992000000000004</v>
          </cell>
          <cell r="P111">
            <v>-46.236999999999995</v>
          </cell>
          <cell r="Q111">
            <v>-46.236999999999995</v>
          </cell>
          <cell r="S111">
            <v>-44.055999999999997</v>
          </cell>
          <cell r="T111">
            <v>133.18700000000001</v>
          </cell>
          <cell r="U111">
            <v>137.35500000000002</v>
          </cell>
          <cell r="V111">
            <v>145.131</v>
          </cell>
          <cell r="W111">
            <v>145.131</v>
          </cell>
          <cell r="Y111">
            <v>152.99799999999999</v>
          </cell>
          <cell r="Z111">
            <v>165.40199999999999</v>
          </cell>
          <cell r="AA111">
            <v>181.97900000000001</v>
          </cell>
          <cell r="AB111">
            <v>196.37099999999998</v>
          </cell>
          <cell r="AC111">
            <v>196.37099999999998</v>
          </cell>
          <cell r="AE111">
            <v>211.87700000000009</v>
          </cell>
          <cell r="AF111">
            <v>229.88463510865003</v>
          </cell>
          <cell r="AG111">
            <v>245.32508132830819</v>
          </cell>
          <cell r="AH111">
            <v>262.15277716514481</v>
          </cell>
          <cell r="AI111">
            <v>262.15277716514481</v>
          </cell>
          <cell r="AK111">
            <v>282.14342789474989</v>
          </cell>
          <cell r="AL111">
            <v>303.30997616790114</v>
          </cell>
          <cell r="AM111">
            <v>327.4686991024281</v>
          </cell>
          <cell r="AN111">
            <v>353.961319489603</v>
          </cell>
          <cell r="AO111">
            <v>353.961319489603</v>
          </cell>
          <cell r="AQ111">
            <v>386.79599232039971</v>
          </cell>
          <cell r="AR111">
            <v>420.37007792134858</v>
          </cell>
          <cell r="AS111">
            <v>456.37445320918278</v>
          </cell>
          <cell r="AT111">
            <v>494.48220165126008</v>
          </cell>
          <cell r="AU111">
            <v>494.48220165126008</v>
          </cell>
          <cell r="AW111">
            <v>561.45077859244532</v>
          </cell>
          <cell r="AX111">
            <v>603.11199816533951</v>
          </cell>
          <cell r="AY111">
            <v>646.71346978648069</v>
          </cell>
          <cell r="AZ111">
            <v>695.31428847019436</v>
          </cell>
          <cell r="BA111">
            <v>695.31428847019436</v>
          </cell>
          <cell r="BC111" t="str">
            <v>mstag:unrecordedGoodwillFromPoolingAndAmortizedOrWrittenOffGoodwill</v>
          </cell>
          <cell r="BD111">
            <v>6</v>
          </cell>
          <cell r="BE111" t="str">
            <v>ISO4217:USD</v>
          </cell>
          <cell r="BF111" t="b">
            <v>0</v>
          </cell>
          <cell r="BG111" t="b">
            <v>0</v>
          </cell>
          <cell r="BI111">
            <v>46.610623083133532</v>
          </cell>
          <cell r="BJ111">
            <v>26.903517941755094</v>
          </cell>
          <cell r="BK111">
            <v>22.553117001051941</v>
          </cell>
          <cell r="BL111">
            <v>23.760970523856251</v>
          </cell>
          <cell r="BM111">
            <v>119.82822854979682</v>
          </cell>
        </row>
        <row r="112">
          <cell r="A112" t="str">
            <v>ROE</v>
          </cell>
          <cell r="J112">
            <v>-55.875</v>
          </cell>
          <cell r="K112">
            <v>-55.875</v>
          </cell>
          <cell r="M112" t="str">
            <v>-</v>
          </cell>
          <cell r="N112" t="str">
            <v>-</v>
          </cell>
          <cell r="O112" t="str">
            <v>-</v>
          </cell>
          <cell r="P112" t="str">
            <v>-</v>
          </cell>
          <cell r="Q112">
            <v>-1.1299036598363418E-2</v>
          </cell>
          <cell r="S112" t="str">
            <v>-</v>
          </cell>
          <cell r="T112" t="str">
            <v>-</v>
          </cell>
          <cell r="U112" t="str">
            <v>-</v>
          </cell>
          <cell r="V112" t="str">
            <v>-</v>
          </cell>
          <cell r="W112">
            <v>5.0616339720666245E-2</v>
          </cell>
          <cell r="Y112" t="str">
            <v>-</v>
          </cell>
          <cell r="Z112" t="str">
            <v>-</v>
          </cell>
          <cell r="AA112" t="str">
            <v>-</v>
          </cell>
          <cell r="AB112" t="str">
            <v>-</v>
          </cell>
          <cell r="AC112">
            <v>0.10936950975449515</v>
          </cell>
          <cell r="AE112" t="str">
            <v>-</v>
          </cell>
          <cell r="AF112" t="str">
            <v>-</v>
          </cell>
          <cell r="AG112" t="str">
            <v>-</v>
          </cell>
          <cell r="AH112" t="str">
            <v>-</v>
          </cell>
          <cell r="AI112">
            <v>8.7287944886922639E-2</v>
          </cell>
          <cell r="AK112" t="str">
            <v>-</v>
          </cell>
          <cell r="AL112" t="str">
            <v>-</v>
          </cell>
          <cell r="AM112" t="str">
            <v>-</v>
          </cell>
          <cell r="AN112" t="str">
            <v>-</v>
          </cell>
          <cell r="AO112">
            <v>0.14297760669847592</v>
          </cell>
          <cell r="AQ112" t="str">
            <v>-</v>
          </cell>
          <cell r="AR112" t="str">
            <v>-</v>
          </cell>
          <cell r="AS112" t="str">
            <v>-</v>
          </cell>
          <cell r="AT112" t="str">
            <v>-</v>
          </cell>
          <cell r="AU112">
            <v>0.17901732734980783</v>
          </cell>
          <cell r="AW112" t="str">
            <v>-</v>
          </cell>
          <cell r="AX112" t="str">
            <v>-</v>
          </cell>
          <cell r="AY112" t="str">
            <v>-</v>
          </cell>
          <cell r="AZ112" t="str">
            <v>-</v>
          </cell>
          <cell r="BA112">
            <v>0.175705214922942</v>
          </cell>
          <cell r="BC112">
            <v>0.09</v>
          </cell>
          <cell r="BD112">
            <v>0.05</v>
          </cell>
          <cell r="BE112">
            <v>0.04</v>
          </cell>
          <cell r="BF112">
            <v>0.04</v>
          </cell>
          <cell r="BG112">
            <v>5.393215549135482E-2</v>
          </cell>
          <cell r="BI112">
            <v>0.09</v>
          </cell>
          <cell r="BJ112">
            <v>0.05</v>
          </cell>
          <cell r="BK112">
            <v>0.04</v>
          </cell>
          <cell r="BL112">
            <v>0.04</v>
          </cell>
          <cell r="BM112">
            <v>5.4127398511738548E-2</v>
          </cell>
        </row>
        <row r="113">
          <cell r="A113" t="str">
            <v>Shareholders Equity (including Amtortized Intangibles)</v>
          </cell>
          <cell r="D113">
            <v>-29.329000000000001</v>
          </cell>
          <cell r="E113">
            <v>-51.347999999999999</v>
          </cell>
          <cell r="G113">
            <v>-51.612749999999998</v>
          </cell>
          <cell r="H113">
            <v>-51.441500000000005</v>
          </cell>
          <cell r="I113">
            <v>-54.985249999999994</v>
          </cell>
          <cell r="J113">
            <v>-55.875</v>
          </cell>
          <cell r="K113">
            <v>-55.875</v>
          </cell>
          <cell r="M113">
            <v>-54.412999999999997</v>
          </cell>
          <cell r="N113">
            <v>-52.896000000000001</v>
          </cell>
          <cell r="O113">
            <v>-46.992000000000004</v>
          </cell>
          <cell r="P113">
            <v>-46.236999999999995</v>
          </cell>
          <cell r="Q113">
            <v>-46.236999999999995</v>
          </cell>
          <cell r="S113">
            <v>-44.055999999999997</v>
          </cell>
          <cell r="T113">
            <v>133.18700000000001</v>
          </cell>
          <cell r="U113">
            <v>137.35500000000002</v>
          </cell>
          <cell r="V113">
            <v>145.131</v>
          </cell>
          <cell r="W113">
            <v>145.131</v>
          </cell>
          <cell r="Y113">
            <v>152.99799999999999</v>
          </cell>
          <cell r="Z113">
            <v>165.40199999999999</v>
          </cell>
          <cell r="AA113">
            <v>181.97900000000001</v>
          </cell>
          <cell r="AB113">
            <v>196.37099999999998</v>
          </cell>
          <cell r="AC113">
            <v>196.37099999999998</v>
          </cell>
          <cell r="AE113">
            <v>211.87700000000009</v>
          </cell>
          <cell r="AF113">
            <v>229.88463510865003</v>
          </cell>
          <cell r="AG113">
            <v>245.32508132830819</v>
          </cell>
          <cell r="AH113">
            <v>262.15277716514481</v>
          </cell>
          <cell r="AI113">
            <v>262.15277716514481</v>
          </cell>
          <cell r="AK113">
            <v>282.14342789474989</v>
          </cell>
          <cell r="AL113">
            <v>303.30997616790114</v>
          </cell>
          <cell r="AM113">
            <v>327.4686991024281</v>
          </cell>
          <cell r="AN113">
            <v>353.961319489603</v>
          </cell>
          <cell r="AO113">
            <v>353.961319489603</v>
          </cell>
          <cell r="AQ113">
            <v>386.79599232039971</v>
          </cell>
          <cell r="AR113">
            <v>420.37007792134858</v>
          </cell>
          <cell r="AS113">
            <v>456.37445320918278</v>
          </cell>
          <cell r="AT113">
            <v>494.48220165126008</v>
          </cell>
          <cell r="AU113">
            <v>494.48220165126008</v>
          </cell>
          <cell r="AW113">
            <v>561.45077859244532</v>
          </cell>
          <cell r="AX113">
            <v>603.11199816533951</v>
          </cell>
          <cell r="AY113">
            <v>646.71346978648069</v>
          </cell>
          <cell r="AZ113">
            <v>695.31428847019436</v>
          </cell>
          <cell r="BA113">
            <v>695.31428847019436</v>
          </cell>
          <cell r="BC113">
            <v>19.637142063577542</v>
          </cell>
          <cell r="BD113">
            <v>22.260462757985547</v>
          </cell>
          <cell r="BE113">
            <v>24.042122187742912</v>
          </cell>
          <cell r="BF113">
            <v>25.733324620281401</v>
          </cell>
          <cell r="BG113">
            <v>91.673051629587391</v>
          </cell>
          <cell r="BI113">
            <v>28.662776435395305</v>
          </cell>
          <cell r="BJ113">
            <v>31.904972293046271</v>
          </cell>
          <cell r="BK113">
            <v>34.086159404933191</v>
          </cell>
          <cell r="BL113">
            <v>36.12875067554743</v>
          </cell>
          <cell r="BM113">
            <v>130.78265880892224</v>
          </cell>
        </row>
        <row r="114">
          <cell r="A114" t="str">
            <v>ROE (including Amtortized Intangibles)</v>
          </cell>
          <cell r="D114">
            <v>-29.329000000000001</v>
          </cell>
          <cell r="E114">
            <v>-51.347999999999999</v>
          </cell>
          <cell r="G114">
            <v>-51.612749999999998</v>
          </cell>
          <cell r="H114">
            <v>-51.441500000000005</v>
          </cell>
          <cell r="I114">
            <v>-54.985249999999994</v>
          </cell>
          <cell r="J114">
            <v>-55.875</v>
          </cell>
          <cell r="K114">
            <v>-55.875</v>
          </cell>
          <cell r="M114" t="str">
            <v>-</v>
          </cell>
          <cell r="N114" t="str">
            <v>-</v>
          </cell>
          <cell r="O114" t="str">
            <v>-</v>
          </cell>
          <cell r="P114" t="str">
            <v>-</v>
          </cell>
          <cell r="Q114">
            <v>-1.1299036598363418E-2</v>
          </cell>
          <cell r="S114" t="str">
            <v>-</v>
          </cell>
          <cell r="T114" t="str">
            <v>-</v>
          </cell>
          <cell r="U114" t="str">
            <v>-</v>
          </cell>
          <cell r="V114" t="str">
            <v>-</v>
          </cell>
          <cell r="W114">
            <v>5.0616339720666245E-2</v>
          </cell>
          <cell r="Y114" t="str">
            <v>-</v>
          </cell>
          <cell r="Z114" t="str">
            <v>-</v>
          </cell>
          <cell r="AA114" t="str">
            <v>-</v>
          </cell>
          <cell r="AB114" t="str">
            <v>-</v>
          </cell>
          <cell r="AC114">
            <v>0.10936950975449515</v>
          </cell>
          <cell r="AE114" t="str">
            <v>-</v>
          </cell>
          <cell r="AF114" t="str">
            <v>-</v>
          </cell>
          <cell r="AG114" t="str">
            <v>-</v>
          </cell>
          <cell r="AH114" t="str">
            <v>-</v>
          </cell>
          <cell r="AI114">
            <v>8.7287944886922639E-2</v>
          </cell>
          <cell r="AK114" t="str">
            <v>-</v>
          </cell>
          <cell r="AL114" t="str">
            <v>-</v>
          </cell>
          <cell r="AM114" t="str">
            <v>-</v>
          </cell>
          <cell r="AN114" t="str">
            <v>-</v>
          </cell>
          <cell r="AO114">
            <v>0.14297760669847592</v>
          </cell>
          <cell r="AQ114" t="str">
            <v>-</v>
          </cell>
          <cell r="AR114" t="str">
            <v>-</v>
          </cell>
          <cell r="AS114" t="str">
            <v>-</v>
          </cell>
          <cell r="AT114" t="str">
            <v>-</v>
          </cell>
          <cell r="AU114">
            <v>0.17901732734980783</v>
          </cell>
          <cell r="AW114" t="str">
            <v>-</v>
          </cell>
          <cell r="AX114" t="str">
            <v>-</v>
          </cell>
          <cell r="AY114" t="str">
            <v>-</v>
          </cell>
          <cell r="AZ114" t="str">
            <v>-</v>
          </cell>
          <cell r="BA114">
            <v>0.175705214922942</v>
          </cell>
        </row>
        <row r="115">
          <cell r="A115" t="str">
            <v>ROE (including Amtortized Intangibles)</v>
          </cell>
          <cell r="M115" t="str">
            <v>-</v>
          </cell>
          <cell r="N115" t="str">
            <v>-</v>
          </cell>
          <cell r="O115" t="str">
            <v>-</v>
          </cell>
          <cell r="P115" t="str">
            <v>-</v>
          </cell>
          <cell r="Q115">
            <v>-1.1299036598363418E-2</v>
          </cell>
          <cell r="S115" t="str">
            <v>-</v>
          </cell>
          <cell r="T115" t="str">
            <v>-</v>
          </cell>
          <cell r="U115" t="str">
            <v>-</v>
          </cell>
          <cell r="V115" t="str">
            <v>-</v>
          </cell>
          <cell r="W115">
            <v>5.0616339720666245E-2</v>
          </cell>
          <cell r="Y115" t="str">
            <v>-</v>
          </cell>
          <cell r="Z115" t="str">
            <v>-</v>
          </cell>
          <cell r="AA115" t="str">
            <v>-</v>
          </cell>
          <cell r="AB115" t="str">
            <v>-</v>
          </cell>
          <cell r="AC115">
            <v>0.10936950975449515</v>
          </cell>
          <cell r="AE115" t="str">
            <v>-</v>
          </cell>
          <cell r="AF115" t="str">
            <v>-</v>
          </cell>
          <cell r="AG115" t="str">
            <v>-</v>
          </cell>
          <cell r="AH115" t="str">
            <v>-</v>
          </cell>
          <cell r="AI115">
            <v>9.4235513898866474E-2</v>
          </cell>
          <cell r="AK115" t="str">
            <v>-</v>
          </cell>
          <cell r="AL115" t="str">
            <v>-</v>
          </cell>
          <cell r="AM115" t="str">
            <v>-</v>
          </cell>
          <cell r="AN115" t="str">
            <v>-</v>
          </cell>
          <cell r="AO115">
            <v>0.12495379858849127</v>
          </cell>
          <cell r="AQ115" t="str">
            <v>-</v>
          </cell>
          <cell r="AR115" t="str">
            <v>-</v>
          </cell>
          <cell r="AS115" t="str">
            <v>-</v>
          </cell>
          <cell r="AT115" t="str">
            <v>-</v>
          </cell>
          <cell r="AU115">
            <v>0.1485965471752661</v>
          </cell>
          <cell r="AW115" t="str">
            <v>-</v>
          </cell>
          <cell r="AX115" t="str">
            <v>-</v>
          </cell>
          <cell r="AY115" t="str">
            <v>-</v>
          </cell>
          <cell r="AZ115" t="str">
            <v>-</v>
          </cell>
          <cell r="BA115">
            <v>0.16401103597139305</v>
          </cell>
          <cell r="BC115">
            <v>35.302159265567177</v>
          </cell>
          <cell r="BD115">
            <v>37.372362588758563</v>
          </cell>
          <cell r="BE115">
            <v>39.570703619911328</v>
          </cell>
          <cell r="BF115">
            <v>41.968757020781467</v>
          </cell>
          <cell r="BI115">
            <v>44.400712922038487</v>
          </cell>
          <cell r="BJ115">
            <v>46.826054918839482</v>
          </cell>
          <cell r="BK115">
            <v>49.329369284241011</v>
          </cell>
          <cell r="BL115">
            <v>51.967323123974538</v>
          </cell>
        </row>
        <row r="117">
          <cell r="A117" t="str">
            <v>Change in Shareholders Equity</v>
          </cell>
          <cell r="M117">
            <v>0.76051364991971226</v>
          </cell>
          <cell r="N117">
            <v>1.073782518926361</v>
          </cell>
          <cell r="O117">
            <v>1.8045177793071723</v>
          </cell>
          <cell r="P117">
            <v>1.1441860518467522</v>
          </cell>
          <cell r="Q117">
            <v>4.7829999999999977</v>
          </cell>
          <cell r="S117">
            <v>1.0210000000000079</v>
          </cell>
          <cell r="T117">
            <v>176.74199999999999</v>
          </cell>
          <cell r="U117">
            <v>0.52400000000002933</v>
          </cell>
          <cell r="V117">
            <v>4.4009999999999536</v>
          </cell>
          <cell r="W117">
            <v>182.68799999999999</v>
          </cell>
          <cell r="Y117">
            <v>2.9020000000000152</v>
          </cell>
          <cell r="Z117">
            <v>7.1980000000000075</v>
          </cell>
          <cell r="AA117">
            <v>3.0980000000000132</v>
          </cell>
          <cell r="AB117">
            <v>7.2969999999999686</v>
          </cell>
          <cell r="AC117">
            <v>20.495000000000005</v>
          </cell>
          <cell r="AE117">
            <v>17.145083333333332</v>
          </cell>
          <cell r="AF117">
            <v>18.34301111627417</v>
          </cell>
          <cell r="AG117">
            <v>18.695168227591807</v>
          </cell>
          <cell r="AH117">
            <v>19.188781787897426</v>
          </cell>
          <cell r="AI117">
            <v>73.372044465096735</v>
          </cell>
          <cell r="AK117">
            <v>21.715263393801138</v>
          </cell>
          <cell r="AL117">
            <v>22.756706530611382</v>
          </cell>
          <cell r="AM117">
            <v>23.798149667421569</v>
          </cell>
          <cell r="AN117">
            <v>24.839592804231756</v>
          </cell>
          <cell r="AO117">
            <v>93.109712396065845</v>
          </cell>
          <cell r="AP117">
            <v>0</v>
          </cell>
          <cell r="AQ117">
            <v>28.674772203871896</v>
          </cell>
          <cell r="AR117">
            <v>30.10827338065485</v>
          </cell>
          <cell r="AS117">
            <v>31.541774557437805</v>
          </cell>
          <cell r="AT117">
            <v>32.975275734220759</v>
          </cell>
          <cell r="AU117">
            <v>123.30009587618531</v>
          </cell>
          <cell r="AW117">
            <v>29.24637739794025</v>
          </cell>
          <cell r="AX117">
            <v>30.72332079775299</v>
          </cell>
          <cell r="AY117">
            <v>32.20026419756573</v>
          </cell>
          <cell r="AZ117">
            <v>33.677207597378469</v>
          </cell>
          <cell r="BA117">
            <v>125.84716999063744</v>
          </cell>
          <cell r="BC117">
            <v>6.2697186108673959</v>
          </cell>
          <cell r="BD117">
            <v>6.5590022634377041</v>
          </cell>
          <cell r="BE117">
            <v>6.9503739116611927</v>
          </cell>
          <cell r="BF117">
            <v>7.4296134008588597</v>
          </cell>
          <cell r="BI117">
            <v>7.7684371805222554</v>
          </cell>
          <cell r="BJ117">
            <v>8.0710553825265272</v>
          </cell>
          <cell r="BK117">
            <v>8.4574188753944775</v>
          </cell>
          <cell r="BL117">
            <v>8.9103639464460933</v>
          </cell>
        </row>
        <row r="118">
          <cell r="A118" t="str">
            <v>Change in Shareholders Equity</v>
          </cell>
          <cell r="M118">
            <v>0.76051364991971226</v>
          </cell>
          <cell r="N118">
            <v>1.073782518926361</v>
          </cell>
          <cell r="O118">
            <v>1.8045177793071723</v>
          </cell>
          <cell r="P118">
            <v>1.1441860518467522</v>
          </cell>
          <cell r="Q118">
            <v>4.7829999999999977</v>
          </cell>
          <cell r="S118">
            <v>1.0210000000000079</v>
          </cell>
          <cell r="T118">
            <v>176.74199999999999</v>
          </cell>
          <cell r="U118">
            <v>0.52400000000002933</v>
          </cell>
          <cell r="V118">
            <v>4.4009999999999536</v>
          </cell>
          <cell r="W118">
            <v>182.68799999999999</v>
          </cell>
          <cell r="Y118">
            <v>2.9020000000000152</v>
          </cell>
          <cell r="Z118">
            <v>7.1980000000000075</v>
          </cell>
          <cell r="AA118">
            <v>3.0980000000000132</v>
          </cell>
          <cell r="AB118">
            <v>7.2969999999999686</v>
          </cell>
          <cell r="AC118">
            <v>20.495000000000005</v>
          </cell>
          <cell r="AE118">
            <v>13.356999999999999</v>
          </cell>
          <cell r="AF118">
            <v>18.489000000000061</v>
          </cell>
          <cell r="AG118">
            <v>25.511999999999944</v>
          </cell>
          <cell r="AH118">
            <v>25.132000000000005</v>
          </cell>
          <cell r="AI118">
            <v>82.490000000000009</v>
          </cell>
          <cell r="AK118">
            <v>26.970000000000027</v>
          </cell>
          <cell r="AL118">
            <v>38.045999999999992</v>
          </cell>
          <cell r="AM118">
            <v>29.730814879783281</v>
          </cell>
          <cell r="AN118">
            <v>30.319178393849313</v>
          </cell>
          <cell r="AO118">
            <v>125.06599327363261</v>
          </cell>
          <cell r="AQ118">
            <v>36.124208075080162</v>
          </cell>
          <cell r="AR118">
            <v>37.812772445541896</v>
          </cell>
          <cell r="AS118">
            <v>39.5013368160038</v>
          </cell>
          <cell r="AT118">
            <v>41.18990118646559</v>
          </cell>
          <cell r="AU118">
            <v>154.62821852309145</v>
          </cell>
          <cell r="AW118">
            <v>38.159311771551643</v>
          </cell>
          <cell r="AX118">
            <v>40.446521932601854</v>
          </cell>
          <cell r="AY118">
            <v>42.733732093651952</v>
          </cell>
          <cell r="AZ118">
            <v>45.020942254702163</v>
          </cell>
          <cell r="BA118">
            <v>166.36050805250761</v>
          </cell>
          <cell r="BC118">
            <v>1.4999999999999999E-2</v>
          </cell>
          <cell r="BD118">
            <v>1.4999999999999999E-2</v>
          </cell>
          <cell r="BE118">
            <v>1.4999999999999999E-2</v>
          </cell>
          <cell r="BF118">
            <v>1.4999999999999999E-2</v>
          </cell>
          <cell r="BI118">
            <v>1.4999999999999999E-2</v>
          </cell>
          <cell r="BJ118">
            <v>1.4999999999999999E-2</v>
          </cell>
          <cell r="BK118">
            <v>1.4999999999999999E-2</v>
          </cell>
          <cell r="BL118">
            <v>1.4999999999999999E-2</v>
          </cell>
        </row>
        <row r="119">
          <cell r="A119" t="str">
            <v xml:space="preserve">         Actual Share Price ($)</v>
          </cell>
          <cell r="M119">
            <v>1.73</v>
          </cell>
          <cell r="N119">
            <v>1.73</v>
          </cell>
          <cell r="O119">
            <v>1.73</v>
          </cell>
          <cell r="P119">
            <v>5.6</v>
          </cell>
          <cell r="Q119">
            <v>3.4329240028392198</v>
          </cell>
          <cell r="S119">
            <v>5.6</v>
          </cell>
          <cell r="T119">
            <v>15.309286</v>
          </cell>
          <cell r="U119">
            <v>14.903635999999999</v>
          </cell>
          <cell r="V119">
            <v>17.09591</v>
          </cell>
          <cell r="W119">
            <v>15.896980999999998</v>
          </cell>
          <cell r="Y119">
            <v>14.977580999999999</v>
          </cell>
          <cell r="Z119">
            <v>19.450470000000003</v>
          </cell>
          <cell r="AA119">
            <v>22.554460000000002</v>
          </cell>
          <cell r="AB119">
            <v>26.446000000000002</v>
          </cell>
          <cell r="AC119">
            <v>19.2334</v>
          </cell>
          <cell r="AE119">
            <v>14.977580999999999</v>
          </cell>
          <cell r="AF119">
            <v>19.450470000000003</v>
          </cell>
          <cell r="AG119">
            <v>19.450470000000003</v>
          </cell>
          <cell r="AH119">
            <v>40.165080000000003</v>
          </cell>
          <cell r="AI119">
            <v>0.75</v>
          </cell>
          <cell r="AK119">
            <v>1.3690000000000007</v>
          </cell>
          <cell r="AL119">
            <v>1.8429999999999995</v>
          </cell>
          <cell r="AM119">
            <v>2.0859999999999999</v>
          </cell>
          <cell r="AN119">
            <v>2.3389999999999986</v>
          </cell>
          <cell r="AO119">
            <v>7.6369999999999987</v>
          </cell>
          <cell r="AQ119">
            <v>0</v>
          </cell>
          <cell r="AR119">
            <v>0</v>
          </cell>
          <cell r="AS119">
            <v>0</v>
          </cell>
          <cell r="AT119">
            <v>0</v>
          </cell>
          <cell r="AU119">
            <v>0</v>
          </cell>
          <cell r="AW119">
            <v>36.207210000000003</v>
          </cell>
          <cell r="AX119">
            <v>27.689690000000002</v>
          </cell>
          <cell r="AY119">
            <v>34.84554</v>
          </cell>
          <cell r="AZ119">
            <v>40.165080000000003</v>
          </cell>
          <cell r="BA119">
            <v>34.644660000000002</v>
          </cell>
          <cell r="BC119">
            <v>4.229359844810225</v>
          </cell>
          <cell r="BD119">
            <v>4.4887989402463191</v>
          </cell>
          <cell r="BE119">
            <v>4.7520328805084322</v>
          </cell>
          <cell r="BF119">
            <v>5.0315599999887253</v>
          </cell>
          <cell r="BI119">
            <v>5.3364812792652385</v>
          </cell>
          <cell r="BJ119">
            <v>5.6457133857255375</v>
          </cell>
          <cell r="BK119">
            <v>5.9541045099929413</v>
          </cell>
          <cell r="BL119">
            <v>6.272410106712571</v>
          </cell>
        </row>
        <row r="120">
          <cell r="A120" t="str">
            <v xml:space="preserve">         Actual Share Price ($)</v>
          </cell>
          <cell r="M120">
            <v>1.73</v>
          </cell>
          <cell r="N120">
            <v>1.73</v>
          </cell>
          <cell r="O120">
            <v>1.73</v>
          </cell>
          <cell r="P120">
            <v>5.6</v>
          </cell>
          <cell r="Q120">
            <v>3.4329240028392198</v>
          </cell>
          <cell r="S120">
            <v>5.6</v>
          </cell>
          <cell r="T120">
            <v>15.247406999999999</v>
          </cell>
          <cell r="U120">
            <v>14.921384999999999</v>
          </cell>
          <cell r="V120">
            <v>17.122540000000001</v>
          </cell>
          <cell r="W120">
            <v>15.891428999999999</v>
          </cell>
          <cell r="Y120">
            <v>14.977580999999999</v>
          </cell>
          <cell r="Z120">
            <v>19.450470000000003</v>
          </cell>
          <cell r="AA120">
            <v>22.554460000000002</v>
          </cell>
          <cell r="AB120">
            <v>33.651940000000003</v>
          </cell>
          <cell r="AC120">
            <v>22.664560000000002</v>
          </cell>
          <cell r="AE120">
            <v>36.207210000000003</v>
          </cell>
          <cell r="AF120">
            <v>27.689690000000002</v>
          </cell>
          <cell r="AG120">
            <v>34.84554</v>
          </cell>
          <cell r="AH120">
            <v>40.165080000000003</v>
          </cell>
          <cell r="AK120">
            <v>3.032140248356463</v>
          </cell>
          <cell r="AL120">
            <v>3.1321893651654915</v>
          </cell>
          <cell r="AM120">
            <v>2.8610977948226268</v>
          </cell>
          <cell r="AN120">
            <v>2.503794356562635</v>
          </cell>
          <cell r="AQ120">
            <v>2.1310185185185184</v>
          </cell>
          <cell r="AR120">
            <v>1.9661249999999999</v>
          </cell>
          <cell r="AS120">
            <v>1.9661249999999999</v>
          </cell>
          <cell r="AT120">
            <v>1.9661249999999999</v>
          </cell>
          <cell r="AW120">
            <v>1.9661249999999999</v>
          </cell>
          <cell r="AX120">
            <v>1.9661249999999999</v>
          </cell>
          <cell r="AY120">
            <v>1.9661249999999999</v>
          </cell>
          <cell r="AZ120">
            <v>1.9661249999999999</v>
          </cell>
          <cell r="BC120">
            <v>1.9661249999999999</v>
          </cell>
          <cell r="BD120">
            <v>1.9661249999999999</v>
          </cell>
          <cell r="BE120">
            <v>1.9661249999999999</v>
          </cell>
          <cell r="BF120">
            <v>1.9661249999999999</v>
          </cell>
          <cell r="BI120">
            <v>1.9661249999999999</v>
          </cell>
          <cell r="BJ120">
            <v>1.9661249999999999</v>
          </cell>
          <cell r="BK120">
            <v>1.9661249999999999</v>
          </cell>
          <cell r="BL120">
            <v>1.9661249999999999</v>
          </cell>
        </row>
        <row r="121">
          <cell r="A121" t="str">
            <v>Stock Issuance from Option Exercise/ESPP</v>
          </cell>
          <cell r="Q121">
            <v>1.4</v>
          </cell>
          <cell r="W121">
            <v>1.24</v>
          </cell>
          <cell r="AC121">
            <v>3.23</v>
          </cell>
          <cell r="AI121">
            <v>5</v>
          </cell>
          <cell r="AO121">
            <v>8</v>
          </cell>
          <cell r="AU121">
            <v>10</v>
          </cell>
          <cell r="BA121">
            <v>10</v>
          </cell>
        </row>
        <row r="122">
          <cell r="A122" t="str">
            <v xml:space="preserve">     Additional Shares Issued (m)</v>
          </cell>
          <cell r="M122">
            <v>4.3999999999999997E-2</v>
          </cell>
          <cell r="N122">
            <v>8.2000000000000003E-2</v>
          </cell>
          <cell r="O122">
            <v>0.45700000000000002</v>
          </cell>
          <cell r="P122">
            <v>0.45813100000000001</v>
          </cell>
          <cell r="Q122">
            <v>1.041131</v>
          </cell>
          <cell r="S122">
            <v>1.71</v>
          </cell>
          <cell r="T122">
            <v>3.5000000000000003E-2</v>
          </cell>
          <cell r="U122">
            <v>0.31114400000000031</v>
          </cell>
          <cell r="V122">
            <v>2.0707009999999997</v>
          </cell>
          <cell r="W122">
            <v>4.1268450000000003</v>
          </cell>
          <cell r="Y122">
            <v>0.94450100000000003</v>
          </cell>
          <cell r="Z122">
            <v>1.6646829999999966</v>
          </cell>
          <cell r="AA122">
            <v>0.70000000000000284</v>
          </cell>
          <cell r="AB122">
            <v>1.5229110000000003</v>
          </cell>
          <cell r="AC122">
            <v>4.8320949999999998</v>
          </cell>
          <cell r="AE122">
            <v>1.5</v>
          </cell>
          <cell r="AF122">
            <v>1.5</v>
          </cell>
          <cell r="AG122">
            <v>1.5</v>
          </cell>
          <cell r="AH122">
            <v>1.5</v>
          </cell>
          <cell r="AI122">
            <v>6</v>
          </cell>
          <cell r="AK122">
            <v>1</v>
          </cell>
          <cell r="AL122">
            <v>1</v>
          </cell>
          <cell r="AM122">
            <v>1</v>
          </cell>
          <cell r="AN122">
            <v>1</v>
          </cell>
          <cell r="AO122">
            <v>4</v>
          </cell>
          <cell r="AQ122">
            <v>1</v>
          </cell>
          <cell r="AR122">
            <v>1</v>
          </cell>
          <cell r="AS122">
            <v>1</v>
          </cell>
          <cell r="AT122">
            <v>1</v>
          </cell>
          <cell r="AU122">
            <v>4</v>
          </cell>
          <cell r="AW122">
            <v>1</v>
          </cell>
          <cell r="AX122">
            <v>1</v>
          </cell>
          <cell r="AY122">
            <v>1</v>
          </cell>
          <cell r="AZ122">
            <v>1</v>
          </cell>
          <cell r="BA122">
            <v>4</v>
          </cell>
        </row>
        <row r="123">
          <cell r="A123" t="str">
            <v xml:space="preserve">         Average Issuance Price ($)</v>
          </cell>
          <cell r="M123">
            <v>1.3863636363636365</v>
          </cell>
          <cell r="N123">
            <v>1.3902439024390243</v>
          </cell>
          <cell r="O123">
            <v>1.4004376367614879</v>
          </cell>
          <cell r="P123">
            <v>1.4515498842034267</v>
          </cell>
          <cell r="Q123">
            <v>1.4215310081056081</v>
          </cell>
          <cell r="S123">
            <v>0.96023391812865488</v>
          </cell>
          <cell r="T123">
            <v>2.6285714285714308</v>
          </cell>
          <cell r="U123">
            <v>1.475201193016737</v>
          </cell>
          <cell r="V123">
            <v>1.5840046438380044</v>
          </cell>
          <cell r="W123">
            <v>1.3261947080639083</v>
          </cell>
          <cell r="Y123">
            <v>2.2784517962394957</v>
          </cell>
          <cell r="Z123">
            <v>3.177782196370126</v>
          </cell>
          <cell r="AA123">
            <v>3.1557142857142724</v>
          </cell>
          <cell r="AB123">
            <v>3.9949806653179327</v>
          </cell>
          <cell r="AC123">
            <v>3.2563515411017376</v>
          </cell>
          <cell r="AE123">
            <v>5</v>
          </cell>
          <cell r="AF123">
            <v>5</v>
          </cell>
          <cell r="AG123">
            <v>5</v>
          </cell>
          <cell r="AH123">
            <v>5</v>
          </cell>
          <cell r="AI123">
            <v>5</v>
          </cell>
          <cell r="AK123">
            <v>8</v>
          </cell>
          <cell r="AL123">
            <v>8</v>
          </cell>
          <cell r="AM123">
            <v>8</v>
          </cell>
          <cell r="AN123">
            <v>8</v>
          </cell>
          <cell r="AO123">
            <v>8</v>
          </cell>
          <cell r="AQ123">
            <v>10</v>
          </cell>
          <cell r="AR123">
            <v>10</v>
          </cell>
          <cell r="AS123">
            <v>10</v>
          </cell>
          <cell r="AT123">
            <v>10</v>
          </cell>
          <cell r="AU123">
            <v>10</v>
          </cell>
          <cell r="AW123">
            <v>10</v>
          </cell>
          <cell r="AX123">
            <v>10</v>
          </cell>
          <cell r="AY123">
            <v>10</v>
          </cell>
          <cell r="AZ123">
            <v>10</v>
          </cell>
          <cell r="BA123">
            <v>10</v>
          </cell>
        </row>
        <row r="124">
          <cell r="A124" t="str">
            <v xml:space="preserve">     Additional Paid in Capital ($m)</v>
          </cell>
          <cell r="J124">
            <v>0</v>
          </cell>
          <cell r="K124">
            <v>0</v>
          </cell>
          <cell r="M124">
            <v>6.0999999999999999E-2</v>
          </cell>
          <cell r="N124">
            <v>0.114</v>
          </cell>
          <cell r="O124">
            <v>0.64</v>
          </cell>
          <cell r="P124">
            <v>0.66500000000000004</v>
          </cell>
          <cell r="Q124">
            <v>1.48</v>
          </cell>
          <cell r="S124">
            <v>1.6419999999999999</v>
          </cell>
          <cell r="T124">
            <v>9.2000000000000082E-2</v>
          </cell>
          <cell r="U124">
            <v>0.45900000000000007</v>
          </cell>
          <cell r="V124">
            <v>3.2799999999999989</v>
          </cell>
          <cell r="W124">
            <v>5.4729999999999999</v>
          </cell>
          <cell r="Y124">
            <v>2.1520000000000001</v>
          </cell>
          <cell r="Z124">
            <v>5.29</v>
          </cell>
          <cell r="AA124">
            <v>2.2089999999999996</v>
          </cell>
          <cell r="AB124">
            <v>6.0839999999999996</v>
          </cell>
          <cell r="AC124">
            <v>15.734999999999999</v>
          </cell>
          <cell r="AE124">
            <v>7.5</v>
          </cell>
          <cell r="AF124">
            <v>7.5</v>
          </cell>
          <cell r="AG124">
            <v>7.5</v>
          </cell>
          <cell r="AH124">
            <v>7.5</v>
          </cell>
          <cell r="AI124">
            <v>30</v>
          </cell>
          <cell r="AK124">
            <v>8</v>
          </cell>
          <cell r="AL124">
            <v>8</v>
          </cell>
          <cell r="AM124">
            <v>8</v>
          </cell>
          <cell r="AN124">
            <v>8</v>
          </cell>
          <cell r="AO124">
            <v>32</v>
          </cell>
          <cell r="AQ124">
            <v>10</v>
          </cell>
          <cell r="AR124">
            <v>10</v>
          </cell>
          <cell r="AS124">
            <v>10</v>
          </cell>
          <cell r="AT124">
            <v>10</v>
          </cell>
          <cell r="AU124">
            <v>40</v>
          </cell>
          <cell r="AW124">
            <v>10</v>
          </cell>
          <cell r="AX124">
            <v>10</v>
          </cell>
          <cell r="AY124">
            <v>10</v>
          </cell>
          <cell r="AZ124">
            <v>10</v>
          </cell>
          <cell r="BA124">
            <v>40</v>
          </cell>
          <cell r="BC124">
            <v>0</v>
          </cell>
          <cell r="BD124">
            <v>0</v>
          </cell>
          <cell r="BE124">
            <v>0</v>
          </cell>
          <cell r="BF124">
            <v>0</v>
          </cell>
          <cell r="BG124">
            <v>0</v>
          </cell>
          <cell r="BI124">
            <v>0</v>
          </cell>
          <cell r="BJ124">
            <v>0</v>
          </cell>
          <cell r="BK124">
            <v>0</v>
          </cell>
          <cell r="BL124">
            <v>0</v>
          </cell>
          <cell r="BM124">
            <v>0</v>
          </cell>
        </row>
        <row r="125">
          <cell r="A125" t="str">
            <v xml:space="preserve">         additional shares per employee</v>
          </cell>
          <cell r="J125">
            <v>0</v>
          </cell>
          <cell r="K125">
            <v>0</v>
          </cell>
          <cell r="M125">
            <v>6.0999999999999999E-2</v>
          </cell>
          <cell r="N125">
            <v>0.114</v>
          </cell>
          <cell r="O125">
            <v>0.64</v>
          </cell>
          <cell r="P125">
            <v>0.66500000000000004</v>
          </cell>
          <cell r="Q125">
            <v>4546.4235807860259</v>
          </cell>
          <cell r="S125">
            <v>1.6419999999999999</v>
          </cell>
          <cell r="T125">
            <v>9.2000000000000082E-2</v>
          </cell>
          <cell r="U125">
            <v>0.45900000000000007</v>
          </cell>
          <cell r="V125">
            <v>3.2799999999999989</v>
          </cell>
          <cell r="W125">
            <v>10065.475609756098</v>
          </cell>
          <cell r="Y125">
            <v>2.1520000000000001</v>
          </cell>
          <cell r="Z125">
            <v>5.29</v>
          </cell>
          <cell r="AA125">
            <v>2.2089999999999996</v>
          </cell>
          <cell r="AB125">
            <v>6.0839999999999996</v>
          </cell>
          <cell r="AC125">
            <v>7895.580065359477</v>
          </cell>
          <cell r="AE125">
            <v>5.5030000000000001</v>
          </cell>
          <cell r="AF125">
            <v>5.3879999999999999</v>
          </cell>
          <cell r="AG125">
            <v>10.148999999999999</v>
          </cell>
          <cell r="AH125">
            <v>8.0420000000000016</v>
          </cell>
          <cell r="AI125">
            <v>6349.2063492063489</v>
          </cell>
          <cell r="AK125">
            <v>8.3000000000000007</v>
          </cell>
          <cell r="AL125">
            <v>15.404</v>
          </cell>
          <cell r="AM125">
            <v>10.65</v>
          </cell>
          <cell r="AN125">
            <v>10.65</v>
          </cell>
          <cell r="AO125">
            <v>3372.6812816188872</v>
          </cell>
          <cell r="AQ125">
            <v>13.5</v>
          </cell>
          <cell r="AR125">
            <v>13.5</v>
          </cell>
          <cell r="AS125">
            <v>13.5</v>
          </cell>
          <cell r="AT125">
            <v>13.5</v>
          </cell>
          <cell r="AU125">
            <v>2994.0119760479042</v>
          </cell>
          <cell r="AW125">
            <v>10</v>
          </cell>
          <cell r="AX125">
            <v>10</v>
          </cell>
          <cell r="AY125">
            <v>10</v>
          </cell>
          <cell r="AZ125">
            <v>10</v>
          </cell>
          <cell r="BA125">
            <v>1228.878648233487</v>
          </cell>
          <cell r="BC125">
            <v>0</v>
          </cell>
          <cell r="BD125">
            <v>0</v>
          </cell>
          <cell r="BE125">
            <v>0</v>
          </cell>
          <cell r="BF125">
            <v>0</v>
          </cell>
          <cell r="BG125">
            <v>0</v>
          </cell>
          <cell r="BI125">
            <v>0</v>
          </cell>
          <cell r="BJ125">
            <v>0</v>
          </cell>
          <cell r="BK125">
            <v>0</v>
          </cell>
          <cell r="BL125">
            <v>0</v>
          </cell>
          <cell r="BM125">
            <v>0</v>
          </cell>
          <cell r="BO125" t="str">
            <v>mstag:unrecordedGoodwillFromPoolingAndAmortizedOrWrittenOffGoodwill</v>
          </cell>
          <cell r="BP125">
            <v>6</v>
          </cell>
          <cell r="BQ125" t="str">
            <v>ISO4217:USD</v>
          </cell>
          <cell r="BR125" t="b">
            <v>0</v>
          </cell>
          <cell r="BS125" t="b">
            <v>0</v>
          </cell>
        </row>
        <row r="126">
          <cell r="A126" t="str">
            <v xml:space="preserve">         additional shares per employee</v>
          </cell>
          <cell r="J126">
            <v>-55.875</v>
          </cell>
          <cell r="K126">
            <v>-55.875</v>
          </cell>
          <cell r="M126">
            <v>-54.412999999999997</v>
          </cell>
          <cell r="N126">
            <v>-52.896000000000001</v>
          </cell>
          <cell r="O126">
            <v>-46.992000000000004</v>
          </cell>
          <cell r="P126">
            <v>-46.236999999999995</v>
          </cell>
          <cell r="Q126">
            <v>2344.8896396396394</v>
          </cell>
          <cell r="S126">
            <v>-44.055999999999997</v>
          </cell>
          <cell r="T126">
            <v>133.18700000000001</v>
          </cell>
          <cell r="U126">
            <v>137.35500000000002</v>
          </cell>
          <cell r="V126">
            <v>145.131</v>
          </cell>
          <cell r="W126">
            <v>5380.5019556714478</v>
          </cell>
          <cell r="Y126">
            <v>152.99799999999999</v>
          </cell>
          <cell r="Z126">
            <v>165.40199999999999</v>
          </cell>
          <cell r="AA126">
            <v>181.97900000000001</v>
          </cell>
          <cell r="AB126">
            <v>196.37099999999998</v>
          </cell>
          <cell r="AC126">
            <v>3705.594325153374</v>
          </cell>
          <cell r="AE126">
            <v>211.87699999999995</v>
          </cell>
          <cell r="AF126">
            <v>230.11900000000003</v>
          </cell>
          <cell r="AG126">
            <v>256.38099999999997</v>
          </cell>
          <cell r="AH126">
            <v>281.791</v>
          </cell>
          <cell r="AI126">
            <v>2898.550724637681</v>
          </cell>
          <cell r="AK126">
            <v>309.28200000000004</v>
          </cell>
          <cell r="AL126">
            <v>351.05600000000004</v>
          </cell>
          <cell r="AM126">
            <v>401.29500000000002</v>
          </cell>
          <cell r="AN126">
            <v>452.05900000000003</v>
          </cell>
          <cell r="AO126">
            <v>1110.2886750555144</v>
          </cell>
          <cell r="AQ126">
            <v>503.06700000000001</v>
          </cell>
          <cell r="AR126">
            <v>565.976</v>
          </cell>
          <cell r="AS126">
            <v>617.22268018601721</v>
          </cell>
          <cell r="AT126">
            <v>671.90844479370912</v>
          </cell>
          <cell r="AU126">
            <v>856.65334094802972</v>
          </cell>
          <cell r="AW126">
            <v>722.28443525781461</v>
          </cell>
          <cell r="AX126">
            <v>774.42814947997294</v>
          </cell>
          <cell r="AY126">
            <v>834.27388159976829</v>
          </cell>
          <cell r="AZ126">
            <v>896.9667660326545</v>
          </cell>
          <cell r="BA126">
            <v>940.73377234242707</v>
          </cell>
          <cell r="BC126">
            <v>966.03335177428721</v>
          </cell>
          <cell r="BD126">
            <v>1039.7243089003414</v>
          </cell>
          <cell r="BE126">
            <v>1119.6803911961249</v>
          </cell>
          <cell r="BF126">
            <v>1202.4709642135499</v>
          </cell>
          <cell r="BG126">
            <v>1202.4709642135499</v>
          </cell>
          <cell r="BI126">
            <v>1291.5694841107884</v>
          </cell>
          <cell r="BJ126">
            <v>1385.4419117284363</v>
          </cell>
          <cell r="BK126">
            <v>1486.3125529008983</v>
          </cell>
          <cell r="BL126">
            <v>1590.668594254116</v>
          </cell>
          <cell r="BM126">
            <v>1590.668594254116</v>
          </cell>
        </row>
        <row r="127">
          <cell r="A127" t="str">
            <v>Stock Option Expense</v>
          </cell>
          <cell r="M127" t="str">
            <v>-</v>
          </cell>
          <cell r="N127" t="str">
            <v>-</v>
          </cell>
          <cell r="O127" t="str">
            <v>-</v>
          </cell>
          <cell r="P127" t="str">
            <v>-</v>
          </cell>
          <cell r="Q127">
            <v>-1.1299036598363418E-2</v>
          </cell>
          <cell r="S127" t="str">
            <v>-</v>
          </cell>
          <cell r="T127" t="str">
            <v>-</v>
          </cell>
          <cell r="U127" t="str">
            <v>-</v>
          </cell>
          <cell r="V127" t="str">
            <v>-</v>
          </cell>
          <cell r="W127">
            <v>5.0616339720666245E-2</v>
          </cell>
          <cell r="Y127" t="str">
            <v>-</v>
          </cell>
          <cell r="Z127" t="str">
            <v>-</v>
          </cell>
          <cell r="AA127" t="str">
            <v>-</v>
          </cell>
          <cell r="AB127" t="str">
            <v>-</v>
          </cell>
          <cell r="AC127">
            <v>0.10936950975449515</v>
          </cell>
          <cell r="AE127">
            <v>7.6059999999999999</v>
          </cell>
          <cell r="AF127">
            <v>8.8039277829408622</v>
          </cell>
          <cell r="AG127">
            <v>9.1560848942584947</v>
          </cell>
          <cell r="AH127">
            <v>9.6496984545640849</v>
          </cell>
          <cell r="AI127">
            <v>35.215711131763442</v>
          </cell>
          <cell r="AK127">
            <v>11.455874504912273</v>
          </cell>
          <cell r="AL127">
            <v>12.497317641722478</v>
          </cell>
          <cell r="AM127">
            <v>13.538760778532687</v>
          </cell>
          <cell r="AN127">
            <v>14.580203915342892</v>
          </cell>
          <cell r="AO127">
            <v>52.072156840510331</v>
          </cell>
          <cell r="AQ127">
            <v>15.768512944612624</v>
          </cell>
          <cell r="AR127">
            <v>17.202014121395592</v>
          </cell>
          <cell r="AS127">
            <v>18.635515298178561</v>
          </cell>
          <cell r="AT127">
            <v>20.069016474961529</v>
          </cell>
          <cell r="AU127">
            <v>71.675058839148306</v>
          </cell>
          <cell r="AW127">
            <v>16.246377397940229</v>
          </cell>
          <cell r="AX127">
            <v>17.723320797752983</v>
          </cell>
          <cell r="AY127">
            <v>19.20026419756573</v>
          </cell>
          <cell r="AZ127">
            <v>20.677207597378469</v>
          </cell>
          <cell r="BA127">
            <v>73.847169990637411</v>
          </cell>
          <cell r="BC127" t="str">
            <v>-</v>
          </cell>
          <cell r="BD127" t="str">
            <v>-</v>
          </cell>
          <cell r="BE127" t="str">
            <v>-</v>
          </cell>
          <cell r="BF127" t="str">
            <v>-</v>
          </cell>
          <cell r="BG127">
            <v>0.16925745703925277</v>
          </cell>
          <cell r="BI127" t="str">
            <v>-</v>
          </cell>
          <cell r="BJ127" t="str">
            <v>-</v>
          </cell>
          <cell r="BK127" t="str">
            <v>-</v>
          </cell>
          <cell r="BL127" t="str">
            <v>-</v>
          </cell>
          <cell r="BM127">
            <v>0.16832922275723183</v>
          </cell>
        </row>
        <row r="128">
          <cell r="A128" t="str">
            <v>Tax Benefit from Employee Stock Option Exercise</v>
          </cell>
          <cell r="D128">
            <v>-29.329000000000001</v>
          </cell>
          <cell r="E128">
            <v>-51.347999999999999</v>
          </cell>
          <cell r="G128">
            <v>-51.612749999999998</v>
          </cell>
          <cell r="H128">
            <v>-51.441500000000005</v>
          </cell>
          <cell r="I128">
            <v>-54.985249999999994</v>
          </cell>
          <cell r="J128">
            <v>-55.875</v>
          </cell>
          <cell r="K128">
            <v>-55.875</v>
          </cell>
          <cell r="M128">
            <v>-54.412999999999997</v>
          </cell>
          <cell r="N128">
            <v>-52.896000000000001</v>
          </cell>
          <cell r="O128">
            <v>-46.992000000000004</v>
          </cell>
          <cell r="P128">
            <v>-46.236999999999995</v>
          </cell>
          <cell r="Q128">
            <v>-46.236999999999995</v>
          </cell>
          <cell r="S128">
            <v>-44.055999999999997</v>
          </cell>
          <cell r="T128">
            <v>133.18700000000001</v>
          </cell>
          <cell r="U128">
            <v>137.35500000000002</v>
          </cell>
          <cell r="V128">
            <v>145.131</v>
          </cell>
          <cell r="W128">
            <v>145.131</v>
          </cell>
          <cell r="Y128">
            <v>152.99799999999999</v>
          </cell>
          <cell r="Z128">
            <v>165.40199999999999</v>
          </cell>
          <cell r="AA128">
            <v>181.97900000000001</v>
          </cell>
          <cell r="AB128">
            <v>196.37099999999998</v>
          </cell>
          <cell r="AC128">
            <v>196.37099999999998</v>
          </cell>
          <cell r="AE128">
            <v>211.87699999999995</v>
          </cell>
          <cell r="AF128">
            <v>230.11900000000003</v>
          </cell>
          <cell r="AG128">
            <v>256.38099999999997</v>
          </cell>
          <cell r="AH128">
            <v>281.791</v>
          </cell>
          <cell r="AI128">
            <v>0</v>
          </cell>
          <cell r="AK128">
            <v>309.28200000000004</v>
          </cell>
          <cell r="AL128">
            <v>351.05600000000004</v>
          </cell>
          <cell r="AM128">
            <v>15.885814879783293</v>
          </cell>
          <cell r="AN128">
            <v>16.474178393849343</v>
          </cell>
          <cell r="AO128">
            <v>32.359993273632639</v>
          </cell>
          <cell r="AQ128">
            <v>18.574208075080147</v>
          </cell>
          <cell r="AR128">
            <v>20.262772445541973</v>
          </cell>
          <cell r="AS128">
            <v>21.95133681600381</v>
          </cell>
          <cell r="AT128">
            <v>23.639901186465643</v>
          </cell>
          <cell r="AU128">
            <v>84.428218523091573</v>
          </cell>
          <cell r="AW128">
            <v>25.159311771551671</v>
          </cell>
          <cell r="AX128">
            <v>27.446521932601826</v>
          </cell>
          <cell r="AY128">
            <v>29.73373209365198</v>
          </cell>
          <cell r="AZ128">
            <v>32.020942254702135</v>
          </cell>
          <cell r="BA128">
            <v>114.36050805250761</v>
          </cell>
          <cell r="BC128">
            <v>966.03335177428721</v>
          </cell>
          <cell r="BD128">
            <v>1039.7243089003414</v>
          </cell>
          <cell r="BE128">
            <v>1119.6803911961249</v>
          </cell>
          <cell r="BF128">
            <v>1202.4709642135499</v>
          </cell>
          <cell r="BG128">
            <v>1202.4709642135499</v>
          </cell>
          <cell r="BI128">
            <v>1291.5694841107884</v>
          </cell>
          <cell r="BJ128">
            <v>1385.4419117284363</v>
          </cell>
          <cell r="BK128">
            <v>1486.3125529008983</v>
          </cell>
          <cell r="BL128">
            <v>1590.668594254116</v>
          </cell>
          <cell r="BM128">
            <v>1590.668594254116</v>
          </cell>
        </row>
        <row r="129">
          <cell r="A129" t="str">
            <v xml:space="preserve">     Additional Paid in Capital ($m)</v>
          </cell>
          <cell r="M129">
            <v>1.0840000000000001</v>
          </cell>
          <cell r="N129">
            <v>1.044</v>
          </cell>
          <cell r="O129">
            <v>1.0089999999999999</v>
          </cell>
          <cell r="P129">
            <v>1.222</v>
          </cell>
          <cell r="Q129">
            <v>4.359</v>
          </cell>
          <cell r="S129">
            <v>0.877</v>
          </cell>
          <cell r="T129">
            <v>1.1000000000000001</v>
          </cell>
          <cell r="U129">
            <v>1.1910000000000001</v>
          </cell>
          <cell r="V129">
            <v>0.44599999999999973</v>
          </cell>
          <cell r="W129">
            <v>0.79800000000000004</v>
          </cell>
          <cell r="Y129">
            <v>0.85599999999999998</v>
          </cell>
          <cell r="Z129">
            <v>0.93800000000000006</v>
          </cell>
          <cell r="AA129">
            <v>0.82500000000000018</v>
          </cell>
          <cell r="AB129">
            <v>0.82899999999999974</v>
          </cell>
          <cell r="AC129">
            <v>3.448</v>
          </cell>
          <cell r="AE129">
            <v>2.25</v>
          </cell>
          <cell r="AF129">
            <v>2.25</v>
          </cell>
          <cell r="AG129">
            <v>2.25</v>
          </cell>
          <cell r="AH129">
            <v>2.25</v>
          </cell>
          <cell r="AI129">
            <v>9</v>
          </cell>
          <cell r="AK129">
            <v>2.4</v>
          </cell>
          <cell r="AL129">
            <v>2.4</v>
          </cell>
          <cell r="AM129">
            <v>2.4</v>
          </cell>
          <cell r="AN129">
            <v>2.4</v>
          </cell>
          <cell r="AO129">
            <v>9.6</v>
          </cell>
          <cell r="AQ129">
            <v>3</v>
          </cell>
          <cell r="AR129">
            <v>3</v>
          </cell>
          <cell r="AS129">
            <v>3</v>
          </cell>
          <cell r="AT129">
            <v>3</v>
          </cell>
          <cell r="AU129">
            <v>12</v>
          </cell>
          <cell r="AW129">
            <v>3</v>
          </cell>
          <cell r="AX129">
            <v>3</v>
          </cell>
          <cell r="AY129">
            <v>3</v>
          </cell>
          <cell r="AZ129">
            <v>3</v>
          </cell>
          <cell r="BA129">
            <v>12</v>
          </cell>
          <cell r="BC129" t="str">
            <v>-</v>
          </cell>
          <cell r="BD129" t="str">
            <v>-</v>
          </cell>
          <cell r="BE129" t="str">
            <v>-</v>
          </cell>
          <cell r="BF129" t="str">
            <v>-</v>
          </cell>
          <cell r="BG129">
            <v>0.16925745703925277</v>
          </cell>
          <cell r="BI129" t="str">
            <v>-</v>
          </cell>
          <cell r="BJ129" t="str">
            <v>-</v>
          </cell>
          <cell r="BK129" t="str">
            <v>-</v>
          </cell>
          <cell r="BL129" t="str">
            <v>-</v>
          </cell>
          <cell r="BM129">
            <v>0.16832922275723183</v>
          </cell>
        </row>
        <row r="130">
          <cell r="A130" t="str">
            <v xml:space="preserve">         % of stock option proceeds</v>
          </cell>
          <cell r="M130">
            <v>1.0840000000000001</v>
          </cell>
          <cell r="N130">
            <v>1.044</v>
          </cell>
          <cell r="O130">
            <v>1.0089999999999999</v>
          </cell>
          <cell r="P130">
            <v>1.222</v>
          </cell>
          <cell r="Q130">
            <v>4.359</v>
          </cell>
          <cell r="S130">
            <v>0.877</v>
          </cell>
          <cell r="T130">
            <v>1.1000000000000001</v>
          </cell>
          <cell r="U130">
            <v>1.1910000000000001</v>
          </cell>
          <cell r="V130">
            <v>0.44599999999999973</v>
          </cell>
          <cell r="W130">
            <v>0.14580668737438335</v>
          </cell>
          <cell r="Y130">
            <v>0.85599999999999998</v>
          </cell>
          <cell r="Z130">
            <v>0.93800000000000006</v>
          </cell>
          <cell r="AA130">
            <v>0.82500000000000018</v>
          </cell>
          <cell r="AB130">
            <v>0.82899999999999974</v>
          </cell>
          <cell r="AC130">
            <v>0.21912932952017794</v>
          </cell>
          <cell r="AE130">
            <v>7.6059999999999999</v>
          </cell>
          <cell r="AF130">
            <v>10.193</v>
          </cell>
          <cell r="AG130">
            <v>10.240000000000002</v>
          </cell>
          <cell r="AH130">
            <v>2.4126000000000003</v>
          </cell>
          <cell r="AI130">
            <v>0.3</v>
          </cell>
          <cell r="AK130">
            <v>12.012</v>
          </cell>
          <cell r="AL130">
            <v>13.431000000000001</v>
          </cell>
          <cell r="AM130">
            <v>3.1949999999999998</v>
          </cell>
          <cell r="AN130">
            <v>3.1949999999999998</v>
          </cell>
          <cell r="AO130">
            <v>0.3</v>
          </cell>
          <cell r="AQ130">
            <v>4.05</v>
          </cell>
          <cell r="AR130">
            <v>4.05</v>
          </cell>
          <cell r="AS130">
            <v>4.05</v>
          </cell>
          <cell r="AT130">
            <v>4.05</v>
          </cell>
          <cell r="AU130">
            <v>0.3</v>
          </cell>
          <cell r="AW130">
            <v>3</v>
          </cell>
          <cell r="AX130">
            <v>3</v>
          </cell>
          <cell r="AY130">
            <v>3</v>
          </cell>
          <cell r="AZ130">
            <v>3</v>
          </cell>
          <cell r="BA130">
            <v>0.3</v>
          </cell>
        </row>
        <row r="131">
          <cell r="A131" t="str">
            <v xml:space="preserve">         % of stock option proceeds</v>
          </cell>
          <cell r="W131">
            <v>0.14580668737438335</v>
          </cell>
          <cell r="AC131">
            <v>0.21912932952017794</v>
          </cell>
          <cell r="AI131">
            <v>1.0470944226669419</v>
          </cell>
          <cell r="AO131">
            <v>0.70733712558883666</v>
          </cell>
          <cell r="AU131">
            <v>0.3</v>
          </cell>
          <cell r="BA131">
            <v>0.3</v>
          </cell>
        </row>
        <row r="132">
          <cell r="A132" t="str">
            <v>IPO and Other Issuance</v>
          </cell>
          <cell r="M132">
            <v>0.76051364991971226</v>
          </cell>
          <cell r="N132">
            <v>1.073782518926361</v>
          </cell>
          <cell r="O132">
            <v>1.8045177793071723</v>
          </cell>
          <cell r="P132">
            <v>1.1441860518467522</v>
          </cell>
          <cell r="Q132">
            <v>4.7829999999999977</v>
          </cell>
          <cell r="S132">
            <v>1.0210000000000079</v>
          </cell>
          <cell r="T132">
            <v>176.74199999999999</v>
          </cell>
          <cell r="U132">
            <v>0.52400000000002933</v>
          </cell>
          <cell r="V132">
            <v>4.4009999999999536</v>
          </cell>
          <cell r="W132">
            <v>182.68799999999999</v>
          </cell>
          <cell r="Y132">
            <v>2.9020000000000152</v>
          </cell>
          <cell r="Z132">
            <v>7.1980000000000075</v>
          </cell>
          <cell r="AA132">
            <v>3.0980000000000132</v>
          </cell>
          <cell r="AB132">
            <v>7.2969999999999686</v>
          </cell>
          <cell r="AC132">
            <v>20.495000000000005</v>
          </cell>
          <cell r="AE132">
            <v>13.356999999999999</v>
          </cell>
          <cell r="AF132">
            <v>18.489000000000061</v>
          </cell>
          <cell r="AG132">
            <v>25.511999999999944</v>
          </cell>
          <cell r="AH132">
            <v>25.132000000000005</v>
          </cell>
          <cell r="AI132">
            <v>82.490000000000009</v>
          </cell>
          <cell r="AK132">
            <v>26.970000000000027</v>
          </cell>
          <cell r="AL132">
            <v>38.045999999999992</v>
          </cell>
          <cell r="AM132">
            <v>44.725999999999999</v>
          </cell>
          <cell r="AN132">
            <v>42.56800000000004</v>
          </cell>
          <cell r="AO132">
            <v>152.31000000000006</v>
          </cell>
          <cell r="AQ132">
            <v>42.819999999999936</v>
          </cell>
          <cell r="AR132">
            <v>53.45799999999997</v>
          </cell>
          <cell r="AS132">
            <v>42.136437210125223</v>
          </cell>
          <cell r="AT132">
            <v>44.746398213433395</v>
          </cell>
          <cell r="AU132">
            <v>183.16083542355852</v>
          </cell>
          <cell r="AW132">
            <v>35.603172081849948</v>
          </cell>
          <cell r="AX132">
            <v>36.629396954973799</v>
          </cell>
          <cell r="AY132">
            <v>38.681846701221616</v>
          </cell>
          <cell r="AZ132">
            <v>39.708071574345581</v>
          </cell>
          <cell r="BA132">
            <v>150.62248731239094</v>
          </cell>
          <cell r="BC132">
            <v>42.386786853378453</v>
          </cell>
          <cell r="BD132">
            <v>43.686212368742758</v>
          </cell>
          <cell r="BE132">
            <v>46.285063399471369</v>
          </cell>
          <cell r="BF132">
            <v>47.584488914835561</v>
          </cell>
          <cell r="BG132">
            <v>179.94255153642814</v>
          </cell>
          <cell r="BI132">
            <v>51.378932595623951</v>
          </cell>
          <cell r="BJ132">
            <v>53.014973143259795</v>
          </cell>
          <cell r="BK132">
            <v>56.287054238531482</v>
          </cell>
          <cell r="BL132">
            <v>57.923094786167212</v>
          </cell>
          <cell r="BM132">
            <v>218.60405476358244</v>
          </cell>
        </row>
        <row r="133">
          <cell r="A133" t="str">
            <v xml:space="preserve">     Additional Shares Issued (m)</v>
          </cell>
          <cell r="M133">
            <v>0</v>
          </cell>
          <cell r="N133">
            <v>0</v>
          </cell>
          <cell r="O133">
            <v>0</v>
          </cell>
          <cell r="P133">
            <v>0</v>
          </cell>
          <cell r="Q133">
            <v>0</v>
          </cell>
          <cell r="S133">
            <v>0</v>
          </cell>
          <cell r="T133">
            <v>11.5</v>
          </cell>
          <cell r="U133">
            <v>0</v>
          </cell>
          <cell r="V133">
            <v>0</v>
          </cell>
          <cell r="W133">
            <v>11.5</v>
          </cell>
          <cell r="Y133">
            <v>0</v>
          </cell>
          <cell r="Z133">
            <v>0</v>
          </cell>
          <cell r="AA133">
            <v>0</v>
          </cell>
          <cell r="AB133">
            <v>0</v>
          </cell>
          <cell r="AC133">
            <v>0</v>
          </cell>
          <cell r="AE133">
            <v>0</v>
          </cell>
          <cell r="AF133">
            <v>0</v>
          </cell>
          <cell r="AG133">
            <v>0</v>
          </cell>
          <cell r="AH133">
            <v>0</v>
          </cell>
          <cell r="AI133">
            <v>0</v>
          </cell>
          <cell r="AK133">
            <v>0</v>
          </cell>
          <cell r="AL133">
            <v>0</v>
          </cell>
          <cell r="AM133">
            <v>0</v>
          </cell>
          <cell r="AN133">
            <v>0</v>
          </cell>
          <cell r="AO133">
            <v>0</v>
          </cell>
          <cell r="AQ133">
            <v>0</v>
          </cell>
          <cell r="AR133">
            <v>0</v>
          </cell>
          <cell r="AS133">
            <v>0</v>
          </cell>
          <cell r="AT133">
            <v>0</v>
          </cell>
          <cell r="AU133">
            <v>0</v>
          </cell>
          <cell r="AW133">
            <v>0</v>
          </cell>
          <cell r="AX133">
            <v>0</v>
          </cell>
          <cell r="AY133">
            <v>0</v>
          </cell>
          <cell r="AZ133">
            <v>0</v>
          </cell>
          <cell r="BA133">
            <v>0</v>
          </cell>
        </row>
        <row r="134">
          <cell r="A134" t="str">
            <v xml:space="preserve">         Average Issuance Price ($)</v>
          </cell>
          <cell r="M134">
            <v>0</v>
          </cell>
          <cell r="N134">
            <v>0</v>
          </cell>
          <cell r="O134">
            <v>0</v>
          </cell>
          <cell r="P134">
            <v>0</v>
          </cell>
          <cell r="Q134">
            <v>0</v>
          </cell>
          <cell r="S134">
            <v>0</v>
          </cell>
          <cell r="T134">
            <v>9.8928999999999991</v>
          </cell>
          <cell r="U134">
            <v>0</v>
          </cell>
          <cell r="V134">
            <v>0</v>
          </cell>
          <cell r="W134">
            <v>9.8928999999999991</v>
          </cell>
          <cell r="Y134">
            <v>0</v>
          </cell>
          <cell r="Z134">
            <v>0</v>
          </cell>
          <cell r="AA134">
            <v>0</v>
          </cell>
          <cell r="AB134">
            <v>0</v>
          </cell>
          <cell r="AC134">
            <v>0</v>
          </cell>
          <cell r="AE134">
            <v>0</v>
          </cell>
          <cell r="AF134">
            <v>0</v>
          </cell>
          <cell r="AG134">
            <v>0</v>
          </cell>
          <cell r="AH134">
            <v>0</v>
          </cell>
          <cell r="AI134">
            <v>0</v>
          </cell>
          <cell r="AK134">
            <v>0</v>
          </cell>
          <cell r="AL134">
            <v>0</v>
          </cell>
          <cell r="AM134">
            <v>0</v>
          </cell>
          <cell r="AN134">
            <v>0</v>
          </cell>
          <cell r="AO134">
            <v>0</v>
          </cell>
          <cell r="AQ134">
            <v>0</v>
          </cell>
          <cell r="AR134">
            <v>0</v>
          </cell>
          <cell r="AS134">
            <v>0</v>
          </cell>
          <cell r="AT134">
            <v>0</v>
          </cell>
          <cell r="AU134">
            <v>0</v>
          </cell>
          <cell r="AW134">
            <v>0</v>
          </cell>
          <cell r="AX134">
            <v>0</v>
          </cell>
          <cell r="AY134">
            <v>0</v>
          </cell>
          <cell r="AZ134">
            <v>0</v>
          </cell>
          <cell r="BA134">
            <v>0</v>
          </cell>
        </row>
        <row r="135">
          <cell r="A135" t="str">
            <v xml:space="preserve">     Additional Paid in Capital ($m)</v>
          </cell>
          <cell r="M135">
            <v>0</v>
          </cell>
          <cell r="N135">
            <v>0</v>
          </cell>
          <cell r="O135">
            <v>0</v>
          </cell>
          <cell r="P135">
            <v>0</v>
          </cell>
          <cell r="Q135">
            <v>0</v>
          </cell>
          <cell r="S135">
            <v>0</v>
          </cell>
          <cell r="T135">
            <v>113.768</v>
          </cell>
          <cell r="U135">
            <v>0</v>
          </cell>
          <cell r="V135">
            <v>0</v>
          </cell>
          <cell r="W135">
            <v>113.768</v>
          </cell>
          <cell r="Y135">
            <v>0</v>
          </cell>
          <cell r="Z135">
            <v>0</v>
          </cell>
          <cell r="AA135">
            <v>0</v>
          </cell>
          <cell r="AB135">
            <v>0</v>
          </cell>
          <cell r="AC135">
            <v>0</v>
          </cell>
          <cell r="AE135">
            <v>0</v>
          </cell>
          <cell r="AF135">
            <v>0</v>
          </cell>
          <cell r="AG135">
            <v>0</v>
          </cell>
          <cell r="AH135">
            <v>0</v>
          </cell>
          <cell r="AI135">
            <v>0</v>
          </cell>
          <cell r="AK135">
            <v>0</v>
          </cell>
          <cell r="AL135">
            <v>0</v>
          </cell>
          <cell r="AM135">
            <v>0</v>
          </cell>
          <cell r="AN135">
            <v>0</v>
          </cell>
          <cell r="AO135">
            <v>0</v>
          </cell>
          <cell r="AQ135">
            <v>0</v>
          </cell>
          <cell r="AR135">
            <v>0</v>
          </cell>
          <cell r="AS135">
            <v>0</v>
          </cell>
          <cell r="AT135">
            <v>0</v>
          </cell>
          <cell r="AU135">
            <v>0</v>
          </cell>
          <cell r="AW135">
            <v>0</v>
          </cell>
          <cell r="AX135">
            <v>0</v>
          </cell>
          <cell r="AY135">
            <v>0</v>
          </cell>
          <cell r="AZ135">
            <v>0</v>
          </cell>
          <cell r="BA135">
            <v>0</v>
          </cell>
        </row>
        <row r="136">
          <cell r="A136" t="str">
            <v xml:space="preserve">     Additional Paid in Capital ($m)</v>
          </cell>
          <cell r="M136">
            <v>0</v>
          </cell>
          <cell r="N136">
            <v>0</v>
          </cell>
          <cell r="O136">
            <v>0</v>
          </cell>
          <cell r="P136">
            <v>0</v>
          </cell>
          <cell r="Q136">
            <v>0</v>
          </cell>
          <cell r="S136">
            <v>0</v>
          </cell>
          <cell r="T136">
            <v>113.768</v>
          </cell>
          <cell r="U136">
            <v>0</v>
          </cell>
          <cell r="V136">
            <v>0</v>
          </cell>
          <cell r="W136">
            <v>113.768</v>
          </cell>
          <cell r="Y136">
            <v>0</v>
          </cell>
          <cell r="Z136">
            <v>0</v>
          </cell>
          <cell r="AA136">
            <v>0</v>
          </cell>
          <cell r="AB136">
            <v>0</v>
          </cell>
          <cell r="AC136">
            <v>0</v>
          </cell>
          <cell r="AE136">
            <v>0</v>
          </cell>
          <cell r="AF136">
            <v>0</v>
          </cell>
          <cell r="AG136">
            <v>0</v>
          </cell>
          <cell r="AH136">
            <v>0</v>
          </cell>
          <cell r="AI136">
            <v>0</v>
          </cell>
          <cell r="AK136">
            <v>0</v>
          </cell>
          <cell r="AL136">
            <v>0</v>
          </cell>
          <cell r="AM136">
            <v>0</v>
          </cell>
          <cell r="AN136">
            <v>0</v>
          </cell>
          <cell r="AO136">
            <v>0</v>
          </cell>
          <cell r="AQ136">
            <v>0</v>
          </cell>
          <cell r="AR136">
            <v>0</v>
          </cell>
          <cell r="AS136">
            <v>0</v>
          </cell>
          <cell r="AT136">
            <v>0</v>
          </cell>
          <cell r="AU136">
            <v>0</v>
          </cell>
          <cell r="AW136">
            <v>0</v>
          </cell>
          <cell r="AX136">
            <v>0</v>
          </cell>
          <cell r="AY136">
            <v>0</v>
          </cell>
          <cell r="AZ136">
            <v>0</v>
          </cell>
          <cell r="BA136">
            <v>0</v>
          </cell>
          <cell r="BG136">
            <v>10</v>
          </cell>
          <cell r="BM136">
            <v>10</v>
          </cell>
        </row>
        <row r="137">
          <cell r="A137" t="str">
            <v>Stock Repurchases</v>
          </cell>
          <cell r="M137">
            <v>4.3999999999999997E-2</v>
          </cell>
          <cell r="N137">
            <v>8.2000000000000003E-2</v>
          </cell>
          <cell r="O137">
            <v>0.45700000000000002</v>
          </cell>
          <cell r="P137">
            <v>0.45813100000000001</v>
          </cell>
          <cell r="Q137">
            <v>1.041131</v>
          </cell>
          <cell r="S137">
            <v>1.71</v>
          </cell>
          <cell r="T137">
            <v>3.5000000000000003E-2</v>
          </cell>
          <cell r="U137">
            <v>0.31114400000000031</v>
          </cell>
          <cell r="V137">
            <v>2.0707009999999997</v>
          </cell>
          <cell r="W137">
            <v>4.1268450000000003</v>
          </cell>
          <cell r="Y137">
            <v>0.94450100000000003</v>
          </cell>
          <cell r="Z137">
            <v>1.6646829999999966</v>
          </cell>
          <cell r="AA137">
            <v>0.70000000000000284</v>
          </cell>
          <cell r="AB137">
            <v>1.5229110000000003</v>
          </cell>
          <cell r="AC137">
            <v>4.8320949999999998</v>
          </cell>
          <cell r="AE137">
            <v>0.94450100000000003</v>
          </cell>
          <cell r="AF137">
            <v>1.0554989999999975</v>
          </cell>
          <cell r="AG137">
            <v>1.5</v>
          </cell>
          <cell r="AH137">
            <v>1.5</v>
          </cell>
          <cell r="AI137">
            <v>0</v>
          </cell>
          <cell r="AK137">
            <v>0.5</v>
          </cell>
          <cell r="AL137">
            <v>1.2999999999999972</v>
          </cell>
          <cell r="AM137">
            <v>1.2999999999999972</v>
          </cell>
          <cell r="AN137">
            <v>1.2000000000000028</v>
          </cell>
          <cell r="AO137">
            <v>4.2999999999999972</v>
          </cell>
          <cell r="AQ137">
            <v>0.79999999999999716</v>
          </cell>
          <cell r="AR137">
            <v>0.90000000000000568</v>
          </cell>
          <cell r="AS137">
            <v>1.1499999999999986</v>
          </cell>
          <cell r="AT137">
            <v>1.1499999999999986</v>
          </cell>
          <cell r="AU137">
            <v>4</v>
          </cell>
          <cell r="AW137">
            <v>1.2</v>
          </cell>
          <cell r="AX137">
            <v>1.2</v>
          </cell>
          <cell r="AY137">
            <v>1.1999999999999997</v>
          </cell>
          <cell r="AZ137">
            <v>1.2000000000000004</v>
          </cell>
          <cell r="BA137">
            <v>4.8</v>
          </cell>
          <cell r="BC137">
            <v>1.25</v>
          </cell>
          <cell r="BD137">
            <v>1.25</v>
          </cell>
          <cell r="BE137">
            <v>1.25</v>
          </cell>
          <cell r="BF137">
            <v>1.25</v>
          </cell>
          <cell r="BG137">
            <v>5</v>
          </cell>
          <cell r="BI137">
            <v>1.375</v>
          </cell>
          <cell r="BJ137">
            <v>1.375</v>
          </cell>
          <cell r="BK137">
            <v>1.375</v>
          </cell>
          <cell r="BL137">
            <v>1.375</v>
          </cell>
          <cell r="BM137">
            <v>5.5</v>
          </cell>
        </row>
        <row r="138">
          <cell r="A138" t="str">
            <v xml:space="preserve">     Shares Repurchased</v>
          </cell>
          <cell r="M138">
            <v>0</v>
          </cell>
          <cell r="N138">
            <v>0</v>
          </cell>
          <cell r="O138">
            <v>0</v>
          </cell>
          <cell r="P138">
            <v>0</v>
          </cell>
          <cell r="Q138">
            <v>0</v>
          </cell>
          <cell r="S138">
            <v>0</v>
          </cell>
          <cell r="T138">
            <v>0</v>
          </cell>
          <cell r="U138">
            <v>0</v>
          </cell>
          <cell r="V138">
            <v>0</v>
          </cell>
          <cell r="W138">
            <v>0</v>
          </cell>
          <cell r="Y138">
            <v>0</v>
          </cell>
          <cell r="Z138">
            <v>0</v>
          </cell>
          <cell r="AA138">
            <v>0</v>
          </cell>
          <cell r="AB138">
            <v>0</v>
          </cell>
          <cell r="AC138">
            <v>0</v>
          </cell>
          <cell r="AE138">
            <v>0</v>
          </cell>
          <cell r="AF138">
            <v>0</v>
          </cell>
          <cell r="AG138">
            <v>0</v>
          </cell>
          <cell r="AH138">
            <v>0</v>
          </cell>
          <cell r="AI138">
            <v>0</v>
          </cell>
          <cell r="AK138">
            <v>0</v>
          </cell>
          <cell r="AL138">
            <v>0</v>
          </cell>
          <cell r="AM138">
            <v>0</v>
          </cell>
          <cell r="AN138">
            <v>0</v>
          </cell>
          <cell r="AO138">
            <v>0</v>
          </cell>
          <cell r="AQ138">
            <v>0</v>
          </cell>
          <cell r="AR138">
            <v>0</v>
          </cell>
          <cell r="AS138">
            <v>0</v>
          </cell>
          <cell r="AT138">
            <v>0</v>
          </cell>
          <cell r="AU138">
            <v>0</v>
          </cell>
          <cell r="AW138">
            <v>0</v>
          </cell>
          <cell r="AX138" t="str">
            <v>mstag:repurchaseOfCommonStock</v>
          </cell>
          <cell r="AY138">
            <v>6</v>
          </cell>
          <cell r="AZ138" t="str">
            <v>ISO4217:USD</v>
          </cell>
          <cell r="BA138" t="b">
            <v>0</v>
          </cell>
          <cell r="BB138" t="b">
            <v>0</v>
          </cell>
          <cell r="BC138" t="str">
            <v>mstag:repurchaseOfCommonStock</v>
          </cell>
          <cell r="BD138">
            <v>6</v>
          </cell>
          <cell r="BE138" t="str">
            <v>ISO4217:USD</v>
          </cell>
          <cell r="BF138" t="b">
            <v>0</v>
          </cell>
          <cell r="BG138" t="b">
            <v>0</v>
          </cell>
          <cell r="BI138">
            <v>10</v>
          </cell>
          <cell r="BJ138">
            <v>10</v>
          </cell>
          <cell r="BK138">
            <v>10</v>
          </cell>
          <cell r="BL138">
            <v>10</v>
          </cell>
          <cell r="BM138">
            <v>10</v>
          </cell>
        </row>
        <row r="139">
          <cell r="A139" t="str">
            <v xml:space="preserve">         Average Price ($)</v>
          </cell>
          <cell r="M139">
            <v>1.73</v>
          </cell>
          <cell r="N139">
            <v>1.73</v>
          </cell>
          <cell r="O139">
            <v>1.73</v>
          </cell>
          <cell r="P139">
            <v>5.6</v>
          </cell>
          <cell r="Q139">
            <v>0</v>
          </cell>
          <cell r="S139">
            <v>5.6</v>
          </cell>
          <cell r="T139">
            <v>15.309286</v>
          </cell>
          <cell r="U139">
            <v>14.903635999999999</v>
          </cell>
          <cell r="V139">
            <v>17.09591</v>
          </cell>
          <cell r="W139">
            <v>0</v>
          </cell>
          <cell r="Y139">
            <v>14.977580999999999</v>
          </cell>
          <cell r="Z139">
            <v>19.450470000000003</v>
          </cell>
          <cell r="AA139">
            <v>22.554460000000002</v>
          </cell>
          <cell r="AB139">
            <v>26.446000000000002</v>
          </cell>
          <cell r="AC139">
            <v>0</v>
          </cell>
          <cell r="AE139">
            <v>0</v>
          </cell>
          <cell r="AF139">
            <v>0</v>
          </cell>
          <cell r="AG139">
            <v>0</v>
          </cell>
          <cell r="AH139">
            <v>0</v>
          </cell>
          <cell r="AI139">
            <v>0</v>
          </cell>
          <cell r="AK139">
            <v>0</v>
          </cell>
          <cell r="AL139">
            <v>0</v>
          </cell>
          <cell r="AM139">
            <v>0</v>
          </cell>
          <cell r="AN139">
            <v>0</v>
          </cell>
          <cell r="AO139">
            <v>0</v>
          </cell>
          <cell r="AQ139">
            <v>0</v>
          </cell>
          <cell r="AR139">
            <v>0</v>
          </cell>
          <cell r="AS139">
            <v>0</v>
          </cell>
          <cell r="AT139">
            <v>0</v>
          </cell>
          <cell r="AU139">
            <v>0</v>
          </cell>
          <cell r="AW139">
            <v>36.207210000000003</v>
          </cell>
          <cell r="AX139">
            <v>27.689690000000002</v>
          </cell>
          <cell r="AY139">
            <v>34.84554</v>
          </cell>
          <cell r="AZ139">
            <v>40.165080000000003</v>
          </cell>
          <cell r="BA139">
            <v>0</v>
          </cell>
          <cell r="BC139" t="str">
            <v>mstag:repurchaseOfCommonStock</v>
          </cell>
          <cell r="BD139">
            <v>6</v>
          </cell>
          <cell r="BE139" t="str">
            <v>ISO4217:USD</v>
          </cell>
          <cell r="BF139" t="b">
            <v>0</v>
          </cell>
          <cell r="BG139" t="b">
            <v>0</v>
          </cell>
          <cell r="BI139">
            <v>13.75</v>
          </cell>
          <cell r="BJ139">
            <v>13.75</v>
          </cell>
          <cell r="BK139">
            <v>13.75</v>
          </cell>
          <cell r="BL139">
            <v>13.75</v>
          </cell>
          <cell r="BM139">
            <v>55</v>
          </cell>
        </row>
        <row r="140">
          <cell r="A140" t="str">
            <v xml:space="preserve">     Additional Paid in Capital ($m)</v>
          </cell>
          <cell r="M140">
            <v>0</v>
          </cell>
          <cell r="N140">
            <v>0</v>
          </cell>
          <cell r="O140">
            <v>0</v>
          </cell>
          <cell r="P140">
            <v>0</v>
          </cell>
          <cell r="Q140">
            <v>0</v>
          </cell>
          <cell r="S140">
            <v>0</v>
          </cell>
          <cell r="T140">
            <v>0</v>
          </cell>
          <cell r="U140">
            <v>0</v>
          </cell>
          <cell r="V140">
            <v>0</v>
          </cell>
          <cell r="W140">
            <v>0</v>
          </cell>
          <cell r="Y140">
            <v>0</v>
          </cell>
          <cell r="Z140">
            <v>0</v>
          </cell>
          <cell r="AA140">
            <v>0</v>
          </cell>
          <cell r="AB140">
            <v>0</v>
          </cell>
          <cell r="AC140">
            <v>0</v>
          </cell>
          <cell r="AE140">
            <v>0</v>
          </cell>
          <cell r="AF140">
            <v>0</v>
          </cell>
          <cell r="AG140">
            <v>0</v>
          </cell>
          <cell r="AH140">
            <v>0</v>
          </cell>
          <cell r="AI140">
            <v>0</v>
          </cell>
          <cell r="AK140">
            <v>0</v>
          </cell>
          <cell r="AL140">
            <v>0</v>
          </cell>
          <cell r="AM140">
            <v>0</v>
          </cell>
          <cell r="AN140">
            <v>0</v>
          </cell>
          <cell r="AO140">
            <v>0</v>
          </cell>
          <cell r="AQ140">
            <v>0</v>
          </cell>
          <cell r="AR140">
            <v>0</v>
          </cell>
          <cell r="AS140">
            <v>0</v>
          </cell>
          <cell r="AT140">
            <v>0</v>
          </cell>
          <cell r="AU140">
            <v>0</v>
          </cell>
          <cell r="AW140">
            <v>0</v>
          </cell>
          <cell r="AX140">
            <v>0</v>
          </cell>
          <cell r="AY140">
            <v>0</v>
          </cell>
          <cell r="AZ140">
            <v>0</v>
          </cell>
          <cell r="BA140">
            <v>0</v>
          </cell>
          <cell r="BG140">
            <v>995.81756622186811</v>
          </cell>
          <cell r="BM140">
            <v>953.04106740599548</v>
          </cell>
        </row>
        <row r="141">
          <cell r="A141" t="str">
            <v xml:space="preserve">     Additional Paid in Capital ($m)</v>
          </cell>
          <cell r="M141">
            <v>0</v>
          </cell>
          <cell r="N141">
            <v>0</v>
          </cell>
          <cell r="O141">
            <v>0</v>
          </cell>
          <cell r="P141">
            <v>0</v>
          </cell>
          <cell r="Q141">
            <v>0</v>
          </cell>
          <cell r="S141">
            <v>0</v>
          </cell>
          <cell r="T141">
            <v>0</v>
          </cell>
          <cell r="U141">
            <v>0</v>
          </cell>
          <cell r="V141">
            <v>0</v>
          </cell>
          <cell r="W141">
            <v>0</v>
          </cell>
          <cell r="Y141">
            <v>0</v>
          </cell>
          <cell r="Z141">
            <v>0</v>
          </cell>
          <cell r="AA141">
            <v>0</v>
          </cell>
          <cell r="AB141">
            <v>0</v>
          </cell>
          <cell r="AC141">
            <v>0</v>
          </cell>
          <cell r="AE141">
            <v>0</v>
          </cell>
          <cell r="AF141">
            <v>0</v>
          </cell>
          <cell r="AG141">
            <v>0</v>
          </cell>
          <cell r="AH141">
            <v>0</v>
          </cell>
          <cell r="AI141">
            <v>0</v>
          </cell>
          <cell r="AK141">
            <v>0</v>
          </cell>
          <cell r="AL141">
            <v>0</v>
          </cell>
          <cell r="AM141">
            <v>0</v>
          </cell>
          <cell r="AN141">
            <v>0</v>
          </cell>
          <cell r="AO141">
            <v>0</v>
          </cell>
          <cell r="AQ141">
            <v>0</v>
          </cell>
          <cell r="AR141">
            <v>0</v>
          </cell>
          <cell r="AS141">
            <v>0</v>
          </cell>
          <cell r="AT141">
            <v>0</v>
          </cell>
          <cell r="AU141">
            <v>0</v>
          </cell>
          <cell r="AW141">
            <v>0</v>
          </cell>
          <cell r="AX141">
            <v>0</v>
          </cell>
          <cell r="AY141">
            <v>0</v>
          </cell>
          <cell r="AZ141">
            <v>0</v>
          </cell>
          <cell r="BA141">
            <v>0</v>
          </cell>
        </row>
        <row r="142">
          <cell r="A142" t="str">
            <v>Deferred Compensation</v>
          </cell>
          <cell r="AI142">
            <v>0</v>
          </cell>
          <cell r="AO142">
            <v>0</v>
          </cell>
          <cell r="AU142">
            <v>0</v>
          </cell>
          <cell r="BA142">
            <v>0</v>
          </cell>
          <cell r="BG142">
            <v>0</v>
          </cell>
          <cell r="BM142">
            <v>0</v>
          </cell>
        </row>
        <row r="143">
          <cell r="A143" t="str">
            <v xml:space="preserve">     Additional Paid in Capital ($m)</v>
          </cell>
          <cell r="M143">
            <v>-0.33248635008029304</v>
          </cell>
          <cell r="N143">
            <v>-0.3202174810736409</v>
          </cell>
          <cell r="O143">
            <v>-0.30948222069281961</v>
          </cell>
          <cell r="P143">
            <v>-0.3748139481532462</v>
          </cell>
          <cell r="Q143">
            <v>-1.3369999999999997</v>
          </cell>
          <cell r="S143">
            <v>-0.72499999999999964</v>
          </cell>
          <cell r="T143">
            <v>0.56099999999999994</v>
          </cell>
          <cell r="U143">
            <v>-1.3529999999999998</v>
          </cell>
          <cell r="V143">
            <v>-0.82599999999999962</v>
          </cell>
          <cell r="W143">
            <v>-2.3429999999999991</v>
          </cell>
          <cell r="Y143">
            <v>-0.91300000000000026</v>
          </cell>
          <cell r="Z143">
            <v>-0.99900000000000011</v>
          </cell>
          <cell r="AA143">
            <v>-0.80200000000000005</v>
          </cell>
          <cell r="AB143">
            <v>-0.80200000000000005</v>
          </cell>
          <cell r="AC143">
            <v>-3.5160000000000005</v>
          </cell>
          <cell r="AE143">
            <v>-0.21091666666666667</v>
          </cell>
          <cell r="AF143">
            <v>-0.21091666666666667</v>
          </cell>
          <cell r="AG143">
            <v>-0.21091666666666667</v>
          </cell>
          <cell r="AH143">
            <v>-0.21091666666666667</v>
          </cell>
          <cell r="AI143">
            <v>-0.84366666666666668</v>
          </cell>
          <cell r="AK143">
            <v>-0.1406111111111111</v>
          </cell>
          <cell r="AL143">
            <v>-0.1406111111111111</v>
          </cell>
          <cell r="AM143">
            <v>-0.1406111111111111</v>
          </cell>
          <cell r="AN143">
            <v>-0.1406111111111111</v>
          </cell>
          <cell r="AO143">
            <v>-0.56244444444444441</v>
          </cell>
          <cell r="AQ143">
            <v>-9.3740740740740749E-2</v>
          </cell>
          <cell r="AR143">
            <v>-9.3740740740740749E-2</v>
          </cell>
          <cell r="AS143">
            <v>-9.3740740740740749E-2</v>
          </cell>
          <cell r="AT143">
            <v>-9.3740740740740749E-2</v>
          </cell>
          <cell r="AU143">
            <v>-0.374962962962963</v>
          </cell>
          <cell r="AW143">
            <v>0</v>
          </cell>
          <cell r="AX143">
            <v>0</v>
          </cell>
          <cell r="AY143">
            <v>0</v>
          </cell>
          <cell r="AZ143">
            <v>0</v>
          </cell>
          <cell r="BA143">
            <v>0</v>
          </cell>
        </row>
        <row r="144">
          <cell r="A144" t="str">
            <v xml:space="preserve">     Additional Paid in Capital ($m)</v>
          </cell>
          <cell r="M144">
            <v>-0.33248635008029304</v>
          </cell>
          <cell r="N144">
            <v>-0.3202174810736409</v>
          </cell>
          <cell r="O144">
            <v>-0.30948222069281961</v>
          </cell>
          <cell r="P144">
            <v>-0.3748139481532462</v>
          </cell>
          <cell r="Q144">
            <v>-1.3369999999999997</v>
          </cell>
          <cell r="S144">
            <v>-0.72499999999999964</v>
          </cell>
          <cell r="T144">
            <v>0.56099999999999994</v>
          </cell>
          <cell r="U144">
            <v>-1.3529999999999998</v>
          </cell>
          <cell r="V144">
            <v>-0.82599999999999962</v>
          </cell>
          <cell r="W144">
            <v>-2.3429999999999991</v>
          </cell>
          <cell r="Y144">
            <v>-0.91300000000000026</v>
          </cell>
          <cell r="Z144">
            <v>-0.99900000000000011</v>
          </cell>
          <cell r="AA144">
            <v>-0.80200000000000005</v>
          </cell>
          <cell r="AB144">
            <v>-0.80200000000000005</v>
          </cell>
          <cell r="AC144">
            <v>-3.5160000000000005</v>
          </cell>
          <cell r="AE144">
            <v>-2.5310000000000001</v>
          </cell>
          <cell r="AF144">
            <v>0</v>
          </cell>
          <cell r="AG144">
            <v>0</v>
          </cell>
          <cell r="AH144">
            <v>0</v>
          </cell>
          <cell r="AI144">
            <v>-2.5310000000000001</v>
          </cell>
          <cell r="AK144">
            <v>0</v>
          </cell>
          <cell r="AL144">
            <v>0</v>
          </cell>
          <cell r="AM144">
            <v>0</v>
          </cell>
          <cell r="AN144">
            <v>0</v>
          </cell>
          <cell r="AO144">
            <v>0</v>
          </cell>
          <cell r="AQ144">
            <v>0</v>
          </cell>
          <cell r="AR144">
            <v>0</v>
          </cell>
          <cell r="AS144">
            <v>0</v>
          </cell>
          <cell r="AT144">
            <v>0</v>
          </cell>
          <cell r="AU144">
            <v>0</v>
          </cell>
          <cell r="AW144">
            <v>0</v>
          </cell>
          <cell r="AX144">
            <v>0</v>
          </cell>
          <cell r="AY144">
            <v>0</v>
          </cell>
          <cell r="AZ144">
            <v>0</v>
          </cell>
          <cell r="BA144">
            <v>0</v>
          </cell>
          <cell r="BC144">
            <v>29.886786853378485</v>
          </cell>
          <cell r="BD144">
            <v>31.186212368742765</v>
          </cell>
          <cell r="BE144">
            <v>33.785063399471333</v>
          </cell>
          <cell r="BF144">
            <v>35.084488914835617</v>
          </cell>
          <cell r="BG144">
            <v>129.9425515364282</v>
          </cell>
          <cell r="BI144">
            <v>37.628932595623922</v>
          </cell>
          <cell r="BJ144">
            <v>39.264973143259745</v>
          </cell>
          <cell r="BK144">
            <v>42.53705423853139</v>
          </cell>
          <cell r="BL144">
            <v>44.173094786167212</v>
          </cell>
          <cell r="BM144">
            <v>163.60405476358227</v>
          </cell>
        </row>
        <row r="145">
          <cell r="A145" t="str">
            <v>Other Items</v>
          </cell>
          <cell r="M145">
            <v>0</v>
          </cell>
          <cell r="N145">
            <v>0</v>
          </cell>
          <cell r="O145">
            <v>0</v>
          </cell>
          <cell r="P145">
            <v>0</v>
          </cell>
          <cell r="Q145">
            <v>0</v>
          </cell>
          <cell r="S145">
            <v>0</v>
          </cell>
          <cell r="T145">
            <v>0</v>
          </cell>
          <cell r="U145">
            <v>0</v>
          </cell>
          <cell r="V145">
            <v>0</v>
          </cell>
          <cell r="W145">
            <v>0</v>
          </cell>
          <cell r="Y145">
            <v>0</v>
          </cell>
          <cell r="Z145">
            <v>0</v>
          </cell>
          <cell r="AA145">
            <v>0</v>
          </cell>
          <cell r="AB145">
            <v>0</v>
          </cell>
          <cell r="AC145">
            <v>0</v>
          </cell>
          <cell r="AE145">
            <v>0</v>
          </cell>
          <cell r="AF145">
            <v>0</v>
          </cell>
          <cell r="AG145">
            <v>0</v>
          </cell>
          <cell r="AH145">
            <v>0</v>
          </cell>
          <cell r="AI145">
            <v>0</v>
          </cell>
          <cell r="AK145">
            <v>0</v>
          </cell>
          <cell r="AL145">
            <v>0</v>
          </cell>
          <cell r="AM145">
            <v>0</v>
          </cell>
          <cell r="AO145">
            <v>0</v>
          </cell>
          <cell r="AQ145">
            <v>0</v>
          </cell>
          <cell r="AR145">
            <v>0</v>
          </cell>
          <cell r="AS145">
            <v>0</v>
          </cell>
          <cell r="AU145">
            <v>0</v>
          </cell>
          <cell r="AW145">
            <v>0</v>
          </cell>
          <cell r="AX145">
            <v>0</v>
          </cell>
          <cell r="AY145">
            <v>0</v>
          </cell>
          <cell r="BA145">
            <v>0</v>
          </cell>
          <cell r="BG145">
            <v>2.5988510307285639</v>
          </cell>
          <cell r="BM145">
            <v>2.9746191775196777</v>
          </cell>
        </row>
        <row r="146">
          <cell r="A146" t="str">
            <v xml:space="preserve">     Shares</v>
          </cell>
          <cell r="M146">
            <v>1.6000000000000001E-3</v>
          </cell>
          <cell r="N146">
            <v>1.6000000000000001E-3</v>
          </cell>
          <cell r="O146">
            <v>2.0999999999999999E-3</v>
          </cell>
          <cell r="P146">
            <v>3.2000000000000002E-3</v>
          </cell>
          <cell r="Q146">
            <v>8.5000000000000006E-3</v>
          </cell>
          <cell r="S146">
            <v>-8.0000000000000002E-3</v>
          </cell>
          <cell r="T146">
            <v>58.024344999999997</v>
          </cell>
          <cell r="U146">
            <v>0</v>
          </cell>
          <cell r="V146">
            <v>0</v>
          </cell>
          <cell r="W146">
            <v>58.016344999999994</v>
          </cell>
          <cell r="Y146">
            <v>0</v>
          </cell>
          <cell r="Z146">
            <v>0</v>
          </cell>
          <cell r="AA146">
            <v>0</v>
          </cell>
          <cell r="AB146">
            <v>0</v>
          </cell>
          <cell r="AC146">
            <v>0</v>
          </cell>
          <cell r="AE146">
            <v>0</v>
          </cell>
          <cell r="AF146">
            <v>0</v>
          </cell>
          <cell r="AG146">
            <v>0</v>
          </cell>
          <cell r="AH146">
            <v>0</v>
          </cell>
          <cell r="AI146">
            <v>0</v>
          </cell>
          <cell r="AK146">
            <v>0</v>
          </cell>
          <cell r="AL146">
            <v>0</v>
          </cell>
          <cell r="AM146">
            <v>0</v>
          </cell>
          <cell r="AN146">
            <v>0</v>
          </cell>
          <cell r="AO146">
            <v>0</v>
          </cell>
          <cell r="AQ146">
            <v>0</v>
          </cell>
          <cell r="AR146">
            <v>0</v>
          </cell>
          <cell r="AS146">
            <v>0</v>
          </cell>
          <cell r="AT146">
            <v>0</v>
          </cell>
          <cell r="AU146">
            <v>0</v>
          </cell>
          <cell r="AW146">
            <v>0</v>
          </cell>
          <cell r="AX146">
            <v>0</v>
          </cell>
          <cell r="AY146">
            <v>0</v>
          </cell>
          <cell r="AZ146">
            <v>0</v>
          </cell>
          <cell r="BA146">
            <v>0</v>
          </cell>
        </row>
        <row r="147">
          <cell r="A147" t="str">
            <v xml:space="preserve">     Additional Paid in Capital ($m)</v>
          </cell>
          <cell r="M147">
            <v>-5.1999999999999998E-2</v>
          </cell>
          <cell r="N147">
            <v>0.23599999999999999</v>
          </cell>
          <cell r="O147">
            <v>0.46500000000000002</v>
          </cell>
          <cell r="P147">
            <v>-0.36799999999999999</v>
          </cell>
          <cell r="Q147">
            <v>0.28100000000000003</v>
          </cell>
          <cell r="S147">
            <v>-0.77299999999999236</v>
          </cell>
          <cell r="T147">
            <v>61.220999999999982</v>
          </cell>
          <cell r="U147">
            <v>0.22700000000002896</v>
          </cell>
          <cell r="V147">
            <v>1.5009999999999546</v>
          </cell>
          <cell r="W147">
            <v>62.175999999999981</v>
          </cell>
          <cell r="Y147">
            <v>0.80700000000001537</v>
          </cell>
          <cell r="Z147">
            <v>1.9690000000000074</v>
          </cell>
          <cell r="AA147">
            <v>0.86600000000001343</v>
          </cell>
          <cell r="AB147">
            <v>1.1859999999999693</v>
          </cell>
          <cell r="AC147">
            <v>4.8280000000000056</v>
          </cell>
          <cell r="AE147">
            <v>0</v>
          </cell>
          <cell r="AF147">
            <v>0</v>
          </cell>
          <cell r="AG147">
            <v>0</v>
          </cell>
          <cell r="AH147">
            <v>0</v>
          </cell>
          <cell r="AI147">
            <v>0</v>
          </cell>
          <cell r="AK147">
            <v>0</v>
          </cell>
          <cell r="AL147">
            <v>0</v>
          </cell>
          <cell r="AM147">
            <v>0</v>
          </cell>
          <cell r="AN147">
            <v>0</v>
          </cell>
          <cell r="AO147">
            <v>0</v>
          </cell>
          <cell r="AQ147">
            <v>0</v>
          </cell>
          <cell r="AR147">
            <v>0</v>
          </cell>
          <cell r="AS147">
            <v>0</v>
          </cell>
          <cell r="AT147">
            <v>0</v>
          </cell>
          <cell r="AU147">
            <v>0</v>
          </cell>
          <cell r="AW147">
            <v>0</v>
          </cell>
          <cell r="AX147">
            <v>0</v>
          </cell>
          <cell r="AY147">
            <v>0</v>
          </cell>
          <cell r="AZ147">
            <v>0</v>
          </cell>
          <cell r="BA147">
            <v>0</v>
          </cell>
        </row>
        <row r="148">
          <cell r="A148" t="str">
            <v xml:space="preserve">     Additional Paid in Capital ($m)</v>
          </cell>
          <cell r="M148">
            <v>-5.1999999999999998E-2</v>
          </cell>
          <cell r="N148">
            <v>0.23599999999999999</v>
          </cell>
          <cell r="O148">
            <v>0.46500000000000002</v>
          </cell>
          <cell r="P148">
            <v>-0.36799999999999999</v>
          </cell>
          <cell r="Q148">
            <v>0.28100000000000003</v>
          </cell>
          <cell r="S148">
            <v>-0.77299999999999236</v>
          </cell>
          <cell r="T148">
            <v>61.220999999999982</v>
          </cell>
          <cell r="U148">
            <v>0.22700000000002896</v>
          </cell>
          <cell r="V148">
            <v>1.5009999999999546</v>
          </cell>
          <cell r="W148">
            <v>62.175999999999981</v>
          </cell>
          <cell r="Y148">
            <v>0.80700000000001537</v>
          </cell>
          <cell r="Z148">
            <v>1.9690000000000074</v>
          </cell>
          <cell r="AA148">
            <v>0.86600000000001343</v>
          </cell>
          <cell r="AB148">
            <v>1.1859999999999693</v>
          </cell>
          <cell r="AC148">
            <v>4.8280000000000056</v>
          </cell>
          <cell r="AE148">
            <v>2.7789999999999995</v>
          </cell>
          <cell r="AF148">
            <v>2.9080000000000616</v>
          </cell>
          <cell r="AG148">
            <v>5.1229999999999425</v>
          </cell>
          <cell r="AH148">
            <v>14.677400000000002</v>
          </cell>
          <cell r="AI148">
            <v>25.487400000000008</v>
          </cell>
          <cell r="AK148">
            <v>6.6580000000000261</v>
          </cell>
          <cell r="AL148">
            <v>9.2109999999999914</v>
          </cell>
          <cell r="AM148">
            <v>0</v>
          </cell>
          <cell r="AN148">
            <v>0</v>
          </cell>
          <cell r="AO148">
            <v>15.869000000000018</v>
          </cell>
          <cell r="AQ148">
            <v>0</v>
          </cell>
          <cell r="AR148">
            <v>0</v>
          </cell>
          <cell r="AS148">
            <v>0</v>
          </cell>
          <cell r="AT148">
            <v>0</v>
          </cell>
          <cell r="AU148">
            <v>0</v>
          </cell>
          <cell r="AW148">
            <v>0</v>
          </cell>
          <cell r="AX148">
            <v>0</v>
          </cell>
          <cell r="AY148">
            <v>0</v>
          </cell>
          <cell r="AZ148">
            <v>0</v>
          </cell>
          <cell r="BA148">
            <v>0</v>
          </cell>
          <cell r="BC148">
            <v>0</v>
          </cell>
          <cell r="BD148">
            <v>0</v>
          </cell>
          <cell r="BE148">
            <v>0</v>
          </cell>
          <cell r="BF148">
            <v>0</v>
          </cell>
          <cell r="BG148">
            <v>0</v>
          </cell>
          <cell r="BI148">
            <v>0</v>
          </cell>
          <cell r="BJ148">
            <v>0</v>
          </cell>
          <cell r="BK148">
            <v>0</v>
          </cell>
          <cell r="BL148">
            <v>0</v>
          </cell>
          <cell r="BM148">
            <v>0</v>
          </cell>
        </row>
        <row r="149">
          <cell r="A149" t="str">
            <v>Shares Issued, net</v>
          </cell>
          <cell r="M149">
            <v>4.5599999999999995E-2</v>
          </cell>
          <cell r="N149">
            <v>8.3600000000000008E-2</v>
          </cell>
          <cell r="O149">
            <v>0.45910000000000001</v>
          </cell>
          <cell r="P149">
            <v>0.46133099999999999</v>
          </cell>
          <cell r="Q149">
            <v>1.049631</v>
          </cell>
          <cell r="S149">
            <v>1.702</v>
          </cell>
          <cell r="T149">
            <v>69.559344999999993</v>
          </cell>
          <cell r="U149">
            <v>0.31114400000000031</v>
          </cell>
          <cell r="V149">
            <v>2.0707009999999997</v>
          </cell>
          <cell r="W149">
            <v>73.64318999999999</v>
          </cell>
          <cell r="Y149">
            <v>0.94450100000000003</v>
          </cell>
          <cell r="Z149">
            <v>1.6646829999999966</v>
          </cell>
          <cell r="AA149">
            <v>0.70000000000000284</v>
          </cell>
          <cell r="AB149">
            <v>1.5229110000000003</v>
          </cell>
          <cell r="AC149">
            <v>4.8320949999999998</v>
          </cell>
          <cell r="AE149">
            <v>1.5</v>
          </cell>
          <cell r="AF149">
            <v>1.5</v>
          </cell>
          <cell r="AG149">
            <v>1.5</v>
          </cell>
          <cell r="AH149">
            <v>1.5</v>
          </cell>
          <cell r="AI149">
            <v>6</v>
          </cell>
          <cell r="AK149">
            <v>1</v>
          </cell>
          <cell r="AL149">
            <v>1</v>
          </cell>
          <cell r="AM149">
            <v>1</v>
          </cell>
          <cell r="AN149">
            <v>1</v>
          </cell>
          <cell r="AO149">
            <v>4</v>
          </cell>
          <cell r="AQ149">
            <v>1</v>
          </cell>
          <cell r="AR149">
            <v>1</v>
          </cell>
          <cell r="AS149">
            <v>1</v>
          </cell>
          <cell r="AT149">
            <v>1</v>
          </cell>
          <cell r="AU149">
            <v>4</v>
          </cell>
          <cell r="AW149">
            <v>1</v>
          </cell>
          <cell r="AX149">
            <v>1</v>
          </cell>
          <cell r="AY149">
            <v>1</v>
          </cell>
          <cell r="AZ149">
            <v>1</v>
          </cell>
          <cell r="BA149">
            <v>4</v>
          </cell>
          <cell r="BG149">
            <v>0</v>
          </cell>
          <cell r="BM149">
            <v>0</v>
          </cell>
        </row>
        <row r="150">
          <cell r="A150" t="str">
            <v>Additional Paid-in Capital, net ($)</v>
          </cell>
          <cell r="K150">
            <v>1.58</v>
          </cell>
          <cell r="M150">
            <v>0.76051364991970694</v>
          </cell>
          <cell r="N150">
            <v>1.0737825189263592</v>
          </cell>
          <cell r="O150">
            <v>1.8045177793071805</v>
          </cell>
          <cell r="P150">
            <v>1.1441860518467539</v>
          </cell>
          <cell r="Q150">
            <v>4.7830000000000004</v>
          </cell>
          <cell r="S150">
            <v>1.0210000000000081</v>
          </cell>
          <cell r="T150">
            <v>176.74199999999999</v>
          </cell>
          <cell r="U150">
            <v>0.52400000000002933</v>
          </cell>
          <cell r="V150">
            <v>4.4009999999999536</v>
          </cell>
          <cell r="W150">
            <v>182.68799999999999</v>
          </cell>
          <cell r="Y150">
            <v>2.9020000000000152</v>
          </cell>
          <cell r="Z150">
            <v>7.1980000000000066</v>
          </cell>
          <cell r="AA150">
            <v>3.0980000000000132</v>
          </cell>
          <cell r="AB150">
            <v>7.2969999999999686</v>
          </cell>
          <cell r="AC150">
            <v>20.495000000000005</v>
          </cell>
          <cell r="AE150">
            <v>17.145083333333332</v>
          </cell>
          <cell r="AF150">
            <v>18.343011116274198</v>
          </cell>
          <cell r="AG150">
            <v>18.695168227591829</v>
          </cell>
          <cell r="AH150">
            <v>19.188781787897419</v>
          </cell>
          <cell r="AI150">
            <v>73.372044465096778</v>
          </cell>
          <cell r="AK150">
            <v>21.715263393801163</v>
          </cell>
          <cell r="AL150">
            <v>22.756706530611368</v>
          </cell>
          <cell r="AM150">
            <v>23.798149667421576</v>
          </cell>
          <cell r="AN150">
            <v>24.839592804231781</v>
          </cell>
          <cell r="AO150">
            <v>93.109712396065902</v>
          </cell>
          <cell r="AQ150">
            <v>28.674772203871882</v>
          </cell>
          <cell r="AR150">
            <v>30.10827338065485</v>
          </cell>
          <cell r="AS150">
            <v>31.541774557437819</v>
          </cell>
          <cell r="AT150">
            <v>32.975275734220787</v>
          </cell>
          <cell r="AU150">
            <v>123.30009587618534</v>
          </cell>
          <cell r="AW150">
            <v>29.246377397940229</v>
          </cell>
          <cell r="AX150" t="str">
            <v>mstag:netIssuanceRepurchaseOfCommonStock</v>
          </cell>
          <cell r="AY150">
            <v>6</v>
          </cell>
          <cell r="AZ150" t="str">
            <v>ISO4217:USD</v>
          </cell>
          <cell r="BA150" t="b">
            <v>0</v>
          </cell>
          <cell r="BB150" t="b">
            <v>0</v>
          </cell>
          <cell r="BC150" t="str">
            <v>mstag:netIssuanceRepurchaseOfCommonStock</v>
          </cell>
          <cell r="BD150">
            <v>6</v>
          </cell>
          <cell r="BE150" t="str">
            <v>ISO4217:USD</v>
          </cell>
          <cell r="BF150" t="b">
            <v>0</v>
          </cell>
          <cell r="BG150" t="b">
            <v>0</v>
          </cell>
          <cell r="BI150">
            <v>0</v>
          </cell>
          <cell r="BJ150">
            <v>0</v>
          </cell>
          <cell r="BK150">
            <v>0</v>
          </cell>
          <cell r="BL150">
            <v>0</v>
          </cell>
          <cell r="BM150">
            <v>0</v>
          </cell>
        </row>
        <row r="151">
          <cell r="A151" t="str">
            <v>Additional Paid-in Capital, net ($)</v>
          </cell>
          <cell r="K151">
            <v>1.58</v>
          </cell>
          <cell r="M151">
            <v>0.76051364991970694</v>
          </cell>
          <cell r="N151">
            <v>1.0737825189263592</v>
          </cell>
          <cell r="O151">
            <v>1.8045177793071805</v>
          </cell>
          <cell r="P151">
            <v>1.1441860518467539</v>
          </cell>
          <cell r="Q151">
            <v>4.7830000000000004</v>
          </cell>
          <cell r="S151">
            <v>1.0210000000000081</v>
          </cell>
          <cell r="T151">
            <v>176.74199999999999</v>
          </cell>
          <cell r="U151">
            <v>0.52400000000002933</v>
          </cell>
          <cell r="V151">
            <v>4.4009999999999536</v>
          </cell>
          <cell r="W151">
            <v>182.68799999999999</v>
          </cell>
          <cell r="Y151">
            <v>2.9020000000000152</v>
          </cell>
          <cell r="Z151">
            <v>7.1980000000000066</v>
          </cell>
          <cell r="AA151">
            <v>3.0980000000000132</v>
          </cell>
          <cell r="AB151">
            <v>7.2969999999999686</v>
          </cell>
          <cell r="AC151">
            <v>20.495000000000005</v>
          </cell>
          <cell r="AE151">
            <v>13.356999999999999</v>
          </cell>
          <cell r="AF151">
            <v>18.489000000000061</v>
          </cell>
          <cell r="AG151">
            <v>25.511999999999944</v>
          </cell>
          <cell r="AH151">
            <v>25.132000000000005</v>
          </cell>
          <cell r="AI151">
            <v>82.490000000000009</v>
          </cell>
          <cell r="AK151">
            <v>26.970000000000027</v>
          </cell>
          <cell r="AL151">
            <v>38.045999999999992</v>
          </cell>
          <cell r="AM151">
            <v>29.730814879783296</v>
          </cell>
          <cell r="AN151">
            <v>30.319178393849342</v>
          </cell>
          <cell r="AO151">
            <v>125.06599327363266</v>
          </cell>
          <cell r="AQ151">
            <v>36.124208075080148</v>
          </cell>
          <cell r="AR151">
            <v>37.812772445541974</v>
          </cell>
          <cell r="AS151">
            <v>39.501336816003814</v>
          </cell>
          <cell r="AT151">
            <v>41.189901186465647</v>
          </cell>
          <cell r="AU151">
            <v>154.62821852309156</v>
          </cell>
          <cell r="AW151">
            <v>38.159311771551671</v>
          </cell>
          <cell r="AX151">
            <v>40.446521932601826</v>
          </cell>
          <cell r="AY151">
            <v>42.73373209365198</v>
          </cell>
          <cell r="AZ151">
            <v>45.020942254702135</v>
          </cell>
          <cell r="BA151">
            <v>166.36050805250761</v>
          </cell>
          <cell r="BC151" t="str">
            <v>mstag:netIssuanceRepurchaseOfCommonStock</v>
          </cell>
          <cell r="BD151">
            <v>6</v>
          </cell>
          <cell r="BE151" t="str">
            <v>ISO4217:USD</v>
          </cell>
          <cell r="BF151" t="b">
            <v>0</v>
          </cell>
          <cell r="BG151" t="b">
            <v>0</v>
          </cell>
        </row>
        <row r="152">
          <cell r="A152" t="str">
            <v>BoP Basic Shares</v>
          </cell>
          <cell r="M152">
            <v>30.480962000000002</v>
          </cell>
          <cell r="N152">
            <v>30.526595</v>
          </cell>
          <cell r="O152">
            <v>30.610227999999999</v>
          </cell>
          <cell r="P152">
            <v>31.069361000000001</v>
          </cell>
          <cell r="Q152">
            <v>30.480962000000002</v>
          </cell>
          <cell r="S152">
            <v>31.530626000000002</v>
          </cell>
          <cell r="T152">
            <v>33.232534999999999</v>
          </cell>
          <cell r="U152">
            <v>102.79187999999999</v>
          </cell>
          <cell r="V152">
            <v>103.10302399999999</v>
          </cell>
          <cell r="W152">
            <v>31.530626000000002</v>
          </cell>
          <cell r="Y152">
            <v>104.990816</v>
          </cell>
          <cell r="Z152">
            <v>105.935317</v>
          </cell>
          <cell r="AA152">
            <v>107.6</v>
          </cell>
          <cell r="AB152">
            <v>108.3</v>
          </cell>
          <cell r="AC152">
            <v>104.990816</v>
          </cell>
          <cell r="AE152">
            <v>110</v>
          </cell>
          <cell r="AF152">
            <v>111.5</v>
          </cell>
          <cell r="AG152">
            <v>113</v>
          </cell>
          <cell r="AH152">
            <v>114.5</v>
          </cell>
          <cell r="AI152">
            <v>110</v>
          </cell>
          <cell r="AK152">
            <v>116</v>
          </cell>
          <cell r="AL152">
            <v>117</v>
          </cell>
          <cell r="AM152">
            <v>118</v>
          </cell>
          <cell r="AN152">
            <v>119</v>
          </cell>
          <cell r="AO152">
            <v>116</v>
          </cell>
          <cell r="AQ152">
            <v>120</v>
          </cell>
          <cell r="AR152">
            <v>120</v>
          </cell>
          <cell r="AS152">
            <v>120</v>
          </cell>
          <cell r="AT152">
            <v>120</v>
          </cell>
          <cell r="AU152">
            <v>120</v>
          </cell>
          <cell r="AW152">
            <v>120</v>
          </cell>
          <cell r="AX152">
            <v>120</v>
          </cell>
          <cell r="AY152">
            <v>120</v>
          </cell>
          <cell r="AZ152">
            <v>120</v>
          </cell>
          <cell r="BA152">
            <v>120</v>
          </cell>
        </row>
        <row r="153">
          <cell r="A153" t="str">
            <v>EoP Basic Shares</v>
          </cell>
          <cell r="M153">
            <v>30.526562000000002</v>
          </cell>
          <cell r="N153">
            <v>30.610195000000001</v>
          </cell>
          <cell r="O153">
            <v>31.069327999999999</v>
          </cell>
          <cell r="P153">
            <v>31.530692000000002</v>
          </cell>
          <cell r="Q153">
            <v>31.530593000000003</v>
          </cell>
          <cell r="S153">
            <v>33.232626000000003</v>
          </cell>
          <cell r="T153">
            <v>102.79187999999999</v>
          </cell>
          <cell r="U153">
            <v>103.10302399999999</v>
          </cell>
          <cell r="V153">
            <v>105.17372499999999</v>
          </cell>
          <cell r="W153">
            <v>105.17381599999999</v>
          </cell>
          <cell r="Y153">
            <v>105.935317</v>
          </cell>
          <cell r="Z153">
            <v>107.6</v>
          </cell>
          <cell r="AA153">
            <v>108.3</v>
          </cell>
          <cell r="AB153">
            <v>109.82291099999999</v>
          </cell>
          <cell r="AC153">
            <v>109.82291099999999</v>
          </cell>
          <cell r="AE153">
            <v>111.5</v>
          </cell>
          <cell r="AF153">
            <v>113</v>
          </cell>
          <cell r="AG153">
            <v>114.5</v>
          </cell>
          <cell r="AH153">
            <v>116</v>
          </cell>
          <cell r="AI153">
            <v>116</v>
          </cell>
          <cell r="AK153">
            <v>117</v>
          </cell>
          <cell r="AL153">
            <v>118</v>
          </cell>
          <cell r="AM153">
            <v>119</v>
          </cell>
          <cell r="AN153">
            <v>120</v>
          </cell>
          <cell r="AO153">
            <v>120</v>
          </cell>
          <cell r="AQ153">
            <v>121</v>
          </cell>
          <cell r="AR153">
            <v>121</v>
          </cell>
          <cell r="AS153">
            <v>121</v>
          </cell>
          <cell r="AT153">
            <v>121</v>
          </cell>
          <cell r="AU153">
            <v>124</v>
          </cell>
          <cell r="AW153">
            <v>121</v>
          </cell>
          <cell r="AX153">
            <v>121</v>
          </cell>
          <cell r="AY153">
            <v>121</v>
          </cell>
          <cell r="AZ153">
            <v>121</v>
          </cell>
          <cell r="BA153">
            <v>124</v>
          </cell>
          <cell r="BC153">
            <v>0</v>
          </cell>
          <cell r="BD153">
            <v>0</v>
          </cell>
          <cell r="BE153">
            <v>0</v>
          </cell>
          <cell r="BF153">
            <v>0</v>
          </cell>
          <cell r="BG153">
            <v>0</v>
          </cell>
          <cell r="BI153">
            <v>0</v>
          </cell>
          <cell r="BJ153">
            <v>0</v>
          </cell>
          <cell r="BK153">
            <v>0</v>
          </cell>
          <cell r="BL153">
            <v>0</v>
          </cell>
          <cell r="BM153">
            <v>0</v>
          </cell>
          <cell r="BO153" t="str">
            <v>mstag:repurchaseOfCommonStock</v>
          </cell>
          <cell r="BP153">
            <v>6</v>
          </cell>
          <cell r="BQ153" t="str">
            <v>ISO4217:USD</v>
          </cell>
          <cell r="BR153" t="b">
            <v>0</v>
          </cell>
          <cell r="BS153" t="b">
            <v>0</v>
          </cell>
        </row>
        <row r="154">
          <cell r="A154" t="str">
            <v>EoP Basic Shares</v>
          </cell>
          <cell r="M154">
            <v>30.526562000000002</v>
          </cell>
          <cell r="N154">
            <v>30.610195000000001</v>
          </cell>
          <cell r="O154">
            <v>31.069327999999999</v>
          </cell>
          <cell r="P154">
            <v>31.530692000000002</v>
          </cell>
          <cell r="Q154">
            <v>31.530593000000003</v>
          </cell>
          <cell r="S154">
            <v>33.232626000000003</v>
          </cell>
          <cell r="T154">
            <v>102.79187999999999</v>
          </cell>
          <cell r="U154">
            <v>103.10302399999999</v>
          </cell>
          <cell r="V154">
            <v>105.17372499999999</v>
          </cell>
          <cell r="W154">
            <v>105.17381599999999</v>
          </cell>
          <cell r="Y154">
            <v>105.935317</v>
          </cell>
          <cell r="Z154">
            <v>107.6</v>
          </cell>
          <cell r="AA154">
            <v>108.3</v>
          </cell>
          <cell r="AB154">
            <v>109.82291099999999</v>
          </cell>
          <cell r="AC154">
            <v>109.82291099999999</v>
          </cell>
          <cell r="AE154">
            <v>110.944501</v>
          </cell>
          <cell r="AF154">
            <v>112</v>
          </cell>
          <cell r="AG154">
            <v>114</v>
          </cell>
          <cell r="AH154">
            <v>116</v>
          </cell>
          <cell r="AI154">
            <v>116</v>
          </cell>
          <cell r="AK154">
            <v>117</v>
          </cell>
          <cell r="AL154">
            <v>116.8</v>
          </cell>
          <cell r="AM154">
            <v>117.4</v>
          </cell>
          <cell r="AN154">
            <v>118</v>
          </cell>
          <cell r="AO154">
            <v>119</v>
          </cell>
          <cell r="AQ154">
            <v>118.75</v>
          </cell>
          <cell r="AR154">
            <v>119.5</v>
          </cell>
          <cell r="AS154">
            <v>120.25</v>
          </cell>
          <cell r="AT154">
            <v>121</v>
          </cell>
          <cell r="AU154">
            <v>121</v>
          </cell>
          <cell r="AW154">
            <v>122</v>
          </cell>
          <cell r="AX154">
            <v>122</v>
          </cell>
          <cell r="AY154">
            <v>122</v>
          </cell>
          <cell r="AZ154">
            <v>122</v>
          </cell>
          <cell r="BA154">
            <v>125</v>
          </cell>
          <cell r="BC154">
            <v>0</v>
          </cell>
          <cell r="BD154">
            <v>0</v>
          </cell>
          <cell r="BE154">
            <v>0</v>
          </cell>
          <cell r="BF154">
            <v>0</v>
          </cell>
          <cell r="BG154">
            <v>0</v>
          </cell>
          <cell r="BI154">
            <v>0</v>
          </cell>
          <cell r="BJ154">
            <v>0</v>
          </cell>
          <cell r="BK154">
            <v>0</v>
          </cell>
          <cell r="BL154">
            <v>0</v>
          </cell>
          <cell r="BM154">
            <v>0</v>
          </cell>
        </row>
        <row r="155">
          <cell r="A155" t="str">
            <v>BoP Additional Paid-in Capital ($)</v>
          </cell>
          <cell r="M155">
            <v>29.154999999999998</v>
          </cell>
          <cell r="N155">
            <v>29.91551364991971</v>
          </cell>
          <cell r="O155">
            <v>30.989296168846071</v>
          </cell>
          <cell r="P155">
            <v>32.793813948153243</v>
          </cell>
          <cell r="Q155">
            <v>29.154999999999998</v>
          </cell>
          <cell r="S155">
            <v>33.937999999999995</v>
          </cell>
          <cell r="T155">
            <v>34.959000000000003</v>
          </cell>
          <cell r="U155">
            <v>211.70099999999999</v>
          </cell>
          <cell r="V155">
            <v>212.22500000000002</v>
          </cell>
          <cell r="W155">
            <v>33.937999999999995</v>
          </cell>
          <cell r="Y155">
            <v>216.62599999999998</v>
          </cell>
          <cell r="Z155">
            <v>219.52799999999999</v>
          </cell>
          <cell r="AA155">
            <v>226.726</v>
          </cell>
          <cell r="AB155">
            <v>229.82400000000001</v>
          </cell>
          <cell r="AC155">
            <v>216.62599999999998</v>
          </cell>
          <cell r="AE155">
            <v>237.12099999999998</v>
          </cell>
          <cell r="AF155">
            <v>254.26608333333331</v>
          </cell>
          <cell r="AG155">
            <v>272.60909444960748</v>
          </cell>
          <cell r="AH155">
            <v>291.30426267719929</v>
          </cell>
          <cell r="AI155">
            <v>237.12099999999998</v>
          </cell>
          <cell r="AK155">
            <v>310.49304446509672</v>
          </cell>
          <cell r="AL155">
            <v>332.20830785889785</v>
          </cell>
          <cell r="AM155">
            <v>354.96501438950924</v>
          </cell>
          <cell r="AN155">
            <v>378.7631640569308</v>
          </cell>
          <cell r="AO155">
            <v>310.49304446509672</v>
          </cell>
          <cell r="AQ155">
            <v>403.60275686116256</v>
          </cell>
          <cell r="AR155">
            <v>432.27752906503446</v>
          </cell>
          <cell r="AS155">
            <v>462.38580244568931</v>
          </cell>
          <cell r="AT155">
            <v>493.92757700312711</v>
          </cell>
          <cell r="AU155">
            <v>403.60275686116256</v>
          </cell>
          <cell r="AW155">
            <v>536.04925318489541</v>
          </cell>
          <cell r="AX155">
            <v>565.29563058283566</v>
          </cell>
          <cell r="AY155">
            <v>596.01895138058865</v>
          </cell>
          <cell r="AZ155">
            <v>628.21921557815438</v>
          </cell>
          <cell r="BA155">
            <v>536.04925318489541</v>
          </cell>
          <cell r="BC155">
            <v>0</v>
          </cell>
          <cell r="BD155">
            <v>0</v>
          </cell>
          <cell r="BE155">
            <v>0</v>
          </cell>
          <cell r="BF155">
            <v>0</v>
          </cell>
          <cell r="BG155">
            <v>0</v>
          </cell>
          <cell r="BI155">
            <v>0</v>
          </cell>
          <cell r="BJ155">
            <v>0</v>
          </cell>
          <cell r="BK155">
            <v>0</v>
          </cell>
          <cell r="BL155">
            <v>0</v>
          </cell>
          <cell r="BM155">
            <v>0</v>
          </cell>
        </row>
        <row r="156">
          <cell r="A156" t="str">
            <v>EoP Additional Paid-in Capital ($)</v>
          </cell>
          <cell r="M156">
            <v>29.915513649919703</v>
          </cell>
          <cell r="N156">
            <v>30.989296168846067</v>
          </cell>
          <cell r="O156">
            <v>32.79381394815325</v>
          </cell>
          <cell r="P156">
            <v>33.937999999999995</v>
          </cell>
          <cell r="Q156">
            <v>33.937999999999995</v>
          </cell>
          <cell r="S156">
            <v>34.959000000000003</v>
          </cell>
          <cell r="T156">
            <v>211.70099999999999</v>
          </cell>
          <cell r="U156">
            <v>212.22500000000002</v>
          </cell>
          <cell r="V156">
            <v>216.62599999999998</v>
          </cell>
          <cell r="W156">
            <v>216.62599999999998</v>
          </cell>
          <cell r="Y156">
            <v>219.52799999999999</v>
          </cell>
          <cell r="Z156">
            <v>226.726</v>
          </cell>
          <cell r="AA156">
            <v>229.82400000000001</v>
          </cell>
          <cell r="AB156">
            <v>237.12099999999998</v>
          </cell>
          <cell r="AC156">
            <v>237.12099999999998</v>
          </cell>
          <cell r="AE156">
            <v>254.26608333333331</v>
          </cell>
          <cell r="AF156">
            <v>272.60909444960748</v>
          </cell>
          <cell r="AG156">
            <v>291.30426267719929</v>
          </cell>
          <cell r="AH156">
            <v>310.49304446509672</v>
          </cell>
          <cell r="AI156">
            <v>310.49304446509677</v>
          </cell>
          <cell r="AK156">
            <v>332.20830785889785</v>
          </cell>
          <cell r="AL156">
            <v>354.96501438950924</v>
          </cell>
          <cell r="AM156">
            <v>378.7631640569308</v>
          </cell>
          <cell r="AN156">
            <v>403.60275686116256</v>
          </cell>
          <cell r="AO156">
            <v>403.60275686116262</v>
          </cell>
          <cell r="AQ156">
            <v>432.27752906503446</v>
          </cell>
          <cell r="AR156">
            <v>462.38580244568931</v>
          </cell>
          <cell r="AS156">
            <v>493.92757700312711</v>
          </cell>
          <cell r="AT156">
            <v>526.90285273734787</v>
          </cell>
          <cell r="AU156">
            <v>526.90285273734787</v>
          </cell>
          <cell r="AW156">
            <v>565.29563058283566</v>
          </cell>
          <cell r="AX156">
            <v>596.01895138058865</v>
          </cell>
          <cell r="AY156">
            <v>628.21921557815438</v>
          </cell>
          <cell r="AZ156">
            <v>661.89642317553285</v>
          </cell>
          <cell r="BA156">
            <v>661.89642317553285</v>
          </cell>
        </row>
        <row r="157">
          <cell r="A157" t="str">
            <v>EoP Additional Paid-in Capital ($)</v>
          </cell>
          <cell r="M157" t="str">
            <v>cool</v>
          </cell>
          <cell r="N157" t="str">
            <v>cool</v>
          </cell>
          <cell r="O157" t="str">
            <v>problem</v>
          </cell>
          <cell r="P157" t="str">
            <v>cool</v>
          </cell>
          <cell r="Q157" t="str">
            <v>cool</v>
          </cell>
          <cell r="S157" t="str">
            <v>cool</v>
          </cell>
          <cell r="T157" t="str">
            <v>cool</v>
          </cell>
          <cell r="U157" t="str">
            <v>cool</v>
          </cell>
          <cell r="V157" t="str">
            <v>cool</v>
          </cell>
          <cell r="W157" t="str">
            <v>cool</v>
          </cell>
          <cell r="Y157" t="str">
            <v>cool</v>
          </cell>
          <cell r="Z157" t="str">
            <v>cool</v>
          </cell>
          <cell r="AA157" t="str">
            <v>cool</v>
          </cell>
          <cell r="AB157" t="str">
            <v>cool</v>
          </cell>
          <cell r="AC157" t="str">
            <v>cool</v>
          </cell>
          <cell r="AE157" t="str">
            <v>cool</v>
          </cell>
          <cell r="AF157" t="str">
            <v>cool</v>
          </cell>
          <cell r="AG157" t="str">
            <v>cool</v>
          </cell>
          <cell r="AH157" t="str">
            <v>cool</v>
          </cell>
          <cell r="AI157" t="str">
            <v>cool</v>
          </cell>
          <cell r="AK157" t="str">
            <v>cool</v>
          </cell>
          <cell r="AL157" t="str">
            <v>cool</v>
          </cell>
          <cell r="AM157" t="str">
            <v>cool</v>
          </cell>
          <cell r="AN157" t="str">
            <v>cool</v>
          </cell>
          <cell r="AO157" t="str">
            <v>cool</v>
          </cell>
          <cell r="AQ157" t="str">
            <v>cool</v>
          </cell>
          <cell r="AR157" t="str">
            <v>cool</v>
          </cell>
          <cell r="AS157" t="str">
            <v>cool</v>
          </cell>
          <cell r="AT157" t="str">
            <v>cool</v>
          </cell>
          <cell r="AU157" t="str">
            <v>cool</v>
          </cell>
          <cell r="AW157" t="str">
            <v>cool</v>
          </cell>
          <cell r="AX157" t="str">
            <v>cool</v>
          </cell>
          <cell r="AY157" t="str">
            <v>cool</v>
          </cell>
          <cell r="AZ157" t="str">
            <v>cool</v>
          </cell>
          <cell r="BA157" t="str">
            <v>cool</v>
          </cell>
        </row>
        <row r="158">
          <cell r="A158" t="str">
            <v xml:space="preserve">     Additional Paid in Capital ($m)</v>
          </cell>
          <cell r="M158" t="str">
            <v>cool</v>
          </cell>
          <cell r="N158" t="str">
            <v>cool</v>
          </cell>
          <cell r="O158" t="str">
            <v>problem</v>
          </cell>
          <cell r="P158" t="str">
            <v>cool</v>
          </cell>
          <cell r="Q158" t="str">
            <v>cool</v>
          </cell>
          <cell r="S158" t="str">
            <v>cool</v>
          </cell>
          <cell r="T158" t="str">
            <v>cool</v>
          </cell>
          <cell r="U158" t="str">
            <v>cool</v>
          </cell>
          <cell r="V158" t="str">
            <v>cool</v>
          </cell>
          <cell r="W158" t="str">
            <v>cool</v>
          </cell>
          <cell r="Y158" t="str">
            <v>cool</v>
          </cell>
          <cell r="Z158" t="str">
            <v>cool</v>
          </cell>
          <cell r="AA158" t="str">
            <v>cool</v>
          </cell>
          <cell r="AB158" t="str">
            <v>cool</v>
          </cell>
          <cell r="AC158" t="str">
            <v>cool</v>
          </cell>
          <cell r="AE158" t="str">
            <v>cool</v>
          </cell>
          <cell r="AF158" t="str">
            <v>cool</v>
          </cell>
          <cell r="AG158" t="str">
            <v>cool</v>
          </cell>
          <cell r="AH158" t="str">
            <v>cool</v>
          </cell>
          <cell r="AI158" t="str">
            <v>cool</v>
          </cell>
          <cell r="AK158" t="str">
            <v>cool</v>
          </cell>
          <cell r="AL158" t="str">
            <v>cool</v>
          </cell>
          <cell r="AM158" t="str">
            <v>cool</v>
          </cell>
          <cell r="AN158" t="str">
            <v>cool</v>
          </cell>
          <cell r="AO158" t="str">
            <v>cool</v>
          </cell>
          <cell r="AQ158" t="str">
            <v>cool</v>
          </cell>
          <cell r="AR158" t="str">
            <v>cool</v>
          </cell>
          <cell r="AS158" t="str">
            <v>cool</v>
          </cell>
          <cell r="AT158" t="str">
            <v>cool</v>
          </cell>
          <cell r="AU158" t="str">
            <v>cool</v>
          </cell>
          <cell r="AW158" t="str">
            <v>cool</v>
          </cell>
          <cell r="AX158" t="str">
            <v>cool</v>
          </cell>
          <cell r="AY158" t="str">
            <v>cool</v>
          </cell>
          <cell r="AZ158" t="str">
            <v>cool</v>
          </cell>
          <cell r="BA158" t="str">
            <v>cool</v>
          </cell>
          <cell r="BC158">
            <v>0</v>
          </cell>
          <cell r="BD158">
            <v>0</v>
          </cell>
          <cell r="BE158">
            <v>0</v>
          </cell>
          <cell r="BF158">
            <v>0</v>
          </cell>
          <cell r="BG158">
            <v>0</v>
          </cell>
          <cell r="BI158">
            <v>0</v>
          </cell>
          <cell r="BJ158">
            <v>0</v>
          </cell>
          <cell r="BK158">
            <v>0</v>
          </cell>
          <cell r="BL158">
            <v>0</v>
          </cell>
          <cell r="BM158">
            <v>0</v>
          </cell>
        </row>
        <row r="159">
          <cell r="A159" t="str">
            <v>Net Proceeds - Common Stock</v>
          </cell>
          <cell r="M159">
            <v>1.032</v>
          </cell>
          <cell r="N159">
            <v>1.28</v>
          </cell>
          <cell r="O159">
            <v>1.474</v>
          </cell>
          <cell r="P159">
            <v>0.85399999999999998</v>
          </cell>
          <cell r="Q159">
            <v>4.6400000000000006</v>
          </cell>
          <cell r="S159">
            <v>0.10400000000000764</v>
          </cell>
          <cell r="T159">
            <v>176.18099999999998</v>
          </cell>
          <cell r="U159">
            <v>1.418000000000029</v>
          </cell>
          <cell r="V159">
            <v>1.9469999999999543</v>
          </cell>
          <cell r="W159">
            <v>179.64999999999998</v>
          </cell>
          <cell r="Y159">
            <v>1.6630000000000154</v>
          </cell>
          <cell r="Z159">
            <v>2.9070000000000076</v>
          </cell>
          <cell r="AA159">
            <v>1.6910000000000136</v>
          </cell>
          <cell r="AB159">
            <v>2.014999999999969</v>
          </cell>
          <cell r="AC159">
            <v>8.2760000000000051</v>
          </cell>
          <cell r="AE159">
            <v>2.25</v>
          </cell>
          <cell r="AF159">
            <v>2.25</v>
          </cell>
          <cell r="AG159">
            <v>2.25</v>
          </cell>
          <cell r="AH159">
            <v>2.25</v>
          </cell>
          <cell r="AI159">
            <v>9</v>
          </cell>
          <cell r="AK159">
            <v>2.4</v>
          </cell>
          <cell r="AL159">
            <v>2.4</v>
          </cell>
          <cell r="AM159">
            <v>2.4</v>
          </cell>
          <cell r="AN159">
            <v>2.4</v>
          </cell>
          <cell r="AO159">
            <v>9.6</v>
          </cell>
          <cell r="AQ159">
            <v>3</v>
          </cell>
          <cell r="AR159">
            <v>3</v>
          </cell>
          <cell r="AS159">
            <v>3</v>
          </cell>
          <cell r="AT159">
            <v>3</v>
          </cell>
          <cell r="AU159">
            <v>12</v>
          </cell>
          <cell r="AW159">
            <v>3</v>
          </cell>
          <cell r="AX159">
            <v>3</v>
          </cell>
          <cell r="AY159">
            <v>3</v>
          </cell>
          <cell r="AZ159">
            <v>3</v>
          </cell>
          <cell r="BA159">
            <v>12</v>
          </cell>
        </row>
        <row r="160">
          <cell r="A160" t="str">
            <v>Amortization of Deferred Compensation Expense</v>
          </cell>
          <cell r="M160">
            <v>0.33248635008029304</v>
          </cell>
          <cell r="N160">
            <v>0.3202174810736409</v>
          </cell>
          <cell r="O160">
            <v>0.30948222069281961</v>
          </cell>
          <cell r="P160">
            <v>0.3748139481532462</v>
          </cell>
          <cell r="Q160">
            <v>1.3369999999999997</v>
          </cell>
          <cell r="S160">
            <v>0.72499999999999964</v>
          </cell>
          <cell r="T160">
            <v>-0.56099999999999994</v>
          </cell>
          <cell r="U160">
            <v>1.3529999999999998</v>
          </cell>
          <cell r="V160">
            <v>0.82599999999999962</v>
          </cell>
          <cell r="W160">
            <v>2.3429999999999991</v>
          </cell>
          <cell r="Y160">
            <v>0.91300000000000026</v>
          </cell>
          <cell r="Z160">
            <v>0.99900000000000011</v>
          </cell>
          <cell r="AA160">
            <v>0.80200000000000005</v>
          </cell>
          <cell r="AB160">
            <v>0.80200000000000005</v>
          </cell>
          <cell r="AC160">
            <v>3.5160000000000005</v>
          </cell>
          <cell r="AE160">
            <v>0.21091666666666667</v>
          </cell>
          <cell r="AF160">
            <v>0.21091666666666667</v>
          </cell>
          <cell r="AG160">
            <v>0.21091666666666667</v>
          </cell>
          <cell r="AH160">
            <v>0.21091666666666667</v>
          </cell>
          <cell r="AI160">
            <v>0.84366666666666668</v>
          </cell>
          <cell r="AK160">
            <v>0.1406111111111111</v>
          </cell>
          <cell r="AL160">
            <v>0.1406111111111111</v>
          </cell>
          <cell r="AM160">
            <v>0.1406111111111111</v>
          </cell>
          <cell r="AN160">
            <v>0.1406111111111111</v>
          </cell>
          <cell r="AO160">
            <v>0.56244444444444441</v>
          </cell>
          <cell r="AQ160">
            <v>9.3740740740740749E-2</v>
          </cell>
          <cell r="AR160">
            <v>9.3740740740740749E-2</v>
          </cell>
          <cell r="AS160">
            <v>9.3740740740740749E-2</v>
          </cell>
          <cell r="AT160">
            <v>9.3740740740740749E-2</v>
          </cell>
          <cell r="AU160">
            <v>0.374962962962963</v>
          </cell>
          <cell r="AW160">
            <v>0</v>
          </cell>
          <cell r="AX160">
            <v>0</v>
          </cell>
          <cell r="AY160">
            <v>0</v>
          </cell>
          <cell r="AZ160">
            <v>0</v>
          </cell>
          <cell r="BA160">
            <v>0</v>
          </cell>
          <cell r="BC160">
            <v>0</v>
          </cell>
          <cell r="BD160">
            <v>0</v>
          </cell>
          <cell r="BE160">
            <v>0</v>
          </cell>
          <cell r="BG160">
            <v>0</v>
          </cell>
          <cell r="BI160">
            <v>0</v>
          </cell>
          <cell r="BJ160">
            <v>0</v>
          </cell>
          <cell r="BK160">
            <v>0</v>
          </cell>
          <cell r="BM160">
            <v>0</v>
          </cell>
        </row>
        <row r="161">
          <cell r="A161" t="str">
            <v>Amortization of Deferred Compensation Expense</v>
          </cell>
          <cell r="M161">
            <v>0.33248635008029304</v>
          </cell>
          <cell r="N161">
            <v>0.3202174810736409</v>
          </cell>
          <cell r="O161">
            <v>0.30948222069281961</v>
          </cell>
          <cell r="P161">
            <v>0.3748139481532462</v>
          </cell>
          <cell r="Q161">
            <v>1.3369999999999997</v>
          </cell>
          <cell r="S161">
            <v>0.72499999999999964</v>
          </cell>
          <cell r="T161">
            <v>-0.56099999999999994</v>
          </cell>
          <cell r="U161">
            <v>1.3529999999999998</v>
          </cell>
          <cell r="V161">
            <v>0.82599999999999962</v>
          </cell>
          <cell r="W161">
            <v>2.3429999999999991</v>
          </cell>
          <cell r="Y161">
            <v>0.91300000000000026</v>
          </cell>
          <cell r="Z161" t="str">
            <v>\</v>
          </cell>
          <cell r="AA161">
            <v>0.80200000000000005</v>
          </cell>
          <cell r="AB161">
            <v>0.80200000000000005</v>
          </cell>
          <cell r="AC161">
            <v>3.5160000000000005</v>
          </cell>
          <cell r="AE161">
            <v>2.5310000000000001</v>
          </cell>
          <cell r="AF161">
            <v>0</v>
          </cell>
          <cell r="AG161">
            <v>0</v>
          </cell>
          <cell r="AH161">
            <v>0</v>
          </cell>
          <cell r="AI161">
            <v>2.5310000000000001</v>
          </cell>
          <cell r="AK161">
            <v>0</v>
          </cell>
          <cell r="AL161">
            <v>0</v>
          </cell>
          <cell r="AM161">
            <v>0</v>
          </cell>
          <cell r="AN161">
            <v>0</v>
          </cell>
          <cell r="AO161">
            <v>0</v>
          </cell>
          <cell r="AQ161">
            <v>0</v>
          </cell>
          <cell r="AR161">
            <v>0</v>
          </cell>
          <cell r="AS161">
            <v>0</v>
          </cell>
          <cell r="AT161">
            <v>0</v>
          </cell>
          <cell r="AU161">
            <v>0</v>
          </cell>
          <cell r="AW161">
            <v>0</v>
          </cell>
          <cell r="AX161">
            <v>0</v>
          </cell>
          <cell r="AY161">
            <v>0</v>
          </cell>
          <cell r="AZ161">
            <v>0</v>
          </cell>
          <cell r="BA161">
            <v>0</v>
          </cell>
          <cell r="BC161">
            <v>0</v>
          </cell>
          <cell r="BD161">
            <v>0</v>
          </cell>
          <cell r="BE161">
            <v>0</v>
          </cell>
          <cell r="BF161">
            <v>0</v>
          </cell>
          <cell r="BG161">
            <v>0</v>
          </cell>
          <cell r="BI161">
            <v>0</v>
          </cell>
          <cell r="BJ161">
            <v>0</v>
          </cell>
          <cell r="BK161">
            <v>0</v>
          </cell>
          <cell r="BL161">
            <v>0</v>
          </cell>
          <cell r="BM161">
            <v>0</v>
          </cell>
        </row>
        <row r="162">
          <cell r="A162" t="str">
            <v>Accumulated Other Comprehensive Income</v>
          </cell>
          <cell r="J162">
            <v>6.0000000000000001E-3</v>
          </cell>
          <cell r="K162">
            <v>6.0000000000000001E-3</v>
          </cell>
          <cell r="M162">
            <v>7.0000000000000001E-3</v>
          </cell>
          <cell r="N162">
            <v>8.0000000000000002E-3</v>
          </cell>
          <cell r="O162">
            <v>8.9999999999999993E-3</v>
          </cell>
          <cell r="P162">
            <v>0.01</v>
          </cell>
          <cell r="Q162">
            <v>0.01</v>
          </cell>
          <cell r="S162">
            <v>8.0000000000000002E-3</v>
          </cell>
          <cell r="T162">
            <v>-0.1</v>
          </cell>
          <cell r="U162">
            <v>3.7999999999999999E-2</v>
          </cell>
          <cell r="V162">
            <v>-0.999</v>
          </cell>
          <cell r="W162">
            <v>-0.999</v>
          </cell>
          <cell r="Y162">
            <v>-1.327</v>
          </cell>
          <cell r="Z162">
            <v>-2.16</v>
          </cell>
          <cell r="AA162">
            <v>-2.58</v>
          </cell>
          <cell r="AB162">
            <v>-2.1050000000000324</v>
          </cell>
          <cell r="AC162">
            <v>-2.105</v>
          </cell>
          <cell r="AE162">
            <v>-3.7259999999998854</v>
          </cell>
          <cell r="AF162">
            <v>-0.29199999999990212</v>
          </cell>
          <cell r="AG162">
            <v>-0.29199999999996606</v>
          </cell>
          <cell r="AH162">
            <v>-0.29199999999995185</v>
          </cell>
          <cell r="AI162">
            <v>-0.29199999999995185</v>
          </cell>
          <cell r="AK162">
            <v>-0.29199999999985948</v>
          </cell>
          <cell r="AL162">
            <v>-0.2919999999998879</v>
          </cell>
          <cell r="AM162">
            <v>-0.29199999999983106</v>
          </cell>
          <cell r="AN162">
            <v>-0.29199999999980975</v>
          </cell>
          <cell r="AO162">
            <v>-0.29199999999980975</v>
          </cell>
          <cell r="AQ162">
            <v>-0.29199999999994475</v>
          </cell>
          <cell r="AR162">
            <v>-0.29199999999977422</v>
          </cell>
          <cell r="AS162">
            <v>-0.29199999999963211</v>
          </cell>
          <cell r="AT162">
            <v>-0.29200000000004778</v>
          </cell>
          <cell r="AU162">
            <v>-0.29200000000004778</v>
          </cell>
          <cell r="AW162">
            <v>0.62499999999953459</v>
          </cell>
          <cell r="AX162">
            <v>0.62499999999950262</v>
          </cell>
          <cell r="AY162">
            <v>0.6249999999998046</v>
          </cell>
          <cell r="AZ162">
            <v>0.62499999999967315</v>
          </cell>
          <cell r="BA162">
            <v>0.62499999999967315</v>
          </cell>
          <cell r="BC162">
            <v>0</v>
          </cell>
          <cell r="BD162">
            <v>0</v>
          </cell>
          <cell r="BE162">
            <v>0</v>
          </cell>
          <cell r="BF162">
            <v>0</v>
          </cell>
          <cell r="BG162">
            <v>0</v>
          </cell>
          <cell r="BI162">
            <v>0</v>
          </cell>
          <cell r="BJ162">
            <v>0</v>
          </cell>
          <cell r="BK162">
            <v>0</v>
          </cell>
          <cell r="BL162">
            <v>0</v>
          </cell>
          <cell r="BM162">
            <v>0</v>
          </cell>
        </row>
        <row r="163">
          <cell r="A163" t="str">
            <v>Adjustments</v>
          </cell>
          <cell r="J163">
            <v>6.0000000000000001E-3</v>
          </cell>
          <cell r="K163">
            <v>6.0000000000000001E-3</v>
          </cell>
          <cell r="M163" t="str">
            <v>cool</v>
          </cell>
          <cell r="N163" t="str">
            <v>cool</v>
          </cell>
          <cell r="O163" t="str">
            <v>cool</v>
          </cell>
          <cell r="P163" t="str">
            <v>cool</v>
          </cell>
          <cell r="Q163" t="str">
            <v>cool</v>
          </cell>
          <cell r="S163" t="str">
            <v>cool</v>
          </cell>
          <cell r="T163" t="str">
            <v>cool</v>
          </cell>
          <cell r="U163" t="str">
            <v>cool</v>
          </cell>
          <cell r="V163" t="str">
            <v>cool</v>
          </cell>
          <cell r="W163" t="str">
            <v>cool</v>
          </cell>
          <cell r="Y163" t="str">
            <v>cool</v>
          </cell>
          <cell r="Z163" t="str">
            <v>cool</v>
          </cell>
          <cell r="AA163" t="str">
            <v>cool</v>
          </cell>
          <cell r="AB163" t="str">
            <v>cool</v>
          </cell>
          <cell r="AC163" t="str">
            <v>cool</v>
          </cell>
          <cell r="AE163" t="str">
            <v>cool</v>
          </cell>
          <cell r="AF163" t="str">
            <v>cool</v>
          </cell>
          <cell r="AG163" t="str">
            <v>cool</v>
          </cell>
          <cell r="AH163" t="str">
            <v>cool</v>
          </cell>
          <cell r="AI163" t="str">
            <v>cool</v>
          </cell>
          <cell r="AK163" t="str">
            <v>cool</v>
          </cell>
          <cell r="AL163" t="str">
            <v>cool</v>
          </cell>
          <cell r="AM163" t="str">
            <v>cool</v>
          </cell>
          <cell r="AN163" t="str">
            <v>cool</v>
          </cell>
          <cell r="AO163" t="str">
            <v>cool</v>
          </cell>
          <cell r="AQ163" t="str">
            <v>cool</v>
          </cell>
          <cell r="AR163" t="str">
            <v>cool</v>
          </cell>
          <cell r="AS163" t="str">
            <v>cool</v>
          </cell>
          <cell r="AT163" t="str">
            <v>cool</v>
          </cell>
          <cell r="AU163" t="str">
            <v>cool</v>
          </cell>
          <cell r="AW163" t="str">
            <v>cool</v>
          </cell>
          <cell r="AX163" t="str">
            <v>cool</v>
          </cell>
          <cell r="AY163" t="str">
            <v>cool</v>
          </cell>
          <cell r="AZ163" t="str">
            <v>cool</v>
          </cell>
          <cell r="BA163" t="str">
            <v>cool</v>
          </cell>
        </row>
        <row r="164">
          <cell r="A164" t="str">
            <v xml:space="preserve">     Foreign Currency Translation</v>
          </cell>
          <cell r="M164">
            <v>1E-3</v>
          </cell>
          <cell r="N164">
            <v>1E-3</v>
          </cell>
          <cell r="O164">
            <v>9.9999999999999915E-4</v>
          </cell>
          <cell r="P164">
            <v>1.0000000000000009E-3</v>
          </cell>
          <cell r="Q164">
            <v>4.0000000000000001E-3</v>
          </cell>
          <cell r="S164">
            <v>-2E-3</v>
          </cell>
          <cell r="T164">
            <v>-0.10800000000000001</v>
          </cell>
          <cell r="U164">
            <v>0.13800000000000001</v>
          </cell>
          <cell r="V164">
            <v>-1.0369999999999999</v>
          </cell>
          <cell r="W164">
            <v>-1.0089999999999999</v>
          </cell>
          <cell r="Y164">
            <v>-0.32799999999999996</v>
          </cell>
          <cell r="Z164">
            <v>-0.83300000000000018</v>
          </cell>
          <cell r="AA164">
            <v>-0.41999999999999993</v>
          </cell>
          <cell r="AB164">
            <v>0.47499999999996767</v>
          </cell>
          <cell r="AC164">
            <v>-1.1060000000000323</v>
          </cell>
          <cell r="AE164">
            <v>-1.620999999999853</v>
          </cell>
          <cell r="AF164">
            <v>3.4339999999999833</v>
          </cell>
          <cell r="AG164">
            <v>-6.3948846218409017E-14</v>
          </cell>
          <cell r="AH164">
            <v>1.4210854715202004E-14</v>
          </cell>
          <cell r="AI164">
            <v>1.8130000000000805</v>
          </cell>
          <cell r="AK164">
            <v>9.2370555648813024E-14</v>
          </cell>
          <cell r="AL164">
            <v>-2.8421709430404007E-14</v>
          </cell>
          <cell r="AM164">
            <v>5.6843418860808015E-14</v>
          </cell>
          <cell r="AN164">
            <v>2.1316282072803006E-14</v>
          </cell>
          <cell r="AO164">
            <v>1.4210854715202004E-13</v>
          </cell>
          <cell r="AQ164">
            <v>-1.3500311979441904E-13</v>
          </cell>
          <cell r="AR164">
            <v>1.7053025658242404E-13</v>
          </cell>
          <cell r="AS164">
            <v>1.4210854715202004E-13</v>
          </cell>
          <cell r="AT164">
            <v>-4.1566750041965861E-13</v>
          </cell>
          <cell r="AU164">
            <v>-2.3803181647963356E-13</v>
          </cell>
          <cell r="AW164">
            <v>-1.0000000000239595E-2</v>
          </cell>
          <cell r="AX164">
            <v>-3.1974423109204508E-14</v>
          </cell>
          <cell r="AY164">
            <v>3.0198066269804258E-13</v>
          </cell>
          <cell r="AZ164">
            <v>-1.3145040611561853E-13</v>
          </cell>
          <cell r="BA164">
            <v>-1.0000000000101039E-2</v>
          </cell>
          <cell r="BC164">
            <v>1.25</v>
          </cell>
          <cell r="BD164">
            <v>1.25</v>
          </cell>
          <cell r="BE164">
            <v>1.25</v>
          </cell>
          <cell r="BF164">
            <v>1.25</v>
          </cell>
          <cell r="BG164">
            <v>5</v>
          </cell>
          <cell r="BI164">
            <v>1.375</v>
          </cell>
          <cell r="BJ164">
            <v>1.375</v>
          </cell>
          <cell r="BK164">
            <v>1.375</v>
          </cell>
          <cell r="BL164">
            <v>1.375</v>
          </cell>
          <cell r="BM164">
            <v>5.5</v>
          </cell>
        </row>
        <row r="165">
          <cell r="A165" t="str">
            <v xml:space="preserve">     Unrealized gains on securiites</v>
          </cell>
          <cell r="K165">
            <v>1.58</v>
          </cell>
          <cell r="M165">
            <v>0</v>
          </cell>
          <cell r="N165">
            <v>0</v>
          </cell>
          <cell r="O165">
            <v>0</v>
          </cell>
          <cell r="P165">
            <v>0</v>
          </cell>
          <cell r="Q165">
            <v>0</v>
          </cell>
          <cell r="S165">
            <v>0</v>
          </cell>
          <cell r="T165">
            <v>0</v>
          </cell>
          <cell r="U165">
            <v>0</v>
          </cell>
          <cell r="V165">
            <v>0</v>
          </cell>
          <cell r="W165">
            <v>0</v>
          </cell>
          <cell r="Y165">
            <v>0</v>
          </cell>
          <cell r="Z165">
            <v>0</v>
          </cell>
          <cell r="AA165">
            <v>0</v>
          </cell>
          <cell r="AB165">
            <v>0</v>
          </cell>
          <cell r="AC165">
            <v>0</v>
          </cell>
          <cell r="AE165">
            <v>0</v>
          </cell>
          <cell r="AF165">
            <v>0</v>
          </cell>
          <cell r="AG165">
            <v>0</v>
          </cell>
          <cell r="AH165">
            <v>0</v>
          </cell>
          <cell r="AI165">
            <v>0</v>
          </cell>
          <cell r="AK165">
            <v>0</v>
          </cell>
          <cell r="AL165">
            <v>0</v>
          </cell>
          <cell r="AM165">
            <v>0</v>
          </cell>
          <cell r="AN165">
            <v>0</v>
          </cell>
          <cell r="AO165">
            <v>0</v>
          </cell>
          <cell r="AQ165">
            <v>0</v>
          </cell>
          <cell r="AR165">
            <v>0</v>
          </cell>
          <cell r="AS165">
            <v>0</v>
          </cell>
          <cell r="AT165">
            <v>0</v>
          </cell>
          <cell r="AU165">
            <v>0</v>
          </cell>
          <cell r="AW165">
            <v>0</v>
          </cell>
          <cell r="AX165">
            <v>0</v>
          </cell>
          <cell r="AY165">
            <v>0</v>
          </cell>
          <cell r="AZ165">
            <v>0</v>
          </cell>
          <cell r="BA165">
            <v>0</v>
          </cell>
          <cell r="BC165">
            <v>42.386786853378482</v>
          </cell>
          <cell r="BD165">
            <v>43.686212368742765</v>
          </cell>
          <cell r="BE165">
            <v>46.285063399471333</v>
          </cell>
          <cell r="BF165">
            <v>47.584488914835617</v>
          </cell>
          <cell r="BG165">
            <v>179.9425515364282</v>
          </cell>
          <cell r="BI165">
            <v>51.378932595623922</v>
          </cell>
          <cell r="BJ165">
            <v>53.014973143259745</v>
          </cell>
          <cell r="BK165">
            <v>56.28705423853139</v>
          </cell>
          <cell r="BL165">
            <v>57.923094786167212</v>
          </cell>
          <cell r="BM165">
            <v>218.60405476358227</v>
          </cell>
          <cell r="BO165" t="str">
            <v>mstag:netIssuanceRepurchaseOfCommonStock</v>
          </cell>
          <cell r="BP165">
            <v>6</v>
          </cell>
          <cell r="BQ165" t="str">
            <v>ISO4217:USD</v>
          </cell>
          <cell r="BR165" t="b">
            <v>0</v>
          </cell>
          <cell r="BS165" t="b">
            <v>0</v>
          </cell>
        </row>
        <row r="166">
          <cell r="A166" t="str">
            <v xml:space="preserve">     Unrealized gains on securiites</v>
          </cell>
          <cell r="M166">
            <v>0</v>
          </cell>
          <cell r="N166">
            <v>0</v>
          </cell>
          <cell r="O166">
            <v>0</v>
          </cell>
          <cell r="P166">
            <v>0</v>
          </cell>
          <cell r="Q166">
            <v>0</v>
          </cell>
          <cell r="S166">
            <v>0</v>
          </cell>
          <cell r="T166">
            <v>0</v>
          </cell>
          <cell r="U166">
            <v>0</v>
          </cell>
          <cell r="V166">
            <v>0</v>
          </cell>
          <cell r="W166">
            <v>0</v>
          </cell>
          <cell r="Y166">
            <v>0</v>
          </cell>
          <cell r="Z166">
            <v>0</v>
          </cell>
          <cell r="AA166">
            <v>0</v>
          </cell>
          <cell r="AB166">
            <v>0</v>
          </cell>
          <cell r="AC166">
            <v>0</v>
          </cell>
          <cell r="AE166">
            <v>0</v>
          </cell>
          <cell r="AF166">
            <v>0</v>
          </cell>
          <cell r="AG166">
            <v>0</v>
          </cell>
          <cell r="AH166">
            <v>0</v>
          </cell>
          <cell r="AI166">
            <v>0</v>
          </cell>
          <cell r="AK166">
            <v>0</v>
          </cell>
          <cell r="AL166">
            <v>0</v>
          </cell>
          <cell r="AM166">
            <v>0</v>
          </cell>
          <cell r="AN166">
            <v>0</v>
          </cell>
          <cell r="AO166">
            <v>0</v>
          </cell>
          <cell r="AQ166">
            <v>0</v>
          </cell>
          <cell r="AR166">
            <v>0</v>
          </cell>
          <cell r="AS166">
            <v>0</v>
          </cell>
          <cell r="AT166">
            <v>0</v>
          </cell>
          <cell r="AU166">
            <v>0</v>
          </cell>
          <cell r="AW166">
            <v>0</v>
          </cell>
          <cell r="AX166">
            <v>0</v>
          </cell>
          <cell r="AY166">
            <v>0</v>
          </cell>
          <cell r="AZ166">
            <v>0</v>
          </cell>
          <cell r="BA166">
            <v>0</v>
          </cell>
        </row>
        <row r="167">
          <cell r="A167" t="str">
            <v>BoP Basic Shares</v>
          </cell>
          <cell r="M167">
            <v>30.480962000000002</v>
          </cell>
          <cell r="N167">
            <v>30.526595</v>
          </cell>
          <cell r="O167">
            <v>30.610227999999999</v>
          </cell>
          <cell r="P167">
            <v>31.069361000000001</v>
          </cell>
          <cell r="Q167">
            <v>30.480962000000002</v>
          </cell>
          <cell r="S167">
            <v>31.530626000000002</v>
          </cell>
          <cell r="T167">
            <v>33.232534999999999</v>
          </cell>
          <cell r="U167">
            <v>102.79187999999999</v>
          </cell>
          <cell r="V167">
            <v>103.10302399999999</v>
          </cell>
          <cell r="W167">
            <v>31.530626000000002</v>
          </cell>
          <cell r="Y167">
            <v>104.990816</v>
          </cell>
          <cell r="Z167">
            <v>105.935317</v>
          </cell>
          <cell r="AA167">
            <v>107.6</v>
          </cell>
          <cell r="AB167">
            <v>108.3</v>
          </cell>
          <cell r="AC167">
            <v>104.990816</v>
          </cell>
          <cell r="AE167">
            <v>110</v>
          </cell>
          <cell r="AF167">
            <v>110.944501</v>
          </cell>
          <cell r="AG167">
            <v>112</v>
          </cell>
          <cell r="AH167">
            <v>113.5</v>
          </cell>
          <cell r="AI167">
            <v>110</v>
          </cell>
          <cell r="AK167">
            <v>115</v>
          </cell>
          <cell r="AL167">
            <v>115.5</v>
          </cell>
          <cell r="AM167">
            <v>116.8</v>
          </cell>
          <cell r="AN167">
            <v>118.1</v>
          </cell>
          <cell r="AO167">
            <v>115</v>
          </cell>
          <cell r="AQ167">
            <v>119.3</v>
          </cell>
          <cell r="AR167">
            <v>120.1</v>
          </cell>
          <cell r="AS167">
            <v>121</v>
          </cell>
          <cell r="AT167">
            <v>122.15</v>
          </cell>
          <cell r="AU167">
            <v>119.3</v>
          </cell>
          <cell r="AW167">
            <v>123.30000000000001</v>
          </cell>
          <cell r="AX167">
            <v>124.50000000000001</v>
          </cell>
          <cell r="AY167">
            <v>125.70000000000002</v>
          </cell>
          <cell r="AZ167">
            <v>126.90000000000002</v>
          </cell>
          <cell r="BA167">
            <v>123.30000000000001</v>
          </cell>
          <cell r="BC167">
            <v>128.10000000000002</v>
          </cell>
          <cell r="BD167">
            <v>129.35000000000002</v>
          </cell>
          <cell r="BE167">
            <v>130.60000000000002</v>
          </cell>
          <cell r="BF167">
            <v>131.85000000000002</v>
          </cell>
          <cell r="BG167">
            <v>128.10000000000002</v>
          </cell>
          <cell r="BI167">
            <v>133.10000000000002</v>
          </cell>
          <cell r="BJ167">
            <v>134.47500000000002</v>
          </cell>
          <cell r="BK167">
            <v>135.85000000000002</v>
          </cell>
          <cell r="BL167">
            <v>137.22500000000002</v>
          </cell>
          <cell r="BM167">
            <v>133.10000000000002</v>
          </cell>
        </row>
        <row r="168">
          <cell r="A168" t="str">
            <v>Options Data</v>
          </cell>
          <cell r="M168">
            <v>30.526562000000002</v>
          </cell>
          <cell r="N168">
            <v>30.610195000000001</v>
          </cell>
          <cell r="O168">
            <v>31.069327999999999</v>
          </cell>
          <cell r="P168">
            <v>31.530692000000002</v>
          </cell>
          <cell r="Q168">
            <v>31.530593000000003</v>
          </cell>
          <cell r="S168">
            <v>33.232626000000003</v>
          </cell>
          <cell r="T168">
            <v>102.79187999999999</v>
          </cell>
          <cell r="U168">
            <v>103.10302399999999</v>
          </cell>
          <cell r="V168">
            <v>105.17372499999999</v>
          </cell>
          <cell r="W168">
            <v>105.17381599999999</v>
          </cell>
          <cell r="Y168">
            <v>105.935317</v>
          </cell>
          <cell r="Z168">
            <v>107.6</v>
          </cell>
          <cell r="AA168">
            <v>108.3</v>
          </cell>
          <cell r="AB168">
            <v>109.82291099999999</v>
          </cell>
          <cell r="AC168">
            <v>109.82291099999999</v>
          </cell>
          <cell r="AE168">
            <v>110.944501</v>
          </cell>
          <cell r="AF168">
            <v>112</v>
          </cell>
          <cell r="AG168">
            <v>113.5</v>
          </cell>
          <cell r="AH168">
            <v>115</v>
          </cell>
          <cell r="AI168">
            <v>115</v>
          </cell>
          <cell r="AK168">
            <v>115.5</v>
          </cell>
          <cell r="AL168">
            <v>116.8</v>
          </cell>
          <cell r="AM168">
            <v>118.1</v>
          </cell>
          <cell r="AN168">
            <v>119.3</v>
          </cell>
          <cell r="AO168">
            <v>119.3</v>
          </cell>
          <cell r="AQ168">
            <v>120.1</v>
          </cell>
          <cell r="AR168">
            <v>121</v>
          </cell>
          <cell r="AS168">
            <v>122.15</v>
          </cell>
          <cell r="AT168">
            <v>123.30000000000001</v>
          </cell>
          <cell r="AU168">
            <v>123.3</v>
          </cell>
          <cell r="AW168">
            <v>124.50000000000001</v>
          </cell>
          <cell r="AX168">
            <v>125.70000000000002</v>
          </cell>
          <cell r="AY168">
            <v>126.90000000000002</v>
          </cell>
          <cell r="AZ168">
            <v>128.10000000000002</v>
          </cell>
          <cell r="BA168">
            <v>128.10000000000002</v>
          </cell>
          <cell r="BC168">
            <v>129.35000000000002</v>
          </cell>
          <cell r="BD168">
            <v>130.60000000000002</v>
          </cell>
          <cell r="BE168">
            <v>131.85000000000002</v>
          </cell>
          <cell r="BF168">
            <v>133.10000000000002</v>
          </cell>
          <cell r="BG168">
            <v>133.10000000000002</v>
          </cell>
          <cell r="BI168">
            <v>134.47500000000002</v>
          </cell>
          <cell r="BJ168">
            <v>135.85000000000002</v>
          </cell>
          <cell r="BK168">
            <v>137.22500000000002</v>
          </cell>
          <cell r="BL168">
            <v>138.60000000000002</v>
          </cell>
          <cell r="BM168">
            <v>138.60000000000002</v>
          </cell>
        </row>
        <row r="169">
          <cell r="A169" t="str">
            <v>Options Data</v>
          </cell>
        </row>
        <row r="170">
          <cell r="A170" t="str">
            <v>Operating Net Income</v>
          </cell>
          <cell r="E170">
            <v>-20.952000000000002</v>
          </cell>
          <cell r="K170">
            <v>-9.7160000000000011</v>
          </cell>
          <cell r="M170">
            <v>0.36800000000000127</v>
          </cell>
          <cell r="N170">
            <v>0.12200000000000036</v>
          </cell>
          <cell r="O170">
            <v>-9.9566444801471018E-2</v>
          </cell>
          <cell r="P170">
            <v>0.13199999999999867</v>
          </cell>
          <cell r="Q170">
            <v>0.5224335551985293</v>
          </cell>
          <cell r="S170">
            <v>0.43700000000000067</v>
          </cell>
          <cell r="T170">
            <v>1.1700000000000135</v>
          </cell>
          <cell r="U170">
            <v>2.1530000000000031</v>
          </cell>
          <cell r="V170">
            <v>3.5859999999999963</v>
          </cell>
          <cell r="W170">
            <v>7.3460000000000125</v>
          </cell>
          <cell r="Y170">
            <v>4.1519999999999992</v>
          </cell>
          <cell r="Z170">
            <v>5.0399999999999974</v>
          </cell>
          <cell r="AA170">
            <v>6.3279999999999852</v>
          </cell>
          <cell r="AB170">
            <v>5.9569999999999803</v>
          </cell>
          <cell r="AC170">
            <v>21.476999999999965</v>
          </cell>
          <cell r="AE170">
            <v>237.12099999999998</v>
          </cell>
          <cell r="AF170">
            <v>250.47799999999998</v>
          </cell>
          <cell r="AG170">
            <v>268.96700000000004</v>
          </cell>
          <cell r="AH170">
            <v>294.47899999999998</v>
          </cell>
          <cell r="AI170">
            <v>237.12099999999998</v>
          </cell>
          <cell r="AK170">
            <v>319.61099999999999</v>
          </cell>
          <cell r="AL170">
            <v>346.58100000000002</v>
          </cell>
          <cell r="AM170">
            <v>384.62700000000001</v>
          </cell>
          <cell r="AN170">
            <v>429.35300000000001</v>
          </cell>
          <cell r="AO170">
            <v>319.61099999999999</v>
          </cell>
          <cell r="AQ170">
            <v>471.92100000000005</v>
          </cell>
          <cell r="AR170">
            <v>514.74099999999999</v>
          </cell>
          <cell r="AS170">
            <v>568.19899999999996</v>
          </cell>
          <cell r="AT170">
            <v>610.33543721012518</v>
          </cell>
          <cell r="AU170">
            <v>471.92100000000005</v>
          </cell>
          <cell r="AW170">
            <v>655.08183542355857</v>
          </cell>
          <cell r="AX170">
            <v>690.68500750540852</v>
          </cell>
          <cell r="AY170">
            <v>727.31440446038232</v>
          </cell>
          <cell r="AZ170">
            <v>765.99625116160394</v>
          </cell>
          <cell r="BA170">
            <v>655.08183542355857</v>
          </cell>
          <cell r="BC170">
            <v>805.70432273594952</v>
          </cell>
          <cell r="BD170">
            <v>848.09110958932797</v>
          </cell>
          <cell r="BE170">
            <v>891.77732195807073</v>
          </cell>
          <cell r="BF170">
            <v>938.0623853575421</v>
          </cell>
          <cell r="BG170">
            <v>805.70432273594952</v>
          </cell>
          <cell r="BI170">
            <v>985.64687427237766</v>
          </cell>
          <cell r="BJ170">
            <v>1037.0258068680016</v>
          </cell>
          <cell r="BK170">
            <v>1090.0407800112614</v>
          </cell>
          <cell r="BL170">
            <v>1146.3278342497929</v>
          </cell>
          <cell r="BM170">
            <v>985.64687427237766</v>
          </cell>
        </row>
        <row r="171">
          <cell r="A171" t="str">
            <v>GAAP Net Income</v>
          </cell>
          <cell r="E171">
            <v>-28.609000000000002</v>
          </cell>
          <cell r="K171">
            <v>-9.7160000000000011</v>
          </cell>
          <cell r="M171">
            <v>0.36800000000000127</v>
          </cell>
          <cell r="N171">
            <v>0.12200000000000036</v>
          </cell>
          <cell r="O171">
            <v>3.7889999999999975</v>
          </cell>
          <cell r="P171">
            <v>-0.76500000000000135</v>
          </cell>
          <cell r="Q171">
            <v>3.5139999999999976</v>
          </cell>
          <cell r="S171">
            <v>0.43700000000000067</v>
          </cell>
          <cell r="T171">
            <v>1.1700000000000135</v>
          </cell>
          <cell r="U171">
            <v>2.1530000000000031</v>
          </cell>
          <cell r="V171">
            <v>3.5859999999999963</v>
          </cell>
          <cell r="W171">
            <v>7.3460000000000143</v>
          </cell>
          <cell r="Y171">
            <v>4.38</v>
          </cell>
          <cell r="Z171">
            <v>5.0399999999999974</v>
          </cell>
          <cell r="AA171">
            <v>13.096999999999985</v>
          </cell>
          <cell r="AB171">
            <v>5.9569999999999803</v>
          </cell>
          <cell r="AC171">
            <v>28.473999999999961</v>
          </cell>
          <cell r="AE171">
            <v>250.47799999999998</v>
          </cell>
          <cell r="AF171">
            <v>268.96700000000004</v>
          </cell>
          <cell r="AG171">
            <v>294.47899999999998</v>
          </cell>
          <cell r="AH171">
            <v>319.61099999999999</v>
          </cell>
          <cell r="AI171">
            <v>319.61099999999999</v>
          </cell>
          <cell r="AK171">
            <v>346.58100000000002</v>
          </cell>
          <cell r="AL171">
            <v>384.62700000000001</v>
          </cell>
          <cell r="AM171">
            <v>429.35300000000001</v>
          </cell>
          <cell r="AN171">
            <v>471.92100000000005</v>
          </cell>
          <cell r="AO171">
            <v>471.92100000000005</v>
          </cell>
          <cell r="AQ171">
            <v>514.74099999999999</v>
          </cell>
          <cell r="AR171">
            <v>568.19899999999996</v>
          </cell>
          <cell r="AS171">
            <v>610.33543721012518</v>
          </cell>
          <cell r="AT171">
            <v>655.08183542355857</v>
          </cell>
          <cell r="AU171">
            <v>655.08183542355857</v>
          </cell>
          <cell r="AW171">
            <v>690.68500750540852</v>
          </cell>
          <cell r="AX171">
            <v>727.31440446038232</v>
          </cell>
          <cell r="AY171">
            <v>765.99625116160405</v>
          </cell>
          <cell r="AZ171">
            <v>805.70432273594952</v>
          </cell>
          <cell r="BA171">
            <v>805.70432273594963</v>
          </cell>
          <cell r="BC171">
            <v>848.09110958932797</v>
          </cell>
          <cell r="BD171">
            <v>891.77732195807073</v>
          </cell>
          <cell r="BE171">
            <v>938.0623853575421</v>
          </cell>
          <cell r="BF171">
            <v>985.64687427237777</v>
          </cell>
          <cell r="BG171">
            <v>985.64687427237777</v>
          </cell>
          <cell r="BI171">
            <v>1037.0258068680016</v>
          </cell>
          <cell r="BJ171">
            <v>1090.0407800112614</v>
          </cell>
          <cell r="BK171">
            <v>1146.3278342497929</v>
          </cell>
          <cell r="BL171">
            <v>1204.2509290359601</v>
          </cell>
          <cell r="BM171">
            <v>1204.2509290359599</v>
          </cell>
        </row>
        <row r="172">
          <cell r="A172" t="str">
            <v>'SFAS 123' Pro-Forma Net Income</v>
          </cell>
          <cell r="E172">
            <v>-30.026000000000003</v>
          </cell>
          <cell r="K172">
            <v>-11.386000000000001</v>
          </cell>
          <cell r="M172">
            <v>-0.15799999999999881</v>
          </cell>
          <cell r="N172">
            <v>-0.72699999999999942</v>
          </cell>
          <cell r="O172">
            <v>2.5419999999999976</v>
          </cell>
          <cell r="P172">
            <v>-2.2620000000000009</v>
          </cell>
          <cell r="Q172">
            <v>-0.6050000000000022</v>
          </cell>
          <cell r="S172">
            <v>-1.5879999999999994</v>
          </cell>
          <cell r="T172">
            <v>-1.4319999999999866</v>
          </cell>
          <cell r="U172">
            <v>-0.2669999999999968</v>
          </cell>
          <cell r="V172">
            <v>2.999999999999492E-2</v>
          </cell>
          <cell r="W172">
            <v>-3.2569999999999855</v>
          </cell>
          <cell r="Y172">
            <v>0.38199999999999967</v>
          </cell>
          <cell r="Z172">
            <v>0.54599999999999671</v>
          </cell>
          <cell r="AA172">
            <v>7.7069999999999856</v>
          </cell>
          <cell r="AB172">
            <v>-4.5000000000018581E-2</v>
          </cell>
          <cell r="AC172">
            <v>8.5899999999999608</v>
          </cell>
          <cell r="AE172" t="str">
            <v>cool</v>
          </cell>
          <cell r="AF172" t="str">
            <v>cool</v>
          </cell>
          <cell r="AG172" t="str">
            <v>cool</v>
          </cell>
          <cell r="AH172" t="str">
            <v>cool</v>
          </cell>
          <cell r="AI172" t="str">
            <v>cool</v>
          </cell>
          <cell r="AK172" t="str">
            <v>cool</v>
          </cell>
          <cell r="AL172" t="str">
            <v>cool</v>
          </cell>
          <cell r="AM172" t="str">
            <v>cool</v>
          </cell>
          <cell r="AN172" t="str">
            <v>cool</v>
          </cell>
          <cell r="AO172" t="str">
            <v>cool</v>
          </cell>
          <cell r="AQ172" t="str">
            <v>cool</v>
          </cell>
          <cell r="AR172" t="str">
            <v>cool</v>
          </cell>
          <cell r="AS172" t="str">
            <v>cool</v>
          </cell>
          <cell r="AT172" t="str">
            <v>cool</v>
          </cell>
          <cell r="AU172" t="str">
            <v>cool</v>
          </cell>
          <cell r="AW172" t="str">
            <v>cool</v>
          </cell>
          <cell r="AX172" t="str">
            <v>cool</v>
          </cell>
          <cell r="AY172" t="str">
            <v>cool</v>
          </cell>
          <cell r="AZ172" t="str">
            <v>cool</v>
          </cell>
          <cell r="BA172" t="str">
            <v>cool</v>
          </cell>
          <cell r="BC172" t="str">
            <v>cool</v>
          </cell>
          <cell r="BD172" t="str">
            <v>cool</v>
          </cell>
          <cell r="BE172" t="str">
            <v>cool</v>
          </cell>
          <cell r="BF172" t="str">
            <v>cool</v>
          </cell>
          <cell r="BG172" t="str">
            <v>cool</v>
          </cell>
          <cell r="BI172" t="str">
            <v>cool</v>
          </cell>
          <cell r="BJ172" t="str">
            <v>cool</v>
          </cell>
          <cell r="BK172" t="str">
            <v>cool</v>
          </cell>
          <cell r="BL172" t="str">
            <v>cool</v>
          </cell>
          <cell r="BM172" t="str">
            <v>cool</v>
          </cell>
        </row>
        <row r="173">
          <cell r="A173" t="str">
            <v>'SFAS 123' Net Option Expense</v>
          </cell>
          <cell r="E173">
            <v>1.4170000000000016</v>
          </cell>
          <cell r="K173">
            <v>1.67</v>
          </cell>
          <cell r="M173">
            <v>0.52600000000000002</v>
          </cell>
          <cell r="N173">
            <v>0.84899999999999975</v>
          </cell>
          <cell r="O173">
            <v>1.2469999999999999</v>
          </cell>
          <cell r="P173">
            <v>1.4969999999999994</v>
          </cell>
          <cell r="Q173">
            <v>4.1189999999999998</v>
          </cell>
          <cell r="S173">
            <v>2.0249999999999999</v>
          </cell>
          <cell r="T173">
            <v>2.6020000000000003</v>
          </cell>
          <cell r="U173">
            <v>2.42</v>
          </cell>
          <cell r="V173">
            <v>3.5560000000000014</v>
          </cell>
          <cell r="W173">
            <v>10.603</v>
          </cell>
          <cell r="Y173">
            <v>3.9980000000000002</v>
          </cell>
          <cell r="Z173">
            <v>4.4940000000000007</v>
          </cell>
          <cell r="AA173">
            <v>5.39</v>
          </cell>
          <cell r="AB173">
            <v>6.0019999999999989</v>
          </cell>
          <cell r="AC173">
            <v>19.884</v>
          </cell>
        </row>
        <row r="174">
          <cell r="A174" t="str">
            <v>Operating Net Income Incl. Options Expense</v>
          </cell>
          <cell r="E174">
            <v>-22.369000000000003</v>
          </cell>
          <cell r="K174">
            <v>-11.386000000000001</v>
          </cell>
          <cell r="M174">
            <v>-0.15799999999999875</v>
          </cell>
          <cell r="N174">
            <v>-0.72699999999999942</v>
          </cell>
          <cell r="O174">
            <v>-1.3465664448014709</v>
          </cell>
          <cell r="P174">
            <v>-1.3650000000000007</v>
          </cell>
          <cell r="Q174">
            <v>-3.5965664448014705</v>
          </cell>
          <cell r="S174">
            <v>-1.5879999999999992</v>
          </cell>
          <cell r="T174">
            <v>-1.4319999999999868</v>
          </cell>
          <cell r="U174">
            <v>-0.2669999999999968</v>
          </cell>
          <cell r="V174">
            <v>2.999999999999492E-2</v>
          </cell>
          <cell r="W174">
            <v>-3.2569999999999872</v>
          </cell>
          <cell r="Y174">
            <v>0.15399999999999903</v>
          </cell>
          <cell r="Z174">
            <v>0.54599999999999671</v>
          </cell>
          <cell r="AA174">
            <v>0.93799999999998551</v>
          </cell>
          <cell r="AB174">
            <v>-4.5000000000018581E-2</v>
          </cell>
          <cell r="AC174">
            <v>1.5929999999999644</v>
          </cell>
          <cell r="AE174">
            <v>10.385</v>
          </cell>
          <cell r="AF174">
            <v>13.101000000000061</v>
          </cell>
          <cell r="AG174">
            <v>15.362999999999944</v>
          </cell>
          <cell r="AH174">
            <v>17.090000000000003</v>
          </cell>
          <cell r="AI174">
            <v>55.939000000000007</v>
          </cell>
          <cell r="AK174">
            <v>18.670000000000027</v>
          </cell>
          <cell r="AL174">
            <v>22.641999999999992</v>
          </cell>
          <cell r="AM174">
            <v>24.14</v>
          </cell>
          <cell r="AN174">
            <v>25.948000000000043</v>
          </cell>
          <cell r="AO174">
            <v>91.400000000000063</v>
          </cell>
          <cell r="AQ174">
            <v>31.334999999999937</v>
          </cell>
          <cell r="AR174">
            <v>30.932999999999971</v>
          </cell>
          <cell r="AS174">
            <v>21.436437210125238</v>
          </cell>
          <cell r="AT174">
            <v>24.046398213433367</v>
          </cell>
          <cell r="AU174">
            <v>107.75083542355851</v>
          </cell>
          <cell r="AW174">
            <v>23.603172081849941</v>
          </cell>
          <cell r="AX174">
            <v>24.629396954973849</v>
          </cell>
          <cell r="AY174">
            <v>26.681846701221673</v>
          </cell>
          <cell r="AZ174">
            <v>27.708071574345585</v>
          </cell>
          <cell r="BA174">
            <v>102.62248731239104</v>
          </cell>
          <cell r="BC174">
            <v>29.886786853378485</v>
          </cell>
          <cell r="BD174">
            <v>31.186212368742765</v>
          </cell>
          <cell r="BE174">
            <v>33.785063399471333</v>
          </cell>
          <cell r="BF174">
            <v>35.084488914835617</v>
          </cell>
          <cell r="BG174">
            <v>129.9425515364282</v>
          </cell>
          <cell r="BI174">
            <v>37.628932595623922</v>
          </cell>
          <cell r="BJ174">
            <v>39.264973143259745</v>
          </cell>
          <cell r="BK174">
            <v>42.53705423853139</v>
          </cell>
          <cell r="BL174">
            <v>44.173094786167212</v>
          </cell>
          <cell r="BM174">
            <v>163.60405476358227</v>
          </cell>
        </row>
        <row r="175">
          <cell r="A175" t="str">
            <v>SFAS 123' Option Expense/ Operating Net Income</v>
          </cell>
          <cell r="E175" t="str">
            <v>NM</v>
          </cell>
          <cell r="K175" t="str">
            <v>NM</v>
          </cell>
          <cell r="M175">
            <v>1.4293478260869517</v>
          </cell>
          <cell r="N175">
            <v>6.9590163934426004</v>
          </cell>
          <cell r="O175" t="str">
            <v>NM</v>
          </cell>
          <cell r="P175">
            <v>11.3409090909092</v>
          </cell>
          <cell r="Q175">
            <v>7.8842562063892387</v>
          </cell>
          <cell r="S175">
            <v>4.6338672768878642</v>
          </cell>
          <cell r="T175">
            <v>2.2239316239315987</v>
          </cell>
          <cell r="U175">
            <v>1.1240130051091484</v>
          </cell>
          <cell r="V175">
            <v>0.9916341327384286</v>
          </cell>
          <cell r="W175">
            <v>1.4433705417914486</v>
          </cell>
          <cell r="Y175">
            <v>0.96290944123314093</v>
          </cell>
          <cell r="Z175">
            <v>0.89166666666666727</v>
          </cell>
          <cell r="AA175">
            <v>0.85176991150442671</v>
          </cell>
          <cell r="AB175">
            <v>1.0075541379889237</v>
          </cell>
          <cell r="AC175">
            <v>0.92582762955720221</v>
          </cell>
          <cell r="AE175">
            <v>2.5310000000000001</v>
          </cell>
          <cell r="AF175">
            <v>0</v>
          </cell>
          <cell r="AG175">
            <v>0</v>
          </cell>
          <cell r="AH175">
            <v>0</v>
          </cell>
          <cell r="AI175">
            <v>2.5310000000000001</v>
          </cell>
          <cell r="AK175">
            <v>0</v>
          </cell>
          <cell r="AL175">
            <v>0</v>
          </cell>
          <cell r="AM175">
            <v>0</v>
          </cell>
          <cell r="AN175">
            <v>0</v>
          </cell>
          <cell r="AO175">
            <v>0</v>
          </cell>
          <cell r="AQ175">
            <v>0</v>
          </cell>
          <cell r="AR175">
            <v>0</v>
          </cell>
          <cell r="AS175">
            <v>0</v>
          </cell>
          <cell r="AT175">
            <v>0</v>
          </cell>
          <cell r="AU175">
            <v>0</v>
          </cell>
          <cell r="AW175">
            <v>0</v>
          </cell>
          <cell r="AX175">
            <v>0</v>
          </cell>
          <cell r="AY175">
            <v>0</v>
          </cell>
          <cell r="AZ175">
            <v>0</v>
          </cell>
          <cell r="BA175">
            <v>0</v>
          </cell>
          <cell r="BC175">
            <v>0</v>
          </cell>
          <cell r="BD175">
            <v>0</v>
          </cell>
          <cell r="BE175">
            <v>0</v>
          </cell>
          <cell r="BF175">
            <v>0</v>
          </cell>
          <cell r="BG175">
            <v>0</v>
          </cell>
          <cell r="BI175">
            <v>0</v>
          </cell>
          <cell r="BJ175">
            <v>0</v>
          </cell>
          <cell r="BK175">
            <v>0</v>
          </cell>
          <cell r="BL175">
            <v>0</v>
          </cell>
          <cell r="BM175">
            <v>0</v>
          </cell>
        </row>
        <row r="176">
          <cell r="A176" t="str">
            <v>SFAS 123' Option Expense/ Operating Net Income</v>
          </cell>
          <cell r="E176" t="str">
            <v>NM</v>
          </cell>
          <cell r="K176" t="str">
            <v>NM</v>
          </cell>
          <cell r="M176">
            <v>1.4293478260869517</v>
          </cell>
          <cell r="N176">
            <v>6.9590163934426004</v>
          </cell>
          <cell r="O176" t="str">
            <v>NM</v>
          </cell>
          <cell r="P176">
            <v>11.3409090909092</v>
          </cell>
          <cell r="Q176">
            <v>7.8842562063892387</v>
          </cell>
          <cell r="S176">
            <v>4.6338672768878642</v>
          </cell>
          <cell r="T176">
            <v>2.2239316239315987</v>
          </cell>
          <cell r="U176">
            <v>1.1240130051091484</v>
          </cell>
          <cell r="V176">
            <v>0.9916341327384286</v>
          </cell>
          <cell r="W176">
            <v>1.4433705417914486</v>
          </cell>
          <cell r="Y176">
            <v>0.96290944123314093</v>
          </cell>
          <cell r="Z176">
            <v>0.89166666666666727</v>
          </cell>
          <cell r="AA176">
            <v>0.85176991150442671</v>
          </cell>
          <cell r="AB176">
            <v>1.0075541379889237</v>
          </cell>
          <cell r="AC176">
            <v>0.92582762955720221</v>
          </cell>
        </row>
        <row r="177">
          <cell r="A177" t="str">
            <v>Diluted EPS</v>
          </cell>
          <cell r="J177">
            <v>6.0000000000000001E-3</v>
          </cell>
          <cell r="K177">
            <v>6.0000000000000001E-3</v>
          </cell>
          <cell r="M177">
            <v>7.0000000000000001E-3</v>
          </cell>
          <cell r="N177">
            <v>8.0000000000000002E-3</v>
          </cell>
          <cell r="O177">
            <v>8.9999999999999993E-3</v>
          </cell>
          <cell r="P177">
            <v>0.01</v>
          </cell>
          <cell r="Q177">
            <v>0.01</v>
          </cell>
          <cell r="S177">
            <v>8.0000000000000002E-3</v>
          </cell>
          <cell r="T177">
            <v>-0.1</v>
          </cell>
          <cell r="U177">
            <v>3.7999999999999999E-2</v>
          </cell>
          <cell r="V177">
            <v>-0.999</v>
          </cell>
          <cell r="W177">
            <v>-0.999</v>
          </cell>
          <cell r="Y177">
            <v>-1.327</v>
          </cell>
          <cell r="Z177">
            <v>-2.16</v>
          </cell>
          <cell r="AA177">
            <v>-2.58</v>
          </cell>
          <cell r="AB177">
            <v>-2.1050000000000324</v>
          </cell>
          <cell r="AC177">
            <v>-2.105</v>
          </cell>
          <cell r="AE177">
            <v>-2.2579999999999387</v>
          </cell>
          <cell r="AF177">
            <v>-2.3600000000000918</v>
          </cell>
          <cell r="AG177">
            <v>-1.9489999999998417</v>
          </cell>
          <cell r="AH177">
            <v>-2.1870000000000474</v>
          </cell>
          <cell r="AI177">
            <v>-2.1869999999999998</v>
          </cell>
          <cell r="AK177">
            <v>-2.0869999999999749</v>
          </cell>
          <cell r="AL177">
            <v>-2.0940000000000829</v>
          </cell>
          <cell r="AM177">
            <v>-3.0929999999999929</v>
          </cell>
          <cell r="AN177">
            <v>-2.2760000000001952</v>
          </cell>
          <cell r="AO177">
            <v>-2.2759999999999998</v>
          </cell>
          <cell r="AQ177">
            <v>-3.643000000000205</v>
          </cell>
          <cell r="AR177">
            <v>-4.1879999999998425</v>
          </cell>
          <cell r="AS177">
            <v>-4.1133821485866395</v>
          </cell>
          <cell r="AT177">
            <v>-4.113382148586247</v>
          </cell>
          <cell r="AU177">
            <v>-4.113382148586247</v>
          </cell>
          <cell r="AW177">
            <v>-4.1133821485868367</v>
          </cell>
          <cell r="AX177">
            <v>-4.1133821485864672</v>
          </cell>
          <cell r="AY177">
            <v>-4.1133821485866235</v>
          </cell>
          <cell r="AZ177">
            <v>-4.1133821485865383</v>
          </cell>
          <cell r="BA177">
            <v>-4.1133821485865383</v>
          </cell>
          <cell r="BC177">
            <v>-4.1133821485864672</v>
          </cell>
          <cell r="BD177">
            <v>-4.1133821485860267</v>
          </cell>
          <cell r="BE177">
            <v>-4.1133821485868509</v>
          </cell>
          <cell r="BF177">
            <v>-4.1133821485863109</v>
          </cell>
          <cell r="BG177">
            <v>-4.1133821485863109</v>
          </cell>
          <cell r="BI177">
            <v>-4.1133821485858562</v>
          </cell>
          <cell r="BJ177">
            <v>-4.1133821485868225</v>
          </cell>
          <cell r="BK177">
            <v>-4.1133821485876183</v>
          </cell>
          <cell r="BL177">
            <v>-4.1133821485871067</v>
          </cell>
          <cell r="BM177">
            <v>-4.1133821485871067</v>
          </cell>
        </row>
        <row r="178">
          <cell r="A178" t="str">
            <v>Operating EPS</v>
          </cell>
          <cell r="E178">
            <v>-0.99586482247255104</v>
          </cell>
          <cell r="K178">
            <v>-0.3683826386979972</v>
          </cell>
          <cell r="M178">
            <v>4.0166779453819261E-3</v>
          </cell>
          <cell r="N178">
            <v>1.3264762484642271E-3</v>
          </cell>
          <cell r="O178">
            <v>-1.0423513656836823E-3</v>
          </cell>
          <cell r="P178">
            <v>1.3716850943552943E-3</v>
          </cell>
          <cell r="Q178">
            <v>5.4757261390280688E-3</v>
          </cell>
          <cell r="S178">
            <v>4.3526763481344316E-3</v>
          </cell>
          <cell r="T178">
            <v>1.0858569453080896E-2</v>
          </cell>
          <cell r="U178">
            <v>1.8532226965982675E-2</v>
          </cell>
          <cell r="V178">
            <v>3.069995205807818E-2</v>
          </cell>
          <cell r="W178">
            <v>6.6255389000126383E-2</v>
          </cell>
          <cell r="Y178">
            <v>3.5680218618680544E-2</v>
          </cell>
          <cell r="Z178">
            <v>4.2721277569633967E-2</v>
          </cell>
          <cell r="AA178">
            <v>5.3331085921368551E-2</v>
          </cell>
          <cell r="AB178">
            <v>4.9238322739558284E-2</v>
          </cell>
          <cell r="AC178">
            <v>0.18087874883145072</v>
          </cell>
          <cell r="AE178" t="str">
            <v>cool</v>
          </cell>
          <cell r="AF178" t="str">
            <v>cool</v>
          </cell>
          <cell r="AG178" t="str">
            <v>cool</v>
          </cell>
          <cell r="AH178" t="str">
            <v>cool</v>
          </cell>
          <cell r="AI178" t="str">
            <v>cool</v>
          </cell>
          <cell r="AK178" t="str">
            <v>cool</v>
          </cell>
          <cell r="AL178" t="str">
            <v>cool</v>
          </cell>
          <cell r="AM178" t="str">
            <v>cool</v>
          </cell>
          <cell r="AN178" t="str">
            <v>cool</v>
          </cell>
          <cell r="AO178" t="str">
            <v>cool</v>
          </cell>
          <cell r="AQ178" t="str">
            <v>cool</v>
          </cell>
          <cell r="AR178" t="str">
            <v>cool</v>
          </cell>
          <cell r="AS178" t="str">
            <v>cool</v>
          </cell>
          <cell r="AT178" t="str">
            <v>cool</v>
          </cell>
          <cell r="AU178" t="str">
            <v>cool</v>
          </cell>
          <cell r="AW178" t="str">
            <v>cool</v>
          </cell>
          <cell r="AX178" t="str">
            <v>cool</v>
          </cell>
          <cell r="AY178" t="str">
            <v>cool</v>
          </cell>
          <cell r="AZ178" t="str">
            <v>cool</v>
          </cell>
          <cell r="BA178" t="str">
            <v>cool</v>
          </cell>
          <cell r="BC178" t="str">
            <v>cool</v>
          </cell>
          <cell r="BD178" t="str">
            <v>cool</v>
          </cell>
          <cell r="BE178" t="str">
            <v>cool</v>
          </cell>
          <cell r="BF178" t="str">
            <v>cool</v>
          </cell>
          <cell r="BG178" t="str">
            <v>cool</v>
          </cell>
          <cell r="BI178" t="str">
            <v>cool</v>
          </cell>
          <cell r="BJ178" t="str">
            <v>cool</v>
          </cell>
          <cell r="BK178" t="str">
            <v>cool</v>
          </cell>
          <cell r="BL178" t="str">
            <v>cool</v>
          </cell>
          <cell r="BM178" t="str">
            <v>cool</v>
          </cell>
        </row>
        <row r="179">
          <cell r="A179" t="str">
            <v>GAAP EPS</v>
          </cell>
          <cell r="E179">
            <v>-1.3598079756642425</v>
          </cell>
          <cell r="K179">
            <v>-0.3683826386979972</v>
          </cell>
          <cell r="M179">
            <v>4.0166779453819261E-3</v>
          </cell>
          <cell r="N179">
            <v>1.3264762484642271E-3</v>
          </cell>
          <cell r="O179">
            <v>3.9666670156300682E-2</v>
          </cell>
          <cell r="P179">
            <v>-7.9495386150137317E-3</v>
          </cell>
          <cell r="Q179">
            <v>3.6830906937500608E-2</v>
          </cell>
          <cell r="S179">
            <v>4.3526763481344316E-3</v>
          </cell>
          <cell r="T179">
            <v>1.0858569453080896E-2</v>
          </cell>
          <cell r="U179">
            <v>1.8532226965982675E-2</v>
          </cell>
          <cell r="V179">
            <v>3.069995205807818E-2</v>
          </cell>
          <cell r="W179">
            <v>6.6255389000126397E-2</v>
          </cell>
          <cell r="Y179">
            <v>3.7639536982134104E-2</v>
          </cell>
          <cell r="Z179">
            <v>4.2721277569633967E-2</v>
          </cell>
          <cell r="AA179">
            <v>0.11037882937929279</v>
          </cell>
          <cell r="AB179">
            <v>4.9238322739558284E-2</v>
          </cell>
          <cell r="AC179">
            <v>0.23980730522078175</v>
          </cell>
          <cell r="AE179">
            <v>-0.15299999999990632</v>
          </cell>
          <cell r="AF179">
            <v>-0.10200000000015308</v>
          </cell>
          <cell r="AG179">
            <v>0.41100000000025005</v>
          </cell>
          <cell r="AH179">
            <v>-0.2380000000002056</v>
          </cell>
          <cell r="AI179">
            <v>-8.200000000001495E-2</v>
          </cell>
          <cell r="AK179">
            <v>0.10000000000007248</v>
          </cell>
          <cell r="AL179">
            <v>-7.0000000001080309E-3</v>
          </cell>
          <cell r="AM179">
            <v>-0.99899999999990996</v>
          </cell>
          <cell r="AN179">
            <v>0.81699999999979767</v>
          </cell>
          <cell r="AO179">
            <v>-8.900000000014785E-2</v>
          </cell>
          <cell r="AQ179">
            <v>-1.3670000000000098</v>
          </cell>
          <cell r="AR179">
            <v>-0.54499999999963755</v>
          </cell>
          <cell r="AS179">
            <v>7.4617851413202985E-2</v>
          </cell>
          <cell r="AT179">
            <v>3.9257486150745535E-13</v>
          </cell>
          <cell r="AU179">
            <v>-1.8373821485860518</v>
          </cell>
          <cell r="AW179">
            <v>-5.8975047068088315E-13</v>
          </cell>
          <cell r="AX179">
            <v>3.694822225952521E-13</v>
          </cell>
          <cell r="AY179">
            <v>-1.5631940186722204E-13</v>
          </cell>
          <cell r="AZ179">
            <v>8.5265128291212022E-14</v>
          </cell>
          <cell r="BA179">
            <v>-2.9132252166164108E-13</v>
          </cell>
          <cell r="BC179">
            <v>7.1054273576010019E-14</v>
          </cell>
          <cell r="BD179">
            <v>4.4053649617126212E-13</v>
          </cell>
          <cell r="BE179">
            <v>-8.2422957348171622E-13</v>
          </cell>
          <cell r="BF179">
            <v>5.4001247917767614E-13</v>
          </cell>
          <cell r="BG179">
            <v>2.2737367544323206E-13</v>
          </cell>
          <cell r="BI179">
            <v>4.5474735088646412E-13</v>
          </cell>
          <cell r="BJ179">
            <v>-9.6633812063373625E-13</v>
          </cell>
          <cell r="BK179">
            <v>-7.9580786405131221E-13</v>
          </cell>
          <cell r="BL179">
            <v>5.1159076974727213E-13</v>
          </cell>
          <cell r="BM179">
            <v>-7.9580786405131221E-13</v>
          </cell>
        </row>
        <row r="180">
          <cell r="A180" t="str">
            <v>'SFAS 123' Pro-Forma EPS</v>
          </cell>
          <cell r="E180">
            <v>-1.4271590855078664</v>
          </cell>
          <cell r="K180">
            <v>-0.43170077441492344</v>
          </cell>
          <cell r="M180">
            <v>-5.5129099790648568E-3</v>
          </cell>
          <cell r="N180">
            <v>-2.4859800300916408E-2</v>
          </cell>
          <cell r="O180">
            <v>2.6611949204886857E-2</v>
          </cell>
          <cell r="P180">
            <v>-7.3880523891955471E-2</v>
          </cell>
          <cell r="Q180">
            <v>-2.0434529288084716E-2</v>
          </cell>
          <cell r="S180">
            <v>-5.0113607674829572E-2</v>
          </cell>
          <cell r="T180">
            <v>-2.2193292418324757E-2</v>
          </cell>
          <cell r="U180">
            <v>-2.6090270381191241E-3</v>
          </cell>
          <cell r="V180">
            <v>2.5683172385448699E-4</v>
          </cell>
          <cell r="W180">
            <v>-4.3137358780445619E-2</v>
          </cell>
          <cell r="Y180">
            <v>3.2827176089441135E-3</v>
          </cell>
          <cell r="Z180">
            <v>4.6281384033769876E-3</v>
          </cell>
          <cell r="AA180">
            <v>6.4953015043613713E-2</v>
          </cell>
          <cell r="AB180">
            <v>-4.111278607648676E-4</v>
          </cell>
          <cell r="AC180">
            <v>7.2344761952887152E-2</v>
          </cell>
          <cell r="AE180">
            <v>0</v>
          </cell>
          <cell r="AF180">
            <v>0</v>
          </cell>
          <cell r="AG180">
            <v>0</v>
          </cell>
          <cell r="AH180">
            <v>0</v>
          </cell>
          <cell r="AI180">
            <v>0</v>
          </cell>
          <cell r="AK180">
            <v>0</v>
          </cell>
          <cell r="AL180">
            <v>0</v>
          </cell>
          <cell r="AM180">
            <v>0</v>
          </cell>
          <cell r="AN180">
            <v>0</v>
          </cell>
          <cell r="AO180">
            <v>0</v>
          </cell>
          <cell r="AQ180">
            <v>0</v>
          </cell>
          <cell r="AR180">
            <v>0</v>
          </cell>
          <cell r="AS180">
            <v>0</v>
          </cell>
          <cell r="AT180">
            <v>0</v>
          </cell>
          <cell r="AU180">
            <v>0</v>
          </cell>
          <cell r="AW180">
            <v>0</v>
          </cell>
          <cell r="AX180">
            <v>0</v>
          </cell>
          <cell r="AY180">
            <v>0</v>
          </cell>
          <cell r="AZ180">
            <v>0</v>
          </cell>
          <cell r="BA180">
            <v>0</v>
          </cell>
          <cell r="BC180">
            <v>0</v>
          </cell>
          <cell r="BD180">
            <v>0</v>
          </cell>
          <cell r="BE180">
            <v>0</v>
          </cell>
          <cell r="BF180">
            <v>0</v>
          </cell>
          <cell r="BG180">
            <v>0</v>
          </cell>
          <cell r="BI180">
            <v>0</v>
          </cell>
          <cell r="BJ180">
            <v>0</v>
          </cell>
          <cell r="BK180">
            <v>0</v>
          </cell>
          <cell r="BL180">
            <v>0</v>
          </cell>
          <cell r="BM180">
            <v>0</v>
          </cell>
        </row>
        <row r="181">
          <cell r="A181" t="str">
            <v>Operating EPS Incl. Options Expense</v>
          </cell>
          <cell r="E181">
            <v>-1.0632159323161749</v>
          </cell>
          <cell r="K181">
            <v>-0.43170077441492344</v>
          </cell>
          <cell r="M181">
            <v>-5.512909979064856E-3</v>
          </cell>
          <cell r="N181">
            <v>-2.4859800300916408E-2</v>
          </cell>
          <cell r="O181">
            <v>-1.4097072317097507E-2</v>
          </cell>
          <cell r="P181">
            <v>-6.4559300182586446E-2</v>
          </cell>
          <cell r="Q181">
            <v>-5.1789710086557257E-2</v>
          </cell>
          <cell r="S181">
            <v>-5.0113607674829572E-2</v>
          </cell>
          <cell r="T181">
            <v>-2.2193292418324753E-2</v>
          </cell>
          <cell r="U181">
            <v>-2.6090270381191258E-3</v>
          </cell>
          <cell r="V181">
            <v>2.568317238544858E-4</v>
          </cell>
          <cell r="W181">
            <v>-4.3137358780445625E-2</v>
          </cell>
          <cell r="Y181">
            <v>1.3233992454905544E-3</v>
          </cell>
          <cell r="Z181">
            <v>4.6281384033769885E-3</v>
          </cell>
          <cell r="AA181">
            <v>7.9052715856894745E-3</v>
          </cell>
          <cell r="AB181">
            <v>-4.1112786076486635E-4</v>
          </cell>
          <cell r="AC181">
            <v>1.3416205563556105E-2</v>
          </cell>
        </row>
        <row r="182">
          <cell r="A182" t="str">
            <v>Operating EPS Incl. Options Expense</v>
          </cell>
          <cell r="E182">
            <v>-1.0632159323161749</v>
          </cell>
          <cell r="K182">
            <v>-0.43170077441492344</v>
          </cell>
          <cell r="M182">
            <v>-5.512909979064856E-3</v>
          </cell>
          <cell r="N182">
            <v>-2.4859800300916408E-2</v>
          </cell>
          <cell r="O182">
            <v>-1.4097072317097507E-2</v>
          </cell>
          <cell r="P182">
            <v>-6.4559300182586446E-2</v>
          </cell>
          <cell r="Q182">
            <v>-5.1789710086557257E-2</v>
          </cell>
          <cell r="S182">
            <v>-5.0113607674829572E-2</v>
          </cell>
          <cell r="T182">
            <v>-2.2193292418324753E-2</v>
          </cell>
          <cell r="U182">
            <v>-2.6090270381191258E-3</v>
          </cell>
          <cell r="V182">
            <v>2.568317238544858E-4</v>
          </cell>
          <cell r="W182">
            <v>-4.3137358780445625E-2</v>
          </cell>
          <cell r="Y182">
            <v>1.3233992454905544E-3</v>
          </cell>
          <cell r="Z182">
            <v>4.6281384033769885E-3</v>
          </cell>
          <cell r="AA182">
            <v>7.9052715856894745E-3</v>
          </cell>
          <cell r="AB182">
            <v>-4.1112786076486635E-4</v>
          </cell>
          <cell r="AC182">
            <v>1.3416205563556105E-2</v>
          </cell>
        </row>
        <row r="183">
          <cell r="A183" t="str">
            <v>Period Ending Basic Sharecount</v>
          </cell>
          <cell r="E183">
            <v>29.254822000000001</v>
          </cell>
          <cell r="K183">
            <v>30.480962000000002</v>
          </cell>
          <cell r="Q183">
            <v>31.530626000000002</v>
          </cell>
          <cell r="S183">
            <v>33.232534999999999</v>
          </cell>
          <cell r="T183">
            <v>102.79187999999999</v>
          </cell>
          <cell r="U183">
            <v>103.10302399999999</v>
          </cell>
          <cell r="V183">
            <v>104.990816</v>
          </cell>
          <cell r="W183">
            <v>104.990816</v>
          </cell>
          <cell r="Y183">
            <v>105.935317</v>
          </cell>
          <cell r="Z183">
            <v>107.6</v>
          </cell>
          <cell r="AA183">
            <v>108.3</v>
          </cell>
          <cell r="AB183">
            <v>110</v>
          </cell>
          <cell r="AC183">
            <v>110</v>
          </cell>
        </row>
        <row r="184">
          <cell r="A184" t="str">
            <v>Options Granted (Gross)</v>
          </cell>
          <cell r="E184">
            <v>2.5370249999999999</v>
          </cell>
          <cell r="K184">
            <v>8.8780000000000001</v>
          </cell>
          <cell r="Q184">
            <v>7.6375000000000002</v>
          </cell>
          <cell r="S184">
            <v>2.3315000000000001</v>
          </cell>
          <cell r="T184">
            <v>1.1442269999999999</v>
          </cell>
          <cell r="U184">
            <v>1.2018000000000002</v>
          </cell>
          <cell r="V184">
            <v>1.8152399999999993</v>
          </cell>
          <cell r="W184">
            <v>6.4927669999999997</v>
          </cell>
          <cell r="Y184">
            <v>1.1196999999999999</v>
          </cell>
          <cell r="Z184">
            <v>1.5725500000000001</v>
          </cell>
          <cell r="AA184">
            <v>1.0670000000000002</v>
          </cell>
          <cell r="AB184">
            <v>1.5104349999999998</v>
          </cell>
          <cell r="AC184">
            <v>5.269685</v>
          </cell>
        </row>
        <row r="185">
          <cell r="A185" t="str">
            <v>Options Granted (Net of Cancellations)</v>
          </cell>
          <cell r="E185">
            <v>1.2620589999999998</v>
          </cell>
          <cell r="K185">
            <v>8.1314410000000006</v>
          </cell>
          <cell r="M185">
            <v>0.36800000000000127</v>
          </cell>
          <cell r="N185">
            <v>0.12200000000000036</v>
          </cell>
          <cell r="O185">
            <v>-9.9566444801471018E-2</v>
          </cell>
          <cell r="P185">
            <v>0.13199999999999867</v>
          </cell>
          <cell r="Q185">
            <v>6.4436470000000003</v>
          </cell>
          <cell r="S185">
            <v>2.2040000000000002</v>
          </cell>
          <cell r="T185">
            <v>0.98278699999999986</v>
          </cell>
          <cell r="U185">
            <v>0.33544400000000008</v>
          </cell>
          <cell r="V185">
            <v>1.7588429999999995</v>
          </cell>
          <cell r="W185">
            <v>5.2810739999999994</v>
          </cell>
          <cell r="Y185">
            <v>0.76861799999999991</v>
          </cell>
          <cell r="Z185">
            <v>0.73444300000000007</v>
          </cell>
          <cell r="AA185">
            <v>0.64798100000000014</v>
          </cell>
          <cell r="AB185">
            <v>1.3213709999999996</v>
          </cell>
          <cell r="AC185">
            <v>3.472413</v>
          </cell>
        </row>
        <row r="186">
          <cell r="A186" t="str">
            <v>Options Exercised</v>
          </cell>
          <cell r="E186">
            <v>0.49597400000000003</v>
          </cell>
          <cell r="K186">
            <v>1.6801219999999999</v>
          </cell>
          <cell r="M186">
            <v>0.36800000000000127</v>
          </cell>
          <cell r="N186">
            <v>0.12200000000000036</v>
          </cell>
          <cell r="O186">
            <v>3.7889999999999975</v>
          </cell>
          <cell r="P186">
            <v>-0.76500000000000135</v>
          </cell>
          <cell r="Q186">
            <v>1.041131</v>
          </cell>
          <cell r="S186">
            <v>1.710348</v>
          </cell>
          <cell r="T186">
            <v>3.5080999999999918E-2</v>
          </cell>
          <cell r="U186">
            <v>0.31114400000000031</v>
          </cell>
          <cell r="V186">
            <v>1.7873069999999995</v>
          </cell>
          <cell r="W186">
            <v>3.8438799999999995</v>
          </cell>
          <cell r="Y186">
            <v>0.94450100000000003</v>
          </cell>
          <cell r="Z186">
            <v>1.4750099999999999</v>
          </cell>
          <cell r="AA186">
            <v>0.74551200000000017</v>
          </cell>
          <cell r="AB186">
            <v>1.6670719999999997</v>
          </cell>
          <cell r="AC186">
            <v>4.8320949999999998</v>
          </cell>
        </row>
        <row r="187">
          <cell r="A187" t="str">
            <v>Options Outstanding</v>
          </cell>
          <cell r="E187">
            <v>4.0745599999999991</v>
          </cell>
          <cell r="K187">
            <v>10.525878999999998</v>
          </cell>
          <cell r="M187">
            <v>-0.15799999999999881</v>
          </cell>
          <cell r="N187">
            <v>-0.72699999999999942</v>
          </cell>
          <cell r="O187">
            <v>2.5419999999999976</v>
          </cell>
          <cell r="P187">
            <v>-2.2620000000000009</v>
          </cell>
          <cell r="Q187">
            <v>15.928394999999998</v>
          </cell>
          <cell r="S187">
            <v>16.422046999999999</v>
          </cell>
          <cell r="T187">
            <v>17.369753000000003</v>
          </cell>
          <cell r="U187">
            <v>17.394053000000003</v>
          </cell>
          <cell r="V187">
            <v>17.365589000000003</v>
          </cell>
          <cell r="W187">
            <v>17.365589000000003</v>
          </cell>
          <cell r="Y187">
            <v>17.189706000000001</v>
          </cell>
          <cell r="Z187">
            <v>16.449138999999999</v>
          </cell>
          <cell r="AA187">
            <v>16.351607999999999</v>
          </cell>
          <cell r="AB187">
            <v>16.005907000000001</v>
          </cell>
          <cell r="AC187">
            <v>16.005907000000001</v>
          </cell>
        </row>
        <row r="188">
          <cell r="A188" t="str">
            <v>Exercisable Options Outstanding</v>
          </cell>
          <cell r="E188">
            <v>4.0745599999999991</v>
          </cell>
          <cell r="K188">
            <v>10.525878999999998</v>
          </cell>
          <cell r="M188">
            <v>0.52600000000000002</v>
          </cell>
          <cell r="N188">
            <v>0.84899999999999975</v>
          </cell>
          <cell r="O188">
            <v>1.2469999999999999</v>
          </cell>
          <cell r="P188">
            <v>1.4969999999999994</v>
          </cell>
          <cell r="Q188">
            <v>15.928394999999998</v>
          </cell>
          <cell r="S188">
            <v>16.422046999999999</v>
          </cell>
          <cell r="T188">
            <v>17.369753000000003</v>
          </cell>
          <cell r="U188">
            <v>17.394053000000003</v>
          </cell>
          <cell r="V188">
            <v>17.365589000000003</v>
          </cell>
          <cell r="W188">
            <v>17.365589000000003</v>
          </cell>
          <cell r="Y188">
            <v>17.189706000000001</v>
          </cell>
          <cell r="Z188">
            <v>16.449138999999999</v>
          </cell>
          <cell r="AA188">
            <v>16.351607999999999</v>
          </cell>
          <cell r="AB188">
            <v>16.005907000000001</v>
          </cell>
          <cell r="AC188">
            <v>16.005907000000001</v>
          </cell>
        </row>
        <row r="189">
          <cell r="A189" t="str">
            <v>Exercisable Options Outstanding</v>
          </cell>
          <cell r="E189">
            <v>4.0745599999999991</v>
          </cell>
          <cell r="K189">
            <v>10.525878999999998</v>
          </cell>
          <cell r="M189">
            <v>-0.15799999999999875</v>
          </cell>
          <cell r="N189">
            <v>-0.72699999999999942</v>
          </cell>
          <cell r="O189">
            <v>-1.3465664448014709</v>
          </cell>
          <cell r="P189">
            <v>-1.3650000000000007</v>
          </cell>
          <cell r="Q189">
            <v>15.928394999999998</v>
          </cell>
          <cell r="S189">
            <v>16.422046999999999</v>
          </cell>
          <cell r="T189">
            <v>17.369753000000003</v>
          </cell>
          <cell r="U189">
            <v>17.394053000000003</v>
          </cell>
          <cell r="V189">
            <v>17.365589000000003</v>
          </cell>
          <cell r="W189">
            <v>17.365589000000003</v>
          </cell>
          <cell r="Y189">
            <v>17.189706000000001</v>
          </cell>
          <cell r="Z189">
            <v>16.449138999999999</v>
          </cell>
          <cell r="AA189">
            <v>16.351607999999999</v>
          </cell>
          <cell r="AB189">
            <v>16.005907000000001</v>
          </cell>
          <cell r="AC189">
            <v>16.005907000000001</v>
          </cell>
        </row>
        <row r="190">
          <cell r="A190" t="str">
            <v>% of Period Ending Basic Sharecount</v>
          </cell>
          <cell r="E190" t="str">
            <v>NM</v>
          </cell>
          <cell r="K190" t="str">
            <v>NM</v>
          </cell>
          <cell r="M190">
            <v>1.4293478260869517</v>
          </cell>
          <cell r="N190">
            <v>6.9590163934426004</v>
          </cell>
          <cell r="O190" t="str">
            <v>NM</v>
          </cell>
          <cell r="P190">
            <v>11.3409090909092</v>
          </cell>
          <cell r="Q190">
            <v>7.8842562063892387</v>
          </cell>
          <cell r="S190">
            <v>4.6338672768878642</v>
          </cell>
          <cell r="T190">
            <v>2.2239316239315987</v>
          </cell>
          <cell r="U190">
            <v>1.1240130051091484</v>
          </cell>
          <cell r="V190">
            <v>0.9916341327384286</v>
          </cell>
          <cell r="W190">
            <v>1.4433705417914486</v>
          </cell>
          <cell r="Y190">
            <v>0.96290944123314093</v>
          </cell>
          <cell r="Z190">
            <v>0.89166666666666727</v>
          </cell>
          <cell r="AA190">
            <v>0.85176991150442671</v>
          </cell>
          <cell r="AB190">
            <v>1.0075541379889237</v>
          </cell>
          <cell r="AC190">
            <v>0.92582762955720221</v>
          </cell>
        </row>
        <row r="191">
          <cell r="A191" t="str">
            <v>Options Granted (Gross)</v>
          </cell>
          <cell r="E191">
            <v>8.6721600972311491E-2</v>
          </cell>
          <cell r="K191">
            <v>0.29126377310532392</v>
          </cell>
          <cell r="Q191">
            <v>0.24222481342425614</v>
          </cell>
          <cell r="S191">
            <v>7.0157151718940491E-2</v>
          </cell>
          <cell r="T191">
            <v>1.1131492098403103E-2</v>
          </cell>
          <cell r="U191">
            <v>1.1656302146870108E-2</v>
          </cell>
          <cell r="V191">
            <v>1.7289512256005321E-2</v>
          </cell>
          <cell r="W191">
            <v>6.1841285241558651E-2</v>
          </cell>
          <cell r="Y191">
            <v>1.0569657331558275E-2</v>
          </cell>
          <cell r="Z191">
            <v>1.4614776951672865E-2</v>
          </cell>
          <cell r="AA191">
            <v>9.8522622345337037E-3</v>
          </cell>
          <cell r="AB191">
            <v>1.373122727272727E-2</v>
          </cell>
          <cell r="AC191">
            <v>4.7906227272727274E-2</v>
          </cell>
        </row>
        <row r="192">
          <cell r="A192" t="str">
            <v>Options Granted (Net of Cancellations)</v>
          </cell>
          <cell r="E192">
            <v>4.3140204373829372E-2</v>
          </cell>
          <cell r="K192">
            <v>0.26677114062213653</v>
          </cell>
          <cell r="Q192">
            <v>0.20436153091283377</v>
          </cell>
          <cell r="S192">
            <v>6.6320550027254926E-2</v>
          </cell>
          <cell r="T192">
            <v>9.5609400275585964E-3</v>
          </cell>
          <cell r="U192">
            <v>3.2534836223620375E-3</v>
          </cell>
          <cell r="V192">
            <v>1.6752350986585337E-2</v>
          </cell>
          <cell r="W192">
            <v>5.030034246043006E-2</v>
          </cell>
          <cell r="Y192">
            <v>7.2555406616662118E-3</v>
          </cell>
          <cell r="Z192">
            <v>6.8256784386617111E-3</v>
          </cell>
          <cell r="AA192">
            <v>5.9832040627885519E-3</v>
          </cell>
          <cell r="AB192">
            <v>1.2012463636363633E-2</v>
          </cell>
          <cell r="AC192">
            <v>3.1567390909090907E-2</v>
          </cell>
        </row>
        <row r="193">
          <cell r="A193" t="str">
            <v>Options Exercised</v>
          </cell>
          <cell r="E193">
            <v>1.6953581190820442E-2</v>
          </cell>
          <cell r="K193">
            <v>5.5120373169324506E-2</v>
          </cell>
          <cell r="M193">
            <v>4.0166779453819261E-3</v>
          </cell>
          <cell r="N193">
            <v>1.3264762484642271E-3</v>
          </cell>
          <cell r="O193">
            <v>-1.0423513656836823E-3</v>
          </cell>
          <cell r="P193">
            <v>1.3716850943552943E-3</v>
          </cell>
          <cell r="Q193">
            <v>3.3019674268439832E-2</v>
          </cell>
          <cell r="S193">
            <v>5.1466070824870869E-2</v>
          </cell>
          <cell r="T193">
            <v>3.4128182109326069E-4</v>
          </cell>
          <cell r="U193">
            <v>3.0177970337708069E-3</v>
          </cell>
          <cell r="V193">
            <v>1.702346041390896E-2</v>
          </cell>
          <cell r="W193">
            <v>3.6611583245528823E-2</v>
          </cell>
          <cell r="Y193">
            <v>8.9158273817220007E-3</v>
          </cell>
          <cell r="Z193">
            <v>1.3708271375464685E-2</v>
          </cell>
          <cell r="AA193">
            <v>6.8837673130193924E-3</v>
          </cell>
          <cell r="AB193">
            <v>1.5155199999999997E-2</v>
          </cell>
          <cell r="AC193">
            <v>4.3928136363636364E-2</v>
          </cell>
        </row>
        <row r="194">
          <cell r="A194" t="str">
            <v>Options Outstanding</v>
          </cell>
          <cell r="E194">
            <v>0.13927823590928015</v>
          </cell>
          <cell r="K194">
            <v>0.34532633845349098</v>
          </cell>
          <cell r="M194">
            <v>4.0166779453819261E-3</v>
          </cell>
          <cell r="N194">
            <v>1.3264762484642271E-3</v>
          </cell>
          <cell r="O194">
            <v>3.9666670156300682E-2</v>
          </cell>
          <cell r="P194">
            <v>-7.9495386150137317E-3</v>
          </cell>
          <cell r="Q194">
            <v>0.50517217767893341</v>
          </cell>
          <cell r="S194">
            <v>0.49415571216580378</v>
          </cell>
          <cell r="T194">
            <v>0.16897981630455639</v>
          </cell>
          <cell r="U194">
            <v>0.16870555610473661</v>
          </cell>
          <cell r="V194">
            <v>0.16540102898143019</v>
          </cell>
          <cell r="W194">
            <v>0.16540102898143019</v>
          </cell>
          <cell r="Y194">
            <v>0.16226605523821674</v>
          </cell>
          <cell r="Z194">
            <v>0.15287303903345725</v>
          </cell>
          <cell r="AA194">
            <v>0.15098437673130194</v>
          </cell>
          <cell r="AB194">
            <v>0.14550824545454547</v>
          </cell>
          <cell r="AC194">
            <v>0.14550824545454547</v>
          </cell>
        </row>
        <row r="195">
          <cell r="A195" t="str">
            <v>Exercisable Options Outstanding</v>
          </cell>
          <cell r="E195">
            <v>0.13927823590928015</v>
          </cell>
          <cell r="K195">
            <v>0.34532633845349098</v>
          </cell>
          <cell r="M195">
            <v>-5.5129099790648568E-3</v>
          </cell>
          <cell r="N195">
            <v>-2.4859800300916408E-2</v>
          </cell>
          <cell r="O195">
            <v>2.6611949204886857E-2</v>
          </cell>
          <cell r="P195">
            <v>-7.3880523891955471E-2</v>
          </cell>
          <cell r="Q195">
            <v>0.50517217767893341</v>
          </cell>
          <cell r="S195">
            <v>0.49415571216580378</v>
          </cell>
          <cell r="T195">
            <v>0.16897981630455639</v>
          </cell>
          <cell r="U195">
            <v>0.16870555610473661</v>
          </cell>
          <cell r="V195">
            <v>0.16540102898143019</v>
          </cell>
          <cell r="W195">
            <v>0.16540102898143019</v>
          </cell>
          <cell r="Y195">
            <v>0.16226605523821674</v>
          </cell>
          <cell r="Z195">
            <v>0.15287303903345725</v>
          </cell>
          <cell r="AA195">
            <v>0.15098437673130194</v>
          </cell>
          <cell r="AB195">
            <v>0.14550824545454547</v>
          </cell>
          <cell r="AC195">
            <v>0.14550824545454547</v>
          </cell>
        </row>
        <row r="196">
          <cell r="A196" t="str">
            <v>Exercisable Options Outstanding</v>
          </cell>
          <cell r="E196">
            <v>0.13927823590928015</v>
          </cell>
          <cell r="K196">
            <v>0.34532633845349098</v>
          </cell>
          <cell r="M196">
            <v>-5.512909979064856E-3</v>
          </cell>
          <cell r="N196">
            <v>-2.4859800300916408E-2</v>
          </cell>
          <cell r="O196">
            <v>-1.4097072317097507E-2</v>
          </cell>
          <cell r="P196">
            <v>-6.4559300182586446E-2</v>
          </cell>
          <cell r="Q196">
            <v>0.50517217767893341</v>
          </cell>
          <cell r="S196">
            <v>0.49415571216580378</v>
          </cell>
          <cell r="T196">
            <v>0.16897981630455639</v>
          </cell>
          <cell r="U196">
            <v>0.16870555610473661</v>
          </cell>
          <cell r="V196">
            <v>0.16540102898143019</v>
          </cell>
          <cell r="W196">
            <v>0.16540102898143019</v>
          </cell>
          <cell r="Y196">
            <v>0.16226605523821674</v>
          </cell>
          <cell r="Z196">
            <v>0.15287303903345725</v>
          </cell>
          <cell r="AA196">
            <v>0.15098437673130194</v>
          </cell>
          <cell r="AB196">
            <v>0.14550824545454547</v>
          </cell>
          <cell r="AC196">
            <v>0.14550824545454547</v>
          </cell>
        </row>
        <row r="197">
          <cell r="A197" t="str">
            <v>Black-Scholes Assumptions</v>
          </cell>
        </row>
        <row r="198">
          <cell r="A198" t="str">
            <v>wA Estimated Life (Years)</v>
          </cell>
          <cell r="E198">
            <v>4</v>
          </cell>
          <cell r="K198">
            <v>4</v>
          </cell>
          <cell r="M198">
            <v>4</v>
          </cell>
          <cell r="N198">
            <v>4</v>
          </cell>
          <cell r="O198">
            <v>4</v>
          </cell>
          <cell r="P198">
            <v>4</v>
          </cell>
          <cell r="Q198">
            <v>4</v>
          </cell>
          <cell r="S198">
            <v>4</v>
          </cell>
          <cell r="T198">
            <v>4</v>
          </cell>
          <cell r="U198">
            <v>4</v>
          </cell>
          <cell r="V198">
            <v>104.990816</v>
          </cell>
          <cell r="W198">
            <v>4</v>
          </cell>
          <cell r="Y198">
            <v>4</v>
          </cell>
          <cell r="Z198">
            <v>4</v>
          </cell>
          <cell r="AA198">
            <v>4</v>
          </cell>
          <cell r="AB198">
            <v>4</v>
          </cell>
          <cell r="AC198">
            <v>4</v>
          </cell>
          <cell r="AN198">
            <v>119.3</v>
          </cell>
          <cell r="AQ198">
            <v>120.1</v>
          </cell>
        </row>
        <row r="199">
          <cell r="A199" t="str">
            <v>wA Risk-Free Interest Rate</v>
          </cell>
          <cell r="E199">
            <v>3.8100000000000002E-2</v>
          </cell>
          <cell r="K199">
            <v>1.67E-2</v>
          </cell>
          <cell r="M199">
            <v>2.29E-2</v>
          </cell>
          <cell r="N199">
            <v>2.92E-2</v>
          </cell>
          <cell r="O199">
            <v>2.63E-2</v>
          </cell>
          <cell r="P199" t="str">
            <v>—</v>
          </cell>
          <cell r="Q199">
            <v>2.92E-2</v>
          </cell>
          <cell r="S199">
            <v>2.86E-2</v>
          </cell>
          <cell r="T199">
            <v>3.5400000000000001E-2</v>
          </cell>
          <cell r="U199">
            <v>3.1E-2</v>
          </cell>
          <cell r="V199">
            <v>1.8152399999999993</v>
          </cell>
          <cell r="W199">
            <v>3.2799999999999996E-2</v>
          </cell>
          <cell r="Y199">
            <v>3.95E-2</v>
          </cell>
          <cell r="Z199">
            <v>3.7900000000000003E-2</v>
          </cell>
          <cell r="AA199">
            <v>4.1399999999999999E-2</v>
          </cell>
          <cell r="AB199">
            <v>4.5199999999999997E-2</v>
          </cell>
          <cell r="AC199">
            <v>4.0999999999999995E-2</v>
          </cell>
          <cell r="AF199">
            <v>4</v>
          </cell>
          <cell r="AL199">
            <v>4</v>
          </cell>
        </row>
        <row r="200">
          <cell r="A200" t="str">
            <v>Volatility</v>
          </cell>
          <cell r="E200">
            <v>1</v>
          </cell>
          <cell r="K200">
            <v>1</v>
          </cell>
          <cell r="M200">
            <v>1</v>
          </cell>
          <cell r="N200">
            <v>1</v>
          </cell>
          <cell r="O200">
            <v>1</v>
          </cell>
          <cell r="P200">
            <v>1</v>
          </cell>
          <cell r="Q200">
            <v>1</v>
          </cell>
          <cell r="S200">
            <v>1</v>
          </cell>
          <cell r="T200">
            <v>0.8</v>
          </cell>
          <cell r="U200">
            <v>0.8</v>
          </cell>
          <cell r="V200">
            <v>1.7588429999999995</v>
          </cell>
          <cell r="W200">
            <v>0.875</v>
          </cell>
          <cell r="Y200">
            <v>0.75</v>
          </cell>
          <cell r="Z200">
            <v>0.5</v>
          </cell>
          <cell r="AA200">
            <v>0.5</v>
          </cell>
          <cell r="AB200">
            <v>0.5</v>
          </cell>
          <cell r="AC200">
            <v>0.5625</v>
          </cell>
          <cell r="AF200">
            <v>4.9399999999999999E-2</v>
          </cell>
          <cell r="AL200">
            <v>4.4999999999999998E-2</v>
          </cell>
        </row>
        <row r="201">
          <cell r="A201" t="str">
            <v>Dividend Yield</v>
          </cell>
          <cell r="E201">
            <v>0</v>
          </cell>
          <cell r="K201">
            <v>0</v>
          </cell>
          <cell r="M201">
            <v>0</v>
          </cell>
          <cell r="N201">
            <v>0</v>
          </cell>
          <cell r="O201">
            <v>0</v>
          </cell>
          <cell r="P201">
            <v>0</v>
          </cell>
          <cell r="Q201">
            <v>0</v>
          </cell>
          <cell r="S201">
            <v>0</v>
          </cell>
          <cell r="T201">
            <v>0</v>
          </cell>
          <cell r="U201">
            <v>0</v>
          </cell>
          <cell r="V201">
            <v>1.7873069999999995</v>
          </cell>
          <cell r="W201">
            <v>0</v>
          </cell>
          <cell r="Y201">
            <v>0</v>
          </cell>
          <cell r="Z201">
            <v>0</v>
          </cell>
          <cell r="AA201">
            <v>0</v>
          </cell>
          <cell r="AB201">
            <v>0</v>
          </cell>
          <cell r="AC201">
            <v>0</v>
          </cell>
          <cell r="AF201">
            <v>0.48</v>
          </cell>
          <cell r="AL201">
            <v>0.46</v>
          </cell>
        </row>
        <row r="202">
          <cell r="A202" t="str">
            <v xml:space="preserve">Weighted average fair value of grants </v>
          </cell>
          <cell r="E202">
            <v>1.21</v>
          </cell>
          <cell r="K202">
            <v>1.65</v>
          </cell>
          <cell r="M202">
            <v>0</v>
          </cell>
          <cell r="N202">
            <v>0</v>
          </cell>
          <cell r="O202">
            <v>0</v>
          </cell>
          <cell r="P202">
            <v>0</v>
          </cell>
          <cell r="Q202">
            <v>3.65</v>
          </cell>
          <cell r="S202">
            <v>5.6</v>
          </cell>
          <cell r="T202">
            <v>0</v>
          </cell>
          <cell r="U202">
            <v>0</v>
          </cell>
          <cell r="V202">
            <v>17.365589000000003</v>
          </cell>
          <cell r="W202">
            <v>7.59</v>
          </cell>
          <cell r="Y202">
            <v>0</v>
          </cell>
          <cell r="Z202">
            <v>0</v>
          </cell>
          <cell r="AA202">
            <v>0</v>
          </cell>
          <cell r="AB202">
            <v>0</v>
          </cell>
          <cell r="AC202">
            <v>11.11</v>
          </cell>
          <cell r="AF202">
            <v>0</v>
          </cell>
          <cell r="AL202">
            <v>0</v>
          </cell>
        </row>
        <row r="203">
          <cell r="A203" t="str">
            <v>Total Fair Value of Grants</v>
          </cell>
          <cell r="E203">
            <v>3.0698002499999997</v>
          </cell>
          <cell r="K203">
            <v>14.6487</v>
          </cell>
          <cell r="Q203">
            <v>27.876874999999998</v>
          </cell>
          <cell r="S203">
            <v>5.6</v>
          </cell>
          <cell r="T203">
            <v>17.369753000000003</v>
          </cell>
          <cell r="U203">
            <v>17.394053000000003</v>
          </cell>
          <cell r="V203">
            <v>17.365589000000003</v>
          </cell>
          <cell r="W203">
            <v>49.280101529999996</v>
          </cell>
          <cell r="Y203">
            <v>17.189706000000001</v>
          </cell>
          <cell r="Z203">
            <v>16.449138999999999</v>
          </cell>
          <cell r="AA203">
            <v>16.351607999999999</v>
          </cell>
          <cell r="AB203">
            <v>16.005907000000001</v>
          </cell>
          <cell r="AC203">
            <v>58.546200349999999</v>
          </cell>
          <cell r="AF203">
            <v>12.48</v>
          </cell>
          <cell r="AL203">
            <v>18.239999999999998</v>
          </cell>
        </row>
        <row r="204">
          <cell r="A204" t="str">
            <v>Total Fair Value of Grants/ Operating Net Income</v>
          </cell>
          <cell r="E204">
            <v>-0.14651585767468497</v>
          </cell>
          <cell r="K204">
            <v>-1.5076883491148618</v>
          </cell>
          <cell r="Q204">
            <v>53.359656405313672</v>
          </cell>
          <cell r="W204">
            <v>6.7084265627552293</v>
          </cell>
          <cell r="AC204">
            <v>2.7259952670298504</v>
          </cell>
        </row>
        <row r="205">
          <cell r="A205" t="str">
            <v>Total Fair Value of Grants/ Operating Net Income</v>
          </cell>
          <cell r="E205">
            <v>-0.14651585767468497</v>
          </cell>
          <cell r="K205">
            <v>-1.5076883491148618</v>
          </cell>
          <cell r="Q205">
            <v>53.359656405313672</v>
          </cell>
          <cell r="W205">
            <v>6.7084265627552293</v>
          </cell>
          <cell r="AC205">
            <v>2.7259952670298504</v>
          </cell>
        </row>
        <row r="206">
          <cell r="A206" t="str">
            <v>Outstanding Stock Options</v>
          </cell>
          <cell r="E206">
            <v>8.6721600972311491E-2</v>
          </cell>
          <cell r="K206">
            <v>0.29126377310532392</v>
          </cell>
          <cell r="Q206">
            <v>0.24222481342425614</v>
          </cell>
          <cell r="S206">
            <v>7.0157151718940491E-2</v>
          </cell>
          <cell r="T206">
            <v>1.1131492098403103E-2</v>
          </cell>
          <cell r="U206">
            <v>1.1656302146870108E-2</v>
          </cell>
          <cell r="V206">
            <v>1.7289512256005321E-2</v>
          </cell>
          <cell r="W206">
            <v>6.1841285241558651E-2</v>
          </cell>
          <cell r="Y206">
            <v>1.0569657331558275E-2</v>
          </cell>
          <cell r="Z206">
            <v>1.4614776951672865E-2</v>
          </cell>
          <cell r="AA206">
            <v>9.8522622345337037E-3</v>
          </cell>
          <cell r="AB206">
            <v>1.373122727272727E-2</v>
          </cell>
          <cell r="AC206">
            <v>4.7906227272727274E-2</v>
          </cell>
        </row>
        <row r="207">
          <cell r="A207" t="str">
            <v>Opening Balance</v>
          </cell>
          <cell r="E207">
            <v>3.3084750000000001</v>
          </cell>
          <cell r="K207">
            <v>4.0745599999999991</v>
          </cell>
          <cell r="Q207">
            <v>10.525878999999998</v>
          </cell>
          <cell r="S207">
            <v>15.928394999999998</v>
          </cell>
          <cell r="T207">
            <v>16.422046999999999</v>
          </cell>
          <cell r="U207">
            <v>17.369753000000003</v>
          </cell>
          <cell r="V207">
            <v>17.394053000000003</v>
          </cell>
          <cell r="W207">
            <v>15.928394999999998</v>
          </cell>
          <cell r="Y207">
            <v>17.365589</v>
          </cell>
          <cell r="Z207">
            <v>17.189706000000001</v>
          </cell>
          <cell r="AA207">
            <v>16.449138999999999</v>
          </cell>
          <cell r="AB207">
            <v>16.351607999999999</v>
          </cell>
          <cell r="AC207">
            <v>17.365589</v>
          </cell>
          <cell r="AI207">
            <v>16.005907000000001</v>
          </cell>
          <cell r="AO207">
            <v>16.005907000000001</v>
          </cell>
          <cell r="AU207">
            <v>16.005907000000001</v>
          </cell>
          <cell r="BA207">
            <v>16.005907000000001</v>
          </cell>
        </row>
        <row r="208">
          <cell r="A208" t="str">
            <v>Granted</v>
          </cell>
          <cell r="E208">
            <v>2.5370249999999999</v>
          </cell>
          <cell r="K208">
            <v>8.8780000000000001</v>
          </cell>
          <cell r="Q208">
            <v>7.6375000000000002</v>
          </cell>
          <cell r="S208">
            <v>2.3315000000000001</v>
          </cell>
          <cell r="T208">
            <v>1.1442269999999999</v>
          </cell>
          <cell r="U208">
            <v>1.2018000000000002</v>
          </cell>
          <cell r="V208">
            <v>1.8152399999999993</v>
          </cell>
          <cell r="W208">
            <v>6.4927669999999997</v>
          </cell>
          <cell r="Y208">
            <v>1.1196999999999999</v>
          </cell>
          <cell r="Z208">
            <v>1.5725500000000001</v>
          </cell>
          <cell r="AA208">
            <v>1.0670000000000002</v>
          </cell>
          <cell r="AB208">
            <v>1.5104349999999998</v>
          </cell>
          <cell r="AC208">
            <v>5.269685</v>
          </cell>
          <cell r="AI208">
            <v>6</v>
          </cell>
          <cell r="AO208">
            <v>4</v>
          </cell>
          <cell r="AU208">
            <v>4</v>
          </cell>
          <cell r="BA208">
            <v>4</v>
          </cell>
        </row>
        <row r="209">
          <cell r="A209" t="str">
            <v>Exercised</v>
          </cell>
          <cell r="E209">
            <v>-0.49597400000000003</v>
          </cell>
          <cell r="K209">
            <v>-1.6801219999999999</v>
          </cell>
          <cell r="Q209">
            <v>-1.041131</v>
          </cell>
          <cell r="S209">
            <v>-1.710348</v>
          </cell>
          <cell r="T209">
            <v>-3.5080999999999918E-2</v>
          </cell>
          <cell r="U209">
            <v>-0.31114400000000031</v>
          </cell>
          <cell r="V209">
            <v>-1.7873069999999995</v>
          </cell>
          <cell r="W209">
            <v>-3.84388</v>
          </cell>
          <cell r="Y209">
            <v>-0.94450100000000003</v>
          </cell>
          <cell r="Z209">
            <v>-1.4750099999999999</v>
          </cell>
          <cell r="AA209">
            <v>-0.74551200000000017</v>
          </cell>
          <cell r="AB209">
            <v>-1.6670719999999997</v>
          </cell>
          <cell r="AC209">
            <v>-4.8320949999999998</v>
          </cell>
          <cell r="AI209">
            <v>-6</v>
          </cell>
          <cell r="AO209">
            <v>-4</v>
          </cell>
          <cell r="AU209">
            <v>-4</v>
          </cell>
          <cell r="BA209">
            <v>-4</v>
          </cell>
        </row>
        <row r="210">
          <cell r="A210" t="str">
            <v>Cancelled</v>
          </cell>
          <cell r="E210">
            <v>-1.274966</v>
          </cell>
          <cell r="K210">
            <v>-0.74655899999999997</v>
          </cell>
          <cell r="Q210">
            <v>-1.1938530000000001</v>
          </cell>
          <cell r="S210">
            <v>-0.1275</v>
          </cell>
          <cell r="T210">
            <v>-0.16143999999999997</v>
          </cell>
          <cell r="U210">
            <v>-0.86635600000000013</v>
          </cell>
          <cell r="V210">
            <v>-5.6396999999999808E-2</v>
          </cell>
          <cell r="W210">
            <v>-1.2116929999999999</v>
          </cell>
          <cell r="Y210">
            <v>-0.35108200000000001</v>
          </cell>
          <cell r="Z210">
            <v>-0.83810700000000005</v>
          </cell>
          <cell r="AA210">
            <v>-0.41901900000000003</v>
          </cell>
          <cell r="AB210">
            <v>-0.18906400000000001</v>
          </cell>
          <cell r="AC210">
            <v>-1.797272</v>
          </cell>
          <cell r="AI210">
            <v>0</v>
          </cell>
          <cell r="AO210">
            <v>0</v>
          </cell>
          <cell r="AU210">
            <v>0</v>
          </cell>
          <cell r="BA210">
            <v>0</v>
          </cell>
        </row>
        <row r="211">
          <cell r="A211" t="str">
            <v>Closing Balance</v>
          </cell>
          <cell r="D211">
            <v>3.3084750000000001</v>
          </cell>
          <cell r="E211">
            <v>4.0745599999999991</v>
          </cell>
          <cell r="K211">
            <v>10.525878999999998</v>
          </cell>
          <cell r="Q211">
            <v>15.928394999999998</v>
          </cell>
          <cell r="S211">
            <v>16.422046999999999</v>
          </cell>
          <cell r="T211">
            <v>17.369753000000003</v>
          </cell>
          <cell r="U211">
            <v>17.394053000000003</v>
          </cell>
          <cell r="V211">
            <v>17.365589000000003</v>
          </cell>
          <cell r="W211">
            <v>17.365589</v>
          </cell>
          <cell r="Y211">
            <v>17.189706000000001</v>
          </cell>
          <cell r="Z211">
            <v>16.449138999999999</v>
          </cell>
          <cell r="AA211">
            <v>16.351607999999999</v>
          </cell>
          <cell r="AB211">
            <v>16.005907000000001</v>
          </cell>
          <cell r="AC211">
            <v>16.005907000000001</v>
          </cell>
          <cell r="AI211">
            <v>16.005907000000001</v>
          </cell>
          <cell r="AO211">
            <v>16.005907000000001</v>
          </cell>
          <cell r="AU211">
            <v>16.005907000000001</v>
          </cell>
          <cell r="BA211">
            <v>16.005907000000001</v>
          </cell>
        </row>
        <row r="212">
          <cell r="A212" t="str">
            <v>Closing Balance</v>
          </cell>
          <cell r="D212">
            <v>3.3084750000000001</v>
          </cell>
          <cell r="E212">
            <v>4.0745599999999991</v>
          </cell>
          <cell r="K212">
            <v>10.525878999999998</v>
          </cell>
          <cell r="Q212">
            <v>15.928394999999998</v>
          </cell>
          <cell r="S212">
            <v>16.422046999999999</v>
          </cell>
          <cell r="T212">
            <v>17.369753000000003</v>
          </cell>
          <cell r="U212">
            <v>17.394053000000003</v>
          </cell>
          <cell r="V212">
            <v>17.365589000000003</v>
          </cell>
          <cell r="W212">
            <v>17.365589</v>
          </cell>
          <cell r="Y212">
            <v>17.189706000000001</v>
          </cell>
          <cell r="Z212">
            <v>16.449138999999999</v>
          </cell>
          <cell r="AA212">
            <v>16.351607999999999</v>
          </cell>
          <cell r="AB212">
            <v>16.005907000000001</v>
          </cell>
          <cell r="AC212">
            <v>16.005907000000001</v>
          </cell>
          <cell r="AI212">
            <v>16.005907000000001</v>
          </cell>
          <cell r="AO212">
            <v>18.505907000000001</v>
          </cell>
          <cell r="AU212">
            <v>19.505907000000001</v>
          </cell>
          <cell r="BA212">
            <v>19.505907000000001</v>
          </cell>
        </row>
        <row r="213">
          <cell r="A213" t="str">
            <v>wA Exercise Price ($)</v>
          </cell>
          <cell r="E213">
            <v>4</v>
          </cell>
          <cell r="K213">
            <v>4</v>
          </cell>
          <cell r="M213">
            <v>4</v>
          </cell>
          <cell r="N213">
            <v>4</v>
          </cell>
          <cell r="O213">
            <v>4</v>
          </cell>
          <cell r="P213">
            <v>4</v>
          </cell>
          <cell r="Q213">
            <v>4</v>
          </cell>
          <cell r="S213">
            <v>4</v>
          </cell>
          <cell r="T213">
            <v>4</v>
          </cell>
          <cell r="U213">
            <v>4</v>
          </cell>
          <cell r="W213">
            <v>4</v>
          </cell>
          <cell r="Y213">
            <v>4</v>
          </cell>
          <cell r="Z213" t="str">
            <v>moved to a YTD reporting</v>
          </cell>
          <cell r="AA213">
            <v>4</v>
          </cell>
          <cell r="AB213">
            <v>4</v>
          </cell>
          <cell r="AC213">
            <v>4</v>
          </cell>
          <cell r="AF213">
            <v>4</v>
          </cell>
          <cell r="AL213">
            <v>4</v>
          </cell>
        </row>
        <row r="214">
          <cell r="A214" t="str">
            <v>Opening Balance</v>
          </cell>
          <cell r="E214">
            <v>0.9</v>
          </cell>
          <cell r="K214">
            <v>0.81</v>
          </cell>
          <cell r="M214">
            <v>2.29E-2</v>
          </cell>
          <cell r="N214">
            <v>2.92E-2</v>
          </cell>
          <cell r="O214">
            <v>2.63E-2</v>
          </cell>
          <cell r="P214" t="str">
            <v>—</v>
          </cell>
          <cell r="Q214">
            <v>1.01</v>
          </cell>
          <cell r="S214">
            <v>2.29</v>
          </cell>
          <cell r="T214">
            <v>3.22</v>
          </cell>
          <cell r="U214">
            <v>3.6483873011896009</v>
          </cell>
          <cell r="V214">
            <v>4.346137110195075</v>
          </cell>
          <cell r="W214">
            <v>2.29</v>
          </cell>
          <cell r="Y214">
            <v>5.74</v>
          </cell>
          <cell r="Z214">
            <v>5.74</v>
          </cell>
          <cell r="AA214">
            <v>4.1399999999999999E-2</v>
          </cell>
          <cell r="AB214">
            <v>4.5199999999999997E-2</v>
          </cell>
          <cell r="AC214">
            <v>5.74</v>
          </cell>
          <cell r="AF214">
            <v>4.9399999999999999E-2</v>
          </cell>
          <cell r="AI214">
            <v>12.24</v>
          </cell>
          <cell r="AL214">
            <v>4.4999999999999998E-2</v>
          </cell>
          <cell r="AO214">
            <v>10.365691971095421</v>
          </cell>
          <cell r="AU214">
            <v>8.3664300735972041</v>
          </cell>
          <cell r="BA214">
            <v>14.525321287947005</v>
          </cell>
        </row>
        <row r="215">
          <cell r="A215" t="str">
            <v>Granted</v>
          </cell>
          <cell r="E215">
            <v>0.97</v>
          </cell>
          <cell r="K215">
            <v>1.1000000000000001</v>
          </cell>
          <cell r="M215">
            <v>1</v>
          </cell>
          <cell r="N215">
            <v>1</v>
          </cell>
          <cell r="O215">
            <v>1</v>
          </cell>
          <cell r="P215">
            <v>1</v>
          </cell>
          <cell r="Q215">
            <v>3.74</v>
          </cell>
          <cell r="S215">
            <v>8</v>
          </cell>
          <cell r="T215">
            <v>9.67</v>
          </cell>
          <cell r="U215">
            <v>15.36</v>
          </cell>
          <cell r="V215">
            <v>13</v>
          </cell>
          <cell r="W215">
            <v>11.61</v>
          </cell>
          <cell r="Y215">
            <v>14.77</v>
          </cell>
          <cell r="Z215">
            <v>18.43</v>
          </cell>
          <cell r="AA215">
            <v>0.5</v>
          </cell>
          <cell r="AB215">
            <v>0.5</v>
          </cell>
          <cell r="AC215">
            <v>24.51</v>
          </cell>
          <cell r="AF215">
            <v>0.48</v>
          </cell>
          <cell r="AI215">
            <v>0</v>
          </cell>
          <cell r="AL215">
            <v>0.46</v>
          </cell>
          <cell r="AO215">
            <v>0</v>
          </cell>
          <cell r="AU215">
            <v>0</v>
          </cell>
          <cell r="BA215">
            <v>34.644660000000002</v>
          </cell>
        </row>
        <row r="216">
          <cell r="A216" t="str">
            <v>Exercised</v>
          </cell>
          <cell r="E216">
            <v>0.51</v>
          </cell>
          <cell r="K216">
            <v>0.94</v>
          </cell>
          <cell r="M216">
            <v>0</v>
          </cell>
          <cell r="N216">
            <v>0</v>
          </cell>
          <cell r="O216">
            <v>0</v>
          </cell>
          <cell r="P216">
            <v>0</v>
          </cell>
          <cell r="Q216">
            <v>1.4</v>
          </cell>
          <cell r="S216">
            <v>0.96</v>
          </cell>
          <cell r="T216">
            <v>0.96</v>
          </cell>
          <cell r="U216">
            <v>1.75</v>
          </cell>
          <cell r="V216">
            <v>4.346137110195075</v>
          </cell>
          <cell r="W216">
            <v>1.24</v>
          </cell>
          <cell r="Y216">
            <v>2.2799999999999998</v>
          </cell>
          <cell r="Z216">
            <v>3.02</v>
          </cell>
          <cell r="AA216">
            <v>0</v>
          </cell>
          <cell r="AB216">
            <v>0</v>
          </cell>
          <cell r="AC216">
            <v>3.23</v>
          </cell>
          <cell r="AF216">
            <v>0</v>
          </cell>
          <cell r="AI216">
            <v>5</v>
          </cell>
          <cell r="AL216">
            <v>0</v>
          </cell>
          <cell r="AO216">
            <v>8</v>
          </cell>
          <cell r="AU216">
            <v>10</v>
          </cell>
          <cell r="BA216">
            <v>10</v>
          </cell>
        </row>
        <row r="217">
          <cell r="A217" t="str">
            <v>Cancelled</v>
          </cell>
          <cell r="E217">
            <v>1.5</v>
          </cell>
          <cell r="K217">
            <v>1.18</v>
          </cell>
          <cell r="Q217">
            <v>1.28</v>
          </cell>
          <cell r="S217">
            <v>2.5299999999999998</v>
          </cell>
          <cell r="T217">
            <v>3.335</v>
          </cell>
          <cell r="U217">
            <v>6.5674999999999999</v>
          </cell>
          <cell r="V217">
            <v>4.346137110195075</v>
          </cell>
          <cell r="W217">
            <v>5.8</v>
          </cell>
          <cell r="Y217">
            <v>9.14</v>
          </cell>
          <cell r="Z217">
            <v>7.61</v>
          </cell>
          <cell r="AC217">
            <v>9.6300000000000008</v>
          </cell>
          <cell r="AF217">
            <v>12.48</v>
          </cell>
          <cell r="AI217">
            <v>12.24</v>
          </cell>
          <cell r="AL217">
            <v>18.239999999999998</v>
          </cell>
          <cell r="AO217">
            <v>10.365691971095421</v>
          </cell>
          <cell r="AU217">
            <v>8.3664300735972041</v>
          </cell>
          <cell r="BA217">
            <v>14.525321287947005</v>
          </cell>
        </row>
        <row r="218">
          <cell r="A218" t="str">
            <v>Closing Balance</v>
          </cell>
          <cell r="D218">
            <v>0.9</v>
          </cell>
          <cell r="E218">
            <v>0.81</v>
          </cell>
          <cell r="K218">
            <v>1.01</v>
          </cell>
          <cell r="Q218">
            <v>2.29</v>
          </cell>
          <cell r="S218">
            <v>3.22</v>
          </cell>
          <cell r="T218">
            <v>3.6483873011896009</v>
          </cell>
          <cell r="U218">
            <v>4.346137110195075</v>
          </cell>
          <cell r="V218">
            <v>5.250732864021189</v>
          </cell>
          <cell r="W218">
            <v>5.74</v>
          </cell>
          <cell r="Y218">
            <v>6.4488652743682762</v>
          </cell>
          <cell r="Z218">
            <v>8.09</v>
          </cell>
          <cell r="AA218">
            <v>9.23</v>
          </cell>
          <cell r="AB218">
            <v>12.24</v>
          </cell>
          <cell r="AC218">
            <v>12.24</v>
          </cell>
          <cell r="AI218">
            <v>10.365691971095421</v>
          </cell>
          <cell r="AO218">
            <v>8.3664300735972041</v>
          </cell>
          <cell r="AU218">
            <v>5.8673527017244327</v>
          </cell>
          <cell r="BA218">
            <v>20.684212502296809</v>
          </cell>
        </row>
        <row r="219">
          <cell r="A219" t="str">
            <v>Closing Balance</v>
          </cell>
          <cell r="D219">
            <v>0.9</v>
          </cell>
          <cell r="E219">
            <v>0.81</v>
          </cell>
          <cell r="K219">
            <v>1.01</v>
          </cell>
          <cell r="Q219">
            <v>2.29</v>
          </cell>
          <cell r="S219">
            <v>3.22</v>
          </cell>
          <cell r="T219">
            <v>3.6483873011896009</v>
          </cell>
          <cell r="U219">
            <v>4.346137110195075</v>
          </cell>
          <cell r="V219">
            <v>5.250732864021189</v>
          </cell>
          <cell r="W219">
            <v>5.74</v>
          </cell>
          <cell r="Y219">
            <v>6.4488652743682762</v>
          </cell>
          <cell r="Z219">
            <v>8.09</v>
          </cell>
          <cell r="AA219">
            <v>9.23</v>
          </cell>
          <cell r="AB219">
            <v>12.24</v>
          </cell>
          <cell r="AC219">
            <v>12.24</v>
          </cell>
          <cell r="AI219">
            <v>10.365691971095421</v>
          </cell>
          <cell r="AO219">
            <v>7.6684866988686373</v>
          </cell>
          <cell r="AU219">
            <v>5.7373544167928214</v>
          </cell>
          <cell r="BA219">
            <v>3.686693558007839</v>
          </cell>
        </row>
        <row r="220">
          <cell r="A220" t="str">
            <v>YTD wA Granted Price</v>
          </cell>
          <cell r="S220">
            <v>8</v>
          </cell>
          <cell r="T220">
            <v>8.5497724907623631</v>
          </cell>
          <cell r="U220">
            <v>10.299528594917783</v>
          </cell>
          <cell r="V220">
            <v>11.054523147065034</v>
          </cell>
          <cell r="W220">
            <v>11.054523147065034</v>
          </cell>
          <cell r="Y220">
            <v>14.77</v>
          </cell>
          <cell r="Z220">
            <v>18.43</v>
          </cell>
          <cell r="AB220">
            <v>9.0022163185920689</v>
          </cell>
        </row>
        <row r="221">
          <cell r="A221" t="str">
            <v>YTD wA Exercised Price</v>
          </cell>
          <cell r="S221">
            <v>0.96</v>
          </cell>
          <cell r="T221">
            <v>0.96000000000000008</v>
          </cell>
          <cell r="U221">
            <v>1.0795210478791661</v>
          </cell>
          <cell r="V221">
            <v>2.5984149141001871</v>
          </cell>
          <cell r="W221">
            <v>2.5984149141001871</v>
          </cell>
          <cell r="Y221">
            <v>2.2799999999999998</v>
          </cell>
          <cell r="Z221">
            <v>3.02</v>
          </cell>
          <cell r="AB221">
            <v>9.0022163185920689</v>
          </cell>
        </row>
        <row r="222">
          <cell r="A222" t="str">
            <v>YTD wA Cancelled Price</v>
          </cell>
          <cell r="E222">
            <v>3.3084750000000001</v>
          </cell>
          <cell r="K222">
            <v>4.0745599999999991</v>
          </cell>
          <cell r="Q222">
            <v>10.525878999999998</v>
          </cell>
          <cell r="S222">
            <v>2.5299999999999998</v>
          </cell>
          <cell r="T222">
            <v>2.979779192912023</v>
          </cell>
          <cell r="U222">
            <v>5.67020956534083</v>
          </cell>
          <cell r="V222">
            <v>5.6085819795968712</v>
          </cell>
          <cell r="W222">
            <v>5.6085819795968712</v>
          </cell>
          <cell r="Y222">
            <v>9.14</v>
          </cell>
          <cell r="Z222">
            <v>7.61</v>
          </cell>
          <cell r="AA222">
            <v>16.449138999999999</v>
          </cell>
          <cell r="AB222">
            <v>16.351607999999999</v>
          </cell>
          <cell r="AC222">
            <v>17.365589</v>
          </cell>
          <cell r="AR222">
            <v>13.409000000000001</v>
          </cell>
          <cell r="AU222">
            <v>13.409000000000001</v>
          </cell>
          <cell r="BA222">
            <v>13.408999999999999</v>
          </cell>
          <cell r="BG222">
            <v>12.408999999999999</v>
          </cell>
          <cell r="BM222">
            <v>10.408999999999999</v>
          </cell>
        </row>
        <row r="223">
          <cell r="A223" t="str">
            <v>YTD wA Cancelled Price</v>
          </cell>
          <cell r="E223">
            <v>2.5370249999999999</v>
          </cell>
          <cell r="K223">
            <v>8.8780000000000001</v>
          </cell>
          <cell r="Q223">
            <v>7.6375000000000002</v>
          </cell>
          <cell r="S223">
            <v>2.5299999999999998</v>
          </cell>
          <cell r="T223">
            <v>2.979779192912023</v>
          </cell>
          <cell r="U223">
            <v>5.67020956534083</v>
          </cell>
          <cell r="V223">
            <v>5.6085819795968712</v>
          </cell>
          <cell r="W223">
            <v>5.6085819795968712</v>
          </cell>
          <cell r="Y223">
            <v>9.14</v>
          </cell>
          <cell r="Z223">
            <v>7.61</v>
          </cell>
          <cell r="AA223">
            <v>1.0670000000000002</v>
          </cell>
          <cell r="AB223">
            <v>1.5104349999999998</v>
          </cell>
          <cell r="AC223">
            <v>5.269685</v>
          </cell>
          <cell r="AR223">
            <v>1.0874999999999999</v>
          </cell>
          <cell r="AU223">
            <v>4</v>
          </cell>
          <cell r="BA223">
            <v>4</v>
          </cell>
          <cell r="BG223">
            <v>4</v>
          </cell>
          <cell r="BM223">
            <v>4</v>
          </cell>
        </row>
        <row r="224">
          <cell r="A224" t="str">
            <v>Exercisable Stock Options</v>
          </cell>
          <cell r="D224">
            <v>3.3084750000000001</v>
          </cell>
          <cell r="E224">
            <v>4.0745599999999991</v>
          </cell>
          <cell r="K224">
            <v>10.525878999999998</v>
          </cell>
          <cell r="Q224">
            <v>15.928394999999998</v>
          </cell>
          <cell r="S224">
            <v>16.422046999999999</v>
          </cell>
          <cell r="T224">
            <v>17.369753000000003</v>
          </cell>
          <cell r="U224">
            <v>17.394053000000003</v>
          </cell>
          <cell r="V224">
            <v>17.365589000000003</v>
          </cell>
          <cell r="W224">
            <v>17.365589</v>
          </cell>
          <cell r="Y224">
            <v>17.189706000000001</v>
          </cell>
          <cell r="Z224">
            <v>16.449138999999999</v>
          </cell>
          <cell r="AA224">
            <v>16.351607999999999</v>
          </cell>
          <cell r="AB224">
            <v>16.005907000000001</v>
          </cell>
          <cell r="AC224">
            <v>16.005907000000001</v>
          </cell>
          <cell r="AR224">
            <v>-1.8213999999999999</v>
          </cell>
          <cell r="AU224">
            <v>-4</v>
          </cell>
          <cell r="BA224">
            <v>-5</v>
          </cell>
          <cell r="BG224">
            <v>-6</v>
          </cell>
          <cell r="BM224">
            <v>-7</v>
          </cell>
        </row>
        <row r="225">
          <cell r="A225" t="str">
            <v>Exercisable Options wA Price ($)</v>
          </cell>
          <cell r="D225">
            <v>0.9</v>
          </cell>
          <cell r="E225">
            <v>0.81</v>
          </cell>
          <cell r="K225">
            <v>1.01</v>
          </cell>
          <cell r="Q225">
            <v>2.29</v>
          </cell>
          <cell r="S225">
            <v>3.22</v>
          </cell>
          <cell r="T225">
            <v>3.6483873011896009</v>
          </cell>
          <cell r="U225">
            <v>4.346137110195075</v>
          </cell>
          <cell r="V225">
            <v>5.250732864021189</v>
          </cell>
          <cell r="W225">
            <v>5.74</v>
          </cell>
          <cell r="Y225">
            <v>6.4488652743682762</v>
          </cell>
          <cell r="Z225">
            <v>8.09</v>
          </cell>
          <cell r="AA225">
            <v>9.23</v>
          </cell>
          <cell r="AB225">
            <v>12.24</v>
          </cell>
          <cell r="AC225">
            <v>12.24</v>
          </cell>
          <cell r="AR225">
            <v>-0.28489999999999999</v>
          </cell>
          <cell r="AU225">
            <v>0</v>
          </cell>
          <cell r="BA225">
            <v>0</v>
          </cell>
          <cell r="BG225">
            <v>0</v>
          </cell>
          <cell r="BM225">
            <v>0</v>
          </cell>
        </row>
        <row r="226">
          <cell r="A226" t="str">
            <v>Exercisable/ Outstanding Options</v>
          </cell>
          <cell r="D226">
            <v>1</v>
          </cell>
          <cell r="E226">
            <v>1</v>
          </cell>
          <cell r="K226">
            <v>1</v>
          </cell>
          <cell r="Q226">
            <v>1</v>
          </cell>
          <cell r="S226">
            <v>1</v>
          </cell>
          <cell r="T226">
            <v>1</v>
          </cell>
          <cell r="U226">
            <v>1</v>
          </cell>
          <cell r="V226">
            <v>1</v>
          </cell>
          <cell r="W226">
            <v>1</v>
          </cell>
          <cell r="Y226">
            <v>1</v>
          </cell>
          <cell r="Z226">
            <v>1</v>
          </cell>
          <cell r="AA226">
            <v>1</v>
          </cell>
          <cell r="AB226">
            <v>1</v>
          </cell>
          <cell r="AC226">
            <v>1</v>
          </cell>
          <cell r="AO226">
            <v>13.409000000000001</v>
          </cell>
          <cell r="AR226">
            <v>12.3902</v>
          </cell>
          <cell r="AU226">
            <v>13.408999999999999</v>
          </cell>
          <cell r="BA226">
            <v>12.408999999999999</v>
          </cell>
          <cell r="BG226">
            <v>10.408999999999999</v>
          </cell>
          <cell r="BM226">
            <v>7.4089999999999989</v>
          </cell>
        </row>
        <row r="227">
          <cell r="A227" t="str">
            <v>Exercisable/ Outstanding Options</v>
          </cell>
          <cell r="D227">
            <v>1</v>
          </cell>
          <cell r="E227">
            <v>1</v>
          </cell>
          <cell r="K227">
            <v>1</v>
          </cell>
          <cell r="Q227">
            <v>1</v>
          </cell>
          <cell r="S227">
            <v>1</v>
          </cell>
          <cell r="T227">
            <v>1</v>
          </cell>
          <cell r="U227">
            <v>1</v>
          </cell>
          <cell r="V227">
            <v>1</v>
          </cell>
          <cell r="W227">
            <v>1</v>
          </cell>
          <cell r="Y227">
            <v>1</v>
          </cell>
          <cell r="Z227">
            <v>1</v>
          </cell>
          <cell r="AA227">
            <v>1</v>
          </cell>
          <cell r="AB227">
            <v>1</v>
          </cell>
          <cell r="AC227">
            <v>1</v>
          </cell>
        </row>
        <row r="228">
          <cell r="A228" t="str">
            <v>wA Exercise Price ($)</v>
          </cell>
          <cell r="Z228" t="str">
            <v>moved to a YTD reporting</v>
          </cell>
        </row>
        <row r="229">
          <cell r="A229" t="str">
            <v>Options Grants</v>
          </cell>
          <cell r="E229">
            <v>0.9</v>
          </cell>
          <cell r="K229">
            <v>0.81</v>
          </cell>
          <cell r="Q229">
            <v>1.01</v>
          </cell>
          <cell r="S229">
            <v>2.29</v>
          </cell>
          <cell r="T229">
            <v>3.22</v>
          </cell>
          <cell r="U229">
            <v>3.6483873011896009</v>
          </cell>
          <cell r="V229">
            <v>4.346137110195075</v>
          </cell>
          <cell r="W229">
            <v>2.29</v>
          </cell>
          <cell r="Y229">
            <v>5.74</v>
          </cell>
          <cell r="Z229">
            <v>5.74</v>
          </cell>
          <cell r="AC229">
            <v>5.74</v>
          </cell>
          <cell r="AR229">
            <v>27.83</v>
          </cell>
          <cell r="AU229">
            <v>27.83</v>
          </cell>
          <cell r="BA229">
            <v>24.846928928331717</v>
          </cell>
          <cell r="BG229">
            <v>22.819926666129422</v>
          </cell>
          <cell r="BM229">
            <v>21.440337208185223</v>
          </cell>
        </row>
        <row r="230">
          <cell r="A230" t="str">
            <v>wA Fair Value ($)</v>
          </cell>
          <cell r="E230">
            <v>0.97</v>
          </cell>
          <cell r="K230">
            <v>1.1000000000000001</v>
          </cell>
          <cell r="Q230">
            <v>3.74</v>
          </cell>
          <cell r="S230">
            <v>8</v>
          </cell>
          <cell r="T230">
            <v>9.67</v>
          </cell>
          <cell r="U230">
            <v>15.36</v>
          </cell>
          <cell r="V230">
            <v>13</v>
          </cell>
          <cell r="W230">
            <v>11.61</v>
          </cell>
          <cell r="Y230">
            <v>14.77</v>
          </cell>
          <cell r="Z230">
            <v>18.43</v>
          </cell>
          <cell r="AC230">
            <v>24.51</v>
          </cell>
          <cell r="AR230">
            <v>58.17</v>
          </cell>
          <cell r="AU230">
            <v>0</v>
          </cell>
          <cell r="BA230">
            <v>0</v>
          </cell>
          <cell r="BG230">
            <v>0</v>
          </cell>
          <cell r="BM230">
            <v>0</v>
          </cell>
        </row>
        <row r="231">
          <cell r="A231" t="str">
            <v>Options granted below fair value</v>
          </cell>
          <cell r="E231">
            <v>1.21</v>
          </cell>
          <cell r="K231">
            <v>1.65</v>
          </cell>
          <cell r="M231">
            <v>2.0299999999999998</v>
          </cell>
          <cell r="Q231">
            <v>2.69</v>
          </cell>
          <cell r="S231" t="str">
            <v>-</v>
          </cell>
          <cell r="T231">
            <v>0.96</v>
          </cell>
          <cell r="U231">
            <v>1.75</v>
          </cell>
          <cell r="V231">
            <v>4.346137110195075</v>
          </cell>
          <cell r="W231">
            <v>6.51</v>
          </cell>
          <cell r="Y231">
            <v>2.2799999999999998</v>
          </cell>
          <cell r="Z231">
            <v>3.02</v>
          </cell>
          <cell r="AC231">
            <v>3.23</v>
          </cell>
          <cell r="AR231">
            <v>18.670000000000002</v>
          </cell>
          <cell r="AU231">
            <v>10</v>
          </cell>
          <cell r="BA231">
            <v>10</v>
          </cell>
          <cell r="BG231">
            <v>10</v>
          </cell>
          <cell r="BM231">
            <v>10</v>
          </cell>
        </row>
        <row r="232">
          <cell r="A232" t="str">
            <v>Options granted above fair value</v>
          </cell>
          <cell r="E232">
            <v>1.31</v>
          </cell>
          <cell r="K232" t="str">
            <v>-</v>
          </cell>
          <cell r="M232" t="str">
            <v>-</v>
          </cell>
          <cell r="Q232" t="str">
            <v>-</v>
          </cell>
          <cell r="S232" t="str">
            <v>-</v>
          </cell>
          <cell r="T232">
            <v>3.335</v>
          </cell>
          <cell r="U232">
            <v>6.5674999999999999</v>
          </cell>
          <cell r="V232">
            <v>4.346137110195075</v>
          </cell>
          <cell r="W232">
            <v>6.51</v>
          </cell>
          <cell r="Y232">
            <v>9.14</v>
          </cell>
          <cell r="Z232">
            <v>7.61</v>
          </cell>
          <cell r="AC232">
            <v>9.6300000000000008</v>
          </cell>
          <cell r="AR232">
            <v>38.29</v>
          </cell>
          <cell r="AU232">
            <v>27.83</v>
          </cell>
          <cell r="BA232">
            <v>24.846928928331717</v>
          </cell>
          <cell r="BG232">
            <v>22.819926666129422</v>
          </cell>
          <cell r="BM232">
            <v>21.440337208185223</v>
          </cell>
        </row>
        <row r="233">
          <cell r="A233" t="str">
            <v>Options granted at fair value</v>
          </cell>
          <cell r="D233">
            <v>0.9</v>
          </cell>
          <cell r="E233" t="str">
            <v>-</v>
          </cell>
          <cell r="K233" t="str">
            <v>-</v>
          </cell>
          <cell r="M233">
            <v>1.73</v>
          </cell>
          <cell r="Q233">
            <v>3.65</v>
          </cell>
          <cell r="S233">
            <v>5.6</v>
          </cell>
          <cell r="T233">
            <v>3.6483873011896009</v>
          </cell>
          <cell r="U233">
            <v>4.346137110195075</v>
          </cell>
          <cell r="V233">
            <v>5.250732864021189</v>
          </cell>
          <cell r="W233">
            <v>7.59</v>
          </cell>
          <cell r="Y233">
            <v>6.4488652743682762</v>
          </cell>
          <cell r="Z233">
            <v>8.09</v>
          </cell>
          <cell r="AA233">
            <v>9.23</v>
          </cell>
          <cell r="AB233">
            <v>12.24</v>
          </cell>
          <cell r="AC233">
            <v>11.11</v>
          </cell>
          <cell r="AO233">
            <v>27.83</v>
          </cell>
          <cell r="AR233">
            <v>31.6</v>
          </cell>
          <cell r="AU233">
            <v>24.846928928331717</v>
          </cell>
          <cell r="BA233">
            <v>22.819926666129422</v>
          </cell>
          <cell r="BG233">
            <v>21.440337208185223</v>
          </cell>
          <cell r="BM233">
            <v>20.673838574706437</v>
          </cell>
        </row>
        <row r="234">
          <cell r="A234" t="str">
            <v>wA Exercise Price ($)</v>
          </cell>
          <cell r="E234" t="str">
            <v>-</v>
          </cell>
          <cell r="K234" t="str">
            <v>-</v>
          </cell>
          <cell r="M234">
            <v>1.73</v>
          </cell>
          <cell r="Q234">
            <v>3.65</v>
          </cell>
          <cell r="S234">
            <v>5.6</v>
          </cell>
          <cell r="W234">
            <v>7.59</v>
          </cell>
          <cell r="AC234">
            <v>11.11</v>
          </cell>
        </row>
        <row r="235">
          <cell r="A235" t="str">
            <v>Options granted at or below fair value</v>
          </cell>
          <cell r="E235">
            <v>0.51</v>
          </cell>
          <cell r="K235">
            <v>1.1000000000000001</v>
          </cell>
          <cell r="M235">
            <v>1.22</v>
          </cell>
          <cell r="Q235">
            <v>3.74</v>
          </cell>
          <cell r="S235">
            <v>3.22</v>
          </cell>
          <cell r="T235">
            <v>3.6483873011896009</v>
          </cell>
          <cell r="U235">
            <v>4.346137110195075</v>
          </cell>
          <cell r="V235">
            <v>11.054523147065034</v>
          </cell>
          <cell r="W235">
            <v>11.61</v>
          </cell>
          <cell r="Y235">
            <v>14.77</v>
          </cell>
          <cell r="Z235">
            <v>18.43</v>
          </cell>
          <cell r="AB235">
            <v>9.0022163185920689</v>
          </cell>
          <cell r="AC235">
            <v>24.51</v>
          </cell>
        </row>
        <row r="236">
          <cell r="A236" t="str">
            <v>Options granted above fair value</v>
          </cell>
          <cell r="E236">
            <v>2</v>
          </cell>
          <cell r="K236" t="str">
            <v>-</v>
          </cell>
          <cell r="M236" t="str">
            <v>-</v>
          </cell>
          <cell r="Q236" t="str">
            <v>-</v>
          </cell>
          <cell r="S236" t="str">
            <v>-</v>
          </cell>
          <cell r="T236" t="str">
            <v>-</v>
          </cell>
          <cell r="U236" t="str">
            <v>-</v>
          </cell>
          <cell r="V236">
            <v>2.5984149141001871</v>
          </cell>
          <cell r="W236">
            <v>11.61</v>
          </cell>
          <cell r="Y236">
            <v>2.2799999999999998</v>
          </cell>
          <cell r="Z236">
            <v>3.02</v>
          </cell>
          <cell r="AC236">
            <v>24.51</v>
          </cell>
        </row>
        <row r="237">
          <cell r="A237" t="str">
            <v>Options granted above fair value</v>
          </cell>
          <cell r="E237">
            <v>2</v>
          </cell>
          <cell r="K237" t="str">
            <v>-</v>
          </cell>
          <cell r="M237" t="str">
            <v>-</v>
          </cell>
          <cell r="Q237" t="str">
            <v>-</v>
          </cell>
          <cell r="S237" t="str">
            <v>-</v>
          </cell>
          <cell r="T237" t="str">
            <v>-</v>
          </cell>
          <cell r="U237" t="str">
            <v>-</v>
          </cell>
          <cell r="V237">
            <v>5.6085819795968712</v>
          </cell>
          <cell r="W237">
            <v>5.6085819795968712</v>
          </cell>
          <cell r="Y237">
            <v>9.14</v>
          </cell>
          <cell r="Z237">
            <v>7.61</v>
          </cell>
        </row>
        <row r="239">
          <cell r="A239" t="str">
            <v>Exercisable Stock Options</v>
          </cell>
          <cell r="D239">
            <v>3.3084750000000001</v>
          </cell>
          <cell r="E239">
            <v>4.0745599999999991</v>
          </cell>
          <cell r="K239">
            <v>10.525878999999998</v>
          </cell>
          <cell r="Q239">
            <v>15.928394999999998</v>
          </cell>
          <cell r="S239">
            <v>16.422046999999999</v>
          </cell>
          <cell r="T239">
            <v>17.369753000000003</v>
          </cell>
          <cell r="U239">
            <v>17.394053000000003</v>
          </cell>
          <cell r="V239">
            <v>17.365589000000003</v>
          </cell>
          <cell r="W239">
            <v>17.365589</v>
          </cell>
          <cell r="Y239">
            <v>17.189706000000001</v>
          </cell>
          <cell r="Z239">
            <v>16.449138999999999</v>
          </cell>
          <cell r="AA239">
            <v>16.351607999999999</v>
          </cell>
          <cell r="AB239">
            <v>16.005907000000001</v>
          </cell>
          <cell r="AC239">
            <v>16.005907000000001</v>
          </cell>
          <cell r="AR239">
            <v>5.48</v>
          </cell>
        </row>
        <row r="240">
          <cell r="A240" t="str">
            <v>Exercisable Options wA Price ($)</v>
          </cell>
          <cell r="D240">
            <v>0.9</v>
          </cell>
          <cell r="E240">
            <v>0.81</v>
          </cell>
          <cell r="K240">
            <v>1.01</v>
          </cell>
          <cell r="Q240">
            <v>2.29</v>
          </cell>
          <cell r="S240">
            <v>3.22</v>
          </cell>
          <cell r="T240">
            <v>3.6483873011896009</v>
          </cell>
          <cell r="U240">
            <v>4.346137110195075</v>
          </cell>
          <cell r="V240">
            <v>5.250732864021189</v>
          </cell>
          <cell r="W240">
            <v>5.74</v>
          </cell>
          <cell r="Y240">
            <v>6.4488652743682762</v>
          </cell>
          <cell r="Z240">
            <v>8.09</v>
          </cell>
          <cell r="AA240">
            <v>9.23</v>
          </cell>
          <cell r="AB240">
            <v>12.24</v>
          </cell>
          <cell r="AC240">
            <v>12.24</v>
          </cell>
          <cell r="AR240">
            <v>16.309999999999999</v>
          </cell>
        </row>
        <row r="241">
          <cell r="A241" t="str">
            <v>Exercisable/ Outstanding Options</v>
          </cell>
          <cell r="D241">
            <v>1</v>
          </cell>
          <cell r="E241">
            <v>1</v>
          </cell>
          <cell r="K241">
            <v>1</v>
          </cell>
          <cell r="Q241">
            <v>1</v>
          </cell>
          <cell r="S241">
            <v>1</v>
          </cell>
          <cell r="T241">
            <v>1</v>
          </cell>
          <cell r="U241">
            <v>1</v>
          </cell>
          <cell r="V241">
            <v>1</v>
          </cell>
          <cell r="W241">
            <v>1</v>
          </cell>
          <cell r="Y241">
            <v>1</v>
          </cell>
          <cell r="Z241">
            <v>1</v>
          </cell>
          <cell r="AA241">
            <v>1</v>
          </cell>
          <cell r="AB241">
            <v>1</v>
          </cell>
          <cell r="AC241">
            <v>1</v>
          </cell>
          <cell r="AR241">
            <v>0.44228503171861638</v>
          </cell>
        </row>
        <row r="244">
          <cell r="A244" t="str">
            <v>Options Grants</v>
          </cell>
        </row>
        <row r="245">
          <cell r="A245" t="str">
            <v>wA Fair Value ($)</v>
          </cell>
        </row>
        <row r="246">
          <cell r="A246" t="str">
            <v>Options granted below fair value</v>
          </cell>
          <cell r="E246">
            <v>1.21</v>
          </cell>
          <cell r="K246">
            <v>1.65</v>
          </cell>
          <cell r="M246">
            <v>2.0299999999999998</v>
          </cell>
          <cell r="Q246">
            <v>2.69</v>
          </cell>
          <cell r="S246" t="str">
            <v>-</v>
          </cell>
          <cell r="W246">
            <v>6.51</v>
          </cell>
        </row>
        <row r="247">
          <cell r="A247" t="str">
            <v>Options granted above fair value</v>
          </cell>
          <cell r="E247">
            <v>1.31</v>
          </cell>
          <cell r="K247" t="str">
            <v>-</v>
          </cell>
          <cell r="M247" t="str">
            <v>-</v>
          </cell>
          <cell r="Q247" t="str">
            <v>-</v>
          </cell>
          <cell r="S247" t="str">
            <v>-</v>
          </cell>
        </row>
        <row r="248">
          <cell r="A248" t="str">
            <v>Options granted at fair value</v>
          </cell>
          <cell r="E248" t="str">
            <v>-</v>
          </cell>
          <cell r="K248" t="str">
            <v>-</v>
          </cell>
          <cell r="M248">
            <v>1.73</v>
          </cell>
          <cell r="Q248">
            <v>3.65</v>
          </cell>
          <cell r="S248">
            <v>5.6</v>
          </cell>
          <cell r="W248">
            <v>7.59</v>
          </cell>
          <cell r="AC248">
            <v>11.11</v>
          </cell>
        </row>
        <row r="249">
          <cell r="A249" t="str">
            <v>wA Exercise Price ($)</v>
          </cell>
        </row>
        <row r="250">
          <cell r="A250" t="str">
            <v>Options granted at or below fair value</v>
          </cell>
          <cell r="E250">
            <v>0.51</v>
          </cell>
          <cell r="K250">
            <v>1.1000000000000001</v>
          </cell>
          <cell r="M250">
            <v>1.22</v>
          </cell>
          <cell r="Q250">
            <v>3.74</v>
          </cell>
          <cell r="S250">
            <v>3.22</v>
          </cell>
          <cell r="T250">
            <v>3.6483873011896009</v>
          </cell>
          <cell r="U250">
            <v>4.346137110195075</v>
          </cell>
          <cell r="W250">
            <v>11.61</v>
          </cell>
          <cell r="AC250">
            <v>24.51</v>
          </cell>
        </row>
        <row r="251">
          <cell r="A251" t="str">
            <v>Options granted above fair value</v>
          </cell>
          <cell r="E251">
            <v>2</v>
          </cell>
          <cell r="K251" t="str">
            <v>-</v>
          </cell>
          <cell r="M251" t="str">
            <v>-</v>
          </cell>
          <cell r="Q251" t="str">
            <v>-</v>
          </cell>
          <cell r="S251" t="str">
            <v>-</v>
          </cell>
          <cell r="T251" t="str">
            <v>-</v>
          </cell>
          <cell r="U251" t="str">
            <v>-</v>
          </cell>
        </row>
      </sheetData>
      <sheetData sheetId="4" refreshError="1">
        <row r="1">
          <cell r="A1" t="str">
            <v>salesforce.com</v>
          </cell>
          <cell r="AX1" t="str">
            <v>ElementName</v>
          </cell>
          <cell r="AY1" t="str">
            <v>ScaleOverride</v>
          </cell>
          <cell r="AZ1" t="str">
            <v>UnitOverride</v>
          </cell>
          <cell r="BA1" t="str">
            <v>ReverseSign</v>
          </cell>
          <cell r="BB1" t="str">
            <v>IsDrivingAssumption</v>
          </cell>
          <cell r="BC1" t="str">
            <v>SegmentID</v>
          </cell>
          <cell r="BD1" t="str">
            <v>ElementName</v>
          </cell>
          <cell r="BE1" t="str">
            <v>ScaleOverride</v>
          </cell>
          <cell r="BF1" t="str">
            <v>UnitOverride</v>
          </cell>
          <cell r="BG1" t="str">
            <v>ReverseSign</v>
          </cell>
          <cell r="BH1" t="str">
            <v>IsDrivingAssumption</v>
          </cell>
          <cell r="BI1" t="str">
            <v>SegmentID</v>
          </cell>
          <cell r="BP1" t="str">
            <v>ElementName</v>
          </cell>
          <cell r="BQ1" t="str">
            <v>ScaleOverride</v>
          </cell>
          <cell r="BR1" t="str">
            <v>UnitOverride</v>
          </cell>
          <cell r="BS1" t="str">
            <v>ReverseSign</v>
          </cell>
          <cell r="BT1" t="str">
            <v>IsDrivingAssumption</v>
          </cell>
          <cell r="BU1" t="str">
            <v>SegmentID</v>
          </cell>
        </row>
        <row r="2">
          <cell r="A2" t="str">
            <v>Cash Flow Statement (Cumulative)</v>
          </cell>
        </row>
        <row r="3">
          <cell r="G3" t="str">
            <v>2003-Q1</v>
          </cell>
          <cell r="H3" t="str">
            <v>2003-Q2</v>
          </cell>
          <cell r="I3" t="str">
            <v>2003-Q3</v>
          </cell>
          <cell r="J3" t="str">
            <v>2003-Q4</v>
          </cell>
          <cell r="K3" t="str">
            <v>2003-FY</v>
          </cell>
          <cell r="M3" t="str">
            <v>2004-Q1</v>
          </cell>
          <cell r="N3" t="str">
            <v>2004-Q2</v>
          </cell>
          <cell r="O3" t="str">
            <v>2004-Q3</v>
          </cell>
          <cell r="P3" t="str">
            <v>2004-Q4</v>
          </cell>
          <cell r="Q3" t="str">
            <v>2004-FY</v>
          </cell>
          <cell r="S3" t="str">
            <v>2005-Q1</v>
          </cell>
          <cell r="T3" t="str">
            <v>2005-Q2</v>
          </cell>
          <cell r="U3" t="str">
            <v>2005-Q3</v>
          </cell>
          <cell r="V3" t="str">
            <v>2005-Q4</v>
          </cell>
          <cell r="W3" t="str">
            <v>2005-FY</v>
          </cell>
          <cell r="Y3" t="str">
            <v>2006-Q1</v>
          </cell>
          <cell r="Z3" t="str">
            <v>2006-Q2</v>
          </cell>
          <cell r="AA3" t="str">
            <v>2006-Q3</v>
          </cell>
          <cell r="AB3" t="str">
            <v>2006-Q4</v>
          </cell>
          <cell r="AC3" t="str">
            <v>2006-FY</v>
          </cell>
          <cell r="AE3" t="str">
            <v>2007-Q1</v>
          </cell>
          <cell r="AF3" t="str">
            <v>2007-Q2</v>
          </cell>
          <cell r="AG3" t="str">
            <v>2007-Q3</v>
          </cell>
          <cell r="AH3" t="str">
            <v>2007-Q4</v>
          </cell>
          <cell r="AI3" t="str">
            <v>2007-FY</v>
          </cell>
          <cell r="AK3" t="str">
            <v>2008-Q1</v>
          </cell>
          <cell r="AL3" t="str">
            <v>2008-Q2</v>
          </cell>
          <cell r="AM3" t="str">
            <v>2008-Q3</v>
          </cell>
          <cell r="AN3" t="str">
            <v>2008-Q4</v>
          </cell>
          <cell r="AO3" t="str">
            <v>2008-FY</v>
          </cell>
          <cell r="AQ3" t="str">
            <v>2009-Q1</v>
          </cell>
          <cell r="AR3" t="str">
            <v>2009-Q2</v>
          </cell>
          <cell r="AS3" t="str">
            <v>2009-Q3</v>
          </cell>
          <cell r="AT3" t="str">
            <v>2009-Q4</v>
          </cell>
          <cell r="AU3" t="str">
            <v>2009-FY</v>
          </cell>
          <cell r="AW3" t="str">
            <v>2009-Q1</v>
          </cell>
          <cell r="AX3" t="str">
            <v>2009-Q2</v>
          </cell>
          <cell r="AY3" t="str">
            <v>2009-Q3</v>
          </cell>
          <cell r="AZ3" t="str">
            <v>2009-Q4</v>
          </cell>
          <cell r="BA3" t="str">
            <v>2009-FY</v>
          </cell>
          <cell r="BC3" t="str">
            <v>2011-Q1</v>
          </cell>
          <cell r="BD3" t="str">
            <v>2011-Q2</v>
          </cell>
          <cell r="BE3" t="str">
            <v>2011-Q3</v>
          </cell>
          <cell r="BF3" t="str">
            <v>2011-Q4</v>
          </cell>
          <cell r="BG3" t="str">
            <v>2011-FY</v>
          </cell>
          <cell r="BI3" t="str">
            <v>2012-Q1</v>
          </cell>
          <cell r="BJ3" t="str">
            <v>2012-Q2</v>
          </cell>
          <cell r="BK3" t="str">
            <v>2012-Q3</v>
          </cell>
          <cell r="BL3" t="str">
            <v>2012-Q4</v>
          </cell>
          <cell r="BM3" t="str">
            <v>2012-FY</v>
          </cell>
        </row>
        <row r="4">
          <cell r="A4" t="str">
            <v>($ Millions, Except Per-Share Data)</v>
          </cell>
        </row>
        <row r="6">
          <cell r="C6" t="str">
            <v>Full Year History Only</v>
          </cell>
          <cell r="G6">
            <v>2003</v>
          </cell>
          <cell r="M6" t="str">
            <v>2004</v>
          </cell>
          <cell r="S6" t="str">
            <v>2005</v>
          </cell>
          <cell r="Y6">
            <v>2006</v>
          </cell>
          <cell r="AE6" t="str">
            <v xml:space="preserve">  2007E</v>
          </cell>
          <cell r="AK6" t="str">
            <v xml:space="preserve">  2008E</v>
          </cell>
          <cell r="AQ6" t="str">
            <v xml:space="preserve">  2009E</v>
          </cell>
          <cell r="AW6" t="str">
            <v xml:space="preserve">  2010E</v>
          </cell>
          <cell r="BC6" t="str">
            <v xml:space="preserve">  2011E</v>
          </cell>
          <cell r="BI6" t="str">
            <v xml:space="preserve">  2012E</v>
          </cell>
        </row>
        <row r="7">
          <cell r="C7" t="str">
            <v>FY00</v>
          </cell>
          <cell r="D7" t="str">
            <v>FY01</v>
          </cell>
          <cell r="E7" t="str">
            <v>FY02</v>
          </cell>
          <cell r="G7" t="str">
            <v>4/02</v>
          </cell>
          <cell r="H7" t="str">
            <v>7/02</v>
          </cell>
          <cell r="I7" t="str">
            <v>10/02</v>
          </cell>
          <cell r="J7" t="str">
            <v>1/03</v>
          </cell>
          <cell r="K7" t="str">
            <v>FY03</v>
          </cell>
          <cell r="M7" t="str">
            <v>4/03</v>
          </cell>
          <cell r="N7" t="str">
            <v>7/03</v>
          </cell>
          <cell r="O7" t="str">
            <v>10/03</v>
          </cell>
          <cell r="P7" t="str">
            <v>1/04</v>
          </cell>
          <cell r="Q7" t="str">
            <v>FY04</v>
          </cell>
          <cell r="S7" t="str">
            <v>4/04</v>
          </cell>
          <cell r="T7" t="str">
            <v xml:space="preserve"> 7/04</v>
          </cell>
          <cell r="U7" t="str">
            <v xml:space="preserve"> 10/04</v>
          </cell>
          <cell r="V7" t="str">
            <v>1/05</v>
          </cell>
          <cell r="W7" t="str">
            <v>FY05</v>
          </cell>
          <cell r="Y7" t="str">
            <v>4/05</v>
          </cell>
          <cell r="Z7" t="str">
            <v xml:space="preserve"> 7/05</v>
          </cell>
          <cell r="AA7" t="str">
            <v xml:space="preserve"> 10/05</v>
          </cell>
          <cell r="AB7" t="str">
            <v>1/06</v>
          </cell>
          <cell r="AC7" t="str">
            <v>FY06</v>
          </cell>
          <cell r="AE7" t="str">
            <v>4/06</v>
          </cell>
          <cell r="AF7" t="str">
            <v xml:space="preserve"> 7/06E</v>
          </cell>
          <cell r="AG7" t="str">
            <v xml:space="preserve"> 10/06E</v>
          </cell>
          <cell r="AH7" t="str">
            <v>1/07E</v>
          </cell>
          <cell r="AI7" t="str">
            <v>FY07E</v>
          </cell>
          <cell r="AK7" t="str">
            <v>4/07E</v>
          </cell>
          <cell r="AL7" t="str">
            <v xml:space="preserve"> 7/07E</v>
          </cell>
          <cell r="AM7" t="str">
            <v xml:space="preserve"> 10/07E</v>
          </cell>
          <cell r="AN7" t="str">
            <v>1/08E</v>
          </cell>
          <cell r="AO7" t="str">
            <v>FY08E</v>
          </cell>
          <cell r="AQ7" t="str">
            <v>4/08E</v>
          </cell>
          <cell r="AR7" t="str">
            <v xml:space="preserve"> 7/08E</v>
          </cell>
          <cell r="AS7" t="str">
            <v xml:space="preserve"> 10/08E</v>
          </cell>
          <cell r="AT7" t="str">
            <v>1/09E</v>
          </cell>
          <cell r="AU7" t="str">
            <v>FY09E</v>
          </cell>
          <cell r="AW7" t="str">
            <v>4/09E</v>
          </cell>
          <cell r="AX7" t="str">
            <v xml:space="preserve"> 7/09E</v>
          </cell>
          <cell r="AY7" t="str">
            <v xml:space="preserve"> 10/09E</v>
          </cell>
          <cell r="AZ7" t="str">
            <v>1/10E</v>
          </cell>
          <cell r="BA7" t="str">
            <v>FY10E</v>
          </cell>
          <cell r="BC7" t="str">
            <v>4/10E</v>
          </cell>
          <cell r="BD7" t="str">
            <v xml:space="preserve"> 7/10E</v>
          </cell>
          <cell r="BE7" t="str">
            <v xml:space="preserve"> 10/10E</v>
          </cell>
          <cell r="BF7" t="str">
            <v>1/11E</v>
          </cell>
          <cell r="BG7" t="str">
            <v>FY11E</v>
          </cell>
          <cell r="BI7" t="str">
            <v>4/11E</v>
          </cell>
          <cell r="BJ7" t="str">
            <v xml:space="preserve"> 7/11E</v>
          </cell>
          <cell r="BK7" t="str">
            <v xml:space="preserve"> 10/11E</v>
          </cell>
          <cell r="BL7" t="str">
            <v>1/12E</v>
          </cell>
          <cell r="BM7" t="str">
            <v>FY12E</v>
          </cell>
          <cell r="BX7" t="str">
            <v>CY07</v>
          </cell>
          <cell r="BY7" t="str">
            <v>CY08e</v>
          </cell>
          <cell r="BZ7" t="str">
            <v>CY09</v>
          </cell>
        </row>
        <row r="9">
          <cell r="A9" t="str">
            <v>Operating Activities:</v>
          </cell>
        </row>
        <row r="10">
          <cell r="A10" t="str">
            <v>Net income (loss)</v>
          </cell>
          <cell r="C10">
            <v>-5.452</v>
          </cell>
          <cell r="D10">
            <v>-31.670999999999999</v>
          </cell>
          <cell r="E10">
            <v>-28.609000000000002</v>
          </cell>
          <cell r="G10">
            <v>-1.5620000000000001</v>
          </cell>
          <cell r="H10">
            <v>-2.6879999999999997</v>
          </cell>
          <cell r="I10">
            <v>-7.5289999999999999</v>
          </cell>
          <cell r="J10">
            <v>-9.7159999999999993</v>
          </cell>
          <cell r="K10">
            <v>-9.7159999999999993</v>
          </cell>
          <cell r="M10">
            <v>0.36799999999999999</v>
          </cell>
          <cell r="N10">
            <v>0.49</v>
          </cell>
          <cell r="O10">
            <v>4.2789999999999999</v>
          </cell>
          <cell r="P10">
            <v>3.5139999999999998</v>
          </cell>
          <cell r="Q10">
            <v>3.5139999999999998</v>
          </cell>
          <cell r="S10">
            <v>0.437</v>
          </cell>
          <cell r="T10">
            <v>1.607</v>
          </cell>
          <cell r="U10">
            <v>3.76</v>
          </cell>
          <cell r="V10">
            <v>7.3460000000000001</v>
          </cell>
          <cell r="W10">
            <v>7.3460000000000001</v>
          </cell>
          <cell r="Y10">
            <v>4.38</v>
          </cell>
          <cell r="Z10">
            <v>9.42</v>
          </cell>
          <cell r="AA10">
            <v>22.516999999999999</v>
          </cell>
          <cell r="AB10">
            <v>28.474</v>
          </cell>
          <cell r="AC10">
            <v>28.474</v>
          </cell>
          <cell r="AE10">
            <v>-0.22900000000000001</v>
          </cell>
          <cell r="AF10">
            <v>-4.2092926742908574</v>
          </cell>
          <cell r="AG10">
            <v>-7.6749313488911177</v>
          </cell>
          <cell r="AH10">
            <v>-10.246933966618565</v>
          </cell>
          <cell r="AI10">
            <v>-10.246933966618565</v>
          </cell>
          <cell r="AK10">
            <v>-1.8652237753073191</v>
          </cell>
          <cell r="AL10">
            <v>-3.595993143878534</v>
          </cell>
          <cell r="AM10">
            <v>-3.3760309878843575</v>
          </cell>
          <cell r="AN10">
            <v>-1.8636145160522943</v>
          </cell>
          <cell r="AO10">
            <v>-1.8636145160522943</v>
          </cell>
          <cell r="AQ10">
            <v>4.0661598861841419</v>
          </cell>
          <cell r="AR10">
            <v>7.4382313657373658</v>
          </cell>
          <cell r="AS10">
            <v>11.807091355392814</v>
          </cell>
          <cell r="AT10">
            <v>16.845823322509041</v>
          </cell>
          <cell r="AU10">
            <v>16.845823322509041</v>
          </cell>
          <cell r="AW10">
            <v>11.060459218958862</v>
          </cell>
          <cell r="AX10">
            <v>21.9983579941001</v>
          </cell>
          <cell r="AY10">
            <v>33.399565417675241</v>
          </cell>
          <cell r="AZ10">
            <v>48.323176504010576</v>
          </cell>
          <cell r="BA10">
            <v>48.323176504010576</v>
          </cell>
          <cell r="BC10">
            <v>26.679798888254187</v>
          </cell>
          <cell r="BD10">
            <v>56.68454364556527</v>
          </cell>
          <cell r="BE10">
            <v>90.355562541878243</v>
          </cell>
          <cell r="BF10">
            <v>125.56164664446692</v>
          </cell>
          <cell r="BG10">
            <v>125.56164664446692</v>
          </cell>
          <cell r="BI10">
            <v>37.719587301614212</v>
          </cell>
          <cell r="BJ10">
            <v>78.577041776003242</v>
          </cell>
          <cell r="BK10">
            <v>123.16062870993457</v>
          </cell>
          <cell r="BL10">
            <v>169.59357527698455</v>
          </cell>
          <cell r="BM10">
            <v>169.59357527698455</v>
          </cell>
        </row>
        <row r="12">
          <cell r="A12" t="str">
            <v>Adjustments to Operating Activities:</v>
          </cell>
        </row>
        <row r="13">
          <cell r="A13" t="str">
            <v xml:space="preserve"> Depreciation (PPE &amp; non-PPE)</v>
          </cell>
          <cell r="C13">
            <v>9.8000000000000004E-2</v>
          </cell>
          <cell r="D13">
            <v>0.86099999999999999</v>
          </cell>
          <cell r="E13">
            <v>2.403</v>
          </cell>
          <cell r="G13">
            <v>0.63300000000000001</v>
          </cell>
          <cell r="H13">
            <v>1.298</v>
          </cell>
          <cell r="I13">
            <v>1.9410000000000001</v>
          </cell>
          <cell r="J13">
            <v>2.6640000000000001</v>
          </cell>
          <cell r="K13">
            <v>2.6640000000000001</v>
          </cell>
          <cell r="M13">
            <v>0.61799999999999999</v>
          </cell>
          <cell r="N13">
            <v>1.325</v>
          </cell>
          <cell r="O13">
            <v>1.956</v>
          </cell>
          <cell r="P13">
            <v>2.5910000000000002</v>
          </cell>
          <cell r="Q13">
            <v>2.5910000000000002</v>
          </cell>
          <cell r="S13">
            <v>0.748</v>
          </cell>
          <cell r="T13">
            <v>1.427</v>
          </cell>
          <cell r="U13">
            <v>2.2269999999999999</v>
          </cell>
          <cell r="V13">
            <v>3.1469999999999998</v>
          </cell>
          <cell r="W13">
            <v>3.1469999999999998</v>
          </cell>
          <cell r="Y13">
            <v>1.121</v>
          </cell>
          <cell r="Z13">
            <v>2.589</v>
          </cell>
          <cell r="AA13">
            <v>4.0789999999999997</v>
          </cell>
          <cell r="AB13">
            <v>6.0270000000000001</v>
          </cell>
          <cell r="AC13">
            <v>6.0270000000000001</v>
          </cell>
          <cell r="AE13">
            <v>2.2360000000000002</v>
          </cell>
          <cell r="AF13">
            <v>3.6866816467924575</v>
          </cell>
          <cell r="AG13">
            <v>7.0426999015094367</v>
          </cell>
          <cell r="AH13">
            <v>10.722282398679248</v>
          </cell>
          <cell r="AI13">
            <v>10.722282398679248</v>
          </cell>
          <cell r="AK13">
            <v>3.9881724534553697</v>
          </cell>
          <cell r="AL13">
            <v>7.7532015121101772</v>
          </cell>
          <cell r="AM13">
            <v>11.801327473120796</v>
          </cell>
          <cell r="AN13">
            <v>16.146946933720418</v>
          </cell>
          <cell r="AO13">
            <v>16.146946933720418</v>
          </cell>
          <cell r="AQ13">
            <v>4.6624836228988258</v>
          </cell>
          <cell r="AR13">
            <v>9.6221513082387489</v>
          </cell>
          <cell r="AS13">
            <v>14.890170999320304</v>
          </cell>
          <cell r="AT13">
            <v>20.486438110810212</v>
          </cell>
          <cell r="AU13">
            <v>20.486438110810212</v>
          </cell>
          <cell r="AW13">
            <v>4.3702633865489844</v>
          </cell>
          <cell r="AX13">
            <v>9.0206489563594729</v>
          </cell>
          <cell r="AY13">
            <v>13.931367864242731</v>
          </cell>
          <cell r="AZ13">
            <v>19.165624873040613</v>
          </cell>
          <cell r="BA13">
            <v>19.165624873040613</v>
          </cell>
          <cell r="BC13">
            <v>19.637142063577542</v>
          </cell>
          <cell r="BD13">
            <v>41.897604821563093</v>
          </cell>
          <cell r="BE13">
            <v>65.939727009306011</v>
          </cell>
          <cell r="BF13">
            <v>91.673051629587405</v>
          </cell>
          <cell r="BG13">
            <v>91.673051629587405</v>
          </cell>
          <cell r="BI13">
            <v>28.662776435395305</v>
          </cell>
          <cell r="BJ13">
            <v>60.567748728441572</v>
          </cell>
          <cell r="BK13">
            <v>94.653908133374756</v>
          </cell>
          <cell r="BL13">
            <v>130.78265880892218</v>
          </cell>
          <cell r="BM13">
            <v>130.78265880892218</v>
          </cell>
        </row>
        <row r="14">
          <cell r="A14" t="str">
            <v xml:space="preserve"> Stock-based Compensation</v>
          </cell>
          <cell r="C14">
            <v>1.0980000000000001</v>
          </cell>
          <cell r="D14">
            <v>3.452</v>
          </cell>
          <cell r="E14">
            <v>4.4509999999999996</v>
          </cell>
          <cell r="G14">
            <v>0.85799999999999998</v>
          </cell>
          <cell r="H14">
            <v>1.77</v>
          </cell>
          <cell r="I14">
            <v>3.4850000000000003</v>
          </cell>
          <cell r="J14">
            <v>4.7670000000000003</v>
          </cell>
          <cell r="K14">
            <v>4.7670000000000003</v>
          </cell>
          <cell r="M14">
            <v>1.0840000000000001</v>
          </cell>
          <cell r="N14">
            <v>2.1280000000000001</v>
          </cell>
          <cell r="O14">
            <v>3.137</v>
          </cell>
          <cell r="P14">
            <v>4.359</v>
          </cell>
          <cell r="Q14">
            <v>4.359</v>
          </cell>
          <cell r="S14">
            <v>0.877</v>
          </cell>
          <cell r="T14">
            <v>1.9770000000000001</v>
          </cell>
          <cell r="U14">
            <v>3.1680000000000001</v>
          </cell>
          <cell r="V14">
            <v>3.6139999999999999</v>
          </cell>
          <cell r="W14">
            <v>3.6139999999999999</v>
          </cell>
          <cell r="Y14">
            <v>0.85599999999999998</v>
          </cell>
          <cell r="Z14">
            <v>1.794</v>
          </cell>
          <cell r="AA14">
            <v>2.6190000000000002</v>
          </cell>
          <cell r="AB14">
            <v>3.448</v>
          </cell>
          <cell r="AC14">
            <v>3.448</v>
          </cell>
          <cell r="AE14">
            <v>7.6059999999999999</v>
          </cell>
          <cell r="AF14">
            <v>16.409927782940862</v>
          </cell>
          <cell r="AG14">
            <v>25.566012677199357</v>
          </cell>
          <cell r="AH14">
            <v>35.215711131763442</v>
          </cell>
          <cell r="AI14">
            <v>35.215711131763442</v>
          </cell>
          <cell r="AK14">
            <v>11.455874504912273</v>
          </cell>
          <cell r="AL14">
            <v>23.953192146634752</v>
          </cell>
          <cell r="AM14">
            <v>37.491952925167439</v>
          </cell>
          <cell r="AN14">
            <v>52.072156840510331</v>
          </cell>
          <cell r="AO14">
            <v>52.072156840510331</v>
          </cell>
          <cell r="AQ14">
            <v>15.768512944612624</v>
          </cell>
          <cell r="AR14">
            <v>32.970527066008216</v>
          </cell>
          <cell r="AS14">
            <v>51.606042364186777</v>
          </cell>
          <cell r="AT14">
            <v>71.675058839148306</v>
          </cell>
          <cell r="AU14">
            <v>71.675058839148306</v>
          </cell>
          <cell r="AW14">
            <v>16.246377397940229</v>
          </cell>
          <cell r="AX14">
            <v>33.969698195693212</v>
          </cell>
          <cell r="AY14">
            <v>53.169962393258942</v>
          </cell>
          <cell r="AZ14">
            <v>73.847169990637411</v>
          </cell>
          <cell r="BA14">
            <v>73.847169990637411</v>
          </cell>
          <cell r="BC14">
            <v>29.886786853378485</v>
          </cell>
          <cell r="BD14">
            <v>61.072999222121254</v>
          </cell>
          <cell r="BE14">
            <v>94.85806262159258</v>
          </cell>
          <cell r="BF14">
            <v>129.9425515364282</v>
          </cell>
          <cell r="BG14">
            <v>129.9425515364282</v>
          </cell>
          <cell r="BI14">
            <v>37.628932595623922</v>
          </cell>
          <cell r="BJ14">
            <v>76.89390573888366</v>
          </cell>
          <cell r="BK14">
            <v>119.43095997741506</v>
          </cell>
          <cell r="BL14">
            <v>163.60405476358227</v>
          </cell>
          <cell r="BM14">
            <v>163.60405476358227</v>
          </cell>
        </row>
        <row r="15">
          <cell r="A15" t="str">
            <v xml:space="preserve"> Amortization of prepaid commission</v>
          </cell>
          <cell r="C15">
            <v>0</v>
          </cell>
          <cell r="D15">
            <v>0</v>
          </cell>
          <cell r="E15">
            <v>0.24099999999999999</v>
          </cell>
          <cell r="G15">
            <v>0.35499999999999998</v>
          </cell>
          <cell r="H15">
            <v>0.91100000000000003</v>
          </cell>
          <cell r="I15">
            <v>1.71</v>
          </cell>
          <cell r="J15">
            <v>2.8849999999999998</v>
          </cell>
          <cell r="K15">
            <v>2.8849999999999998</v>
          </cell>
          <cell r="M15">
            <v>1.452</v>
          </cell>
          <cell r="N15">
            <v>3.2509999999999999</v>
          </cell>
          <cell r="O15">
            <v>5.4830000000000005</v>
          </cell>
          <cell r="P15">
            <v>8.5990000000000002</v>
          </cell>
          <cell r="Q15">
            <v>8.5990000000000002</v>
          </cell>
          <cell r="S15">
            <v>3.593</v>
          </cell>
          <cell r="T15">
            <v>7.468</v>
          </cell>
          <cell r="U15">
            <v>11.723000000000001</v>
          </cell>
          <cell r="V15">
            <v>15.598000000000001</v>
          </cell>
          <cell r="W15">
            <v>15.598000000000001</v>
          </cell>
          <cell r="Y15">
            <v>3.4020000000000001</v>
          </cell>
          <cell r="Z15">
            <v>6.7279999999999998</v>
          </cell>
          <cell r="AA15">
            <v>10.356999999999999</v>
          </cell>
          <cell r="AB15">
            <v>14.606</v>
          </cell>
          <cell r="AC15">
            <v>14.606</v>
          </cell>
          <cell r="AE15">
            <v>5.1269999999999998</v>
          </cell>
          <cell r="AF15">
            <v>10.106524762054294</v>
          </cell>
          <cell r="AG15">
            <v>15.159787143081441</v>
          </cell>
          <cell r="AH15">
            <v>20.213049524108587</v>
          </cell>
          <cell r="AI15">
            <v>20.213049524108587</v>
          </cell>
          <cell r="AK15">
            <v>6.8782653077092837</v>
          </cell>
          <cell r="AL15">
            <v>13.756530615418567</v>
          </cell>
          <cell r="AM15">
            <v>20.63479592312785</v>
          </cell>
          <cell r="AN15">
            <v>27.513061230837135</v>
          </cell>
          <cell r="AO15">
            <v>27.513061230837135</v>
          </cell>
          <cell r="AQ15">
            <v>9.0438995376372073</v>
          </cell>
          <cell r="AR15">
            <v>18.087799075274415</v>
          </cell>
          <cell r="AS15">
            <v>27.13169861291162</v>
          </cell>
          <cell r="AT15">
            <v>36.175598150548829</v>
          </cell>
          <cell r="AU15">
            <v>36.175598150548829</v>
          </cell>
          <cell r="AW15">
            <v>0</v>
          </cell>
          <cell r="AX15">
            <v>0</v>
          </cell>
          <cell r="AY15">
            <v>0</v>
          </cell>
          <cell r="AZ15">
            <v>0</v>
          </cell>
          <cell r="BA15">
            <v>0</v>
          </cell>
          <cell r="BC15">
            <v>27.230311523248542</v>
          </cell>
          <cell r="BD15">
            <v>51.904628376593948</v>
          </cell>
          <cell r="BE15">
            <v>80.315656676208675</v>
          </cell>
          <cell r="BF15">
            <v>111.64672467457265</v>
          </cell>
          <cell r="BG15">
            <v>111.64672467457265</v>
          </cell>
          <cell r="BI15">
            <v>33.563465580415695</v>
          </cell>
          <cell r="BJ15">
            <v>62.88159888249168</v>
          </cell>
          <cell r="BK15">
            <v>96.378752206477543</v>
          </cell>
          <cell r="BL15">
            <v>134.95932501966436</v>
          </cell>
          <cell r="BM15">
            <v>134.95932501966436</v>
          </cell>
        </row>
        <row r="16">
          <cell r="A16" t="str">
            <v xml:space="preserve"> Amortization of intangibles</v>
          </cell>
          <cell r="Y16">
            <v>0</v>
          </cell>
          <cell r="Z16">
            <v>0</v>
          </cell>
          <cell r="AA16">
            <v>0</v>
          </cell>
          <cell r="AB16">
            <v>0</v>
          </cell>
          <cell r="AC16">
            <v>0</v>
          </cell>
          <cell r="AE16">
            <v>8.8999999999999996E-2</v>
          </cell>
          <cell r="AF16">
            <v>0.189</v>
          </cell>
          <cell r="AG16">
            <v>0.28900000000000003</v>
          </cell>
          <cell r="AH16">
            <v>0.38900000000000001</v>
          </cell>
          <cell r="AI16">
            <v>0.38900000000000001</v>
          </cell>
          <cell r="AK16">
            <v>0.1</v>
          </cell>
          <cell r="AL16">
            <v>0.2</v>
          </cell>
          <cell r="AM16">
            <v>0.30000000000000004</v>
          </cell>
          <cell r="AN16">
            <v>0.4</v>
          </cell>
          <cell r="AO16">
            <v>0.4</v>
          </cell>
          <cell r="AQ16">
            <v>0</v>
          </cell>
          <cell r="AR16">
            <v>0</v>
          </cell>
          <cell r="AS16">
            <v>0</v>
          </cell>
          <cell r="AT16">
            <v>0</v>
          </cell>
          <cell r="AU16">
            <v>0</v>
          </cell>
          <cell r="AW16">
            <v>0</v>
          </cell>
          <cell r="AX16">
            <v>0</v>
          </cell>
          <cell r="AY16">
            <v>0</v>
          </cell>
          <cell r="AZ16">
            <v>0</v>
          </cell>
          <cell r="BA16">
            <v>0</v>
          </cell>
          <cell r="BC16">
            <v>0</v>
          </cell>
          <cell r="BD16">
            <v>0</v>
          </cell>
          <cell r="BE16">
            <v>0</v>
          </cell>
          <cell r="BF16">
            <v>0</v>
          </cell>
          <cell r="BG16">
            <v>0</v>
          </cell>
          <cell r="BI16">
            <v>0</v>
          </cell>
          <cell r="BJ16">
            <v>0</v>
          </cell>
          <cell r="BK16">
            <v>0</v>
          </cell>
          <cell r="BL16">
            <v>0</v>
          </cell>
          <cell r="BM16">
            <v>0</v>
          </cell>
        </row>
        <row r="17">
          <cell r="A17" t="str">
            <v xml:space="preserve"> Tax Benefit from employee stock plans</v>
          </cell>
          <cell r="C17">
            <v>0</v>
          </cell>
          <cell r="D17">
            <v>0</v>
          </cell>
          <cell r="E17">
            <v>0</v>
          </cell>
          <cell r="G17">
            <v>0</v>
          </cell>
          <cell r="H17">
            <v>0</v>
          </cell>
          <cell r="I17">
            <v>0</v>
          </cell>
          <cell r="J17">
            <v>0</v>
          </cell>
          <cell r="K17">
            <v>0</v>
          </cell>
          <cell r="M17">
            <v>0</v>
          </cell>
          <cell r="N17">
            <v>0</v>
          </cell>
          <cell r="O17">
            <v>0</v>
          </cell>
          <cell r="P17">
            <v>0</v>
          </cell>
          <cell r="Q17">
            <v>0</v>
          </cell>
          <cell r="S17">
            <v>0</v>
          </cell>
          <cell r="T17">
            <v>0</v>
          </cell>
          <cell r="U17">
            <v>0</v>
          </cell>
          <cell r="V17">
            <v>0.79800000000000004</v>
          </cell>
          <cell r="W17">
            <v>0.79800000000000004</v>
          </cell>
          <cell r="Y17">
            <v>0</v>
          </cell>
          <cell r="Z17">
            <v>0</v>
          </cell>
          <cell r="AA17">
            <v>0</v>
          </cell>
          <cell r="AB17">
            <v>3.6619999999999999</v>
          </cell>
          <cell r="AC17">
            <v>3.6619999999999999</v>
          </cell>
          <cell r="AE17">
            <v>0</v>
          </cell>
          <cell r="AF17">
            <v>0</v>
          </cell>
          <cell r="AG17">
            <v>0</v>
          </cell>
          <cell r="AH17">
            <v>0</v>
          </cell>
          <cell r="AI17">
            <v>0</v>
          </cell>
          <cell r="AK17">
            <v>0</v>
          </cell>
          <cell r="AL17">
            <v>0</v>
          </cell>
          <cell r="AM17">
            <v>0</v>
          </cell>
          <cell r="AN17">
            <v>0</v>
          </cell>
          <cell r="AO17">
            <v>0</v>
          </cell>
          <cell r="AQ17">
            <v>0</v>
          </cell>
          <cell r="AR17">
            <v>0</v>
          </cell>
          <cell r="AS17">
            <v>0</v>
          </cell>
          <cell r="AT17">
            <v>0</v>
          </cell>
          <cell r="AU17">
            <v>0</v>
          </cell>
          <cell r="AW17">
            <v>0</v>
          </cell>
          <cell r="AX17">
            <v>0</v>
          </cell>
          <cell r="AY17">
            <v>0</v>
          </cell>
          <cell r="AZ17">
            <v>0</v>
          </cell>
          <cell r="BA17">
            <v>0</v>
          </cell>
          <cell r="BC17">
            <v>-12</v>
          </cell>
          <cell r="BD17">
            <v>-23.19199873995905</v>
          </cell>
          <cell r="BE17">
            <v>-37.373190656580071</v>
          </cell>
          <cell r="BF17">
            <v>-48.772440859293077</v>
          </cell>
          <cell r="BG17">
            <v>-48.772440859293077</v>
          </cell>
          <cell r="BI17">
            <v>-12</v>
          </cell>
          <cell r="BJ17">
            <v>-23.19199873995905</v>
          </cell>
          <cell r="BK17">
            <v>-37.373190656580071</v>
          </cell>
          <cell r="BL17">
            <v>-48.772440859293077</v>
          </cell>
          <cell r="BM17">
            <v>-48.772440859293077</v>
          </cell>
        </row>
        <row r="18">
          <cell r="A18" t="str">
            <v xml:space="preserve"> Provision for Doubtful Accounts</v>
          </cell>
          <cell r="C18">
            <v>0</v>
          </cell>
          <cell r="D18">
            <v>0</v>
          </cell>
          <cell r="E18">
            <v>0</v>
          </cell>
          <cell r="G18">
            <v>0</v>
          </cell>
          <cell r="H18">
            <v>0</v>
          </cell>
          <cell r="I18">
            <v>0</v>
          </cell>
          <cell r="J18">
            <v>0</v>
          </cell>
          <cell r="K18">
            <v>0</v>
          </cell>
          <cell r="M18">
            <v>0</v>
          </cell>
          <cell r="N18">
            <v>0</v>
          </cell>
          <cell r="O18">
            <v>0</v>
          </cell>
          <cell r="P18">
            <v>0</v>
          </cell>
          <cell r="Q18">
            <v>0</v>
          </cell>
          <cell r="S18">
            <v>0</v>
          </cell>
          <cell r="T18">
            <v>0</v>
          </cell>
          <cell r="U18">
            <v>0</v>
          </cell>
          <cell r="V18">
            <v>0</v>
          </cell>
          <cell r="W18">
            <v>0</v>
          </cell>
          <cell r="Y18">
            <v>0</v>
          </cell>
          <cell r="Z18">
            <v>0</v>
          </cell>
          <cell r="AA18">
            <v>0</v>
          </cell>
          <cell r="AB18">
            <v>0</v>
          </cell>
          <cell r="AC18">
            <v>0</v>
          </cell>
          <cell r="AE18">
            <v>0</v>
          </cell>
          <cell r="AF18">
            <v>0</v>
          </cell>
          <cell r="AG18">
            <v>0</v>
          </cell>
          <cell r="AH18">
            <v>0</v>
          </cell>
          <cell r="AI18">
            <v>0</v>
          </cell>
          <cell r="AK18">
            <v>0</v>
          </cell>
          <cell r="AL18">
            <v>0</v>
          </cell>
          <cell r="AM18">
            <v>0</v>
          </cell>
          <cell r="AN18">
            <v>0</v>
          </cell>
          <cell r="AO18">
            <v>0</v>
          </cell>
          <cell r="AQ18">
            <v>0</v>
          </cell>
          <cell r="AR18">
            <v>0</v>
          </cell>
          <cell r="AS18">
            <v>0</v>
          </cell>
          <cell r="AT18">
            <v>0</v>
          </cell>
          <cell r="AU18">
            <v>0</v>
          </cell>
          <cell r="AW18">
            <v>0</v>
          </cell>
          <cell r="AX18">
            <v>0</v>
          </cell>
          <cell r="AY18">
            <v>0</v>
          </cell>
          <cell r="AZ18">
            <v>0</v>
          </cell>
          <cell r="BA18">
            <v>0</v>
          </cell>
          <cell r="BC18">
            <v>0</v>
          </cell>
          <cell r="BD18">
            <v>0</v>
          </cell>
          <cell r="BE18">
            <v>0</v>
          </cell>
          <cell r="BF18">
            <v>0</v>
          </cell>
          <cell r="BG18">
            <v>0</v>
          </cell>
          <cell r="BI18">
            <v>0</v>
          </cell>
          <cell r="BJ18">
            <v>0</v>
          </cell>
          <cell r="BK18">
            <v>0</v>
          </cell>
          <cell r="BL18">
            <v>0</v>
          </cell>
          <cell r="BM18">
            <v>0</v>
          </cell>
        </row>
        <row r="19">
          <cell r="A19" t="str">
            <v xml:space="preserve"> Loss on Disposal of Assets</v>
          </cell>
          <cell r="C19">
            <v>0</v>
          </cell>
          <cell r="D19">
            <v>0</v>
          </cell>
          <cell r="E19">
            <v>0</v>
          </cell>
          <cell r="G19">
            <v>7.8E-2</v>
          </cell>
          <cell r="H19">
            <v>0.16799999999999998</v>
          </cell>
          <cell r="I19">
            <v>0.45799999999999996</v>
          </cell>
          <cell r="J19">
            <v>0.58899999999999997</v>
          </cell>
          <cell r="K19">
            <v>0.58899999999999997</v>
          </cell>
          <cell r="M19">
            <v>1.7000000000000001E-2</v>
          </cell>
          <cell r="N19">
            <v>4.2999999999999997E-2</v>
          </cell>
          <cell r="O19">
            <v>6.8000000000000005E-2</v>
          </cell>
          <cell r="P19">
            <v>6.8000000000000005E-2</v>
          </cell>
          <cell r="Q19">
            <v>6.8000000000000005E-2</v>
          </cell>
          <cell r="S19">
            <v>0</v>
          </cell>
          <cell r="T19">
            <v>0</v>
          </cell>
          <cell r="U19">
            <v>0</v>
          </cell>
          <cell r="V19">
            <v>0</v>
          </cell>
          <cell r="W19">
            <v>0</v>
          </cell>
          <cell r="Y19">
            <v>0</v>
          </cell>
          <cell r="Z19">
            <v>0</v>
          </cell>
          <cell r="AA19">
            <v>0</v>
          </cell>
          <cell r="AB19">
            <v>0</v>
          </cell>
          <cell r="AC19">
            <v>0</v>
          </cell>
          <cell r="AE19">
            <v>0</v>
          </cell>
          <cell r="AF19">
            <v>0</v>
          </cell>
          <cell r="AG19">
            <v>0</v>
          </cell>
          <cell r="AH19">
            <v>0</v>
          </cell>
          <cell r="AI19">
            <v>0</v>
          </cell>
          <cell r="AK19">
            <v>0</v>
          </cell>
          <cell r="AL19">
            <v>0</v>
          </cell>
          <cell r="AM19">
            <v>0</v>
          </cell>
          <cell r="AN19">
            <v>0</v>
          </cell>
          <cell r="AO19">
            <v>0</v>
          </cell>
          <cell r="AQ19">
            <v>0</v>
          </cell>
          <cell r="AR19">
            <v>0</v>
          </cell>
          <cell r="AS19">
            <v>0</v>
          </cell>
          <cell r="AT19">
            <v>0</v>
          </cell>
          <cell r="AU19">
            <v>0</v>
          </cell>
          <cell r="AW19">
            <v>0</v>
          </cell>
          <cell r="AX19">
            <v>0</v>
          </cell>
          <cell r="AY19">
            <v>0</v>
          </cell>
          <cell r="AZ19">
            <v>0</v>
          </cell>
          <cell r="BA19">
            <v>0</v>
          </cell>
          <cell r="BC19">
            <v>0</v>
          </cell>
          <cell r="BD19">
            <v>0</v>
          </cell>
          <cell r="BE19">
            <v>0</v>
          </cell>
          <cell r="BF19">
            <v>0</v>
          </cell>
          <cell r="BG19">
            <v>0</v>
          </cell>
          <cell r="BI19">
            <v>0</v>
          </cell>
          <cell r="BJ19">
            <v>0</v>
          </cell>
          <cell r="BK19">
            <v>0</v>
          </cell>
          <cell r="BL19">
            <v>0</v>
          </cell>
          <cell r="BM19">
            <v>0</v>
          </cell>
        </row>
        <row r="20">
          <cell r="A20" t="str">
            <v xml:space="preserve"> Gains (Losses) on Investments</v>
          </cell>
          <cell r="C20">
            <v>0</v>
          </cell>
          <cell r="D20">
            <v>0</v>
          </cell>
          <cell r="E20">
            <v>0</v>
          </cell>
          <cell r="G20">
            <v>0</v>
          </cell>
          <cell r="H20">
            <v>0</v>
          </cell>
          <cell r="I20">
            <v>0</v>
          </cell>
          <cell r="J20">
            <v>0</v>
          </cell>
          <cell r="K20">
            <v>0</v>
          </cell>
          <cell r="M20">
            <v>0</v>
          </cell>
          <cell r="N20">
            <v>0</v>
          </cell>
          <cell r="O20">
            <v>0</v>
          </cell>
          <cell r="P20">
            <v>0</v>
          </cell>
          <cell r="Q20">
            <v>0</v>
          </cell>
          <cell r="S20">
            <v>0</v>
          </cell>
          <cell r="T20">
            <v>0</v>
          </cell>
          <cell r="U20">
            <v>0</v>
          </cell>
          <cell r="V20">
            <v>0</v>
          </cell>
          <cell r="W20">
            <v>0</v>
          </cell>
          <cell r="Y20">
            <v>0</v>
          </cell>
          <cell r="Z20">
            <v>0</v>
          </cell>
          <cell r="AA20">
            <v>0</v>
          </cell>
          <cell r="AB20">
            <v>0</v>
          </cell>
          <cell r="AC20">
            <v>0</v>
          </cell>
          <cell r="AE20">
            <v>0</v>
          </cell>
          <cell r="AF20">
            <v>0</v>
          </cell>
          <cell r="AG20">
            <v>0</v>
          </cell>
          <cell r="AH20">
            <v>0</v>
          </cell>
          <cell r="AI20">
            <v>0</v>
          </cell>
          <cell r="AK20">
            <v>0</v>
          </cell>
          <cell r="AL20">
            <v>0</v>
          </cell>
          <cell r="AM20">
            <v>0</v>
          </cell>
          <cell r="AN20">
            <v>0</v>
          </cell>
          <cell r="AO20">
            <v>0</v>
          </cell>
          <cell r="AQ20">
            <v>0</v>
          </cell>
          <cell r="AR20">
            <v>0</v>
          </cell>
          <cell r="AS20">
            <v>0</v>
          </cell>
          <cell r="AT20">
            <v>0</v>
          </cell>
          <cell r="AU20">
            <v>0</v>
          </cell>
          <cell r="AW20">
            <v>0</v>
          </cell>
          <cell r="AX20">
            <v>0</v>
          </cell>
          <cell r="AY20">
            <v>0</v>
          </cell>
          <cell r="AZ20">
            <v>0</v>
          </cell>
          <cell r="BA20">
            <v>0</v>
          </cell>
          <cell r="BC20">
            <v>0</v>
          </cell>
          <cell r="BD20">
            <v>0</v>
          </cell>
          <cell r="BE20">
            <v>0</v>
          </cell>
          <cell r="BF20">
            <v>0</v>
          </cell>
          <cell r="BG20">
            <v>0</v>
          </cell>
          <cell r="BI20">
            <v>0</v>
          </cell>
          <cell r="BJ20">
            <v>0</v>
          </cell>
          <cell r="BK20">
            <v>0</v>
          </cell>
          <cell r="BL20">
            <v>0</v>
          </cell>
          <cell r="BM20">
            <v>0</v>
          </cell>
        </row>
        <row r="21">
          <cell r="A21" t="str">
            <v xml:space="preserve"> Minority Interest</v>
          </cell>
          <cell r="C21">
            <v>0</v>
          </cell>
          <cell r="D21">
            <v>-0.193</v>
          </cell>
          <cell r="E21">
            <v>-0.42499999999999999</v>
          </cell>
          <cell r="G21">
            <v>-4.2999999999999997E-2</v>
          </cell>
          <cell r="H21">
            <v>-0.12</v>
          </cell>
          <cell r="I21">
            <v>-0.17499999999999999</v>
          </cell>
          <cell r="J21">
            <v>-0.29199999999999998</v>
          </cell>
          <cell r="K21">
            <v>-0.29199999999999998</v>
          </cell>
          <cell r="M21">
            <v>-1.6E-2</v>
          </cell>
          <cell r="N21">
            <v>-1.0999999999999999E-2</v>
          </cell>
          <cell r="O21">
            <v>0.10200000000000001</v>
          </cell>
          <cell r="P21">
            <v>0.184</v>
          </cell>
          <cell r="Q21">
            <v>0.184</v>
          </cell>
          <cell r="S21">
            <v>1.7000000000000001E-2</v>
          </cell>
          <cell r="T21">
            <v>0.16300000000000001</v>
          </cell>
          <cell r="U21">
            <v>0.24</v>
          </cell>
          <cell r="V21">
            <v>0.59</v>
          </cell>
          <cell r="W21">
            <v>0.59</v>
          </cell>
          <cell r="Y21">
            <v>0.224</v>
          </cell>
          <cell r="Z21">
            <v>0.42599999999999999</v>
          </cell>
          <cell r="AA21">
            <v>0.76700000000000002</v>
          </cell>
          <cell r="AB21">
            <v>1.034</v>
          </cell>
          <cell r="AC21">
            <v>1.034</v>
          </cell>
          <cell r="AE21">
            <v>0.48399999999999999</v>
          </cell>
          <cell r="AF21">
            <v>0.98399999999999999</v>
          </cell>
          <cell r="AG21">
            <v>1.484</v>
          </cell>
          <cell r="AH21">
            <v>1.984</v>
          </cell>
          <cell r="AI21">
            <v>1.984</v>
          </cell>
          <cell r="AK21">
            <v>0.5</v>
          </cell>
          <cell r="AL21">
            <v>1</v>
          </cell>
          <cell r="AM21">
            <v>1.5</v>
          </cell>
          <cell r="AN21">
            <v>2</v>
          </cell>
          <cell r="AO21">
            <v>2</v>
          </cell>
          <cell r="AQ21">
            <v>0.5</v>
          </cell>
          <cell r="AR21">
            <v>1</v>
          </cell>
          <cell r="AS21">
            <v>1.5</v>
          </cell>
          <cell r="AT21">
            <v>2</v>
          </cell>
          <cell r="AU21">
            <v>2</v>
          </cell>
          <cell r="AW21">
            <v>0.5</v>
          </cell>
          <cell r="AX21">
            <v>1</v>
          </cell>
          <cell r="AY21">
            <v>1.5</v>
          </cell>
          <cell r="AZ21">
            <v>2</v>
          </cell>
          <cell r="BA21">
            <v>2</v>
          </cell>
          <cell r="BC21">
            <v>2.1801600000000003</v>
          </cell>
          <cell r="BD21">
            <v>4.2134400000000003</v>
          </cell>
          <cell r="BE21">
            <v>6.2384400000000007</v>
          </cell>
          <cell r="BF21">
            <v>9.3056400000000004</v>
          </cell>
          <cell r="BG21">
            <v>9.3056400000000004</v>
          </cell>
          <cell r="BI21">
            <v>2.6161920000000003</v>
          </cell>
          <cell r="BJ21">
            <v>5.0561280000000002</v>
          </cell>
          <cell r="BK21">
            <v>7.4861279999999999</v>
          </cell>
          <cell r="BL21">
            <v>11.166767999999999</v>
          </cell>
          <cell r="BM21">
            <v>11.166767999999999</v>
          </cell>
        </row>
        <row r="22">
          <cell r="A22" t="str">
            <v xml:space="preserve"> Other</v>
          </cell>
          <cell r="C22">
            <v>0</v>
          </cell>
          <cell r="D22">
            <v>0</v>
          </cell>
          <cell r="E22">
            <v>7.569</v>
          </cell>
          <cell r="G22">
            <v>0</v>
          </cell>
          <cell r="H22">
            <v>0</v>
          </cell>
          <cell r="I22">
            <v>0</v>
          </cell>
          <cell r="J22">
            <v>-8.8999999999999996E-2</v>
          </cell>
          <cell r="K22">
            <v>-8.8999999999999996E-2</v>
          </cell>
          <cell r="M22">
            <v>-2.1000000000000001E-2</v>
          </cell>
          <cell r="N22">
            <v>-0.1</v>
          </cell>
          <cell r="O22">
            <v>-4.4419999999999993</v>
          </cell>
          <cell r="P22">
            <v>-3.544999999999999</v>
          </cell>
          <cell r="Q22">
            <v>-3.544999999999999</v>
          </cell>
          <cell r="S22">
            <v>-2.4E-2</v>
          </cell>
          <cell r="T22">
            <v>0</v>
          </cell>
          <cell r="U22">
            <v>0</v>
          </cell>
          <cell r="V22">
            <v>0</v>
          </cell>
          <cell r="W22">
            <v>0</v>
          </cell>
          <cell r="Y22">
            <v>-0.28499999999999998</v>
          </cell>
          <cell r="Z22">
            <v>-0.28499999999999998</v>
          </cell>
          <cell r="AA22">
            <v>-0.28499999999999998</v>
          </cell>
          <cell r="AB22">
            <v>-7.4619999999999997</v>
          </cell>
          <cell r="AC22">
            <v>-7.4619999999999997</v>
          </cell>
          <cell r="AE22">
            <v>0</v>
          </cell>
          <cell r="AF22">
            <v>0</v>
          </cell>
          <cell r="AG22">
            <v>0</v>
          </cell>
          <cell r="AH22">
            <v>0</v>
          </cell>
          <cell r="AI22">
            <v>0</v>
          </cell>
          <cell r="AK22">
            <v>0</v>
          </cell>
          <cell r="AL22">
            <v>0</v>
          </cell>
          <cell r="AM22">
            <v>0</v>
          </cell>
          <cell r="AN22">
            <v>0</v>
          </cell>
          <cell r="AO22">
            <v>0</v>
          </cell>
          <cell r="AQ22">
            <v>0</v>
          </cell>
          <cell r="AR22">
            <v>0</v>
          </cell>
          <cell r="AS22">
            <v>0</v>
          </cell>
          <cell r="AT22">
            <v>0</v>
          </cell>
          <cell r="AU22">
            <v>0</v>
          </cell>
          <cell r="AW22">
            <v>0</v>
          </cell>
          <cell r="AX22">
            <v>0</v>
          </cell>
          <cell r="AY22">
            <v>0</v>
          </cell>
          <cell r="AZ22">
            <v>0</v>
          </cell>
          <cell r="BA22">
            <v>0</v>
          </cell>
          <cell r="BC22">
            <v>0</v>
          </cell>
          <cell r="BD22">
            <v>0</v>
          </cell>
          <cell r="BE22">
            <v>0</v>
          </cell>
          <cell r="BF22">
            <v>0</v>
          </cell>
          <cell r="BG22">
            <v>0</v>
          </cell>
          <cell r="BI22">
            <v>0</v>
          </cell>
          <cell r="BJ22">
            <v>0</v>
          </cell>
          <cell r="BK22">
            <v>0</v>
          </cell>
          <cell r="BL22">
            <v>0</v>
          </cell>
          <cell r="BM22">
            <v>0</v>
          </cell>
        </row>
        <row r="24">
          <cell r="A24" t="str">
            <v>Changes in operating assets and liabilities:</v>
          </cell>
          <cell r="C24">
            <v>0.495</v>
          </cell>
          <cell r="D24">
            <v>0.86499999999999999</v>
          </cell>
          <cell r="E24">
            <v>1.2039999999999997</v>
          </cell>
          <cell r="G24">
            <v>2.2370000000000001</v>
          </cell>
          <cell r="H24">
            <v>3.6870000000000003</v>
          </cell>
          <cell r="I24">
            <v>5.0090000000000003</v>
          </cell>
          <cell r="J24">
            <v>4.4050000000000002</v>
          </cell>
          <cell r="K24">
            <v>4.4050000000000002</v>
          </cell>
          <cell r="M24">
            <v>1.2589999999999999</v>
          </cell>
          <cell r="N24">
            <v>1.621</v>
          </cell>
          <cell r="O24">
            <v>5.0519999999999996</v>
          </cell>
          <cell r="P24">
            <v>6.0109999999999992</v>
          </cell>
          <cell r="Q24">
            <v>6.0109999999999992</v>
          </cell>
          <cell r="S24">
            <v>1.0109999999999995</v>
          </cell>
          <cell r="T24">
            <v>8.952</v>
          </cell>
          <cell r="U24">
            <v>13.625999999999999</v>
          </cell>
          <cell r="V24">
            <v>24.779</v>
          </cell>
          <cell r="W24">
            <v>24.779</v>
          </cell>
          <cell r="Y24">
            <v>8.2119999999999997</v>
          </cell>
          <cell r="Z24">
            <v>11.31</v>
          </cell>
          <cell r="AA24">
            <v>16.499000000000002</v>
          </cell>
          <cell r="AB24">
            <v>46.103999999999999</v>
          </cell>
          <cell r="AC24">
            <v>46.103999999999999</v>
          </cell>
          <cell r="AE24">
            <v>-2.8969999999999998</v>
          </cell>
          <cell r="AF24">
            <v>21.006837123514622</v>
          </cell>
          <cell r="AG24">
            <v>35.453601491151808</v>
          </cell>
          <cell r="AH24">
            <v>61.409305730981167</v>
          </cell>
          <cell r="AI24">
            <v>61.409305730981167</v>
          </cell>
          <cell r="AK24">
            <v>4.6487705860918025</v>
          </cell>
          <cell r="AL24">
            <v>8.9538594840493815</v>
          </cell>
          <cell r="AM24">
            <v>29.895193348916727</v>
          </cell>
          <cell r="AN24">
            <v>53.37822174039988</v>
          </cell>
          <cell r="AO24">
            <v>53.37822174039988</v>
          </cell>
          <cell r="AQ24">
            <v>3.2683589735986249</v>
          </cell>
          <cell r="AR24">
            <v>4.3674595520974933</v>
          </cell>
          <cell r="AS24">
            <v>27.407590068259672</v>
          </cell>
          <cell r="AT24">
            <v>50.846736616664003</v>
          </cell>
          <cell r="AU24">
            <v>50.846736616664003</v>
          </cell>
          <cell r="AW24">
            <v>-4.0511252247577829</v>
          </cell>
          <cell r="AX24">
            <v>17.315840437026104</v>
          </cell>
          <cell r="AY24">
            <v>35.782215177444428</v>
          </cell>
          <cell r="AZ24">
            <v>109.00556475475997</v>
          </cell>
          <cell r="BA24">
            <v>109.00556475475997</v>
          </cell>
          <cell r="BC24">
            <v>13.138318460813098</v>
          </cell>
          <cell r="BD24">
            <v>-6.80375975253975</v>
          </cell>
          <cell r="BE24">
            <v>-1.926272957143685</v>
          </cell>
          <cell r="BF24">
            <v>120.63851742619778</v>
          </cell>
          <cell r="BG24">
            <v>120.63851742619778</v>
          </cell>
          <cell r="BI24">
            <v>-72.78677726039389</v>
          </cell>
          <cell r="BJ24">
            <v>-148.62928220593724</v>
          </cell>
          <cell r="BK24">
            <v>-83.827106318181777</v>
          </cell>
          <cell r="BL24">
            <v>65.196601950957245</v>
          </cell>
          <cell r="BM24">
            <v>65.196601950957245</v>
          </cell>
        </row>
        <row r="25">
          <cell r="A25" t="str">
            <v xml:space="preserve"> Accounts Receivable</v>
          </cell>
          <cell r="C25">
            <v>0</v>
          </cell>
          <cell r="D25">
            <v>0</v>
          </cell>
          <cell r="E25">
            <v>-3.9910000000000001</v>
          </cell>
          <cell r="G25">
            <v>0</v>
          </cell>
          <cell r="H25">
            <v>0</v>
          </cell>
          <cell r="I25">
            <v>0</v>
          </cell>
          <cell r="J25">
            <v>0</v>
          </cell>
          <cell r="K25">
            <v>0</v>
          </cell>
          <cell r="M25">
            <v>-2.5430000000000001</v>
          </cell>
          <cell r="N25">
            <v>-7.3469999999999995</v>
          </cell>
          <cell r="O25">
            <v>-12.151</v>
          </cell>
          <cell r="P25">
            <v>-16.954999999999998</v>
          </cell>
          <cell r="Q25">
            <v>-16.954999999999998</v>
          </cell>
          <cell r="S25">
            <v>2.0459999999999998</v>
          </cell>
          <cell r="T25">
            <v>-3.4080000000000008</v>
          </cell>
          <cell r="U25">
            <v>-10.998999999999999</v>
          </cell>
          <cell r="V25">
            <v>-22.338000000000005</v>
          </cell>
          <cell r="W25">
            <v>-22.338000000000005</v>
          </cell>
          <cell r="Y25">
            <v>6.4909999999999997</v>
          </cell>
          <cell r="Z25">
            <v>-1.3099999999999952</v>
          </cell>
          <cell r="AA25">
            <v>-4.5329999999999941</v>
          </cell>
          <cell r="AB25">
            <v>-27.254000000000001</v>
          </cell>
          <cell r="AC25">
            <v>-27.254000000000001</v>
          </cell>
          <cell r="AE25">
            <v>3.7909999999999968</v>
          </cell>
          <cell r="AF25">
            <v>-7.9029155905091386</v>
          </cell>
          <cell r="AG25">
            <v>-9.7371954729778736</v>
          </cell>
          <cell r="AH25">
            <v>-39.101784200000012</v>
          </cell>
          <cell r="AI25">
            <v>-39.101784200000012</v>
          </cell>
          <cell r="AK25">
            <v>8.5143336740920574</v>
          </cell>
          <cell r="AL25">
            <v>-0.55494853115133935</v>
          </cell>
          <cell r="AM25">
            <v>6.6828998014017316E-2</v>
          </cell>
          <cell r="AN25">
            <v>-35.024686509098217</v>
          </cell>
          <cell r="AO25">
            <v>-35.024686509098217</v>
          </cell>
          <cell r="AQ25">
            <v>11.344948622076174</v>
          </cell>
          <cell r="AR25">
            <v>1.322266241034896</v>
          </cell>
          <cell r="AS25">
            <v>4.0662791181657667</v>
          </cell>
          <cell r="AT25">
            <v>-42.151457863339346</v>
          </cell>
          <cell r="AU25">
            <v>-42.151457863339346</v>
          </cell>
          <cell r="AW25">
            <v>23.607072447944319</v>
          </cell>
          <cell r="AX25">
            <v>19.399530901583205</v>
          </cell>
          <cell r="AY25">
            <v>2.5293071159076703</v>
          </cell>
          <cell r="AZ25">
            <v>-47.891646105524586</v>
          </cell>
          <cell r="BA25">
            <v>-47.891646105524586</v>
          </cell>
          <cell r="BC25">
            <v>143.14106948721744</v>
          </cell>
          <cell r="BD25">
            <v>131.26472026855126</v>
          </cell>
          <cell r="BE25">
            <v>118.43580301396113</v>
          </cell>
          <cell r="BF25">
            <v>-75.068170169867926</v>
          </cell>
          <cell r="BG25">
            <v>-75.068170169867926</v>
          </cell>
          <cell r="BI25">
            <v>163.81130638813119</v>
          </cell>
          <cell r="BJ25">
            <v>151.13365404788578</v>
          </cell>
          <cell r="BK25">
            <v>138.80382264832457</v>
          </cell>
          <cell r="BL25">
            <v>-75.644493555313829</v>
          </cell>
          <cell r="BM25">
            <v>-75.644493555313829</v>
          </cell>
        </row>
        <row r="26">
          <cell r="A26" t="str">
            <v xml:space="preserve"> Prepaids and Other Assets</v>
          </cell>
          <cell r="C26">
            <v>0</v>
          </cell>
          <cell r="D26">
            <v>0</v>
          </cell>
          <cell r="E26">
            <v>-0.46899999999999992</v>
          </cell>
          <cell r="G26">
            <v>0</v>
          </cell>
          <cell r="H26">
            <v>0</v>
          </cell>
          <cell r="I26">
            <v>0</v>
          </cell>
          <cell r="J26">
            <v>0</v>
          </cell>
          <cell r="K26">
            <v>0</v>
          </cell>
          <cell r="M26">
            <v>-2.165</v>
          </cell>
          <cell r="N26">
            <v>-7.8630000000000004</v>
          </cell>
          <cell r="O26">
            <v>-13.561</v>
          </cell>
          <cell r="P26">
            <v>-19.259</v>
          </cell>
          <cell r="Q26">
            <v>-19.259</v>
          </cell>
          <cell r="S26">
            <v>-3.6480000000000001</v>
          </cell>
          <cell r="T26">
            <v>-5.9260000000000002</v>
          </cell>
          <cell r="U26">
            <v>-10.104000000000001</v>
          </cell>
          <cell r="V26">
            <v>-14.135000000000002</v>
          </cell>
          <cell r="W26">
            <v>-14.135000000000002</v>
          </cell>
          <cell r="Y26">
            <v>-4.8089999999999984</v>
          </cell>
          <cell r="Z26">
            <v>-10.904999999999998</v>
          </cell>
          <cell r="AA26">
            <v>-18.734000000000002</v>
          </cell>
          <cell r="AB26">
            <v>-26.559000000000001</v>
          </cell>
          <cell r="AC26">
            <v>-26.559000000000001</v>
          </cell>
          <cell r="AE26">
            <v>-8.64</v>
          </cell>
          <cell r="AF26">
            <v>-4.9122409660262543</v>
          </cell>
          <cell r="AG26">
            <v>-12.100955569895312</v>
          </cell>
          <cell r="AH26">
            <v>-22.20214173480877</v>
          </cell>
          <cell r="AI26">
            <v>-22.20214173480877</v>
          </cell>
          <cell r="AK26">
            <v>-6.7352425997769521</v>
          </cell>
          <cell r="AL26">
            <v>-15.632487218576578</v>
          </cell>
          <cell r="AM26">
            <v>-25.221141483502947</v>
          </cell>
          <cell r="AN26">
            <v>-38.002025849683349</v>
          </cell>
          <cell r="AO26">
            <v>-38.002025849683349</v>
          </cell>
          <cell r="AQ26">
            <v>-9.7555268478668236</v>
          </cell>
          <cell r="AR26">
            <v>-20.808152830504657</v>
          </cell>
          <cell r="AS26">
            <v>-32.776073316487988</v>
          </cell>
          <cell r="AT26">
            <v>-48.864854966194962</v>
          </cell>
          <cell r="AU26">
            <v>-48.864854966194962</v>
          </cell>
          <cell r="AW26">
            <v>-0.11464145117066948</v>
          </cell>
          <cell r="AX26">
            <v>-3.8082653168864766</v>
          </cell>
          <cell r="AY26">
            <v>-8.5531584057120398</v>
          </cell>
          <cell r="AZ26">
            <v>-20.059471034482044</v>
          </cell>
          <cell r="BA26">
            <v>-20.059471034482044</v>
          </cell>
          <cell r="BC26">
            <v>-23.469156079951006</v>
          </cell>
          <cell r="BD26">
            <v>-50.630552259643537</v>
          </cell>
          <cell r="BE26">
            <v>-83.246442573873125</v>
          </cell>
          <cell r="BF26">
            <v>-150.48239474816836</v>
          </cell>
          <cell r="BG26">
            <v>-150.48239474816836</v>
          </cell>
          <cell r="BI26">
            <v>-24.552908458624618</v>
          </cell>
          <cell r="BJ26">
            <v>-55.768811948513161</v>
          </cell>
          <cell r="BK26">
            <v>-98.451761950313653</v>
          </cell>
          <cell r="BL26">
            <v>-177.11013133405709</v>
          </cell>
          <cell r="BM26">
            <v>-177.11013133405709</v>
          </cell>
        </row>
        <row r="27">
          <cell r="A27" t="str">
            <v xml:space="preserve"> Accounts Payable and Accrued Expenses</v>
          </cell>
          <cell r="C27">
            <v>0</v>
          </cell>
          <cell r="D27">
            <v>0</v>
          </cell>
          <cell r="E27">
            <v>0.316</v>
          </cell>
          <cell r="G27">
            <v>0</v>
          </cell>
          <cell r="H27">
            <v>0</v>
          </cell>
          <cell r="I27">
            <v>0</v>
          </cell>
          <cell r="J27">
            <v>0</v>
          </cell>
          <cell r="K27">
            <v>0</v>
          </cell>
          <cell r="M27">
            <v>1.1419999999999999</v>
          </cell>
          <cell r="N27">
            <v>4.8620000000000001</v>
          </cell>
          <cell r="O27">
            <v>8.5820000000000007</v>
          </cell>
          <cell r="P27">
            <v>12.302000000000001</v>
          </cell>
          <cell r="Q27">
            <v>12.302000000000001</v>
          </cell>
          <cell r="S27">
            <v>9.9000000000000005E-2</v>
          </cell>
          <cell r="T27">
            <v>6.6739999999999995</v>
          </cell>
          <cell r="U27">
            <v>10.122</v>
          </cell>
          <cell r="V27">
            <v>14.100999999999999</v>
          </cell>
          <cell r="W27">
            <v>14.100999999999999</v>
          </cell>
          <cell r="Y27">
            <v>-3.4679999999999964</v>
          </cell>
          <cell r="Z27">
            <v>1.034000000000006</v>
          </cell>
          <cell r="AA27">
            <v>9.5160000000000053</v>
          </cell>
          <cell r="AB27">
            <v>24.208000000000002</v>
          </cell>
          <cell r="AC27">
            <v>24.208000000000002</v>
          </cell>
          <cell r="AE27">
            <v>-7.730000000000004</v>
          </cell>
          <cell r="AF27">
            <v>11.460110880000016</v>
          </cell>
          <cell r="AG27">
            <v>19.752144463333337</v>
          </cell>
          <cell r="AH27">
            <v>38.37327412916666</v>
          </cell>
          <cell r="AI27">
            <v>38.37327412916666</v>
          </cell>
          <cell r="AK27">
            <v>-1.3121924736249895</v>
          </cell>
          <cell r="AL27">
            <v>6.5594956571243301</v>
          </cell>
          <cell r="AM27">
            <v>14.496454608438867</v>
          </cell>
          <cell r="AN27">
            <v>28.841403006935252</v>
          </cell>
          <cell r="AO27">
            <v>28.841403006935252</v>
          </cell>
          <cell r="AQ27">
            <v>2.0839981451456708</v>
          </cell>
          <cell r="AR27">
            <v>10.564592331883034</v>
          </cell>
          <cell r="AS27">
            <v>19.236230480055468</v>
          </cell>
          <cell r="AT27">
            <v>36.239162421014527</v>
          </cell>
          <cell r="AU27">
            <v>36.239162421014527</v>
          </cell>
          <cell r="AW27">
            <v>-10.825030280525766</v>
          </cell>
          <cell r="AX27">
            <v>-2.0929885685621912</v>
          </cell>
          <cell r="AY27">
            <v>6.7165375652372177</v>
          </cell>
          <cell r="AZ27">
            <v>39.76513122983016</v>
          </cell>
          <cell r="BA27">
            <v>39.76513122983016</v>
          </cell>
          <cell r="BC27">
            <v>-55.95096119633186</v>
          </cell>
          <cell r="BD27">
            <v>-41.703581768736569</v>
          </cell>
          <cell r="BE27">
            <v>-26.767328897242692</v>
          </cell>
          <cell r="BF27">
            <v>95.950341457618663</v>
          </cell>
          <cell r="BG27">
            <v>95.950341457618663</v>
          </cell>
          <cell r="BI27">
            <v>-72.824718582584865</v>
          </cell>
          <cell r="BJ27">
            <v>-76.729699153171111</v>
          </cell>
          <cell r="BK27">
            <v>-61.232970258816181</v>
          </cell>
          <cell r="BL27">
            <v>84.756669223404288</v>
          </cell>
          <cell r="BM27">
            <v>84.756669223404288</v>
          </cell>
        </row>
        <row r="28">
          <cell r="A28" t="str">
            <v xml:space="preserve"> Deferred Revenue</v>
          </cell>
          <cell r="C28">
            <v>0</v>
          </cell>
          <cell r="D28">
            <v>0</v>
          </cell>
          <cell r="E28">
            <v>5.3479999999999999</v>
          </cell>
          <cell r="G28">
            <v>0</v>
          </cell>
          <cell r="H28">
            <v>0</v>
          </cell>
          <cell r="I28">
            <v>0</v>
          </cell>
          <cell r="J28">
            <v>0</v>
          </cell>
          <cell r="K28">
            <v>0</v>
          </cell>
          <cell r="M28">
            <v>5.1390000000000002</v>
          </cell>
          <cell r="N28">
            <v>12.372666666666666</v>
          </cell>
          <cell r="O28">
            <v>22.675333333333331</v>
          </cell>
          <cell r="P28">
            <v>30.506</v>
          </cell>
          <cell r="Q28">
            <v>30.506</v>
          </cell>
          <cell r="S28">
            <v>2.6629999999999998</v>
          </cell>
          <cell r="T28">
            <v>11.879999999999999</v>
          </cell>
          <cell r="U28">
            <v>24.562999999999992</v>
          </cell>
          <cell r="V28">
            <v>46.222999999999999</v>
          </cell>
          <cell r="W28">
            <v>46.222999999999999</v>
          </cell>
          <cell r="Y28">
            <v>8.7449999999999903</v>
          </cell>
          <cell r="Z28">
            <v>21.411000000000001</v>
          </cell>
          <cell r="AA28">
            <v>31.209999999999994</v>
          </cell>
          <cell r="AB28">
            <v>73.275000000000006</v>
          </cell>
          <cell r="AC28">
            <v>73.275000000000006</v>
          </cell>
          <cell r="AE28">
            <v>12.86099999999999</v>
          </cell>
          <cell r="AF28">
            <v>16.080404799999997</v>
          </cell>
          <cell r="AG28">
            <v>29.818997750000051</v>
          </cell>
          <cell r="AH28">
            <v>74.771862399999975</v>
          </cell>
          <cell r="AI28">
            <v>74.771862399999975</v>
          </cell>
          <cell r="AK28">
            <v>2.8060219500000017</v>
          </cell>
          <cell r="AL28">
            <v>15.762332525000033</v>
          </cell>
          <cell r="AM28">
            <v>36.282498300000043</v>
          </cell>
          <cell r="AN28">
            <v>91.822627274999945</v>
          </cell>
          <cell r="AO28">
            <v>91.822627274999945</v>
          </cell>
          <cell r="AQ28">
            <v>-1.9246975259998749</v>
          </cell>
          <cell r="AR28">
            <v>10.216087014750087</v>
          </cell>
          <cell r="AS28">
            <v>32.222625142500078</v>
          </cell>
          <cell r="AT28">
            <v>99.339516435000064</v>
          </cell>
          <cell r="AU28">
            <v>99.339516435000064</v>
          </cell>
          <cell r="AW28">
            <v>-18.595695347865899</v>
          </cell>
          <cell r="AX28">
            <v>1.0271668151517588E-2</v>
          </cell>
          <cell r="AY28">
            <v>29.314878768248491</v>
          </cell>
          <cell r="AZ28">
            <v>129.39647171109652</v>
          </cell>
          <cell r="BA28">
            <v>129.39647171109652</v>
          </cell>
          <cell r="BC28">
            <v>-50.713975993478925</v>
          </cell>
          <cell r="BD28">
            <v>-45.995446617495304</v>
          </cell>
          <cell r="BE28">
            <v>-10.742224003134766</v>
          </cell>
          <cell r="BF28">
            <v>249.70954013040114</v>
          </cell>
          <cell r="BG28">
            <v>249.70954013040114</v>
          </cell>
          <cell r="BI28">
            <v>-139.3582124623199</v>
          </cell>
          <cell r="BJ28">
            <v>-167.54116251738083</v>
          </cell>
          <cell r="BK28">
            <v>-63.361455304455149</v>
          </cell>
          <cell r="BL28">
            <v>232.64319475941261</v>
          </cell>
          <cell r="BM28">
            <v>232.64319475941261</v>
          </cell>
        </row>
        <row r="29">
          <cell r="A29" t="str">
            <v xml:space="preserve"> Other Liabilities</v>
          </cell>
          <cell r="C29">
            <v>0</v>
          </cell>
          <cell r="D29">
            <v>0</v>
          </cell>
          <cell r="E29">
            <v>0</v>
          </cell>
          <cell r="G29">
            <v>0</v>
          </cell>
          <cell r="H29">
            <v>0</v>
          </cell>
          <cell r="I29">
            <v>0</v>
          </cell>
          <cell r="J29">
            <v>0</v>
          </cell>
          <cell r="K29">
            <v>0</v>
          </cell>
          <cell r="M29">
            <v>-0.314</v>
          </cell>
          <cell r="N29">
            <v>-0.40366666666666667</v>
          </cell>
          <cell r="O29">
            <v>-0.49333333333333335</v>
          </cell>
          <cell r="P29">
            <v>-0.58299999999999996</v>
          </cell>
          <cell r="Q29">
            <v>-0.58299999999999996</v>
          </cell>
          <cell r="S29">
            <v>-0.14899999999999999</v>
          </cell>
          <cell r="T29">
            <v>-0.26799999999999713</v>
          </cell>
          <cell r="U29">
            <v>4.4000000000007589E-2</v>
          </cell>
          <cell r="V29">
            <v>0.92800000000001148</v>
          </cell>
          <cell r="W29">
            <v>0.92800000000001148</v>
          </cell>
          <cell r="Y29">
            <v>1.2530000000000037</v>
          </cell>
          <cell r="Z29">
            <v>1.0799999999999841</v>
          </cell>
          <cell r="AA29">
            <v>-0.96000000000000085</v>
          </cell>
          <cell r="AB29">
            <v>2.4340000000000002</v>
          </cell>
          <cell r="AC29">
            <v>2.4340000000000002</v>
          </cell>
          <cell r="AE29">
            <v>-3.1789999999999825</v>
          </cell>
          <cell r="AF29">
            <v>6.2814780000500026</v>
          </cell>
          <cell r="AG29">
            <v>7.7206103206916037</v>
          </cell>
          <cell r="AH29">
            <v>9.5680951366233149</v>
          </cell>
          <cell r="AI29">
            <v>9.5680951366233149</v>
          </cell>
          <cell r="AK29">
            <v>1.3758500354016849</v>
          </cell>
          <cell r="AL29">
            <v>2.8194670516529357</v>
          </cell>
          <cell r="AM29">
            <v>4.2705529259667472</v>
          </cell>
          <cell r="AN29">
            <v>5.7409038172462488</v>
          </cell>
          <cell r="AO29">
            <v>5.7409038172462488</v>
          </cell>
          <cell r="AQ29">
            <v>1.5196365802434784</v>
          </cell>
          <cell r="AR29">
            <v>3.0726667949341326</v>
          </cell>
          <cell r="AS29">
            <v>4.6585286440263474</v>
          </cell>
          <cell r="AT29">
            <v>6.2843705901837232</v>
          </cell>
          <cell r="AU29">
            <v>6.2843705901837232</v>
          </cell>
          <cell r="AW29">
            <v>1.8771694068602329</v>
          </cell>
          <cell r="AX29">
            <v>3.8072917527400492</v>
          </cell>
          <cell r="AY29">
            <v>5.7746501337630889</v>
          </cell>
          <cell r="AZ29">
            <v>7.7950789538399121</v>
          </cell>
          <cell r="BA29">
            <v>7.7950789538399121</v>
          </cell>
          <cell r="BC29">
            <v>0.13134224335745404</v>
          </cell>
          <cell r="BD29">
            <v>0.26110062478440166</v>
          </cell>
          <cell r="BE29">
            <v>0.39391950314576296</v>
          </cell>
          <cell r="BF29">
            <v>0.52920075621425977</v>
          </cell>
          <cell r="BG29">
            <v>0.52920075621425977</v>
          </cell>
          <cell r="BI29">
            <v>0.13775585500430365</v>
          </cell>
          <cell r="BJ29">
            <v>0.27673736524206172</v>
          </cell>
          <cell r="BK29">
            <v>0.41525854707863408</v>
          </cell>
          <cell r="BL29">
            <v>0.55136285751126879</v>
          </cell>
          <cell r="BM29">
            <v>0.55136285751126879</v>
          </cell>
        </row>
        <row r="30">
          <cell r="A30" t="str">
            <v>Net Cash Provided by (used in) Operating Activities</v>
          </cell>
          <cell r="C30">
            <v>-3.7610000000000001</v>
          </cell>
          <cell r="D30">
            <v>-26.686</v>
          </cell>
          <cell r="E30">
            <v>-13.166000000000004</v>
          </cell>
          <cell r="G30">
            <v>2.556</v>
          </cell>
          <cell r="H30">
            <v>5.0260000000000007</v>
          </cell>
          <cell r="I30">
            <v>4.8990000000000009</v>
          </cell>
          <cell r="J30">
            <v>5.213000000000001</v>
          </cell>
          <cell r="K30">
            <v>5.213000000000001</v>
          </cell>
          <cell r="M30">
            <v>4.7610000000000001</v>
          </cell>
          <cell r="N30">
            <v>8.7469999999999999</v>
          </cell>
          <cell r="O30">
            <v>15.635000000000002</v>
          </cell>
          <cell r="P30">
            <v>21.781000000000006</v>
          </cell>
          <cell r="Q30">
            <v>21.781000000000006</v>
          </cell>
          <cell r="S30">
            <v>6.6590000000000016</v>
          </cell>
          <cell r="T30">
            <v>21.593999999999998</v>
          </cell>
          <cell r="U30">
            <v>34.744</v>
          </cell>
          <cell r="V30">
            <v>55.872</v>
          </cell>
          <cell r="W30">
            <v>55.872</v>
          </cell>
          <cell r="Y30">
            <v>17.91</v>
          </cell>
          <cell r="Z30">
            <v>31.981999999999996</v>
          </cell>
          <cell r="AA30">
            <v>56.553000000000011</v>
          </cell>
          <cell r="AB30">
            <v>95.893000000000001</v>
          </cell>
          <cell r="AC30">
            <v>95.893000000000001</v>
          </cell>
          <cell r="AE30">
            <v>12.415999999999999</v>
          </cell>
          <cell r="AF30">
            <v>48.173678641011378</v>
          </cell>
          <cell r="AG30">
            <v>77.320169864050925</v>
          </cell>
          <cell r="AH30">
            <v>119.68641481891389</v>
          </cell>
          <cell r="AI30">
            <v>119.68641481891389</v>
          </cell>
          <cell r="AK30">
            <v>25.705859076861408</v>
          </cell>
          <cell r="AL30">
            <v>52.020790614334345</v>
          </cell>
          <cell r="AM30">
            <v>98.247238682448454</v>
          </cell>
          <cell r="AN30">
            <v>149.64677222941549</v>
          </cell>
          <cell r="AO30">
            <v>149.64677222941549</v>
          </cell>
          <cell r="AQ30">
            <v>37.30941496493142</v>
          </cell>
          <cell r="AR30">
            <v>73.486168367356242</v>
          </cell>
          <cell r="AS30">
            <v>134.34259340007119</v>
          </cell>
          <cell r="AT30">
            <v>198.02965503968039</v>
          </cell>
          <cell r="AU30">
            <v>198.02965503968039</v>
          </cell>
          <cell r="AW30">
            <v>28.125974778690292</v>
          </cell>
          <cell r="AX30">
            <v>83.304545583178879</v>
          </cell>
          <cell r="AY30">
            <v>137.78311085262135</v>
          </cell>
          <cell r="AZ30">
            <v>252.34153612244859</v>
          </cell>
          <cell r="BA30">
            <v>252.34153612244859</v>
          </cell>
          <cell r="BC30">
            <v>106.75251778927183</v>
          </cell>
          <cell r="BD30">
            <v>185.77745757334478</v>
          </cell>
          <cell r="BE30">
            <v>298.40798523526172</v>
          </cell>
          <cell r="BF30">
            <v>539.99569105195985</v>
          </cell>
          <cell r="BG30">
            <v>539.99569105195985</v>
          </cell>
          <cell r="BI30">
            <v>55.404176652655238</v>
          </cell>
          <cell r="BJ30">
            <v>112.15514217992386</v>
          </cell>
          <cell r="BK30">
            <v>319.91008005244004</v>
          </cell>
          <cell r="BL30">
            <v>626.53054296081768</v>
          </cell>
          <cell r="BM30">
            <v>626.53054296081768</v>
          </cell>
        </row>
        <row r="31">
          <cell r="A31" t="str">
            <v>CFO Excluding SO Tax Benefit</v>
          </cell>
          <cell r="M31">
            <v>4.7610000000000001</v>
          </cell>
          <cell r="N31">
            <v>8.7469999999999999</v>
          </cell>
          <cell r="O31">
            <v>15.635000000000002</v>
          </cell>
          <cell r="P31">
            <v>21.781000000000006</v>
          </cell>
          <cell r="Q31">
            <v>21.781000000000006</v>
          </cell>
          <cell r="S31">
            <v>6.6590000000000016</v>
          </cell>
          <cell r="T31">
            <v>21.593999999999998</v>
          </cell>
          <cell r="U31">
            <v>34.744</v>
          </cell>
          <cell r="V31">
            <v>55.073999999999998</v>
          </cell>
          <cell r="W31">
            <v>55.073999999999998</v>
          </cell>
          <cell r="Y31">
            <v>17.91</v>
          </cell>
          <cell r="Z31">
            <v>31.981999999999996</v>
          </cell>
          <cell r="AA31">
            <v>56.553000000000011</v>
          </cell>
          <cell r="AB31">
            <v>92.230999999999995</v>
          </cell>
          <cell r="AC31">
            <v>92.230999999999995</v>
          </cell>
          <cell r="AE31">
            <v>12.415999999999999</v>
          </cell>
          <cell r="AF31">
            <v>48.173678641011378</v>
          </cell>
          <cell r="AG31">
            <v>77.320169864050925</v>
          </cell>
          <cell r="AH31">
            <v>119.68641481891389</v>
          </cell>
          <cell r="AI31">
            <v>119.68641481891389</v>
          </cell>
          <cell r="AK31">
            <v>25.705859076861408</v>
          </cell>
          <cell r="AL31">
            <v>52.020790614334345</v>
          </cell>
          <cell r="AM31">
            <v>98.247238682448454</v>
          </cell>
          <cell r="AN31">
            <v>149.64677222941549</v>
          </cell>
          <cell r="AO31">
            <v>149.64677222941549</v>
          </cell>
          <cell r="AQ31">
            <v>37.30941496493142</v>
          </cell>
          <cell r="AR31">
            <v>73.486168367356242</v>
          </cell>
          <cell r="AS31">
            <v>134.34259340007119</v>
          </cell>
          <cell r="AT31">
            <v>198.02965503968039</v>
          </cell>
          <cell r="AU31">
            <v>198.02965503968039</v>
          </cell>
          <cell r="AW31">
            <v>28.125974778690292</v>
          </cell>
          <cell r="AX31">
            <v>83.304545583178879</v>
          </cell>
          <cell r="AY31">
            <v>137.78311085262135</v>
          </cell>
          <cell r="AZ31">
            <v>252.34153612244859</v>
          </cell>
          <cell r="BA31">
            <v>252.34153612244859</v>
          </cell>
          <cell r="BC31">
            <v>118.75251778927183</v>
          </cell>
          <cell r="BD31">
            <v>208.96945631330382</v>
          </cell>
          <cell r="BE31">
            <v>335.78117589184177</v>
          </cell>
          <cell r="BF31">
            <v>588.76813191125291</v>
          </cell>
          <cell r="BG31">
            <v>539.99569105195985</v>
          </cell>
          <cell r="BI31">
            <v>67.404176652655238</v>
          </cell>
          <cell r="BJ31">
            <v>135.34714091988292</v>
          </cell>
          <cell r="BK31">
            <v>357.28327070902009</v>
          </cell>
          <cell r="BL31">
            <v>675.30298382011074</v>
          </cell>
          <cell r="BM31">
            <v>626.53054296081768</v>
          </cell>
        </row>
        <row r="33">
          <cell r="A33" t="str">
            <v>Cash Flows From Investing Activities</v>
          </cell>
        </row>
        <row r="34">
          <cell r="A34" t="str">
            <v xml:space="preserve"> Purchase - Property &amp; Equipment</v>
          </cell>
          <cell r="C34">
            <v>-1.262</v>
          </cell>
          <cell r="D34">
            <v>-5.8689999999999998</v>
          </cell>
          <cell r="E34">
            <v>-0.71299999999999997</v>
          </cell>
          <cell r="G34">
            <v>-0.25600000000000001</v>
          </cell>
          <cell r="H34">
            <v>-0.91500000000000004</v>
          </cell>
          <cell r="I34">
            <v>-1.403</v>
          </cell>
          <cell r="J34">
            <v>-2.0220000000000002</v>
          </cell>
          <cell r="K34">
            <v>-2.0220000000000002</v>
          </cell>
          <cell r="M34">
            <v>-0.33100000000000002</v>
          </cell>
          <cell r="N34">
            <v>-0.81899999999999995</v>
          </cell>
          <cell r="O34">
            <v>-1.5309999999999999</v>
          </cell>
          <cell r="P34">
            <v>-2.9159999999999999</v>
          </cell>
          <cell r="Q34">
            <v>-2.9159999999999999</v>
          </cell>
          <cell r="S34">
            <v>-0.27800000000000002</v>
          </cell>
          <cell r="T34">
            <v>-0.76200000000000001</v>
          </cell>
          <cell r="U34">
            <v>-2.0430000000000001</v>
          </cell>
          <cell r="V34">
            <v>-4.3079999999999998</v>
          </cell>
          <cell r="W34">
            <v>-4.3079999999999998</v>
          </cell>
          <cell r="Y34">
            <v>-9.157</v>
          </cell>
          <cell r="Z34">
            <v>-12.529</v>
          </cell>
          <cell r="AA34">
            <v>-17.82</v>
          </cell>
          <cell r="AB34">
            <v>-23.434000000000001</v>
          </cell>
          <cell r="AC34">
            <v>-23.434000000000001</v>
          </cell>
          <cell r="AE34">
            <v>-2.5950000000000002</v>
          </cell>
          <cell r="AF34">
            <v>-10.302056364000002</v>
          </cell>
          <cell r="AG34">
            <v>-19.195504739000004</v>
          </cell>
          <cell r="AH34">
            <v>-28.946398356500005</v>
          </cell>
          <cell r="AI34">
            <v>-28.946398356500005</v>
          </cell>
          <cell r="AK34">
            <v>-9.0831842590499985</v>
          </cell>
          <cell r="AL34">
            <v>-18.8722598115525</v>
          </cell>
          <cell r="AM34">
            <v>-29.397387310180122</v>
          </cell>
          <cell r="AN34">
            <v>-40.695997907739127</v>
          </cell>
          <cell r="AO34">
            <v>-40.695997907739127</v>
          </cell>
          <cell r="AQ34">
            <v>-12.122457419536957</v>
          </cell>
          <cell r="AR34">
            <v>-25.017593401420761</v>
          </cell>
          <cell r="AS34">
            <v>-38.714444598232816</v>
          </cell>
          <cell r="AT34">
            <v>-53.264739088106573</v>
          </cell>
          <cell r="AU34">
            <v>-53.264739088106573</v>
          </cell>
          <cell r="AW34">
            <v>-11.362684805027371</v>
          </cell>
          <cell r="AX34">
            <v>-23.453687286534638</v>
          </cell>
          <cell r="AY34">
            <v>-36.221556447031119</v>
          </cell>
          <cell r="AZ34">
            <v>-49.830624669905589</v>
          </cell>
          <cell r="BA34">
            <v>-49.830624669905589</v>
          </cell>
          <cell r="BC34">
            <v>-37.618311665204374</v>
          </cell>
          <cell r="BD34">
            <v>-59.481652543330057</v>
          </cell>
          <cell r="BE34">
            <v>-78.015982974426578</v>
          </cell>
          <cell r="BF34">
            <v>-97.828285376716877</v>
          </cell>
          <cell r="BG34">
            <v>-97.828285376716877</v>
          </cell>
          <cell r="BI34">
            <v>-46.610623083133532</v>
          </cell>
          <cell r="BJ34">
            <v>-73.51414102488863</v>
          </cell>
          <cell r="BK34">
            <v>-96.067258025940575</v>
          </cell>
          <cell r="BL34">
            <v>-119.82822854979682</v>
          </cell>
          <cell r="BM34">
            <v>-119.82822854979682</v>
          </cell>
        </row>
        <row r="35">
          <cell r="A35" t="str">
            <v xml:space="preserve"> Purchase of Businesses, net of cash</v>
          </cell>
          <cell r="Y35">
            <v>0</v>
          </cell>
          <cell r="Z35">
            <v>0</v>
          </cell>
          <cell r="AA35">
            <v>0</v>
          </cell>
          <cell r="AB35">
            <v>0</v>
          </cell>
          <cell r="AC35">
            <v>0</v>
          </cell>
          <cell r="AE35">
            <v>-15.502000000000001</v>
          </cell>
          <cell r="AF35">
            <v>-15.502000000000001</v>
          </cell>
          <cell r="AG35">
            <v>-15.502000000000001</v>
          </cell>
          <cell r="AH35">
            <v>-15.502000000000001</v>
          </cell>
          <cell r="AI35">
            <v>-15.502000000000001</v>
          </cell>
          <cell r="AK35">
            <v>0</v>
          </cell>
          <cell r="AL35">
            <v>0</v>
          </cell>
          <cell r="AM35">
            <v>0</v>
          </cell>
          <cell r="AN35">
            <v>0</v>
          </cell>
          <cell r="AO35">
            <v>0</v>
          </cell>
          <cell r="AQ35">
            <v>0</v>
          </cell>
          <cell r="AR35">
            <v>0</v>
          </cell>
          <cell r="AS35">
            <v>0</v>
          </cell>
          <cell r="AT35">
            <v>0</v>
          </cell>
          <cell r="AU35">
            <v>0</v>
          </cell>
          <cell r="AW35">
            <v>0</v>
          </cell>
          <cell r="AX35">
            <v>0</v>
          </cell>
          <cell r="AY35">
            <v>0</v>
          </cell>
          <cell r="AZ35">
            <v>0</v>
          </cell>
          <cell r="BA35">
            <v>0</v>
          </cell>
          <cell r="BC35">
            <v>0</v>
          </cell>
          <cell r="BD35">
            <v>0</v>
          </cell>
          <cell r="BE35">
            <v>0</v>
          </cell>
          <cell r="BF35">
            <v>0</v>
          </cell>
          <cell r="BG35">
            <v>0</v>
          </cell>
          <cell r="BI35">
            <v>0</v>
          </cell>
          <cell r="BJ35">
            <v>0</v>
          </cell>
          <cell r="BK35" t="str">
            <v xml:space="preserve"> </v>
          </cell>
          <cell r="BL35">
            <v>0</v>
          </cell>
          <cell r="BM35">
            <v>0</v>
          </cell>
          <cell r="BW35" t="str">
            <v xml:space="preserve"> </v>
          </cell>
        </row>
        <row r="36">
          <cell r="A36" t="str">
            <v xml:space="preserve"> Purchase - Investments</v>
          </cell>
          <cell r="C36">
            <v>0</v>
          </cell>
          <cell r="D36">
            <v>-3.5</v>
          </cell>
          <cell r="E36">
            <v>0</v>
          </cell>
          <cell r="G36">
            <v>-4.3999999999999997E-2</v>
          </cell>
          <cell r="H36">
            <v>-5.6999999999999995E-2</v>
          </cell>
          <cell r="I36">
            <v>-6.9999999999999993E-2</v>
          </cell>
          <cell r="J36">
            <v>-0.23299999999999998</v>
          </cell>
          <cell r="K36">
            <v>-0.23299999999999998</v>
          </cell>
          <cell r="M36">
            <v>-1.9E-2</v>
          </cell>
          <cell r="N36">
            <v>-2.7E-2</v>
          </cell>
          <cell r="O36">
            <v>-0.17899999999999999</v>
          </cell>
          <cell r="P36">
            <v>-0.17899999999999999</v>
          </cell>
          <cell r="Q36">
            <v>-0.17899999999999999</v>
          </cell>
          <cell r="S36">
            <v>-6.0000000000000001E-3</v>
          </cell>
          <cell r="T36">
            <v>-55.722999999999999</v>
          </cell>
          <cell r="U36">
            <v>-69.632000000000005</v>
          </cell>
          <cell r="V36">
            <v>-86.399000000000001</v>
          </cell>
          <cell r="W36">
            <v>-86.399000000000001</v>
          </cell>
          <cell r="Y36">
            <v>-4.7549999999999928</v>
          </cell>
          <cell r="Z36">
            <v>-11.617999999999991</v>
          </cell>
          <cell r="AA36">
            <v>5.8610000000000078</v>
          </cell>
          <cell r="AB36">
            <v>165.60300000000001</v>
          </cell>
          <cell r="AC36">
            <v>165.60300000000001</v>
          </cell>
          <cell r="AE36">
            <v>27.207999999999998</v>
          </cell>
          <cell r="AF36">
            <v>27.007999999999996</v>
          </cell>
          <cell r="AG36">
            <v>26.807999999999993</v>
          </cell>
          <cell r="AH36">
            <v>26.60799999999999</v>
          </cell>
          <cell r="AI36">
            <v>26.60799999999999</v>
          </cell>
          <cell r="AK36">
            <v>-0.20000000000000284</v>
          </cell>
          <cell r="AL36">
            <v>-0.40000000000000568</v>
          </cell>
          <cell r="AM36">
            <v>-0.60000000000000853</v>
          </cell>
          <cell r="AN36">
            <v>-0.80000000000001137</v>
          </cell>
          <cell r="AO36">
            <v>-0.80000000000001137</v>
          </cell>
          <cell r="AQ36">
            <v>-0.20000000000000284</v>
          </cell>
          <cell r="AR36">
            <v>-0.40000000000000568</v>
          </cell>
          <cell r="AS36">
            <v>-0.60000000000000853</v>
          </cell>
          <cell r="AT36">
            <v>-0.80000000000001137</v>
          </cell>
          <cell r="AU36">
            <v>-0.80000000000001137</v>
          </cell>
          <cell r="AW36">
            <v>-0.19999999999998863</v>
          </cell>
          <cell r="AX36">
            <v>-0.39999999999997726</v>
          </cell>
          <cell r="AY36">
            <v>-0.59999999999996589</v>
          </cell>
          <cell r="AZ36">
            <v>-0.79999999999995453</v>
          </cell>
          <cell r="BA36">
            <v>-0.79999999999995453</v>
          </cell>
          <cell r="BC36">
            <v>0</v>
          </cell>
          <cell r="BD36">
            <v>0</v>
          </cell>
          <cell r="BE36">
            <v>0</v>
          </cell>
          <cell r="BF36">
            <v>0</v>
          </cell>
          <cell r="BG36">
            <v>0</v>
          </cell>
          <cell r="BI36">
            <v>0</v>
          </cell>
          <cell r="BJ36">
            <v>0</v>
          </cell>
          <cell r="BK36">
            <v>0</v>
          </cell>
          <cell r="BL36">
            <v>0</v>
          </cell>
          <cell r="BM36">
            <v>0</v>
          </cell>
        </row>
        <row r="37">
          <cell r="A37" t="str">
            <v xml:space="preserve"> Purchase - Marketable Securities</v>
          </cell>
          <cell r="C37">
            <v>0</v>
          </cell>
          <cell r="D37">
            <v>0</v>
          </cell>
          <cell r="E37">
            <v>0</v>
          </cell>
          <cell r="G37">
            <v>-4.9539999999999997</v>
          </cell>
          <cell r="H37">
            <v>-5.0089999999999995</v>
          </cell>
          <cell r="I37">
            <v>-19.41</v>
          </cell>
          <cell r="J37">
            <v>-27.977</v>
          </cell>
          <cell r="K37">
            <v>-27.977</v>
          </cell>
          <cell r="M37">
            <v>-9.9939999999999998</v>
          </cell>
          <cell r="N37">
            <v>-12.25</v>
          </cell>
          <cell r="O37">
            <v>-31.55</v>
          </cell>
          <cell r="P37">
            <v>-39.9</v>
          </cell>
          <cell r="Q37">
            <v>-39.9</v>
          </cell>
          <cell r="S37">
            <v>-40.725999999999999</v>
          </cell>
          <cell r="T37">
            <v>-30.462000000000003</v>
          </cell>
          <cell r="U37">
            <v>-67.276999999999987</v>
          </cell>
          <cell r="V37">
            <v>-59.212999999999994</v>
          </cell>
          <cell r="W37">
            <v>-59.212999999999994</v>
          </cell>
          <cell r="Y37">
            <v>-1.8539999999999992</v>
          </cell>
          <cell r="Z37">
            <v>-26.531000000000009</v>
          </cell>
          <cell r="AA37">
            <v>-6.1440000000000081</v>
          </cell>
          <cell r="AB37">
            <v>-193.16499999999999</v>
          </cell>
          <cell r="AC37">
            <v>-193.16499999999999</v>
          </cell>
          <cell r="AE37">
            <v>0</v>
          </cell>
          <cell r="AF37">
            <v>-3</v>
          </cell>
          <cell r="AG37">
            <v>-6</v>
          </cell>
          <cell r="AH37">
            <v>-9</v>
          </cell>
          <cell r="AI37">
            <v>-9</v>
          </cell>
          <cell r="AK37">
            <v>-3</v>
          </cell>
          <cell r="AL37">
            <v>-6</v>
          </cell>
          <cell r="AM37">
            <v>-9</v>
          </cell>
          <cell r="AN37">
            <v>-12</v>
          </cell>
          <cell r="AO37">
            <v>-12</v>
          </cell>
          <cell r="AQ37">
            <v>-3</v>
          </cell>
          <cell r="AR37">
            <v>-6</v>
          </cell>
          <cell r="AS37">
            <v>-9</v>
          </cell>
          <cell r="AT37">
            <v>-12</v>
          </cell>
          <cell r="AU37">
            <v>-12</v>
          </cell>
          <cell r="AW37">
            <v>-3</v>
          </cell>
          <cell r="AX37">
            <v>-6</v>
          </cell>
          <cell r="AY37">
            <v>-9</v>
          </cell>
          <cell r="AZ37">
            <v>-12</v>
          </cell>
          <cell r="BA37">
            <v>-12</v>
          </cell>
          <cell r="BC37">
            <v>0</v>
          </cell>
          <cell r="BD37">
            <v>0</v>
          </cell>
          <cell r="BE37">
            <v>0</v>
          </cell>
          <cell r="BF37">
            <v>0</v>
          </cell>
          <cell r="BG37">
            <v>0</v>
          </cell>
          <cell r="BI37">
            <v>0</v>
          </cell>
          <cell r="BJ37">
            <v>0</v>
          </cell>
          <cell r="BK37">
            <v>0</v>
          </cell>
          <cell r="BL37">
            <v>0</v>
          </cell>
          <cell r="BM37">
            <v>0</v>
          </cell>
        </row>
        <row r="38">
          <cell r="A38" t="str">
            <v xml:space="preserve"> Proceeds - Marketable Securities</v>
          </cell>
          <cell r="C38">
            <v>0</v>
          </cell>
          <cell r="D38">
            <v>0</v>
          </cell>
          <cell r="E38">
            <v>0</v>
          </cell>
          <cell r="G38">
            <v>0</v>
          </cell>
          <cell r="H38">
            <v>0</v>
          </cell>
          <cell r="I38">
            <v>14.18</v>
          </cell>
          <cell r="J38">
            <v>20.677</v>
          </cell>
          <cell r="K38">
            <v>20.677</v>
          </cell>
          <cell r="M38">
            <v>1.9</v>
          </cell>
          <cell r="N38">
            <v>1.9</v>
          </cell>
          <cell r="O38">
            <v>14.9</v>
          </cell>
          <cell r="P38">
            <v>21.850999999999999</v>
          </cell>
          <cell r="Q38">
            <v>21.850999999999999</v>
          </cell>
          <cell r="S38">
            <v>27.902000000000001</v>
          </cell>
          <cell r="T38">
            <v>0</v>
          </cell>
          <cell r="U38">
            <v>0</v>
          </cell>
          <cell r="V38">
            <v>0</v>
          </cell>
          <cell r="W38">
            <v>0</v>
          </cell>
          <cell r="Y38">
            <v>0</v>
          </cell>
          <cell r="Z38">
            <v>0</v>
          </cell>
          <cell r="AA38">
            <v>0</v>
          </cell>
          <cell r="AB38">
            <v>0</v>
          </cell>
          <cell r="AC38">
            <v>0</v>
          </cell>
          <cell r="AE38">
            <v>0</v>
          </cell>
          <cell r="AF38">
            <v>0</v>
          </cell>
          <cell r="AG38">
            <v>0</v>
          </cell>
          <cell r="AH38">
            <v>0</v>
          </cell>
          <cell r="AI38">
            <v>0</v>
          </cell>
          <cell r="AK38">
            <v>0</v>
          </cell>
          <cell r="AL38">
            <v>0</v>
          </cell>
          <cell r="AM38">
            <v>0</v>
          </cell>
          <cell r="AN38">
            <v>0</v>
          </cell>
          <cell r="AO38">
            <v>0</v>
          </cell>
          <cell r="AQ38">
            <v>0</v>
          </cell>
          <cell r="AR38">
            <v>0</v>
          </cell>
          <cell r="AS38">
            <v>0</v>
          </cell>
          <cell r="AT38">
            <v>0</v>
          </cell>
          <cell r="AU38">
            <v>0</v>
          </cell>
          <cell r="AW38">
            <v>0</v>
          </cell>
          <cell r="AX38">
            <v>0</v>
          </cell>
          <cell r="AY38">
            <v>0</v>
          </cell>
          <cell r="AZ38">
            <v>0</v>
          </cell>
          <cell r="BA38">
            <v>0</v>
          </cell>
          <cell r="BC38">
            <v>0</v>
          </cell>
          <cell r="BD38">
            <v>0</v>
          </cell>
          <cell r="BE38">
            <v>0</v>
          </cell>
          <cell r="BF38">
            <v>0</v>
          </cell>
          <cell r="BG38">
            <v>0</v>
          </cell>
          <cell r="BI38">
            <v>0</v>
          </cell>
          <cell r="BJ38">
            <v>0</v>
          </cell>
          <cell r="BK38">
            <v>0</v>
          </cell>
          <cell r="BL38">
            <v>0</v>
          </cell>
          <cell r="BM38">
            <v>0</v>
          </cell>
        </row>
        <row r="39">
          <cell r="A39" t="str">
            <v xml:space="preserve"> Proceeds - Sale or Disposal of Assets</v>
          </cell>
          <cell r="C39">
            <v>0</v>
          </cell>
          <cell r="D39">
            <v>0</v>
          </cell>
          <cell r="E39">
            <v>0</v>
          </cell>
          <cell r="G39">
            <v>0</v>
          </cell>
          <cell r="H39">
            <v>0</v>
          </cell>
          <cell r="I39">
            <v>0</v>
          </cell>
          <cell r="J39">
            <v>0</v>
          </cell>
          <cell r="K39">
            <v>0</v>
          </cell>
          <cell r="M39">
            <v>0</v>
          </cell>
          <cell r="N39">
            <v>0</v>
          </cell>
          <cell r="O39">
            <v>0</v>
          </cell>
          <cell r="P39">
            <v>0</v>
          </cell>
          <cell r="Q39">
            <v>0</v>
          </cell>
          <cell r="S39">
            <v>0</v>
          </cell>
          <cell r="T39">
            <v>0</v>
          </cell>
          <cell r="U39">
            <v>0</v>
          </cell>
          <cell r="V39">
            <v>0</v>
          </cell>
          <cell r="W39">
            <v>0</v>
          </cell>
          <cell r="Y39">
            <v>0</v>
          </cell>
          <cell r="Z39">
            <v>0</v>
          </cell>
          <cell r="AA39">
            <v>0</v>
          </cell>
          <cell r="AB39">
            <v>0</v>
          </cell>
          <cell r="AC39">
            <v>0</v>
          </cell>
          <cell r="AE39">
            <v>0</v>
          </cell>
          <cell r="AF39">
            <v>0</v>
          </cell>
          <cell r="AG39">
            <v>0</v>
          </cell>
          <cell r="AH39">
            <v>0</v>
          </cell>
          <cell r="AI39">
            <v>0</v>
          </cell>
          <cell r="AK39">
            <v>0</v>
          </cell>
          <cell r="AL39">
            <v>0</v>
          </cell>
          <cell r="AM39">
            <v>0</v>
          </cell>
          <cell r="AN39">
            <v>0</v>
          </cell>
          <cell r="AO39">
            <v>0</v>
          </cell>
          <cell r="AQ39">
            <v>0</v>
          </cell>
          <cell r="AR39">
            <v>0</v>
          </cell>
          <cell r="AS39">
            <v>0</v>
          </cell>
          <cell r="AT39">
            <v>0</v>
          </cell>
          <cell r="AU39">
            <v>0</v>
          </cell>
          <cell r="AW39">
            <v>0</v>
          </cell>
          <cell r="AX39">
            <v>0</v>
          </cell>
          <cell r="AY39">
            <v>0</v>
          </cell>
          <cell r="AZ39">
            <v>0</v>
          </cell>
          <cell r="BA39">
            <v>0</v>
          </cell>
          <cell r="BC39">
            <v>0</v>
          </cell>
          <cell r="BD39">
            <v>0</v>
          </cell>
          <cell r="BE39">
            <v>0</v>
          </cell>
          <cell r="BF39">
            <v>0</v>
          </cell>
          <cell r="BG39">
            <v>0</v>
          </cell>
          <cell r="BI39">
            <v>0</v>
          </cell>
          <cell r="BJ39">
            <v>0</v>
          </cell>
          <cell r="BK39">
            <v>0</v>
          </cell>
          <cell r="BL39">
            <v>0</v>
          </cell>
          <cell r="BM39">
            <v>0</v>
          </cell>
        </row>
        <row r="40">
          <cell r="A40" t="str">
            <v xml:space="preserve"> Net Change in Other Assets</v>
          </cell>
          <cell r="C40">
            <v>0</v>
          </cell>
          <cell r="D40">
            <v>0</v>
          </cell>
          <cell r="E40">
            <v>0</v>
          </cell>
          <cell r="G40">
            <v>0</v>
          </cell>
          <cell r="H40">
            <v>0</v>
          </cell>
          <cell r="I40">
            <v>0</v>
          </cell>
          <cell r="J40">
            <v>0</v>
          </cell>
          <cell r="K40">
            <v>0</v>
          </cell>
          <cell r="M40">
            <v>0</v>
          </cell>
          <cell r="N40">
            <v>0</v>
          </cell>
          <cell r="O40">
            <v>0</v>
          </cell>
          <cell r="P40">
            <v>0</v>
          </cell>
          <cell r="Q40">
            <v>0</v>
          </cell>
          <cell r="S40">
            <v>0</v>
          </cell>
          <cell r="T40">
            <v>0.754</v>
          </cell>
          <cell r="U40">
            <v>0.98499999999999999</v>
          </cell>
          <cell r="V40">
            <v>0.72099999999999997</v>
          </cell>
          <cell r="W40">
            <v>0.72099999999999997</v>
          </cell>
          <cell r="Y40">
            <v>0</v>
          </cell>
          <cell r="Z40">
            <v>0</v>
          </cell>
          <cell r="AA40">
            <v>3.1909999999999998</v>
          </cell>
          <cell r="AB40">
            <v>3.1909999999999998</v>
          </cell>
          <cell r="AC40">
            <v>3.1909999999999998</v>
          </cell>
          <cell r="AE40">
            <v>0</v>
          </cell>
          <cell r="AF40">
            <v>5.7572418935147116</v>
          </cell>
          <cell r="AG40">
            <v>5.2282140439355764</v>
          </cell>
          <cell r="AH40">
            <v>5.6217841891237175</v>
          </cell>
          <cell r="AI40">
            <v>5.6217841891237175</v>
          </cell>
          <cell r="AK40">
            <v>-9.3976399648073023</v>
          </cell>
          <cell r="AL40">
            <v>-0.31222006934606661</v>
          </cell>
          <cell r="AM40">
            <v>-1.0357425701785594</v>
          </cell>
          <cell r="AN40">
            <v>-0.42516758350142325</v>
          </cell>
          <cell r="AO40">
            <v>-0.42516758350142325</v>
          </cell>
          <cell r="AQ40">
            <v>-12.828427137039736</v>
          </cell>
          <cell r="AR40">
            <v>-0.36427996535515916</v>
          </cell>
          <cell r="AS40">
            <v>-1.2959257029651639</v>
          </cell>
          <cell r="AT40">
            <v>-0.46338538246456018</v>
          </cell>
          <cell r="AU40">
            <v>-0.46338538246456018</v>
          </cell>
          <cell r="AW40">
            <v>-3.1270270041564316</v>
          </cell>
          <cell r="AX40">
            <v>0.41252931488168443</v>
          </cell>
          <cell r="AY40">
            <v>-3.413487606663308</v>
          </cell>
          <cell r="AZ40">
            <v>-4.6077952404979712</v>
          </cell>
          <cell r="BA40">
            <v>-4.6077952404979712</v>
          </cell>
          <cell r="BC40">
            <v>0.6280807256041836</v>
          </cell>
          <cell r="BD40">
            <v>-1.669463815169939</v>
          </cell>
          <cell r="BE40">
            <v>-2.5187008155748334</v>
          </cell>
          <cell r="BF40">
            <v>-3.3836821117903941</v>
          </cell>
          <cell r="BG40">
            <v>-3.3836821117903941</v>
          </cell>
          <cell r="BI40">
            <v>0.96091773431587058</v>
          </cell>
          <cell r="BJ40">
            <v>-1.7694443203978452</v>
          </cell>
          <cell r="BK40">
            <v>-2.6551415526495425</v>
          </cell>
          <cell r="BL40">
            <v>-3.5253854348446225</v>
          </cell>
          <cell r="BM40">
            <v>-3.5253854348446225</v>
          </cell>
        </row>
        <row r="41">
          <cell r="A41" t="str">
            <v>Net Cash Used in Investing Activities</v>
          </cell>
          <cell r="C41">
            <v>-1.262</v>
          </cell>
          <cell r="D41">
            <v>-9.3689999999999998</v>
          </cell>
          <cell r="E41">
            <v>-0.71299999999999997</v>
          </cell>
          <cell r="G41">
            <v>-5.2539999999999996</v>
          </cell>
          <cell r="H41">
            <v>-5.9809999999999999</v>
          </cell>
          <cell r="I41">
            <v>-6.7029999999999994</v>
          </cell>
          <cell r="J41">
            <v>-9.5549999999999997</v>
          </cell>
          <cell r="K41">
            <v>-9.5549999999999997</v>
          </cell>
          <cell r="M41">
            <v>-8.4439999999999991</v>
          </cell>
          <cell r="N41">
            <v>-11.196</v>
          </cell>
          <cell r="O41">
            <v>-18.36</v>
          </cell>
          <cell r="P41">
            <v>-21.143999999999998</v>
          </cell>
          <cell r="Q41">
            <v>-21.143999999999998</v>
          </cell>
          <cell r="S41">
            <v>-13.107999999999997</v>
          </cell>
          <cell r="T41">
            <v>-86.192999999999998</v>
          </cell>
          <cell r="U41">
            <v>-137.96699999999998</v>
          </cell>
          <cell r="V41">
            <v>-149.19899999999998</v>
          </cell>
          <cell r="W41">
            <v>-149.19899999999998</v>
          </cell>
          <cell r="Y41">
            <v>-15.765999999999991</v>
          </cell>
          <cell r="Z41">
            <v>-50.677999999999997</v>
          </cell>
          <cell r="AA41">
            <v>-14.912000000000003</v>
          </cell>
          <cell r="AB41">
            <v>-47.804999999999978</v>
          </cell>
          <cell r="AC41">
            <v>-47.804999999999978</v>
          </cell>
          <cell r="AE41">
            <v>9.1109999999999971</v>
          </cell>
          <cell r="AF41">
            <v>3.9611855295147027</v>
          </cell>
          <cell r="AG41">
            <v>-8.6612906950644337</v>
          </cell>
          <cell r="AH41">
            <v>-21.218614167376302</v>
          </cell>
          <cell r="AI41">
            <v>-21.218614167376302</v>
          </cell>
          <cell r="AK41">
            <v>-21.680824223857304</v>
          </cell>
          <cell r="AL41">
            <v>-25.58447988089857</v>
          </cell>
          <cell r="AM41">
            <v>-40.033129880358686</v>
          </cell>
          <cell r="AN41">
            <v>-53.921165491240558</v>
          </cell>
          <cell r="AO41">
            <v>-53.921165491240558</v>
          </cell>
          <cell r="AQ41">
            <v>-28.150884556576695</v>
          </cell>
          <cell r="AR41">
            <v>-31.781873366775926</v>
          </cell>
          <cell r="AS41">
            <v>-49.610370301197989</v>
          </cell>
          <cell r="AT41">
            <v>-66.528124470571157</v>
          </cell>
          <cell r="AU41">
            <v>-66.528124470571157</v>
          </cell>
          <cell r="AW41">
            <v>-17.689711809183791</v>
          </cell>
          <cell r="AX41">
            <v>-29.441157971652931</v>
          </cell>
          <cell r="AY41">
            <v>-49.235044053694395</v>
          </cell>
          <cell r="AZ41">
            <v>-67.238419910403508</v>
          </cell>
          <cell r="BA41">
            <v>-67.238419910403508</v>
          </cell>
          <cell r="BC41">
            <v>-36.990230939600188</v>
          </cell>
          <cell r="BD41">
            <v>-61.151116358499998</v>
          </cell>
          <cell r="BE41">
            <v>-80.534683790001409</v>
          </cell>
          <cell r="BF41">
            <v>-101.21196748850727</v>
          </cell>
          <cell r="BG41">
            <v>-101.21196748850727</v>
          </cell>
          <cell r="BI41">
            <v>-45.649705348817662</v>
          </cell>
          <cell r="BJ41">
            <v>-75.283585345286468</v>
          </cell>
          <cell r="BK41">
            <v>-98.722399578590114</v>
          </cell>
          <cell r="BL41">
            <v>-123.35361398464144</v>
          </cell>
          <cell r="BM41">
            <v>-123.35361398464144</v>
          </cell>
        </row>
        <row r="43">
          <cell r="A43" t="str">
            <v>Cash Flows From Financing Activities</v>
          </cell>
        </row>
        <row r="44">
          <cell r="A44" t="str">
            <v xml:space="preserve"> Net Proceeds - Preferred stock</v>
          </cell>
          <cell r="C44">
            <v>16.925000000000001</v>
          </cell>
          <cell r="D44">
            <v>44.222999999999999</v>
          </cell>
          <cell r="E44">
            <v>1.2849999999999999</v>
          </cell>
          <cell r="G44">
            <v>0</v>
          </cell>
          <cell r="H44">
            <v>0</v>
          </cell>
          <cell r="I44">
            <v>0</v>
          </cell>
          <cell r="J44">
            <v>0</v>
          </cell>
          <cell r="K44">
            <v>0</v>
          </cell>
          <cell r="M44">
            <v>0</v>
          </cell>
          <cell r="N44">
            <v>0</v>
          </cell>
          <cell r="O44">
            <v>0</v>
          </cell>
          <cell r="P44">
            <v>0</v>
          </cell>
          <cell r="Q44">
            <v>0</v>
          </cell>
          <cell r="S44">
            <v>0</v>
          </cell>
          <cell r="T44">
            <v>0</v>
          </cell>
          <cell r="U44">
            <v>0</v>
          </cell>
          <cell r="V44">
            <v>0</v>
          </cell>
          <cell r="W44">
            <v>0</v>
          </cell>
          <cell r="Y44">
            <v>0</v>
          </cell>
          <cell r="Z44">
            <v>0</v>
          </cell>
          <cell r="AA44">
            <v>0</v>
          </cell>
          <cell r="AB44">
            <v>0</v>
          </cell>
          <cell r="AC44">
            <v>0</v>
          </cell>
          <cell r="AE44">
            <v>0</v>
          </cell>
          <cell r="AF44">
            <v>0</v>
          </cell>
          <cell r="AG44">
            <v>0</v>
          </cell>
          <cell r="AH44">
            <v>0</v>
          </cell>
          <cell r="AI44">
            <v>0</v>
          </cell>
          <cell r="AK44">
            <v>0</v>
          </cell>
          <cell r="AL44">
            <v>0</v>
          </cell>
          <cell r="AM44">
            <v>0</v>
          </cell>
          <cell r="AN44">
            <v>0</v>
          </cell>
          <cell r="AO44">
            <v>0</v>
          </cell>
          <cell r="AQ44">
            <v>0</v>
          </cell>
          <cell r="AR44">
            <v>0</v>
          </cell>
          <cell r="AS44">
            <v>0</v>
          </cell>
          <cell r="AT44">
            <v>0</v>
          </cell>
          <cell r="AU44">
            <v>0</v>
          </cell>
          <cell r="AW44">
            <v>0</v>
          </cell>
          <cell r="AX44">
            <v>0</v>
          </cell>
          <cell r="AY44">
            <v>0</v>
          </cell>
          <cell r="AZ44">
            <v>0</v>
          </cell>
          <cell r="BA44">
            <v>0</v>
          </cell>
          <cell r="BC44">
            <v>0</v>
          </cell>
          <cell r="BD44">
            <v>0</v>
          </cell>
          <cell r="BE44">
            <v>0</v>
          </cell>
          <cell r="BF44">
            <v>0</v>
          </cell>
          <cell r="BG44">
            <v>0</v>
          </cell>
          <cell r="BI44">
            <v>0</v>
          </cell>
          <cell r="BJ44">
            <v>0</v>
          </cell>
          <cell r="BK44">
            <v>0</v>
          </cell>
          <cell r="BL44">
            <v>0</v>
          </cell>
          <cell r="BM44">
            <v>0</v>
          </cell>
        </row>
        <row r="45">
          <cell r="A45" t="str">
            <v xml:space="preserve"> Net Proceeds - Common Stock</v>
          </cell>
          <cell r="C45">
            <v>0.02</v>
          </cell>
          <cell r="D45">
            <v>0</v>
          </cell>
          <cell r="E45">
            <v>1.6319999999999999</v>
          </cell>
          <cell r="G45">
            <v>0</v>
          </cell>
          <cell r="H45">
            <v>0</v>
          </cell>
          <cell r="I45">
            <v>0</v>
          </cell>
          <cell r="J45">
            <v>0</v>
          </cell>
          <cell r="K45">
            <v>0</v>
          </cell>
          <cell r="M45">
            <v>0</v>
          </cell>
          <cell r="N45">
            <v>0</v>
          </cell>
          <cell r="O45">
            <v>0</v>
          </cell>
          <cell r="P45">
            <v>0</v>
          </cell>
          <cell r="Q45">
            <v>0</v>
          </cell>
          <cell r="S45">
            <v>0</v>
          </cell>
          <cell r="T45">
            <v>113.765</v>
          </cell>
          <cell r="U45">
            <v>113.554</v>
          </cell>
          <cell r="V45">
            <v>113.768</v>
          </cell>
          <cell r="W45">
            <v>113.768</v>
          </cell>
          <cell r="Y45">
            <v>0</v>
          </cell>
          <cell r="Z45">
            <v>0</v>
          </cell>
          <cell r="AA45">
            <v>-2.8000000000000001E-2</v>
          </cell>
          <cell r="AB45">
            <v>0</v>
          </cell>
          <cell r="AC45">
            <v>0</v>
          </cell>
          <cell r="AE45">
            <v>0</v>
          </cell>
          <cell r="AF45">
            <v>0</v>
          </cell>
          <cell r="AG45">
            <v>0</v>
          </cell>
          <cell r="AH45">
            <v>0</v>
          </cell>
          <cell r="AI45">
            <v>0</v>
          </cell>
          <cell r="AK45">
            <v>0</v>
          </cell>
          <cell r="AL45">
            <v>0</v>
          </cell>
          <cell r="AM45">
            <v>0</v>
          </cell>
          <cell r="AN45">
            <v>0</v>
          </cell>
          <cell r="AO45">
            <v>0</v>
          </cell>
          <cell r="AQ45">
            <v>0</v>
          </cell>
          <cell r="AR45">
            <v>0</v>
          </cell>
          <cell r="AS45">
            <v>0</v>
          </cell>
          <cell r="AT45">
            <v>0</v>
          </cell>
          <cell r="AU45">
            <v>0</v>
          </cell>
          <cell r="AW45">
            <v>0</v>
          </cell>
          <cell r="AX45">
            <v>0</v>
          </cell>
          <cell r="AY45">
            <v>0</v>
          </cell>
          <cell r="AZ45">
            <v>0</v>
          </cell>
          <cell r="BA45">
            <v>0</v>
          </cell>
          <cell r="BC45">
            <v>0</v>
          </cell>
          <cell r="BD45">
            <v>0</v>
          </cell>
          <cell r="BE45">
            <v>0</v>
          </cell>
          <cell r="BF45">
            <v>0</v>
          </cell>
          <cell r="BG45">
            <v>0</v>
          </cell>
          <cell r="BI45">
            <v>0</v>
          </cell>
          <cell r="BJ45">
            <v>0</v>
          </cell>
          <cell r="BK45">
            <v>0</v>
          </cell>
          <cell r="BL45">
            <v>0</v>
          </cell>
          <cell r="BM45">
            <v>0</v>
          </cell>
        </row>
        <row r="46">
          <cell r="A46" t="str">
            <v xml:space="preserve"> Net Proceed from exercise of stock options</v>
          </cell>
          <cell r="C46">
            <v>0.68799999999999994</v>
          </cell>
          <cell r="D46">
            <v>1.288</v>
          </cell>
          <cell r="E46">
            <v>0.254</v>
          </cell>
          <cell r="G46">
            <v>2.7E-2</v>
          </cell>
          <cell r="H46">
            <v>0.05</v>
          </cell>
          <cell r="I46">
            <v>0.14700000000000002</v>
          </cell>
          <cell r="J46">
            <v>1.58</v>
          </cell>
          <cell r="K46">
            <v>1.58</v>
          </cell>
          <cell r="M46">
            <v>6.0999999999999999E-2</v>
          </cell>
          <cell r="N46">
            <v>0.17499999999999999</v>
          </cell>
          <cell r="O46">
            <v>0.81499999999999995</v>
          </cell>
          <cell r="P46">
            <v>1.48</v>
          </cell>
          <cell r="Q46">
            <v>1.48</v>
          </cell>
          <cell r="S46">
            <v>1.6419999999999999</v>
          </cell>
          <cell r="T46">
            <v>1.734</v>
          </cell>
          <cell r="U46">
            <v>2.1930000000000001</v>
          </cell>
          <cell r="V46">
            <v>4.7460000000000004</v>
          </cell>
          <cell r="W46">
            <v>4.7460000000000004</v>
          </cell>
          <cell r="Y46">
            <v>2.1520000000000001</v>
          </cell>
          <cell r="Z46">
            <v>7.4420000000000002</v>
          </cell>
          <cell r="AA46">
            <v>9.6509999999999998</v>
          </cell>
          <cell r="AB46">
            <v>15.734999999999999</v>
          </cell>
          <cell r="AC46">
            <v>15.734999999999999</v>
          </cell>
          <cell r="AE46">
            <v>5.5030000000000001</v>
          </cell>
          <cell r="AF46">
            <v>13.003</v>
          </cell>
          <cell r="AG46">
            <v>20.503</v>
          </cell>
          <cell r="AH46">
            <v>28.003</v>
          </cell>
          <cell r="AI46">
            <v>28.003</v>
          </cell>
          <cell r="AK46">
            <v>8</v>
          </cell>
          <cell r="AL46">
            <v>16</v>
          </cell>
          <cell r="AM46">
            <v>24</v>
          </cell>
          <cell r="AN46">
            <v>32</v>
          </cell>
          <cell r="AO46">
            <v>32</v>
          </cell>
          <cell r="AQ46">
            <v>10</v>
          </cell>
          <cell r="AR46">
            <v>20</v>
          </cell>
          <cell r="AS46">
            <v>30</v>
          </cell>
          <cell r="AT46">
            <v>40</v>
          </cell>
          <cell r="AU46">
            <v>40</v>
          </cell>
          <cell r="AW46">
            <v>10</v>
          </cell>
          <cell r="AX46">
            <v>20</v>
          </cell>
          <cell r="AY46">
            <v>30</v>
          </cell>
          <cell r="AZ46">
            <v>40</v>
          </cell>
          <cell r="BA46">
            <v>40</v>
          </cell>
          <cell r="BC46">
            <v>12.5</v>
          </cell>
          <cell r="BD46">
            <v>25</v>
          </cell>
          <cell r="BE46">
            <v>37.5</v>
          </cell>
          <cell r="BF46">
            <v>50</v>
          </cell>
          <cell r="BG46">
            <v>50</v>
          </cell>
          <cell r="BI46">
            <v>13.75</v>
          </cell>
          <cell r="BJ46">
            <v>27.5</v>
          </cell>
          <cell r="BK46">
            <v>41.25</v>
          </cell>
          <cell r="BL46">
            <v>55</v>
          </cell>
          <cell r="BM46">
            <v>55</v>
          </cell>
        </row>
        <row r="47">
          <cell r="A47" t="str">
            <v xml:space="preserve"> Tax Benefit from employee stock plans</v>
          </cell>
          <cell r="S47">
            <v>0</v>
          </cell>
          <cell r="T47">
            <v>0</v>
          </cell>
          <cell r="U47">
            <v>0</v>
          </cell>
          <cell r="V47">
            <v>0</v>
          </cell>
          <cell r="W47">
            <v>0</v>
          </cell>
          <cell r="Y47">
            <v>0</v>
          </cell>
          <cell r="Z47">
            <v>0</v>
          </cell>
          <cell r="AA47">
            <v>0</v>
          </cell>
          <cell r="AB47">
            <v>0</v>
          </cell>
          <cell r="AC47">
            <v>0</v>
          </cell>
          <cell r="AE47">
            <v>2.6</v>
          </cell>
          <cell r="AF47">
            <v>4.8499999999999996</v>
          </cell>
          <cell r="AG47">
            <v>7.1</v>
          </cell>
          <cell r="AH47">
            <v>9.35</v>
          </cell>
          <cell r="AI47">
            <v>9.35</v>
          </cell>
          <cell r="AK47">
            <v>2.4</v>
          </cell>
          <cell r="AL47">
            <v>4.8</v>
          </cell>
          <cell r="AM47">
            <v>7.1999999999999993</v>
          </cell>
          <cell r="AN47">
            <v>9.6</v>
          </cell>
          <cell r="AO47">
            <v>9.6</v>
          </cell>
          <cell r="AQ47">
            <v>3</v>
          </cell>
          <cell r="AR47">
            <v>6</v>
          </cell>
          <cell r="AS47">
            <v>9</v>
          </cell>
          <cell r="AT47">
            <v>12</v>
          </cell>
          <cell r="AU47">
            <v>12</v>
          </cell>
          <cell r="AW47">
            <v>3</v>
          </cell>
          <cell r="AX47">
            <v>6</v>
          </cell>
          <cell r="AY47">
            <v>9</v>
          </cell>
          <cell r="AZ47">
            <v>12</v>
          </cell>
          <cell r="BA47">
            <v>12</v>
          </cell>
          <cell r="BC47">
            <v>12</v>
          </cell>
          <cell r="BD47">
            <v>23.19199873995905</v>
          </cell>
          <cell r="BE47">
            <v>37.373190656580071</v>
          </cell>
          <cell r="BF47">
            <v>48.772440859293077</v>
          </cell>
          <cell r="BG47">
            <v>48.772440859293077</v>
          </cell>
          <cell r="BI47">
            <v>12</v>
          </cell>
          <cell r="BJ47">
            <v>23.19199873995905</v>
          </cell>
          <cell r="BK47">
            <v>37.373190656580071</v>
          </cell>
          <cell r="BL47">
            <v>48.772440859293077</v>
          </cell>
          <cell r="BM47">
            <v>48.772440859293077</v>
          </cell>
        </row>
        <row r="48">
          <cell r="A48" t="str">
            <v xml:space="preserve"> Proceeds - Line of Credit &amp; Capital Lease</v>
          </cell>
          <cell r="C48">
            <v>0</v>
          </cell>
          <cell r="D48">
            <v>0</v>
          </cell>
          <cell r="E48">
            <v>0</v>
          </cell>
          <cell r="G48">
            <v>0</v>
          </cell>
          <cell r="H48">
            <v>0</v>
          </cell>
          <cell r="I48">
            <v>0</v>
          </cell>
          <cell r="J48">
            <v>0</v>
          </cell>
          <cell r="K48">
            <v>0</v>
          </cell>
          <cell r="M48">
            <v>0</v>
          </cell>
          <cell r="N48">
            <v>0</v>
          </cell>
          <cell r="O48">
            <v>0</v>
          </cell>
          <cell r="P48">
            <v>0</v>
          </cell>
          <cell r="Q48">
            <v>0</v>
          </cell>
          <cell r="S48">
            <v>0</v>
          </cell>
          <cell r="T48">
            <v>0</v>
          </cell>
          <cell r="U48">
            <v>0</v>
          </cell>
          <cell r="V48">
            <v>0</v>
          </cell>
          <cell r="W48">
            <v>0</v>
          </cell>
          <cell r="Y48">
            <v>0</v>
          </cell>
          <cell r="Z48">
            <v>0</v>
          </cell>
          <cell r="AA48">
            <v>0</v>
          </cell>
          <cell r="AB48">
            <v>0</v>
          </cell>
          <cell r="AC48">
            <v>0</v>
          </cell>
          <cell r="AE48">
            <v>0</v>
          </cell>
          <cell r="AF48">
            <v>0</v>
          </cell>
          <cell r="AG48">
            <v>0</v>
          </cell>
          <cell r="AH48">
            <v>0</v>
          </cell>
          <cell r="AI48">
            <v>0</v>
          </cell>
          <cell r="AK48">
            <v>0</v>
          </cell>
          <cell r="AL48">
            <v>0</v>
          </cell>
          <cell r="AM48">
            <v>0</v>
          </cell>
          <cell r="AN48">
            <v>0</v>
          </cell>
          <cell r="AO48">
            <v>0</v>
          </cell>
          <cell r="AQ48">
            <v>0</v>
          </cell>
          <cell r="AR48">
            <v>0</v>
          </cell>
          <cell r="AS48">
            <v>0</v>
          </cell>
          <cell r="AT48">
            <v>0</v>
          </cell>
          <cell r="AU48">
            <v>0</v>
          </cell>
          <cell r="AW48">
            <v>0</v>
          </cell>
          <cell r="AX48">
            <v>0</v>
          </cell>
          <cell r="AY48">
            <v>0</v>
          </cell>
          <cell r="AZ48">
            <v>0</v>
          </cell>
          <cell r="BA48">
            <v>0</v>
          </cell>
          <cell r="BC48">
            <v>0</v>
          </cell>
          <cell r="BD48">
            <v>0</v>
          </cell>
          <cell r="BE48">
            <v>0</v>
          </cell>
          <cell r="BF48">
            <v>0</v>
          </cell>
          <cell r="BG48">
            <v>0</v>
          </cell>
          <cell r="BI48">
            <v>0</v>
          </cell>
          <cell r="BJ48">
            <v>0</v>
          </cell>
          <cell r="BK48">
            <v>0</v>
          </cell>
          <cell r="BL48">
            <v>0</v>
          </cell>
          <cell r="BM48">
            <v>0</v>
          </cell>
        </row>
        <row r="49">
          <cell r="A49" t="str">
            <v xml:space="preserve"> Payment - Line of Credit &amp; Capital Lease</v>
          </cell>
          <cell r="C49">
            <v>0</v>
          </cell>
          <cell r="D49">
            <v>-0.105</v>
          </cell>
          <cell r="E49">
            <v>-0.65600000000000003</v>
          </cell>
          <cell r="G49">
            <v>-0.23200000000000001</v>
          </cell>
          <cell r="H49">
            <v>-0.58099999999999996</v>
          </cell>
          <cell r="I49">
            <v>-0.71899999999999997</v>
          </cell>
          <cell r="J49">
            <v>-0.75700000000000001</v>
          </cell>
          <cell r="K49">
            <v>-0.75700000000000001</v>
          </cell>
          <cell r="M49">
            <v>-0.151</v>
          </cell>
          <cell r="N49">
            <v>-0.31</v>
          </cell>
          <cell r="O49">
            <v>-0.44600000000000001</v>
          </cell>
          <cell r="P49">
            <v>-0.53100000000000003</v>
          </cell>
          <cell r="Q49">
            <v>-0.53100000000000003</v>
          </cell>
          <cell r="S49">
            <v>-5.8000000000000003E-2</v>
          </cell>
          <cell r="T49">
            <v>-0.215</v>
          </cell>
          <cell r="U49">
            <v>-0.35399999999999998</v>
          </cell>
          <cell r="V49">
            <v>-0.49299999999999999</v>
          </cell>
          <cell r="W49">
            <v>-0.49299999999999999</v>
          </cell>
          <cell r="Y49">
            <v>-0.14000000000000001</v>
          </cell>
          <cell r="Z49">
            <v>-0.311</v>
          </cell>
          <cell r="AA49">
            <v>-0.46300000000000002</v>
          </cell>
          <cell r="AB49">
            <v>-0.61399999999999999</v>
          </cell>
          <cell r="AC49">
            <v>-0.61399999999999999</v>
          </cell>
          <cell r="AE49">
            <v>-0.151</v>
          </cell>
          <cell r="AF49">
            <v>-0.151</v>
          </cell>
          <cell r="AG49">
            <v>-0.151</v>
          </cell>
          <cell r="AH49">
            <v>-0.151</v>
          </cell>
          <cell r="AI49">
            <v>-0.151</v>
          </cell>
          <cell r="AK49">
            <v>0</v>
          </cell>
          <cell r="AL49">
            <v>0</v>
          </cell>
          <cell r="AM49">
            <v>0</v>
          </cell>
          <cell r="AN49">
            <v>0</v>
          </cell>
          <cell r="AO49">
            <v>0</v>
          </cell>
          <cell r="AQ49">
            <v>0</v>
          </cell>
          <cell r="AR49">
            <v>0</v>
          </cell>
          <cell r="AS49">
            <v>0</v>
          </cell>
          <cell r="AT49">
            <v>0</v>
          </cell>
          <cell r="AU49">
            <v>0</v>
          </cell>
          <cell r="AW49">
            <v>0</v>
          </cell>
          <cell r="AX49">
            <v>0</v>
          </cell>
          <cell r="AY49">
            <v>0</v>
          </cell>
          <cell r="AZ49">
            <v>0</v>
          </cell>
          <cell r="BA49">
            <v>0</v>
          </cell>
          <cell r="BC49">
            <v>0</v>
          </cell>
          <cell r="BD49">
            <v>0</v>
          </cell>
          <cell r="BE49">
            <v>0</v>
          </cell>
          <cell r="BF49">
            <v>0</v>
          </cell>
          <cell r="BG49">
            <v>0</v>
          </cell>
          <cell r="BI49">
            <v>0</v>
          </cell>
          <cell r="BJ49">
            <v>0</v>
          </cell>
          <cell r="BK49">
            <v>0</v>
          </cell>
          <cell r="BL49">
            <v>0</v>
          </cell>
          <cell r="BM49">
            <v>0</v>
          </cell>
        </row>
        <row r="50">
          <cell r="A50" t="str">
            <v xml:space="preserve"> Proceeds from subsidiaries stock offering</v>
          </cell>
          <cell r="C50">
            <v>0</v>
          </cell>
          <cell r="D50">
            <v>0</v>
          </cell>
          <cell r="E50">
            <v>0</v>
          </cell>
          <cell r="G50">
            <v>0</v>
          </cell>
          <cell r="H50">
            <v>0</v>
          </cell>
          <cell r="I50">
            <v>0</v>
          </cell>
          <cell r="J50">
            <v>0</v>
          </cell>
          <cell r="K50">
            <v>0</v>
          </cell>
          <cell r="M50">
            <v>0</v>
          </cell>
          <cell r="N50">
            <v>0</v>
          </cell>
          <cell r="O50">
            <v>0</v>
          </cell>
          <cell r="P50">
            <v>0</v>
          </cell>
          <cell r="Q50">
            <v>0</v>
          </cell>
          <cell r="S50">
            <v>0</v>
          </cell>
          <cell r="T50">
            <v>0</v>
          </cell>
          <cell r="U50">
            <v>0</v>
          </cell>
          <cell r="V50">
            <v>0</v>
          </cell>
          <cell r="W50">
            <v>0</v>
          </cell>
          <cell r="Y50">
            <v>0</v>
          </cell>
          <cell r="Z50">
            <v>0</v>
          </cell>
          <cell r="AA50">
            <v>0</v>
          </cell>
          <cell r="AB50">
            <v>0</v>
          </cell>
          <cell r="AC50">
            <v>0</v>
          </cell>
          <cell r="AE50">
            <v>0</v>
          </cell>
          <cell r="AF50">
            <v>0</v>
          </cell>
          <cell r="AG50">
            <v>0</v>
          </cell>
          <cell r="AH50">
            <v>0</v>
          </cell>
          <cell r="AI50">
            <v>0</v>
          </cell>
          <cell r="AK50">
            <v>0</v>
          </cell>
          <cell r="AL50">
            <v>0</v>
          </cell>
          <cell r="AM50">
            <v>0</v>
          </cell>
          <cell r="AN50">
            <v>0</v>
          </cell>
          <cell r="AO50">
            <v>0</v>
          </cell>
          <cell r="AQ50">
            <v>0</v>
          </cell>
          <cell r="AR50">
            <v>0</v>
          </cell>
          <cell r="AS50">
            <v>0</v>
          </cell>
          <cell r="AT50">
            <v>0</v>
          </cell>
          <cell r="AU50">
            <v>0</v>
          </cell>
          <cell r="AW50">
            <v>0</v>
          </cell>
          <cell r="AX50">
            <v>0</v>
          </cell>
          <cell r="AY50">
            <v>0</v>
          </cell>
          <cell r="AZ50">
            <v>0</v>
          </cell>
          <cell r="BA50">
            <v>0</v>
          </cell>
          <cell r="BC50">
            <v>0</v>
          </cell>
          <cell r="BD50">
            <v>0</v>
          </cell>
          <cell r="BE50">
            <v>0</v>
          </cell>
          <cell r="BF50">
            <v>0</v>
          </cell>
          <cell r="BG50">
            <v>0</v>
          </cell>
          <cell r="BI50">
            <v>0</v>
          </cell>
          <cell r="BJ50">
            <v>0</v>
          </cell>
          <cell r="BK50">
            <v>0</v>
          </cell>
          <cell r="BL50">
            <v>0</v>
          </cell>
          <cell r="BM50">
            <v>0</v>
          </cell>
        </row>
        <row r="51">
          <cell r="A51" t="str">
            <v xml:space="preserve"> Debt Issuance, Net</v>
          </cell>
          <cell r="C51">
            <v>0</v>
          </cell>
          <cell r="D51">
            <v>0</v>
          </cell>
          <cell r="E51">
            <v>0</v>
          </cell>
          <cell r="G51">
            <v>0</v>
          </cell>
          <cell r="H51">
            <v>0</v>
          </cell>
          <cell r="I51">
            <v>0</v>
          </cell>
          <cell r="J51">
            <v>0</v>
          </cell>
          <cell r="K51">
            <v>0</v>
          </cell>
          <cell r="M51">
            <v>0</v>
          </cell>
          <cell r="N51">
            <v>0</v>
          </cell>
          <cell r="O51">
            <v>0</v>
          </cell>
          <cell r="P51">
            <v>0</v>
          </cell>
          <cell r="Q51">
            <v>0</v>
          </cell>
          <cell r="S51">
            <v>0</v>
          </cell>
          <cell r="T51">
            <v>0</v>
          </cell>
          <cell r="U51">
            <v>0</v>
          </cell>
          <cell r="V51">
            <v>0</v>
          </cell>
          <cell r="W51">
            <v>0</v>
          </cell>
          <cell r="Y51">
            <v>0</v>
          </cell>
          <cell r="Z51">
            <v>0</v>
          </cell>
          <cell r="AA51">
            <v>0</v>
          </cell>
          <cell r="AB51">
            <v>0</v>
          </cell>
          <cell r="AC51">
            <v>0</v>
          </cell>
          <cell r="AE51">
            <v>0</v>
          </cell>
          <cell r="AF51">
            <v>0</v>
          </cell>
          <cell r="AG51">
            <v>0</v>
          </cell>
          <cell r="AH51">
            <v>0</v>
          </cell>
          <cell r="AI51">
            <v>0</v>
          </cell>
          <cell r="AK51">
            <v>0</v>
          </cell>
          <cell r="AL51">
            <v>0</v>
          </cell>
          <cell r="AM51">
            <v>0</v>
          </cell>
          <cell r="AN51">
            <v>0</v>
          </cell>
          <cell r="AO51">
            <v>0</v>
          </cell>
          <cell r="AQ51">
            <v>0</v>
          </cell>
          <cell r="AR51">
            <v>0</v>
          </cell>
          <cell r="AS51">
            <v>0</v>
          </cell>
          <cell r="AT51">
            <v>0</v>
          </cell>
          <cell r="AU51">
            <v>0</v>
          </cell>
          <cell r="AW51">
            <v>0</v>
          </cell>
          <cell r="AX51">
            <v>0</v>
          </cell>
          <cell r="AY51">
            <v>0</v>
          </cell>
          <cell r="AZ51">
            <v>0</v>
          </cell>
          <cell r="BA51">
            <v>0</v>
          </cell>
          <cell r="BC51">
            <v>0</v>
          </cell>
          <cell r="BD51">
            <v>0</v>
          </cell>
          <cell r="BE51">
            <v>0</v>
          </cell>
          <cell r="BF51">
            <v>0</v>
          </cell>
          <cell r="BG51">
            <v>0</v>
          </cell>
          <cell r="BI51">
            <v>0</v>
          </cell>
          <cell r="BJ51">
            <v>0</v>
          </cell>
          <cell r="BK51">
            <v>0</v>
          </cell>
          <cell r="BL51">
            <v>0</v>
          </cell>
          <cell r="BM51">
            <v>0</v>
          </cell>
        </row>
        <row r="52">
          <cell r="A52" t="str">
            <v xml:space="preserve"> Convertible, Net</v>
          </cell>
          <cell r="C52">
            <v>0</v>
          </cell>
          <cell r="D52">
            <v>0</v>
          </cell>
          <cell r="E52">
            <v>0</v>
          </cell>
          <cell r="G52">
            <v>0</v>
          </cell>
          <cell r="H52">
            <v>0</v>
          </cell>
          <cell r="I52">
            <v>0</v>
          </cell>
          <cell r="J52">
            <v>0</v>
          </cell>
          <cell r="K52">
            <v>0</v>
          </cell>
          <cell r="M52">
            <v>0</v>
          </cell>
          <cell r="N52">
            <v>0</v>
          </cell>
          <cell r="O52">
            <v>0</v>
          </cell>
          <cell r="P52">
            <v>0</v>
          </cell>
          <cell r="Q52">
            <v>0</v>
          </cell>
          <cell r="S52">
            <v>0</v>
          </cell>
          <cell r="T52">
            <v>0</v>
          </cell>
          <cell r="U52">
            <v>0</v>
          </cell>
          <cell r="V52">
            <v>0</v>
          </cell>
          <cell r="W52">
            <v>0</v>
          </cell>
          <cell r="Y52">
            <v>0</v>
          </cell>
          <cell r="Z52">
            <v>0</v>
          </cell>
          <cell r="AA52">
            <v>0</v>
          </cell>
          <cell r="AB52">
            <v>0</v>
          </cell>
          <cell r="AC52">
            <v>0</v>
          </cell>
          <cell r="AE52">
            <v>0</v>
          </cell>
          <cell r="AF52">
            <v>0</v>
          </cell>
          <cell r="AG52">
            <v>0</v>
          </cell>
          <cell r="AH52">
            <v>0</v>
          </cell>
          <cell r="AI52">
            <v>0</v>
          </cell>
          <cell r="AK52">
            <v>0</v>
          </cell>
          <cell r="AL52">
            <v>0</v>
          </cell>
          <cell r="AM52">
            <v>0</v>
          </cell>
          <cell r="AN52">
            <v>0</v>
          </cell>
          <cell r="AO52">
            <v>0</v>
          </cell>
          <cell r="AQ52">
            <v>0</v>
          </cell>
          <cell r="AR52">
            <v>0</v>
          </cell>
          <cell r="AS52">
            <v>0</v>
          </cell>
          <cell r="AT52">
            <v>0</v>
          </cell>
          <cell r="AU52">
            <v>0</v>
          </cell>
          <cell r="AW52">
            <v>0</v>
          </cell>
          <cell r="AX52">
            <v>0</v>
          </cell>
          <cell r="AY52">
            <v>0</v>
          </cell>
          <cell r="AZ52">
            <v>0</v>
          </cell>
          <cell r="BA52">
            <v>0</v>
          </cell>
          <cell r="BC52">
            <v>0</v>
          </cell>
          <cell r="BD52">
            <v>0</v>
          </cell>
          <cell r="BE52">
            <v>0</v>
          </cell>
          <cell r="BF52">
            <v>0</v>
          </cell>
          <cell r="BG52">
            <v>0</v>
          </cell>
          <cell r="BI52">
            <v>0</v>
          </cell>
          <cell r="BJ52">
            <v>0</v>
          </cell>
          <cell r="BK52">
            <v>0</v>
          </cell>
          <cell r="BL52">
            <v>0</v>
          </cell>
          <cell r="BM52">
            <v>0</v>
          </cell>
        </row>
        <row r="53">
          <cell r="A53" t="str">
            <v xml:space="preserve"> Other</v>
          </cell>
          <cell r="C53">
            <v>-1E-3</v>
          </cell>
          <cell r="D53">
            <v>0.28900000000000003</v>
          </cell>
          <cell r="E53">
            <v>1.0319999999999998</v>
          </cell>
          <cell r="G53">
            <v>-7.0000000000000001E-3</v>
          </cell>
          <cell r="H53">
            <v>-0.215</v>
          </cell>
          <cell r="I53">
            <v>0.33100000000000007</v>
          </cell>
          <cell r="J53">
            <v>0.20900000000000007</v>
          </cell>
          <cell r="K53">
            <v>0.20900000000000007</v>
          </cell>
          <cell r="M53">
            <v>-5.0000000000000001E-3</v>
          </cell>
          <cell r="N53">
            <v>-1.6E-2</v>
          </cell>
          <cell r="O53">
            <v>0.15100000000000002</v>
          </cell>
          <cell r="P53">
            <v>0.15000000000000002</v>
          </cell>
          <cell r="Q53">
            <v>0.15000000000000002</v>
          </cell>
          <cell r="S53">
            <v>-3.5999999999999997E-2</v>
          </cell>
          <cell r="T53">
            <v>0</v>
          </cell>
          <cell r="U53">
            <v>0</v>
          </cell>
          <cell r="V53">
            <v>0.82899999999999996</v>
          </cell>
          <cell r="W53">
            <v>0.82899999999999996</v>
          </cell>
          <cell r="Y53">
            <v>0.72299999999999998</v>
          </cell>
          <cell r="Z53">
            <v>0.69899999999999995</v>
          </cell>
          <cell r="AA53">
            <v>0.72699999999999998</v>
          </cell>
          <cell r="AB53">
            <v>0.69899999999999995</v>
          </cell>
          <cell r="AC53">
            <v>0.69899999999999995</v>
          </cell>
          <cell r="AE53">
            <v>0</v>
          </cell>
          <cell r="AF53">
            <v>0</v>
          </cell>
          <cell r="AG53">
            <v>0</v>
          </cell>
          <cell r="AH53">
            <v>0</v>
          </cell>
          <cell r="AI53">
            <v>0</v>
          </cell>
          <cell r="AK53">
            <v>0</v>
          </cell>
          <cell r="AL53">
            <v>0</v>
          </cell>
          <cell r="AM53">
            <v>0</v>
          </cell>
          <cell r="AN53">
            <v>0</v>
          </cell>
          <cell r="AO53">
            <v>0</v>
          </cell>
          <cell r="AQ53">
            <v>0</v>
          </cell>
          <cell r="AR53">
            <v>0</v>
          </cell>
          <cell r="AS53">
            <v>0</v>
          </cell>
          <cell r="AT53">
            <v>0</v>
          </cell>
          <cell r="AU53">
            <v>0</v>
          </cell>
          <cell r="AW53">
            <v>-0.01</v>
          </cell>
          <cell r="AX53">
            <v>-0.01</v>
          </cell>
          <cell r="AY53">
            <v>-0.01</v>
          </cell>
          <cell r="AZ53">
            <v>-0.01</v>
          </cell>
          <cell r="BA53">
            <v>-0.01</v>
          </cell>
          <cell r="BC53">
            <v>0</v>
          </cell>
          <cell r="BD53">
            <v>0</v>
          </cell>
          <cell r="BE53">
            <v>0</v>
          </cell>
          <cell r="BF53">
            <v>0</v>
          </cell>
          <cell r="BG53">
            <v>0</v>
          </cell>
          <cell r="BI53">
            <v>0</v>
          </cell>
          <cell r="BJ53">
            <v>0</v>
          </cell>
          <cell r="BK53">
            <v>0</v>
          </cell>
          <cell r="BL53">
            <v>0</v>
          </cell>
          <cell r="BM53">
            <v>0</v>
          </cell>
        </row>
        <row r="54">
          <cell r="A54" t="str">
            <v xml:space="preserve"> Dividends paid</v>
          </cell>
          <cell r="C54">
            <v>0</v>
          </cell>
          <cell r="D54">
            <v>0</v>
          </cell>
          <cell r="E54">
            <v>0</v>
          </cell>
          <cell r="G54">
            <v>0</v>
          </cell>
          <cell r="H54">
            <v>0</v>
          </cell>
          <cell r="I54">
            <v>0</v>
          </cell>
          <cell r="J54">
            <v>0</v>
          </cell>
          <cell r="K54">
            <v>0</v>
          </cell>
          <cell r="M54">
            <v>0</v>
          </cell>
          <cell r="N54">
            <v>0</v>
          </cell>
          <cell r="O54">
            <v>0</v>
          </cell>
          <cell r="P54">
            <v>0</v>
          </cell>
          <cell r="Q54">
            <v>0</v>
          </cell>
          <cell r="S54">
            <v>0</v>
          </cell>
          <cell r="T54">
            <v>0</v>
          </cell>
          <cell r="U54">
            <v>0</v>
          </cell>
          <cell r="V54">
            <v>0</v>
          </cell>
          <cell r="W54">
            <v>0</v>
          </cell>
          <cell r="Y54">
            <v>0</v>
          </cell>
          <cell r="Z54">
            <v>0</v>
          </cell>
          <cell r="AA54">
            <v>0</v>
          </cell>
          <cell r="AB54">
            <v>0</v>
          </cell>
          <cell r="AC54">
            <v>0</v>
          </cell>
          <cell r="AE54">
            <v>0</v>
          </cell>
          <cell r="AF54">
            <v>0</v>
          </cell>
          <cell r="AG54">
            <v>0</v>
          </cell>
          <cell r="AH54">
            <v>0</v>
          </cell>
          <cell r="AI54">
            <v>0</v>
          </cell>
          <cell r="AK54">
            <v>0</v>
          </cell>
          <cell r="AL54">
            <v>0</v>
          </cell>
          <cell r="AM54">
            <v>0</v>
          </cell>
          <cell r="AN54">
            <v>0</v>
          </cell>
          <cell r="AO54">
            <v>0</v>
          </cell>
          <cell r="AQ54">
            <v>0</v>
          </cell>
          <cell r="AR54">
            <v>0</v>
          </cell>
          <cell r="AS54">
            <v>0</v>
          </cell>
          <cell r="AT54">
            <v>0</v>
          </cell>
          <cell r="AU54">
            <v>0</v>
          </cell>
          <cell r="AW54">
            <v>0</v>
          </cell>
          <cell r="AX54">
            <v>0</v>
          </cell>
          <cell r="AY54">
            <v>0</v>
          </cell>
          <cell r="AZ54">
            <v>0</v>
          </cell>
          <cell r="BA54">
            <v>0</v>
          </cell>
          <cell r="BC54">
            <v>0</v>
          </cell>
          <cell r="BD54">
            <v>0</v>
          </cell>
          <cell r="BE54">
            <v>0</v>
          </cell>
          <cell r="BF54">
            <v>0</v>
          </cell>
          <cell r="BG54">
            <v>0</v>
          </cell>
          <cell r="BI54">
            <v>0</v>
          </cell>
          <cell r="BJ54">
            <v>0</v>
          </cell>
          <cell r="BK54">
            <v>0</v>
          </cell>
          <cell r="BL54">
            <v>0</v>
          </cell>
          <cell r="BM54">
            <v>0</v>
          </cell>
        </row>
        <row r="55">
          <cell r="A55" t="str">
            <v>Net Cash Provided by Financing Activities</v>
          </cell>
          <cell r="C55">
            <v>17.631999999999998</v>
          </cell>
          <cell r="D55">
            <v>45.695</v>
          </cell>
          <cell r="E55">
            <v>3.5469999999999997</v>
          </cell>
          <cell r="G55">
            <v>-0.21200000000000002</v>
          </cell>
          <cell r="H55">
            <v>-0.74599999999999989</v>
          </cell>
          <cell r="I55">
            <v>-0.24099999999999988</v>
          </cell>
          <cell r="J55">
            <v>1.032</v>
          </cell>
          <cell r="K55">
            <v>1.032</v>
          </cell>
          <cell r="M55">
            <v>-9.5000000000000001E-2</v>
          </cell>
          <cell r="N55">
            <v>-0.15100000000000002</v>
          </cell>
          <cell r="O55">
            <v>0.52</v>
          </cell>
          <cell r="P55">
            <v>1.099</v>
          </cell>
          <cell r="Q55">
            <v>1.099</v>
          </cell>
          <cell r="S55">
            <v>1.5479999999999998</v>
          </cell>
          <cell r="T55">
            <v>115.28399999999999</v>
          </cell>
          <cell r="U55">
            <v>115.393</v>
          </cell>
          <cell r="V55">
            <v>118.85</v>
          </cell>
          <cell r="W55">
            <v>118.85</v>
          </cell>
          <cell r="Y55">
            <v>2.7349999999999999</v>
          </cell>
          <cell r="Z55">
            <v>7.83</v>
          </cell>
          <cell r="AA55">
            <v>9.8870000000000005</v>
          </cell>
          <cell r="AB55">
            <v>15.819999999999999</v>
          </cell>
          <cell r="AC55">
            <v>15.819999999999999</v>
          </cell>
          <cell r="AE55">
            <v>7.952</v>
          </cell>
          <cell r="AF55">
            <v>17.702000000000002</v>
          </cell>
          <cell r="AG55">
            <v>27.452000000000002</v>
          </cell>
          <cell r="AH55">
            <v>37.201999999999998</v>
          </cell>
          <cell r="AI55">
            <v>37.201999999999998</v>
          </cell>
          <cell r="AK55">
            <v>10.4</v>
          </cell>
          <cell r="AL55">
            <v>20.8</v>
          </cell>
          <cell r="AM55">
            <v>31.2</v>
          </cell>
          <cell r="AN55">
            <v>41.6</v>
          </cell>
          <cell r="AO55">
            <v>41.6</v>
          </cell>
          <cell r="AQ55">
            <v>13</v>
          </cell>
          <cell r="AR55">
            <v>26</v>
          </cell>
          <cell r="AS55">
            <v>39</v>
          </cell>
          <cell r="AT55">
            <v>52</v>
          </cell>
          <cell r="AU55">
            <v>52</v>
          </cell>
          <cell r="AW55">
            <v>12.99</v>
          </cell>
          <cell r="AX55">
            <v>25.99</v>
          </cell>
          <cell r="AY55">
            <v>38.99</v>
          </cell>
          <cell r="AZ55">
            <v>51.99</v>
          </cell>
          <cell r="BA55">
            <v>51.99</v>
          </cell>
          <cell r="BC55">
            <v>24.5</v>
          </cell>
          <cell r="BD55">
            <v>48.191998739959047</v>
          </cell>
          <cell r="BE55">
            <v>74.873190656580078</v>
          </cell>
          <cell r="BF55">
            <v>98.772440859293084</v>
          </cell>
          <cell r="BG55">
            <v>98.772440859293084</v>
          </cell>
          <cell r="BI55">
            <v>25.75</v>
          </cell>
          <cell r="BJ55">
            <v>50.691998739959047</v>
          </cell>
          <cell r="BK55">
            <v>78.623190656580078</v>
          </cell>
          <cell r="BL55">
            <v>103.77244085929308</v>
          </cell>
          <cell r="BM55">
            <v>103.77244085929308</v>
          </cell>
        </row>
        <row r="57">
          <cell r="A57" t="str">
            <v>Exchange Rate Impact</v>
          </cell>
          <cell r="C57">
            <v>0</v>
          </cell>
          <cell r="D57">
            <v>-4.9000000000000002E-2</v>
          </cell>
          <cell r="E57">
            <v>-0.159</v>
          </cell>
          <cell r="G57">
            <v>6.9000000000000006E-2</v>
          </cell>
          <cell r="H57">
            <v>0.13800000000000001</v>
          </cell>
          <cell r="I57">
            <v>0.20800000000000002</v>
          </cell>
          <cell r="J57">
            <v>0.31</v>
          </cell>
          <cell r="K57">
            <v>0.31</v>
          </cell>
          <cell r="M57">
            <v>0.01</v>
          </cell>
          <cell r="N57">
            <v>2.0999999999999998E-2</v>
          </cell>
          <cell r="O57">
            <v>3.2000000000000001E-2</v>
          </cell>
          <cell r="P57">
            <v>1.8000000000000002E-2</v>
          </cell>
          <cell r="Q57">
            <v>1.8000000000000002E-2</v>
          </cell>
          <cell r="S57">
            <v>-2E-3</v>
          </cell>
          <cell r="T57">
            <v>-5.5E-2</v>
          </cell>
          <cell r="U57">
            <v>0.123</v>
          </cell>
          <cell r="V57">
            <v>-0.255</v>
          </cell>
          <cell r="W57">
            <v>-0.255</v>
          </cell>
          <cell r="Y57">
            <v>-6.0000000000000001E-3</v>
          </cell>
          <cell r="Z57">
            <v>0.27500000000000002</v>
          </cell>
          <cell r="AA57">
            <v>9.6000000000000002E-2</v>
          </cell>
          <cell r="AB57">
            <v>0.20300000000000001</v>
          </cell>
          <cell r="AC57">
            <v>0.20300000000000001</v>
          </cell>
          <cell r="AE57">
            <v>-0.748</v>
          </cell>
          <cell r="AF57">
            <v>0</v>
          </cell>
          <cell r="AG57">
            <v>0</v>
          </cell>
          <cell r="AH57">
            <v>0</v>
          </cell>
          <cell r="AI57">
            <v>0</v>
          </cell>
          <cell r="AK57">
            <v>0</v>
          </cell>
          <cell r="AL57">
            <v>0</v>
          </cell>
          <cell r="AM57">
            <v>0</v>
          </cell>
          <cell r="AN57">
            <v>0</v>
          </cell>
          <cell r="AO57">
            <v>0</v>
          </cell>
          <cell r="AQ57">
            <v>0</v>
          </cell>
          <cell r="AR57">
            <v>0</v>
          </cell>
          <cell r="AS57">
            <v>0</v>
          </cell>
          <cell r="AT57">
            <v>0</v>
          </cell>
          <cell r="AU57">
            <v>0</v>
          </cell>
          <cell r="AW57">
            <v>0</v>
          </cell>
          <cell r="AX57">
            <v>0</v>
          </cell>
          <cell r="AY57">
            <v>0</v>
          </cell>
          <cell r="AZ57">
            <v>0</v>
          </cell>
          <cell r="BA57">
            <v>0</v>
          </cell>
          <cell r="BC57">
            <v>0</v>
          </cell>
          <cell r="BD57">
            <v>0</v>
          </cell>
          <cell r="BE57">
            <v>0</v>
          </cell>
          <cell r="BF57">
            <v>0</v>
          </cell>
          <cell r="BG57">
            <v>0</v>
          </cell>
          <cell r="BI57">
            <v>0</v>
          </cell>
          <cell r="BJ57">
            <v>0</v>
          </cell>
          <cell r="BK57">
            <v>0</v>
          </cell>
          <cell r="BL57">
            <v>0</v>
          </cell>
          <cell r="BM57">
            <v>0</v>
          </cell>
        </row>
        <row r="59">
          <cell r="A59" t="str">
            <v>Change in Cash and Cash Equivalents</v>
          </cell>
          <cell r="C59">
            <v>12.608999999999998</v>
          </cell>
          <cell r="D59">
            <v>9.5910000000000011</v>
          </cell>
          <cell r="E59">
            <v>-10.491000000000005</v>
          </cell>
          <cell r="G59">
            <v>-2.8409999999999997</v>
          </cell>
          <cell r="H59">
            <v>-1.5629999999999993</v>
          </cell>
          <cell r="I59">
            <v>-1.8369999999999982</v>
          </cell>
          <cell r="J59">
            <v>-2.9999999999999987</v>
          </cell>
          <cell r="K59">
            <v>-2.9999999999999987</v>
          </cell>
          <cell r="M59">
            <v>-3.7679999999999993</v>
          </cell>
          <cell r="N59">
            <v>-2.5789999999999997</v>
          </cell>
          <cell r="O59">
            <v>-2.1729999999999978</v>
          </cell>
          <cell r="P59">
            <v>1.7540000000000076</v>
          </cell>
          <cell r="Q59">
            <v>1.7540000000000076</v>
          </cell>
          <cell r="S59">
            <v>-4.9029999999999951</v>
          </cell>
          <cell r="T59">
            <v>50.629999999999988</v>
          </cell>
          <cell r="U59">
            <v>12.293000000000015</v>
          </cell>
          <cell r="V59">
            <v>25.268000000000011</v>
          </cell>
          <cell r="W59">
            <v>25.268000000000011</v>
          </cell>
          <cell r="Y59">
            <v>4.8730000000000082</v>
          </cell>
          <cell r="Z59">
            <v>-10.591000000000001</v>
          </cell>
          <cell r="AA59">
            <v>51.624000000000002</v>
          </cell>
          <cell r="AB59">
            <v>64.111000000000018</v>
          </cell>
          <cell r="AC59">
            <v>64.111000000000018</v>
          </cell>
          <cell r="AE59">
            <v>28.730999999999991</v>
          </cell>
          <cell r="AF59">
            <v>69.836864170526084</v>
          </cell>
          <cell r="AG59">
            <v>96.110879168986486</v>
          </cell>
          <cell r="AH59">
            <v>135.66980065153757</v>
          </cell>
          <cell r="AI59">
            <v>135.66980065153757</v>
          </cell>
          <cell r="AK59">
            <v>14.425034853004105</v>
          </cell>
          <cell r="AL59">
            <v>47.236310733435772</v>
          </cell>
          <cell r="AM59">
            <v>89.414108802089771</v>
          </cell>
          <cell r="AN59">
            <v>137.32560673817494</v>
          </cell>
          <cell r="AO59">
            <v>137.32560673817494</v>
          </cell>
          <cell r="AQ59">
            <v>22.158530408354725</v>
          </cell>
          <cell r="AR59">
            <v>67.704295000580316</v>
          </cell>
          <cell r="AS59">
            <v>123.73222309887321</v>
          </cell>
          <cell r="AT59">
            <v>183.50153056910924</v>
          </cell>
          <cell r="AU59">
            <v>183.50153056910924</v>
          </cell>
          <cell r="AW59">
            <v>23.426262969506503</v>
          </cell>
          <cell r="AX59">
            <v>79.853387611525946</v>
          </cell>
          <cell r="AY59">
            <v>127.53806679892696</v>
          </cell>
          <cell r="AZ59">
            <v>237.09311621204509</v>
          </cell>
          <cell r="BA59">
            <v>237.09311621204509</v>
          </cell>
          <cell r="BC59">
            <v>94.262286849671653</v>
          </cell>
          <cell r="BD59">
            <v>172.81833995480383</v>
          </cell>
          <cell r="BE59">
            <v>292.74649210184043</v>
          </cell>
          <cell r="BF59">
            <v>537.55616442274561</v>
          </cell>
          <cell r="BG59">
            <v>537.55616442274561</v>
          </cell>
          <cell r="BI59">
            <v>35.504471303837576</v>
          </cell>
          <cell r="BJ59">
            <v>87.563555574596435</v>
          </cell>
          <cell r="BK59">
            <v>299.81087113042997</v>
          </cell>
          <cell r="BL59">
            <v>606.94936983546927</v>
          </cell>
          <cell r="BM59">
            <v>606.94936983546927</v>
          </cell>
        </row>
        <row r="61">
          <cell r="A61" t="str">
            <v>Cash, Beginning of Period</v>
          </cell>
          <cell r="C61">
            <v>0</v>
          </cell>
          <cell r="D61">
            <v>12.609</v>
          </cell>
          <cell r="E61">
            <v>22.2</v>
          </cell>
          <cell r="G61">
            <v>11.708999999999994</v>
          </cell>
          <cell r="H61">
            <v>11.708999999999994</v>
          </cell>
          <cell r="I61">
            <v>11.708999999999994</v>
          </cell>
          <cell r="J61">
            <v>11.708999999999994</v>
          </cell>
          <cell r="K61">
            <v>11.708999999999994</v>
          </cell>
          <cell r="M61">
            <v>8.7089999999999961</v>
          </cell>
          <cell r="N61">
            <v>8.7089999999999961</v>
          </cell>
          <cell r="O61">
            <v>8.7089999999999961</v>
          </cell>
          <cell r="P61">
            <v>8.7089999999999961</v>
          </cell>
          <cell r="Q61">
            <v>8.7089999999999961</v>
          </cell>
          <cell r="S61">
            <v>10.463000000000005</v>
          </cell>
          <cell r="T61">
            <v>10.463000000000005</v>
          </cell>
          <cell r="U61">
            <v>10.463000000000005</v>
          </cell>
          <cell r="V61">
            <v>10.463000000000005</v>
          </cell>
          <cell r="W61">
            <v>10.463000000000005</v>
          </cell>
          <cell r="Y61">
            <v>35.731000000000016</v>
          </cell>
          <cell r="Z61">
            <v>35.731000000000016</v>
          </cell>
          <cell r="AA61">
            <v>35.731000000000016</v>
          </cell>
          <cell r="AB61">
            <v>35.731000000000016</v>
          </cell>
          <cell r="AC61">
            <v>35.731000000000016</v>
          </cell>
          <cell r="AE61">
            <v>99.842000000000041</v>
          </cell>
          <cell r="AF61">
            <v>99.842000000000041</v>
          </cell>
          <cell r="AG61">
            <v>99.842000000000041</v>
          </cell>
          <cell r="AH61">
            <v>99.842000000000041</v>
          </cell>
          <cell r="AI61">
            <v>99.842000000000041</v>
          </cell>
          <cell r="AK61">
            <v>235.51180065153761</v>
          </cell>
          <cell r="AL61">
            <v>235.51180065153761</v>
          </cell>
          <cell r="AM61">
            <v>235.51180065153761</v>
          </cell>
          <cell r="AN61">
            <v>235.51180065153761</v>
          </cell>
          <cell r="AO61">
            <v>235.51180065153761</v>
          </cell>
          <cell r="AQ61">
            <v>372.83740738971255</v>
          </cell>
          <cell r="AR61">
            <v>372.83740738971255</v>
          </cell>
          <cell r="AS61">
            <v>372.83740738971255</v>
          </cell>
          <cell r="AT61">
            <v>372.83740738971255</v>
          </cell>
          <cell r="AU61">
            <v>372.83740738971255</v>
          </cell>
          <cell r="AW61">
            <v>503.23951535971912</v>
          </cell>
          <cell r="AX61">
            <v>503.23951535971912</v>
          </cell>
          <cell r="AY61">
            <v>503.23951535971912</v>
          </cell>
          <cell r="AZ61">
            <v>503.23951535971912</v>
          </cell>
          <cell r="BA61">
            <v>503.23951535971912</v>
          </cell>
          <cell r="BC61">
            <v>1096.2588547984899</v>
          </cell>
          <cell r="BD61">
            <v>1096.2588547984899</v>
          </cell>
          <cell r="BE61">
            <v>1096.2588547984899</v>
          </cell>
          <cell r="BF61">
            <v>1096.2588547984899</v>
          </cell>
          <cell r="BG61">
            <v>1096.2588547984899</v>
          </cell>
          <cell r="BI61">
            <v>1633.8150192212356</v>
          </cell>
          <cell r="BJ61">
            <v>1633.8150192212356</v>
          </cell>
          <cell r="BK61">
            <v>1633.8150192212356</v>
          </cell>
          <cell r="BL61">
            <v>1633.8150192212356</v>
          </cell>
          <cell r="BM61">
            <v>1633.8150192212356</v>
          </cell>
        </row>
        <row r="63">
          <cell r="A63" t="str">
            <v>Cash, end of period</v>
          </cell>
          <cell r="C63">
            <v>12.608999999999998</v>
          </cell>
          <cell r="D63">
            <v>22.200000000000003</v>
          </cell>
          <cell r="E63">
            <v>11.708999999999994</v>
          </cell>
          <cell r="G63">
            <v>8.867999999999995</v>
          </cell>
          <cell r="H63">
            <v>10.145999999999995</v>
          </cell>
          <cell r="I63">
            <v>9.8719999999999963</v>
          </cell>
          <cell r="J63">
            <v>8.7089999999999961</v>
          </cell>
          <cell r="K63">
            <v>8.7089999999999961</v>
          </cell>
          <cell r="M63">
            <v>4.9409999999999972</v>
          </cell>
          <cell r="N63">
            <v>6.1299999999999963</v>
          </cell>
          <cell r="O63">
            <v>6.5359999999999978</v>
          </cell>
          <cell r="P63">
            <v>10.463000000000005</v>
          </cell>
          <cell r="Q63">
            <v>10.463000000000005</v>
          </cell>
          <cell r="S63">
            <v>5.5600000000000094</v>
          </cell>
          <cell r="T63">
            <v>61.092999999999989</v>
          </cell>
          <cell r="U63">
            <v>22.756000000000022</v>
          </cell>
          <cell r="V63">
            <v>35.731000000000016</v>
          </cell>
          <cell r="W63">
            <v>35.731000000000016</v>
          </cell>
          <cell r="Y63">
            <v>40.604000000000028</v>
          </cell>
          <cell r="Z63">
            <v>25.140000000000015</v>
          </cell>
          <cell r="AA63">
            <v>87.355000000000018</v>
          </cell>
          <cell r="AB63">
            <v>99.842000000000041</v>
          </cell>
          <cell r="AC63">
            <v>99.842000000000041</v>
          </cell>
          <cell r="AE63">
            <v>128.57300000000004</v>
          </cell>
          <cell r="AF63">
            <v>169.67886417052614</v>
          </cell>
          <cell r="AG63">
            <v>195.95287916898653</v>
          </cell>
          <cell r="AH63">
            <v>235.51180065153761</v>
          </cell>
          <cell r="AI63">
            <v>235.51180065153761</v>
          </cell>
          <cell r="AK63">
            <v>249.9368355045417</v>
          </cell>
          <cell r="AL63">
            <v>282.74811138497341</v>
          </cell>
          <cell r="AM63">
            <v>324.92590945362736</v>
          </cell>
          <cell r="AN63">
            <v>372.83740738971255</v>
          </cell>
          <cell r="AO63">
            <v>372.83740738971255</v>
          </cell>
          <cell r="AQ63">
            <v>394.9959377980673</v>
          </cell>
          <cell r="AR63">
            <v>440.54170239029287</v>
          </cell>
          <cell r="AS63">
            <v>496.56963048858574</v>
          </cell>
          <cell r="AT63">
            <v>556.33893795882182</v>
          </cell>
          <cell r="AU63">
            <v>556.33893795882182</v>
          </cell>
          <cell r="AW63">
            <v>526.66577832922565</v>
          </cell>
          <cell r="AX63">
            <v>583.09290297124505</v>
          </cell>
          <cell r="AY63">
            <v>630.77758215864606</v>
          </cell>
          <cell r="AZ63">
            <v>740.33263157176418</v>
          </cell>
          <cell r="BA63">
            <v>740.33263157176418</v>
          </cell>
          <cell r="BC63">
            <v>1190.5211416481616</v>
          </cell>
          <cell r="BD63">
            <v>1269.0771947532937</v>
          </cell>
          <cell r="BE63">
            <v>1389.0053469003303</v>
          </cell>
          <cell r="BF63">
            <v>1633.8150192212356</v>
          </cell>
          <cell r="BG63">
            <v>1633.8150192212356</v>
          </cell>
          <cell r="BI63">
            <v>1669.3194905250732</v>
          </cell>
          <cell r="BJ63">
            <v>1721.378574795832</v>
          </cell>
          <cell r="BK63">
            <v>1933.6258903516655</v>
          </cell>
          <cell r="BL63">
            <v>2240.7643890567051</v>
          </cell>
          <cell r="BM63">
            <v>2240.7643890567051</v>
          </cell>
        </row>
        <row r="65">
          <cell r="A65" t="str">
            <v>Free Cash Flow (CFO ex.SO Tax benefit +Cap Ex)</v>
          </cell>
          <cell r="G65">
            <v>2.2999999999999998</v>
          </cell>
          <cell r="H65">
            <v>4.1110000000000007</v>
          </cell>
          <cell r="I65">
            <v>3.4960000000000009</v>
          </cell>
          <cell r="J65">
            <v>3.1910000000000007</v>
          </cell>
          <cell r="K65">
            <v>3.1910000000000007</v>
          </cell>
          <cell r="M65">
            <v>4.43</v>
          </cell>
          <cell r="N65">
            <v>7.9279999999999999</v>
          </cell>
          <cell r="O65">
            <v>14.104000000000001</v>
          </cell>
          <cell r="P65">
            <v>18.865000000000006</v>
          </cell>
          <cell r="Q65">
            <v>18.865000000000006</v>
          </cell>
          <cell r="S65">
            <v>6.381000000000002</v>
          </cell>
          <cell r="T65">
            <v>20.831999999999997</v>
          </cell>
          <cell r="U65">
            <v>32.701000000000001</v>
          </cell>
          <cell r="V65">
            <v>50.765999999999998</v>
          </cell>
          <cell r="W65">
            <v>50.765999999999998</v>
          </cell>
          <cell r="Y65">
            <v>8.7530000000000001</v>
          </cell>
          <cell r="Z65">
            <v>19.452999999999996</v>
          </cell>
          <cell r="AA65">
            <v>38.733000000000011</v>
          </cell>
          <cell r="AB65">
            <v>68.796999999999997</v>
          </cell>
          <cell r="AC65">
            <v>68.796999999999997</v>
          </cell>
          <cell r="AE65">
            <v>9.820999999999998</v>
          </cell>
          <cell r="AF65">
            <v>37.871622277011376</v>
          </cell>
          <cell r="AG65">
            <v>58.124665125050925</v>
          </cell>
          <cell r="AH65">
            <v>90.740016462413877</v>
          </cell>
          <cell r="AI65">
            <v>90.740016462413877</v>
          </cell>
          <cell r="AK65">
            <v>16.622674817811408</v>
          </cell>
          <cell r="AL65">
            <v>33.148530802781849</v>
          </cell>
          <cell r="AM65">
            <v>68.849851372268333</v>
          </cell>
          <cell r="AN65">
            <v>108.95077432167636</v>
          </cell>
          <cell r="AO65">
            <v>108.95077432167636</v>
          </cell>
          <cell r="AQ65">
            <v>25.186957545394463</v>
          </cell>
          <cell r="AR65">
            <v>48.468574965935481</v>
          </cell>
          <cell r="AS65">
            <v>95.628148801838378</v>
          </cell>
          <cell r="AT65">
            <v>144.76491595157381</v>
          </cell>
          <cell r="AU65">
            <v>144.76491595157381</v>
          </cell>
          <cell r="AW65">
            <v>16.763289973662921</v>
          </cell>
          <cell r="AX65">
            <v>59.85085829664424</v>
          </cell>
          <cell r="AY65">
            <v>101.56155440559023</v>
          </cell>
          <cell r="AZ65">
            <v>202.51091145254298</v>
          </cell>
          <cell r="BA65">
            <v>202.51091145254298</v>
          </cell>
          <cell r="BC65">
            <v>81.134206124067461</v>
          </cell>
          <cell r="BD65">
            <v>149.48780376997377</v>
          </cell>
          <cell r="BE65">
            <v>257.76519291741522</v>
          </cell>
          <cell r="BF65">
            <v>490.93984653453606</v>
          </cell>
          <cell r="BG65">
            <v>442.167405675243</v>
          </cell>
          <cell r="BI65">
            <v>20.793553569521706</v>
          </cell>
          <cell r="BJ65">
            <v>61.832999894994288</v>
          </cell>
          <cell r="BK65">
            <v>261.2160126830795</v>
          </cell>
          <cell r="BL65">
            <v>555.47475527031395</v>
          </cell>
          <cell r="BM65">
            <v>506.70231441102089</v>
          </cell>
        </row>
        <row r="66">
          <cell r="A66" t="str">
            <v>Y/Y</v>
          </cell>
          <cell r="M66">
            <v>0.92608695652173911</v>
          </cell>
          <cell r="N66">
            <v>0.92848455363658444</v>
          </cell>
          <cell r="O66">
            <v>3.0343249427917609</v>
          </cell>
          <cell r="P66">
            <v>4.9119398307740525</v>
          </cell>
          <cell r="Q66">
            <v>4.9119398307740525</v>
          </cell>
          <cell r="S66">
            <v>0.44040632054176121</v>
          </cell>
          <cell r="T66">
            <v>1.6276488395560036</v>
          </cell>
          <cell r="U66">
            <v>1.3185621100397049</v>
          </cell>
          <cell r="V66">
            <v>1.6910151073416371</v>
          </cell>
          <cell r="W66">
            <v>1.6910151073416371</v>
          </cell>
          <cell r="Y66">
            <v>0.37172856918978181</v>
          </cell>
          <cell r="Z66">
            <v>-6.6196236559139865E-2</v>
          </cell>
          <cell r="AA66">
            <v>0.18445919085043294</v>
          </cell>
          <cell r="AB66">
            <v>0.35517866288460787</v>
          </cell>
          <cell r="AC66">
            <v>0.35517866288460787</v>
          </cell>
          <cell r="AE66">
            <v>0.12201530903690139</v>
          </cell>
          <cell r="AF66">
            <v>0.94682682758501957</v>
          </cell>
          <cell r="AG66">
            <v>0.50064970761497718</v>
          </cell>
          <cell r="AH66">
            <v>0.31895310060633286</v>
          </cell>
          <cell r="AI66">
            <v>0.31895310060633286</v>
          </cell>
          <cell r="AK66">
            <v>0.69256438425938405</v>
          </cell>
          <cell r="AL66">
            <v>-0.12471320715237788</v>
          </cell>
          <cell r="AM66">
            <v>0.18452039636087303</v>
          </cell>
          <cell r="AN66">
            <v>0.20069158646015572</v>
          </cell>
          <cell r="AO66">
            <v>0.20069158646015572</v>
          </cell>
          <cell r="AQ66">
            <v>0.51521688425296741</v>
          </cell>
          <cell r="AR66">
            <v>0.46216359495087977</v>
          </cell>
          <cell r="AS66">
            <v>0.38893762144497424</v>
          </cell>
          <cell r="AT66">
            <v>0.3287185598530622</v>
          </cell>
          <cell r="AU66">
            <v>0.3287185598530622</v>
          </cell>
          <cell r="AW66">
            <v>-0.18185735559234883</v>
          </cell>
          <cell r="AX66">
            <v>4.4004381027875406E-2</v>
          </cell>
          <cell r="AY66">
            <v>8.7088904644309739E-2</v>
          </cell>
          <cell r="AZ66">
            <v>0.12289682335123442</v>
          </cell>
          <cell r="BA66">
            <v>0.12289682335123442</v>
          </cell>
          <cell r="BC66">
            <v>-8.5730119619474743E-2</v>
          </cell>
          <cell r="BD66">
            <v>0.12160648524548145</v>
          </cell>
          <cell r="BE66">
            <v>0.28292898086631268</v>
          </cell>
          <cell r="BF66">
            <v>0.24281875899589189</v>
          </cell>
          <cell r="BG66">
            <v>0.27702209056428861</v>
          </cell>
          <cell r="BI66">
            <v>-0.74371409344013339</v>
          </cell>
          <cell r="BJ66">
            <v>-0.58636759430795715</v>
          </cell>
          <cell r="BK66">
            <v>1.3387454398351872E-2</v>
          </cell>
          <cell r="BL66">
            <v>0.13145176377782164</v>
          </cell>
          <cell r="BM66">
            <v>0.1459513023969401</v>
          </cell>
        </row>
        <row r="69">
          <cell r="A69" t="str">
            <v>salesforce.com</v>
          </cell>
        </row>
        <row r="70">
          <cell r="A70" t="str">
            <v>Cash Flow Statement (Quarterly)</v>
          </cell>
        </row>
        <row r="72">
          <cell r="A72" t="str">
            <v>($ Millions, Except Per-Share Data)</v>
          </cell>
        </row>
        <row r="73">
          <cell r="A73" t="str">
            <v>Cash Flow Statement (Quarterly)</v>
          </cell>
        </row>
        <row r="74">
          <cell r="G74" t="str">
            <v xml:space="preserve">  2003E</v>
          </cell>
          <cell r="M74" t="str">
            <v>2004</v>
          </cell>
          <cell r="S74" t="str">
            <v>2005</v>
          </cell>
          <cell r="Y74" t="str">
            <v>2006</v>
          </cell>
          <cell r="AE74" t="str">
            <v xml:space="preserve">  2007E</v>
          </cell>
          <cell r="AK74" t="str">
            <v xml:space="preserve">  2007E</v>
          </cell>
          <cell r="AQ74" t="str">
            <v xml:space="preserve">  2007E</v>
          </cell>
          <cell r="AW74" t="str">
            <v xml:space="preserve">  2007E</v>
          </cell>
          <cell r="BC74" t="str">
            <v xml:space="preserve">  2010E</v>
          </cell>
          <cell r="BI74" t="str">
            <v xml:space="preserve">  2010E</v>
          </cell>
        </row>
        <row r="75">
          <cell r="A75" t="str">
            <v>($ Millions, Except Per-Share Data)</v>
          </cell>
          <cell r="C75" t="str">
            <v>FY00</v>
          </cell>
          <cell r="D75" t="str">
            <v>FY01</v>
          </cell>
          <cell r="E75" t="str">
            <v>FY02</v>
          </cell>
          <cell r="G75" t="str">
            <v>4/02</v>
          </cell>
          <cell r="H75" t="str">
            <v>7/02</v>
          </cell>
          <cell r="I75" t="str">
            <v>10/02</v>
          </cell>
          <cell r="J75" t="str">
            <v>1/03</v>
          </cell>
          <cell r="K75" t="str">
            <v>FY03</v>
          </cell>
          <cell r="M75" t="str">
            <v>4/03</v>
          </cell>
          <cell r="N75" t="str">
            <v>7/03</v>
          </cell>
          <cell r="O75" t="str">
            <v>10/03</v>
          </cell>
          <cell r="P75" t="str">
            <v>1/04</v>
          </cell>
          <cell r="Q75" t="str">
            <v>FY04</v>
          </cell>
          <cell r="S75" t="str">
            <v>4/04</v>
          </cell>
          <cell r="T75" t="str">
            <v xml:space="preserve"> 7/04</v>
          </cell>
          <cell r="U75" t="str">
            <v xml:space="preserve"> 10/04</v>
          </cell>
          <cell r="V75" t="str">
            <v>1/05</v>
          </cell>
          <cell r="W75" t="str">
            <v>FY05</v>
          </cell>
          <cell r="Y75" t="str">
            <v>4/05</v>
          </cell>
          <cell r="Z75" t="str">
            <v xml:space="preserve"> 7/05</v>
          </cell>
          <cell r="AA75" t="str">
            <v xml:space="preserve"> 10/05</v>
          </cell>
          <cell r="AB75" t="str">
            <v>1/06</v>
          </cell>
          <cell r="AC75" t="str">
            <v>FY06</v>
          </cell>
          <cell r="AE75" t="str">
            <v>4/06</v>
          </cell>
          <cell r="AF75" t="str">
            <v xml:space="preserve"> 7/06E</v>
          </cell>
          <cell r="AG75" t="str">
            <v xml:space="preserve"> 10/06E</v>
          </cell>
          <cell r="AH75" t="str">
            <v>1/07E</v>
          </cell>
          <cell r="AI75" t="str">
            <v>FY07E</v>
          </cell>
          <cell r="AK75" t="str">
            <v>4/07E</v>
          </cell>
          <cell r="AL75" t="str">
            <v xml:space="preserve"> 7/07E</v>
          </cell>
          <cell r="AM75" t="str">
            <v xml:space="preserve"> 10/07E</v>
          </cell>
          <cell r="AN75" t="str">
            <v>1/08E</v>
          </cell>
          <cell r="AO75" t="str">
            <v>FY08E</v>
          </cell>
          <cell r="AQ75" t="str">
            <v>4/08E</v>
          </cell>
          <cell r="AR75" t="str">
            <v xml:space="preserve"> 7/08E</v>
          </cell>
          <cell r="AS75" t="str">
            <v xml:space="preserve"> 10/08E</v>
          </cell>
          <cell r="AT75" t="str">
            <v>1/09E</v>
          </cell>
          <cell r="AU75" t="str">
            <v>FY09E</v>
          </cell>
          <cell r="AW75" t="str">
            <v>4/09E</v>
          </cell>
          <cell r="AX75" t="str">
            <v xml:space="preserve"> 7/09E</v>
          </cell>
          <cell r="AY75" t="str">
            <v xml:space="preserve"> 10/09E</v>
          </cell>
          <cell r="AZ75" t="str">
            <v>1/10E</v>
          </cell>
          <cell r="BA75" t="str">
            <v>FY10E</v>
          </cell>
          <cell r="BC75" t="str">
            <v>4/10E</v>
          </cell>
          <cell r="BD75" t="str">
            <v xml:space="preserve"> 7/10E</v>
          </cell>
          <cell r="BE75" t="str">
            <v xml:space="preserve"> 10/10E</v>
          </cell>
          <cell r="BF75" t="str">
            <v>1/11E</v>
          </cell>
          <cell r="BG75" t="str">
            <v>FY11E</v>
          </cell>
          <cell r="BI75" t="str">
            <v>4/11E</v>
          </cell>
          <cell r="BJ75" t="str">
            <v xml:space="preserve"> 7/11E</v>
          </cell>
          <cell r="BK75" t="str">
            <v xml:space="preserve"> 10/11E</v>
          </cell>
          <cell r="BL75" t="str">
            <v>1/12E</v>
          </cell>
          <cell r="BM75" t="str">
            <v>FY12E</v>
          </cell>
        </row>
        <row r="77">
          <cell r="A77" t="str">
            <v>Operating Activities:</v>
          </cell>
          <cell r="G77" t="str">
            <v xml:space="preserve">  2003E</v>
          </cell>
          <cell r="M77" t="str">
            <v>2004</v>
          </cell>
          <cell r="S77" t="str">
            <v>2005</v>
          </cell>
          <cell r="Y77" t="str">
            <v>2006</v>
          </cell>
          <cell r="AE77">
            <v>2007</v>
          </cell>
        </row>
        <row r="78">
          <cell r="A78" t="str">
            <v>Net income (loss)</v>
          </cell>
          <cell r="C78">
            <v>-5.452</v>
          </cell>
          <cell r="D78">
            <v>-31.670999999999999</v>
          </cell>
          <cell r="E78">
            <v>-28.609000000000002</v>
          </cell>
          <cell r="G78">
            <v>-1.5620000000000001</v>
          </cell>
          <cell r="H78">
            <v>-1.1259999999999999</v>
          </cell>
          <cell r="I78">
            <v>-4.8410000000000002</v>
          </cell>
          <cell r="J78">
            <v>-2.1869999999999998</v>
          </cell>
          <cell r="K78">
            <v>-9.7159999999999993</v>
          </cell>
          <cell r="M78">
            <v>0.36799999999999999</v>
          </cell>
          <cell r="N78">
            <v>0.122</v>
          </cell>
          <cell r="O78">
            <v>3.7890000000000001</v>
          </cell>
          <cell r="P78">
            <v>-0.76500000000000001</v>
          </cell>
          <cell r="Q78">
            <v>3.5139999999999998</v>
          </cell>
          <cell r="S78">
            <v>0.437</v>
          </cell>
          <cell r="T78">
            <v>1.17</v>
          </cell>
          <cell r="U78">
            <v>2.1529999999999996</v>
          </cell>
          <cell r="V78">
            <v>3.5860000000000003</v>
          </cell>
          <cell r="W78">
            <v>7.3460000000000001</v>
          </cell>
          <cell r="Y78">
            <v>4.38</v>
          </cell>
          <cell r="Z78">
            <v>5.04</v>
          </cell>
          <cell r="AA78">
            <v>13.097</v>
          </cell>
          <cell r="AB78">
            <v>5.9570000000000007</v>
          </cell>
          <cell r="AC78">
            <v>28.474</v>
          </cell>
          <cell r="AE78">
            <v>-0.22900000000000001</v>
          </cell>
          <cell r="AF78">
            <v>-3.9802926742908573</v>
          </cell>
          <cell r="AG78">
            <v>-3.4656386746002603</v>
          </cell>
          <cell r="AH78">
            <v>-2.5720026177274473</v>
          </cell>
          <cell r="AI78">
            <v>-10.246933966618565</v>
          </cell>
          <cell r="AK78">
            <v>-1.8652237753073191</v>
          </cell>
          <cell r="AL78">
            <v>-1.7307693685712149</v>
          </cell>
          <cell r="AM78">
            <v>0.21996215599417646</v>
          </cell>
          <cell r="AN78">
            <v>1.5124164718320632</v>
          </cell>
          <cell r="AO78">
            <v>-1.8636145160522943</v>
          </cell>
          <cell r="AQ78">
            <v>4.0661598861841419</v>
          </cell>
          <cell r="AR78">
            <v>3.3720714795532238</v>
          </cell>
          <cell r="AS78">
            <v>4.3688599896554479</v>
          </cell>
          <cell r="AT78">
            <v>5.0387319671162274</v>
          </cell>
          <cell r="AU78">
            <v>16.845823322509041</v>
          </cell>
          <cell r="AW78">
            <v>11.060459218958862</v>
          </cell>
          <cell r="AX78" t="str">
            <v>mstag:netIncomeReported</v>
          </cell>
          <cell r="AY78">
            <v>6</v>
          </cell>
          <cell r="AZ78" t="str">
            <v>ISO4217:USD</v>
          </cell>
          <cell r="BA78" t="b">
            <v>0</v>
          </cell>
          <cell r="BB78" t="b">
            <v>0</v>
          </cell>
          <cell r="BC78">
            <v>26.679798888254187</v>
          </cell>
          <cell r="BD78" t="str">
            <v>mstag:netIncomeReported</v>
          </cell>
          <cell r="BE78">
            <v>6</v>
          </cell>
          <cell r="BF78" t="str">
            <v>ISO4217:USD</v>
          </cell>
          <cell r="BG78" t="b">
            <v>0</v>
          </cell>
          <cell r="BH78" t="b">
            <v>0</v>
          </cell>
          <cell r="BI78">
            <v>37.719587301614212</v>
          </cell>
          <cell r="BJ78">
            <v>40.85745447438903</v>
          </cell>
          <cell r="BK78">
            <v>44.583586933931329</v>
          </cell>
          <cell r="BL78">
            <v>46.432946567049981</v>
          </cell>
          <cell r="BM78">
            <v>169.59357527698455</v>
          </cell>
          <cell r="BP78" t="str">
            <v>mstag:netIncomeReported</v>
          </cell>
          <cell r="BQ78">
            <v>6</v>
          </cell>
          <cell r="BR78" t="str">
            <v>ISO4217:USD</v>
          </cell>
          <cell r="BS78" t="b">
            <v>0</v>
          </cell>
          <cell r="BT78" t="b">
            <v>0</v>
          </cell>
        </row>
        <row r="80">
          <cell r="A80" t="str">
            <v>Adjustments to Operating Activities:</v>
          </cell>
        </row>
        <row r="81">
          <cell r="A81" t="str">
            <v xml:space="preserve"> Depreciation (PPE &amp; non-PPE)</v>
          </cell>
          <cell r="C81">
            <v>9.8000000000000004E-2</v>
          </cell>
          <cell r="D81">
            <v>0.86099999999999999</v>
          </cell>
          <cell r="E81">
            <v>2.403</v>
          </cell>
          <cell r="G81">
            <v>0.63300000000000001</v>
          </cell>
          <cell r="H81">
            <v>0.66500000000000004</v>
          </cell>
          <cell r="I81">
            <v>0.64300000000000002</v>
          </cell>
          <cell r="J81">
            <v>0.72299999999999998</v>
          </cell>
          <cell r="K81">
            <v>2.6640000000000001</v>
          </cell>
          <cell r="M81">
            <v>0.61799999999999999</v>
          </cell>
          <cell r="N81">
            <v>0.70699999999999996</v>
          </cell>
          <cell r="O81">
            <v>0.63100000000000001</v>
          </cell>
          <cell r="P81">
            <v>0.63500000000000001</v>
          </cell>
          <cell r="Q81">
            <v>2.5910000000000002</v>
          </cell>
          <cell r="S81">
            <v>0.748</v>
          </cell>
          <cell r="T81">
            <v>0.67900000000000005</v>
          </cell>
          <cell r="U81">
            <v>0.79999999999999982</v>
          </cell>
          <cell r="V81">
            <v>0.91999999999999993</v>
          </cell>
          <cell r="W81">
            <v>3.1469999999999998</v>
          </cell>
          <cell r="Y81">
            <v>1.121</v>
          </cell>
          <cell r="Z81">
            <v>1.468</v>
          </cell>
          <cell r="AA81">
            <v>1.4899999999999998</v>
          </cell>
          <cell r="AB81">
            <v>1.9480000000000004</v>
          </cell>
          <cell r="AC81">
            <v>6.0270000000000001</v>
          </cell>
          <cell r="AE81">
            <v>2.2360000000000002</v>
          </cell>
          <cell r="AF81">
            <v>1.4506816467924573</v>
          </cell>
          <cell r="AG81">
            <v>3.3560182547169792</v>
          </cell>
          <cell r="AH81">
            <v>3.679582497169811</v>
          </cell>
          <cell r="AI81">
            <v>10.722282398679248</v>
          </cell>
          <cell r="AK81">
            <v>3.9881724534553697</v>
          </cell>
          <cell r="AL81">
            <v>3.7650290586548074</v>
          </cell>
          <cell r="AM81">
            <v>4.0481259610106193</v>
          </cell>
          <cell r="AN81">
            <v>4.3456194605996217</v>
          </cell>
          <cell r="AO81">
            <v>16.146946933720418</v>
          </cell>
          <cell r="AQ81">
            <v>4.6624836228988258</v>
          </cell>
          <cell r="AR81">
            <v>4.9596676853399231</v>
          </cell>
          <cell r="AS81">
            <v>5.2680196910815553</v>
          </cell>
          <cell r="AT81">
            <v>5.5962671114899081</v>
          </cell>
          <cell r="AU81">
            <v>20.486438110810212</v>
          </cell>
          <cell r="AW81">
            <v>4.3702633865489844</v>
          </cell>
          <cell r="AX81" t="str">
            <v>mstag:depreciation</v>
          </cell>
          <cell r="AY81">
            <v>6</v>
          </cell>
          <cell r="AZ81" t="str">
            <v>ISO4217:USD</v>
          </cell>
          <cell r="BA81" t="b">
            <v>0</v>
          </cell>
          <cell r="BB81" t="b">
            <v>0</v>
          </cell>
          <cell r="BC81">
            <v>19.637142063577542</v>
          </cell>
          <cell r="BD81" t="str">
            <v>mstag:depreciation</v>
          </cell>
          <cell r="BE81">
            <v>6</v>
          </cell>
          <cell r="BF81" t="str">
            <v>ISO4217:USD</v>
          </cell>
          <cell r="BG81" t="b">
            <v>0</v>
          </cell>
          <cell r="BH81" t="b">
            <v>0</v>
          </cell>
          <cell r="BI81">
            <v>28.662776435395305</v>
          </cell>
          <cell r="BJ81">
            <v>31.904972293046267</v>
          </cell>
          <cell r="BK81">
            <v>34.086159404933184</v>
          </cell>
          <cell r="BL81">
            <v>36.128750675547423</v>
          </cell>
          <cell r="BM81">
            <v>130.78265880892218</v>
          </cell>
          <cell r="BP81" t="str">
            <v>mstag:depreciation</v>
          </cell>
          <cell r="BQ81">
            <v>6</v>
          </cell>
          <cell r="BR81" t="str">
            <v>ISO4217:USD</v>
          </cell>
          <cell r="BS81" t="b">
            <v>0</v>
          </cell>
          <cell r="BT81" t="b">
            <v>0</v>
          </cell>
        </row>
        <row r="82">
          <cell r="A82" t="str">
            <v xml:space="preserve"> Stock Based Compensation</v>
          </cell>
          <cell r="C82">
            <v>1.0980000000000001</v>
          </cell>
          <cell r="D82">
            <v>3.452</v>
          </cell>
          <cell r="E82">
            <v>4.4509999999999996</v>
          </cell>
          <cell r="G82">
            <v>0.85799999999999998</v>
          </cell>
          <cell r="H82">
            <v>0.91200000000000003</v>
          </cell>
          <cell r="I82">
            <v>1.7150000000000001</v>
          </cell>
          <cell r="J82">
            <v>1.282</v>
          </cell>
          <cell r="K82">
            <v>4.7670000000000003</v>
          </cell>
          <cell r="M82">
            <v>1.0840000000000001</v>
          </cell>
          <cell r="N82">
            <v>1.044</v>
          </cell>
          <cell r="O82">
            <v>1.0089999999999999</v>
          </cell>
          <cell r="P82">
            <v>1.222</v>
          </cell>
          <cell r="Q82">
            <v>4.359</v>
          </cell>
          <cell r="S82">
            <v>0.877</v>
          </cell>
          <cell r="T82">
            <v>1.1000000000000001</v>
          </cell>
          <cell r="U82">
            <v>1.1910000000000001</v>
          </cell>
          <cell r="V82">
            <v>0.44599999999999973</v>
          </cell>
          <cell r="W82">
            <v>3.6139999999999999</v>
          </cell>
          <cell r="Y82">
            <v>0.85599999999999998</v>
          </cell>
          <cell r="Z82">
            <v>0.93800000000000006</v>
          </cell>
          <cell r="AA82">
            <v>0.82500000000000018</v>
          </cell>
          <cell r="AB82">
            <v>0.82899999999999974</v>
          </cell>
          <cell r="AC82">
            <v>3.448</v>
          </cell>
          <cell r="AE82">
            <v>7.6059999999999999</v>
          </cell>
          <cell r="AF82">
            <v>8.8039277829408622</v>
          </cell>
          <cell r="AG82">
            <v>9.1560848942584947</v>
          </cell>
          <cell r="AH82">
            <v>9.6496984545640849</v>
          </cell>
          <cell r="AI82">
            <v>35.215711131763442</v>
          </cell>
          <cell r="AK82">
            <v>11.455874504912273</v>
          </cell>
          <cell r="AL82">
            <v>12.497317641722478</v>
          </cell>
          <cell r="AM82">
            <v>13.538760778532687</v>
          </cell>
          <cell r="AN82">
            <v>14.580203915342892</v>
          </cell>
          <cell r="AO82">
            <v>52.072156840510331</v>
          </cell>
          <cell r="AQ82">
            <v>15.768512944612624</v>
          </cell>
          <cell r="AR82">
            <v>17.202014121395592</v>
          </cell>
          <cell r="AS82">
            <v>18.635515298178561</v>
          </cell>
          <cell r="AT82">
            <v>20.069016474961529</v>
          </cell>
          <cell r="AU82">
            <v>71.675058839148306</v>
          </cell>
          <cell r="AW82">
            <v>16.246377397940229</v>
          </cell>
          <cell r="AX82" t="str">
            <v>mstag:otherCashFlow</v>
          </cell>
          <cell r="AY82">
            <v>6</v>
          </cell>
          <cell r="AZ82" t="str">
            <v>ISO4217:USD</v>
          </cell>
          <cell r="BA82" t="b">
            <v>0</v>
          </cell>
          <cell r="BB82" t="b">
            <v>0</v>
          </cell>
          <cell r="BC82">
            <v>29.886786853378485</v>
          </cell>
          <cell r="BD82" t="str">
            <v>mstag:otherCashFlow</v>
          </cell>
          <cell r="BE82">
            <v>6</v>
          </cell>
          <cell r="BF82" t="str">
            <v>ISO4217:USD</v>
          </cell>
          <cell r="BG82" t="b">
            <v>0</v>
          </cell>
          <cell r="BH82" t="b">
            <v>0</v>
          </cell>
          <cell r="BI82">
            <v>37.628932595623922</v>
          </cell>
          <cell r="BJ82">
            <v>39.264973143259738</v>
          </cell>
          <cell r="BK82">
            <v>42.537054238531397</v>
          </cell>
          <cell r="BL82">
            <v>44.173094786167212</v>
          </cell>
          <cell r="BM82">
            <v>163.60405476358227</v>
          </cell>
          <cell r="BP82" t="str">
            <v>mstag:otherCashFlow</v>
          </cell>
          <cell r="BQ82">
            <v>6</v>
          </cell>
          <cell r="BR82" t="str">
            <v>ISO4217:USD</v>
          </cell>
          <cell r="BS82" t="b">
            <v>0</v>
          </cell>
          <cell r="BT82" t="b">
            <v>0</v>
          </cell>
        </row>
        <row r="83">
          <cell r="A83" t="str">
            <v xml:space="preserve"> Amortization of Prepaid Commision</v>
          </cell>
          <cell r="C83">
            <v>0</v>
          </cell>
          <cell r="D83">
            <v>0</v>
          </cell>
          <cell r="E83">
            <v>0.24099999999999999</v>
          </cell>
          <cell r="G83">
            <v>0.35499999999999998</v>
          </cell>
          <cell r="H83">
            <v>0.55600000000000005</v>
          </cell>
          <cell r="I83">
            <v>0.79900000000000004</v>
          </cell>
          <cell r="J83">
            <v>1.175</v>
          </cell>
          <cell r="K83">
            <v>2.8849999999999998</v>
          </cell>
          <cell r="M83">
            <v>1.452</v>
          </cell>
          <cell r="N83">
            <v>1.7989999999999999</v>
          </cell>
          <cell r="O83">
            <v>2.2320000000000002</v>
          </cell>
          <cell r="P83">
            <v>3.1160000000000001</v>
          </cell>
          <cell r="Q83">
            <v>8.5990000000000002</v>
          </cell>
          <cell r="S83">
            <v>3.593</v>
          </cell>
          <cell r="T83">
            <v>3.875</v>
          </cell>
          <cell r="U83">
            <v>4.2550000000000008</v>
          </cell>
          <cell r="V83">
            <v>3.875</v>
          </cell>
          <cell r="W83">
            <v>15.598000000000001</v>
          </cell>
          <cell r="Y83">
            <v>3.4020000000000001</v>
          </cell>
          <cell r="Z83">
            <v>3.3259999999999996</v>
          </cell>
          <cell r="AA83">
            <v>3.6289999999999996</v>
          </cell>
          <cell r="AB83">
            <v>4.2490000000000006</v>
          </cell>
          <cell r="AC83">
            <v>14.606</v>
          </cell>
          <cell r="AE83">
            <v>5.1269999999999998</v>
          </cell>
          <cell r="AF83">
            <v>4.979524762054294</v>
          </cell>
          <cell r="AG83">
            <v>5.0532623810271478</v>
          </cell>
          <cell r="AH83">
            <v>5.053262381027146</v>
          </cell>
          <cell r="AI83">
            <v>20.213049524108587</v>
          </cell>
          <cell r="AK83">
            <v>6.8782653077092837</v>
          </cell>
          <cell r="AL83">
            <v>6.8782653077092837</v>
          </cell>
          <cell r="AM83">
            <v>6.8782653077092828</v>
          </cell>
          <cell r="AN83">
            <v>6.8782653077092846</v>
          </cell>
          <cell r="AO83">
            <v>27.513061230837135</v>
          </cell>
          <cell r="AQ83">
            <v>9.0438995376372073</v>
          </cell>
          <cell r="AR83">
            <v>9.0438995376372073</v>
          </cell>
          <cell r="AS83">
            <v>9.0438995376372056</v>
          </cell>
          <cell r="AT83">
            <v>9.0438995376372091</v>
          </cell>
          <cell r="AU83">
            <v>36.175598150548829</v>
          </cell>
          <cell r="AW83">
            <v>0</v>
          </cell>
          <cell r="AX83" t="str">
            <v>mstag:netIncreaseInOtherPayablesAndAccruedExpenses</v>
          </cell>
          <cell r="AY83">
            <v>6</v>
          </cell>
          <cell r="AZ83" t="str">
            <v>ISO4217:USD</v>
          </cell>
          <cell r="BA83" t="b">
            <v>0</v>
          </cell>
          <cell r="BB83" t="b">
            <v>0</v>
          </cell>
          <cell r="BC83">
            <v>27.230311523248542</v>
          </cell>
          <cell r="BD83" t="str">
            <v>mstag:netIncreaseInOtherPayablesAndAccruedExpenses</v>
          </cell>
          <cell r="BE83">
            <v>6</v>
          </cell>
          <cell r="BF83" t="str">
            <v>ISO4217:USD</v>
          </cell>
          <cell r="BG83" t="b">
            <v>0</v>
          </cell>
          <cell r="BH83" t="b">
            <v>0</v>
          </cell>
          <cell r="BI83">
            <v>33.563465580415695</v>
          </cell>
          <cell r="BJ83">
            <v>29.318133302075985</v>
          </cell>
          <cell r="BK83">
            <v>33.497153323985863</v>
          </cell>
          <cell r="BL83">
            <v>38.580572813186819</v>
          </cell>
          <cell r="BM83">
            <v>134.95932501966436</v>
          </cell>
          <cell r="BP83" t="str">
            <v>mstag:netIncreaseInOtherPayablesAndAccruedExpenses</v>
          </cell>
          <cell r="BQ83">
            <v>6</v>
          </cell>
          <cell r="BR83" t="str">
            <v>ISO4217:USD</v>
          </cell>
          <cell r="BS83" t="b">
            <v>0</v>
          </cell>
          <cell r="BT83" t="b">
            <v>0</v>
          </cell>
        </row>
        <row r="84">
          <cell r="A84" t="str">
            <v xml:space="preserve"> Amortization of Intangibles</v>
          </cell>
          <cell r="C84">
            <v>9.8000000000000004E-2</v>
          </cell>
          <cell r="D84">
            <v>0.86099999999999999</v>
          </cell>
          <cell r="E84">
            <v>2.403</v>
          </cell>
          <cell r="G84">
            <v>0.63300000000000001</v>
          </cell>
          <cell r="H84">
            <v>0.66500000000000004</v>
          </cell>
          <cell r="I84">
            <v>0.64300000000000002</v>
          </cell>
          <cell r="J84">
            <v>0.72299999999999998</v>
          </cell>
          <cell r="K84">
            <v>2.6640000000000001</v>
          </cell>
          <cell r="M84">
            <v>0.61799999999999999</v>
          </cell>
          <cell r="N84">
            <v>0.70699999999999996</v>
          </cell>
          <cell r="O84">
            <v>0.63100000000000001</v>
          </cell>
          <cell r="P84">
            <v>0.63500000000000001</v>
          </cell>
          <cell r="Q84">
            <v>2.5910000000000002</v>
          </cell>
          <cell r="S84">
            <v>0.748</v>
          </cell>
          <cell r="T84">
            <v>0.67900000000000005</v>
          </cell>
          <cell r="U84">
            <v>0.79999999999999982</v>
          </cell>
          <cell r="V84">
            <v>0.91999999999999993</v>
          </cell>
          <cell r="W84">
            <v>3.1469999999999998</v>
          </cell>
          <cell r="Y84">
            <v>0</v>
          </cell>
          <cell r="Z84">
            <v>0</v>
          </cell>
          <cell r="AA84">
            <v>0</v>
          </cell>
          <cell r="AB84">
            <v>0</v>
          </cell>
          <cell r="AC84">
            <v>0</v>
          </cell>
          <cell r="AE84">
            <v>8.8999999999999996E-2</v>
          </cell>
          <cell r="AF84">
            <v>0.1</v>
          </cell>
          <cell r="AG84">
            <v>0.10000000000000003</v>
          </cell>
          <cell r="AH84">
            <v>9.9999999999999978E-2</v>
          </cell>
          <cell r="AI84">
            <v>0.38900000000000001</v>
          </cell>
          <cell r="AK84">
            <v>0.1</v>
          </cell>
          <cell r="AL84">
            <v>0.1</v>
          </cell>
          <cell r="AM84">
            <v>0.10000000000000003</v>
          </cell>
          <cell r="AN84">
            <v>9.9999999999999978E-2</v>
          </cell>
          <cell r="AO84">
            <v>0.4</v>
          </cell>
          <cell r="AQ84">
            <v>0</v>
          </cell>
          <cell r="AR84">
            <v>0</v>
          </cell>
          <cell r="AS84">
            <v>0</v>
          </cell>
          <cell r="AT84">
            <v>0</v>
          </cell>
          <cell r="AU84">
            <v>0</v>
          </cell>
          <cell r="AW84">
            <v>0</v>
          </cell>
          <cell r="AX84" t="str">
            <v>mstag:amortizationOfOtherIntangibles</v>
          </cell>
          <cell r="AY84">
            <v>6</v>
          </cell>
          <cell r="AZ84" t="str">
            <v>ISO4217:USD</v>
          </cell>
          <cell r="BA84" t="b">
            <v>0</v>
          </cell>
          <cell r="BB84" t="b">
            <v>0</v>
          </cell>
          <cell r="BC84">
            <v>0</v>
          </cell>
          <cell r="BD84" t="str">
            <v>mstag:amortizationOfOtherIntangibles</v>
          </cell>
          <cell r="BE84">
            <v>6</v>
          </cell>
          <cell r="BF84" t="str">
            <v>ISO4217:USD</v>
          </cell>
          <cell r="BG84" t="b">
            <v>0</v>
          </cell>
          <cell r="BH84" t="b">
            <v>0</v>
          </cell>
          <cell r="BI84">
            <v>0</v>
          </cell>
          <cell r="BJ84">
            <v>0</v>
          </cell>
          <cell r="BK84">
            <v>0</v>
          </cell>
          <cell r="BL84">
            <v>0</v>
          </cell>
          <cell r="BM84">
            <v>0</v>
          </cell>
          <cell r="BP84" t="str">
            <v>mstag:amortizationOfOtherIntangibles</v>
          </cell>
          <cell r="BQ84">
            <v>6</v>
          </cell>
          <cell r="BR84" t="str">
            <v>ISO4217:USD</v>
          </cell>
          <cell r="BS84" t="b">
            <v>0</v>
          </cell>
          <cell r="BT84" t="b">
            <v>0</v>
          </cell>
        </row>
        <row r="85">
          <cell r="A85" t="str">
            <v xml:space="preserve"> Tax Benefit from employee stock plans</v>
          </cell>
          <cell r="C85">
            <v>0</v>
          </cell>
          <cell r="D85">
            <v>0</v>
          </cell>
          <cell r="E85">
            <v>0</v>
          </cell>
          <cell r="G85">
            <v>0</v>
          </cell>
          <cell r="H85">
            <v>0</v>
          </cell>
          <cell r="I85">
            <v>0</v>
          </cell>
          <cell r="J85">
            <v>0</v>
          </cell>
          <cell r="K85">
            <v>0</v>
          </cell>
          <cell r="M85">
            <v>0</v>
          </cell>
          <cell r="N85">
            <v>0</v>
          </cell>
          <cell r="O85">
            <v>0</v>
          </cell>
          <cell r="P85">
            <v>0</v>
          </cell>
          <cell r="Q85">
            <v>0</v>
          </cell>
          <cell r="S85">
            <v>0</v>
          </cell>
          <cell r="T85">
            <v>0</v>
          </cell>
          <cell r="U85">
            <v>0</v>
          </cell>
          <cell r="V85">
            <v>0.79800000000000004</v>
          </cell>
          <cell r="W85">
            <v>0.79800000000000004</v>
          </cell>
          <cell r="Y85">
            <v>0</v>
          </cell>
          <cell r="Z85">
            <v>0</v>
          </cell>
          <cell r="AA85">
            <v>0</v>
          </cell>
          <cell r="AB85">
            <v>3.6619999999999999</v>
          </cell>
          <cell r="AC85">
            <v>3.6619999999999999</v>
          </cell>
          <cell r="AE85">
            <v>0</v>
          </cell>
          <cell r="AF85">
            <v>0</v>
          </cell>
          <cell r="AG85">
            <v>0</v>
          </cell>
          <cell r="AH85">
            <v>0</v>
          </cell>
          <cell r="AI85">
            <v>0</v>
          </cell>
          <cell r="AK85">
            <v>0</v>
          </cell>
          <cell r="AL85">
            <v>0</v>
          </cell>
          <cell r="AM85">
            <v>0</v>
          </cell>
          <cell r="AN85">
            <v>0</v>
          </cell>
          <cell r="AO85">
            <v>0</v>
          </cell>
          <cell r="AQ85">
            <v>0</v>
          </cell>
          <cell r="AR85">
            <v>0</v>
          </cell>
          <cell r="AS85">
            <v>0</v>
          </cell>
          <cell r="AT85">
            <v>0</v>
          </cell>
          <cell r="AU85">
            <v>0</v>
          </cell>
          <cell r="AW85">
            <v>0</v>
          </cell>
          <cell r="AX85" t="str">
            <v>mstag:deferredTax</v>
          </cell>
          <cell r="AY85">
            <v>6</v>
          </cell>
          <cell r="AZ85" t="str">
            <v>ISO4217:USD</v>
          </cell>
          <cell r="BA85" t="b">
            <v>0</v>
          </cell>
          <cell r="BB85" t="b">
            <v>0</v>
          </cell>
          <cell r="BC85">
            <v>-12</v>
          </cell>
          <cell r="BD85" t="str">
            <v>mstag:deferredTax</v>
          </cell>
          <cell r="BE85">
            <v>6</v>
          </cell>
          <cell r="BF85" t="str">
            <v>ISO4217:USD</v>
          </cell>
          <cell r="BG85" t="b">
            <v>0</v>
          </cell>
          <cell r="BH85" t="b">
            <v>0</v>
          </cell>
          <cell r="BI85">
            <v>-12</v>
          </cell>
          <cell r="BJ85">
            <v>-11.19199873995905</v>
          </cell>
          <cell r="BK85">
            <v>-14.181191916621021</v>
          </cell>
          <cell r="BL85">
            <v>-11.399250202713006</v>
          </cell>
          <cell r="BM85">
            <v>-48.772440859293077</v>
          </cell>
          <cell r="BP85" t="str">
            <v>mstag:netIncreaseInOtherPayablesAndAccruedExpenses</v>
          </cell>
          <cell r="BQ85">
            <v>6</v>
          </cell>
          <cell r="BR85" t="str">
            <v>ISO4217:USD</v>
          </cell>
          <cell r="BS85" t="b">
            <v>0</v>
          </cell>
          <cell r="BT85" t="b">
            <v>0</v>
          </cell>
        </row>
        <row r="86">
          <cell r="A86" t="str">
            <v xml:space="preserve"> Provision for Doubtful Accounts</v>
          </cell>
          <cell r="C86">
            <v>0</v>
          </cell>
          <cell r="D86">
            <v>0</v>
          </cell>
          <cell r="E86">
            <v>0</v>
          </cell>
          <cell r="G86">
            <v>0</v>
          </cell>
          <cell r="H86">
            <v>0</v>
          </cell>
          <cell r="I86">
            <v>0</v>
          </cell>
          <cell r="J86">
            <v>0</v>
          </cell>
          <cell r="K86">
            <v>0</v>
          </cell>
          <cell r="M86">
            <v>0</v>
          </cell>
          <cell r="N86">
            <v>0</v>
          </cell>
          <cell r="O86">
            <v>0</v>
          </cell>
          <cell r="P86">
            <v>0</v>
          </cell>
          <cell r="Q86">
            <v>0</v>
          </cell>
          <cell r="S86">
            <v>0</v>
          </cell>
          <cell r="T86">
            <v>0</v>
          </cell>
          <cell r="U86">
            <v>0</v>
          </cell>
          <cell r="V86">
            <v>0</v>
          </cell>
          <cell r="W86">
            <v>0</v>
          </cell>
          <cell r="Y86">
            <v>0</v>
          </cell>
          <cell r="Z86">
            <v>0</v>
          </cell>
          <cell r="AA86">
            <v>0</v>
          </cell>
          <cell r="AB86">
            <v>0</v>
          </cell>
          <cell r="AC86">
            <v>0</v>
          </cell>
          <cell r="AE86">
            <v>0</v>
          </cell>
          <cell r="AF86">
            <v>0</v>
          </cell>
          <cell r="AG86">
            <v>0</v>
          </cell>
          <cell r="AH86">
            <v>0</v>
          </cell>
          <cell r="AI86">
            <v>0</v>
          </cell>
          <cell r="AK86">
            <v>0</v>
          </cell>
          <cell r="AL86">
            <v>0</v>
          </cell>
          <cell r="AM86">
            <v>0</v>
          </cell>
          <cell r="AN86">
            <v>0</v>
          </cell>
          <cell r="AO86">
            <v>0</v>
          </cell>
          <cell r="AQ86">
            <v>0</v>
          </cell>
          <cell r="AR86">
            <v>0</v>
          </cell>
          <cell r="AS86">
            <v>0</v>
          </cell>
          <cell r="AT86">
            <v>0</v>
          </cell>
          <cell r="AU86">
            <v>0</v>
          </cell>
          <cell r="AW86">
            <v>0</v>
          </cell>
          <cell r="AX86" t="str">
            <v>mstag:otherProvisionsRecurringCashFlowStatement</v>
          </cell>
          <cell r="AY86">
            <v>6</v>
          </cell>
          <cell r="AZ86" t="str">
            <v>ISO4217:USD</v>
          </cell>
          <cell r="BA86" t="b">
            <v>0</v>
          </cell>
          <cell r="BB86" t="b">
            <v>0</v>
          </cell>
          <cell r="BC86">
            <v>0</v>
          </cell>
          <cell r="BD86" t="str">
            <v>mstag:otherProvisionsRecurringCashFlowStatement</v>
          </cell>
          <cell r="BE86">
            <v>6</v>
          </cell>
          <cell r="BF86" t="str">
            <v>ISO4217:USD</v>
          </cell>
          <cell r="BG86" t="b">
            <v>0</v>
          </cell>
          <cell r="BH86" t="b">
            <v>0</v>
          </cell>
          <cell r="BI86">
            <v>0</v>
          </cell>
          <cell r="BJ86">
            <v>0</v>
          </cell>
          <cell r="BK86">
            <v>0</v>
          </cell>
          <cell r="BL86">
            <v>0</v>
          </cell>
          <cell r="BM86">
            <v>0</v>
          </cell>
          <cell r="BP86" t="str">
            <v>mstag:otherProvisionsRecurringCashFlowStatement</v>
          </cell>
          <cell r="BQ86">
            <v>6</v>
          </cell>
          <cell r="BR86" t="str">
            <v>ISO4217:USD</v>
          </cell>
          <cell r="BS86" t="b">
            <v>0</v>
          </cell>
          <cell r="BT86" t="b">
            <v>0</v>
          </cell>
        </row>
        <row r="87">
          <cell r="A87" t="str">
            <v xml:space="preserve"> Loss on Disposal of Assets</v>
          </cell>
          <cell r="C87">
            <v>0</v>
          </cell>
          <cell r="D87">
            <v>0</v>
          </cell>
          <cell r="E87">
            <v>0</v>
          </cell>
          <cell r="G87">
            <v>7.8E-2</v>
          </cell>
          <cell r="H87">
            <v>0.09</v>
          </cell>
          <cell r="I87">
            <v>0.28999999999999998</v>
          </cell>
          <cell r="J87">
            <v>0.13100000000000001</v>
          </cell>
          <cell r="K87">
            <v>0.58899999999999997</v>
          </cell>
          <cell r="M87">
            <v>1.7000000000000001E-2</v>
          </cell>
          <cell r="N87">
            <v>2.5999999999999999E-2</v>
          </cell>
          <cell r="O87">
            <v>2.5000000000000001E-2</v>
          </cell>
          <cell r="P87">
            <v>0</v>
          </cell>
          <cell r="Q87">
            <v>6.8000000000000005E-2</v>
          </cell>
          <cell r="S87">
            <v>0</v>
          </cell>
          <cell r="T87">
            <v>0</v>
          </cell>
          <cell r="U87">
            <v>0</v>
          </cell>
          <cell r="V87">
            <v>0</v>
          </cell>
          <cell r="W87">
            <v>0</v>
          </cell>
          <cell r="Y87">
            <v>0</v>
          </cell>
          <cell r="Z87">
            <v>0</v>
          </cell>
          <cell r="AA87">
            <v>0</v>
          </cell>
          <cell r="AB87">
            <v>0</v>
          </cell>
          <cell r="AC87">
            <v>0</v>
          </cell>
          <cell r="AE87">
            <v>0</v>
          </cell>
          <cell r="AF87">
            <v>0</v>
          </cell>
          <cell r="AG87">
            <v>0</v>
          </cell>
          <cell r="AH87">
            <v>0</v>
          </cell>
          <cell r="AI87">
            <v>0</v>
          </cell>
          <cell r="AK87">
            <v>0</v>
          </cell>
          <cell r="AL87">
            <v>0</v>
          </cell>
          <cell r="AM87">
            <v>0</v>
          </cell>
          <cell r="AN87">
            <v>0</v>
          </cell>
          <cell r="AO87">
            <v>0</v>
          </cell>
          <cell r="AQ87">
            <v>0</v>
          </cell>
          <cell r="AR87">
            <v>0</v>
          </cell>
          <cell r="AS87">
            <v>0</v>
          </cell>
          <cell r="AT87">
            <v>0</v>
          </cell>
          <cell r="AU87">
            <v>0</v>
          </cell>
          <cell r="AW87">
            <v>0</v>
          </cell>
          <cell r="AX87" t="str">
            <v>mstag:gainsLossesFromSaleOfOperatingAssetsOneTime</v>
          </cell>
          <cell r="AY87">
            <v>6</v>
          </cell>
          <cell r="AZ87" t="str">
            <v>ISO4217:USD</v>
          </cell>
          <cell r="BA87" t="b">
            <v>1</v>
          </cell>
          <cell r="BB87" t="b">
            <v>0</v>
          </cell>
          <cell r="BC87">
            <v>0</v>
          </cell>
          <cell r="BD87" t="str">
            <v>mstag:gainsLossesFromSaleOfOperatingAssetsOneTime</v>
          </cell>
          <cell r="BE87">
            <v>6</v>
          </cell>
          <cell r="BF87" t="str">
            <v>ISO4217:USD</v>
          </cell>
          <cell r="BG87" t="b">
            <v>1</v>
          </cell>
          <cell r="BH87" t="b">
            <v>0</v>
          </cell>
          <cell r="BI87">
            <v>0</v>
          </cell>
          <cell r="BJ87">
            <v>0</v>
          </cell>
          <cell r="BK87">
            <v>0</v>
          </cell>
          <cell r="BL87">
            <v>0</v>
          </cell>
          <cell r="BM87">
            <v>0</v>
          </cell>
          <cell r="BP87" t="str">
            <v>mstag:gainsLossesFromSaleOfOperatingAssetsOneTime</v>
          </cell>
          <cell r="BQ87">
            <v>6</v>
          </cell>
          <cell r="BR87" t="str">
            <v>ISO4217:USD</v>
          </cell>
          <cell r="BS87" t="b">
            <v>1</v>
          </cell>
          <cell r="BT87" t="b">
            <v>0</v>
          </cell>
        </row>
        <row r="88">
          <cell r="A88" t="str">
            <v xml:space="preserve"> Gains (Losses) on Investments</v>
          </cell>
          <cell r="C88">
            <v>0</v>
          </cell>
          <cell r="D88">
            <v>0</v>
          </cell>
          <cell r="E88">
            <v>0</v>
          </cell>
          <cell r="G88">
            <v>0</v>
          </cell>
          <cell r="H88">
            <v>0</v>
          </cell>
          <cell r="I88">
            <v>0</v>
          </cell>
          <cell r="J88">
            <v>0</v>
          </cell>
          <cell r="K88">
            <v>0</v>
          </cell>
          <cell r="M88">
            <v>0</v>
          </cell>
          <cell r="N88">
            <v>0</v>
          </cell>
          <cell r="O88">
            <v>0</v>
          </cell>
          <cell r="P88">
            <v>0</v>
          </cell>
          <cell r="Q88">
            <v>0</v>
          </cell>
          <cell r="S88">
            <v>0</v>
          </cell>
          <cell r="T88">
            <v>0</v>
          </cell>
          <cell r="U88">
            <v>0</v>
          </cell>
          <cell r="V88">
            <v>0</v>
          </cell>
          <cell r="W88">
            <v>0</v>
          </cell>
          <cell r="Y88">
            <v>0</v>
          </cell>
          <cell r="Z88">
            <v>0</v>
          </cell>
          <cell r="AA88">
            <v>0</v>
          </cell>
          <cell r="AB88">
            <v>0</v>
          </cell>
          <cell r="AC88">
            <v>0</v>
          </cell>
          <cell r="AE88">
            <v>0</v>
          </cell>
          <cell r="AF88">
            <v>0</v>
          </cell>
          <cell r="AG88">
            <v>0</v>
          </cell>
          <cell r="AH88">
            <v>0</v>
          </cell>
          <cell r="AI88">
            <v>0</v>
          </cell>
          <cell r="AK88">
            <v>0</v>
          </cell>
          <cell r="AL88">
            <v>0</v>
          </cell>
          <cell r="AM88">
            <v>0</v>
          </cell>
          <cell r="AN88">
            <v>0</v>
          </cell>
          <cell r="AO88">
            <v>0</v>
          </cell>
          <cell r="AQ88">
            <v>0</v>
          </cell>
          <cell r="AR88">
            <v>0</v>
          </cell>
          <cell r="AS88">
            <v>0</v>
          </cell>
          <cell r="AT88">
            <v>0</v>
          </cell>
          <cell r="AU88">
            <v>0</v>
          </cell>
          <cell r="AW88">
            <v>0</v>
          </cell>
          <cell r="AX88" t="str">
            <v>mstag:incomeLossFromInvestmentsAccountedForUnderTheEquityMethodNonOperating</v>
          </cell>
          <cell r="AY88">
            <v>6</v>
          </cell>
          <cell r="AZ88" t="str">
            <v>ISO4217:USD</v>
          </cell>
          <cell r="BA88" t="b">
            <v>0</v>
          </cell>
          <cell r="BB88" t="b">
            <v>0</v>
          </cell>
          <cell r="BC88">
            <v>0</v>
          </cell>
          <cell r="BD88" t="str">
            <v>mstag:incomeLossFromInvestmentsAccountedForUnderTheEquityMethodNonOperating</v>
          </cell>
          <cell r="BE88">
            <v>6</v>
          </cell>
          <cell r="BF88" t="str">
            <v>ISO4217:USD</v>
          </cell>
          <cell r="BG88" t="b">
            <v>0</v>
          </cell>
          <cell r="BH88" t="b">
            <v>0</v>
          </cell>
          <cell r="BI88">
            <v>0</v>
          </cell>
          <cell r="BJ88">
            <v>0</v>
          </cell>
          <cell r="BK88">
            <v>0</v>
          </cell>
          <cell r="BL88">
            <v>0</v>
          </cell>
          <cell r="BM88">
            <v>0</v>
          </cell>
          <cell r="BP88" t="str">
            <v>mstag:incomeLossFromInvestmentsAccountedForUnderTheEquityMethodNonOperating</v>
          </cell>
          <cell r="BQ88">
            <v>6</v>
          </cell>
          <cell r="BR88" t="str">
            <v>ISO4217:USD</v>
          </cell>
          <cell r="BS88" t="b">
            <v>1</v>
          </cell>
          <cell r="BT88" t="b">
            <v>0</v>
          </cell>
        </row>
        <row r="89">
          <cell r="A89" t="str">
            <v xml:space="preserve"> Minority Interest</v>
          </cell>
          <cell r="C89">
            <v>0</v>
          </cell>
          <cell r="D89">
            <v>-0.193</v>
          </cell>
          <cell r="E89">
            <v>-0.42499999999999999</v>
          </cell>
          <cell r="G89">
            <v>-4.2999999999999997E-2</v>
          </cell>
          <cell r="H89">
            <v>-7.6999999999999999E-2</v>
          </cell>
          <cell r="I89">
            <v>-5.5E-2</v>
          </cell>
          <cell r="J89">
            <v>-0.11700000000000001</v>
          </cell>
          <cell r="K89">
            <v>-0.29199999999999998</v>
          </cell>
          <cell r="M89">
            <v>-1.6E-2</v>
          </cell>
          <cell r="N89">
            <v>5.0000000000000001E-3</v>
          </cell>
          <cell r="O89">
            <v>0.113</v>
          </cell>
          <cell r="P89">
            <v>8.2000000000000003E-2</v>
          </cell>
          <cell r="Q89">
            <v>0.184</v>
          </cell>
          <cell r="S89">
            <v>1.7000000000000001E-2</v>
          </cell>
          <cell r="T89">
            <v>0.14600000000000002</v>
          </cell>
          <cell r="U89">
            <v>7.6999999999999985E-2</v>
          </cell>
          <cell r="V89">
            <v>0.35</v>
          </cell>
          <cell r="W89">
            <v>0.59</v>
          </cell>
          <cell r="Y89">
            <v>0.224</v>
          </cell>
          <cell r="Z89">
            <v>0.20199999999999999</v>
          </cell>
          <cell r="AA89">
            <v>0.34100000000000003</v>
          </cell>
          <cell r="AB89">
            <v>0.26700000000000002</v>
          </cell>
          <cell r="AC89">
            <v>1.034</v>
          </cell>
          <cell r="AE89">
            <v>0.48399999999999999</v>
          </cell>
          <cell r="AF89">
            <v>0.5</v>
          </cell>
          <cell r="AG89">
            <v>0.5</v>
          </cell>
          <cell r="AH89">
            <v>0.5</v>
          </cell>
          <cell r="AI89">
            <v>1.984</v>
          </cell>
          <cell r="AK89">
            <v>0.5</v>
          </cell>
          <cell r="AL89">
            <v>0.5</v>
          </cell>
          <cell r="AM89">
            <v>0.5</v>
          </cell>
          <cell r="AN89">
            <v>0.5</v>
          </cell>
          <cell r="AO89">
            <v>2</v>
          </cell>
          <cell r="AQ89">
            <v>0.5</v>
          </cell>
          <cell r="AR89">
            <v>0.5</v>
          </cell>
          <cell r="AS89">
            <v>0.5</v>
          </cell>
          <cell r="AT89">
            <v>0.5</v>
          </cell>
          <cell r="AU89">
            <v>2</v>
          </cell>
          <cell r="AW89">
            <v>0.5</v>
          </cell>
          <cell r="AX89" t="str">
            <v>mstag:incomeLossFromInvestmentsAccountedForUnderTheEquityMethodOperating</v>
          </cell>
          <cell r="AY89">
            <v>6</v>
          </cell>
          <cell r="AZ89" t="str">
            <v>ISO4217:USD</v>
          </cell>
          <cell r="BA89" t="b">
            <v>1</v>
          </cell>
          <cell r="BB89" t="b">
            <v>0</v>
          </cell>
          <cell r="BC89">
            <v>2.1801600000000003</v>
          </cell>
          <cell r="BD89" t="str">
            <v>mstag:incomeLossFromInvestmentsAccountedForUnderTheEquityMethodOperating</v>
          </cell>
          <cell r="BE89">
            <v>6</v>
          </cell>
          <cell r="BF89" t="str">
            <v>ISO4217:USD</v>
          </cell>
          <cell r="BG89" t="b">
            <v>1</v>
          </cell>
          <cell r="BH89" t="b">
            <v>0</v>
          </cell>
          <cell r="BI89">
            <v>2.6161920000000003</v>
          </cell>
          <cell r="BJ89">
            <v>2.4399359999999999</v>
          </cell>
          <cell r="BK89">
            <v>2.4299999999999997</v>
          </cell>
          <cell r="BL89">
            <v>3.6806399999999995</v>
          </cell>
          <cell r="BM89">
            <v>11.166767999999999</v>
          </cell>
          <cell r="BP89" t="str">
            <v>mstag:incomeLossFromInvestmentsAccountedForUnderTheEquityMethodOperating</v>
          </cell>
          <cell r="BQ89">
            <v>6</v>
          </cell>
          <cell r="BR89" t="str">
            <v>ISO4217:USD</v>
          </cell>
          <cell r="BS89" t="b">
            <v>1</v>
          </cell>
          <cell r="BT89" t="b">
            <v>0</v>
          </cell>
        </row>
        <row r="90">
          <cell r="A90" t="str">
            <v xml:space="preserve"> Other</v>
          </cell>
          <cell r="C90">
            <v>0</v>
          </cell>
          <cell r="D90">
            <v>0</v>
          </cell>
          <cell r="E90">
            <v>7.569</v>
          </cell>
          <cell r="G90">
            <v>0</v>
          </cell>
          <cell r="H90">
            <v>0</v>
          </cell>
          <cell r="I90">
            <v>0</v>
          </cell>
          <cell r="J90">
            <v>-8.8999999999999996E-2</v>
          </cell>
          <cell r="K90">
            <v>-8.8999999999999996E-2</v>
          </cell>
          <cell r="M90">
            <v>-2.1000000000000001E-2</v>
          </cell>
          <cell r="N90">
            <v>-7.9000000000000001E-2</v>
          </cell>
          <cell r="O90">
            <v>-4.3419999999999996</v>
          </cell>
          <cell r="P90">
            <v>0.89700000000000002</v>
          </cell>
          <cell r="Q90">
            <v>-3.544999999999999</v>
          </cell>
          <cell r="S90">
            <v>-2.4E-2</v>
          </cell>
          <cell r="T90">
            <v>2.4E-2</v>
          </cell>
          <cell r="U90">
            <v>0</v>
          </cell>
          <cell r="V90">
            <v>0</v>
          </cell>
          <cell r="W90">
            <v>0</v>
          </cell>
          <cell r="Y90">
            <v>-0.28499999999999998</v>
          </cell>
          <cell r="Z90">
            <v>0</v>
          </cell>
          <cell r="AA90">
            <v>0</v>
          </cell>
          <cell r="AB90">
            <v>-7.1769999999999996</v>
          </cell>
          <cell r="AC90">
            <v>-7.4619999999999997</v>
          </cell>
          <cell r="AE90">
            <v>0</v>
          </cell>
          <cell r="AF90">
            <v>0</v>
          </cell>
          <cell r="AG90">
            <v>0</v>
          </cell>
          <cell r="AH90">
            <v>0</v>
          </cell>
          <cell r="AI90">
            <v>0</v>
          </cell>
          <cell r="AK90">
            <v>0</v>
          </cell>
          <cell r="AL90">
            <v>0</v>
          </cell>
          <cell r="AM90">
            <v>0</v>
          </cell>
          <cell r="AN90">
            <v>0</v>
          </cell>
          <cell r="AO90">
            <v>0</v>
          </cell>
          <cell r="AQ90">
            <v>0</v>
          </cell>
          <cell r="AR90">
            <v>0</v>
          </cell>
          <cell r="AS90">
            <v>0</v>
          </cell>
          <cell r="AT90">
            <v>0</v>
          </cell>
          <cell r="AU90">
            <v>0</v>
          </cell>
          <cell r="AW90">
            <v>0</v>
          </cell>
          <cell r="AX90" t="str">
            <v>mstag:otherCashFlow</v>
          </cell>
          <cell r="AY90">
            <v>6</v>
          </cell>
          <cell r="AZ90" t="str">
            <v>ISO4217:USD</v>
          </cell>
          <cell r="BA90" t="b">
            <v>0</v>
          </cell>
          <cell r="BB90" t="b">
            <v>0</v>
          </cell>
          <cell r="BC90">
            <v>0</v>
          </cell>
          <cell r="BD90" t="str">
            <v>mstag:otherCashFlow</v>
          </cell>
          <cell r="BE90">
            <v>6</v>
          </cell>
          <cell r="BF90" t="str">
            <v>ISO4217:USD</v>
          </cell>
          <cell r="BG90" t="b">
            <v>0</v>
          </cell>
          <cell r="BH90" t="b">
            <v>0</v>
          </cell>
          <cell r="BI90">
            <v>0</v>
          </cell>
          <cell r="BJ90">
            <v>0</v>
          </cell>
          <cell r="BK90">
            <v>0</v>
          </cell>
          <cell r="BL90">
            <v>0</v>
          </cell>
          <cell r="BM90">
            <v>0</v>
          </cell>
          <cell r="BP90" t="str">
            <v>mstag:otherCashFlow</v>
          </cell>
          <cell r="BQ90">
            <v>6</v>
          </cell>
          <cell r="BR90" t="str">
            <v>ISO4217:USD</v>
          </cell>
          <cell r="BS90" t="b">
            <v>0</v>
          </cell>
          <cell r="BT90" t="b">
            <v>0</v>
          </cell>
        </row>
        <row r="91">
          <cell r="A91" t="str">
            <v xml:space="preserve"> Gains (Losses) on Investments</v>
          </cell>
          <cell r="C91">
            <v>0</v>
          </cell>
          <cell r="D91">
            <v>0</v>
          </cell>
          <cell r="E91">
            <v>0</v>
          </cell>
          <cell r="G91">
            <v>0</v>
          </cell>
          <cell r="H91">
            <v>0</v>
          </cell>
          <cell r="I91">
            <v>0</v>
          </cell>
          <cell r="J91">
            <v>0</v>
          </cell>
          <cell r="K91">
            <v>0</v>
          </cell>
          <cell r="M91">
            <v>0</v>
          </cell>
          <cell r="N91">
            <v>0</v>
          </cell>
          <cell r="O91">
            <v>0</v>
          </cell>
          <cell r="P91">
            <v>0</v>
          </cell>
          <cell r="Q91">
            <v>0</v>
          </cell>
          <cell r="S91">
            <v>0</v>
          </cell>
          <cell r="T91">
            <v>0</v>
          </cell>
          <cell r="U91">
            <v>0</v>
          </cell>
          <cell r="V91">
            <v>0</v>
          </cell>
          <cell r="W91">
            <v>0</v>
          </cell>
          <cell r="Y91">
            <v>0</v>
          </cell>
          <cell r="Z91">
            <v>0</v>
          </cell>
          <cell r="AA91">
            <v>0</v>
          </cell>
          <cell r="AB91">
            <v>0</v>
          </cell>
          <cell r="AC91">
            <v>0</v>
          </cell>
          <cell r="AE91">
            <v>0</v>
          </cell>
          <cell r="AF91">
            <v>0</v>
          </cell>
          <cell r="AG91">
            <v>0</v>
          </cell>
          <cell r="AH91">
            <v>0</v>
          </cell>
          <cell r="AI91">
            <v>0</v>
          </cell>
        </row>
        <row r="92">
          <cell r="A92" t="str">
            <v>Changes in operating assets and liabilities:</v>
          </cell>
          <cell r="C92">
            <v>0.495</v>
          </cell>
          <cell r="D92">
            <v>0.86499999999999999</v>
          </cell>
          <cell r="E92">
            <v>1.2039999999999997</v>
          </cell>
          <cell r="G92">
            <v>2.2370000000000001</v>
          </cell>
          <cell r="H92">
            <v>1.45</v>
          </cell>
          <cell r="I92">
            <v>1.3220000000000001</v>
          </cell>
          <cell r="J92">
            <v>-0.60399999999999998</v>
          </cell>
          <cell r="K92">
            <v>4.4049999999999994</v>
          </cell>
          <cell r="M92">
            <v>1.2589999999999999</v>
          </cell>
          <cell r="N92">
            <v>0.36199999999999999</v>
          </cell>
          <cell r="O92">
            <v>3.431</v>
          </cell>
          <cell r="P92">
            <v>0.95899999999999996</v>
          </cell>
          <cell r="Q92">
            <v>6.0109999999999992</v>
          </cell>
          <cell r="S92">
            <v>1.0109999999999995</v>
          </cell>
          <cell r="T92">
            <v>7.9410000000000007</v>
          </cell>
          <cell r="U92">
            <v>4.6739999999999995</v>
          </cell>
          <cell r="V92">
            <v>11.153</v>
          </cell>
          <cell r="W92">
            <v>24.779</v>
          </cell>
          <cell r="Y92">
            <v>8.2119999999999997</v>
          </cell>
          <cell r="Z92">
            <v>3.0980000000000008</v>
          </cell>
          <cell r="AA92">
            <v>5.1890000000000018</v>
          </cell>
          <cell r="AB92">
            <v>29.604999999999997</v>
          </cell>
          <cell r="AC92">
            <v>46.103999999999999</v>
          </cell>
          <cell r="AE92">
            <v>-2.8969999999999998</v>
          </cell>
          <cell r="AF92">
            <v>23.90383712351462</v>
          </cell>
          <cell r="AG92">
            <v>14.446764367637186</v>
          </cell>
          <cell r="AH92">
            <v>25.955704239829359</v>
          </cell>
          <cell r="AI92">
            <v>61.409305730981167</v>
          </cell>
          <cell r="AK92">
            <v>4.6487705860918025</v>
          </cell>
          <cell r="AL92">
            <v>4.305088897957579</v>
          </cell>
          <cell r="AM92">
            <v>20.941333864867346</v>
          </cell>
          <cell r="AN92">
            <v>23.483028391483153</v>
          </cell>
          <cell r="AO92">
            <v>53.37822174039988</v>
          </cell>
          <cell r="AQ92">
            <v>3.2683589735986249</v>
          </cell>
          <cell r="AR92">
            <v>1.0991005784988683</v>
          </cell>
          <cell r="AS92">
            <v>23.040130516162179</v>
          </cell>
          <cell r="AT92">
            <v>23.439146548404331</v>
          </cell>
          <cell r="AU92">
            <v>50.846736616664003</v>
          </cell>
          <cell r="AW92">
            <v>-4.0511252247577829</v>
          </cell>
          <cell r="AX92">
            <v>21.366965661783887</v>
          </cell>
          <cell r="AY92">
            <v>18.466374740418324</v>
          </cell>
          <cell r="AZ92">
            <v>73.223349577315545</v>
          </cell>
          <cell r="BA92">
            <v>109.00556475475997</v>
          </cell>
          <cell r="BC92">
            <v>13.138318460813098</v>
          </cell>
          <cell r="BD92">
            <v>-19.942078213352847</v>
          </cell>
          <cell r="BE92">
            <v>4.8774867953960648</v>
          </cell>
          <cell r="BF92">
            <v>122.56479038334146</v>
          </cell>
          <cell r="BG92">
            <v>120.63851742619778</v>
          </cell>
          <cell r="BI92">
            <v>-72.78677726039389</v>
          </cell>
          <cell r="BJ92">
            <v>-75.842504945543354</v>
          </cell>
          <cell r="BK92">
            <v>64.802175887755467</v>
          </cell>
          <cell r="BL92">
            <v>149.02370826913904</v>
          </cell>
          <cell r="BM92">
            <v>65.196601950957259</v>
          </cell>
        </row>
        <row r="93">
          <cell r="A93" t="str">
            <v xml:space="preserve"> Accounts Receivable</v>
          </cell>
          <cell r="C93">
            <v>0</v>
          </cell>
          <cell r="D93">
            <v>0</v>
          </cell>
          <cell r="E93">
            <v>-3.9910000000000001</v>
          </cell>
          <cell r="G93">
            <v>0</v>
          </cell>
          <cell r="H93">
            <v>0</v>
          </cell>
          <cell r="I93">
            <v>0</v>
          </cell>
          <cell r="J93">
            <v>-8.8999999999999996E-2</v>
          </cell>
          <cell r="K93">
            <v>-3.8719999999999999</v>
          </cell>
          <cell r="M93">
            <v>-2.5430000000000001</v>
          </cell>
          <cell r="N93">
            <v>-4.8039999999999994</v>
          </cell>
          <cell r="O93">
            <v>-4.8040000000000003</v>
          </cell>
          <cell r="P93">
            <v>-4.8039999999999985</v>
          </cell>
          <cell r="Q93">
            <v>-16.954999999999998</v>
          </cell>
          <cell r="S93">
            <v>2.0459999999999998</v>
          </cell>
          <cell r="T93">
            <v>-5.4540000000000006</v>
          </cell>
          <cell r="U93">
            <v>-7.5909999999999975</v>
          </cell>
          <cell r="V93">
            <v>-11.339000000000006</v>
          </cell>
          <cell r="W93">
            <v>-22.338000000000005</v>
          </cell>
          <cell r="Y93">
            <v>6.4909999999999997</v>
          </cell>
          <cell r="Z93">
            <v>-7.8009999999999948</v>
          </cell>
          <cell r="AA93">
            <v>-3.222999999999999</v>
          </cell>
          <cell r="AB93">
            <v>-22.721000000000007</v>
          </cell>
          <cell r="AC93">
            <v>-27.254000000000001</v>
          </cell>
          <cell r="AE93">
            <v>0</v>
          </cell>
          <cell r="AF93">
            <v>-7.9029155905091386</v>
          </cell>
          <cell r="AG93">
            <v>-1.834279882468735</v>
          </cell>
          <cell r="AH93">
            <v>-29.364588727022138</v>
          </cell>
          <cell r="AI93">
            <v>-39.101784200000012</v>
          </cell>
          <cell r="AK93">
            <v>8.5143336740920574</v>
          </cell>
          <cell r="AL93">
            <v>-9.0692822052433968</v>
          </cell>
          <cell r="AM93">
            <v>0.62177752916535667</v>
          </cell>
          <cell r="AN93">
            <v>-35.091515507112234</v>
          </cell>
          <cell r="AO93">
            <v>-35.024686509098217</v>
          </cell>
          <cell r="AQ93">
            <v>11.344948622076174</v>
          </cell>
          <cell r="AR93">
            <v>-10.022682381041278</v>
          </cell>
          <cell r="AS93">
            <v>2.7440128771308707</v>
          </cell>
          <cell r="AT93">
            <v>-46.217736981505112</v>
          </cell>
          <cell r="AU93">
            <v>-42.151457863339346</v>
          </cell>
          <cell r="AW93">
            <v>23.607072447944319</v>
          </cell>
          <cell r="AX93" t="str">
            <v>mstag:netDecreaseInTradeReceivables</v>
          </cell>
          <cell r="AY93">
            <v>6</v>
          </cell>
          <cell r="AZ93" t="str">
            <v>ISO4217:USD</v>
          </cell>
          <cell r="BA93" t="b">
            <v>0</v>
          </cell>
          <cell r="BB93" t="b">
            <v>0</v>
          </cell>
          <cell r="BC93">
            <v>143.14106948721744</v>
          </cell>
          <cell r="BD93" t="str">
            <v>mstag:netDecreaseInTradeReceivables</v>
          </cell>
          <cell r="BE93">
            <v>6</v>
          </cell>
          <cell r="BF93" t="str">
            <v>ISO4217:USD</v>
          </cell>
          <cell r="BG93" t="b">
            <v>0</v>
          </cell>
          <cell r="BH93" t="b">
            <v>0</v>
          </cell>
          <cell r="BI93">
            <v>163.81130638813119</v>
          </cell>
          <cell r="BJ93">
            <v>-12.677652340245402</v>
          </cell>
          <cell r="BK93">
            <v>-12.329831399561215</v>
          </cell>
          <cell r="BL93">
            <v>-214.4483162036384</v>
          </cell>
          <cell r="BM93">
            <v>-75.644493555313829</v>
          </cell>
          <cell r="BP93" t="str">
            <v>mstag:netDecreaseInTradeReceivables</v>
          </cell>
          <cell r="BQ93">
            <v>6</v>
          </cell>
          <cell r="BR93" t="str">
            <v>ISO4217:USD</v>
          </cell>
          <cell r="BS93" t="b">
            <v>0</v>
          </cell>
          <cell r="BT93" t="b">
            <v>0</v>
          </cell>
        </row>
        <row r="94">
          <cell r="A94" t="str">
            <v xml:space="preserve"> Prepaids and Other Assets</v>
          </cell>
          <cell r="E94">
            <v>-0.46899999999999992</v>
          </cell>
          <cell r="K94">
            <v>-6.2539999999999996</v>
          </cell>
          <cell r="M94">
            <v>-2.165</v>
          </cell>
          <cell r="N94">
            <v>-5.6980000000000004</v>
          </cell>
          <cell r="O94">
            <v>-5.6979999999999995</v>
          </cell>
          <cell r="P94">
            <v>-5.6980000000000004</v>
          </cell>
          <cell r="Q94">
            <v>-19.259</v>
          </cell>
          <cell r="S94">
            <v>-3.6480000000000001</v>
          </cell>
          <cell r="T94">
            <v>-2.278</v>
          </cell>
          <cell r="U94">
            <v>-4.1780000000000008</v>
          </cell>
          <cell r="V94">
            <v>-4.0310000000000006</v>
          </cell>
          <cell r="W94">
            <v>-14.135000000000002</v>
          </cell>
          <cell r="Y94">
            <v>-4.8089999999999984</v>
          </cell>
          <cell r="Z94">
            <v>-6.0959999999999992</v>
          </cell>
          <cell r="AA94">
            <v>-7.8290000000000042</v>
          </cell>
          <cell r="AB94">
            <v>-7.8249999999999993</v>
          </cell>
          <cell r="AC94">
            <v>-26.559000000000001</v>
          </cell>
          <cell r="AE94">
            <v>0</v>
          </cell>
          <cell r="AF94">
            <v>-4.9122409660262543</v>
          </cell>
          <cell r="AG94">
            <v>-7.1887146038690579</v>
          </cell>
          <cell r="AH94">
            <v>-10.101186164913457</v>
          </cell>
          <cell r="AI94">
            <v>-22.20214173480877</v>
          </cell>
          <cell r="AK94">
            <v>-6.7352425997769521</v>
          </cell>
          <cell r="AL94">
            <v>-8.8972446187996255</v>
          </cell>
          <cell r="AM94">
            <v>-9.5886542649263689</v>
          </cell>
          <cell r="AN94">
            <v>-12.780884366180402</v>
          </cell>
          <cell r="AO94">
            <v>-38.002025849683349</v>
          </cell>
          <cell r="AQ94">
            <v>-9.7555268478668236</v>
          </cell>
          <cell r="AR94">
            <v>-11.052625982637833</v>
          </cell>
          <cell r="AS94">
            <v>-11.967920485983331</v>
          </cell>
          <cell r="AT94">
            <v>-16.088781649706974</v>
          </cell>
          <cell r="AU94">
            <v>-48.864854966194962</v>
          </cell>
          <cell r="AW94">
            <v>-0.11464145117066948</v>
          </cell>
          <cell r="AX94" t="str">
            <v>mstag:netDecreaseInOtherAssets</v>
          </cell>
          <cell r="AY94">
            <v>6</v>
          </cell>
          <cell r="AZ94" t="str">
            <v>ISO4217:USD</v>
          </cell>
          <cell r="BA94" t="b">
            <v>0</v>
          </cell>
          <cell r="BB94" t="b">
            <v>0</v>
          </cell>
          <cell r="BC94">
            <v>-23.469156079951006</v>
          </cell>
          <cell r="BD94" t="str">
            <v>mstag:netDecreaseInOtherAssets</v>
          </cell>
          <cell r="BE94">
            <v>6</v>
          </cell>
          <cell r="BF94" t="str">
            <v>ISO4217:USD</v>
          </cell>
          <cell r="BG94" t="b">
            <v>0</v>
          </cell>
          <cell r="BH94" t="b">
            <v>0</v>
          </cell>
          <cell r="BI94">
            <v>-24.552908458624618</v>
          </cell>
          <cell r="BJ94">
            <v>-31.215903489888543</v>
          </cell>
          <cell r="BK94">
            <v>-42.682950001800492</v>
          </cell>
          <cell r="BL94">
            <v>-78.658369383743434</v>
          </cell>
          <cell r="BM94">
            <v>-177.11013133405709</v>
          </cell>
          <cell r="BP94" t="str">
            <v>mstag:netDecreaseInOtherAssets</v>
          </cell>
          <cell r="BQ94">
            <v>6</v>
          </cell>
          <cell r="BR94" t="str">
            <v>ISO4217:USD</v>
          </cell>
          <cell r="BS94" t="b">
            <v>0</v>
          </cell>
          <cell r="BT94" t="b">
            <v>0</v>
          </cell>
        </row>
        <row r="95">
          <cell r="A95" t="str">
            <v xml:space="preserve"> Accounts Payable and Accrued Expenses</v>
          </cell>
          <cell r="C95">
            <v>0.495</v>
          </cell>
          <cell r="D95">
            <v>0.86499999999999999</v>
          </cell>
          <cell r="E95">
            <v>0.316</v>
          </cell>
          <cell r="G95">
            <v>2.2370000000000001</v>
          </cell>
          <cell r="H95">
            <v>1.45</v>
          </cell>
          <cell r="I95">
            <v>1.3220000000000001</v>
          </cell>
          <cell r="J95">
            <v>-0.60399999999999998</v>
          </cell>
          <cell r="K95">
            <v>3.665</v>
          </cell>
          <cell r="M95">
            <v>1.1419999999999999</v>
          </cell>
          <cell r="N95">
            <v>3.72</v>
          </cell>
          <cell r="O95">
            <v>3.7200000000000006</v>
          </cell>
          <cell r="P95">
            <v>3.7200000000000006</v>
          </cell>
          <cell r="Q95">
            <v>12.302000000000001</v>
          </cell>
          <cell r="S95">
            <v>9.9000000000000005E-2</v>
          </cell>
          <cell r="T95">
            <v>6.5749999999999993</v>
          </cell>
          <cell r="U95">
            <v>3.4480000000000004</v>
          </cell>
          <cell r="V95">
            <v>3.9789999999999992</v>
          </cell>
          <cell r="W95">
            <v>14.100999999999999</v>
          </cell>
          <cell r="Y95">
            <v>-3.4679999999999964</v>
          </cell>
          <cell r="Z95">
            <v>4.5020000000000024</v>
          </cell>
          <cell r="AA95">
            <v>8.4819999999999993</v>
          </cell>
          <cell r="AB95">
            <v>14.691999999999997</v>
          </cell>
          <cell r="AC95">
            <v>24.208000000000002</v>
          </cell>
          <cell r="AE95">
            <v>0</v>
          </cell>
          <cell r="AF95">
            <v>11.460110880000016</v>
          </cell>
          <cell r="AG95">
            <v>8.2920335833333212</v>
          </cell>
          <cell r="AH95">
            <v>18.621129665833323</v>
          </cell>
          <cell r="AI95">
            <v>38.37327412916666</v>
          </cell>
          <cell r="AK95">
            <v>-1.3121924736249895</v>
          </cell>
          <cell r="AL95">
            <v>7.8716881307493196</v>
          </cell>
          <cell r="AM95">
            <v>7.9369589513145371</v>
          </cell>
          <cell r="AN95">
            <v>14.344948398496385</v>
          </cell>
          <cell r="AO95">
            <v>28.841403006935252</v>
          </cell>
          <cell r="AQ95">
            <v>2.0839981451456708</v>
          </cell>
          <cell r="AR95">
            <v>8.4805941867373633</v>
          </cell>
          <cell r="AS95">
            <v>8.6716381481724341</v>
          </cell>
          <cell r="AT95">
            <v>17.002931940959058</v>
          </cell>
          <cell r="AU95">
            <v>36.239162421014527</v>
          </cell>
          <cell r="AW95">
            <v>-10.825030280525766</v>
          </cell>
          <cell r="AX95" t="str">
            <v>mstag:netIncreaseInOtherPayablesAndAccruedExpenses</v>
          </cell>
          <cell r="AY95">
            <v>6</v>
          </cell>
          <cell r="AZ95" t="str">
            <v>ISO4217:USD</v>
          </cell>
          <cell r="BA95" t="b">
            <v>0</v>
          </cell>
          <cell r="BB95" t="b">
            <v>0</v>
          </cell>
          <cell r="BC95">
            <v>-55.95096119633186</v>
          </cell>
          <cell r="BD95" t="str">
            <v>mstag:netIncreaseInOtherPayablesAndAccruedExpenses</v>
          </cell>
          <cell r="BE95">
            <v>6</v>
          </cell>
          <cell r="BF95" t="str">
            <v>ISO4217:USD</v>
          </cell>
          <cell r="BG95" t="b">
            <v>0</v>
          </cell>
          <cell r="BH95" t="b">
            <v>0</v>
          </cell>
          <cell r="BI95">
            <v>-72.824718582584865</v>
          </cell>
          <cell r="BJ95">
            <v>-3.9049805705862468</v>
          </cell>
          <cell r="BK95">
            <v>15.496728894354931</v>
          </cell>
          <cell r="BL95">
            <v>145.98963948222047</v>
          </cell>
          <cell r="BM95">
            <v>84.756669223404288</v>
          </cell>
          <cell r="BP95" t="str">
            <v>mstag:netIncreaseInOtherPayablesAndAccruedExpenses</v>
          </cell>
          <cell r="BQ95">
            <v>6</v>
          </cell>
          <cell r="BR95" t="str">
            <v>ISO4217:USD</v>
          </cell>
          <cell r="BS95" t="b">
            <v>0</v>
          </cell>
          <cell r="BT95" t="b">
            <v>0</v>
          </cell>
        </row>
        <row r="96">
          <cell r="A96" t="str">
            <v xml:space="preserve"> Deferred Revenue</v>
          </cell>
          <cell r="E96">
            <v>5.3479999999999999</v>
          </cell>
          <cell r="K96">
            <v>12.042999999999999</v>
          </cell>
          <cell r="M96">
            <v>5.1390000000000002</v>
          </cell>
          <cell r="N96">
            <v>7.2336666666666654</v>
          </cell>
          <cell r="O96">
            <v>10.302666666666665</v>
          </cell>
          <cell r="P96">
            <v>7.8306666666666693</v>
          </cell>
          <cell r="Q96">
            <v>30.506</v>
          </cell>
          <cell r="S96">
            <v>2.6629999999999998</v>
          </cell>
          <cell r="T96">
            <v>9.2169999999999987</v>
          </cell>
          <cell r="U96">
            <v>12.682999999999993</v>
          </cell>
          <cell r="V96">
            <v>21.660000000000007</v>
          </cell>
          <cell r="W96">
            <v>46.222999999999999</v>
          </cell>
          <cell r="Y96">
            <v>8.7449999999999903</v>
          </cell>
          <cell r="Z96">
            <v>12.666000000000011</v>
          </cell>
          <cell r="AA96">
            <v>9.7989999999999924</v>
          </cell>
          <cell r="AB96">
            <v>42.065000000000012</v>
          </cell>
          <cell r="AC96">
            <v>73.275000000000006</v>
          </cell>
          <cell r="AE96">
            <v>0</v>
          </cell>
          <cell r="AF96">
            <v>16.080404799999997</v>
          </cell>
          <cell r="AG96">
            <v>13.738592950000054</v>
          </cell>
          <cell r="AH96">
            <v>44.952864649999924</v>
          </cell>
          <cell r="AI96">
            <v>74.771862399999975</v>
          </cell>
          <cell r="AK96">
            <v>2.8060219500000017</v>
          </cell>
          <cell r="AL96">
            <v>12.956310575000032</v>
          </cell>
          <cell r="AM96">
            <v>20.520165775000009</v>
          </cell>
          <cell r="AN96">
            <v>55.540128974999902</v>
          </cell>
          <cell r="AO96">
            <v>91.822627274999945</v>
          </cell>
          <cell r="AQ96">
            <v>-1.9246975259998749</v>
          </cell>
          <cell r="AR96">
            <v>12.140784540749962</v>
          </cell>
          <cell r="AS96">
            <v>22.006538127749991</v>
          </cell>
          <cell r="AT96">
            <v>67.116891292499986</v>
          </cell>
          <cell r="AU96">
            <v>99.339516435000064</v>
          </cell>
          <cell r="AW96">
            <v>-18.595695347865899</v>
          </cell>
          <cell r="AX96" t="str">
            <v>mstag:netIncreaseInDeferredRevenue</v>
          </cell>
          <cell r="AY96">
            <v>6</v>
          </cell>
          <cell r="AZ96" t="str">
            <v>ISO4217:USD</v>
          </cell>
          <cell r="BA96" t="b">
            <v>0</v>
          </cell>
          <cell r="BB96" t="b">
            <v>0</v>
          </cell>
          <cell r="BC96">
            <v>-50.713975993478925</v>
          </cell>
          <cell r="BD96" t="str">
            <v>mstag:netIncreaseInDeferredRevenue</v>
          </cell>
          <cell r="BE96">
            <v>6</v>
          </cell>
          <cell r="BF96" t="str">
            <v>ISO4217:USD</v>
          </cell>
          <cell r="BG96" t="b">
            <v>0</v>
          </cell>
          <cell r="BH96" t="b">
            <v>0</v>
          </cell>
          <cell r="BI96">
            <v>-139.3582124623199</v>
          </cell>
          <cell r="BJ96">
            <v>-28.182950055060928</v>
          </cell>
          <cell r="BK96">
            <v>104.17970721292568</v>
          </cell>
          <cell r="BL96">
            <v>296.00465006386776</v>
          </cell>
          <cell r="BM96">
            <v>232.64319475941261</v>
          </cell>
          <cell r="BP96" t="str">
            <v>mstag:netIncreaseInDeferredRevenue</v>
          </cell>
          <cell r="BQ96">
            <v>6</v>
          </cell>
          <cell r="BR96" t="str">
            <v>ISO4217:USD</v>
          </cell>
          <cell r="BS96" t="b">
            <v>0</v>
          </cell>
          <cell r="BT96" t="b">
            <v>0</v>
          </cell>
        </row>
        <row r="97">
          <cell r="A97" t="str">
            <v xml:space="preserve"> Other Liabilities</v>
          </cell>
          <cell r="E97">
            <v>0</v>
          </cell>
          <cell r="K97">
            <v>-1.177</v>
          </cell>
          <cell r="M97">
            <v>-0.314</v>
          </cell>
          <cell r="N97">
            <v>-8.9666666666666672E-2</v>
          </cell>
          <cell r="O97">
            <v>-8.9666666666666672E-2</v>
          </cell>
          <cell r="P97">
            <v>-8.9666666666666617E-2</v>
          </cell>
          <cell r="Q97">
            <v>-0.58299999999999996</v>
          </cell>
          <cell r="S97">
            <v>-0.14899999999999999</v>
          </cell>
          <cell r="T97">
            <v>-0.11899999999999714</v>
          </cell>
          <cell r="U97">
            <v>0.31200000000000472</v>
          </cell>
          <cell r="V97">
            <v>0.88400000000000389</v>
          </cell>
          <cell r="W97">
            <v>0.92800000000001148</v>
          </cell>
          <cell r="Y97">
            <v>1.2530000000000037</v>
          </cell>
          <cell r="Z97">
            <v>-0.17300000000001958</v>
          </cell>
          <cell r="AA97">
            <v>-2.0399999999999849</v>
          </cell>
          <cell r="AB97">
            <v>3.394000000000001</v>
          </cell>
          <cell r="AC97">
            <v>2.4340000000000002</v>
          </cell>
          <cell r="AE97">
            <v>0</v>
          </cell>
          <cell r="AF97">
            <v>6.2814780000500026</v>
          </cell>
          <cell r="AG97">
            <v>1.4391323206416011</v>
          </cell>
          <cell r="AH97">
            <v>1.8474848159317112</v>
          </cell>
          <cell r="AI97">
            <v>9.5680951366233149</v>
          </cell>
          <cell r="AK97">
            <v>1.3758500354016849</v>
          </cell>
          <cell r="AL97">
            <v>1.4436170162512507</v>
          </cell>
          <cell r="AM97">
            <v>1.4510858743138115</v>
          </cell>
          <cell r="AN97">
            <v>1.4703508912795016</v>
          </cell>
          <cell r="AO97">
            <v>5.7409038172462488</v>
          </cell>
          <cell r="AQ97">
            <v>1.5196365802434784</v>
          </cell>
          <cell r="AR97">
            <v>1.5530302146906543</v>
          </cell>
          <cell r="AS97">
            <v>1.5858618490922147</v>
          </cell>
          <cell r="AT97">
            <v>1.6258419461573759</v>
          </cell>
          <cell r="AU97">
            <v>6.2843705901837232</v>
          </cell>
          <cell r="AW97">
            <v>1.8771694068602329</v>
          </cell>
          <cell r="AX97" t="str">
            <v>mstag:netIncreaseInOtherLiabilitiesOperating</v>
          </cell>
          <cell r="AY97">
            <v>6</v>
          </cell>
          <cell r="AZ97" t="str">
            <v>ISO4217:USD</v>
          </cell>
          <cell r="BA97" t="b">
            <v>0</v>
          </cell>
          <cell r="BB97" t="b">
            <v>0</v>
          </cell>
          <cell r="BC97">
            <v>0.13134224335745404</v>
          </cell>
          <cell r="BD97" t="str">
            <v>mstag:netIncreaseInOtherLiabilitiesOperating</v>
          </cell>
          <cell r="BE97">
            <v>6</v>
          </cell>
          <cell r="BF97" t="str">
            <v>ISO4217:USD</v>
          </cell>
          <cell r="BG97" t="b">
            <v>0</v>
          </cell>
          <cell r="BH97" t="b">
            <v>0</v>
          </cell>
          <cell r="BI97">
            <v>0.13775585500430365</v>
          </cell>
          <cell r="BJ97">
            <v>0.13898151023775807</v>
          </cell>
          <cell r="BK97">
            <v>0.13852118183657236</v>
          </cell>
          <cell r="BL97">
            <v>0.13610431043263471</v>
          </cell>
          <cell r="BM97">
            <v>0.55136285751126879</v>
          </cell>
          <cell r="BP97" t="str">
            <v>mstag:netIncreaseInOtherLiabilitiesOperating</v>
          </cell>
          <cell r="BQ97">
            <v>6</v>
          </cell>
          <cell r="BR97" t="str">
            <v>ISO4217:USD</v>
          </cell>
          <cell r="BS97" t="b">
            <v>0</v>
          </cell>
          <cell r="BT97" t="b">
            <v>0</v>
          </cell>
        </row>
        <row r="98">
          <cell r="A98" t="str">
            <v>Net Cash Provided by (used in) Operating Activities</v>
          </cell>
          <cell r="C98">
            <v>-3.7610000000000001</v>
          </cell>
          <cell r="D98">
            <v>-26.686</v>
          </cell>
          <cell r="E98">
            <v>-13.166000000000004</v>
          </cell>
          <cell r="G98">
            <v>2.556</v>
          </cell>
          <cell r="H98">
            <v>2.4700000000000002</v>
          </cell>
          <cell r="I98">
            <v>-0.12700000000000045</v>
          </cell>
          <cell r="J98">
            <v>0.31400000000000017</v>
          </cell>
          <cell r="K98">
            <v>5.2130000000000001</v>
          </cell>
          <cell r="M98">
            <v>4.7610000000000001</v>
          </cell>
          <cell r="N98">
            <v>3.9859999999999993</v>
          </cell>
          <cell r="O98">
            <v>6.8880000000000017</v>
          </cell>
          <cell r="P98">
            <v>6.1459999999999999</v>
          </cell>
          <cell r="Q98">
            <v>21.781000000000013</v>
          </cell>
          <cell r="S98">
            <v>6.6590000000000016</v>
          </cell>
          <cell r="T98">
            <v>14.934999999999999</v>
          </cell>
          <cell r="U98">
            <v>13.15</v>
          </cell>
          <cell r="V98">
            <v>21.128000000000004</v>
          </cell>
          <cell r="W98">
            <v>55.872</v>
          </cell>
          <cell r="Y98">
            <v>17.91</v>
          </cell>
          <cell r="Z98">
            <v>14.071999999999999</v>
          </cell>
          <cell r="AA98">
            <v>24.571000000000002</v>
          </cell>
          <cell r="AB98">
            <v>39.340000000000003</v>
          </cell>
          <cell r="AC98">
            <v>95.893000000000001</v>
          </cell>
          <cell r="AE98">
            <v>12.415999999999999</v>
          </cell>
          <cell r="AF98">
            <v>35.757678641011374</v>
          </cell>
          <cell r="AG98">
            <v>29.146491223039547</v>
          </cell>
          <cell r="AH98">
            <v>42.36624495486295</v>
          </cell>
          <cell r="AI98">
            <v>119.68641481891387</v>
          </cell>
          <cell r="AK98">
            <v>25.705859076861408</v>
          </cell>
          <cell r="AL98">
            <v>26.314931537472937</v>
          </cell>
          <cell r="AM98">
            <v>46.226448068114117</v>
          </cell>
          <cell r="AN98">
            <v>51.399533546967014</v>
          </cell>
          <cell r="AO98">
            <v>149.64677222941549</v>
          </cell>
          <cell r="AQ98">
            <v>37.30941496493142</v>
          </cell>
          <cell r="AR98">
            <v>36.176753402424808</v>
          </cell>
          <cell r="AS98">
            <v>60.856425032714952</v>
          </cell>
          <cell r="AT98">
            <v>63.687061639609212</v>
          </cell>
          <cell r="AU98">
            <v>198.02965503968039</v>
          </cell>
          <cell r="AW98">
            <v>28.125974778690292</v>
          </cell>
          <cell r="AX98">
            <v>55.178570804488594</v>
          </cell>
          <cell r="AY98">
            <v>54.478565269442448</v>
          </cell>
          <cell r="AZ98">
            <v>114.55842526982724</v>
          </cell>
          <cell r="BA98">
            <v>252.34153612244859</v>
          </cell>
          <cell r="BC98">
            <v>106.75251778927183</v>
          </cell>
          <cell r="BD98">
            <v>79.024939784072927</v>
          </cell>
          <cell r="BE98">
            <v>112.630527661917</v>
          </cell>
          <cell r="BF98">
            <v>241.5877058166981</v>
          </cell>
          <cell r="BG98">
            <v>539.99569105195985</v>
          </cell>
          <cell r="BI98">
            <v>55.404176652655238</v>
          </cell>
          <cell r="BJ98">
            <v>56.75096552726859</v>
          </cell>
          <cell r="BK98">
            <v>207.75493787251622</v>
          </cell>
          <cell r="BL98">
            <v>306.62046290837748</v>
          </cell>
          <cell r="BM98">
            <v>626.53054296081768</v>
          </cell>
        </row>
        <row r="99">
          <cell r="A99" t="str">
            <v>CFO Excluding SO Tax Benefit</v>
          </cell>
          <cell r="E99">
            <v>5.3479999999999999</v>
          </cell>
          <cell r="K99">
            <v>12.042999999999999</v>
          </cell>
          <cell r="M99">
            <v>4.7610000000000001</v>
          </cell>
          <cell r="N99">
            <v>3.9859999999999993</v>
          </cell>
          <cell r="O99">
            <v>6.8880000000000017</v>
          </cell>
          <cell r="P99">
            <v>6.1459999999999999</v>
          </cell>
          <cell r="Q99">
            <v>21.781000000000013</v>
          </cell>
          <cell r="S99">
            <v>6.6590000000000016</v>
          </cell>
          <cell r="T99">
            <v>14.934999999999999</v>
          </cell>
          <cell r="U99">
            <v>13.15</v>
          </cell>
          <cell r="V99">
            <v>20.330000000000005</v>
          </cell>
          <cell r="W99">
            <v>55.073999999999998</v>
          </cell>
          <cell r="Y99">
            <v>17.91</v>
          </cell>
          <cell r="Z99">
            <v>14.071999999999999</v>
          </cell>
          <cell r="AA99">
            <v>24.571000000000002</v>
          </cell>
          <cell r="AB99">
            <v>35.678000000000004</v>
          </cell>
          <cell r="AC99">
            <v>92.230999999999995</v>
          </cell>
          <cell r="AE99">
            <v>12.415999999999999</v>
          </cell>
          <cell r="AF99">
            <v>35.757678641011374</v>
          </cell>
          <cell r="AG99">
            <v>29.146491223039547</v>
          </cell>
          <cell r="AH99">
            <v>42.36624495486295</v>
          </cell>
          <cell r="AI99">
            <v>119.68641481891387</v>
          </cell>
          <cell r="AK99">
            <v>25.705859076861408</v>
          </cell>
          <cell r="AL99">
            <v>26.314931537472937</v>
          </cell>
          <cell r="AM99">
            <v>46.226448068114117</v>
          </cell>
          <cell r="AN99">
            <v>51.399533546967014</v>
          </cell>
          <cell r="AO99">
            <v>149.64677222941549</v>
          </cell>
          <cell r="AQ99">
            <v>37.30941496493142</v>
          </cell>
          <cell r="AR99">
            <v>36.176753402424808</v>
          </cell>
          <cell r="AS99">
            <v>60.856425032714952</v>
          </cell>
          <cell r="AT99">
            <v>63.687061639609212</v>
          </cell>
          <cell r="AU99">
            <v>198.02965503968039</v>
          </cell>
          <cell r="AW99">
            <v>28.125974778690292</v>
          </cell>
          <cell r="AX99">
            <v>55.178570804488594</v>
          </cell>
          <cell r="AY99">
            <v>54.478565269442448</v>
          </cell>
          <cell r="AZ99">
            <v>114.55842526982724</v>
          </cell>
          <cell r="BA99">
            <v>252.34153612244859</v>
          </cell>
          <cell r="BC99">
            <v>118.75251778927183</v>
          </cell>
          <cell r="BD99">
            <v>90.216938524031974</v>
          </cell>
          <cell r="BE99">
            <v>126.81171957853802</v>
          </cell>
          <cell r="BF99">
            <v>252.98695601941111</v>
          </cell>
          <cell r="BG99">
            <v>588.76813191125291</v>
          </cell>
          <cell r="BI99">
            <v>67.404176652655238</v>
          </cell>
          <cell r="BJ99">
            <v>67.942964267227637</v>
          </cell>
          <cell r="BK99">
            <v>221.93612978913725</v>
          </cell>
          <cell r="BL99">
            <v>318.01971311109048</v>
          </cell>
          <cell r="BM99">
            <v>675.30298382011074</v>
          </cell>
        </row>
        <row r="100">
          <cell r="A100" t="str">
            <v xml:space="preserve"> Other Liabilities</v>
          </cell>
          <cell r="E100">
            <v>0</v>
          </cell>
          <cell r="K100">
            <v>-1.177</v>
          </cell>
          <cell r="M100">
            <v>-0.314</v>
          </cell>
          <cell r="N100">
            <v>-8.9666666666666672E-2</v>
          </cell>
          <cell r="O100">
            <v>-8.9666666666666672E-2</v>
          </cell>
          <cell r="P100">
            <v>-8.9666666666666617E-2</v>
          </cell>
          <cell r="Q100">
            <v>-0.58299999999999996</v>
          </cell>
          <cell r="S100">
            <v>-0.14899999999999999</v>
          </cell>
          <cell r="T100">
            <v>-0.1170000000000018</v>
          </cell>
          <cell r="U100">
            <v>0.50300000000000722</v>
          </cell>
          <cell r="V100">
            <v>0.76300000000000168</v>
          </cell>
          <cell r="W100">
            <v>1.0000000000000071</v>
          </cell>
          <cell r="Y100">
            <v>1.4990000000000059</v>
          </cell>
          <cell r="Z100">
            <v>-0.39200000000001722</v>
          </cell>
          <cell r="AA100">
            <v>-2.7349999999999888</v>
          </cell>
          <cell r="AB100">
            <v>4.0620000000000003</v>
          </cell>
          <cell r="AC100">
            <v>2.4340000000000002</v>
          </cell>
          <cell r="AE100">
            <v>-3.0939999999999852</v>
          </cell>
          <cell r="AF100">
            <v>5.0429999999999833</v>
          </cell>
          <cell r="AG100">
            <v>3.0829999999999984</v>
          </cell>
          <cell r="AH100">
            <v>-2.5389999999999588</v>
          </cell>
          <cell r="AI100">
            <v>2.4930000000000376</v>
          </cell>
        </row>
        <row r="101">
          <cell r="A101" t="str">
            <v>Cash Flows From Investing Activities</v>
          </cell>
          <cell r="C101">
            <v>-3.7610000000000001</v>
          </cell>
          <cell r="D101">
            <v>-26.686</v>
          </cell>
          <cell r="E101">
            <v>-13.166000000000004</v>
          </cell>
          <cell r="G101">
            <v>2.556</v>
          </cell>
          <cell r="H101">
            <v>2.4700000000000002</v>
          </cell>
          <cell r="I101">
            <v>-0.12700000000000045</v>
          </cell>
          <cell r="J101">
            <v>0.31400000000000017</v>
          </cell>
          <cell r="K101">
            <v>5.2130000000000001</v>
          </cell>
          <cell r="M101">
            <v>4.7610000000000001</v>
          </cell>
          <cell r="N101">
            <v>3.9859999999999993</v>
          </cell>
          <cell r="O101">
            <v>6.8880000000000017</v>
          </cell>
          <cell r="P101">
            <v>6.1459999999999999</v>
          </cell>
          <cell r="Q101">
            <v>21.781000000000013</v>
          </cell>
          <cell r="S101">
            <v>6.6590000000000016</v>
          </cell>
          <cell r="T101">
            <v>14.934999999999997</v>
          </cell>
          <cell r="U101">
            <v>13.150000000000002</v>
          </cell>
          <cell r="V101">
            <v>21.128000000000004</v>
          </cell>
          <cell r="W101">
            <v>55.872</v>
          </cell>
          <cell r="Y101">
            <v>17.91</v>
          </cell>
          <cell r="Z101">
            <v>14.071999999999999</v>
          </cell>
          <cell r="AA101">
            <v>24.571000000000002</v>
          </cell>
          <cell r="AB101">
            <v>39.340000000000003</v>
          </cell>
          <cell r="AC101">
            <v>95.893000000000001</v>
          </cell>
          <cell r="AE101">
            <v>12.415999999999999</v>
          </cell>
          <cell r="AF101">
            <v>30.021999999999998</v>
          </cell>
          <cell r="AG101">
            <v>0.24646941516421794</v>
          </cell>
          <cell r="AH101">
            <v>38.15861785141324</v>
          </cell>
          <cell r="AI101">
            <v>111.22361785141324</v>
          </cell>
          <cell r="BA101">
            <v>0.22174940362651419</v>
          </cell>
        </row>
        <row r="102">
          <cell r="A102" t="str">
            <v xml:space="preserve"> Purchase - Property &amp; Equipment</v>
          </cell>
          <cell r="C102">
            <v>-1.262</v>
          </cell>
          <cell r="D102">
            <v>-5.8689999999999998</v>
          </cell>
          <cell r="E102">
            <v>-0.71299999999999997</v>
          </cell>
          <cell r="G102">
            <v>-0.25600000000000001</v>
          </cell>
          <cell r="H102">
            <v>-0.65900000000000003</v>
          </cell>
          <cell r="I102">
            <v>-0.48799999999999999</v>
          </cell>
          <cell r="J102">
            <v>-0.61899999999999999</v>
          </cell>
          <cell r="K102">
            <v>-2.0220000000000002</v>
          </cell>
          <cell r="M102">
            <v>-0.33100000000000002</v>
          </cell>
          <cell r="N102">
            <v>-0.48799999999999999</v>
          </cell>
          <cell r="O102">
            <v>-0.71199999999999997</v>
          </cell>
          <cell r="P102">
            <v>-1.385</v>
          </cell>
          <cell r="Q102">
            <v>-2.9159999999999999</v>
          </cell>
          <cell r="S102">
            <v>-0.27800000000000002</v>
          </cell>
          <cell r="T102">
            <v>-0.48399999999999999</v>
          </cell>
          <cell r="U102">
            <v>-1.2810000000000001</v>
          </cell>
          <cell r="V102">
            <v>-2.2649999999999997</v>
          </cell>
          <cell r="W102">
            <v>-4.3079999999999998</v>
          </cell>
          <cell r="Y102">
            <v>-9.157</v>
          </cell>
          <cell r="Z102">
            <v>-3.3719999999999999</v>
          </cell>
          <cell r="AA102">
            <v>-5.2910000000000004</v>
          </cell>
          <cell r="AB102">
            <v>-5.6140000000000008</v>
          </cell>
          <cell r="AC102">
            <v>-23.434000000000001</v>
          </cell>
          <cell r="AE102">
            <v>-2.5950000000000002</v>
          </cell>
          <cell r="AF102">
            <v>-7.7070563640000014</v>
          </cell>
          <cell r="AG102">
            <v>-8.893448375000002</v>
          </cell>
          <cell r="AH102">
            <v>-9.7508936175000009</v>
          </cell>
          <cell r="AI102">
            <v>-28.946398356500005</v>
          </cell>
          <cell r="AK102">
            <v>-9.0831842590499985</v>
          </cell>
          <cell r="AL102">
            <v>-9.7890755525025011</v>
          </cell>
          <cell r="AM102">
            <v>-10.525127498627622</v>
          </cell>
          <cell r="AN102">
            <v>-11.298610597559005</v>
          </cell>
          <cell r="AO102">
            <v>-40.695997907739127</v>
          </cell>
          <cell r="AQ102">
            <v>-12.122457419536957</v>
          </cell>
          <cell r="AR102">
            <v>-12.895135981883804</v>
          </cell>
          <cell r="AS102">
            <v>-13.696851196812055</v>
          </cell>
          <cell r="AT102">
            <v>-14.550294489873757</v>
          </cell>
          <cell r="AU102">
            <v>-53.264739088106573</v>
          </cell>
          <cell r="AW102">
            <v>-11.362684805027371</v>
          </cell>
          <cell r="AX102" t="str">
            <v>mstag:capitalExpenditures</v>
          </cell>
          <cell r="AY102">
            <v>6</v>
          </cell>
          <cell r="AZ102" t="str">
            <v>ISO4217:USD</v>
          </cell>
          <cell r="BA102" t="b">
            <v>1</v>
          </cell>
          <cell r="BB102" t="b">
            <v>0</v>
          </cell>
          <cell r="BC102">
            <v>-37.618311665204374</v>
          </cell>
          <cell r="BD102" t="str">
            <v>mstag:capitalExpenditures</v>
          </cell>
          <cell r="BE102">
            <v>6</v>
          </cell>
          <cell r="BF102" t="str">
            <v>ISO4217:USD</v>
          </cell>
          <cell r="BG102" t="b">
            <v>1</v>
          </cell>
          <cell r="BH102" t="b">
            <v>0</v>
          </cell>
          <cell r="BI102">
            <v>-46.610623083133532</v>
          </cell>
          <cell r="BJ102">
            <v>-26.903517941755098</v>
          </cell>
          <cell r="BK102">
            <v>-22.553117001051945</v>
          </cell>
          <cell r="BL102">
            <v>-23.760970523856244</v>
          </cell>
          <cell r="BM102">
            <v>-119.82822854979682</v>
          </cell>
          <cell r="BP102" t="str">
            <v>mstag:capitalExpenditures</v>
          </cell>
          <cell r="BQ102">
            <v>6</v>
          </cell>
          <cell r="BR102" t="str">
            <v>ISO4217:USD</v>
          </cell>
          <cell r="BS102" t="b">
            <v>1</v>
          </cell>
          <cell r="BT102" t="b">
            <v>0</v>
          </cell>
        </row>
        <row r="103">
          <cell r="A103" t="str">
            <v xml:space="preserve"> Purchase of Businesses, net of cash</v>
          </cell>
          <cell r="Y103">
            <v>0</v>
          </cell>
          <cell r="Z103">
            <v>0</v>
          </cell>
          <cell r="AA103">
            <v>0</v>
          </cell>
          <cell r="AB103">
            <v>0</v>
          </cell>
          <cell r="AC103">
            <v>0</v>
          </cell>
          <cell r="AE103">
            <v>-15.502000000000001</v>
          </cell>
          <cell r="AF103">
            <v>0</v>
          </cell>
          <cell r="AG103">
            <v>0</v>
          </cell>
          <cell r="AH103">
            <v>0</v>
          </cell>
          <cell r="AI103">
            <v>-15.502000000000001</v>
          </cell>
          <cell r="AK103">
            <v>0</v>
          </cell>
          <cell r="AL103">
            <v>0</v>
          </cell>
          <cell r="AM103">
            <v>0</v>
          </cell>
          <cell r="AN103">
            <v>0</v>
          </cell>
          <cell r="AO103">
            <v>0</v>
          </cell>
          <cell r="AQ103">
            <v>0</v>
          </cell>
          <cell r="AR103">
            <v>0</v>
          </cell>
          <cell r="AS103">
            <v>0</v>
          </cell>
          <cell r="AT103">
            <v>0</v>
          </cell>
          <cell r="AU103">
            <v>0</v>
          </cell>
          <cell r="AW103">
            <v>0</v>
          </cell>
          <cell r="AX103" t="str">
            <v>mstag:netDisposalsAcquisitions</v>
          </cell>
          <cell r="AY103">
            <v>6</v>
          </cell>
          <cell r="AZ103" t="str">
            <v>ISO4217:USD</v>
          </cell>
          <cell r="BA103" t="b">
            <v>0</v>
          </cell>
          <cell r="BB103" t="b">
            <v>0</v>
          </cell>
          <cell r="BC103">
            <v>0</v>
          </cell>
          <cell r="BD103" t="str">
            <v>mstag:netDisposalsAcquisitions</v>
          </cell>
          <cell r="BE103">
            <v>6</v>
          </cell>
          <cell r="BF103" t="str">
            <v>ISO4217:USD</v>
          </cell>
          <cell r="BG103" t="b">
            <v>0</v>
          </cell>
          <cell r="BH103" t="b">
            <v>0</v>
          </cell>
          <cell r="BI103">
            <v>0</v>
          </cell>
          <cell r="BJ103">
            <v>0</v>
          </cell>
          <cell r="BK103">
            <v>0</v>
          </cell>
          <cell r="BL103">
            <v>0</v>
          </cell>
          <cell r="BM103">
            <v>0</v>
          </cell>
          <cell r="BP103" t="str">
            <v>mstag:netDisposalsAcquisitions</v>
          </cell>
          <cell r="BQ103">
            <v>6</v>
          </cell>
          <cell r="BR103" t="str">
            <v>ISO4217:USD</v>
          </cell>
          <cell r="BS103" t="b">
            <v>0</v>
          </cell>
          <cell r="BT103" t="b">
            <v>0</v>
          </cell>
        </row>
        <row r="104">
          <cell r="A104" t="str">
            <v xml:space="preserve"> Purchase - Investments</v>
          </cell>
          <cell r="C104">
            <v>0</v>
          </cell>
          <cell r="D104">
            <v>-3.5</v>
          </cell>
          <cell r="E104">
            <v>0</v>
          </cell>
          <cell r="G104">
            <v>-4.3999999999999997E-2</v>
          </cell>
          <cell r="H104">
            <v>-1.2999999999999999E-2</v>
          </cell>
          <cell r="I104">
            <v>-1.2999999999999999E-2</v>
          </cell>
          <cell r="J104">
            <v>-0.16300000000000001</v>
          </cell>
          <cell r="K104">
            <v>-0.23299999999999998</v>
          </cell>
          <cell r="M104">
            <v>-1.9E-2</v>
          </cell>
          <cell r="N104">
            <v>-8.0000000000000002E-3</v>
          </cell>
          <cell r="O104">
            <v>-0.152</v>
          </cell>
          <cell r="P104">
            <v>0</v>
          </cell>
          <cell r="Q104">
            <v>-0.17899999999999999</v>
          </cell>
          <cell r="S104">
            <v>-6.0000000000000001E-3</v>
          </cell>
          <cell r="T104">
            <v>-55.716999999999999</v>
          </cell>
          <cell r="U104">
            <v>-13.909000000000006</v>
          </cell>
          <cell r="V104">
            <v>-16.766999999999996</v>
          </cell>
          <cell r="W104">
            <v>-86.399000000000001</v>
          </cell>
          <cell r="Y104">
            <v>-4.7549999999999928</v>
          </cell>
          <cell r="Z104">
            <v>-6.8629999999999987</v>
          </cell>
          <cell r="AA104">
            <v>17.478999999999999</v>
          </cell>
          <cell r="AB104">
            <v>159.74199999999999</v>
          </cell>
          <cell r="AC104">
            <v>165.60300000000001</v>
          </cell>
          <cell r="AE104">
            <v>27.207999999999998</v>
          </cell>
          <cell r="AF104">
            <v>-0.20000000000000284</v>
          </cell>
          <cell r="AG104">
            <v>-0.20000000000000284</v>
          </cell>
          <cell r="AH104">
            <v>-0.20000000000000284</v>
          </cell>
          <cell r="AI104">
            <v>26.60799999999999</v>
          </cell>
          <cell r="AK104">
            <v>-0.20000000000000284</v>
          </cell>
          <cell r="AL104">
            <v>-0.20000000000000284</v>
          </cell>
          <cell r="AM104">
            <v>-0.20000000000000284</v>
          </cell>
          <cell r="AN104">
            <v>-0.20000000000000284</v>
          </cell>
          <cell r="AO104">
            <v>-0.80000000000001137</v>
          </cell>
          <cell r="AQ104">
            <v>-0.20000000000000284</v>
          </cell>
          <cell r="AR104">
            <v>-0.20000000000000284</v>
          </cell>
          <cell r="AS104">
            <v>-0.20000000000000284</v>
          </cell>
          <cell r="AT104">
            <v>-0.20000000000000284</v>
          </cell>
          <cell r="AU104">
            <v>-0.80000000000001137</v>
          </cell>
          <cell r="AW104">
            <v>-0.19999999999998863</v>
          </cell>
          <cell r="AX104" t="str">
            <v>mstag:netDecreaseInInvestmentsNonOperating</v>
          </cell>
          <cell r="AY104">
            <v>6</v>
          </cell>
          <cell r="AZ104" t="str">
            <v>ISO4217:USD</v>
          </cell>
          <cell r="BA104" t="b">
            <v>0</v>
          </cell>
          <cell r="BB104" t="b">
            <v>0</v>
          </cell>
          <cell r="BC104">
            <v>0</v>
          </cell>
          <cell r="BD104" t="str">
            <v>mstag:netDecreaseInInvestmentsNonOperating</v>
          </cell>
          <cell r="BE104">
            <v>6</v>
          </cell>
          <cell r="BF104" t="str">
            <v>ISO4217:USD</v>
          </cell>
          <cell r="BG104" t="b">
            <v>0</v>
          </cell>
          <cell r="BH104" t="b">
            <v>0</v>
          </cell>
          <cell r="BI104">
            <v>0</v>
          </cell>
          <cell r="BJ104">
            <v>0</v>
          </cell>
          <cell r="BK104">
            <v>0</v>
          </cell>
          <cell r="BL104">
            <v>0</v>
          </cell>
          <cell r="BM104">
            <v>0</v>
          </cell>
          <cell r="BP104" t="str">
            <v>mstag:netDecreaseInInvestmentsNonOperating</v>
          </cell>
          <cell r="BQ104">
            <v>6</v>
          </cell>
          <cell r="BR104" t="str">
            <v>ISO4217:USD</v>
          </cell>
          <cell r="BS104" t="b">
            <v>0</v>
          </cell>
          <cell r="BT104" t="b">
            <v>0</v>
          </cell>
        </row>
        <row r="105">
          <cell r="A105" t="str">
            <v xml:space="preserve"> Purchase - Marketable Securities</v>
          </cell>
          <cell r="C105">
            <v>0</v>
          </cell>
          <cell r="D105">
            <v>0</v>
          </cell>
          <cell r="E105">
            <v>0</v>
          </cell>
          <cell r="G105">
            <v>-4.9539999999999997</v>
          </cell>
          <cell r="H105">
            <v>-5.5E-2</v>
          </cell>
          <cell r="I105">
            <v>-14.401</v>
          </cell>
          <cell r="J105">
            <v>-8.5670000000000002</v>
          </cell>
          <cell r="K105">
            <v>-27.977</v>
          </cell>
          <cell r="M105">
            <v>-9.9939999999999998</v>
          </cell>
          <cell r="N105">
            <v>-2.2559999999999998</v>
          </cell>
          <cell r="O105">
            <v>-19.3</v>
          </cell>
          <cell r="P105">
            <v>-8.35</v>
          </cell>
          <cell r="Q105">
            <v>-39.9</v>
          </cell>
          <cell r="S105">
            <v>-40.725999999999999</v>
          </cell>
          <cell r="T105">
            <v>10.263999999999996</v>
          </cell>
          <cell r="U105">
            <v>-36.814999999999984</v>
          </cell>
          <cell r="V105">
            <v>8.063999999999993</v>
          </cell>
          <cell r="W105">
            <v>-59.212999999999994</v>
          </cell>
          <cell r="Y105">
            <v>-1.8539999999999992</v>
          </cell>
          <cell r="Z105">
            <v>-24.67700000000001</v>
          </cell>
          <cell r="AA105">
            <v>20.387</v>
          </cell>
          <cell r="AB105">
            <v>-187.02099999999999</v>
          </cell>
          <cell r="AC105">
            <v>-193.16499999999999</v>
          </cell>
          <cell r="AE105">
            <v>0</v>
          </cell>
          <cell r="AF105">
            <v>-3</v>
          </cell>
          <cell r="AG105">
            <v>-3</v>
          </cell>
          <cell r="AH105">
            <v>-3</v>
          </cell>
          <cell r="AI105">
            <v>-9</v>
          </cell>
          <cell r="AK105">
            <v>-3</v>
          </cell>
          <cell r="AL105">
            <v>-3</v>
          </cell>
          <cell r="AM105">
            <v>-3</v>
          </cell>
          <cell r="AN105">
            <v>-3</v>
          </cell>
          <cell r="AO105">
            <v>-12</v>
          </cell>
          <cell r="AQ105">
            <v>-3</v>
          </cell>
          <cell r="AR105">
            <v>-3</v>
          </cell>
          <cell r="AS105">
            <v>-3</v>
          </cell>
          <cell r="AT105">
            <v>-3</v>
          </cell>
          <cell r="AU105">
            <v>-12</v>
          </cell>
          <cell r="AW105">
            <v>-3</v>
          </cell>
          <cell r="AX105" t="str">
            <v>mstag:netDecreaseInInvestmentsNonOperating</v>
          </cell>
          <cell r="AY105">
            <v>6</v>
          </cell>
          <cell r="AZ105" t="str">
            <v>ISO4217:USD</v>
          </cell>
          <cell r="BA105" t="b">
            <v>0</v>
          </cell>
          <cell r="BB105" t="b">
            <v>0</v>
          </cell>
          <cell r="BC105">
            <v>0</v>
          </cell>
          <cell r="BD105" t="str">
            <v>mstag:netDecreaseInInvestmentsNonOperating</v>
          </cell>
          <cell r="BE105">
            <v>6</v>
          </cell>
          <cell r="BF105" t="str">
            <v>ISO4217:USD</v>
          </cell>
          <cell r="BG105" t="b">
            <v>0</v>
          </cell>
          <cell r="BH105" t="b">
            <v>0</v>
          </cell>
          <cell r="BI105">
            <v>0</v>
          </cell>
          <cell r="BJ105">
            <v>0</v>
          </cell>
          <cell r="BK105">
            <v>0</v>
          </cell>
          <cell r="BL105">
            <v>0</v>
          </cell>
          <cell r="BM105">
            <v>0</v>
          </cell>
          <cell r="BP105" t="str">
            <v>mstag:netDecreaseInInvestmentsNonOperating</v>
          </cell>
          <cell r="BQ105">
            <v>6</v>
          </cell>
          <cell r="BR105" t="str">
            <v>ISO4217:USD</v>
          </cell>
          <cell r="BS105" t="b">
            <v>0</v>
          </cell>
          <cell r="BT105" t="b">
            <v>0</v>
          </cell>
        </row>
        <row r="106">
          <cell r="A106" t="str">
            <v xml:space="preserve"> Proceeds - Sale &amp; Maturities of Investments</v>
          </cell>
          <cell r="C106">
            <v>0</v>
          </cell>
          <cell r="D106">
            <v>0</v>
          </cell>
          <cell r="E106">
            <v>0</v>
          </cell>
          <cell r="G106">
            <v>0</v>
          </cell>
          <cell r="H106">
            <v>0</v>
          </cell>
          <cell r="I106">
            <v>14.18</v>
          </cell>
          <cell r="J106">
            <v>6.4969999999999999</v>
          </cell>
          <cell r="K106">
            <v>20.677</v>
          </cell>
          <cell r="M106">
            <v>1.9</v>
          </cell>
          <cell r="N106">
            <v>0</v>
          </cell>
          <cell r="O106">
            <v>13</v>
          </cell>
          <cell r="P106">
            <v>6.9510000000000005</v>
          </cell>
          <cell r="Q106">
            <v>21.850999999999999</v>
          </cell>
          <cell r="S106">
            <v>27.902000000000001</v>
          </cell>
          <cell r="T106">
            <v>-27.902000000000001</v>
          </cell>
          <cell r="U106">
            <v>0</v>
          </cell>
          <cell r="V106">
            <v>0</v>
          </cell>
          <cell r="W106">
            <v>0</v>
          </cell>
          <cell r="Y106">
            <v>0</v>
          </cell>
          <cell r="Z106">
            <v>0</v>
          </cell>
          <cell r="AA106">
            <v>0</v>
          </cell>
          <cell r="AB106">
            <v>0</v>
          </cell>
          <cell r="AC106">
            <v>0</v>
          </cell>
          <cell r="AE106">
            <v>0</v>
          </cell>
          <cell r="AF106">
            <v>0</v>
          </cell>
          <cell r="AG106">
            <v>0</v>
          </cell>
          <cell r="AH106">
            <v>0</v>
          </cell>
          <cell r="AI106">
            <v>0</v>
          </cell>
          <cell r="AK106">
            <v>0</v>
          </cell>
          <cell r="AL106">
            <v>0</v>
          </cell>
          <cell r="AM106">
            <v>0</v>
          </cell>
          <cell r="AN106">
            <v>0</v>
          </cell>
          <cell r="AO106">
            <v>0</v>
          </cell>
          <cell r="AQ106">
            <v>0</v>
          </cell>
          <cell r="AR106">
            <v>0</v>
          </cell>
          <cell r="AS106">
            <v>0</v>
          </cell>
          <cell r="AT106">
            <v>0</v>
          </cell>
          <cell r="AU106">
            <v>0</v>
          </cell>
          <cell r="AW106">
            <v>0</v>
          </cell>
          <cell r="AX106" t="str">
            <v>mstag:netDecreaseInInvestmentsNonOperating</v>
          </cell>
          <cell r="AY106">
            <v>6</v>
          </cell>
          <cell r="AZ106" t="str">
            <v>ISO4217:USD</v>
          </cell>
          <cell r="BA106" t="b">
            <v>0</v>
          </cell>
          <cell r="BB106" t="b">
            <v>0</v>
          </cell>
          <cell r="BC106">
            <v>0</v>
          </cell>
          <cell r="BD106" t="str">
            <v>mstag:netDecreaseInInvestmentsNonOperating</v>
          </cell>
          <cell r="BE106">
            <v>6</v>
          </cell>
          <cell r="BF106" t="str">
            <v>ISO4217:USD</v>
          </cell>
          <cell r="BG106" t="b">
            <v>0</v>
          </cell>
          <cell r="BH106" t="b">
            <v>0</v>
          </cell>
          <cell r="BI106">
            <v>0</v>
          </cell>
          <cell r="BJ106">
            <v>0</v>
          </cell>
          <cell r="BK106">
            <v>0</v>
          </cell>
          <cell r="BL106">
            <v>0</v>
          </cell>
          <cell r="BM106">
            <v>0</v>
          </cell>
          <cell r="BP106" t="str">
            <v>mstag:netDecreaseInInvestmentsNonOperating</v>
          </cell>
          <cell r="BQ106">
            <v>6</v>
          </cell>
          <cell r="BR106" t="str">
            <v>ISO4217:USD</v>
          </cell>
          <cell r="BS106" t="b">
            <v>0</v>
          </cell>
          <cell r="BT106" t="b">
            <v>0</v>
          </cell>
        </row>
        <row r="107">
          <cell r="A107" t="str">
            <v xml:space="preserve"> Proceeds - Sale or Disposal of Assets</v>
          </cell>
          <cell r="C107">
            <v>0</v>
          </cell>
          <cell r="D107">
            <v>0</v>
          </cell>
          <cell r="E107">
            <v>0</v>
          </cell>
          <cell r="G107">
            <v>0</v>
          </cell>
          <cell r="H107">
            <v>0</v>
          </cell>
          <cell r="I107">
            <v>0</v>
          </cell>
          <cell r="J107">
            <v>0</v>
          </cell>
          <cell r="K107">
            <v>0</v>
          </cell>
          <cell r="M107">
            <v>0</v>
          </cell>
          <cell r="N107">
            <v>0</v>
          </cell>
          <cell r="O107">
            <v>0</v>
          </cell>
          <cell r="P107">
            <v>0</v>
          </cell>
          <cell r="Q107">
            <v>0</v>
          </cell>
          <cell r="S107">
            <v>0</v>
          </cell>
          <cell r="T107">
            <v>0</v>
          </cell>
          <cell r="U107">
            <v>0</v>
          </cell>
          <cell r="V107">
            <v>0</v>
          </cell>
          <cell r="W107">
            <v>0</v>
          </cell>
          <cell r="Y107">
            <v>0</v>
          </cell>
          <cell r="Z107">
            <v>0</v>
          </cell>
          <cell r="AA107">
            <v>0</v>
          </cell>
          <cell r="AB107">
            <v>0</v>
          </cell>
          <cell r="AC107">
            <v>0</v>
          </cell>
          <cell r="AE107">
            <v>0</v>
          </cell>
          <cell r="AF107">
            <v>0</v>
          </cell>
          <cell r="AG107">
            <v>0</v>
          </cell>
          <cell r="AH107">
            <v>0</v>
          </cell>
          <cell r="AI107">
            <v>0</v>
          </cell>
          <cell r="AK107">
            <v>0</v>
          </cell>
          <cell r="AL107">
            <v>0</v>
          </cell>
          <cell r="AM107">
            <v>0</v>
          </cell>
          <cell r="AN107">
            <v>0</v>
          </cell>
          <cell r="AO107">
            <v>0</v>
          </cell>
          <cell r="AQ107">
            <v>0</v>
          </cell>
          <cell r="AR107">
            <v>0</v>
          </cell>
          <cell r="AS107">
            <v>0</v>
          </cell>
          <cell r="AT107">
            <v>0</v>
          </cell>
          <cell r="AU107">
            <v>0</v>
          </cell>
          <cell r="AW107">
            <v>0</v>
          </cell>
          <cell r="AX107" t="str">
            <v>mstag:proceedsFromSaleOfPpeAndIntangibleAssets</v>
          </cell>
          <cell r="AY107">
            <v>6</v>
          </cell>
          <cell r="AZ107" t="str">
            <v>ISO4217:USD</v>
          </cell>
          <cell r="BA107" t="b">
            <v>0</v>
          </cell>
          <cell r="BB107" t="b">
            <v>0</v>
          </cell>
          <cell r="BC107">
            <v>0</v>
          </cell>
          <cell r="BD107" t="str">
            <v>mstag:proceedsFromSaleOfPpeAndIntangibleAssets</v>
          </cell>
          <cell r="BE107">
            <v>6</v>
          </cell>
          <cell r="BF107" t="str">
            <v>ISO4217:USD</v>
          </cell>
          <cell r="BG107" t="b">
            <v>0</v>
          </cell>
          <cell r="BH107" t="b">
            <v>0</v>
          </cell>
          <cell r="BI107">
            <v>0</v>
          </cell>
          <cell r="BJ107">
            <v>0</v>
          </cell>
          <cell r="BK107">
            <v>0</v>
          </cell>
          <cell r="BL107">
            <v>0</v>
          </cell>
          <cell r="BM107">
            <v>0</v>
          </cell>
          <cell r="BP107" t="str">
            <v>mstag:proceedsFromSaleOfPpeAndIntangibleAssets</v>
          </cell>
          <cell r="BQ107">
            <v>6</v>
          </cell>
          <cell r="BR107" t="str">
            <v>ISO4217:USD</v>
          </cell>
          <cell r="BS107" t="b">
            <v>0</v>
          </cell>
          <cell r="BT107" t="b">
            <v>0</v>
          </cell>
        </row>
        <row r="108">
          <cell r="A108" t="str">
            <v xml:space="preserve"> Net Change in Other Assets</v>
          </cell>
          <cell r="C108">
            <v>0</v>
          </cell>
          <cell r="D108">
            <v>0</v>
          </cell>
          <cell r="E108">
            <v>0</v>
          </cell>
          <cell r="G108">
            <v>0</v>
          </cell>
          <cell r="H108">
            <v>0</v>
          </cell>
          <cell r="I108">
            <v>0</v>
          </cell>
          <cell r="J108">
            <v>0</v>
          </cell>
          <cell r="K108">
            <v>0</v>
          </cell>
          <cell r="M108">
            <v>0</v>
          </cell>
          <cell r="N108">
            <v>0</v>
          </cell>
          <cell r="O108">
            <v>0</v>
          </cell>
          <cell r="P108">
            <v>0</v>
          </cell>
          <cell r="Q108">
            <v>0</v>
          </cell>
          <cell r="S108">
            <v>0</v>
          </cell>
          <cell r="T108">
            <v>0.754</v>
          </cell>
          <cell r="U108">
            <v>0.23099999999999998</v>
          </cell>
          <cell r="V108">
            <v>-0.26400000000000001</v>
          </cell>
          <cell r="W108">
            <v>0.72099999999999997</v>
          </cell>
          <cell r="Y108">
            <v>0</v>
          </cell>
          <cell r="Z108">
            <v>0</v>
          </cell>
          <cell r="AA108">
            <v>3.1909999999999998</v>
          </cell>
          <cell r="AB108">
            <v>0</v>
          </cell>
          <cell r="AC108">
            <v>3.1909999999999998</v>
          </cell>
          <cell r="AE108">
            <v>0</v>
          </cell>
          <cell r="AF108">
            <v>5.7572418935147116</v>
          </cell>
          <cell r="AG108">
            <v>-0.52902784957913518</v>
          </cell>
          <cell r="AH108">
            <v>0.39357014518814104</v>
          </cell>
          <cell r="AI108">
            <v>5.6217841891237175</v>
          </cell>
          <cell r="AK108">
            <v>-9.3976399648073023</v>
          </cell>
          <cell r="AL108">
            <v>9.0854198954612357</v>
          </cell>
          <cell r="AM108">
            <v>-0.72352250083249281</v>
          </cell>
          <cell r="AN108">
            <v>0.61057498667713617</v>
          </cell>
          <cell r="AO108">
            <v>-0.42516758350142325</v>
          </cell>
          <cell r="AQ108">
            <v>-12.828427137039736</v>
          </cell>
          <cell r="AR108">
            <v>12.464147171684576</v>
          </cell>
          <cell r="AS108">
            <v>-0.93164573761000469</v>
          </cell>
          <cell r="AT108">
            <v>0.83254032050060367</v>
          </cell>
          <cell r="AU108">
            <v>-0.46338538246456018</v>
          </cell>
          <cell r="AW108">
            <v>-3.1270270041564316</v>
          </cell>
          <cell r="AX108" t="str">
            <v>mstag:netDecreaseInOtherAssetsNonOperating</v>
          </cell>
          <cell r="AY108">
            <v>6</v>
          </cell>
          <cell r="AZ108" t="str">
            <v>ISO4217:USD</v>
          </cell>
          <cell r="BA108" t="b">
            <v>0</v>
          </cell>
          <cell r="BB108" t="b">
            <v>0</v>
          </cell>
          <cell r="BC108">
            <v>0.6280807256041836</v>
          </cell>
          <cell r="BD108" t="str">
            <v>mstag:netDecreaseInOtherAssetsNonOperating</v>
          </cell>
          <cell r="BE108">
            <v>6</v>
          </cell>
          <cell r="BF108" t="str">
            <v>ISO4217:USD</v>
          </cell>
          <cell r="BG108" t="b">
            <v>0</v>
          </cell>
          <cell r="BH108" t="b">
            <v>0</v>
          </cell>
          <cell r="BI108">
            <v>0.96091773431587058</v>
          </cell>
          <cell r="BJ108">
            <v>-2.7303620547137157</v>
          </cell>
          <cell r="BK108">
            <v>-0.88569723225169739</v>
          </cell>
          <cell r="BL108">
            <v>-0.87024388219507998</v>
          </cell>
          <cell r="BM108">
            <v>-3.5253854348446225</v>
          </cell>
          <cell r="BP108" t="str">
            <v>mstag:netDecreaseInOtherAssetsNonOperating</v>
          </cell>
          <cell r="BQ108">
            <v>6</v>
          </cell>
          <cell r="BR108" t="str">
            <v>ISO4217:USD</v>
          </cell>
          <cell r="BS108" t="b">
            <v>0</v>
          </cell>
          <cell r="BT108" t="b">
            <v>0</v>
          </cell>
        </row>
        <row r="109">
          <cell r="A109" t="str">
            <v>Net Cash Used in Investing Activities</v>
          </cell>
          <cell r="C109">
            <v>-1.262</v>
          </cell>
          <cell r="D109">
            <v>-9.3689999999999998</v>
          </cell>
          <cell r="E109">
            <v>-0.71299999999999997</v>
          </cell>
          <cell r="G109">
            <v>-5.2539999999999996</v>
          </cell>
          <cell r="H109">
            <v>-0.72700000000000009</v>
          </cell>
          <cell r="I109">
            <v>-0.72199999999999953</v>
          </cell>
          <cell r="J109">
            <v>-2.8520000000000003</v>
          </cell>
          <cell r="K109">
            <v>-9.5549999999999997</v>
          </cell>
          <cell r="M109">
            <v>-8.4439999999999991</v>
          </cell>
          <cell r="N109">
            <v>-2.7519999999999998</v>
          </cell>
          <cell r="O109">
            <v>-7.1640000000000015</v>
          </cell>
          <cell r="P109">
            <v>-2.7839999999999989</v>
          </cell>
          <cell r="Q109">
            <v>-21.143999999999998</v>
          </cell>
          <cell r="S109">
            <v>-13.107999999999997</v>
          </cell>
          <cell r="T109">
            <v>-73.084999999999994</v>
          </cell>
          <cell r="U109">
            <v>-51.773999999999987</v>
          </cell>
          <cell r="V109">
            <v>-11.232000000000003</v>
          </cell>
          <cell r="W109">
            <v>-149.19899999999998</v>
          </cell>
          <cell r="Y109">
            <v>-15.765999999999991</v>
          </cell>
          <cell r="Z109">
            <v>-34.912000000000006</v>
          </cell>
          <cell r="AA109">
            <v>35.766000000000005</v>
          </cell>
          <cell r="AB109">
            <v>-32.893000000000001</v>
          </cell>
          <cell r="AC109">
            <v>-47.804999999999978</v>
          </cell>
          <cell r="AE109">
            <v>9.1109999999999971</v>
          </cell>
          <cell r="AF109">
            <v>-5.1498144704852926</v>
          </cell>
          <cell r="AG109">
            <v>-12.62247622457914</v>
          </cell>
          <cell r="AH109">
            <v>-12.557323472311863</v>
          </cell>
          <cell r="AI109">
            <v>-21.218614167376302</v>
          </cell>
          <cell r="AK109">
            <v>-21.680824223857304</v>
          </cell>
          <cell r="AL109">
            <v>-3.9036556570412682</v>
          </cell>
          <cell r="AM109">
            <v>-14.448649999460118</v>
          </cell>
          <cell r="AN109">
            <v>-13.888035610881872</v>
          </cell>
          <cell r="AO109">
            <v>-53.921165491240558</v>
          </cell>
          <cell r="AQ109">
            <v>-28.150884556576695</v>
          </cell>
          <cell r="AR109">
            <v>-3.6309888101992307</v>
          </cell>
          <cell r="AS109">
            <v>-17.828496934422063</v>
          </cell>
          <cell r="AT109">
            <v>-16.917754169373154</v>
          </cell>
          <cell r="AU109">
            <v>-66.528124470571157</v>
          </cell>
          <cell r="AW109">
            <v>-17.689711809183791</v>
          </cell>
          <cell r="AX109">
            <v>-11.75144616246914</v>
          </cell>
          <cell r="AY109">
            <v>-19.79388608204146</v>
          </cell>
          <cell r="AZ109">
            <v>-18.00337585670912</v>
          </cell>
          <cell r="BA109">
            <v>-67.238419910403508</v>
          </cell>
          <cell r="BC109">
            <v>-36.990230939600188</v>
          </cell>
          <cell r="BD109">
            <v>-24.160885418899806</v>
          </cell>
          <cell r="BE109">
            <v>-19.383567431501415</v>
          </cell>
          <cell r="BF109">
            <v>-20.67728369850586</v>
          </cell>
          <cell r="BG109">
            <v>-101.21196748850727</v>
          </cell>
          <cell r="BI109">
            <v>-45.649705348817662</v>
          </cell>
          <cell r="BJ109">
            <v>-29.633879996468814</v>
          </cell>
          <cell r="BK109">
            <v>-23.438814233303642</v>
          </cell>
          <cell r="BL109">
            <v>-24.631214406051324</v>
          </cell>
          <cell r="BM109">
            <v>-123.35361398464144</v>
          </cell>
        </row>
        <row r="110">
          <cell r="A110" t="str">
            <v xml:space="preserve"> Proceeds - Sale or Disposal of Assets</v>
          </cell>
          <cell r="C110">
            <v>0</v>
          </cell>
          <cell r="D110">
            <v>0</v>
          </cell>
          <cell r="E110">
            <v>0</v>
          </cell>
          <cell r="G110">
            <v>0</v>
          </cell>
          <cell r="H110">
            <v>0</v>
          </cell>
          <cell r="I110">
            <v>0</v>
          </cell>
          <cell r="J110">
            <v>0</v>
          </cell>
          <cell r="K110">
            <v>0</v>
          </cell>
          <cell r="M110">
            <v>0</v>
          </cell>
          <cell r="N110">
            <v>0</v>
          </cell>
          <cell r="O110">
            <v>0</v>
          </cell>
          <cell r="P110">
            <v>0</v>
          </cell>
          <cell r="Q110">
            <v>0</v>
          </cell>
          <cell r="S110">
            <v>0</v>
          </cell>
          <cell r="T110">
            <v>0</v>
          </cell>
          <cell r="U110">
            <v>0</v>
          </cell>
          <cell r="V110">
            <v>0</v>
          </cell>
          <cell r="W110">
            <v>0</v>
          </cell>
          <cell r="Y110">
            <v>0</v>
          </cell>
          <cell r="Z110">
            <v>0</v>
          </cell>
          <cell r="AA110">
            <v>0</v>
          </cell>
          <cell r="AB110">
            <v>0</v>
          </cell>
          <cell r="AC110">
            <v>0</v>
          </cell>
          <cell r="AE110">
            <v>0</v>
          </cell>
          <cell r="AF110">
            <v>0</v>
          </cell>
          <cell r="AG110">
            <v>0</v>
          </cell>
          <cell r="AH110">
            <v>0</v>
          </cell>
          <cell r="AI110">
            <v>0</v>
          </cell>
        </row>
        <row r="111">
          <cell r="A111" t="str">
            <v>Cash Flows From Financing Activities</v>
          </cell>
          <cell r="C111">
            <v>0</v>
          </cell>
          <cell r="D111">
            <v>0</v>
          </cell>
          <cell r="E111">
            <v>0</v>
          </cell>
          <cell r="G111">
            <v>0</v>
          </cell>
          <cell r="H111">
            <v>0</v>
          </cell>
          <cell r="I111">
            <v>0</v>
          </cell>
          <cell r="J111">
            <v>0</v>
          </cell>
          <cell r="K111">
            <v>0</v>
          </cell>
          <cell r="M111">
            <v>0</v>
          </cell>
          <cell r="N111">
            <v>0</v>
          </cell>
          <cell r="O111">
            <v>0</v>
          </cell>
          <cell r="P111">
            <v>0</v>
          </cell>
          <cell r="Q111">
            <v>0</v>
          </cell>
          <cell r="S111">
            <v>0</v>
          </cell>
          <cell r="T111">
            <v>0.754</v>
          </cell>
          <cell r="U111">
            <v>0.23099999999999998</v>
          </cell>
          <cell r="V111">
            <v>-0.26400000000000001</v>
          </cell>
          <cell r="W111">
            <v>0.72099999999999997</v>
          </cell>
          <cell r="Y111">
            <v>0</v>
          </cell>
          <cell r="Z111">
            <v>0</v>
          </cell>
          <cell r="AA111">
            <v>3.1909999999999998</v>
          </cell>
          <cell r="AB111">
            <v>0</v>
          </cell>
          <cell r="AC111">
            <v>3.1909999999999998</v>
          </cell>
          <cell r="AE111">
            <v>0</v>
          </cell>
          <cell r="AF111">
            <v>0</v>
          </cell>
          <cell r="AG111">
            <v>0</v>
          </cell>
          <cell r="AH111">
            <v>-2.7770000000000001</v>
          </cell>
          <cell r="AI111">
            <v>-2.7770000000000001</v>
          </cell>
        </row>
        <row r="112">
          <cell r="A112" t="str">
            <v xml:space="preserve"> Net Proceeds - Preferred stock</v>
          </cell>
          <cell r="C112">
            <v>16.925000000000001</v>
          </cell>
          <cell r="D112">
            <v>44.222999999999999</v>
          </cell>
          <cell r="E112">
            <v>1.2849999999999999</v>
          </cell>
          <cell r="G112">
            <v>0</v>
          </cell>
          <cell r="H112">
            <v>0</v>
          </cell>
          <cell r="I112">
            <v>0</v>
          </cell>
          <cell r="J112">
            <v>0</v>
          </cell>
          <cell r="K112">
            <v>0</v>
          </cell>
          <cell r="M112">
            <v>0</v>
          </cell>
          <cell r="N112">
            <v>0</v>
          </cell>
          <cell r="O112">
            <v>0</v>
          </cell>
          <cell r="P112">
            <v>0</v>
          </cell>
          <cell r="Q112">
            <v>0</v>
          </cell>
          <cell r="S112">
            <v>0</v>
          </cell>
          <cell r="T112">
            <v>0</v>
          </cell>
          <cell r="U112">
            <v>0</v>
          </cell>
          <cell r="V112">
            <v>0</v>
          </cell>
          <cell r="W112">
            <v>0</v>
          </cell>
          <cell r="Y112">
            <v>0</v>
          </cell>
          <cell r="Z112">
            <v>0</v>
          </cell>
          <cell r="AA112">
            <v>0</v>
          </cell>
          <cell r="AB112">
            <v>0</v>
          </cell>
          <cell r="AC112">
            <v>0</v>
          </cell>
          <cell r="AE112">
            <v>0</v>
          </cell>
          <cell r="AF112">
            <v>0</v>
          </cell>
          <cell r="AG112">
            <v>0</v>
          </cell>
          <cell r="AH112">
            <v>0</v>
          </cell>
          <cell r="AI112">
            <v>0</v>
          </cell>
          <cell r="AK112">
            <v>0</v>
          </cell>
          <cell r="AL112">
            <v>0</v>
          </cell>
          <cell r="AM112">
            <v>0</v>
          </cell>
          <cell r="AN112">
            <v>0</v>
          </cell>
          <cell r="AO112">
            <v>0</v>
          </cell>
          <cell r="AQ112">
            <v>0</v>
          </cell>
          <cell r="AR112">
            <v>0</v>
          </cell>
          <cell r="AS112">
            <v>0</v>
          </cell>
          <cell r="AT112">
            <v>0</v>
          </cell>
          <cell r="AU112">
            <v>0</v>
          </cell>
          <cell r="AW112">
            <v>0</v>
          </cell>
          <cell r="AX112" t="str">
            <v>mstag:netIssuanceOfPreferredStock</v>
          </cell>
          <cell r="AY112">
            <v>6</v>
          </cell>
          <cell r="AZ112" t="str">
            <v>ISO4217:USD</v>
          </cell>
          <cell r="BA112" t="b">
            <v>0</v>
          </cell>
          <cell r="BB112" t="b">
            <v>0</v>
          </cell>
          <cell r="BC112">
            <v>0</v>
          </cell>
          <cell r="BD112" t="str">
            <v>mstag:netIssuanceOfPreferredStock</v>
          </cell>
          <cell r="BE112">
            <v>6</v>
          </cell>
          <cell r="BF112" t="str">
            <v>ISO4217:USD</v>
          </cell>
          <cell r="BG112" t="b">
            <v>0</v>
          </cell>
          <cell r="BH112" t="b">
            <v>0</v>
          </cell>
          <cell r="BI112">
            <v>0</v>
          </cell>
          <cell r="BJ112">
            <v>0</v>
          </cell>
          <cell r="BK112">
            <v>0</v>
          </cell>
          <cell r="BL112">
            <v>0</v>
          </cell>
          <cell r="BM112">
            <v>0</v>
          </cell>
          <cell r="BP112" t="str">
            <v>mstag:netIssuanceOfPreferredStock</v>
          </cell>
          <cell r="BQ112">
            <v>6</v>
          </cell>
          <cell r="BR112" t="str">
            <v>ISO4217:USD</v>
          </cell>
          <cell r="BS112" t="b">
            <v>0</v>
          </cell>
          <cell r="BT112" t="b">
            <v>0</v>
          </cell>
        </row>
        <row r="113">
          <cell r="A113" t="str">
            <v xml:space="preserve"> Net Proceeds - Common Stock</v>
          </cell>
          <cell r="C113">
            <v>0.02</v>
          </cell>
          <cell r="D113">
            <v>0</v>
          </cell>
          <cell r="E113">
            <v>1.6319999999999999</v>
          </cell>
          <cell r="G113">
            <v>0</v>
          </cell>
          <cell r="H113">
            <v>0</v>
          </cell>
          <cell r="I113">
            <v>0</v>
          </cell>
          <cell r="J113">
            <v>0</v>
          </cell>
          <cell r="K113">
            <v>0</v>
          </cell>
          <cell r="M113">
            <v>0</v>
          </cell>
          <cell r="N113">
            <v>0</v>
          </cell>
          <cell r="O113">
            <v>0</v>
          </cell>
          <cell r="P113">
            <v>0</v>
          </cell>
          <cell r="Q113">
            <v>0</v>
          </cell>
          <cell r="S113">
            <v>0</v>
          </cell>
          <cell r="T113">
            <v>113.765</v>
          </cell>
          <cell r="U113">
            <v>-0.21099999999999852</v>
          </cell>
          <cell r="V113">
            <v>0.21399999999999864</v>
          </cell>
          <cell r="W113">
            <v>113.768</v>
          </cell>
          <cell r="Y113">
            <v>0</v>
          </cell>
          <cell r="Z113">
            <v>0</v>
          </cell>
          <cell r="AA113">
            <v>-2.8000000000000001E-2</v>
          </cell>
          <cell r="AB113">
            <v>2.8000000000000001E-2</v>
          </cell>
          <cell r="AC113">
            <v>0</v>
          </cell>
          <cell r="AE113">
            <v>0</v>
          </cell>
          <cell r="AF113">
            <v>0</v>
          </cell>
          <cell r="AG113">
            <v>0</v>
          </cell>
          <cell r="AH113">
            <v>0</v>
          </cell>
          <cell r="AI113">
            <v>0</v>
          </cell>
          <cell r="AK113">
            <v>0</v>
          </cell>
          <cell r="AL113">
            <v>0</v>
          </cell>
          <cell r="AM113">
            <v>0</v>
          </cell>
          <cell r="AN113">
            <v>0</v>
          </cell>
          <cell r="AO113">
            <v>0</v>
          </cell>
          <cell r="AQ113">
            <v>0</v>
          </cell>
          <cell r="AR113">
            <v>0</v>
          </cell>
          <cell r="AS113">
            <v>0</v>
          </cell>
          <cell r="AT113">
            <v>0</v>
          </cell>
          <cell r="AU113">
            <v>0</v>
          </cell>
          <cell r="AW113">
            <v>0</v>
          </cell>
          <cell r="AX113" t="str">
            <v>mstag:proceedsFromIssuanceOfCommonStock</v>
          </cell>
          <cell r="AY113">
            <v>6</v>
          </cell>
          <cell r="AZ113" t="str">
            <v>ISO4217:USD</v>
          </cell>
          <cell r="BA113" t="b">
            <v>0</v>
          </cell>
          <cell r="BB113" t="b">
            <v>0</v>
          </cell>
          <cell r="BC113">
            <v>0</v>
          </cell>
          <cell r="BD113" t="str">
            <v>mstag:proceedsFromIssuanceOfCommonStock</v>
          </cell>
          <cell r="BE113">
            <v>6</v>
          </cell>
          <cell r="BF113" t="str">
            <v>ISO4217:USD</v>
          </cell>
          <cell r="BG113" t="b">
            <v>0</v>
          </cell>
          <cell r="BH113" t="b">
            <v>0</v>
          </cell>
          <cell r="BI113">
            <v>0</v>
          </cell>
          <cell r="BJ113">
            <v>0</v>
          </cell>
          <cell r="BK113">
            <v>0</v>
          </cell>
          <cell r="BL113">
            <v>0</v>
          </cell>
          <cell r="BM113">
            <v>0</v>
          </cell>
          <cell r="BP113" t="str">
            <v>mstag:proceedsFromIssuanceOfCommonStock</v>
          </cell>
          <cell r="BQ113">
            <v>6</v>
          </cell>
          <cell r="BR113" t="str">
            <v>ISO4217:USD</v>
          </cell>
          <cell r="BS113" t="b">
            <v>0</v>
          </cell>
          <cell r="BT113" t="b">
            <v>0</v>
          </cell>
        </row>
        <row r="114">
          <cell r="A114" t="str">
            <v xml:space="preserve"> Net Proceed from exercise of stock options</v>
          </cell>
          <cell r="C114">
            <v>0.68799999999999994</v>
          </cell>
          <cell r="D114">
            <v>1.288</v>
          </cell>
          <cell r="E114">
            <v>0.254</v>
          </cell>
          <cell r="G114">
            <v>2.7E-2</v>
          </cell>
          <cell r="H114">
            <v>2.3E-2</v>
          </cell>
          <cell r="I114">
            <v>9.7000000000000003E-2</v>
          </cell>
          <cell r="J114">
            <v>1.4330000000000001</v>
          </cell>
          <cell r="K114">
            <v>1.58</v>
          </cell>
          <cell r="M114">
            <v>6.0999999999999999E-2</v>
          </cell>
          <cell r="N114">
            <v>0.114</v>
          </cell>
          <cell r="O114">
            <v>0.64</v>
          </cell>
          <cell r="P114">
            <v>0.66500000000000004</v>
          </cell>
          <cell r="Q114">
            <v>1.48</v>
          </cell>
          <cell r="S114">
            <v>1.6419999999999999</v>
          </cell>
          <cell r="T114">
            <v>9.2000000000000082E-2</v>
          </cell>
          <cell r="U114">
            <v>0.45900000000000007</v>
          </cell>
          <cell r="V114">
            <v>2.5530000000000004</v>
          </cell>
          <cell r="W114">
            <v>4.7460000000000004</v>
          </cell>
          <cell r="Y114">
            <v>2.1520000000000001</v>
          </cell>
          <cell r="Z114">
            <v>5.29</v>
          </cell>
          <cell r="AA114">
            <v>2.2089999999999996</v>
          </cell>
          <cell r="AB114">
            <v>6.0839999999999996</v>
          </cell>
          <cell r="AC114">
            <v>15.734999999999999</v>
          </cell>
          <cell r="AE114">
            <v>5.5030000000000001</v>
          </cell>
          <cell r="AF114">
            <v>7.5</v>
          </cell>
          <cell r="AG114">
            <v>7.5</v>
          </cell>
          <cell r="AH114">
            <v>7.5</v>
          </cell>
          <cell r="AI114">
            <v>28.003</v>
          </cell>
          <cell r="AK114">
            <v>8</v>
          </cell>
          <cell r="AL114">
            <v>8</v>
          </cell>
          <cell r="AM114">
            <v>8</v>
          </cell>
          <cell r="AN114">
            <v>8</v>
          </cell>
          <cell r="AO114">
            <v>32</v>
          </cell>
          <cell r="AQ114">
            <v>10</v>
          </cell>
          <cell r="AR114">
            <v>10</v>
          </cell>
          <cell r="AS114">
            <v>10</v>
          </cell>
          <cell r="AT114">
            <v>10</v>
          </cell>
          <cell r="AU114">
            <v>40</v>
          </cell>
          <cell r="AW114">
            <v>10</v>
          </cell>
          <cell r="AX114" t="str">
            <v>mstag:proceedsFromIssuanceOfCommonStock</v>
          </cell>
          <cell r="AY114">
            <v>6</v>
          </cell>
          <cell r="AZ114" t="str">
            <v>ISO4217:USD</v>
          </cell>
          <cell r="BA114" t="b">
            <v>0</v>
          </cell>
          <cell r="BB114" t="b">
            <v>0</v>
          </cell>
          <cell r="BC114">
            <v>12.5</v>
          </cell>
          <cell r="BD114" t="str">
            <v>mstag:proceedsFromIssuanceOfCommonStock</v>
          </cell>
          <cell r="BE114">
            <v>6</v>
          </cell>
          <cell r="BF114" t="str">
            <v>ISO4217:USD</v>
          </cell>
          <cell r="BG114" t="b">
            <v>0</v>
          </cell>
          <cell r="BH114" t="b">
            <v>0</v>
          </cell>
          <cell r="BI114">
            <v>13.75</v>
          </cell>
          <cell r="BJ114">
            <v>13.75</v>
          </cell>
          <cell r="BK114">
            <v>13.75</v>
          </cell>
          <cell r="BL114">
            <v>13.75</v>
          </cell>
          <cell r="BM114">
            <v>55</v>
          </cell>
          <cell r="BP114" t="str">
            <v>mstag:proceedsFromIssuanceOfCommonStock</v>
          </cell>
          <cell r="BQ114">
            <v>6</v>
          </cell>
          <cell r="BR114" t="str">
            <v>ISO4217:USD</v>
          </cell>
          <cell r="BS114" t="b">
            <v>0</v>
          </cell>
          <cell r="BT114" t="b">
            <v>0</v>
          </cell>
        </row>
        <row r="115">
          <cell r="A115" t="str">
            <v xml:space="preserve"> Tax Benefit from employee stock plans</v>
          </cell>
          <cell r="C115">
            <v>16.925000000000001</v>
          </cell>
          <cell r="D115">
            <v>44.222999999999999</v>
          </cell>
          <cell r="E115">
            <v>1.2849999999999999</v>
          </cell>
          <cell r="G115">
            <v>0</v>
          </cell>
          <cell r="H115">
            <v>0</v>
          </cell>
          <cell r="I115">
            <v>0</v>
          </cell>
          <cell r="J115">
            <v>0</v>
          </cell>
          <cell r="K115">
            <v>0</v>
          </cell>
          <cell r="M115">
            <v>0</v>
          </cell>
          <cell r="N115">
            <v>0</v>
          </cell>
          <cell r="O115">
            <v>0</v>
          </cell>
          <cell r="P115">
            <v>0</v>
          </cell>
          <cell r="Q115">
            <v>0</v>
          </cell>
          <cell r="S115">
            <v>0</v>
          </cell>
          <cell r="T115">
            <v>0</v>
          </cell>
          <cell r="U115">
            <v>0</v>
          </cell>
          <cell r="V115">
            <v>0</v>
          </cell>
          <cell r="W115">
            <v>0</v>
          </cell>
          <cell r="Y115">
            <v>0</v>
          </cell>
          <cell r="Z115">
            <v>0</v>
          </cell>
          <cell r="AA115">
            <v>0</v>
          </cell>
          <cell r="AB115">
            <v>0</v>
          </cell>
          <cell r="AC115">
            <v>0</v>
          </cell>
          <cell r="AE115">
            <v>2.6</v>
          </cell>
          <cell r="AF115">
            <v>2.2499999999999996</v>
          </cell>
          <cell r="AG115">
            <v>2.25</v>
          </cell>
          <cell r="AH115">
            <v>2.25</v>
          </cell>
          <cell r="AI115">
            <v>9.35</v>
          </cell>
          <cell r="AK115">
            <v>2.4</v>
          </cell>
          <cell r="AL115">
            <v>2.4</v>
          </cell>
          <cell r="AM115">
            <v>2.3999999999999995</v>
          </cell>
          <cell r="AN115">
            <v>2.4000000000000004</v>
          </cell>
          <cell r="AO115">
            <v>9.6</v>
          </cell>
          <cell r="AQ115">
            <v>3</v>
          </cell>
          <cell r="AR115">
            <v>3</v>
          </cell>
          <cell r="AS115">
            <v>3</v>
          </cell>
          <cell r="AT115">
            <v>3</v>
          </cell>
          <cell r="AU115">
            <v>12</v>
          </cell>
          <cell r="AW115">
            <v>3</v>
          </cell>
          <cell r="AX115" t="str">
            <v>mstag:taxBenefitFromExerciseOfEsosCashFlowStatement</v>
          </cell>
          <cell r="AY115">
            <v>6</v>
          </cell>
          <cell r="AZ115" t="str">
            <v>ISO4217:USD</v>
          </cell>
          <cell r="BA115" t="b">
            <v>0</v>
          </cell>
          <cell r="BB115" t="b">
            <v>0</v>
          </cell>
          <cell r="BC115">
            <v>12</v>
          </cell>
          <cell r="BD115" t="str">
            <v>mstag:taxBenefitFromExerciseOfEsosCashFlowStatement</v>
          </cell>
          <cell r="BE115">
            <v>6</v>
          </cell>
          <cell r="BF115" t="str">
            <v>ISO4217:USD</v>
          </cell>
          <cell r="BG115" t="b">
            <v>0</v>
          </cell>
          <cell r="BH115" t="b">
            <v>0</v>
          </cell>
          <cell r="BI115">
            <v>12</v>
          </cell>
          <cell r="BJ115">
            <v>11.19199873995905</v>
          </cell>
          <cell r="BK115">
            <v>14.181191916621021</v>
          </cell>
          <cell r="BL115">
            <v>11.399250202713006</v>
          </cell>
          <cell r="BM115">
            <v>48.772440859293077</v>
          </cell>
          <cell r="BP115" t="str">
            <v>mstag:taxBenefitFromExerciseOfEsosCashFlowStatement</v>
          </cell>
          <cell r="BQ115">
            <v>6</v>
          </cell>
          <cell r="BR115" t="str">
            <v>ISO4217:USD</v>
          </cell>
          <cell r="BS115" t="b">
            <v>0</v>
          </cell>
          <cell r="BT115" t="b">
            <v>0</v>
          </cell>
        </row>
        <row r="116">
          <cell r="A116" t="str">
            <v xml:space="preserve"> Proceeds - Line of Credit &amp; Capital Lease</v>
          </cell>
          <cell r="C116">
            <v>0</v>
          </cell>
          <cell r="D116">
            <v>0</v>
          </cell>
          <cell r="E116">
            <v>0</v>
          </cell>
          <cell r="G116">
            <v>0</v>
          </cell>
          <cell r="H116">
            <v>0</v>
          </cell>
          <cell r="I116">
            <v>0</v>
          </cell>
          <cell r="J116">
            <v>0</v>
          </cell>
          <cell r="K116">
            <v>0</v>
          </cell>
          <cell r="M116">
            <v>0</v>
          </cell>
          <cell r="N116">
            <v>0</v>
          </cell>
          <cell r="O116">
            <v>0</v>
          </cell>
          <cell r="P116">
            <v>0</v>
          </cell>
          <cell r="Q116">
            <v>0</v>
          </cell>
          <cell r="S116">
            <v>0</v>
          </cell>
          <cell r="T116">
            <v>0</v>
          </cell>
          <cell r="U116">
            <v>0</v>
          </cell>
          <cell r="V116">
            <v>0</v>
          </cell>
          <cell r="W116">
            <v>0</v>
          </cell>
          <cell r="Y116">
            <v>0</v>
          </cell>
          <cell r="Z116">
            <v>0</v>
          </cell>
          <cell r="AA116">
            <v>0</v>
          </cell>
          <cell r="AB116">
            <v>0</v>
          </cell>
          <cell r="AC116">
            <v>0</v>
          </cell>
          <cell r="AE116">
            <v>0</v>
          </cell>
          <cell r="AF116">
            <v>0</v>
          </cell>
          <cell r="AG116">
            <v>0</v>
          </cell>
          <cell r="AH116">
            <v>0</v>
          </cell>
          <cell r="AI116">
            <v>0</v>
          </cell>
          <cell r="AK116">
            <v>0</v>
          </cell>
          <cell r="AL116">
            <v>0</v>
          </cell>
          <cell r="AM116">
            <v>0</v>
          </cell>
          <cell r="AN116">
            <v>0</v>
          </cell>
          <cell r="AO116">
            <v>0</v>
          </cell>
          <cell r="AQ116">
            <v>0</v>
          </cell>
          <cell r="AR116">
            <v>0</v>
          </cell>
          <cell r="AS116">
            <v>0</v>
          </cell>
          <cell r="AT116">
            <v>0</v>
          </cell>
          <cell r="AU116">
            <v>0</v>
          </cell>
          <cell r="AW116">
            <v>0</v>
          </cell>
          <cell r="AX116" t="str">
            <v>mstag:proceedsFromIssuanceAndCashUsedToRepayShortTermBorrowings</v>
          </cell>
          <cell r="AY116">
            <v>6</v>
          </cell>
          <cell r="AZ116" t="str">
            <v>ISO4217:USD</v>
          </cell>
          <cell r="BA116" t="b">
            <v>0</v>
          </cell>
          <cell r="BB116" t="b">
            <v>0</v>
          </cell>
          <cell r="BC116">
            <v>0</v>
          </cell>
          <cell r="BD116" t="str">
            <v>mstag:proceedsFromIssuanceAndCashUsedToRepayShortTermBorrowings</v>
          </cell>
          <cell r="BE116">
            <v>6</v>
          </cell>
          <cell r="BF116" t="str">
            <v>ISO4217:USD</v>
          </cell>
          <cell r="BG116" t="b">
            <v>0</v>
          </cell>
          <cell r="BH116" t="b">
            <v>0</v>
          </cell>
          <cell r="BI116">
            <v>0</v>
          </cell>
          <cell r="BJ116">
            <v>0</v>
          </cell>
          <cell r="BK116">
            <v>0</v>
          </cell>
          <cell r="BL116">
            <v>0</v>
          </cell>
          <cell r="BM116">
            <v>0</v>
          </cell>
          <cell r="BP116" t="str">
            <v>mstag:proceedsFromIssuanceAndCashUsedToRepayShortTermBorrowings</v>
          </cell>
          <cell r="BQ116">
            <v>6</v>
          </cell>
          <cell r="BR116" t="str">
            <v>ISO4217:USD</v>
          </cell>
          <cell r="BS116" t="b">
            <v>0</v>
          </cell>
          <cell r="BT116" t="b">
            <v>0</v>
          </cell>
        </row>
        <row r="117">
          <cell r="A117" t="str">
            <v xml:space="preserve"> Payment - Line of Credit &amp; Capital Lease</v>
          </cell>
          <cell r="C117">
            <v>0</v>
          </cell>
          <cell r="D117">
            <v>-0.105</v>
          </cell>
          <cell r="E117">
            <v>-0.65600000000000003</v>
          </cell>
          <cell r="G117">
            <v>-0.23200000000000001</v>
          </cell>
          <cell r="H117">
            <v>-0.34899999999999998</v>
          </cell>
          <cell r="I117">
            <v>-0.13800000000000001</v>
          </cell>
          <cell r="J117">
            <v>-3.7999999999999999E-2</v>
          </cell>
          <cell r="K117">
            <v>-0.75700000000000001</v>
          </cell>
          <cell r="M117">
            <v>-0.151</v>
          </cell>
          <cell r="N117">
            <v>-0.159</v>
          </cell>
          <cell r="O117">
            <v>-0.13600000000000001</v>
          </cell>
          <cell r="P117">
            <v>-8.5000000000000006E-2</v>
          </cell>
          <cell r="Q117">
            <v>-0.53100000000000003</v>
          </cell>
          <cell r="S117">
            <v>-5.8000000000000003E-2</v>
          </cell>
          <cell r="T117">
            <v>-0.157</v>
          </cell>
          <cell r="U117">
            <v>-0.13899999999999998</v>
          </cell>
          <cell r="V117">
            <v>-0.13900000000000001</v>
          </cell>
          <cell r="W117">
            <v>-0.49299999999999999</v>
          </cell>
          <cell r="Y117">
            <v>-0.14000000000000001</v>
          </cell>
          <cell r="Z117">
            <v>-0.17099999999999999</v>
          </cell>
          <cell r="AA117">
            <v>-0.15200000000000002</v>
          </cell>
          <cell r="AB117">
            <v>-0.15099999999999997</v>
          </cell>
          <cell r="AC117">
            <v>-0.61399999999999999</v>
          </cell>
          <cell r="AE117">
            <v>-0.151</v>
          </cell>
          <cell r="AF117">
            <v>0</v>
          </cell>
          <cell r="AG117">
            <v>0</v>
          </cell>
          <cell r="AH117">
            <v>0</v>
          </cell>
          <cell r="AI117">
            <v>-0.151</v>
          </cell>
          <cell r="AK117">
            <v>0</v>
          </cell>
          <cell r="AL117">
            <v>0</v>
          </cell>
          <cell r="AM117">
            <v>0</v>
          </cell>
          <cell r="AN117">
            <v>0</v>
          </cell>
          <cell r="AO117">
            <v>0</v>
          </cell>
          <cell r="AQ117">
            <v>0</v>
          </cell>
          <cell r="AR117">
            <v>0</v>
          </cell>
          <cell r="AS117">
            <v>0</v>
          </cell>
          <cell r="AT117">
            <v>0</v>
          </cell>
          <cell r="AU117">
            <v>0</v>
          </cell>
          <cell r="AW117">
            <v>0</v>
          </cell>
          <cell r="AX117" t="str">
            <v>mstag:proceedsFromIssuanceAndCashUsedToRepayShortTermBorrowings</v>
          </cell>
          <cell r="AY117">
            <v>6</v>
          </cell>
          <cell r="AZ117" t="str">
            <v>ISO4217:USD</v>
          </cell>
          <cell r="BA117" t="b">
            <v>0</v>
          </cell>
          <cell r="BB117" t="b">
            <v>0</v>
          </cell>
          <cell r="BC117">
            <v>0</v>
          </cell>
          <cell r="BD117" t="str">
            <v>mstag:proceedsFromIssuanceAndCashUsedToRepayShortTermBorrowings</v>
          </cell>
          <cell r="BE117">
            <v>6</v>
          </cell>
          <cell r="BF117" t="str">
            <v>ISO4217:USD</v>
          </cell>
          <cell r="BG117" t="b">
            <v>0</v>
          </cell>
          <cell r="BH117" t="b">
            <v>0</v>
          </cell>
          <cell r="BI117">
            <v>0</v>
          </cell>
          <cell r="BJ117">
            <v>0</v>
          </cell>
          <cell r="BK117">
            <v>0</v>
          </cell>
          <cell r="BL117">
            <v>0</v>
          </cell>
          <cell r="BM117">
            <v>0</v>
          </cell>
          <cell r="BP117" t="str">
            <v>mstag:proceedsFromIssuanceAndCashUsedToRepayShortTermBorrowings</v>
          </cell>
          <cell r="BQ117">
            <v>6</v>
          </cell>
          <cell r="BR117" t="str">
            <v>ISO4217:USD</v>
          </cell>
          <cell r="BS117" t="b">
            <v>0</v>
          </cell>
          <cell r="BT117" t="b">
            <v>0</v>
          </cell>
        </row>
        <row r="118">
          <cell r="A118" t="str">
            <v xml:space="preserve"> Payment - Stockholder Note</v>
          </cell>
          <cell r="C118">
            <v>0</v>
          </cell>
          <cell r="D118">
            <v>0</v>
          </cell>
          <cell r="E118">
            <v>0</v>
          </cell>
          <cell r="G118">
            <v>0</v>
          </cell>
          <cell r="H118">
            <v>0</v>
          </cell>
          <cell r="I118">
            <v>0</v>
          </cell>
          <cell r="J118">
            <v>0</v>
          </cell>
          <cell r="K118">
            <v>0</v>
          </cell>
          <cell r="M118">
            <v>0</v>
          </cell>
          <cell r="N118">
            <v>0</v>
          </cell>
          <cell r="O118">
            <v>0</v>
          </cell>
          <cell r="P118">
            <v>0</v>
          </cell>
          <cell r="Q118">
            <v>0</v>
          </cell>
          <cell r="S118">
            <v>0</v>
          </cell>
          <cell r="T118">
            <v>0</v>
          </cell>
          <cell r="U118">
            <v>0</v>
          </cell>
          <cell r="V118">
            <v>0</v>
          </cell>
          <cell r="W118">
            <v>0</v>
          </cell>
          <cell r="Y118">
            <v>0</v>
          </cell>
          <cell r="Z118">
            <v>0</v>
          </cell>
          <cell r="AA118">
            <v>0</v>
          </cell>
          <cell r="AB118">
            <v>0</v>
          </cell>
          <cell r="AC118">
            <v>0</v>
          </cell>
          <cell r="AE118">
            <v>0</v>
          </cell>
          <cell r="AF118">
            <v>0</v>
          </cell>
          <cell r="AG118">
            <v>0</v>
          </cell>
          <cell r="AH118">
            <v>0</v>
          </cell>
          <cell r="AI118">
            <v>0</v>
          </cell>
          <cell r="AK118">
            <v>0</v>
          </cell>
          <cell r="AL118">
            <v>0</v>
          </cell>
          <cell r="AM118">
            <v>0</v>
          </cell>
          <cell r="AN118">
            <v>0</v>
          </cell>
          <cell r="AO118">
            <v>0</v>
          </cell>
          <cell r="AQ118">
            <v>0</v>
          </cell>
          <cell r="AR118">
            <v>0</v>
          </cell>
          <cell r="AS118">
            <v>0</v>
          </cell>
          <cell r="AT118">
            <v>0</v>
          </cell>
          <cell r="AU118">
            <v>0</v>
          </cell>
          <cell r="AW118">
            <v>0</v>
          </cell>
          <cell r="AX118" t="str">
            <v>mstag:netDecreaseInNotesReceivable</v>
          </cell>
          <cell r="AY118">
            <v>6</v>
          </cell>
          <cell r="AZ118" t="str">
            <v>ISO4217:USD</v>
          </cell>
          <cell r="BA118" t="b">
            <v>0</v>
          </cell>
          <cell r="BB118" t="b">
            <v>0</v>
          </cell>
          <cell r="BC118">
            <v>0</v>
          </cell>
          <cell r="BD118" t="str">
            <v>mstag:netDecreaseInNotesReceivable</v>
          </cell>
          <cell r="BE118">
            <v>6</v>
          </cell>
          <cell r="BF118" t="str">
            <v>ISO4217:USD</v>
          </cell>
          <cell r="BG118" t="b">
            <v>0</v>
          </cell>
          <cell r="BH118" t="b">
            <v>0</v>
          </cell>
          <cell r="BI118">
            <v>0</v>
          </cell>
          <cell r="BJ118">
            <v>0</v>
          </cell>
          <cell r="BK118">
            <v>0</v>
          </cell>
          <cell r="BL118">
            <v>0</v>
          </cell>
          <cell r="BM118">
            <v>0</v>
          </cell>
          <cell r="BP118" t="str">
            <v>mstag:netDecreaseInNotesReceivable</v>
          </cell>
          <cell r="BQ118">
            <v>6</v>
          </cell>
          <cell r="BR118" t="str">
            <v>ISO4217:USD</v>
          </cell>
          <cell r="BS118" t="b">
            <v>0</v>
          </cell>
          <cell r="BT118" t="b">
            <v>0</v>
          </cell>
        </row>
        <row r="119">
          <cell r="A119" t="str">
            <v xml:space="preserve"> Payment - Debt Issuance</v>
          </cell>
          <cell r="C119">
            <v>0</v>
          </cell>
          <cell r="D119">
            <v>0</v>
          </cell>
          <cell r="E119">
            <v>0</v>
          </cell>
          <cell r="G119">
            <v>0</v>
          </cell>
          <cell r="H119">
            <v>0</v>
          </cell>
          <cell r="I119">
            <v>0</v>
          </cell>
          <cell r="J119">
            <v>0</v>
          </cell>
          <cell r="K119">
            <v>0</v>
          </cell>
          <cell r="M119">
            <v>0</v>
          </cell>
          <cell r="N119">
            <v>0</v>
          </cell>
          <cell r="O119">
            <v>0</v>
          </cell>
          <cell r="P119">
            <v>0</v>
          </cell>
          <cell r="Q119">
            <v>0</v>
          </cell>
          <cell r="S119">
            <v>0</v>
          </cell>
          <cell r="T119">
            <v>0</v>
          </cell>
          <cell r="U119">
            <v>0</v>
          </cell>
          <cell r="V119">
            <v>0</v>
          </cell>
          <cell r="W119">
            <v>0</v>
          </cell>
          <cell r="Y119">
            <v>0</v>
          </cell>
          <cell r="Z119">
            <v>0</v>
          </cell>
          <cell r="AA119">
            <v>0</v>
          </cell>
          <cell r="AB119">
            <v>0</v>
          </cell>
          <cell r="AC119">
            <v>0</v>
          </cell>
          <cell r="AE119">
            <v>0</v>
          </cell>
          <cell r="AF119">
            <v>0</v>
          </cell>
          <cell r="AG119">
            <v>0</v>
          </cell>
          <cell r="AH119">
            <v>0</v>
          </cell>
          <cell r="AI119">
            <v>0</v>
          </cell>
          <cell r="AK119">
            <v>0</v>
          </cell>
          <cell r="AL119">
            <v>0</v>
          </cell>
          <cell r="AM119">
            <v>0</v>
          </cell>
          <cell r="AN119">
            <v>0</v>
          </cell>
          <cell r="AO119">
            <v>0</v>
          </cell>
          <cell r="AQ119">
            <v>0</v>
          </cell>
          <cell r="AR119">
            <v>0</v>
          </cell>
          <cell r="AS119">
            <v>0</v>
          </cell>
          <cell r="AT119">
            <v>0</v>
          </cell>
          <cell r="AU119">
            <v>0</v>
          </cell>
          <cell r="AW119">
            <v>0</v>
          </cell>
          <cell r="AX119" t="str">
            <v>mstag:proceedsFromIssuanceAndCashUsedToRepayLongTermDebt</v>
          </cell>
          <cell r="AY119">
            <v>6</v>
          </cell>
          <cell r="AZ119" t="str">
            <v>ISO4217:USD</v>
          </cell>
          <cell r="BA119" t="b">
            <v>0</v>
          </cell>
          <cell r="BB119" t="b">
            <v>0</v>
          </cell>
          <cell r="BC119">
            <v>0</v>
          </cell>
          <cell r="BD119" t="str">
            <v>mstag:proceedsFromIssuanceAndCashUsedToRepayLongTermDebt</v>
          </cell>
          <cell r="BE119">
            <v>6</v>
          </cell>
          <cell r="BF119" t="str">
            <v>ISO4217:USD</v>
          </cell>
          <cell r="BG119" t="b">
            <v>0</v>
          </cell>
          <cell r="BH119" t="b">
            <v>0</v>
          </cell>
          <cell r="BI119">
            <v>0</v>
          </cell>
          <cell r="BJ119">
            <v>0</v>
          </cell>
          <cell r="BK119">
            <v>0</v>
          </cell>
          <cell r="BL119">
            <v>0</v>
          </cell>
          <cell r="BM119">
            <v>0</v>
          </cell>
          <cell r="BP119" t="str">
            <v>mstag:proceedsFromIssuanceAndCashUsedToRepayLongTermDebt</v>
          </cell>
          <cell r="BQ119">
            <v>6</v>
          </cell>
          <cell r="BR119" t="str">
            <v>ISO4217:USD</v>
          </cell>
          <cell r="BS119" t="b">
            <v>0</v>
          </cell>
          <cell r="BT119" t="b">
            <v>0</v>
          </cell>
        </row>
        <row r="120">
          <cell r="A120" t="str">
            <v xml:space="preserve"> Proceeds - Convertibles</v>
          </cell>
          <cell r="C120">
            <v>0</v>
          </cell>
          <cell r="D120">
            <v>0</v>
          </cell>
          <cell r="E120">
            <v>0</v>
          </cell>
          <cell r="G120">
            <v>0</v>
          </cell>
          <cell r="H120">
            <v>0</v>
          </cell>
          <cell r="I120">
            <v>0</v>
          </cell>
          <cell r="J120">
            <v>0</v>
          </cell>
          <cell r="K120">
            <v>0</v>
          </cell>
          <cell r="M120">
            <v>0</v>
          </cell>
          <cell r="N120">
            <v>0</v>
          </cell>
          <cell r="O120">
            <v>0</v>
          </cell>
          <cell r="P120">
            <v>0</v>
          </cell>
          <cell r="Q120">
            <v>0</v>
          </cell>
          <cell r="S120">
            <v>0</v>
          </cell>
          <cell r="T120">
            <v>0</v>
          </cell>
          <cell r="U120">
            <v>0</v>
          </cell>
          <cell r="V120">
            <v>0</v>
          </cell>
          <cell r="W120">
            <v>0</v>
          </cell>
          <cell r="Y120">
            <v>0</v>
          </cell>
          <cell r="Z120">
            <v>0</v>
          </cell>
          <cell r="AA120">
            <v>0</v>
          </cell>
          <cell r="AB120">
            <v>0</v>
          </cell>
          <cell r="AC120">
            <v>0</v>
          </cell>
          <cell r="AE120">
            <v>0</v>
          </cell>
          <cell r="AF120">
            <v>0</v>
          </cell>
          <cell r="AG120">
            <v>0</v>
          </cell>
          <cell r="AH120">
            <v>0</v>
          </cell>
          <cell r="AI120">
            <v>0</v>
          </cell>
          <cell r="AK120">
            <v>0</v>
          </cell>
          <cell r="AL120">
            <v>0</v>
          </cell>
          <cell r="AM120">
            <v>0</v>
          </cell>
          <cell r="AN120">
            <v>0</v>
          </cell>
          <cell r="AO120">
            <v>0</v>
          </cell>
          <cell r="AQ120">
            <v>0</v>
          </cell>
          <cell r="AR120">
            <v>0</v>
          </cell>
          <cell r="AS120">
            <v>0</v>
          </cell>
          <cell r="AT120">
            <v>0</v>
          </cell>
          <cell r="AU120">
            <v>0</v>
          </cell>
          <cell r="AW120">
            <v>0</v>
          </cell>
          <cell r="AX120" t="str">
            <v>mstag:proceedsFromIssuanceAndCashUsedToRepayLongTermDebt</v>
          </cell>
          <cell r="AY120">
            <v>6</v>
          </cell>
          <cell r="AZ120" t="str">
            <v>ISO4217:USD</v>
          </cell>
          <cell r="BA120" t="b">
            <v>0</v>
          </cell>
          <cell r="BB120" t="b">
            <v>0</v>
          </cell>
          <cell r="BC120">
            <v>0</v>
          </cell>
          <cell r="BD120" t="str">
            <v>mstag:proceedsFromIssuanceAndCashUsedToRepayLongTermDebt</v>
          </cell>
          <cell r="BE120">
            <v>6</v>
          </cell>
          <cell r="BF120" t="str">
            <v>ISO4217:USD</v>
          </cell>
          <cell r="BG120" t="b">
            <v>0</v>
          </cell>
          <cell r="BH120" t="b">
            <v>0</v>
          </cell>
          <cell r="BI120">
            <v>0</v>
          </cell>
          <cell r="BJ120">
            <v>0</v>
          </cell>
          <cell r="BK120">
            <v>0</v>
          </cell>
          <cell r="BL120">
            <v>0</v>
          </cell>
          <cell r="BM120">
            <v>0</v>
          </cell>
          <cell r="BP120" t="str">
            <v>mstag:proceedsFromIssuanceAndCashUsedToRepayLongTermDebt</v>
          </cell>
          <cell r="BQ120">
            <v>6</v>
          </cell>
          <cell r="BR120" t="str">
            <v>ISO4217:USD</v>
          </cell>
          <cell r="BS120" t="b">
            <v>0</v>
          </cell>
          <cell r="BT120" t="b">
            <v>0</v>
          </cell>
        </row>
        <row r="121">
          <cell r="A121" t="str">
            <v xml:space="preserve"> Other</v>
          </cell>
          <cell r="C121">
            <v>-1E-3</v>
          </cell>
          <cell r="D121">
            <v>0.28900000000000003</v>
          </cell>
          <cell r="E121">
            <v>1.0319999999999998</v>
          </cell>
          <cell r="G121">
            <v>-7.0000000000000001E-3</v>
          </cell>
          <cell r="H121">
            <v>-0.20799999999999999</v>
          </cell>
          <cell r="I121">
            <v>0.54600000000000004</v>
          </cell>
          <cell r="J121">
            <v>-0.122</v>
          </cell>
          <cell r="K121">
            <v>0.20900000000000007</v>
          </cell>
          <cell r="M121">
            <v>-5.0000000000000001E-3</v>
          </cell>
          <cell r="N121">
            <v>-1.0999999999999999E-2</v>
          </cell>
          <cell r="O121">
            <v>0.16700000000000001</v>
          </cell>
          <cell r="P121">
            <v>-1E-3</v>
          </cell>
          <cell r="Q121">
            <v>0.15000000000000002</v>
          </cell>
          <cell r="S121">
            <v>-3.5999999999999997E-2</v>
          </cell>
          <cell r="T121">
            <v>3.5999999999999997E-2</v>
          </cell>
          <cell r="U121">
            <v>0</v>
          </cell>
          <cell r="V121">
            <v>0.82899999999999996</v>
          </cell>
          <cell r="W121">
            <v>0.82899999999999996</v>
          </cell>
          <cell r="Y121">
            <v>0.72299999999999998</v>
          </cell>
          <cell r="Z121">
            <v>-2.4000000000000021E-2</v>
          </cell>
          <cell r="AA121">
            <v>2.8000000000000025E-2</v>
          </cell>
          <cell r="AB121">
            <v>-2.8000000000000025E-2</v>
          </cell>
          <cell r="AC121">
            <v>0.69899999999999995</v>
          </cell>
          <cell r="AE121">
            <v>0</v>
          </cell>
          <cell r="AF121">
            <v>0</v>
          </cell>
          <cell r="AG121">
            <v>0</v>
          </cell>
          <cell r="AH121">
            <v>0</v>
          </cell>
          <cell r="AI121">
            <v>0</v>
          </cell>
          <cell r="AK121">
            <v>0</v>
          </cell>
          <cell r="AL121">
            <v>0</v>
          </cell>
          <cell r="AM121">
            <v>0</v>
          </cell>
          <cell r="AN121">
            <v>0</v>
          </cell>
          <cell r="AO121">
            <v>0</v>
          </cell>
          <cell r="AQ121">
            <v>0</v>
          </cell>
          <cell r="AR121">
            <v>0</v>
          </cell>
          <cell r="AS121">
            <v>0</v>
          </cell>
          <cell r="AT121">
            <v>0</v>
          </cell>
          <cell r="AU121">
            <v>0</v>
          </cell>
          <cell r="AW121">
            <v>-0.01</v>
          </cell>
          <cell r="AX121" t="str">
            <v>mstag:netDecreaseInOtherAssetsNonOperating</v>
          </cell>
          <cell r="AY121">
            <v>6</v>
          </cell>
          <cell r="AZ121" t="str">
            <v>ISO4217:USD</v>
          </cell>
          <cell r="BA121" t="b">
            <v>0</v>
          </cell>
          <cell r="BB121" t="b">
            <v>0</v>
          </cell>
          <cell r="BC121">
            <v>0</v>
          </cell>
          <cell r="BD121" t="str">
            <v>mstag:netDecreaseInOtherAssetsNonOperating</v>
          </cell>
          <cell r="BE121">
            <v>6</v>
          </cell>
          <cell r="BF121" t="str">
            <v>ISO4217:USD</v>
          </cell>
          <cell r="BG121" t="b">
            <v>0</v>
          </cell>
          <cell r="BH121" t="b">
            <v>0</v>
          </cell>
          <cell r="BI121">
            <v>0</v>
          </cell>
          <cell r="BJ121">
            <v>0</v>
          </cell>
          <cell r="BK121">
            <v>0</v>
          </cell>
          <cell r="BL121">
            <v>0</v>
          </cell>
          <cell r="BM121">
            <v>0</v>
          </cell>
          <cell r="BP121" t="str">
            <v>mstag:netDecreaseInOtherAssetsNonOperating</v>
          </cell>
          <cell r="BQ121">
            <v>6</v>
          </cell>
          <cell r="BR121" t="str">
            <v>ISO4217:USD</v>
          </cell>
          <cell r="BS121" t="b">
            <v>0</v>
          </cell>
          <cell r="BT121" t="b">
            <v>0</v>
          </cell>
        </row>
        <row r="122">
          <cell r="A122" t="str">
            <v xml:space="preserve"> Dividends paid</v>
          </cell>
          <cell r="C122">
            <v>0</v>
          </cell>
          <cell r="D122">
            <v>0</v>
          </cell>
          <cell r="E122">
            <v>0</v>
          </cell>
          <cell r="G122">
            <v>0</v>
          </cell>
          <cell r="H122">
            <v>0</v>
          </cell>
          <cell r="I122">
            <v>0</v>
          </cell>
          <cell r="J122">
            <v>0</v>
          </cell>
          <cell r="K122">
            <v>0</v>
          </cell>
          <cell r="M122">
            <v>0</v>
          </cell>
          <cell r="N122">
            <v>0</v>
          </cell>
          <cell r="O122">
            <v>0</v>
          </cell>
          <cell r="P122">
            <v>0</v>
          </cell>
          <cell r="Q122">
            <v>0</v>
          </cell>
          <cell r="S122">
            <v>0</v>
          </cell>
          <cell r="T122">
            <v>0</v>
          </cell>
          <cell r="U122">
            <v>0</v>
          </cell>
          <cell r="V122">
            <v>0</v>
          </cell>
          <cell r="W122">
            <v>0</v>
          </cell>
          <cell r="Y122">
            <v>0</v>
          </cell>
          <cell r="Z122">
            <v>0</v>
          </cell>
          <cell r="AA122">
            <v>0</v>
          </cell>
          <cell r="AB122">
            <v>0</v>
          </cell>
          <cell r="AC122">
            <v>0</v>
          </cell>
          <cell r="AE122">
            <v>0</v>
          </cell>
          <cell r="AF122">
            <v>0</v>
          </cell>
          <cell r="AG122">
            <v>0</v>
          </cell>
          <cell r="AH122">
            <v>0</v>
          </cell>
          <cell r="AI122">
            <v>0</v>
          </cell>
          <cell r="AK122">
            <v>0</v>
          </cell>
          <cell r="AL122">
            <v>0</v>
          </cell>
          <cell r="AM122">
            <v>0</v>
          </cell>
          <cell r="AN122">
            <v>0</v>
          </cell>
          <cell r="AO122">
            <v>0</v>
          </cell>
          <cell r="AQ122">
            <v>0</v>
          </cell>
          <cell r="AR122">
            <v>0</v>
          </cell>
          <cell r="AS122">
            <v>0</v>
          </cell>
          <cell r="AT122">
            <v>0</v>
          </cell>
          <cell r="AU122">
            <v>0</v>
          </cell>
          <cell r="AW122">
            <v>0</v>
          </cell>
          <cell r="AX122" t="str">
            <v>mstag:cashDividendsPaid</v>
          </cell>
          <cell r="AY122">
            <v>6</v>
          </cell>
          <cell r="AZ122" t="str">
            <v>ISO4217:USD</v>
          </cell>
          <cell r="BA122" t="b">
            <v>0</v>
          </cell>
          <cell r="BB122" t="b">
            <v>0</v>
          </cell>
          <cell r="BC122">
            <v>0</v>
          </cell>
          <cell r="BD122" t="str">
            <v>mstag:cashDividendsPaid</v>
          </cell>
          <cell r="BE122">
            <v>6</v>
          </cell>
          <cell r="BF122" t="str">
            <v>ISO4217:USD</v>
          </cell>
          <cell r="BG122" t="b">
            <v>0</v>
          </cell>
          <cell r="BH122" t="b">
            <v>0</v>
          </cell>
          <cell r="BI122">
            <v>0</v>
          </cell>
          <cell r="BJ122">
            <v>0</v>
          </cell>
          <cell r="BK122">
            <v>0</v>
          </cell>
          <cell r="BL122">
            <v>0</v>
          </cell>
          <cell r="BM122">
            <v>0</v>
          </cell>
          <cell r="BP122" t="str">
            <v>mstag:cashDividendsPaid</v>
          </cell>
          <cell r="BQ122">
            <v>6</v>
          </cell>
          <cell r="BR122" t="str">
            <v>ISO4217:USD</v>
          </cell>
          <cell r="BS122" t="b">
            <v>0</v>
          </cell>
          <cell r="BT122" t="b">
            <v>0</v>
          </cell>
        </row>
        <row r="123">
          <cell r="A123" t="str">
            <v>Net Cash Provided by Financing Activities</v>
          </cell>
          <cell r="C123">
            <v>17.631999999999998</v>
          </cell>
          <cell r="D123">
            <v>45.695</v>
          </cell>
          <cell r="E123">
            <v>3.5469999999999997</v>
          </cell>
          <cell r="G123">
            <v>-0.21200000000000002</v>
          </cell>
          <cell r="H123">
            <v>-0.53399999999999992</v>
          </cell>
          <cell r="I123">
            <v>0.505</v>
          </cell>
          <cell r="J123">
            <v>1.2730000000000001</v>
          </cell>
          <cell r="K123">
            <v>1.032</v>
          </cell>
          <cell r="M123">
            <v>-9.5000000000000001E-2</v>
          </cell>
          <cell r="N123">
            <v>-5.5999999999999994E-2</v>
          </cell>
          <cell r="O123">
            <v>0.67100000000000004</v>
          </cell>
          <cell r="P123">
            <v>0.57900000000000007</v>
          </cell>
          <cell r="Q123">
            <v>1.099</v>
          </cell>
          <cell r="S123">
            <v>1.5479999999999998</v>
          </cell>
          <cell r="T123">
            <v>113.736</v>
          </cell>
          <cell r="U123">
            <v>0.10900000000000157</v>
          </cell>
          <cell r="V123">
            <v>3.456999999999999</v>
          </cell>
          <cell r="W123">
            <v>118.85</v>
          </cell>
          <cell r="Y123">
            <v>2.7349999999999999</v>
          </cell>
          <cell r="Z123">
            <v>5.0949999999999998</v>
          </cell>
          <cell r="AA123">
            <v>2.0569999999999995</v>
          </cell>
          <cell r="AB123">
            <v>5.9329999999999998</v>
          </cell>
          <cell r="AC123">
            <v>15.819999999999999</v>
          </cell>
          <cell r="AE123">
            <v>7.952</v>
          </cell>
          <cell r="AF123">
            <v>9.75</v>
          </cell>
          <cell r="AG123">
            <v>9.75</v>
          </cell>
          <cell r="AH123">
            <v>9.75</v>
          </cell>
          <cell r="AI123">
            <v>37.201999999999998</v>
          </cell>
          <cell r="AK123">
            <v>10.4</v>
          </cell>
          <cell r="AL123">
            <v>10.4</v>
          </cell>
          <cell r="AM123">
            <v>10.399999999999999</v>
          </cell>
          <cell r="AN123">
            <v>10.4</v>
          </cell>
          <cell r="AO123">
            <v>41.6</v>
          </cell>
          <cell r="AQ123">
            <v>13</v>
          </cell>
          <cell r="AR123">
            <v>13</v>
          </cell>
          <cell r="AS123">
            <v>13</v>
          </cell>
          <cell r="AT123">
            <v>13</v>
          </cell>
          <cell r="AU123">
            <v>52</v>
          </cell>
          <cell r="AW123">
            <v>12.99</v>
          </cell>
          <cell r="AX123">
            <v>13</v>
          </cell>
          <cell r="AY123">
            <v>13</v>
          </cell>
          <cell r="AZ123">
            <v>13</v>
          </cell>
          <cell r="BA123">
            <v>51.99</v>
          </cell>
          <cell r="BC123">
            <v>24.5</v>
          </cell>
          <cell r="BD123">
            <v>23.69199873995905</v>
          </cell>
          <cell r="BE123">
            <v>26.681191916621021</v>
          </cell>
          <cell r="BF123">
            <v>23.899250202713006</v>
          </cell>
          <cell r="BG123">
            <v>98.772440859293084</v>
          </cell>
          <cell r="BI123">
            <v>25.75</v>
          </cell>
          <cell r="BJ123">
            <v>24.94199873995905</v>
          </cell>
          <cell r="BK123">
            <v>27.931191916621021</v>
          </cell>
          <cell r="BL123">
            <v>25.149250202713006</v>
          </cell>
          <cell r="BM123">
            <v>103.77244085929308</v>
          </cell>
        </row>
        <row r="124">
          <cell r="A124" t="str">
            <v xml:space="preserve"> Other</v>
          </cell>
          <cell r="C124">
            <v>-1E-3</v>
          </cell>
          <cell r="D124">
            <v>0.28900000000000003</v>
          </cell>
          <cell r="E124">
            <v>1.0319999999999998</v>
          </cell>
          <cell r="G124">
            <v>-7.0000000000000001E-3</v>
          </cell>
          <cell r="H124">
            <v>-0.20799999999999999</v>
          </cell>
          <cell r="I124">
            <v>0.54600000000000004</v>
          </cell>
          <cell r="J124">
            <v>-0.122</v>
          </cell>
          <cell r="K124">
            <v>0.20900000000000007</v>
          </cell>
          <cell r="M124">
            <v>-5.0000000000000001E-3</v>
          </cell>
          <cell r="N124">
            <v>-1.0999999999999999E-2</v>
          </cell>
          <cell r="O124">
            <v>0.16700000000000001</v>
          </cell>
          <cell r="P124">
            <v>-1E-3</v>
          </cell>
          <cell r="Q124">
            <v>0.15000000000000002</v>
          </cell>
          <cell r="S124">
            <v>-3.5999999999999997E-2</v>
          </cell>
          <cell r="T124">
            <v>3.5999999999999997E-2</v>
          </cell>
          <cell r="U124">
            <v>0</v>
          </cell>
          <cell r="V124">
            <v>0.82899999999999996</v>
          </cell>
          <cell r="W124">
            <v>0.82899999999999996</v>
          </cell>
          <cell r="Y124">
            <v>0.72299999999999998</v>
          </cell>
          <cell r="Z124">
            <v>-2.4000000000000021E-2</v>
          </cell>
          <cell r="AA124">
            <v>2.8000000000000025E-2</v>
          </cell>
          <cell r="AB124">
            <v>-2.8000000000000025E-2</v>
          </cell>
          <cell r="AC124">
            <v>0.69899999999999995</v>
          </cell>
          <cell r="AE124">
            <v>0</v>
          </cell>
          <cell r="AF124">
            <v>-0.01</v>
          </cell>
          <cell r="AG124">
            <v>0</v>
          </cell>
          <cell r="AH124">
            <v>-2E-3</v>
          </cell>
          <cell r="AI124">
            <v>-1.2E-2</v>
          </cell>
        </row>
        <row r="125">
          <cell r="A125" t="str">
            <v>Exchange Rate Impact</v>
          </cell>
          <cell r="C125">
            <v>0</v>
          </cell>
          <cell r="D125">
            <v>-4.9000000000000002E-2</v>
          </cell>
          <cell r="E125">
            <v>-0.159</v>
          </cell>
          <cell r="G125">
            <v>6.9000000000000006E-2</v>
          </cell>
          <cell r="H125">
            <v>6.9000000000000006E-2</v>
          </cell>
          <cell r="I125">
            <v>7.0000000000000007E-2</v>
          </cell>
          <cell r="J125">
            <v>0.10199999999999999</v>
          </cell>
          <cell r="K125">
            <v>0.31</v>
          </cell>
          <cell r="M125">
            <v>0.01</v>
          </cell>
          <cell r="N125">
            <v>1.0999999999999999E-2</v>
          </cell>
          <cell r="O125">
            <v>1.0999999999999999E-2</v>
          </cell>
          <cell r="P125">
            <v>-1.4E-2</v>
          </cell>
          <cell r="Q125">
            <v>1.8000000000000002E-2</v>
          </cell>
          <cell r="S125">
            <v>-2E-3</v>
          </cell>
          <cell r="T125">
            <v>-5.2999999999999999E-2</v>
          </cell>
          <cell r="U125">
            <v>0.17799999999999999</v>
          </cell>
          <cell r="V125">
            <v>-0.378</v>
          </cell>
          <cell r="W125">
            <v>-0.255</v>
          </cell>
          <cell r="Y125">
            <v>-6.0000000000000001E-3</v>
          </cell>
          <cell r="Z125">
            <v>0.28100000000000003</v>
          </cell>
          <cell r="AA125">
            <v>-0.17900000000000002</v>
          </cell>
          <cell r="AB125">
            <v>0.10700000000000001</v>
          </cell>
          <cell r="AC125">
            <v>0.20300000000000001</v>
          </cell>
          <cell r="AE125">
            <v>-0.748</v>
          </cell>
          <cell r="AF125">
            <v>0.748</v>
          </cell>
          <cell r="AG125">
            <v>0</v>
          </cell>
          <cell r="AH125">
            <v>0</v>
          </cell>
          <cell r="AI125">
            <v>0</v>
          </cell>
          <cell r="AK125">
            <v>0</v>
          </cell>
          <cell r="AL125">
            <v>0</v>
          </cell>
          <cell r="AM125">
            <v>0</v>
          </cell>
          <cell r="AN125">
            <v>0</v>
          </cell>
          <cell r="AO125">
            <v>0</v>
          </cell>
          <cell r="AQ125">
            <v>0</v>
          </cell>
          <cell r="AR125">
            <v>0</v>
          </cell>
          <cell r="AS125">
            <v>0</v>
          </cell>
          <cell r="AT125">
            <v>0</v>
          </cell>
          <cell r="AU125">
            <v>0</v>
          </cell>
          <cell r="AW125">
            <v>0</v>
          </cell>
          <cell r="AX125" t="str">
            <v>mstag:effectOfForeignExchangeRatesOnCash</v>
          </cell>
          <cell r="AY125">
            <v>6</v>
          </cell>
          <cell r="AZ125" t="str">
            <v>ISO4217:USD</v>
          </cell>
          <cell r="BA125" t="b">
            <v>0</v>
          </cell>
          <cell r="BB125" t="b">
            <v>0</v>
          </cell>
          <cell r="BC125">
            <v>0</v>
          </cell>
          <cell r="BD125" t="str">
            <v>mstag:effectOfForeignExchangeRatesOnCash</v>
          </cell>
          <cell r="BE125">
            <v>6</v>
          </cell>
          <cell r="BF125" t="str">
            <v>ISO4217:USD</v>
          </cell>
          <cell r="BG125" t="b">
            <v>0</v>
          </cell>
          <cell r="BH125" t="b">
            <v>0</v>
          </cell>
          <cell r="BI125">
            <v>0</v>
          </cell>
          <cell r="BJ125">
            <v>0</v>
          </cell>
          <cell r="BK125">
            <v>0</v>
          </cell>
          <cell r="BL125">
            <v>0</v>
          </cell>
          <cell r="BM125">
            <v>0</v>
          </cell>
          <cell r="BP125" t="str">
            <v>mstag:effectOfForeignExchangeRatesOnCash</v>
          </cell>
          <cell r="BQ125">
            <v>6</v>
          </cell>
          <cell r="BR125" t="str">
            <v>ISO4217:USD</v>
          </cell>
          <cell r="BS125" t="b">
            <v>0</v>
          </cell>
          <cell r="BT125" t="b">
            <v>0</v>
          </cell>
        </row>
        <row r="126">
          <cell r="A126" t="str">
            <v>Net Cash Provided by Financing Activities</v>
          </cell>
          <cell r="C126">
            <v>17.631999999999998</v>
          </cell>
          <cell r="D126">
            <v>45.695</v>
          </cell>
          <cell r="E126">
            <v>3.5469999999999997</v>
          </cell>
          <cell r="G126">
            <v>-0.21200000000000002</v>
          </cell>
          <cell r="H126">
            <v>-0.53399999999999992</v>
          </cell>
          <cell r="I126">
            <v>0.505</v>
          </cell>
          <cell r="J126">
            <v>1.2730000000000001</v>
          </cell>
          <cell r="K126">
            <v>1.032</v>
          </cell>
          <cell r="M126">
            <v>-9.5000000000000001E-2</v>
          </cell>
          <cell r="N126">
            <v>-5.5999999999999994E-2</v>
          </cell>
          <cell r="O126">
            <v>0.67100000000000004</v>
          </cell>
          <cell r="P126">
            <v>0.57900000000000007</v>
          </cell>
          <cell r="Q126">
            <v>1.099</v>
          </cell>
          <cell r="S126">
            <v>1.5479999999999998</v>
          </cell>
          <cell r="T126">
            <v>113.736</v>
          </cell>
          <cell r="U126">
            <v>0.10900000000000157</v>
          </cell>
          <cell r="V126">
            <v>3.456999999999999</v>
          </cell>
          <cell r="W126">
            <v>118.85</v>
          </cell>
          <cell r="Y126">
            <v>2.7349999999999999</v>
          </cell>
          <cell r="Z126">
            <v>5.0949999999999998</v>
          </cell>
          <cell r="AA126">
            <v>2.0569999999999995</v>
          </cell>
          <cell r="AB126">
            <v>5.9329999999999998</v>
          </cell>
          <cell r="AC126">
            <v>15.819999999999999</v>
          </cell>
          <cell r="AE126">
            <v>7.952</v>
          </cell>
          <cell r="AF126">
            <v>8.552999999999999</v>
          </cell>
          <cell r="AG126">
            <v>14.871999999999998</v>
          </cell>
          <cell r="AH126">
            <v>13.65</v>
          </cell>
          <cell r="AI126">
            <v>45.027000000000001</v>
          </cell>
        </row>
        <row r="127">
          <cell r="A127" t="str">
            <v>Change in Cash and Cash Equivalents</v>
          </cell>
          <cell r="C127">
            <v>12.608999999999998</v>
          </cell>
          <cell r="D127">
            <v>9.5910000000000011</v>
          </cell>
          <cell r="E127">
            <v>-10.491000000000005</v>
          </cell>
          <cell r="G127">
            <v>-2.8409999999999997</v>
          </cell>
          <cell r="H127">
            <v>1.278</v>
          </cell>
          <cell r="I127">
            <v>-0.27399999999999997</v>
          </cell>
          <cell r="J127">
            <v>-1.163</v>
          </cell>
          <cell r="K127">
            <v>-2.9999999999999996</v>
          </cell>
          <cell r="M127">
            <v>-3.7679999999999993</v>
          </cell>
          <cell r="N127">
            <v>1.1889999999999994</v>
          </cell>
          <cell r="O127">
            <v>0.40600000000000025</v>
          </cell>
          <cell r="P127">
            <v>3.9270000000000014</v>
          </cell>
          <cell r="Q127">
            <v>1.7540000000000147</v>
          </cell>
          <cell r="S127">
            <v>-4.9029999999999951</v>
          </cell>
          <cell r="T127">
            <v>55.533000000000015</v>
          </cell>
          <cell r="U127">
            <v>-38.336999999999989</v>
          </cell>
          <cell r="V127">
            <v>12.975</v>
          </cell>
          <cell r="W127">
            <v>25.268000000000036</v>
          </cell>
          <cell r="Y127">
            <v>4.8730000000000082</v>
          </cell>
          <cell r="Z127">
            <v>-15.464000000000008</v>
          </cell>
          <cell r="AA127">
            <v>62.215000000000003</v>
          </cell>
          <cell r="AB127">
            <v>12.487000000000002</v>
          </cell>
          <cell r="AC127">
            <v>64.111000000000004</v>
          </cell>
          <cell r="AE127">
            <v>28.730999999999991</v>
          </cell>
          <cell r="AF127">
            <v>41.105864170526083</v>
          </cell>
          <cell r="AG127">
            <v>26.274014998460409</v>
          </cell>
          <cell r="AH127">
            <v>39.558921482551085</v>
          </cell>
          <cell r="AI127">
            <v>135.66980065153757</v>
          </cell>
          <cell r="AK127">
            <v>14.425034853004105</v>
          </cell>
          <cell r="AL127">
            <v>32.811275880431666</v>
          </cell>
          <cell r="AM127">
            <v>42.177798068653999</v>
          </cell>
          <cell r="AN127">
            <v>47.911497936085141</v>
          </cell>
          <cell r="AO127">
            <v>137.32560673817491</v>
          </cell>
          <cell r="AQ127">
            <v>22.158530408354725</v>
          </cell>
          <cell r="AR127">
            <v>45.545764592225581</v>
          </cell>
          <cell r="AS127">
            <v>56.02792809829289</v>
          </cell>
          <cell r="AT127">
            <v>59.769307470236058</v>
          </cell>
          <cell r="AU127">
            <v>183.50153056910926</v>
          </cell>
          <cell r="AW127">
            <v>23.426262969506503</v>
          </cell>
          <cell r="AX127">
            <v>56.42712464201945</v>
          </cell>
          <cell r="AY127">
            <v>47.684679187400988</v>
          </cell>
          <cell r="AZ127">
            <v>109.55504941311813</v>
          </cell>
          <cell r="BA127">
            <v>237.09311621204506</v>
          </cell>
          <cell r="BC127">
            <v>94.262286849671653</v>
          </cell>
          <cell r="BD127">
            <v>78.556053105132165</v>
          </cell>
          <cell r="BE127">
            <v>119.9281521470366</v>
          </cell>
          <cell r="BF127">
            <v>244.80967232090524</v>
          </cell>
          <cell r="BG127">
            <v>537.55616442274572</v>
          </cell>
          <cell r="BI127">
            <v>35.504471303837576</v>
          </cell>
          <cell r="BJ127">
            <v>52.059084270758831</v>
          </cell>
          <cell r="BK127">
            <v>212.24731555583361</v>
          </cell>
          <cell r="BL127">
            <v>307.13849870503918</v>
          </cell>
          <cell r="BM127">
            <v>606.94936983546927</v>
          </cell>
        </row>
        <row r="128">
          <cell r="A128" t="str">
            <v>Exchange Rate Impact</v>
          </cell>
          <cell r="C128">
            <v>0</v>
          </cell>
          <cell r="D128">
            <v>-4.9000000000000002E-2</v>
          </cell>
          <cell r="E128">
            <v>-0.159</v>
          </cell>
          <cell r="G128">
            <v>6.9000000000000006E-2</v>
          </cell>
          <cell r="H128">
            <v>6.9000000000000006E-2</v>
          </cell>
          <cell r="I128">
            <v>7.0000000000000007E-2</v>
          </cell>
          <cell r="J128">
            <v>0.10199999999999999</v>
          </cell>
          <cell r="K128">
            <v>0.31</v>
          </cell>
          <cell r="M128">
            <v>0.01</v>
          </cell>
          <cell r="N128">
            <v>1.0999999999999999E-2</v>
          </cell>
          <cell r="O128">
            <v>1.0999999999999999E-2</v>
          </cell>
          <cell r="P128">
            <v>-1.4E-2</v>
          </cell>
          <cell r="Q128">
            <v>1.8000000000000002E-2</v>
          </cell>
          <cell r="S128">
            <v>-2E-3</v>
          </cell>
          <cell r="T128">
            <v>-5.2999999999999999E-2</v>
          </cell>
          <cell r="U128">
            <v>0.17799999999999999</v>
          </cell>
          <cell r="V128">
            <v>-0.378</v>
          </cell>
          <cell r="W128">
            <v>-0.255</v>
          </cell>
          <cell r="Y128">
            <v>-6.0000000000000001E-3</v>
          </cell>
          <cell r="Z128">
            <v>0.28100000000000003</v>
          </cell>
          <cell r="AA128">
            <v>-0.17900000000000002</v>
          </cell>
          <cell r="AB128">
            <v>0.10700000000000001</v>
          </cell>
          <cell r="AC128">
            <v>0.20300000000000001</v>
          </cell>
          <cell r="AE128">
            <v>-0.748</v>
          </cell>
          <cell r="AF128">
            <v>-0.18700000000000006</v>
          </cell>
          <cell r="AG128">
            <v>0.127</v>
          </cell>
          <cell r="AH128">
            <v>-8.0999999999999961E-2</v>
          </cell>
          <cell r="AI128">
            <v>-0.88900000000000001</v>
          </cell>
        </row>
        <row r="129">
          <cell r="A129" t="str">
            <v>Cash, Beginning of Period</v>
          </cell>
          <cell r="C129">
            <v>0</v>
          </cell>
          <cell r="D129">
            <v>12.609</v>
          </cell>
          <cell r="E129">
            <v>22.2</v>
          </cell>
          <cell r="G129">
            <v>11.709</v>
          </cell>
          <cell r="H129">
            <v>8.8680000000000003</v>
          </cell>
          <cell r="I129">
            <v>10.146000000000001</v>
          </cell>
          <cell r="J129">
            <v>9.9359999999999999</v>
          </cell>
          <cell r="K129">
            <v>11.709</v>
          </cell>
          <cell r="M129">
            <v>8.7089999999999996</v>
          </cell>
          <cell r="N129">
            <v>4.9409999999999998</v>
          </cell>
          <cell r="O129">
            <v>6.13</v>
          </cell>
          <cell r="P129">
            <v>6.5359999999999996</v>
          </cell>
          <cell r="Q129">
            <v>8.7089999999999996</v>
          </cell>
          <cell r="S129">
            <v>10.463000000000015</v>
          </cell>
          <cell r="T129">
            <v>5.56000000000002</v>
          </cell>
          <cell r="U129">
            <v>61.093000000000032</v>
          </cell>
          <cell r="V129">
            <v>22.756000000000043</v>
          </cell>
          <cell r="W129">
            <v>10.463000000000015</v>
          </cell>
          <cell r="Y129">
            <v>35.731000000000051</v>
          </cell>
          <cell r="Z129">
            <v>40.604000000000056</v>
          </cell>
          <cell r="AA129">
            <v>25.14000000000005</v>
          </cell>
          <cell r="AB129">
            <v>87.355000000000047</v>
          </cell>
          <cell r="AC129">
            <v>35.731000000000051</v>
          </cell>
          <cell r="AE129">
            <v>99.842000000000056</v>
          </cell>
          <cell r="AF129">
            <v>128.57300000000004</v>
          </cell>
          <cell r="AG129">
            <v>169.67886417052611</v>
          </cell>
          <cell r="AH129">
            <v>195.95287916898653</v>
          </cell>
          <cell r="AI129">
            <v>99.842000000000056</v>
          </cell>
          <cell r="AK129">
            <v>235.51180065153761</v>
          </cell>
          <cell r="AL129">
            <v>249.9368355045417</v>
          </cell>
          <cell r="AM129">
            <v>282.74811138497336</v>
          </cell>
          <cell r="AN129">
            <v>324.92590945362736</v>
          </cell>
          <cell r="AO129">
            <v>235.51180065153761</v>
          </cell>
          <cell r="AQ129">
            <v>372.83740738971255</v>
          </cell>
          <cell r="AR129">
            <v>394.9959377980673</v>
          </cell>
          <cell r="AS129">
            <v>440.54170239029287</v>
          </cell>
          <cell r="AT129">
            <v>496.56963048858574</v>
          </cell>
          <cell r="AU129">
            <v>372.83740738971255</v>
          </cell>
          <cell r="AW129">
            <v>503.23951535971901</v>
          </cell>
          <cell r="AX129">
            <v>526.66577832922553</v>
          </cell>
          <cell r="AY129">
            <v>583.09290297124494</v>
          </cell>
          <cell r="AZ129">
            <v>630.77758215864594</v>
          </cell>
          <cell r="BA129">
            <v>503.23951535971901</v>
          </cell>
          <cell r="BC129">
            <v>1096.2588547984897</v>
          </cell>
          <cell r="BD129">
            <v>1190.5211416481613</v>
          </cell>
          <cell r="BE129">
            <v>1269.0771947532935</v>
          </cell>
          <cell r="BF129">
            <v>1389.0053469003301</v>
          </cell>
          <cell r="BG129">
            <v>1096.2588547984897</v>
          </cell>
          <cell r="BI129">
            <v>1633.8150192212354</v>
          </cell>
          <cell r="BJ129">
            <v>1669.319490525073</v>
          </cell>
          <cell r="BK129">
            <v>1721.3785747958318</v>
          </cell>
          <cell r="BL129">
            <v>1933.6258903516655</v>
          </cell>
          <cell r="BM129">
            <v>1633.8150192212354</v>
          </cell>
        </row>
        <row r="130">
          <cell r="A130" t="str">
            <v>Change in Cash and Cash Equivalents</v>
          </cell>
          <cell r="C130">
            <v>12.608999999999998</v>
          </cell>
          <cell r="D130">
            <v>9.5910000000000011</v>
          </cell>
          <cell r="E130">
            <v>-10.491000000000005</v>
          </cell>
          <cell r="G130">
            <v>-2.8409999999999997</v>
          </cell>
          <cell r="H130">
            <v>1.278</v>
          </cell>
          <cell r="I130">
            <v>-0.27399999999999997</v>
          </cell>
          <cell r="J130">
            <v>-1.163</v>
          </cell>
          <cell r="K130">
            <v>-2.9999999999999996</v>
          </cell>
          <cell r="M130">
            <v>-3.7679999999999993</v>
          </cell>
          <cell r="N130">
            <v>1.1889999999999994</v>
          </cell>
          <cell r="O130">
            <v>0.40600000000000025</v>
          </cell>
          <cell r="P130">
            <v>3.9270000000000014</v>
          </cell>
          <cell r="Q130">
            <v>1.7540000000000147</v>
          </cell>
          <cell r="S130">
            <v>-4.9029999999999951</v>
          </cell>
          <cell r="T130">
            <v>55.533000000000008</v>
          </cell>
          <cell r="U130">
            <v>-38.336999999999982</v>
          </cell>
          <cell r="V130">
            <v>12.975</v>
          </cell>
          <cell r="W130">
            <v>25.268000000000029</v>
          </cell>
          <cell r="Y130">
            <v>4.8730000000000082</v>
          </cell>
          <cell r="Z130">
            <v>-15.464000000000008</v>
          </cell>
          <cell r="AA130">
            <v>62.215000000000003</v>
          </cell>
          <cell r="AB130">
            <v>12.487000000000002</v>
          </cell>
          <cell r="AC130">
            <v>64.111000000000004</v>
          </cell>
          <cell r="AE130">
            <v>28.730999999999991</v>
          </cell>
          <cell r="AF130">
            <v>21.419</v>
          </cell>
          <cell r="AG130">
            <v>-79.668000000000021</v>
          </cell>
          <cell r="AH130">
            <v>16.283617851413222</v>
          </cell>
          <cell r="AI130">
            <v>-13.234382148586807</v>
          </cell>
        </row>
        <row r="131">
          <cell r="A131" t="str">
            <v>Cash, end of period</v>
          </cell>
          <cell r="C131">
            <v>12.608999999999998</v>
          </cell>
          <cell r="D131">
            <v>22.200000000000003</v>
          </cell>
          <cell r="E131">
            <v>11.708999999999994</v>
          </cell>
          <cell r="G131">
            <v>8.8680000000000003</v>
          </cell>
          <cell r="H131">
            <v>10.146000000000001</v>
          </cell>
          <cell r="I131">
            <v>9.8720000000000017</v>
          </cell>
          <cell r="J131">
            <v>8.7729999999999997</v>
          </cell>
          <cell r="K131">
            <v>8.7089999999999996</v>
          </cell>
          <cell r="M131">
            <v>4.9410000000000007</v>
          </cell>
          <cell r="N131">
            <v>6.129999999999999</v>
          </cell>
          <cell r="O131">
            <v>6.5360000000000005</v>
          </cell>
          <cell r="P131">
            <v>10.463000000000001</v>
          </cell>
          <cell r="Q131">
            <v>10.463000000000015</v>
          </cell>
          <cell r="S131">
            <v>5.56000000000002</v>
          </cell>
          <cell r="T131">
            <v>61.093000000000032</v>
          </cell>
          <cell r="U131">
            <v>22.756000000000043</v>
          </cell>
          <cell r="V131">
            <v>35.731000000000044</v>
          </cell>
          <cell r="W131">
            <v>35.731000000000051</v>
          </cell>
          <cell r="Y131">
            <v>40.604000000000056</v>
          </cell>
          <cell r="Z131">
            <v>25.14000000000005</v>
          </cell>
          <cell r="AA131">
            <v>87.355000000000047</v>
          </cell>
          <cell r="AB131">
            <v>99.842000000000041</v>
          </cell>
          <cell r="AC131">
            <v>99.842000000000056</v>
          </cell>
          <cell r="AE131">
            <v>128.57300000000004</v>
          </cell>
          <cell r="AF131">
            <v>169.67886417052611</v>
          </cell>
          <cell r="AG131">
            <v>195.95287916898653</v>
          </cell>
          <cell r="AH131">
            <v>235.51180065153761</v>
          </cell>
          <cell r="AI131">
            <v>235.51180065153761</v>
          </cell>
          <cell r="AK131">
            <v>249.9368355045417</v>
          </cell>
          <cell r="AL131">
            <v>282.74811138497336</v>
          </cell>
          <cell r="AM131">
            <v>324.92590945362736</v>
          </cell>
          <cell r="AN131">
            <v>372.8374073897125</v>
          </cell>
          <cell r="AO131">
            <v>372.83740738971255</v>
          </cell>
          <cell r="AQ131">
            <v>394.9959377980673</v>
          </cell>
          <cell r="AR131">
            <v>440.54170239029287</v>
          </cell>
          <cell r="AS131">
            <v>496.56963048858574</v>
          </cell>
          <cell r="AT131">
            <v>556.33893795882182</v>
          </cell>
          <cell r="AU131">
            <v>556.33893795882182</v>
          </cell>
          <cell r="AW131">
            <v>526.66577832922553</v>
          </cell>
          <cell r="AX131">
            <v>583.09290297124494</v>
          </cell>
          <cell r="AY131">
            <v>630.77758215864594</v>
          </cell>
          <cell r="AZ131">
            <v>740.33263157176407</v>
          </cell>
          <cell r="BA131">
            <v>740.33263157176407</v>
          </cell>
          <cell r="BC131">
            <v>1190.5211416481613</v>
          </cell>
          <cell r="BD131">
            <v>1269.0771947532935</v>
          </cell>
          <cell r="BE131">
            <v>1389.0053469003301</v>
          </cell>
          <cell r="BF131">
            <v>1633.8150192212354</v>
          </cell>
          <cell r="BG131">
            <v>1633.8150192212354</v>
          </cell>
          <cell r="BI131">
            <v>1669.319490525073</v>
          </cell>
          <cell r="BJ131">
            <v>1721.3785747958318</v>
          </cell>
          <cell r="BK131">
            <v>1933.6258903516655</v>
          </cell>
          <cell r="BL131">
            <v>2240.7643890567047</v>
          </cell>
          <cell r="BM131">
            <v>2240.7643890567047</v>
          </cell>
        </row>
        <row r="132">
          <cell r="T132">
            <v>0</v>
          </cell>
          <cell r="U132">
            <v>0</v>
          </cell>
          <cell r="V132">
            <v>0</v>
          </cell>
          <cell r="W132">
            <v>0</v>
          </cell>
          <cell r="Y132">
            <v>0</v>
          </cell>
          <cell r="Z132">
            <v>-3.5527136788005009E-14</v>
          </cell>
          <cell r="AA132">
            <v>0</v>
          </cell>
          <cell r="AB132">
            <v>0</v>
          </cell>
          <cell r="AC132">
            <v>0</v>
          </cell>
          <cell r="AE132">
            <v>0</v>
          </cell>
          <cell r="AF132">
            <v>0</v>
          </cell>
          <cell r="AG132">
            <v>0</v>
          </cell>
          <cell r="AH132">
            <v>0</v>
          </cell>
          <cell r="AI132">
            <v>0</v>
          </cell>
          <cell r="AK132">
            <v>0</v>
          </cell>
          <cell r="AL132">
            <v>0</v>
          </cell>
          <cell r="AM132">
            <v>0</v>
          </cell>
          <cell r="AN132">
            <v>0</v>
          </cell>
          <cell r="AO132">
            <v>0</v>
          </cell>
          <cell r="AQ132">
            <v>0</v>
          </cell>
          <cell r="AR132">
            <v>0</v>
          </cell>
          <cell r="AS132">
            <v>0</v>
          </cell>
          <cell r="AT132">
            <v>0</v>
          </cell>
          <cell r="AU132">
            <v>0</v>
          </cell>
          <cell r="AW132">
            <v>0</v>
          </cell>
          <cell r="AX132">
            <v>0</v>
          </cell>
          <cell r="AY132">
            <v>0</v>
          </cell>
          <cell r="AZ132">
            <v>0</v>
          </cell>
          <cell r="BA132">
            <v>0</v>
          </cell>
        </row>
        <row r="133">
          <cell r="A133" t="str">
            <v>Free Cash Flow (CFO ex.SO Tax benefit +Cap Ex)</v>
          </cell>
          <cell r="G133">
            <v>2.2999999999999998</v>
          </cell>
          <cell r="H133">
            <v>1.8110000000000002</v>
          </cell>
          <cell r="I133">
            <v>-0.61500000000000044</v>
          </cell>
          <cell r="J133">
            <v>-0.30499999999999983</v>
          </cell>
          <cell r="K133">
            <v>3.1909999999999998</v>
          </cell>
          <cell r="M133">
            <v>4.43</v>
          </cell>
          <cell r="N133">
            <v>3.4979999999999993</v>
          </cell>
          <cell r="O133">
            <v>6.1760000000000019</v>
          </cell>
          <cell r="P133">
            <v>4.7610000000000001</v>
          </cell>
          <cell r="Q133">
            <v>18.865000000000013</v>
          </cell>
          <cell r="S133">
            <v>6.381000000000002</v>
          </cell>
          <cell r="T133">
            <v>14.450999999999999</v>
          </cell>
          <cell r="U133">
            <v>11.869</v>
          </cell>
          <cell r="V133">
            <v>18.065000000000005</v>
          </cell>
          <cell r="W133">
            <v>50.765999999999998</v>
          </cell>
          <cell r="Y133">
            <v>8.7530000000000001</v>
          </cell>
          <cell r="Z133">
            <v>10.7</v>
          </cell>
          <cell r="AA133">
            <v>19.28</v>
          </cell>
          <cell r="AB133">
            <v>30.064000000000004</v>
          </cell>
          <cell r="AC133">
            <v>68.796999999999997</v>
          </cell>
          <cell r="AE133">
            <v>9.820999999999998</v>
          </cell>
          <cell r="AF133">
            <v>28.050622277011371</v>
          </cell>
          <cell r="AG133">
            <v>20.253042848039545</v>
          </cell>
          <cell r="AH133">
            <v>32.615351337362952</v>
          </cell>
          <cell r="AI133">
            <v>90.740016462413877</v>
          </cell>
          <cell r="AK133">
            <v>16.622674817811408</v>
          </cell>
          <cell r="AL133">
            <v>16.525855984970434</v>
          </cell>
          <cell r="AM133">
            <v>35.701320569486498</v>
          </cell>
          <cell r="AN133">
            <v>40.100922949408009</v>
          </cell>
          <cell r="AO133">
            <v>108.95077432167636</v>
          </cell>
          <cell r="AQ133">
            <v>25.186957545394463</v>
          </cell>
          <cell r="AR133">
            <v>23.281617420541004</v>
          </cell>
          <cell r="AS133">
            <v>47.159573835902897</v>
          </cell>
          <cell r="AT133">
            <v>49.136767149735455</v>
          </cell>
          <cell r="AU133">
            <v>144.76491595157381</v>
          </cell>
          <cell r="AW133">
            <v>16.763289973662921</v>
          </cell>
          <cell r="AX133">
            <v>43.087568322981326</v>
          </cell>
          <cell r="AY133">
            <v>41.710696108945967</v>
          </cell>
          <cell r="AZ133">
            <v>100.94935704695277</v>
          </cell>
          <cell r="BA133">
            <v>202.51091145254298</v>
          </cell>
          <cell r="BC133">
            <v>81.134206124067461</v>
          </cell>
          <cell r="BD133">
            <v>68.353597645906291</v>
          </cell>
          <cell r="BE133">
            <v>108.2773891474415</v>
          </cell>
          <cell r="BF133">
            <v>233.17465361712081</v>
          </cell>
          <cell r="BG133">
            <v>490.93984653453606</v>
          </cell>
          <cell r="BI133">
            <v>20.793553569521706</v>
          </cell>
          <cell r="BJ133">
            <v>41.039446325472539</v>
          </cell>
          <cell r="BK133">
            <v>199.3830127880853</v>
          </cell>
          <cell r="BL133">
            <v>294.25874258723422</v>
          </cell>
          <cell r="BM133">
            <v>555.47475527031395</v>
          </cell>
        </row>
        <row r="134">
          <cell r="A134" t="str">
            <v>Y/Y</v>
          </cell>
          <cell r="M134">
            <v>0.92608695652173911</v>
          </cell>
          <cell r="N134">
            <v>0.93152954168967361</v>
          </cell>
          <cell r="O134">
            <v>-11.042276422764223</v>
          </cell>
          <cell r="P134">
            <v>-16.609836065573781</v>
          </cell>
          <cell r="Q134">
            <v>4.911939830774056</v>
          </cell>
          <cell r="S134">
            <v>0.44040632054176121</v>
          </cell>
          <cell r="T134">
            <v>3.1312178387650089</v>
          </cell>
          <cell r="U134">
            <v>0.92179404145077659</v>
          </cell>
          <cell r="V134">
            <v>2.7943709304767914</v>
          </cell>
          <cell r="W134">
            <v>1.6910151073416362</v>
          </cell>
          <cell r="Y134">
            <v>0.37172856918978181</v>
          </cell>
          <cell r="Z134">
            <v>-0.25956681198532972</v>
          </cell>
          <cell r="AA134">
            <v>0.62439969668885342</v>
          </cell>
          <cell r="AB134">
            <v>0.66421256573484611</v>
          </cell>
          <cell r="AC134">
            <v>0.35517866288460787</v>
          </cell>
          <cell r="AE134">
            <v>0.12201530903690139</v>
          </cell>
          <cell r="AF134">
            <v>1.6215534838328387</v>
          </cell>
          <cell r="AG134">
            <v>5.0469027387943122E-2</v>
          </cell>
          <cell r="AH134">
            <v>8.4864001375829945E-2</v>
          </cell>
          <cell r="AI134">
            <v>0.31895310060633286</v>
          </cell>
          <cell r="AK134">
            <v>0.69256438425938405</v>
          </cell>
          <cell r="AL134">
            <v>-0.41085599378969762</v>
          </cell>
          <cell r="AM134">
            <v>0.76276329622945105</v>
          </cell>
          <cell r="AN134">
            <v>0.2295106845428907</v>
          </cell>
          <cell r="AO134">
            <v>0.20069158646015572</v>
          </cell>
          <cell r="AQ134">
            <v>0.51521688425296741</v>
          </cell>
          <cell r="AR134">
            <v>0.40879948619391637</v>
          </cell>
          <cell r="AS134">
            <v>0.32094760315980109</v>
          </cell>
          <cell r="AT134">
            <v>0.22532758689188315</v>
          </cell>
          <cell r="AU134">
            <v>0.3287185598530622</v>
          </cell>
          <cell r="AW134">
            <v>-0.18185735559234883</v>
          </cell>
          <cell r="AX134">
            <v>0.16962714491176811</v>
          </cell>
          <cell r="AY134">
            <v>0.15551428797947797</v>
          </cell>
          <cell r="AZ134">
            <v>0.16138396178639369</v>
          </cell>
          <cell r="BA134">
            <v>0.12289682335123442</v>
          </cell>
          <cell r="BC134">
            <v>-8.5730119619474743E-2</v>
          </cell>
          <cell r="BD134">
            <v>0.53472511957760682</v>
          </cell>
          <cell r="BE134">
            <v>0.60080780635529352</v>
          </cell>
          <cell r="BF134">
            <v>0.20129976955218076</v>
          </cell>
          <cell r="BG134">
            <v>0.24281875899589189</v>
          </cell>
          <cell r="BI134">
            <v>-0.74371409344013339</v>
          </cell>
          <cell r="BJ134">
            <v>-0.3996007856372078</v>
          </cell>
          <cell r="BK134">
            <v>0.84140949793853204</v>
          </cell>
          <cell r="BL134">
            <v>0.26196710501140141</v>
          </cell>
          <cell r="BM134">
            <v>0.13145176377782164</v>
          </cell>
        </row>
        <row r="135">
          <cell r="Q135">
            <v>18.865000000000002</v>
          </cell>
          <cell r="W135">
            <v>50.766000000000005</v>
          </cell>
          <cell r="AC135">
            <v>68.797000000000011</v>
          </cell>
          <cell r="AI135">
            <v>105.67461785141323</v>
          </cell>
          <cell r="AO135">
            <v>192.70100000000002</v>
          </cell>
          <cell r="AU135">
            <v>275.6425252929979</v>
          </cell>
          <cell r="BA135">
            <v>190.68314970224975</v>
          </cell>
        </row>
        <row r="136">
          <cell r="A136" t="str">
            <v>FCF/Share</v>
          </cell>
          <cell r="W136">
            <v>0.46506845608528602</v>
          </cell>
          <cell r="AC136">
            <v>0.61024785871295384</v>
          </cell>
          <cell r="AI136">
            <v>0.74519422535333213</v>
          </cell>
          <cell r="AK136">
            <v>0.30530111493347706</v>
          </cell>
          <cell r="AL136">
            <v>0.28561067475460095</v>
          </cell>
          <cell r="AM136">
            <v>0.42562352151527805</v>
          </cell>
          <cell r="AN136">
            <v>0.65324223803363513</v>
          </cell>
          <cell r="AO136">
            <v>0.86031773963702685</v>
          </cell>
          <cell r="AQ136">
            <v>0.67381484398861868</v>
          </cell>
          <cell r="AR136">
            <v>0.42248419913075308</v>
          </cell>
          <cell r="AS136">
            <v>0.53332637926177107</v>
          </cell>
          <cell r="AT136">
            <v>0.8575550730135455</v>
          </cell>
          <cell r="AU136">
            <v>1.1253879391249664</v>
          </cell>
          <cell r="AW136">
            <v>0.82020482441703213</v>
          </cell>
          <cell r="AX136">
            <v>0.38796436646186822</v>
          </cell>
          <cell r="AY136">
            <v>0.51865642266732903</v>
          </cell>
          <cell r="AZ136">
            <v>1.4979350271924481</v>
          </cell>
          <cell r="BA136">
            <v>1.5930867991736544</v>
          </cell>
          <cell r="BC136">
            <v>0.79784544053685569</v>
          </cell>
          <cell r="BD136">
            <v>0.58514886808741085</v>
          </cell>
          <cell r="BE136">
            <v>0.82633676687564284</v>
          </cell>
          <cell r="BF136">
            <v>1.7563500506481093</v>
          </cell>
          <cell r="BG136">
            <v>3.9800384080600826</v>
          </cell>
          <cell r="BI136">
            <v>0.3989830059926131</v>
          </cell>
          <cell r="BJ136">
            <v>0.40467464731345948</v>
          </cell>
          <cell r="BK136">
            <v>1.4670560213010497</v>
          </cell>
          <cell r="BL136">
            <v>2.1443714907728766</v>
          </cell>
          <cell r="BM136">
            <v>4.4458122912792364</v>
          </cell>
        </row>
        <row r="137">
          <cell r="A137" t="str">
            <v>FCF = NI + D&amp;A + Deferred Taxes + Other Operating Activities + Net Change in Operating Assets &amp; Liabilities + Non-Recurring Items - Capital Expenditures - Cash Dividends</v>
          </cell>
          <cell r="AR137">
            <v>0.42</v>
          </cell>
          <cell r="AS137">
            <v>0.44</v>
          </cell>
          <cell r="AT137">
            <v>0.74</v>
          </cell>
          <cell r="AU137">
            <v>2.2799999999999998</v>
          </cell>
          <cell r="AW137">
            <v>0.73</v>
          </cell>
          <cell r="AX137">
            <v>0.45</v>
          </cell>
          <cell r="AY137">
            <v>0.7</v>
          </cell>
          <cell r="AZ137">
            <v>1.03</v>
          </cell>
          <cell r="BA137">
            <v>2.94</v>
          </cell>
        </row>
        <row r="138">
          <cell r="A138" t="str">
            <v>FactSet Equivalent FCF</v>
          </cell>
          <cell r="G138">
            <v>2.2999999999999998</v>
          </cell>
          <cell r="H138">
            <v>1.8110000000000002</v>
          </cell>
          <cell r="I138">
            <v>-0.61500000000000044</v>
          </cell>
          <cell r="J138">
            <v>-0.30499999999999983</v>
          </cell>
          <cell r="K138">
            <v>3.1909999999999998</v>
          </cell>
          <cell r="M138">
            <v>4.43</v>
          </cell>
          <cell r="N138">
            <v>3.4979999999999993</v>
          </cell>
          <cell r="O138">
            <v>6.1760000000000019</v>
          </cell>
          <cell r="P138">
            <v>4.7610000000000001</v>
          </cell>
          <cell r="Q138">
            <v>18.865000000000013</v>
          </cell>
          <cell r="S138">
            <v>6.381000000000002</v>
          </cell>
          <cell r="T138">
            <v>14.450999999999999</v>
          </cell>
          <cell r="U138">
            <v>11.869</v>
          </cell>
          <cell r="V138">
            <v>18.863000000000003</v>
          </cell>
          <cell r="W138">
            <v>51.564</v>
          </cell>
          <cell r="Y138">
            <v>8.7530000000000001</v>
          </cell>
          <cell r="Z138">
            <v>10.7</v>
          </cell>
          <cell r="AA138">
            <v>19.28</v>
          </cell>
          <cell r="AB138">
            <v>33.725999999999999</v>
          </cell>
          <cell r="AC138">
            <v>72.459000000000003</v>
          </cell>
          <cell r="AE138">
            <v>9.820999999999998</v>
          </cell>
          <cell r="AF138">
            <v>28.050622277011371</v>
          </cell>
          <cell r="AG138">
            <v>20.253042848039545</v>
          </cell>
          <cell r="AH138">
            <v>32.615351337362952</v>
          </cell>
          <cell r="AI138">
            <v>90.740016462413877</v>
          </cell>
          <cell r="AK138">
            <v>16.622674817811408</v>
          </cell>
          <cell r="AL138">
            <v>16.525855984970434</v>
          </cell>
          <cell r="AM138">
            <v>35.701320569486498</v>
          </cell>
          <cell r="AN138">
            <v>40.100922949408009</v>
          </cell>
          <cell r="AO138">
            <v>108.95077432167636</v>
          </cell>
          <cell r="AQ138">
            <v>25.186957545394463</v>
          </cell>
          <cell r="AR138">
            <v>23.281617420541004</v>
          </cell>
          <cell r="AS138">
            <v>47.159573835902897</v>
          </cell>
          <cell r="AT138">
            <v>49.136767149735455</v>
          </cell>
          <cell r="AU138">
            <v>144.76491595157381</v>
          </cell>
          <cell r="AW138">
            <v>16.763289973662921</v>
          </cell>
          <cell r="AX138">
            <v>43.087568322981326</v>
          </cell>
          <cell r="AY138">
            <v>41.710696108945967</v>
          </cell>
          <cell r="AZ138">
            <v>100.94935704695277</v>
          </cell>
          <cell r="BA138">
            <v>202.51091145254298</v>
          </cell>
          <cell r="BG138">
            <v>3.2589950004071682</v>
          </cell>
          <cell r="BM138">
            <v>3.5955204462698211</v>
          </cell>
        </row>
        <row r="139">
          <cell r="A139" t="str">
            <v>FCF = NI + D&amp;A + Deferred Taxes + Other Operating Activities + Net Change in Operating Assets &amp; Liabilities + Non-Recurring Items - Capital Expenditures - Cash Dividends</v>
          </cell>
          <cell r="AI139">
            <v>28.180572642042279</v>
          </cell>
          <cell r="AO139">
            <v>24.409586170872199</v>
          </cell>
          <cell r="AU139">
            <v>18.660231969722663</v>
          </cell>
          <cell r="BA139">
            <v>13.181955942948527</v>
          </cell>
        </row>
        <row r="140">
          <cell r="A140" t="str">
            <v>FCF Yield (FCF/Revenue)</v>
          </cell>
          <cell r="G140">
            <v>2.2999999999999998</v>
          </cell>
          <cell r="H140">
            <v>1.8110000000000002</v>
          </cell>
          <cell r="I140">
            <v>-0.61500000000000044</v>
          </cell>
          <cell r="J140">
            <v>-0.30499999999999983</v>
          </cell>
          <cell r="K140">
            <v>3.1909999999999998</v>
          </cell>
          <cell r="M140">
            <v>4.43</v>
          </cell>
          <cell r="N140">
            <v>3.4979999999999993</v>
          </cell>
          <cell r="O140">
            <v>6.1760000000000019</v>
          </cell>
          <cell r="P140">
            <v>4.7610000000000001</v>
          </cell>
          <cell r="Q140">
            <v>18.865000000000013</v>
          </cell>
          <cell r="S140">
            <v>0.18315680702660816</v>
          </cell>
          <cell r="T140">
            <v>0.35610260959562351</v>
          </cell>
          <cell r="U140">
            <v>0.25601259679471966</v>
          </cell>
          <cell r="V140">
            <v>0.3455141590650988</v>
          </cell>
          <cell r="W140">
            <v>0.29235435861091424</v>
          </cell>
          <cell r="Y140">
            <v>0.13638842576000751</v>
          </cell>
          <cell r="Z140">
            <v>0.14872885478781811</v>
          </cell>
          <cell r="AA140">
            <v>0.2332079397142961</v>
          </cell>
          <cell r="AB140">
            <v>0.37035491522445757</v>
          </cell>
          <cell r="AC140">
            <v>0.23384658084213039</v>
          </cell>
          <cell r="AE140">
            <v>9.3813881512332109E-2</v>
          </cell>
          <cell r="AF140">
            <v>0.23027501968054037</v>
          </cell>
          <cell r="AG140">
            <v>0.16564016208776422</v>
          </cell>
          <cell r="AH140">
            <v>0.21171262256391701</v>
          </cell>
          <cell r="AI140">
            <v>0.17924155368038744</v>
          </cell>
          <cell r="AK140">
            <v>0.13159741890993279</v>
          </cell>
          <cell r="AL140">
            <v>0.14752603650490714</v>
          </cell>
          <cell r="AM140">
            <v>0.18315819663502839</v>
          </cell>
          <cell r="AN140">
            <v>0.2608494692501494</v>
          </cell>
          <cell r="AO140">
            <v>0.18527306842700736</v>
          </cell>
          <cell r="AQ140">
            <v>0.17421719597977434</v>
          </cell>
          <cell r="AR140">
            <v>0.15133820046325178</v>
          </cell>
          <cell r="AS140">
            <v>0.19448377197419375</v>
          </cell>
          <cell r="AT140">
            <v>0.25585580108984646</v>
          </cell>
          <cell r="AU140">
            <v>0.19671624507229402</v>
          </cell>
          <cell r="AW140">
            <v>76.742074813072549</v>
          </cell>
          <cell r="AX140">
            <v>33.346007951896524</v>
          </cell>
          <cell r="AY140">
            <v>53.458026681373326</v>
          </cell>
          <cell r="AZ140">
            <v>182.70272128442329</v>
          </cell>
          <cell r="BA140">
            <v>346.24883073076575</v>
          </cell>
          <cell r="BC140">
            <v>69.134206124067461</v>
          </cell>
          <cell r="BD140">
            <v>57.161598905947244</v>
          </cell>
          <cell r="BE140">
            <v>94.096197230820479</v>
          </cell>
          <cell r="BF140">
            <v>221.7754034144078</v>
          </cell>
          <cell r="BG140">
            <v>442.167405675243</v>
          </cell>
          <cell r="BI140">
            <v>8.7935535695217055</v>
          </cell>
          <cell r="BJ140">
            <v>29.847447585513493</v>
          </cell>
          <cell r="BK140">
            <v>185.20182087146429</v>
          </cell>
          <cell r="BL140">
            <v>282.85949238452122</v>
          </cell>
          <cell r="BM140">
            <v>506.70231441102089</v>
          </cell>
        </row>
        <row r="141">
          <cell r="A141" t="str">
            <v>FCF Yield on Current Bookings (FCF/Revenue)</v>
          </cell>
          <cell r="AI141">
            <v>28.296243177622486</v>
          </cell>
          <cell r="AO141">
            <v>15.934491329803453</v>
          </cell>
          <cell r="AU141">
            <v>10.480737798669978</v>
          </cell>
          <cell r="BA141">
            <v>7.9315675787377602</v>
          </cell>
          <cell r="BG141">
            <v>6.4437042699900822</v>
          </cell>
          <cell r="BM141">
            <v>5.8406009126680081</v>
          </cell>
        </row>
        <row r="142">
          <cell r="A142" t="str">
            <v>FCF/Bookings</v>
          </cell>
          <cell r="S142">
            <v>0.18890434885579802</v>
          </cell>
          <cell r="T142">
            <v>0.31947207852500326</v>
          </cell>
          <cell r="U142">
            <v>0.21919553815468718</v>
          </cell>
          <cell r="V142">
            <v>0.26553020172018188</v>
          </cell>
          <cell r="W142">
            <v>0.25251714005876591</v>
          </cell>
          <cell r="Y142">
            <v>0.13076865615896022</v>
          </cell>
          <cell r="Z142">
            <v>0.13664691458929298</v>
          </cell>
          <cell r="AA142">
            <v>0.22901942151214591</v>
          </cell>
          <cell r="AB142">
            <v>0.2709133263715961</v>
          </cell>
          <cell r="AC142">
            <v>0.2047361788457083</v>
          </cell>
          <cell r="AE142">
            <v>9.1482385379212688E-2</v>
          </cell>
          <cell r="AF142">
            <v>0.16616327757906499</v>
          </cell>
          <cell r="AG142">
            <v>0.15953728115650084</v>
          </cell>
          <cell r="AH142">
            <v>0.15522700645853518</v>
          </cell>
          <cell r="AI142">
            <v>0.15726931848918932</v>
          </cell>
          <cell r="AK142">
            <v>0.13416907827418878</v>
          </cell>
          <cell r="AL142">
            <v>0.13989456947234588</v>
          </cell>
          <cell r="AM142">
            <v>0.1822656723425253</v>
          </cell>
          <cell r="AN142">
            <v>0.21069752753102966</v>
          </cell>
          <cell r="AO142">
            <v>0.17198607949075209</v>
          </cell>
          <cell r="AQ142">
            <v>0.18578804044574507</v>
          </cell>
          <cell r="AR142">
            <v>0.15094213925886232</v>
          </cell>
          <cell r="AS142">
            <v>0.18537926704909843</v>
          </cell>
          <cell r="AT142">
            <v>0.21471970522990572</v>
          </cell>
          <cell r="AU142">
            <v>0.18684618701163516</v>
          </cell>
        </row>
        <row r="143">
          <cell r="A143" t="str">
            <v>FCF Yield on Current Bookings (FCF/Revenue)</v>
          </cell>
        </row>
        <row r="144">
          <cell r="AF144">
            <v>37.024999999999991</v>
          </cell>
          <cell r="AL144">
            <v>47.423000000000002</v>
          </cell>
        </row>
        <row r="145">
          <cell r="AF145">
            <v>0.15767597746330117</v>
          </cell>
          <cell r="AL145">
            <v>0.13726818283127387</v>
          </cell>
        </row>
      </sheetData>
      <sheetData sheetId="5"/>
      <sheetData sheetId="6" refreshError="1">
        <row r="1">
          <cell r="A1" t="str">
            <v>salesforce.com</v>
          </cell>
        </row>
        <row r="2">
          <cell r="A2" t="str">
            <v>Discounted Cash Flow Analysis</v>
          </cell>
        </row>
        <row r="4">
          <cell r="A4" t="str">
            <v>($ Millions, Except Per-Share Data)</v>
          </cell>
        </row>
        <row r="6">
          <cell r="A6" t="str">
            <v>Current Valuation Date</v>
          </cell>
          <cell r="C6">
            <v>38898</v>
          </cell>
          <cell r="D6">
            <v>39485</v>
          </cell>
          <cell r="F6">
            <v>39692</v>
          </cell>
        </row>
        <row r="7">
          <cell r="A7" t="str">
            <v>Latest Fiscal Year</v>
          </cell>
          <cell r="C7">
            <v>38748</v>
          </cell>
          <cell r="D7">
            <v>39113</v>
          </cell>
          <cell r="F7">
            <v>39478</v>
          </cell>
        </row>
        <row r="8">
          <cell r="A8" t="str">
            <v>Implied Days before Valuation Date</v>
          </cell>
          <cell r="C8">
            <v>150</v>
          </cell>
          <cell r="D8">
            <v>372</v>
          </cell>
          <cell r="F8">
            <v>214</v>
          </cell>
        </row>
        <row r="9">
          <cell r="A9" t="str">
            <v>Implied Days after Valuation Date</v>
          </cell>
          <cell r="C9">
            <v>215</v>
          </cell>
          <cell r="D9">
            <v>-7</v>
          </cell>
          <cell r="F9">
            <v>151</v>
          </cell>
        </row>
        <row r="11">
          <cell r="A11" t="str">
            <v>DCF Assumptions</v>
          </cell>
          <cell r="E11" t="str">
            <v>DCF Valuation</v>
          </cell>
          <cell r="F11" t="str">
            <v>DCF Valuation</v>
          </cell>
          <cell r="H11" t="str">
            <v>Per Share</v>
          </cell>
          <cell r="I11" t="str">
            <v>% of Total</v>
          </cell>
          <cell r="J11" t="str">
            <v>% of Total</v>
          </cell>
          <cell r="K11" t="str">
            <v>CAGR</v>
          </cell>
          <cell r="L11" t="str">
            <v>CAGR</v>
          </cell>
          <cell r="N11" t="str">
            <v>Revenue</v>
          </cell>
          <cell r="O11" t="str">
            <v>Earnings</v>
          </cell>
          <cell r="P11" t="str">
            <v>FCF</v>
          </cell>
          <cell r="Q11" t="str">
            <v>Revenue</v>
          </cell>
          <cell r="R11" t="str">
            <v>FCF</v>
          </cell>
        </row>
        <row r="12">
          <cell r="A12" t="str">
            <v>Adjusted Beta (Raw Beta * 0.67 + 1.00 * 0.33)</v>
          </cell>
          <cell r="C12">
            <v>2.4606000000000003</v>
          </cell>
          <cell r="D12">
            <v>2.0344800000000003</v>
          </cell>
          <cell r="E12" t="str">
            <v>Current Intrinsic Value</v>
          </cell>
          <cell r="F12" t="str">
            <v>Current Intrinsic Value</v>
          </cell>
          <cell r="H12">
            <v>23.637895362857467</v>
          </cell>
          <cell r="I12">
            <v>45.871448018572742</v>
          </cell>
          <cell r="K12" t="str">
            <v>5 Year</v>
          </cell>
          <cell r="L12" t="str">
            <v>5 Year (FY07-FY12E)</v>
          </cell>
          <cell r="M12" t="str">
            <v xml:space="preserve"> 2006 to 2011E</v>
          </cell>
          <cell r="N12">
            <v>0.34552296113436753</v>
          </cell>
          <cell r="O12">
            <v>0.55101935525972223</v>
          </cell>
          <cell r="P12">
            <v>0.34820682085271337</v>
          </cell>
          <cell r="Q12">
            <v>0.28620488551788337</v>
          </cell>
          <cell r="R12">
            <v>0.26610775043086687</v>
          </cell>
        </row>
        <row r="13">
          <cell r="A13" t="str">
            <v>Estimated Beta (Used for WACC)</v>
          </cell>
          <cell r="C13">
            <v>2.4606000000000003</v>
          </cell>
          <cell r="D13">
            <v>2.0344800000000003</v>
          </cell>
          <cell r="E13" t="str">
            <v>Current Stock Price</v>
          </cell>
          <cell r="F13" t="str">
            <v>Current Stock Price</v>
          </cell>
          <cell r="H13">
            <v>24.19</v>
          </cell>
          <cell r="I13">
            <v>50.79</v>
          </cell>
          <cell r="K13" t="str">
            <v>10 Year</v>
          </cell>
          <cell r="M13" t="str">
            <v>2006 to 2015E</v>
          </cell>
          <cell r="N13">
            <v>0.2448038043815941</v>
          </cell>
          <cell r="O13">
            <v>0.35951140824749461</v>
          </cell>
          <cell r="P13">
            <v>0.2503601289157007</v>
          </cell>
          <cell r="Q13">
            <v>0.17716460815255752</v>
          </cell>
          <cell r="R13">
            <v>0.1779196789241726</v>
          </cell>
        </row>
        <row r="14">
          <cell r="A14" t="str">
            <v>Expected Return on Market</v>
          </cell>
          <cell r="C14">
            <v>8.8599999999999998E-2</v>
          </cell>
          <cell r="D14">
            <v>7.8600000000000003E-2</v>
          </cell>
          <cell r="E14" t="str">
            <v>One-Year Price Target</v>
          </cell>
          <cell r="F14" t="str">
            <v>One-Year Price Target</v>
          </cell>
          <cell r="H14">
            <v>27.150649389112765</v>
          </cell>
          <cell r="I14">
            <v>51.426438141281494</v>
          </cell>
          <cell r="K14">
            <v>74.477358390124095</v>
          </cell>
        </row>
        <row r="15">
          <cell r="A15" t="str">
            <v>10 Year Treasury Yield</v>
          </cell>
          <cell r="C15">
            <v>4.7500000000000001E-2</v>
          </cell>
          <cell r="D15">
            <v>3.7499999999999999E-2</v>
          </cell>
          <cell r="E15" t="str">
            <v>% Undervalued (Overvalued)</v>
          </cell>
          <cell r="F15" t="str">
            <v>% Underpriced (Overpriced)</v>
          </cell>
          <cell r="H15">
            <v>0.1223914588306227</v>
          </cell>
          <cell r="I15">
            <v>1.2530776556044398E-2</v>
          </cell>
          <cell r="K15">
            <v>0.29076877625864977</v>
          </cell>
        </row>
        <row r="16">
          <cell r="A16" t="str">
            <v>Current Equity Risk Premium</v>
          </cell>
          <cell r="C16">
            <v>4.1099999999999998E-2</v>
          </cell>
          <cell r="D16">
            <v>4.1100000000000005E-2</v>
          </cell>
          <cell r="F16">
            <v>4.9999999999999996E-2</v>
          </cell>
        </row>
        <row r="17">
          <cell r="A17" t="str">
            <v>LR Average Equity Risk Premium (Used for WACC)</v>
          </cell>
          <cell r="C17">
            <v>4.1099999999999998E-2</v>
          </cell>
          <cell r="D17">
            <v>4.1099999999999998E-2</v>
          </cell>
          <cell r="E17" t="str">
            <v>Sum of NPV of FCF</v>
          </cell>
          <cell r="F17" t="str">
            <v>Sum of NPV of FCF</v>
          </cell>
          <cell r="H17">
            <v>2600.9182413549988</v>
          </cell>
          <cell r="I17">
            <v>0.9179407197734113</v>
          </cell>
          <cell r="J17">
            <v>0.89836259924500661</v>
          </cell>
          <cell r="K17">
            <v>7586.1616626054074</v>
          </cell>
          <cell r="L17">
            <v>0.90240623842172374</v>
          </cell>
        </row>
        <row r="18">
          <cell r="A18" t="str">
            <v>Cost of Equity</v>
          </cell>
          <cell r="C18">
            <v>0.14863066000000003</v>
          </cell>
          <cell r="D18">
            <v>0.12111712800000002</v>
          </cell>
          <cell r="E18" t="str">
            <v xml:space="preserve">     Excluding Terminal Value</v>
          </cell>
          <cell r="F18" t="str">
            <v xml:space="preserve">     Excluding Terminal Value</v>
          </cell>
          <cell r="H18">
            <v>1670.8633003796585</v>
          </cell>
          <cell r="I18">
            <v>0.58969691403849844</v>
          </cell>
          <cell r="J18">
            <v>0.22213298124319164</v>
          </cell>
          <cell r="K18">
            <v>3254.0495728988071</v>
          </cell>
          <cell r="L18">
            <v>0.38708305534698034</v>
          </cell>
        </row>
        <row r="19">
          <cell r="A19" t="str">
            <v>Cost of LT Debt</v>
          </cell>
          <cell r="C19">
            <v>6.5000000000000002E-2</v>
          </cell>
          <cell r="D19">
            <v>6.5000000000000002E-2</v>
          </cell>
          <cell r="E19" t="str">
            <v xml:space="preserve">     Terminal Value Only</v>
          </cell>
          <cell r="F19" t="str">
            <v xml:space="preserve">     Terminal Value Only</v>
          </cell>
          <cell r="H19">
            <v>930.05494097534006</v>
          </cell>
          <cell r="I19">
            <v>0.3282438057349128</v>
          </cell>
          <cell r="J19">
            <v>0.67622961800181491</v>
          </cell>
          <cell r="K19">
            <v>4332.1120897066003</v>
          </cell>
          <cell r="L19">
            <v>0.51532318307474345</v>
          </cell>
        </row>
        <row r="20">
          <cell r="A20" t="str">
            <v>Tax Rate</v>
          </cell>
          <cell r="C20">
            <v>0.35</v>
          </cell>
          <cell r="D20">
            <v>0.35</v>
          </cell>
          <cell r="E20" t="str">
            <v>Cash Market Value</v>
          </cell>
          <cell r="F20" t="str">
            <v>Cash Market Value</v>
          </cell>
          <cell r="H20">
            <v>233.15700000000001</v>
          </cell>
          <cell r="I20">
            <v>8.2287978528963357E-2</v>
          </cell>
          <cell r="J20">
            <v>0.10189078807356179</v>
          </cell>
          <cell r="K20">
            <v>823.41700000000003</v>
          </cell>
          <cell r="L20">
            <v>9.79489589953325E-2</v>
          </cell>
        </row>
        <row r="21">
          <cell r="A21" t="str">
            <v>After-Tax Cost of Debt</v>
          </cell>
          <cell r="C21">
            <v>4.2250000000000003E-2</v>
          </cell>
          <cell r="D21">
            <v>4.2250000000000003E-2</v>
          </cell>
          <cell r="E21" t="str">
            <v>Debt Market Value</v>
          </cell>
          <cell r="F21" t="str">
            <v>Debt Market Value</v>
          </cell>
          <cell r="H21">
            <v>0.64800000000000002</v>
          </cell>
          <cell r="I21">
            <v>2.2869830237465851E-4</v>
          </cell>
          <cell r="J21">
            <v>2.5338731856830481E-4</v>
          </cell>
          <cell r="K21">
            <v>2.9860000000000002</v>
          </cell>
          <cell r="L21">
            <v>3.5519741705607595E-4</v>
          </cell>
        </row>
        <row r="22">
          <cell r="A22" t="str">
            <v>Debt/Capital Ratio</v>
          </cell>
          <cell r="C22">
            <v>2.234785672259328E-4</v>
          </cell>
          <cell r="D22">
            <v>2.2884904926701174E-4</v>
          </cell>
          <cell r="E22" t="str">
            <v>Total Equity Value</v>
          </cell>
          <cell r="F22" t="str">
            <v>Total Equity Value</v>
          </cell>
          <cell r="H22">
            <v>2833.4272413549988</v>
          </cell>
          <cell r="I22">
            <v>1</v>
          </cell>
          <cell r="J22">
            <v>1</v>
          </cell>
          <cell r="K22">
            <v>8406.5926626054061</v>
          </cell>
          <cell r="L22">
            <v>1</v>
          </cell>
        </row>
        <row r="23">
          <cell r="A23" t="str">
            <v>WACC</v>
          </cell>
          <cell r="C23">
            <v>0.14860688620252266</v>
          </cell>
          <cell r="D23">
            <v>0.12109907933273879</v>
          </cell>
          <cell r="E23" t="str">
            <v>Shares Outstanding</v>
          </cell>
          <cell r="F23" t="str">
            <v>Shares Outstanding</v>
          </cell>
          <cell r="H23">
            <v>119.86799999999999</v>
          </cell>
          <cell r="I23">
            <v>122.169</v>
          </cell>
          <cell r="K23">
            <v>125.626</v>
          </cell>
        </row>
        <row r="24">
          <cell r="A24" t="str">
            <v>Terminal Growth Rate</v>
          </cell>
          <cell r="C24">
            <v>0.05</v>
          </cell>
          <cell r="D24">
            <v>0.04</v>
          </cell>
          <cell r="F24">
            <v>0.04</v>
          </cell>
        </row>
        <row r="25">
          <cell r="A25" t="str">
            <v>Terminal Value Multiple</v>
          </cell>
          <cell r="C25">
            <v>10.645776881144259</v>
          </cell>
          <cell r="D25">
            <v>12.820966738368744</v>
          </cell>
          <cell r="F25">
            <v>14.246575342465752</v>
          </cell>
          <cell r="G25">
            <v>29.25</v>
          </cell>
        </row>
        <row r="27">
          <cell r="A27" t="str">
            <v>CY</v>
          </cell>
          <cell r="B27">
            <v>2003</v>
          </cell>
          <cell r="C27">
            <v>2004</v>
          </cell>
          <cell r="D27">
            <v>2005</v>
          </cell>
          <cell r="E27">
            <v>2006</v>
          </cell>
          <cell r="F27">
            <v>2007</v>
          </cell>
          <cell r="G27">
            <v>2008</v>
          </cell>
          <cell r="H27">
            <v>2009</v>
          </cell>
          <cell r="I27">
            <v>2010</v>
          </cell>
          <cell r="J27">
            <v>2011</v>
          </cell>
          <cell r="K27">
            <v>2012</v>
          </cell>
          <cell r="L27">
            <v>2013</v>
          </cell>
          <cell r="M27">
            <v>2014</v>
          </cell>
          <cell r="N27">
            <v>2015</v>
          </cell>
          <cell r="O27">
            <v>2016</v>
          </cell>
          <cell r="P27">
            <v>2017</v>
          </cell>
          <cell r="Q27">
            <v>2018</v>
          </cell>
          <cell r="R27">
            <v>2019</v>
          </cell>
          <cell r="S27">
            <v>2020</v>
          </cell>
          <cell r="T27">
            <v>2021</v>
          </cell>
        </row>
        <row r="28">
          <cell r="A28" t="str">
            <v>FY</v>
          </cell>
          <cell r="B28" t="str">
            <v>2003</v>
          </cell>
          <cell r="C28" t="str">
            <v>2004</v>
          </cell>
          <cell r="D28" t="str">
            <v>2005</v>
          </cell>
          <cell r="E28" t="str">
            <v>2006</v>
          </cell>
          <cell r="F28" t="str">
            <v>2007E</v>
          </cell>
          <cell r="G28" t="str">
            <v>2008E</v>
          </cell>
          <cell r="H28" t="str">
            <v>2009E</v>
          </cell>
          <cell r="I28" t="str">
            <v>2010E</v>
          </cell>
          <cell r="J28" t="str">
            <v>2011E</v>
          </cell>
          <cell r="K28" t="str">
            <v>2012E</v>
          </cell>
          <cell r="L28" t="str">
            <v>2013E</v>
          </cell>
          <cell r="M28" t="str">
            <v>2014E</v>
          </cell>
          <cell r="N28" t="str">
            <v>2015E</v>
          </cell>
          <cell r="O28" t="str">
            <v>2016E</v>
          </cell>
          <cell r="P28" t="str">
            <v>2017E</v>
          </cell>
          <cell r="Q28" t="str">
            <v>2018E</v>
          </cell>
          <cell r="R28" t="str">
            <v>2019E</v>
          </cell>
          <cell r="S28" t="str">
            <v>2020E</v>
          </cell>
          <cell r="T28" t="str">
            <v>2021E</v>
          </cell>
        </row>
        <row r="29">
          <cell r="A29" t="str">
            <v>Free Cash Flow Analysis</v>
          </cell>
        </row>
        <row r="30">
          <cell r="A30" t="str">
            <v>Revenue</v>
          </cell>
          <cell r="B30">
            <v>50.991</v>
          </cell>
          <cell r="C30">
            <v>96.022999999999996</v>
          </cell>
          <cell r="D30">
            <v>176.375</v>
          </cell>
          <cell r="E30">
            <v>309.85700000000003</v>
          </cell>
          <cell r="F30">
            <v>486.06443475000003</v>
          </cell>
          <cell r="G30">
            <v>678.26663179565219</v>
          </cell>
          <cell r="H30">
            <v>887.74565146844293</v>
          </cell>
          <cell r="I30">
            <v>1120.1113938098363</v>
          </cell>
          <cell r="J30">
            <v>1366.5227882374138</v>
          </cell>
          <cell r="K30">
            <v>1621.8453547341901</v>
          </cell>
          <cell r="L30">
            <v>1901.0746188416936</v>
          </cell>
          <cell r="M30">
            <v>2187.8423151549378</v>
          </cell>
          <cell r="N30">
            <v>2478.4390502038168</v>
          </cell>
          <cell r="O30">
            <v>2768.0273771960774</v>
          </cell>
          <cell r="P30">
            <v>3050.3688979377639</v>
          </cell>
          <cell r="Q30">
            <v>3317.8931757094042</v>
          </cell>
          <cell r="R30">
            <v>3563.1331870009712</v>
          </cell>
          <cell r="S30">
            <v>3780.5138561945328</v>
          </cell>
          <cell r="T30">
            <v>4284.0039804021008</v>
          </cell>
        </row>
        <row r="31">
          <cell r="A31" t="str">
            <v>Operating Income (EBIT)</v>
          </cell>
          <cell r="B31">
            <v>-10.5</v>
          </cell>
          <cell r="C31">
            <v>0.27299999999999791</v>
          </cell>
          <cell r="D31">
            <v>6.5200000000000138</v>
          </cell>
          <cell r="E31">
            <v>19.816999999999965</v>
          </cell>
          <cell r="F31">
            <v>34.241007798000012</v>
          </cell>
          <cell r="G31">
            <v>78.883478572685448</v>
          </cell>
          <cell r="H31">
            <v>140.72191882288766</v>
          </cell>
          <cell r="I31">
            <v>198.9475191865634</v>
          </cell>
          <cell r="J31">
            <v>268.91840092800754</v>
          </cell>
          <cell r="K31">
            <v>349.79601199108208</v>
          </cell>
          <cell r="L31">
            <v>424.77933278724788</v>
          </cell>
          <cell r="M31">
            <v>505.01859571521561</v>
          </cell>
          <cell r="N31">
            <v>577.6452112309363</v>
          </cell>
          <cell r="O31">
            <v>641.01373613872352</v>
          </cell>
          <cell r="P31">
            <v>702.20054667264696</v>
          </cell>
          <cell r="Q31">
            <v>759.97384579505115</v>
          </cell>
          <cell r="R31">
            <v>813.20028824536973</v>
          </cell>
          <cell r="S31">
            <v>858.05438373332413</v>
          </cell>
          <cell r="T31">
            <v>1107.9413433725508</v>
          </cell>
        </row>
        <row r="32">
          <cell r="A32" t="str">
            <v>EBIT (1-t)</v>
          </cell>
          <cell r="B32">
            <v>-10.5</v>
          </cell>
          <cell r="C32">
            <v>0.24289214177480795</v>
          </cell>
          <cell r="D32">
            <v>5.6530886048290307</v>
          </cell>
          <cell r="E32">
            <v>15.981818041772618</v>
          </cell>
          <cell r="F32">
            <v>18.832364956313487</v>
          </cell>
          <cell r="G32">
            <v>43.385913214976988</v>
          </cell>
          <cell r="H32">
            <v>77.397055352588197</v>
          </cell>
          <cell r="I32">
            <v>129.31588747126622</v>
          </cell>
          <cell r="J32">
            <v>174.79696060320492</v>
          </cell>
          <cell r="K32">
            <v>227.36740779420336</v>
          </cell>
          <cell r="L32">
            <v>276.10656631171111</v>
          </cell>
          <cell r="M32">
            <v>328.26208721489013</v>
          </cell>
          <cell r="N32">
            <v>375.46938730010862</v>
          </cell>
          <cell r="O32">
            <v>416.6589284901703</v>
          </cell>
          <cell r="P32">
            <v>456.43035533722053</v>
          </cell>
          <cell r="Q32">
            <v>493.98299976678328</v>
          </cell>
          <cell r="R32">
            <v>528.58018735949031</v>
          </cell>
          <cell r="S32">
            <v>557.73534942666072</v>
          </cell>
          <cell r="T32">
            <v>720.16187319215805</v>
          </cell>
        </row>
        <row r="33">
          <cell r="A33" t="str">
            <v>+ Depreciation &amp; Amortortization</v>
          </cell>
          <cell r="B33">
            <v>2.6640000000000001</v>
          </cell>
          <cell r="C33">
            <v>2.6640000000000001</v>
          </cell>
          <cell r="D33">
            <v>7.8970000000000011</v>
          </cell>
          <cell r="E33">
            <v>19.335000000000001</v>
          </cell>
          <cell r="F33">
            <v>14.204999999999998</v>
          </cell>
          <cell r="G33">
            <v>35.277000000000001</v>
          </cell>
          <cell r="H33">
            <v>66.414000000000001</v>
          </cell>
          <cell r="I33">
            <v>91.713913411071701</v>
          </cell>
          <cell r="J33">
            <v>124.76841834547223</v>
          </cell>
          <cell r="K33">
            <v>157.62438236482893</v>
          </cell>
          <cell r="L33">
            <v>191.17402586036582</v>
          </cell>
          <cell r="M33">
            <v>222.58671288274235</v>
          </cell>
          <cell r="N33">
            <v>351.33747681977422</v>
          </cell>
          <cell r="O33">
            <v>382.95784973355393</v>
          </cell>
          <cell r="P33">
            <v>409.76489921490275</v>
          </cell>
          <cell r="Q33">
            <v>430.25314417564789</v>
          </cell>
          <cell r="R33">
            <v>443.16073850091732</v>
          </cell>
        </row>
        <row r="34">
          <cell r="A34" t="str">
            <v>+ Depreciation &amp; Amortortization</v>
          </cell>
          <cell r="B34">
            <v>2.6640000000000001</v>
          </cell>
          <cell r="C34">
            <v>7.8970000000000011</v>
          </cell>
          <cell r="D34">
            <v>19.335000000000001</v>
          </cell>
          <cell r="E34">
            <v>14.204999999999998</v>
          </cell>
          <cell r="F34">
            <v>30.935331922787835</v>
          </cell>
          <cell r="G34">
            <v>43.660008164557553</v>
          </cell>
          <cell r="H34">
            <v>56.662036261359042</v>
          </cell>
          <cell r="I34">
            <v>71.591262912953084</v>
          </cell>
          <cell r="J34">
            <v>87.777995538414913</v>
          </cell>
          <cell r="K34">
            <v>103.6817097002485</v>
          </cell>
          <cell r="L34">
            <v>119.26933533933398</v>
          </cell>
          <cell r="M34">
            <v>134.97731949911596</v>
          </cell>
          <cell r="N34">
            <v>150.48749299723505</v>
          </cell>
          <cell r="O34">
            <v>165.83975698791454</v>
          </cell>
          <cell r="P34">
            <v>180.72102993196677</v>
          </cell>
          <cell r="Q34">
            <v>194.81509390970004</v>
          </cell>
          <cell r="R34">
            <v>207.95192115790098</v>
          </cell>
          <cell r="S34">
            <v>219.81307729494668</v>
          </cell>
          <cell r="T34">
            <v>308.99982147426238</v>
          </cell>
        </row>
        <row r="35">
          <cell r="A35" t="str">
            <v>- Capital Expenditures</v>
          </cell>
          <cell r="B35">
            <v>2.0220000000000002</v>
          </cell>
          <cell r="C35">
            <v>2.9159999999999999</v>
          </cell>
          <cell r="D35">
            <v>4.3079999999999998</v>
          </cell>
          <cell r="E35">
            <v>23.434000000000001</v>
          </cell>
          <cell r="F35">
            <v>28.946398356500005</v>
          </cell>
          <cell r="G35">
            <v>40.695997907739127</v>
          </cell>
          <cell r="H35">
            <v>53.264739088106573</v>
          </cell>
          <cell r="I35">
            <v>61.60612665954099</v>
          </cell>
          <cell r="J35">
            <v>68.326139411870685</v>
          </cell>
          <cell r="K35">
            <v>72.983040963038547</v>
          </cell>
          <cell r="L35">
            <v>77.944059372509443</v>
          </cell>
          <cell r="M35">
            <v>82.044086818310177</v>
          </cell>
          <cell r="N35">
            <v>85.506147232031722</v>
          </cell>
          <cell r="O35">
            <v>88.576876070274508</v>
          </cell>
          <cell r="P35">
            <v>91.511066938132927</v>
          </cell>
          <cell r="Q35">
            <v>93.564587555005204</v>
          </cell>
          <cell r="R35">
            <v>96.204596049026236</v>
          </cell>
          <cell r="S35">
            <v>98.293360261057856</v>
          </cell>
          <cell r="T35">
            <v>111.38410349045468</v>
          </cell>
        </row>
        <row r="36">
          <cell r="A36" t="str">
            <v>- Change in Working Capital</v>
          </cell>
          <cell r="B36">
            <v>4.4050000000000002</v>
          </cell>
          <cell r="C36">
            <v>-6.0109999999999992</v>
          </cell>
          <cell r="D36">
            <v>-25.779</v>
          </cell>
          <cell r="E36">
            <v>-46.103999999999999</v>
          </cell>
          <cell r="F36">
            <v>-61.409305730981167</v>
          </cell>
          <cell r="G36">
            <v>-53.37822174039988</v>
          </cell>
          <cell r="H36">
            <v>-50.846736616664003</v>
          </cell>
          <cell r="I36">
            <v>-37.968014243671583</v>
          </cell>
          <cell r="J36">
            <v>-41.193008114108473</v>
          </cell>
          <cell r="K36">
            <v>-31.655365565162843</v>
          </cell>
          <cell r="L36">
            <v>-31.629869082876134</v>
          </cell>
          <cell r="M36">
            <v>-21.178483669661503</v>
          </cell>
          <cell r="N36">
            <v>-11.431989837954298</v>
          </cell>
          <cell r="O36">
            <v>0.23425262678017056</v>
          </cell>
          <cell r="P36">
            <v>15.997537266408855</v>
          </cell>
          <cell r="Q36">
            <v>34.442812354488993</v>
          </cell>
          <cell r="R36">
            <v>55.203581283400361</v>
          </cell>
          <cell r="S36">
            <v>76.573803800815284</v>
          </cell>
          <cell r="T36">
            <v>170.55617221858222</v>
          </cell>
        </row>
        <row r="37">
          <cell r="A37" t="str">
            <v>Net Present Value of Free Cash Flow</v>
          </cell>
          <cell r="B37">
            <v>0</v>
          </cell>
          <cell r="C37">
            <v>0</v>
          </cell>
          <cell r="D37">
            <v>0</v>
          </cell>
          <cell r="E37">
            <v>0</v>
          </cell>
          <cell r="F37">
            <v>0</v>
          </cell>
          <cell r="G37">
            <v>0</v>
          </cell>
          <cell r="H37">
            <v>0</v>
          </cell>
          <cell r="I37">
            <v>217.91698222403119</v>
          </cell>
          <cell r="J37">
            <v>166.47484689335982</v>
          </cell>
          <cell r="K37">
            <v>259.80390768237771</v>
          </cell>
          <cell r="L37">
            <v>293.31669873310244</v>
          </cell>
          <cell r="M37">
            <v>307.33610364255298</v>
          </cell>
          <cell r="N37">
            <v>354.93734927799738</v>
          </cell>
          <cell r="O37">
            <v>358.23969383053662</v>
          </cell>
          <cell r="P37">
            <v>351.99114310794994</v>
          </cell>
          <cell r="Q37">
            <v>334.59852654946184</v>
          </cell>
          <cell r="R37">
            <v>316.11792405955032</v>
          </cell>
        </row>
        <row r="38">
          <cell r="A38" t="str">
            <v>Free Cash Flow</v>
          </cell>
          <cell r="B38">
            <v>-14.263000000000002</v>
          </cell>
          <cell r="C38">
            <v>11.234892141774807</v>
          </cell>
          <cell r="D38">
            <v>46.459088604829034</v>
          </cell>
          <cell r="E38">
            <v>52.856818041772613</v>
          </cell>
          <cell r="F38">
            <v>82.230604253582484</v>
          </cell>
          <cell r="G38">
            <v>99.728145212195301</v>
          </cell>
          <cell r="H38">
            <v>131.64108914250465</v>
          </cell>
          <cell r="I38">
            <v>177.26903796834989</v>
          </cell>
          <cell r="J38">
            <v>235.44182484385763</v>
          </cell>
          <cell r="K38">
            <v>289.7214420965762</v>
          </cell>
          <cell r="L38">
            <v>349.06171136141177</v>
          </cell>
          <cell r="M38">
            <v>402.37380356535743</v>
          </cell>
          <cell r="N38">
            <v>451.88272290326626</v>
          </cell>
          <cell r="O38">
            <v>493.68755678103008</v>
          </cell>
          <cell r="P38">
            <v>529.64278106464565</v>
          </cell>
          <cell r="Q38">
            <v>560.79069376698908</v>
          </cell>
          <cell r="R38">
            <v>585.1239311849647</v>
          </cell>
          <cell r="S38">
            <v>602.68126265973422</v>
          </cell>
          <cell r="T38">
            <v>747.22141895738343</v>
          </cell>
        </row>
        <row r="39">
          <cell r="A39" t="str">
            <v>Net Present Value of Free Cash Flow</v>
          </cell>
          <cell r="B39">
            <v>0</v>
          </cell>
          <cell r="C39">
            <v>0</v>
          </cell>
          <cell r="D39">
            <v>0</v>
          </cell>
          <cell r="E39">
            <v>0</v>
          </cell>
          <cell r="F39">
            <v>46.500471737246485</v>
          </cell>
          <cell r="G39">
            <v>85.7607553470379</v>
          </cell>
          <cell r="H39">
            <v>98.557778678698469</v>
          </cell>
          <cell r="I39">
            <v>115.54759539722566</v>
          </cell>
          <cell r="J39">
            <v>133.61038756349171</v>
          </cell>
          <cell r="K39">
            <v>143.14158806893062</v>
          </cell>
          <cell r="L39">
            <v>150.14676891077724</v>
          </cell>
          <cell r="M39">
            <v>150.68570693132929</v>
          </cell>
          <cell r="N39">
            <v>147.33186381694097</v>
          </cell>
          <cell r="O39">
            <v>140.136643542787</v>
          </cell>
          <cell r="P39">
            <v>130.89141777606739</v>
          </cell>
          <cell r="Q39">
            <v>120.65838190169733</v>
          </cell>
          <cell r="R39">
            <v>109.60570101870108</v>
          </cell>
          <cell r="S39">
            <v>98.288239688727529</v>
          </cell>
          <cell r="T39">
            <v>111.40418721908816</v>
          </cell>
        </row>
        <row r="40">
          <cell r="A40" t="str">
            <v>Revenue</v>
          </cell>
          <cell r="B40">
            <v>1.275469677361774</v>
          </cell>
          <cell r="C40">
            <v>1.275469677361774</v>
          </cell>
          <cell r="D40">
            <v>0.88313623972857958</v>
          </cell>
          <cell r="E40">
            <v>0.83679951678243758</v>
          </cell>
          <cell r="F40">
            <v>0.75680793763288468</v>
          </cell>
          <cell r="G40">
            <v>0.6042819752337365</v>
          </cell>
          <cell r="H40">
            <v>0.506141646114046</v>
          </cell>
          <cell r="I40">
            <v>0.49614586520485959</v>
          </cell>
          <cell r="J40">
            <v>0.26628422846392708</v>
          </cell>
          <cell r="K40">
            <v>0.24135489510489494</v>
          </cell>
          <cell r="L40">
            <v>0.19528005000893023</v>
          </cell>
          <cell r="M40">
            <v>0.14922398685651683</v>
          </cell>
          <cell r="N40">
            <v>0.15046497602443304</v>
          </cell>
          <cell r="O40">
            <v>0.11046497602443303</v>
          </cell>
          <cell r="P40">
            <v>7.0464976024433024E-2</v>
          </cell>
          <cell r="Q40">
            <v>3.0464976024433023E-2</v>
          </cell>
          <cell r="R40">
            <v>0.03</v>
          </cell>
        </row>
        <row r="41">
          <cell r="A41" t="str">
            <v>Note: Free Cash Flow is calculated by the following equation: FCF = EBIT (1 - t) + Depreciation Expense - Capital Expenditures - Change in Working Capital</v>
          </cell>
          <cell r="D41">
            <v>-1.0259999999999998</v>
          </cell>
          <cell r="E41">
            <v>22.882783882784118</v>
          </cell>
          <cell r="F41">
            <v>2.0394171779140984</v>
          </cell>
          <cell r="G41">
            <v>0.82898521471464393</v>
          </cell>
          <cell r="H41">
            <v>1.2159194371637456</v>
          </cell>
          <cell r="I41">
            <v>0.80500365760662018</v>
          </cell>
          <cell r="J41">
            <v>0.46050996202629735</v>
          </cell>
          <cell r="K41">
            <v>0.48347599523656237</v>
          </cell>
          <cell r="L41">
            <v>0.39036411042033192</v>
          </cell>
          <cell r="M41">
            <v>0.31047331715631299</v>
          </cell>
          <cell r="N41">
            <v>0.26766050110980055</v>
          </cell>
          <cell r="O41">
            <v>0.21312773615631242</v>
          </cell>
          <cell r="P41">
            <v>0.16105468540769485</v>
          </cell>
          <cell r="Q41">
            <v>0.110865601318757</v>
          </cell>
          <cell r="R41">
            <v>0.10454785165266012</v>
          </cell>
        </row>
        <row r="42">
          <cell r="A42" t="str">
            <v>EBIT (1-t)</v>
          </cell>
          <cell r="D42">
            <v>-1.0231325849309341</v>
          </cell>
          <cell r="E42">
            <v>22.274069566524577</v>
          </cell>
          <cell r="F42">
            <v>1.8270949137645727</v>
          </cell>
          <cell r="G42">
            <v>0.2473241451890158</v>
          </cell>
          <cell r="H42">
            <v>1.2159463903994743</v>
          </cell>
          <cell r="I42">
            <v>0.80500365760661996</v>
          </cell>
          <cell r="J42">
            <v>0.46050996202629735</v>
          </cell>
          <cell r="K42">
            <v>0.75319890346139173</v>
          </cell>
          <cell r="L42">
            <v>0.39036411042033214</v>
          </cell>
          <cell r="M42">
            <v>0.31047331715631299</v>
          </cell>
          <cell r="N42">
            <v>0.26766050110980033</v>
          </cell>
          <cell r="O42">
            <v>0.21312773615631242</v>
          </cell>
          <cell r="P42">
            <v>0.16105468540769485</v>
          </cell>
          <cell r="Q42">
            <v>0.110865601318757</v>
          </cell>
          <cell r="R42">
            <v>0.1045478516526599</v>
          </cell>
        </row>
        <row r="43">
          <cell r="A43" t="str">
            <v>Growth Y/Y %</v>
          </cell>
          <cell r="D43">
            <v>1.9643393393393396</v>
          </cell>
          <cell r="E43">
            <v>1.4483981258705834</v>
          </cell>
          <cell r="F43">
            <v>-0.26532195500387912</v>
          </cell>
          <cell r="G43">
            <v>1.483421330517424</v>
          </cell>
          <cell r="H43">
            <v>0.88264308189471885</v>
          </cell>
          <cell r="I43">
            <v>0.38094247313927343</v>
          </cell>
          <cell r="J43">
            <v>0.36040883771087873</v>
          </cell>
          <cell r="K43">
            <v>0.26333558167245164</v>
          </cell>
          <cell r="L43">
            <v>0.21284551915251715</v>
          </cell>
          <cell r="M43">
            <v>0.16431461795610502</v>
          </cell>
          <cell r="N43">
            <v>0.13</v>
          </cell>
          <cell r="O43">
            <v>0.09</v>
          </cell>
          <cell r="P43">
            <v>6.9999999999999993E-2</v>
          </cell>
          <cell r="Q43">
            <v>4.9999999999999989E-2</v>
          </cell>
          <cell r="R43">
            <v>2.9999999999999988E-2</v>
          </cell>
        </row>
        <row r="44">
          <cell r="A44" t="str">
            <v>Revenue</v>
          </cell>
          <cell r="B44">
            <v>1.275469677361774</v>
          </cell>
          <cell r="C44">
            <v>0.88313623972857958</v>
          </cell>
          <cell r="D44">
            <v>0.83679951678243758</v>
          </cell>
          <cell r="E44">
            <v>0.75680793763288468</v>
          </cell>
          <cell r="F44">
            <v>0.56867340337639627</v>
          </cell>
          <cell r="G44">
            <v>0.39542534549870623</v>
          </cell>
          <cell r="H44">
            <v>0.30884464877508888</v>
          </cell>
          <cell r="I44">
            <v>0.26174810539148363</v>
          </cell>
          <cell r="J44">
            <v>0.21998829383340013</v>
          </cell>
          <cell r="K44">
            <v>0.18684106016709734</v>
          </cell>
          <cell r="L44">
            <v>0.17216762578036748</v>
          </cell>
          <cell r="M44">
            <v>0.15084505020006467</v>
          </cell>
          <cell r="N44">
            <v>0.13282343660507356</v>
          </cell>
          <cell r="O44">
            <v>0.11684302947391267</v>
          </cell>
          <cell r="P44">
            <v>0.10200098563609195</v>
          </cell>
          <cell r="Q44">
            <v>8.770227035572753E-2</v>
          </cell>
          <cell r="R44">
            <v>7.3914378282878834E-2</v>
          </cell>
          <cell r="S44">
            <v>6.1008291799647063E-2</v>
          </cell>
          <cell r="T44">
            <v>4.2846462716403577E-2</v>
          </cell>
        </row>
        <row r="45">
          <cell r="A45" t="str">
            <v>EBIT</v>
          </cell>
          <cell r="C45">
            <v>-1.0259999999999998</v>
          </cell>
          <cell r="D45">
            <v>22.882783882784118</v>
          </cell>
          <cell r="E45">
            <v>2.0394171779140984</v>
          </cell>
          <cell r="F45">
            <v>0.72786031175253951</v>
          </cell>
          <cell r="G45">
            <v>1.3037721038483268</v>
          </cell>
          <cell r="H45">
            <v>0.78392131494584816</v>
          </cell>
          <cell r="I45">
            <v>0.41376354764575352</v>
          </cell>
          <cell r="J45">
            <v>0.35170522370690538</v>
          </cell>
          <cell r="K45">
            <v>0.3007514948176655</v>
          </cell>
          <cell r="L45">
            <v>0.21436299507633461</v>
          </cell>
          <cell r="M45">
            <v>0.18889634390041254</v>
          </cell>
          <cell r="N45">
            <v>0.14380978469290961</v>
          </cell>
          <cell r="O45">
            <v>0.10970146324376473</v>
          </cell>
          <cell r="P45">
            <v>9.5453197153768654E-2</v>
          </cell>
          <cell r="Q45">
            <v>8.2274642758626282E-2</v>
          </cell>
          <cell r="R45">
            <v>7.0037202917996977E-2</v>
          </cell>
          <cell r="S45">
            <v>5.5157500724373199E-2</v>
          </cell>
          <cell r="T45">
            <v>4.2846462716403133E-2</v>
          </cell>
        </row>
        <row r="46">
          <cell r="A46" t="str">
            <v>EBIT (1-t)</v>
          </cell>
          <cell r="C46">
            <v>-1.0231325849309341</v>
          </cell>
          <cell r="D46">
            <v>22.274069566524577</v>
          </cell>
          <cell r="E46">
            <v>1.8270949137645727</v>
          </cell>
          <cell r="F46">
            <v>0.17836186766050188</v>
          </cell>
          <cell r="G46">
            <v>1.3037952649930995</v>
          </cell>
          <cell r="H46">
            <v>0.78392131494584816</v>
          </cell>
          <cell r="I46">
            <v>0.67081146539952741</v>
          </cell>
          <cell r="J46">
            <v>0.35170522370690538</v>
          </cell>
          <cell r="K46">
            <v>0.30075149481766528</v>
          </cell>
          <cell r="L46">
            <v>0.21436299507633438</v>
          </cell>
          <cell r="M46">
            <v>0.18889634390041254</v>
          </cell>
          <cell r="N46">
            <v>0.14380978469290961</v>
          </cell>
          <cell r="O46">
            <v>0.10970146324376451</v>
          </cell>
          <cell r="P46">
            <v>9.5453197153768654E-2</v>
          </cell>
          <cell r="Q46">
            <v>8.2274642758626504E-2</v>
          </cell>
          <cell r="R46">
            <v>7.0037202917996977E-2</v>
          </cell>
          <cell r="S46">
            <v>5.5157500724373199E-2</v>
          </cell>
          <cell r="T46">
            <v>4.2846462716403133E-2</v>
          </cell>
        </row>
        <row r="47">
          <cell r="A47" t="str">
            <v>Depreciation &amp; Amortortization</v>
          </cell>
          <cell r="C47">
            <v>1.9643393393393396</v>
          </cell>
          <cell r="D47">
            <v>1.4483981258705834</v>
          </cell>
          <cell r="E47">
            <v>-0.26532195500387912</v>
          </cell>
          <cell r="F47">
            <v>1.1777776784785527</v>
          </cell>
          <cell r="G47">
            <v>0.41133149220863419</v>
          </cell>
          <cell r="H47">
            <v>0.2978017788681111</v>
          </cell>
          <cell r="I47">
            <v>0.26347847053592566</v>
          </cell>
          <cell r="J47">
            <v>0.22609927478361524</v>
          </cell>
          <cell r="K47">
            <v>0.18118110426517475</v>
          </cell>
          <cell r="L47">
            <v>0.15034113233809943</v>
          </cell>
          <cell r="M47">
            <v>0.13170178332168203</v>
          </cell>
          <cell r="N47">
            <v>0.1149094792790033</v>
          </cell>
          <cell r="O47">
            <v>0.10201687651851277</v>
          </cell>
          <cell r="P47">
            <v>8.9732843404592533E-2</v>
          </cell>
          <cell r="Q47">
            <v>7.7987957367435579E-2</v>
          </cell>
          <cell r="R47">
            <v>6.7432286608603675E-2</v>
          </cell>
          <cell r="S47">
            <v>5.7037973349807869E-2</v>
          </cell>
          <cell r="T47">
            <v>4.1834732689757903E-2</v>
          </cell>
        </row>
        <row r="48">
          <cell r="A48" t="str">
            <v>Capital Expenditures</v>
          </cell>
          <cell r="B48">
            <v>-0.20591869153380007</v>
          </cell>
          <cell r="C48">
            <v>0.44213649851632031</v>
          </cell>
          <cell r="D48">
            <v>0.47736625514403297</v>
          </cell>
          <cell r="E48">
            <v>4.4396471680594249</v>
          </cell>
          <cell r="F48">
            <v>0.23523079100879074</v>
          </cell>
          <cell r="G48">
            <v>0.40590885976668356</v>
          </cell>
          <cell r="H48">
            <v>0.30884464877508888</v>
          </cell>
          <cell r="I48">
            <v>0.15660242994219331</v>
          </cell>
          <cell r="J48">
            <v>0.10908026712127272</v>
          </cell>
          <cell r="K48">
            <v>6.8156954150387694E-2</v>
          </cell>
          <cell r="L48">
            <v>6.7974947933223895E-2</v>
          </cell>
          <cell r="M48">
            <v>5.2602180061034787E-2</v>
          </cell>
          <cell r="N48">
            <v>4.2197561676667883E-2</v>
          </cell>
          <cell r="O48">
            <v>3.5912375164208754E-2</v>
          </cell>
          <cell r="P48">
            <v>3.3125924033835963E-2</v>
          </cell>
          <cell r="Q48">
            <v>2.2440134134383838E-2</v>
          </cell>
          <cell r="R48">
            <v>2.8215894100628747E-2</v>
          </cell>
          <cell r="S48">
            <v>2.1711688399659979E-2</v>
          </cell>
          <cell r="T48">
            <v>4.2846462716403577E-2</v>
          </cell>
        </row>
        <row r="49">
          <cell r="A49" t="str">
            <v>Change in Working Capital</v>
          </cell>
          <cell r="B49">
            <v>0</v>
          </cell>
          <cell r="C49">
            <v>-2.3645856980703743</v>
          </cell>
          <cell r="D49">
            <v>3.2886374979204795</v>
          </cell>
          <cell r="E49">
            <v>0.78843244501338305</v>
          </cell>
          <cell r="F49">
            <v>0.33197348887257427</v>
          </cell>
          <cell r="G49">
            <v>-0.1307795926852432</v>
          </cell>
          <cell r="H49">
            <v>-4.7425430094833909E-2</v>
          </cell>
          <cell r="I49">
            <v>-0.2532851315529987</v>
          </cell>
          <cell r="J49">
            <v>8.4939756125761212E-2</v>
          </cell>
          <cell r="K49">
            <v>-0.23153547132380992</v>
          </cell>
          <cell r="L49">
            <v>-8.0543951496070409E-4</v>
          </cell>
          <cell r="M49">
            <v>-0.33042771646730684</v>
          </cell>
          <cell r="N49">
            <v>-0.46020734929522855</v>
          </cell>
          <cell r="O49">
            <v>-1.020490975770679</v>
          </cell>
          <cell r="P49">
            <v>67.291815918125891</v>
          </cell>
          <cell r="Q49">
            <v>1.15300716484724</v>
          </cell>
          <cell r="R49">
            <v>0.60276056192041993</v>
          </cell>
          <cell r="S49">
            <v>0.38711659679660881</v>
          </cell>
          <cell r="T49">
            <v>0.15114383815434995</v>
          </cell>
        </row>
        <row r="50">
          <cell r="A50" t="str">
            <v>Free Cash Flow</v>
          </cell>
          <cell r="B50">
            <v>1.3583809523809525</v>
          </cell>
          <cell r="C50">
            <v>-1.7876948847910543</v>
          </cell>
          <cell r="D50">
            <v>3.1352500779317465</v>
          </cell>
          <cell r="E50">
            <v>0.13770673573391168</v>
          </cell>
          <cell r="F50">
            <v>0.55572369469149363</v>
          </cell>
          <cell r="G50">
            <v>0.21278623837730715</v>
          </cell>
          <cell r="H50">
            <v>0.31999937291931979</v>
          </cell>
          <cell r="I50">
            <v>0.34660871558462936</v>
          </cell>
          <cell r="J50">
            <v>0.32816101188462521</v>
          </cell>
          <cell r="K50">
            <v>0.2305436482609502</v>
          </cell>
          <cell r="L50">
            <v>0.20481835529817283</v>
          </cell>
          <cell r="M50">
            <v>0.15272970500264171</v>
          </cell>
          <cell r="N50">
            <v>0.12304210388255821</v>
          </cell>
          <cell r="O50">
            <v>9.2512574079343324E-2</v>
          </cell>
          <cell r="P50">
            <v>7.2829918011409589E-2</v>
          </cell>
          <cell r="Q50">
            <v>5.8809283947441671E-2</v>
          </cell>
          <cell r="R50">
            <v>4.3390943695092998E-2</v>
          </cell>
          <cell r="S50">
            <v>3.000617568181374E-2</v>
          </cell>
          <cell r="T50">
            <v>2.0522270722043157E-2</v>
          </cell>
        </row>
        <row r="51">
          <cell r="A51" t="str">
            <v>Capital Expenditure to Depreciation</v>
          </cell>
          <cell r="B51">
            <v>0.75900900900900903</v>
          </cell>
          <cell r="C51">
            <v>0.75900900900900903</v>
          </cell>
          <cell r="D51">
            <v>0.36925414714448518</v>
          </cell>
          <cell r="E51">
            <v>0.22280837858805275</v>
          </cell>
          <cell r="F51">
            <v>1.6497008095740939</v>
          </cell>
          <cell r="G51">
            <v>0.6271224877398871</v>
          </cell>
          <cell r="H51">
            <v>0.65576535067907371</v>
          </cell>
          <cell r="I51">
            <v>0.72594104551140104</v>
          </cell>
          <cell r="J51">
            <v>0.77796581970933232</v>
          </cell>
          <cell r="K51">
            <v>0.55854161346545661</v>
          </cell>
          <cell r="L51">
            <v>0.4954071012501266</v>
          </cell>
          <cell r="M51">
            <v>0.488986151367864</v>
          </cell>
          <cell r="N51">
            <v>0.49931629322565041</v>
          </cell>
          <cell r="O51">
            <v>0.54054424404244716</v>
          </cell>
          <cell r="P51">
            <v>0.58601058232639136</v>
          </cell>
          <cell r="Q51">
            <v>0.63624006081151063</v>
          </cell>
          <cell r="R51">
            <v>0.69183385253290486</v>
          </cell>
        </row>
        <row r="52">
          <cell r="A52" t="str">
            <v>Selected Ratios</v>
          </cell>
          <cell r="B52">
            <v>3.9654056598223221E-2</v>
          </cell>
          <cell r="C52">
            <v>3.9654056598223221E-2</v>
          </cell>
          <cell r="D52">
            <v>3.0367724399362653E-2</v>
          </cell>
          <cell r="E52">
            <v>2.4425230333097094E-2</v>
          </cell>
          <cell r="F52">
            <v>7.5628435052298312E-2</v>
          </cell>
          <cell r="G52">
            <v>4.450430297446379E-2</v>
          </cell>
          <cell r="H52">
            <v>5.8170161613463341E-2</v>
          </cell>
          <cell r="I52">
            <v>5.9436716287421233E-2</v>
          </cell>
          <cell r="J52">
            <v>6.8430894755541233E-2</v>
          </cell>
          <cell r="K52">
            <v>5.000000000000001E-2</v>
          </cell>
          <cell r="L52">
            <v>4.4999999999999998E-2</v>
          </cell>
          <cell r="M52">
            <v>4.4999999999999998E-2</v>
          </cell>
          <cell r="N52">
            <v>5.785863805185254E-2</v>
          </cell>
          <cell r="O52">
            <v>6.1481626503530368E-2</v>
          </cell>
          <cell r="P52">
            <v>6.6624026326357264E-2</v>
          </cell>
          <cell r="Q52">
            <v>7.3705940307714476E-2</v>
          </cell>
          <cell r="R52">
            <v>8.0146265188971083E-2</v>
          </cell>
        </row>
        <row r="53">
          <cell r="A53" t="str">
            <v>Operating Margin</v>
          </cell>
          <cell r="B53">
            <v>-0.20591869153380007</v>
          </cell>
          <cell r="C53">
            <v>2.8430688480884573E-3</v>
          </cell>
          <cell r="D53">
            <v>3.6966690290574138E-2</v>
          </cell>
          <cell r="E53">
            <v>6.3955308416462964E-2</v>
          </cell>
          <cell r="F53">
            <v>7.0445408777153926E-2</v>
          </cell>
          <cell r="G53">
            <v>0.11630157651106655</v>
          </cell>
          <cell r="H53">
            <v>0.15851603281876506</v>
          </cell>
          <cell r="I53">
            <v>0.1776140482866467</v>
          </cell>
          <cell r="J53">
            <v>0.1967902791250685</v>
          </cell>
          <cell r="K53">
            <v>0.2156777839329887</v>
          </cell>
          <cell r="L53">
            <v>0.22344169375427347</v>
          </cell>
          <cell r="M53">
            <v>0.23082952195275161</v>
          </cell>
          <cell r="N53">
            <v>0.23306815278892296</v>
          </cell>
          <cell r="O53">
            <v>0.23157781654170262</v>
          </cell>
          <cell r="P53">
            <v>0.23020184448752332</v>
          </cell>
          <cell r="Q53">
            <v>0.22905313870828883</v>
          </cell>
          <cell r="R53">
            <v>0.22822618340849241</v>
          </cell>
          <cell r="S53">
            <v>0.22696766005165292</v>
          </cell>
          <cell r="T53">
            <v>0.25862285573053045</v>
          </cell>
        </row>
        <row r="54">
          <cell r="A54" t="str">
            <v>Tax Rate</v>
          </cell>
          <cell r="B54">
            <v>0</v>
          </cell>
          <cell r="C54">
            <v>0.11028519496406659</v>
          </cell>
          <cell r="D54">
            <v>0.1329618704249971</v>
          </cell>
          <cell r="E54">
            <v>0.19352989646401345</v>
          </cell>
          <cell r="F54">
            <v>0.45000552941045535</v>
          </cell>
          <cell r="G54">
            <v>0.45000000000000007</v>
          </cell>
          <cell r="H54">
            <v>0.45000000000000007</v>
          </cell>
          <cell r="I54">
            <v>0.35</v>
          </cell>
          <cell r="J54">
            <v>0.35</v>
          </cell>
          <cell r="K54">
            <v>0.35</v>
          </cell>
          <cell r="L54">
            <v>0.35</v>
          </cell>
          <cell r="M54">
            <v>0.35</v>
          </cell>
          <cell r="N54">
            <v>0.35</v>
          </cell>
          <cell r="O54">
            <v>0.35</v>
          </cell>
          <cell r="P54">
            <v>0.35</v>
          </cell>
          <cell r="Q54">
            <v>0.35</v>
          </cell>
          <cell r="R54">
            <v>0.35</v>
          </cell>
          <cell r="S54">
            <v>0.35</v>
          </cell>
          <cell r="T54">
            <v>0.35</v>
          </cell>
        </row>
        <row r="55">
          <cell r="A55" t="str">
            <v>Free Cash Flow to EBIT (1-T)</v>
          </cell>
          <cell r="B55">
            <v>1.3583809523809525</v>
          </cell>
          <cell r="C55">
            <v>46.254654677922794</v>
          </cell>
          <cell r="D55">
            <v>8.2183549299302232</v>
          </cell>
          <cell r="E55">
            <v>3.3073094627668542</v>
          </cell>
          <cell r="F55">
            <v>4.366451289805477</v>
          </cell>
          <cell r="G55">
            <v>2.2986296201267638</v>
          </cell>
          <cell r="H55">
            <v>1.7008539736144175</v>
          </cell>
          <cell r="I55">
            <v>1.3708218026013144</v>
          </cell>
          <cell r="J55">
            <v>1.3469446152345785</v>
          </cell>
          <cell r="K55">
            <v>1.2742435026519334</v>
          </cell>
          <cell r="L55">
            <v>1.26422821457762</v>
          </cell>
          <cell r="M55">
            <v>1.2257699540609805</v>
          </cell>
          <cell r="N55">
            <v>1.2035141563806939</v>
          </cell>
          <cell r="O55">
            <v>1.1848721412738838</v>
          </cell>
          <cell r="P55">
            <v>1.1604021837533882</v>
          </cell>
          <cell r="Q55">
            <v>1.1352429011357612</v>
          </cell>
          <cell r="R55">
            <v>1.1069728778672869</v>
          </cell>
          <cell r="S55">
            <v>1.0805864524801536</v>
          </cell>
          <cell r="T55">
            <v>1.037574254862011</v>
          </cell>
        </row>
        <row r="56">
          <cell r="A56" t="str">
            <v>Capital Expenditure to Depreciation</v>
          </cell>
          <cell r="B56">
            <v>0.75900900900900903</v>
          </cell>
          <cell r="C56">
            <v>0.36925414714448518</v>
          </cell>
          <cell r="D56">
            <v>0.22280837858805275</v>
          </cell>
          <cell r="E56">
            <v>1.6497008095740939</v>
          </cell>
          <cell r="F56">
            <v>0.93570673263658355</v>
          </cell>
          <cell r="G56">
            <v>0.93211155056025485</v>
          </cell>
          <cell r="H56">
            <v>0.94004279765763954</v>
          </cell>
          <cell r="I56">
            <v>0.86052577022488208</v>
          </cell>
          <cell r="J56">
            <v>0.77839712552981033</v>
          </cell>
          <cell r="K56">
            <v>0.70391432755148353</v>
          </cell>
          <cell r="L56">
            <v>0.65351298513360778</v>
          </cell>
          <cell r="M56">
            <v>0.60783609515113779</v>
          </cell>
          <cell r="N56">
            <v>0.56819437634995185</v>
          </cell>
          <cell r="O56">
            <v>0.53411122687986989</v>
          </cell>
          <cell r="P56">
            <v>0.50636645316033602</v>
          </cell>
          <cell r="Q56">
            <v>0.48027381080838588</v>
          </cell>
          <cell r="R56">
            <v>0.46262903229432856</v>
          </cell>
          <cell r="S56">
            <v>0.44716793682464651</v>
          </cell>
          <cell r="T56">
            <v>0.36046656259874971</v>
          </cell>
        </row>
        <row r="57">
          <cell r="A57" t="str">
            <v>Capital Expenditure to Revenue</v>
          </cell>
          <cell r="B57">
            <v>3.9654056598223221E-2</v>
          </cell>
          <cell r="C57">
            <v>3.0367724399362653E-2</v>
          </cell>
          <cell r="D57">
            <v>2.4425230333097094E-2</v>
          </cell>
          <cell r="E57">
            <v>7.5628435052298312E-2</v>
          </cell>
          <cell r="F57">
            <v>5.9552594855840774E-2</v>
          </cell>
          <cell r="G57">
            <v>5.9999999999999991E-2</v>
          </cell>
          <cell r="H57">
            <v>0.06</v>
          </cell>
          <cell r="I57">
            <v>5.4999999999999993E-2</v>
          </cell>
          <cell r="J57">
            <v>4.9999999999999996E-2</v>
          </cell>
          <cell r="K57">
            <v>4.4999999999999998E-2</v>
          </cell>
          <cell r="L57">
            <v>4.1000000000000002E-2</v>
          </cell>
          <cell r="M57">
            <v>3.7500000000000006E-2</v>
          </cell>
          <cell r="N57">
            <v>3.4500000000000017E-2</v>
          </cell>
          <cell r="O57">
            <v>3.2000000000000015E-2</v>
          </cell>
          <cell r="P57">
            <v>3.0000000000000002E-2</v>
          </cell>
          <cell r="Q57">
            <v>2.8200000000000003E-2</v>
          </cell>
          <cell r="R57">
            <v>2.7000000000000003E-2</v>
          </cell>
          <cell r="S57">
            <v>2.6000000000000002E-2</v>
          </cell>
          <cell r="T57">
            <v>2.6000000000000013E-2</v>
          </cell>
        </row>
        <row r="58">
          <cell r="A58" t="str">
            <v>Residual Income</v>
          </cell>
        </row>
        <row r="59">
          <cell r="A59" t="str">
            <v>E = Morgan Stanley Research Estimates</v>
          </cell>
        </row>
        <row r="60">
          <cell r="A60" t="str">
            <v>($ Millions, Except Per-Share Data)</v>
          </cell>
        </row>
        <row r="61">
          <cell r="A61" t="str">
            <v>salesforce.com</v>
          </cell>
          <cell r="F61" t="str">
            <v>RI Valuation</v>
          </cell>
          <cell r="I61" t="str">
            <v>Per Share</v>
          </cell>
          <cell r="J61" t="str">
            <v>% of Total</v>
          </cell>
        </row>
        <row r="62">
          <cell r="A62" t="str">
            <v>Residual Income</v>
          </cell>
          <cell r="D62">
            <v>2.0344800000000003</v>
          </cell>
          <cell r="F62" t="str">
            <v>Intrinsic Value</v>
          </cell>
          <cell r="I62">
            <v>6.1830778877511916</v>
          </cell>
          <cell r="J62" t="str">
            <v>% of Total</v>
          </cell>
        </row>
        <row r="63">
          <cell r="A63" t="str">
            <v>Estimated Beta (Used for WACC)</v>
          </cell>
          <cell r="D63">
            <v>2.0344800000000003</v>
          </cell>
          <cell r="F63" t="str">
            <v>Current Stock Price</v>
          </cell>
          <cell r="I63">
            <v>50.79</v>
          </cell>
        </row>
        <row r="64">
          <cell r="A64" t="str">
            <v>($ Millions, Except Per-Share Data)</v>
          </cell>
          <cell r="D64">
            <v>7.8600000000000003E-2</v>
          </cell>
          <cell r="F64" t="str">
            <v>% Undervalued (Overvalued)</v>
          </cell>
          <cell r="I64">
            <v>-0.87826190415925987</v>
          </cell>
        </row>
        <row r="65">
          <cell r="A65" t="str">
            <v>10 Year Treasury Yield</v>
          </cell>
          <cell r="D65">
            <v>3.7499999999999999E-2</v>
          </cell>
          <cell r="F65" t="str">
            <v>% Undervalued (Overvalued)</v>
          </cell>
          <cell r="I65">
            <v>-0.90855782708618016</v>
          </cell>
        </row>
        <row r="66">
          <cell r="A66" t="str">
            <v>Residual Income Assumptions</v>
          </cell>
          <cell r="D66">
            <v>4.1100000000000005E-2</v>
          </cell>
          <cell r="E66" t="str">
            <v>RI Valuation</v>
          </cell>
          <cell r="F66" t="str">
            <v>Sum of NPV of RI</v>
          </cell>
          <cell r="H66" t="str">
            <v>Per Share</v>
          </cell>
          <cell r="I66" t="str">
            <v>% of Total</v>
          </cell>
          <cell r="J66">
            <v>0.72245990488795098</v>
          </cell>
        </row>
        <row r="67">
          <cell r="A67" t="str">
            <v>Adjusted Beta (Raw Beta * 0.67 + 1.00 * 0.33)</v>
          </cell>
          <cell r="C67">
            <v>2.4606000000000003</v>
          </cell>
          <cell r="D67">
            <v>4.1099999999999998E-2</v>
          </cell>
          <cell r="E67" t="str">
            <v>Intrinsic Value</v>
          </cell>
          <cell r="F67" t="str">
            <v xml:space="preserve">     Excluding Terminal Value</v>
          </cell>
          <cell r="H67">
            <v>16.533150559540704</v>
          </cell>
          <cell r="I67">
            <v>545.73208262013748</v>
          </cell>
          <cell r="J67">
            <v>0.72245990488795098</v>
          </cell>
        </row>
        <row r="68">
          <cell r="A68" t="str">
            <v>Estimated Beta (Used for WACC)</v>
          </cell>
          <cell r="C68">
            <v>2.4606000000000003</v>
          </cell>
          <cell r="D68">
            <v>0.12111712800000002</v>
          </cell>
          <cell r="E68" t="str">
            <v>Current Stock Price</v>
          </cell>
          <cell r="F68" t="str">
            <v xml:space="preserve">     Terminal Value Only</v>
          </cell>
          <cell r="H68">
            <v>24.19</v>
          </cell>
          <cell r="I68">
            <v>0</v>
          </cell>
          <cell r="J68">
            <v>0</v>
          </cell>
        </row>
        <row r="69">
          <cell r="A69" t="str">
            <v>Expected Return on Market</v>
          </cell>
          <cell r="C69">
            <v>8.8599999999999998E-2</v>
          </cell>
          <cell r="D69">
            <v>6.5000000000000002E-2</v>
          </cell>
          <cell r="E69" t="str">
            <v>% Undervalued (Overvalued)</v>
          </cell>
          <cell r="F69" t="str">
            <v>Beginning Equity Value</v>
          </cell>
          <cell r="H69">
            <v>-0.31652953453738308</v>
          </cell>
          <cell r="I69">
            <v>209.64835984853772</v>
          </cell>
          <cell r="J69">
            <v>0.27754009511204891</v>
          </cell>
        </row>
        <row r="70">
          <cell r="A70" t="str">
            <v>10 Year Treasury Yield</v>
          </cell>
          <cell r="C70">
            <v>4.7500000000000001E-2</v>
          </cell>
          <cell r="D70">
            <v>0.35</v>
          </cell>
          <cell r="F70" t="str">
            <v>Total Equity Value</v>
          </cell>
          <cell r="I70">
            <v>755.38044246867526</v>
          </cell>
          <cell r="J70">
            <v>1</v>
          </cell>
        </row>
        <row r="71">
          <cell r="A71" t="str">
            <v>Current Equity Risk Premium</v>
          </cell>
          <cell r="C71">
            <v>4.1099999999999998E-2</v>
          </cell>
          <cell r="D71">
            <v>4.2250000000000003E-2</v>
          </cell>
          <cell r="E71" t="str">
            <v>Sum of NPV of RI</v>
          </cell>
          <cell r="F71" t="str">
            <v>Shares Outstanding</v>
          </cell>
          <cell r="H71">
            <v>1773.9833026884526</v>
          </cell>
          <cell r="I71">
            <v>0.89513934786623139</v>
          </cell>
          <cell r="J71">
            <v>1</v>
          </cell>
        </row>
        <row r="72">
          <cell r="A72" t="str">
            <v>Long Run Average Equity Risk Premium (Used for WACC)</v>
          </cell>
          <cell r="C72">
            <v>4.1099999999999998E-2</v>
          </cell>
          <cell r="D72">
            <v>2.2884904926701174E-4</v>
          </cell>
          <cell r="E72" t="str">
            <v xml:space="preserve">     Excluding Terminal Value</v>
          </cell>
          <cell r="F72" t="str">
            <v>Shares Outstanding</v>
          </cell>
          <cell r="H72">
            <v>927.62375609880132</v>
          </cell>
          <cell r="I72">
            <v>0.4680723447853849</v>
          </cell>
        </row>
        <row r="73">
          <cell r="A73" t="str">
            <v>Cost of Equity</v>
          </cell>
          <cell r="C73">
            <v>0.14863066000000003</v>
          </cell>
          <cell r="D73">
            <v>0.8</v>
          </cell>
          <cell r="E73" t="str">
            <v xml:space="preserve">     Terminal Value Only</v>
          </cell>
          <cell r="H73">
            <v>846.35954658965125</v>
          </cell>
          <cell r="I73">
            <v>0.42706700308084655</v>
          </cell>
        </row>
        <row r="74">
          <cell r="A74" t="str">
            <v>Cost of LT Debt</v>
          </cell>
          <cell r="C74">
            <v>6.5000000000000002E-2</v>
          </cell>
          <cell r="D74">
            <v>0.12109907933273879</v>
          </cell>
          <cell r="E74" t="str">
            <v>Beginning Equity Value</v>
          </cell>
          <cell r="H74">
            <v>207.81238858257242</v>
          </cell>
          <cell r="I74">
            <v>0.10486065213376861</v>
          </cell>
        </row>
        <row r="75">
          <cell r="A75" t="str">
            <v>Tax Rate</v>
          </cell>
          <cell r="C75">
            <v>0.35</v>
          </cell>
          <cell r="D75">
            <v>12.820966738368744</v>
          </cell>
          <cell r="E75" t="str">
            <v>Total Equity Value</v>
          </cell>
          <cell r="H75">
            <v>1981.7956912710249</v>
          </cell>
          <cell r="I75">
            <v>1</v>
          </cell>
        </row>
        <row r="76">
          <cell r="A76" t="str">
            <v>After-Tax Cost of Debt</v>
          </cell>
          <cell r="C76">
            <v>4.2250000000000003E-2</v>
          </cell>
          <cell r="D76">
            <v>14.246575342465752</v>
          </cell>
          <cell r="E76" t="str">
            <v>Shares Outstanding</v>
          </cell>
          <cell r="H76">
            <v>119.86799999999999</v>
          </cell>
        </row>
        <row r="77">
          <cell r="A77" t="str">
            <v>Debt/Capital Ratio</v>
          </cell>
          <cell r="B77" t="str">
            <v>2003</v>
          </cell>
          <cell r="C77">
            <v>2.234785672259328E-4</v>
          </cell>
          <cell r="D77" t="str">
            <v>2004</v>
          </cell>
          <cell r="E77" t="str">
            <v>2005</v>
          </cell>
          <cell r="F77" t="str">
            <v>2006</v>
          </cell>
          <cell r="G77" t="str">
            <v>2007</v>
          </cell>
          <cell r="H77" t="str">
            <v>2008E</v>
          </cell>
          <cell r="I77" t="str">
            <v>2009E</v>
          </cell>
          <cell r="J77" t="str">
            <v>2010E</v>
          </cell>
          <cell r="K77" t="str">
            <v>2011E</v>
          </cell>
          <cell r="L77" t="str">
            <v>2012E</v>
          </cell>
          <cell r="M77" t="str">
            <v>2013E</v>
          </cell>
        </row>
        <row r="78">
          <cell r="A78" t="str">
            <v>Payout Ratio</v>
          </cell>
          <cell r="B78" t="str">
            <v>2003</v>
          </cell>
          <cell r="C78">
            <v>0.8</v>
          </cell>
          <cell r="D78" t="str">
            <v>2004</v>
          </cell>
          <cell r="E78" t="str">
            <v>2005</v>
          </cell>
          <cell r="F78" t="str">
            <v>2006</v>
          </cell>
          <cell r="G78" t="str">
            <v>2007</v>
          </cell>
          <cell r="H78" t="str">
            <v>2008</v>
          </cell>
          <cell r="I78" t="str">
            <v>2009E</v>
          </cell>
          <cell r="J78" t="str">
            <v>2010E</v>
          </cell>
          <cell r="K78" t="str">
            <v>2011E</v>
          </cell>
          <cell r="L78" t="str">
            <v>2012E</v>
          </cell>
          <cell r="M78" t="str">
            <v>2013E</v>
          </cell>
        </row>
        <row r="79">
          <cell r="A79" t="str">
            <v>WACC</v>
          </cell>
          <cell r="B79">
            <v>-10.5</v>
          </cell>
          <cell r="C79">
            <v>0.14860688620252266</v>
          </cell>
          <cell r="D79">
            <v>0.24289214177480795</v>
          </cell>
          <cell r="E79">
            <v>5.6530886048290307</v>
          </cell>
          <cell r="F79">
            <v>15.981818041772618</v>
          </cell>
          <cell r="G79">
            <v>19.93450752752042</v>
          </cell>
          <cell r="H79">
            <v>44.173800000000021</v>
          </cell>
          <cell r="I79">
            <v>79.733870570383345</v>
          </cell>
          <cell r="J79">
            <v>116.45211227896029</v>
          </cell>
          <cell r="K79">
            <v>204.16371555323605</v>
          </cell>
          <cell r="L79">
            <v>283.86190275528475</v>
          </cell>
          <cell r="M79">
            <v>371.99344931802074</v>
          </cell>
        </row>
        <row r="80">
          <cell r="A80" t="str">
            <v>Terminal Value PE Multiple</v>
          </cell>
          <cell r="B80">
            <v>0.78399999999999892</v>
          </cell>
          <cell r="C80">
            <v>10.645776881144259</v>
          </cell>
          <cell r="D80">
            <v>0.27954141342372135</v>
          </cell>
          <cell r="E80">
            <v>1.6929113951709818</v>
          </cell>
          <cell r="F80">
            <v>5.4951819582273469</v>
          </cell>
          <cell r="G80">
            <v>6.6202121695550602</v>
          </cell>
          <cell r="H80">
            <v>9.775199999999991</v>
          </cell>
          <cell r="I80">
            <v>19.160206020593449</v>
          </cell>
          <cell r="J80">
            <v>24.642777636736771</v>
          </cell>
          <cell r="K80">
            <v>32.864038866945471</v>
          </cell>
          <cell r="L80">
            <v>42.621226608528055</v>
          </cell>
          <cell r="M80">
            <v>53.642108247454146</v>
          </cell>
        </row>
        <row r="81">
          <cell r="A81" t="str">
            <v>Net Income</v>
          </cell>
          <cell r="B81">
            <v>-9.7160000000000011</v>
          </cell>
          <cell r="D81">
            <v>0.5224335551985293</v>
          </cell>
          <cell r="E81">
            <v>7.3460000000000125</v>
          </cell>
          <cell r="F81">
            <v>21.476999999999965</v>
          </cell>
          <cell r="G81">
            <v>26.55471969707548</v>
          </cell>
          <cell r="H81">
            <v>53.949000000000012</v>
          </cell>
          <cell r="I81">
            <v>98.894076590976795</v>
          </cell>
          <cell r="J81">
            <v>141.09488991569705</v>
          </cell>
          <cell r="K81">
            <v>237.02775442018151</v>
          </cell>
          <cell r="L81">
            <v>326.48312936381279</v>
          </cell>
          <cell r="M81">
            <v>425.63555756547487</v>
          </cell>
        </row>
        <row r="82">
          <cell r="A82" t="str">
            <v>Payout to Shareholders</v>
          </cell>
          <cell r="B82" t="str">
            <v>2003</v>
          </cell>
          <cell r="C82" t="str">
            <v>2004</v>
          </cell>
          <cell r="D82" t="str">
            <v>2005</v>
          </cell>
          <cell r="E82" t="str">
            <v>2006</v>
          </cell>
          <cell r="F82" t="str">
            <v>2007E</v>
          </cell>
          <cell r="G82" t="str">
            <v>2008E</v>
          </cell>
          <cell r="H82" t="str">
            <v>2009E</v>
          </cell>
          <cell r="I82" t="str">
            <v>2010E</v>
          </cell>
          <cell r="J82" t="str">
            <v>2011E</v>
          </cell>
          <cell r="K82" t="str">
            <v>2012E</v>
          </cell>
          <cell r="L82" t="str">
            <v>2013E</v>
          </cell>
          <cell r="M82" t="str">
            <v>2014E</v>
          </cell>
          <cell r="N82" t="str">
            <v>2015E</v>
          </cell>
          <cell r="O82" t="str">
            <v>2016E</v>
          </cell>
          <cell r="P82" t="str">
            <v>2017E</v>
          </cell>
          <cell r="Q82" t="str">
            <v>2018E</v>
          </cell>
          <cell r="R82" t="str">
            <v>2019E</v>
          </cell>
          <cell r="S82" t="str">
            <v>2020E</v>
          </cell>
        </row>
        <row r="83">
          <cell r="A83" t="str">
            <v>Residual Income Analysis</v>
          </cell>
          <cell r="B83">
            <v>5.2620000000000005</v>
          </cell>
          <cell r="D83">
            <v>14.9</v>
          </cell>
          <cell r="E83">
            <v>145.131</v>
          </cell>
          <cell r="F83">
            <v>196.37099999999998</v>
          </cell>
          <cell r="G83">
            <v>222.92571969707546</v>
          </cell>
          <cell r="H83">
            <v>276.87471969707548</v>
          </cell>
          <cell r="I83">
            <v>296.65353501527085</v>
          </cell>
          <cell r="J83">
            <v>324.87251299841023</v>
          </cell>
          <cell r="K83">
            <v>372.27806388244653</v>
          </cell>
          <cell r="L83">
            <v>437.57468975520914</v>
          </cell>
          <cell r="M83">
            <v>522.70180126830405</v>
          </cell>
        </row>
        <row r="84">
          <cell r="A84" t="str">
            <v>EBIT(1-T)</v>
          </cell>
          <cell r="B84">
            <v>-10.5</v>
          </cell>
          <cell r="C84">
            <v>0.24289214177480795</v>
          </cell>
          <cell r="D84">
            <v>5.6530886048290307</v>
          </cell>
          <cell r="E84">
            <v>15.981818041772618</v>
          </cell>
          <cell r="F84">
            <v>18.832364956313487</v>
          </cell>
          <cell r="G84">
            <v>43.385913214976988</v>
          </cell>
          <cell r="H84">
            <v>77.397055352588197</v>
          </cell>
          <cell r="I84">
            <v>129.31588747126622</v>
          </cell>
          <cell r="J84">
            <v>174.79696060320492</v>
          </cell>
          <cell r="K84">
            <v>227.36740779420336</v>
          </cell>
          <cell r="L84">
            <v>276.10656631171111</v>
          </cell>
          <cell r="M84">
            <v>328.26208721489013</v>
          </cell>
          <cell r="N84">
            <v>375.46938730010862</v>
          </cell>
          <cell r="O84">
            <v>416.6589284901703</v>
          </cell>
          <cell r="P84">
            <v>456.43035533722053</v>
          </cell>
          <cell r="Q84">
            <v>493.98299976678328</v>
          </cell>
          <cell r="R84">
            <v>528.58018735949031</v>
          </cell>
          <cell r="S84">
            <v>557.73534942666072</v>
          </cell>
        </row>
        <row r="85">
          <cell r="A85" t="str">
            <v>Other Income (1-T)</v>
          </cell>
          <cell r="B85">
            <v>0.78399999999999892</v>
          </cell>
          <cell r="C85">
            <v>0.27954141342372135</v>
          </cell>
          <cell r="D85">
            <v>1.6929113951709818</v>
          </cell>
          <cell r="E85">
            <v>5.4951819582273469</v>
          </cell>
          <cell r="F85">
            <v>4.0504122088313856</v>
          </cell>
          <cell r="G85">
            <v>7.2226291094810477</v>
          </cell>
          <cell r="H85">
            <v>11.123826809069115</v>
          </cell>
          <cell r="I85">
            <v>14.185085605275159</v>
          </cell>
          <cell r="J85">
            <v>17.982031039578914</v>
          </cell>
          <cell r="K85">
            <v>22.437449263911166</v>
          </cell>
          <cell r="L85">
            <v>27.595630987235456</v>
          </cell>
          <cell r="M85">
            <v>33.376584064015795</v>
          </cell>
          <cell r="N85">
            <v>39.733366056435955</v>
          </cell>
          <cell r="O85">
            <v>46.576940512192238</v>
          </cell>
          <cell r="P85">
            <v>53.841197567933932</v>
          </cell>
          <cell r="Q85">
            <v>61.472112491944898</v>
          </cell>
          <cell r="R85">
            <v>69.391483218660738</v>
          </cell>
          <cell r="S85">
            <v>77.520645786922927</v>
          </cell>
        </row>
        <row r="86">
          <cell r="A86" t="str">
            <v>Net Income</v>
          </cell>
          <cell r="B86">
            <v>-9.7160000000000011</v>
          </cell>
          <cell r="C86">
            <v>0.5224335551985293</v>
          </cell>
          <cell r="D86">
            <v>7.3460000000000125</v>
          </cell>
          <cell r="E86">
            <v>21.476999999999965</v>
          </cell>
          <cell r="F86">
            <v>22.882777165144873</v>
          </cell>
          <cell r="G86">
            <v>50.608542324458035</v>
          </cell>
          <cell r="H86">
            <v>88.520882161657312</v>
          </cell>
          <cell r="I86">
            <v>143.50097307654138</v>
          </cell>
          <cell r="J86">
            <v>192.77899164278384</v>
          </cell>
          <cell r="K86">
            <v>249.80485705811452</v>
          </cell>
          <cell r="L86">
            <v>303.70219729894654</v>
          </cell>
          <cell r="M86">
            <v>361.63867127890592</v>
          </cell>
          <cell r="N86">
            <v>415.20275335654458</v>
          </cell>
          <cell r="O86">
            <v>463.23586900236251</v>
          </cell>
          <cell r="P86">
            <v>510.27155290515446</v>
          </cell>
          <cell r="Q86">
            <v>555.45511225872815</v>
          </cell>
          <cell r="R86">
            <v>597.97167057815102</v>
          </cell>
          <cell r="S86">
            <v>635.25599521358367</v>
          </cell>
        </row>
        <row r="87">
          <cell r="A87" t="str">
            <v>Payout to Shareholders</v>
          </cell>
          <cell r="B87" t="str">
            <v>-</v>
          </cell>
          <cell r="C87" t="str">
            <v>-</v>
          </cell>
          <cell r="D87" t="str">
            <v>-</v>
          </cell>
          <cell r="E87" t="str">
            <v>-</v>
          </cell>
          <cell r="F87">
            <v>0</v>
          </cell>
          <cell r="G87">
            <v>0</v>
          </cell>
          <cell r="H87">
            <v>70.816705729325847</v>
          </cell>
          <cell r="I87">
            <v>114.80077846123311</v>
          </cell>
          <cell r="J87">
            <v>154.22319331422707</v>
          </cell>
          <cell r="K87">
            <v>199.84388564649163</v>
          </cell>
          <cell r="L87">
            <v>242.96175783915726</v>
          </cell>
          <cell r="M87">
            <v>289.31093702312472</v>
          </cell>
          <cell r="N87">
            <v>332.16220268523568</v>
          </cell>
          <cell r="O87">
            <v>370.58869520189</v>
          </cell>
          <cell r="P87">
            <v>408.21724232412362</v>
          </cell>
          <cell r="Q87">
            <v>444.36408980698252</v>
          </cell>
          <cell r="R87">
            <v>478.37733646252082</v>
          </cell>
          <cell r="S87">
            <v>508.20479617086698</v>
          </cell>
        </row>
        <row r="88">
          <cell r="A88" t="str">
            <v>Ending Capital</v>
          </cell>
          <cell r="B88">
            <v>5.2620000000000005</v>
          </cell>
          <cell r="C88">
            <v>14.9</v>
          </cell>
          <cell r="D88">
            <v>145.131</v>
          </cell>
          <cell r="E88">
            <v>196.37099999999998</v>
          </cell>
          <cell r="F88">
            <v>219.25377716514487</v>
          </cell>
          <cell r="G88">
            <v>269.8623194896029</v>
          </cell>
          <cell r="H88">
            <v>287.56649592193435</v>
          </cell>
          <cell r="I88">
            <v>316.26669053724265</v>
          </cell>
          <cell r="J88">
            <v>354.82248886579941</v>
          </cell>
          <cell r="K88">
            <v>404.78346027742231</v>
          </cell>
          <cell r="L88">
            <v>465.52389973721154</v>
          </cell>
          <cell r="M88">
            <v>537.85163399299267</v>
          </cell>
          <cell r="N88">
            <v>620.89218466430157</v>
          </cell>
          <cell r="O88">
            <v>713.53935846477407</v>
          </cell>
          <cell r="P88">
            <v>815.59366904580497</v>
          </cell>
          <cell r="Q88">
            <v>926.6846914975506</v>
          </cell>
          <cell r="R88">
            <v>1046.2790256131807</v>
          </cell>
          <cell r="S88">
            <v>1173.3302246558974</v>
          </cell>
        </row>
        <row r="89">
          <cell r="A89" t="str">
            <v>Beginning Capital</v>
          </cell>
          <cell r="B89">
            <v>5.2620000000000005</v>
          </cell>
          <cell r="C89">
            <v>10.081</v>
          </cell>
          <cell r="D89">
            <v>80.015500000000003</v>
          </cell>
          <cell r="E89">
            <v>170.75099999999998</v>
          </cell>
          <cell r="F89">
            <v>207.81238858257242</v>
          </cell>
          <cell r="G89">
            <v>244.55804832737388</v>
          </cell>
          <cell r="H89">
            <v>278.71440770576862</v>
          </cell>
          <cell r="I89">
            <v>301.9165932295885</v>
          </cell>
          <cell r="J89">
            <v>335.54458970152103</v>
          </cell>
          <cell r="K89">
            <v>379.80297457161089</v>
          </cell>
          <cell r="L89">
            <v>435.15368000731689</v>
          </cell>
          <cell r="M89">
            <v>501.68776686510211</v>
          </cell>
          <cell r="N89">
            <v>579.37190932864712</v>
          </cell>
          <cell r="O89">
            <v>667.21577156453782</v>
          </cell>
          <cell r="P89">
            <v>764.56651375528952</v>
          </cell>
          <cell r="Q89">
            <v>871.13918027167779</v>
          </cell>
          <cell r="R89">
            <v>986.48185855536565</v>
          </cell>
          <cell r="S89">
            <v>1109.804625134539</v>
          </cell>
        </row>
        <row r="90">
          <cell r="A90" t="str">
            <v xml:space="preserve">    Capital Growth Rate</v>
          </cell>
          <cell r="B90">
            <v>-10.353318327536002</v>
          </cell>
          <cell r="C90">
            <v>0.91581147852527534</v>
          </cell>
          <cell r="D90">
            <v>6.9372582085110608</v>
          </cell>
          <cell r="E90">
            <v>1.1339740425292595</v>
          </cell>
          <cell r="F90">
            <v>0.21704932083895523</v>
          </cell>
          <cell r="G90">
            <v>0.17682131462629758</v>
          </cell>
          <cell r="H90">
            <v>0.13966565243713358</v>
          </cell>
          <cell r="I90">
            <v>8.3247169440604729E-2</v>
          </cell>
          <cell r="J90">
            <v>0.11138174325635886</v>
          </cell>
          <cell r="K90">
            <v>0.13190015940790256</v>
          </cell>
          <cell r="L90">
            <v>0.145735313153188</v>
          </cell>
          <cell r="M90">
            <v>0.15289790691110894</v>
          </cell>
          <cell r="N90">
            <v>0.15484559838676182</v>
          </cell>
          <cell r="O90">
            <v>0.15161912550727674</v>
          </cell>
          <cell r="P90">
            <v>0.14590593678934827</v>
          </cell>
          <cell r="Q90">
            <v>0.13938966015257415</v>
          </cell>
          <cell r="R90">
            <v>0.13240442043683132</v>
          </cell>
          <cell r="S90">
            <v>0.12501270602154912</v>
          </cell>
        </row>
        <row r="91">
          <cell r="A91" t="str">
            <v xml:space="preserve">     ROE</v>
          </cell>
          <cell r="B91">
            <v>-1.846446218167997</v>
          </cell>
          <cell r="C91">
            <v>5.182358448552022E-2</v>
          </cell>
          <cell r="D91">
            <v>9.1807212352606832E-2</v>
          </cell>
          <cell r="E91">
            <v>0.12577964404308009</v>
          </cell>
          <cell r="F91">
            <v>0.11011267095875087</v>
          </cell>
          <cell r="G91">
            <v>0.20693877249425743</v>
          </cell>
          <cell r="H91">
            <v>0.31760425623603372</v>
          </cell>
          <cell r="I91">
            <v>0.47530005403650655</v>
          </cell>
          <cell r="J91">
            <v>0.57452570406296133</v>
          </cell>
          <cell r="K91">
            <v>0.65772222384481205</v>
          </cell>
          <cell r="L91">
            <v>0.69791940468902836</v>
          </cell>
          <cell r="M91">
            <v>0.72084410895381923</v>
          </cell>
          <cell r="N91">
            <v>0.71664287942034477</v>
          </cell>
          <cell r="O91">
            <v>0.69428195307214058</v>
          </cell>
          <cell r="P91">
            <v>0.66739981901492773</v>
          </cell>
          <cell r="Q91">
            <v>0.6376192517084367</v>
          </cell>
          <cell r="R91">
            <v>0.60616590704854834</v>
          </cell>
          <cell r="S91">
            <v>0.57240344906345386</v>
          </cell>
        </row>
        <row r="92">
          <cell r="A92" t="str">
            <v>Cost of Equity</v>
          </cell>
          <cell r="B92">
            <v>0.14863066000000003</v>
          </cell>
          <cell r="C92">
            <v>0.14863066000000003</v>
          </cell>
          <cell r="D92">
            <v>0.14863066000000003</v>
          </cell>
          <cell r="E92">
            <v>0.14863066000000003</v>
          </cell>
          <cell r="F92">
            <v>0.14863066000000003</v>
          </cell>
          <cell r="G92">
            <v>0.14863066000000003</v>
          </cell>
          <cell r="H92">
            <v>0.14863066000000003</v>
          </cell>
          <cell r="I92">
            <v>0.14863066000000003</v>
          </cell>
          <cell r="J92">
            <v>0.14863066000000003</v>
          </cell>
          <cell r="K92">
            <v>0.14863066000000003</v>
          </cell>
          <cell r="L92">
            <v>0.14863066000000003</v>
          </cell>
          <cell r="M92">
            <v>0.14863066000000003</v>
          </cell>
          <cell r="N92">
            <v>0.14863066000000003</v>
          </cell>
          <cell r="O92">
            <v>0.14863066000000003</v>
          </cell>
          <cell r="P92">
            <v>0.14863066000000003</v>
          </cell>
          <cell r="Q92">
            <v>0.14863066000000003</v>
          </cell>
          <cell r="R92">
            <v>0.14863066000000003</v>
          </cell>
          <cell r="S92">
            <v>0.14863066000000003</v>
          </cell>
        </row>
        <row r="93">
          <cell r="A93" t="str">
            <v>ROE - Cost of Equity</v>
          </cell>
          <cell r="B93">
            <v>-1.9950768781679971</v>
          </cell>
          <cell r="C93">
            <v>-9.6807075514479812E-2</v>
          </cell>
          <cell r="D93">
            <v>-5.6823447647393194E-2</v>
          </cell>
          <cell r="E93">
            <v>-2.2851015956919934E-2</v>
          </cell>
          <cell r="F93">
            <v>-3.8517989041249159E-2</v>
          </cell>
          <cell r="G93">
            <v>5.8308112494257408E-2</v>
          </cell>
          <cell r="H93">
            <v>0.1689735962360337</v>
          </cell>
          <cell r="I93">
            <v>0.32666939403650652</v>
          </cell>
          <cell r="J93">
            <v>0.4258950440629613</v>
          </cell>
          <cell r="K93">
            <v>0.50909156384481202</v>
          </cell>
          <cell r="L93">
            <v>0.54928874468902833</v>
          </cell>
          <cell r="M93">
            <v>0.5722134489538192</v>
          </cell>
          <cell r="N93">
            <v>0.56801221942034474</v>
          </cell>
          <cell r="O93">
            <v>0.54565129307214055</v>
          </cell>
          <cell r="P93">
            <v>0.51876915901492771</v>
          </cell>
          <cell r="Q93">
            <v>0.48898859170843667</v>
          </cell>
          <cell r="R93">
            <v>0.45753524704854831</v>
          </cell>
          <cell r="S93">
            <v>0.42377278906345384</v>
          </cell>
        </row>
        <row r="94">
          <cell r="A94" t="str">
            <v>DCF Discounting Matrix</v>
          </cell>
        </row>
        <row r="95">
          <cell r="A95" t="str">
            <v>Residual Income</v>
          </cell>
          <cell r="B95">
            <v>-10.498094532920001</v>
          </cell>
          <cell r="C95">
            <v>-0.97591212826147089</v>
          </cell>
          <cell r="D95">
            <v>-4.5467565752299901</v>
          </cell>
          <cell r="E95">
            <v>-3.9018338256600353</v>
          </cell>
          <cell r="F95">
            <v>-8.0045153060593357</v>
          </cell>
          <cell r="G95">
            <v>14.259718193248556</v>
          </cell>
          <cell r="H95">
            <v>47.095375792839825</v>
          </cell>
          <cell r="I95">
            <v>98.626910559876109</v>
          </cell>
          <cell r="J95">
            <v>142.90677781601758</v>
          </cell>
          <cell r="K95">
            <v>193.35449027757275</v>
          </cell>
          <cell r="L95">
            <v>239.02501863803022</v>
          </cell>
          <cell r="M95">
            <v>287.07248737581966</v>
          </cell>
          <cell r="N95">
            <v>329.09032408756758</v>
          </cell>
          <cell r="O95">
            <v>364.06714851231601</v>
          </cell>
          <cell r="P95">
            <v>396.63352735180672</v>
          </cell>
          <cell r="Q95">
            <v>425.97712094308969</v>
          </cell>
          <cell r="R95">
            <v>451.35022086304031</v>
          </cell>
          <cell r="S95">
            <v>470.30500130878448</v>
          </cell>
          <cell r="T95">
            <v>0.10165297226120026</v>
          </cell>
          <cell r="U95">
            <v>9.0672603461330617E-2</v>
          </cell>
        </row>
        <row r="96">
          <cell r="A96" t="str">
            <v>Net Present Value of Residual Income</v>
          </cell>
          <cell r="B96">
            <v>0</v>
          </cell>
          <cell r="C96">
            <v>0</v>
          </cell>
          <cell r="D96">
            <v>0</v>
          </cell>
          <cell r="E96">
            <v>-3.9018338256600353</v>
          </cell>
          <cell r="F96">
            <v>-6.9688902288611017</v>
          </cell>
          <cell r="G96">
            <v>10.808566814773855</v>
          </cell>
          <cell r="H96">
            <v>31.078784112471901</v>
          </cell>
          <cell r="I96">
            <v>56.664331120831307</v>
          </cell>
          <cell r="J96">
            <v>71.481844232683187</v>
          </cell>
          <cell r="K96">
            <v>84.202651644705355</v>
          </cell>
          <cell r="L96">
            <v>90.624046689422869</v>
          </cell>
          <cell r="M96">
            <v>94.758951579762581</v>
          </cell>
          <cell r="N96">
            <v>94.574133818792149</v>
          </cell>
          <cell r="O96">
            <v>91.089293917932224</v>
          </cell>
          <cell r="P96">
            <v>86.398031969188992</v>
          </cell>
          <cell r="Q96">
            <v>80.784731521278516</v>
          </cell>
          <cell r="R96">
            <v>74.522129353544273</v>
          </cell>
          <cell r="S96">
            <v>67.605149552275236</v>
          </cell>
          <cell r="T96">
            <v>0.11396305361346806</v>
          </cell>
          <cell r="U96">
            <v>0.10165297226120026</v>
          </cell>
        </row>
        <row r="97">
          <cell r="A97">
            <v>2001</v>
          </cell>
          <cell r="B97">
            <v>0.89198182251223035</v>
          </cell>
          <cell r="D97">
            <v>0.79563157169224008</v>
          </cell>
          <cell r="E97">
            <v>0.70968889936631463</v>
          </cell>
          <cell r="F97">
            <v>0.63302959787346424</v>
          </cell>
          <cell r="G97">
            <v>0.56465089441535699</v>
          </cell>
          <cell r="H97">
            <v>0.50365833388377113</v>
          </cell>
          <cell r="I97">
            <v>0.4492540785811196</v>
          </cell>
          <cell r="J97">
            <v>0.4007264717838398</v>
          </cell>
          <cell r="K97">
            <v>0.3574407286306453</v>
          </cell>
          <cell r="L97">
            <v>0.31883063256406258</v>
          </cell>
          <cell r="M97">
            <v>0.28439112870721983</v>
          </cell>
          <cell r="N97">
            <v>0.25367171729057625</v>
          </cell>
          <cell r="O97">
            <v>0.22627056070865548</v>
          </cell>
          <cell r="P97">
            <v>0.20182922712177079</v>
          </cell>
          <cell r="Q97">
            <v>0.18002800184431197</v>
          </cell>
          <cell r="R97">
            <v>0.16058170518832457</v>
          </cell>
          <cell r="S97">
            <v>0.14323596205600342</v>
          </cell>
          <cell r="T97">
            <v>0.12776387448400661</v>
          </cell>
          <cell r="U97">
            <v>0.11396305361346806</v>
          </cell>
        </row>
        <row r="98">
          <cell r="A98" t="str">
            <v>salesforce.com</v>
          </cell>
          <cell r="B98">
            <v>1</v>
          </cell>
          <cell r="D98">
            <v>0.89198182251223035</v>
          </cell>
          <cell r="E98">
            <v>0.79563157169224008</v>
          </cell>
          <cell r="F98">
            <v>0.70968889936631463</v>
          </cell>
          <cell r="G98">
            <v>0.63302959787346424</v>
          </cell>
          <cell r="H98">
            <v>0.56465089441535699</v>
          </cell>
          <cell r="I98">
            <v>0.50365833388377113</v>
          </cell>
          <cell r="J98">
            <v>0.4492540785811196</v>
          </cell>
          <cell r="K98">
            <v>0.4007264717838398</v>
          </cell>
          <cell r="L98">
            <v>0.3574407286306453</v>
          </cell>
          <cell r="M98">
            <v>0.31883063256406258</v>
          </cell>
          <cell r="N98">
            <v>0.28439112870721983</v>
          </cell>
          <cell r="O98">
            <v>0.25367171729057625</v>
          </cell>
          <cell r="P98">
            <v>0.22627056070865548</v>
          </cell>
          <cell r="Q98">
            <v>0.20182922712177079</v>
          </cell>
          <cell r="R98">
            <v>0.18002800184431197</v>
          </cell>
          <cell r="S98">
            <v>0.16058170518832457</v>
          </cell>
          <cell r="T98">
            <v>0.14323596205600342</v>
          </cell>
          <cell r="U98">
            <v>0.12776387448400661</v>
          </cell>
        </row>
        <row r="99">
          <cell r="A99" t="str">
            <v>Back Testing Valuation</v>
          </cell>
          <cell r="B99">
            <v>0</v>
          </cell>
          <cell r="D99">
            <v>1</v>
          </cell>
          <cell r="E99">
            <v>0.89198182251223035</v>
          </cell>
          <cell r="F99">
            <v>0.79563157169224008</v>
          </cell>
          <cell r="G99">
            <v>0.70968889936631463</v>
          </cell>
          <cell r="H99">
            <v>0.63302959787346424</v>
          </cell>
          <cell r="I99">
            <v>0.56465089441535699</v>
          </cell>
          <cell r="J99">
            <v>0.50365833388377113</v>
          </cell>
          <cell r="K99">
            <v>0.4492540785811196</v>
          </cell>
          <cell r="L99">
            <v>0.4007264717838398</v>
          </cell>
          <cell r="M99">
            <v>0.3574407286306453</v>
          </cell>
          <cell r="N99">
            <v>0.31883063256406258</v>
          </cell>
          <cell r="O99">
            <v>0.28439112870721983</v>
          </cell>
          <cell r="P99">
            <v>0.25367171729057625</v>
          </cell>
          <cell r="Q99">
            <v>0.22627056070865548</v>
          </cell>
          <cell r="R99">
            <v>0.20182922712177079</v>
          </cell>
          <cell r="S99">
            <v>0.18002800184431197</v>
          </cell>
          <cell r="T99">
            <v>0.16058170518832457</v>
          </cell>
          <cell r="U99">
            <v>0.14323596205600342</v>
          </cell>
        </row>
        <row r="100">
          <cell r="A100">
            <v>1999</v>
          </cell>
          <cell r="B100">
            <v>0.65388624769702863</v>
          </cell>
          <cell r="C100">
            <v>0.56754844491327727</v>
          </cell>
          <cell r="D100">
            <v>0.49261050902652748</v>
          </cell>
          <cell r="E100">
            <v>0.42756722492729993</v>
          </cell>
          <cell r="F100">
            <v>0.37111212303062663</v>
          </cell>
          <cell r="G100">
            <v>0.32211123732347929</v>
          </cell>
          <cell r="H100">
            <v>0.2795803283459436</v>
          </cell>
          <cell r="I100">
            <v>0.2426651136033745</v>
          </cell>
          <cell r="J100">
            <v>0.21062410831449696</v>
          </cell>
          <cell r="K100">
            <v>0.18281373183203226</v>
          </cell>
          <cell r="L100">
            <v>0.15867538058108371</v>
          </cell>
          <cell r="M100">
            <v>0.13772420786029893</v>
          </cell>
          <cell r="N100">
            <v>0.1195393851351384</v>
          </cell>
          <cell r="O100">
            <v>0.10375564921006278</v>
          </cell>
          <cell r="P100">
            <v>9.0055965494816481E-2</v>
          </cell>
          <cell r="Q100">
            <v>7.8165159998025605E-2</v>
          </cell>
          <cell r="R100">
            <v>6.7844392139337115E-2</v>
          </cell>
          <cell r="S100">
            <v>5.8886357360138621E-2</v>
          </cell>
          <cell r="T100">
            <v>5.1111123171746833E-2</v>
          </cell>
          <cell r="U100">
            <v>0.16058170518832457</v>
          </cell>
        </row>
        <row r="101">
          <cell r="A101" t="str">
            <v>DCF Back Test</v>
          </cell>
          <cell r="B101">
            <v>0.75335811199805713</v>
          </cell>
          <cell r="C101">
            <v>0.65388624769702863</v>
          </cell>
          <cell r="D101">
            <v>0.56754844491327727</v>
          </cell>
          <cell r="E101">
            <v>0.49261050902652748</v>
          </cell>
          <cell r="F101">
            <v>0.42756722492729993</v>
          </cell>
          <cell r="G101">
            <v>0.37111212303062663</v>
          </cell>
          <cell r="H101">
            <v>0.32211123732347929</v>
          </cell>
          <cell r="I101">
            <v>0.2795803283459436</v>
          </cell>
          <cell r="J101">
            <v>0.2426651136033745</v>
          </cell>
          <cell r="K101">
            <v>0.21062410831449696</v>
          </cell>
          <cell r="L101">
            <v>0.18281373183203226</v>
          </cell>
          <cell r="M101">
            <v>0.15867538058108371</v>
          </cell>
          <cell r="N101">
            <v>0.13772420786029893</v>
          </cell>
          <cell r="O101">
            <v>0.1195393851351384</v>
          </cell>
          <cell r="P101">
            <v>0.10375564921006278</v>
          </cell>
          <cell r="Q101">
            <v>9.0055965494816481E-2</v>
          </cell>
          <cell r="R101">
            <v>7.8165159998025605E-2</v>
          </cell>
          <cell r="S101">
            <v>6.7844392139337115E-2</v>
          </cell>
          <cell r="T101">
            <v>5.8886357360138621E-2</v>
          </cell>
          <cell r="U101">
            <v>0.18002800184431197</v>
          </cell>
        </row>
        <row r="102">
          <cell r="A102">
            <v>2001</v>
          </cell>
          <cell r="B102" t="str">
            <v>2003</v>
          </cell>
          <cell r="C102" t="str">
            <v>2004</v>
          </cell>
          <cell r="D102" t="str">
            <v>2005</v>
          </cell>
          <cell r="E102" t="str">
            <v>2006</v>
          </cell>
          <cell r="F102" t="str">
            <v>2007E</v>
          </cell>
          <cell r="G102" t="str">
            <v>2008E</v>
          </cell>
          <cell r="H102" t="str">
            <v>2009E</v>
          </cell>
          <cell r="I102" t="str">
            <v>2010E</v>
          </cell>
          <cell r="J102" t="str">
            <v>2011E</v>
          </cell>
          <cell r="K102" t="str">
            <v>2012E</v>
          </cell>
          <cell r="L102" t="str">
            <v>2013E</v>
          </cell>
          <cell r="M102" t="str">
            <v>2014E</v>
          </cell>
          <cell r="N102" t="str">
            <v>2015E</v>
          </cell>
          <cell r="O102" t="str">
            <v>2016E</v>
          </cell>
          <cell r="P102" t="str">
            <v>2017E</v>
          </cell>
          <cell r="Q102" t="str">
            <v>2018E</v>
          </cell>
          <cell r="R102" t="str">
            <v>2019E</v>
          </cell>
          <cell r="S102" t="str">
            <v>2020E</v>
          </cell>
          <cell r="T102">
            <v>0</v>
          </cell>
          <cell r="U102">
            <v>0.20182922712177079</v>
          </cell>
        </row>
        <row r="103">
          <cell r="A103" t="str">
            <v>Cash</v>
          </cell>
          <cell r="B103">
            <v>16.009</v>
          </cell>
          <cell r="C103">
            <v>35.811999999999998</v>
          </cell>
          <cell r="D103">
            <v>118.81800000000001</v>
          </cell>
          <cell r="E103">
            <v>207.565</v>
          </cell>
          <cell r="F103">
            <v>349.09580065153762</v>
          </cell>
          <cell r="G103">
            <v>448.82394586373289</v>
          </cell>
          <cell r="H103">
            <v>509.64832927691162</v>
          </cell>
          <cell r="I103">
            <v>572.11658878402841</v>
          </cell>
          <cell r="J103">
            <v>653.33522031365897</v>
          </cell>
          <cell r="K103">
            <v>743.21277676374348</v>
          </cell>
          <cell r="L103">
            <v>849.31273028599787</v>
          </cell>
          <cell r="M103">
            <v>962.37559682823053</v>
          </cell>
          <cell r="N103">
            <v>1082.096117046261</v>
          </cell>
          <cell r="O103">
            <v>1205.1949786254011</v>
          </cell>
          <cell r="P103">
            <v>1326.6205173659232</v>
          </cell>
          <cell r="Q103">
            <v>1443.0471213259298</v>
          </cell>
          <cell r="R103">
            <v>1549.7937160483737</v>
          </cell>
          <cell r="S103">
            <v>1644.2701825372408</v>
          </cell>
          <cell r="T103">
            <v>1644.2701825372408</v>
          </cell>
          <cell r="U103">
            <v>0.22627056070865548</v>
          </cell>
        </row>
        <row r="104">
          <cell r="A104" t="str">
            <v>Debt</v>
          </cell>
          <cell r="B104">
            <v>0.60899999999999999</v>
          </cell>
          <cell r="C104">
            <v>7.8E-2</v>
          </cell>
          <cell r="D104">
            <v>1.2839999999999998</v>
          </cell>
          <cell r="E104">
            <v>0.79899999999999993</v>
          </cell>
          <cell r="F104">
            <v>0.64800000000000002</v>
          </cell>
          <cell r="G104">
            <v>0.64800000000000002</v>
          </cell>
          <cell r="H104">
            <v>0.64800000000000002</v>
          </cell>
          <cell r="I104">
            <v>0.64800000000000002</v>
          </cell>
          <cell r="J104">
            <v>0.64800000000000002</v>
          </cell>
          <cell r="K104">
            <v>0.64800000000000002</v>
          </cell>
          <cell r="L104">
            <v>0.64800000000000002</v>
          </cell>
          <cell r="M104">
            <v>0.64800000000000002</v>
          </cell>
          <cell r="N104">
            <v>0.64800000000000002</v>
          </cell>
          <cell r="O104">
            <v>0.64800000000000002</v>
          </cell>
          <cell r="P104">
            <v>0.64800000000000002</v>
          </cell>
          <cell r="Q104">
            <v>0.64800000000000002</v>
          </cell>
          <cell r="R104">
            <v>0.64800000000000002</v>
          </cell>
          <cell r="S104">
            <v>0.64800000000000002</v>
          </cell>
          <cell r="T104">
            <v>0.64800000000000002</v>
          </cell>
          <cell r="U104">
            <v>0.25367171729057625</v>
          </cell>
        </row>
        <row r="105">
          <cell r="A105" t="str">
            <v>Present Value of Forecast Period</v>
          </cell>
          <cell r="B105">
            <v>1000.520691930791</v>
          </cell>
          <cell r="C105">
            <v>1165.587536557726</v>
          </cell>
          <cell r="D105">
            <v>1325.8973964822535</v>
          </cell>
          <cell r="E105">
            <v>1469.571650899313</v>
          </cell>
          <cell r="F105">
            <v>1627.2484128054266</v>
          </cell>
          <cell r="G105">
            <v>1774.6180942081792</v>
          </cell>
          <cell r="H105">
            <v>1923.7901290481793</v>
          </cell>
          <cell r="I105">
            <v>2058.4747283368974</v>
          </cell>
          <cell r="J105">
            <v>2160.7658103206841</v>
          </cell>
          <cell r="K105">
            <v>2211.4403878895691</v>
          </cell>
          <cell r="L105">
            <v>2207.2996144836843</v>
          </cell>
          <cell r="M105">
            <v>2134.3848517287784</v>
          </cell>
          <cell r="N105">
            <v>1989.3998168993544</v>
          </cell>
          <cell r="O105">
            <v>1766.002721817998</v>
          </cell>
          <cell r="P105">
            <v>1461.3899599813606</v>
          </cell>
          <cell r="Q105">
            <v>1070.211225903513</v>
          </cell>
          <cell r="R105">
            <v>585.1239311849647</v>
          </cell>
          <cell r="S105">
            <v>0</v>
          </cell>
          <cell r="T105">
            <v>0</v>
          </cell>
          <cell r="U105">
            <v>0.28439112870721983</v>
          </cell>
        </row>
        <row r="106">
          <cell r="A106" t="str">
            <v>Present Value of Continuing Value</v>
          </cell>
          <cell r="B106">
            <v>641.52275554555877</v>
          </cell>
          <cell r="C106">
            <v>736.85745467524646</v>
          </cell>
          <cell r="D106">
            <v>846.35954658965125</v>
          </cell>
          <cell r="E106">
            <v>972.13440341611829</v>
          </cell>
          <cell r="F106">
            <v>1116.6002700781346</v>
          </cell>
          <cell r="G106">
            <v>1282.5347593473421</v>
          </cell>
          <cell r="H106">
            <v>1473.1282563804525</v>
          </cell>
          <cell r="I106">
            <v>1692.0452595381032</v>
          </cell>
          <cell r="J106">
            <v>1943.4948368717999</v>
          </cell>
          <cell r="K106">
            <v>2232.3115529299976</v>
          </cell>
          <cell r="L106">
            <v>2564.0484218448428</v>
          </cell>
          <cell r="M106">
            <v>2945.0836738876974</v>
          </cell>
          <cell r="N106">
            <v>3382.7433882700334</v>
          </cell>
          <cell r="O106">
            <v>3885.4423500230146</v>
          </cell>
          <cell r="P106">
            <v>4462.8458391793465</v>
          </cell>
          <cell r="Q106">
            <v>5126.0554629416738</v>
          </cell>
          <cell r="R106">
            <v>5887.8226037908671</v>
          </cell>
          <cell r="S106">
            <v>6762.7935874530576</v>
          </cell>
          <cell r="T106">
            <v>6762.7935874530576</v>
          </cell>
          <cell r="U106">
            <v>0.31883063256406258</v>
          </cell>
        </row>
        <row r="107">
          <cell r="A107" t="str">
            <v>Equity Value</v>
          </cell>
          <cell r="B107">
            <v>1657.4434474763498</v>
          </cell>
          <cell r="C107">
            <v>1938.1789912329723</v>
          </cell>
          <cell r="D107">
            <v>2289.7909430719046</v>
          </cell>
          <cell r="E107">
            <v>2648.4720543154313</v>
          </cell>
          <cell r="F107">
            <v>3092.2964835350986</v>
          </cell>
          <cell r="G107">
            <v>3505.3287994192542</v>
          </cell>
          <cell r="H107">
            <v>3905.9187147055436</v>
          </cell>
          <cell r="I107">
            <v>4321.9885766590287</v>
          </cell>
          <cell r="J107">
            <v>4756.9478675061428</v>
          </cell>
          <cell r="K107">
            <v>5186.3167175833096</v>
          </cell>
          <cell r="L107">
            <v>5620.0127666145254</v>
          </cell>
          <cell r="M107">
            <v>6041.1961224447059</v>
          </cell>
          <cell r="N107">
            <v>6453.5913222156487</v>
          </cell>
          <cell r="O107">
            <v>6855.9920504664133</v>
          </cell>
          <cell r="P107">
            <v>7250.2083165266304</v>
          </cell>
          <cell r="Q107">
            <v>7638.6658101711164</v>
          </cell>
          <cell r="R107">
            <v>8022.0922510242053</v>
          </cell>
          <cell r="S107">
            <v>8406.4157699902989</v>
          </cell>
          <cell r="T107">
            <v>8406.4157699902989</v>
          </cell>
          <cell r="U107">
            <v>0.3574407286306453</v>
          </cell>
        </row>
        <row r="108">
          <cell r="A108" t="str">
            <v>Shares Outstanding</v>
          </cell>
          <cell r="B108">
            <v>26.374749999999999</v>
          </cell>
          <cell r="C108">
            <v>95.409000000000049</v>
          </cell>
          <cell r="D108">
            <v>110.874</v>
          </cell>
          <cell r="E108">
            <v>118.73699999999999</v>
          </cell>
          <cell r="F108">
            <v>121.76693454567459</v>
          </cell>
          <cell r="G108">
            <v>126.64015781848616</v>
          </cell>
          <cell r="H108">
            <v>126.64015781848616</v>
          </cell>
          <cell r="I108">
            <v>126.64015781848616</v>
          </cell>
          <cell r="J108">
            <v>126.64015781848616</v>
          </cell>
          <cell r="K108">
            <v>126.64015781848616</v>
          </cell>
          <cell r="L108">
            <v>126.64015781848616</v>
          </cell>
          <cell r="M108">
            <v>126.64015781848616</v>
          </cell>
          <cell r="N108">
            <v>126.64015781848616</v>
          </cell>
          <cell r="O108">
            <v>126.64015781848616</v>
          </cell>
          <cell r="P108">
            <v>126.64015781848616</v>
          </cell>
          <cell r="Q108">
            <v>126.64015781848616</v>
          </cell>
          <cell r="R108">
            <v>126.64015781848616</v>
          </cell>
          <cell r="S108">
            <v>126.64015781848616</v>
          </cell>
          <cell r="T108">
            <v>126.64015781848616</v>
          </cell>
          <cell r="U108">
            <v>0.4007264717838398</v>
          </cell>
        </row>
        <row r="109">
          <cell r="A109" t="str">
            <v>Projected Price (EoY)</v>
          </cell>
          <cell r="B109">
            <v>62.842053383495575</v>
          </cell>
          <cell r="C109">
            <v>20.314425171975088</v>
          </cell>
          <cell r="D109">
            <v>20.652190261665538</v>
          </cell>
          <cell r="E109">
            <v>22.305364413076223</v>
          </cell>
          <cell r="F109">
            <v>25.395206794626031</v>
          </cell>
          <cell r="G109">
            <v>27.679441180446535</v>
          </cell>
          <cell r="H109">
            <v>30.842655141854074</v>
          </cell>
          <cell r="I109">
            <v>34.128104790059972</v>
          </cell>
          <cell r="J109">
            <v>37.562712724381591</v>
          </cell>
          <cell r="K109">
            <v>40.953176361457778</v>
          </cell>
          <cell r="L109">
            <v>44.377809246492824</v>
          </cell>
          <cell r="M109">
            <v>47.70363703355121</v>
          </cell>
          <cell r="N109">
            <v>50.96007011824485</v>
          </cell>
          <cell r="O109">
            <v>54.137582963953136</v>
          </cell>
          <cell r="P109">
            <v>57.250468109163151</v>
          </cell>
          <cell r="Q109">
            <v>60.317879744904033</v>
          </cell>
          <cell r="R109">
            <v>63.345564228704625</v>
          </cell>
          <cell r="S109">
            <v>66.380332390609055</v>
          </cell>
          <cell r="T109">
            <v>66.380332390609055</v>
          </cell>
          <cell r="U109">
            <v>0.4492540785811196</v>
          </cell>
        </row>
        <row r="110">
          <cell r="A110" t="str">
            <v xml:space="preserve">   Implied P/E</v>
          </cell>
          <cell r="B110" t="str">
            <v>-158x</v>
          </cell>
          <cell r="C110" t="str">
            <v>7980x</v>
          </cell>
          <cell r="D110" t="str">
            <v>405x</v>
          </cell>
          <cell r="E110" t="str">
            <v>166x</v>
          </cell>
          <cell r="F110" t="str">
            <v>164x</v>
          </cell>
          <cell r="G110" t="str">
            <v>81x</v>
          </cell>
          <cell r="H110" t="str">
            <v>50x</v>
          </cell>
          <cell r="I110" t="str">
            <v>33x</v>
          </cell>
          <cell r="J110" t="str">
            <v>27x</v>
          </cell>
          <cell r="K110" t="str">
            <v>23x</v>
          </cell>
          <cell r="L110" t="str">
            <v>20x</v>
          </cell>
          <cell r="M110" t="str">
            <v>18x</v>
          </cell>
          <cell r="N110" t="str">
            <v>17x</v>
          </cell>
          <cell r="O110" t="str">
            <v>16x</v>
          </cell>
          <cell r="P110" t="str">
            <v>16x</v>
          </cell>
          <cell r="Q110" t="str">
            <v>15x</v>
          </cell>
          <cell r="R110" t="str">
            <v>15x</v>
          </cell>
          <cell r="S110" t="str">
            <v>15x</v>
          </cell>
          <cell r="T110" t="e">
            <v>#DIV/0!</v>
          </cell>
          <cell r="U110">
            <v>0.50365833388377113</v>
          </cell>
        </row>
        <row r="111">
          <cell r="A111">
            <v>2010</v>
          </cell>
          <cell r="B111">
            <v>0</v>
          </cell>
          <cell r="C111">
            <v>0</v>
          </cell>
          <cell r="D111">
            <v>0</v>
          </cell>
          <cell r="E111">
            <v>0</v>
          </cell>
          <cell r="F111">
            <v>0</v>
          </cell>
          <cell r="G111">
            <v>0</v>
          </cell>
          <cell r="H111">
            <v>0</v>
          </cell>
          <cell r="I111">
            <v>0</v>
          </cell>
          <cell r="J111">
            <v>1</v>
          </cell>
          <cell r="K111">
            <v>0.86796204525201281</v>
          </cell>
          <cell r="L111">
            <v>0.75335811199805713</v>
          </cell>
          <cell r="M111">
            <v>0.65388624769702863</v>
          </cell>
          <cell r="N111">
            <v>0.56754844491327727</v>
          </cell>
          <cell r="O111">
            <v>0.49261050902652748</v>
          </cell>
          <cell r="P111">
            <v>0.42756722492729993</v>
          </cell>
          <cell r="Q111">
            <v>0.37111212303062663</v>
          </cell>
          <cell r="R111">
            <v>0.32211123732347929</v>
          </cell>
          <cell r="S111">
            <v>0.2795803283459436</v>
          </cell>
          <cell r="T111">
            <v>0.2426651136033745</v>
          </cell>
          <cell r="U111">
            <v>0.56465089441535699</v>
          </cell>
        </row>
        <row r="112">
          <cell r="A112" t="str">
            <v>RI Back Test</v>
          </cell>
          <cell r="B112">
            <v>0</v>
          </cell>
          <cell r="C112">
            <v>0</v>
          </cell>
          <cell r="D112">
            <v>0</v>
          </cell>
          <cell r="E112">
            <v>0</v>
          </cell>
          <cell r="F112">
            <v>0</v>
          </cell>
          <cell r="G112">
            <v>0</v>
          </cell>
          <cell r="H112">
            <v>0</v>
          </cell>
          <cell r="I112">
            <v>0</v>
          </cell>
          <cell r="J112">
            <v>0</v>
          </cell>
          <cell r="K112">
            <v>1</v>
          </cell>
          <cell r="L112">
            <v>0.86796204525201281</v>
          </cell>
          <cell r="M112">
            <v>0.75335811199805713</v>
          </cell>
          <cell r="N112">
            <v>0.65388624769702863</v>
          </cell>
          <cell r="O112">
            <v>0.56754844491327727</v>
          </cell>
          <cell r="P112">
            <v>0.49261050902652748</v>
          </cell>
          <cell r="Q112">
            <v>0.42756722492729993</v>
          </cell>
          <cell r="R112">
            <v>0.37111212303062663</v>
          </cell>
          <cell r="S112">
            <v>0.32211123732347929</v>
          </cell>
          <cell r="T112">
            <v>0.2795803283459436</v>
          </cell>
          <cell r="U112">
            <v>0.63302959787346424</v>
          </cell>
        </row>
        <row r="113">
          <cell r="A113">
            <v>2012</v>
          </cell>
          <cell r="B113" t="str">
            <v>2003</v>
          </cell>
          <cell r="C113" t="str">
            <v>2004</v>
          </cell>
          <cell r="D113" t="str">
            <v>2005</v>
          </cell>
          <cell r="E113" t="str">
            <v>2006</v>
          </cell>
          <cell r="F113" t="str">
            <v>2007E</v>
          </cell>
          <cell r="G113" t="str">
            <v>2008E</v>
          </cell>
          <cell r="H113" t="str">
            <v>2009E</v>
          </cell>
          <cell r="I113" t="str">
            <v>2010E</v>
          </cell>
          <cell r="J113" t="str">
            <v>2011E</v>
          </cell>
          <cell r="K113" t="str">
            <v>2012E</v>
          </cell>
          <cell r="L113" t="str">
            <v>2013E</v>
          </cell>
          <cell r="M113" t="str">
            <v>2014E</v>
          </cell>
          <cell r="N113" t="str">
            <v>2015E</v>
          </cell>
          <cell r="O113" t="str">
            <v>2016E</v>
          </cell>
          <cell r="P113" t="str">
            <v>2017E</v>
          </cell>
          <cell r="Q113" t="str">
            <v>2018E</v>
          </cell>
          <cell r="R113" t="str">
            <v>2019E</v>
          </cell>
          <cell r="S113" t="str">
            <v>2020E</v>
          </cell>
          <cell r="T113">
            <v>0</v>
          </cell>
          <cell r="U113">
            <v>0.70968889936631463</v>
          </cell>
        </row>
        <row r="114">
          <cell r="A114" t="str">
            <v>Beginning Capital</v>
          </cell>
          <cell r="B114">
            <v>5.2620000000000005</v>
          </cell>
          <cell r="C114">
            <v>10.081</v>
          </cell>
          <cell r="D114">
            <v>80.015500000000003</v>
          </cell>
          <cell r="E114">
            <v>170.75099999999998</v>
          </cell>
          <cell r="F114">
            <v>207.81238858257242</v>
          </cell>
          <cell r="G114">
            <v>244.55804832737388</v>
          </cell>
          <cell r="H114">
            <v>278.71440770576862</v>
          </cell>
          <cell r="I114">
            <v>301.9165932295885</v>
          </cell>
          <cell r="J114">
            <v>335.54458970152103</v>
          </cell>
          <cell r="K114">
            <v>379.80297457161089</v>
          </cell>
          <cell r="L114">
            <v>435.15368000731689</v>
          </cell>
          <cell r="M114">
            <v>501.68776686510211</v>
          </cell>
          <cell r="N114">
            <v>579.37190932864712</v>
          </cell>
          <cell r="O114">
            <v>667.21577156453782</v>
          </cell>
          <cell r="P114">
            <v>764.56651375528952</v>
          </cell>
          <cell r="Q114">
            <v>871.13918027167779</v>
          </cell>
          <cell r="R114">
            <v>986.48185855536565</v>
          </cell>
          <cell r="S114">
            <v>1109.804625134539</v>
          </cell>
          <cell r="T114">
            <v>0</v>
          </cell>
          <cell r="U114">
            <v>0.79563157169224008</v>
          </cell>
        </row>
        <row r="115">
          <cell r="A115" t="str">
            <v>Present Value of Forecast Period</v>
          </cell>
          <cell r="B115">
            <v>550.16728791411924</v>
          </cell>
          <cell r="C115">
            <v>643.98411913404016</v>
          </cell>
          <cell r="D115">
            <v>740.8055332332741</v>
          </cell>
          <cell r="E115">
            <v>856.11677272086615</v>
          </cell>
          <cell r="F115">
            <v>987.82329374163783</v>
          </cell>
          <cell r="G115">
            <v>1143.8146789441557</v>
          </cell>
          <cell r="H115">
            <v>1297.4146062627121</v>
          </cell>
          <cell r="I115">
            <v>1436.1252780691345</v>
          </cell>
          <cell r="J115">
            <v>1536.2598352057669</v>
          </cell>
          <cell r="K115">
            <v>1600.4149166292045</v>
          </cell>
          <cell r="L115">
            <v>1616.1592950105419</v>
          </cell>
          <cell r="M115">
            <v>1581.7859130669951</v>
          </cell>
          <cell r="N115">
            <v>1487.1167564077421</v>
          </cell>
          <cell r="O115">
            <v>1330.117134567492</v>
          </cell>
          <cell r="P115">
            <v>1109.6116663988264</v>
          </cell>
          <cell r="Q115">
            <v>818.93160022126642</v>
          </cell>
          <cell r="R115">
            <v>451.35022086304031</v>
          </cell>
          <cell r="S115">
            <v>0</v>
          </cell>
          <cell r="T115">
            <v>0</v>
          </cell>
          <cell r="U115">
            <v>1</v>
          </cell>
        </row>
        <row r="116">
          <cell r="A116" t="str">
            <v>Present Value of Continuing Value</v>
          </cell>
          <cell r="B116">
            <v>641.52275554555877</v>
          </cell>
          <cell r="C116">
            <v>736.85745467524646</v>
          </cell>
          <cell r="D116">
            <v>846.35954658965125</v>
          </cell>
          <cell r="E116">
            <v>972.13440341611829</v>
          </cell>
          <cell r="F116">
            <v>1116.6002700781346</v>
          </cell>
          <cell r="G116">
            <v>1282.5347593473421</v>
          </cell>
          <cell r="H116">
            <v>1473.1282563804525</v>
          </cell>
          <cell r="I116">
            <v>1692.0452595381032</v>
          </cell>
          <cell r="J116">
            <v>1943.4948368717999</v>
          </cell>
          <cell r="K116">
            <v>2232.3115529299976</v>
          </cell>
          <cell r="L116">
            <v>2564.0484218448428</v>
          </cell>
          <cell r="M116">
            <v>2945.0836738876974</v>
          </cell>
          <cell r="N116">
            <v>3382.7433882700334</v>
          </cell>
          <cell r="O116">
            <v>3885.4423500230146</v>
          </cell>
          <cell r="P116">
            <v>4462.8458391793465</v>
          </cell>
          <cell r="Q116">
            <v>5126.0554629416738</v>
          </cell>
          <cell r="R116">
            <v>5887.8226037908671</v>
          </cell>
          <cell r="S116">
            <v>6762.7935874530576</v>
          </cell>
          <cell r="T116">
            <v>6762.7935874530576</v>
          </cell>
          <cell r="U116">
            <v>1</v>
          </cell>
        </row>
        <row r="117">
          <cell r="A117" t="str">
            <v>Equity Value</v>
          </cell>
          <cell r="B117">
            <v>1196.952043459678</v>
          </cell>
          <cell r="C117">
            <v>1390.9225738092866</v>
          </cell>
          <cell r="D117">
            <v>1667.1805798229252</v>
          </cell>
          <cell r="E117">
            <v>1999.0021761369844</v>
          </cell>
          <cell r="F117">
            <v>2312.235952402345</v>
          </cell>
          <cell r="G117">
            <v>2670.9074866188716</v>
          </cell>
          <cell r="H117">
            <v>3049.2572703489332</v>
          </cell>
          <cell r="I117">
            <v>3430.087130836826</v>
          </cell>
          <cell r="J117">
            <v>3815.2992617790878</v>
          </cell>
          <cell r="K117">
            <v>4212.5294441308124</v>
          </cell>
          <cell r="L117">
            <v>4615.3613968627014</v>
          </cell>
          <cell r="M117">
            <v>5028.557353819795</v>
          </cell>
          <cell r="N117">
            <v>5449.2320540064229</v>
          </cell>
          <cell r="O117">
            <v>5882.7752561550442</v>
          </cell>
          <cell r="P117">
            <v>6337.024019333463</v>
          </cell>
          <cell r="Q117">
            <v>6816.1262434346181</v>
          </cell>
          <cell r="R117">
            <v>7325.6546832092736</v>
          </cell>
          <cell r="S117">
            <v>7872.5982125875962</v>
          </cell>
          <cell r="T117">
            <v>6762.7935874530576</v>
          </cell>
        </row>
        <row r="118">
          <cell r="A118" t="str">
            <v>Shares Outstanding</v>
          </cell>
          <cell r="B118">
            <v>26.374749999999999</v>
          </cell>
          <cell r="C118">
            <v>95.409000000000049</v>
          </cell>
          <cell r="D118">
            <v>110.874</v>
          </cell>
          <cell r="E118">
            <v>118.73699999999999</v>
          </cell>
          <cell r="F118">
            <v>121.76693454567459</v>
          </cell>
          <cell r="G118">
            <v>126.64015781848616</v>
          </cell>
          <cell r="H118">
            <v>126.64015781848616</v>
          </cell>
          <cell r="I118">
            <v>126.64015781848616</v>
          </cell>
          <cell r="J118">
            <v>126.64015781848616</v>
          </cell>
          <cell r="K118">
            <v>126.64015781848616</v>
          </cell>
          <cell r="L118">
            <v>126.64015781848616</v>
          </cell>
          <cell r="M118">
            <v>126.64015781848616</v>
          </cell>
          <cell r="N118">
            <v>126.64015781848616</v>
          </cell>
          <cell r="O118">
            <v>126.64015781848616</v>
          </cell>
          <cell r="P118">
            <v>126.64015781848616</v>
          </cell>
          <cell r="Q118">
            <v>126.64015781848616</v>
          </cell>
          <cell r="R118">
            <v>126.64015781848616</v>
          </cell>
          <cell r="S118">
            <v>126.64015781848616</v>
          </cell>
          <cell r="T118">
            <v>126.64015781848616</v>
          </cell>
          <cell r="U118">
            <v>9.0672603461330617E-2</v>
          </cell>
        </row>
        <row r="119">
          <cell r="A119" t="str">
            <v>Projected Price (EoY)</v>
          </cell>
          <cell r="B119">
            <v>45.382498164330585</v>
          </cell>
          <cell r="C119">
            <v>14.57852586034112</v>
          </cell>
          <cell r="D119">
            <v>15.036713565154367</v>
          </cell>
          <cell r="E119">
            <v>16.835545585091289</v>
          </cell>
          <cell r="F119">
            <v>18.989029830056442</v>
          </cell>
          <cell r="G119">
            <v>21.090525569678253</v>
          </cell>
          <cell r="H119">
            <v>24.078122791977609</v>
          </cell>
          <cell r="I119">
            <v>27.085303666102369</v>
          </cell>
          <cell r="J119">
            <v>30.127088654197443</v>
          </cell>
          <cell r="K119">
            <v>33.26377285606867</v>
          </cell>
          <cell r="L119">
            <v>36.444690818199369</v>
          </cell>
          <cell r="M119">
            <v>39.707446993450894</v>
          </cell>
          <cell r="N119">
            <v>43.029258237476526</v>
          </cell>
          <cell r="O119">
            <v>46.452684184007801</v>
          </cell>
          <cell r="P119">
            <v>50.039609303206525</v>
          </cell>
          <cell r="Q119">
            <v>53.822787027825711</v>
          </cell>
          <cell r="R119">
            <v>57.846221999416358</v>
          </cell>
          <cell r="S119">
            <v>62.165101088008925</v>
          </cell>
          <cell r="T119">
            <v>53.401651608379993</v>
          </cell>
          <cell r="U119">
            <v>0.10165297226120026</v>
          </cell>
        </row>
        <row r="120">
          <cell r="A120" t="str">
            <v xml:space="preserve">   Implied P/BV</v>
          </cell>
          <cell r="B120">
            <v>8.6245720570753672</v>
          </cell>
          <cell r="C120">
            <v>1.4461388612579229</v>
          </cell>
          <cell r="D120">
            <v>0.18792250957819881</v>
          </cell>
          <cell r="E120">
            <v>9.8597054102706819E-2</v>
          </cell>
          <cell r="F120">
            <v>9.137583163147811E-2</v>
          </cell>
          <cell r="G120">
            <v>8.623934364018862E-2</v>
          </cell>
          <cell r="H120">
            <v>8.6389946577129381E-2</v>
          </cell>
          <cell r="I120">
            <v>8.9711212545067726E-2</v>
          </cell>
          <cell r="J120">
            <v>8.9785648700211704E-2</v>
          </cell>
          <cell r="K120">
            <v>8.7581654392221903E-2</v>
          </cell>
          <cell r="L120">
            <v>8.3751310152281308E-2</v>
          </cell>
          <cell r="M120">
            <v>7.9147728160825881E-2</v>
          </cell>
          <cell r="N120">
            <v>7.4268803068718164E-2</v>
          </cell>
          <cell r="O120">
            <v>6.9621681866245524E-2</v>
          </cell>
          <cell r="P120">
            <v>6.5448340207092073E-2</v>
          </cell>
          <cell r="Q120">
            <v>6.1784371827978475E-2</v>
          </cell>
          <cell r="R120">
            <v>5.8638911093740885E-2</v>
          </cell>
          <cell r="S120">
            <v>5.6014454869002542E-2</v>
          </cell>
          <cell r="T120" t="e">
            <v>#DIV/0!</v>
          </cell>
          <cell r="U120">
            <v>0.11396305361346806</v>
          </cell>
        </row>
        <row r="121">
          <cell r="A121" t="str">
            <v xml:space="preserve">   Implied P/E</v>
          </cell>
          <cell r="B121" t="str">
            <v>-114x</v>
          </cell>
          <cell r="C121" t="str">
            <v>5727x</v>
          </cell>
          <cell r="D121" t="str">
            <v>295x</v>
          </cell>
          <cell r="E121" t="str">
            <v>125x</v>
          </cell>
          <cell r="F121" t="str">
            <v>123x</v>
          </cell>
          <cell r="G121" t="str">
            <v>62x</v>
          </cell>
          <cell r="H121" t="str">
            <v>39x</v>
          </cell>
          <cell r="I121" t="str">
            <v>27x</v>
          </cell>
          <cell r="J121" t="str">
            <v>22x</v>
          </cell>
          <cell r="K121" t="str">
            <v>19x</v>
          </cell>
          <cell r="L121" t="str">
            <v>17x</v>
          </cell>
          <cell r="M121" t="str">
            <v>15x</v>
          </cell>
          <cell r="N121" t="str">
            <v>15x</v>
          </cell>
          <cell r="O121" t="str">
            <v>14x</v>
          </cell>
          <cell r="P121" t="str">
            <v>14x</v>
          </cell>
          <cell r="Q121" t="str">
            <v>14x</v>
          </cell>
          <cell r="R121" t="str">
            <v>14x</v>
          </cell>
          <cell r="S121" t="str">
            <v>14x</v>
          </cell>
          <cell r="T121" t="e">
            <v>#DIV/0!</v>
          </cell>
          <cell r="U121">
            <v>0.12776387448400661</v>
          </cell>
        </row>
        <row r="122">
          <cell r="A122" t="str">
            <v>RI Discounting Matrix</v>
          </cell>
          <cell r="B122">
            <v>0</v>
          </cell>
          <cell r="D122">
            <v>1</v>
          </cell>
          <cell r="E122">
            <v>0.89198182251223035</v>
          </cell>
          <cell r="F122">
            <v>0.79563157169224008</v>
          </cell>
          <cell r="G122">
            <v>0.70968889936631463</v>
          </cell>
          <cell r="H122">
            <v>0.63302959787346424</v>
          </cell>
          <cell r="I122">
            <v>0.56465089441535699</v>
          </cell>
          <cell r="J122">
            <v>0.50365833388377113</v>
          </cell>
          <cell r="K122">
            <v>0.4492540785811196</v>
          </cell>
          <cell r="L122">
            <v>0.4007264717838398</v>
          </cell>
          <cell r="M122">
            <v>0.3574407286306453</v>
          </cell>
          <cell r="N122">
            <v>0.31883063256406258</v>
          </cell>
          <cell r="O122">
            <v>0.28439112870721983</v>
          </cell>
          <cell r="P122">
            <v>0.25367171729057625</v>
          </cell>
          <cell r="Q122">
            <v>0.22627056070865548</v>
          </cell>
          <cell r="R122">
            <v>0.20182922712177079</v>
          </cell>
          <cell r="S122">
            <v>0.18002800184431197</v>
          </cell>
          <cell r="T122">
            <v>0.16058170518832457</v>
          </cell>
          <cell r="U122">
            <v>0.14323596205600342</v>
          </cell>
        </row>
        <row r="123">
          <cell r="A123" t="str">
            <v>DCF Discounting Matrix</v>
          </cell>
          <cell r="B123">
            <v>0.65388624769702863</v>
          </cell>
          <cell r="C123">
            <v>0.56754844491327727</v>
          </cell>
          <cell r="D123">
            <v>0.49261050902652748</v>
          </cell>
          <cell r="E123">
            <v>0.42756722492729993</v>
          </cell>
          <cell r="F123">
            <v>0.37111212303062663</v>
          </cell>
          <cell r="G123">
            <v>0.32211123732347929</v>
          </cell>
          <cell r="H123">
            <v>0.2795803283459436</v>
          </cell>
          <cell r="I123">
            <v>0.2426651136033745</v>
          </cell>
          <cell r="J123">
            <v>0.21062410831449696</v>
          </cell>
          <cell r="K123">
            <v>0.18281373183203226</v>
          </cell>
          <cell r="L123">
            <v>0.15867538058108371</v>
          </cell>
          <cell r="M123">
            <v>0.13772420786029893</v>
          </cell>
          <cell r="N123">
            <v>0.1195393851351384</v>
          </cell>
          <cell r="O123">
            <v>0.10375564921006278</v>
          </cell>
          <cell r="P123">
            <v>9.0055965494816481E-2</v>
          </cell>
          <cell r="Q123">
            <v>7.8165159998025605E-2</v>
          </cell>
          <cell r="R123">
            <v>6.7844392139337115E-2</v>
          </cell>
          <cell r="S123">
            <v>5.8886357360138621E-2</v>
          </cell>
          <cell r="T123">
            <v>5.1111123171746833E-2</v>
          </cell>
          <cell r="U123">
            <v>0.16058170518832457</v>
          </cell>
        </row>
        <row r="124">
          <cell r="A124">
            <v>1999</v>
          </cell>
          <cell r="B124">
            <v>0.65991158557008445</v>
          </cell>
          <cell r="C124">
            <v>0.57453215151082482</v>
          </cell>
          <cell r="D124">
            <v>0.50019911809019324</v>
          </cell>
          <cell r="E124">
            <v>0.43548330076962294</v>
          </cell>
          <cell r="F124">
            <v>0.37914042306450041</v>
          </cell>
          <cell r="G124">
            <v>0.33008719311965734</v>
          </cell>
          <cell r="H124">
            <v>0.28738047550017587</v>
          </cell>
          <cell r="I124">
            <v>0.25019915773820711</v>
          </cell>
          <cell r="J124">
            <v>0.21782836298797179</v>
          </cell>
          <cell r="K124">
            <v>0.18964570524920588</v>
          </cell>
          <cell r="L124">
            <v>0.16510932289131991</v>
          </cell>
          <cell r="M124">
            <v>0.14374746040152836</v>
          </cell>
          <cell r="N124">
            <v>0.12514939804756034</v>
          </cell>
          <cell r="O124">
            <v>0.10895755506161398</v>
          </cell>
          <cell r="P124">
            <v>9.4860614515245509E-2</v>
          </cell>
          <cell r="Q124">
            <v>8.2587537698707178E-2</v>
          </cell>
          <cell r="R124">
            <v>7.1902352920549459E-2</v>
          </cell>
          <cell r="S124">
            <v>6.2599618532908227E-2</v>
          </cell>
          <cell r="T124">
            <v>5.4500472951082971E-2</v>
          </cell>
          <cell r="U124">
            <v>0.18002800184431197</v>
          </cell>
        </row>
        <row r="125">
          <cell r="A125">
            <v>2000</v>
          </cell>
          <cell r="B125">
            <v>0.75797899147062431</v>
          </cell>
          <cell r="C125">
            <v>0.65991158557008445</v>
          </cell>
          <cell r="D125">
            <v>0.57453215151082482</v>
          </cell>
          <cell r="E125">
            <v>0.50019911809019324</v>
          </cell>
          <cell r="F125">
            <v>0.43548330076962294</v>
          </cell>
          <cell r="G125">
            <v>0.37914042306450041</v>
          </cell>
          <cell r="H125">
            <v>0.33008719311965734</v>
          </cell>
          <cell r="I125">
            <v>0.28738047550017587</v>
          </cell>
          <cell r="J125">
            <v>0.25019915773820711</v>
          </cell>
          <cell r="K125">
            <v>0.21782836298797179</v>
          </cell>
          <cell r="L125">
            <v>0.18964570524920588</v>
          </cell>
          <cell r="M125">
            <v>0.16510932289131991</v>
          </cell>
          <cell r="N125">
            <v>0.14374746040152836</v>
          </cell>
          <cell r="O125">
            <v>0.12514939804756034</v>
          </cell>
          <cell r="P125">
            <v>0.10895755506161398</v>
          </cell>
          <cell r="Q125">
            <v>9.4860614515245509E-2</v>
          </cell>
          <cell r="R125">
            <v>8.2587537698707178E-2</v>
          </cell>
          <cell r="S125">
            <v>7.1902352920549459E-2</v>
          </cell>
          <cell r="T125">
            <v>6.2599618532908227E-2</v>
          </cell>
          <cell r="U125">
            <v>0.20182922712177079</v>
          </cell>
        </row>
        <row r="126">
          <cell r="A126">
            <v>2001</v>
          </cell>
          <cell r="B126">
            <v>0.87061988920000233</v>
          </cell>
          <cell r="C126">
            <v>0.75797899147062431</v>
          </cell>
          <cell r="D126">
            <v>0.65991158557008445</v>
          </cell>
          <cell r="E126">
            <v>0.57453215151082482</v>
          </cell>
          <cell r="F126">
            <v>0.50019911809019324</v>
          </cell>
          <cell r="G126">
            <v>0.43548330076962294</v>
          </cell>
          <cell r="H126">
            <v>0.37914042306450041</v>
          </cell>
          <cell r="I126">
            <v>0.33008719311965734</v>
          </cell>
          <cell r="J126">
            <v>0.28738047550017587</v>
          </cell>
          <cell r="K126">
            <v>0.25019915773820711</v>
          </cell>
          <cell r="L126">
            <v>0.21782836298797179</v>
          </cell>
          <cell r="M126">
            <v>0.18964570524920588</v>
          </cell>
          <cell r="N126">
            <v>0.16510932289131991</v>
          </cell>
          <cell r="O126">
            <v>0.14374746040152836</v>
          </cell>
          <cell r="P126">
            <v>0.12514939804756034</v>
          </cell>
          <cell r="Q126">
            <v>0.10895755506161398</v>
          </cell>
          <cell r="R126">
            <v>9.4860614515245509E-2</v>
          </cell>
          <cell r="S126">
            <v>8.2587537698707178E-2</v>
          </cell>
          <cell r="T126">
            <v>7.1902352920549459E-2</v>
          </cell>
          <cell r="U126">
            <v>0.22627056070865548</v>
          </cell>
        </row>
        <row r="127">
          <cell r="A127">
            <v>2002</v>
          </cell>
          <cell r="B127">
            <v>1</v>
          </cell>
          <cell r="C127">
            <v>0.87061988920000233</v>
          </cell>
          <cell r="D127">
            <v>0.75797899147062431</v>
          </cell>
          <cell r="E127">
            <v>0.65991158557008445</v>
          </cell>
          <cell r="F127">
            <v>0.57453215151082482</v>
          </cell>
          <cell r="G127">
            <v>0.50019911809019324</v>
          </cell>
          <cell r="H127">
            <v>0.43548330076962294</v>
          </cell>
          <cell r="I127">
            <v>0.37914042306450041</v>
          </cell>
          <cell r="J127">
            <v>0.33008719311965734</v>
          </cell>
          <cell r="K127">
            <v>0.28738047550017587</v>
          </cell>
          <cell r="L127">
            <v>0.25019915773820711</v>
          </cell>
          <cell r="M127">
            <v>0.21782836298797179</v>
          </cell>
          <cell r="N127">
            <v>0.18964570524920588</v>
          </cell>
          <cell r="O127">
            <v>0.16510932289131991</v>
          </cell>
          <cell r="P127">
            <v>0.14374746040152836</v>
          </cell>
          <cell r="Q127">
            <v>0.12514939804756034</v>
          </cell>
          <cell r="R127">
            <v>0.10895755506161398</v>
          </cell>
          <cell r="S127">
            <v>9.4860614515245509E-2</v>
          </cell>
          <cell r="T127">
            <v>8.2587537698707178E-2</v>
          </cell>
          <cell r="U127">
            <v>0.25367171729057625</v>
          </cell>
        </row>
        <row r="128">
          <cell r="A128">
            <v>2003</v>
          </cell>
          <cell r="B128">
            <v>0</v>
          </cell>
          <cell r="C128">
            <v>1</v>
          </cell>
          <cell r="D128">
            <v>0.87061988920000233</v>
          </cell>
          <cell r="E128">
            <v>0.75797899147062431</v>
          </cell>
          <cell r="F128">
            <v>0.65991158557008445</v>
          </cell>
          <cell r="G128">
            <v>0.57453215151082482</v>
          </cell>
          <cell r="H128">
            <v>0.50019911809019324</v>
          </cell>
          <cell r="I128">
            <v>0.43548330076962294</v>
          </cell>
          <cell r="J128">
            <v>0.37914042306450041</v>
          </cell>
          <cell r="K128">
            <v>0.33008719311965734</v>
          </cell>
          <cell r="L128">
            <v>0.28738047550017587</v>
          </cell>
          <cell r="M128">
            <v>0.25019915773820711</v>
          </cell>
          <cell r="N128">
            <v>0.21782836298797179</v>
          </cell>
          <cell r="O128">
            <v>0.18964570524920588</v>
          </cell>
          <cell r="P128">
            <v>0.16510932289131991</v>
          </cell>
          <cell r="Q128">
            <v>0.14374746040152836</v>
          </cell>
          <cell r="R128">
            <v>0.12514939804756034</v>
          </cell>
          <cell r="S128">
            <v>0.10895755506161398</v>
          </cell>
          <cell r="T128">
            <v>9.4860614515245509E-2</v>
          </cell>
          <cell r="U128">
            <v>0.28439112870721983</v>
          </cell>
        </row>
        <row r="129">
          <cell r="A129">
            <v>2004</v>
          </cell>
          <cell r="B129">
            <v>0</v>
          </cell>
          <cell r="C129">
            <v>0</v>
          </cell>
          <cell r="D129">
            <v>1</v>
          </cell>
          <cell r="E129">
            <v>0.87061988920000233</v>
          </cell>
          <cell r="F129">
            <v>0.75797899147062431</v>
          </cell>
          <cell r="G129">
            <v>0.65991158557008445</v>
          </cell>
          <cell r="H129">
            <v>0.57453215151082482</v>
          </cell>
          <cell r="I129">
            <v>0.50019911809019324</v>
          </cell>
          <cell r="J129">
            <v>0.43548330076962294</v>
          </cell>
          <cell r="K129">
            <v>0.37914042306450041</v>
          </cell>
          <cell r="L129">
            <v>0.33008719311965734</v>
          </cell>
          <cell r="M129">
            <v>0.28738047550017587</v>
          </cell>
          <cell r="N129">
            <v>0.25019915773820711</v>
          </cell>
          <cell r="O129">
            <v>0.21782836298797179</v>
          </cell>
          <cell r="P129">
            <v>0.18964570524920588</v>
          </cell>
          <cell r="Q129">
            <v>0.16510932289131991</v>
          </cell>
          <cell r="R129">
            <v>0.14374746040152836</v>
          </cell>
          <cell r="S129">
            <v>0.12514939804756034</v>
          </cell>
          <cell r="T129">
            <v>0.10895755506161398</v>
          </cell>
          <cell r="U129">
            <v>0.31883063256406258</v>
          </cell>
        </row>
        <row r="130">
          <cell r="A130">
            <v>2005</v>
          </cell>
          <cell r="B130">
            <v>0</v>
          </cell>
          <cell r="C130">
            <v>0</v>
          </cell>
          <cell r="D130">
            <v>0</v>
          </cell>
          <cell r="E130">
            <v>1</v>
          </cell>
          <cell r="F130">
            <v>0.87061988920000233</v>
          </cell>
          <cell r="G130">
            <v>0.75797899147062431</v>
          </cell>
          <cell r="H130">
            <v>0.65991158557008445</v>
          </cell>
          <cell r="I130">
            <v>0.57453215151082482</v>
          </cell>
          <cell r="J130">
            <v>0.50019911809019324</v>
          </cell>
          <cell r="K130">
            <v>0.43548330076962294</v>
          </cell>
          <cell r="L130">
            <v>0.37914042306450041</v>
          </cell>
          <cell r="M130">
            <v>0.33008719311965734</v>
          </cell>
          <cell r="N130">
            <v>0.28738047550017587</v>
          </cell>
          <cell r="O130">
            <v>0.25019915773820711</v>
          </cell>
          <cell r="P130">
            <v>0.21782836298797179</v>
          </cell>
          <cell r="Q130">
            <v>0.18964570524920588</v>
          </cell>
          <cell r="R130">
            <v>0.16510932289131991</v>
          </cell>
          <cell r="S130">
            <v>0.14374746040152836</v>
          </cell>
          <cell r="T130">
            <v>0.12514939804756034</v>
          </cell>
          <cell r="U130">
            <v>0.3574407286306453</v>
          </cell>
        </row>
        <row r="131">
          <cell r="A131">
            <v>2006</v>
          </cell>
          <cell r="B131">
            <v>0</v>
          </cell>
          <cell r="C131">
            <v>0</v>
          </cell>
          <cell r="D131">
            <v>0</v>
          </cell>
          <cell r="E131">
            <v>0</v>
          </cell>
          <cell r="F131">
            <v>1</v>
          </cell>
          <cell r="G131">
            <v>0.87061988920000233</v>
          </cell>
          <cell r="H131">
            <v>0.75797899147062431</v>
          </cell>
          <cell r="I131">
            <v>0.65991158557008445</v>
          </cell>
          <cell r="J131">
            <v>0.57453215151082482</v>
          </cell>
          <cell r="K131">
            <v>0.50019911809019324</v>
          </cell>
          <cell r="L131">
            <v>0.43548330076962294</v>
          </cell>
          <cell r="M131">
            <v>0.37914042306450041</v>
          </cell>
          <cell r="N131">
            <v>0.33008719311965734</v>
          </cell>
          <cell r="O131">
            <v>0.28738047550017587</v>
          </cell>
          <cell r="P131">
            <v>0.25019915773820711</v>
          </cell>
          <cell r="Q131">
            <v>0.21782836298797179</v>
          </cell>
          <cell r="R131">
            <v>0.18964570524920588</v>
          </cell>
          <cell r="S131">
            <v>0.16510932289131991</v>
          </cell>
          <cell r="T131">
            <v>0.14374746040152836</v>
          </cell>
          <cell r="U131">
            <v>0.4007264717838398</v>
          </cell>
        </row>
        <row r="132">
          <cell r="A132">
            <v>2007</v>
          </cell>
          <cell r="B132">
            <v>0</v>
          </cell>
          <cell r="C132">
            <v>0</v>
          </cell>
          <cell r="D132">
            <v>0</v>
          </cell>
          <cell r="E132">
            <v>0</v>
          </cell>
          <cell r="F132">
            <v>0</v>
          </cell>
          <cell r="G132">
            <v>1</v>
          </cell>
          <cell r="H132">
            <v>0.87061988920000233</v>
          </cell>
          <cell r="I132">
            <v>0.75797899147062431</v>
          </cell>
          <cell r="J132">
            <v>0.65991158557008445</v>
          </cell>
          <cell r="K132">
            <v>0.57453215151082482</v>
          </cell>
          <cell r="L132">
            <v>0.50019911809019324</v>
          </cell>
          <cell r="M132">
            <v>0.43548330076962294</v>
          </cell>
          <cell r="N132">
            <v>0.37914042306450041</v>
          </cell>
          <cell r="O132">
            <v>0.33008719311965734</v>
          </cell>
          <cell r="P132">
            <v>0.28738047550017587</v>
          </cell>
          <cell r="Q132">
            <v>0.25019915773820711</v>
          </cell>
          <cell r="R132">
            <v>0.21782836298797179</v>
          </cell>
          <cell r="S132">
            <v>0.18964570524920588</v>
          </cell>
          <cell r="T132">
            <v>0.16510932289131991</v>
          </cell>
          <cell r="U132">
            <v>0.4492540785811196</v>
          </cell>
        </row>
        <row r="133">
          <cell r="A133">
            <v>2008</v>
          </cell>
          <cell r="B133">
            <v>0</v>
          </cell>
          <cell r="C133">
            <v>0</v>
          </cell>
          <cell r="D133">
            <v>0</v>
          </cell>
          <cell r="E133">
            <v>0</v>
          </cell>
          <cell r="F133">
            <v>0</v>
          </cell>
          <cell r="G133">
            <v>0</v>
          </cell>
          <cell r="H133">
            <v>1</v>
          </cell>
          <cell r="I133">
            <v>0.87061988920000233</v>
          </cell>
          <cell r="J133">
            <v>0.75797899147062431</v>
          </cell>
          <cell r="K133">
            <v>0.65991158557008445</v>
          </cell>
          <cell r="L133">
            <v>0.57453215151082482</v>
          </cell>
          <cell r="M133">
            <v>0.50019911809019324</v>
          </cell>
          <cell r="N133">
            <v>0.43548330076962294</v>
          </cell>
          <cell r="O133">
            <v>0.37914042306450041</v>
          </cell>
          <cell r="P133">
            <v>0.33008719311965734</v>
          </cell>
          <cell r="Q133">
            <v>0.28738047550017587</v>
          </cell>
          <cell r="R133">
            <v>0.25019915773820711</v>
          </cell>
          <cell r="S133">
            <v>0.21782836298797179</v>
          </cell>
          <cell r="T133">
            <v>0.18964570524920588</v>
          </cell>
          <cell r="U133">
            <v>0.50365833388377113</v>
          </cell>
        </row>
        <row r="134">
          <cell r="A134">
            <v>2009</v>
          </cell>
          <cell r="B134">
            <v>0</v>
          </cell>
          <cell r="C134">
            <v>0</v>
          </cell>
          <cell r="D134">
            <v>0</v>
          </cell>
          <cell r="E134">
            <v>0</v>
          </cell>
          <cell r="F134">
            <v>0</v>
          </cell>
          <cell r="G134">
            <v>0</v>
          </cell>
          <cell r="H134">
            <v>0</v>
          </cell>
          <cell r="I134">
            <v>1</v>
          </cell>
          <cell r="J134">
            <v>0.87061988920000233</v>
          </cell>
          <cell r="K134">
            <v>0.75797899147062431</v>
          </cell>
          <cell r="L134">
            <v>0.65991158557008445</v>
          </cell>
          <cell r="M134">
            <v>0.57453215151082482</v>
          </cell>
          <cell r="N134">
            <v>0.50019911809019324</v>
          </cell>
          <cell r="O134">
            <v>0.43548330076962294</v>
          </cell>
          <cell r="P134">
            <v>0.37914042306450041</v>
          </cell>
          <cell r="Q134">
            <v>0.33008719311965734</v>
          </cell>
          <cell r="R134">
            <v>0.28738047550017587</v>
          </cell>
          <cell r="S134">
            <v>0.25019915773820711</v>
          </cell>
          <cell r="T134">
            <v>0.21782836298797179</v>
          </cell>
          <cell r="U134">
            <v>0.56465089441535699</v>
          </cell>
        </row>
        <row r="135">
          <cell r="A135">
            <v>2010</v>
          </cell>
          <cell r="B135">
            <v>0</v>
          </cell>
          <cell r="C135">
            <v>0</v>
          </cell>
          <cell r="D135">
            <v>0</v>
          </cell>
          <cell r="E135">
            <v>0</v>
          </cell>
          <cell r="F135">
            <v>0</v>
          </cell>
          <cell r="G135">
            <v>0</v>
          </cell>
          <cell r="H135">
            <v>0</v>
          </cell>
          <cell r="I135">
            <v>0</v>
          </cell>
          <cell r="J135">
            <v>1</v>
          </cell>
          <cell r="K135">
            <v>0.87061988920000233</v>
          </cell>
          <cell r="L135">
            <v>0.75797899147062431</v>
          </cell>
          <cell r="M135">
            <v>0.65991158557008445</v>
          </cell>
          <cell r="N135">
            <v>0.57453215151082482</v>
          </cell>
          <cell r="O135">
            <v>0.50019911809019324</v>
          </cell>
          <cell r="P135">
            <v>0.43548330076962294</v>
          </cell>
          <cell r="Q135">
            <v>0.37914042306450041</v>
          </cell>
          <cell r="R135">
            <v>0.33008719311965734</v>
          </cell>
          <cell r="S135">
            <v>0.28738047550017587</v>
          </cell>
          <cell r="T135">
            <v>0.25019915773820711</v>
          </cell>
          <cell r="U135">
            <v>0.63302959787346424</v>
          </cell>
        </row>
        <row r="136">
          <cell r="A136">
            <v>2011</v>
          </cell>
          <cell r="B136">
            <v>0</v>
          </cell>
          <cell r="C136">
            <v>0</v>
          </cell>
          <cell r="D136">
            <v>0</v>
          </cell>
          <cell r="E136">
            <v>0</v>
          </cell>
          <cell r="F136">
            <v>0</v>
          </cell>
          <cell r="G136">
            <v>0</v>
          </cell>
          <cell r="H136">
            <v>0</v>
          </cell>
          <cell r="I136">
            <v>0</v>
          </cell>
          <cell r="J136">
            <v>0</v>
          </cell>
          <cell r="K136">
            <v>1</v>
          </cell>
          <cell r="L136">
            <v>0.87061988920000233</v>
          </cell>
          <cell r="M136">
            <v>0.75797899147062431</v>
          </cell>
          <cell r="N136">
            <v>0.65991158557008445</v>
          </cell>
          <cell r="O136">
            <v>0.57453215151082482</v>
          </cell>
          <cell r="P136">
            <v>0.50019911809019324</v>
          </cell>
          <cell r="Q136">
            <v>0.43548330076962294</v>
          </cell>
          <cell r="R136">
            <v>0.37914042306450041</v>
          </cell>
          <cell r="S136">
            <v>0.33008719311965734</v>
          </cell>
          <cell r="T136">
            <v>0.28738047550017587</v>
          </cell>
          <cell r="U136">
            <v>0.70968889936631463</v>
          </cell>
        </row>
        <row r="137">
          <cell r="A137">
            <v>2012</v>
          </cell>
          <cell r="B137">
            <v>0</v>
          </cell>
          <cell r="C137">
            <v>0</v>
          </cell>
          <cell r="D137">
            <v>0</v>
          </cell>
          <cell r="E137">
            <v>0</v>
          </cell>
          <cell r="F137">
            <v>0</v>
          </cell>
          <cell r="G137">
            <v>0</v>
          </cell>
          <cell r="H137">
            <v>0</v>
          </cell>
          <cell r="I137">
            <v>0</v>
          </cell>
          <cell r="J137">
            <v>0</v>
          </cell>
          <cell r="K137">
            <v>0</v>
          </cell>
          <cell r="L137">
            <v>1</v>
          </cell>
          <cell r="M137">
            <v>0.87061988920000233</v>
          </cell>
          <cell r="N137">
            <v>0.75797899147062431</v>
          </cell>
          <cell r="O137">
            <v>0.65991158557008445</v>
          </cell>
          <cell r="P137">
            <v>0.57453215151082482</v>
          </cell>
          <cell r="Q137">
            <v>0.50019911809019324</v>
          </cell>
          <cell r="R137">
            <v>0.43548330076962294</v>
          </cell>
          <cell r="S137">
            <v>0.37914042306450041</v>
          </cell>
          <cell r="T137">
            <v>0.33008719311965734</v>
          </cell>
          <cell r="U137">
            <v>0.79563157169224008</v>
          </cell>
        </row>
        <row r="138">
          <cell r="A138">
            <v>2013</v>
          </cell>
          <cell r="B138">
            <v>0</v>
          </cell>
          <cell r="C138">
            <v>0</v>
          </cell>
          <cell r="D138">
            <v>0</v>
          </cell>
          <cell r="E138">
            <v>0</v>
          </cell>
          <cell r="F138">
            <v>0</v>
          </cell>
          <cell r="G138">
            <v>0</v>
          </cell>
          <cell r="H138">
            <v>0</v>
          </cell>
          <cell r="I138">
            <v>0</v>
          </cell>
          <cell r="J138">
            <v>0</v>
          </cell>
          <cell r="K138">
            <v>0</v>
          </cell>
          <cell r="L138">
            <v>0</v>
          </cell>
          <cell r="M138">
            <v>1</v>
          </cell>
          <cell r="N138">
            <v>0.87061988920000233</v>
          </cell>
          <cell r="O138">
            <v>0.75797899147062431</v>
          </cell>
          <cell r="P138">
            <v>0.65991158557008445</v>
          </cell>
          <cell r="Q138">
            <v>0.57453215151082482</v>
          </cell>
          <cell r="R138">
            <v>0.50019911809019324</v>
          </cell>
          <cell r="S138">
            <v>0.43548330076962294</v>
          </cell>
          <cell r="T138">
            <v>0.37914042306450041</v>
          </cell>
          <cell r="U138">
            <v>1</v>
          </cell>
        </row>
        <row r="139">
          <cell r="A139">
            <v>2014</v>
          </cell>
          <cell r="B139">
            <v>0</v>
          </cell>
          <cell r="C139">
            <v>0</v>
          </cell>
          <cell r="D139">
            <v>0</v>
          </cell>
          <cell r="E139">
            <v>0</v>
          </cell>
          <cell r="F139">
            <v>0</v>
          </cell>
          <cell r="G139">
            <v>0</v>
          </cell>
          <cell r="H139">
            <v>0</v>
          </cell>
          <cell r="I139">
            <v>0</v>
          </cell>
          <cell r="J139">
            <v>0</v>
          </cell>
          <cell r="K139">
            <v>0</v>
          </cell>
          <cell r="L139">
            <v>0</v>
          </cell>
          <cell r="M139">
            <v>0</v>
          </cell>
          <cell r="N139">
            <v>1</v>
          </cell>
          <cell r="O139">
            <v>0.87061988920000233</v>
          </cell>
          <cell r="P139">
            <v>0.75797899147062431</v>
          </cell>
          <cell r="Q139">
            <v>0.65991158557008445</v>
          </cell>
          <cell r="R139">
            <v>0.57453215151082482</v>
          </cell>
          <cell r="S139">
            <v>0.50019911809019324</v>
          </cell>
          <cell r="T139">
            <v>0.43548330076962294</v>
          </cell>
          <cell r="U139">
            <v>1</v>
          </cell>
        </row>
        <row r="140">
          <cell r="A140">
            <v>2015</v>
          </cell>
          <cell r="B140">
            <v>0</v>
          </cell>
          <cell r="C140">
            <v>0</v>
          </cell>
          <cell r="D140">
            <v>0</v>
          </cell>
          <cell r="E140">
            <v>0</v>
          </cell>
          <cell r="F140">
            <v>0</v>
          </cell>
          <cell r="G140">
            <v>0</v>
          </cell>
          <cell r="H140">
            <v>0</v>
          </cell>
          <cell r="I140">
            <v>0</v>
          </cell>
          <cell r="J140">
            <v>0</v>
          </cell>
          <cell r="K140">
            <v>0</v>
          </cell>
          <cell r="L140">
            <v>0</v>
          </cell>
          <cell r="M140">
            <v>0</v>
          </cell>
          <cell r="N140">
            <v>0</v>
          </cell>
          <cell r="O140">
            <v>1</v>
          </cell>
          <cell r="P140">
            <v>0.87061988920000233</v>
          </cell>
          <cell r="Q140">
            <v>0.75797899147062431</v>
          </cell>
          <cell r="R140">
            <v>0.65991158557008445</v>
          </cell>
          <cell r="S140">
            <v>0.57453215151082482</v>
          </cell>
          <cell r="T140">
            <v>0.50019911809019324</v>
          </cell>
        </row>
        <row r="141">
          <cell r="A141">
            <v>2016</v>
          </cell>
          <cell r="B141">
            <v>0</v>
          </cell>
          <cell r="C141">
            <v>0</v>
          </cell>
          <cell r="D141">
            <v>0</v>
          </cell>
          <cell r="E141">
            <v>0</v>
          </cell>
          <cell r="F141">
            <v>0</v>
          </cell>
          <cell r="G141">
            <v>0</v>
          </cell>
          <cell r="H141">
            <v>0</v>
          </cell>
          <cell r="I141">
            <v>0</v>
          </cell>
          <cell r="J141">
            <v>0</v>
          </cell>
          <cell r="K141">
            <v>0</v>
          </cell>
          <cell r="L141">
            <v>0</v>
          </cell>
          <cell r="M141">
            <v>0</v>
          </cell>
          <cell r="N141">
            <v>0</v>
          </cell>
          <cell r="O141">
            <v>0</v>
          </cell>
          <cell r="P141">
            <v>1</v>
          </cell>
          <cell r="Q141">
            <v>0.87061988920000233</v>
          </cell>
          <cell r="R141">
            <v>0.75797899147062431</v>
          </cell>
          <cell r="S141">
            <v>0.65991158557008445</v>
          </cell>
          <cell r="T141">
            <v>0.57453215151082482</v>
          </cell>
        </row>
        <row r="142">
          <cell r="A142">
            <v>2017</v>
          </cell>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1</v>
          </cell>
          <cell r="R142">
            <v>0.87061988920000233</v>
          </cell>
          <cell r="S142">
            <v>0.75797899147062431</v>
          </cell>
          <cell r="T142">
            <v>0.65991158557008445</v>
          </cell>
        </row>
        <row r="143">
          <cell r="A143">
            <v>2018</v>
          </cell>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1</v>
          </cell>
          <cell r="S143">
            <v>0.87061988920000233</v>
          </cell>
          <cell r="T143">
            <v>0.75797899147062431</v>
          </cell>
        </row>
        <row r="144">
          <cell r="A144">
            <v>2019</v>
          </cell>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1</v>
          </cell>
          <cell r="T144">
            <v>1</v>
          </cell>
        </row>
        <row r="145">
          <cell r="A145" t="str">
            <v>Beginning of Period Subscribers</v>
          </cell>
          <cell r="D145">
            <v>76000</v>
          </cell>
          <cell r="E145">
            <v>127000</v>
          </cell>
          <cell r="F145">
            <v>227000</v>
          </cell>
          <cell r="G145">
            <v>393000</v>
          </cell>
          <cell r="H145">
            <v>646000</v>
          </cell>
          <cell r="I145">
            <v>1100000</v>
          </cell>
          <cell r="J145">
            <v>1595000</v>
          </cell>
          <cell r="K145">
            <v>2175000</v>
          </cell>
          <cell r="L145">
            <v>2857159.0909090908</v>
          </cell>
          <cell r="M145">
            <v>3610410.1239669421</v>
          </cell>
        </row>
        <row r="146">
          <cell r="A146" t="str">
            <v>RI Discounting Matrix</v>
          </cell>
          <cell r="D146">
            <v>127000</v>
          </cell>
          <cell r="E146">
            <v>227000</v>
          </cell>
          <cell r="F146">
            <v>393000</v>
          </cell>
          <cell r="G146">
            <v>646000</v>
          </cell>
          <cell r="H146">
            <v>1100000</v>
          </cell>
          <cell r="I146">
            <v>1595000</v>
          </cell>
          <cell r="J146">
            <v>2175000</v>
          </cell>
          <cell r="K146">
            <v>2857159.0909090908</v>
          </cell>
          <cell r="L146">
            <v>3610410.1239669421</v>
          </cell>
          <cell r="M146">
            <v>4381725.0140871527</v>
          </cell>
        </row>
        <row r="147">
          <cell r="A147">
            <v>1999</v>
          </cell>
          <cell r="B147">
            <v>0.65991158557008445</v>
          </cell>
          <cell r="C147">
            <v>0.57453215151082482</v>
          </cell>
          <cell r="D147">
            <v>0.50019911809019324</v>
          </cell>
          <cell r="E147">
            <v>0.43548330076962294</v>
          </cell>
          <cell r="F147">
            <v>0.37914042306450041</v>
          </cell>
          <cell r="G147">
            <v>0.33008719311965734</v>
          </cell>
          <cell r="H147">
            <v>0.28738047550017587</v>
          </cell>
          <cell r="I147">
            <v>0.25019915773820711</v>
          </cell>
          <cell r="J147">
            <v>0.21782836298797179</v>
          </cell>
          <cell r="K147">
            <v>0.18964570524920588</v>
          </cell>
          <cell r="L147">
            <v>0.16510932289131991</v>
          </cell>
          <cell r="M147">
            <v>0.14374746040152836</v>
          </cell>
          <cell r="N147">
            <v>0.12514939804756034</v>
          </cell>
          <cell r="O147">
            <v>0.10895755506161398</v>
          </cell>
          <cell r="P147">
            <v>9.4860614515245509E-2</v>
          </cell>
          <cell r="Q147">
            <v>8.2587537698707178E-2</v>
          </cell>
          <cell r="R147">
            <v>7.1902352920549459E-2</v>
          </cell>
          <cell r="S147">
            <v>6.2599618532908227E-2</v>
          </cell>
          <cell r="T147">
            <v>5.4500472951082971E-2</v>
          </cell>
        </row>
        <row r="148">
          <cell r="A148">
            <v>2000</v>
          </cell>
          <cell r="B148">
            <v>0.75797899147062431</v>
          </cell>
          <cell r="C148">
            <v>0.65991158557008445</v>
          </cell>
          <cell r="D148">
            <v>0.57453215151082482</v>
          </cell>
          <cell r="E148">
            <v>0.50019911809019324</v>
          </cell>
          <cell r="F148">
            <v>0.43548330076962294</v>
          </cell>
          <cell r="G148">
            <v>0.37914042306450041</v>
          </cell>
          <cell r="H148">
            <v>0.33008719311965734</v>
          </cell>
          <cell r="I148">
            <v>0.28738047550017587</v>
          </cell>
          <cell r="J148">
            <v>0.25019915773820711</v>
          </cell>
          <cell r="K148">
            <v>0.21782836298797179</v>
          </cell>
          <cell r="L148">
            <v>0.18964570524920588</v>
          </cell>
          <cell r="M148">
            <v>0.16510932289131991</v>
          </cell>
          <cell r="N148">
            <v>0.14374746040152836</v>
          </cell>
          <cell r="O148">
            <v>0.12514939804756034</v>
          </cell>
          <cell r="P148">
            <v>0.10895755506161398</v>
          </cell>
          <cell r="Q148">
            <v>9.4860614515245509E-2</v>
          </cell>
          <cell r="R148">
            <v>8.2587537698707178E-2</v>
          </cell>
          <cell r="S148">
            <v>7.1902352920549459E-2</v>
          </cell>
          <cell r="T148">
            <v>6.2599618532908227E-2</v>
          </cell>
        </row>
        <row r="149">
          <cell r="A149">
            <v>2001</v>
          </cell>
          <cell r="B149">
            <v>0.87061988920000233</v>
          </cell>
          <cell r="C149">
            <v>0.75797899147062431</v>
          </cell>
          <cell r="D149">
            <v>0.65991158557008445</v>
          </cell>
          <cell r="E149">
            <v>0.57453215151082482</v>
          </cell>
          <cell r="F149">
            <v>0.50019911809019324</v>
          </cell>
          <cell r="G149">
            <v>0.43548330076962294</v>
          </cell>
          <cell r="H149">
            <v>0.37914042306450041</v>
          </cell>
          <cell r="I149">
            <v>0.33008719311965734</v>
          </cell>
          <cell r="J149">
            <v>0.28738047550017587</v>
          </cell>
          <cell r="K149">
            <v>0.25019915773820711</v>
          </cell>
          <cell r="L149">
            <v>0.21782836298797179</v>
          </cell>
          <cell r="M149">
            <v>0.18964570524920588</v>
          </cell>
          <cell r="N149">
            <v>0.16510932289131991</v>
          </cell>
          <cell r="O149">
            <v>0.14374746040152836</v>
          </cell>
          <cell r="P149">
            <v>0.12514939804756034</v>
          </cell>
          <cell r="Q149">
            <v>0.10895755506161398</v>
          </cell>
          <cell r="R149">
            <v>9.4860614515245509E-2</v>
          </cell>
          <cell r="S149">
            <v>8.2587537698707178E-2</v>
          </cell>
          <cell r="T149">
            <v>7.1902352920549459E-2</v>
          </cell>
        </row>
        <row r="150">
          <cell r="A150">
            <v>2002</v>
          </cell>
          <cell r="B150">
            <v>1</v>
          </cell>
          <cell r="C150">
            <v>0.87061988920000233</v>
          </cell>
          <cell r="D150">
            <v>0.75797899147062431</v>
          </cell>
          <cell r="E150">
            <v>0.65991158557008445</v>
          </cell>
          <cell r="F150">
            <v>0.57453215151082482</v>
          </cell>
          <cell r="G150">
            <v>0.50019911809019324</v>
          </cell>
          <cell r="H150">
            <v>0.43548330076962294</v>
          </cell>
          <cell r="I150">
            <v>0.37914042306450041</v>
          </cell>
          <cell r="J150">
            <v>0.33008719311965734</v>
          </cell>
          <cell r="K150">
            <v>0.28738047550017587</v>
          </cell>
          <cell r="L150">
            <v>0.25019915773820711</v>
          </cell>
          <cell r="M150">
            <v>0.21782836298797179</v>
          </cell>
          <cell r="N150">
            <v>0.18964570524920588</v>
          </cell>
          <cell r="O150">
            <v>0.16510932289131991</v>
          </cell>
          <cell r="P150">
            <v>0.14374746040152836</v>
          </cell>
          <cell r="Q150">
            <v>0.12514939804756034</v>
          </cell>
          <cell r="R150">
            <v>0.10895755506161398</v>
          </cell>
          <cell r="S150">
            <v>9.4860614515245509E-2</v>
          </cell>
          <cell r="T150">
            <v>8.2587537698707178E-2</v>
          </cell>
        </row>
        <row r="151">
          <cell r="A151">
            <v>2003</v>
          </cell>
          <cell r="B151">
            <v>0</v>
          </cell>
          <cell r="C151">
            <v>1</v>
          </cell>
          <cell r="D151">
            <v>0.87061988920000233</v>
          </cell>
          <cell r="E151">
            <v>0.75797899147062431</v>
          </cell>
          <cell r="F151">
            <v>0.65991158557008445</v>
          </cell>
          <cell r="G151">
            <v>0.57453215151082482</v>
          </cell>
          <cell r="H151">
            <v>0.50019911809019324</v>
          </cell>
          <cell r="I151">
            <v>0.43548330076962294</v>
          </cell>
          <cell r="J151">
            <v>0.37914042306450041</v>
          </cell>
          <cell r="K151">
            <v>0.33008719311965734</v>
          </cell>
          <cell r="L151">
            <v>0.28738047550017587</v>
          </cell>
          <cell r="M151">
            <v>0.25019915773820711</v>
          </cell>
          <cell r="N151">
            <v>0.21782836298797179</v>
          </cell>
          <cell r="O151">
            <v>0.18964570524920588</v>
          </cell>
          <cell r="P151">
            <v>0.16510932289131991</v>
          </cell>
          <cell r="Q151">
            <v>0.14374746040152836</v>
          </cell>
          <cell r="R151">
            <v>0.12514939804756034</v>
          </cell>
          <cell r="S151">
            <v>0.10895755506161398</v>
          </cell>
          <cell r="T151">
            <v>9.4860614515245509E-2</v>
          </cell>
        </row>
        <row r="152">
          <cell r="A152">
            <v>2004</v>
          </cell>
          <cell r="B152">
            <v>0</v>
          </cell>
          <cell r="C152">
            <v>0</v>
          </cell>
          <cell r="D152">
            <v>1</v>
          </cell>
          <cell r="E152">
            <v>0.87061988920000233</v>
          </cell>
          <cell r="F152">
            <v>0.75797899147062431</v>
          </cell>
          <cell r="G152">
            <v>0.65991158557008445</v>
          </cell>
          <cell r="H152">
            <v>0.57453215151082482</v>
          </cell>
          <cell r="I152">
            <v>0.50019911809019324</v>
          </cell>
          <cell r="J152">
            <v>0.43548330076962294</v>
          </cell>
          <cell r="K152">
            <v>0.37914042306450041</v>
          </cell>
          <cell r="L152">
            <v>0.33008719311965734</v>
          </cell>
          <cell r="M152">
            <v>0.28738047550017587</v>
          </cell>
          <cell r="N152">
            <v>0.25019915773820711</v>
          </cell>
          <cell r="O152">
            <v>0.21782836298797179</v>
          </cell>
          <cell r="P152">
            <v>0.18964570524920588</v>
          </cell>
          <cell r="Q152">
            <v>0.16510932289131991</v>
          </cell>
          <cell r="R152">
            <v>0.14374746040152836</v>
          </cell>
          <cell r="S152">
            <v>0.12514939804756034</v>
          </cell>
          <cell r="T152">
            <v>0.10895755506161398</v>
          </cell>
        </row>
        <row r="153">
          <cell r="A153">
            <v>2005</v>
          </cell>
          <cell r="B153">
            <v>0</v>
          </cell>
          <cell r="C153">
            <v>0</v>
          </cell>
          <cell r="D153">
            <v>0</v>
          </cell>
          <cell r="E153">
            <v>1</v>
          </cell>
          <cell r="F153">
            <v>0.87061988920000233</v>
          </cell>
          <cell r="G153">
            <v>0.75797899147062431</v>
          </cell>
          <cell r="H153">
            <v>0.65991158557008445</v>
          </cell>
          <cell r="I153">
            <v>0.57453215151082482</v>
          </cell>
          <cell r="J153">
            <v>0.50019911809019324</v>
          </cell>
          <cell r="K153">
            <v>0.43548330076962294</v>
          </cell>
          <cell r="L153">
            <v>0.37914042306450041</v>
          </cell>
          <cell r="M153">
            <v>0.33008719311965734</v>
          </cell>
          <cell r="N153">
            <v>0.28738047550017587</v>
          </cell>
          <cell r="O153">
            <v>0.25019915773820711</v>
          </cell>
          <cell r="P153">
            <v>0.21782836298797179</v>
          </cell>
          <cell r="Q153">
            <v>0.18964570524920588</v>
          </cell>
          <cell r="R153">
            <v>0.16510932289131991</v>
          </cell>
          <cell r="S153">
            <v>0.14374746040152836</v>
          </cell>
          <cell r="T153">
            <v>0.12514939804756034</v>
          </cell>
        </row>
        <row r="154">
          <cell r="A154">
            <v>2006</v>
          </cell>
          <cell r="B154">
            <v>0</v>
          </cell>
          <cell r="C154">
            <v>0</v>
          </cell>
          <cell r="D154">
            <v>0</v>
          </cell>
          <cell r="E154">
            <v>0</v>
          </cell>
          <cell r="F154">
            <v>1</v>
          </cell>
          <cell r="G154">
            <v>0.87061988920000233</v>
          </cell>
          <cell r="H154">
            <v>0.75797899147062431</v>
          </cell>
          <cell r="I154">
            <v>0.65991158557008445</v>
          </cell>
          <cell r="J154">
            <v>0.57453215151082482</v>
          </cell>
          <cell r="K154">
            <v>0.50019911809019324</v>
          </cell>
          <cell r="L154">
            <v>0.43548330076962294</v>
          </cell>
          <cell r="M154">
            <v>0.37914042306450041</v>
          </cell>
          <cell r="N154">
            <v>0.33008719311965734</v>
          </cell>
          <cell r="O154">
            <v>0.28738047550017587</v>
          </cell>
          <cell r="P154">
            <v>0.25019915773820711</v>
          </cell>
          <cell r="Q154">
            <v>0.21782836298797179</v>
          </cell>
          <cell r="R154">
            <v>0.18964570524920588</v>
          </cell>
          <cell r="S154">
            <v>0.16510932289131991</v>
          </cell>
          <cell r="T154">
            <v>0.14374746040152836</v>
          </cell>
        </row>
        <row r="155">
          <cell r="A155">
            <v>2007</v>
          </cell>
          <cell r="B155">
            <v>0</v>
          </cell>
          <cell r="C155">
            <v>0</v>
          </cell>
          <cell r="D155">
            <v>0</v>
          </cell>
          <cell r="E155">
            <v>0</v>
          </cell>
          <cell r="F155">
            <v>0</v>
          </cell>
          <cell r="G155">
            <v>1</v>
          </cell>
          <cell r="H155">
            <v>0.87061988920000233</v>
          </cell>
          <cell r="I155">
            <v>0.75797899147062431</v>
          </cell>
          <cell r="J155">
            <v>0.65991158557008445</v>
          </cell>
          <cell r="K155">
            <v>0.57453215151082482</v>
          </cell>
          <cell r="L155">
            <v>0.50019911809019324</v>
          </cell>
          <cell r="M155">
            <v>0.43548330076962294</v>
          </cell>
          <cell r="N155">
            <v>0.37914042306450041</v>
          </cell>
          <cell r="O155">
            <v>0.33008719311965734</v>
          </cell>
          <cell r="P155">
            <v>0.28738047550017587</v>
          </cell>
          <cell r="Q155">
            <v>0.25019915773820711</v>
          </cell>
          <cell r="R155">
            <v>0.21782836298797179</v>
          </cell>
          <cell r="S155">
            <v>0.18964570524920588</v>
          </cell>
          <cell r="T155">
            <v>0.16510932289131991</v>
          </cell>
        </row>
        <row r="156">
          <cell r="A156">
            <v>2008</v>
          </cell>
          <cell r="B156">
            <v>0</v>
          </cell>
          <cell r="C156">
            <v>0</v>
          </cell>
          <cell r="D156">
            <v>0</v>
          </cell>
          <cell r="E156">
            <v>0</v>
          </cell>
          <cell r="F156">
            <v>0</v>
          </cell>
          <cell r="G156">
            <v>0</v>
          </cell>
          <cell r="H156">
            <v>1</v>
          </cell>
          <cell r="I156">
            <v>0.87061988920000233</v>
          </cell>
          <cell r="J156">
            <v>0.75797899147062431</v>
          </cell>
          <cell r="K156">
            <v>0.65991158557008445</v>
          </cell>
          <cell r="L156">
            <v>0.57453215151082482</v>
          </cell>
          <cell r="M156">
            <v>0.50019911809019324</v>
          </cell>
          <cell r="N156">
            <v>0.43548330076962294</v>
          </cell>
          <cell r="O156">
            <v>0.37914042306450041</v>
          </cell>
          <cell r="P156">
            <v>0.33008719311965734</v>
          </cell>
          <cell r="Q156">
            <v>0.28738047550017587</v>
          </cell>
          <cell r="R156">
            <v>0.25019915773820711</v>
          </cell>
          <cell r="S156">
            <v>0.21782836298797179</v>
          </cell>
          <cell r="T156">
            <v>0.18964570524920588</v>
          </cell>
        </row>
        <row r="157">
          <cell r="A157">
            <v>2009</v>
          </cell>
          <cell r="B157">
            <v>0</v>
          </cell>
          <cell r="C157">
            <v>0</v>
          </cell>
          <cell r="D157">
            <v>0</v>
          </cell>
          <cell r="E157">
            <v>0</v>
          </cell>
          <cell r="F157">
            <v>0</v>
          </cell>
          <cell r="G157">
            <v>0</v>
          </cell>
          <cell r="H157">
            <v>0</v>
          </cell>
          <cell r="I157">
            <v>1</v>
          </cell>
          <cell r="J157">
            <v>0.87061988920000233</v>
          </cell>
          <cell r="K157">
            <v>0.75797899147062431</v>
          </cell>
          <cell r="L157">
            <v>0.65991158557008445</v>
          </cell>
          <cell r="M157">
            <v>0.57453215151082482</v>
          </cell>
          <cell r="N157">
            <v>0.50019911809019324</v>
          </cell>
          <cell r="O157">
            <v>0.43548330076962294</v>
          </cell>
          <cell r="P157">
            <v>0.37914042306450041</v>
          </cell>
          <cell r="Q157">
            <v>0.33008719311965734</v>
          </cell>
          <cell r="R157">
            <v>0.28738047550017587</v>
          </cell>
          <cell r="S157">
            <v>0.25019915773820711</v>
          </cell>
          <cell r="T157">
            <v>0.21782836298797179</v>
          </cell>
        </row>
        <row r="158">
          <cell r="A158">
            <v>2010</v>
          </cell>
          <cell r="B158">
            <v>0</v>
          </cell>
          <cell r="C158">
            <v>0</v>
          </cell>
          <cell r="D158">
            <v>0</v>
          </cell>
          <cell r="E158">
            <v>0</v>
          </cell>
          <cell r="F158">
            <v>0</v>
          </cell>
          <cell r="G158">
            <v>0</v>
          </cell>
          <cell r="H158">
            <v>0</v>
          </cell>
          <cell r="I158">
            <v>0</v>
          </cell>
          <cell r="J158">
            <v>1</v>
          </cell>
          <cell r="K158">
            <v>0.87061988920000233</v>
          </cell>
          <cell r="L158">
            <v>0.75797899147062431</v>
          </cell>
          <cell r="M158">
            <v>0.65991158557008445</v>
          </cell>
          <cell r="N158">
            <v>0.57453215151082482</v>
          </cell>
          <cell r="O158">
            <v>0.50019911809019324</v>
          </cell>
          <cell r="P158">
            <v>0.43548330076962294</v>
          </cell>
          <cell r="Q158">
            <v>0.37914042306450041</v>
          </cell>
          <cell r="R158">
            <v>0.33008719311965734</v>
          </cell>
          <cell r="S158">
            <v>0.28738047550017587</v>
          </cell>
          <cell r="T158">
            <v>0.25019915773820711</v>
          </cell>
        </row>
        <row r="159">
          <cell r="A159">
            <v>2011</v>
          </cell>
          <cell r="B159">
            <v>0</v>
          </cell>
          <cell r="C159">
            <v>0</v>
          </cell>
          <cell r="D159">
            <v>0</v>
          </cell>
          <cell r="E159">
            <v>0</v>
          </cell>
          <cell r="F159">
            <v>0</v>
          </cell>
          <cell r="G159">
            <v>0</v>
          </cell>
          <cell r="H159">
            <v>0</v>
          </cell>
          <cell r="I159">
            <v>0</v>
          </cell>
          <cell r="J159">
            <v>0</v>
          </cell>
          <cell r="K159">
            <v>1</v>
          </cell>
          <cell r="L159">
            <v>0.87061988920000233</v>
          </cell>
          <cell r="M159">
            <v>0.75797899147062431</v>
          </cell>
          <cell r="N159">
            <v>0.65991158557008445</v>
          </cell>
          <cell r="O159">
            <v>0.57453215151082482</v>
          </cell>
          <cell r="P159">
            <v>0.50019911809019324</v>
          </cell>
          <cell r="Q159">
            <v>0.43548330076962294</v>
          </cell>
          <cell r="R159">
            <v>0.37914042306450041</v>
          </cell>
          <cell r="S159">
            <v>0.33008719311965734</v>
          </cell>
          <cell r="T159">
            <v>0.28738047550017587</v>
          </cell>
        </row>
        <row r="160">
          <cell r="A160">
            <v>2012</v>
          </cell>
          <cell r="B160">
            <v>0</v>
          </cell>
          <cell r="C160">
            <v>0</v>
          </cell>
          <cell r="D160">
            <v>0</v>
          </cell>
          <cell r="E160">
            <v>0</v>
          </cell>
          <cell r="F160">
            <v>0</v>
          </cell>
          <cell r="G160">
            <v>0</v>
          </cell>
          <cell r="H160">
            <v>0</v>
          </cell>
          <cell r="I160">
            <v>0</v>
          </cell>
          <cell r="J160">
            <v>0</v>
          </cell>
          <cell r="K160">
            <v>0</v>
          </cell>
          <cell r="L160">
            <v>1</v>
          </cell>
          <cell r="M160">
            <v>0.87061988920000233</v>
          </cell>
          <cell r="N160">
            <v>0.75797899147062431</v>
          </cell>
          <cell r="O160">
            <v>0.65991158557008445</v>
          </cell>
          <cell r="P160">
            <v>0.57453215151082482</v>
          </cell>
          <cell r="Q160">
            <v>0.50019911809019324</v>
          </cell>
          <cell r="R160">
            <v>0.43548330076962294</v>
          </cell>
          <cell r="S160">
            <v>0.37914042306450041</v>
          </cell>
          <cell r="T160">
            <v>0.33008719311965734</v>
          </cell>
        </row>
        <row r="161">
          <cell r="A161">
            <v>2013</v>
          </cell>
          <cell r="B161">
            <v>0</v>
          </cell>
          <cell r="C161">
            <v>0</v>
          </cell>
          <cell r="D161">
            <v>0</v>
          </cell>
          <cell r="E161">
            <v>0</v>
          </cell>
          <cell r="F161">
            <v>0</v>
          </cell>
          <cell r="G161">
            <v>0</v>
          </cell>
          <cell r="H161">
            <v>0</v>
          </cell>
          <cell r="I161">
            <v>0</v>
          </cell>
          <cell r="J161">
            <v>0</v>
          </cell>
          <cell r="K161">
            <v>0</v>
          </cell>
          <cell r="L161">
            <v>0</v>
          </cell>
          <cell r="M161">
            <v>1</v>
          </cell>
          <cell r="N161">
            <v>0.87061988920000233</v>
          </cell>
          <cell r="O161">
            <v>0.75797899147062431</v>
          </cell>
          <cell r="P161">
            <v>0.65991158557008445</v>
          </cell>
          <cell r="Q161">
            <v>0.57453215151082482</v>
          </cell>
          <cell r="R161">
            <v>0.50019911809019324</v>
          </cell>
          <cell r="S161">
            <v>0.43548330076962294</v>
          </cell>
          <cell r="T161">
            <v>0.37914042306450041</v>
          </cell>
        </row>
        <row r="162">
          <cell r="A162">
            <v>2014</v>
          </cell>
          <cell r="B162">
            <v>0</v>
          </cell>
          <cell r="C162">
            <v>0</v>
          </cell>
          <cell r="D162">
            <v>0</v>
          </cell>
          <cell r="E162">
            <v>0</v>
          </cell>
          <cell r="F162">
            <v>0</v>
          </cell>
          <cell r="G162">
            <v>0</v>
          </cell>
          <cell r="H162">
            <v>0</v>
          </cell>
          <cell r="I162">
            <v>0</v>
          </cell>
          <cell r="J162">
            <v>0</v>
          </cell>
          <cell r="K162">
            <v>0</v>
          </cell>
          <cell r="L162">
            <v>0</v>
          </cell>
          <cell r="M162">
            <v>0</v>
          </cell>
          <cell r="N162">
            <v>1</v>
          </cell>
          <cell r="O162">
            <v>0.87061988920000233</v>
          </cell>
          <cell r="P162">
            <v>0.75797899147062431</v>
          </cell>
          <cell r="Q162">
            <v>0.65991158557008445</v>
          </cell>
          <cell r="R162">
            <v>0.57453215151082482</v>
          </cell>
          <cell r="S162">
            <v>0.50019911809019324</v>
          </cell>
          <cell r="T162">
            <v>0.43548330076962294</v>
          </cell>
        </row>
        <row r="163">
          <cell r="A163">
            <v>2015</v>
          </cell>
          <cell r="B163">
            <v>0</v>
          </cell>
          <cell r="C163">
            <v>0</v>
          </cell>
          <cell r="D163">
            <v>0</v>
          </cell>
          <cell r="E163">
            <v>0</v>
          </cell>
          <cell r="F163">
            <v>0</v>
          </cell>
          <cell r="G163">
            <v>0</v>
          </cell>
          <cell r="H163">
            <v>0</v>
          </cell>
          <cell r="I163">
            <v>0</v>
          </cell>
          <cell r="J163">
            <v>0</v>
          </cell>
          <cell r="K163">
            <v>0</v>
          </cell>
          <cell r="L163">
            <v>0</v>
          </cell>
          <cell r="M163">
            <v>0</v>
          </cell>
          <cell r="N163">
            <v>0</v>
          </cell>
          <cell r="O163">
            <v>1</v>
          </cell>
          <cell r="P163">
            <v>0.87061988920000233</v>
          </cell>
          <cell r="Q163">
            <v>0.75797899147062431</v>
          </cell>
          <cell r="R163">
            <v>0.65991158557008445</v>
          </cell>
          <cell r="S163">
            <v>0.57453215151082482</v>
          </cell>
          <cell r="T163">
            <v>0.50019911809019324</v>
          </cell>
        </row>
        <row r="164">
          <cell r="A164">
            <v>2016</v>
          </cell>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1</v>
          </cell>
          <cell r="Q164">
            <v>0.87061988920000233</v>
          </cell>
          <cell r="R164">
            <v>0.75797899147062431</v>
          </cell>
          <cell r="S164">
            <v>0.65991158557008445</v>
          </cell>
          <cell r="T164">
            <v>0.57453215151082482</v>
          </cell>
        </row>
        <row r="165">
          <cell r="A165">
            <v>2017</v>
          </cell>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1</v>
          </cell>
          <cell r="R165">
            <v>0.87061988920000233</v>
          </cell>
          <cell r="S165">
            <v>0.75797899147062431</v>
          </cell>
          <cell r="T165">
            <v>0.65991158557008445</v>
          </cell>
        </row>
        <row r="166">
          <cell r="A166">
            <v>2018</v>
          </cell>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1</v>
          </cell>
          <cell r="S166">
            <v>0.87061988920000233</v>
          </cell>
          <cell r="T166">
            <v>0.75797899147062431</v>
          </cell>
        </row>
        <row r="167">
          <cell r="A167">
            <v>2019</v>
          </cell>
          <cell r="B167">
            <v>0</v>
          </cell>
          <cell r="C167">
            <v>0</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1</v>
          </cell>
          <cell r="T167">
            <v>1</v>
          </cell>
        </row>
        <row r="168">
          <cell r="A168" t="str">
            <v>Total Expense per Avg Sub (excludes Service cost), scenarios</v>
          </cell>
          <cell r="D168">
            <v>849.84236453201959</v>
          </cell>
          <cell r="E168">
            <v>842.53107344632758</v>
          </cell>
          <cell r="F168">
            <v>823.77741935483868</v>
          </cell>
          <cell r="G168">
            <v>786.0731472569779</v>
          </cell>
          <cell r="H168">
            <v>682.68843069873992</v>
          </cell>
          <cell r="I168">
            <v>653.50514346047999</v>
          </cell>
          <cell r="J168">
            <v>578.86046501703004</v>
          </cell>
          <cell r="K168">
            <v>519.2049161459621</v>
          </cell>
          <cell r="L168">
            <v>465.0647278382603</v>
          </cell>
          <cell r="M168">
            <v>415.96006180452144</v>
          </cell>
        </row>
        <row r="169">
          <cell r="A169" t="str">
            <v>Premium and Discount Analysis</v>
          </cell>
          <cell r="D169">
            <v>849.84236453201959</v>
          </cell>
          <cell r="E169">
            <v>-8.6031144019492745E-3</v>
          </cell>
          <cell r="F169">
            <v>-2.2258709123662457E-2</v>
          </cell>
          <cell r="G169">
            <v>-4.576997525301163E-2</v>
          </cell>
          <cell r="H169">
            <v>-0.13152047862085303</v>
          </cell>
          <cell r="I169">
            <v>-4.2747593083407698E-2</v>
          </cell>
          <cell r="J169">
            <v>-0.11422202134200032</v>
          </cell>
          <cell r="K169">
            <v>-0.1030568720379148</v>
          </cell>
          <cell r="L169">
            <v>-0.10427518427518434</v>
          </cell>
          <cell r="M169">
            <v>-0.1055867346938778</v>
          </cell>
        </row>
        <row r="170">
          <cell r="A170" t="str">
            <v>Subscription operating margin</v>
          </cell>
          <cell r="C170" t="str">
            <v>Market Price</v>
          </cell>
          <cell r="D170" t="str">
            <v>DCF FV</v>
          </cell>
          <cell r="E170" t="str">
            <v>RI FV</v>
          </cell>
          <cell r="F170" t="str">
            <v>Fair Value</v>
          </cell>
          <cell r="G170" t="str">
            <v>Discount/(Premium)</v>
          </cell>
          <cell r="H170">
            <v>0.1242967405790053</v>
          </cell>
          <cell r="I170">
            <v>0.13600000000000001</v>
          </cell>
          <cell r="J170">
            <v>0.156</v>
          </cell>
          <cell r="K170">
            <v>0.186</v>
          </cell>
          <cell r="L170">
            <v>0.216</v>
          </cell>
          <cell r="M170">
            <v>0.246</v>
          </cell>
        </row>
        <row r="171">
          <cell r="A171">
            <v>37956</v>
          </cell>
          <cell r="C171" t="str">
            <v/>
          </cell>
          <cell r="D171">
            <v>20.314425171975088</v>
          </cell>
          <cell r="E171">
            <v>14.57852586034112</v>
          </cell>
          <cell r="F171">
            <v>17.446475516158102</v>
          </cell>
          <cell r="G171">
            <v>460.85300000000001</v>
          </cell>
          <cell r="H171">
            <v>668.38400000000001</v>
          </cell>
          <cell r="I171">
            <v>975.19373551454498</v>
          </cell>
          <cell r="J171">
            <v>1206.7154115219819</v>
          </cell>
          <cell r="K171">
            <v>1446.6975130228966</v>
          </cell>
          <cell r="L171">
            <v>1667.93315783872</v>
          </cell>
          <cell r="M171">
            <v>1846.4094985124932</v>
          </cell>
        </row>
        <row r="172">
          <cell r="A172">
            <v>37987</v>
          </cell>
          <cell r="C172" t="str">
            <v/>
          </cell>
          <cell r="D172">
            <v>20.342572262782625</v>
          </cell>
          <cell r="E172">
            <v>14.616708169075558</v>
          </cell>
          <cell r="F172">
            <v>17.479640215929091</v>
          </cell>
          <cell r="G172">
            <v>36.244999999999948</v>
          </cell>
          <cell r="H172">
            <v>80.315999999999917</v>
          </cell>
          <cell r="I172">
            <v>144.97067376433336</v>
          </cell>
          <cell r="J172">
            <v>211.73111323447324</v>
          </cell>
          <cell r="K172">
            <v>314.09802392805545</v>
          </cell>
          <cell r="L172">
            <v>436.71061962351496</v>
          </cell>
          <cell r="M172">
            <v>572.29761433541648</v>
          </cell>
        </row>
        <row r="173">
          <cell r="A173">
            <v>38018</v>
          </cell>
          <cell r="C173" t="str">
            <v/>
          </cell>
          <cell r="D173">
            <v>20.370719353590161</v>
          </cell>
          <cell r="E173">
            <v>14.654890477809996</v>
          </cell>
          <cell r="F173">
            <v>17.51280491570008</v>
          </cell>
          <cell r="G173">
            <v>7.2913188143987603E-2</v>
          </cell>
          <cell r="H173">
            <v>0.10727394149859747</v>
          </cell>
          <cell r="I173">
            <v>0.12941910362752934</v>
          </cell>
          <cell r="J173">
            <v>0.14926971834262637</v>
          </cell>
          <cell r="K173">
            <v>0.17838415496665633</v>
          </cell>
          <cell r="L173">
            <v>0.20749859159068601</v>
          </cell>
          <cell r="M173">
            <v>0.23661302821471589</v>
          </cell>
        </row>
        <row r="174">
          <cell r="A174">
            <v>38047</v>
          </cell>
          <cell r="C174" t="str">
            <v/>
          </cell>
          <cell r="D174">
            <v>20.398866444397697</v>
          </cell>
          <cell r="E174">
            <v>14.693072786544434</v>
          </cell>
          <cell r="F174">
            <v>17.545969615471066</v>
          </cell>
          <cell r="G174">
            <v>7.2913188143987603E-2</v>
          </cell>
          <cell r="H174">
            <v>0.10727394149859747</v>
          </cell>
          <cell r="I174">
            <v>0.13323954432676346</v>
          </cell>
          <cell r="J174">
            <v>0.14080894352751797</v>
          </cell>
          <cell r="K174">
            <v>0.18015006478609433</v>
          </cell>
          <cell r="L174">
            <v>0.20926371096580565</v>
          </cell>
          <cell r="M174">
            <v>0.23837735714551714</v>
          </cell>
        </row>
        <row r="175">
          <cell r="A175">
            <v>38078</v>
          </cell>
          <cell r="C175" t="str">
            <v/>
          </cell>
          <cell r="D175">
            <v>20.427013535205234</v>
          </cell>
          <cell r="E175">
            <v>14.731255095278872</v>
          </cell>
          <cell r="F175">
            <v>17.579134315242051</v>
          </cell>
          <cell r="G175">
            <v>19.934507527520374</v>
          </cell>
          <cell r="H175">
            <v>44.173799999999957</v>
          </cell>
          <cell r="I175">
            <v>79.733870570383345</v>
          </cell>
          <cell r="J175">
            <v>116.45211227896029</v>
          </cell>
          <cell r="K175">
            <v>204.16371555323605</v>
          </cell>
          <cell r="L175">
            <v>283.86190275528475</v>
          </cell>
          <cell r="M175">
            <v>371.99344931802074</v>
          </cell>
        </row>
        <row r="176">
          <cell r="A176">
            <v>38108</v>
          </cell>
          <cell r="C176" t="str">
            <v/>
          </cell>
          <cell r="D176">
            <v>20.45516062601277</v>
          </cell>
          <cell r="E176">
            <v>14.76943740401331</v>
          </cell>
          <cell r="F176">
            <v>17.61229901501304</v>
          </cell>
          <cell r="G176">
            <v>0.24732414518901025</v>
          </cell>
          <cell r="H176">
            <v>1.2159463903994761</v>
          </cell>
          <cell r="I176">
            <v>0.80500365760662262</v>
          </cell>
          <cell r="J176">
            <v>0.46050996202629735</v>
          </cell>
          <cell r="K176">
            <v>0.75319890346139173</v>
          </cell>
          <cell r="L176">
            <v>0.39036411042033214</v>
          </cell>
          <cell r="M176">
            <v>0.31047331715631299</v>
          </cell>
        </row>
        <row r="177">
          <cell r="A177">
            <v>38139</v>
          </cell>
          <cell r="C177" t="str">
            <v/>
          </cell>
          <cell r="D177">
            <v>20.483307716820306</v>
          </cell>
          <cell r="E177">
            <v>14.807619712747748</v>
          </cell>
          <cell r="F177">
            <v>17.645463714784029</v>
          </cell>
          <cell r="G177">
            <v>-22.122999999999998</v>
          </cell>
          <cell r="H177">
            <v>-43.552</v>
          </cell>
          <cell r="I177">
            <v>-67.698120981068669</v>
          </cell>
          <cell r="J177">
            <v>-98.244430195424556</v>
          </cell>
          <cell r="K177">
            <v>-88.039776847547614</v>
          </cell>
          <cell r="L177">
            <v>-94.708969985800564</v>
          </cell>
          <cell r="M177">
            <v>-108.84182007815593</v>
          </cell>
        </row>
        <row r="178">
          <cell r="A178">
            <v>38169</v>
          </cell>
          <cell r="C178">
            <v>16.03</v>
          </cell>
          <cell r="D178">
            <v>20.511454807627842</v>
          </cell>
          <cell r="E178">
            <v>14.845802021482186</v>
          </cell>
          <cell r="F178">
            <v>17.678628414555014</v>
          </cell>
          <cell r="G178">
            <v>0.10284643883686917</v>
          </cell>
          <cell r="H178">
            <v>5.8170161613463341E-2</v>
          </cell>
          <cell r="I178">
            <v>6.0435879251555837E-2</v>
          </cell>
          <cell r="J178">
            <v>6.9261990833452788E-2</v>
          </cell>
          <cell r="K178">
            <v>0.05</v>
          </cell>
          <cell r="L178">
            <v>4.4999999999999998E-2</v>
          </cell>
          <cell r="M178">
            <v>4.4999999999999998E-2</v>
          </cell>
        </row>
        <row r="179">
          <cell r="A179">
            <v>38200</v>
          </cell>
          <cell r="C179">
            <v>13.01</v>
          </cell>
          <cell r="D179">
            <v>20.539601898435379</v>
          </cell>
          <cell r="E179">
            <v>14.883984330216624</v>
          </cell>
          <cell r="F179">
            <v>17.711793114325999</v>
          </cell>
          <cell r="G179">
            <v>0.36139839464458107</v>
          </cell>
          <cell r="H179">
            <v>0.96862993264927932</v>
          </cell>
          <cell r="I179">
            <v>0.55442048542130484</v>
          </cell>
          <cell r="J179">
            <v>0.45121354583678852</v>
          </cell>
          <cell r="K179">
            <v>-0.10387004461808358</v>
          </cell>
          <cell r="L179">
            <v>7.5752045008036895E-2</v>
          </cell>
          <cell r="M179">
            <v>0.14922398685651705</v>
          </cell>
        </row>
        <row r="180">
          <cell r="A180">
            <v>38231</v>
          </cell>
          <cell r="C180">
            <v>13.33</v>
          </cell>
          <cell r="D180">
            <v>20.567748989242915</v>
          </cell>
          <cell r="E180">
            <v>14.922166638951062</v>
          </cell>
          <cell r="F180">
            <v>17.744957814096988</v>
          </cell>
          <cell r="G180">
            <v>0.33120463721657828</v>
          </cell>
          <cell r="H180">
            <v>0.96862993264927932</v>
          </cell>
          <cell r="I180">
            <v>0.43873242050889871</v>
          </cell>
          <cell r="J180">
            <v>0.24281822974172784</v>
          </cell>
          <cell r="K180">
            <v>0.15745767024013313</v>
          </cell>
          <cell r="L180">
            <v>7.6970994209667021E-2</v>
          </cell>
          <cell r="M180">
            <v>0.15057780503384821</v>
          </cell>
        </row>
        <row r="181">
          <cell r="A181">
            <v>38261</v>
          </cell>
          <cell r="C181">
            <v>16.649999999999999</v>
          </cell>
          <cell r="D181">
            <v>20.595896080050451</v>
          </cell>
          <cell r="E181">
            <v>14.9603489476855</v>
          </cell>
          <cell r="F181">
            <v>17.778122513867977</v>
          </cell>
          <cell r="G181">
            <v>6.7755105938016744E-2</v>
          </cell>
          <cell r="H181">
            <v>24.219000000000001</v>
          </cell>
          <cell r="I181">
            <v>30.191060152406195</v>
          </cell>
          <cell r="J181">
            <v>45.462169368367668</v>
          </cell>
          <cell r="K181">
            <v>58.400392996233407</v>
          </cell>
          <cell r="L181">
            <v>68.441544118217109</v>
          </cell>
          <cell r="M181">
            <v>76.517278479848571</v>
          </cell>
        </row>
        <row r="182">
          <cell r="A182">
            <v>38292</v>
          </cell>
          <cell r="C182">
            <v>21.700000000000003</v>
          </cell>
          <cell r="D182">
            <v>20.624043170857988</v>
          </cell>
          <cell r="E182">
            <v>14.998531256419938</v>
          </cell>
          <cell r="F182">
            <v>17.811287213638963</v>
          </cell>
          <cell r="G182">
            <v>-0.17920335421018616</v>
          </cell>
          <cell r="H182">
            <v>0.25925688043932049</v>
          </cell>
          <cell r="I182">
            <v>0.19253628255856542</v>
          </cell>
          <cell r="J182">
            <v>0.19628119344775113</v>
          </cell>
          <cell r="K182">
            <v>0.19628119344775113</v>
          </cell>
          <cell r="L182">
            <v>0.19628119344775113</v>
          </cell>
          <cell r="M182">
            <v>0.19628119344775113</v>
          </cell>
        </row>
        <row r="183">
          <cell r="A183">
            <v>38322</v>
          </cell>
          <cell r="C183">
            <v>16.940000000000001</v>
          </cell>
          <cell r="D183">
            <v>20.652190261665538</v>
          </cell>
          <cell r="E183">
            <v>15.036713565154367</v>
          </cell>
          <cell r="F183">
            <v>17.844451913409952</v>
          </cell>
          <cell r="G183">
            <v>5.3391494298108036E-2</v>
          </cell>
          <cell r="H183">
            <v>0</v>
          </cell>
          <cell r="I183">
            <v>0</v>
          </cell>
          <cell r="J183">
            <v>0</v>
          </cell>
          <cell r="K183">
            <v>0</v>
          </cell>
          <cell r="L183">
            <v>0</v>
          </cell>
          <cell r="M183">
            <v>0</v>
          </cell>
        </row>
        <row r="184">
          <cell r="A184">
            <v>38353</v>
          </cell>
          <cell r="C184">
            <v>16.940000000000001</v>
          </cell>
          <cell r="D184">
            <v>20.789954774283096</v>
          </cell>
          <cell r="E184">
            <v>15.074895873888805</v>
          </cell>
          <cell r="F184">
            <v>17.932425324085951</v>
          </cell>
          <cell r="G184">
            <v>5.8584729875203655E-2</v>
          </cell>
          <cell r="H184">
            <v>0</v>
          </cell>
          <cell r="I184">
            <v>0</v>
          </cell>
          <cell r="J184">
            <v>0</v>
          </cell>
          <cell r="K184">
            <v>0</v>
          </cell>
          <cell r="L184">
            <v>0</v>
          </cell>
          <cell r="M184">
            <v>0</v>
          </cell>
        </row>
        <row r="185">
          <cell r="A185">
            <v>38384</v>
          </cell>
          <cell r="C185">
            <v>13.700000000000001</v>
          </cell>
          <cell r="D185">
            <v>20.927719286900654</v>
          </cell>
          <cell r="E185">
            <v>15.224798542216881</v>
          </cell>
          <cell r="F185">
            <v>18.076258914558768</v>
          </cell>
          <cell r="G185">
            <v>0.31943495726706322</v>
          </cell>
          <cell r="H185">
            <v>41.832000000000001</v>
          </cell>
          <cell r="I185">
            <v>61.522853258665513</v>
          </cell>
          <cell r="J185">
            <v>79.306248977104559</v>
          </cell>
          <cell r="K185">
            <v>99.223989368595525</v>
          </cell>
          <cell r="L185">
            <v>122.73248174214872</v>
          </cell>
          <cell r="M185">
            <v>146.06943440289376</v>
          </cell>
        </row>
        <row r="186">
          <cell r="A186">
            <v>38412</v>
          </cell>
          <cell r="C186">
            <v>16.52</v>
          </cell>
          <cell r="D186">
            <v>21.065483799518212</v>
          </cell>
          <cell r="E186">
            <v>15.374701210544957</v>
          </cell>
          <cell r="F186">
            <v>18.220092505031584</v>
          </cell>
          <cell r="G186">
            <v>0.10291116858544699</v>
          </cell>
          <cell r="H186">
            <v>66.051000000000002</v>
          </cell>
          <cell r="I186">
            <v>91.713913411071701</v>
          </cell>
          <cell r="J186">
            <v>124.76841834547223</v>
          </cell>
          <cell r="K186">
            <v>157.62438236482893</v>
          </cell>
          <cell r="L186">
            <v>191.17402586036582</v>
          </cell>
          <cell r="M186">
            <v>222.58671288274235</v>
          </cell>
        </row>
        <row r="187">
          <cell r="A187">
            <v>38443</v>
          </cell>
          <cell r="C187">
            <v>15</v>
          </cell>
          <cell r="D187">
            <v>21.20324831213577</v>
          </cell>
          <cell r="E187">
            <v>15.524603878873034</v>
          </cell>
          <cell r="F187">
            <v>18.363926095504404</v>
          </cell>
          <cell r="G187">
            <v>0.22426173970029359</v>
          </cell>
          <cell r="H187">
            <v>220.06100000000001</v>
          </cell>
          <cell r="I187">
            <v>241.18257374541977</v>
          </cell>
          <cell r="J187">
            <v>293.31380314170559</v>
          </cell>
          <cell r="K187">
            <v>364.10652533178967</v>
          </cell>
          <cell r="L187">
            <v>435.20926580715934</v>
          </cell>
          <cell r="M187">
            <v>500.15292756780133</v>
          </cell>
        </row>
        <row r="188">
          <cell r="A188">
            <v>38473</v>
          </cell>
          <cell r="C188">
            <v>14.43</v>
          </cell>
          <cell r="D188">
            <v>21.341012824753328</v>
          </cell>
          <cell r="E188">
            <v>15.67450654720111</v>
          </cell>
          <cell r="F188">
            <v>18.50775968597722</v>
          </cell>
          <cell r="G188">
            <v>0.28258902882725018</v>
          </cell>
          <cell r="H188">
            <v>105.81268866034462</v>
          </cell>
          <cell r="I188">
            <v>77.511591895913213</v>
          </cell>
          <cell r="J188">
            <v>74.442685915948886</v>
          </cell>
          <cell r="K188">
            <v>74.442685915948886</v>
          </cell>
          <cell r="L188">
            <v>74.442685915948886</v>
          </cell>
          <cell r="M188">
            <v>74.442685915948886</v>
          </cell>
        </row>
        <row r="189">
          <cell r="A189">
            <v>38504</v>
          </cell>
          <cell r="C189">
            <v>20.16</v>
          </cell>
          <cell r="D189">
            <v>21.478777337370886</v>
          </cell>
          <cell r="E189">
            <v>15.824409215529187</v>
          </cell>
          <cell r="F189">
            <v>18.651593276450036</v>
          </cell>
          <cell r="G189">
            <v>-7.4821762080851381E-2</v>
          </cell>
          <cell r="H189">
            <v>52.114000000000004</v>
          </cell>
          <cell r="I189">
            <v>70.931706517331023</v>
          </cell>
          <cell r="J189">
            <v>87.68079143687811</v>
          </cell>
          <cell r="K189">
            <v>110.76718730031294</v>
          </cell>
          <cell r="L189">
            <v>134.6977761839845</v>
          </cell>
          <cell r="M189">
            <v>157.44109262180299</v>
          </cell>
        </row>
        <row r="190">
          <cell r="A190">
            <v>38534</v>
          </cell>
          <cell r="C190">
            <v>19.52</v>
          </cell>
          <cell r="D190">
            <v>21.616541849988444</v>
          </cell>
          <cell r="E190">
            <v>15.974311883857263</v>
          </cell>
          <cell r="F190">
            <v>18.795426866922853</v>
          </cell>
          <cell r="G190">
            <v>-3.7119525260099741E-2</v>
          </cell>
          <cell r="H190">
            <v>0.11115969634466033</v>
          </cell>
          <cell r="I190">
            <v>0.10928058386636762</v>
          </cell>
          <cell r="J190">
            <v>0.10928058386636762</v>
          </cell>
          <cell r="K190">
            <v>0.10928058386636762</v>
          </cell>
          <cell r="L190">
            <v>0.10928058386636762</v>
          </cell>
          <cell r="M190">
            <v>0.10928058386636762</v>
          </cell>
        </row>
        <row r="191">
          <cell r="A191">
            <v>38565</v>
          </cell>
          <cell r="C191">
            <v>24.09</v>
          </cell>
          <cell r="D191">
            <v>21.754306362606002</v>
          </cell>
          <cell r="E191">
            <v>16.124214552185339</v>
          </cell>
          <cell r="F191">
            <v>18.939260457395669</v>
          </cell>
          <cell r="G191">
            <v>-0.2138123512911719</v>
          </cell>
          <cell r="H191">
            <v>27.055</v>
          </cell>
          <cell r="I191">
            <v>33.604932278366348</v>
          </cell>
          <cell r="J191">
            <v>42.553395742693652</v>
          </cell>
          <cell r="K191">
            <v>52.823866108528563</v>
          </cell>
          <cell r="L191">
            <v>63.13931332386705</v>
          </cell>
          <cell r="M191">
            <v>72.561213385437284</v>
          </cell>
        </row>
        <row r="192">
          <cell r="A192">
            <v>38596</v>
          </cell>
          <cell r="C192">
            <v>19.22</v>
          </cell>
          <cell r="D192">
            <v>21.89207087522356</v>
          </cell>
          <cell r="E192">
            <v>16.274117220513418</v>
          </cell>
          <cell r="F192">
            <v>19.083094047868489</v>
          </cell>
          <cell r="G192">
            <v>-7.1230984459682697E-3</v>
          </cell>
          <cell r="H192">
            <v>3.6135969012955793E-2</v>
          </cell>
          <cell r="I192">
            <v>0.03</v>
          </cell>
          <cell r="J192">
            <v>0.03</v>
          </cell>
          <cell r="K192">
            <v>0.03</v>
          </cell>
          <cell r="L192">
            <v>0.03</v>
          </cell>
          <cell r="M192">
            <v>0.03</v>
          </cell>
        </row>
        <row r="193">
          <cell r="A193">
            <v>38626</v>
          </cell>
          <cell r="C193">
            <v>23.12</v>
          </cell>
          <cell r="D193">
            <v>22.029835387841118</v>
          </cell>
          <cell r="E193">
            <v>16.424019888841496</v>
          </cell>
          <cell r="F193">
            <v>19.226927638341309</v>
          </cell>
          <cell r="G193">
            <v>-0.16838548277070467</v>
          </cell>
          <cell r="H193">
            <v>7.4779999999999998</v>
          </cell>
          <cell r="I193">
            <v>27.563722713762264</v>
          </cell>
          <cell r="J193">
            <v>34.007397465704997</v>
          </cell>
          <cell r="K193">
            <v>42.215249313830689</v>
          </cell>
          <cell r="L193">
            <v>50.459045310975007</v>
          </cell>
          <cell r="M193">
            <v>57.988745225252323</v>
          </cell>
        </row>
        <row r="194">
          <cell r="A194">
            <v>38657</v>
          </cell>
          <cell r="C194">
            <v>25.66</v>
          </cell>
          <cell r="D194">
            <v>22.167599900458676</v>
          </cell>
          <cell r="E194">
            <v>16.573922557169574</v>
          </cell>
          <cell r="F194">
            <v>19.370761228814125</v>
          </cell>
          <cell r="G194">
            <v>-0.24509893886149162</v>
          </cell>
          <cell r="H194">
            <v>3.595672498998264</v>
          </cell>
          <cell r="I194">
            <v>8.8584676452472255</v>
          </cell>
          <cell r="J194">
            <v>8.6310360482259583</v>
          </cell>
          <cell r="K194">
            <v>8.6310360482259583</v>
          </cell>
          <cell r="L194">
            <v>8.6310360482259583</v>
          </cell>
          <cell r="M194">
            <v>8.6310360482259583</v>
          </cell>
        </row>
        <row r="195">
          <cell r="A195">
            <v>38687</v>
          </cell>
          <cell r="C195">
            <v>32.94</v>
          </cell>
          <cell r="D195">
            <v>22.305364413076223</v>
          </cell>
          <cell r="E195">
            <v>16.835545585091289</v>
          </cell>
          <cell r="F195">
            <v>19.570454999083758</v>
          </cell>
          <cell r="G195">
            <v>-0.40587568308792477</v>
          </cell>
          <cell r="H195">
            <v>125.996</v>
          </cell>
          <cell r="I195">
            <v>146.26323200038135</v>
          </cell>
          <cell r="J195">
            <v>182.58221185625425</v>
          </cell>
          <cell r="K195">
            <v>218.89273087306634</v>
          </cell>
          <cell r="L195">
            <v>252.36681514035081</v>
          </cell>
          <cell r="M195">
            <v>279.37119805705498</v>
          </cell>
        </row>
        <row r="196">
          <cell r="A196" t="str">
            <v xml:space="preserve">    as % of total expense</v>
          </cell>
          <cell r="D196">
            <v>0.18466840731070497</v>
          </cell>
          <cell r="E196">
            <v>0.19114538871390307</v>
          </cell>
          <cell r="F196">
            <v>0.16819059440077228</v>
          </cell>
          <cell r="G196">
            <v>0.16740913046025521</v>
          </cell>
          <cell r="H196">
            <v>0.18850840235553215</v>
          </cell>
          <cell r="I196">
            <v>0.14998376904380745</v>
          </cell>
          <cell r="J196">
            <v>0.15130511313017095</v>
          </cell>
          <cell r="K196">
            <v>0.15130511313017095</v>
          </cell>
          <cell r="L196">
            <v>0.15130511313017095</v>
          </cell>
          <cell r="M196">
            <v>0.15130511313017095</v>
          </cell>
        </row>
        <row r="197">
          <cell r="A197" t="str">
            <v>Deferred Revenues</v>
          </cell>
          <cell r="D197">
            <v>49.677</v>
          </cell>
          <cell r="E197">
            <v>95.9</v>
          </cell>
          <cell r="F197">
            <v>169.17500000000001</v>
          </cell>
          <cell r="G197">
            <v>284.06299999999999</v>
          </cell>
          <cell r="H197">
            <v>468.82100000000003</v>
          </cell>
          <cell r="I197">
            <v>649.07876594134018</v>
          </cell>
          <cell r="J197">
            <v>802.34556162417164</v>
          </cell>
          <cell r="K197">
            <v>1013.603545857361</v>
          </cell>
          <cell r="L197">
            <v>1232.5865347562378</v>
          </cell>
          <cell r="M197">
            <v>1440.7050827467015</v>
          </cell>
        </row>
        <row r="198">
          <cell r="A198" t="str">
            <v xml:space="preserve">    as % of revenues</v>
          </cell>
          <cell r="D198">
            <v>0.51734480280766071</v>
          </cell>
          <cell r="E198">
            <v>0.54372785258681788</v>
          </cell>
          <cell r="F198">
            <v>0.54597766066282183</v>
          </cell>
          <cell r="G198">
            <v>0.5714426531589345</v>
          </cell>
          <cell r="H198">
            <v>0.62618004541204764</v>
          </cell>
          <cell r="I198">
            <v>0.57944955273056198</v>
          </cell>
          <cell r="J198">
            <v>0.56565090584710831</v>
          </cell>
          <cell r="K198">
            <v>0.57565090584710832</v>
          </cell>
          <cell r="L198">
            <v>0.58565090584710833</v>
          </cell>
          <cell r="M198">
            <v>0.59565090584710834</v>
          </cell>
        </row>
        <row r="199">
          <cell r="A199" t="str">
            <v>Other Current Liabilities</v>
          </cell>
          <cell r="D199">
            <v>7.8E-2</v>
          </cell>
          <cell r="E199">
            <v>0.77899999999999991</v>
          </cell>
          <cell r="F199">
            <v>6.4559999999999995</v>
          </cell>
          <cell r="G199">
            <v>6.915</v>
          </cell>
          <cell r="H199">
            <v>3.6219999999999999</v>
          </cell>
          <cell r="I199">
            <v>1.558312721078003</v>
          </cell>
          <cell r="J199">
            <v>1.9452611533800794</v>
          </cell>
          <cell r="K199">
            <v>2.3321194425001739</v>
          </cell>
          <cell r="L199">
            <v>2.688757885577997</v>
          </cell>
          <cell r="M199">
            <v>2.9764670579272852</v>
          </cell>
        </row>
        <row r="200">
          <cell r="A200" t="str">
            <v xml:space="preserve">    as % of total expense</v>
          </cell>
          <cell r="D200">
            <v>8.1462140992167112E-4</v>
          </cell>
          <cell r="E200">
            <v>4.5862647552324049E-3</v>
          </cell>
          <cell r="F200">
            <v>2.2258998758791889E-2</v>
          </cell>
          <cell r="G200">
            <v>1.500478460593725E-2</v>
          </cell>
          <cell r="H200">
            <v>5.4190405515392344E-3</v>
          </cell>
          <cell r="I200">
            <v>1.5979519395249036E-3</v>
          </cell>
          <cell r="J200">
            <v>1.612029758471883E-3</v>
          </cell>
          <cell r="K200">
            <v>1.612029758471883E-3</v>
          </cell>
          <cell r="L200">
            <v>1.612029758471883E-3</v>
          </cell>
          <cell r="M200">
            <v>1.612029758471883E-3</v>
          </cell>
        </row>
        <row r="201">
          <cell r="A201" t="str">
            <v>Amort of Pre-Paid Commissions</v>
          </cell>
          <cell r="D201">
            <v>8.1462140992167112E-4</v>
          </cell>
          <cell r="E201">
            <v>15.598000000000001</v>
          </cell>
          <cell r="F201">
            <v>14.606</v>
          </cell>
          <cell r="G201">
            <v>23.381</v>
          </cell>
          <cell r="H201">
            <v>42.195</v>
          </cell>
          <cell r="I201">
            <v>61.522853258665513</v>
          </cell>
          <cell r="J201">
            <v>79.306248977104559</v>
          </cell>
          <cell r="K201">
            <v>99.223989368595525</v>
          </cell>
          <cell r="L201">
            <v>122.73248174214872</v>
          </cell>
          <cell r="M201">
            <v>146.06943440289376</v>
          </cell>
        </row>
        <row r="202">
          <cell r="A202" t="str">
            <v>Change in Working Capital</v>
          </cell>
          <cell r="E202">
            <v>25.336999999999996</v>
          </cell>
          <cell r="F202">
            <v>50.761000000000017</v>
          </cell>
          <cell r="G202">
            <v>42.612000000000023</v>
          </cell>
          <cell r="H202">
            <v>63.414999999999985</v>
          </cell>
          <cell r="I202">
            <v>110.53496757677914</v>
          </cell>
          <cell r="J202">
            <v>39.281371965684485</v>
          </cell>
          <cell r="K202">
            <v>52.789635599297881</v>
          </cell>
          <cell r="L202">
            <v>32.976249289854863</v>
          </cell>
          <cell r="M202">
            <v>-0.23797266913004478</v>
          </cell>
        </row>
        <row r="203">
          <cell r="A203" t="str">
            <v>Free Cash Flow</v>
          </cell>
          <cell r="E203">
            <v>49.041088604829049</v>
          </cell>
          <cell r="F203">
            <v>67.389818041772671</v>
          </cell>
          <cell r="G203">
            <v>76.6320075275204</v>
          </cell>
          <cell r="H203">
            <v>130.08779999999996</v>
          </cell>
          <cell r="I203">
            <v>214.2846305771655</v>
          </cell>
          <cell r="J203">
            <v>182.25747239469243</v>
          </cell>
          <cell r="K203">
            <v>326.53795666981523</v>
          </cell>
          <cell r="L203">
            <v>413.30320791970485</v>
          </cell>
          <cell r="M203">
            <v>485.50036945347711</v>
          </cell>
        </row>
        <row r="204">
          <cell r="A204" t="str">
            <v>Free Cash Flow</v>
          </cell>
          <cell r="E204">
            <v>51.098088604829051</v>
          </cell>
          <cell r="F204">
            <v>69.221818041772664</v>
          </cell>
          <cell r="G204">
            <v>75.537507527520376</v>
          </cell>
          <cell r="H204">
            <v>124.08829999999998</v>
          </cell>
          <cell r="I204">
            <v>248.47760601411386</v>
          </cell>
          <cell r="J204">
            <v>342.07198515690845</v>
          </cell>
          <cell r="K204">
            <v>374.67961682979842</v>
          </cell>
          <cell r="L204">
            <v>462.77590830019767</v>
          </cell>
          <cell r="M204">
            <v>532.97162757580247</v>
          </cell>
        </row>
        <row r="205">
          <cell r="A205" t="str">
            <v>Assumption Sets</v>
          </cell>
        </row>
        <row r="206">
          <cell r="A206" t="str">
            <v>Growth in Total Subs (%)</v>
          </cell>
          <cell r="B206" t="str">
            <v>% of base case</v>
          </cell>
          <cell r="C206" t="str">
            <v>Y/Y Chg in Growth Rate</v>
          </cell>
          <cell r="E206" t="str">
            <v>2005</v>
          </cell>
          <cell r="F206" t="str">
            <v>2006</v>
          </cell>
          <cell r="G206" t="str">
            <v>2007</v>
          </cell>
          <cell r="H206" t="str">
            <v>2008E</v>
          </cell>
          <cell r="I206" t="str">
            <v>2009E</v>
          </cell>
          <cell r="J206" t="str">
            <v>2010E</v>
          </cell>
          <cell r="K206" t="str">
            <v>2011E</v>
          </cell>
          <cell r="L206" t="str">
            <v>2012E</v>
          </cell>
          <cell r="M206" t="str">
            <v>2013E</v>
          </cell>
        </row>
        <row r="207">
          <cell r="A207" t="str">
            <v>Bear Case</v>
          </cell>
          <cell r="B207">
            <v>-7.0000000000000007E-2</v>
          </cell>
          <cell r="C207">
            <v>-7.0000000000000007E-2</v>
          </cell>
          <cell r="E207" t="str">
            <v>2005</v>
          </cell>
          <cell r="F207" t="str">
            <v>2006</v>
          </cell>
          <cell r="G207" t="str">
            <v>2007</v>
          </cell>
          <cell r="H207" t="str">
            <v>2008</v>
          </cell>
          <cell r="I207">
            <v>0.41849999999999993</v>
          </cell>
          <cell r="J207">
            <v>0.33818181818181808</v>
          </cell>
          <cell r="K207">
            <v>0.26818181818181808</v>
          </cell>
          <cell r="L207">
            <v>0.19818181818181807</v>
          </cell>
          <cell r="M207">
            <v>0.12818181818181806</v>
          </cell>
        </row>
        <row r="208">
          <cell r="A208" t="str">
            <v>Base Case</v>
          </cell>
          <cell r="B208">
            <v>-7.0000000000000007E-2</v>
          </cell>
          <cell r="C208">
            <v>-0.05</v>
          </cell>
          <cell r="E208">
            <v>0.78740157480314954</v>
          </cell>
          <cell r="F208">
            <v>0.73127753303964749</v>
          </cell>
          <cell r="G208">
            <v>0.64376590330788797</v>
          </cell>
          <cell r="H208">
            <v>0.70278637770897823</v>
          </cell>
          <cell r="I208">
            <v>0.44999999999999996</v>
          </cell>
          <cell r="J208">
            <v>0.36363636363636354</v>
          </cell>
          <cell r="K208">
            <v>0.31363636363636355</v>
          </cell>
          <cell r="L208">
            <v>0.26363636363636356</v>
          </cell>
          <cell r="M208">
            <v>0.21363636363636357</v>
          </cell>
        </row>
        <row r="209">
          <cell r="A209" t="str">
            <v>Bull Case</v>
          </cell>
          <cell r="B209">
            <v>0.05</v>
          </cell>
          <cell r="C209">
            <v>-0.03</v>
          </cell>
          <cell r="E209">
            <v>0.78740157480314954</v>
          </cell>
          <cell r="F209">
            <v>0.73127753303964749</v>
          </cell>
          <cell r="G209">
            <v>0.64376590330788797</v>
          </cell>
          <cell r="H209">
            <v>0.70278637770897823</v>
          </cell>
          <cell r="I209">
            <v>0.47249999999999998</v>
          </cell>
          <cell r="J209">
            <v>0.38181818181818172</v>
          </cell>
          <cell r="K209">
            <v>0.3518181818181817</v>
          </cell>
          <cell r="L209">
            <v>0.32181818181818167</v>
          </cell>
          <cell r="M209">
            <v>0.29181818181818164</v>
          </cell>
        </row>
        <row r="210">
          <cell r="A210" t="str">
            <v>Sub Rev Per Avg Sub</v>
          </cell>
          <cell r="B210" t="str">
            <v>Annual Price Chg</v>
          </cell>
          <cell r="C210" t="str">
            <v>Annual Price Chg</v>
          </cell>
          <cell r="I210">
            <v>0.48204545454545444</v>
          </cell>
          <cell r="J210">
            <v>0.38336173831775716</v>
          </cell>
          <cell r="K210">
            <v>0.35336173831775719</v>
          </cell>
          <cell r="L210">
            <v>0.32336173831775716</v>
          </cell>
          <cell r="M210">
            <v>0.29336173831775714</v>
          </cell>
        </row>
        <row r="211">
          <cell r="A211" t="str">
            <v>Bear Case</v>
          </cell>
          <cell r="B211">
            <v>-7.0000000000000007E-2</v>
          </cell>
          <cell r="C211">
            <v>-0.09</v>
          </cell>
          <cell r="I211">
            <v>718.55310912899995</v>
          </cell>
          <cell r="J211">
            <v>668.25439148996986</v>
          </cell>
          <cell r="K211">
            <v>608.11149625587257</v>
          </cell>
          <cell r="L211">
            <v>553.38146159284406</v>
          </cell>
          <cell r="M211">
            <v>503.57713004948812</v>
          </cell>
        </row>
        <row r="212">
          <cell r="A212" t="str">
            <v>Base Case</v>
          </cell>
          <cell r="B212">
            <v>-0.05</v>
          </cell>
          <cell r="C212">
            <v>-7.0000000000000007E-2</v>
          </cell>
          <cell r="D212">
            <v>845.28078817733979</v>
          </cell>
          <cell r="E212">
            <v>892.52542372881351</v>
          </cell>
          <cell r="F212">
            <v>905.28709677419351</v>
          </cell>
          <cell r="G212">
            <v>869.41289701636185</v>
          </cell>
          <cell r="H212">
            <v>799</v>
          </cell>
          <cell r="I212">
            <v>756.37169382000002</v>
          </cell>
          <cell r="J212">
            <v>685.85363153676542</v>
          </cell>
          <cell r="K212">
            <v>637.84387732919174</v>
          </cell>
          <cell r="L212">
            <v>593.19480591614831</v>
          </cell>
          <cell r="M212">
            <v>551.67116950201785</v>
          </cell>
        </row>
        <row r="213">
          <cell r="A213" t="str">
            <v>Bull Case</v>
          </cell>
          <cell r="B213">
            <v>-0.03</v>
          </cell>
          <cell r="C213">
            <v>-0.05</v>
          </cell>
          <cell r="D213">
            <v>845.28078817733979</v>
          </cell>
          <cell r="E213">
            <v>892.52542372881351</v>
          </cell>
          <cell r="F213">
            <v>905.28709677419351</v>
          </cell>
          <cell r="G213">
            <v>869.41289701636185</v>
          </cell>
          <cell r="H213">
            <v>799</v>
          </cell>
          <cell r="I213">
            <v>794.19027851100009</v>
          </cell>
          <cell r="J213">
            <v>770.36457015567009</v>
          </cell>
          <cell r="K213">
            <v>731.84634164788656</v>
          </cell>
          <cell r="L213">
            <v>695.25402456549216</v>
          </cell>
          <cell r="M213">
            <v>660.49132333721752</v>
          </cell>
        </row>
        <row r="214">
          <cell r="A214" t="str">
            <v>Subscription Operating Margin</v>
          </cell>
          <cell r="B214">
            <v>-0.03</v>
          </cell>
          <cell r="C214">
            <v>-0.05</v>
          </cell>
          <cell r="I214">
            <v>780.26816678382033</v>
          </cell>
          <cell r="J214">
            <v>756.86012178030569</v>
          </cell>
          <cell r="K214">
            <v>719.01711569129043</v>
          </cell>
          <cell r="L214">
            <v>683.06625990672592</v>
          </cell>
          <cell r="M214">
            <v>648.91294691138955</v>
          </cell>
        </row>
        <row r="215">
          <cell r="A215" t="str">
            <v>Bear Case</v>
          </cell>
          <cell r="B215">
            <v>5.0000000000000001E-3</v>
          </cell>
          <cell r="C215">
            <v>0.02</v>
          </cell>
          <cell r="I215">
            <v>0.13100000000000001</v>
          </cell>
          <cell r="J215">
            <v>0.13600000000000001</v>
          </cell>
          <cell r="K215">
            <v>0.156</v>
          </cell>
          <cell r="L215">
            <v>0.17599999999999999</v>
          </cell>
          <cell r="M215">
            <v>0.19599999999999998</v>
          </cell>
        </row>
        <row r="216">
          <cell r="A216" t="str">
            <v>Base Case</v>
          </cell>
          <cell r="B216">
            <v>5.0000000000000001E-3</v>
          </cell>
          <cell r="C216">
            <v>0.03</v>
          </cell>
          <cell r="D216">
            <v>-5.3965219823767984E-3</v>
          </cell>
          <cell r="E216">
            <v>5.6014483120960704E-2</v>
          </cell>
          <cell r="F216">
            <v>9.0037378981538643E-2</v>
          </cell>
          <cell r="G216">
            <v>9.6689454856978385E-2</v>
          </cell>
          <cell r="H216">
            <v>0.11768170517199206</v>
          </cell>
          <cell r="I216">
            <v>0.13600000000000001</v>
          </cell>
          <cell r="J216">
            <v>0.156</v>
          </cell>
          <cell r="K216">
            <v>0.186</v>
          </cell>
          <cell r="L216">
            <v>0.216</v>
          </cell>
          <cell r="M216">
            <v>0.246</v>
          </cell>
        </row>
        <row r="217">
          <cell r="A217" t="str">
            <v>Bull Case</v>
          </cell>
          <cell r="B217">
            <v>1.4999999999999999E-2</v>
          </cell>
          <cell r="C217">
            <v>0.03</v>
          </cell>
          <cell r="D217">
            <v>-5.3965219823767984E-3</v>
          </cell>
          <cell r="E217">
            <v>5.6014483120960704E-2</v>
          </cell>
          <cell r="F217">
            <v>9.0037378981538643E-2</v>
          </cell>
          <cell r="G217">
            <v>9.6689454856978385E-2</v>
          </cell>
          <cell r="H217">
            <v>0.11768170517199206</v>
          </cell>
          <cell r="I217">
            <v>0.15100000000000002</v>
          </cell>
          <cell r="J217">
            <v>0.16600000000000004</v>
          </cell>
          <cell r="K217">
            <v>0.19600000000000004</v>
          </cell>
          <cell r="L217">
            <v>0.22600000000000003</v>
          </cell>
          <cell r="M217">
            <v>0.25600000000000001</v>
          </cell>
        </row>
        <row r="218">
          <cell r="A218" t="str">
            <v>Bull Case</v>
          </cell>
          <cell r="B218">
            <v>1.4999999999999999E-2</v>
          </cell>
          <cell r="C218">
            <v>0.03</v>
          </cell>
          <cell r="I218">
            <v>0.15100000000000002</v>
          </cell>
          <cell r="J218">
            <v>0.16600000000000004</v>
          </cell>
          <cell r="K218">
            <v>0.19600000000000004</v>
          </cell>
          <cell r="L218">
            <v>0.22600000000000003</v>
          </cell>
          <cell r="M218">
            <v>0.25600000000000001</v>
          </cell>
        </row>
        <row r="219">
          <cell r="D219" t="str">
            <v>CAGR FY08 to FY13</v>
          </cell>
        </row>
        <row r="220">
          <cell r="A220" t="str">
            <v>Scenario Metrics</v>
          </cell>
          <cell r="D220" t="str">
            <v>Bull</v>
          </cell>
          <cell r="E220" t="str">
            <v>Base</v>
          </cell>
          <cell r="F220" t="str">
            <v>Bear</v>
          </cell>
        </row>
        <row r="221">
          <cell r="A221" t="str">
            <v>Total Subscriber Growth</v>
          </cell>
          <cell r="C221">
            <v>0.31840999483282229</v>
          </cell>
          <cell r="D221">
            <v>0.36257218991802032</v>
          </cell>
          <cell r="E221">
            <v>0.31840999483282229</v>
          </cell>
          <cell r="F221">
            <v>0.26615117330471616</v>
          </cell>
        </row>
        <row r="222">
          <cell r="A222" t="str">
            <v>Change in $ per Average Sub</v>
          </cell>
          <cell r="C222">
            <v>-6.6825329084298613E-2</v>
          </cell>
          <cell r="D222">
            <v>-3.2612864001088537E-2</v>
          </cell>
          <cell r="E222">
            <v>-6.6825329084298613E-2</v>
          </cell>
          <cell r="F222">
            <v>-8.3694941095483477E-2</v>
          </cell>
        </row>
        <row r="223">
          <cell r="A223" t="str">
            <v>Revenue Growth</v>
          </cell>
          <cell r="C223">
            <v>0.26431441552543267</v>
          </cell>
          <cell r="D223">
            <v>0.34708097641100522</v>
          </cell>
          <cell r="E223">
            <v>0.26431441552543267</v>
          </cell>
          <cell r="F223">
            <v>0.20029968816973676</v>
          </cell>
        </row>
        <row r="224">
          <cell r="A224" t="str">
            <v>Terminal Operating Margin</v>
          </cell>
          <cell r="C224">
            <v>0.23661302821471589</v>
          </cell>
          <cell r="D224">
            <v>0.24572746483874569</v>
          </cell>
          <cell r="E224">
            <v>0.23661302821471589</v>
          </cell>
          <cell r="F224">
            <v>0.19104084509456687</v>
          </cell>
        </row>
        <row r="225">
          <cell r="A225" t="str">
            <v>FCF Growth</v>
          </cell>
          <cell r="C225">
            <v>0.30133946059539518</v>
          </cell>
          <cell r="D225">
            <v>0.42320809444797236</v>
          </cell>
          <cell r="E225">
            <v>0.30133946059539518</v>
          </cell>
          <cell r="F225">
            <v>0.15733095925011731</v>
          </cell>
        </row>
        <row r="226">
          <cell r="A226" t="str">
            <v>Price Target</v>
          </cell>
          <cell r="C226">
            <v>45.871448018572742</v>
          </cell>
          <cell r="D226">
            <v>66.728897602423828</v>
          </cell>
          <cell r="E226">
            <v>45.871448018572742</v>
          </cell>
          <cell r="F226">
            <v>29.435224745095251</v>
          </cell>
        </row>
        <row r="227">
          <cell r="A227" t="str">
            <v>Price Target</v>
          </cell>
          <cell r="C227">
            <v>66.917617870547545</v>
          </cell>
          <cell r="D227">
            <v>66.917617870547545</v>
          </cell>
          <cell r="E227">
            <v>66.917617870547545</v>
          </cell>
          <cell r="F227">
            <v>66.917617870547545</v>
          </cell>
        </row>
        <row r="228">
          <cell r="D228" t="str">
            <v>Bull</v>
          </cell>
          <cell r="E228" t="str">
            <v>Base</v>
          </cell>
          <cell r="F228" t="str">
            <v>Bear</v>
          </cell>
          <cell r="J228" t="str">
            <v>Bull/base/bear</v>
          </cell>
          <cell r="K228" t="str">
            <v>Choose scenario</v>
          </cell>
          <cell r="M228" t="str">
            <v>Bull</v>
          </cell>
          <cell r="N228" t="str">
            <v>Bear</v>
          </cell>
        </row>
        <row r="229">
          <cell r="A229" t="str">
            <v>EV / FY09 Revs</v>
          </cell>
          <cell r="C229">
            <v>4.6004192690771841</v>
          </cell>
          <cell r="D229">
            <v>7.7622811127497995</v>
          </cell>
          <cell r="E229">
            <v>5.4598245767187885</v>
          </cell>
          <cell r="F229">
            <v>3.5227751783310688</v>
          </cell>
          <cell r="J229">
            <v>0</v>
          </cell>
          <cell r="K229" t="str">
            <v>Subscriber growth</v>
          </cell>
          <cell r="M229" t="str">
            <v>Bull</v>
          </cell>
          <cell r="N229" t="str">
            <v>Bear</v>
          </cell>
        </row>
        <row r="230">
          <cell r="A230" t="str">
            <v>EV / FY09 EBITDA</v>
          </cell>
          <cell r="C230">
            <v>30.0571160111257</v>
          </cell>
          <cell r="D230">
            <v>51.59328059558743</v>
          </cell>
          <cell r="E230">
            <v>37.563885777397516</v>
          </cell>
          <cell r="F230">
            <v>24.16845298012225</v>
          </cell>
          <cell r="J230">
            <v>0</v>
          </cell>
          <cell r="K230" t="str">
            <v>ASPs</v>
          </cell>
        </row>
        <row r="231">
          <cell r="A231" t="str">
            <v>P / FY09 FCF</v>
          </cell>
          <cell r="C231">
            <v>25.716531478119077</v>
          </cell>
          <cell r="D231">
            <v>42.772784415985569</v>
          </cell>
          <cell r="E231">
            <v>30.973048536574762</v>
          </cell>
          <cell r="F231">
            <v>20.35177476971203</v>
          </cell>
          <cell r="J231">
            <v>0</v>
          </cell>
          <cell r="K231" t="str">
            <v>Margins</v>
          </cell>
        </row>
        <row r="232">
          <cell r="A232" t="str">
            <v>P / FY09 FCF</v>
          </cell>
          <cell r="C232">
            <v>33.480276815456143</v>
          </cell>
          <cell r="D232">
            <v>42.772784415985569</v>
          </cell>
          <cell r="E232">
            <v>30.973048536574762</v>
          </cell>
          <cell r="F232">
            <v>20.35177476971203</v>
          </cell>
          <cell r="J232">
            <v>0</v>
          </cell>
          <cell r="K232" t="str">
            <v>Margins</v>
          </cell>
          <cell r="N232" t="str">
            <v>Base</v>
          </cell>
        </row>
        <row r="233">
          <cell r="N233" t="str">
            <v>Base</v>
          </cell>
        </row>
      </sheetData>
      <sheetData sheetId="7"/>
      <sheetData sheetId="8"/>
      <sheetData sheetId="9"/>
      <sheetData sheetId="10"/>
      <sheetData sheetId="11" refreshError="1">
        <row r="1">
          <cell r="A1" t="str">
            <v>salesforce.com</v>
          </cell>
        </row>
        <row r="2">
          <cell r="A2" t="str">
            <v>Chart Data</v>
          </cell>
          <cell r="B2" t="str">
            <v>FY01</v>
          </cell>
          <cell r="F2" t="str">
            <v>FY02</v>
          </cell>
          <cell r="J2" t="str">
            <v>FY03</v>
          </cell>
          <cell r="N2" t="str">
            <v>FY04</v>
          </cell>
          <cell r="R2" t="str">
            <v>FY05</v>
          </cell>
          <cell r="V2" t="str">
            <v>FY06</v>
          </cell>
          <cell r="Z2" t="str">
            <v>FY07</v>
          </cell>
          <cell r="AD2" t="str">
            <v>FY08</v>
          </cell>
          <cell r="AH2" t="str">
            <v>FY09</v>
          </cell>
          <cell r="AK2" t="str">
            <v>CAGR</v>
          </cell>
          <cell r="AL2" t="str">
            <v>CAGR</v>
          </cell>
          <cell r="AP2" t="str">
            <v>FY11</v>
          </cell>
          <cell r="AS2" t="str">
            <v>CAGR</v>
          </cell>
          <cell r="AT2" t="str">
            <v>CAGR</v>
          </cell>
          <cell r="AW2" t="str">
            <v>CAGR</v>
          </cell>
          <cell r="AX2" t="str">
            <v>CAGR</v>
          </cell>
        </row>
        <row r="3">
          <cell r="B3" t="str">
            <v>1Q-01</v>
          </cell>
          <cell r="C3" t="str">
            <v>2Q-01</v>
          </cell>
          <cell r="D3" t="str">
            <v>3Q-01</v>
          </cell>
          <cell r="E3" t="str">
            <v>4Q-01</v>
          </cell>
          <cell r="F3" t="str">
            <v>1Q-02</v>
          </cell>
          <cell r="G3" t="str">
            <v>2Q-02</v>
          </cell>
          <cell r="H3" t="str">
            <v>3Q-02</v>
          </cell>
          <cell r="I3" t="str">
            <v>4Q-02</v>
          </cell>
          <cell r="J3" t="str">
            <v>1Q-03</v>
          </cell>
          <cell r="K3" t="str">
            <v>2Q-03</v>
          </cell>
          <cell r="L3" t="str">
            <v>3Q-03</v>
          </cell>
          <cell r="M3" t="str">
            <v>4Q-03</v>
          </cell>
          <cell r="N3" t="str">
            <v>1Q-04</v>
          </cell>
          <cell r="O3" t="str">
            <v>2Q-04</v>
          </cell>
          <cell r="P3" t="str">
            <v>3Q-04</v>
          </cell>
          <cell r="Q3" t="str">
            <v>4Q-04</v>
          </cell>
          <cell r="R3" t="str">
            <v>1Q-05</v>
          </cell>
          <cell r="S3" t="str">
            <v>2Q-05</v>
          </cell>
          <cell r="T3" t="str">
            <v>3Q-05</v>
          </cell>
          <cell r="U3" t="str">
            <v>4Q-05</v>
          </cell>
          <cell r="V3" t="str">
            <v>1Q-06</v>
          </cell>
          <cell r="W3" t="str">
            <v>2Q-06</v>
          </cell>
          <cell r="X3" t="str">
            <v>3Q-06</v>
          </cell>
          <cell r="Y3" t="str">
            <v>4Q-06</v>
          </cell>
          <cell r="Z3" t="str">
            <v>1Q-07</v>
          </cell>
          <cell r="AA3" t="str">
            <v>2Q-07E</v>
          </cell>
          <cell r="AB3" t="str">
            <v>3Q-07E</v>
          </cell>
          <cell r="AC3" t="str">
            <v>4Q-07E</v>
          </cell>
          <cell r="AD3" t="str">
            <v>1Q-08E</v>
          </cell>
          <cell r="AE3" t="str">
            <v>2Q-08E</v>
          </cell>
          <cell r="AF3" t="str">
            <v>3Q-08E</v>
          </cell>
          <cell r="AG3" t="str">
            <v>4Q-08E</v>
          </cell>
          <cell r="AH3" t="str">
            <v>1Q-09E</v>
          </cell>
          <cell r="AI3" t="str">
            <v>2Q-09E</v>
          </cell>
          <cell r="AJ3" t="str">
            <v>3Q-09E</v>
          </cell>
          <cell r="AK3" t="str">
            <v>4Q02-4Q04</v>
          </cell>
          <cell r="AL3" t="str">
            <v>4Q04-4Q07</v>
          </cell>
          <cell r="AM3" t="str">
            <v>2Q-10E</v>
          </cell>
          <cell r="AN3" t="str">
            <v>3Q-10E</v>
          </cell>
          <cell r="AO3" t="str">
            <v>4Q-10E</v>
          </cell>
          <cell r="AP3" t="str">
            <v>1Q-11E</v>
          </cell>
          <cell r="AQ3" t="str">
            <v>2Q-11E</v>
          </cell>
          <cell r="AR3" t="str">
            <v>3Q-11E</v>
          </cell>
          <cell r="AS3" t="str">
            <v>4Q02-4Q04</v>
          </cell>
          <cell r="AT3" t="str">
            <v>4Q04-4Q07</v>
          </cell>
          <cell r="AW3" t="str">
            <v>4Q02-4Q04</v>
          </cell>
          <cell r="AX3" t="str">
            <v>4Q04-4Q07</v>
          </cell>
        </row>
        <row r="5">
          <cell r="B5">
            <v>36617</v>
          </cell>
          <cell r="C5">
            <v>36708</v>
          </cell>
          <cell r="D5">
            <v>36800</v>
          </cell>
          <cell r="E5">
            <v>36892</v>
          </cell>
          <cell r="F5">
            <v>36982</v>
          </cell>
          <cell r="G5">
            <v>37073</v>
          </cell>
          <cell r="H5">
            <v>37165</v>
          </cell>
          <cell r="I5">
            <v>37257</v>
          </cell>
          <cell r="J5">
            <v>37347</v>
          </cell>
          <cell r="K5">
            <v>37438</v>
          </cell>
          <cell r="L5">
            <v>37530</v>
          </cell>
          <cell r="M5">
            <v>37622</v>
          </cell>
          <cell r="N5">
            <v>37712</v>
          </cell>
          <cell r="O5">
            <v>37803</v>
          </cell>
          <cell r="P5">
            <v>37895</v>
          </cell>
          <cell r="Q5">
            <v>37987</v>
          </cell>
          <cell r="R5">
            <v>38078</v>
          </cell>
          <cell r="S5">
            <v>38169</v>
          </cell>
          <cell r="T5">
            <v>38261</v>
          </cell>
          <cell r="U5">
            <v>38353</v>
          </cell>
          <cell r="V5">
            <v>38443</v>
          </cell>
          <cell r="W5">
            <v>38534</v>
          </cell>
          <cell r="X5">
            <v>38626</v>
          </cell>
          <cell r="Y5">
            <v>38718</v>
          </cell>
          <cell r="Z5">
            <v>38808</v>
          </cell>
          <cell r="AA5">
            <v>38899</v>
          </cell>
          <cell r="AB5">
            <v>38991</v>
          </cell>
          <cell r="AC5">
            <v>39083</v>
          </cell>
          <cell r="AD5">
            <v>39173</v>
          </cell>
          <cell r="AE5">
            <v>39264</v>
          </cell>
          <cell r="AF5">
            <v>39356</v>
          </cell>
          <cell r="AG5">
            <v>39448</v>
          </cell>
          <cell r="AH5">
            <v>39539</v>
          </cell>
          <cell r="AI5">
            <v>39630</v>
          </cell>
          <cell r="AJ5">
            <v>39722</v>
          </cell>
          <cell r="AK5">
            <v>39814</v>
          </cell>
          <cell r="AL5">
            <v>39904</v>
          </cell>
          <cell r="AM5">
            <v>39995</v>
          </cell>
          <cell r="AN5">
            <v>40087</v>
          </cell>
          <cell r="AO5">
            <v>40179</v>
          </cell>
          <cell r="AP5">
            <v>40269</v>
          </cell>
          <cell r="AQ5">
            <v>40360</v>
          </cell>
          <cell r="AR5">
            <v>40452</v>
          </cell>
          <cell r="AS5">
            <v>40544</v>
          </cell>
          <cell r="AW5" t="str">
            <v>1H04</v>
          </cell>
          <cell r="AX5" t="str">
            <v>2H04</v>
          </cell>
          <cell r="AY5" t="str">
            <v>1H05</v>
          </cell>
          <cell r="AZ5" t="str">
            <v>2H05</v>
          </cell>
          <cell r="BA5" t="str">
            <v>1H06</v>
          </cell>
          <cell r="BB5" t="str">
            <v>2H06</v>
          </cell>
          <cell r="BC5" t="str">
            <v>1H07</v>
          </cell>
          <cell r="BD5" t="str">
            <v>2H07</v>
          </cell>
          <cell r="BE5" t="str">
            <v>1H08</v>
          </cell>
          <cell r="BF5" t="str">
            <v>2H08</v>
          </cell>
          <cell r="BG5" t="str">
            <v>1H09</v>
          </cell>
          <cell r="BH5" t="str">
            <v>2H09e</v>
          </cell>
          <cell r="BI5" t="str">
            <v>1H10e</v>
          </cell>
          <cell r="BJ5" t="str">
            <v>2H10e</v>
          </cell>
          <cell r="BK5" t="str">
            <v>1H11e</v>
          </cell>
          <cell r="BL5" t="str">
            <v>2H11e</v>
          </cell>
        </row>
        <row r="6">
          <cell r="A6" t="str">
            <v>Customer/Subscription Data</v>
          </cell>
        </row>
        <row r="7">
          <cell r="A7" t="str">
            <v>Total Customers (Qtr End)</v>
          </cell>
          <cell r="B7">
            <v>210</v>
          </cell>
          <cell r="C7">
            <v>570</v>
          </cell>
          <cell r="D7">
            <v>990</v>
          </cell>
          <cell r="E7">
            <v>1500</v>
          </cell>
          <cell r="F7">
            <v>1901</v>
          </cell>
          <cell r="G7">
            <v>2357</v>
          </cell>
          <cell r="H7">
            <v>2880</v>
          </cell>
          <cell r="I7">
            <v>3500</v>
          </cell>
          <cell r="J7">
            <v>4300</v>
          </cell>
          <cell r="K7">
            <v>4900</v>
          </cell>
          <cell r="L7">
            <v>5100</v>
          </cell>
          <cell r="M7">
            <v>5700</v>
          </cell>
          <cell r="N7">
            <v>6300</v>
          </cell>
          <cell r="O7">
            <v>7000</v>
          </cell>
          <cell r="P7">
            <v>7700</v>
          </cell>
          <cell r="Q7">
            <v>8700</v>
          </cell>
          <cell r="R7">
            <v>9800</v>
          </cell>
          <cell r="S7">
            <v>11100</v>
          </cell>
          <cell r="T7">
            <v>12500</v>
          </cell>
          <cell r="U7">
            <v>13900</v>
          </cell>
          <cell r="V7">
            <v>15500</v>
          </cell>
          <cell r="W7">
            <v>16900</v>
          </cell>
          <cell r="X7">
            <v>18700</v>
          </cell>
          <cell r="Y7">
            <v>20500</v>
          </cell>
          <cell r="Z7">
            <v>22700</v>
          </cell>
          <cell r="AA7">
            <v>24774.073334664263</v>
          </cell>
          <cell r="AB7">
            <v>26935.230103579375</v>
          </cell>
          <cell r="AC7">
            <v>29326.270912731718</v>
          </cell>
          <cell r="AD7">
            <v>31412.167897461986</v>
          </cell>
          <cell r="AE7">
            <v>33562.09601506115</v>
          </cell>
          <cell r="AF7">
            <v>35806.129604421847</v>
          </cell>
          <cell r="AG7">
            <v>38288.099741696613</v>
          </cell>
          <cell r="AH7">
            <v>43600</v>
          </cell>
          <cell r="AI7">
            <v>47655</v>
          </cell>
          <cell r="AJ7">
            <v>50673</v>
          </cell>
          <cell r="AK7">
            <v>0.57661481843673079</v>
          </cell>
          <cell r="AL7">
            <v>0.49938281825493513</v>
          </cell>
          <cell r="AM7">
            <v>62428.05</v>
          </cell>
          <cell r="AN7">
            <v>65874.900000000009</v>
          </cell>
          <cell r="AO7">
            <v>69814.8</v>
          </cell>
          <cell r="AP7">
            <v>70424.899999999994</v>
          </cell>
          <cell r="AQ7">
            <v>75065.895449999996</v>
          </cell>
          <cell r="AR7">
            <v>78265.461960000001</v>
          </cell>
          <cell r="AS7">
            <v>0.57661481843673079</v>
          </cell>
          <cell r="AT7">
            <v>0.50741328053846746</v>
          </cell>
          <cell r="AW7">
            <v>0.57661481843673079</v>
          </cell>
          <cell r="AX7">
            <v>0.50741328053846746</v>
          </cell>
        </row>
        <row r="8">
          <cell r="A8" t="str">
            <v>Growth YoY</v>
          </cell>
          <cell r="B8" t="str">
            <v>-</v>
          </cell>
          <cell r="C8" t="str">
            <v>-</v>
          </cell>
          <cell r="D8" t="str">
            <v>-</v>
          </cell>
          <cell r="E8" t="str">
            <v>-</v>
          </cell>
          <cell r="F8" t="str">
            <v>-</v>
          </cell>
          <cell r="G8" t="str">
            <v>-</v>
          </cell>
          <cell r="H8" t="str">
            <v>-</v>
          </cell>
          <cell r="I8">
            <v>1.3333333333333335</v>
          </cell>
          <cell r="J8" t="str">
            <v>-</v>
          </cell>
          <cell r="K8" t="str">
            <v>-</v>
          </cell>
          <cell r="L8" t="str">
            <v>-</v>
          </cell>
          <cell r="M8">
            <v>0.62857142857142856</v>
          </cell>
          <cell r="N8">
            <v>0.46511627906976738</v>
          </cell>
          <cell r="O8">
            <v>0.4285714285714286</v>
          </cell>
          <cell r="P8">
            <v>0.50980392156862742</v>
          </cell>
          <cell r="Q8">
            <v>0.52631578947368429</v>
          </cell>
          <cell r="R8">
            <v>0.55555555555555558</v>
          </cell>
          <cell r="S8">
            <v>0.58571428571428563</v>
          </cell>
          <cell r="T8">
            <v>0.62337662337662336</v>
          </cell>
          <cell r="U8">
            <v>0.59770114942528729</v>
          </cell>
          <cell r="V8">
            <v>0.58163265306122458</v>
          </cell>
          <cell r="W8">
            <v>0.52252252252252251</v>
          </cell>
          <cell r="X8">
            <v>0.496</v>
          </cell>
          <cell r="Y8">
            <v>0.47482014388489202</v>
          </cell>
          <cell r="Z8">
            <v>0.46451612903225814</v>
          </cell>
          <cell r="AA8">
            <v>0.46592149909255998</v>
          </cell>
          <cell r="AB8">
            <v>0.44038663655504684</v>
          </cell>
          <cell r="AC8">
            <v>0.4305498006210593</v>
          </cell>
          <cell r="AD8">
            <v>0.38379594261947081</v>
          </cell>
          <cell r="AE8">
            <v>0.35472659508521565</v>
          </cell>
          <cell r="AF8">
            <v>0.32934188669372588</v>
          </cell>
          <cell r="AG8">
            <v>0.30559046718327232</v>
          </cell>
          <cell r="AH8">
            <v>0.34984520123839014</v>
          </cell>
          <cell r="AI8">
            <v>0.35000000000000009</v>
          </cell>
          <cell r="AJ8">
            <v>0.33000000000000007</v>
          </cell>
          <cell r="AK8">
            <v>0.32000000000000006</v>
          </cell>
          <cell r="AL8">
            <v>0.32000000000000006</v>
          </cell>
          <cell r="AM8">
            <v>0.31000000000000005</v>
          </cell>
          <cell r="AN8">
            <v>0.30000000000000027</v>
          </cell>
          <cell r="AO8">
            <v>0.29000000000000004</v>
          </cell>
          <cell r="AP8">
            <v>0.24249999999999994</v>
          </cell>
          <cell r="AQ8">
            <v>0.22849999999999993</v>
          </cell>
          <cell r="AR8">
            <v>0.21999999999999997</v>
          </cell>
          <cell r="AS8">
            <v>0.21199999999999997</v>
          </cell>
        </row>
        <row r="9">
          <cell r="A9" t="str">
            <v>Growth QoQ</v>
          </cell>
          <cell r="B9" t="str">
            <v>-</v>
          </cell>
          <cell r="C9" t="str">
            <v>-</v>
          </cell>
          <cell r="D9" t="str">
            <v>-</v>
          </cell>
          <cell r="E9" t="str">
            <v>-</v>
          </cell>
          <cell r="F9" t="str">
            <v>-</v>
          </cell>
          <cell r="G9" t="str">
            <v>-</v>
          </cell>
          <cell r="H9" t="str">
            <v>-</v>
          </cell>
          <cell r="I9" t="str">
            <v>-</v>
          </cell>
          <cell r="J9">
            <v>0.22857142857142865</v>
          </cell>
          <cell r="K9">
            <v>0.13953488372093026</v>
          </cell>
          <cell r="L9">
            <v>4.081632653061229E-2</v>
          </cell>
          <cell r="M9">
            <v>0.11764705882352944</v>
          </cell>
          <cell r="N9">
            <v>0.10526315789473695</v>
          </cell>
          <cell r="O9">
            <v>0.11111111111111116</v>
          </cell>
          <cell r="P9">
            <v>0.10000000000000009</v>
          </cell>
          <cell r="Q9">
            <v>0.12987012987012991</v>
          </cell>
          <cell r="R9">
            <v>0.12643678160919536</v>
          </cell>
          <cell r="S9">
            <v>0.13265306122448983</v>
          </cell>
          <cell r="T9">
            <v>0.12612612612612617</v>
          </cell>
          <cell r="U9">
            <v>0.1120000000000001</v>
          </cell>
          <cell r="V9">
            <v>0.1151079136690647</v>
          </cell>
          <cell r="W9">
            <v>9.0322580645161299E-2</v>
          </cell>
          <cell r="X9">
            <v>0.10650887573964507</v>
          </cell>
          <cell r="Y9">
            <v>9.625668449197855E-2</v>
          </cell>
          <cell r="Z9">
            <v>0.1073170731707318</v>
          </cell>
          <cell r="AA9">
            <v>9.1368869368469774E-2</v>
          </cell>
          <cell r="AB9">
            <v>8.7234615790500181E-2</v>
          </cell>
          <cell r="AC9">
            <v>8.8770016070313762E-2</v>
          </cell>
          <cell r="AD9">
            <v>7.112724938460202E-2</v>
          </cell>
          <cell r="AE9">
            <v>6.8442525986016856E-2</v>
          </cell>
          <cell r="AF9">
            <v>6.6862140801744907E-2</v>
          </cell>
          <cell r="AG9">
            <v>6.9316906482074891E-2</v>
          </cell>
          <cell r="AH9">
            <v>6.341463414634152E-2</v>
          </cell>
          <cell r="AI9">
            <v>9.300458715596327E-2</v>
          </cell>
          <cell r="AJ9">
            <v>6.3330185709789211E-2</v>
          </cell>
          <cell r="AK9">
            <v>6.8024391687881103E-2</v>
          </cell>
          <cell r="AL9">
            <v>6.341463414634152E-2</v>
          </cell>
          <cell r="AM9">
            <v>8.4724249374478866E-2</v>
          </cell>
          <cell r="AN9">
            <v>5.5213161391393761E-2</v>
          </cell>
          <cell r="AO9">
            <v>5.9808819444128192E-2</v>
          </cell>
          <cell r="AP9">
            <v>4.64536945254308E-2</v>
          </cell>
          <cell r="AQ9">
            <v>6.5899922470603389E-2</v>
          </cell>
          <cell r="AR9">
            <v>4.2623437591991165E-2</v>
          </cell>
          <cell r="AS9">
            <v>4.2170294755135007E-2</v>
          </cell>
        </row>
        <row r="11">
          <cell r="A11" t="str">
            <v>Net New Customers</v>
          </cell>
          <cell r="J11">
            <v>800</v>
          </cell>
          <cell r="K11">
            <v>600</v>
          </cell>
          <cell r="L11">
            <v>200</v>
          </cell>
          <cell r="M11">
            <v>600</v>
          </cell>
          <cell r="N11">
            <v>600</v>
          </cell>
          <cell r="O11">
            <v>700</v>
          </cell>
          <cell r="P11">
            <v>700</v>
          </cell>
          <cell r="Q11">
            <v>1000</v>
          </cell>
          <cell r="R11">
            <v>1100</v>
          </cell>
          <cell r="S11">
            <v>1300</v>
          </cell>
          <cell r="T11">
            <v>1400</v>
          </cell>
          <cell r="U11">
            <v>1400</v>
          </cell>
          <cell r="V11">
            <v>1600</v>
          </cell>
          <cell r="W11">
            <v>1400</v>
          </cell>
          <cell r="X11">
            <v>1800</v>
          </cell>
          <cell r="Y11">
            <v>1800</v>
          </cell>
          <cell r="Z11">
            <v>2200</v>
          </cell>
          <cell r="AA11">
            <v>2074.0733346642628</v>
          </cell>
          <cell r="AB11">
            <v>2161.1567689151125</v>
          </cell>
          <cell r="AC11">
            <v>2391.0408091523423</v>
          </cell>
          <cell r="AD11">
            <v>2085.8969847302687</v>
          </cell>
          <cell r="AE11">
            <v>2149.9281175991637</v>
          </cell>
          <cell r="AF11">
            <v>2244.0335893606971</v>
          </cell>
          <cell r="AG11">
            <v>2481.9701372747659</v>
          </cell>
          <cell r="AH11">
            <v>2600</v>
          </cell>
          <cell r="AI11">
            <v>4055</v>
          </cell>
          <cell r="AJ11">
            <v>3018</v>
          </cell>
          <cell r="AK11">
            <v>3447</v>
          </cell>
          <cell r="AL11">
            <v>2970</v>
          </cell>
          <cell r="AM11">
            <v>4423.7000000000044</v>
          </cell>
          <cell r="AN11">
            <v>3048.3179999999993</v>
          </cell>
          <cell r="AO11">
            <v>3146.612000000001</v>
          </cell>
          <cell r="AP11">
            <v>3126.2699999999895</v>
          </cell>
          <cell r="AQ11">
            <v>4640.9954500000022</v>
          </cell>
          <cell r="AR11">
            <v>3199.5665100000042</v>
          </cell>
          <cell r="AS11">
            <v>3300.4775999999983</v>
          </cell>
          <cell r="AW11">
            <v>1300</v>
          </cell>
          <cell r="AX11">
            <v>1700</v>
          </cell>
          <cell r="AY11">
            <v>2400</v>
          </cell>
          <cell r="AZ11">
            <v>2800</v>
          </cell>
          <cell r="BA11">
            <v>3000</v>
          </cell>
          <cell r="BB11">
            <v>3600</v>
          </cell>
          <cell r="BC11">
            <v>4300</v>
          </cell>
          <cell r="BD11">
            <v>5000</v>
          </cell>
          <cell r="BE11">
            <v>5500</v>
          </cell>
          <cell r="BF11">
            <v>5700</v>
          </cell>
          <cell r="BG11">
            <v>6700</v>
          </cell>
          <cell r="BH11">
            <v>6010</v>
          </cell>
          <cell r="BI11">
            <v>7393.7000000000044</v>
          </cell>
          <cell r="BJ11">
            <v>6194.93</v>
          </cell>
          <cell r="BK11">
            <v>7767.2654499999917</v>
          </cell>
          <cell r="BL11">
            <v>6500.0441100000025</v>
          </cell>
        </row>
        <row r="12">
          <cell r="A12" t="str">
            <v>Net New Subs/Net New Customers</v>
          </cell>
          <cell r="B12" t="str">
            <v>-</v>
          </cell>
          <cell r="C12" t="str">
            <v>-</v>
          </cell>
          <cell r="J12">
            <v>8.75</v>
          </cell>
          <cell r="K12">
            <v>8.3333333333333339</v>
          </cell>
          <cell r="L12">
            <v>20</v>
          </cell>
          <cell r="M12">
            <v>11.666666666666666</v>
          </cell>
          <cell r="N12">
            <v>15</v>
          </cell>
          <cell r="O12">
            <v>15.714285714285714</v>
          </cell>
          <cell r="P12">
            <v>15.714285714285714</v>
          </cell>
          <cell r="Q12">
            <v>20</v>
          </cell>
          <cell r="R12">
            <v>18.181818181818183</v>
          </cell>
          <cell r="S12">
            <v>16.153846153846153</v>
          </cell>
          <cell r="T12">
            <v>19.285714285714285</v>
          </cell>
          <cell r="U12">
            <v>22.857142857142858</v>
          </cell>
          <cell r="V12">
            <v>25</v>
          </cell>
          <cell r="W12">
            <v>29.285714285714285</v>
          </cell>
          <cell r="X12">
            <v>23.888888888888889</v>
          </cell>
          <cell r="Y12">
            <v>26.666666666666668</v>
          </cell>
          <cell r="Z12">
            <v>20.454545454545453</v>
          </cell>
          <cell r="AA12">
            <v>23.142865393315478</v>
          </cell>
          <cell r="AB12">
            <v>23.598473157318285</v>
          </cell>
          <cell r="AC12">
            <v>23.838990861978345</v>
          </cell>
          <cell r="AD12">
            <v>24.977264160884317</v>
          </cell>
          <cell r="AE12">
            <v>25.442711108445703</v>
          </cell>
          <cell r="AF12">
            <v>25.846315436180092</v>
          </cell>
          <cell r="AG12">
            <v>25.987419844955024</v>
          </cell>
          <cell r="AH12">
            <v>42.307692307692307</v>
          </cell>
          <cell r="AI12">
            <v>25.893958076448829</v>
          </cell>
          <cell r="AJ12">
            <v>43.074884029158383</v>
          </cell>
          <cell r="AK12">
            <v>43.516100957354219</v>
          </cell>
          <cell r="AL12">
            <v>0.14230769230769225</v>
          </cell>
          <cell r="AM12">
            <v>7.8951219512196191E-2</v>
          </cell>
          <cell r="AN12">
            <v>2.533400605449021E-2</v>
          </cell>
          <cell r="AO12">
            <v>3.6092196246296115E-2</v>
          </cell>
          <cell r="AP12">
            <v>5.2616161616158008E-2</v>
          </cell>
          <cell r="AQ12">
            <v>4.9120747338200488E-2</v>
          </cell>
          <cell r="AR12">
            <v>4.9617037986195989E-2</v>
          </cell>
          <cell r="AS12">
            <v>4.8898815615016078E-2</v>
          </cell>
          <cell r="AY12">
            <v>0.84615384615384626</v>
          </cell>
          <cell r="AZ12">
            <v>0.64705882352941169</v>
          </cell>
          <cell r="BA12">
            <v>0.25</v>
          </cell>
          <cell r="BB12">
            <v>0.28571428571428581</v>
          </cell>
          <cell r="BC12">
            <v>0.43333333333333335</v>
          </cell>
          <cell r="BD12">
            <v>0.38888888888888884</v>
          </cell>
          <cell r="BE12">
            <v>0.27906976744186052</v>
          </cell>
          <cell r="BF12">
            <v>0.1399999999999999</v>
          </cell>
          <cell r="BG12">
            <v>0.21818181818181825</v>
          </cell>
          <cell r="BH12">
            <v>5.4385964912280649E-2</v>
          </cell>
        </row>
        <row r="13">
          <cell r="A13" t="str">
            <v>Net New Subs/Net New Customers</v>
          </cell>
          <cell r="J13">
            <v>8.75</v>
          </cell>
          <cell r="K13">
            <v>8.3333333333333339</v>
          </cell>
          <cell r="L13">
            <v>20</v>
          </cell>
          <cell r="M13">
            <v>11.666666666666666</v>
          </cell>
          <cell r="N13">
            <v>15</v>
          </cell>
          <cell r="O13">
            <v>15.714285714285714</v>
          </cell>
          <cell r="P13">
            <v>15.714285714285714</v>
          </cell>
          <cell r="Q13">
            <v>20</v>
          </cell>
          <cell r="R13">
            <v>18.181818181818183</v>
          </cell>
          <cell r="S13">
            <v>16.153846153846153</v>
          </cell>
          <cell r="T13">
            <v>19.285714285714285</v>
          </cell>
          <cell r="U13">
            <v>22.857142857142858</v>
          </cell>
          <cell r="V13">
            <v>25</v>
          </cell>
          <cell r="W13">
            <v>28.571428571428573</v>
          </cell>
          <cell r="X13">
            <v>22.777777777777779</v>
          </cell>
          <cell r="Y13">
            <v>25</v>
          </cell>
          <cell r="Z13">
            <v>20.454545454545453</v>
          </cell>
          <cell r="AA13">
            <v>27.142857142857142</v>
          </cell>
          <cell r="AB13">
            <v>26.521739130434781</v>
          </cell>
          <cell r="AC13">
            <v>33.333333333333336</v>
          </cell>
          <cell r="AD13">
            <v>30.8</v>
          </cell>
          <cell r="AE13">
            <v>32.333333333333336</v>
          </cell>
          <cell r="AF13">
            <v>50</v>
          </cell>
          <cell r="AG13">
            <v>48.275862068965516</v>
          </cell>
          <cell r="AH13">
            <v>42.307692307692307</v>
          </cell>
          <cell r="AI13">
            <v>25.609756097560975</v>
          </cell>
          <cell r="AJ13">
            <v>42.045072317524387</v>
          </cell>
          <cell r="AK13">
            <v>54.329930852815281</v>
          </cell>
          <cell r="AL13">
            <v>0</v>
          </cell>
          <cell r="AM13">
            <v>0</v>
          </cell>
          <cell r="AN13">
            <v>0</v>
          </cell>
          <cell r="AO13">
            <v>0</v>
          </cell>
          <cell r="AP13">
            <v>0</v>
          </cell>
          <cell r="AQ13">
            <v>0</v>
          </cell>
          <cell r="AR13">
            <v>0</v>
          </cell>
          <cell r="AS13">
            <v>0</v>
          </cell>
          <cell r="AW13">
            <v>0.43333333333333335</v>
          </cell>
          <cell r="AX13">
            <v>0.56666666666666665</v>
          </cell>
          <cell r="AY13">
            <v>0.46153846153846156</v>
          </cell>
          <cell r="AZ13">
            <v>0.53846153846153844</v>
          </cell>
          <cell r="BA13">
            <v>0.45454545454545453</v>
          </cell>
          <cell r="BB13">
            <v>0.54545454545454541</v>
          </cell>
          <cell r="BC13">
            <v>0.46236559139784944</v>
          </cell>
          <cell r="BD13">
            <v>0.5376344086021505</v>
          </cell>
          <cell r="BE13">
            <v>0.49107142857142855</v>
          </cell>
          <cell r="BF13">
            <v>0.5089285714285714</v>
          </cell>
          <cell r="BG13">
            <v>0.52714398111723049</v>
          </cell>
          <cell r="BH13">
            <v>0.47285601888276946</v>
          </cell>
          <cell r="BI13">
            <v>0.54410930314535033</v>
          </cell>
          <cell r="BJ13">
            <v>0.45589069685464967</v>
          </cell>
          <cell r="BK13">
            <v>0.54440996162138333</v>
          </cell>
          <cell r="BL13">
            <v>0.45559003837861672</v>
          </cell>
        </row>
        <row r="14">
          <cell r="A14" t="str">
            <v>Total Revenue per Customer</v>
          </cell>
          <cell r="J14">
            <v>2174.6511627906975</v>
          </cell>
          <cell r="K14">
            <v>2425.1020408163267</v>
          </cell>
          <cell r="L14">
            <v>2782.5490196078426</v>
          </cell>
          <cell r="M14">
            <v>2730.8771929824566</v>
          </cell>
          <cell r="N14">
            <v>3002.063492063492</v>
          </cell>
          <cell r="O14">
            <v>3088.9999999999995</v>
          </cell>
          <cell r="P14">
            <v>3303.1168831168829</v>
          </cell>
          <cell r="Q14">
            <v>3454.3678160919544</v>
          </cell>
          <cell r="R14">
            <v>3555</v>
          </cell>
          <cell r="S14">
            <v>3655.9459459459463</v>
          </cell>
          <cell r="T14">
            <v>3708.88</v>
          </cell>
          <cell r="U14">
            <v>3927.6258992805751</v>
          </cell>
          <cell r="V14">
            <v>4140.4516129032254</v>
          </cell>
          <cell r="W14">
            <v>4256.9822485207105</v>
          </cell>
          <cell r="X14">
            <v>4421.0160427807486</v>
          </cell>
          <cell r="Y14">
            <v>4442.1463414634145</v>
          </cell>
          <cell r="Z14">
            <v>4611.7180616740088</v>
          </cell>
          <cell r="AA14">
            <v>4643.1884836252302</v>
          </cell>
          <cell r="AB14">
            <v>4716.8434058826415</v>
          </cell>
          <cell r="AC14">
            <v>4749.9554465864576</v>
          </cell>
          <cell r="AD14">
            <v>4819.3555061741408</v>
          </cell>
          <cell r="AE14">
            <v>4861.176105781954</v>
          </cell>
          <cell r="AF14">
            <v>4899.1274282303484</v>
          </cell>
          <cell r="AG14">
            <v>4918.2429500649614</v>
          </cell>
          <cell r="AH14">
            <v>5679.4036697247711</v>
          </cell>
          <cell r="AI14">
            <v>5554.9984261882282</v>
          </cell>
          <cell r="AJ14">
            <v>5611.16301876739</v>
          </cell>
          <cell r="AK14">
            <v>5634.982477344789</v>
          </cell>
        </row>
        <row r="15">
          <cell r="A15" t="str">
            <v>Subsciption Revenue per Customer</v>
          </cell>
          <cell r="J15">
            <v>2048.8372093023258</v>
          </cell>
          <cell r="K15">
            <v>2301.0204081632655</v>
          </cell>
          <cell r="L15">
            <v>2536.6666666666665</v>
          </cell>
          <cell r="M15">
            <v>2567.3684210526317</v>
          </cell>
          <cell r="N15">
            <v>2686.031746031746</v>
          </cell>
          <cell r="O15">
            <v>2798.8571428571427</v>
          </cell>
          <cell r="P15">
            <v>2919.4805194805199</v>
          </cell>
          <cell r="Q15">
            <v>3080.6896551724139</v>
          </cell>
          <cell r="R15">
            <v>3175.1020408163263</v>
          </cell>
          <cell r="S15">
            <v>3244.7747747747749</v>
          </cell>
          <cell r="T15">
            <v>3317.2000000000003</v>
          </cell>
          <cell r="U15">
            <v>3552.4460431654675</v>
          </cell>
          <cell r="V15">
            <v>3754.1935483870966</v>
          </cell>
          <cell r="W15">
            <v>3883.9053254437872</v>
          </cell>
          <cell r="X15">
            <v>3977.8609625668446</v>
          </cell>
          <cell r="Y15">
            <v>4020.7317073170734</v>
          </cell>
          <cell r="Z15">
            <v>4162.687224669603</v>
          </cell>
          <cell r="AA15">
            <v>4211.1783795369092</v>
          </cell>
          <cell r="AB15">
            <v>4259.8936247718275</v>
          </cell>
          <cell r="AC15">
            <v>4288.2925133656418</v>
          </cell>
          <cell r="AD15">
            <v>4375.4186896188357</v>
          </cell>
          <cell r="AE15">
            <v>4424.9021405980093</v>
          </cell>
          <cell r="AF15">
            <v>4469.7489303684879</v>
          </cell>
          <cell r="AG15">
            <v>4496.6210529248629</v>
          </cell>
          <cell r="AH15">
            <v>0.12950236763361134</v>
          </cell>
          <cell r="AI15">
            <v>0.11050263306760422</v>
          </cell>
          <cell r="AJ15">
            <v>0.10882772060101531</v>
          </cell>
          <cell r="AK15">
            <v>6.5135503725744615E-2</v>
          </cell>
          <cell r="AL15">
            <v>5268.160469896563</v>
          </cell>
          <cell r="AM15">
            <v>5817.3380757809909</v>
          </cell>
          <cell r="AN15">
            <v>5963.089278412258</v>
          </cell>
          <cell r="AO15">
            <v>9521.8370112745852</v>
          </cell>
          <cell r="AP15">
            <v>5215.0200388074991</v>
          </cell>
          <cell r="AQ15">
            <v>5887.9647580157816</v>
          </cell>
          <cell r="AR15">
            <v>6370.7728914524814</v>
          </cell>
          <cell r="AS15">
            <v>9265.6239634787253</v>
          </cell>
          <cell r="AW15">
            <v>7640.9206349206343</v>
          </cell>
          <cell r="AX15">
            <v>9156.5681444991787</v>
          </cell>
          <cell r="AY15">
            <v>8313.0410001838572</v>
          </cell>
          <cell r="AZ15">
            <v>10209.419280575541</v>
          </cell>
          <cell r="BA15">
            <v>9711.0948654323365</v>
          </cell>
          <cell r="BB15">
            <v>11439.124298943525</v>
          </cell>
          <cell r="BC15">
            <v>10780.580325422765</v>
          </cell>
          <cell r="BD15">
            <v>12419.888803586022</v>
          </cell>
          <cell r="BE15">
            <v>11131.528078653559</v>
          </cell>
          <cell r="BF15">
            <v>14265.100953844187</v>
          </cell>
          <cell r="BG15">
            <v>11145.493672225108</v>
          </cell>
          <cell r="BH15">
            <v>14798.156443903586</v>
          </cell>
          <cell r="BI15">
            <v>11085.498545677554</v>
          </cell>
          <cell r="BJ15">
            <v>15484.926289686842</v>
          </cell>
          <cell r="BK15">
            <v>11102.984796823281</v>
          </cell>
          <cell r="BL15">
            <v>15636.396854931207</v>
          </cell>
        </row>
        <row r="16">
          <cell r="A16" t="str">
            <v>Subsciption Revenue per Customer</v>
          </cell>
          <cell r="J16">
            <v>2048.8372093023258</v>
          </cell>
          <cell r="K16">
            <v>2301.0204081632655</v>
          </cell>
          <cell r="L16">
            <v>2536.6666666666665</v>
          </cell>
          <cell r="M16">
            <v>2567.3684210526317</v>
          </cell>
          <cell r="N16">
            <v>2686.031746031746</v>
          </cell>
          <cell r="O16">
            <v>2798.8571428571427</v>
          </cell>
          <cell r="P16">
            <v>2919.4805194805199</v>
          </cell>
          <cell r="Q16">
            <v>3080.6896551724139</v>
          </cell>
          <cell r="R16">
            <v>3175.1020408163263</v>
          </cell>
          <cell r="S16">
            <v>3244.7747747747749</v>
          </cell>
          <cell r="T16">
            <v>3317.2000000000003</v>
          </cell>
          <cell r="U16">
            <v>3552.4460431654675</v>
          </cell>
          <cell r="V16">
            <v>3754.1935483870966</v>
          </cell>
          <cell r="W16">
            <v>3883.9053254437872</v>
          </cell>
          <cell r="X16">
            <v>3977.8609625668446</v>
          </cell>
          <cell r="Y16">
            <v>4020.7317073170734</v>
          </cell>
          <cell r="Z16">
            <v>4162.687224669603</v>
          </cell>
          <cell r="AA16">
            <v>4300.927419354839</v>
          </cell>
          <cell r="AB16">
            <v>4370.2214022140224</v>
          </cell>
          <cell r="AC16">
            <v>4431.9127516778526</v>
          </cell>
          <cell r="AD16">
            <v>4572.445820433436</v>
          </cell>
          <cell r="AE16">
            <v>4532.5212464589231</v>
          </cell>
          <cell r="AF16">
            <v>4629.2913385826769</v>
          </cell>
          <cell r="AG16">
            <v>4793.0975609756097</v>
          </cell>
          <cell r="AH16">
            <v>5168.3715596330276</v>
          </cell>
          <cell r="AI16">
            <v>5052.3843248347503</v>
          </cell>
          <cell r="AJ16">
            <v>5105.3962346811904</v>
          </cell>
          <cell r="AK16">
            <v>5128.2801368514401</v>
          </cell>
          <cell r="AL16">
            <v>-3.093852341529324E-2</v>
          </cell>
          <cell r="AM16">
            <v>1.895164697734808E-2</v>
          </cell>
          <cell r="AN16">
            <v>-2.871276464222472E-4</v>
          </cell>
          <cell r="AO16">
            <v>7.794122887985111E-2</v>
          </cell>
          <cell r="AP16">
            <v>-1.0087094231984839E-2</v>
          </cell>
          <cell r="AQ16">
            <v>1.2140721635008012E-2</v>
          </cell>
          <cell r="AR16">
            <v>6.8367853306528614E-2</v>
          </cell>
          <cell r="AS16">
            <v>-2.6907943025330505E-2</v>
          </cell>
          <cell r="AY16">
            <v>8.7963270053020848E-2</v>
          </cell>
          <cell r="AZ16">
            <v>0.11498315957041871</v>
          </cell>
          <cell r="BA16">
            <v>0.16817598580562265</v>
          </cell>
          <cell r="BB16">
            <v>0.12044808667106288</v>
          </cell>
          <cell r="BC16">
            <v>0.11013026592885766</v>
          </cell>
          <cell r="BD16">
            <v>8.5737725984241342E-2</v>
          </cell>
          <cell r="BE16">
            <v>3.2553697726567465E-2</v>
          </cell>
          <cell r="BF16">
            <v>0.14856913612023592</v>
          </cell>
          <cell r="BG16">
            <v>1.2545980635245702E-3</v>
          </cell>
          <cell r="BH16">
            <v>3.7367803549665846E-2</v>
          </cell>
          <cell r="BI16">
            <v>-5.3829043658302211E-3</v>
          </cell>
          <cell r="BJ16">
            <v>4.6409148895448116E-2</v>
          </cell>
          <cell r="BK16">
            <v>1.5773987136145085E-3</v>
          </cell>
          <cell r="BL16">
            <v>9.7818073144619877E-3</v>
          </cell>
        </row>
        <row r="17">
          <cell r="A17" t="str">
            <v>Growth YoY</v>
          </cell>
          <cell r="N17">
            <v>0.31100300884636845</v>
          </cell>
          <cell r="O17">
            <v>0.21635476718403535</v>
          </cell>
          <cell r="P17">
            <v>0.15091216273870689</v>
          </cell>
          <cell r="Q17">
            <v>0.19994062009585623</v>
          </cell>
          <cell r="R17">
            <v>0.18207911932057996</v>
          </cell>
          <cell r="S17">
            <v>0.15932132622618544</v>
          </cell>
          <cell r="T17">
            <v>0.13622953736654808</v>
          </cell>
          <cell r="U17">
            <v>0.15313336973134706</v>
          </cell>
          <cell r="V17">
            <v>0.1823851643589649</v>
          </cell>
          <cell r="W17">
            <v>0.19697223845478629</v>
          </cell>
          <cell r="X17">
            <v>0.19916223398252875</v>
          </cell>
          <cell r="Y17">
            <v>0.13182062681924145</v>
          </cell>
          <cell r="Z17">
            <v>0.10880996704552071</v>
          </cell>
          <cell r="AA17">
            <v>0.10737184842769087</v>
          </cell>
          <cell r="AB17">
            <v>9.8636036638644731E-2</v>
          </cell>
          <cell r="AC17">
            <v>0.10226522789682702</v>
          </cell>
          <cell r="AD17">
            <v>9.8436075940429468E-2</v>
          </cell>
          <cell r="AE17">
            <v>5.3847415806618004E-2</v>
          </cell>
          <cell r="AF17">
            <v>5.92807348930664E-2</v>
          </cell>
          <cell r="AG17">
            <v>8.1496371777855625E-2</v>
          </cell>
          <cell r="AH17">
            <v>0.13032975405340119</v>
          </cell>
          <cell r="AI17">
            <v>0.11469622536948409</v>
          </cell>
          <cell r="AJ17">
            <v>0.10284617261619133</v>
          </cell>
          <cell r="AK17">
            <v>6.9930263595053166E-2</v>
          </cell>
          <cell r="AL17">
            <v>25775.457375016082</v>
          </cell>
          <cell r="AM17">
            <v>25883.65498958114</v>
          </cell>
          <cell r="AN17">
            <v>25881.942330039321</v>
          </cell>
          <cell r="AO17">
            <v>26570.4248353644</v>
          </cell>
          <cell r="AP17">
            <v>26517.284404275331</v>
          </cell>
          <cell r="AQ17">
            <v>26587.911086510125</v>
          </cell>
          <cell r="AR17">
            <v>26995.594699550347</v>
          </cell>
          <cell r="AS17">
            <v>26739.381651754491</v>
          </cell>
        </row>
        <row r="18">
          <cell r="A18" t="str">
            <v>Total Paying Subs (Qtr End)</v>
          </cell>
          <cell r="B18">
            <v>4200</v>
          </cell>
          <cell r="C18">
            <v>11400</v>
          </cell>
          <cell r="D18">
            <v>19800</v>
          </cell>
          <cell r="E18">
            <v>30000</v>
          </cell>
          <cell r="F18">
            <v>35745</v>
          </cell>
          <cell r="G18">
            <v>41490</v>
          </cell>
          <cell r="H18">
            <v>47235</v>
          </cell>
          <cell r="I18">
            <v>53000</v>
          </cell>
          <cell r="J18">
            <v>60000</v>
          </cell>
          <cell r="K18">
            <v>65000</v>
          </cell>
          <cell r="L18">
            <v>69000</v>
          </cell>
          <cell r="M18">
            <v>76000</v>
          </cell>
          <cell r="N18">
            <v>85000</v>
          </cell>
          <cell r="O18">
            <v>96000</v>
          </cell>
          <cell r="P18">
            <v>107000</v>
          </cell>
          <cell r="Q18">
            <v>127000</v>
          </cell>
          <cell r="R18">
            <v>147000</v>
          </cell>
          <cell r="S18">
            <v>168000</v>
          </cell>
          <cell r="T18">
            <v>195000</v>
          </cell>
          <cell r="U18">
            <v>227000</v>
          </cell>
          <cell r="V18">
            <v>267000</v>
          </cell>
          <cell r="W18">
            <v>308000</v>
          </cell>
          <cell r="X18">
            <v>351000</v>
          </cell>
          <cell r="Y18">
            <v>399000</v>
          </cell>
          <cell r="Z18">
            <v>444000</v>
          </cell>
          <cell r="AA18">
            <v>492000</v>
          </cell>
          <cell r="AB18">
            <v>543000</v>
          </cell>
          <cell r="AC18">
            <v>600000</v>
          </cell>
          <cell r="AD18">
            <v>652100</v>
          </cell>
          <cell r="AE18">
            <v>706800</v>
          </cell>
          <cell r="AF18">
            <v>764800</v>
          </cell>
          <cell r="AG18">
            <v>829300</v>
          </cell>
          <cell r="AH18">
            <v>8.6950676945523053E-2</v>
          </cell>
          <cell r="AI18">
            <v>7.894122689627836E-2</v>
          </cell>
          <cell r="AJ18">
            <v>8.9433043130692003E-2</v>
          </cell>
          <cell r="AK18">
            <v>0.5479749400731071</v>
          </cell>
          <cell r="AL18">
            <v>0.67796350088915358</v>
          </cell>
          <cell r="AM18">
            <v>1.8616658542359499E-2</v>
          </cell>
          <cell r="AN18">
            <v>2.4992727675867688E-3</v>
          </cell>
          <cell r="AO18">
            <v>2.4159080022670087E-2</v>
          </cell>
          <cell r="AP18">
            <v>2.8780363369159678E-2</v>
          </cell>
          <cell r="AQ18">
            <v>2.7208525890662028E-2</v>
          </cell>
          <cell r="AR18">
            <v>4.302816053409142E-2</v>
          </cell>
          <cell r="AS18">
            <v>6.358830069032706E-3</v>
          </cell>
        </row>
        <row r="19">
          <cell r="A19" t="str">
            <v>Growth YoY</v>
          </cell>
          <cell r="B19" t="str">
            <v>-</v>
          </cell>
          <cell r="C19" t="str">
            <v>-</v>
          </cell>
          <cell r="D19" t="str">
            <v>-</v>
          </cell>
          <cell r="E19" t="str">
            <v>-</v>
          </cell>
          <cell r="F19" t="str">
            <v>-</v>
          </cell>
          <cell r="G19" t="str">
            <v>-</v>
          </cell>
          <cell r="H19" t="str">
            <v>-</v>
          </cell>
          <cell r="I19">
            <v>0.76666666666666661</v>
          </cell>
          <cell r="J19" t="str">
            <v>-</v>
          </cell>
          <cell r="K19" t="str">
            <v>-</v>
          </cell>
          <cell r="L19" t="str">
            <v>-</v>
          </cell>
          <cell r="M19">
            <v>0.4339622641509433</v>
          </cell>
          <cell r="N19">
            <v>0.41666666666666674</v>
          </cell>
          <cell r="O19">
            <v>0.47692307692307701</v>
          </cell>
          <cell r="P19">
            <v>0.55072463768115942</v>
          </cell>
          <cell r="Q19">
            <v>0.67105263157894735</v>
          </cell>
          <cell r="R19">
            <v>0.72941176470588243</v>
          </cell>
          <cell r="S19">
            <v>0.75</v>
          </cell>
          <cell r="T19">
            <v>0.82242990654205617</v>
          </cell>
          <cell r="U19">
            <v>0.78740157480314954</v>
          </cell>
          <cell r="V19">
            <v>0.81632653061224492</v>
          </cell>
          <cell r="W19">
            <v>0.83333333333333326</v>
          </cell>
          <cell r="X19">
            <v>0.8</v>
          </cell>
          <cell r="Y19">
            <v>0.75770925110132148</v>
          </cell>
          <cell r="Z19">
            <v>0.66292134831460681</v>
          </cell>
          <cell r="AA19">
            <v>0.59740259740259738</v>
          </cell>
          <cell r="AB19">
            <v>0.54700854700854706</v>
          </cell>
          <cell r="AC19">
            <v>0.50375939849624052</v>
          </cell>
          <cell r="AD19">
            <v>0.46869369369369362</v>
          </cell>
          <cell r="AE19">
            <v>0.43658536585365848</v>
          </cell>
          <cell r="AF19">
            <v>0.40847145488029457</v>
          </cell>
          <cell r="AG19">
            <v>0.38216666666666677</v>
          </cell>
          <cell r="AH19">
            <v>4881.559633027523</v>
          </cell>
          <cell r="AI19">
            <v>4861.1684450739685</v>
          </cell>
          <cell r="AJ19">
            <v>4903.659177964596</v>
          </cell>
          <cell r="AK19">
            <v>4838.957163920204</v>
          </cell>
        </row>
        <row r="20">
          <cell r="A20" t="str">
            <v>Growth QoQ</v>
          </cell>
          <cell r="B20" t="str">
            <v>-</v>
          </cell>
          <cell r="C20" t="str">
            <v>-</v>
          </cell>
          <cell r="D20" t="str">
            <v>-</v>
          </cell>
          <cell r="E20" t="str">
            <v>-</v>
          </cell>
          <cell r="F20" t="str">
            <v>-</v>
          </cell>
          <cell r="G20" t="str">
            <v>-</v>
          </cell>
          <cell r="H20" t="str">
            <v>-</v>
          </cell>
          <cell r="I20" t="str">
            <v>-</v>
          </cell>
          <cell r="J20">
            <v>0.13207547169811318</v>
          </cell>
          <cell r="K20">
            <v>8.3333333333333259E-2</v>
          </cell>
          <cell r="L20">
            <v>6.1538461538461542E-2</v>
          </cell>
          <cell r="M20">
            <v>0.10144927536231885</v>
          </cell>
          <cell r="N20">
            <v>0.11842105263157898</v>
          </cell>
          <cell r="O20">
            <v>0.12941176470588234</v>
          </cell>
          <cell r="P20">
            <v>0.11458333333333326</v>
          </cell>
          <cell r="Q20">
            <v>0.18691588785046731</v>
          </cell>
          <cell r="R20">
            <v>0.15748031496062986</v>
          </cell>
          <cell r="S20">
            <v>0.14285714285714279</v>
          </cell>
          <cell r="T20">
            <v>0.16071428571428581</v>
          </cell>
          <cell r="U20">
            <v>0.16410256410256419</v>
          </cell>
          <cell r="V20">
            <v>0.17621145374449343</v>
          </cell>
          <cell r="W20">
            <v>0.15355805243445686</v>
          </cell>
          <cell r="X20">
            <v>0.13961038961038952</v>
          </cell>
          <cell r="Y20">
            <v>0.13675213675213671</v>
          </cell>
          <cell r="Z20">
            <v>0.11278195488721798</v>
          </cell>
          <cell r="AA20">
            <v>0.10810810810810811</v>
          </cell>
          <cell r="AB20">
            <v>0.10365853658536595</v>
          </cell>
          <cell r="AC20">
            <v>0.1049723756906078</v>
          </cell>
          <cell r="AD20">
            <v>8.6833333333333318E-2</v>
          </cell>
          <cell r="AE20">
            <v>8.3882840055206298E-2</v>
          </cell>
          <cell r="AF20">
            <v>8.2059988681380869E-2</v>
          </cell>
          <cell r="AG20">
            <v>8.4335774058577506E-2</v>
          </cell>
          <cell r="AH20">
            <v>5.2664308725708597E-2</v>
          </cell>
          <cell r="AI20">
            <v>8.4006077732364792E-2</v>
          </cell>
          <cell r="AJ20">
            <v>9.2524953250165964E-2</v>
          </cell>
          <cell r="AK20">
            <v>4.8112651068352275E-2</v>
          </cell>
          <cell r="AL20">
            <v>20732.099472638765</v>
          </cell>
          <cell r="AM20">
            <v>18793.064760516965</v>
          </cell>
          <cell r="AN20">
            <v>26339.050624758725</v>
          </cell>
          <cell r="AO20">
            <v>52871.823862467303</v>
          </cell>
          <cell r="AP20">
            <v>21964.810875988711</v>
          </cell>
          <cell r="AQ20">
            <v>18643.5145842253</v>
          </cell>
          <cell r="AR20">
            <v>36275.936851040176</v>
          </cell>
          <cell r="AS20">
            <v>34829.122381778645</v>
          </cell>
        </row>
        <row r="21">
          <cell r="A21" t="str">
            <v>Growth YoY</v>
          </cell>
          <cell r="N21" t="e">
            <v>#DIV/0!</v>
          </cell>
          <cell r="O21" t="e">
            <v>#DIV/0!</v>
          </cell>
          <cell r="P21" t="e">
            <v>#DIV/0!</v>
          </cell>
          <cell r="Q21" t="e">
            <v>#DIV/0!</v>
          </cell>
          <cell r="R21">
            <v>-0.35316843269585263</v>
          </cell>
          <cell r="S21">
            <v>0.20837798343886993</v>
          </cell>
          <cell r="T21">
            <v>-0.16009029080675463</v>
          </cell>
          <cell r="U21">
            <v>-0.11024944771723111</v>
          </cell>
          <cell r="V21">
            <v>0.81050185873605773</v>
          </cell>
          <cell r="W21">
            <v>0.40321670428893985</v>
          </cell>
          <cell r="X21">
            <v>-9.2542823791296747E-2</v>
          </cell>
          <cell r="Y21">
            <v>0.4301083380030748</v>
          </cell>
          <cell r="Z21">
            <v>-8.372260150916222E-2</v>
          </cell>
          <cell r="AA21">
            <v>4.0437409631054466E-2</v>
          </cell>
          <cell r="AB21">
            <v>0.26835612946189347</v>
          </cell>
          <cell r="AC21">
            <v>-0.11238095238095291</v>
          </cell>
          <cell r="AD21">
            <v>0.11366095238095353</v>
          </cell>
          <cell r="AE21">
            <v>-0.17767265498453921</v>
          </cell>
          <cell r="AF21">
            <v>-1.2772524470508473E-2</v>
          </cell>
          <cell r="AG21">
            <v>0.82134811762161286</v>
          </cell>
          <cell r="AH21">
            <v>7.2719644982986109E-2</v>
          </cell>
          <cell r="AI21">
            <v>-0.20242733028063431</v>
          </cell>
          <cell r="AJ21">
            <v>0.30898690511941473</v>
          </cell>
          <cell r="AK21">
            <v>-0.24293983208568271</v>
          </cell>
          <cell r="AL21">
            <v>-0.14444386659798103</v>
          </cell>
          <cell r="AM21">
            <v>0.10758787238373824</v>
          </cell>
          <cell r="AN21">
            <v>-0.13469645900109273</v>
          </cell>
          <cell r="AO21">
            <v>0.36717911732652642</v>
          </cell>
          <cell r="AP21">
            <v>5.9459072390464884E-2</v>
          </cell>
          <cell r="AQ21">
            <v>-7.9577321845801796E-3</v>
          </cell>
          <cell r="AR21">
            <v>0.37726820027980712</v>
          </cell>
          <cell r="AS21">
            <v>-0.34125362362422351</v>
          </cell>
        </row>
        <row r="22">
          <cell r="A22" t="str">
            <v>Average Paying Subs per Customer</v>
          </cell>
          <cell r="B22">
            <v>20</v>
          </cell>
          <cell r="C22">
            <v>20</v>
          </cell>
          <cell r="D22">
            <v>20</v>
          </cell>
          <cell r="E22">
            <v>20</v>
          </cell>
          <cell r="F22">
            <v>18.80326144134666</v>
          </cell>
          <cell r="G22">
            <v>17.602885023334746</v>
          </cell>
          <cell r="H22">
            <v>16.401041666666668</v>
          </cell>
          <cell r="I22">
            <v>15.142857142857142</v>
          </cell>
          <cell r="J22">
            <v>13.953488372093023</v>
          </cell>
          <cell r="K22">
            <v>13.26530612244898</v>
          </cell>
          <cell r="L22">
            <v>13.529411764705882</v>
          </cell>
          <cell r="M22">
            <v>13.333333333333334</v>
          </cell>
          <cell r="N22">
            <v>13.492063492063492</v>
          </cell>
          <cell r="O22">
            <v>13.714285714285714</v>
          </cell>
          <cell r="P22">
            <v>13.896103896103897</v>
          </cell>
          <cell r="Q22">
            <v>14.597701149425287</v>
          </cell>
          <cell r="R22">
            <v>15</v>
          </cell>
          <cell r="S22">
            <v>15.135135135135135</v>
          </cell>
          <cell r="T22">
            <v>15.6</v>
          </cell>
          <cell r="U22">
            <v>16.330935251798561</v>
          </cell>
          <cell r="V22">
            <v>17.225806451612904</v>
          </cell>
          <cell r="W22">
            <v>18.224852071005916</v>
          </cell>
          <cell r="X22">
            <v>18.770053475935828</v>
          </cell>
          <cell r="Y22">
            <v>19.463414634146343</v>
          </cell>
          <cell r="Z22">
            <v>19.559471365638768</v>
          </cell>
          <cell r="AA22">
            <v>19.859471365638772</v>
          </cell>
          <cell r="AB22">
            <v>20.159471365638776</v>
          </cell>
          <cell r="AC22">
            <v>20.45947136563878</v>
          </cell>
          <cell r="AD22">
            <v>20.759471365638785</v>
          </cell>
          <cell r="AE22">
            <v>21.059471365638789</v>
          </cell>
          <cell r="AF22">
            <v>21.359471365638797</v>
          </cell>
          <cell r="AG22">
            <v>21.659471365638797</v>
          </cell>
          <cell r="AH22">
            <v>797.84403669724816</v>
          </cell>
          <cell r="AI22">
            <v>693.82998111425968</v>
          </cell>
          <cell r="AJ22">
            <v>707.503840802794</v>
          </cell>
          <cell r="AK22">
            <v>-1.8165425079551878E-2</v>
          </cell>
          <cell r="AL22">
            <v>0.11910279380289301</v>
          </cell>
        </row>
        <row r="23">
          <cell r="A23" t="str">
            <v>Growth YoY</v>
          </cell>
          <cell r="B23" t="str">
            <v>-</v>
          </cell>
          <cell r="C23" t="str">
            <v>-</v>
          </cell>
          <cell r="D23" t="str">
            <v>-</v>
          </cell>
          <cell r="E23" t="str">
            <v>-</v>
          </cell>
          <cell r="F23" t="str">
            <v>-</v>
          </cell>
          <cell r="G23" t="str">
            <v>-</v>
          </cell>
          <cell r="H23" t="str">
            <v>-</v>
          </cell>
          <cell r="I23">
            <v>-0.24285714285714288</v>
          </cell>
          <cell r="J23" t="str">
            <v>-</v>
          </cell>
          <cell r="K23" t="str">
            <v>-</v>
          </cell>
          <cell r="L23" t="str">
            <v>-</v>
          </cell>
          <cell r="M23">
            <v>-0.11949685534591192</v>
          </cell>
          <cell r="N23">
            <v>-3.3068783068783025E-2</v>
          </cell>
          <cell r="O23">
            <v>3.3846153846153859E-2</v>
          </cell>
          <cell r="P23">
            <v>2.7103331451157509E-2</v>
          </cell>
          <cell r="Q23">
            <v>9.4827586206896575E-2</v>
          </cell>
          <cell r="R23">
            <v>0.11176470588235299</v>
          </cell>
          <cell r="S23">
            <v>0.10360360360360366</v>
          </cell>
          <cell r="T23">
            <v>0.12261682242990646</v>
          </cell>
          <cell r="U23">
            <v>0.11873335976887778</v>
          </cell>
          <cell r="V23">
            <v>0.14838709677419359</v>
          </cell>
          <cell r="W23">
            <v>0.20414201183431957</v>
          </cell>
          <cell r="X23">
            <v>0.20320855614973254</v>
          </cell>
          <cell r="Y23">
            <v>0.19181261416138407</v>
          </cell>
          <cell r="Z23">
            <v>0.13547492946592099</v>
          </cell>
          <cell r="AA23">
            <v>8.969177298472486E-2</v>
          </cell>
          <cell r="AB23">
            <v>7.402311834029951E-2</v>
          </cell>
          <cell r="AC23">
            <v>5.1175847106754269E-2</v>
          </cell>
          <cell r="AD23">
            <v>6.1351351351352168E-2</v>
          </cell>
          <cell r="AE23">
            <v>6.0424569108938009E-2</v>
          </cell>
          <cell r="AF23">
            <v>5.9525370394651667E-2</v>
          </cell>
          <cell r="AG23">
            <v>5.8652541825464199E-2</v>
          </cell>
          <cell r="AH23">
            <v>5679.4036697247711</v>
          </cell>
          <cell r="AI23">
            <v>5515.241090146751</v>
          </cell>
          <cell r="AJ23">
            <v>5419.3814831875252</v>
          </cell>
          <cell r="AK23">
            <v>5478.209951968066</v>
          </cell>
          <cell r="AL23">
            <v>5693.6921941775618</v>
          </cell>
          <cell r="AM23">
            <v>5615.9091566120005</v>
          </cell>
          <cell r="AN23">
            <v>5721.1682347115284</v>
          </cell>
          <cell r="AO23">
            <v>5901.8708407001477</v>
          </cell>
          <cell r="AP23">
            <v>5935.1343164774553</v>
          </cell>
          <cell r="AQ23">
            <v>5825.106260855423</v>
          </cell>
          <cell r="AR23">
            <v>5920.3414785212217</v>
          </cell>
          <cell r="AS23">
            <v>6072.4802868593024</v>
          </cell>
          <cell r="AW23" t="str">
            <v>FY04</v>
          </cell>
          <cell r="AX23" t="str">
            <v>FY05</v>
          </cell>
          <cell r="AY23" t="str">
            <v>FY06</v>
          </cell>
          <cell r="AZ23" t="str">
            <v>FY07</v>
          </cell>
          <cell r="BA23" t="str">
            <v>FY08</v>
          </cell>
          <cell r="BB23" t="str">
            <v>FY09e</v>
          </cell>
          <cell r="BC23" t="str">
            <v>FY10e</v>
          </cell>
          <cell r="BD23" t="str">
            <v>FY11e</v>
          </cell>
        </row>
        <row r="24">
          <cell r="A24" t="str">
            <v>Growth QoQ</v>
          </cell>
          <cell r="B24" t="str">
            <v>-</v>
          </cell>
          <cell r="C24" t="str">
            <v>-</v>
          </cell>
          <cell r="D24" t="str">
            <v>-</v>
          </cell>
          <cell r="E24" t="str">
            <v>-</v>
          </cell>
          <cell r="F24" t="str">
            <v>-</v>
          </cell>
          <cell r="G24" t="str">
            <v>-</v>
          </cell>
          <cell r="H24" t="str">
            <v>-</v>
          </cell>
          <cell r="I24" t="str">
            <v>-</v>
          </cell>
          <cell r="J24">
            <v>-7.854322071083808E-2</v>
          </cell>
          <cell r="K24">
            <v>-4.9319727891156462E-2</v>
          </cell>
          <cell r="L24">
            <v>1.9909502262443368E-2</v>
          </cell>
          <cell r="M24">
            <v>-1.4492753623188359E-2</v>
          </cell>
          <cell r="N24">
            <v>1.1904761904761862E-2</v>
          </cell>
          <cell r="O24">
            <v>1.6470588235294015E-2</v>
          </cell>
          <cell r="P24">
            <v>1.3257575757575912E-2</v>
          </cell>
          <cell r="Q24">
            <v>5.0488774304436435E-2</v>
          </cell>
          <cell r="R24">
            <v>2.7559055118110187E-2</v>
          </cell>
          <cell r="S24">
            <v>9.009009009008917E-3</v>
          </cell>
          <cell r="T24">
            <v>3.0714285714285694E-2</v>
          </cell>
          <cell r="U24">
            <v>4.6854823833241133E-2</v>
          </cell>
          <cell r="V24">
            <v>5.4796077874094129E-2</v>
          </cell>
          <cell r="W24">
            <v>5.7997030339294708E-2</v>
          </cell>
          <cell r="X24">
            <v>2.9915271893881545E-2</v>
          </cell>
          <cell r="Y24">
            <v>3.6939754012924819E-2</v>
          </cell>
          <cell r="Z24">
            <v>4.9352456029942982E-3</v>
          </cell>
          <cell r="AA24">
            <v>1.5337837837838153E-2</v>
          </cell>
          <cell r="AB24">
            <v>1.5106142277234502E-2</v>
          </cell>
          <cell r="AC24">
            <v>1.4881342598662917E-2</v>
          </cell>
          <cell r="AD24">
            <v>1.4663135456365994E-2</v>
          </cell>
          <cell r="AE24">
            <v>1.4451235039470545E-2</v>
          </cell>
          <cell r="AF24">
            <v>1.4245371823031316E-2</v>
          </cell>
          <cell r="AG24">
            <v>1.4045291424328754E-2</v>
          </cell>
          <cell r="AH24">
            <v>0.12950236763361134</v>
          </cell>
          <cell r="AI24">
            <v>0.10255472328068649</v>
          </cell>
          <cell r="AJ24">
            <v>7.0929573240274824E-2</v>
          </cell>
          <cell r="AK24">
            <v>3.5502051721440164E-2</v>
          </cell>
          <cell r="AL24">
            <v>2.5158494242905061E-3</v>
          </cell>
          <cell r="AM24">
            <v>1.8252704608887838E-2</v>
          </cell>
          <cell r="AN24">
            <v>5.5686567269757958E-2</v>
          </cell>
          <cell r="AO24">
            <v>7.7335642928376691E-2</v>
          </cell>
          <cell r="AP24">
            <v>4.240519404030918E-2</v>
          </cell>
          <cell r="AQ24">
            <v>3.7250799186649974E-2</v>
          </cell>
          <cell r="AR24">
            <v>3.4813386993458373E-2</v>
          </cell>
          <cell r="AS24">
            <v>2.8907688894614036E-2</v>
          </cell>
          <cell r="AV24" t="str">
            <v>First Half</v>
          </cell>
          <cell r="AW24">
            <v>0.43333333333333335</v>
          </cell>
          <cell r="AX24">
            <v>0.46153846153846156</v>
          </cell>
          <cell r="AY24">
            <v>0.45454545454545453</v>
          </cell>
          <cell r="AZ24">
            <v>0.46236559139784944</v>
          </cell>
          <cell r="BA24">
            <v>0.49107142857142855</v>
          </cell>
          <cell r="BB24">
            <v>0.52714398111723049</v>
          </cell>
          <cell r="BC24">
            <v>0.54410930314535033</v>
          </cell>
          <cell r="BD24">
            <v>0.54440996162138333</v>
          </cell>
        </row>
        <row r="25">
          <cell r="A25" t="str">
            <v>Total Paying Subs (Qtr End)</v>
          </cell>
          <cell r="B25">
            <v>4200</v>
          </cell>
          <cell r="C25">
            <v>11400</v>
          </cell>
          <cell r="D25">
            <v>19800</v>
          </cell>
          <cell r="E25">
            <v>30000</v>
          </cell>
          <cell r="F25">
            <v>35745</v>
          </cell>
          <cell r="G25">
            <v>41490</v>
          </cell>
          <cell r="H25">
            <v>47235</v>
          </cell>
          <cell r="I25">
            <v>53000</v>
          </cell>
          <cell r="J25">
            <v>60000</v>
          </cell>
          <cell r="K25">
            <v>65000</v>
          </cell>
          <cell r="L25">
            <v>69000</v>
          </cell>
          <cell r="M25">
            <v>76000</v>
          </cell>
          <cell r="N25">
            <v>85000</v>
          </cell>
          <cell r="O25">
            <v>96000</v>
          </cell>
          <cell r="P25">
            <v>107000</v>
          </cell>
          <cell r="Q25">
            <v>127000</v>
          </cell>
          <cell r="R25">
            <v>147000</v>
          </cell>
          <cell r="S25">
            <v>168000</v>
          </cell>
          <cell r="T25">
            <v>195000</v>
          </cell>
          <cell r="U25">
            <v>227000</v>
          </cell>
          <cell r="V25">
            <v>267000</v>
          </cell>
          <cell r="W25">
            <v>307000</v>
          </cell>
          <cell r="X25">
            <v>348000</v>
          </cell>
          <cell r="Y25">
            <v>393000</v>
          </cell>
          <cell r="Z25">
            <v>438000</v>
          </cell>
          <cell r="AA25">
            <v>495000</v>
          </cell>
          <cell r="AB25">
            <v>556000</v>
          </cell>
          <cell r="AC25">
            <v>646000</v>
          </cell>
          <cell r="AD25">
            <v>723000</v>
          </cell>
          <cell r="AE25">
            <v>820000</v>
          </cell>
          <cell r="AF25">
            <v>960000</v>
          </cell>
          <cell r="AG25">
            <v>1100000</v>
          </cell>
          <cell r="AH25">
            <v>1210000</v>
          </cell>
          <cell r="AI25">
            <v>1315000</v>
          </cell>
          <cell r="AJ25">
            <v>1445000</v>
          </cell>
          <cell r="AK25">
            <v>1595000</v>
          </cell>
          <cell r="AL25">
            <v>5171.0548755339114</v>
          </cell>
          <cell r="AM25">
            <v>5117.960608434174</v>
          </cell>
          <cell r="AN25">
            <v>5235.8580888102388</v>
          </cell>
          <cell r="AO25">
            <v>5373.2894996221139</v>
          </cell>
          <cell r="AP25">
            <v>5379.7939050170635</v>
          </cell>
          <cell r="AQ25">
            <v>5305.1743527298377</v>
          </cell>
          <cell r="AR25">
            <v>5416.1291765889191</v>
          </cell>
          <cell r="AS25">
            <v>0.5479749400731071</v>
          </cell>
          <cell r="AT25">
            <v>0.71979335146098089</v>
          </cell>
          <cell r="AV25" t="str">
            <v>Second Half</v>
          </cell>
          <cell r="AW25">
            <v>0.56666666666666665</v>
          </cell>
          <cell r="AX25">
            <v>0.53846153846153844</v>
          </cell>
          <cell r="AY25">
            <v>0.54545454545454541</v>
          </cell>
          <cell r="AZ25">
            <v>0.5376344086021505</v>
          </cell>
          <cell r="BA25">
            <v>0.5089285714285714</v>
          </cell>
          <cell r="BB25">
            <v>0.47285601888276946</v>
          </cell>
          <cell r="BC25">
            <v>0.45589069685464967</v>
          </cell>
          <cell r="BD25">
            <v>0.45559003837861672</v>
          </cell>
        </row>
        <row r="26">
          <cell r="A26" t="str">
            <v>Total Paying Subs (Qtr Average)</v>
          </cell>
          <cell r="B26">
            <v>2550</v>
          </cell>
          <cell r="C26">
            <v>7733.333333333333</v>
          </cell>
          <cell r="D26">
            <v>15466.666666666666</v>
          </cell>
          <cell r="E26">
            <v>24766.666666666668</v>
          </cell>
          <cell r="F26">
            <v>32872.5</v>
          </cell>
          <cell r="G26">
            <v>38617.5</v>
          </cell>
          <cell r="H26">
            <v>44362.5</v>
          </cell>
          <cell r="I26">
            <v>50110.833333333336</v>
          </cell>
          <cell r="J26">
            <v>57166.666666666664</v>
          </cell>
          <cell r="K26">
            <v>62833.333333333336</v>
          </cell>
          <cell r="L26">
            <v>66666.666666666672</v>
          </cell>
          <cell r="M26">
            <v>72500</v>
          </cell>
          <cell r="N26">
            <v>80833.333333333328</v>
          </cell>
          <cell r="O26">
            <v>90166.666666666672</v>
          </cell>
          <cell r="P26">
            <v>100833.33333333333</v>
          </cell>
          <cell r="Q26">
            <v>117000</v>
          </cell>
          <cell r="R26">
            <v>137000</v>
          </cell>
          <cell r="S26">
            <v>157500</v>
          </cell>
          <cell r="T26">
            <v>181166.66666666666</v>
          </cell>
          <cell r="U26">
            <v>209500</v>
          </cell>
          <cell r="V26">
            <v>246666.66666666666</v>
          </cell>
          <cell r="W26">
            <v>287500</v>
          </cell>
          <cell r="X26">
            <v>328833.33333333331</v>
          </cell>
          <cell r="Y26">
            <v>373333.33333333331</v>
          </cell>
          <cell r="Z26">
            <v>421033.33333333331</v>
          </cell>
          <cell r="AA26">
            <v>467733.33333333331</v>
          </cell>
          <cell r="AB26">
            <v>517166.66666666669</v>
          </cell>
          <cell r="AC26">
            <v>569600</v>
          </cell>
          <cell r="AD26">
            <v>625550</v>
          </cell>
          <cell r="AE26">
            <v>679183.33333333337</v>
          </cell>
          <cell r="AF26">
            <v>735400</v>
          </cell>
          <cell r="AG26">
            <v>794950</v>
          </cell>
          <cell r="AH26">
            <v>0.67358229598893504</v>
          </cell>
          <cell r="AI26">
            <v>0.60365853658536595</v>
          </cell>
          <cell r="AJ26">
            <v>0.50520833333333326</v>
          </cell>
          <cell r="AK26">
            <v>0.52801324353536616</v>
          </cell>
          <cell r="AL26">
            <v>0.69483740238287894</v>
          </cell>
          <cell r="AM26">
            <v>1.8382784174495681E-2</v>
          </cell>
          <cell r="AN26">
            <v>5.6790282994303887E-2</v>
          </cell>
          <cell r="AO26">
            <v>7.7771543863583759E-2</v>
          </cell>
          <cell r="AP26">
            <v>4.0366817701117386E-2</v>
          </cell>
          <cell r="AQ26">
            <v>3.6579754831864708E-2</v>
          </cell>
          <cell r="AR26">
            <v>3.4430094307549064E-2</v>
          </cell>
          <cell r="AS26">
            <v>2.8351019125747889E-2</v>
          </cell>
          <cell r="AW26">
            <v>1</v>
          </cell>
          <cell r="AX26">
            <v>1</v>
          </cell>
          <cell r="AY26">
            <v>1</v>
          </cell>
          <cell r="AZ26">
            <v>1</v>
          </cell>
          <cell r="BA26">
            <v>1</v>
          </cell>
          <cell r="BB26">
            <v>1</v>
          </cell>
          <cell r="BC26">
            <v>1</v>
          </cell>
          <cell r="BD26">
            <v>1</v>
          </cell>
        </row>
        <row r="27">
          <cell r="A27" t="str">
            <v>Growth YoY</v>
          </cell>
          <cell r="B27" t="str">
            <v>-</v>
          </cell>
          <cell r="C27" t="str">
            <v>-</v>
          </cell>
          <cell r="D27" t="str">
            <v>-</v>
          </cell>
          <cell r="E27" t="str">
            <v>-</v>
          </cell>
          <cell r="F27">
            <v>11.891176470588235</v>
          </cell>
          <cell r="G27">
            <v>3.9936422413793107</v>
          </cell>
          <cell r="H27">
            <v>1.8682650862068968</v>
          </cell>
          <cell r="I27">
            <v>1.0233176312247645</v>
          </cell>
          <cell r="J27">
            <v>0.73904225923390876</v>
          </cell>
          <cell r="K27">
            <v>0.62706890226797007</v>
          </cell>
          <cell r="L27">
            <v>0.50277073353996449</v>
          </cell>
          <cell r="M27">
            <v>0.44679294231121003</v>
          </cell>
          <cell r="N27">
            <v>0.4139941690962099</v>
          </cell>
          <cell r="O27">
            <v>0.4350132625994696</v>
          </cell>
          <cell r="P27">
            <v>0.51249999999999973</v>
          </cell>
          <cell r="Q27">
            <v>0.61379310344827576</v>
          </cell>
          <cell r="R27">
            <v>0.69484536082474246</v>
          </cell>
          <cell r="S27">
            <v>0.74676524953789269</v>
          </cell>
          <cell r="T27">
            <v>0.79669421487603298</v>
          </cell>
          <cell r="U27">
            <v>0.79059829059829068</v>
          </cell>
          <cell r="V27">
            <v>0.8004866180048662</v>
          </cell>
          <cell r="W27">
            <v>0.82539682539682535</v>
          </cell>
          <cell r="X27">
            <v>0.81508739650413986</v>
          </cell>
          <cell r="Y27">
            <v>0.78202068416865544</v>
          </cell>
          <cell r="Z27">
            <v>0.70689189189189183</v>
          </cell>
          <cell r="AA27">
            <v>0.62689855072463763</v>
          </cell>
          <cell r="AB27">
            <v>0.5727318803852004</v>
          </cell>
          <cell r="AC27">
            <v>0.5257142857142858</v>
          </cell>
          <cell r="AD27">
            <v>0.48574934684506377</v>
          </cell>
          <cell r="AE27">
            <v>0.45207383124287359</v>
          </cell>
          <cell r="AF27">
            <v>0.4219787302610376</v>
          </cell>
          <cell r="AG27">
            <v>0.39562851123595499</v>
          </cell>
          <cell r="AH27">
            <v>0.10000000000000009</v>
          </cell>
          <cell r="AI27">
            <v>8.6776859504132275E-2</v>
          </cell>
          <cell r="AJ27">
            <v>9.8859315589353569E-2</v>
          </cell>
          <cell r="AK27">
            <v>0.10380622837370246</v>
          </cell>
        </row>
        <row r="28">
          <cell r="A28" t="str">
            <v>Growth QoQ</v>
          </cell>
          <cell r="C28">
            <v>2.0326797385620914</v>
          </cell>
          <cell r="D28">
            <v>1</v>
          </cell>
          <cell r="E28">
            <v>0.60129310344827602</v>
          </cell>
          <cell r="F28">
            <v>0.32728802153432035</v>
          </cell>
          <cell r="G28">
            <v>0.1747661419119324</v>
          </cell>
          <cell r="H28">
            <v>0.14876675082540292</v>
          </cell>
          <cell r="I28">
            <v>0.12957640649948354</v>
          </cell>
          <cell r="J28">
            <v>0.14080454991435642</v>
          </cell>
          <cell r="K28">
            <v>9.9125364431486895E-2</v>
          </cell>
          <cell r="L28">
            <v>6.1007957559681802E-2</v>
          </cell>
          <cell r="M28">
            <v>8.7499999999999911E-2</v>
          </cell>
          <cell r="N28">
            <v>0.11494252873563204</v>
          </cell>
          <cell r="O28">
            <v>0.11546391752577323</v>
          </cell>
          <cell r="P28">
            <v>0.1182994454713493</v>
          </cell>
          <cell r="Q28">
            <v>0.16033057851239674</v>
          </cell>
          <cell r="R28">
            <v>0.170940170940171</v>
          </cell>
          <cell r="S28">
            <v>0.14963503649635035</v>
          </cell>
          <cell r="T28">
            <v>0.1502645502645501</v>
          </cell>
          <cell r="U28">
            <v>0.15639374425023012</v>
          </cell>
          <cell r="V28">
            <v>0.17740652346857599</v>
          </cell>
          <cell r="W28">
            <v>0.16554054054054057</v>
          </cell>
          <cell r="X28">
            <v>0.14376811594202898</v>
          </cell>
          <cell r="Y28">
            <v>0.13532691332995439</v>
          </cell>
          <cell r="Z28">
            <v>0.1277678571428571</v>
          </cell>
          <cell r="AA28">
            <v>0.11091758372258731</v>
          </cell>
          <cell r="AB28">
            <v>0.10568700114025087</v>
          </cell>
          <cell r="AC28">
            <v>0.10138575572027064</v>
          </cell>
          <cell r="AD28">
            <v>9.8226825842696597E-2</v>
          </cell>
          <cell r="AE28">
            <v>8.5737883995417485E-2</v>
          </cell>
          <cell r="AF28">
            <v>8.2770974945399978E-2</v>
          </cell>
          <cell r="AG28">
            <v>8.0976339407125453E-2</v>
          </cell>
          <cell r="AH28">
            <v>21032.478068192875</v>
          </cell>
          <cell r="AI28">
            <v>21545.481197999685</v>
          </cell>
          <cell r="AJ28">
            <v>21904.416486961487</v>
          </cell>
          <cell r="AK28">
            <v>22092.236195027115</v>
          </cell>
          <cell r="AL28">
            <v>22106.524719479905</v>
          </cell>
          <cell r="AM28">
            <v>22207.192785945153</v>
          </cell>
          <cell r="AN28">
            <v>22508.979537469157</v>
          </cell>
          <cell r="AO28">
            <v>22932.640426201237</v>
          </cell>
          <cell r="AP28">
            <v>23174.08254850113</v>
          </cell>
          <cell r="AQ28">
            <v>23383.279652744557</v>
          </cell>
          <cell r="AR28">
            <v>23582.452896554249</v>
          </cell>
          <cell r="AS28">
            <v>23753.062342713405</v>
          </cell>
        </row>
        <row r="29">
          <cell r="A29" t="str">
            <v>Average Paying Subs per Customer</v>
          </cell>
          <cell r="B29">
            <v>20</v>
          </cell>
          <cell r="C29">
            <v>20</v>
          </cell>
          <cell r="D29">
            <v>20</v>
          </cell>
          <cell r="E29">
            <v>20</v>
          </cell>
          <cell r="F29">
            <v>18.80326144134666</v>
          </cell>
          <cell r="G29">
            <v>17.602885023334746</v>
          </cell>
          <cell r="H29">
            <v>16.401041666666668</v>
          </cell>
          <cell r="I29">
            <v>15.142857142857142</v>
          </cell>
          <cell r="J29">
            <v>13.953488372093023</v>
          </cell>
          <cell r="K29">
            <v>13.26530612244898</v>
          </cell>
          <cell r="L29">
            <v>13.529411764705882</v>
          </cell>
          <cell r="M29">
            <v>13.333333333333334</v>
          </cell>
          <cell r="N29">
            <v>13.492063492063492</v>
          </cell>
          <cell r="O29">
            <v>13.714285714285714</v>
          </cell>
          <cell r="P29">
            <v>13.896103896103897</v>
          </cell>
          <cell r="Q29">
            <v>14.597701149425287</v>
          </cell>
          <cell r="R29">
            <v>15</v>
          </cell>
          <cell r="S29">
            <v>15.135135135135135</v>
          </cell>
          <cell r="T29">
            <v>15.6</v>
          </cell>
          <cell r="U29">
            <v>16.330935251798561</v>
          </cell>
          <cell r="V29">
            <v>17.225806451612904</v>
          </cell>
          <cell r="W29">
            <v>18.165680473372781</v>
          </cell>
          <cell r="X29">
            <v>18.609625668449198</v>
          </cell>
          <cell r="Y29">
            <v>19.170731707317074</v>
          </cell>
          <cell r="Z29">
            <v>19.295154185022028</v>
          </cell>
          <cell r="AA29">
            <v>19.95967741935484</v>
          </cell>
          <cell r="AB29">
            <v>20.516605166051662</v>
          </cell>
          <cell r="AC29">
            <v>21.677852348993287</v>
          </cell>
          <cell r="AD29">
            <v>22.383900928792571</v>
          </cell>
          <cell r="AE29">
            <v>23.229461756373937</v>
          </cell>
          <cell r="AF29">
            <v>25.196850393700789</v>
          </cell>
          <cell r="AG29">
            <v>26.829268292682926</v>
          </cell>
          <cell r="AH29">
            <v>27.75229357798165</v>
          </cell>
          <cell r="AI29">
            <v>27.594166404364703</v>
          </cell>
          <cell r="AJ29">
            <v>28.516172320565193</v>
          </cell>
          <cell r="AK29">
            <v>29.471544715447155</v>
          </cell>
          <cell r="AL29">
            <v>5.1066101093969252E-2</v>
          </cell>
          <cell r="AM29">
            <v>3.0712314190824541E-2</v>
          </cell>
          <cell r="AN29">
            <v>2.7600052750436532E-2</v>
          </cell>
          <cell r="AO29">
            <v>3.8040704605688314E-2</v>
          </cell>
          <cell r="AP29">
            <v>4.8291526712948674E-2</v>
          </cell>
          <cell r="AQ29">
            <v>5.2959726973854426E-2</v>
          </cell>
          <cell r="AR29">
            <v>4.7690894085098634E-2</v>
          </cell>
          <cell r="AS29">
            <v>-1.8165425079551878E-2</v>
          </cell>
          <cell r="AT29">
            <v>0.14089040720581192</v>
          </cell>
        </row>
        <row r="30">
          <cell r="A30" t="str">
            <v>Gross New Avge Sub Additions (Quarterly)</v>
          </cell>
          <cell r="B30">
            <v>4305</v>
          </cell>
          <cell r="C30">
            <v>7871</v>
          </cell>
          <cell r="D30">
            <v>9665</v>
          </cell>
          <cell r="E30">
            <v>12185</v>
          </cell>
          <cell r="F30">
            <v>8283</v>
          </cell>
          <cell r="G30">
            <v>8713</v>
          </cell>
          <cell r="H30">
            <v>9144</v>
          </cell>
          <cell r="I30">
            <v>9596</v>
          </cell>
          <cell r="J30">
            <v>11375</v>
          </cell>
          <cell r="K30">
            <v>9775</v>
          </cell>
          <cell r="L30">
            <v>9050</v>
          </cell>
          <cell r="M30">
            <v>12525</v>
          </cell>
          <cell r="N30">
            <v>15175</v>
          </cell>
          <cell r="O30">
            <v>17340</v>
          </cell>
          <cell r="P30">
            <v>17151</v>
          </cell>
          <cell r="Q30">
            <v>26124</v>
          </cell>
          <cell r="R30">
            <v>26315</v>
          </cell>
          <cell r="S30">
            <v>28245</v>
          </cell>
          <cell r="T30">
            <v>35355</v>
          </cell>
          <cell r="U30">
            <v>41668</v>
          </cell>
          <cell r="V30">
            <v>47600</v>
          </cell>
          <cell r="W30">
            <v>49830</v>
          </cell>
          <cell r="X30">
            <v>51064</v>
          </cell>
          <cell r="Y30">
            <v>57152</v>
          </cell>
          <cell r="Z30">
            <v>55285</v>
          </cell>
          <cell r="AA30">
            <v>59417</v>
          </cell>
          <cell r="AB30">
            <v>63616</v>
          </cell>
          <cell r="AC30">
            <v>70899</v>
          </cell>
          <cell r="AD30">
            <v>67322</v>
          </cell>
          <cell r="AE30">
            <v>71218</v>
          </cell>
          <cell r="AF30">
            <v>75881</v>
          </cell>
          <cell r="AG30">
            <v>83836</v>
          </cell>
          <cell r="AH30">
            <v>0.2398327559734541</v>
          </cell>
          <cell r="AI30">
            <v>0.18789521228545625</v>
          </cell>
          <cell r="AJ30">
            <v>0.13173558897243098</v>
          </cell>
          <cell r="AK30">
            <v>0.64996494714367636</v>
          </cell>
          <cell r="AL30">
            <v>0.39486917894521234</v>
          </cell>
        </row>
        <row r="31">
          <cell r="A31" t="str">
            <v>Growth YoY</v>
          </cell>
          <cell r="B31" t="str">
            <v>-</v>
          </cell>
          <cell r="C31" t="str">
            <v>-</v>
          </cell>
          <cell r="D31" t="str">
            <v>-</v>
          </cell>
          <cell r="E31" t="str">
            <v>-</v>
          </cell>
          <cell r="F31">
            <v>0.92404181184668999</v>
          </cell>
          <cell r="G31">
            <v>0.10697497141405155</v>
          </cell>
          <cell r="H31">
            <v>-5.3905845835488853E-2</v>
          </cell>
          <cell r="I31">
            <v>-0.21247435371358225</v>
          </cell>
          <cell r="J31">
            <v>0.37329469998792697</v>
          </cell>
          <cell r="K31">
            <v>0.12188683576265347</v>
          </cell>
          <cell r="L31">
            <v>-1.0279965004374447E-2</v>
          </cell>
          <cell r="M31">
            <v>0.30523134639433103</v>
          </cell>
          <cell r="N31">
            <v>0.33406593406593399</v>
          </cell>
          <cell r="O31">
            <v>0.77391304347826084</v>
          </cell>
          <cell r="P31">
            <v>0.89513812154696137</v>
          </cell>
          <cell r="Q31">
            <v>1.0857485029940119</v>
          </cell>
          <cell r="R31">
            <v>0.73410214168039545</v>
          </cell>
          <cell r="S31">
            <v>0.62889273356401376</v>
          </cell>
          <cell r="T31">
            <v>1.0613958369774359</v>
          </cell>
          <cell r="U31">
            <v>0.59500842137498089</v>
          </cell>
          <cell r="V31">
            <v>0.80885426562796892</v>
          </cell>
          <cell r="W31">
            <v>0.76420605416887954</v>
          </cell>
          <cell r="X31">
            <v>0.44432187809362178</v>
          </cell>
          <cell r="Y31">
            <v>0.37160410866852267</v>
          </cell>
          <cell r="Z31">
            <v>0.16144957983193287</v>
          </cell>
          <cell r="AA31">
            <v>0.19239414007625921</v>
          </cell>
          <cell r="AB31">
            <v>0.24580918063606449</v>
          </cell>
          <cell r="AC31">
            <v>0.24053401455767087</v>
          </cell>
          <cell r="AD31">
            <v>0.21772632721352991</v>
          </cell>
          <cell r="AE31">
            <v>0.19861319151084711</v>
          </cell>
          <cell r="AF31">
            <v>0.1927974094567404</v>
          </cell>
          <cell r="AG31">
            <v>0.18247083879885473</v>
          </cell>
          <cell r="AH31">
            <v>3.4403669724770714E-2</v>
          </cell>
          <cell r="AI31">
            <v>-5.6978055947924933E-3</v>
          </cell>
          <cell r="AJ31">
            <v>3.3413073715995667E-2</v>
          </cell>
          <cell r="AK31">
            <v>3.3502827242805289E-2</v>
          </cell>
        </row>
        <row r="32">
          <cell r="A32" t="str">
            <v>Growth QoQ</v>
          </cell>
          <cell r="C32">
            <v>0.82833914053426239</v>
          </cell>
          <cell r="D32">
            <v>0.22792529538813366</v>
          </cell>
          <cell r="E32">
            <v>0.26073460941541637</v>
          </cell>
          <cell r="F32">
            <v>-0.32022979072630287</v>
          </cell>
          <cell r="G32">
            <v>5.1913557889653461E-2</v>
          </cell>
          <cell r="H32">
            <v>4.9466314702169223E-2</v>
          </cell>
          <cell r="I32">
            <v>4.9431321084864477E-2</v>
          </cell>
          <cell r="J32">
            <v>0.18538974572738631</v>
          </cell>
          <cell r="K32">
            <v>-0.14065934065934071</v>
          </cell>
          <cell r="L32">
            <v>-7.4168797953964249E-2</v>
          </cell>
          <cell r="M32">
            <v>0.38397790055248615</v>
          </cell>
          <cell r="N32">
            <v>0.21157684630738527</v>
          </cell>
          <cell r="O32">
            <v>0.14266886326194395</v>
          </cell>
          <cell r="P32">
            <v>-1.0899653979238755E-2</v>
          </cell>
          <cell r="Q32">
            <v>0.52317649116669585</v>
          </cell>
          <cell r="R32">
            <v>7.311284642474325E-3</v>
          </cell>
          <cell r="S32">
            <v>7.3342200266008017E-2</v>
          </cell>
          <cell r="T32">
            <v>0.25172596919808821</v>
          </cell>
          <cell r="U32">
            <v>0.17856031678687589</v>
          </cell>
          <cell r="V32">
            <v>0.1423634443697801</v>
          </cell>
          <cell r="W32">
            <v>4.6848739495798375E-2</v>
          </cell>
          <cell r="X32">
            <v>2.476419827413201E-2</v>
          </cell>
          <cell r="Y32">
            <v>0.11922293592354682</v>
          </cell>
          <cell r="Z32">
            <v>-3.2667273236282157E-2</v>
          </cell>
          <cell r="AA32">
            <v>7.4739983720719882E-2</v>
          </cell>
          <cell r="AB32">
            <v>7.0670010266422167E-2</v>
          </cell>
          <cell r="AC32">
            <v>0.11448377766599593</v>
          </cell>
          <cell r="AD32">
            <v>-5.0452051509894402E-2</v>
          </cell>
          <cell r="AE32">
            <v>5.7871126823326735E-2</v>
          </cell>
          <cell r="AF32">
            <v>6.5475020360021396E-2</v>
          </cell>
          <cell r="AG32">
            <v>0.10483520248810629</v>
          </cell>
          <cell r="AH32">
            <v>5.2664308725708597E-2</v>
          </cell>
          <cell r="AI32">
            <v>6.0244781930111957E-2</v>
          </cell>
          <cell r="AJ32">
            <v>4.3798443865751713E-2</v>
          </cell>
          <cell r="AK32">
            <v>1.6852990370261223E-2</v>
          </cell>
        </row>
        <row r="33">
          <cell r="A33" t="str">
            <v>Total Paying Subs (Qtr Average)</v>
          </cell>
          <cell r="B33">
            <v>2550</v>
          </cell>
          <cell r="C33">
            <v>7733.333333333333</v>
          </cell>
          <cell r="D33">
            <v>15466.666666666666</v>
          </cell>
          <cell r="E33">
            <v>24766.666666666668</v>
          </cell>
          <cell r="F33">
            <v>32872.5</v>
          </cell>
          <cell r="G33">
            <v>38617.5</v>
          </cell>
          <cell r="H33">
            <v>44362.5</v>
          </cell>
          <cell r="I33">
            <v>50110.833333333336</v>
          </cell>
          <cell r="J33">
            <v>57166.666666666664</v>
          </cell>
          <cell r="K33">
            <v>62833.333333333336</v>
          </cell>
          <cell r="L33">
            <v>66666.666666666672</v>
          </cell>
          <cell r="M33">
            <v>72500</v>
          </cell>
          <cell r="N33">
            <v>80833.333333333328</v>
          </cell>
          <cell r="O33">
            <v>90166.666666666672</v>
          </cell>
          <cell r="P33">
            <v>100833.33333333333</v>
          </cell>
          <cell r="Q33">
            <v>117000</v>
          </cell>
          <cell r="R33">
            <v>137000</v>
          </cell>
          <cell r="S33">
            <v>157500</v>
          </cell>
          <cell r="T33">
            <v>181166.66666666666</v>
          </cell>
          <cell r="U33">
            <v>209500</v>
          </cell>
          <cell r="V33">
            <v>247000</v>
          </cell>
          <cell r="W33">
            <v>287000</v>
          </cell>
          <cell r="X33">
            <v>327500</v>
          </cell>
          <cell r="Y33">
            <v>370500</v>
          </cell>
          <cell r="Z33">
            <v>415500</v>
          </cell>
          <cell r="AA33">
            <v>466500</v>
          </cell>
          <cell r="AB33">
            <v>525500</v>
          </cell>
          <cell r="AC33">
            <v>601000</v>
          </cell>
          <cell r="AD33">
            <v>684500</v>
          </cell>
          <cell r="AE33">
            <v>771500</v>
          </cell>
          <cell r="AF33">
            <v>890000</v>
          </cell>
          <cell r="AG33">
            <v>1030000</v>
          </cell>
          <cell r="AH33">
            <v>1155000</v>
          </cell>
          <cell r="AI33">
            <v>1262500</v>
          </cell>
          <cell r="AJ33">
            <v>1380000</v>
          </cell>
          <cell r="AK33">
            <v>1520000</v>
          </cell>
          <cell r="AS33">
            <v>0.52801324353536616</v>
          </cell>
          <cell r="AT33">
            <v>0.72542546522643225</v>
          </cell>
        </row>
        <row r="34">
          <cell r="A34" t="str">
            <v>Gross Avge Sub Losses (Quarterly)</v>
          </cell>
          <cell r="B34">
            <v>105</v>
          </cell>
          <cell r="C34">
            <v>671</v>
          </cell>
          <cell r="D34">
            <v>1265</v>
          </cell>
          <cell r="E34">
            <v>1985</v>
          </cell>
          <cell r="F34">
            <v>2538</v>
          </cell>
          <cell r="G34">
            <v>2968</v>
          </cell>
          <cell r="H34">
            <v>3399</v>
          </cell>
          <cell r="I34">
            <v>3831</v>
          </cell>
          <cell r="J34">
            <v>4375</v>
          </cell>
          <cell r="K34">
            <v>4775</v>
          </cell>
          <cell r="L34">
            <v>5050</v>
          </cell>
          <cell r="M34">
            <v>5525</v>
          </cell>
          <cell r="N34">
            <v>6175</v>
          </cell>
          <cell r="O34">
            <v>6340</v>
          </cell>
          <cell r="P34">
            <v>6151</v>
          </cell>
          <cell r="Q34">
            <v>6124</v>
          </cell>
          <cell r="R34">
            <v>6315</v>
          </cell>
          <cell r="S34">
            <v>7245</v>
          </cell>
          <cell r="T34">
            <v>8355</v>
          </cell>
          <cell r="U34">
            <v>9668</v>
          </cell>
          <cell r="V34">
            <v>7600</v>
          </cell>
          <cell r="W34">
            <v>8830</v>
          </cell>
          <cell r="X34">
            <v>8064</v>
          </cell>
          <cell r="Y34">
            <v>9152</v>
          </cell>
          <cell r="Z34">
            <v>10285</v>
          </cell>
          <cell r="AA34">
            <v>11417</v>
          </cell>
          <cell r="AB34">
            <v>12616</v>
          </cell>
          <cell r="AC34">
            <v>13899</v>
          </cell>
          <cell r="AD34">
            <v>15222</v>
          </cell>
          <cell r="AE34">
            <v>16518</v>
          </cell>
          <cell r="AF34">
            <v>17881</v>
          </cell>
          <cell r="AG34">
            <v>19336</v>
          </cell>
          <cell r="AH34">
            <v>0.68736303871439008</v>
          </cell>
          <cell r="AI34">
            <v>0.63642255346727161</v>
          </cell>
          <cell r="AJ34">
            <v>0.550561797752809</v>
          </cell>
          <cell r="AK34">
            <v>0.47572815533980584</v>
          </cell>
        </row>
        <row r="35">
          <cell r="A35" t="str">
            <v>Growth YoY</v>
          </cell>
          <cell r="C35">
            <v>2.0326797385620914</v>
          </cell>
          <cell r="D35">
            <v>1</v>
          </cell>
          <cell r="E35">
            <v>0.60129310344827602</v>
          </cell>
          <cell r="F35" t="str">
            <v>NM</v>
          </cell>
          <cell r="G35" t="str">
            <v>NM</v>
          </cell>
          <cell r="H35">
            <v>1.6869565217391305</v>
          </cell>
          <cell r="I35">
            <v>0.92997481108312341</v>
          </cell>
          <cell r="J35">
            <v>0.72379826635145794</v>
          </cell>
          <cell r="K35">
            <v>0.60882749326145547</v>
          </cell>
          <cell r="L35">
            <v>0.48573109738158271</v>
          </cell>
          <cell r="M35">
            <v>0.44218219785956658</v>
          </cell>
          <cell r="N35">
            <v>0.41142857142857148</v>
          </cell>
          <cell r="O35">
            <v>0.32774869109947646</v>
          </cell>
          <cell r="P35">
            <v>0.21801980198019799</v>
          </cell>
          <cell r="Q35">
            <v>0.10841628959276028</v>
          </cell>
          <cell r="R35">
            <v>2.2672064777327972E-2</v>
          </cell>
          <cell r="S35">
            <v>0.14274447949526814</v>
          </cell>
          <cell r="T35">
            <v>0.3583157210209722</v>
          </cell>
          <cell r="U35">
            <v>0.57870672762900055</v>
          </cell>
          <cell r="V35">
            <v>0.20348376880443397</v>
          </cell>
          <cell r="W35">
            <v>0.21877156659765351</v>
          </cell>
          <cell r="X35">
            <v>-3.4829443447037756E-2</v>
          </cell>
          <cell r="Y35">
            <v>-5.3371948696731453E-2</v>
          </cell>
          <cell r="Z35">
            <v>0.35328947368421049</v>
          </cell>
          <cell r="AA35">
            <v>0.29297848244620606</v>
          </cell>
          <cell r="AB35">
            <v>0.56448412698412698</v>
          </cell>
          <cell r="AC35">
            <v>0.51868444055944063</v>
          </cell>
          <cell r="AD35">
            <v>0.48001944579484679</v>
          </cell>
          <cell r="AE35">
            <v>0.44678987474818244</v>
          </cell>
          <cell r="AF35">
            <v>0.41732720355104624</v>
          </cell>
          <cell r="AG35">
            <v>0.39117922152672846</v>
          </cell>
          <cell r="AH35">
            <v>0.12135922330097082</v>
          </cell>
          <cell r="AI35">
            <v>9.3073593073593086E-2</v>
          </cell>
          <cell r="AJ35">
            <v>9.3069306930693152E-2</v>
          </cell>
          <cell r="AK35">
            <v>0.10144927536231885</v>
          </cell>
        </row>
        <row r="36">
          <cell r="A36" t="str">
            <v>Growth QoQ</v>
          </cell>
          <cell r="C36">
            <v>5.3904761904761909</v>
          </cell>
          <cell r="D36">
            <v>0.88524590163934436</v>
          </cell>
          <cell r="E36">
            <v>0.56916996047430835</v>
          </cell>
          <cell r="F36">
            <v>0.27858942065491177</v>
          </cell>
          <cell r="G36">
            <v>0.16942474389282891</v>
          </cell>
          <cell r="H36">
            <v>0.14521563342318067</v>
          </cell>
          <cell r="I36">
            <v>0.12709620476610772</v>
          </cell>
          <cell r="J36">
            <v>0.14199947794309575</v>
          </cell>
          <cell r="K36">
            <v>9.1428571428571415E-2</v>
          </cell>
          <cell r="L36">
            <v>5.7591623036649109E-2</v>
          </cell>
          <cell r="M36">
            <v>9.4059405940594143E-2</v>
          </cell>
          <cell r="N36">
            <v>0.11764705882352944</v>
          </cell>
          <cell r="O36">
            <v>2.6720647773279316E-2</v>
          </cell>
          <cell r="P36">
            <v>-2.9810725552050443E-2</v>
          </cell>
          <cell r="Q36">
            <v>-4.3895301576979406E-3</v>
          </cell>
          <cell r="R36">
            <v>3.1188765512736749E-2</v>
          </cell>
          <cell r="S36">
            <v>0.14726840855106893</v>
          </cell>
          <cell r="T36">
            <v>0.15320910973084878</v>
          </cell>
          <cell r="U36">
            <v>0.15715140634350688</v>
          </cell>
          <cell r="V36">
            <v>-0.21390153082333474</v>
          </cell>
          <cell r="W36">
            <v>0.16184210526315779</v>
          </cell>
          <cell r="X36">
            <v>-8.6749716874292226E-2</v>
          </cell>
          <cell r="Y36">
            <v>0.13492063492063489</v>
          </cell>
          <cell r="Z36">
            <v>0.12379807692307687</v>
          </cell>
          <cell r="AA36">
            <v>0.11006319883325233</v>
          </cell>
          <cell r="AB36">
            <v>0.10501883156696157</v>
          </cell>
          <cell r="AC36">
            <v>0.10169625871908683</v>
          </cell>
          <cell r="AD36">
            <v>9.5186704079430084E-2</v>
          </cell>
          <cell r="AE36">
            <v>8.5139929050059182E-2</v>
          </cell>
          <cell r="AF36">
            <v>8.251604310449201E-2</v>
          </cell>
          <cell r="AG36">
            <v>8.1371287959286498E-2</v>
          </cell>
        </row>
        <row r="37">
          <cell r="A37" t="str">
            <v>Gross New Avge Sub Additions (Quarterly)</v>
          </cell>
          <cell r="B37">
            <v>4305</v>
          </cell>
          <cell r="C37">
            <v>7871</v>
          </cell>
          <cell r="D37">
            <v>9665</v>
          </cell>
          <cell r="E37">
            <v>12185</v>
          </cell>
          <cell r="F37">
            <v>8283</v>
          </cell>
          <cell r="G37">
            <v>8713</v>
          </cell>
          <cell r="H37">
            <v>9144</v>
          </cell>
          <cell r="I37">
            <v>9596</v>
          </cell>
          <cell r="J37">
            <v>11375</v>
          </cell>
          <cell r="K37">
            <v>9775</v>
          </cell>
          <cell r="L37">
            <v>9050</v>
          </cell>
          <cell r="M37">
            <v>12525</v>
          </cell>
          <cell r="N37">
            <v>15175</v>
          </cell>
          <cell r="O37">
            <v>17340</v>
          </cell>
          <cell r="P37">
            <v>17151</v>
          </cell>
          <cell r="Q37">
            <v>26124</v>
          </cell>
          <cell r="R37">
            <v>26315</v>
          </cell>
          <cell r="S37">
            <v>28245</v>
          </cell>
          <cell r="T37">
            <v>35355</v>
          </cell>
          <cell r="U37">
            <v>41668</v>
          </cell>
          <cell r="V37">
            <v>47600</v>
          </cell>
          <cell r="W37">
            <v>48810</v>
          </cell>
          <cell r="X37">
            <v>49008</v>
          </cell>
          <cell r="Y37">
            <v>54048</v>
          </cell>
          <cell r="Z37">
            <v>55141</v>
          </cell>
          <cell r="AA37">
            <v>68408</v>
          </cell>
          <cell r="AB37">
            <v>73832</v>
          </cell>
          <cell r="AC37">
            <v>104664</v>
          </cell>
          <cell r="AD37">
            <v>93675</v>
          </cell>
          <cell r="AE37">
            <v>115827</v>
          </cell>
          <cell r="AF37">
            <v>161808</v>
          </cell>
          <cell r="AG37">
            <v>165168</v>
          </cell>
          <cell r="AH37">
            <v>138072</v>
          </cell>
          <cell r="AI37">
            <v>135636</v>
          </cell>
          <cell r="AJ37">
            <v>163536</v>
          </cell>
          <cell r="AK37">
            <v>186960</v>
          </cell>
          <cell r="AS37">
            <v>0.64996494714367636</v>
          </cell>
          <cell r="AT37">
            <v>0.5882512937226132</v>
          </cell>
        </row>
        <row r="38">
          <cell r="A38" t="str">
            <v>Attrition Rate (Quarterly)</v>
          </cell>
          <cell r="B38">
            <v>4.1176470588235294E-2</v>
          </cell>
          <cell r="C38">
            <v>8.6767241379310342E-2</v>
          </cell>
          <cell r="D38">
            <v>8.1788793103448276E-2</v>
          </cell>
          <cell r="E38">
            <v>8.0148048452220719E-2</v>
          </cell>
          <cell r="F38">
            <v>7.720739219712526E-2</v>
          </cell>
          <cell r="G38">
            <v>7.6856347510843526E-2</v>
          </cell>
          <cell r="H38">
            <v>7.6618765849535087E-2</v>
          </cell>
          <cell r="I38">
            <v>7.6450534648196497E-2</v>
          </cell>
          <cell r="J38">
            <v>7.6530612244897961E-2</v>
          </cell>
          <cell r="K38">
            <v>7.5994694960212203E-2</v>
          </cell>
          <cell r="L38">
            <v>7.5749999999999998E-2</v>
          </cell>
          <cell r="M38">
            <v>7.6206896551724135E-2</v>
          </cell>
          <cell r="N38">
            <v>7.6391752577319588E-2</v>
          </cell>
          <cell r="O38">
            <v>7.0314232902033272E-2</v>
          </cell>
          <cell r="P38">
            <v>6.1001652892561986E-2</v>
          </cell>
          <cell r="Q38">
            <v>5.2341880341880344E-2</v>
          </cell>
          <cell r="R38">
            <v>4.6094890510948908E-2</v>
          </cell>
          <cell r="S38">
            <v>4.5999999999999999E-2</v>
          </cell>
          <cell r="T38">
            <v>4.6117755289788412E-2</v>
          </cell>
          <cell r="U38">
            <v>4.6147971360381859E-2</v>
          </cell>
          <cell r="V38">
            <v>3.0810810810810812E-2</v>
          </cell>
          <cell r="W38">
            <v>3.0713043478260871E-2</v>
          </cell>
          <cell r="X38">
            <v>2.4523061327927018E-2</v>
          </cell>
          <cell r="Y38">
            <v>2.4514285714285714E-2</v>
          </cell>
          <cell r="Z38">
            <v>2.442799461641992E-2</v>
          </cell>
          <cell r="AA38">
            <v>2.4409207525655646E-2</v>
          </cell>
          <cell r="AB38">
            <v>2.4394456977118915E-2</v>
          </cell>
          <cell r="AC38">
            <v>2.4401334269662921E-2</v>
          </cell>
          <cell r="AD38">
            <v>2.4333786268084086E-2</v>
          </cell>
          <cell r="AE38">
            <v>2.4320384775833721E-2</v>
          </cell>
          <cell r="AF38">
            <v>2.4314658689148762E-2</v>
          </cell>
          <cell r="AG38">
            <v>2.432354236115479E-2</v>
          </cell>
          <cell r="AH38">
            <v>0.4739471577261809</v>
          </cell>
          <cell r="AI38">
            <v>0.17102230049988343</v>
          </cell>
          <cell r="AJ38">
            <v>1.0679323642835969E-2</v>
          </cell>
          <cell r="AK38">
            <v>0.13193839000290608</v>
          </cell>
          <cell r="AM38">
            <v>-0.26666666666666672</v>
          </cell>
        </row>
        <row r="39">
          <cell r="A39" t="str">
            <v>Growth QoQ</v>
          </cell>
          <cell r="B39" t="str">
            <v>-</v>
          </cell>
          <cell r="C39">
            <v>0.82833914053426239</v>
          </cell>
          <cell r="D39">
            <v>0.22792529538813366</v>
          </cell>
          <cell r="E39">
            <v>0.26073460941541637</v>
          </cell>
          <cell r="F39">
            <v>-0.32022979072630287</v>
          </cell>
          <cell r="G39">
            <v>5.1913557889653461E-2</v>
          </cell>
          <cell r="H39">
            <v>4.9466314702169223E-2</v>
          </cell>
          <cell r="I39">
            <v>4.9431321084864477E-2</v>
          </cell>
          <cell r="J39">
            <v>0.18538974572738631</v>
          </cell>
          <cell r="K39">
            <v>-0.14065934065934071</v>
          </cell>
          <cell r="L39">
            <v>-7.4168797953964249E-2</v>
          </cell>
          <cell r="M39">
            <v>0.38397790055248615</v>
          </cell>
          <cell r="N39">
            <v>0.21157684630738527</v>
          </cell>
          <cell r="O39">
            <v>0.14266886326194395</v>
          </cell>
          <cell r="P39">
            <v>-1.0899653979238755E-2</v>
          </cell>
          <cell r="Q39">
            <v>0.52317649116669585</v>
          </cell>
          <cell r="R39">
            <v>7.311284642474325E-3</v>
          </cell>
          <cell r="S39">
            <v>7.3342200266008017E-2</v>
          </cell>
          <cell r="T39">
            <v>0.25172596919808821</v>
          </cell>
          <cell r="U39">
            <v>0.17856031678687589</v>
          </cell>
          <cell r="V39">
            <v>0.1423634443697801</v>
          </cell>
          <cell r="W39">
            <v>2.54201680672268E-2</v>
          </cell>
          <cell r="X39">
            <v>4.0565457897971946E-3</v>
          </cell>
          <cell r="Y39">
            <v>0.10284035259549462</v>
          </cell>
          <cell r="Z39">
            <v>2.0222764949674454E-2</v>
          </cell>
          <cell r="AA39">
            <v>0.24060136740356541</v>
          </cell>
          <cell r="AB39">
            <v>7.9288972050052697E-2</v>
          </cell>
          <cell r="AC39">
            <v>0.4175967060353234</v>
          </cell>
          <cell r="AD39">
            <v>-0.10499312084384316</v>
          </cell>
          <cell r="AE39">
            <v>0.23647718174539634</v>
          </cell>
          <cell r="AF39">
            <v>0.39697997876142876</v>
          </cell>
          <cell r="AG39">
            <v>2.076535152773662E-2</v>
          </cell>
          <cell r="AH39">
            <v>-0.16405114792211561</v>
          </cell>
          <cell r="AI39">
            <v>-1.7642968885798749E-2</v>
          </cell>
          <cell r="AJ39">
            <v>0.20569760240644075</v>
          </cell>
          <cell r="AK39">
            <v>0.14323451717053115</v>
          </cell>
        </row>
        <row r="40">
          <cell r="A40" t="str">
            <v>Net New Sub Additions</v>
          </cell>
          <cell r="B40">
            <v>4200</v>
          </cell>
          <cell r="C40">
            <v>7200</v>
          </cell>
          <cell r="D40">
            <v>8400</v>
          </cell>
          <cell r="E40">
            <v>10200</v>
          </cell>
          <cell r="F40">
            <v>5745</v>
          </cell>
          <cell r="G40">
            <v>5745</v>
          </cell>
          <cell r="H40">
            <v>5745</v>
          </cell>
          <cell r="I40">
            <v>5765</v>
          </cell>
          <cell r="J40">
            <v>7000</v>
          </cell>
          <cell r="K40">
            <v>5000</v>
          </cell>
          <cell r="L40">
            <v>4000</v>
          </cell>
          <cell r="M40">
            <v>7000</v>
          </cell>
          <cell r="N40">
            <v>9000</v>
          </cell>
          <cell r="O40">
            <v>11000</v>
          </cell>
          <cell r="P40">
            <v>11000</v>
          </cell>
          <cell r="Q40">
            <v>20000</v>
          </cell>
          <cell r="R40">
            <v>20000</v>
          </cell>
          <cell r="S40">
            <v>21000</v>
          </cell>
          <cell r="T40">
            <v>27000</v>
          </cell>
          <cell r="U40">
            <v>32000</v>
          </cell>
          <cell r="V40">
            <v>40000</v>
          </cell>
          <cell r="W40">
            <v>41000</v>
          </cell>
          <cell r="X40">
            <v>43000</v>
          </cell>
          <cell r="Y40">
            <v>48000</v>
          </cell>
          <cell r="Z40">
            <v>45000</v>
          </cell>
          <cell r="AA40">
            <v>48000</v>
          </cell>
          <cell r="AB40">
            <v>51000</v>
          </cell>
          <cell r="AC40">
            <v>57000</v>
          </cell>
          <cell r="AD40">
            <v>52100</v>
          </cell>
          <cell r="AE40">
            <v>54700</v>
          </cell>
          <cell r="AF40">
            <v>58000</v>
          </cell>
          <cell r="AG40">
            <v>64500</v>
          </cell>
        </row>
        <row r="41">
          <cell r="A41" t="str">
            <v>Growth YoY</v>
          </cell>
          <cell r="B41">
            <v>105</v>
          </cell>
          <cell r="C41">
            <v>671</v>
          </cell>
          <cell r="D41">
            <v>1265</v>
          </cell>
          <cell r="E41">
            <v>1985</v>
          </cell>
          <cell r="F41">
            <v>0.36785714285714288</v>
          </cell>
          <cell r="G41">
            <v>-0.20208333333333328</v>
          </cell>
          <cell r="H41">
            <v>-0.31607142857142856</v>
          </cell>
          <cell r="I41">
            <v>-0.43480392156862746</v>
          </cell>
          <cell r="J41">
            <v>0.21845082680591821</v>
          </cell>
          <cell r="K41">
            <v>-0.1296779808529156</v>
          </cell>
          <cell r="L41">
            <v>-0.3037423846823325</v>
          </cell>
          <cell r="M41">
            <v>0.21422376409366861</v>
          </cell>
          <cell r="N41">
            <v>0.28571428571428581</v>
          </cell>
          <cell r="O41">
            <v>1.2000000000000002</v>
          </cell>
          <cell r="P41">
            <v>1.75</v>
          </cell>
          <cell r="Q41">
            <v>1.8571428571428572</v>
          </cell>
          <cell r="R41">
            <v>1.2222222222222223</v>
          </cell>
          <cell r="S41">
            <v>0.90909090909090917</v>
          </cell>
          <cell r="T41">
            <v>1.4545454545454546</v>
          </cell>
          <cell r="U41">
            <v>0.60000000000000009</v>
          </cell>
          <cell r="V41">
            <v>1</v>
          </cell>
          <cell r="W41">
            <v>0.95238095238095233</v>
          </cell>
          <cell r="X41">
            <v>0.59259259259259256</v>
          </cell>
          <cell r="Y41">
            <v>0.5</v>
          </cell>
          <cell r="Z41">
            <v>0.125</v>
          </cell>
          <cell r="AA41">
            <v>0.1707317073170731</v>
          </cell>
          <cell r="AB41">
            <v>0.18604651162790709</v>
          </cell>
          <cell r="AC41">
            <v>0.1875</v>
          </cell>
          <cell r="AD41">
            <v>0.15777777777777779</v>
          </cell>
          <cell r="AE41">
            <v>0.13958333333333339</v>
          </cell>
          <cell r="AF41">
            <v>0.13725490196078427</v>
          </cell>
          <cell r="AG41">
            <v>0.13157894736842102</v>
          </cell>
          <cell r="AH41">
            <v>28072</v>
          </cell>
          <cell r="AI41">
            <v>30636</v>
          </cell>
          <cell r="AJ41">
            <v>33536</v>
          </cell>
          <cell r="AK41">
            <v>36960</v>
          </cell>
        </row>
        <row r="42">
          <cell r="A42" t="str">
            <v>Growth QoQ</v>
          </cell>
          <cell r="B42" t="str">
            <v>-</v>
          </cell>
          <cell r="C42">
            <v>0.71428571428571419</v>
          </cell>
          <cell r="D42">
            <v>0.16666666666666674</v>
          </cell>
          <cell r="E42">
            <v>0.21428571428571419</v>
          </cell>
          <cell r="F42">
            <v>-0.43676470588235294</v>
          </cell>
          <cell r="G42">
            <v>0</v>
          </cell>
          <cell r="H42">
            <v>0</v>
          </cell>
          <cell r="I42">
            <v>3.4812880765884291E-3</v>
          </cell>
          <cell r="J42">
            <v>0.21422376409366861</v>
          </cell>
          <cell r="K42">
            <v>-0.2857142857142857</v>
          </cell>
          <cell r="L42">
            <v>-0.19999999999999996</v>
          </cell>
          <cell r="M42">
            <v>0.75</v>
          </cell>
          <cell r="N42">
            <v>0.28571428571428581</v>
          </cell>
          <cell r="O42">
            <v>0.22222222222222232</v>
          </cell>
          <cell r="P42">
            <v>0</v>
          </cell>
          <cell r="Q42">
            <v>0.81818181818181812</v>
          </cell>
          <cell r="R42">
            <v>0</v>
          </cell>
          <cell r="S42">
            <v>5.0000000000000044E-2</v>
          </cell>
          <cell r="T42">
            <v>0.28571428571428581</v>
          </cell>
          <cell r="U42">
            <v>0.18518518518518512</v>
          </cell>
          <cell r="V42">
            <v>0.25</v>
          </cell>
          <cell r="W42">
            <v>2.4999999999999911E-2</v>
          </cell>
          <cell r="X42">
            <v>4.8780487804878092E-2</v>
          </cell>
          <cell r="Y42">
            <v>0.11627906976744184</v>
          </cell>
          <cell r="Z42">
            <v>-6.25E-2</v>
          </cell>
          <cell r="AA42">
            <v>6.6666666666666652E-2</v>
          </cell>
          <cell r="AB42">
            <v>6.25E-2</v>
          </cell>
          <cell r="AC42">
            <v>0.11764705882352944</v>
          </cell>
          <cell r="AD42">
            <v>-8.59649122807018E-2</v>
          </cell>
          <cell r="AE42">
            <v>4.9904030710172798E-2</v>
          </cell>
          <cell r="AF42">
            <v>6.0329067641681888E-2</v>
          </cell>
          <cell r="AG42">
            <v>0.11206896551724133</v>
          </cell>
          <cell r="AH42">
            <v>0.68347826086956531</v>
          </cell>
          <cell r="AI42">
            <v>0.62723747808997721</v>
          </cell>
          <cell r="AJ42">
            <v>0.53778429933969196</v>
          </cell>
          <cell r="AK42">
            <v>0.46853146853146854</v>
          </cell>
        </row>
        <row r="43">
          <cell r="A43" t="str">
            <v>Growth QoQ</v>
          </cell>
          <cell r="B43" t="str">
            <v>-</v>
          </cell>
          <cell r="C43">
            <v>5.3904761904761909</v>
          </cell>
          <cell r="D43">
            <v>0.88524590163934436</v>
          </cell>
          <cell r="E43">
            <v>0.56916996047430835</v>
          </cell>
          <cell r="F43">
            <v>0.27858942065491177</v>
          </cell>
          <cell r="G43">
            <v>0.16942474389282891</v>
          </cell>
          <cell r="H43">
            <v>0.14521563342318067</v>
          </cell>
          <cell r="I43">
            <v>0.12709620476610772</v>
          </cell>
          <cell r="J43">
            <v>0.14199947794309575</v>
          </cell>
          <cell r="K43">
            <v>9.1428571428571415E-2</v>
          </cell>
          <cell r="L43">
            <v>5.7591623036649109E-2</v>
          </cell>
          <cell r="M43">
            <v>9.4059405940594143E-2</v>
          </cell>
          <cell r="N43">
            <v>0.11764705882352944</v>
          </cell>
          <cell r="O43">
            <v>2.6720647773279316E-2</v>
          </cell>
          <cell r="P43">
            <v>-2.9810725552050443E-2</v>
          </cell>
          <cell r="Q43">
            <v>-4.3895301576979406E-3</v>
          </cell>
          <cell r="R43">
            <v>3.1188765512736749E-2</v>
          </cell>
          <cell r="S43">
            <v>0.14726840855106893</v>
          </cell>
          <cell r="T43">
            <v>0.15320910973084878</v>
          </cell>
          <cell r="U43">
            <v>0.15715140634350688</v>
          </cell>
          <cell r="V43">
            <v>-0.21390153082333474</v>
          </cell>
          <cell r="W43">
            <v>0.15921052631578947</v>
          </cell>
          <cell r="X43">
            <v>-9.1032917139614034E-2</v>
          </cell>
          <cell r="Y43">
            <v>0.12987012987012991</v>
          </cell>
          <cell r="Z43">
            <v>0.1208001768346596</v>
          </cell>
          <cell r="AA43">
            <v>0.12493836899714039</v>
          </cell>
          <cell r="AB43">
            <v>0.12482468443197758</v>
          </cell>
          <cell r="AC43">
            <v>0.14276807980049866</v>
          </cell>
          <cell r="AD43">
            <v>0.13713857064920898</v>
          </cell>
          <cell r="AE43">
            <v>0.12905547226386815</v>
          </cell>
          <cell r="AF43">
            <v>0.15833643172040146</v>
          </cell>
          <cell r="AG43">
            <v>0.15407190022010275</v>
          </cell>
          <cell r="AH43">
            <v>0.11538461538461542</v>
          </cell>
          <cell r="AI43">
            <v>9.1336563123396886E-2</v>
          </cell>
          <cell r="AJ43">
            <v>9.4659877268572945E-2</v>
          </cell>
          <cell r="AK43">
            <v>0.10209923664122145</v>
          </cell>
        </row>
        <row r="44">
          <cell r="A44" t="str">
            <v>Revenue Data</v>
          </cell>
          <cell r="J44">
            <v>0.11666666666666667</v>
          </cell>
          <cell r="K44">
            <v>7.6923076923076927E-2</v>
          </cell>
          <cell r="L44">
            <v>5.7971014492753624E-2</v>
          </cell>
          <cell r="M44">
            <v>9.2105263157894732E-2</v>
          </cell>
          <cell r="N44">
            <v>0.10588235294117647</v>
          </cell>
          <cell r="O44">
            <v>0.11458333333333333</v>
          </cell>
          <cell r="P44">
            <v>0.10280373831775701</v>
          </cell>
          <cell r="Q44">
            <v>0.15748031496062992</v>
          </cell>
          <cell r="R44">
            <v>0.1360544217687075</v>
          </cell>
          <cell r="S44">
            <v>0.125</v>
          </cell>
          <cell r="T44">
            <v>0.13846153846153847</v>
          </cell>
          <cell r="U44">
            <v>0.14096916299559473</v>
          </cell>
          <cell r="V44">
            <v>0.14981273408239701</v>
          </cell>
          <cell r="W44">
            <v>0.13029315960912052</v>
          </cell>
          <cell r="X44">
            <v>0.11781609195402298</v>
          </cell>
          <cell r="Y44">
            <v>0.11450381679389313</v>
          </cell>
          <cell r="Z44">
            <v>0.10273972602739725</v>
          </cell>
          <cell r="AA44">
            <v>0.11515151515151516</v>
          </cell>
          <cell r="AB44">
            <v>0.10971223021582734</v>
          </cell>
          <cell r="AC44">
            <v>0.14766201804757997</v>
          </cell>
          <cell r="AD44">
            <v>0.10542623941958887</v>
          </cell>
          <cell r="AE44">
            <v>0.11767134599504542</v>
          </cell>
          <cell r="AF44">
            <v>0.10727295565883684</v>
          </cell>
          <cell r="AG44">
            <v>0.12081241975020425</v>
          </cell>
        </row>
        <row r="45">
          <cell r="A45" t="str">
            <v>Subscription Revenue ($ millions)</v>
          </cell>
          <cell r="B45">
            <v>4.1176470588235294E-2</v>
          </cell>
          <cell r="C45">
            <v>8.6767241379310342E-2</v>
          </cell>
          <cell r="D45">
            <v>8.1788793103448276E-2</v>
          </cell>
          <cell r="E45">
            <v>8.0148048452220719E-2</v>
          </cell>
          <cell r="F45">
            <v>3.7709999999999999</v>
          </cell>
          <cell r="G45">
            <v>4.54</v>
          </cell>
          <cell r="H45">
            <v>5.6920000000000002</v>
          </cell>
          <cell r="I45">
            <v>7.4880000000000004</v>
          </cell>
          <cell r="J45">
            <v>8.81</v>
          </cell>
          <cell r="K45">
            <v>11.275</v>
          </cell>
          <cell r="L45">
            <v>12.936999999999999</v>
          </cell>
          <cell r="M45">
            <v>14.634</v>
          </cell>
          <cell r="N45">
            <v>16.922000000000001</v>
          </cell>
          <cell r="O45">
            <v>19.591999999999999</v>
          </cell>
          <cell r="P45">
            <v>22.48</v>
          </cell>
          <cell r="Q45">
            <v>26.802</v>
          </cell>
          <cell r="R45">
            <v>31.116</v>
          </cell>
          <cell r="S45">
            <v>36.017000000000003</v>
          </cell>
          <cell r="T45">
            <v>41.465000000000003</v>
          </cell>
          <cell r="U45">
            <v>49.378999999999998</v>
          </cell>
          <cell r="V45">
            <v>58.19</v>
          </cell>
          <cell r="W45">
            <v>65.638000000000005</v>
          </cell>
          <cell r="X45">
            <v>74.385999999999996</v>
          </cell>
          <cell r="Y45">
            <v>82.424999999999997</v>
          </cell>
          <cell r="Z45">
            <v>94.492999999999995</v>
          </cell>
          <cell r="AA45">
            <v>104.32804200000001</v>
          </cell>
          <cell r="AB45">
            <v>114.74121500000001</v>
          </cell>
          <cell r="AC45">
            <v>125.75962800000001</v>
          </cell>
          <cell r="AD45">
            <v>137.44138649999999</v>
          </cell>
          <cell r="AE45">
            <v>148.50899050000001</v>
          </cell>
          <cell r="AF45">
            <v>160.0444095</v>
          </cell>
          <cell r="AG45">
            <v>172.167075375</v>
          </cell>
          <cell r="AH45">
            <v>2.4304761904761905E-2</v>
          </cell>
          <cell r="AI45">
            <v>2.4266138613861385E-2</v>
          </cell>
          <cell r="AJ45">
            <v>2.4301449275362319E-2</v>
          </cell>
          <cell r="AK45">
            <v>2.4315789473684211E-2</v>
          </cell>
        </row>
        <row r="46">
          <cell r="A46" t="str">
            <v>Growth Y/Y</v>
          </cell>
          <cell r="F46">
            <v>11.891176470588235</v>
          </cell>
          <cell r="G46">
            <v>3.9936422413793107</v>
          </cell>
          <cell r="H46">
            <v>1.8682650862068968</v>
          </cell>
          <cell r="I46">
            <v>1.0233176312247645</v>
          </cell>
          <cell r="J46">
            <v>0.73904225923390876</v>
          </cell>
          <cell r="K46">
            <v>0.62706890226797007</v>
          </cell>
          <cell r="L46">
            <v>0.50277073353996449</v>
          </cell>
          <cell r="M46">
            <v>0.44679294231121003</v>
          </cell>
          <cell r="N46">
            <v>0.92077185017026109</v>
          </cell>
          <cell r="O46">
            <v>0.73764966740576488</v>
          </cell>
          <cell r="P46">
            <v>0.73765169668392994</v>
          </cell>
          <cell r="Q46">
            <v>0.83148831488314867</v>
          </cell>
          <cell r="R46">
            <v>0.83878974116534688</v>
          </cell>
          <cell r="S46">
            <v>0.8383523887300941</v>
          </cell>
          <cell r="T46">
            <v>0.84452846975088969</v>
          </cell>
          <cell r="U46">
            <v>0.84236251026042819</v>
          </cell>
          <cell r="V46">
            <v>0.87009898444530132</v>
          </cell>
          <cell r="W46">
            <v>0.82241719188161144</v>
          </cell>
          <cell r="X46">
            <v>0.79394670203786299</v>
          </cell>
          <cell r="Y46">
            <v>0.66923185969744226</v>
          </cell>
          <cell r="Z46">
            <v>0.62387008076989181</v>
          </cell>
          <cell r="AA46">
            <v>0.58944577836009637</v>
          </cell>
          <cell r="AB46">
            <v>0.54251088914580725</v>
          </cell>
          <cell r="AC46">
            <v>0.52574616924476802</v>
          </cell>
          <cell r="AD46">
            <v>0.4545139481231415</v>
          </cell>
          <cell r="AE46">
            <v>0.42348104740621895</v>
          </cell>
          <cell r="AF46">
            <v>0.39482930784722803</v>
          </cell>
          <cell r="AG46">
            <v>0.36901705350941394</v>
          </cell>
          <cell r="AH46">
            <v>0.68736303871439008</v>
          </cell>
          <cell r="AI46">
            <v>0.63642255346727161</v>
          </cell>
          <cell r="AJ46">
            <v>0.547752808988764</v>
          </cell>
          <cell r="AK46">
            <v>0.47815533980582514</v>
          </cell>
        </row>
        <row r="47">
          <cell r="A47" t="str">
            <v>Growth Q/Q</v>
          </cell>
          <cell r="B47">
            <v>4200</v>
          </cell>
          <cell r="C47">
            <v>7200</v>
          </cell>
          <cell r="D47">
            <v>8400</v>
          </cell>
          <cell r="E47">
            <v>10200</v>
          </cell>
          <cell r="F47">
            <v>3.7709999999999999</v>
          </cell>
          <cell r="G47">
            <v>4.54</v>
          </cell>
          <cell r="H47">
            <v>5.6920000000000002</v>
          </cell>
          <cell r="I47">
            <v>7.4880000000000004</v>
          </cell>
          <cell r="J47">
            <v>8.81</v>
          </cell>
          <cell r="K47">
            <v>0.27979568671963673</v>
          </cell>
          <cell r="L47">
            <v>0.1474057649667404</v>
          </cell>
          <cell r="M47">
            <v>0.13117415165803514</v>
          </cell>
          <cell r="N47">
            <v>0.15634823014896826</v>
          </cell>
          <cell r="O47">
            <v>0.15778276799432689</v>
          </cell>
          <cell r="P47">
            <v>0.14740710494079234</v>
          </cell>
          <cell r="Q47">
            <v>0.19225978647686826</v>
          </cell>
          <cell r="R47">
            <v>0.16095813745242893</v>
          </cell>
          <cell r="S47">
            <v>0.15750739169559069</v>
          </cell>
          <cell r="T47">
            <v>0.15126190410084117</v>
          </cell>
          <cell r="U47">
            <v>0.19085976124442294</v>
          </cell>
          <cell r="V47">
            <v>0.17843617732234351</v>
          </cell>
          <cell r="W47">
            <v>0.12799450077332897</v>
          </cell>
          <cell r="X47">
            <v>0.13327645571163038</v>
          </cell>
          <cell r="Y47">
            <v>0.10807141128707021</v>
          </cell>
          <cell r="Z47">
            <v>0.1464118895966029</v>
          </cell>
          <cell r="AA47">
            <v>0.10408222831320857</v>
          </cell>
          <cell r="AB47">
            <v>9.981183199048238E-2</v>
          </cell>
          <cell r="AC47">
            <v>9.6028380037635142E-2</v>
          </cell>
          <cell r="AD47">
            <v>9.2889575818401626E-2</v>
          </cell>
          <cell r="AE47">
            <v>8.0525992074446995E-2</v>
          </cell>
          <cell r="AF47">
            <v>7.7674886625803241E-2</v>
          </cell>
          <cell r="AG47">
            <v>7.5745637806861277E-2</v>
          </cell>
          <cell r="AH47">
            <v>110000</v>
          </cell>
          <cell r="AI47">
            <v>105000</v>
          </cell>
          <cell r="AJ47">
            <v>130000</v>
          </cell>
          <cell r="AK47">
            <v>150000</v>
          </cell>
        </row>
        <row r="48">
          <cell r="A48" t="str">
            <v>Growth Y/Y</v>
          </cell>
          <cell r="F48">
            <v>0.36785714285714288</v>
          </cell>
          <cell r="G48">
            <v>-0.20208333333333328</v>
          </cell>
          <cell r="H48">
            <v>-0.31607142857142856</v>
          </cell>
          <cell r="I48">
            <v>-0.43480392156862746</v>
          </cell>
          <cell r="J48">
            <v>0.21845082680591821</v>
          </cell>
          <cell r="K48">
            <v>-0.1296779808529156</v>
          </cell>
          <cell r="L48">
            <v>-0.3037423846823325</v>
          </cell>
          <cell r="M48">
            <v>0.21422376409366861</v>
          </cell>
          <cell r="N48">
            <v>0.92077185017026109</v>
          </cell>
          <cell r="O48">
            <v>0.73764966740576488</v>
          </cell>
          <cell r="P48">
            <v>0.73765169668392994</v>
          </cell>
          <cell r="Q48">
            <v>0.83148831488314867</v>
          </cell>
          <cell r="R48">
            <v>0.83878974116534688</v>
          </cell>
          <cell r="S48">
            <v>0.8383523887300941</v>
          </cell>
          <cell r="T48">
            <v>0.84452846975088969</v>
          </cell>
          <cell r="U48">
            <v>0.84236251026042819</v>
          </cell>
          <cell r="V48">
            <v>0.87009898444530132</v>
          </cell>
          <cell r="W48">
            <v>0.82241719188161144</v>
          </cell>
          <cell r="X48">
            <v>0.79394670203786299</v>
          </cell>
          <cell r="Y48">
            <v>0.66923185969744226</v>
          </cell>
          <cell r="Z48">
            <v>0.62387008076989181</v>
          </cell>
          <cell r="AA48">
            <v>0.62501904384655216</v>
          </cell>
          <cell r="AB48">
            <v>0.59214099427311617</v>
          </cell>
          <cell r="AC48">
            <v>0.60231725811343639</v>
          </cell>
          <cell r="AD48">
            <v>0.5629729186288932</v>
          </cell>
          <cell r="AE48">
            <v>0.50003281362796836</v>
          </cell>
          <cell r="AF48">
            <v>0.47308915288842002</v>
          </cell>
          <cell r="AG48">
            <v>0.43943365674723167</v>
          </cell>
          <cell r="AH48">
            <v>0.4285714285714286</v>
          </cell>
          <cell r="AI48">
            <v>8.247422680412364E-2</v>
          </cell>
          <cell r="AJ48">
            <v>-7.1428571428571397E-2</v>
          </cell>
          <cell r="AK48">
            <v>7.1428571428571397E-2</v>
          </cell>
        </row>
        <row r="49">
          <cell r="A49" t="str">
            <v>Implied Average Subscription per Month ($)</v>
          </cell>
          <cell r="B49">
            <v>4305</v>
          </cell>
          <cell r="C49">
            <v>0.71428571428571419</v>
          </cell>
          <cell r="D49">
            <v>0.16666666666666674</v>
          </cell>
          <cell r="E49">
            <v>0.21428571428571419</v>
          </cell>
          <cell r="F49">
            <v>38.238649326945016</v>
          </cell>
          <cell r="G49">
            <v>39.187760298655618</v>
          </cell>
          <cell r="H49">
            <v>42.768855076547389</v>
          </cell>
          <cell r="I49">
            <v>49.809588744948691</v>
          </cell>
          <cell r="J49">
            <v>51.370262390670554</v>
          </cell>
          <cell r="K49">
            <v>59.814323607427049</v>
          </cell>
          <cell r="L49">
            <v>64.684999999999988</v>
          </cell>
          <cell r="M49">
            <v>67.282758620689648</v>
          </cell>
          <cell r="N49">
            <v>69.78144329896908</v>
          </cell>
          <cell r="O49">
            <v>72.428835489833645</v>
          </cell>
          <cell r="P49">
            <v>74.314049586776861</v>
          </cell>
          <cell r="Q49">
            <v>76.358974358974351</v>
          </cell>
          <cell r="R49">
            <v>75.708029197080279</v>
          </cell>
          <cell r="S49">
            <v>76.226455026455028</v>
          </cell>
          <cell r="T49">
            <v>76.292548298068084</v>
          </cell>
          <cell r="U49">
            <v>78.566428003182182</v>
          </cell>
          <cell r="V49">
            <v>78.635135135135144</v>
          </cell>
          <cell r="W49">
            <v>76.10202898550726</v>
          </cell>
          <cell r="X49">
            <v>75.403953370501782</v>
          </cell>
          <cell r="Y49">
            <v>73.59375</v>
          </cell>
          <cell r="Z49">
            <v>74.810387142744034</v>
          </cell>
          <cell r="AA49">
            <v>74.35008694412771</v>
          </cell>
          <cell r="AB49">
            <v>73.955020947470189</v>
          </cell>
          <cell r="AC49">
            <v>73.595287921348316</v>
          </cell>
          <cell r="AD49">
            <v>73.237623691151782</v>
          </cell>
          <cell r="AE49">
            <v>72.886059483202857</v>
          </cell>
          <cell r="AF49">
            <v>72.543019445199889</v>
          </cell>
          <cell r="AG49">
            <v>72.191993364362531</v>
          </cell>
          <cell r="AH49">
            <v>-0.2142857142857143</v>
          </cell>
          <cell r="AI49">
            <v>-4.5454545454545414E-2</v>
          </cell>
          <cell r="AJ49">
            <v>0.23809523809523814</v>
          </cell>
          <cell r="AK49">
            <v>0.15384615384615374</v>
          </cell>
        </row>
        <row r="50">
          <cell r="A50" t="str">
            <v>Implied Average Subscription Rev per Subscriber per Year ($)</v>
          </cell>
          <cell r="F50">
            <v>458.86379192334016</v>
          </cell>
          <cell r="G50">
            <v>470.25312358386742</v>
          </cell>
          <cell r="H50">
            <v>513.22626091856864</v>
          </cell>
          <cell r="I50">
            <v>597.71506493938432</v>
          </cell>
          <cell r="J50">
            <v>616.44314868804668</v>
          </cell>
          <cell r="K50">
            <v>717.77188328912462</v>
          </cell>
          <cell r="L50">
            <v>776.21999999999991</v>
          </cell>
          <cell r="M50">
            <v>807.39310344827584</v>
          </cell>
          <cell r="N50">
            <v>837.37731958762902</v>
          </cell>
          <cell r="O50">
            <v>869.14602587800368</v>
          </cell>
          <cell r="P50">
            <v>891.76859504132233</v>
          </cell>
          <cell r="Q50">
            <v>916.30769230769226</v>
          </cell>
          <cell r="R50">
            <v>908.4963503649634</v>
          </cell>
          <cell r="S50">
            <v>914.71746031746034</v>
          </cell>
          <cell r="T50">
            <v>915.51057957681701</v>
          </cell>
          <cell r="U50">
            <v>942.79713603818618</v>
          </cell>
          <cell r="V50">
            <v>943.62162162162167</v>
          </cell>
          <cell r="W50">
            <v>913.22434782608707</v>
          </cell>
          <cell r="X50">
            <v>904.84744044602132</v>
          </cell>
          <cell r="Y50">
            <v>883.125</v>
          </cell>
          <cell r="Z50">
            <v>897.72464571292846</v>
          </cell>
          <cell r="AA50">
            <v>892.20104332953258</v>
          </cell>
          <cell r="AB50">
            <v>887.46025136964226</v>
          </cell>
          <cell r="AC50">
            <v>883.14345505617973</v>
          </cell>
          <cell r="AD50">
            <v>878.85148429382139</v>
          </cell>
          <cell r="AE50">
            <v>874.63271379843434</v>
          </cell>
          <cell r="AF50">
            <v>870.51623334239866</v>
          </cell>
          <cell r="AG50">
            <v>866.30392037235038</v>
          </cell>
          <cell r="AH50">
            <v>0.4739471577261809</v>
          </cell>
          <cell r="AI50">
            <v>0.17102230049988343</v>
          </cell>
          <cell r="AJ50">
            <v>-2.0897570326596671E-2</v>
          </cell>
          <cell r="AK50">
            <v>0.22266538336484043</v>
          </cell>
        </row>
        <row r="51">
          <cell r="A51" t="str">
            <v>Growth Y/Y</v>
          </cell>
          <cell r="C51">
            <v>0.82833914053426239</v>
          </cell>
          <cell r="D51">
            <v>0.22792529538813366</v>
          </cell>
          <cell r="E51">
            <v>0.26073460941541637</v>
          </cell>
          <cell r="F51">
            <v>38.238649326945016</v>
          </cell>
          <cell r="G51">
            <v>39.187760298655618</v>
          </cell>
          <cell r="H51">
            <v>42.768855076547389</v>
          </cell>
          <cell r="I51">
            <v>49.809588744948691</v>
          </cell>
          <cell r="J51">
            <v>51.370262390670554</v>
          </cell>
          <cell r="K51">
            <v>59.814323607427049</v>
          </cell>
          <cell r="L51">
            <v>64.684999999999988</v>
          </cell>
          <cell r="M51">
            <v>67.282758620689648</v>
          </cell>
          <cell r="N51">
            <v>0.3584015352750507</v>
          </cell>
          <cell r="O51">
            <v>0.21089450020697509</v>
          </cell>
          <cell r="P51">
            <v>0.14886062590673066</v>
          </cell>
          <cell r="Q51">
            <v>0.1348966053763101</v>
          </cell>
          <cell r="R51">
            <v>8.4930686697314961E-2</v>
          </cell>
          <cell r="S51">
            <v>5.2432425717440001E-2</v>
          </cell>
          <cell r="T51">
            <v>2.6623481324092202E-2</v>
          </cell>
          <cell r="U51">
            <v>2.8908895944964819E-2</v>
          </cell>
          <cell r="V51">
            <v>3.8663084604079856E-2</v>
          </cell>
          <cell r="W51">
            <v>-1.6323209692039597E-3</v>
          </cell>
          <cell r="X51">
            <v>-1.1647204705951597E-2</v>
          </cell>
          <cell r="Y51">
            <v>-6.3292657303712141E-2</v>
          </cell>
          <cell r="Z51">
            <v>-4.8639173644430711E-2</v>
          </cell>
          <cell r="AA51">
            <v>-2.302096362914563E-2</v>
          </cell>
          <cell r="AB51">
            <v>-1.9215602873130289E-2</v>
          </cell>
          <cell r="AC51">
            <v>2.0897445072609599E-5</v>
          </cell>
          <cell r="AD51">
            <v>-2.102332993667444E-2</v>
          </cell>
          <cell r="AE51">
            <v>-1.9690998640324864E-2</v>
          </cell>
          <cell r="AF51">
            <v>-1.9092706406955595E-2</v>
          </cell>
          <cell r="AG51">
            <v>-1.906772290211689E-2</v>
          </cell>
          <cell r="AH51">
            <v>9.0909090909090912E-2</v>
          </cell>
          <cell r="AI51">
            <v>7.9847908745247151E-2</v>
          </cell>
          <cell r="AJ51">
            <v>8.9965397923875437E-2</v>
          </cell>
          <cell r="AK51">
            <v>9.4043887147335428E-2</v>
          </cell>
        </row>
        <row r="52">
          <cell r="A52" t="str">
            <v>Growth Q/Q</v>
          </cell>
          <cell r="F52">
            <v>458.86379192334016</v>
          </cell>
          <cell r="G52">
            <v>470.25312358386742</v>
          </cell>
          <cell r="H52">
            <v>513.22626091856864</v>
          </cell>
          <cell r="I52">
            <v>597.71506493938432</v>
          </cell>
          <cell r="J52">
            <v>616.44314868804668</v>
          </cell>
          <cell r="K52">
            <v>0.16437644706852872</v>
          </cell>
          <cell r="L52">
            <v>8.1429933481153016E-2</v>
          </cell>
          <cell r="M52">
            <v>4.0160139455664545E-2</v>
          </cell>
          <cell r="N52">
            <v>3.7137072401651983E-2</v>
          </cell>
          <cell r="O52">
            <v>3.7938340993065589E-2</v>
          </cell>
          <cell r="P52">
            <v>2.6028502104080253E-2</v>
          </cell>
          <cell r="Q52">
            <v>2.7517337348297977E-2</v>
          </cell>
          <cell r="R52">
            <v>-8.5248023216483171E-3</v>
          </cell>
          <cell r="S52">
            <v>6.8476994431490024E-3</v>
          </cell>
          <cell r="T52">
            <v>8.6706474268183342E-4</v>
          </cell>
          <cell r="U52">
            <v>2.9804741823936221E-2</v>
          </cell>
          <cell r="V52">
            <v>8.7451006363914452E-4</v>
          </cell>
          <cell r="W52">
            <v>-3.2213413829259907E-2</v>
          </cell>
          <cell r="X52">
            <v>-9.1728909769070999E-3</v>
          </cell>
          <cell r="Y52">
            <v>-2.4006743540451292E-2</v>
          </cell>
          <cell r="Z52">
            <v>1.6531799816479342E-2</v>
          </cell>
          <cell r="AA52">
            <v>-6.1528915461703804E-3</v>
          </cell>
          <cell r="AB52">
            <v>-5.3135915894005903E-3</v>
          </cell>
          <cell r="AC52">
            <v>-4.8642137006139619E-3</v>
          </cell>
          <cell r="AD52">
            <v>-4.8598794881917762E-3</v>
          </cell>
          <cell r="AE52">
            <v>-4.8003224330638306E-3</v>
          </cell>
          <cell r="AF52">
            <v>-4.7065246829818275E-3</v>
          </cell>
          <cell r="AG52">
            <v>-4.8388677990240936E-3</v>
          </cell>
        </row>
        <row r="53">
          <cell r="A53" t="str">
            <v>Growth Y/Y</v>
          </cell>
          <cell r="B53">
            <v>105</v>
          </cell>
          <cell r="C53">
            <v>671</v>
          </cell>
          <cell r="D53">
            <v>1265</v>
          </cell>
          <cell r="E53">
            <v>1985</v>
          </cell>
          <cell r="F53">
            <v>2538</v>
          </cell>
          <cell r="G53">
            <v>2968</v>
          </cell>
          <cell r="H53">
            <v>3399</v>
          </cell>
          <cell r="I53">
            <v>3831</v>
          </cell>
          <cell r="J53">
            <v>4375</v>
          </cell>
          <cell r="K53">
            <v>4775</v>
          </cell>
          <cell r="L53">
            <v>5050</v>
          </cell>
          <cell r="M53">
            <v>5525</v>
          </cell>
          <cell r="N53">
            <v>0.3584015352750507</v>
          </cell>
          <cell r="O53">
            <v>0.21089450020697509</v>
          </cell>
          <cell r="P53">
            <v>0.14886062590673066</v>
          </cell>
          <cell r="Q53">
            <v>0.1348966053763101</v>
          </cell>
          <cell r="R53">
            <v>8.4930686697314961E-2</v>
          </cell>
          <cell r="S53">
            <v>5.2432425717440001E-2</v>
          </cell>
          <cell r="T53">
            <v>2.6623481324092202E-2</v>
          </cell>
          <cell r="U53">
            <v>2.8908895944964819E-2</v>
          </cell>
          <cell r="V53">
            <v>3.7261380036462732E-2</v>
          </cell>
          <cell r="W53">
            <v>1.0699554478676987E-4</v>
          </cell>
          <cell r="X53">
            <v>-7.6233765317266222E-3</v>
          </cell>
          <cell r="Y53">
            <v>-5.6129353288490891E-2</v>
          </cell>
          <cell r="Z53">
            <v>-3.466688339310886E-2</v>
          </cell>
          <cell r="AA53">
            <v>-2.562366903312574E-4</v>
          </cell>
          <cell r="AB53">
            <v>-7.7522823511979588E-3</v>
          </cell>
          <cell r="AC53">
            <v>-1.221540078031913E-2</v>
          </cell>
          <cell r="AD53">
            <v>-4.6204886814312229E-2</v>
          </cell>
          <cell r="AE53">
            <v>-7.7435322930194728E-2</v>
          </cell>
          <cell r="AF53">
            <v>-8.2755672915617362E-2</v>
          </cell>
          <cell r="AG53">
            <v>-7.8112076188100787E-2</v>
          </cell>
          <cell r="AH53">
            <v>28072</v>
          </cell>
          <cell r="AI53">
            <v>30636</v>
          </cell>
          <cell r="AJ53">
            <v>33426.605940594054</v>
          </cell>
          <cell r="AK53">
            <v>36945.196039603958</v>
          </cell>
        </row>
        <row r="54">
          <cell r="A54" t="str">
            <v>Services Revenue ($ millions)</v>
          </cell>
          <cell r="F54">
            <v>3.7709999999999999</v>
          </cell>
          <cell r="G54">
            <v>4.54</v>
          </cell>
          <cell r="H54">
            <v>5.6920000000000002</v>
          </cell>
          <cell r="I54">
            <v>7.4880000000000004</v>
          </cell>
          <cell r="J54">
            <v>0.54100000000000004</v>
          </cell>
          <cell r="K54">
            <v>0.60799999999999998</v>
          </cell>
          <cell r="L54">
            <v>1.254</v>
          </cell>
          <cell r="M54">
            <v>0.93200000000000005</v>
          </cell>
          <cell r="N54">
            <v>1.9910000000000001</v>
          </cell>
          <cell r="O54">
            <v>2.0310000000000001</v>
          </cell>
          <cell r="P54">
            <v>2.9540000000000002</v>
          </cell>
          <cell r="Q54">
            <v>3.2509999999999999</v>
          </cell>
          <cell r="R54">
            <v>3.7229999999999999</v>
          </cell>
          <cell r="S54">
            <v>4.5640000000000001</v>
          </cell>
          <cell r="T54">
            <v>4.8959999999999999</v>
          </cell>
          <cell r="U54">
            <v>5.2149999999999999</v>
          </cell>
          <cell r="V54">
            <v>5.9870000000000001</v>
          </cell>
          <cell r="W54">
            <v>6.3049999999999997</v>
          </cell>
          <cell r="X54">
            <v>8.2870000000000008</v>
          </cell>
          <cell r="Y54">
            <v>8.6389999999999993</v>
          </cell>
          <cell r="Z54">
            <v>10.193</v>
          </cell>
          <cell r="AA54">
            <v>10.70265</v>
          </cell>
          <cell r="AB54">
            <v>12.308047499999999</v>
          </cell>
          <cell r="AC54">
            <v>13.53885225</v>
          </cell>
          <cell r="AD54">
            <v>13.9450178175</v>
          </cell>
          <cell r="AE54">
            <v>14.642268708375001</v>
          </cell>
          <cell r="AF54">
            <v>15.374382143793751</v>
          </cell>
          <cell r="AG54">
            <v>16.143101250983438</v>
          </cell>
          <cell r="AH54">
            <v>225.34100000000001</v>
          </cell>
          <cell r="AI54">
            <v>240.77137500000001</v>
          </cell>
          <cell r="AJ54">
            <v>258.70574339999996</v>
          </cell>
          <cell r="AK54">
            <v>277.54252100639997</v>
          </cell>
        </row>
        <row r="55">
          <cell r="A55" t="str">
            <v>Growth Y/Y</v>
          </cell>
          <cell r="C55">
            <v>5.3904761904761909</v>
          </cell>
          <cell r="D55">
            <v>0.88524590163934436</v>
          </cell>
          <cell r="E55">
            <v>0.56916996047430835</v>
          </cell>
          <cell r="F55">
            <v>0.27858942065491177</v>
          </cell>
          <cell r="G55">
            <v>0.16942474389282891</v>
          </cell>
          <cell r="H55">
            <v>0.14521563342318067</v>
          </cell>
          <cell r="I55">
            <v>0.12709620476610772</v>
          </cell>
          <cell r="J55">
            <v>0.14199947794309575</v>
          </cell>
          <cell r="K55">
            <v>9.1428571428571415E-2</v>
          </cell>
          <cell r="L55">
            <v>5.7591623036649109E-2</v>
          </cell>
          <cell r="M55">
            <v>9.4059405940594143E-2</v>
          </cell>
          <cell r="N55">
            <v>2.6802218114602585</v>
          </cell>
          <cell r="O55">
            <v>2.3404605263157898</v>
          </cell>
          <cell r="P55">
            <v>1.3556618819776718</v>
          </cell>
          <cell r="Q55">
            <v>2.4881974248927037</v>
          </cell>
          <cell r="R55">
            <v>0.86991461577096918</v>
          </cell>
          <cell r="S55">
            <v>1.2471688823239782</v>
          </cell>
          <cell r="T55">
            <v>0.6574136763710221</v>
          </cell>
          <cell r="U55">
            <v>0.60412180867425413</v>
          </cell>
          <cell r="V55">
            <v>0.6081117378458234</v>
          </cell>
          <cell r="W55">
            <v>0.38146362839614367</v>
          </cell>
          <cell r="X55">
            <v>0.69260620915032689</v>
          </cell>
          <cell r="Y55">
            <v>0.65656759348034499</v>
          </cell>
          <cell r="Z55">
            <v>0.70252213128444962</v>
          </cell>
          <cell r="AA55">
            <v>0.69748612212529748</v>
          </cell>
          <cell r="AB55">
            <v>0.48522354289851544</v>
          </cell>
          <cell r="AC55">
            <v>0.5671781745572404</v>
          </cell>
          <cell r="AD55">
            <v>0.36809749999999997</v>
          </cell>
          <cell r="AE55">
            <v>0.36809749999999997</v>
          </cell>
          <cell r="AF55">
            <v>0.2491325000000002</v>
          </cell>
          <cell r="AG55">
            <v>0.1923537500000001</v>
          </cell>
          <cell r="AH55">
            <v>0.52577019432595318</v>
          </cell>
          <cell r="AI55">
            <v>0.50483990424880321</v>
          </cell>
          <cell r="AJ55">
            <v>0.46678540957953429</v>
          </cell>
          <cell r="AK55">
            <v>0.41230794794547032</v>
          </cell>
        </row>
        <row r="56">
          <cell r="A56" t="str">
            <v>Growth Q/Q</v>
          </cell>
          <cell r="J56">
            <v>0.54100000000000004</v>
          </cell>
          <cell r="K56">
            <v>0.12384473197781865</v>
          </cell>
          <cell r="L56">
            <v>1.0625</v>
          </cell>
          <cell r="M56">
            <v>-0.25677830940988833</v>
          </cell>
          <cell r="N56">
            <v>1.1362660944206007</v>
          </cell>
          <cell r="O56">
            <v>2.0090406830738372E-2</v>
          </cell>
          <cell r="P56">
            <v>0.45445593303791232</v>
          </cell>
          <cell r="Q56">
            <v>0.10054163845633024</v>
          </cell>
          <cell r="R56">
            <v>0.14518609658566595</v>
          </cell>
          <cell r="S56">
            <v>0.22589309696481341</v>
          </cell>
          <cell r="T56">
            <v>7.2743207712532731E-2</v>
          </cell>
          <cell r="U56">
            <v>6.5155228758170036E-2</v>
          </cell>
          <cell r="V56">
            <v>0.14803451581975069</v>
          </cell>
          <cell r="W56">
            <v>5.3115082679138004E-2</v>
          </cell>
          <cell r="X56">
            <v>0.31435368754956405</v>
          </cell>
          <cell r="Y56">
            <v>4.2476167491251271E-2</v>
          </cell>
          <cell r="Z56">
            <v>0.17988193077902537</v>
          </cell>
          <cell r="AA56">
            <v>5.0000000000000044E-2</v>
          </cell>
          <cell r="AB56">
            <v>0.14999999999999991</v>
          </cell>
          <cell r="AC56">
            <v>0.10000000000000009</v>
          </cell>
          <cell r="AD56">
            <v>3.0000000000000027E-2</v>
          </cell>
          <cell r="AE56">
            <v>5.0000000000000044E-2</v>
          </cell>
          <cell r="AF56">
            <v>5.0000000000000044E-2</v>
          </cell>
          <cell r="AG56">
            <v>5.0000000000000044E-2</v>
          </cell>
          <cell r="AH56">
            <v>0.1466743335182199</v>
          </cell>
          <cell r="AI56">
            <v>6.8475665768768179E-2</v>
          </cell>
          <cell r="AJ56">
            <v>7.4487128712870998E-2</v>
          </cell>
          <cell r="AK56">
            <v>7.2811594202898622E-2</v>
          </cell>
        </row>
        <row r="57">
          <cell r="A57" t="str">
            <v>Growth Y/Y</v>
          </cell>
          <cell r="B57">
            <v>4.1176470588235294E-2</v>
          </cell>
          <cell r="C57">
            <v>8.6767241379310342E-2</v>
          </cell>
          <cell r="D57">
            <v>8.1788793103448276E-2</v>
          </cell>
          <cell r="E57">
            <v>8.0148048452220719E-2</v>
          </cell>
          <cell r="F57">
            <v>7.720739219712526E-2</v>
          </cell>
          <cell r="G57">
            <v>7.6856347510843526E-2</v>
          </cell>
          <cell r="H57">
            <v>7.6618765849535087E-2</v>
          </cell>
          <cell r="I57">
            <v>7.6450534648196497E-2</v>
          </cell>
          <cell r="J57">
            <v>7.6530612244897961E-2</v>
          </cell>
          <cell r="K57">
            <v>7.5994694960212203E-2</v>
          </cell>
          <cell r="L57">
            <v>7.5749999999999998E-2</v>
          </cell>
          <cell r="M57">
            <v>7.6206896551724135E-2</v>
          </cell>
          <cell r="N57">
            <v>2.6802218114602585</v>
          </cell>
          <cell r="O57">
            <v>2.3404605263157898</v>
          </cell>
          <cell r="P57">
            <v>1.3556618819776718</v>
          </cell>
          <cell r="Q57">
            <v>2.4881974248927037</v>
          </cell>
          <cell r="R57">
            <v>0.86991461577096918</v>
          </cell>
          <cell r="S57">
            <v>1.2471688823239782</v>
          </cell>
          <cell r="T57">
            <v>0.6574136763710221</v>
          </cell>
          <cell r="U57">
            <v>0.60412180867425413</v>
          </cell>
          <cell r="V57">
            <v>0.6081117378458234</v>
          </cell>
          <cell r="W57">
            <v>0.38146362839614367</v>
          </cell>
          <cell r="X57">
            <v>0.69260620915032689</v>
          </cell>
          <cell r="Y57">
            <v>0.65656759348034499</v>
          </cell>
          <cell r="Z57">
            <v>0.70252213128444962</v>
          </cell>
          <cell r="AA57">
            <v>0.81982553528945301</v>
          </cell>
          <cell r="AB57">
            <v>0.40219621093278612</v>
          </cell>
          <cell r="AC57">
            <v>0.406528533395069</v>
          </cell>
          <cell r="AD57">
            <v>0.4443245364465811</v>
          </cell>
          <cell r="AE57">
            <v>0.44509325431410129</v>
          </cell>
          <cell r="AF57">
            <v>0.49828313253012069</v>
          </cell>
          <cell r="AG57">
            <v>0.5474326392889477</v>
          </cell>
          <cell r="AH57">
            <v>2.4304761904761905E-2</v>
          </cell>
          <cell r="AI57">
            <v>2.4266138613861385E-2</v>
          </cell>
          <cell r="AJ57">
            <v>2.4266138613861381E-2</v>
          </cell>
          <cell r="AK57">
            <v>2.4266138613861385E-2</v>
          </cell>
        </row>
        <row r="58">
          <cell r="A58" t="str">
            <v>Total Revenue ($ millions)</v>
          </cell>
          <cell r="F58">
            <v>38.238649326945016</v>
          </cell>
          <cell r="G58">
            <v>39.187760298655618</v>
          </cell>
          <cell r="H58">
            <v>42.768855076547389</v>
          </cell>
          <cell r="I58">
            <v>49.809588744948691</v>
          </cell>
          <cell r="J58">
            <v>9.3510000000000009</v>
          </cell>
          <cell r="K58">
            <v>11.883000000000001</v>
          </cell>
          <cell r="L58">
            <v>14.190999999999999</v>
          </cell>
          <cell r="M58">
            <v>15.566000000000001</v>
          </cell>
          <cell r="N58">
            <v>18.913</v>
          </cell>
          <cell r="O58">
            <v>21.622999999999998</v>
          </cell>
          <cell r="P58">
            <v>25.434000000000001</v>
          </cell>
          <cell r="Q58">
            <v>30.053000000000001</v>
          </cell>
          <cell r="R58">
            <v>34.838999999999999</v>
          </cell>
          <cell r="S58">
            <v>40.581000000000003</v>
          </cell>
          <cell r="T58">
            <v>46.361000000000004</v>
          </cell>
          <cell r="U58">
            <v>54.593999999999994</v>
          </cell>
          <cell r="V58">
            <v>64.176999999999992</v>
          </cell>
          <cell r="W58">
            <v>71.943000000000012</v>
          </cell>
          <cell r="X58">
            <v>82.673000000000002</v>
          </cell>
          <cell r="Y58">
            <v>91.063999999999993</v>
          </cell>
          <cell r="Z58">
            <v>104.68599999999999</v>
          </cell>
          <cell r="AA58">
            <v>115.03069200000002</v>
          </cell>
          <cell r="AB58">
            <v>127.04926250000001</v>
          </cell>
          <cell r="AC58">
            <v>139.29848025000001</v>
          </cell>
          <cell r="AD58">
            <v>151.38640431749999</v>
          </cell>
          <cell r="AE58">
            <v>163.15125920837502</v>
          </cell>
          <cell r="AF58">
            <v>175.41879164379375</v>
          </cell>
          <cell r="AG58">
            <v>188.31017662598344</v>
          </cell>
          <cell r="AH58">
            <v>65.033477633477631</v>
          </cell>
          <cell r="AI58">
            <v>63.57</v>
          </cell>
          <cell r="AJ58">
            <v>62.489309999999989</v>
          </cell>
          <cell r="AK58">
            <v>60.864587939999986</v>
          </cell>
        </row>
        <row r="59">
          <cell r="A59" t="str">
            <v>Growth Y/Y</v>
          </cell>
          <cell r="B59">
            <v>4200</v>
          </cell>
          <cell r="C59">
            <v>7200</v>
          </cell>
          <cell r="D59">
            <v>8400</v>
          </cell>
          <cell r="E59">
            <v>10200</v>
          </cell>
          <cell r="F59">
            <v>458.86379192334016</v>
          </cell>
          <cell r="G59">
            <v>470.25312358386742</v>
          </cell>
          <cell r="H59">
            <v>513.22626091856864</v>
          </cell>
          <cell r="I59">
            <v>597.71506493938432</v>
          </cell>
          <cell r="J59">
            <v>616.44314868804668</v>
          </cell>
          <cell r="K59">
            <v>717.77188328912462</v>
          </cell>
          <cell r="L59">
            <v>776.21999999999991</v>
          </cell>
          <cell r="M59">
            <v>807.39310344827584</v>
          </cell>
          <cell r="N59">
            <v>1.0225644316115923</v>
          </cell>
          <cell r="O59">
            <v>0.81965833543717892</v>
          </cell>
          <cell r="P59">
            <v>0.79226270171235313</v>
          </cell>
          <cell r="Q59">
            <v>0.93068225619940903</v>
          </cell>
          <cell r="R59">
            <v>0.8420663036006979</v>
          </cell>
          <cell r="S59">
            <v>0.87675160708504873</v>
          </cell>
          <cell r="T59">
            <v>0.8227962569788474</v>
          </cell>
          <cell r="U59">
            <v>0.81659068978138594</v>
          </cell>
          <cell r="V59">
            <v>0.84210224174057791</v>
          </cell>
          <cell r="W59">
            <v>0.77282472092851351</v>
          </cell>
          <cell r="X59">
            <v>0.78324453743448141</v>
          </cell>
          <cell r="Y59">
            <v>0.66802212697366015</v>
          </cell>
          <cell r="Z59">
            <v>0.63120744191844436</v>
          </cell>
          <cell r="AA59">
            <v>0.59891430715983485</v>
          </cell>
          <cell r="AB59">
            <v>0.53676850362270634</v>
          </cell>
          <cell r="AC59">
            <v>0.5296767136299747</v>
          </cell>
          <cell r="AD59">
            <v>0.4460998062539403</v>
          </cell>
          <cell r="AE59">
            <v>0.41832806855039184</v>
          </cell>
          <cell r="AF59">
            <v>0.38071475734692872</v>
          </cell>
          <cell r="AG59">
            <v>0.3518465979529839</v>
          </cell>
          <cell r="AH59">
            <v>780.40173160173163</v>
          </cell>
          <cell r="AI59">
            <v>762.84</v>
          </cell>
          <cell r="AJ59">
            <v>749.87171999999987</v>
          </cell>
          <cell r="AK59">
            <v>730.37505527999986</v>
          </cell>
        </row>
        <row r="60">
          <cell r="A60" t="str">
            <v>Growth Q/Q</v>
          </cell>
          <cell r="F60">
            <v>0.36785714285714288</v>
          </cell>
          <cell r="G60">
            <v>-0.20208333333333328</v>
          </cell>
          <cell r="H60">
            <v>-0.31607142857142856</v>
          </cell>
          <cell r="I60">
            <v>-0.43480392156862746</v>
          </cell>
          <cell r="J60">
            <v>9.3510000000000009</v>
          </cell>
          <cell r="K60">
            <v>0.27077317933910816</v>
          </cell>
          <cell r="L60">
            <v>0.19422704704199267</v>
          </cell>
          <cell r="M60">
            <v>9.6892396589387753E-2</v>
          </cell>
          <cell r="N60">
            <v>0.21501991519979446</v>
          </cell>
          <cell r="O60">
            <v>0.14328768571881767</v>
          </cell>
          <cell r="P60">
            <v>0.17624751422096852</v>
          </cell>
          <cell r="Q60">
            <v>0.18160729731854985</v>
          </cell>
          <cell r="R60">
            <v>0.15925198815426067</v>
          </cell>
          <cell r="S60">
            <v>0.16481529320589017</v>
          </cell>
          <cell r="T60">
            <v>0.14243118700869872</v>
          </cell>
          <cell r="U60">
            <v>0.17758460775220519</v>
          </cell>
          <cell r="V60">
            <v>0.17553210975565081</v>
          </cell>
          <cell r="W60">
            <v>0.12100908425136758</v>
          </cell>
          <cell r="X60">
            <v>0.1491458515769426</v>
          </cell>
          <cell r="Y60">
            <v>0.10149625633519999</v>
          </cell>
          <cell r="Z60">
            <v>0.14958710357550742</v>
          </cell>
          <cell r="AA60">
            <v>9.8816384234759358E-2</v>
          </cell>
          <cell r="AB60">
            <v>0.1044814239663967</v>
          </cell>
          <cell r="AC60">
            <v>9.6413135416665741E-2</v>
          </cell>
          <cell r="AD60">
            <v>8.6777142477115987E-2</v>
          </cell>
          <cell r="AE60">
            <v>7.7714078380518359E-2</v>
          </cell>
          <cell r="AF60">
            <v>7.5191160000492419E-2</v>
          </cell>
          <cell r="AG60">
            <v>7.348919041904578E-2</v>
          </cell>
          <cell r="AH60">
            <v>-9.5766495224142933E-2</v>
          </cell>
          <cell r="AI60">
            <v>-8.0408723859048181E-2</v>
          </cell>
          <cell r="AJ60">
            <v>-5.4029699618995952E-2</v>
          </cell>
          <cell r="AK60">
            <v>-4.2975535273793164E-2</v>
          </cell>
        </row>
        <row r="61">
          <cell r="A61" t="str">
            <v>Growth Y/Y</v>
          </cell>
          <cell r="C61">
            <v>0.71428571428571419</v>
          </cell>
          <cell r="D61">
            <v>0.16666666666666674</v>
          </cell>
          <cell r="E61">
            <v>0.21428571428571419</v>
          </cell>
          <cell r="F61">
            <v>-0.43676470588235294</v>
          </cell>
          <cell r="G61">
            <v>0</v>
          </cell>
          <cell r="H61">
            <v>0</v>
          </cell>
          <cell r="I61">
            <v>3.4812880765884291E-3</v>
          </cell>
          <cell r="J61">
            <v>0.21422376409366861</v>
          </cell>
          <cell r="K61">
            <v>0.16437644706852872</v>
          </cell>
          <cell r="L61">
            <v>8.1429933481153016E-2</v>
          </cell>
          <cell r="M61">
            <v>4.0160139455664545E-2</v>
          </cell>
          <cell r="N61">
            <v>1.0225644316115923</v>
          </cell>
          <cell r="O61">
            <v>0.81965833543717892</v>
          </cell>
          <cell r="P61">
            <v>0.79226270171235313</v>
          </cell>
          <cell r="Q61">
            <v>0.93068225619940903</v>
          </cell>
          <cell r="R61">
            <v>0.8420663036006979</v>
          </cell>
          <cell r="S61">
            <v>0.87675160708504873</v>
          </cell>
          <cell r="T61">
            <v>0.8227962569788474</v>
          </cell>
          <cell r="U61">
            <v>0.81659068978138594</v>
          </cell>
          <cell r="V61">
            <v>0.84210224174057791</v>
          </cell>
          <cell r="W61">
            <v>0.77282472092851351</v>
          </cell>
          <cell r="X61">
            <v>0.78324453743448141</v>
          </cell>
          <cell r="Y61">
            <v>0.66802212697366015</v>
          </cell>
          <cell r="Z61">
            <v>0.63120744191844436</v>
          </cell>
          <cell r="AA61">
            <v>0.64209165589424932</v>
          </cell>
          <cell r="AB61">
            <v>0.57310125433938519</v>
          </cell>
          <cell r="AC61">
            <v>0.58374330141439001</v>
          </cell>
          <cell r="AD61">
            <v>0.55142043826299614</v>
          </cell>
          <cell r="AE61">
            <v>0.4946968350305152</v>
          </cell>
          <cell r="AF61">
            <v>0.47534018933845634</v>
          </cell>
          <cell r="AG61">
            <v>0.44853279305697891</v>
          </cell>
          <cell r="AH61">
            <v>2.2575379674256713E-2</v>
          </cell>
          <cell r="AI61">
            <v>-2.2503450326394225E-2</v>
          </cell>
          <cell r="AJ61">
            <v>-1.7000000000000237E-2</v>
          </cell>
          <cell r="AK61">
            <v>-2.6000000000000023E-2</v>
          </cell>
        </row>
        <row r="62">
          <cell r="A62" t="str">
            <v xml:space="preserve">   Deferred as a % of subscription revs.</v>
          </cell>
          <cell r="I62">
            <v>0.95192307692307687</v>
          </cell>
          <cell r="J62">
            <v>1.1903518728717366</v>
          </cell>
          <cell r="K62">
            <v>1.3393348115299335</v>
          </cell>
          <cell r="L62">
            <v>1.1012599520754425</v>
          </cell>
          <cell r="M62">
            <v>1.3100314336476697</v>
          </cell>
          <cell r="N62">
            <v>1.4365914194539651</v>
          </cell>
          <cell r="O62">
            <v>1.5031135157207025</v>
          </cell>
          <cell r="P62">
            <v>1.5306049822064056</v>
          </cell>
          <cell r="Q62">
            <v>1.8534810835012312</v>
          </cell>
          <cell r="R62">
            <v>1.6820928139863738</v>
          </cell>
          <cell r="S62">
            <v>1.7091095871394064</v>
          </cell>
          <cell r="T62">
            <v>1.7904256601953452</v>
          </cell>
          <cell r="U62">
            <v>1.9421211446161326</v>
          </cell>
          <cell r="V62">
            <v>1.7983330469152776</v>
          </cell>
          <cell r="W62">
            <v>1.7872421463176817</v>
          </cell>
          <cell r="X62">
            <v>1.7087892883069395</v>
          </cell>
          <cell r="Y62">
            <v>2.0524719441916894</v>
          </cell>
          <cell r="Z62">
            <v>1.9264495782756397</v>
          </cell>
          <cell r="AA62">
            <v>1.8989755870238605</v>
          </cell>
          <cell r="AB62">
            <v>1.8463722712889177</v>
          </cell>
          <cell r="AC62">
            <v>2.042053292333212</v>
          </cell>
          <cell r="AD62">
            <v>1.8889061800173268</v>
          </cell>
          <cell r="AE62">
            <v>1.8353784104740782</v>
          </cell>
          <cell r="AF62">
            <v>1.8313064580990566</v>
          </cell>
          <cell r="AG62">
            <v>2.0249544746905994</v>
          </cell>
        </row>
        <row r="63">
          <cell r="A63" t="str">
            <v>Deferred Revenues</v>
          </cell>
          <cell r="F63">
            <v>0</v>
          </cell>
          <cell r="G63">
            <v>0</v>
          </cell>
          <cell r="H63">
            <v>1.78</v>
          </cell>
          <cell r="I63">
            <v>7.1280000000000001</v>
          </cell>
          <cell r="J63">
            <v>10.487</v>
          </cell>
          <cell r="K63">
            <v>15.101000000000001</v>
          </cell>
          <cell r="L63">
            <v>14.247</v>
          </cell>
          <cell r="M63">
            <v>19.170999999999999</v>
          </cell>
          <cell r="N63">
            <v>24.31</v>
          </cell>
          <cell r="O63">
            <v>29.449000000000002</v>
          </cell>
          <cell r="P63">
            <v>34.408000000000001</v>
          </cell>
          <cell r="Q63">
            <v>49.677</v>
          </cell>
          <cell r="R63">
            <v>52.34</v>
          </cell>
          <cell r="S63">
            <v>61.557000000000002</v>
          </cell>
          <cell r="T63">
            <v>74.239999999999995</v>
          </cell>
          <cell r="U63">
            <v>95.9</v>
          </cell>
          <cell r="V63">
            <v>104.645</v>
          </cell>
          <cell r="W63">
            <v>117.31100000000001</v>
          </cell>
          <cell r="X63">
            <v>127.11</v>
          </cell>
          <cell r="Y63">
            <v>169.17500000000001</v>
          </cell>
          <cell r="Z63">
            <v>182.036</v>
          </cell>
          <cell r="AA63">
            <v>198.1164048</v>
          </cell>
          <cell r="AB63">
            <v>211.85499775000005</v>
          </cell>
          <cell r="AC63">
            <v>256.80786239999998</v>
          </cell>
          <cell r="AD63">
            <v>259.61388434999998</v>
          </cell>
          <cell r="AE63">
            <v>272.57019492500001</v>
          </cell>
          <cell r="AF63">
            <v>293.09036070000002</v>
          </cell>
          <cell r="AG63">
            <v>348.63048967499992</v>
          </cell>
          <cell r="AH63">
            <v>22.280999999999999</v>
          </cell>
          <cell r="AI63">
            <v>23.952074999999997</v>
          </cell>
          <cell r="AJ63">
            <v>25.628720249999997</v>
          </cell>
          <cell r="AK63">
            <v>27.422730667499998</v>
          </cell>
        </row>
        <row r="64">
          <cell r="A64" t="str">
            <v>Growth YoY</v>
          </cell>
          <cell r="I64">
            <v>0.95192307692307687</v>
          </cell>
          <cell r="J64">
            <v>1.1903518728717366</v>
          </cell>
          <cell r="K64">
            <v>1.3393348115299335</v>
          </cell>
          <cell r="L64">
            <v>1.1012599520754425</v>
          </cell>
          <cell r="M64">
            <v>1.6895342312008976</v>
          </cell>
          <cell r="N64">
            <v>1.3181081338800418</v>
          </cell>
          <cell r="O64">
            <v>0.95013575259916561</v>
          </cell>
          <cell r="P64">
            <v>1.4151049343721485</v>
          </cell>
          <cell r="Q64">
            <v>1.5912576287100308</v>
          </cell>
          <cell r="R64">
            <v>1.1530234471410945</v>
          </cell>
          <cell r="S64">
            <v>1.0902916907195488</v>
          </cell>
          <cell r="T64">
            <v>1.1576377586607762</v>
          </cell>
          <cell r="U64">
            <v>0.93047084163697491</v>
          </cell>
          <cell r="V64">
            <v>0.99933129537638488</v>
          </cell>
          <cell r="W64">
            <v>0.90572964894325581</v>
          </cell>
          <cell r="X64">
            <v>0.71214978448275867</v>
          </cell>
          <cell r="Y64">
            <v>0.76407716371220014</v>
          </cell>
          <cell r="Z64">
            <v>0.73955755172249038</v>
          </cell>
          <cell r="AA64">
            <v>0.68881353666749057</v>
          </cell>
          <cell r="AB64">
            <v>0.66670598497364519</v>
          </cell>
          <cell r="AC64">
            <v>0.5180012555046547</v>
          </cell>
          <cell r="AD64">
            <v>0.42616781488277033</v>
          </cell>
          <cell r="AE64">
            <v>0.37580830421469469</v>
          </cell>
          <cell r="AF64">
            <v>0.38344794228485424</v>
          </cell>
          <cell r="AG64">
            <v>0.35755380079437926</v>
          </cell>
          <cell r="AH64">
            <v>0.5134492596114657</v>
          </cell>
          <cell r="AI64">
            <v>0.44454948434955655</v>
          </cell>
          <cell r="AJ64">
            <v>0.56015829122785643</v>
          </cell>
          <cell r="AK64">
            <v>0.3449767358624749</v>
          </cell>
        </row>
        <row r="65">
          <cell r="A65" t="str">
            <v>Growth QoQ</v>
          </cell>
          <cell r="F65">
            <v>0</v>
          </cell>
          <cell r="G65">
            <v>0</v>
          </cell>
          <cell r="H65">
            <v>1.78</v>
          </cell>
          <cell r="I65">
            <v>7.1280000000000001</v>
          </cell>
          <cell r="J65">
            <v>0.47124017957351283</v>
          </cell>
          <cell r="K65">
            <v>0.43997330027653292</v>
          </cell>
          <cell r="L65">
            <v>-5.6552546188994191E-2</v>
          </cell>
          <cell r="M65">
            <v>0.34561662104302648</v>
          </cell>
          <cell r="N65">
            <v>0.26806113400448583</v>
          </cell>
          <cell r="O65">
            <v>0.2113944878650762</v>
          </cell>
          <cell r="P65">
            <v>0.16839281469659406</v>
          </cell>
          <cell r="Q65">
            <v>0.44376307835387108</v>
          </cell>
          <cell r="R65">
            <v>5.3606296676530496E-2</v>
          </cell>
          <cell r="S65">
            <v>0.17609858616736718</v>
          </cell>
          <cell r="T65">
            <v>0.20603668144971321</v>
          </cell>
          <cell r="U65">
            <v>0.29175646551724155</v>
          </cell>
          <cell r="V65">
            <v>9.1188738269030178E-2</v>
          </cell>
          <cell r="W65">
            <v>0.12103779444789531</v>
          </cell>
          <cell r="X65">
            <v>8.3530103741336958E-2</v>
          </cell>
          <cell r="Y65">
            <v>0.33093383683423805</v>
          </cell>
          <cell r="Z65">
            <v>7.6021870843800743E-2</v>
          </cell>
          <cell r="AA65">
            <v>8.8336399393526444E-2</v>
          </cell>
          <cell r="AB65">
            <v>6.9346064319455447E-2</v>
          </cell>
          <cell r="AC65">
            <v>0.21218694450176079</v>
          </cell>
          <cell r="AD65">
            <v>1.0926542216333601E-2</v>
          </cell>
          <cell r="AE65">
            <v>4.9906077278720984E-2</v>
          </cell>
          <cell r="AF65">
            <v>7.5283967789091299E-2</v>
          </cell>
          <cell r="AG65">
            <v>0.18949831322446453</v>
          </cell>
          <cell r="AH65">
            <v>9.2795134631418863E-2</v>
          </cell>
          <cell r="AI65">
            <v>7.4999999999999956E-2</v>
          </cell>
          <cell r="AJ65">
            <v>7.0000000000000062E-2</v>
          </cell>
          <cell r="AK65">
            <v>7.0000000000000062E-2</v>
          </cell>
        </row>
        <row r="66">
          <cell r="A66" t="str">
            <v>Growth YoY</v>
          </cell>
          <cell r="F66">
            <v>3.7709999999999999</v>
          </cell>
          <cell r="G66">
            <v>4.54</v>
          </cell>
          <cell r="H66">
            <v>5.6920000000000002</v>
          </cell>
          <cell r="I66">
            <v>7.4880000000000004</v>
          </cell>
          <cell r="J66">
            <v>8.81</v>
          </cell>
          <cell r="K66">
            <v>11.275</v>
          </cell>
          <cell r="L66">
            <v>12.936999999999999</v>
          </cell>
          <cell r="M66">
            <v>1.6895342312008976</v>
          </cell>
          <cell r="N66">
            <v>1.3181081338800418</v>
          </cell>
          <cell r="O66">
            <v>0.95013575259916561</v>
          </cell>
          <cell r="P66">
            <v>1.4151049343721485</v>
          </cell>
          <cell r="Q66">
            <v>1.5912576287100308</v>
          </cell>
          <cell r="R66">
            <v>1.1530234471410945</v>
          </cell>
          <cell r="S66">
            <v>1.0902916907195488</v>
          </cell>
          <cell r="T66">
            <v>1.1576377586607762</v>
          </cell>
          <cell r="U66">
            <v>0.93047084163697491</v>
          </cell>
          <cell r="V66">
            <v>0.99933129537638488</v>
          </cell>
          <cell r="W66">
            <v>0.90572964894325581</v>
          </cell>
          <cell r="X66">
            <v>0.71214978448275867</v>
          </cell>
          <cell r="Y66">
            <v>0.76407716371220014</v>
          </cell>
          <cell r="Z66">
            <v>0.73955755172249038</v>
          </cell>
          <cell r="AA66">
            <v>0.72904501709132141</v>
          </cell>
          <cell r="AB66">
            <v>0.72630792227204788</v>
          </cell>
          <cell r="AC66">
            <v>0.67910743313137267</v>
          </cell>
          <cell r="AD66">
            <v>0.62425014832230996</v>
          </cell>
          <cell r="AE66">
            <v>0.58675974679051035</v>
          </cell>
          <cell r="AF66">
            <v>0.55038083454874998</v>
          </cell>
          <cell r="AG66">
            <v>0.43887447971952276</v>
          </cell>
          <cell r="AH66">
            <v>225.34100000000001</v>
          </cell>
          <cell r="AI66">
            <v>239.72</v>
          </cell>
          <cell r="AJ66">
            <v>251.05892929156627</v>
          </cell>
          <cell r="AK66">
            <v>267.77416853124163</v>
          </cell>
          <cell r="AL66">
            <v>293.0953903452621</v>
          </cell>
          <cell r="AM66">
            <v>312.72632962957925</v>
          </cell>
          <cell r="AN66">
            <v>335.89086235880006</v>
          </cell>
          <cell r="AO66">
            <v>361.61502191795375</v>
          </cell>
          <cell r="AP66">
            <v>378.87144778143619</v>
          </cell>
          <cell r="AQ66">
            <v>398.23766330603939</v>
          </cell>
          <cell r="AR66">
            <v>423.89585204076621</v>
          </cell>
          <cell r="AS66">
            <v>450.70301770045506</v>
          </cell>
        </row>
        <row r="67">
          <cell r="A67" t="str">
            <v>Current Bookings (Subs + Δ Def.)</v>
          </cell>
          <cell r="F67">
            <v>3.7709999999999999</v>
          </cell>
          <cell r="G67">
            <v>4.54</v>
          </cell>
          <cell r="H67">
            <v>7.4720000000000004</v>
          </cell>
          <cell r="I67">
            <v>12.836</v>
          </cell>
          <cell r="J67">
            <v>12.169</v>
          </cell>
          <cell r="K67">
            <v>15.889000000000001</v>
          </cell>
          <cell r="L67">
            <v>12.082999999999998</v>
          </cell>
          <cell r="M67">
            <v>19.558</v>
          </cell>
          <cell r="N67">
            <v>22.061</v>
          </cell>
          <cell r="O67">
            <v>24.731000000000002</v>
          </cell>
          <cell r="P67">
            <v>27.439</v>
          </cell>
          <cell r="Q67">
            <v>42.070999999999998</v>
          </cell>
          <cell r="R67">
            <v>33.779000000000003</v>
          </cell>
          <cell r="S67">
            <v>45.234000000000002</v>
          </cell>
          <cell r="T67">
            <v>54.147999999999996</v>
          </cell>
          <cell r="U67">
            <v>71.039000000000016</v>
          </cell>
          <cell r="V67">
            <v>66.934999999999988</v>
          </cell>
          <cell r="W67">
            <v>78.304000000000016</v>
          </cell>
          <cell r="X67">
            <v>84.184999999999988</v>
          </cell>
          <cell r="Y67">
            <v>124.49000000000001</v>
          </cell>
          <cell r="Z67">
            <v>107.35399999999998</v>
          </cell>
          <cell r="AA67">
            <v>120.40844680000001</v>
          </cell>
          <cell r="AB67">
            <v>128.47980795000007</v>
          </cell>
          <cell r="AC67">
            <v>170.71249264999994</v>
          </cell>
          <cell r="AD67">
            <v>140.24740844999999</v>
          </cell>
          <cell r="AE67">
            <v>161.46530107500004</v>
          </cell>
          <cell r="AF67">
            <v>180.56457527500001</v>
          </cell>
          <cell r="AG67">
            <v>227.7072043499999</v>
          </cell>
          <cell r="AH67">
            <v>247.62200000000001</v>
          </cell>
          <cell r="AI67">
            <v>264.72345000000001</v>
          </cell>
          <cell r="AJ67">
            <v>284.33446364999998</v>
          </cell>
          <cell r="AK67">
            <v>304.96525167389996</v>
          </cell>
          <cell r="AL67">
            <v>324.49990286326943</v>
          </cell>
          <cell r="AM67">
            <v>340.93853271010232</v>
          </cell>
          <cell r="AN67">
            <v>357.9952231191736</v>
          </cell>
          <cell r="AO67">
            <v>377.99248693147837</v>
          </cell>
          <cell r="AP67">
            <v>0.29265577099363838</v>
          </cell>
          <cell r="AQ67">
            <v>0.27343822881094582</v>
          </cell>
          <cell r="AR67">
            <v>0.26200471505520984</v>
          </cell>
          <cell r="AS67">
            <v>0.24636143518040665</v>
          </cell>
        </row>
        <row r="68">
          <cell r="A68" t="str">
            <v>Growth YoY</v>
          </cell>
          <cell r="K68">
            <v>0.27979568671963673</v>
          </cell>
          <cell r="L68">
            <v>0.1474057649667404</v>
          </cell>
          <cell r="M68">
            <v>0.13117415165803514</v>
          </cell>
          <cell r="N68">
            <v>0.81288520009861109</v>
          </cell>
          <cell r="O68">
            <v>0.55648561898168536</v>
          </cell>
          <cell r="P68">
            <v>1.2708764379707032</v>
          </cell>
          <cell r="Q68">
            <v>1.1510890684119031</v>
          </cell>
          <cell r="R68">
            <v>0.5311635918589368</v>
          </cell>
          <cell r="S68">
            <v>0.82904047551655813</v>
          </cell>
          <cell r="T68">
            <v>0.97339553190713923</v>
          </cell>
          <cell r="U68">
            <v>0.68855030781298332</v>
          </cell>
          <cell r="V68">
            <v>0.98155658841291871</v>
          </cell>
          <cell r="W68">
            <v>0.73108723526550845</v>
          </cell>
          <cell r="X68">
            <v>0.55472039595183564</v>
          </cell>
          <cell r="Y68">
            <v>0.75241768605976977</v>
          </cell>
          <cell r="Z68">
            <v>0.60385448569507738</v>
          </cell>
          <cell r="AA68">
            <v>0.53770492950551674</v>
          </cell>
          <cell r="AB68">
            <v>0.52616033675833096</v>
          </cell>
          <cell r="AC68">
            <v>0.37129482408225511</v>
          </cell>
          <cell r="AD68">
            <v>0.30640133064441022</v>
          </cell>
          <cell r="AE68">
            <v>0.34097985121588681</v>
          </cell>
          <cell r="AF68">
            <v>0.40539263060908026</v>
          </cell>
          <cell r="AG68">
            <v>0.33386374257244489</v>
          </cell>
          <cell r="AH68">
            <v>0.52465335073763031</v>
          </cell>
          <cell r="AI68">
            <v>0.4991785546412657</v>
          </cell>
          <cell r="AJ68">
            <v>0.47474086839935059</v>
          </cell>
          <cell r="AK68">
            <v>0.40597886491798274</v>
          </cell>
          <cell r="AL68">
            <v>0.31046475217577352</v>
          </cell>
          <cell r="AM68">
            <v>0.28790453852917941</v>
          </cell>
          <cell r="AN68">
            <v>0.25906377483612375</v>
          </cell>
          <cell r="AO68">
            <v>0.23946083974074073</v>
          </cell>
          <cell r="AP68">
            <v>4.772043421193306E-2</v>
          </cell>
          <cell r="AQ68">
            <v>5.1115531766793953E-2</v>
          </cell>
          <cell r="AR68">
            <v>6.4429337300045741E-2</v>
          </cell>
          <cell r="AS68">
            <v>6.3239981072310103E-2</v>
          </cell>
        </row>
        <row r="69">
          <cell r="A69" t="str">
            <v>Growth QoQ</v>
          </cell>
          <cell r="F69">
            <v>3.7709999999999999</v>
          </cell>
          <cell r="G69">
            <v>4.54</v>
          </cell>
          <cell r="H69">
            <v>7.4720000000000004</v>
          </cell>
          <cell r="I69">
            <v>12.836</v>
          </cell>
          <cell r="J69">
            <v>12.169</v>
          </cell>
          <cell r="K69">
            <v>0.30569479825786838</v>
          </cell>
          <cell r="L69">
            <v>-0.23953678645603893</v>
          </cell>
          <cell r="M69">
            <v>0.61863775552429057</v>
          </cell>
          <cell r="N69">
            <v>0.12797832089170669</v>
          </cell>
          <cell r="O69">
            <v>0.12102805856488841</v>
          </cell>
          <cell r="P69">
            <v>0.10949820063887428</v>
          </cell>
          <cell r="Q69">
            <v>0.53325558511607563</v>
          </cell>
          <cell r="R69">
            <v>-0.19709538637065904</v>
          </cell>
          <cell r="S69">
            <v>0.33911601882826603</v>
          </cell>
          <cell r="T69">
            <v>0.1970641552814254</v>
          </cell>
          <cell r="U69">
            <v>0.3119413459407554</v>
          </cell>
          <cell r="V69">
            <v>-5.7771083489351338E-2</v>
          </cell>
          <cell r="W69">
            <v>0.16985134832300042</v>
          </cell>
          <cell r="X69">
            <v>7.5104720065385822E-2</v>
          </cell>
          <cell r="Y69">
            <v>0.47876700124725335</v>
          </cell>
          <cell r="Z69">
            <v>-0.13764961041047497</v>
          </cell>
          <cell r="AA69">
            <v>0.12160186672131479</v>
          </cell>
          <cell r="AB69">
            <v>6.7033180516037127E-2</v>
          </cell>
          <cell r="AC69">
            <v>0.32871067737301884</v>
          </cell>
          <cell r="AD69">
            <v>-0.17845843457081034</v>
          </cell>
          <cell r="AE69">
            <v>0.15128901745492507</v>
          </cell>
          <cell r="AF69">
            <v>0.1182871742277829</v>
          </cell>
          <cell r="AG69">
            <v>0.2610845953764831</v>
          </cell>
          <cell r="AH69">
            <v>0.14160972956027029</v>
          </cell>
          <cell r="AI69">
            <v>6.9062724636744788E-2</v>
          </cell>
          <cell r="AJ69">
            <v>7.4081135048670532E-2</v>
          </cell>
          <cell r="AK69">
            <v>7.255816885179045E-2</v>
          </cell>
          <cell r="AL69">
            <v>6.4055334442685741E-2</v>
          </cell>
          <cell r="AM69">
            <v>5.0658350593588475E-2</v>
          </cell>
          <cell r="AN69">
            <v>5.0028637929214304E-2</v>
          </cell>
          <cell r="AO69">
            <v>5.5859024145827441E-2</v>
          </cell>
        </row>
        <row r="70">
          <cell r="A70" t="str">
            <v>Growth YoY</v>
          </cell>
          <cell r="F70">
            <v>38.238649326945016</v>
          </cell>
          <cell r="G70">
            <v>39.187760298655618</v>
          </cell>
          <cell r="H70">
            <v>42.768855076547389</v>
          </cell>
          <cell r="I70">
            <v>49.809588744948691</v>
          </cell>
          <cell r="J70">
            <v>51.370262390670554</v>
          </cell>
          <cell r="K70">
            <v>59.814323607427049</v>
          </cell>
          <cell r="L70">
            <v>64.684999999999988</v>
          </cell>
          <cell r="M70">
            <v>67.282758620689648</v>
          </cell>
          <cell r="N70">
            <v>0.81288520009861109</v>
          </cell>
          <cell r="O70">
            <v>0.55648561898168536</v>
          </cell>
          <cell r="P70">
            <v>1.2708764379707032</v>
          </cell>
          <cell r="Q70">
            <v>1.1510890684119031</v>
          </cell>
          <cell r="R70">
            <v>0.5311635918589368</v>
          </cell>
          <cell r="S70">
            <v>0.82904047551655813</v>
          </cell>
          <cell r="T70">
            <v>0.97339553190713923</v>
          </cell>
          <cell r="U70">
            <v>0.68855030781298332</v>
          </cell>
          <cell r="V70">
            <v>0.98155658841291871</v>
          </cell>
          <cell r="W70">
            <v>0.73108723526550845</v>
          </cell>
          <cell r="X70">
            <v>0.55472039595183564</v>
          </cell>
          <cell r="Y70">
            <v>0.75241768605976977</v>
          </cell>
          <cell r="Z70">
            <v>0.60385448569507738</v>
          </cell>
          <cell r="AA70">
            <v>0.62779679199019189</v>
          </cell>
          <cell r="AB70">
            <v>0.60394369543267845</v>
          </cell>
          <cell r="AC70">
            <v>0.58007068840870724</v>
          </cell>
          <cell r="AD70">
            <v>0.48386646049518478</v>
          </cell>
          <cell r="AE70">
            <v>0.46064348085326667</v>
          </cell>
          <cell r="AF70">
            <v>0.4279407571014977</v>
          </cell>
          <cell r="AG70">
            <v>0.31485959495769578</v>
          </cell>
          <cell r="AH70">
            <v>65.033477633477631</v>
          </cell>
          <cell r="AI70">
            <v>63.292409240924094</v>
          </cell>
          <cell r="AJ70">
            <v>60.752311988279807</v>
          </cell>
          <cell r="AK70">
            <v>58.62598106869001</v>
          </cell>
        </row>
        <row r="71">
          <cell r="A71" t="str">
            <v>ASP of Incremental Quarterly Subs</v>
          </cell>
          <cell r="F71">
            <v>458.86379192334016</v>
          </cell>
          <cell r="G71">
            <v>470.25312358386742</v>
          </cell>
          <cell r="H71">
            <v>513.22626091856864</v>
          </cell>
          <cell r="I71">
            <v>0.95192307692307687</v>
          </cell>
          <cell r="J71">
            <v>84.809535057674893</v>
          </cell>
          <cell r="K71">
            <v>144.06862745098027</v>
          </cell>
          <cell r="L71">
            <v>135.36231884057966</v>
          </cell>
          <cell r="M71">
            <v>99.547619047619222</v>
          </cell>
          <cell r="N71">
            <v>89.799999999999898</v>
          </cell>
          <cell r="O71">
            <v>98.48214285714289</v>
          </cell>
          <cell r="P71">
            <v>91.40625</v>
          </cell>
          <cell r="Q71">
            <v>85.355670103092777</v>
          </cell>
          <cell r="R71">
            <v>76</v>
          </cell>
          <cell r="S71">
            <v>76</v>
          </cell>
          <cell r="T71">
            <v>79.827464788732428</v>
          </cell>
          <cell r="U71">
            <v>91.657941176470558</v>
          </cell>
          <cell r="V71">
            <v>79.114125560538099</v>
          </cell>
          <cell r="W71">
            <v>60.786530612244917</v>
          </cell>
          <cell r="X71">
            <v>70.562870967741915</v>
          </cell>
          <cell r="Y71">
            <v>60.339230961298426</v>
          </cell>
          <cell r="Z71">
            <v>84.215078034008883</v>
          </cell>
          <cell r="AA71">
            <v>69.802148465381848</v>
          </cell>
          <cell r="AB71">
            <v>69.079049224544889</v>
          </cell>
          <cell r="AC71">
            <v>68.378340750158856</v>
          </cell>
          <cell r="AD71">
            <v>67.71974084003574</v>
          </cell>
          <cell r="AE71">
            <v>66.478272218769419</v>
          </cell>
          <cell r="AF71">
            <v>65.769235102282835</v>
          </cell>
          <cell r="AG71">
            <v>65.135356842989083</v>
          </cell>
          <cell r="AH71">
            <v>0</v>
          </cell>
          <cell r="AI71">
            <v>2.17</v>
          </cell>
          <cell r="AJ71">
            <v>2.1</v>
          </cell>
          <cell r="AK71">
            <v>2.2999999999999998</v>
          </cell>
        </row>
        <row r="72">
          <cell r="A72" t="str">
            <v>Implied Average Bookings per Net New Subscriber ($)</v>
          </cell>
          <cell r="F72">
            <v>0</v>
          </cell>
          <cell r="G72">
            <v>0</v>
          </cell>
          <cell r="H72">
            <v>1.78</v>
          </cell>
          <cell r="I72">
            <v>7.1280000000000001</v>
          </cell>
          <cell r="J72">
            <v>737.86178571428582</v>
          </cell>
          <cell r="K72">
            <v>1415.8</v>
          </cell>
          <cell r="L72">
            <v>201.99999999999952</v>
          </cell>
          <cell r="M72">
            <v>945.85714285714289</v>
          </cell>
          <cell r="N72">
            <v>825.22222222222217</v>
          </cell>
          <cell r="O72">
            <v>709.90909090909099</v>
          </cell>
          <cell r="P72">
            <v>713.36363636363649</v>
          </cell>
          <cell r="Q72">
            <v>979.54999999999984</v>
          </cell>
          <cell r="R72">
            <v>348.85000000000019</v>
          </cell>
          <cell r="S72">
            <v>672.28571428571433</v>
          </cell>
          <cell r="T72">
            <v>671.51851851851825</v>
          </cell>
          <cell r="U72">
            <v>924.18750000000023</v>
          </cell>
          <cell r="V72">
            <v>438.89999999999975</v>
          </cell>
          <cell r="W72">
            <v>490.58536585365897</v>
          </cell>
          <cell r="X72">
            <v>431.32558139534848</v>
          </cell>
          <cell r="Y72">
            <v>1043.8333333333337</v>
          </cell>
          <cell r="Z72">
            <v>553.97777777777753</v>
          </cell>
          <cell r="AA72">
            <v>538.73326666666685</v>
          </cell>
          <cell r="AB72">
            <v>470.25521470588365</v>
          </cell>
          <cell r="AC72">
            <v>977.34697631578797</v>
          </cell>
          <cell r="AD72">
            <v>272.03033493282106</v>
          </cell>
          <cell r="AE72">
            <v>432.40703062157303</v>
          </cell>
          <cell r="AF72">
            <v>545.03702198275892</v>
          </cell>
          <cell r="AG72">
            <v>1041.4970616279052</v>
          </cell>
          <cell r="AH72">
            <v>0</v>
          </cell>
          <cell r="AI72">
            <v>522.47388375000003</v>
          </cell>
          <cell r="AJ72">
            <v>543.28206114</v>
          </cell>
          <cell r="AK72">
            <v>638.34779831471985</v>
          </cell>
          <cell r="AL72">
            <v>635.76797667414792</v>
          </cell>
          <cell r="AM72">
            <v>674.22978956372833</v>
          </cell>
          <cell r="AN72">
            <v>685.12496751343872</v>
          </cell>
          <cell r="AO72">
            <v>792.71796875005043</v>
          </cell>
        </row>
        <row r="73">
          <cell r="A73" t="str">
            <v>Rolling TTM Implied Avg Bookings per Sub</v>
          </cell>
          <cell r="J73">
            <v>502.89210887194957</v>
          </cell>
          <cell r="K73">
            <v>769.70166065610965</v>
          </cell>
          <cell r="L73">
            <v>598.01290956820708</v>
          </cell>
          <cell r="M73">
            <v>825.37973214285694</v>
          </cell>
          <cell r="N73">
            <v>847.21984126984114</v>
          </cell>
          <cell r="O73">
            <v>670.74711399711384</v>
          </cell>
          <cell r="P73">
            <v>798.58802308802319</v>
          </cell>
          <cell r="Q73">
            <v>807.01123737373734</v>
          </cell>
          <cell r="R73">
            <v>687.91818181818189</v>
          </cell>
          <cell r="S73">
            <v>678.5123376623377</v>
          </cell>
          <cell r="T73">
            <v>668.05105820105814</v>
          </cell>
          <cell r="U73">
            <v>654.21043320105832</v>
          </cell>
          <cell r="V73">
            <v>676.72293320105814</v>
          </cell>
          <cell r="W73">
            <v>631.29784609304431</v>
          </cell>
          <cell r="X73">
            <v>571.24961181225194</v>
          </cell>
          <cell r="Y73">
            <v>601.1610701455852</v>
          </cell>
          <cell r="Z73">
            <v>629.9305145900297</v>
          </cell>
          <cell r="AA73">
            <v>641.96748979328163</v>
          </cell>
          <cell r="AB73">
            <v>651.69989812091535</v>
          </cell>
          <cell r="AC73">
            <v>635.07830886652891</v>
          </cell>
          <cell r="AD73">
            <v>564.59144815528987</v>
          </cell>
          <cell r="AE73">
            <v>538.00988914401637</v>
          </cell>
          <cell r="AF73">
            <v>556.70534096323524</v>
          </cell>
          <cell r="AG73">
            <v>572.7428622912646</v>
          </cell>
          <cell r="AH73">
            <v>0</v>
          </cell>
          <cell r="AI73">
            <v>0.62333583059915765</v>
          </cell>
          <cell r="AJ73">
            <v>0.59410008315532492</v>
          </cell>
          <cell r="AK73">
            <v>0.36160239902802949</v>
          </cell>
        </row>
        <row r="74">
          <cell r="A74" t="str">
            <v>Implied Average Bookings per Net New Subscriber ($)</v>
          </cell>
          <cell r="J74">
            <v>737.86178571428582</v>
          </cell>
          <cell r="K74">
            <v>1415.8</v>
          </cell>
          <cell r="L74">
            <v>201.99999999999952</v>
          </cell>
          <cell r="M74">
            <v>945.85714285714289</v>
          </cell>
          <cell r="N74">
            <v>825.22222222222217</v>
          </cell>
          <cell r="O74">
            <v>709.90909090909099</v>
          </cell>
          <cell r="P74">
            <v>713.36363636363649</v>
          </cell>
          <cell r="Q74">
            <v>979.54999999999984</v>
          </cell>
          <cell r="R74">
            <v>348.85000000000019</v>
          </cell>
          <cell r="S74">
            <v>672.28571428571433</v>
          </cell>
          <cell r="T74">
            <v>671.51851851851825</v>
          </cell>
          <cell r="U74">
            <v>924.18750000000023</v>
          </cell>
          <cell r="V74">
            <v>438.89999999999975</v>
          </cell>
          <cell r="W74">
            <v>490.58536585365897</v>
          </cell>
          <cell r="X74">
            <v>431.32558139534848</v>
          </cell>
          <cell r="Y74">
            <v>1043.8333333333337</v>
          </cell>
          <cell r="Z74">
            <v>553.97777777777753</v>
          </cell>
          <cell r="AA74">
            <v>578.42105263157919</v>
          </cell>
          <cell r="AB74">
            <v>465.00000000000011</v>
          </cell>
          <cell r="AC74">
            <v>869.66666666666629</v>
          </cell>
          <cell r="AD74">
            <v>390.36559139784998</v>
          </cell>
          <cell r="AE74">
            <v>450.15204678362505</v>
          </cell>
          <cell r="AF74">
            <v>384.23869496371282</v>
          </cell>
          <cell r="AG74">
            <v>813.27979964182998</v>
          </cell>
          <cell r="AH74">
            <v>0</v>
          </cell>
          <cell r="AI74">
            <v>0.14098941010628652</v>
          </cell>
          <cell r="AJ74">
            <v>3.9826253593101102E-2</v>
          </cell>
          <cell r="AK74">
            <v>0.1749841269841268</v>
          </cell>
        </row>
        <row r="75">
          <cell r="A75" t="str">
            <v xml:space="preserve">    Backlog as a % of deferred.</v>
          </cell>
          <cell r="I75">
            <v>0.84175084175084169</v>
          </cell>
          <cell r="J75">
            <v>0.76284924191856585</v>
          </cell>
          <cell r="K75">
            <v>0.86087014105026149</v>
          </cell>
          <cell r="L75">
            <v>1.2634238787113077</v>
          </cell>
          <cell r="M75">
            <v>1.1997287569766835</v>
          </cell>
          <cell r="N75">
            <v>1.0283833813245578</v>
          </cell>
          <cell r="O75">
            <v>1.1884953648680769</v>
          </cell>
          <cell r="P75">
            <v>1.4531504301325273</v>
          </cell>
          <cell r="Q75">
            <v>1.4694929242909194</v>
          </cell>
          <cell r="R75">
            <v>1.5</v>
          </cell>
          <cell r="S75">
            <v>1.4999999999999998</v>
          </cell>
          <cell r="T75">
            <v>1.5</v>
          </cell>
          <cell r="U75">
            <v>1.5000000000000002</v>
          </cell>
          <cell r="V75">
            <v>1.5</v>
          </cell>
          <cell r="W75">
            <v>1.4999999999999998</v>
          </cell>
          <cell r="X75">
            <v>1.5</v>
          </cell>
          <cell r="Y75">
            <v>1.5</v>
          </cell>
          <cell r="Z75">
            <v>1.4999999999999998</v>
          </cell>
          <cell r="AA75">
            <v>1.4999999999999998</v>
          </cell>
          <cell r="AB75">
            <v>1.5</v>
          </cell>
          <cell r="AC75">
            <v>1.5</v>
          </cell>
          <cell r="AD75">
            <v>1.5</v>
          </cell>
          <cell r="AE75">
            <v>1.5</v>
          </cell>
          <cell r="AF75">
            <v>1.5</v>
          </cell>
          <cell r="AG75">
            <v>1.5000000000000002</v>
          </cell>
          <cell r="AH75">
            <v>22.280999999999999</v>
          </cell>
          <cell r="AI75">
            <v>23.356999999999999</v>
          </cell>
          <cell r="AJ75">
            <v>23.557388605995182</v>
          </cell>
          <cell r="AK75">
            <v>26.460487988963198</v>
          </cell>
          <cell r="AL75">
            <v>29.623083220722091</v>
          </cell>
          <cell r="AM75">
            <v>30.426498703293476</v>
          </cell>
          <cell r="AN75">
            <v>31.133625215442208</v>
          </cell>
          <cell r="AO75">
            <v>35.572800098114442</v>
          </cell>
          <cell r="AP75">
            <v>39.109792943056924</v>
          </cell>
          <cell r="AQ75">
            <v>39.029154256474236</v>
          </cell>
          <cell r="AR75">
            <v>39.462408736646665</v>
          </cell>
          <cell r="AS75">
            <v>44.604542356802284</v>
          </cell>
        </row>
        <row r="76">
          <cell r="A76" t="str">
            <v>Backlog</v>
          </cell>
          <cell r="F76">
            <v>0</v>
          </cell>
          <cell r="G76">
            <v>0</v>
          </cell>
          <cell r="H76">
            <v>1.78</v>
          </cell>
          <cell r="I76">
            <v>6</v>
          </cell>
          <cell r="J76">
            <v>8</v>
          </cell>
          <cell r="K76">
            <v>13</v>
          </cell>
          <cell r="L76">
            <v>18</v>
          </cell>
          <cell r="M76">
            <v>23</v>
          </cell>
          <cell r="N76">
            <v>25</v>
          </cell>
          <cell r="O76">
            <v>35</v>
          </cell>
          <cell r="P76">
            <v>50</v>
          </cell>
          <cell r="Q76">
            <v>73</v>
          </cell>
          <cell r="R76">
            <v>78.510000000000005</v>
          </cell>
          <cell r="S76">
            <v>92.335499999999996</v>
          </cell>
          <cell r="T76">
            <v>111.35999999999999</v>
          </cell>
          <cell r="U76">
            <v>143.85000000000002</v>
          </cell>
          <cell r="V76">
            <v>156.9675</v>
          </cell>
          <cell r="W76">
            <v>175.9665</v>
          </cell>
          <cell r="X76">
            <v>190.66499999999999</v>
          </cell>
          <cell r="Y76">
            <v>253.76250000000002</v>
          </cell>
          <cell r="Z76">
            <v>273.05399999999997</v>
          </cell>
          <cell r="AA76">
            <v>297.17460719999997</v>
          </cell>
          <cell r="AB76">
            <v>317.78249662500008</v>
          </cell>
          <cell r="AC76">
            <v>385.21179359999996</v>
          </cell>
          <cell r="AD76">
            <v>389.42082652499994</v>
          </cell>
          <cell r="AE76">
            <v>408.85529238750001</v>
          </cell>
          <cell r="AF76">
            <v>439.63554105000003</v>
          </cell>
          <cell r="AG76">
            <v>522.94573451249994</v>
          </cell>
          <cell r="AH76">
            <v>236.714</v>
          </cell>
          <cell r="AI76">
            <v>329.28433375000003</v>
          </cell>
          <cell r="AJ76">
            <v>305.14264103999994</v>
          </cell>
          <cell r="AK76">
            <v>400.03098884861981</v>
          </cell>
          <cell r="AL76">
            <v>321.92008122269749</v>
          </cell>
          <cell r="AM76">
            <v>379.40034559968274</v>
          </cell>
          <cell r="AN76">
            <v>368.89040106888399</v>
          </cell>
          <cell r="AO76">
            <v>485.58548816809008</v>
          </cell>
          <cell r="AP76">
            <v>0.32024720896367209</v>
          </cell>
          <cell r="AQ76">
            <v>0.28273563899251997</v>
          </cell>
          <cell r="AR76">
            <v>0.26751730527909734</v>
          </cell>
          <cell r="AS76">
            <v>0.25389461143843373</v>
          </cell>
        </row>
        <row r="77">
          <cell r="A77" t="str">
            <v>Growth YoY</v>
          </cell>
          <cell r="I77">
            <v>0.84175084175084169</v>
          </cell>
          <cell r="J77">
            <v>0.76284924191856585</v>
          </cell>
          <cell r="K77">
            <v>0.86087014105026149</v>
          </cell>
          <cell r="L77">
            <v>1.2634238787113077</v>
          </cell>
          <cell r="M77">
            <v>2.8333333333333335</v>
          </cell>
          <cell r="N77">
            <v>2.125</v>
          </cell>
          <cell r="O77">
            <v>1.6923076923076925</v>
          </cell>
          <cell r="P77">
            <v>1.7777777777777777</v>
          </cell>
          <cell r="Q77">
            <v>2.1739130434782608</v>
          </cell>
          <cell r="R77">
            <v>2.1404000000000001</v>
          </cell>
          <cell r="S77">
            <v>1.6381571428571426</v>
          </cell>
          <cell r="T77">
            <v>1.2271999999999998</v>
          </cell>
          <cell r="U77">
            <v>0.97054794520547971</v>
          </cell>
          <cell r="V77">
            <v>0.9993312953763851</v>
          </cell>
          <cell r="W77">
            <v>0.90572964894325581</v>
          </cell>
          <cell r="X77">
            <v>0.71214978448275867</v>
          </cell>
          <cell r="Y77">
            <v>0.76407716371220014</v>
          </cell>
          <cell r="Z77">
            <v>0.73955755172249016</v>
          </cell>
          <cell r="AA77">
            <v>0.68881353666749057</v>
          </cell>
          <cell r="AB77">
            <v>0.66670598497364542</v>
          </cell>
          <cell r="AC77">
            <v>0.5180012555046547</v>
          </cell>
          <cell r="AD77">
            <v>0.42616781488277033</v>
          </cell>
          <cell r="AE77">
            <v>0.37580830421469491</v>
          </cell>
          <cell r="AF77">
            <v>0.38344794228485424</v>
          </cell>
          <cell r="AG77">
            <v>0.35755380079437948</v>
          </cell>
          <cell r="AH77">
            <v>0.36026111791105642</v>
          </cell>
          <cell r="AI77">
            <v>0.62401833580753574</v>
          </cell>
          <cell r="AJ77">
            <v>0.44099018714670879</v>
          </cell>
          <cell r="AK77">
            <v>0.15978240934428012</v>
          </cell>
          <cell r="AL77">
            <v>0.3599537045662593</v>
          </cell>
          <cell r="AM77">
            <v>0.15219676951813899</v>
          </cell>
          <cell r="AN77">
            <v>0.20891134654801524</v>
          </cell>
          <cell r="AO77">
            <v>0.21386967936088053</v>
          </cell>
          <cell r="AP77">
            <v>9.9429700085092998E-2</v>
          </cell>
          <cell r="AQ77">
            <v>-2.061854091124804E-3</v>
          </cell>
          <cell r="AR77">
            <v>1.1100790894041923E-2</v>
          </cell>
          <cell r="AS77">
            <v>0.13030460594718818</v>
          </cell>
        </row>
        <row r="78">
          <cell r="A78" t="str">
            <v>Growth QoQ</v>
          </cell>
          <cell r="I78">
            <v>6</v>
          </cell>
          <cell r="J78">
            <v>0.33333333333333326</v>
          </cell>
          <cell r="K78">
            <v>0.625</v>
          </cell>
          <cell r="L78">
            <v>0.38461538461538458</v>
          </cell>
          <cell r="M78">
            <v>0.27777777777777768</v>
          </cell>
          <cell r="N78">
            <v>8.6956521739130377E-2</v>
          </cell>
          <cell r="O78">
            <v>0.39999999999999991</v>
          </cell>
          <cell r="P78">
            <v>0.4285714285714286</v>
          </cell>
          <cell r="Q78">
            <v>0.45999999999999996</v>
          </cell>
          <cell r="R78">
            <v>7.547945205479456E-2</v>
          </cell>
          <cell r="S78">
            <v>0.17609858616736718</v>
          </cell>
          <cell r="T78">
            <v>0.20603668144971321</v>
          </cell>
          <cell r="U78">
            <v>0.29175646551724177</v>
          </cell>
          <cell r="V78">
            <v>9.1188738269030178E-2</v>
          </cell>
          <cell r="W78">
            <v>0.12103779444789531</v>
          </cell>
          <cell r="X78">
            <v>8.3530103741337181E-2</v>
          </cell>
          <cell r="Y78">
            <v>0.33093383683423827</v>
          </cell>
          <cell r="Z78">
            <v>7.6021870843800521E-2</v>
          </cell>
          <cell r="AA78">
            <v>8.8336399393526444E-2</v>
          </cell>
          <cell r="AB78">
            <v>6.9346064319455447E-2</v>
          </cell>
          <cell r="AC78">
            <v>0.21218694450176079</v>
          </cell>
          <cell r="AD78">
            <v>1.0926542216333601E-2</v>
          </cell>
          <cell r="AE78">
            <v>4.9906077278720984E-2</v>
          </cell>
          <cell r="AF78">
            <v>7.5283967789091299E-2</v>
          </cell>
          <cell r="AG78">
            <v>0.18949831322446475</v>
          </cell>
          <cell r="AH78">
            <v>-0.31371133512505844</v>
          </cell>
          <cell r="AI78">
            <v>0.39106404247319571</v>
          </cell>
          <cell r="AJ78">
            <v>-7.3315643155768773E-2</v>
          </cell>
          <cell r="AK78">
            <v>0.31096390686407327</v>
          </cell>
          <cell r="AL78">
            <v>-0.19526214169243061</v>
          </cell>
          <cell r="AM78">
            <v>0.17855445413242688</v>
          </cell>
          <cell r="AN78">
            <v>-2.7701462723199843E-2</v>
          </cell>
          <cell r="AO78">
            <v>0.31634080681165599</v>
          </cell>
        </row>
        <row r="79">
          <cell r="A79" t="str">
            <v>Growth YoY</v>
          </cell>
          <cell r="J79">
            <v>9.3510000000000009</v>
          </cell>
          <cell r="K79">
            <v>11.883000000000001</v>
          </cell>
          <cell r="L79">
            <v>14.190999999999999</v>
          </cell>
          <cell r="M79">
            <v>2.8333333333333335</v>
          </cell>
          <cell r="N79">
            <v>2.125</v>
          </cell>
          <cell r="O79">
            <v>1.6923076923076925</v>
          </cell>
          <cell r="P79">
            <v>1.7777777777777777</v>
          </cell>
          <cell r="Q79">
            <v>2.1739130434782608</v>
          </cell>
          <cell r="R79">
            <v>2.1404000000000001</v>
          </cell>
          <cell r="S79">
            <v>1.6381571428571426</v>
          </cell>
          <cell r="T79">
            <v>1.2271999999999998</v>
          </cell>
          <cell r="U79">
            <v>0.97054794520547971</v>
          </cell>
          <cell r="V79">
            <v>0.9993312953763851</v>
          </cell>
          <cell r="W79">
            <v>0.90572964894325581</v>
          </cell>
          <cell r="X79">
            <v>0.71214978448275867</v>
          </cell>
          <cell r="Y79">
            <v>0.76407716371220014</v>
          </cell>
          <cell r="Z79">
            <v>0.73955755172249016</v>
          </cell>
          <cell r="AA79">
            <v>0.72904501709132141</v>
          </cell>
          <cell r="AB79">
            <v>0.72630792227204788</v>
          </cell>
          <cell r="AC79">
            <v>0.67910743313137267</v>
          </cell>
          <cell r="AD79">
            <v>0.62425014832231018</v>
          </cell>
          <cell r="AE79">
            <v>0.58675974679051035</v>
          </cell>
          <cell r="AF79">
            <v>0.5503808345487502</v>
          </cell>
          <cell r="AG79">
            <v>0.43887447971952276</v>
          </cell>
          <cell r="AH79">
            <v>247.62200000000001</v>
          </cell>
          <cell r="AI79">
            <v>263.077</v>
          </cell>
          <cell r="AJ79">
            <v>274.61631789756143</v>
          </cell>
          <cell r="AK79">
            <v>294.23465652020485</v>
          </cell>
          <cell r="AL79">
            <v>322.7184735659842</v>
          </cell>
          <cell r="AM79">
            <v>343.15282833287273</v>
          </cell>
          <cell r="AN79">
            <v>367.02448757424224</v>
          </cell>
          <cell r="AO79">
            <v>397.1878220160682</v>
          </cell>
          <cell r="AP79">
            <v>417.98124072449309</v>
          </cell>
          <cell r="AQ79">
            <v>437.26681756251361</v>
          </cell>
          <cell r="AR79">
            <v>463.35826077741285</v>
          </cell>
          <cell r="AS79">
            <v>495.30756005725732</v>
          </cell>
        </row>
        <row r="80">
          <cell r="A80" t="str">
            <v>Bookings (Subscription Revenue plus change in Deferred plus change in backlog)</v>
          </cell>
          <cell r="J80">
            <v>14.169</v>
          </cell>
          <cell r="K80">
            <v>20.889000000000003</v>
          </cell>
          <cell r="L80">
            <v>17.082999999999998</v>
          </cell>
          <cell r="M80">
            <v>24.558</v>
          </cell>
          <cell r="N80">
            <v>24.061</v>
          </cell>
          <cell r="O80">
            <v>34.731000000000002</v>
          </cell>
          <cell r="P80">
            <v>42.439</v>
          </cell>
          <cell r="Q80">
            <v>65.070999999999998</v>
          </cell>
          <cell r="R80">
            <v>39.289000000000009</v>
          </cell>
          <cell r="S80">
            <v>59.059499999999993</v>
          </cell>
          <cell r="T80">
            <v>73.172499999999985</v>
          </cell>
          <cell r="U80">
            <v>103.52900000000005</v>
          </cell>
          <cell r="V80">
            <v>80.052499999999966</v>
          </cell>
          <cell r="W80">
            <v>97.303000000000011</v>
          </cell>
          <cell r="X80">
            <v>98.883499999999984</v>
          </cell>
          <cell r="Y80">
            <v>187.58750000000003</v>
          </cell>
          <cell r="Z80">
            <v>126.64549999999994</v>
          </cell>
          <cell r="AA80">
            <v>144.529054</v>
          </cell>
          <cell r="AB80">
            <v>149.08769737500018</v>
          </cell>
          <cell r="AC80">
            <v>238.14178962499983</v>
          </cell>
          <cell r="AD80">
            <v>144.45644137499997</v>
          </cell>
          <cell r="AE80">
            <v>180.89976693750012</v>
          </cell>
          <cell r="AF80">
            <v>211.34482393750002</v>
          </cell>
          <cell r="AG80">
            <v>311.01739781249978</v>
          </cell>
          <cell r="AH80">
            <v>78.402666666666747</v>
          </cell>
          <cell r="AI80">
            <v>46.056976744186045</v>
          </cell>
          <cell r="AJ80">
            <v>50.877640851063802</v>
          </cell>
          <cell r="AK80">
            <v>44.849470491428569</v>
          </cell>
          <cell r="AL80">
            <v>0.30327060425157781</v>
          </cell>
          <cell r="AM80">
            <v>0.30438171460398555</v>
          </cell>
          <cell r="AN80">
            <v>0.33649919416351404</v>
          </cell>
          <cell r="AO80">
            <v>0.34990156058925592</v>
          </cell>
          <cell r="AP80">
            <v>0.29518845359508417</v>
          </cell>
          <cell r="AQ80">
            <v>0.27426260680079939</v>
          </cell>
          <cell r="AR80">
            <v>0.26247233213201904</v>
          </cell>
          <cell r="AS80">
            <v>0.24703611894027233</v>
          </cell>
        </row>
        <row r="81">
          <cell r="A81" t="str">
            <v>Growth YoY</v>
          </cell>
          <cell r="J81">
            <v>737.86178571428582</v>
          </cell>
          <cell r="K81">
            <v>1415.8</v>
          </cell>
          <cell r="L81">
            <v>201.99999999999952</v>
          </cell>
          <cell r="M81">
            <v>945.85714285714289</v>
          </cell>
          <cell r="N81">
            <v>0.69814383513303691</v>
          </cell>
          <cell r="O81">
            <v>0.66264541146057709</v>
          </cell>
          <cell r="P81">
            <v>1.4842826201486861</v>
          </cell>
          <cell r="Q81">
            <v>1.6496864565518363</v>
          </cell>
          <cell r="R81">
            <v>0.63289140102240182</v>
          </cell>
          <cell r="S81">
            <v>0.70048371771616114</v>
          </cell>
          <cell r="T81">
            <v>0.72418058860953338</v>
          </cell>
          <cell r="U81">
            <v>0.59101596717431826</v>
          </cell>
          <cell r="V81">
            <v>1.0375295884344204</v>
          </cell>
          <cell r="W81">
            <v>0.64754188572541294</v>
          </cell>
          <cell r="X81">
            <v>0.35137517509993521</v>
          </cell>
          <cell r="Y81">
            <v>0.81193192245650914</v>
          </cell>
          <cell r="Z81">
            <v>0.58203054245651287</v>
          </cell>
          <cell r="AA81">
            <v>0.48535044140468409</v>
          </cell>
          <cell r="AB81">
            <v>0.50771056217670485</v>
          </cell>
          <cell r="AC81">
            <v>0.26949711268074794</v>
          </cell>
          <cell r="AD81">
            <v>0.14063619611435096</v>
          </cell>
          <cell r="AE81">
            <v>0.25164983739186519</v>
          </cell>
          <cell r="AF81">
            <v>0.41758728358319552</v>
          </cell>
          <cell r="AG81">
            <v>0.30601772289633278</v>
          </cell>
          <cell r="AH81">
            <v>53.118181818181981</v>
          </cell>
          <cell r="AI81">
            <v>761.82151190476202</v>
          </cell>
          <cell r="AJ81">
            <v>298.01958299999939</v>
          </cell>
          <cell r="AK81">
            <v>759.35009854079908</v>
          </cell>
          <cell r="AL81">
            <v>9.6806465229643646E-2</v>
          </cell>
          <cell r="AM81">
            <v>6.331944540110257E-2</v>
          </cell>
          <cell r="AN81">
            <v>6.9565678235392614E-2</v>
          </cell>
          <cell r="AO81">
            <v>8.2183438607007053E-2</v>
          </cell>
          <cell r="AP81">
            <v>5.2351601826260641E-2</v>
          </cell>
          <cell r="AQ81">
            <v>4.6139814324184902E-2</v>
          </cell>
          <cell r="AR81">
            <v>5.9669387584318834E-2</v>
          </cell>
          <cell r="AS81">
            <v>6.8951612573477483E-2</v>
          </cell>
        </row>
        <row r="82">
          <cell r="A82" t="str">
            <v>Growth QoQ</v>
          </cell>
          <cell r="J82">
            <v>14.169</v>
          </cell>
          <cell r="K82">
            <v>0.47427482532288812</v>
          </cell>
          <cell r="L82">
            <v>-0.18220115850447627</v>
          </cell>
          <cell r="M82">
            <v>0.4375695135514841</v>
          </cell>
          <cell r="N82">
            <v>-2.0237804381464275E-2</v>
          </cell>
          <cell r="O82">
            <v>0.443456215452392</v>
          </cell>
          <cell r="P82">
            <v>0.22193429501022144</v>
          </cell>
          <cell r="Q82">
            <v>0.53328306510520984</v>
          </cell>
          <cell r="R82">
            <v>-0.39621336693765252</v>
          </cell>
          <cell r="S82">
            <v>0.50320700450507716</v>
          </cell>
          <cell r="T82">
            <v>0.23896240232308097</v>
          </cell>
          <cell r="U82">
            <v>0.41486214083159756</v>
          </cell>
          <cell r="V82">
            <v>-0.22676254962377762</v>
          </cell>
          <cell r="W82">
            <v>0.21548983479591577</v>
          </cell>
          <cell r="X82">
            <v>1.6243075753059832E-2</v>
          </cell>
          <cell r="Y82">
            <v>0.89705562606501665</v>
          </cell>
          <cell r="Z82">
            <v>-0.32487239288332159</v>
          </cell>
          <cell r="AA82">
            <v>0.14120954949050746</v>
          </cell>
          <cell r="AB82">
            <v>3.1541363129659494E-2</v>
          </cell>
          <cell r="AC82">
            <v>0.59732690099842345</v>
          </cell>
          <cell r="AD82">
            <v>-0.3934015461860999</v>
          </cell>
          <cell r="AE82">
            <v>0.25227899300035728</v>
          </cell>
          <cell r="AF82">
            <v>0.16829793379733049</v>
          </cell>
          <cell r="AG82">
            <v>0.4716111424828433</v>
          </cell>
          <cell r="AH82">
            <v>461.69149317177664</v>
          </cell>
          <cell r="AI82">
            <v>552.95099485930746</v>
          </cell>
          <cell r="AJ82">
            <v>564.35946203787876</v>
          </cell>
          <cell r="AK82">
            <v>468.07734381593559</v>
          </cell>
          <cell r="AQ82" t="str">
            <v>YTD FY07</v>
          </cell>
          <cell r="AR82" t="str">
            <v>YTD FY08</v>
          </cell>
          <cell r="AS82" t="str">
            <v>Y/Y</v>
          </cell>
        </row>
        <row r="83">
          <cell r="A83" t="str">
            <v>Growth YoY</v>
          </cell>
          <cell r="I83">
            <v>0.95192307692307687</v>
          </cell>
          <cell r="J83">
            <v>1.1903518728717366</v>
          </cell>
          <cell r="K83">
            <v>1.3393348115299335</v>
          </cell>
          <cell r="L83">
            <v>1.1012599520754425</v>
          </cell>
          <cell r="M83">
            <v>1.3100314336476697</v>
          </cell>
          <cell r="N83">
            <v>0.69814383513303691</v>
          </cell>
          <cell r="O83">
            <v>0.66264541146057709</v>
          </cell>
          <cell r="P83">
            <v>1.4842826201486861</v>
          </cell>
          <cell r="Q83">
            <v>1.6496864565518363</v>
          </cell>
          <cell r="R83">
            <v>0.63289140102240182</v>
          </cell>
          <cell r="S83">
            <v>0.70048371771616114</v>
          </cell>
          <cell r="T83">
            <v>0.72418058860953338</v>
          </cell>
          <cell r="U83">
            <v>0.59101596717431826</v>
          </cell>
          <cell r="V83">
            <v>1.0375295884344204</v>
          </cell>
          <cell r="W83">
            <v>0.64754188572541294</v>
          </cell>
          <cell r="X83">
            <v>0.35137517509993521</v>
          </cell>
          <cell r="Y83">
            <v>0.81193192245650914</v>
          </cell>
          <cell r="Z83">
            <v>0.58203054245651287</v>
          </cell>
          <cell r="AA83">
            <v>0.63060748383914222</v>
          </cell>
          <cell r="AB83">
            <v>0.61726172718400973</v>
          </cell>
          <cell r="AC83">
            <v>0.56540814286666174</v>
          </cell>
          <cell r="AD83">
            <v>0.39533185150676631</v>
          </cell>
          <cell r="AE83">
            <v>0.42092359277210045</v>
          </cell>
          <cell r="AF83">
            <v>0.37778714991949935</v>
          </cell>
          <cell r="AG83">
            <v>0.23081788772050382</v>
          </cell>
          <cell r="AH83">
            <v>2.0870458549487223</v>
          </cell>
          <cell r="AI83">
            <v>2.0004421825463039</v>
          </cell>
          <cell r="AJ83">
            <v>2.0201794540251918</v>
          </cell>
          <cell r="AK83">
            <v>2.5670471071541399</v>
          </cell>
          <cell r="AP83" t="str">
            <v>Total Revenue</v>
          </cell>
          <cell r="AQ83">
            <v>352.87599999999998</v>
          </cell>
          <cell r="AR83">
            <v>531.79399999999998</v>
          </cell>
          <cell r="AS83">
            <v>0.50702796449744381</v>
          </cell>
          <cell r="AW83">
            <v>403.13199999999995</v>
          </cell>
          <cell r="BC83">
            <v>588.53899999999999</v>
          </cell>
        </row>
        <row r="84">
          <cell r="A84" t="str">
            <v>Growth QoQ</v>
          </cell>
          <cell r="F84">
            <v>0</v>
          </cell>
          <cell r="G84">
            <v>0</v>
          </cell>
          <cell r="H84">
            <v>1.78</v>
          </cell>
          <cell r="I84">
            <v>0.84175084175084169</v>
          </cell>
          <cell r="J84">
            <v>0.76284924191856585</v>
          </cell>
          <cell r="K84">
            <v>0.47427482532288812</v>
          </cell>
          <cell r="L84">
            <v>-0.18220115850447627</v>
          </cell>
          <cell r="M84">
            <v>0.4375695135514841</v>
          </cell>
          <cell r="N84">
            <v>-2.0237804381464275E-2</v>
          </cell>
          <cell r="O84">
            <v>0.443456215452392</v>
          </cell>
          <cell r="P84">
            <v>0.22193429501022144</v>
          </cell>
          <cell r="Q84">
            <v>0.53328306510520984</v>
          </cell>
          <cell r="R84">
            <v>-0.39621336693765252</v>
          </cell>
          <cell r="S84">
            <v>0.50320700450507716</v>
          </cell>
          <cell r="T84">
            <v>0.23896240232308097</v>
          </cell>
          <cell r="U84">
            <v>0.41486214083159756</v>
          </cell>
          <cell r="V84">
            <v>-0.22676254962377762</v>
          </cell>
          <cell r="W84">
            <v>0.21548983479591577</v>
          </cell>
          <cell r="X84">
            <v>1.6243075753059832E-2</v>
          </cell>
          <cell r="Y84">
            <v>0.89705562606501665</v>
          </cell>
          <cell r="Z84">
            <v>-0.32487239288332159</v>
          </cell>
          <cell r="AA84">
            <v>0.25281198305506436</v>
          </cell>
          <cell r="AB84">
            <v>7.9256033227654843E-3</v>
          </cell>
          <cell r="AC84">
            <v>0.83623112734139737</v>
          </cell>
          <cell r="AD84">
            <v>-0.3982227201678179</v>
          </cell>
          <cell r="AE84">
            <v>0.27578977152153783</v>
          </cell>
          <cell r="AF84">
            <v>-2.2673033654317498E-2</v>
          </cell>
          <cell r="AG84">
            <v>0.64035941085168946</v>
          </cell>
          <cell r="AH84">
            <v>1.1499999999999999</v>
          </cell>
          <cell r="AI84">
            <v>1.1499999999999999</v>
          </cell>
          <cell r="AJ84">
            <v>1.1499999999999999</v>
          </cell>
          <cell r="AK84">
            <v>1.1499999999999999</v>
          </cell>
          <cell r="AL84">
            <v>663.26976656648185</v>
          </cell>
          <cell r="AM84">
            <v>675.57781881470805</v>
          </cell>
          <cell r="AN84">
            <v>691.09754196477604</v>
          </cell>
          <cell r="AO84">
            <v>934.716305890782</v>
          </cell>
          <cell r="AP84" t="str">
            <v>Bookings (Subs + Δ Def.)</v>
          </cell>
          <cell r="AQ84">
            <v>403.13199999999995</v>
          </cell>
          <cell r="AR84">
            <v>588.53899999999999</v>
          </cell>
          <cell r="AS84">
            <v>0.45991635494081362</v>
          </cell>
          <cell r="AU84">
            <v>117.54699999999998</v>
          </cell>
          <cell r="AV84">
            <v>138.93700000000001</v>
          </cell>
          <cell r="AW84">
            <v>146.648</v>
          </cell>
          <cell r="AX84">
            <v>208.85399999999998</v>
          </cell>
          <cell r="BA84">
            <v>174.02100000000004</v>
          </cell>
          <cell r="BB84">
            <v>202.75899999999993</v>
          </cell>
          <cell r="BC84">
            <v>211.75900000000001</v>
          </cell>
        </row>
        <row r="85">
          <cell r="A85" t="str">
            <v>Revenue By Geography</v>
          </cell>
          <cell r="I85">
            <v>6</v>
          </cell>
          <cell r="J85">
            <v>8</v>
          </cell>
          <cell r="K85">
            <v>13</v>
          </cell>
          <cell r="L85">
            <v>18</v>
          </cell>
          <cell r="M85">
            <v>23</v>
          </cell>
          <cell r="N85">
            <v>25</v>
          </cell>
          <cell r="O85">
            <v>35</v>
          </cell>
          <cell r="P85">
            <v>50</v>
          </cell>
          <cell r="Q85">
            <v>73</v>
          </cell>
          <cell r="R85">
            <v>49.722999999999999</v>
          </cell>
          <cell r="S85">
            <v>58.479149999999997</v>
          </cell>
          <cell r="T85">
            <v>70.527999999999992</v>
          </cell>
          <cell r="U85">
            <v>91.105000000000004</v>
          </cell>
          <cell r="V85">
            <v>99.412749999999988</v>
          </cell>
          <cell r="W85">
            <v>111.44545000000001</v>
          </cell>
          <cell r="X85">
            <v>120.75449999999999</v>
          </cell>
          <cell r="Y85">
            <v>160.71625</v>
          </cell>
          <cell r="Z85">
            <v>182.036</v>
          </cell>
          <cell r="AA85">
            <v>202.83600000000001</v>
          </cell>
          <cell r="AB85">
            <v>219.43100000000001</v>
          </cell>
          <cell r="AC85">
            <v>295</v>
          </cell>
          <cell r="AD85">
            <v>309.75</v>
          </cell>
          <cell r="AE85">
            <v>328.33500000000004</v>
          </cell>
          <cell r="AF85">
            <v>377.58525000000003</v>
          </cell>
          <cell r="AG85">
            <v>528.98340000000007</v>
          </cell>
          <cell r="AH85">
            <v>526.59994999999992</v>
          </cell>
          <cell r="AI85">
            <v>600.84496631249999</v>
          </cell>
          <cell r="AJ85">
            <v>624.77437031099998</v>
          </cell>
          <cell r="AK85">
            <v>734.09996806192783</v>
          </cell>
          <cell r="AL85">
            <v>0.41032106640374444</v>
          </cell>
          <cell r="AM85">
            <v>0.40878626620742975</v>
          </cell>
          <cell r="AN85">
            <v>0.36261675914354585</v>
          </cell>
          <cell r="AO85">
            <v>0.35980708955500607</v>
          </cell>
          <cell r="AP85" t="str">
            <v>Non-GAAP total expense</v>
          </cell>
          <cell r="AQ85">
            <v>325.72899999999998</v>
          </cell>
          <cell r="AR85">
            <v>479.09399999999994</v>
          </cell>
          <cell r="AS85">
            <v>0.47083618590914522</v>
          </cell>
          <cell r="AU85">
            <v>0.17385386271023501</v>
          </cell>
        </row>
        <row r="86">
          <cell r="A86" t="str">
            <v>Domestic</v>
          </cell>
          <cell r="J86">
            <v>8.0423624757310126</v>
          </cell>
          <cell r="K86">
            <v>10.220018532682239</v>
          </cell>
          <cell r="L86">
            <v>12.205022552999548</v>
          </cell>
          <cell r="M86">
            <v>13.387596438587202</v>
          </cell>
          <cell r="N86">
            <v>16.045999999999999</v>
          </cell>
          <cell r="O86">
            <v>17.908999999999999</v>
          </cell>
          <cell r="P86">
            <v>20.646000000000001</v>
          </cell>
          <cell r="Q86">
            <v>24.357000000000003</v>
          </cell>
          <cell r="R86">
            <v>28.335999999999999</v>
          </cell>
          <cell r="S86">
            <v>32.506</v>
          </cell>
          <cell r="T86">
            <v>37.15</v>
          </cell>
          <cell r="U86">
            <v>42.878999999999998</v>
          </cell>
          <cell r="V86">
            <v>50.911999999999999</v>
          </cell>
          <cell r="W86">
            <v>57.689</v>
          </cell>
          <cell r="X86">
            <v>66.021000000000001</v>
          </cell>
          <cell r="Y86">
            <v>72.387</v>
          </cell>
          <cell r="Z86">
            <v>83.025000000000006</v>
          </cell>
          <cell r="AA86">
            <v>90.043776396606717</v>
          </cell>
          <cell r="AB86">
            <v>99.451678373835989</v>
          </cell>
          <cell r="AC86">
            <v>109.04012650830734</v>
          </cell>
          <cell r="AD86">
            <v>113.53980323812499</v>
          </cell>
          <cell r="AE86">
            <v>122.36344440628125</v>
          </cell>
          <cell r="AF86">
            <v>131.56409373284529</v>
          </cell>
          <cell r="AG86">
            <v>141.23263246948758</v>
          </cell>
          <cell r="AH86">
            <v>0.70008054882970105</v>
          </cell>
          <cell r="AI86">
            <v>0.82997537975695534</v>
          </cell>
          <cell r="AJ86">
            <v>0.65465777678285875</v>
          </cell>
          <cell r="AK86">
            <v>0.38775615276760611</v>
          </cell>
          <cell r="AL86">
            <v>-3.5088052727324737E-2</v>
          </cell>
          <cell r="AM86">
            <v>1.8556630904406735E-2</v>
          </cell>
          <cell r="AN86">
            <v>2.2972517329383546E-2</v>
          </cell>
          <cell r="AO86">
            <v>0.35250995573418309</v>
          </cell>
          <cell r="AP86" t="str">
            <v>Bookings margin $</v>
          </cell>
          <cell r="AQ86">
            <v>77.402999999999963</v>
          </cell>
          <cell r="AR86">
            <v>109.44500000000005</v>
          </cell>
          <cell r="AS86">
            <v>0.41396328307688468</v>
          </cell>
          <cell r="AU86">
            <v>97.11099999999999</v>
          </cell>
          <cell r="AV86">
            <v>108.682</v>
          </cell>
          <cell r="AW86">
            <v>119.93599999999999</v>
          </cell>
          <cell r="BA86">
            <v>149.786</v>
          </cell>
          <cell r="BB86">
            <v>158.30099999999999</v>
          </cell>
          <cell r="BC86">
            <v>171.00699999999998</v>
          </cell>
        </row>
        <row r="87">
          <cell r="A87" t="str">
            <v>EMEA</v>
          </cell>
          <cell r="J87">
            <v>0.98019444607871975</v>
          </cell>
          <cell r="K87">
            <v>1.2456048126139907</v>
          </cell>
          <cell r="L87">
            <v>1.4875349571493008</v>
          </cell>
          <cell r="M87">
            <v>1.6316657841579882</v>
          </cell>
          <cell r="N87">
            <v>2.0379999999999998</v>
          </cell>
          <cell r="O87">
            <v>2.6920000000000002</v>
          </cell>
          <cell r="P87">
            <v>3.1669999999999998</v>
          </cell>
          <cell r="Q87">
            <v>3.8569999999999998</v>
          </cell>
          <cell r="R87">
            <v>4.6319999999999997</v>
          </cell>
          <cell r="S87">
            <v>5.8280000000000003</v>
          </cell>
          <cell r="T87">
            <v>6.5659999999999998</v>
          </cell>
          <cell r="U87">
            <v>8.1750000000000007</v>
          </cell>
          <cell r="V87">
            <v>9.3829999999999991</v>
          </cell>
          <cell r="W87">
            <v>10.038</v>
          </cell>
          <cell r="X87">
            <v>11.356</v>
          </cell>
          <cell r="Y87">
            <v>12.8</v>
          </cell>
          <cell r="Z87">
            <v>14.95</v>
          </cell>
          <cell r="AA87">
            <v>16.748662677374405</v>
          </cell>
          <cell r="AB87">
            <v>18.498586803439331</v>
          </cell>
          <cell r="AC87">
            <v>20.282093557936268</v>
          </cell>
          <cell r="AD87">
            <v>25.735688733975</v>
          </cell>
          <cell r="AE87">
            <v>27.73571406542376</v>
          </cell>
          <cell r="AF87">
            <v>29.821194579444938</v>
          </cell>
          <cell r="AG87">
            <v>32.012730026417188</v>
          </cell>
          <cell r="AH87">
            <v>-4.5057179488054988E-3</v>
          </cell>
          <cell r="AI87">
            <v>0.14098941010628674</v>
          </cell>
          <cell r="AJ87">
            <v>3.9826253593101324E-2</v>
          </cell>
          <cell r="AK87">
            <v>0.1749841269841268</v>
          </cell>
          <cell r="AL87">
            <v>0.47748039607109311</v>
          </cell>
          <cell r="AM87">
            <v>0.45813844355206801</v>
          </cell>
          <cell r="AN87">
            <v>0.44226846487205601</v>
          </cell>
          <cell r="AO87">
            <v>0.56590893592571667</v>
          </cell>
          <cell r="AP87" t="str">
            <v>Bookings margin %</v>
          </cell>
          <cell r="AQ87">
            <v>0.19200410783564681</v>
          </cell>
          <cell r="AR87">
            <v>0.18596048859973605</v>
          </cell>
          <cell r="AS87" t="str">
            <v>- 80 bps</v>
          </cell>
        </row>
        <row r="88">
          <cell r="A88" t="str">
            <v>APAC</v>
          </cell>
          <cell r="J88">
            <v>0.32844307819026891</v>
          </cell>
          <cell r="K88">
            <v>0.41737665470377122</v>
          </cell>
          <cell r="L88">
            <v>0.49844248985115019</v>
          </cell>
          <cell r="M88">
            <v>0.54673777725480965</v>
          </cell>
          <cell r="N88">
            <v>0.82899999999999996</v>
          </cell>
          <cell r="O88">
            <v>1.022</v>
          </cell>
          <cell r="P88">
            <v>1.621</v>
          </cell>
          <cell r="Q88">
            <v>1.8390000000000002</v>
          </cell>
          <cell r="R88">
            <v>1.871</v>
          </cell>
          <cell r="S88">
            <v>2.2469999999999999</v>
          </cell>
          <cell r="T88">
            <v>2.645</v>
          </cell>
          <cell r="U88">
            <v>3.54</v>
          </cell>
          <cell r="V88">
            <v>3.8819999999999979</v>
          </cell>
          <cell r="W88">
            <v>4.2160000000000002</v>
          </cell>
          <cell r="X88">
            <v>5.2960000000000003</v>
          </cell>
          <cell r="Y88">
            <v>5.8769999999999998</v>
          </cell>
          <cell r="Z88">
            <v>6.7110000000000003</v>
          </cell>
          <cell r="AA88">
            <v>8.2382529260188999</v>
          </cell>
          <cell r="AB88">
            <v>9.0989973227246868</v>
          </cell>
          <cell r="AC88">
            <v>9.9762601837564215</v>
          </cell>
          <cell r="AD88">
            <v>12.110912345399999</v>
          </cell>
          <cell r="AE88">
            <v>13.052100736670004</v>
          </cell>
          <cell r="AF88">
            <v>14.033503331503502</v>
          </cell>
          <cell r="AG88">
            <v>15.06481413007867</v>
          </cell>
          <cell r="AI88">
            <v>4.2301258085535198E-2</v>
          </cell>
          <cell r="AP88" t="str">
            <v>FCF</v>
          </cell>
          <cell r="AQ88">
            <v>69.37299999999999</v>
          </cell>
          <cell r="AR88">
            <v>112.80300000000001</v>
          </cell>
          <cell r="AS88">
            <v>0.62603606590460315</v>
          </cell>
        </row>
        <row r="89">
          <cell r="A89" t="str">
            <v>Domestic</v>
          </cell>
          <cell r="J89">
            <v>0.86005373497283844</v>
          </cell>
          <cell r="K89">
            <v>0.86005373497283844</v>
          </cell>
          <cell r="L89">
            <v>0.86005373497283832</v>
          </cell>
          <cell r="M89">
            <v>0.86005373497283832</v>
          </cell>
          <cell r="N89">
            <v>0.8484111457727489</v>
          </cell>
          <cell r="O89">
            <v>0.82823844979882533</v>
          </cell>
          <cell r="P89">
            <v>0.81174805378627035</v>
          </cell>
          <cell r="Q89">
            <v>0.81046817289455308</v>
          </cell>
          <cell r="R89">
            <v>0.81334137030339559</v>
          </cell>
          <cell r="S89">
            <v>0.80101525344372981</v>
          </cell>
          <cell r="T89">
            <v>0.80132007506309177</v>
          </cell>
          <cell r="U89">
            <v>0.78541597977799749</v>
          </cell>
          <cell r="V89">
            <v>0.79330601305763759</v>
          </cell>
          <cell r="W89">
            <v>0.80187092559387296</v>
          </cell>
          <cell r="X89">
            <v>0.79857994750402184</v>
          </cell>
          <cell r="Y89">
            <v>0.79490248616357728</v>
          </cell>
          <cell r="Z89">
            <v>0.79308599048583384</v>
          </cell>
          <cell r="AA89">
            <v>0.78278044607961417</v>
          </cell>
          <cell r="AB89">
            <v>0.78278044607961406</v>
          </cell>
          <cell r="AC89">
            <v>0.78278044607961417</v>
          </cell>
          <cell r="AD89">
            <v>0.75</v>
          </cell>
          <cell r="AE89">
            <v>0.74999999999999989</v>
          </cell>
          <cell r="AF89">
            <v>0.74999999999999989</v>
          </cell>
          <cell r="AG89">
            <v>0.75</v>
          </cell>
          <cell r="AH89">
            <v>212.04954999999984</v>
          </cell>
          <cell r="AI89">
            <v>379.57727506250012</v>
          </cell>
          <cell r="AJ89">
            <v>303.44332478849992</v>
          </cell>
          <cell r="AK89">
            <v>481.93385593204766</v>
          </cell>
          <cell r="AP89" t="str">
            <v>FCF/Bookings</v>
          </cell>
          <cell r="AQ89">
            <v>0.17208507387158548</v>
          </cell>
          <cell r="AR89">
            <v>0.19166614277048763</v>
          </cell>
          <cell r="AS89" t="str">
            <v>49 bps</v>
          </cell>
        </row>
        <row r="90">
          <cell r="A90" t="str">
            <v>EMEA</v>
          </cell>
          <cell r="F90">
            <v>0</v>
          </cell>
          <cell r="G90">
            <v>0</v>
          </cell>
          <cell r="H90">
            <v>1.78</v>
          </cell>
          <cell r="I90">
            <v>5.3479999999999999</v>
          </cell>
          <cell r="J90">
            <v>0.10482241964268203</v>
          </cell>
          <cell r="K90">
            <v>0.10482241964268203</v>
          </cell>
          <cell r="L90">
            <v>0.10482241964268205</v>
          </cell>
          <cell r="M90">
            <v>0.104822419642682</v>
          </cell>
          <cell r="N90">
            <v>0.1077565695553323</v>
          </cell>
          <cell r="O90">
            <v>0.12449706331221387</v>
          </cell>
          <cell r="P90">
            <v>0.12451836124872218</v>
          </cell>
          <cell r="Q90">
            <v>0.12833993278541242</v>
          </cell>
          <cell r="R90">
            <v>0.13295444760182554</v>
          </cell>
          <cell r="S90">
            <v>0.14361400655479165</v>
          </cell>
          <cell r="T90">
            <v>0.14162766118073378</v>
          </cell>
          <cell r="U90">
            <v>0.14974172986042422</v>
          </cell>
          <cell r="V90">
            <v>0.14620502672296928</v>
          </cell>
          <cell r="W90">
            <v>0.13952712564113257</v>
          </cell>
          <cell r="X90">
            <v>0.13736044415952003</v>
          </cell>
          <cell r="Y90">
            <v>0.14056048493367304</v>
          </cell>
          <cell r="Z90">
            <v>0.14280801635366713</v>
          </cell>
          <cell r="AA90">
            <v>0.14560168582985142</v>
          </cell>
          <cell r="AB90">
            <v>0.14560168582985147</v>
          </cell>
          <cell r="AC90">
            <v>0.14560168582985145</v>
          </cell>
          <cell r="AD90">
            <v>0.17</v>
          </cell>
          <cell r="AE90">
            <v>0.17000000000000004</v>
          </cell>
          <cell r="AF90">
            <v>0.17</v>
          </cell>
          <cell r="AG90">
            <v>0.17</v>
          </cell>
          <cell r="AH90">
            <v>0.21833248108291237</v>
          </cell>
          <cell r="AI90">
            <v>0.85373956751219793</v>
          </cell>
          <cell r="AJ90">
            <v>0.24065963408423907</v>
          </cell>
          <cell r="AK90">
            <v>1.2618934038777896E-2</v>
          </cell>
          <cell r="AL90">
            <v>298.59933543373717</v>
          </cell>
          <cell r="AM90">
            <v>355.46088058109893</v>
          </cell>
          <cell r="AN90">
            <v>382.54421072431023</v>
          </cell>
          <cell r="AO90">
            <v>640.80658594207421</v>
          </cell>
          <cell r="AP90" t="str">
            <v>FCF/Revenues</v>
          </cell>
          <cell r="AQ90">
            <v>0.19659313753273103</v>
          </cell>
          <cell r="AR90">
            <v>0.21211785014498097</v>
          </cell>
          <cell r="AS90" t="str">
            <v>7 bps</v>
          </cell>
          <cell r="AW90">
            <v>50.814</v>
          </cell>
          <cell r="AX90">
            <v>75.715000000000003</v>
          </cell>
          <cell r="AY90">
            <v>87.300000000000011</v>
          </cell>
          <cell r="AZ90">
            <v>135.298</v>
          </cell>
          <cell r="BA90">
            <v>157.53100000000001</v>
          </cell>
          <cell r="BB90">
            <v>225.601</v>
          </cell>
          <cell r="BC90">
            <v>256.48399999999998</v>
          </cell>
          <cell r="BD90">
            <v>355.50199999999995</v>
          </cell>
          <cell r="BE90">
            <v>376.78</v>
          </cell>
          <cell r="BF90">
            <v>568.75099999999998</v>
          </cell>
          <cell r="BG90">
            <v>509.351</v>
          </cell>
          <cell r="BH90">
            <v>776.69387911649517</v>
          </cell>
          <cell r="BI90">
            <v>654.0602160148361</v>
          </cell>
          <cell r="BJ90">
            <v>1023.3507966663844</v>
          </cell>
          <cell r="BK90">
            <v>809.25261166951145</v>
          </cell>
          <cell r="BL90">
            <v>1254.3708075825666</v>
          </cell>
        </row>
        <row r="91">
          <cell r="A91" t="str">
            <v>APAC</v>
          </cell>
          <cell r="J91">
            <v>3.5123845384479616E-2</v>
          </cell>
          <cell r="K91">
            <v>3.5123845384479609E-2</v>
          </cell>
          <cell r="L91">
            <v>3.5123845384479616E-2</v>
          </cell>
          <cell r="M91">
            <v>3.5123845384479609E-2</v>
          </cell>
          <cell r="N91">
            <v>4.3832284671918784E-2</v>
          </cell>
          <cell r="O91">
            <v>4.7264486888960837E-2</v>
          </cell>
          <cell r="P91">
            <v>6.3733584965007473E-2</v>
          </cell>
          <cell r="Q91">
            <v>6.1191894320034614E-2</v>
          </cell>
          <cell r="R91">
            <v>5.3704182094778841E-2</v>
          </cell>
          <cell r="S91">
            <v>5.537074000147852E-2</v>
          </cell>
          <cell r="T91">
            <v>5.7052263756174365E-2</v>
          </cell>
          <cell r="U91">
            <v>6.4842290361578195E-2</v>
          </cell>
          <cell r="V91">
            <v>6.0488960219393213E-2</v>
          </cell>
          <cell r="W91">
            <v>5.8601948764994513E-2</v>
          </cell>
          <cell r="X91">
            <v>6.4059608336458101E-2</v>
          </cell>
          <cell r="Y91">
            <v>6.4537028902749718E-2</v>
          </cell>
          <cell r="Z91">
            <v>6.4105993160499017E-2</v>
          </cell>
          <cell r="AA91">
            <v>7.161786809053447E-2</v>
          </cell>
          <cell r="AB91">
            <v>7.1617868090534456E-2</v>
          </cell>
          <cell r="AC91">
            <v>7.161786809053447E-2</v>
          </cell>
          <cell r="AD91">
            <v>0.08</v>
          </cell>
          <cell r="AE91">
            <v>8.0000000000000016E-2</v>
          </cell>
          <cell r="AF91">
            <v>0.08</v>
          </cell>
          <cell r="AG91">
            <v>7.9999999999999974E-2</v>
          </cell>
          <cell r="AH91">
            <v>-0.55445049846284611</v>
          </cell>
          <cell r="AI91">
            <v>0.7900404648937025</v>
          </cell>
          <cell r="AJ91">
            <v>-0.20057562787831329</v>
          </cell>
          <cell r="AK91">
            <v>0.58821702954894683</v>
          </cell>
          <cell r="AL91">
            <v>0.2597799195601187</v>
          </cell>
          <cell r="AM91">
            <v>0.30527705977798303</v>
          </cell>
          <cell r="AN91">
            <v>0.26563649639962961</v>
          </cell>
          <cell r="AO91">
            <v>0.35066035978645371</v>
          </cell>
          <cell r="AP91">
            <v>0.22996678541675863</v>
          </cell>
          <cell r="AQ91">
            <v>0.24341487652860749</v>
          </cell>
          <cell r="AR91">
            <v>0.30340878103396496</v>
          </cell>
          <cell r="AS91">
            <v>0.179387573053299</v>
          </cell>
          <cell r="AY91">
            <v>0.7180304640453421</v>
          </cell>
          <cell r="AZ91">
            <v>0.78693785907680103</v>
          </cell>
          <cell r="BA91">
            <v>0.80447880870561272</v>
          </cell>
          <cell r="BB91">
            <v>0.66743780395866903</v>
          </cell>
          <cell r="BC91">
            <v>0.62814938012200749</v>
          </cell>
          <cell r="BD91">
            <v>0.57579975266067063</v>
          </cell>
          <cell r="BE91">
            <v>0.46901950998892716</v>
          </cell>
          <cell r="BF91">
            <v>0.5998531653830359</v>
          </cell>
          <cell r="BG91">
            <v>0.35185253994373378</v>
          </cell>
          <cell r="BH91">
            <v>0.36561321055522567</v>
          </cell>
          <cell r="BI91">
            <v>0.28410509847793786</v>
          </cell>
          <cell r="BJ91">
            <v>0.31757288705618025</v>
          </cell>
          <cell r="BK91">
            <v>0.23727539430582811</v>
          </cell>
          <cell r="BL91">
            <v>0.22574860123111362</v>
          </cell>
        </row>
        <row r="92">
          <cell r="A92" t="str">
            <v>EMEA</v>
          </cell>
          <cell r="J92">
            <v>0.10482241964268203</v>
          </cell>
          <cell r="K92">
            <v>0.10482241964268203</v>
          </cell>
          <cell r="L92">
            <v>0.10482241964268205</v>
          </cell>
          <cell r="M92">
            <v>0.104822419642682</v>
          </cell>
          <cell r="N92">
            <v>0.1077565695553323</v>
          </cell>
          <cell r="O92">
            <v>0.12449706331221387</v>
          </cell>
          <cell r="P92">
            <v>0.12451836124872218</v>
          </cell>
          <cell r="Q92">
            <v>0.12833993278541242</v>
          </cell>
          <cell r="R92">
            <v>0.13295444760182554</v>
          </cell>
          <cell r="S92">
            <v>0.14361400655479165</v>
          </cell>
          <cell r="T92">
            <v>0.14162766118073378</v>
          </cell>
          <cell r="U92">
            <v>0.14974172986042422</v>
          </cell>
          <cell r="V92">
            <v>0.14620502672296928</v>
          </cell>
          <cell r="W92">
            <v>0.13952712564113257</v>
          </cell>
          <cell r="X92" t="str">
            <v>F2002</v>
          </cell>
          <cell r="Y92" t="str">
            <v>F2003</v>
          </cell>
          <cell r="Z92" t="str">
            <v>F2004</v>
          </cell>
          <cell r="AA92" t="str">
            <v>F2005</v>
          </cell>
          <cell r="AB92" t="str">
            <v>F2006E</v>
          </cell>
          <cell r="AC92" t="str">
            <v>F2007E</v>
          </cell>
          <cell r="AD92" t="str">
            <v>F2008E</v>
          </cell>
          <cell r="AE92">
            <v>0.16513854988418783</v>
          </cell>
          <cell r="AF92">
            <v>0.17722204301231995</v>
          </cell>
          <cell r="AG92">
            <v>0.17722204301231992</v>
          </cell>
          <cell r="AH92">
            <v>-0.33604954732879166</v>
          </cell>
          <cell r="AI92">
            <v>0.14893365678725834</v>
          </cell>
          <cell r="AJ92">
            <v>0.10989919655834179</v>
          </cell>
          <cell r="AK92">
            <v>0.56966931502845286</v>
          </cell>
          <cell r="AL92">
            <v>-0.37062712107427631</v>
          </cell>
          <cell r="AM92">
            <v>0.19042756764601054</v>
          </cell>
          <cell r="AN92">
            <v>7.6192153969055987E-2</v>
          </cell>
          <cell r="AO92">
            <v>0.67511771967158851</v>
          </cell>
          <cell r="AP92">
            <v>-0.42686721268465033</v>
          </cell>
          <cell r="AQ92">
            <v>0.20344334870739544</v>
          </cell>
          <cell r="AR92">
            <v>0.12811767821152631</v>
          </cell>
          <cell r="AS92">
            <v>0.51572787503767015</v>
          </cell>
          <cell r="AW92">
            <v>0.40159963328564996</v>
          </cell>
          <cell r="AX92">
            <v>0.59840036671435015</v>
          </cell>
          <cell r="AY92">
            <v>0.39218681210073769</v>
          </cell>
          <cell r="AZ92">
            <v>0.60781318789926231</v>
          </cell>
          <cell r="BA92">
            <v>0.41116638651952853</v>
          </cell>
          <cell r="BB92">
            <v>0.58883361348047147</v>
          </cell>
          <cell r="BC92">
            <v>0.41910109054782302</v>
          </cell>
          <cell r="BD92">
            <v>0.58089890945217704</v>
          </cell>
          <cell r="BE92">
            <v>0.39848508404272309</v>
          </cell>
          <cell r="BF92">
            <v>0.60151491595727691</v>
          </cell>
          <cell r="BG92">
            <v>0.39606005068028494</v>
          </cell>
          <cell r="BH92">
            <v>0.60393994931971506</v>
          </cell>
          <cell r="BI92">
            <v>0.38992245255941654</v>
          </cell>
          <cell r="BJ92">
            <v>0.6100775474405834</v>
          </cell>
          <cell r="BK92">
            <v>0.39215130247107299</v>
          </cell>
          <cell r="BL92">
            <v>0.60784869752892712</v>
          </cell>
        </row>
        <row r="93">
          <cell r="A93" t="str">
            <v>Domestic</v>
          </cell>
          <cell r="J93">
            <v>3.5123845384479616E-2</v>
          </cell>
          <cell r="K93">
            <v>3.5123845384479609E-2</v>
          </cell>
          <cell r="L93">
            <v>3.5123845384479616E-2</v>
          </cell>
          <cell r="M93">
            <v>3.5123845384479609E-2</v>
          </cell>
          <cell r="N93">
            <v>4.3832284671918784E-2</v>
          </cell>
          <cell r="O93">
            <v>4.7264486888960837E-2</v>
          </cell>
          <cell r="P93">
            <v>6.3733584965007473E-2</v>
          </cell>
          <cell r="Q93">
            <v>6.1191894320034614E-2</v>
          </cell>
          <cell r="R93">
            <v>5.3704182094778841E-2</v>
          </cell>
          <cell r="S93">
            <v>5.537074000147852E-2</v>
          </cell>
          <cell r="T93">
            <v>5.7052263756174365E-2</v>
          </cell>
          <cell r="U93">
            <v>6.4842290361578195E-2</v>
          </cell>
          <cell r="V93">
            <v>6.0488960219393213E-2</v>
          </cell>
          <cell r="W93">
            <v>5.8601948764994513E-2</v>
          </cell>
          <cell r="X93">
            <v>20.305</v>
          </cell>
          <cell r="Y93">
            <v>43.855000000000004</v>
          </cell>
          <cell r="Z93">
            <v>78.957999999999998</v>
          </cell>
          <cell r="AA93">
            <v>140.87099999999998</v>
          </cell>
          <cell r="AB93">
            <v>247.00900000000001</v>
          </cell>
          <cell r="AC93">
            <v>381.56058127875008</v>
          </cell>
          <cell r="AD93">
            <v>508.69997384673911</v>
          </cell>
          <cell r="AE93">
            <v>7.9715028400885735E-2</v>
          </cell>
          <cell r="AF93">
            <v>0.97195305909498519</v>
          </cell>
          <cell r="AG93">
            <v>0.69065809206578765</v>
          </cell>
          <cell r="AH93">
            <v>47.323</v>
          </cell>
          <cell r="AI93">
            <v>54.294270749999988</v>
          </cell>
          <cell r="AJ93">
            <v>57.979030879499994</v>
          </cell>
          <cell r="AK93">
            <v>59.082469348217998</v>
          </cell>
          <cell r="AL93">
            <v>64.932142460916268</v>
          </cell>
          <cell r="AM93">
            <v>68.206522095439126</v>
          </cell>
          <cell r="AN93">
            <v>71.618117490774665</v>
          </cell>
          <cell r="AO93">
            <v>75.471698710638407</v>
          </cell>
          <cell r="AW93" t="str">
            <v>FY04</v>
          </cell>
          <cell r="AX93" t="str">
            <v>FY05</v>
          </cell>
          <cell r="AY93" t="str">
            <v>FY06</v>
          </cell>
          <cell r="AZ93" t="str">
            <v>FY07</v>
          </cell>
          <cell r="BA93" t="str">
            <v>FY08</v>
          </cell>
          <cell r="BB93" t="str">
            <v>FY09e</v>
          </cell>
          <cell r="BC93" t="str">
            <v>FY10e</v>
          </cell>
          <cell r="BD93" t="str">
            <v>FY11e</v>
          </cell>
        </row>
        <row r="94">
          <cell r="A94" t="str">
            <v>EMEA</v>
          </cell>
          <cell r="J94">
            <v>9.2420000000000009</v>
          </cell>
          <cell r="K94">
            <v>11.117000000000001</v>
          </cell>
          <cell r="L94">
            <v>15.853</v>
          </cell>
          <cell r="M94">
            <v>14.916</v>
          </cell>
          <cell r="N94">
            <v>15.541</v>
          </cell>
          <cell r="O94">
            <v>17.661000000000001</v>
          </cell>
          <cell r="P94">
            <v>20.797000000000001</v>
          </cell>
          <cell r="Q94">
            <v>24.478000000000002</v>
          </cell>
          <cell r="R94">
            <v>28.114999999999998</v>
          </cell>
          <cell r="S94">
            <v>31.233999999999995</v>
          </cell>
          <cell r="T94">
            <v>35.683</v>
          </cell>
          <cell r="U94">
            <v>41.369</v>
          </cell>
          <cell r="V94">
            <v>48.227000000000004</v>
          </cell>
          <cell r="W94">
            <v>51.513000000000005</v>
          </cell>
          <cell r="X94">
            <v>1.68</v>
          </cell>
          <cell r="Y94">
            <v>5.3449999999999989</v>
          </cell>
          <cell r="Z94">
            <v>11.754</v>
          </cell>
          <cell r="AA94">
            <v>25.201000000000001</v>
          </cell>
          <cell r="AB94">
            <v>43.576999999999998</v>
          </cell>
          <cell r="AC94">
            <v>70.479343038750002</v>
          </cell>
          <cell r="AD94">
            <v>115.30532740526088</v>
          </cell>
          <cell r="AE94">
            <v>120.35399999999998</v>
          </cell>
          <cell r="AF94">
            <v>1.6450762883948302</v>
          </cell>
          <cell r="AG94">
            <v>0.81673696826074194</v>
          </cell>
          <cell r="AH94">
            <v>165.51300000000001</v>
          </cell>
          <cell r="AI94">
            <v>177.36471150000003</v>
          </cell>
          <cell r="AJ94">
            <v>190.50409064549999</v>
          </cell>
          <cell r="AK94">
            <v>202.80189236314348</v>
          </cell>
          <cell r="AL94">
            <v>214.1699358897578</v>
          </cell>
          <cell r="AM94">
            <v>224.6784930559574</v>
          </cell>
          <cell r="AN94">
            <v>235.91885203553542</v>
          </cell>
          <cell r="AO94">
            <v>249.09704888784427</v>
          </cell>
          <cell r="AP94">
            <v>1746.0789419784976</v>
          </cell>
          <cell r="AQ94">
            <v>1832.6034083358959</v>
          </cell>
          <cell r="AR94">
            <v>1948.6706810033591</v>
          </cell>
          <cell r="AS94">
            <v>2063.6234192520778</v>
          </cell>
          <cell r="AV94" t="str">
            <v>First Half</v>
          </cell>
          <cell r="AW94">
            <v>0.40159963328564996</v>
          </cell>
          <cell r="AX94">
            <v>0.39218681210073769</v>
          </cell>
          <cell r="AY94">
            <v>0.41116638651952853</v>
          </cell>
          <cell r="AZ94">
            <v>0.41910109054782302</v>
          </cell>
          <cell r="BA94">
            <v>0.39848508404272309</v>
          </cell>
          <cell r="BB94">
            <v>0.39606005068028494</v>
          </cell>
          <cell r="BC94">
            <v>0.38992245255941654</v>
          </cell>
          <cell r="BD94">
            <v>0.39215130247107299</v>
          </cell>
        </row>
        <row r="95">
          <cell r="A95" t="str">
            <v>APAC</v>
          </cell>
          <cell r="J95">
            <v>0.13571990558615263</v>
          </cell>
          <cell r="K95">
            <v>0.19567194035279134</v>
          </cell>
          <cell r="L95">
            <v>-0.429406913098898</v>
          </cell>
          <cell r="M95">
            <v>0.11307955100048812</v>
          </cell>
          <cell r="N95">
            <v>0.21436886745384995</v>
          </cell>
          <cell r="O95">
            <v>0.1970331066437486</v>
          </cell>
          <cell r="P95">
            <v>0.16214259862468333</v>
          </cell>
          <cell r="Q95">
            <v>0.34027624553197122</v>
          </cell>
          <cell r="R95">
            <v>8.0635699429363855E-2</v>
          </cell>
          <cell r="S95">
            <v>0.20848226836419151</v>
          </cell>
          <cell r="T95">
            <v>0.24483436081566287</v>
          </cell>
          <cell r="U95">
            <v>0.32629107981220662</v>
          </cell>
          <cell r="V95">
            <v>0.1745700885878059</v>
          </cell>
          <cell r="W95">
            <v>0.19925776217660074</v>
          </cell>
          <cell r="X95">
            <v>0.42399999999999999</v>
          </cell>
          <cell r="Y95">
            <v>1.7909999999999999</v>
          </cell>
          <cell r="Z95">
            <v>5.3109999999999999</v>
          </cell>
          <cell r="AA95">
            <v>10.303000000000001</v>
          </cell>
          <cell r="AB95">
            <v>19.270999999999997</v>
          </cell>
          <cell r="AC95">
            <v>34.024510432500009</v>
          </cell>
          <cell r="AD95">
            <v>54.261330543652178</v>
          </cell>
          <cell r="AE95">
            <v>0.2192652360684357</v>
          </cell>
          <cell r="AF95">
            <v>2.539200954484842</v>
          </cell>
          <cell r="AG95">
            <v>0.85725638980535956</v>
          </cell>
          <cell r="AH95">
            <v>0.10087278318984087</v>
          </cell>
          <cell r="AI95">
            <v>0.29647736467814878</v>
          </cell>
          <cell r="AJ95">
            <v>0.18568207747658805</v>
          </cell>
          <cell r="AK95">
            <v>0.34533981363512806</v>
          </cell>
          <cell r="AL95">
            <v>0.13300817615786709</v>
          </cell>
          <cell r="AM95">
            <v>0.22803176499889449</v>
          </cell>
          <cell r="AN95">
            <v>0.16631886155020117</v>
          </cell>
          <cell r="AO95">
            <v>0.33159298309563551</v>
          </cell>
          <cell r="AP95">
            <v>0.2956767929145705</v>
          </cell>
          <cell r="AQ95">
            <v>0.28086539439027658</v>
          </cell>
          <cell r="AR95">
            <v>0.28961884201051102</v>
          </cell>
          <cell r="AS95">
            <v>0.23024315665695116</v>
          </cell>
          <cell r="AV95" t="str">
            <v>Second Half</v>
          </cell>
          <cell r="AW95">
            <v>0.59840036671435015</v>
          </cell>
          <cell r="AX95">
            <v>0.60781318789926231</v>
          </cell>
          <cell r="AY95">
            <v>0.58883361348047147</v>
          </cell>
          <cell r="AZ95">
            <v>0.58089890945217704</v>
          </cell>
          <cell r="BA95">
            <v>0.60151491595727691</v>
          </cell>
          <cell r="BB95">
            <v>0.60393994931971506</v>
          </cell>
          <cell r="BC95">
            <v>0.6100775474405834</v>
          </cell>
          <cell r="BD95">
            <v>0.60784869752892712</v>
          </cell>
        </row>
        <row r="96">
          <cell r="A96" t="str">
            <v>EMEA</v>
          </cell>
          <cell r="J96">
            <v>2.2999999999999998</v>
          </cell>
          <cell r="K96">
            <v>1.8110000000000002</v>
          </cell>
          <cell r="L96">
            <v>-0.61500000000000044</v>
          </cell>
          <cell r="M96">
            <v>-0.30499999999999983</v>
          </cell>
          <cell r="N96">
            <v>4.43</v>
          </cell>
          <cell r="O96">
            <v>3.4979999999999993</v>
          </cell>
          <cell r="P96">
            <v>6.1760000000000019</v>
          </cell>
          <cell r="Q96">
            <v>4.7610000000000001</v>
          </cell>
          <cell r="R96">
            <v>6.381000000000002</v>
          </cell>
          <cell r="S96">
            <v>14.450999999999999</v>
          </cell>
          <cell r="T96">
            <v>11.869</v>
          </cell>
          <cell r="U96">
            <v>18.065000000000005</v>
          </cell>
          <cell r="V96">
            <v>8.7530000000000001</v>
          </cell>
          <cell r="W96">
            <v>10.7</v>
          </cell>
          <cell r="X96">
            <v>22.408999999999999</v>
          </cell>
          <cell r="Y96">
            <v>50.991</v>
          </cell>
          <cell r="Z96">
            <v>96.022999999999996</v>
          </cell>
          <cell r="AA96">
            <v>176.37499999999997</v>
          </cell>
          <cell r="AB96">
            <v>309.85700000000003</v>
          </cell>
          <cell r="AC96">
            <v>486.06443475000009</v>
          </cell>
          <cell r="AD96">
            <v>678.26663179565219</v>
          </cell>
          <cell r="AE96">
            <v>33.47</v>
          </cell>
          <cell r="AF96">
            <v>1.0700288432394984</v>
          </cell>
          <cell r="AG96">
            <v>0.71701013322061247</v>
          </cell>
          <cell r="AH96">
            <v>72.353000000000009</v>
          </cell>
          <cell r="AI96">
            <v>66.57796245629234</v>
          </cell>
          <cell r="AJ96">
            <v>44.584521509392573</v>
          </cell>
          <cell r="AK96">
            <v>92.127041327312952</v>
          </cell>
          <cell r="AL96">
            <v>41.985279116373228</v>
          </cell>
          <cell r="AM96">
            <v>29.561313191425185</v>
          </cell>
          <cell r="AN96">
            <v>28.592254795363942</v>
          </cell>
          <cell r="AO96">
            <v>90.544302599087402</v>
          </cell>
          <cell r="AW96">
            <v>1</v>
          </cell>
          <cell r="AX96">
            <v>1</v>
          </cell>
          <cell r="AY96">
            <v>1</v>
          </cell>
          <cell r="AZ96">
            <v>1</v>
          </cell>
          <cell r="BA96">
            <v>1</v>
          </cell>
          <cell r="BB96">
            <v>1</v>
          </cell>
          <cell r="BC96">
            <v>1</v>
          </cell>
          <cell r="BD96">
            <v>1</v>
          </cell>
        </row>
        <row r="97">
          <cell r="A97" t="str">
            <v>APAC</v>
          </cell>
          <cell r="J97">
            <v>0.2459629986097743</v>
          </cell>
          <cell r="K97">
            <v>0.15240259193806277</v>
          </cell>
          <cell r="L97">
            <v>-4.3337326474526143E-2</v>
          </cell>
          <cell r="M97">
            <v>-1.9593986894513672E-2</v>
          </cell>
          <cell r="N97">
            <v>0.23423042351821496</v>
          </cell>
          <cell r="O97">
            <v>0.16177218702307727</v>
          </cell>
          <cell r="P97">
            <v>0.24282456554218768</v>
          </cell>
          <cell r="Q97">
            <v>0.15842012444681064</v>
          </cell>
          <cell r="R97">
            <v>0.18315680702660816</v>
          </cell>
          <cell r="S97">
            <v>0.35610260959562351</v>
          </cell>
          <cell r="T97">
            <v>0.25601259679471966</v>
          </cell>
          <cell r="U97">
            <v>0.33089716818698039</v>
          </cell>
          <cell r="V97">
            <v>0.13638842576000751</v>
          </cell>
          <cell r="W97">
            <v>0.14872885478781811</v>
          </cell>
          <cell r="X97">
            <v>0.42399999999999999</v>
          </cell>
          <cell r="Y97">
            <v>1.7909999999999999</v>
          </cell>
          <cell r="Z97">
            <v>5.3109999999999999</v>
          </cell>
          <cell r="AA97">
            <v>10.303000000000001</v>
          </cell>
          <cell r="AB97">
            <v>19.270999999999997</v>
          </cell>
          <cell r="AC97">
            <v>34.502000000000002</v>
          </cell>
          <cell r="AD97">
            <v>59.181897129943835</v>
          </cell>
          <cell r="AE97">
            <v>0.1895468883615832</v>
          </cell>
          <cell r="AF97">
            <v>2.539200954484842</v>
          </cell>
          <cell r="AG97">
            <v>0.86590411783940779</v>
          </cell>
          <cell r="AH97">
            <v>0.29219132387267693</v>
          </cell>
          <cell r="AI97">
            <v>0.25150005583673202</v>
          </cell>
          <cell r="AJ97">
            <v>0.15680308653780942</v>
          </cell>
          <cell r="AK97">
            <v>0.30209029003023796</v>
          </cell>
          <cell r="AL97">
            <v>0.12938456605351914</v>
          </cell>
          <cell r="AM97">
            <v>8.6705697230652912E-2</v>
          </cell>
          <cell r="AN97">
            <v>7.9867699200684081E-2</v>
          </cell>
          <cell r="AO97">
            <v>0.23953995311949433</v>
          </cell>
        </row>
        <row r="98">
          <cell r="A98" t="str">
            <v>Cost Data</v>
          </cell>
          <cell r="J98">
            <v>737.86178571428582</v>
          </cell>
          <cell r="K98">
            <v>1415.8</v>
          </cell>
          <cell r="L98">
            <v>201.99999999999952</v>
          </cell>
          <cell r="M98">
            <v>945.85714285714289</v>
          </cell>
          <cell r="N98">
            <v>825.22222222222217</v>
          </cell>
          <cell r="O98">
            <v>709.90909090909099</v>
          </cell>
          <cell r="P98">
            <v>713.36363636363649</v>
          </cell>
          <cell r="Q98">
            <v>979.54999999999984</v>
          </cell>
          <cell r="R98">
            <v>348.85000000000019</v>
          </cell>
          <cell r="S98">
            <v>672.28571428571433</v>
          </cell>
          <cell r="T98">
            <v>671.51851851851825</v>
          </cell>
          <cell r="U98">
            <v>924.18750000000023</v>
          </cell>
          <cell r="V98">
            <v>438.89999999999975</v>
          </cell>
          <cell r="W98">
            <v>490.58536585365897</v>
          </cell>
          <cell r="X98">
            <v>22.408999999999999</v>
          </cell>
          <cell r="Y98">
            <v>50.991</v>
          </cell>
          <cell r="Z98">
            <v>96.022999999999996</v>
          </cell>
          <cell r="AA98">
            <v>176.37499999999997</v>
          </cell>
          <cell r="AB98">
            <v>309.85700000000003</v>
          </cell>
          <cell r="AC98">
            <v>497.09800000000001</v>
          </cell>
          <cell r="AD98">
            <v>739.77371412429795</v>
          </cell>
          <cell r="AE98">
            <v>396.78350515463859</v>
          </cell>
          <cell r="AF98">
            <v>1.0700288432394984</v>
          </cell>
          <cell r="AG98">
            <v>0.72990497839361534</v>
          </cell>
          <cell r="AH98">
            <v>165.7000000000003</v>
          </cell>
          <cell r="AI98">
            <v>225.02857142857101</v>
          </cell>
          <cell r="AJ98">
            <v>211.03215996761446</v>
          </cell>
          <cell r="AK98">
            <v>1193.4548680849621</v>
          </cell>
        </row>
        <row r="99">
          <cell r="A99" t="str">
            <v>LTM Billings Margin (Billings - COGS - opex)</v>
          </cell>
          <cell r="J99">
            <v>502.89210887194957</v>
          </cell>
          <cell r="K99">
            <v>769.70166065610965</v>
          </cell>
          <cell r="L99">
            <v>598.01290956820708</v>
          </cell>
          <cell r="M99">
            <v>2.4478852682679179E-2</v>
          </cell>
          <cell r="N99">
            <v>6.6876411745724562E-2</v>
          </cell>
          <cell r="O99">
            <v>8.2926714003851473E-2</v>
          </cell>
          <cell r="P99">
            <v>0.17379077062253548</v>
          </cell>
          <cell r="Q99">
            <v>0.24325648665523317</v>
          </cell>
          <cell r="R99">
            <v>0.20465212639038716</v>
          </cell>
          <cell r="S99">
            <v>0.20707296874520764</v>
          </cell>
          <cell r="T99">
            <v>0.22583035071426333</v>
          </cell>
          <cell r="U99">
            <v>0.23694282967501964</v>
          </cell>
          <cell r="V99">
            <v>0.2420335015386523</v>
          </cell>
          <cell r="W99">
            <v>0.23537969258509236</v>
          </cell>
          <cell r="X99">
            <v>0.21656546832711629</v>
          </cell>
          <cell r="Y99">
            <v>0.2429763110364051</v>
          </cell>
          <cell r="Z99">
            <v>0.23564313383533175</v>
          </cell>
          <cell r="AA99">
            <v>0.2368752398435961</v>
          </cell>
          <cell r="AB99">
            <v>0.23257331784336366</v>
          </cell>
          <cell r="AC99">
            <v>0.246954995702516</v>
          </cell>
          <cell r="AD99">
            <v>0.23177452652365138</v>
          </cell>
          <cell r="AE99">
            <v>0.23096976301479477</v>
          </cell>
          <cell r="AF99">
            <v>0.22971734138624239</v>
          </cell>
          <cell r="AG99">
            <v>0.28396992687405331</v>
          </cell>
          <cell r="AH99">
            <v>0.26573983261573791</v>
          </cell>
          <cell r="AI99">
            <v>0.28314870630450767</v>
          </cell>
          <cell r="AJ99">
            <v>0.27448635588276976</v>
          </cell>
          <cell r="AK99">
            <v>0.24883297240669916</v>
          </cell>
          <cell r="AU99" t="str">
            <v>YTD FY07</v>
          </cell>
          <cell r="AV99" t="str">
            <v>YTD FY08</v>
          </cell>
          <cell r="AW99" t="str">
            <v>Y/Y</v>
          </cell>
        </row>
        <row r="100">
          <cell r="A100" t="str">
            <v>Cost of Subscription/Support ($ millions)</v>
          </cell>
          <cell r="J100">
            <v>1.4510000000000001</v>
          </cell>
          <cell r="K100">
            <v>1.5169999999999999</v>
          </cell>
          <cell r="L100">
            <v>2.3519999999999999</v>
          </cell>
          <cell r="M100">
            <v>1.879</v>
          </cell>
          <cell r="N100">
            <v>1.597</v>
          </cell>
          <cell r="O100">
            <v>1.819</v>
          </cell>
          <cell r="P100">
            <v>2.1429999999999998</v>
          </cell>
          <cell r="Q100">
            <v>2.2229999999999999</v>
          </cell>
          <cell r="R100">
            <v>2.282</v>
          </cell>
          <cell r="S100">
            <v>2.6989999999999998</v>
          </cell>
          <cell r="T100">
            <v>3.5459999999999998</v>
          </cell>
          <cell r="U100">
            <v>4.2</v>
          </cell>
          <cell r="V100">
            <v>5.3360000000000003</v>
          </cell>
          <cell r="W100">
            <v>8.0129999999999999</v>
          </cell>
          <cell r="X100">
            <v>10.069000000000001</v>
          </cell>
          <cell r="Y100">
            <v>11.039</v>
          </cell>
          <cell r="Z100">
            <v>12.119</v>
          </cell>
          <cell r="AA100">
            <v>13.249661333999995</v>
          </cell>
          <cell r="AB100">
            <v>14.686875520000001</v>
          </cell>
          <cell r="AC100">
            <v>15.342674615999996</v>
          </cell>
          <cell r="AD100">
            <v>17.867380245000007</v>
          </cell>
          <cell r="AE100">
            <v>19.306168764999995</v>
          </cell>
          <cell r="AF100">
            <v>19.205329140000003</v>
          </cell>
          <cell r="AG100">
            <v>20.660049044999994</v>
          </cell>
          <cell r="AH100">
            <v>0.28527658860068833</v>
          </cell>
          <cell r="AI100">
            <v>0.29391210297427917</v>
          </cell>
          <cell r="AJ100">
            <v>0.2598827395076091</v>
          </cell>
          <cell r="AK100">
            <v>0.25020989876713606</v>
          </cell>
          <cell r="AT100" t="str">
            <v>Total Revenue</v>
          </cell>
          <cell r="AU100">
            <v>352.87599999999998</v>
          </cell>
          <cell r="AV100">
            <v>531.79399999999998</v>
          </cell>
          <cell r="AW100">
            <v>0.50702796449744381</v>
          </cell>
          <cell r="BA100">
            <v>403.13199999999995</v>
          </cell>
          <cell r="BG100">
            <v>588.53899999999999</v>
          </cell>
        </row>
        <row r="101">
          <cell r="A101" t="str">
            <v>Cost of Services ($ millions)</v>
          </cell>
          <cell r="I101">
            <v>0.84175084175084169</v>
          </cell>
          <cell r="J101">
            <v>0.29199999999999998</v>
          </cell>
          <cell r="K101">
            <v>0.63500000000000001</v>
          </cell>
          <cell r="L101">
            <v>0.85899999999999999</v>
          </cell>
          <cell r="M101">
            <v>1.3779999999999999</v>
          </cell>
          <cell r="N101">
            <v>1.758</v>
          </cell>
          <cell r="O101">
            <v>2.0089999999999999</v>
          </cell>
          <cell r="P101">
            <v>2.5249999999999999</v>
          </cell>
          <cell r="Q101">
            <v>3.1989999999999998</v>
          </cell>
          <cell r="R101">
            <v>4.0810000000000004</v>
          </cell>
          <cell r="S101">
            <v>5.4829999999999997</v>
          </cell>
          <cell r="T101">
            <v>5.359</v>
          </cell>
          <cell r="U101">
            <v>5.8040000000000003</v>
          </cell>
          <cell r="V101">
            <v>6.6289999999999996</v>
          </cell>
          <cell r="W101">
            <v>8.2240000000000002</v>
          </cell>
          <cell r="X101">
            <v>9.5150000000000006</v>
          </cell>
          <cell r="Y101">
            <v>10.301</v>
          </cell>
          <cell r="Z101">
            <v>11.208</v>
          </cell>
          <cell r="AA101">
            <v>11.558862</v>
          </cell>
          <cell r="AB101">
            <v>12.923449874999999</v>
          </cell>
          <cell r="AC101">
            <v>13.53885225</v>
          </cell>
          <cell r="AD101">
            <v>13.66611746115</v>
          </cell>
          <cell r="AE101">
            <v>14.203000647123751</v>
          </cell>
          <cell r="AF101">
            <v>14.605663036604064</v>
          </cell>
          <cell r="AG101">
            <v>15.174515175924432</v>
          </cell>
          <cell r="AH101">
            <v>1.1499999999999999</v>
          </cell>
          <cell r="AI101">
            <v>1.1499999999999999</v>
          </cell>
          <cell r="AJ101">
            <v>1.1214350267180517</v>
          </cell>
          <cell r="AK101">
            <v>1.1289235760121124</v>
          </cell>
          <cell r="AT101" t="str">
            <v>Bookings (Subs + Δ Def.)</v>
          </cell>
          <cell r="AU101">
            <v>403.13199999999995</v>
          </cell>
          <cell r="AV101">
            <v>588.53899999999999</v>
          </cell>
          <cell r="AW101">
            <v>0.45991635494081362</v>
          </cell>
          <cell r="AY101">
            <v>117.54699999999998</v>
          </cell>
          <cell r="AZ101">
            <v>138.93700000000001</v>
          </cell>
          <cell r="BA101">
            <v>146.648</v>
          </cell>
          <cell r="BB101">
            <v>208.85399999999998</v>
          </cell>
          <cell r="BE101">
            <v>174.02100000000004</v>
          </cell>
          <cell r="BF101">
            <v>202.75899999999993</v>
          </cell>
          <cell r="BG101">
            <v>211.75900000000001</v>
          </cell>
        </row>
        <row r="102">
          <cell r="A102" t="str">
            <v>Cost of Sales ($ millions)</v>
          </cell>
          <cell r="I102">
            <v>6</v>
          </cell>
          <cell r="J102">
            <v>1.7430000000000001</v>
          </cell>
          <cell r="K102">
            <v>2.1520000000000001</v>
          </cell>
          <cell r="L102">
            <v>3.2109999999999999</v>
          </cell>
          <cell r="M102">
            <v>3.2569999999999997</v>
          </cell>
          <cell r="N102">
            <v>3.355</v>
          </cell>
          <cell r="O102">
            <v>3.8279999999999998</v>
          </cell>
          <cell r="P102">
            <v>4.6679999999999993</v>
          </cell>
          <cell r="Q102">
            <v>5.4219999999999997</v>
          </cell>
          <cell r="R102">
            <v>6.3630000000000004</v>
          </cell>
          <cell r="S102">
            <v>8.1819999999999986</v>
          </cell>
          <cell r="T102">
            <v>8.9049999999999994</v>
          </cell>
          <cell r="U102">
            <v>10.004000000000001</v>
          </cell>
          <cell r="V102">
            <v>11.965</v>
          </cell>
          <cell r="W102">
            <v>16.237000000000002</v>
          </cell>
          <cell r="X102">
            <v>19.584000000000003</v>
          </cell>
          <cell r="Y102">
            <v>21.34</v>
          </cell>
          <cell r="Z102">
            <v>23.326999999999998</v>
          </cell>
          <cell r="AA102">
            <v>24.808523333999993</v>
          </cell>
          <cell r="AB102">
            <v>27.610325395</v>
          </cell>
          <cell r="AC102">
            <v>28.881526865999994</v>
          </cell>
          <cell r="AD102">
            <v>31.533497706150008</v>
          </cell>
          <cell r="AE102">
            <v>33.509169412123747</v>
          </cell>
          <cell r="AF102">
            <v>33.810992176604067</v>
          </cell>
          <cell r="AG102">
            <v>35.834564220924428</v>
          </cell>
          <cell r="AH102">
            <v>540.84154999999998</v>
          </cell>
          <cell r="AI102">
            <v>551.47789999999998</v>
          </cell>
          <cell r="AJ102">
            <v>568.77400431004332</v>
          </cell>
          <cell r="AK102">
            <v>776.00954040353815</v>
          </cell>
          <cell r="AT102" t="str">
            <v>Non-GAAP total expense</v>
          </cell>
          <cell r="AU102">
            <v>325.72899999999998</v>
          </cell>
          <cell r="AV102">
            <v>479.09399999999994</v>
          </cell>
          <cell r="AW102">
            <v>0.47083618590914522</v>
          </cell>
          <cell r="AY102">
            <v>0.17385386271023501</v>
          </cell>
        </row>
        <row r="103">
          <cell r="A103" t="str">
            <v>Cost of Services ($ millions)</v>
          </cell>
          <cell r="J103">
            <v>0.29199999999999998</v>
          </cell>
          <cell r="K103">
            <v>0.63500000000000001</v>
          </cell>
          <cell r="L103">
            <v>0.85899999999999999</v>
          </cell>
          <cell r="M103">
            <v>1.3779999999999999</v>
          </cell>
          <cell r="N103">
            <v>1.758</v>
          </cell>
          <cell r="O103">
            <v>2.0089999999999999</v>
          </cell>
          <cell r="P103">
            <v>2.5249999999999999</v>
          </cell>
          <cell r="Q103">
            <v>3.1989999999999998</v>
          </cell>
          <cell r="R103">
            <v>4.0810000000000004</v>
          </cell>
          <cell r="S103">
            <v>5.4829999999999997</v>
          </cell>
          <cell r="T103">
            <v>5.359</v>
          </cell>
          <cell r="U103">
            <v>5.8040000000000003</v>
          </cell>
          <cell r="V103">
            <v>6.6289999999999996</v>
          </cell>
          <cell r="W103">
            <v>8.2240000000000002</v>
          </cell>
          <cell r="X103">
            <v>9.5150000000000006</v>
          </cell>
          <cell r="Y103">
            <v>10.301</v>
          </cell>
          <cell r="Z103">
            <v>11.208</v>
          </cell>
          <cell r="AA103">
            <v>11.914</v>
          </cell>
          <cell r="AB103">
            <v>13.427999999999999</v>
          </cell>
          <cell r="AC103">
            <v>15.937999999999999</v>
          </cell>
          <cell r="AD103">
            <v>17.209</v>
          </cell>
          <cell r="AE103">
            <v>17.071999999999999</v>
          </cell>
          <cell r="AF103">
            <v>17.758251000000001</v>
          </cell>
          <cell r="AG103">
            <v>18.426796920000005</v>
          </cell>
          <cell r="AH103">
            <v>0.74605827280064574</v>
          </cell>
          <cell r="AI103">
            <v>0.67961959583961473</v>
          </cell>
          <cell r="AJ103">
            <v>0.50634592932336009</v>
          </cell>
          <cell r="AK103">
            <v>0.46698278320933717</v>
          </cell>
          <cell r="AT103" t="str">
            <v>Bookings margin $</v>
          </cell>
          <cell r="AU103">
            <v>77.402999999999963</v>
          </cell>
          <cell r="AV103">
            <v>109.44500000000005</v>
          </cell>
          <cell r="AW103">
            <v>0.41396328307688468</v>
          </cell>
          <cell r="AY103">
            <v>97.11099999999999</v>
          </cell>
          <cell r="AZ103">
            <v>108.682</v>
          </cell>
          <cell r="BA103">
            <v>119.93599999999999</v>
          </cell>
          <cell r="BE103">
            <v>149.786</v>
          </cell>
          <cell r="BF103">
            <v>158.30099999999999</v>
          </cell>
          <cell r="BG103">
            <v>171.00699999999998</v>
          </cell>
        </row>
        <row r="104">
          <cell r="A104" t="str">
            <v>Sales and Marketing ($ millions)</v>
          </cell>
          <cell r="J104">
            <v>5.9749999999999996</v>
          </cell>
          <cell r="K104">
            <v>7.4130000000000003</v>
          </cell>
          <cell r="L104">
            <v>10.039</v>
          </cell>
          <cell r="M104">
            <v>10.095000000000001</v>
          </cell>
          <cell r="N104">
            <v>10.656000000000001</v>
          </cell>
          <cell r="O104">
            <v>12.205</v>
          </cell>
          <cell r="P104">
            <v>14.597</v>
          </cell>
          <cell r="Q104">
            <v>17.141999999999999</v>
          </cell>
          <cell r="R104">
            <v>20.414999999999999</v>
          </cell>
          <cell r="S104">
            <v>22.524999999999999</v>
          </cell>
          <cell r="T104">
            <v>24.94</v>
          </cell>
          <cell r="U104">
            <v>28.431000000000001</v>
          </cell>
          <cell r="V104">
            <v>34.502000000000002</v>
          </cell>
          <cell r="W104">
            <v>34.688000000000002</v>
          </cell>
          <cell r="X104">
            <v>37.905000000000001</v>
          </cell>
          <cell r="Y104">
            <v>42.503</v>
          </cell>
          <cell r="Z104">
            <v>48.524000000000001</v>
          </cell>
          <cell r="AA104">
            <v>54.064425240000006</v>
          </cell>
          <cell r="AB104">
            <v>59.713153375000005</v>
          </cell>
          <cell r="AC104">
            <v>65.470285717500005</v>
          </cell>
          <cell r="AD104">
            <v>69.032200368779996</v>
          </cell>
          <cell r="AE104">
            <v>74.233822939810636</v>
          </cell>
          <cell r="AF104">
            <v>79.640131406282364</v>
          </cell>
          <cell r="AG104">
            <v>85.3045100115705</v>
          </cell>
          <cell r="AH104">
            <v>178.37100000000001</v>
          </cell>
          <cell r="AI104">
            <v>193.98990060261633</v>
          </cell>
          <cell r="AJ104">
            <v>208.36089262723689</v>
          </cell>
          <cell r="AK104">
            <v>223.47917745659373</v>
          </cell>
          <cell r="AT104" t="str">
            <v>Bookings margin %</v>
          </cell>
          <cell r="AU104">
            <v>0.19200410783564681</v>
          </cell>
          <cell r="AV104">
            <v>0.18596048859973605</v>
          </cell>
          <cell r="AW104" t="str">
            <v>- 80 bps</v>
          </cell>
        </row>
        <row r="105">
          <cell r="A105" t="str">
            <v>Research and Development ($ millions)</v>
          </cell>
          <cell r="J105">
            <v>1.075</v>
          </cell>
          <cell r="K105">
            <v>1.173</v>
          </cell>
          <cell r="L105">
            <v>1.105</v>
          </cell>
          <cell r="M105">
            <v>1.2949999999999999</v>
          </cell>
          <cell r="N105">
            <v>1.24</v>
          </cell>
          <cell r="O105">
            <v>1.6850000000000001</v>
          </cell>
          <cell r="P105">
            <v>1.88</v>
          </cell>
          <cell r="Q105">
            <v>2.157</v>
          </cell>
          <cell r="R105">
            <v>2.1269999999999998</v>
          </cell>
          <cell r="S105">
            <v>2.0739999999999998</v>
          </cell>
          <cell r="T105">
            <v>2.4620000000000002</v>
          </cell>
          <cell r="U105">
            <v>3.1589999999999998</v>
          </cell>
          <cell r="V105">
            <v>4.3019999999999996</v>
          </cell>
          <cell r="W105">
            <v>5.47</v>
          </cell>
          <cell r="X105">
            <v>6.6020000000000003</v>
          </cell>
          <cell r="Y105">
            <v>6.9560000000000004</v>
          </cell>
          <cell r="Z105">
            <v>8.1049999999999986</v>
          </cell>
          <cell r="AA105">
            <v>9.8926395120000006</v>
          </cell>
          <cell r="AB105">
            <v>10.926236575000001</v>
          </cell>
          <cell r="AC105">
            <v>11.9796693015</v>
          </cell>
          <cell r="AD105">
            <v>13.322003579939999</v>
          </cell>
          <cell r="AE105">
            <v>14.357310810337001</v>
          </cell>
          <cell r="AF105">
            <v>14.910597289722469</v>
          </cell>
          <cell r="AG105">
            <v>15.818054836582609</v>
          </cell>
          <cell r="AH105">
            <v>45.164000000000001</v>
          </cell>
          <cell r="AI105">
            <v>47.466705051368152</v>
          </cell>
          <cell r="AJ105">
            <v>50.983092438593957</v>
          </cell>
          <cell r="AK105">
            <v>54.682332268339906</v>
          </cell>
          <cell r="AT105" t="str">
            <v>FCF</v>
          </cell>
          <cell r="AU105">
            <v>69.37299999999999</v>
          </cell>
          <cell r="AV105">
            <v>112.80300000000001</v>
          </cell>
          <cell r="AW105">
            <v>0.62603606590460315</v>
          </cell>
        </row>
        <row r="106">
          <cell r="A106" t="str">
            <v>General and Administrative ($ millions)</v>
          </cell>
          <cell r="J106">
            <v>2.1920000000000002</v>
          </cell>
          <cell r="K106">
            <v>2.5310000000000001</v>
          </cell>
          <cell r="L106">
            <v>4.7089999999999996</v>
          </cell>
          <cell r="M106">
            <v>3.5259999999999998</v>
          </cell>
          <cell r="N106">
            <v>3.645</v>
          </cell>
          <cell r="O106">
            <v>3.7709999999999999</v>
          </cell>
          <cell r="P106">
            <v>4.32</v>
          </cell>
          <cell r="Q106">
            <v>5.1790000000000003</v>
          </cell>
          <cell r="R106">
            <v>5.5730000000000004</v>
          </cell>
          <cell r="S106">
            <v>6.6349999999999998</v>
          </cell>
          <cell r="T106">
            <v>8.2810000000000006</v>
          </cell>
          <cell r="U106">
            <v>9.7789999999999999</v>
          </cell>
          <cell r="V106">
            <v>9.423</v>
          </cell>
          <cell r="W106">
            <v>11.355</v>
          </cell>
          <cell r="X106">
            <v>12.195</v>
          </cell>
          <cell r="Y106">
            <v>15.013</v>
          </cell>
          <cell r="Z106">
            <v>17.155000000000001</v>
          </cell>
          <cell r="AA106">
            <v>18.750002796000004</v>
          </cell>
          <cell r="AB106">
            <v>20.327882000000002</v>
          </cell>
          <cell r="AC106">
            <v>22.287756840000004</v>
          </cell>
          <cell r="AD106">
            <v>22.707960647624997</v>
          </cell>
          <cell r="AE106">
            <v>24.309537622047877</v>
          </cell>
          <cell r="AF106">
            <v>25.260305996706297</v>
          </cell>
          <cell r="AG106">
            <v>25.798494197759734</v>
          </cell>
          <cell r="AH106">
            <v>24.087</v>
          </cell>
          <cell r="AI106">
            <v>23.266844346015549</v>
          </cell>
          <cell r="AJ106">
            <v>24.990478584169125</v>
          </cell>
          <cell r="AK106">
            <v>26.803741948966337</v>
          </cell>
          <cell r="AT106" t="str">
            <v>FCF/Bookings</v>
          </cell>
          <cell r="AU106">
            <v>0.17208507387158548</v>
          </cell>
          <cell r="AV106">
            <v>0.19166614277048763</v>
          </cell>
          <cell r="AW106" t="str">
            <v>49 bps</v>
          </cell>
        </row>
        <row r="107">
          <cell r="A107" t="str">
            <v>Research and Development ($ millions)</v>
          </cell>
          <cell r="J107">
            <v>1.075</v>
          </cell>
          <cell r="K107">
            <v>1.173</v>
          </cell>
          <cell r="L107">
            <v>1.105</v>
          </cell>
          <cell r="M107">
            <v>1.2949999999999999</v>
          </cell>
          <cell r="N107">
            <v>1.24</v>
          </cell>
          <cell r="O107">
            <v>1.6850000000000001</v>
          </cell>
          <cell r="P107">
            <v>1.88</v>
          </cell>
          <cell r="Q107">
            <v>2.157</v>
          </cell>
          <cell r="R107">
            <v>2.1269999999999998</v>
          </cell>
          <cell r="S107">
            <v>2.0739999999999998</v>
          </cell>
          <cell r="T107">
            <v>2.4620000000000002</v>
          </cell>
          <cell r="U107">
            <v>3.1589999999999998</v>
          </cell>
          <cell r="V107">
            <v>4.3019999999999996</v>
          </cell>
          <cell r="W107">
            <v>5.47</v>
          </cell>
          <cell r="X107">
            <v>6.6020000000000003</v>
          </cell>
          <cell r="Y107">
            <v>6.9560000000000004</v>
          </cell>
          <cell r="Z107">
            <v>8.1049999999999986</v>
          </cell>
          <cell r="AA107">
            <v>9.7219999999999995</v>
          </cell>
          <cell r="AB107">
            <v>10.254999999999999</v>
          </cell>
          <cell r="AC107">
            <v>12.009</v>
          </cell>
          <cell r="AD107">
            <v>12.844000000000001</v>
          </cell>
          <cell r="AE107">
            <v>13.586</v>
          </cell>
          <cell r="AF107">
            <v>14.966048576234673</v>
          </cell>
          <cell r="AG107">
            <v>16.503913421940826</v>
          </cell>
          <cell r="AH107">
            <v>0.3019445673344856</v>
          </cell>
          <cell r="AI107">
            <v>0.26783329996141858</v>
          </cell>
          <cell r="AJ107">
            <v>0.21019871354521902</v>
          </cell>
          <cell r="AK107">
            <v>0.34264953805760445</v>
          </cell>
          <cell r="AT107" t="str">
            <v>FCF/Revenues</v>
          </cell>
          <cell r="AU107">
            <v>0.19659313753273103</v>
          </cell>
          <cell r="AV107">
            <v>0.21211785014498097</v>
          </cell>
          <cell r="AW107" t="str">
            <v>7 bps</v>
          </cell>
        </row>
        <row r="108">
          <cell r="A108" t="str">
            <v>Total Expense ($ in millions)</v>
          </cell>
          <cell r="J108">
            <v>10.984999999999999</v>
          </cell>
          <cell r="K108">
            <v>13.269000000000002</v>
          </cell>
          <cell r="L108">
            <v>19.064</v>
          </cell>
          <cell r="M108">
            <v>18.173000000000002</v>
          </cell>
          <cell r="N108">
            <v>18.896000000000001</v>
          </cell>
          <cell r="O108">
            <v>21.489000000000001</v>
          </cell>
          <cell r="P108">
            <v>25.465</v>
          </cell>
          <cell r="Q108">
            <v>29.9</v>
          </cell>
          <cell r="R108">
            <v>34.477999999999994</v>
          </cell>
          <cell r="S108">
            <v>39.415999999999997</v>
          </cell>
          <cell r="T108">
            <v>44.588000000000001</v>
          </cell>
          <cell r="U108">
            <v>51.373000000000005</v>
          </cell>
          <cell r="V108">
            <v>60.192</v>
          </cell>
          <cell r="W108">
            <v>67.75</v>
          </cell>
          <cell r="X108">
            <v>76.286000000000001</v>
          </cell>
          <cell r="Y108">
            <v>85.812000000000012</v>
          </cell>
          <cell r="Z108">
            <v>97.111000000000004</v>
          </cell>
          <cell r="AA108">
            <v>107.515590882</v>
          </cell>
          <cell r="AB108">
            <v>118.57759734500002</v>
          </cell>
          <cell r="AC108">
            <v>128.619238725</v>
          </cell>
          <cell r="AD108">
            <v>136.59566230249499</v>
          </cell>
          <cell r="AE108">
            <v>146.40984078431927</v>
          </cell>
          <cell r="AF108">
            <v>153.62202686931519</v>
          </cell>
          <cell r="AG108">
            <v>162.75562326683726</v>
          </cell>
          <cell r="AH108">
            <v>0.72033583445735838</v>
          </cell>
          <cell r="AI108">
            <v>0.73280210197704931</v>
          </cell>
          <cell r="AJ108">
            <v>0.73280210197704931</v>
          </cell>
          <cell r="AK108">
            <v>0.73280210197704931</v>
          </cell>
        </row>
        <row r="109">
          <cell r="A109" t="str">
            <v>EMEA</v>
          </cell>
          <cell r="J109">
            <v>0.10482241964268203</v>
          </cell>
          <cell r="K109">
            <v>0.10482241964268203</v>
          </cell>
          <cell r="L109">
            <v>0.10482241964268205</v>
          </cell>
          <cell r="M109">
            <v>0.104822419642682</v>
          </cell>
          <cell r="N109">
            <v>0.1077565695553323</v>
          </cell>
          <cell r="O109">
            <v>0.12449706331221387</v>
          </cell>
          <cell r="P109">
            <v>0.12451836124872218</v>
          </cell>
          <cell r="Q109">
            <v>0.12833993278541242</v>
          </cell>
          <cell r="R109">
            <v>0.13295444760182554</v>
          </cell>
          <cell r="S109">
            <v>0.14361400655479165</v>
          </cell>
          <cell r="T109">
            <v>0.14162766118073378</v>
          </cell>
          <cell r="U109">
            <v>0.14974172986042422</v>
          </cell>
          <cell r="V109">
            <v>0.14620502672296928</v>
          </cell>
          <cell r="W109">
            <v>0.13952712564113257</v>
          </cell>
          <cell r="X109">
            <v>0.13736044415952003</v>
          </cell>
          <cell r="Y109">
            <v>0.14056048493367304</v>
          </cell>
          <cell r="Z109">
            <v>0.14280801635366713</v>
          </cell>
          <cell r="AA109">
            <v>0.14918272852704911</v>
          </cell>
          <cell r="AB109">
            <v>0.15240709556872969</v>
          </cell>
          <cell r="AC109">
            <v>0.15691780726934867</v>
          </cell>
          <cell r="AD109">
            <v>0.15746373420683202</v>
          </cell>
          <cell r="AE109">
            <v>0.16513854988418783</v>
          </cell>
          <cell r="AF109">
            <v>0.17572340679346277</v>
          </cell>
          <cell r="AG109">
            <v>0.17701677224235385</v>
          </cell>
          <cell r="AH109">
            <v>0.18239090226231919</v>
          </cell>
          <cell r="AI109">
            <v>0.17930676353518415</v>
          </cell>
          <cell r="AJ109">
            <v>0.17930676353518415</v>
          </cell>
          <cell r="AK109">
            <v>0.17930676353518415</v>
          </cell>
        </row>
        <row r="110">
          <cell r="A110" t="str">
            <v>COGS (% Sales)</v>
          </cell>
          <cell r="J110">
            <v>0.1863971767725377</v>
          </cell>
          <cell r="K110">
            <v>0.18109904906168475</v>
          </cell>
          <cell r="L110">
            <v>0.22627017123528997</v>
          </cell>
          <cell r="M110">
            <v>0.20923808300141331</v>
          </cell>
          <cell r="N110">
            <v>0.17739121239359171</v>
          </cell>
          <cell r="O110">
            <v>0.1770337141007261</v>
          </cell>
          <cell r="P110">
            <v>0.18353385232366121</v>
          </cell>
          <cell r="Q110">
            <v>0.18041460087179315</v>
          </cell>
          <cell r="R110">
            <v>0.18264014466546113</v>
          </cell>
          <cell r="S110">
            <v>0.20162144846110244</v>
          </cell>
          <cell r="T110">
            <v>0.19207954962144902</v>
          </cell>
          <cell r="U110">
            <v>0.18324357988057299</v>
          </cell>
          <cell r="V110">
            <v>0.18643750876482232</v>
          </cell>
          <cell r="W110">
            <v>0.22569256216727129</v>
          </cell>
          <cell r="X110">
            <v>0.23688507735294476</v>
          </cell>
          <cell r="Y110">
            <v>0.234340683475358</v>
          </cell>
          <cell r="Z110">
            <v>0.22282826739009992</v>
          </cell>
          <cell r="AA110">
            <v>0.21566873068971879</v>
          </cell>
          <cell r="AB110">
            <v>0.21731983997152285</v>
          </cell>
          <cell r="AC110">
            <v>0.20733554891744765</v>
          </cell>
          <cell r="AD110">
            <v>0.20829808230345023</v>
          </cell>
          <cell r="AE110">
            <v>0.20538713323276406</v>
          </cell>
          <cell r="AF110">
            <v>0.19274441386679275</v>
          </cell>
          <cell r="AG110">
            <v>0.1902954203696493</v>
          </cell>
          <cell r="AH110">
            <v>9.7273263280322417E-2</v>
          </cell>
          <cell r="AI110">
            <v>8.7891134487766573E-2</v>
          </cell>
          <cell r="AJ110">
            <v>8.7891134487766573E-2</v>
          </cell>
          <cell r="AK110">
            <v>8.7891134487766628E-2</v>
          </cell>
          <cell r="AL110">
            <v>63.297698691807618</v>
          </cell>
          <cell r="AM110">
            <v>66.474640036661526</v>
          </cell>
          <cell r="AN110">
            <v>70.006620488747984</v>
          </cell>
          <cell r="AO110">
            <v>77.217397828047183</v>
          </cell>
          <cell r="AP110">
            <v>82.557744621430743</v>
          </cell>
          <cell r="AQ110">
            <v>84.905946744081746</v>
          </cell>
          <cell r="AR110">
            <v>88.5031493680778</v>
          </cell>
          <cell r="AS110">
            <v>96.481965333678914</v>
          </cell>
        </row>
        <row r="111">
          <cell r="A111" t="str">
            <v>S&amp;M (% Sales)</v>
          </cell>
          <cell r="J111">
            <v>0.63896909421452242</v>
          </cell>
          <cell r="K111">
            <v>0.62383236556425148</v>
          </cell>
          <cell r="L111">
            <v>0.70742019589880911</v>
          </cell>
          <cell r="M111">
            <v>0.6485288449184119</v>
          </cell>
          <cell r="N111">
            <v>0.56342198487812623</v>
          </cell>
          <cell r="O111">
            <v>0.56444526661425343</v>
          </cell>
          <cell r="P111">
            <v>0.57391680427773839</v>
          </cell>
          <cell r="Q111">
            <v>0.57039230692443343</v>
          </cell>
          <cell r="R111">
            <v>0.5859812279342117</v>
          </cell>
          <cell r="S111">
            <v>0.55506271407801677</v>
          </cell>
          <cell r="T111">
            <v>0.53795215806388985</v>
          </cell>
          <cell r="U111">
            <v>0.52077151335311578</v>
          </cell>
          <cell r="V111">
            <v>0.53760693083191813</v>
          </cell>
          <cell r="W111">
            <v>0.48215948737194719</v>
          </cell>
          <cell r="X111">
            <v>0.45849309931900378</v>
          </cell>
          <cell r="Y111">
            <v>0.46673767899499258</v>
          </cell>
          <cell r="Z111">
            <v>0.46351947729400306</v>
          </cell>
          <cell r="AA111">
            <v>0.47</v>
          </cell>
          <cell r="AB111">
            <v>0.47</v>
          </cell>
          <cell r="AC111">
            <v>0.47</v>
          </cell>
          <cell r="AD111">
            <v>0.45600000000000002</v>
          </cell>
          <cell r="AE111">
            <v>0.45500000000000002</v>
          </cell>
          <cell r="AF111">
            <v>0.45400000000000001</v>
          </cell>
          <cell r="AG111">
            <v>0.45300000000000001</v>
          </cell>
          <cell r="AH111">
            <v>165.51300000000001</v>
          </cell>
          <cell r="AI111">
            <v>176.661</v>
          </cell>
          <cell r="AJ111">
            <v>184.81678194505886</v>
          </cell>
          <cell r="AK111">
            <v>195.66604658593627</v>
          </cell>
          <cell r="AL111">
            <v>213.96234797424754</v>
          </cell>
          <cell r="AM111">
            <v>227.51032518469464</v>
          </cell>
          <cell r="AN111">
            <v>239.29996589840596</v>
          </cell>
          <cell r="AO111">
            <v>256.18614520036397</v>
          </cell>
          <cell r="AP111">
            <v>270.43386274874706</v>
          </cell>
          <cell r="AQ111">
            <v>281.59983051025876</v>
          </cell>
          <cell r="AR111">
            <v>296.08592863676682</v>
          </cell>
          <cell r="AS111">
            <v>315.51091575647291</v>
          </cell>
        </row>
        <row r="112">
          <cell r="A112" t="str">
            <v>R&amp;D (% Sales)</v>
          </cell>
          <cell r="J112">
            <v>0.11496096674152495</v>
          </cell>
          <cell r="K112">
            <v>9.8712446351931327E-2</v>
          </cell>
          <cell r="L112">
            <v>7.7866253259107884E-2</v>
          </cell>
          <cell r="M112">
            <v>8.3194141076705627E-2</v>
          </cell>
          <cell r="N112">
            <v>6.5563369111193356E-2</v>
          </cell>
          <cell r="O112">
            <v>7.7926282199509797E-2</v>
          </cell>
          <cell r="P112">
            <v>7.391680427773846E-2</v>
          </cell>
          <cell r="Q112">
            <v>7.1773200678800789E-2</v>
          </cell>
          <cell r="R112">
            <v>6.105226900886937E-2</v>
          </cell>
          <cell r="S112">
            <v>5.1107661220768333E-2</v>
          </cell>
          <cell r="T112">
            <v>5.3104980479282152E-2</v>
          </cell>
          <cell r="U112">
            <v>5.7863501483679525E-2</v>
          </cell>
          <cell r="V112">
            <v>6.7033360861367783E-2</v>
          </cell>
          <cell r="W112">
            <v>7.6032414550407948E-2</v>
          </cell>
          <cell r="X112">
            <v>7.985678516565263E-2</v>
          </cell>
          <cell r="Y112">
            <v>7.6385838531142947E-2</v>
          </cell>
          <cell r="Z112">
            <v>7.7422004852606835E-2</v>
          </cell>
          <cell r="AA112">
            <v>8.5999999999999993E-2</v>
          </cell>
          <cell r="AB112">
            <v>8.5999999999999993E-2</v>
          </cell>
          <cell r="AC112">
            <v>8.5999999999999993E-2</v>
          </cell>
          <cell r="AD112">
            <v>8.7999999999999995E-2</v>
          </cell>
          <cell r="AE112">
            <v>8.7999999999999995E-2</v>
          </cell>
          <cell r="AF112">
            <v>8.5000000000000006E-2</v>
          </cell>
          <cell r="AG112">
            <v>8.4000000000000005E-2</v>
          </cell>
          <cell r="AH112">
            <v>0.10205252610484136</v>
          </cell>
          <cell r="AI112">
            <v>0.16719299662904008</v>
          </cell>
          <cell r="AJ112">
            <v>0.21456630210960936</v>
          </cell>
          <cell r="AK112">
            <v>0.4685329741571686</v>
          </cell>
          <cell r="AL112">
            <v>7.1464622440251424E-2</v>
          </cell>
          <cell r="AM112">
            <v>0.17294706314586128</v>
          </cell>
          <cell r="AN112">
            <v>0.19144878496131984</v>
          </cell>
          <cell r="AO112">
            <v>0.47971267720624017</v>
          </cell>
          <cell r="AP112">
            <v>3.8869942223932828E-2</v>
          </cell>
          <cell r="AQ112">
            <v>0.1707739186535969</v>
          </cell>
          <cell r="AR112">
            <v>0.22867986234753057</v>
          </cell>
          <cell r="AS112">
            <v>0.45486232468083543</v>
          </cell>
        </row>
        <row r="113">
          <cell r="A113" t="str">
            <v>G&amp;A (% Sales)</v>
          </cell>
          <cell r="J113">
            <v>0.23441343171853277</v>
          </cell>
          <cell r="K113">
            <v>0.21299335184717663</v>
          </cell>
          <cell r="L113">
            <v>0.33183003311958281</v>
          </cell>
          <cell r="M113">
            <v>0.22651933701657456</v>
          </cell>
          <cell r="N113">
            <v>0.19272458097604822</v>
          </cell>
          <cell r="O113">
            <v>0.17439763215095039</v>
          </cell>
          <cell r="P113">
            <v>0.16985138004246286</v>
          </cell>
          <cell r="Q113">
            <v>0.17232888563537752</v>
          </cell>
          <cell r="R113">
            <v>0.15996440770400988</v>
          </cell>
          <cell r="S113">
            <v>0.16350016017348018</v>
          </cell>
          <cell r="T113">
            <v>0.17861996074286576</v>
          </cell>
          <cell r="U113">
            <v>0.1791222478660659</v>
          </cell>
          <cell r="V113">
            <v>0.14682830297458593</v>
          </cell>
          <cell r="W113">
            <v>0.15783328468370791</v>
          </cell>
          <cell r="X113">
            <v>0.14750886020829049</v>
          </cell>
          <cell r="Y113">
            <v>0.16486207502415884</v>
          </cell>
          <cell r="Z113">
            <v>0.16387100471887361</v>
          </cell>
          <cell r="AA113">
            <v>0.16300000000000001</v>
          </cell>
          <cell r="AB113">
            <v>0.16</v>
          </cell>
          <cell r="AC113">
            <v>0.16</v>
          </cell>
          <cell r="AD113">
            <v>0.15</v>
          </cell>
          <cell r="AE113">
            <v>0.14899999999999999</v>
          </cell>
          <cell r="AF113">
            <v>0.14399999999999999</v>
          </cell>
          <cell r="AG113">
            <v>0.13700000000000001</v>
          </cell>
          <cell r="AH113">
            <v>72.353000000000009</v>
          </cell>
          <cell r="AI113">
            <v>51.881999999999991</v>
          </cell>
          <cell r="AJ113">
            <v>70.194649534263476</v>
          </cell>
          <cell r="AK113">
            <v>109.88931621490009</v>
          </cell>
          <cell r="AL113">
            <v>88.742074813072549</v>
          </cell>
          <cell r="AM113">
            <v>44.538006691855571</v>
          </cell>
          <cell r="AN113">
            <v>67.639218597994343</v>
          </cell>
          <cell r="AO113">
            <v>194.1019714871363</v>
          </cell>
          <cell r="AP113">
            <v>395.0212715900588</v>
          </cell>
          <cell r="AQ113">
            <v>0</v>
          </cell>
          <cell r="AR113">
            <v>81.134206124067461</v>
          </cell>
          <cell r="AS113">
            <v>68.353597645906291</v>
          </cell>
        </row>
        <row r="114">
          <cell r="A114" t="str">
            <v>OPEX (% Sales)</v>
          </cell>
          <cell r="J114">
            <v>0.9883434926745801</v>
          </cell>
          <cell r="K114">
            <v>0.93553816376335941</v>
          </cell>
          <cell r="L114">
            <v>1.1171164822774999</v>
          </cell>
          <cell r="M114">
            <v>0.9582423230116921</v>
          </cell>
          <cell r="N114">
            <v>0.82170993496536782</v>
          </cell>
          <cell r="O114">
            <v>0.81676918096471363</v>
          </cell>
          <cell r="P114">
            <v>0.81768498859793981</v>
          </cell>
          <cell r="Q114">
            <v>0.81449439323861172</v>
          </cell>
          <cell r="R114">
            <v>0.80699790464709098</v>
          </cell>
          <cell r="S114">
            <v>0.76967053547226527</v>
          </cell>
          <cell r="T114">
            <v>0.76967709928603778</v>
          </cell>
          <cell r="U114">
            <v>0.75775726270286126</v>
          </cell>
          <cell r="V114">
            <v>0.75146859466787186</v>
          </cell>
          <cell r="W114">
            <v>0.71602518660606307</v>
          </cell>
          <cell r="X114">
            <v>0.68585874469294683</v>
          </cell>
          <cell r="Y114">
            <v>0.70798559255029436</v>
          </cell>
          <cell r="Z114">
            <v>0.70481248686548348</v>
          </cell>
          <cell r="AA114">
            <v>0.71899999999999997</v>
          </cell>
          <cell r="AB114">
            <v>0.71599999999999997</v>
          </cell>
          <cell r="AC114">
            <v>0.71599999999999997</v>
          </cell>
          <cell r="AD114">
            <v>0.69400000000000006</v>
          </cell>
          <cell r="AE114">
            <v>0.69200000000000006</v>
          </cell>
          <cell r="AF114">
            <v>0.68300000000000005</v>
          </cell>
          <cell r="AG114">
            <v>0.67400000000000004</v>
          </cell>
          <cell r="AH114">
            <v>0.29219132387267693</v>
          </cell>
          <cell r="AI114">
            <v>0.19721222303736166</v>
          </cell>
          <cell r="AJ114">
            <v>0.25560989992025085</v>
          </cell>
          <cell r="AK114">
            <v>0.37347509472377222</v>
          </cell>
          <cell r="AL114">
            <v>0.27498294049450511</v>
          </cell>
          <cell r="AM114">
            <v>0.12979058604363833</v>
          </cell>
          <cell r="AN114">
            <v>0.18429075140200879</v>
          </cell>
          <cell r="AO114">
            <v>0.48869064137440732</v>
          </cell>
          <cell r="AP114">
            <v>0.94506937896390408</v>
          </cell>
          <cell r="AQ114">
            <v>0</v>
          </cell>
          <cell r="AR114">
            <v>0.17510037694794128</v>
          </cell>
          <cell r="AS114">
            <v>0.13800233058830083</v>
          </cell>
        </row>
        <row r="115">
          <cell r="A115" t="str">
            <v>R&amp;D (% Sales)</v>
          </cell>
          <cell r="J115">
            <v>0.11496096674152495</v>
          </cell>
          <cell r="K115">
            <v>9.8712446351931327E-2</v>
          </cell>
          <cell r="L115">
            <v>7.7866253259107884E-2</v>
          </cell>
          <cell r="M115">
            <v>8.3194141076705627E-2</v>
          </cell>
          <cell r="N115">
            <v>6.5563369111193356E-2</v>
          </cell>
          <cell r="O115">
            <v>7.7926282199509797E-2</v>
          </cell>
          <cell r="P115">
            <v>7.391680427773846E-2</v>
          </cell>
          <cell r="Q115">
            <v>7.1773200678800789E-2</v>
          </cell>
          <cell r="R115">
            <v>6.105226900886937E-2</v>
          </cell>
          <cell r="S115">
            <v>5.1107661220768333E-2</v>
          </cell>
          <cell r="T115">
            <v>5.3104980479282152E-2</v>
          </cell>
          <cell r="U115">
            <v>5.7863501483679525E-2</v>
          </cell>
          <cell r="V115">
            <v>6.7033360861367783E-2</v>
          </cell>
          <cell r="W115">
            <v>7.6032414550407948E-2</v>
          </cell>
          <cell r="X115">
            <v>7.985678516565263E-2</v>
          </cell>
          <cell r="Y115">
            <v>7.6385838531142947E-2</v>
          </cell>
          <cell r="Z115">
            <v>7.7422004852606835E-2</v>
          </cell>
          <cell r="AA115">
            <v>8.2294285448250751E-2</v>
          </cell>
          <cell r="AB115">
            <v>7.885246784003444E-2</v>
          </cell>
          <cell r="AC115">
            <v>8.3267462661729824E-2</v>
          </cell>
          <cell r="AD115">
            <v>7.9082826392138511E-2</v>
          </cell>
          <cell r="AE115">
            <v>7.6940066485822217E-2</v>
          </cell>
          <cell r="AF115">
            <v>7.8E-2</v>
          </cell>
          <cell r="AG115">
            <v>7.8999999999999987E-2</v>
          </cell>
        </row>
        <row r="116">
          <cell r="A116" t="str">
            <v>Subscription/Support Gross Margin</v>
          </cell>
          <cell r="J116">
            <v>0.83530079455164585</v>
          </cell>
          <cell r="K116">
            <v>0.86545454545454548</v>
          </cell>
          <cell r="L116">
            <v>0.81819587230424362</v>
          </cell>
          <cell r="M116">
            <v>0.87160038267049333</v>
          </cell>
          <cell r="N116">
            <v>0.90562581255170782</v>
          </cell>
          <cell r="O116">
            <v>0.90715598203348302</v>
          </cell>
          <cell r="P116">
            <v>0.90467081850533804</v>
          </cell>
          <cell r="Q116">
            <v>0.91705842847548691</v>
          </cell>
          <cell r="R116">
            <v>0.92666152461756013</v>
          </cell>
          <cell r="S116">
            <v>0.92506316461670879</v>
          </cell>
          <cell r="T116">
            <v>0.91448209333172559</v>
          </cell>
          <cell r="U116">
            <v>0.91494359950586279</v>
          </cell>
          <cell r="V116">
            <v>0.90830039525691697</v>
          </cell>
          <cell r="W116">
            <v>0.87792132606112316</v>
          </cell>
          <cell r="X116">
            <v>0.86463850724598712</v>
          </cell>
          <cell r="Y116">
            <v>0.86607218683651799</v>
          </cell>
          <cell r="Z116">
            <v>0.8717471135428021</v>
          </cell>
          <cell r="AA116">
            <v>0.873</v>
          </cell>
          <cell r="AB116">
            <v>0.872</v>
          </cell>
          <cell r="AC116">
            <v>0.878</v>
          </cell>
          <cell r="AD116">
            <v>0.86999999999999988</v>
          </cell>
          <cell r="AE116">
            <v>0.87000000000000011</v>
          </cell>
          <cell r="AF116">
            <v>0.88</v>
          </cell>
          <cell r="AG116">
            <v>0.88</v>
          </cell>
          <cell r="AH116">
            <v>0.14048024812011858</v>
          </cell>
          <cell r="AI116">
            <v>0.13791399476198982</v>
          </cell>
          <cell r="AJ116">
            <v>0.13551823988676234</v>
          </cell>
          <cell r="AK116">
            <v>0.14303455167763435</v>
          </cell>
          <cell r="AL116">
            <v>0.14086093801083391</v>
          </cell>
          <cell r="AM116">
            <v>0.1432826981213795</v>
          </cell>
          <cell r="AN116">
            <v>0.15725899263169202</v>
          </cell>
          <cell r="AO116">
            <v>0.16058971461888541</v>
          </cell>
          <cell r="AP116">
            <v>0.15548456969424701</v>
          </cell>
          <cell r="AQ116">
            <v>0.16182577196829437</v>
          </cell>
          <cell r="AR116">
            <v>0.16999628460364757</v>
          </cell>
          <cell r="AS116">
            <v>0.16820796952397488</v>
          </cell>
        </row>
        <row r="117">
          <cell r="A117" t="str">
            <v>Services Gross Margin</v>
          </cell>
          <cell r="J117">
            <v>0.46025878003696863</v>
          </cell>
          <cell r="K117">
            <v>-4.4407894736842035E-2</v>
          </cell>
          <cell r="L117">
            <v>0.31499202551834127</v>
          </cell>
          <cell r="M117">
            <v>-0.47854077253218863</v>
          </cell>
          <cell r="N117">
            <v>0.11702661978905082</v>
          </cell>
          <cell r="O117">
            <v>1.0832102412604794E-2</v>
          </cell>
          <cell r="P117">
            <v>0.14522681110358848</v>
          </cell>
          <cell r="Q117">
            <v>1.5995078437403887E-2</v>
          </cell>
          <cell r="R117">
            <v>-9.6159011549825646E-2</v>
          </cell>
          <cell r="S117">
            <v>-0.20135845749342662</v>
          </cell>
          <cell r="T117">
            <v>-9.4566993464052285E-2</v>
          </cell>
          <cell r="U117">
            <v>-0.11294343240651972</v>
          </cell>
          <cell r="V117">
            <v>-0.10723233672958066</v>
          </cell>
          <cell r="W117">
            <v>-0.30436161776367965</v>
          </cell>
          <cell r="X117">
            <v>-0.14818390249788815</v>
          </cell>
          <cell r="Y117">
            <v>-0.19238337770575309</v>
          </cell>
          <cell r="Z117">
            <v>-9.9578141862062264E-2</v>
          </cell>
          <cell r="AA117">
            <v>-7.9999999999999849E-2</v>
          </cell>
          <cell r="AB117">
            <v>-5.0000000000000044E-2</v>
          </cell>
          <cell r="AC117">
            <v>0</v>
          </cell>
          <cell r="AD117">
            <v>2.0000000000000018E-2</v>
          </cell>
          <cell r="AE117">
            <v>3.0000000000000027E-2</v>
          </cell>
          <cell r="AF117">
            <v>4.9999999999999933E-2</v>
          </cell>
          <cell r="AG117">
            <v>6.0000000000000053E-2</v>
          </cell>
          <cell r="AH117">
            <v>0.12288616277535958</v>
          </cell>
          <cell r="AI117">
            <v>0.13089847111281097</v>
          </cell>
          <cell r="AJ117">
            <v>0.13559831308592421</v>
          </cell>
          <cell r="AK117">
            <v>0.13928882014947949</v>
          </cell>
          <cell r="AL117">
            <v>0.13947270994527561</v>
          </cell>
          <cell r="AM117">
            <v>0.14086368698178101</v>
          </cell>
          <cell r="AN117">
            <v>0.14650399587238838</v>
          </cell>
          <cell r="AO117">
            <v>0.15112995383614888</v>
          </cell>
          <cell r="AP117">
            <v>0.15449584431406677</v>
          </cell>
          <cell r="AQ117">
            <v>0.15885097217564156</v>
          </cell>
          <cell r="AR117">
            <v>0.16220135548863507</v>
          </cell>
          <cell r="AS117">
            <v>0.16419441894693362</v>
          </cell>
        </row>
        <row r="118">
          <cell r="A118" t="str">
            <v>Gross Margin</v>
          </cell>
          <cell r="J118">
            <v>0.81360282322746236</v>
          </cell>
          <cell r="K118">
            <v>0.81890095093831528</v>
          </cell>
          <cell r="L118">
            <v>0.77372982876471008</v>
          </cell>
          <cell r="M118">
            <v>0.79076191699858667</v>
          </cell>
          <cell r="N118">
            <v>0.82260878760640832</v>
          </cell>
          <cell r="O118">
            <v>0.8229662858992739</v>
          </cell>
          <cell r="P118">
            <v>0.81646614767633885</v>
          </cell>
          <cell r="Q118">
            <v>0.81958539912820683</v>
          </cell>
          <cell r="R118">
            <v>0.81735985533453892</v>
          </cell>
          <cell r="S118">
            <v>0.79837855153889759</v>
          </cell>
          <cell r="T118">
            <v>0.80792045037855098</v>
          </cell>
          <cell r="U118">
            <v>0.81675642011942706</v>
          </cell>
          <cell r="V118">
            <v>0.81356249123517765</v>
          </cell>
          <cell r="W118">
            <v>0.77430743783272871</v>
          </cell>
          <cell r="X118">
            <v>0.76311492264705527</v>
          </cell>
          <cell r="Y118">
            <v>0.76565931652464203</v>
          </cell>
          <cell r="Z118">
            <v>0.77717173260990013</v>
          </cell>
          <cell r="AA118">
            <v>0.78433126931028119</v>
          </cell>
          <cell r="AB118">
            <v>0.78268016002847718</v>
          </cell>
          <cell r="AC118">
            <v>0.79266445108255235</v>
          </cell>
          <cell r="AD118">
            <v>0.79170191769654974</v>
          </cell>
          <cell r="AE118">
            <v>0.79461286676723597</v>
          </cell>
          <cell r="AF118">
            <v>0.80725558613320725</v>
          </cell>
          <cell r="AG118">
            <v>0.8097045796303507</v>
          </cell>
        </row>
        <row r="119">
          <cell r="A119" t="str">
            <v>Operating Margin</v>
          </cell>
          <cell r="J119">
            <v>-0.17474066944711786</v>
          </cell>
          <cell r="K119">
            <v>-0.11663721282504436</v>
          </cell>
          <cell r="L119">
            <v>-0.34338665351278985</v>
          </cell>
          <cell r="M119">
            <v>-0.16748040601310565</v>
          </cell>
          <cell r="N119">
            <v>8.98852641040504E-4</v>
          </cell>
          <cell r="O119">
            <v>6.1971049345602713E-3</v>
          </cell>
          <cell r="P119">
            <v>-1.218840921600961E-3</v>
          </cell>
          <cell r="Q119">
            <v>5.0910058895951016E-3</v>
          </cell>
          <cell r="R119">
            <v>1.0361950687448052E-2</v>
          </cell>
          <cell r="S119">
            <v>2.8708016066632314E-2</v>
          </cell>
          <cell r="T119">
            <v>3.82433510925132E-2</v>
          </cell>
          <cell r="U119">
            <v>5.8999157416565695E-2</v>
          </cell>
          <cell r="V119">
            <v>6.2093896567305906E-2</v>
          </cell>
          <cell r="W119">
            <v>5.8282251226665749E-2</v>
          </cell>
          <cell r="X119">
            <v>7.7256177954108329E-2</v>
          </cell>
          <cell r="Y119">
            <v>5.7673723974347557E-2</v>
          </cell>
          <cell r="Z119">
            <v>7.2359245744416545E-2</v>
          </cell>
          <cell r="AA119">
            <v>6.5331269310281215E-2</v>
          </cell>
          <cell r="AB119">
            <v>6.6680160028477098E-2</v>
          </cell>
          <cell r="AC119">
            <v>7.6664451082552376E-2</v>
          </cell>
          <cell r="AD119">
            <v>9.77019176965499E-2</v>
          </cell>
          <cell r="AE119">
            <v>0.10261286676723591</v>
          </cell>
          <cell r="AF119">
            <v>0.12425558613320731</v>
          </cell>
          <cell r="AG119">
            <v>0.13570457963035076</v>
          </cell>
          <cell r="AH119">
            <v>27.41</v>
          </cell>
          <cell r="AI119">
            <v>31.30027874999999</v>
          </cell>
          <cell r="AJ119">
            <v>33.631746641999996</v>
          </cell>
          <cell r="AK119">
            <v>33.305102520768003</v>
          </cell>
          <cell r="AL119">
            <v>0.2626961918271658</v>
          </cell>
          <cell r="AM119">
            <v>0.25857647538045014</v>
          </cell>
          <cell r="AN119">
            <v>0.25038542250820728</v>
          </cell>
          <cell r="AO119">
            <v>0.27629237430452014</v>
          </cell>
          <cell r="AP119">
            <v>0.26138121765231087</v>
          </cell>
          <cell r="AQ119">
            <v>0.25668177422138361</v>
          </cell>
          <cell r="AR119">
            <v>0.26232276203918714</v>
          </cell>
          <cell r="AS119">
            <v>0.26533139255175264</v>
          </cell>
        </row>
        <row r="120">
          <cell r="A120" t="str">
            <v xml:space="preserve">    LTM Average S&amp;M as % of Bookings</v>
          </cell>
          <cell r="J120">
            <v>0.29199999999999998</v>
          </cell>
          <cell r="K120">
            <v>0.63500000000000001</v>
          </cell>
          <cell r="L120">
            <v>0.85899999999999999</v>
          </cell>
          <cell r="M120">
            <v>0.57613617366981518</v>
          </cell>
          <cell r="N120">
            <v>0.57414182764527866</v>
          </cell>
          <cell r="O120">
            <v>0.58088207375834289</v>
          </cell>
          <cell r="P120">
            <v>0.50616790268079015</v>
          </cell>
          <cell r="Q120">
            <v>0.47899215129849498</v>
          </cell>
          <cell r="R120">
            <v>0.50932846058200809</v>
          </cell>
          <cell r="S120">
            <v>0.51044245114397702</v>
          </cell>
          <cell r="T120">
            <v>0.49259481790152804</v>
          </cell>
          <cell r="U120">
            <v>0.49078549704773594</v>
          </cell>
          <cell r="V120">
            <v>0.4685569254766232</v>
          </cell>
          <cell r="W120">
            <v>0.45481324707463999</v>
          </cell>
          <cell r="X120">
            <v>0.45223046310172677</v>
          </cell>
          <cell r="Y120">
            <v>0.43753051283992794</v>
          </cell>
          <cell r="Z120">
            <v>0.42166667109800043</v>
          </cell>
          <cell r="AA120">
            <v>0.41886190594937739</v>
          </cell>
          <cell r="AB120">
            <v>0.42053288201475697</v>
          </cell>
          <cell r="AC120">
            <v>0.42314882525223263</v>
          </cell>
          <cell r="AD120">
            <v>0.43304038745747508</v>
          </cell>
          <cell r="AE120">
            <v>0.43782678277706233</v>
          </cell>
          <cell r="AF120">
            <v>0.44176255170091816</v>
          </cell>
          <cell r="AG120">
            <v>0.44971102253729611</v>
          </cell>
          <cell r="AH120">
            <v>19.913</v>
          </cell>
          <cell r="AI120">
            <v>22.993991999999999</v>
          </cell>
          <cell r="AJ120">
            <v>24.347284237499998</v>
          </cell>
          <cell r="AK120">
            <v>25.777366827449999</v>
          </cell>
          <cell r="AL120">
            <v>0.27775432135287653</v>
          </cell>
          <cell r="AM120">
            <v>0.25379314301261935</v>
          </cell>
          <cell r="AN120">
            <v>0.23419598070119985</v>
          </cell>
          <cell r="AO120">
            <v>0.27622250084994487</v>
          </cell>
          <cell r="AP120">
            <v>0.45976473159414183</v>
          </cell>
          <cell r="AQ120">
            <v>0.40554401620586172</v>
          </cell>
          <cell r="AR120">
            <v>0.39063978198409105</v>
          </cell>
          <cell r="AS120">
            <v>0.30018463479847873</v>
          </cell>
        </row>
        <row r="121">
          <cell r="A121" t="str">
            <v>Headcount</v>
          </cell>
          <cell r="J121">
            <v>1.7430000000000001</v>
          </cell>
          <cell r="K121">
            <v>2.1520000000000001</v>
          </cell>
          <cell r="L121">
            <v>3.2109999999999999</v>
          </cell>
          <cell r="M121">
            <v>311</v>
          </cell>
          <cell r="N121">
            <v>329</v>
          </cell>
          <cell r="O121">
            <v>357</v>
          </cell>
          <cell r="P121">
            <v>412</v>
          </cell>
          <cell r="Q121">
            <v>444</v>
          </cell>
          <cell r="R121">
            <v>518</v>
          </cell>
          <cell r="S121">
            <v>594</v>
          </cell>
          <cell r="T121">
            <v>679</v>
          </cell>
          <cell r="U121">
            <v>767</v>
          </cell>
          <cell r="V121">
            <v>877</v>
          </cell>
          <cell r="W121">
            <v>1059</v>
          </cell>
          <cell r="X121">
            <v>1116</v>
          </cell>
          <cell r="Y121">
            <v>1304</v>
          </cell>
          <cell r="Z121">
            <v>1480</v>
          </cell>
          <cell r="AA121">
            <v>1595</v>
          </cell>
          <cell r="AB121">
            <v>1710</v>
          </cell>
          <cell r="AC121">
            <v>1880</v>
          </cell>
          <cell r="AD121">
            <v>1965</v>
          </cell>
          <cell r="AE121">
            <v>2050</v>
          </cell>
          <cell r="AF121">
            <v>2135</v>
          </cell>
          <cell r="AG121">
            <v>2275</v>
          </cell>
          <cell r="AH121">
            <v>47.323</v>
          </cell>
          <cell r="AI121">
            <v>54.294270749999988</v>
          </cell>
          <cell r="AJ121">
            <v>57.979030879499994</v>
          </cell>
          <cell r="AK121">
            <v>59.082469348217998</v>
          </cell>
        </row>
        <row r="122">
          <cell r="A122" t="str">
            <v>Growth YoY</v>
          </cell>
          <cell r="J122">
            <v>0.83530079455164585</v>
          </cell>
          <cell r="K122">
            <v>0.86545454545454548</v>
          </cell>
          <cell r="L122">
            <v>0.81819587230424362</v>
          </cell>
          <cell r="M122">
            <v>0.87160038267049333</v>
          </cell>
          <cell r="N122">
            <v>0.90562581255170782</v>
          </cell>
          <cell r="O122">
            <v>0.90715598203348302</v>
          </cell>
          <cell r="P122">
            <v>0.90467081850533804</v>
          </cell>
          <cell r="Q122">
            <v>0.42765273311897101</v>
          </cell>
          <cell r="R122">
            <v>0.57446808510638303</v>
          </cell>
          <cell r="S122">
            <v>0.66386554621848748</v>
          </cell>
          <cell r="T122">
            <v>0.64805825242718451</v>
          </cell>
          <cell r="U122">
            <v>0.72747747747747749</v>
          </cell>
          <cell r="V122">
            <v>0.69305019305019311</v>
          </cell>
          <cell r="W122">
            <v>0.78282828282828287</v>
          </cell>
          <cell r="X122">
            <v>0.64359351988217961</v>
          </cell>
          <cell r="Y122">
            <v>0.70013037809647982</v>
          </cell>
          <cell r="Z122">
            <v>0.68757126567844917</v>
          </cell>
          <cell r="AA122">
            <v>0.50613786591123699</v>
          </cell>
          <cell r="AB122">
            <v>0.532258064516129</v>
          </cell>
          <cell r="AC122">
            <v>0.44171779141104284</v>
          </cell>
          <cell r="AD122">
            <v>0.32770270270270263</v>
          </cell>
          <cell r="AE122">
            <v>0.28526645768025083</v>
          </cell>
          <cell r="AF122">
            <v>0.24853801169590639</v>
          </cell>
          <cell r="AG122">
            <v>0.21010638297872331</v>
          </cell>
        </row>
        <row r="123">
          <cell r="A123" t="str">
            <v>Growth QoQ</v>
          </cell>
          <cell r="J123">
            <v>0.46025878003696863</v>
          </cell>
          <cell r="K123">
            <v>-4.4407894736842035E-2</v>
          </cell>
          <cell r="L123">
            <v>0.31499202551834127</v>
          </cell>
          <cell r="M123">
            <v>-0.47854077253218863</v>
          </cell>
          <cell r="N123">
            <v>5.7877813504823239E-2</v>
          </cell>
          <cell r="O123">
            <v>8.5106382978723305E-2</v>
          </cell>
          <cell r="P123">
            <v>0.15406162464985984</v>
          </cell>
          <cell r="Q123">
            <v>7.7669902912621325E-2</v>
          </cell>
          <cell r="R123">
            <v>0.16666666666666674</v>
          </cell>
          <cell r="S123">
            <v>0.14671814671814665</v>
          </cell>
          <cell r="T123">
            <v>0.14309764309764317</v>
          </cell>
          <cell r="U123">
            <v>0.1296023564064801</v>
          </cell>
          <cell r="V123">
            <v>0.14341590612777044</v>
          </cell>
          <cell r="W123">
            <v>0.20752565564424175</v>
          </cell>
          <cell r="X123">
            <v>5.3824362606232246E-2</v>
          </cell>
          <cell r="Y123">
            <v>0.16845878136200709</v>
          </cell>
          <cell r="Z123">
            <v>0.13496932515337434</v>
          </cell>
          <cell r="AA123">
            <v>7.7702702702702631E-2</v>
          </cell>
          <cell r="AB123">
            <v>7.2100313479623868E-2</v>
          </cell>
          <cell r="AC123">
            <v>9.9415204678362512E-2</v>
          </cell>
          <cell r="AD123">
            <v>4.5212765957446832E-2</v>
          </cell>
          <cell r="AE123">
            <v>4.3256997455470847E-2</v>
          </cell>
          <cell r="AF123">
            <v>4.1463414634146378E-2</v>
          </cell>
          <cell r="AG123">
            <v>6.5573770491803351E-2</v>
          </cell>
          <cell r="AH123">
            <v>114.583</v>
          </cell>
          <cell r="AI123">
            <v>121.77278700000001</v>
          </cell>
          <cell r="AJ123">
            <v>130.79385327899999</v>
          </cell>
          <cell r="AK123">
            <v>138.7591895116245</v>
          </cell>
        </row>
        <row r="124">
          <cell r="A124" t="str">
            <v>Gross Margin</v>
          </cell>
          <cell r="J124">
            <v>0.81360282322746236</v>
          </cell>
          <cell r="K124">
            <v>0.81890095093831528</v>
          </cell>
          <cell r="L124">
            <v>0.77372982876471008</v>
          </cell>
          <cell r="M124">
            <v>0.79076191699858667</v>
          </cell>
          <cell r="N124">
            <v>0.82260878760640832</v>
          </cell>
          <cell r="O124">
            <v>0.8229662858992739</v>
          </cell>
          <cell r="P124">
            <v>0.81646614767633885</v>
          </cell>
          <cell r="Q124">
            <v>0.81958539912820683</v>
          </cell>
          <cell r="R124">
            <v>0.81735985533453892</v>
          </cell>
          <cell r="S124">
            <v>0.79837855153889759</v>
          </cell>
          <cell r="T124">
            <v>0.80792045037855098</v>
          </cell>
          <cell r="U124">
            <v>0.81675642011942706</v>
          </cell>
          <cell r="V124">
            <v>0.81356249123517765</v>
          </cell>
          <cell r="W124">
            <v>0.77430743783272871</v>
          </cell>
          <cell r="X124">
            <v>0.76311492264705527</v>
          </cell>
          <cell r="Y124">
            <v>0.76565931652464203</v>
          </cell>
          <cell r="Z124">
            <v>0.77717173260990013</v>
          </cell>
          <cell r="AA124">
            <v>0.76970805082235039</v>
          </cell>
          <cell r="AB124">
            <v>0.76889422004874941</v>
          </cell>
          <cell r="AC124">
            <v>0.77667068824451191</v>
          </cell>
          <cell r="AD124">
            <v>0.77284313966948259</v>
          </cell>
          <cell r="AE124">
            <v>0.78509902083486705</v>
          </cell>
          <cell r="AF124">
            <v>0.78924350206111149</v>
          </cell>
          <cell r="AG124">
            <v>0.79349622699659561</v>
          </cell>
          <cell r="AH124">
            <v>17.667999999999999</v>
          </cell>
          <cell r="AI124">
            <v>21.177876000000001</v>
          </cell>
          <cell r="AJ124">
            <v>22.746757091999999</v>
          </cell>
          <cell r="AK124">
            <v>24.397220133911997</v>
          </cell>
        </row>
        <row r="125">
          <cell r="A125" t="str">
            <v>Total Subcribers per Head</v>
          </cell>
          <cell r="J125">
            <v>-0.17474066944711786</v>
          </cell>
          <cell r="K125">
            <v>-0.11663721282504436</v>
          </cell>
          <cell r="L125">
            <v>-0.34338665351278985</v>
          </cell>
          <cell r="M125">
            <v>244.37299035369776</v>
          </cell>
          <cell r="N125">
            <v>258.35866261398178</v>
          </cell>
          <cell r="O125">
            <v>268.9075630252101</v>
          </cell>
          <cell r="P125">
            <v>259.70873786407765</v>
          </cell>
          <cell r="Q125">
            <v>286.03603603603602</v>
          </cell>
          <cell r="R125">
            <v>283.7837837837838</v>
          </cell>
          <cell r="S125">
            <v>282.82828282828285</v>
          </cell>
          <cell r="T125">
            <v>287.18703976435933</v>
          </cell>
          <cell r="U125">
            <v>295.95827900912644</v>
          </cell>
          <cell r="V125">
            <v>304.44697833523372</v>
          </cell>
          <cell r="W125">
            <v>290.84041548630785</v>
          </cell>
          <cell r="X125">
            <v>314.51612903225805</v>
          </cell>
          <cell r="Y125">
            <v>305.98159509202452</v>
          </cell>
          <cell r="Z125">
            <v>300</v>
          </cell>
          <cell r="AA125">
            <v>308.4639498432602</v>
          </cell>
          <cell r="AB125">
            <v>317.54385964912279</v>
          </cell>
          <cell r="AC125">
            <v>319.14893617021278</v>
          </cell>
          <cell r="AD125">
            <v>331.85750636132315</v>
          </cell>
          <cell r="AE125">
            <v>344.78048780487802</v>
          </cell>
          <cell r="AF125">
            <v>358.22014051522251</v>
          </cell>
          <cell r="AG125">
            <v>364.52747252747253</v>
          </cell>
          <cell r="AH125">
            <v>33.262</v>
          </cell>
          <cell r="AI125">
            <v>34.4140485</v>
          </cell>
          <cell r="AJ125">
            <v>36.9634802745</v>
          </cell>
          <cell r="AK125">
            <v>39.645482717606995</v>
          </cell>
        </row>
        <row r="126">
          <cell r="A126" t="str">
            <v>Growth YoY</v>
          </cell>
          <cell r="J126">
            <v>0.32844307819026891</v>
          </cell>
          <cell r="K126">
            <v>0.41737665470377122</v>
          </cell>
          <cell r="L126">
            <v>0.49844248985115019</v>
          </cell>
          <cell r="M126">
            <v>0.54673777725480965</v>
          </cell>
          <cell r="N126">
            <v>0.82899999999999996</v>
          </cell>
          <cell r="O126">
            <v>1.022</v>
          </cell>
          <cell r="P126">
            <v>1.621</v>
          </cell>
          <cell r="Q126">
            <v>0.17048956851588426</v>
          </cell>
          <cell r="R126">
            <v>9.841017488076309E-2</v>
          </cell>
          <cell r="S126">
            <v>5.1767676767676907E-2</v>
          </cell>
          <cell r="T126">
            <v>0.10580430264407537</v>
          </cell>
          <cell r="U126">
            <v>3.4688786457103493E-2</v>
          </cell>
          <cell r="V126">
            <v>7.2813161752728339E-2</v>
          </cell>
          <cell r="W126">
            <v>2.8328611898017053E-2</v>
          </cell>
          <cell r="X126">
            <v>9.5161290322580694E-2</v>
          </cell>
          <cell r="Y126">
            <v>3.3867327910056533E-2</v>
          </cell>
          <cell r="Z126">
            <v>-1.4606741573033655E-2</v>
          </cell>
          <cell r="AA126">
            <v>6.0595204168871764E-2</v>
          </cell>
          <cell r="AB126">
            <v>9.6266306792622824E-3</v>
          </cell>
          <cell r="AC126">
            <v>4.3033114701647834E-2</v>
          </cell>
          <cell r="AD126">
            <v>0.10619168787107713</v>
          </cell>
          <cell r="AE126">
            <v>0.11773349196906602</v>
          </cell>
          <cell r="AF126">
            <v>0.12809657510318706</v>
          </cell>
          <cell r="AG126">
            <v>0.14218608058608062</v>
          </cell>
          <cell r="AH126">
            <v>24.087</v>
          </cell>
          <cell r="AI126">
            <v>25.158000000000001</v>
          </cell>
          <cell r="AJ126">
            <v>25.73681646834784</v>
          </cell>
          <cell r="AK126">
            <v>27.575431101339948</v>
          </cell>
        </row>
        <row r="127">
          <cell r="A127" t="str">
            <v>Headcount</v>
          </cell>
          <cell r="J127">
            <v>10.984999999999999</v>
          </cell>
          <cell r="K127">
            <v>13.269000000000002</v>
          </cell>
          <cell r="L127">
            <v>19.064</v>
          </cell>
          <cell r="M127">
            <v>311</v>
          </cell>
          <cell r="N127">
            <v>329</v>
          </cell>
          <cell r="O127">
            <v>357</v>
          </cell>
          <cell r="P127">
            <v>412</v>
          </cell>
          <cell r="Q127">
            <v>444</v>
          </cell>
          <cell r="R127">
            <v>518</v>
          </cell>
          <cell r="S127">
            <v>594</v>
          </cell>
          <cell r="T127">
            <v>679</v>
          </cell>
          <cell r="U127">
            <v>767</v>
          </cell>
          <cell r="V127">
            <v>877</v>
          </cell>
          <cell r="W127">
            <v>1059</v>
          </cell>
          <cell r="X127">
            <v>1116</v>
          </cell>
          <cell r="Y127">
            <v>1304</v>
          </cell>
          <cell r="Z127">
            <v>1480</v>
          </cell>
          <cell r="AA127">
            <v>1625</v>
          </cell>
          <cell r="AB127">
            <v>1807</v>
          </cell>
          <cell r="AC127">
            <v>2070</v>
          </cell>
          <cell r="AD127">
            <v>2243</v>
          </cell>
          <cell r="AE127">
            <v>2302</v>
          </cell>
          <cell r="AF127">
            <v>2452</v>
          </cell>
          <cell r="AG127">
            <v>2702</v>
          </cell>
          <cell r="AH127">
            <v>212.83600000000001</v>
          </cell>
          <cell r="AI127">
            <v>231.65898225000001</v>
          </cell>
          <cell r="AJ127">
            <v>248.48312152499997</v>
          </cell>
          <cell r="AK127">
            <v>261.88436171136146</v>
          </cell>
        </row>
        <row r="128">
          <cell r="A128" t="str">
            <v>Customers per Head</v>
          </cell>
          <cell r="J128">
            <v>0.86005373497283844</v>
          </cell>
          <cell r="K128">
            <v>0.86005373497283844</v>
          </cell>
          <cell r="L128">
            <v>0.86005373497283832</v>
          </cell>
          <cell r="M128">
            <v>18.327974276527332</v>
          </cell>
          <cell r="N128">
            <v>19.148936170212767</v>
          </cell>
          <cell r="O128">
            <v>19.607843137254903</v>
          </cell>
          <cell r="P128">
            <v>18.689320388349515</v>
          </cell>
          <cell r="Q128">
            <v>19.594594594594593</v>
          </cell>
          <cell r="R128">
            <v>18.918918918918919</v>
          </cell>
          <cell r="S128">
            <v>18.686868686868689</v>
          </cell>
          <cell r="T128">
            <v>18.40942562592047</v>
          </cell>
          <cell r="U128">
            <v>18.122555410691003</v>
          </cell>
          <cell r="V128">
            <v>17.673888255416191</v>
          </cell>
          <cell r="W128">
            <v>15.958451369216242</v>
          </cell>
          <cell r="X128">
            <v>16.756272401433691</v>
          </cell>
          <cell r="Y128">
            <v>15.720858895705522</v>
          </cell>
          <cell r="Z128">
            <v>15.337837837837839</v>
          </cell>
          <cell r="AA128">
            <v>15.532334379099851</v>
          </cell>
          <cell r="AB128">
            <v>15.751596551800803</v>
          </cell>
          <cell r="AC128">
            <v>15.599080272729637</v>
          </cell>
          <cell r="AD128">
            <v>15.985836080133327</v>
          </cell>
          <cell r="AE128">
            <v>16.371754153688364</v>
          </cell>
          <cell r="AF128">
            <v>16.771020892000866</v>
          </cell>
          <cell r="AG128">
            <v>16.829933952394114</v>
          </cell>
          <cell r="AH128">
            <v>0.72033583445735838</v>
          </cell>
          <cell r="AI128">
            <v>0.71675973194159881</v>
          </cell>
          <cell r="AJ128">
            <v>0.71186347553183638</v>
          </cell>
          <cell r="AK128">
            <v>0.7118634755318366</v>
          </cell>
        </row>
        <row r="129">
          <cell r="A129" t="str">
            <v>Growth YoY</v>
          </cell>
          <cell r="J129">
            <v>0.1863971767725377</v>
          </cell>
          <cell r="K129">
            <v>0.18109904906168475</v>
          </cell>
          <cell r="L129">
            <v>0.22627017123528997</v>
          </cell>
          <cell r="M129">
            <v>0.20923808300141331</v>
          </cell>
          <cell r="N129">
            <v>5.7877813504823239E-2</v>
          </cell>
          <cell r="O129">
            <v>8.5106382978723305E-2</v>
          </cell>
          <cell r="P129">
            <v>0.15406162464985984</v>
          </cell>
          <cell r="Q129">
            <v>6.9108582266476981E-2</v>
          </cell>
          <cell r="R129">
            <v>-1.2012012012012074E-2</v>
          </cell>
          <cell r="S129">
            <v>-4.6969696969696995E-2</v>
          </cell>
          <cell r="T129">
            <v>-1.4976187288411213E-2</v>
          </cell>
          <cell r="U129">
            <v>-7.5124758350941789E-2</v>
          </cell>
          <cell r="V129">
            <v>-6.5808763642287049E-2</v>
          </cell>
          <cell r="W129">
            <v>-0.14600719699869846</v>
          </cell>
          <cell r="X129">
            <v>-8.9799283154121889E-2</v>
          </cell>
          <cell r="Y129">
            <v>-0.13252526812905496</v>
          </cell>
          <cell r="Z129">
            <v>-0.13217523975588485</v>
          </cell>
          <cell r="AA129">
            <v>-2.6701650445754899E-2</v>
          </cell>
          <cell r="AB129">
            <v>-5.9958195090390465E-2</v>
          </cell>
          <cell r="AC129">
            <v>-7.7463085053929293E-3</v>
          </cell>
          <cell r="AD129">
            <v>4.2248343550542744E-2</v>
          </cell>
          <cell r="AE129">
            <v>5.4043375200448107E-2</v>
          </cell>
          <cell r="AF129">
            <v>6.4718794494740717E-2</v>
          </cell>
          <cell r="AG129">
            <v>7.8905528925077739E-2</v>
          </cell>
          <cell r="AH129">
            <v>0.19110983676733084</v>
          </cell>
          <cell r="AI129">
            <v>0.205098077824235</v>
          </cell>
          <cell r="AJ129">
            <v>0.20391137301902656</v>
          </cell>
          <cell r="AK129">
            <v>0.19373508628909308</v>
          </cell>
        </row>
        <row r="130">
          <cell r="A130" t="str">
            <v>S&amp;M (% Sales)</v>
          </cell>
          <cell r="J130">
            <v>0.63896909421452242</v>
          </cell>
          <cell r="K130">
            <v>0.62383236556425148</v>
          </cell>
          <cell r="L130">
            <v>0.70742019589880911</v>
          </cell>
          <cell r="M130">
            <v>0.6485288449184119</v>
          </cell>
          <cell r="N130">
            <v>0.56342198487812623</v>
          </cell>
          <cell r="O130">
            <v>0.56444526661425343</v>
          </cell>
          <cell r="P130">
            <v>0.57391680427773839</v>
          </cell>
          <cell r="Q130">
            <v>0.57039230692443343</v>
          </cell>
          <cell r="R130">
            <v>0.5859812279342117</v>
          </cell>
          <cell r="S130">
            <v>0.55506271407801677</v>
          </cell>
          <cell r="T130">
            <v>0.53795215806388985</v>
          </cell>
          <cell r="U130">
            <v>0.52077151335311578</v>
          </cell>
          <cell r="V130">
            <v>0.53760693083191813</v>
          </cell>
          <cell r="W130">
            <v>0.48215948737194719</v>
          </cell>
          <cell r="X130">
            <v>0.45849309931900378</v>
          </cell>
          <cell r="Y130">
            <v>0.46673767899499258</v>
          </cell>
          <cell r="Z130">
            <v>0.46351947729400306</v>
          </cell>
          <cell r="AA130">
            <v>0.46585743670484264</v>
          </cell>
          <cell r="AB130">
            <v>0.4744219664290712</v>
          </cell>
          <cell r="AC130">
            <v>0.47992677954819646</v>
          </cell>
          <cell r="AD130">
            <v>0.48214417653867936</v>
          </cell>
          <cell r="AE130">
            <v>0.47543026067652439</v>
          </cell>
          <cell r="AF130">
            <v>0.46629461159836721</v>
          </cell>
          <cell r="AG130">
            <v>0.45594404949609507</v>
          </cell>
          <cell r="AH130">
            <v>0.46273352125416961</v>
          </cell>
          <cell r="AI130">
            <v>0.46</v>
          </cell>
          <cell r="AJ130">
            <v>0.46</v>
          </cell>
          <cell r="AK130">
            <v>0.45500000000000007</v>
          </cell>
        </row>
        <row r="131">
          <cell r="A131" t="str">
            <v>Total Expense per Head</v>
          </cell>
          <cell r="M131">
            <v>58434.083601286176</v>
          </cell>
          <cell r="N131">
            <v>57434.650455927054</v>
          </cell>
          <cell r="O131">
            <v>60193.277310924372</v>
          </cell>
          <cell r="P131">
            <v>61808.25242718446</v>
          </cell>
          <cell r="Q131">
            <v>67342.342342342337</v>
          </cell>
          <cell r="R131">
            <v>66559.845559845548</v>
          </cell>
          <cell r="S131">
            <v>66356.902356902356</v>
          </cell>
          <cell r="T131">
            <v>65667.157584683358</v>
          </cell>
          <cell r="U131">
            <v>66979.139504563253</v>
          </cell>
          <cell r="V131">
            <v>68633.979475484608</v>
          </cell>
          <cell r="W131">
            <v>63975.448536355048</v>
          </cell>
          <cell r="X131">
            <v>68356.630824372769</v>
          </cell>
          <cell r="Y131">
            <v>65806.74846625769</v>
          </cell>
          <cell r="Z131">
            <v>65615.540540540547</v>
          </cell>
          <cell r="AA131">
            <v>67407.893969905956</v>
          </cell>
          <cell r="AB131">
            <v>69343.624178362588</v>
          </cell>
          <cell r="AC131">
            <v>68414.488683510644</v>
          </cell>
          <cell r="AD131">
            <v>69514.331960557247</v>
          </cell>
          <cell r="AE131">
            <v>71419.434528936239</v>
          </cell>
          <cell r="AF131">
            <v>71954.110945815075</v>
          </cell>
          <cell r="AG131">
            <v>71540.933304104285</v>
          </cell>
          <cell r="AH131">
            <v>0.46510061075628911</v>
          </cell>
          <cell r="AI131">
            <v>0.46124304558715795</v>
          </cell>
          <cell r="AJ131">
            <v>0.45966939268756618</v>
          </cell>
          <cell r="AK131">
            <v>0.45943338031354242</v>
          </cell>
        </row>
        <row r="132">
          <cell r="A132" t="str">
            <v>Growth YoY</v>
          </cell>
          <cell r="J132">
            <v>0.11496096674152495</v>
          </cell>
          <cell r="K132">
            <v>9.8712446351931327E-2</v>
          </cell>
          <cell r="L132">
            <v>7.7866253259107884E-2</v>
          </cell>
          <cell r="M132">
            <v>8.3194141076705627E-2</v>
          </cell>
          <cell r="N132">
            <v>6.5563369111193356E-2</v>
          </cell>
          <cell r="O132">
            <v>7.7926282199509797E-2</v>
          </cell>
          <cell r="P132">
            <v>7.391680427773846E-2</v>
          </cell>
          <cell r="Q132">
            <v>0.15244970387214352</v>
          </cell>
          <cell r="R132">
            <v>0.15887961416115504</v>
          </cell>
          <cell r="S132">
            <v>0.10239723306873927</v>
          </cell>
          <cell r="T132">
            <v>6.2433494007050783E-2</v>
          </cell>
          <cell r="U132">
            <v>-5.3933799322378739E-3</v>
          </cell>
          <cell r="V132">
            <v>3.116194002845396E-2</v>
          </cell>
          <cell r="W132">
            <v>-3.5888562243888256E-2</v>
          </cell>
          <cell r="X132">
            <v>4.0956139090093879E-2</v>
          </cell>
          <cell r="Y132">
            <v>-1.7503823533380647E-2</v>
          </cell>
          <cell r="Z132">
            <v>-4.397878365805985E-2</v>
          </cell>
          <cell r="AA132">
            <v>5.3652541905983897E-2</v>
          </cell>
          <cell r="AB132">
            <v>1.443888240375224E-2</v>
          </cell>
          <cell r="AC132">
            <v>3.9627246111241465E-2</v>
          </cell>
          <cell r="AD132">
            <v>5.9418719832199374E-2</v>
          </cell>
          <cell r="AE132">
            <v>5.951143586864216E-2</v>
          </cell>
          <cell r="AF132">
            <v>3.764566387153212E-2</v>
          </cell>
          <cell r="AG132">
            <v>4.5698574684329696E-2</v>
          </cell>
          <cell r="AH132">
            <v>7.1350687741799992E-2</v>
          </cell>
          <cell r="AI132">
            <v>0.08</v>
          </cell>
          <cell r="AJ132">
            <v>0.08</v>
          </cell>
          <cell r="AK132">
            <v>0.08</v>
          </cell>
        </row>
        <row r="133">
          <cell r="A133" t="str">
            <v>G&amp;A (% Sales)</v>
          </cell>
          <cell r="J133">
            <v>0.23441343171853277</v>
          </cell>
          <cell r="K133">
            <v>0.21299335184717663</v>
          </cell>
          <cell r="L133">
            <v>0.33183003311958281</v>
          </cell>
          <cell r="M133">
            <v>0.22651933701657456</v>
          </cell>
          <cell r="N133">
            <v>0.19272458097604822</v>
          </cell>
          <cell r="O133">
            <v>0.17439763215095039</v>
          </cell>
          <cell r="P133">
            <v>0.16985138004246286</v>
          </cell>
          <cell r="Q133">
            <v>0.17232888563537752</v>
          </cell>
          <cell r="R133">
            <v>0.15996440770400988</v>
          </cell>
          <cell r="S133">
            <v>0.16350016017348018</v>
          </cell>
          <cell r="T133">
            <v>0.17861996074286576</v>
          </cell>
          <cell r="U133">
            <v>0.1791222478660659</v>
          </cell>
          <cell r="V133">
            <v>0.14682830297458593</v>
          </cell>
          <cell r="W133">
            <v>0.15783328468370791</v>
          </cell>
          <cell r="X133">
            <v>0.14750886020829049</v>
          </cell>
          <cell r="Y133">
            <v>0.16486207502415884</v>
          </cell>
          <cell r="Z133">
            <v>0.16387100471887361</v>
          </cell>
          <cell r="AA133">
            <v>0.14152213108509612</v>
          </cell>
          <cell r="AB133">
            <v>0.13782842379645222</v>
          </cell>
          <cell r="AC133">
            <v>0.15039314390314928</v>
          </cell>
          <cell r="AD133">
            <v>0.13387557569637712</v>
          </cell>
          <cell r="AE133">
            <v>0.12921695105306974</v>
          </cell>
          <cell r="AF133">
            <v>0.13034029553482052</v>
          </cell>
          <cell r="AG133">
            <v>0.1442836989294902</v>
          </cell>
          <cell r="AH133">
            <v>0.1343257061165809</v>
          </cell>
          <cell r="AI133">
            <v>0.13</v>
          </cell>
          <cell r="AJ133">
            <v>0.13</v>
          </cell>
          <cell r="AK133">
            <v>0.13</v>
          </cell>
        </row>
        <row r="134">
          <cell r="A134" t="str">
            <v>Estimate # of Account Quota Carriers</v>
          </cell>
          <cell r="J134">
            <v>0.9883434926745801</v>
          </cell>
          <cell r="K134">
            <v>0.93553816376335941</v>
          </cell>
          <cell r="L134">
            <v>1.1171164822774999</v>
          </cell>
          <cell r="M134">
            <v>18.327974276527332</v>
          </cell>
          <cell r="N134">
            <v>19.148936170212767</v>
          </cell>
          <cell r="O134">
            <v>19.607843137254903</v>
          </cell>
          <cell r="P134">
            <v>209</v>
          </cell>
          <cell r="Q134">
            <v>229</v>
          </cell>
          <cell r="R134">
            <v>285</v>
          </cell>
          <cell r="S134">
            <v>323</v>
          </cell>
          <cell r="T134">
            <v>366</v>
          </cell>
          <cell r="U134">
            <v>410</v>
          </cell>
          <cell r="V134">
            <v>476</v>
          </cell>
          <cell r="W134">
            <v>512</v>
          </cell>
          <cell r="X134">
            <v>546</v>
          </cell>
          <cell r="Y134">
            <v>612</v>
          </cell>
          <cell r="Z134">
            <v>744</v>
          </cell>
          <cell r="AA134">
            <v>802</v>
          </cell>
          <cell r="AB134">
            <v>860</v>
          </cell>
          <cell r="AC134">
            <v>945</v>
          </cell>
          <cell r="AD134">
            <v>1009</v>
          </cell>
          <cell r="AE134">
            <v>1073</v>
          </cell>
          <cell r="AF134">
            <v>1116</v>
          </cell>
          <cell r="AG134">
            <v>1186</v>
          </cell>
          <cell r="AH134">
            <v>1.1335105258688396</v>
          </cell>
          <cell r="AI134">
            <v>1.131243045587158</v>
          </cell>
          <cell r="AJ134">
            <v>1.1296693926875663</v>
          </cell>
          <cell r="AK134">
            <v>1.1244333803135425</v>
          </cell>
        </row>
        <row r="135">
          <cell r="A135" t="str">
            <v>Growth YoY</v>
          </cell>
          <cell r="Q135">
            <v>6.9108582266476981E-2</v>
          </cell>
          <cell r="R135">
            <v>-1.2012012012012074E-2</v>
          </cell>
          <cell r="S135">
            <v>-4.6969696969696995E-2</v>
          </cell>
          <cell r="T135">
            <v>0.75119617224880386</v>
          </cell>
          <cell r="U135">
            <v>0.79039301310043664</v>
          </cell>
          <cell r="V135">
            <v>0.67017543859649131</v>
          </cell>
          <cell r="W135">
            <v>0.58513931888544901</v>
          </cell>
          <cell r="X135">
            <v>0.49180327868852469</v>
          </cell>
          <cell r="Y135">
            <v>0.49268292682926829</v>
          </cell>
          <cell r="Z135">
            <v>0.56302521008403361</v>
          </cell>
          <cell r="AA135">
            <v>0.56640625</v>
          </cell>
          <cell r="AB135">
            <v>0.57509157509157505</v>
          </cell>
          <cell r="AC135">
            <v>0.54411764705882359</v>
          </cell>
          <cell r="AD135">
            <v>0.35618279569892475</v>
          </cell>
          <cell r="AE135">
            <v>0.33790523690773067</v>
          </cell>
          <cell r="AF135">
            <v>0.29767441860465116</v>
          </cell>
          <cell r="AG135">
            <v>0.25502645502645493</v>
          </cell>
        </row>
        <row r="136">
          <cell r="A136" t="str">
            <v>Growth QoQ</v>
          </cell>
          <cell r="J136">
            <v>0.47010228166797791</v>
          </cell>
          <cell r="K136">
            <v>0.44935442807783232</v>
          </cell>
          <cell r="L136">
            <v>0.75271800254929899</v>
          </cell>
          <cell r="M136">
            <v>0.4926793557833089</v>
          </cell>
          <cell r="N136">
            <v>0.44304007982704147</v>
          </cell>
          <cell r="O136">
            <v>0.45605709588222104</v>
          </cell>
          <cell r="P136">
            <v>0.48027506333695258</v>
          </cell>
          <cell r="Q136">
            <v>9.5693779904306275E-2</v>
          </cell>
          <cell r="R136">
            <v>0.24454148471615711</v>
          </cell>
          <cell r="S136">
            <v>0.1333333333333333</v>
          </cell>
          <cell r="T136">
            <v>0.13312693498452011</v>
          </cell>
          <cell r="U136">
            <v>0.12021857923497259</v>
          </cell>
          <cell r="V136">
            <v>0.16097560975609748</v>
          </cell>
          <cell r="W136">
            <v>7.5630252100840289E-2</v>
          </cell>
          <cell r="X136">
            <v>6.640625E-2</v>
          </cell>
          <cell r="Y136">
            <v>0.12087912087912089</v>
          </cell>
          <cell r="Z136">
            <v>0.21568627450980382</v>
          </cell>
          <cell r="AA136">
            <v>7.7956989247311759E-2</v>
          </cell>
          <cell r="AB136">
            <v>7.2319201995012516E-2</v>
          </cell>
          <cell r="AC136">
            <v>9.8837209302325535E-2</v>
          </cell>
          <cell r="AD136">
            <v>6.7724867724867632E-2</v>
          </cell>
          <cell r="AE136">
            <v>6.3429137760158572E-2</v>
          </cell>
          <cell r="AF136">
            <v>4.0074557315936676E-2</v>
          </cell>
          <cell r="AG136">
            <v>6.2724014336917655E-2</v>
          </cell>
          <cell r="AH136">
            <v>0.48405670978480358</v>
          </cell>
          <cell r="AI136">
            <v>0.36981044805020274</v>
          </cell>
          <cell r="AJ136">
            <v>0.42863184520269898</v>
          </cell>
          <cell r="AK136">
            <v>0.34687110093896728</v>
          </cell>
        </row>
        <row r="137">
          <cell r="A137" t="str">
            <v>Total Revenue per Avg Subscriber per Month</v>
          </cell>
          <cell r="J137">
            <v>54.524781341107875</v>
          </cell>
          <cell r="K137">
            <v>63.03978779840849</v>
          </cell>
          <cell r="L137">
            <v>70.954999999999984</v>
          </cell>
          <cell r="M137">
            <v>71.567816091954029</v>
          </cell>
          <cell r="N137">
            <v>77.991752577319588</v>
          </cell>
          <cell r="O137">
            <v>79.937153419593329</v>
          </cell>
          <cell r="P137">
            <v>84.079338842975204</v>
          </cell>
          <cell r="Q137">
            <v>85.621082621082621</v>
          </cell>
          <cell r="R137">
            <v>84.766423357664237</v>
          </cell>
          <cell r="S137">
            <v>85.8857142857143</v>
          </cell>
          <cell r="T137">
            <v>85.300827966881329</v>
          </cell>
          <cell r="U137">
            <v>86.863961813842465</v>
          </cell>
          <cell r="V137">
            <v>86.608636977058026</v>
          </cell>
          <cell r="W137">
            <v>83.557491289198609</v>
          </cell>
          <cell r="X137">
            <v>84.145547073791349</v>
          </cell>
          <cell r="Y137">
            <v>81.92892487629328</v>
          </cell>
          <cell r="Z137">
            <v>83.983955074207785</v>
          </cell>
          <cell r="AA137">
            <v>84.413719185423361</v>
          </cell>
          <cell r="AB137">
            <v>82.494766888677447</v>
          </cell>
          <cell r="AC137">
            <v>80.842193808882897</v>
          </cell>
          <cell r="AD137">
            <v>80.400834053424504</v>
          </cell>
          <cell r="AE137">
            <v>79.778318607033114</v>
          </cell>
          <cell r="AF137">
            <v>79.002523180374823</v>
          </cell>
          <cell r="AG137">
            <v>78.399866354307221</v>
          </cell>
          <cell r="AH137">
            <v>0.40234466393961577</v>
          </cell>
          <cell r="AI137">
            <v>0.39128645769009174</v>
          </cell>
          <cell r="AJ137">
            <v>0.39230607304088949</v>
          </cell>
          <cell r="AK137">
            <v>0.40734252599416815</v>
          </cell>
        </row>
        <row r="138">
          <cell r="A138" t="str">
            <v>Estimated # of Other Staff</v>
          </cell>
          <cell r="P138">
            <v>203</v>
          </cell>
          <cell r="Q138">
            <v>215</v>
          </cell>
          <cell r="R138">
            <v>233</v>
          </cell>
          <cell r="S138">
            <v>271</v>
          </cell>
          <cell r="T138">
            <v>313</v>
          </cell>
          <cell r="U138">
            <v>357</v>
          </cell>
          <cell r="V138">
            <v>401</v>
          </cell>
          <cell r="W138">
            <v>547</v>
          </cell>
          <cell r="X138">
            <v>570</v>
          </cell>
          <cell r="Y138">
            <v>692</v>
          </cell>
          <cell r="Z138">
            <v>736</v>
          </cell>
          <cell r="AA138">
            <v>793</v>
          </cell>
          <cell r="AB138">
            <v>850</v>
          </cell>
          <cell r="AC138">
            <v>935</v>
          </cell>
          <cell r="AD138">
            <v>956</v>
          </cell>
          <cell r="AE138">
            <v>977</v>
          </cell>
          <cell r="AF138">
            <v>1019</v>
          </cell>
          <cell r="AG138">
            <v>1089</v>
          </cell>
        </row>
        <row r="139">
          <cell r="A139" t="str">
            <v>Growth YoY</v>
          </cell>
          <cell r="J139">
            <v>51.370262390670561</v>
          </cell>
          <cell r="K139">
            <v>59.814323607427056</v>
          </cell>
          <cell r="L139">
            <v>64.684999999999988</v>
          </cell>
          <cell r="M139">
            <v>67.282758620689663</v>
          </cell>
          <cell r="N139">
            <v>69.78144329896908</v>
          </cell>
          <cell r="O139">
            <v>72.428835489833645</v>
          </cell>
          <cell r="P139">
            <v>74.314049586776861</v>
          </cell>
          <cell r="Q139">
            <v>76.358974358974351</v>
          </cell>
          <cell r="R139">
            <v>75.708029197080293</v>
          </cell>
          <cell r="S139">
            <v>76.226455026455028</v>
          </cell>
          <cell r="T139">
            <v>0.54187192118226601</v>
          </cell>
          <cell r="U139">
            <v>0.66046511627906979</v>
          </cell>
          <cell r="V139">
            <v>0.72103004291845485</v>
          </cell>
          <cell r="W139">
            <v>1.018450184501845</v>
          </cell>
          <cell r="X139">
            <v>0.82108626198083057</v>
          </cell>
          <cell r="Y139">
            <v>0.93837535014005602</v>
          </cell>
          <cell r="Z139">
            <v>0.8354114713216958</v>
          </cell>
          <cell r="AA139">
            <v>0.44972577696526517</v>
          </cell>
          <cell r="AB139">
            <v>0.49122807017543857</v>
          </cell>
          <cell r="AC139">
            <v>0.35115606936416177</v>
          </cell>
          <cell r="AD139">
            <v>0.29891304347826098</v>
          </cell>
          <cell r="AE139">
            <v>0.23203026481715017</v>
          </cell>
          <cell r="AF139">
            <v>0.19882352941176462</v>
          </cell>
          <cell r="AG139">
            <v>0.16470588235294126</v>
          </cell>
          <cell r="AH139">
            <v>0.87836212673237446</v>
          </cell>
          <cell r="AI139">
            <v>0.87000000000000011</v>
          </cell>
          <cell r="AJ139">
            <v>0.87</v>
          </cell>
          <cell r="AK139">
            <v>0.88</v>
          </cell>
        </row>
        <row r="140">
          <cell r="A140" t="str">
            <v>Growth QoQ</v>
          </cell>
          <cell r="J140">
            <v>853.57142857142856</v>
          </cell>
          <cell r="K140">
            <v>1482.6</v>
          </cell>
          <cell r="L140">
            <v>2509.75</v>
          </cell>
          <cell r="M140">
            <v>1442.1428571428571</v>
          </cell>
          <cell r="N140">
            <v>1184</v>
          </cell>
          <cell r="O140">
            <v>1109.5454545454545</v>
          </cell>
          <cell r="P140">
            <v>1327</v>
          </cell>
          <cell r="Q140">
            <v>5.9113300492610765E-2</v>
          </cell>
          <cell r="R140">
            <v>8.3720930232558111E-2</v>
          </cell>
          <cell r="S140">
            <v>0.16309012875536477</v>
          </cell>
          <cell r="T140">
            <v>0.15498154981549805</v>
          </cell>
          <cell r="U140">
            <v>0.14057507987220452</v>
          </cell>
          <cell r="V140">
            <v>0.12324929971988796</v>
          </cell>
          <cell r="W140">
            <v>0.36408977556109723</v>
          </cell>
          <cell r="X140">
            <v>4.2047531992687404E-2</v>
          </cell>
          <cell r="Y140">
            <v>0.21403508771929824</v>
          </cell>
          <cell r="Z140">
            <v>6.3583815028901647E-2</v>
          </cell>
          <cell r="AA140">
            <v>7.7445652173913082E-2</v>
          </cell>
          <cell r="AB140">
            <v>7.1878940731399776E-2</v>
          </cell>
          <cell r="AC140">
            <v>0.10000000000000009</v>
          </cell>
          <cell r="AD140">
            <v>2.2459893048128343E-2</v>
          </cell>
          <cell r="AE140">
            <v>2.1966527196652708E-2</v>
          </cell>
          <cell r="AF140">
            <v>4.298874104401218E-2</v>
          </cell>
          <cell r="AG140">
            <v>6.8694798822374947E-2</v>
          </cell>
          <cell r="AH140">
            <v>0.1062788923297876</v>
          </cell>
          <cell r="AI140">
            <v>3.9999999999999925E-2</v>
          </cell>
          <cell r="AJ140">
            <v>4.9999999999999933E-2</v>
          </cell>
          <cell r="AK140">
            <v>5.9999999999999942E-2</v>
          </cell>
        </row>
        <row r="141">
          <cell r="A141" t="str">
            <v>Total Expense per Avg Subscriber per Month</v>
          </cell>
          <cell r="J141">
            <v>64.052478134110785</v>
          </cell>
          <cell r="K141">
            <v>70.3925729442971</v>
          </cell>
          <cell r="L141">
            <v>95.32</v>
          </cell>
          <cell r="M141">
            <v>83.554022988505764</v>
          </cell>
          <cell r="N141">
            <v>77.92164948453609</v>
          </cell>
          <cell r="O141">
            <v>79.441774491682068</v>
          </cell>
          <cell r="P141">
            <v>84.181818181818187</v>
          </cell>
          <cell r="Q141">
            <v>17.141999999999999</v>
          </cell>
          <cell r="R141">
            <v>83.888077858880763</v>
          </cell>
          <cell r="S141">
            <v>83.420105820105817</v>
          </cell>
          <cell r="T141">
            <v>82.038638454461832</v>
          </cell>
          <cell r="U141">
            <v>81.739061256961023</v>
          </cell>
          <cell r="V141">
            <v>81.230769230769226</v>
          </cell>
          <cell r="W141">
            <v>78.687572590011612</v>
          </cell>
          <cell r="X141">
            <v>77.644783715012721</v>
          </cell>
          <cell r="Y141">
            <v>77.203778677462893</v>
          </cell>
          <cell r="Z141">
            <v>77.906939430405146</v>
          </cell>
          <cell r="AA141">
            <v>77.657734905323309</v>
          </cell>
          <cell r="AB141">
            <v>76.077386615921341</v>
          </cell>
          <cell r="AC141">
            <v>74.174370794078058</v>
          </cell>
          <cell r="AD141">
            <v>72.14364124431755</v>
          </cell>
          <cell r="AE141">
            <v>70.717848710959373</v>
          </cell>
          <cell r="AF141">
            <v>69.566163247618462</v>
          </cell>
          <cell r="AG141">
            <v>68.161683360331992</v>
          </cell>
          <cell r="AH141">
            <v>0.80889016323266916</v>
          </cell>
          <cell r="AI141">
            <v>0.79490192217576494</v>
          </cell>
          <cell r="AJ141">
            <v>0.79608862698097349</v>
          </cell>
          <cell r="AK141">
            <v>0.80626491371090692</v>
          </cell>
        </row>
        <row r="142">
          <cell r="A142" t="str">
            <v>Wage Costs (Per Employee/Qtr $ 000s)</v>
          </cell>
          <cell r="J142">
            <v>8.460641399416911</v>
          </cell>
          <cell r="K142">
            <v>8.0477453580901841</v>
          </cell>
          <cell r="L142">
            <v>11.759999999999998</v>
          </cell>
          <cell r="M142">
            <v>8.6390804597701134</v>
          </cell>
          <cell r="N142">
            <v>6.585567010309278</v>
          </cell>
          <cell r="O142">
            <v>6.7245841035120142</v>
          </cell>
          <cell r="P142">
            <v>7.0842975206611563</v>
          </cell>
          <cell r="Q142">
            <v>6.3333333333333321</v>
          </cell>
          <cell r="R142">
            <v>5.5523114355231149</v>
          </cell>
          <cell r="S142">
            <v>5.7121693121693111</v>
          </cell>
          <cell r="T142">
            <v>6.524379024839007</v>
          </cell>
          <cell r="U142">
            <v>6.6825775656324584</v>
          </cell>
          <cell r="V142">
            <v>7.2010796221322533</v>
          </cell>
          <cell r="W142">
            <v>9.3066202090592345</v>
          </cell>
          <cell r="X142">
            <v>10.248346055979644</v>
          </cell>
          <cell r="Y142">
            <v>9.9316239316239319</v>
          </cell>
          <cell r="Z142">
            <v>9.7224227837946255</v>
          </cell>
          <cell r="AA142">
            <v>10.926759556984639</v>
          </cell>
          <cell r="AB142">
            <v>10.547415160164924</v>
          </cell>
          <cell r="AC142">
            <v>10.729999999999999</v>
          </cell>
          <cell r="AD142">
            <v>10.701000000000002</v>
          </cell>
          <cell r="AE142">
            <v>10.628500000000001</v>
          </cell>
          <cell r="AF142">
            <v>10.555999999999997</v>
          </cell>
          <cell r="AG142">
            <v>10.483499999999996</v>
          </cell>
          <cell r="AH142">
            <v>0.14048024812011861</v>
          </cell>
          <cell r="AI142">
            <v>0.1249019221757649</v>
          </cell>
          <cell r="AJ142">
            <v>0.12608862698097345</v>
          </cell>
          <cell r="AK142">
            <v>0.14126491371090688</v>
          </cell>
        </row>
        <row r="143">
          <cell r="A143" t="str">
            <v>Estimated S&amp;M Wage Costs ($ 000s)</v>
          </cell>
          <cell r="J143">
            <v>1.7026239067055393</v>
          </cell>
          <cell r="K143">
            <v>3.3687002652519893</v>
          </cell>
          <cell r="L143">
            <v>4.2949999999999999</v>
          </cell>
          <cell r="M143">
            <v>6.3356321839080456</v>
          </cell>
          <cell r="N143">
            <v>7.2494845360824751</v>
          </cell>
          <cell r="O143">
            <v>7.4269870609981519</v>
          </cell>
          <cell r="P143">
            <v>62.5</v>
          </cell>
          <cell r="Q143">
            <v>63.5</v>
          </cell>
          <cell r="R143">
            <v>63</v>
          </cell>
          <cell r="S143">
            <v>63</v>
          </cell>
          <cell r="T143">
            <v>63</v>
          </cell>
          <cell r="U143">
            <v>64</v>
          </cell>
          <cell r="V143">
            <v>65</v>
          </cell>
          <cell r="W143">
            <v>65</v>
          </cell>
          <cell r="X143">
            <v>65.5</v>
          </cell>
          <cell r="Y143">
            <v>66.5</v>
          </cell>
          <cell r="Z143">
            <v>69</v>
          </cell>
          <cell r="AA143">
            <v>70</v>
          </cell>
          <cell r="AB143">
            <v>71</v>
          </cell>
          <cell r="AC143">
            <v>72</v>
          </cell>
          <cell r="AD143">
            <v>73</v>
          </cell>
          <cell r="AE143">
            <v>73</v>
          </cell>
          <cell r="AF143">
            <v>74</v>
          </cell>
          <cell r="AG143">
            <v>75</v>
          </cell>
          <cell r="AH143">
            <v>114.583</v>
          </cell>
          <cell r="AI143">
            <v>122.02500000000001</v>
          </cell>
          <cell r="AJ143">
            <v>127.69658782236607</v>
          </cell>
          <cell r="AK143">
            <v>135.34794199929425</v>
          </cell>
          <cell r="AL143">
            <v>148.45049784035274</v>
          </cell>
          <cell r="AM143">
            <v>157.85030103312147</v>
          </cell>
          <cell r="AN143">
            <v>166.99614184628024</v>
          </cell>
          <cell r="AO143">
            <v>178.73451990723069</v>
          </cell>
          <cell r="AP143">
            <v>188.0915583260219</v>
          </cell>
          <cell r="AQ143">
            <v>196.77006790313112</v>
          </cell>
          <cell r="AR143">
            <v>206.19442604594872</v>
          </cell>
          <cell r="AS143">
            <v>217.93532642519321</v>
          </cell>
        </row>
        <row r="144">
          <cell r="A144" t="str">
            <v>Estimates Other Wage Costs ($ 000s)</v>
          </cell>
          <cell r="J144">
            <v>34.839650145772595</v>
          </cell>
          <cell r="K144">
            <v>39.326259946949605</v>
          </cell>
          <cell r="L144">
            <v>50.194999999999993</v>
          </cell>
          <cell r="M144">
            <v>46.413793103448285</v>
          </cell>
          <cell r="N144">
            <v>43.942268041237121</v>
          </cell>
          <cell r="O144">
            <v>45.120147874306845</v>
          </cell>
          <cell r="P144">
            <v>30.541871921182267</v>
          </cell>
          <cell r="Q144">
            <v>34.120930232558138</v>
          </cell>
          <cell r="R144">
            <v>33.047210300429185</v>
          </cell>
          <cell r="S144">
            <v>32.136531365313651</v>
          </cell>
          <cell r="T144">
            <v>34.322683706070286</v>
          </cell>
          <cell r="U144">
            <v>36.240896358543409</v>
          </cell>
          <cell r="V144">
            <v>34.226932668329177</v>
          </cell>
          <cell r="W144">
            <v>30.758683729433272</v>
          </cell>
          <cell r="X144">
            <v>35.5</v>
          </cell>
          <cell r="Y144">
            <v>36</v>
          </cell>
          <cell r="Z144">
            <v>34.320652173913047</v>
          </cell>
          <cell r="AA144">
            <v>36.119347172761671</v>
          </cell>
          <cell r="AB144">
            <v>35.5</v>
          </cell>
          <cell r="AC144">
            <v>36</v>
          </cell>
          <cell r="AD144">
            <v>37.688247099963384</v>
          </cell>
          <cell r="AE144">
            <v>39.577122243996811</v>
          </cell>
          <cell r="AF144">
            <v>35.5</v>
          </cell>
          <cell r="AG144">
            <v>36</v>
          </cell>
          <cell r="AH144">
            <v>2864</v>
          </cell>
          <cell r="AI144">
            <v>2989</v>
          </cell>
          <cell r="AJ144">
            <v>3189</v>
          </cell>
          <cell r="AK144">
            <v>3464</v>
          </cell>
        </row>
        <row r="145">
          <cell r="A145" t="str">
            <v xml:space="preserve">Research and Development </v>
          </cell>
          <cell r="J145">
            <v>6.2682215743440226</v>
          </cell>
          <cell r="K145">
            <v>6.2228116710875332</v>
          </cell>
          <cell r="L145">
            <v>5.5249999999999995</v>
          </cell>
          <cell r="M145">
            <v>5.9540229885057467</v>
          </cell>
          <cell r="N145">
            <v>5.1134020618556706</v>
          </cell>
          <cell r="O145">
            <v>6.2292051756007396</v>
          </cell>
          <cell r="P145">
            <v>6.214876033057851</v>
          </cell>
          <cell r="Q145">
            <v>6.1452991452991448</v>
          </cell>
          <cell r="R145">
            <v>5.1751824817518246</v>
          </cell>
          <cell r="S145">
            <v>4.3894179894179892</v>
          </cell>
          <cell r="T145">
            <v>4.5298988040478383</v>
          </cell>
          <cell r="U145">
            <v>5.0262529832935563</v>
          </cell>
          <cell r="V145">
            <v>5.8056680161943319</v>
          </cell>
          <cell r="W145">
            <v>6.3530778164924504</v>
          </cell>
          <cell r="X145">
            <v>6.7195928753180656</v>
          </cell>
          <cell r="Y145">
            <v>6.2582096266306797</v>
          </cell>
          <cell r="Z145">
            <v>6.5022061772964292</v>
          </cell>
          <cell r="AA145">
            <v>6.9467667023937114</v>
          </cell>
          <cell r="AB145">
            <v>6.5049159530605776</v>
          </cell>
          <cell r="AC145">
            <v>7.2757974427994609</v>
          </cell>
          <cell r="AD145">
            <v>6.9144717285945063</v>
          </cell>
          <cell r="AE145">
            <v>6.7811570815978159</v>
          </cell>
          <cell r="AF145">
            <v>6.715214470331861</v>
          </cell>
          <cell r="AG145">
            <v>6.5855887737618071</v>
          </cell>
          <cell r="AH145">
            <v>0.27686134641105653</v>
          </cell>
          <cell r="AI145">
            <v>0.29843614248479589</v>
          </cell>
          <cell r="AJ145">
            <v>0.29581470946769617</v>
          </cell>
          <cell r="AK145">
            <v>0.32924021488871835</v>
          </cell>
        </row>
        <row r="146">
          <cell r="A146" t="str">
            <v>S&amp;M Wage Costs ($ millions)</v>
          </cell>
          <cell r="J146">
            <v>12.781341107871722</v>
          </cell>
          <cell r="K146">
            <v>13.427055702917773</v>
          </cell>
          <cell r="L146">
            <v>23.544999999999995</v>
          </cell>
          <cell r="M146">
            <v>16.21149425287356</v>
          </cell>
          <cell r="N146">
            <v>15.030927835051548</v>
          </cell>
          <cell r="O146">
            <v>13.940850277264325</v>
          </cell>
          <cell r="P146">
            <v>13.0625</v>
          </cell>
          <cell r="Q146">
            <v>14.541499999999999</v>
          </cell>
          <cell r="R146">
            <v>17.954999999999998</v>
          </cell>
          <cell r="S146">
            <v>20.349</v>
          </cell>
          <cell r="T146">
            <v>23.058</v>
          </cell>
          <cell r="U146">
            <v>26.24</v>
          </cell>
          <cell r="V146">
            <v>30.94</v>
          </cell>
          <cell r="W146">
            <v>33.28</v>
          </cell>
          <cell r="X146">
            <v>35.762999999999998</v>
          </cell>
          <cell r="Y146">
            <v>40.698</v>
          </cell>
          <cell r="Z146">
            <v>51.335999999999999</v>
          </cell>
          <cell r="AA146">
            <v>56.14</v>
          </cell>
          <cell r="AB146">
            <v>61.06</v>
          </cell>
          <cell r="AC146">
            <v>68.040000000000006</v>
          </cell>
          <cell r="AD146">
            <v>73.656999999999996</v>
          </cell>
          <cell r="AE146">
            <v>78.328999999999994</v>
          </cell>
          <cell r="AF146">
            <v>82.584000000000003</v>
          </cell>
          <cell r="AG146">
            <v>88.95</v>
          </cell>
          <cell r="AH146">
            <v>9.9002302379125107E-2</v>
          </cell>
          <cell r="AI146">
            <v>4.3645251396648099E-2</v>
          </cell>
          <cell r="AJ146">
            <v>6.6912010705921787E-2</v>
          </cell>
          <cell r="AK146">
            <v>8.6233929131389164E-2</v>
          </cell>
        </row>
        <row r="147">
          <cell r="A147" t="str">
            <v>S&amp;M Non Wage Costs ($ millions)</v>
          </cell>
          <cell r="J147">
            <v>51.370262390670561</v>
          </cell>
          <cell r="K147">
            <v>59.814323607427056</v>
          </cell>
          <cell r="L147">
            <v>64.684999999999988</v>
          </cell>
          <cell r="M147">
            <v>67.282758620689663</v>
          </cell>
          <cell r="N147">
            <v>69.78144329896908</v>
          </cell>
          <cell r="O147">
            <v>72.428835489833645</v>
          </cell>
          <cell r="P147">
            <v>1.5344999999999995</v>
          </cell>
          <cell r="Q147">
            <v>2.6005000000000003</v>
          </cell>
          <cell r="R147">
            <v>2.4600000000000009</v>
          </cell>
          <cell r="S147">
            <v>2.1759999999999984</v>
          </cell>
          <cell r="T147">
            <v>1.8820000000000014</v>
          </cell>
          <cell r="U147">
            <v>2.1910000000000025</v>
          </cell>
          <cell r="V147">
            <v>3.5620000000000012</v>
          </cell>
          <cell r="W147">
            <v>1.4080000000000013</v>
          </cell>
          <cell r="X147">
            <v>2.142000000000003</v>
          </cell>
          <cell r="Y147">
            <v>1.8049999999999997</v>
          </cell>
          <cell r="Z147">
            <v>-2.8119999999999976</v>
          </cell>
          <cell r="AA147">
            <v>-2.075574759999995</v>
          </cell>
          <cell r="AB147">
            <v>-1.3468466249999977</v>
          </cell>
          <cell r="AC147">
            <v>-2.5697142825000014</v>
          </cell>
          <cell r="AD147">
            <v>-4.6247996312200002</v>
          </cell>
          <cell r="AE147">
            <v>-4.0951770601893571</v>
          </cell>
          <cell r="AF147">
            <v>-2.9438685937176388</v>
          </cell>
          <cell r="AG147">
            <v>-3.6454899884295031</v>
          </cell>
          <cell r="AH147">
            <v>212.83600000000001</v>
          </cell>
          <cell r="AI147">
            <v>226.79499999999999</v>
          </cell>
          <cell r="AJ147">
            <v>237.40079785190031</v>
          </cell>
          <cell r="AK147">
            <v>252.14893433681459</v>
          </cell>
        </row>
        <row r="148">
          <cell r="A148" t="str">
            <v>Margin per Avg Subscriber per Month</v>
          </cell>
          <cell r="J148">
            <v>-9.5276967930029102</v>
          </cell>
          <cell r="K148">
            <v>-7.3527851458886104</v>
          </cell>
          <cell r="L148">
            <v>-24.365000000000009</v>
          </cell>
          <cell r="M148">
            <v>-11.986206896551735</v>
          </cell>
          <cell r="N148">
            <v>7.01030927834978E-2</v>
          </cell>
          <cell r="O148">
            <v>0.49537892791126126</v>
          </cell>
          <cell r="P148">
            <v>-0.10247933884298277</v>
          </cell>
          <cell r="Q148">
            <v>0.43589743589744501</v>
          </cell>
          <cell r="R148">
            <v>0.87834549878347445</v>
          </cell>
          <cell r="S148">
            <v>2.4656084656084829</v>
          </cell>
          <cell r="T148">
            <v>3.2621895124194964</v>
          </cell>
          <cell r="U148">
            <v>5.1249005568814425</v>
          </cell>
          <cell r="V148">
            <v>5.3778677462887998</v>
          </cell>
          <cell r="W148">
            <v>4.8699186991869965</v>
          </cell>
          <cell r="X148">
            <v>6.5007633587786273</v>
          </cell>
          <cell r="Y148">
            <v>4.7251461988303873</v>
          </cell>
          <cell r="Z148">
            <v>6.077015643802639</v>
          </cell>
          <cell r="AA148">
            <v>6.7559842801000514</v>
          </cell>
          <cell r="AB148">
            <v>6.4173802727561053</v>
          </cell>
          <cell r="AC148">
            <v>6.6678230148048385</v>
          </cell>
          <cell r="AD148">
            <v>8.2571928091069537</v>
          </cell>
          <cell r="AE148">
            <v>9.0604698960737409</v>
          </cell>
          <cell r="AF148">
            <v>9.4363599327563605</v>
          </cell>
          <cell r="AG148">
            <v>10.238182993975229</v>
          </cell>
          <cell r="AH148">
            <v>422.48603351955308</v>
          </cell>
          <cell r="AI148">
            <v>439.94647039143524</v>
          </cell>
          <cell r="AJ148">
            <v>453.12010034493574</v>
          </cell>
          <cell r="AK148">
            <v>460.45034642032334</v>
          </cell>
        </row>
        <row r="149">
          <cell r="A149" t="str">
            <v>Per Subscriber Data</v>
          </cell>
          <cell r="J149">
            <v>64.052478134110785</v>
          </cell>
          <cell r="K149">
            <v>70.3925729442971</v>
          </cell>
          <cell r="L149">
            <v>95.32</v>
          </cell>
          <cell r="M149">
            <v>83.554022988505764</v>
          </cell>
          <cell r="N149">
            <v>77.92164948453609</v>
          </cell>
          <cell r="O149">
            <v>79.441774491682068</v>
          </cell>
          <cell r="P149">
            <v>84.181818181818187</v>
          </cell>
          <cell r="Q149">
            <v>85.185185185185176</v>
          </cell>
          <cell r="R149">
            <v>83.888077858880763</v>
          </cell>
          <cell r="S149">
            <v>83.420105820105817</v>
          </cell>
          <cell r="T149">
            <v>82.038638454461832</v>
          </cell>
          <cell r="U149">
            <v>81.739061256961023</v>
          </cell>
          <cell r="V149">
            <v>81.230769230769226</v>
          </cell>
          <cell r="W149">
            <v>78.687572590011612</v>
          </cell>
          <cell r="X149">
            <v>77.644783715012721</v>
          </cell>
          <cell r="Y149">
            <v>77.203778677462893</v>
          </cell>
          <cell r="Z149">
            <v>77.906939430405146</v>
          </cell>
          <cell r="AA149">
            <v>77.657734905323309</v>
          </cell>
          <cell r="AB149">
            <v>76.077386615921341</v>
          </cell>
          <cell r="AC149">
            <v>74.943982251802552</v>
          </cell>
          <cell r="AD149">
            <v>73.330151153540172</v>
          </cell>
          <cell r="AE149">
            <v>69.567567567567579</v>
          </cell>
          <cell r="AF149">
            <v>67.35306513276052</v>
          </cell>
          <cell r="AG149">
            <v>65.711443504025752</v>
          </cell>
          <cell r="AH149">
            <v>0.31070010122317782</v>
          </cell>
          <cell r="AI149">
            <v>0.2350692376110779</v>
          </cell>
          <cell r="AJ149">
            <v>0.16159225723842385</v>
          </cell>
          <cell r="AK149">
            <v>9.0848729792147864E-2</v>
          </cell>
        </row>
        <row r="150">
          <cell r="A150" t="str">
            <v xml:space="preserve">Cost of Subscription/Support </v>
          </cell>
          <cell r="J150">
            <v>8.460641399416911</v>
          </cell>
          <cell r="K150">
            <v>8.0477453580901841</v>
          </cell>
          <cell r="L150">
            <v>11.759999999999998</v>
          </cell>
          <cell r="M150">
            <v>8.6390804597701134</v>
          </cell>
          <cell r="N150">
            <v>6.585567010309278</v>
          </cell>
          <cell r="O150">
            <v>6.7245841035120142</v>
          </cell>
          <cell r="P150">
            <v>7.0842975206611563</v>
          </cell>
          <cell r="Q150">
            <v>6.3333333333333321</v>
          </cell>
          <cell r="R150">
            <v>5.5523114355231149</v>
          </cell>
          <cell r="S150">
            <v>5.7121693121693111</v>
          </cell>
          <cell r="T150">
            <v>6.524379024839007</v>
          </cell>
          <cell r="U150">
            <v>6.6825775656324584</v>
          </cell>
          <cell r="V150">
            <v>7.2010796221322533</v>
          </cell>
          <cell r="W150">
            <v>9.3066202090592345</v>
          </cell>
          <cell r="X150">
            <v>10.248346055979644</v>
          </cell>
          <cell r="Y150">
            <v>9.9316239316239319</v>
          </cell>
          <cell r="Z150">
            <v>9.7224227837946255</v>
          </cell>
          <cell r="AA150">
            <v>10.926759556984639</v>
          </cell>
          <cell r="AB150">
            <v>10.547415160164924</v>
          </cell>
          <cell r="AC150">
            <v>9.0244037714919578</v>
          </cell>
          <cell r="AD150">
            <v>9.636619545927422</v>
          </cell>
          <cell r="AE150">
            <v>9.1738079542957589</v>
          </cell>
          <cell r="AF150">
            <v>8.9579192265436181</v>
          </cell>
          <cell r="AG150">
            <v>8.7787608420127423</v>
          </cell>
          <cell r="AH150">
            <v>0.46273352125416961</v>
          </cell>
          <cell r="AI150">
            <v>0.4638375836732212</v>
          </cell>
          <cell r="AJ150">
            <v>0.46500000000000002</v>
          </cell>
          <cell r="AK150">
            <v>0.46000000000000008</v>
          </cell>
        </row>
        <row r="151">
          <cell r="A151" t="str">
            <v>Total Revenue per Avg Subscriber per Month</v>
          </cell>
          <cell r="J151">
            <v>54.524781341107875</v>
          </cell>
          <cell r="K151">
            <v>63.03978779840849</v>
          </cell>
          <cell r="L151">
            <v>70.954999999999984</v>
          </cell>
          <cell r="M151">
            <v>71.567816091954029</v>
          </cell>
          <cell r="N151">
            <v>77.991752577319588</v>
          </cell>
          <cell r="O151">
            <v>79.937153419593329</v>
          </cell>
          <cell r="P151">
            <v>84.079338842975204</v>
          </cell>
          <cell r="Q151">
            <v>85.621082621082621</v>
          </cell>
          <cell r="R151">
            <v>84.766423357664237</v>
          </cell>
          <cell r="S151">
            <v>85.8857142857143</v>
          </cell>
          <cell r="T151">
            <v>85.300827966881329</v>
          </cell>
          <cell r="U151">
            <v>86.863961813842465</v>
          </cell>
          <cell r="V151">
            <v>86.725675675675674</v>
          </cell>
          <cell r="W151">
            <v>83.412173913043503</v>
          </cell>
          <cell r="X151">
            <v>83.804358844399403</v>
          </cell>
          <cell r="Y151">
            <v>81.30714285714285</v>
          </cell>
          <cell r="Z151">
            <v>82.880215343203233</v>
          </cell>
          <cell r="AA151">
            <v>81.977403078677327</v>
          </cell>
          <cell r="AB151">
            <v>81.888019658395109</v>
          </cell>
          <cell r="AC151">
            <v>81.518305389747212</v>
          </cell>
          <cell r="AD151">
            <v>80.668427419870511</v>
          </cell>
          <cell r="AE151">
            <v>80.072272684535349</v>
          </cell>
          <cell r="AF151">
            <v>79.511735855223364</v>
          </cell>
          <cell r="AG151">
            <v>78.961015001355833</v>
          </cell>
          <cell r="AH151">
            <v>15.223463687150838</v>
          </cell>
          <cell r="AI151">
            <v>15.943459350953496</v>
          </cell>
          <cell r="AJ151">
            <v>15.889934148635936</v>
          </cell>
          <cell r="AK151">
            <v>15.623556581986143</v>
          </cell>
        </row>
        <row r="152">
          <cell r="A152" t="str">
            <v>Sales and Marketing</v>
          </cell>
          <cell r="J152">
            <v>34.839650145772595</v>
          </cell>
          <cell r="K152">
            <v>39.326259946949605</v>
          </cell>
          <cell r="L152">
            <v>50.194999999999993</v>
          </cell>
          <cell r="M152">
            <v>46.413793103448285</v>
          </cell>
          <cell r="N152">
            <v>43.942268041237121</v>
          </cell>
          <cell r="O152">
            <v>45.120147874306845</v>
          </cell>
          <cell r="P152">
            <v>48.25454545454545</v>
          </cell>
          <cell r="Q152">
            <v>48.837606837606835</v>
          </cell>
          <cell r="R152">
            <v>49.67153284671533</v>
          </cell>
          <cell r="S152">
            <v>47.671957671957664</v>
          </cell>
          <cell r="T152">
            <v>45.887764489420427</v>
          </cell>
          <cell r="U152">
            <v>45.23627684964201</v>
          </cell>
          <cell r="V152">
            <v>46.561403508771939</v>
          </cell>
          <cell r="W152">
            <v>40.28803716608595</v>
          </cell>
          <cell r="X152">
            <v>38.580152671755727</v>
          </cell>
          <cell r="Y152">
            <v>38.239316239316238</v>
          </cell>
          <cell r="Z152">
            <v>38.928198957079829</v>
          </cell>
          <cell r="AA152">
            <v>39.324758842443728</v>
          </cell>
          <cell r="AB152">
            <v>39.137329527434183</v>
          </cell>
          <cell r="AC152">
            <v>38.389351081530776</v>
          </cell>
          <cell r="AD152">
            <v>38.335964751239217</v>
          </cell>
          <cell r="AE152">
            <v>36.893430015381234</v>
          </cell>
          <cell r="AF152">
            <v>35.997155590148026</v>
          </cell>
          <cell r="AG152">
            <v>35.248789012548031</v>
          </cell>
          <cell r="AH152">
            <v>5.7158794126294987E-2</v>
          </cell>
          <cell r="AI152">
            <v>3.9712278353964514E-2</v>
          </cell>
          <cell r="AJ152">
            <v>2.6381310755722698E-2</v>
          </cell>
          <cell r="AK152">
            <v>-6.9515011547344185E-3</v>
          </cell>
        </row>
        <row r="153">
          <cell r="A153" t="str">
            <v>Subscription Revenue per Avg Subscriber per Month</v>
          </cell>
          <cell r="J153">
            <v>51.370262390670561</v>
          </cell>
          <cell r="K153">
            <v>59.814323607427056</v>
          </cell>
          <cell r="L153">
            <v>64.684999999999988</v>
          </cell>
          <cell r="M153">
            <v>67.282758620689663</v>
          </cell>
          <cell r="N153">
            <v>69.78144329896908</v>
          </cell>
          <cell r="O153">
            <v>72.428835489833645</v>
          </cell>
          <cell r="P153">
            <v>74.314049586776861</v>
          </cell>
          <cell r="Q153">
            <v>76.358974358974351</v>
          </cell>
          <cell r="R153">
            <v>75.708029197080293</v>
          </cell>
          <cell r="S153">
            <v>76.226455026455028</v>
          </cell>
          <cell r="T153">
            <v>76.292548298068084</v>
          </cell>
          <cell r="U153">
            <v>78.566428003182182</v>
          </cell>
          <cell r="V153">
            <v>78.63513513513513</v>
          </cell>
          <cell r="W153">
            <v>76.10202898550726</v>
          </cell>
          <cell r="X153">
            <v>75.403953370501782</v>
          </cell>
          <cell r="Y153">
            <v>73.59375</v>
          </cell>
          <cell r="Z153">
            <v>74.810387142744034</v>
          </cell>
          <cell r="AA153">
            <v>74.35008694412771</v>
          </cell>
          <cell r="AB153">
            <v>73.955020947470189</v>
          </cell>
          <cell r="AC153">
            <v>73.595287921348316</v>
          </cell>
          <cell r="AD153">
            <v>73.237623691151768</v>
          </cell>
          <cell r="AE153">
            <v>72.886059483202857</v>
          </cell>
          <cell r="AF153">
            <v>72.543019445199889</v>
          </cell>
          <cell r="AG153">
            <v>72.191993364362531</v>
          </cell>
          <cell r="AH153">
            <v>0.1343257061165809</v>
          </cell>
          <cell r="AI153">
            <v>0.12491399856315832</v>
          </cell>
          <cell r="AJ153">
            <v>0.125</v>
          </cell>
          <cell r="AK153">
            <v>0.12299999999999998</v>
          </cell>
        </row>
        <row r="154">
          <cell r="A154" t="str">
            <v>General and Administrative</v>
          </cell>
          <cell r="J154">
            <v>12.781341107871722</v>
          </cell>
          <cell r="K154">
            <v>13.427055702917773</v>
          </cell>
          <cell r="L154">
            <v>23.544999999999995</v>
          </cell>
          <cell r="M154">
            <v>16.21149425287356</v>
          </cell>
          <cell r="N154">
            <v>15.030927835051548</v>
          </cell>
          <cell r="O154">
            <v>13.940850277264325</v>
          </cell>
          <cell r="P154">
            <v>14.280991735537192</v>
          </cell>
          <cell r="Q154">
            <v>14.754985754985755</v>
          </cell>
          <cell r="R154">
            <v>13.559610705596107</v>
          </cell>
          <cell r="S154">
            <v>14.042328042328041</v>
          </cell>
          <cell r="T154" t="str">
            <v xml:space="preserve">Medium-Size Businesses (&gt;200 h/c, &lt;$500m revenue) </v>
          </cell>
          <cell r="U154">
            <v>0.3</v>
          </cell>
          <cell r="V154">
            <v>12.7165991902834</v>
          </cell>
          <cell r="W154">
            <v>13.18815331010453</v>
          </cell>
          <cell r="X154">
            <v>12.412213740458014</v>
          </cell>
          <cell r="Y154">
            <v>13.506972559604138</v>
          </cell>
          <cell r="Z154">
            <v>13.762535098275171</v>
          </cell>
          <cell r="AA154">
            <v>11.94640943193998</v>
          </cell>
          <cell r="AB154">
            <v>11.370123691722169</v>
          </cell>
          <cell r="AC154">
            <v>12.029950083194676</v>
          </cell>
          <cell r="AD154">
            <v>10.644636191175573</v>
          </cell>
          <cell r="AE154">
            <v>10.027246758954076</v>
          </cell>
          <cell r="AF154">
            <v>9.4729356816179013</v>
          </cell>
          <cell r="AG154">
            <v>9.2759971085652726</v>
          </cell>
          <cell r="AH154">
            <v>74314.245810055872</v>
          </cell>
          <cell r="AI154">
            <v>77503.841502174633</v>
          </cell>
          <cell r="AJ154">
            <v>77918.82142521166</v>
          </cell>
          <cell r="AK154">
            <v>75601.721048314517</v>
          </cell>
        </row>
        <row r="155">
          <cell r="A155" t="str">
            <v>Total Expense per Avg Subscriber per Month</v>
          </cell>
          <cell r="J155">
            <v>64.052478134110785</v>
          </cell>
          <cell r="K155">
            <v>70.3925729442971</v>
          </cell>
          <cell r="L155">
            <v>95.32</v>
          </cell>
          <cell r="M155">
            <v>83.554022988505764</v>
          </cell>
          <cell r="N155">
            <v>77.92164948453609</v>
          </cell>
          <cell r="O155">
            <v>79.441774491682068</v>
          </cell>
          <cell r="P155">
            <v>84.181818181818187</v>
          </cell>
          <cell r="Q155">
            <v>85.185185185185176</v>
          </cell>
          <cell r="R155">
            <v>83.888077858880763</v>
          </cell>
          <cell r="S155">
            <v>83.420105820105817</v>
          </cell>
          <cell r="T155">
            <v>82.038638454461832</v>
          </cell>
          <cell r="U155">
            <v>81.739061256961023</v>
          </cell>
          <cell r="V155">
            <v>81.340540540540545</v>
          </cell>
          <cell r="W155">
            <v>78.550724637681157</v>
          </cell>
          <cell r="X155">
            <v>77.329954384186522</v>
          </cell>
          <cell r="Y155">
            <v>76.617857142857147</v>
          </cell>
          <cell r="Z155">
            <v>76.883065473834222</v>
          </cell>
          <cell r="AA155">
            <v>76.621715280786773</v>
          </cell>
          <cell r="AB155">
            <v>76.427713403158236</v>
          </cell>
          <cell r="AC155">
            <v>75.268749253862367</v>
          </cell>
          <cell r="AD155">
            <v>72.786967363384207</v>
          </cell>
          <cell r="AE155">
            <v>71.855827235807354</v>
          </cell>
          <cell r="AF155">
            <v>69.631958512063818</v>
          </cell>
          <cell r="AG155">
            <v>68.245643653411008</v>
          </cell>
          <cell r="AH155">
            <v>0.11283333123226025</v>
          </cell>
          <cell r="AI155">
            <v>0.12705442882866191</v>
          </cell>
          <cell r="AJ155">
            <v>0.12134719355023993</v>
          </cell>
          <cell r="AK155">
            <v>4.0826694764159122E-2</v>
          </cell>
        </row>
        <row r="156">
          <cell r="A156" t="str">
            <v xml:space="preserve">Cost of Subscription/Support </v>
          </cell>
          <cell r="J156">
            <v>8.460641399416911</v>
          </cell>
          <cell r="K156">
            <v>8.0477453580901841</v>
          </cell>
          <cell r="L156">
            <v>11.759999999999998</v>
          </cell>
          <cell r="M156">
            <v>8.6390804597701134</v>
          </cell>
          <cell r="N156">
            <v>6.585567010309278</v>
          </cell>
          <cell r="O156">
            <v>6.7245841035120142</v>
          </cell>
          <cell r="P156">
            <v>7.0842975206611563</v>
          </cell>
          <cell r="Q156">
            <v>6.3333333333333321</v>
          </cell>
          <cell r="R156">
            <v>5.5523114355231149</v>
          </cell>
          <cell r="S156">
            <v>5.7121693121693111</v>
          </cell>
          <cell r="T156">
            <v>6.524379024839007</v>
          </cell>
          <cell r="U156">
            <v>6.6825775656324584</v>
          </cell>
          <cell r="V156">
            <v>7.2108108108108118</v>
          </cell>
          <cell r="W156">
            <v>9.2904347826086955</v>
          </cell>
          <cell r="X156">
            <v>10.206791687785101</v>
          </cell>
          <cell r="Y156">
            <v>9.8562500000000011</v>
          </cell>
          <cell r="Z156">
            <v>9.5946480880373688</v>
          </cell>
          <cell r="AA156">
            <v>9.442461041904215</v>
          </cell>
          <cell r="AB156">
            <v>9.4662426812761851</v>
          </cell>
          <cell r="AC156">
            <v>8.9786251264044932</v>
          </cell>
          <cell r="AD156">
            <v>9.5208910798497364</v>
          </cell>
          <cell r="AE156">
            <v>9.4751877328163694</v>
          </cell>
          <cell r="AF156">
            <v>8.7051623334239885</v>
          </cell>
          <cell r="AG156">
            <v>8.6630392037235016</v>
          </cell>
          <cell r="AH156">
            <v>0.48342158000210939</v>
          </cell>
          <cell r="AI156">
            <v>0.44808428133927725</v>
          </cell>
          <cell r="AJ156">
            <v>0.4224804806421722</v>
          </cell>
          <cell r="AK156">
            <v>0.28527968352317756</v>
          </cell>
        </row>
        <row r="157">
          <cell r="A157" t="str">
            <v xml:space="preserve">Cost of Services </v>
          </cell>
          <cell r="J157">
            <v>1.7026239067055393</v>
          </cell>
          <cell r="K157">
            <v>3.3687002652519893</v>
          </cell>
          <cell r="L157">
            <v>4.2949999999999999</v>
          </cell>
          <cell r="M157">
            <v>6.3356321839080456</v>
          </cell>
          <cell r="N157">
            <v>7.2494845360824751</v>
          </cell>
          <cell r="O157">
            <v>7.4269870609981519</v>
          </cell>
          <cell r="P157">
            <v>8.3471074380165309</v>
          </cell>
          <cell r="Q157">
            <v>9.1139601139601147</v>
          </cell>
          <cell r="R157">
            <v>9.9294403892944061</v>
          </cell>
          <cell r="S157">
            <v>11.604232804232804</v>
          </cell>
          <cell r="T157">
            <v>9.8601655933762657</v>
          </cell>
          <cell r="U157">
            <v>9.2346857597454246</v>
          </cell>
          <cell r="V157">
            <v>8.9581081081081084</v>
          </cell>
          <cell r="W157">
            <v>9.535072463768115</v>
          </cell>
          <cell r="X157">
            <v>9.6452103395843896</v>
          </cell>
          <cell r="Y157">
            <v>9.1973214285714295</v>
          </cell>
          <cell r="Z157">
            <v>8.873406697806983</v>
          </cell>
          <cell r="AA157">
            <v>8.2375014253135692</v>
          </cell>
          <cell r="AB157">
            <v>8.3296486464711563</v>
          </cell>
          <cell r="AC157">
            <v>7.9230174683988759</v>
          </cell>
          <cell r="AD157">
            <v>7.2821876541443524</v>
          </cell>
          <cell r="AE157">
            <v>6.9706268052925076</v>
          </cell>
          <cell r="AF157">
            <v>6.6202805895222845</v>
          </cell>
          <cell r="AG157">
            <v>6.3628803387736887</v>
          </cell>
          <cell r="AH157">
            <v>1041.6636363636364</v>
          </cell>
          <cell r="AI157">
            <v>1159.7408285714287</v>
          </cell>
          <cell r="AJ157">
            <v>1006.1065636846153</v>
          </cell>
          <cell r="AK157">
            <v>925.06126341082995</v>
          </cell>
        </row>
        <row r="158">
          <cell r="A158" t="str">
            <v>Sales and Marketing</v>
          </cell>
          <cell r="J158">
            <v>34.839650145772595</v>
          </cell>
          <cell r="K158">
            <v>39.326259946949605</v>
          </cell>
          <cell r="L158">
            <v>50.194999999999993</v>
          </cell>
          <cell r="M158">
            <v>46.413793103448285</v>
          </cell>
          <cell r="N158">
            <v>43.942268041237121</v>
          </cell>
          <cell r="O158">
            <v>45.120147874306845</v>
          </cell>
          <cell r="P158">
            <v>48.25454545454545</v>
          </cell>
          <cell r="Q158">
            <v>48.837606837606835</v>
          </cell>
          <cell r="R158">
            <v>49.67153284671533</v>
          </cell>
          <cell r="S158">
            <v>47.671957671957664</v>
          </cell>
          <cell r="T158">
            <v>45.887764489420427</v>
          </cell>
          <cell r="U158">
            <v>45.23627684964201</v>
          </cell>
          <cell r="V158">
            <v>46.624324324324334</v>
          </cell>
          <cell r="W158">
            <v>40.217971014492754</v>
          </cell>
          <cell r="X158">
            <v>38.423720223010648</v>
          </cell>
          <cell r="Y158">
            <v>37.949107142857144</v>
          </cell>
          <cell r="Z158">
            <v>38.416594093895974</v>
          </cell>
          <cell r="AA158">
            <v>38.529379446978346</v>
          </cell>
          <cell r="AB158">
            <v>38.487369239445698</v>
          </cell>
          <cell r="AC158">
            <v>38.313603533181187</v>
          </cell>
          <cell r="AD158">
            <v>36.784802903460957</v>
          </cell>
          <cell r="AE158">
            <v>36.43288407146359</v>
          </cell>
          <cell r="AF158">
            <v>36.0983280782714</v>
          </cell>
          <cell r="AG158">
            <v>35.769339795614187</v>
          </cell>
          <cell r="AH158">
            <v>813.92732293479708</v>
          </cell>
          <cell r="AI158">
            <v>887.49397337662333</v>
          </cell>
          <cell r="AJ158">
            <v>978.47954286920572</v>
          </cell>
          <cell r="AK158">
            <v>1033.1430730076277</v>
          </cell>
        </row>
        <row r="159">
          <cell r="A159" t="str">
            <v xml:space="preserve">Research and Development </v>
          </cell>
          <cell r="J159">
            <v>6.2682215743440226</v>
          </cell>
          <cell r="K159">
            <v>6.2228116710875332</v>
          </cell>
          <cell r="L159">
            <v>5.5249999999999995</v>
          </cell>
          <cell r="M159">
            <v>5.9540229885057467</v>
          </cell>
          <cell r="N159">
            <v>5.1134020618556706</v>
          </cell>
          <cell r="O159">
            <v>6.2292051756007396</v>
          </cell>
          <cell r="P159">
            <v>6.214876033057851</v>
          </cell>
          <cell r="Q159">
            <v>6.1452991452991448</v>
          </cell>
          <cell r="R159">
            <v>5.1751824817518246</v>
          </cell>
          <cell r="S159">
            <v>4.3894179894179892</v>
          </cell>
          <cell r="T159">
            <v>4.5298988040478383</v>
          </cell>
          <cell r="U159">
            <v>5.0262529832935563</v>
          </cell>
          <cell r="V159">
            <v>5.813513513513513</v>
          </cell>
          <cell r="W159">
            <v>6.3420289855072465</v>
          </cell>
          <cell r="X159">
            <v>6.6923466801824647</v>
          </cell>
          <cell r="Y159">
            <v>6.2107142857142863</v>
          </cell>
          <cell r="Z159">
            <v>6.4167524344865789</v>
          </cell>
          <cell r="AA159">
            <v>7.0500566647662488</v>
          </cell>
          <cell r="AB159">
            <v>7.0423696906219782</v>
          </cell>
          <cell r="AC159">
            <v>7.010574263518258</v>
          </cell>
          <cell r="AD159">
            <v>7.0988216129486048</v>
          </cell>
          <cell r="AE159">
            <v>7.0463599962391106</v>
          </cell>
          <cell r="AF159">
            <v>6.7584975476939846</v>
          </cell>
          <cell r="AG159">
            <v>6.6327252601138902</v>
          </cell>
          <cell r="AH159">
            <v>0.87836212673237446</v>
          </cell>
          <cell r="AI159">
            <v>0.8774904054730519</v>
          </cell>
          <cell r="AJ159">
            <v>0.875</v>
          </cell>
          <cell r="AK159">
            <v>0.878</v>
          </cell>
        </row>
        <row r="160">
          <cell r="A160" t="str">
            <v>General and Administrative</v>
          </cell>
          <cell r="J160">
            <v>12.781341107871722</v>
          </cell>
          <cell r="K160">
            <v>13.427055702917773</v>
          </cell>
          <cell r="L160">
            <v>23.544999999999995</v>
          </cell>
          <cell r="M160">
            <v>16.21149425287356</v>
          </cell>
          <cell r="N160">
            <v>15.030927835051548</v>
          </cell>
          <cell r="O160">
            <v>13.940850277264325</v>
          </cell>
          <cell r="P160">
            <v>14.280991735537192</v>
          </cell>
          <cell r="Q160">
            <v>14.754985754985755</v>
          </cell>
          <cell r="R160">
            <v>13.559610705596107</v>
          </cell>
          <cell r="S160">
            <v>14.042328042328041</v>
          </cell>
          <cell r="T160">
            <v>15.23643054277829</v>
          </cell>
          <cell r="U160">
            <v>15.559268098647573</v>
          </cell>
          <cell r="V160">
            <v>12.733783783783785</v>
          </cell>
          <cell r="W160">
            <v>13.165217391304347</v>
          </cell>
          <cell r="X160">
            <v>12.361885453623923</v>
          </cell>
          <cell r="Y160">
            <v>13.404464285714287</v>
          </cell>
          <cell r="Z160">
            <v>13.581664159607318</v>
          </cell>
          <cell r="AA160">
            <v>13.362316701824405</v>
          </cell>
          <cell r="AB160">
            <v>13.102083145343217</v>
          </cell>
          <cell r="AC160">
            <v>13.042928862359553</v>
          </cell>
          <cell r="AD160">
            <v>12.100264112980575</v>
          </cell>
          <cell r="AE160">
            <v>11.930768629995768</v>
          </cell>
          <cell r="AF160">
            <v>11.44968996315216</v>
          </cell>
          <cell r="AG160">
            <v>10.817659055185748</v>
          </cell>
          <cell r="AH160">
            <v>0.1062788923297876</v>
          </cell>
          <cell r="AI160">
            <v>0.11093034208160302</v>
          </cell>
          <cell r="AJ160">
            <v>0.10000000000000009</v>
          </cell>
          <cell r="AK160">
            <v>9.9999999999999978E-2</v>
          </cell>
        </row>
        <row r="161">
          <cell r="A161" t="str">
            <v>LTM</v>
          </cell>
          <cell r="J161">
            <v>0.81360282322746236</v>
          </cell>
          <cell r="K161">
            <v>0.81890095093831528</v>
          </cell>
          <cell r="L161">
            <v>0.77372982876471008</v>
          </cell>
          <cell r="M161">
            <v>0.79076191699858667</v>
          </cell>
          <cell r="N161">
            <v>0.82260878760640832</v>
          </cell>
          <cell r="O161">
            <v>0.8229662858992739</v>
          </cell>
          <cell r="P161">
            <v>0.81646614767633885</v>
          </cell>
          <cell r="Q161">
            <v>0.81958539912820683</v>
          </cell>
          <cell r="R161">
            <v>0.81735985533453892</v>
          </cell>
          <cell r="S161">
            <v>0.79837855153889759</v>
          </cell>
          <cell r="T161" t="str">
            <v xml:space="preserve">Small Businesses (&lt;200 h/c) </v>
          </cell>
          <cell r="U161">
            <v>0.4</v>
          </cell>
          <cell r="V161">
            <v>0.81356249123517765</v>
          </cell>
          <cell r="W161">
            <v>0.77430743783272871</v>
          </cell>
          <cell r="X161">
            <v>0.76311492264705527</v>
          </cell>
          <cell r="Y161">
            <v>0.76565931652464203</v>
          </cell>
          <cell r="Z161">
            <v>0.77717173260990013</v>
          </cell>
          <cell r="AA161">
            <v>0.76970805082235039</v>
          </cell>
          <cell r="AB161">
            <v>0.76889422004874941</v>
          </cell>
          <cell r="AC161">
            <v>0.77667068824451191</v>
          </cell>
          <cell r="AD161">
            <v>0.77284313966948259</v>
          </cell>
          <cell r="AE161">
            <v>0.78509902083486705</v>
          </cell>
          <cell r="AF161">
            <v>0.7885561946650208</v>
          </cell>
          <cell r="AG161">
            <v>0.80056798797635842</v>
          </cell>
          <cell r="AH161">
            <v>0.80889016323266916</v>
          </cell>
          <cell r="AI161">
            <v>0.80943221946426336</v>
          </cell>
          <cell r="AJ161">
            <v>0.80851823988676241</v>
          </cell>
          <cell r="AK161">
            <v>0.80803455167763449</v>
          </cell>
        </row>
        <row r="162">
          <cell r="A162" t="str">
            <v>Margin per Avg Subscriber per Month</v>
          </cell>
          <cell r="J162">
            <v>-9.5276967930029102</v>
          </cell>
          <cell r="K162">
            <v>-7.3527851458886104</v>
          </cell>
          <cell r="L162">
            <v>-24.365000000000009</v>
          </cell>
          <cell r="M162">
            <v>-11.986206896551735</v>
          </cell>
          <cell r="N162">
            <v>7.01030927834978E-2</v>
          </cell>
          <cell r="O162">
            <v>0.49537892791126126</v>
          </cell>
          <cell r="P162">
            <v>-0.10247933884298277</v>
          </cell>
          <cell r="Q162">
            <v>0.43589743589744501</v>
          </cell>
          <cell r="R162">
            <v>0.87834549878347445</v>
          </cell>
          <cell r="S162">
            <v>2.4656084656084829</v>
          </cell>
          <cell r="T162">
            <v>3.2621895124194964</v>
          </cell>
          <cell r="U162">
            <v>5.1249005568814425</v>
          </cell>
          <cell r="V162">
            <v>5.3851351351351298</v>
          </cell>
          <cell r="W162">
            <v>4.8614492753623466</v>
          </cell>
          <cell r="X162">
            <v>6.474404460212881</v>
          </cell>
          <cell r="Y162">
            <v>4.6892857142857025</v>
          </cell>
          <cell r="Z162">
            <v>5.9971498693690108</v>
          </cell>
          <cell r="AA162">
            <v>5.3556877978905533</v>
          </cell>
          <cell r="AB162">
            <v>5.4603062552368726</v>
          </cell>
          <cell r="AC162">
            <v>6.2495561358848448</v>
          </cell>
          <cell r="AD162">
            <v>7.8814600564863042</v>
          </cell>
          <cell r="AE162">
            <v>8.2164454487279954</v>
          </cell>
          <cell r="AF162">
            <v>9.8797773431595459</v>
          </cell>
          <cell r="AG162">
            <v>10.715371347944824</v>
          </cell>
          <cell r="AH162">
            <v>0.14048024812011861</v>
          </cell>
          <cell r="AI162">
            <v>0.13791399476198984</v>
          </cell>
          <cell r="AJ162">
            <v>0.13551823988676237</v>
          </cell>
          <cell r="AK162">
            <v>0.14303455167763446</v>
          </cell>
        </row>
        <row r="163">
          <cell r="A163" t="str">
            <v>Per Subscriber Data</v>
          </cell>
          <cell r="T163" t="str">
            <v>Large Businesses (&gt;$500m revenue)</v>
          </cell>
          <cell r="U163">
            <v>0.3</v>
          </cell>
          <cell r="BE163" t="str">
            <v>Per Subscriber Trends</v>
          </cell>
        </row>
        <row r="164">
          <cell r="A164" t="str">
            <v>Headcount</v>
          </cell>
          <cell r="M164">
            <v>311</v>
          </cell>
          <cell r="N164">
            <v>329</v>
          </cell>
          <cell r="O164">
            <v>357</v>
          </cell>
          <cell r="P164">
            <v>412</v>
          </cell>
          <cell r="Q164">
            <v>444</v>
          </cell>
          <cell r="R164">
            <v>518</v>
          </cell>
          <cell r="S164">
            <v>594</v>
          </cell>
          <cell r="T164">
            <v>679</v>
          </cell>
          <cell r="U164">
            <v>767</v>
          </cell>
          <cell r="V164">
            <v>877</v>
          </cell>
          <cell r="W164">
            <v>1059</v>
          </cell>
          <cell r="X164">
            <v>1116</v>
          </cell>
          <cell r="Y164">
            <v>1304</v>
          </cell>
          <cell r="Z164">
            <v>1480</v>
          </cell>
          <cell r="AA164">
            <v>1625</v>
          </cell>
          <cell r="AB164">
            <v>1807</v>
          </cell>
          <cell r="AC164">
            <v>2070</v>
          </cell>
          <cell r="AD164">
            <v>2243</v>
          </cell>
          <cell r="AE164">
            <v>2302</v>
          </cell>
          <cell r="AF164">
            <v>2461</v>
          </cell>
          <cell r="AG164">
            <v>2606</v>
          </cell>
          <cell r="AH164">
            <v>2864</v>
          </cell>
          <cell r="AI164">
            <v>3046</v>
          </cell>
          <cell r="AJ164">
            <v>3246</v>
          </cell>
          <cell r="AK164">
            <v>3521</v>
          </cell>
        </row>
        <row r="165">
          <cell r="A165" t="str">
            <v>Total Revenue per Avg Subscriber per Month</v>
          </cell>
          <cell r="J165">
            <v>54.524781341107875</v>
          </cell>
          <cell r="K165">
            <v>63.03978779840849</v>
          </cell>
          <cell r="L165">
            <v>70.954999999999984</v>
          </cell>
          <cell r="M165">
            <v>71.567816091954029</v>
          </cell>
          <cell r="N165">
            <v>77.991752577319588</v>
          </cell>
          <cell r="O165">
            <v>79.937153419593329</v>
          </cell>
          <cell r="P165">
            <v>84.079338842975204</v>
          </cell>
          <cell r="Q165">
            <v>85.621082621082621</v>
          </cell>
          <cell r="R165">
            <v>84.766423357664237</v>
          </cell>
          <cell r="S165">
            <v>85.8857142857143</v>
          </cell>
          <cell r="T165">
            <v>85.300827966881329</v>
          </cell>
          <cell r="U165">
            <v>86.863961813842465</v>
          </cell>
          <cell r="V165">
            <v>86.608636977058026</v>
          </cell>
          <cell r="W165">
            <v>83.557491289198609</v>
          </cell>
          <cell r="X165">
            <v>84.145547073791349</v>
          </cell>
          <cell r="Y165">
            <v>81.92892487629328</v>
          </cell>
          <cell r="Z165">
            <v>83.983955074207785</v>
          </cell>
          <cell r="AA165">
            <v>84.413719185423361</v>
          </cell>
          <cell r="AB165">
            <v>82.494766888677447</v>
          </cell>
          <cell r="AC165">
            <v>79.990016638935117</v>
          </cell>
          <cell r="AD165">
            <v>79.090333576820072</v>
          </cell>
          <cell r="AE165">
            <v>76.292503780514139</v>
          </cell>
          <cell r="AF165">
            <v>72.210861423220976</v>
          </cell>
          <cell r="AG165">
            <v>70.196116504854373</v>
          </cell>
          <cell r="AH165">
            <v>71.463780663780668</v>
          </cell>
          <cell r="AI165">
            <v>69.893980198019818</v>
          </cell>
          <cell r="AJ165">
            <v>68.679822137681143</v>
          </cell>
          <cell r="AK165">
            <v>66.878344665328925</v>
          </cell>
        </row>
        <row r="166">
          <cell r="A166" t="str">
            <v>Growth QoQ</v>
          </cell>
          <cell r="N166">
            <v>5.7877813504823239E-2</v>
          </cell>
          <cell r="O166">
            <v>8.5106382978723305E-2</v>
          </cell>
          <cell r="P166">
            <v>0.15406162464985984</v>
          </cell>
          <cell r="Q166">
            <v>7.7669902912621325E-2</v>
          </cell>
          <cell r="R166">
            <v>0.16666666666666674</v>
          </cell>
          <cell r="S166">
            <v>0.14671814671814665</v>
          </cell>
          <cell r="T166">
            <v>0.14309764309764317</v>
          </cell>
          <cell r="U166">
            <v>0.1296023564064801</v>
          </cell>
          <cell r="V166">
            <v>0.14341590612777044</v>
          </cell>
          <cell r="W166">
            <v>0.20752565564424175</v>
          </cell>
          <cell r="X166">
            <v>5.3824362606232246E-2</v>
          </cell>
          <cell r="Y166">
            <v>0.16845878136200709</v>
          </cell>
          <cell r="Z166">
            <v>0.13496932515337434</v>
          </cell>
          <cell r="AA166">
            <v>9.7972972972973027E-2</v>
          </cell>
          <cell r="AB166">
            <v>0.1120000000000001</v>
          </cell>
          <cell r="AC166">
            <v>0.14554510237963481</v>
          </cell>
          <cell r="AD166">
            <v>8.35748792270532E-2</v>
          </cell>
          <cell r="AE166">
            <v>2.6304057066428799E-2</v>
          </cell>
          <cell r="AF166">
            <v>6.9070373588184131E-2</v>
          </cell>
          <cell r="AG166">
            <v>5.8919138561560391E-2</v>
          </cell>
          <cell r="AH166">
            <v>9.9002302379125107E-2</v>
          </cell>
          <cell r="AI166">
            <v>6.3547486033519451E-2</v>
          </cell>
          <cell r="AJ166">
            <v>6.5659881812212717E-2</v>
          </cell>
          <cell r="AK166">
            <v>8.4719654959950708E-2</v>
          </cell>
        </row>
        <row r="167">
          <cell r="A167" t="str">
            <v>Subscription Revenue per Avg Subscriber per Month</v>
          </cell>
          <cell r="J167">
            <v>51.370262390670561</v>
          </cell>
          <cell r="K167">
            <v>59.814323607427056</v>
          </cell>
          <cell r="L167">
            <v>64.684999999999988</v>
          </cell>
          <cell r="M167">
            <v>67.282758620689663</v>
          </cell>
          <cell r="N167">
            <v>69.78144329896908</v>
          </cell>
          <cell r="O167">
            <v>72.428835489833645</v>
          </cell>
          <cell r="P167">
            <v>74.314049586776861</v>
          </cell>
          <cell r="Q167">
            <v>76.358974358974351</v>
          </cell>
          <cell r="R167">
            <v>75.708029197080293</v>
          </cell>
          <cell r="S167">
            <v>76.226455026455028</v>
          </cell>
          <cell r="T167" t="str">
            <v xml:space="preserve">Small Businesses (&lt;200 h/c) </v>
          </cell>
          <cell r="U167">
            <v>0.4</v>
          </cell>
          <cell r="V167">
            <v>78.529014844804308</v>
          </cell>
          <cell r="W167">
            <v>76.234610917537751</v>
          </cell>
          <cell r="X167">
            <v>75.710941475826971</v>
          </cell>
          <cell r="Y167">
            <v>74.156545209176784</v>
          </cell>
          <cell r="Z167">
            <v>75.806658644203765</v>
          </cell>
          <cell r="AA167">
            <v>76.215076813147547</v>
          </cell>
          <cell r="AB167">
            <v>75.124008880431333</v>
          </cell>
          <cell r="AC167">
            <v>73.250693288962836</v>
          </cell>
          <cell r="AD167">
            <v>71.921110299488674</v>
          </cell>
          <cell r="AE167">
            <v>69.128537481097425</v>
          </cell>
          <cell r="AF167">
            <v>66.058426966292146</v>
          </cell>
          <cell r="AG167">
            <v>63.597734627831706</v>
          </cell>
          <cell r="AH167">
            <v>65.033477633477631</v>
          </cell>
          <cell r="AI167">
            <v>63.57</v>
          </cell>
          <cell r="AJ167">
            <v>62.489309999999982</v>
          </cell>
          <cell r="AK167">
            <v>60.864587939999986</v>
          </cell>
        </row>
        <row r="168">
          <cell r="A168" t="str">
            <v>Total Subcribers per Head</v>
          </cell>
          <cell r="M168">
            <v>244.37299035369776</v>
          </cell>
          <cell r="N168">
            <v>258.35866261398178</v>
          </cell>
          <cell r="O168">
            <v>268.9075630252101</v>
          </cell>
          <cell r="P168">
            <v>259.70873786407765</v>
          </cell>
          <cell r="Q168">
            <v>286.03603603603602</v>
          </cell>
          <cell r="R168">
            <v>283.7837837837838</v>
          </cell>
          <cell r="S168">
            <v>282.82828282828285</v>
          </cell>
          <cell r="T168" t="str">
            <v xml:space="preserve">Medium-Size Businesses (&gt;200 h/c, &lt;$500m revenue) </v>
          </cell>
          <cell r="U168">
            <v>0.3</v>
          </cell>
          <cell r="V168">
            <v>304.44697833523372</v>
          </cell>
          <cell r="W168">
            <v>289.89612842304058</v>
          </cell>
          <cell r="X168">
            <v>311.8279569892473</v>
          </cell>
          <cell r="Y168">
            <v>301.38036809815952</v>
          </cell>
          <cell r="Z168">
            <v>295.94594594594594</v>
          </cell>
          <cell r="AA168">
            <v>304.61538461538464</v>
          </cell>
          <cell r="AB168">
            <v>307.69230769230768</v>
          </cell>
          <cell r="AC168">
            <v>312.07729468599035</v>
          </cell>
          <cell r="AD168">
            <v>322.33615693267944</v>
          </cell>
          <cell r="AE168">
            <v>356.21198957428322</v>
          </cell>
          <cell r="AF168">
            <v>390.08533116619259</v>
          </cell>
          <cell r="AG168">
            <v>422.10283960092096</v>
          </cell>
          <cell r="AH168">
            <v>422.48603351955308</v>
          </cell>
          <cell r="AI168">
            <v>431.71372291529877</v>
          </cell>
          <cell r="AJ168">
            <v>443.62292051756009</v>
          </cell>
          <cell r="AK168">
            <v>455.83641011076401</v>
          </cell>
        </row>
        <row r="169">
          <cell r="A169" t="str">
            <v>Total Expense per Avg Subscriber per Month</v>
          </cell>
          <cell r="J169">
            <v>64.052478134110785</v>
          </cell>
          <cell r="K169">
            <v>70.3925729442971</v>
          </cell>
          <cell r="L169">
            <v>95.32</v>
          </cell>
          <cell r="M169">
            <v>83.554022988505764</v>
          </cell>
          <cell r="N169">
            <v>77.92164948453609</v>
          </cell>
          <cell r="O169">
            <v>79.441774491682068</v>
          </cell>
          <cell r="P169">
            <v>84.181818181818187</v>
          </cell>
          <cell r="Q169">
            <v>85.185185185185176</v>
          </cell>
          <cell r="R169">
            <v>83.888077858880763</v>
          </cell>
          <cell r="S169">
            <v>83.420105820105817</v>
          </cell>
          <cell r="T169" t="str">
            <v>Large Businesses (&gt;$500m revenue)</v>
          </cell>
          <cell r="U169">
            <v>0.3</v>
          </cell>
          <cell r="V169">
            <v>81.230769230769226</v>
          </cell>
          <cell r="W169">
            <v>78.687572590011612</v>
          </cell>
          <cell r="X169">
            <v>77.644783715012721</v>
          </cell>
          <cell r="Y169">
            <v>77.203778677462893</v>
          </cell>
          <cell r="Z169">
            <v>77.906939430405146</v>
          </cell>
          <cell r="AA169">
            <v>77.657734905323309</v>
          </cell>
          <cell r="AB169">
            <v>76.077386615921341</v>
          </cell>
          <cell r="AC169">
            <v>74.943982251802552</v>
          </cell>
          <cell r="AD169">
            <v>72.941806671536398</v>
          </cell>
          <cell r="AE169">
            <v>68.395333765392095</v>
          </cell>
          <cell r="AF169">
            <v>64.047565543071144</v>
          </cell>
          <cell r="AG169">
            <v>61.258899676375393</v>
          </cell>
          <cell r="AH169">
            <v>61.424531024531028</v>
          </cell>
          <cell r="AI169">
            <v>61.16408772277228</v>
          </cell>
          <cell r="AJ169">
            <v>60.020077663043466</v>
          </cell>
          <cell r="AK169">
            <v>57.430781077052949</v>
          </cell>
        </row>
        <row r="170">
          <cell r="A170" t="str">
            <v>Can CRM make money at $25/user?</v>
          </cell>
          <cell r="J170">
            <v>8.460641399416911</v>
          </cell>
          <cell r="K170">
            <v>8.0477453580901841</v>
          </cell>
          <cell r="L170">
            <v>11.759999999999998</v>
          </cell>
          <cell r="M170">
            <v>8.6390804597701134</v>
          </cell>
          <cell r="N170">
            <v>6.585567010309278</v>
          </cell>
          <cell r="O170">
            <v>6.7245841035120142</v>
          </cell>
          <cell r="P170">
            <v>7.0842975206611563</v>
          </cell>
          <cell r="Q170">
            <v>6.3333333333333321</v>
          </cell>
          <cell r="R170">
            <v>5.5523114355231149</v>
          </cell>
          <cell r="S170">
            <v>5.7121693121693111</v>
          </cell>
          <cell r="T170">
            <v>6.524379024839007</v>
          </cell>
          <cell r="U170">
            <v>6.6825775656324584</v>
          </cell>
          <cell r="V170">
            <v>7.2010796221322533</v>
          </cell>
          <cell r="W170">
            <v>9.3066202090592345</v>
          </cell>
          <cell r="X170">
            <v>10.248346055979644</v>
          </cell>
          <cell r="Y170">
            <v>9.9316239316239319</v>
          </cell>
          <cell r="Z170">
            <v>9.7224227837946255</v>
          </cell>
          <cell r="AA170">
            <v>10.926759556984639</v>
          </cell>
          <cell r="AB170">
            <v>10.547415160164924</v>
          </cell>
          <cell r="AC170">
            <v>9.0244037714919578</v>
          </cell>
          <cell r="AD170">
            <v>9.5855855855855854</v>
          </cell>
          <cell r="AE170">
            <v>9.0192266148196172</v>
          </cell>
          <cell r="AF170">
            <v>8.3846441947565538</v>
          </cell>
          <cell r="AG170">
            <v>7.6122977346278304</v>
          </cell>
          <cell r="AH170">
            <v>7.9105339105339096</v>
          </cell>
          <cell r="AI170">
            <v>8.2640999999999973</v>
          </cell>
          <cell r="AJ170">
            <v>8.1236102999999993</v>
          </cell>
          <cell r="AK170">
            <v>7.3037505528000004</v>
          </cell>
        </row>
        <row r="171">
          <cell r="A171" t="str">
            <v xml:space="preserve">Cost of Services </v>
          </cell>
          <cell r="B171" t="str">
            <v>Core CRM Sub LTM Average</v>
          </cell>
          <cell r="D171" t="str">
            <v>OEM Model Estimate</v>
          </cell>
          <cell r="F171" t="str">
            <v>Assumption</v>
          </cell>
          <cell r="J171">
            <v>1.7026239067055393</v>
          </cell>
          <cell r="K171">
            <v>3.3687002652519893</v>
          </cell>
          <cell r="L171">
            <v>4.2949999999999999</v>
          </cell>
          <cell r="M171">
            <v>6.3356321839080456</v>
          </cell>
          <cell r="N171">
            <v>7.2494845360824751</v>
          </cell>
          <cell r="O171">
            <v>7.4269870609981519</v>
          </cell>
          <cell r="P171">
            <v>8.3471074380165309</v>
          </cell>
          <cell r="Q171">
            <v>9.1139601139601147</v>
          </cell>
          <cell r="R171">
            <v>9.9294403892944061</v>
          </cell>
          <cell r="S171">
            <v>11.604232804232804</v>
          </cell>
          <cell r="T171">
            <v>9.8601655933762657</v>
          </cell>
          <cell r="U171">
            <v>9.2346857597454246</v>
          </cell>
          <cell r="V171">
            <v>8.946018893387313</v>
          </cell>
          <cell r="W171">
            <v>9.5516840882694538</v>
          </cell>
          <cell r="X171">
            <v>9.6844783715012728</v>
          </cell>
          <cell r="Y171">
            <v>9.2676563202878999</v>
          </cell>
          <cell r="Z171">
            <v>8.9915764139590859</v>
          </cell>
          <cell r="AA171">
            <v>8.5130403715612708</v>
          </cell>
          <cell r="AB171">
            <v>8.5176022835394871</v>
          </cell>
          <cell r="AC171">
            <v>8.8397115917914579</v>
          </cell>
          <cell r="AD171">
            <v>8.3803262722181646</v>
          </cell>
          <cell r="AE171">
            <v>7.3761071505724773</v>
          </cell>
          <cell r="AF171">
            <v>6.8838951310861418</v>
          </cell>
          <cell r="AG171">
            <v>6.3870550161812281</v>
          </cell>
          <cell r="AH171">
            <v>5.7468975468975474</v>
          </cell>
          <cell r="AI171">
            <v>6.0710209900990098</v>
          </cell>
          <cell r="AJ171">
            <v>5.8809865307971014</v>
          </cell>
          <cell r="AK171">
            <v>5.6529313218092101</v>
          </cell>
          <cell r="BE171" t="str">
            <v>Per Subscriber Trends</v>
          </cell>
        </row>
        <row r="172">
          <cell r="A172" t="str">
            <v>Total Revenue per Avg Subscriber per Month</v>
          </cell>
          <cell r="B172">
            <v>83.403979578372756</v>
          </cell>
          <cell r="D172">
            <v>25</v>
          </cell>
          <cell r="J172">
            <v>34.839650145772595</v>
          </cell>
          <cell r="K172">
            <v>39.326259946949605</v>
          </cell>
          <cell r="L172">
            <v>50.194999999999993</v>
          </cell>
          <cell r="M172">
            <v>46.413793103448285</v>
          </cell>
          <cell r="N172">
            <v>43.942268041237121</v>
          </cell>
          <cell r="O172">
            <v>45.120147874306845</v>
          </cell>
          <cell r="P172">
            <v>48.25454545454545</v>
          </cell>
          <cell r="Q172">
            <v>48.837606837606835</v>
          </cell>
          <cell r="R172">
            <v>49.67153284671533</v>
          </cell>
          <cell r="S172">
            <v>47.671957671957664</v>
          </cell>
          <cell r="T172">
            <v>45.887764489420427</v>
          </cell>
          <cell r="U172">
            <v>45.23627684964201</v>
          </cell>
          <cell r="V172">
            <v>46.561403508771939</v>
          </cell>
          <cell r="W172">
            <v>40.28803716608595</v>
          </cell>
          <cell r="X172">
            <v>38.580152671755727</v>
          </cell>
          <cell r="Y172">
            <v>38.239316239316238</v>
          </cell>
          <cell r="Z172">
            <v>38.928198957079829</v>
          </cell>
          <cell r="AA172">
            <v>39.324758842443728</v>
          </cell>
          <cell r="AB172">
            <v>39.137329527434183</v>
          </cell>
          <cell r="AC172">
            <v>38.389351081530776</v>
          </cell>
          <cell r="AD172">
            <v>38.132943754565375</v>
          </cell>
          <cell r="AE172">
            <v>36.271764960034567</v>
          </cell>
          <cell r="AF172">
            <v>33.671535580524335</v>
          </cell>
          <cell r="AG172">
            <v>32.005501618122977</v>
          </cell>
          <cell r="AH172">
            <v>33.068686868686868</v>
          </cell>
          <cell r="AI172">
            <v>32.151230891089106</v>
          </cell>
          <cell r="AJ172">
            <v>31.592718183333332</v>
          </cell>
          <cell r="AK172">
            <v>30.429646822724671</v>
          </cell>
        </row>
        <row r="173">
          <cell r="A173" t="str">
            <v xml:space="preserve">Research and Development </v>
          </cell>
          <cell r="J173">
            <v>6.2682215743440226</v>
          </cell>
          <cell r="K173">
            <v>6.2228116710875332</v>
          </cell>
          <cell r="L173">
            <v>5.5249999999999995</v>
          </cell>
          <cell r="M173">
            <v>5.9540229885057467</v>
          </cell>
          <cell r="N173">
            <v>5.1134020618556706</v>
          </cell>
          <cell r="O173">
            <v>6.2292051756007396</v>
          </cell>
          <cell r="P173">
            <v>6.214876033057851</v>
          </cell>
          <cell r="Q173">
            <v>6.1452991452991448</v>
          </cell>
          <cell r="R173">
            <v>5.1751824817518246</v>
          </cell>
          <cell r="S173">
            <v>4.3894179894179892</v>
          </cell>
          <cell r="T173">
            <v>4.5298988040478383</v>
          </cell>
          <cell r="U173">
            <v>5.0262529832935563</v>
          </cell>
          <cell r="V173">
            <v>5.8056680161943319</v>
          </cell>
          <cell r="W173">
            <v>6.3530778164924504</v>
          </cell>
          <cell r="X173">
            <v>6.7195928753180656</v>
          </cell>
          <cell r="Y173">
            <v>6.2582096266306797</v>
          </cell>
          <cell r="Z173">
            <v>6.5022061772964292</v>
          </cell>
          <cell r="AA173">
            <v>6.9467667023937114</v>
          </cell>
          <cell r="AB173">
            <v>6.5049159530605776</v>
          </cell>
          <cell r="AC173">
            <v>6.6605657237936775</v>
          </cell>
          <cell r="AD173">
            <v>6.2546871195519849</v>
          </cell>
          <cell r="AE173">
            <v>5.8699503132426019</v>
          </cell>
          <cell r="AF173">
            <v>5.6955056179775276</v>
          </cell>
          <cell r="AG173">
            <v>5.1258899676375407</v>
          </cell>
          <cell r="AH173">
            <v>5.0989898989898981</v>
          </cell>
          <cell r="AI173">
            <v>5.591518415841584</v>
          </cell>
          <cell r="AJ173">
            <v>5.4943857710144925</v>
          </cell>
          <cell r="AK173">
            <v>5.3502675732263159</v>
          </cell>
        </row>
        <row r="174">
          <cell r="A174" t="str">
            <v>Subscription Revenue per Avg Sub per Month</v>
          </cell>
          <cell r="B174">
            <v>75.477189061686317</v>
          </cell>
          <cell r="J174">
            <v>12.781341107871722</v>
          </cell>
          <cell r="K174">
            <v>13.427055702917773</v>
          </cell>
          <cell r="L174">
            <v>23.544999999999995</v>
          </cell>
          <cell r="M174">
            <v>16.21149425287356</v>
          </cell>
          <cell r="N174">
            <v>15.030927835051548</v>
          </cell>
          <cell r="O174">
            <v>13.940850277264325</v>
          </cell>
          <cell r="P174">
            <v>14.280991735537192</v>
          </cell>
          <cell r="Q174">
            <v>14.754985754985755</v>
          </cell>
          <cell r="R174">
            <v>13.559610705596107</v>
          </cell>
          <cell r="S174">
            <v>14.042328042328041</v>
          </cell>
          <cell r="T174">
            <v>15.23643054277829</v>
          </cell>
          <cell r="U174">
            <v>15.559268098647573</v>
          </cell>
          <cell r="V174">
            <v>12.7165991902834</v>
          </cell>
          <cell r="W174">
            <v>13.18815331010453</v>
          </cell>
          <cell r="X174">
            <v>12.412213740458014</v>
          </cell>
          <cell r="Y174">
            <v>13.506972559604138</v>
          </cell>
          <cell r="Z174">
            <v>13.762535098275171</v>
          </cell>
          <cell r="AA174">
            <v>11.94640943193998</v>
          </cell>
          <cell r="AB174">
            <v>11.370123691722169</v>
          </cell>
          <cell r="AC174">
            <v>12.029950083194676</v>
          </cell>
          <cell r="AD174">
            <v>10.58826393961529</v>
          </cell>
          <cell r="AE174">
            <v>9.8582847267228342</v>
          </cell>
          <cell r="AF174">
            <v>9.4119850187265914</v>
          </cell>
          <cell r="AG174">
            <v>10.128155339805824</v>
          </cell>
          <cell r="AH174">
            <v>9.5994227994227987</v>
          </cell>
          <cell r="AI174">
            <v>9.0862174257425732</v>
          </cell>
          <cell r="AJ174">
            <v>8.9283768778985504</v>
          </cell>
          <cell r="AK174">
            <v>8.6941848064927605</v>
          </cell>
        </row>
        <row r="175">
          <cell r="A175" t="str">
            <v>Growth YoY</v>
          </cell>
          <cell r="Q175">
            <v>0.15244970387214352</v>
          </cell>
          <cell r="R175">
            <v>0.15887961416115504</v>
          </cell>
          <cell r="S175">
            <v>0.10239723306873927</v>
          </cell>
          <cell r="T175">
            <v>6.2433494007050783E-2</v>
          </cell>
          <cell r="U175">
            <v>-5.3933799322378739E-3</v>
          </cell>
          <cell r="V175">
            <v>3.116194002845396E-2</v>
          </cell>
          <cell r="W175">
            <v>-3.5888562243888256E-2</v>
          </cell>
          <cell r="X175">
            <v>4.0956139090093879E-2</v>
          </cell>
          <cell r="Y175">
            <v>-1.7503823533380647E-2</v>
          </cell>
          <cell r="Z175">
            <v>-4.397878365805985E-2</v>
          </cell>
          <cell r="AA175">
            <v>4.5420271359636777E-2</v>
          </cell>
          <cell r="AB175">
            <v>-2.9018939170759261E-2</v>
          </cell>
          <cell r="AC175">
            <v>-8.0455848770408789E-3</v>
          </cell>
          <cell r="AD175">
            <v>1.7736238540438931E-2</v>
          </cell>
          <cell r="AE175">
            <v>2.819167345455087E-2</v>
          </cell>
          <cell r="AF175">
            <v>4.6913660060660556E-2</v>
          </cell>
          <cell r="AG175">
            <v>0.11273336996644656</v>
          </cell>
          <cell r="AH175">
            <v>0.11283333123226025</v>
          </cell>
          <cell r="AI175">
            <v>8.2742633516939668E-2</v>
          </cell>
          <cell r="AJ175">
            <v>5.2522489393193927E-2</v>
          </cell>
          <cell r="AK175">
            <v>-1.408868227622273E-2</v>
          </cell>
        </row>
        <row r="176">
          <cell r="A176" t="str">
            <v>Total Expense per Avg Subscriber per Month</v>
          </cell>
          <cell r="J176">
            <v>-9.5276967930029102</v>
          </cell>
          <cell r="K176">
            <v>-7.3527851458886104</v>
          </cell>
          <cell r="L176">
            <v>-24.365000000000009</v>
          </cell>
          <cell r="M176">
            <v>-11.986206896551735</v>
          </cell>
          <cell r="N176">
            <v>7.01030927834978E-2</v>
          </cell>
          <cell r="O176">
            <v>0.49537892791126126</v>
          </cell>
          <cell r="P176">
            <v>-0.10247933884298277</v>
          </cell>
          <cell r="Q176">
            <v>0.43589743589744501</v>
          </cell>
          <cell r="R176">
            <v>0.87834549878347445</v>
          </cell>
          <cell r="S176">
            <v>2.4656084656084829</v>
          </cell>
          <cell r="T176">
            <v>3.2621895124194964</v>
          </cell>
          <cell r="U176">
            <v>5.1249005568814425</v>
          </cell>
          <cell r="V176">
            <v>5.3778677462887998</v>
          </cell>
          <cell r="W176">
            <v>4.8699186991869965</v>
          </cell>
          <cell r="X176">
            <v>6.5007633587786273</v>
          </cell>
          <cell r="Y176">
            <v>4.7251461988303873</v>
          </cell>
          <cell r="Z176">
            <v>6.077015643802639</v>
          </cell>
          <cell r="AA176">
            <v>6.7559842801000514</v>
          </cell>
          <cell r="AB176">
            <v>6.4173802727561053</v>
          </cell>
          <cell r="AC176">
            <v>5.0460343871325648</v>
          </cell>
          <cell r="AD176">
            <v>6.1485269052836742</v>
          </cell>
          <cell r="AE176">
            <v>7.8971700151220432</v>
          </cell>
          <cell r="AF176">
            <v>8.1632958801498319</v>
          </cell>
          <cell r="AG176">
            <v>8.9372168284789808</v>
          </cell>
          <cell r="AH176">
            <v>10.03924963924964</v>
          </cell>
          <cell r="AI176">
            <v>8.7298924752475386</v>
          </cell>
          <cell r="AJ176">
            <v>8.6597444746376766</v>
          </cell>
          <cell r="AK176">
            <v>9.4475635882759761</v>
          </cell>
        </row>
        <row r="177">
          <cell r="A177" t="str">
            <v xml:space="preserve">Cost of Subscription/Support </v>
          </cell>
          <cell r="B177">
            <v>9.8022532451143594</v>
          </cell>
          <cell r="D177">
            <v>9.8022532451143594</v>
          </cell>
          <cell r="F177" t="str">
            <v>similar cost of delivery</v>
          </cell>
          <cell r="J177">
            <v>853.57142857142856</v>
          </cell>
          <cell r="K177">
            <v>1482.6</v>
          </cell>
          <cell r="L177">
            <v>2509.75</v>
          </cell>
          <cell r="M177">
            <v>1442.1428571428571</v>
          </cell>
          <cell r="N177">
            <v>1184</v>
          </cell>
          <cell r="O177">
            <v>1109.5454545454545</v>
          </cell>
          <cell r="P177">
            <v>1327</v>
          </cell>
          <cell r="Q177">
            <v>857.1</v>
          </cell>
          <cell r="R177">
            <v>1020.75</v>
          </cell>
          <cell r="S177">
            <v>1072.6190476190477</v>
          </cell>
          <cell r="T177">
            <v>923.7037037037037</v>
          </cell>
          <cell r="U177">
            <v>888.46875</v>
          </cell>
          <cell r="V177">
            <v>862.55</v>
          </cell>
          <cell r="W177">
            <v>867.2</v>
          </cell>
          <cell r="X177">
            <v>924.51219512195121</v>
          </cell>
          <cell r="Y177">
            <v>944.51111111111106</v>
          </cell>
          <cell r="Z177">
            <v>1078.3111111111111</v>
          </cell>
          <cell r="AA177">
            <v>965.52631578947364</v>
          </cell>
          <cell r="AB177">
            <v>1011.4754098360654</v>
          </cell>
          <cell r="AC177">
            <v>769.06666666666672</v>
          </cell>
          <cell r="AD177">
            <v>1016.961038961039</v>
          </cell>
          <cell r="AE177">
            <v>865.47422680412376</v>
          </cell>
          <cell r="AF177">
            <v>642.1642857142856</v>
          </cell>
          <cell r="AG177">
            <v>706.40714285714284</v>
          </cell>
          <cell r="AH177">
            <v>1041.6636363636364</v>
          </cell>
          <cell r="AI177">
            <v>1162.1428571428571</v>
          </cell>
          <cell r="AJ177">
            <v>1021.5727025789286</v>
          </cell>
          <cell r="AK177">
            <v>820.29055757148035</v>
          </cell>
          <cell r="BE177" t="str">
            <v>Per Subscriber Trends</v>
          </cell>
        </row>
        <row r="178">
          <cell r="A178" t="str">
            <v xml:space="preserve">Cost of Services </v>
          </cell>
          <cell r="B178">
            <v>9.3738487985044276</v>
          </cell>
          <cell r="D178">
            <v>0</v>
          </cell>
          <cell r="F178" t="str">
            <v>irrelevant</v>
          </cell>
          <cell r="M178">
            <v>1572.0160714285712</v>
          </cell>
          <cell r="N178">
            <v>1654.6232142857143</v>
          </cell>
          <cell r="O178">
            <v>1561.3595779220777</v>
          </cell>
          <cell r="P178">
            <v>1265.6720779220777</v>
          </cell>
          <cell r="Q178">
            <v>1119.4113636363636</v>
          </cell>
          <cell r="R178">
            <v>1078.5988636363636</v>
          </cell>
          <cell r="S178">
            <v>1069.367261904762</v>
          </cell>
          <cell r="T178">
            <v>968.54318783068788</v>
          </cell>
          <cell r="U178">
            <v>976.38537533068779</v>
          </cell>
          <cell r="V178">
            <v>936.83537533068784</v>
          </cell>
          <cell r="W178">
            <v>885.48061342592587</v>
          </cell>
          <cell r="X178">
            <v>885.6827362804878</v>
          </cell>
          <cell r="Y178">
            <v>899.69332655826554</v>
          </cell>
          <cell r="Z178">
            <v>953.63360433604339</v>
          </cell>
          <cell r="AA178">
            <v>978.21518328341176</v>
          </cell>
          <cell r="AB178">
            <v>999.95598696194031</v>
          </cell>
          <cell r="AC178">
            <v>956.09487585082923</v>
          </cell>
          <cell r="AD178">
            <v>940.75735781331116</v>
          </cell>
          <cell r="AE178">
            <v>82.985663000000002</v>
          </cell>
          <cell r="AF178">
            <v>823.41655453652879</v>
          </cell>
          <cell r="AG178">
            <v>807.75167358414785</v>
          </cell>
          <cell r="AH178">
            <v>813.92732293479708</v>
          </cell>
          <cell r="AI178">
            <v>888.09448051948038</v>
          </cell>
          <cell r="AJ178">
            <v>982.94658473564118</v>
          </cell>
          <cell r="AK178">
            <v>1011.4174384142257</v>
          </cell>
        </row>
        <row r="179">
          <cell r="A179" t="str">
            <v>Sales and Marketing</v>
          </cell>
          <cell r="B179">
            <v>39.008926258559434</v>
          </cell>
          <cell r="D179">
            <v>7.8017852517118875</v>
          </cell>
          <cell r="F179" t="str">
            <v>partner doing all the selling and marketing - 20% of normal cost</v>
          </cell>
        </row>
        <row r="180">
          <cell r="A180" t="str">
            <v xml:space="preserve">Research and Development </v>
          </cell>
          <cell r="B180">
            <v>6.4582716239344062</v>
          </cell>
          <cell r="D180">
            <v>3.2291358119672031</v>
          </cell>
          <cell r="F180" t="str">
            <v>slimmed down platform - 50% of normal cost</v>
          </cell>
        </row>
        <row r="181">
          <cell r="A181" t="str">
            <v>General and Administrative</v>
          </cell>
          <cell r="B181">
            <v>13.217468677110464</v>
          </cell>
          <cell r="D181">
            <v>3.304367169277616</v>
          </cell>
          <cell r="F181" t="str">
            <v>have fewer customers since the OEM's aggregate the end users - 25% of normal sub cost</v>
          </cell>
        </row>
        <row r="182">
          <cell r="A182" t="str">
            <v>Total Expense</v>
          </cell>
          <cell r="B182">
            <v>77.860768603223093</v>
          </cell>
          <cell r="D182">
            <v>24.137541478071068</v>
          </cell>
        </row>
        <row r="183">
          <cell r="A183" t="str">
            <v>Per Customer Data</v>
          </cell>
        </row>
        <row r="184">
          <cell r="A184" t="str">
            <v>Can CRM make money at $25/user?</v>
          </cell>
          <cell r="B184">
            <v>6.9902692569676539</v>
          </cell>
          <cell r="D184">
            <v>0.86245852192893224</v>
          </cell>
        </row>
        <row r="185">
          <cell r="A185" t="str">
            <v xml:space="preserve">Cost of Subscription/Support </v>
          </cell>
          <cell r="B185" t="str">
            <v>Core CRM Sub LTM Average</v>
          </cell>
          <cell r="D185" t="str">
            <v>OEM Model Estimate</v>
          </cell>
          <cell r="F185" t="str">
            <v>Assumption</v>
          </cell>
          <cell r="J185">
            <v>54.524781341107875</v>
          </cell>
          <cell r="K185">
            <v>63.03978779840849</v>
          </cell>
          <cell r="L185">
            <v>70.954999999999984</v>
          </cell>
          <cell r="M185">
            <v>71.567816091954029</v>
          </cell>
          <cell r="N185">
            <v>77.991752577319588</v>
          </cell>
          <cell r="O185">
            <v>79.937153419593329</v>
          </cell>
          <cell r="P185">
            <v>84.079338842975204</v>
          </cell>
          <cell r="Q185">
            <v>85.621082621082621</v>
          </cell>
          <cell r="R185">
            <v>84.766423357664237</v>
          </cell>
          <cell r="S185">
            <v>85.8857142857143</v>
          </cell>
          <cell r="T185">
            <v>85.300827966881329</v>
          </cell>
          <cell r="U185">
            <v>86.863961813842465</v>
          </cell>
          <cell r="V185">
            <v>86.608636977058026</v>
          </cell>
          <cell r="W185">
            <v>83.557491289198609</v>
          </cell>
          <cell r="X185">
            <v>84.145547073791349</v>
          </cell>
          <cell r="Y185">
            <v>81.92892487629328</v>
          </cell>
          <cell r="Z185">
            <v>83.983955074207785</v>
          </cell>
          <cell r="AA185">
            <v>84.413719185423361</v>
          </cell>
          <cell r="AB185">
            <v>82.494766888677447</v>
          </cell>
          <cell r="AC185">
            <v>79.990016638935117</v>
          </cell>
          <cell r="AD185">
            <v>79.090333576820072</v>
          </cell>
          <cell r="AE185">
            <v>76.292503780514139</v>
          </cell>
          <cell r="AF185">
            <v>72.210861423220976</v>
          </cell>
          <cell r="AG185">
            <v>70.196116504854373</v>
          </cell>
          <cell r="AH185">
            <v>71.463780663780668</v>
          </cell>
          <cell r="AI185">
            <v>69.459273927392729</v>
          </cell>
          <cell r="AJ185">
            <v>66.452829497292541</v>
          </cell>
          <cell r="AK185">
            <v>64.419191356366682</v>
          </cell>
        </row>
        <row r="186">
          <cell r="A186" t="str">
            <v>Total Revenue per Avg Subscriber per Month</v>
          </cell>
          <cell r="B186">
            <v>82.850972739447243</v>
          </cell>
          <cell r="D186">
            <v>25</v>
          </cell>
          <cell r="F186" t="str">
            <v>irrelevant</v>
          </cell>
          <cell r="T186" t="str">
            <v xml:space="preserve">Small Businesses (&lt;200 h/c) </v>
          </cell>
          <cell r="U186">
            <v>0.4</v>
          </cell>
        </row>
        <row r="187">
          <cell r="A187" t="str">
            <v xml:space="preserve">   % margin</v>
          </cell>
          <cell r="B187">
            <v>6.6462188053518931E-2</v>
          </cell>
          <cell r="D187">
            <v>3.4498340877157287E-2</v>
          </cell>
          <cell r="F187" t="str">
            <v>partner doing all the selling and marketing - 20% of normal cost</v>
          </cell>
          <cell r="H187">
            <v>-0.48093281477014616</v>
          </cell>
          <cell r="J187">
            <v>51.370262390670561</v>
          </cell>
          <cell r="K187">
            <v>59.814323607427056</v>
          </cell>
          <cell r="L187">
            <v>64.684999999999988</v>
          </cell>
          <cell r="M187">
            <v>67.282758620689663</v>
          </cell>
          <cell r="N187">
            <v>69.78144329896908</v>
          </cell>
          <cell r="O187">
            <v>72.428835489833645</v>
          </cell>
          <cell r="P187">
            <v>74.314049586776861</v>
          </cell>
          <cell r="Q187">
            <v>76.358974358974351</v>
          </cell>
          <cell r="R187">
            <v>75.708029197080293</v>
          </cell>
          <cell r="S187">
            <v>76.226455026455028</v>
          </cell>
          <cell r="T187" t="str">
            <v xml:space="preserve">Medium-Size Businesses (&gt;200 h/c, &lt;$500m revenue) </v>
          </cell>
          <cell r="U187">
            <v>0.3</v>
          </cell>
          <cell r="V187">
            <v>78.529014844804308</v>
          </cell>
          <cell r="W187">
            <v>76.234610917537751</v>
          </cell>
          <cell r="X187">
            <v>75.710941475826971</v>
          </cell>
          <cell r="Y187">
            <v>74.156545209176784</v>
          </cell>
          <cell r="Z187">
            <v>75.806658644203765</v>
          </cell>
          <cell r="AA187">
            <v>76.215076813147547</v>
          </cell>
          <cell r="AB187">
            <v>75.124008880431333</v>
          </cell>
          <cell r="AC187">
            <v>73.250693288962836</v>
          </cell>
          <cell r="AD187">
            <v>71.921110299488674</v>
          </cell>
          <cell r="AE187">
            <v>69.128537481097425</v>
          </cell>
          <cell r="AF187">
            <v>66.058426966292146</v>
          </cell>
          <cell r="AG187">
            <v>63.597734627831706</v>
          </cell>
          <cell r="AH187">
            <v>65.033477633477631</v>
          </cell>
          <cell r="AI187">
            <v>63.292409240924094</v>
          </cell>
          <cell r="AJ187">
            <v>60.7523119882798</v>
          </cell>
          <cell r="AK187">
            <v>58.625981068690017</v>
          </cell>
        </row>
        <row r="188">
          <cell r="A188" t="str">
            <v>Subscription Revenue per Avg Sub per Month</v>
          </cell>
          <cell r="B188">
            <v>74.977529874688273</v>
          </cell>
          <cell r="D188">
            <v>3.2291358119672031</v>
          </cell>
          <cell r="F188" t="str">
            <v>slimmed down platform - 50% of normal cost</v>
          </cell>
          <cell r="T188" t="str">
            <v>Large Businesses (&gt;$500m revenue)</v>
          </cell>
          <cell r="U188">
            <v>0.3</v>
          </cell>
        </row>
        <row r="189">
          <cell r="A189" t="str">
            <v>General and Administrative</v>
          </cell>
          <cell r="B189">
            <v>13.217468677110464</v>
          </cell>
          <cell r="D189">
            <v>3.304367169277616</v>
          </cell>
          <cell r="F189" t="str">
            <v>have fewer customers since the OEM's aggregate the end users - 25% of normal sub cost</v>
          </cell>
          <cell r="J189">
            <v>64.052478134110785</v>
          </cell>
          <cell r="K189">
            <v>70.3925729442971</v>
          </cell>
          <cell r="L189">
            <v>95.32</v>
          </cell>
          <cell r="M189">
            <v>83.554022988505764</v>
          </cell>
          <cell r="N189">
            <v>77.92164948453609</v>
          </cell>
          <cell r="O189">
            <v>79.441774491682068</v>
          </cell>
          <cell r="P189">
            <v>84.181818181818187</v>
          </cell>
          <cell r="Q189">
            <v>85.185185185185176</v>
          </cell>
          <cell r="R189">
            <v>83.888077858880763</v>
          </cell>
          <cell r="S189">
            <v>83.420105820105817</v>
          </cell>
          <cell r="T189">
            <v>82.038638454461832</v>
          </cell>
          <cell r="U189">
            <v>81.739061256961023</v>
          </cell>
          <cell r="V189">
            <v>81.230769230769226</v>
          </cell>
          <cell r="W189">
            <v>78.687572590011612</v>
          </cell>
          <cell r="X189">
            <v>77.644783715012721</v>
          </cell>
          <cell r="Y189">
            <v>77.203778677462893</v>
          </cell>
          <cell r="Z189">
            <v>77.906939430405146</v>
          </cell>
          <cell r="AA189">
            <v>77.657734905323309</v>
          </cell>
          <cell r="AB189">
            <v>76.077386615921341</v>
          </cell>
          <cell r="AC189">
            <v>74.943982251802552</v>
          </cell>
          <cell r="AD189">
            <v>72.941806671536398</v>
          </cell>
          <cell r="AE189">
            <v>68.395333765392095</v>
          </cell>
          <cell r="AF189">
            <v>64.047565543071144</v>
          </cell>
          <cell r="AG189">
            <v>61.258899676375393</v>
          </cell>
          <cell r="AH189">
            <v>61.424531024531028</v>
          </cell>
          <cell r="AI189">
            <v>59.879867986798679</v>
          </cell>
          <cell r="AJ189">
            <v>57.44725900832433</v>
          </cell>
          <cell r="AK189">
            <v>55.205021201273034</v>
          </cell>
        </row>
        <row r="190">
          <cell r="A190" t="str">
            <v>Total Expense per Avg Subscriber per Month</v>
          </cell>
          <cell r="B190">
            <v>6.6462188053518931E-2</v>
          </cell>
          <cell r="D190">
            <v>3.4498340877157287E-2</v>
          </cell>
          <cell r="J190">
            <v>8.460641399416911</v>
          </cell>
          <cell r="K190">
            <v>8.0477453580901841</v>
          </cell>
          <cell r="L190">
            <v>11.759999999999998</v>
          </cell>
          <cell r="M190">
            <v>8.6390804597701134</v>
          </cell>
          <cell r="N190">
            <v>6.585567010309278</v>
          </cell>
          <cell r="O190">
            <v>6.7245841035120142</v>
          </cell>
          <cell r="P190">
            <v>7.0842975206611563</v>
          </cell>
          <cell r="Q190">
            <v>6.3333333333333321</v>
          </cell>
          <cell r="R190">
            <v>5.5523114355231149</v>
          </cell>
          <cell r="S190">
            <v>5.7121693121693111</v>
          </cell>
          <cell r="T190">
            <v>6.524379024839007</v>
          </cell>
          <cell r="U190">
            <v>6.6825775656324584</v>
          </cell>
          <cell r="V190">
            <v>7.2010796221322533</v>
          </cell>
          <cell r="W190">
            <v>9.3066202090592345</v>
          </cell>
          <cell r="X190">
            <v>10.248346055979644</v>
          </cell>
          <cell r="Y190">
            <v>9.9316239316239319</v>
          </cell>
          <cell r="Z190">
            <v>9.7224227837946255</v>
          </cell>
          <cell r="AA190">
            <v>10.926759556984639</v>
          </cell>
          <cell r="AB190">
            <v>10.547415160164924</v>
          </cell>
          <cell r="AC190">
            <v>9.0244037714919578</v>
          </cell>
          <cell r="AD190">
            <v>9.5855855855855854</v>
          </cell>
          <cell r="AE190">
            <v>9.0192266148196172</v>
          </cell>
          <cell r="AF190">
            <v>8.3846441947565538</v>
          </cell>
          <cell r="AG190">
            <v>7.6122977346278304</v>
          </cell>
          <cell r="AH190">
            <v>7.9105339105339096</v>
          </cell>
          <cell r="AI190">
            <v>7.7539273927392731</v>
          </cell>
          <cell r="AJ190">
            <v>7.5940389985349768</v>
          </cell>
          <cell r="AK190">
            <v>7.152369690380179</v>
          </cell>
        </row>
        <row r="191">
          <cell r="A191" t="str">
            <v xml:space="preserve">Cost of Subscription/Support </v>
          </cell>
          <cell r="B191">
            <v>9.737031139607792</v>
          </cell>
          <cell r="D191">
            <v>9.737031139607792</v>
          </cell>
          <cell r="F191" t="str">
            <v>similar cost of delivery</v>
          </cell>
          <cell r="J191">
            <v>1.7026239067055393</v>
          </cell>
          <cell r="K191">
            <v>3.3687002652519893</v>
          </cell>
          <cell r="L191">
            <v>4.2949999999999999</v>
          </cell>
          <cell r="M191">
            <v>6.3356321839080456</v>
          </cell>
          <cell r="N191">
            <v>7.2494845360824751</v>
          </cell>
          <cell r="O191">
            <v>7.4269870609981519</v>
          </cell>
          <cell r="P191">
            <v>8.3471074380165309</v>
          </cell>
          <cell r="Q191">
            <v>9.1139601139601147</v>
          </cell>
          <cell r="R191">
            <v>9.9294403892944061</v>
          </cell>
          <cell r="S191">
            <v>11.604232804232804</v>
          </cell>
          <cell r="T191">
            <v>9.8601655933762657</v>
          </cell>
          <cell r="U191">
            <v>9.2346857597454246</v>
          </cell>
          <cell r="V191">
            <v>8.946018893387313</v>
          </cell>
          <cell r="W191">
            <v>9.5516840882694538</v>
          </cell>
          <cell r="X191">
            <v>9.6844783715012728</v>
          </cell>
          <cell r="Y191">
            <v>9.2676563202878999</v>
          </cell>
          <cell r="Z191">
            <v>8.9915764139590859</v>
          </cell>
          <cell r="AA191">
            <v>8.5130403715612708</v>
          </cell>
          <cell r="AB191">
            <v>8.5176022835394871</v>
          </cell>
          <cell r="AC191">
            <v>8.8397115917914579</v>
          </cell>
          <cell r="AD191">
            <v>8.3803262722181646</v>
          </cell>
          <cell r="AE191">
            <v>7.3761071505724773</v>
          </cell>
          <cell r="AF191">
            <v>6.8838951310861418</v>
          </cell>
          <cell r="AG191">
            <v>6.3870550161812281</v>
          </cell>
          <cell r="AH191">
            <v>5.7468975468975474</v>
          </cell>
          <cell r="AI191">
            <v>5.4827722772277214</v>
          </cell>
          <cell r="AJ191">
            <v>5.1304657581114741</v>
          </cell>
          <cell r="AK191">
            <v>5.2138892589090045</v>
          </cell>
        </row>
        <row r="192">
          <cell r="A192" t="str">
            <v xml:space="preserve">Cost of Services </v>
          </cell>
          <cell r="B192">
            <v>9.3127527324327293</v>
          </cell>
          <cell r="D192">
            <v>0</v>
          </cell>
          <cell r="F192" t="str">
            <v>irrelevant</v>
          </cell>
          <cell r="J192">
            <v>34.839650145772595</v>
          </cell>
          <cell r="K192">
            <v>39.326259946949605</v>
          </cell>
          <cell r="L192">
            <v>50.194999999999993</v>
          </cell>
          <cell r="M192">
            <v>46.413793103448285</v>
          </cell>
          <cell r="N192">
            <v>43.942268041237121</v>
          </cell>
          <cell r="O192">
            <v>45.120147874306845</v>
          </cell>
          <cell r="P192">
            <v>48.25454545454545</v>
          </cell>
          <cell r="Q192">
            <v>48.837606837606835</v>
          </cell>
          <cell r="R192">
            <v>49.67153284671533</v>
          </cell>
          <cell r="S192">
            <v>47.671957671957664</v>
          </cell>
          <cell r="T192">
            <v>45.887764489420427</v>
          </cell>
          <cell r="U192">
            <v>45.23627684964201</v>
          </cell>
          <cell r="V192">
            <v>46.561403508771939</v>
          </cell>
          <cell r="W192">
            <v>40.28803716608595</v>
          </cell>
          <cell r="X192">
            <v>38.580152671755727</v>
          </cell>
          <cell r="Y192">
            <v>38.239316239316238</v>
          </cell>
          <cell r="Z192">
            <v>38.928198957079829</v>
          </cell>
          <cell r="AA192">
            <v>39.324758842443728</v>
          </cell>
          <cell r="AB192">
            <v>39.137329527434183</v>
          </cell>
          <cell r="AC192">
            <v>38.389351081530776</v>
          </cell>
          <cell r="AD192">
            <v>38.132943754565375</v>
          </cell>
          <cell r="AE192">
            <v>36.271764960034567</v>
          </cell>
          <cell r="AF192">
            <v>33.671535580524335</v>
          </cell>
          <cell r="AG192">
            <v>32.005501618122977</v>
          </cell>
          <cell r="AH192">
            <v>33.068686868686868</v>
          </cell>
          <cell r="AI192">
            <v>32.21782178217822</v>
          </cell>
          <cell r="AJ192">
            <v>30.900565716241037</v>
          </cell>
          <cell r="AK192">
            <v>29.632828023928681</v>
          </cell>
        </row>
        <row r="193">
          <cell r="A193" t="str">
            <v>Sales and Marketing</v>
          </cell>
          <cell r="B193">
            <v>38.751848118564133</v>
          </cell>
          <cell r="D193">
            <v>7.7503696237128272</v>
          </cell>
          <cell r="F193" t="str">
            <v>partner doing all the selling and marketing - 20% of normal cost</v>
          </cell>
          <cell r="J193">
            <v>6.2682215743440226</v>
          </cell>
          <cell r="K193">
            <v>6.2228116710875332</v>
          </cell>
          <cell r="L193">
            <v>5.5249999999999995</v>
          </cell>
          <cell r="M193">
            <v>5.9540229885057467</v>
          </cell>
          <cell r="N193">
            <v>5.1134020618556706</v>
          </cell>
          <cell r="O193">
            <v>6.2292051756007396</v>
          </cell>
          <cell r="P193">
            <v>6.214876033057851</v>
          </cell>
          <cell r="Q193">
            <v>6.1452991452991448</v>
          </cell>
          <cell r="R193">
            <v>5.1751824817518246</v>
          </cell>
          <cell r="S193">
            <v>4.3894179894179892</v>
          </cell>
          <cell r="T193">
            <v>4.5298988040478383</v>
          </cell>
          <cell r="U193">
            <v>5.0262529832935563</v>
          </cell>
          <cell r="V193">
            <v>5.8056680161943319</v>
          </cell>
          <cell r="W193">
            <v>6.3530778164924504</v>
          </cell>
          <cell r="X193">
            <v>6.7195928753180656</v>
          </cell>
          <cell r="Y193">
            <v>6.2582096266306797</v>
          </cell>
          <cell r="Z193">
            <v>6.5022061772964292</v>
          </cell>
          <cell r="AA193">
            <v>6.9467667023937114</v>
          </cell>
          <cell r="AB193">
            <v>6.5049159530605776</v>
          </cell>
          <cell r="AC193">
            <v>6.6605657237936775</v>
          </cell>
          <cell r="AD193">
            <v>6.2546871195519849</v>
          </cell>
          <cell r="AE193">
            <v>5.8699503132426019</v>
          </cell>
          <cell r="AF193">
            <v>5.6955056179775276</v>
          </cell>
          <cell r="AG193">
            <v>5.1258899676375407</v>
          </cell>
          <cell r="AH193">
            <v>5.0989898989898981</v>
          </cell>
          <cell r="AI193">
            <v>5.7489108910891087</v>
          </cell>
          <cell r="AJ193">
            <v>5.5155848482752816</v>
          </cell>
          <cell r="AK193">
            <v>5.2823736912220696</v>
          </cell>
        </row>
        <row r="194">
          <cell r="A194" t="str">
            <v xml:space="preserve">Research and Development </v>
          </cell>
          <cell r="B194">
            <v>6.4154605964726441</v>
          </cell>
          <cell r="D194">
            <v>3.2077302982363221</v>
          </cell>
          <cell r="F194" t="str">
            <v>slimmed down platform - 50% of normal cost</v>
          </cell>
          <cell r="J194">
            <v>12.781341107871722</v>
          </cell>
          <cell r="K194">
            <v>13.427055702917773</v>
          </cell>
          <cell r="L194">
            <v>23.544999999999995</v>
          </cell>
          <cell r="M194">
            <v>16.21149425287356</v>
          </cell>
          <cell r="N194">
            <v>15.030927835051548</v>
          </cell>
          <cell r="O194">
            <v>13.940850277264325</v>
          </cell>
          <cell r="P194">
            <v>14.280991735537192</v>
          </cell>
          <cell r="Q194">
            <v>14.754985754985755</v>
          </cell>
          <cell r="R194">
            <v>13.559610705596107</v>
          </cell>
          <cell r="S194">
            <v>14.042328042328041</v>
          </cell>
          <cell r="T194">
            <v>15.23643054277829</v>
          </cell>
          <cell r="U194">
            <v>15.559268098647573</v>
          </cell>
          <cell r="V194">
            <v>12.7165991902834</v>
          </cell>
          <cell r="W194">
            <v>13.18815331010453</v>
          </cell>
          <cell r="X194">
            <v>12.412213740458014</v>
          </cell>
          <cell r="Y194">
            <v>13.506972559604138</v>
          </cell>
          <cell r="Z194">
            <v>13.762535098275171</v>
          </cell>
          <cell r="AA194">
            <v>11.94640943193998</v>
          </cell>
          <cell r="AB194">
            <v>11.370123691722169</v>
          </cell>
          <cell r="AC194">
            <v>12.029950083194676</v>
          </cell>
          <cell r="AD194">
            <v>10.58826393961529</v>
          </cell>
          <cell r="AE194">
            <v>9.8582847267228342</v>
          </cell>
          <cell r="AF194">
            <v>9.4119850187265914</v>
          </cell>
          <cell r="AG194">
            <v>10.128155339805824</v>
          </cell>
          <cell r="AH194">
            <v>9.5994227994227987</v>
          </cell>
          <cell r="AI194">
            <v>8.676435643564357</v>
          </cell>
          <cell r="AJ194">
            <v>8.3066036871615676</v>
          </cell>
          <cell r="AK194">
            <v>7.9235605368331026</v>
          </cell>
        </row>
        <row r="195">
          <cell r="A195" t="str">
            <v>General and Administrative</v>
          </cell>
          <cell r="B195">
            <v>13.128307822562469</v>
          </cell>
          <cell r="D195">
            <v>3.2820769556406173</v>
          </cell>
          <cell r="F195" t="str">
            <v>have fewer customers since the OEM's aggregate the end users - 25% of normal sub cost</v>
          </cell>
          <cell r="H195">
            <v>-0.48093281477014616</v>
          </cell>
        </row>
        <row r="196">
          <cell r="A196" t="str">
            <v>Total Expense</v>
          </cell>
          <cell r="B196">
            <v>77.34540040963978</v>
          </cell>
          <cell r="D196">
            <v>23.977208017197555</v>
          </cell>
          <cell r="J196">
            <v>-9.5276967930029102</v>
          </cell>
          <cell r="K196">
            <v>-7.3527851458886104</v>
          </cell>
          <cell r="L196">
            <v>-24.365000000000009</v>
          </cell>
          <cell r="M196">
            <v>-11.986206896551735</v>
          </cell>
          <cell r="N196">
            <v>7.01030927834978E-2</v>
          </cell>
          <cell r="O196">
            <v>0.49537892791126126</v>
          </cell>
          <cell r="P196">
            <v>-0.10247933884298277</v>
          </cell>
          <cell r="Q196">
            <v>0.43589743589744501</v>
          </cell>
          <cell r="R196">
            <v>0.87834549878347445</v>
          </cell>
          <cell r="S196">
            <v>2.4656084656084829</v>
          </cell>
          <cell r="T196">
            <v>3.2621895124194964</v>
          </cell>
          <cell r="U196">
            <v>5.1249005568814425</v>
          </cell>
          <cell r="V196">
            <v>5.3778677462887998</v>
          </cell>
          <cell r="W196">
            <v>4.8699186991869965</v>
          </cell>
          <cell r="X196">
            <v>6.5007633587786273</v>
          </cell>
          <cell r="Y196">
            <v>4.7251461988303873</v>
          </cell>
          <cell r="Z196">
            <v>6.077015643802639</v>
          </cell>
          <cell r="AA196">
            <v>6.7559842801000514</v>
          </cell>
          <cell r="AB196">
            <v>6.4173802727561053</v>
          </cell>
          <cell r="AC196">
            <v>5.0460343871325648</v>
          </cell>
          <cell r="AD196">
            <v>6.1485269052836742</v>
          </cell>
          <cell r="AE196">
            <v>7.8971700151220432</v>
          </cell>
          <cell r="AF196">
            <v>8.1632958801498319</v>
          </cell>
          <cell r="AG196">
            <v>8.9372168284789808</v>
          </cell>
          <cell r="AH196">
            <v>10.03924963924964</v>
          </cell>
          <cell r="AI196">
            <v>9.5794059405940502</v>
          </cell>
          <cell r="AJ196">
            <v>9.0055704889682104</v>
          </cell>
          <cell r="AK196">
            <v>9.2141701550936475</v>
          </cell>
          <cell r="BM196" t="str">
            <v>Per Subscriber Trends</v>
          </cell>
        </row>
        <row r="198">
          <cell r="A198" t="str">
            <v>Subscription Margin</v>
          </cell>
          <cell r="B198">
            <v>6.9448821974812311</v>
          </cell>
          <cell r="D198">
            <v>1.0227919828024454</v>
          </cell>
          <cell r="AE198">
            <v>82.985663000000002</v>
          </cell>
        </row>
        <row r="199">
          <cell r="A199" t="str">
            <v>Average Response Time</v>
          </cell>
        </row>
        <row r="200">
          <cell r="A200" t="str">
            <v>Margin per Avg Subscriber per Month</v>
          </cell>
          <cell r="B200">
            <v>5.5055723298074639</v>
          </cell>
          <cell r="D200">
            <v>1.0227919828024454</v>
          </cell>
        </row>
        <row r="201">
          <cell r="A201" t="str">
            <v xml:space="preserve">   % margin</v>
          </cell>
          <cell r="B201">
            <v>6.6451511041657751E-2</v>
          </cell>
          <cell r="D201">
            <v>4.0911679312097819E-2</v>
          </cell>
          <cell r="H201">
            <v>-0.38433786273948356</v>
          </cell>
          <cell r="J201">
            <v>1389.5348837209301</v>
          </cell>
          <cell r="K201">
            <v>1512.8571428571429</v>
          </cell>
          <cell r="L201">
            <v>1968.4313725490194</v>
          </cell>
          <cell r="M201">
            <v>1771.0526315789475</v>
          </cell>
          <cell r="N201">
            <v>1691.4285714285716</v>
          </cell>
          <cell r="O201">
            <v>1743.5714285714284</v>
          </cell>
          <cell r="P201">
            <v>1895.7142857142858</v>
          </cell>
          <cell r="Q201">
            <v>1970.3448275862067</v>
          </cell>
          <cell r="R201">
            <v>2083.1632653061224</v>
          </cell>
          <cell r="S201">
            <v>2029.2792792792791</v>
          </cell>
          <cell r="T201">
            <v>1995.1999999999998</v>
          </cell>
          <cell r="U201">
            <v>2045.3956834532373</v>
          </cell>
          <cell r="V201">
            <v>2225.9354838709683</v>
          </cell>
          <cell r="W201">
            <v>2052.544378698225</v>
          </cell>
          <cell r="X201">
            <v>2027.0053475935829</v>
          </cell>
          <cell r="Y201">
            <v>2073.3170731707319</v>
          </cell>
          <cell r="Z201">
            <v>2137.621145374449</v>
          </cell>
          <cell r="AA201">
            <v>2219.1532258064512</v>
          </cell>
          <cell r="AB201">
            <v>2276.7527675276751</v>
          </cell>
          <cell r="AC201">
            <v>2322.6845637583892</v>
          </cell>
          <cell r="AD201">
            <v>2424.3343653250772</v>
          </cell>
          <cell r="AE201">
            <v>2378.2152974504247</v>
          </cell>
          <cell r="AF201">
            <v>2359.6587926509187</v>
          </cell>
          <cell r="AG201">
            <v>2412.1219512195121</v>
          </cell>
          <cell r="AH201">
            <v>2628.0504587155961</v>
          </cell>
          <cell r="AI201">
            <v>2558.1761006289312</v>
          </cell>
          <cell r="AJ201">
            <v>2520.0123896821992</v>
          </cell>
          <cell r="AK201">
            <v>2519.9765779053109</v>
          </cell>
          <cell r="AL201">
            <v>2619.0984093216784</v>
          </cell>
          <cell r="AM201">
            <v>2583.3182120415204</v>
          </cell>
          <cell r="AN201">
            <v>2603.1315467937461</v>
          </cell>
          <cell r="AO201">
            <v>2655.8418783150664</v>
          </cell>
          <cell r="AP201">
            <v>2670.8104424148546</v>
          </cell>
          <cell r="AQ201">
            <v>2621.2978173849406</v>
          </cell>
          <cell r="AR201">
            <v>2634.5519579419438</v>
          </cell>
          <cell r="AS201">
            <v>2671.8913262180931</v>
          </cell>
        </row>
        <row r="202">
          <cell r="A202" t="str">
            <v>TTM S&amp;M Expense per Customer</v>
          </cell>
          <cell r="M202">
            <v>6641.8760307060402</v>
          </cell>
          <cell r="N202">
            <v>6943.7697184136814</v>
          </cell>
          <cell r="O202">
            <v>7174.4840041279667</v>
          </cell>
          <cell r="P202">
            <v>7101.7669172932328</v>
          </cell>
          <cell r="Q202">
            <v>7301.0591133004928</v>
          </cell>
          <cell r="R202">
            <v>7692.7938071780436</v>
          </cell>
          <cell r="S202">
            <v>7978.501657885894</v>
          </cell>
          <cell r="T202">
            <v>8077.9873721716076</v>
          </cell>
          <cell r="U202">
            <v>8153.0382280386384</v>
          </cell>
          <cell r="V202">
            <v>8295.8104466034838</v>
          </cell>
          <cell r="W202">
            <v>8319.07554602243</v>
          </cell>
          <cell r="X202">
            <v>8350.8808936160131</v>
          </cell>
          <cell r="Y202">
            <v>8378.8022833335071</v>
          </cell>
          <cell r="Z202">
            <v>8290.4879448369884</v>
          </cell>
          <cell r="AA202">
            <v>8457.0967919452141</v>
          </cell>
          <cell r="AB202">
            <v>8706.8442118793064</v>
          </cell>
          <cell r="AC202">
            <v>8956.2117024669642</v>
          </cell>
          <cell r="AD202">
            <v>9242.9249224175928</v>
          </cell>
          <cell r="AE202">
            <v>9401.9869940615663</v>
          </cell>
          <cell r="AF202">
            <v>9484.8930191848085</v>
          </cell>
          <cell r="AG202">
            <v>9574.3304066459314</v>
          </cell>
          <cell r="AH202">
            <v>9778.0465000364511</v>
          </cell>
          <cell r="AI202">
            <v>9958.0073032149576</v>
          </cell>
          <cell r="AJ202">
            <v>10118.360900246238</v>
          </cell>
          <cell r="AK202">
            <v>10226.215526932037</v>
          </cell>
          <cell r="AL202">
            <v>10217.263477538119</v>
          </cell>
          <cell r="AM202">
            <v>10242.405588950709</v>
          </cell>
          <cell r="AN202">
            <v>10325.524746062256</v>
          </cell>
          <cell r="AO202">
            <v>10461.390046472012</v>
          </cell>
          <cell r="AP202">
            <v>10513.102079565188</v>
          </cell>
          <cell r="AQ202">
            <v>10551.081684908608</v>
          </cell>
          <cell r="AR202">
            <v>10582.502096056805</v>
          </cell>
          <cell r="AS202">
            <v>10598.551543959831</v>
          </cell>
        </row>
        <row r="203">
          <cell r="A203" t="str">
            <v>Can CRM make money at $25/user?</v>
          </cell>
          <cell r="J203">
            <v>7468.75</v>
          </cell>
          <cell r="K203">
            <v>12355</v>
          </cell>
          <cell r="L203">
            <v>50195</v>
          </cell>
          <cell r="M203">
            <v>16825</v>
          </cell>
          <cell r="N203">
            <v>17760</v>
          </cell>
          <cell r="O203">
            <v>17435.714285714286</v>
          </cell>
          <cell r="P203">
            <v>20852.857142857141</v>
          </cell>
          <cell r="Q203">
            <v>17142</v>
          </cell>
          <cell r="R203">
            <v>18559.090909090908</v>
          </cell>
          <cell r="S203">
            <v>17326.923076923078</v>
          </cell>
          <cell r="T203">
            <v>17814.285714285717</v>
          </cell>
          <cell r="U203">
            <v>20307.857142857145</v>
          </cell>
          <cell r="V203">
            <v>21563.750000000004</v>
          </cell>
          <cell r="W203">
            <v>24777.142857142859</v>
          </cell>
          <cell r="X203">
            <v>21058.333333333336</v>
          </cell>
          <cell r="Y203">
            <v>23612.777777777777</v>
          </cell>
          <cell r="Z203">
            <v>22056.363636363636</v>
          </cell>
          <cell r="AA203">
            <v>26207.142857142855</v>
          </cell>
          <cell r="AB203">
            <v>26826.086956521736</v>
          </cell>
          <cell r="AC203">
            <v>25635.555555555555</v>
          </cell>
          <cell r="AD203">
            <v>31322.400000000001</v>
          </cell>
          <cell r="AE203">
            <v>27983.666666666664</v>
          </cell>
          <cell r="AF203">
            <v>32108.214285714283</v>
          </cell>
          <cell r="AG203">
            <v>34102.413793103449</v>
          </cell>
          <cell r="AH203">
            <v>44070.384615384617</v>
          </cell>
          <cell r="AI203">
            <v>29762.195121951223</v>
          </cell>
          <cell r="AJ203">
            <v>42952.098157539884</v>
          </cell>
          <cell r="AK203">
            <v>44566.329272075818</v>
          </cell>
          <cell r="AL203">
            <v>49983.332606179378</v>
          </cell>
          <cell r="AM203">
            <v>35682.86751658596</v>
          </cell>
          <cell r="AN203">
            <v>54783.044894358223</v>
          </cell>
          <cell r="AO203">
            <v>56802.211364868199</v>
          </cell>
          <cell r="AP203">
            <v>60164.847670234027</v>
          </cell>
          <cell r="AQ203">
            <v>42398.246243299167</v>
          </cell>
          <cell r="AR203">
            <v>64444.488152224243</v>
          </cell>
          <cell r="AS203">
            <v>66031.451455750925</v>
          </cell>
        </row>
        <row r="204">
          <cell r="A204" t="str">
            <v>TTM S&amp;M Expense per New Customer</v>
          </cell>
          <cell r="B204">
            <v>6.6451511041657751E-2</v>
          </cell>
          <cell r="D204">
            <v>4.0911679312097819E-2</v>
          </cell>
          <cell r="F204" t="str">
            <v>Assumption</v>
          </cell>
          <cell r="M204">
            <v>15237.272727272726</v>
          </cell>
          <cell r="N204">
            <v>19101.499999999996</v>
          </cell>
          <cell r="O204">
            <v>20473.809523809523</v>
          </cell>
          <cell r="P204">
            <v>18289.615384615387</v>
          </cell>
          <cell r="Q204">
            <v>18199.999999999996</v>
          </cell>
          <cell r="R204">
            <v>18388.285714285717</v>
          </cell>
          <cell r="S204">
            <v>18214.390243902439</v>
          </cell>
          <cell r="T204">
            <v>17712.916666666668</v>
          </cell>
          <cell r="U204">
            <v>18521.346153846152</v>
          </cell>
          <cell r="V204">
            <v>19368.070175438595</v>
          </cell>
          <cell r="W204">
            <v>21131.206896551725</v>
          </cell>
          <cell r="X204">
            <v>21859.032258064519</v>
          </cell>
          <cell r="Y204">
            <v>22666.363636363636</v>
          </cell>
          <cell r="Z204">
            <v>22725.000000000004</v>
          </cell>
          <cell r="AA204">
            <v>23286.962025316458</v>
          </cell>
          <cell r="AB204">
            <v>24733.571428571428</v>
          </cell>
          <cell r="AC204">
            <v>25212.365591397844</v>
          </cell>
          <cell r="AD204">
            <v>27526.770833333328</v>
          </cell>
          <cell r="AE204">
            <v>27921.238095238095</v>
          </cell>
          <cell r="AF204">
            <v>29216</v>
          </cell>
          <cell r="AG204">
            <v>31344.375</v>
          </cell>
          <cell r="AH204">
            <v>34277.345132743358</v>
          </cell>
          <cell r="AI204">
            <v>34307.096774193553</v>
          </cell>
          <cell r="AJ204">
            <v>36840.975727540448</v>
          </cell>
          <cell r="AK204">
            <v>39311.764738132209</v>
          </cell>
          <cell r="AL204">
            <v>40788.992940520875</v>
          </cell>
          <cell r="AM204">
            <v>42476.728716334619</v>
          </cell>
          <cell r="AN204">
            <v>45154.987011594501</v>
          </cell>
          <cell r="AO204">
            <v>47983.605457429105</v>
          </cell>
          <cell r="AP204">
            <v>50322.121013077915</v>
          </cell>
          <cell r="AQ204">
            <v>52326.461880510666</v>
          </cell>
          <cell r="AR204">
            <v>54543.070731995351</v>
          </cell>
          <cell r="AS204">
            <v>56702.448019239251</v>
          </cell>
        </row>
        <row r="205">
          <cell r="A205" t="str">
            <v>Total Revenue per Avg Subscriber per Month</v>
          </cell>
          <cell r="B205">
            <v>83.403979578372756</v>
          </cell>
          <cell r="D205">
            <v>25</v>
          </cell>
        </row>
        <row r="206">
          <cell r="E206">
            <v>2005</v>
          </cell>
          <cell r="F206">
            <v>2006</v>
          </cell>
          <cell r="G206">
            <v>2007</v>
          </cell>
          <cell r="H206">
            <v>2008</v>
          </cell>
          <cell r="I206">
            <v>2009</v>
          </cell>
          <cell r="J206">
            <v>2010</v>
          </cell>
          <cell r="K206">
            <v>2011</v>
          </cell>
          <cell r="L206">
            <v>2012</v>
          </cell>
        </row>
        <row r="207">
          <cell r="A207" t="str">
            <v>Subscription Revenue per Avg Sub per Month</v>
          </cell>
          <cell r="B207">
            <v>75.477189061686317</v>
          </cell>
          <cell r="D207" t="str">
            <v>OnDemand Software Market</v>
          </cell>
          <cell r="E207">
            <v>2722.3</v>
          </cell>
          <cell r="F207">
            <v>3656</v>
          </cell>
          <cell r="G207">
            <v>5709</v>
          </cell>
          <cell r="H207">
            <v>8640</v>
          </cell>
          <cell r="I207">
            <v>11315</v>
          </cell>
          <cell r="J207">
            <v>13537</v>
          </cell>
          <cell r="K207">
            <v>15193</v>
          </cell>
          <cell r="L207">
            <v>16983.900000000001</v>
          </cell>
        </row>
        <row r="208">
          <cell r="D208" t="str">
            <v>Market Growth</v>
          </cell>
          <cell r="F208">
            <v>0.34298203724791532</v>
          </cell>
          <cell r="G208">
            <v>0.56154266958424515</v>
          </cell>
          <cell r="H208">
            <v>0.51339989490278515</v>
          </cell>
          <cell r="I208">
            <v>0.3096064814814814</v>
          </cell>
          <cell r="J208">
            <v>0.19637649138311986</v>
          </cell>
          <cell r="K208">
            <v>0.12233138804757338</v>
          </cell>
          <cell r="L208">
            <v>0.11787665372210898</v>
          </cell>
        </row>
        <row r="209">
          <cell r="A209" t="str">
            <v>Total Expense per Avg Subscriber per Month</v>
          </cell>
          <cell r="D209" t="str">
            <v>CRM Subscription Revenue</v>
          </cell>
          <cell r="E209">
            <v>280.63900000000001</v>
          </cell>
          <cell r="F209">
            <v>451.65999999999997</v>
          </cell>
          <cell r="G209">
            <v>680.5809999999999</v>
          </cell>
          <cell r="H209">
            <v>983.89409782280791</v>
          </cell>
          <cell r="I209">
            <v>1303.3276042515952</v>
          </cell>
          <cell r="J209">
            <v>1651.7079808286969</v>
          </cell>
        </row>
        <row r="210">
          <cell r="A210" t="str">
            <v xml:space="preserve">Cost of Subscription/Support </v>
          </cell>
          <cell r="B210">
            <v>9.8022532451143594</v>
          </cell>
          <cell r="D210">
            <v>9.8022532451143594</v>
          </cell>
          <cell r="F210" t="str">
            <v>similar cost of delivery</v>
          </cell>
          <cell r="G210">
            <v>0.50684364344861166</v>
          </cell>
          <cell r="H210">
            <v>0.44566788938099666</v>
          </cell>
          <cell r="I210">
            <v>0.32466248871259618</v>
          </cell>
          <cell r="J210">
            <v>0.26730069664806244</v>
          </cell>
        </row>
        <row r="211">
          <cell r="A211" t="str">
            <v xml:space="preserve">Cost of Services </v>
          </cell>
          <cell r="B211">
            <v>9.3738487985044276</v>
          </cell>
          <cell r="D211">
            <v>0</v>
          </cell>
          <cell r="E211">
            <v>0.10308893215295889</v>
          </cell>
          <cell r="F211" t="str">
            <v>irrelevant</v>
          </cell>
          <cell r="G211">
            <v>0.11921194605009633</v>
          </cell>
          <cell r="H211">
            <v>0.11387663169245461</v>
          </cell>
          <cell r="I211">
            <v>0.11518582450301328</v>
          </cell>
          <cell r="J211">
            <v>0.12201432967634608</v>
          </cell>
        </row>
        <row r="212">
          <cell r="A212" t="str">
            <v>Sales and Marketing</v>
          </cell>
          <cell r="B212">
            <v>39.008926258559434</v>
          </cell>
          <cell r="D212">
            <v>7.8017852517118875</v>
          </cell>
          <cell r="F212" t="str">
            <v>partner doing all the selling and marketing - 20% of normal cost</v>
          </cell>
        </row>
        <row r="213">
          <cell r="A213" t="str">
            <v xml:space="preserve">Research and Development </v>
          </cell>
          <cell r="B213">
            <v>6.4582716239344062</v>
          </cell>
          <cell r="D213">
            <v>3.2291358119672031</v>
          </cell>
          <cell r="F213" t="str">
            <v>slimmed down platform - 50% of normal cost</v>
          </cell>
        </row>
        <row r="214">
          <cell r="A214" t="str">
            <v>General and Administrative</v>
          </cell>
          <cell r="B214">
            <v>13.217468677110464</v>
          </cell>
          <cell r="D214">
            <v>3.304367169277616</v>
          </cell>
          <cell r="F214" t="str">
            <v>have fewer customers since the OEM's aggregate the end users - 25% of normal sub cost</v>
          </cell>
        </row>
        <row r="215">
          <cell r="A215" t="str">
            <v>Total Expense</v>
          </cell>
          <cell r="B215">
            <v>77.860768603223093</v>
          </cell>
          <cell r="D215">
            <v>24.137541478071068</v>
          </cell>
          <cell r="T215" t="str">
            <v xml:space="preserve">Small Businesses (&lt;200 h/c) </v>
          </cell>
          <cell r="U215">
            <v>0.4</v>
          </cell>
        </row>
        <row r="216">
          <cell r="T216" t="str">
            <v xml:space="preserve">Medium-Size Businesses (&gt;200 h/c, &lt;$500m revenue) </v>
          </cell>
          <cell r="U216">
            <v>0.3</v>
          </cell>
        </row>
        <row r="217">
          <cell r="A217" t="str">
            <v>Subscription Margin</v>
          </cell>
          <cell r="B217">
            <v>6.9902692569676539</v>
          </cell>
          <cell r="D217">
            <v>0.86245852192893224</v>
          </cell>
          <cell r="T217" t="str">
            <v>Large Businesses (&gt;$500m revenue)</v>
          </cell>
          <cell r="U217">
            <v>0.3</v>
          </cell>
        </row>
        <row r="219">
          <cell r="A219" t="str">
            <v>Margin per Avg Subscriber per Month</v>
          </cell>
          <cell r="B219">
            <v>5.5432109751496625</v>
          </cell>
          <cell r="D219">
            <v>0.86245852192893224</v>
          </cell>
        </row>
        <row r="220">
          <cell r="A220" t="str">
            <v xml:space="preserve">   % margin</v>
          </cell>
          <cell r="B220">
            <v>6.6462188053518931E-2</v>
          </cell>
          <cell r="D220">
            <v>3.4498340877157287E-2</v>
          </cell>
          <cell r="H220">
            <v>-0.48093281477014616</v>
          </cell>
        </row>
        <row r="223">
          <cell r="B223">
            <v>6.6462188053518931E-2</v>
          </cell>
          <cell r="D223">
            <v>3.4498340877157287E-2</v>
          </cell>
        </row>
        <row r="224">
          <cell r="C224" t="str">
            <v>CRM Market Peak Penetration Assumptions, by Size of Company</v>
          </cell>
        </row>
        <row r="225">
          <cell r="E225" t="str">
            <v>US</v>
          </cell>
          <cell r="F225" t="str">
            <v>Int’l</v>
          </cell>
          <cell r="G225" t="str">
            <v>Total</v>
          </cell>
          <cell r="H225" t="str">
            <v>Implied Companies</v>
          </cell>
          <cell r="I225" t="str">
            <v>Implied Seats</v>
          </cell>
          <cell r="BQ225" t="str">
            <v>Per Subscriber Trends</v>
          </cell>
        </row>
        <row r="226">
          <cell r="C226" t="str">
            <v>Company Size</v>
          </cell>
          <cell r="D226" t="str">
            <v># of Companies</v>
          </cell>
          <cell r="E226" t="str">
            <v>Max Pen. (%)</v>
          </cell>
          <cell r="F226" t="str">
            <v>Max Pen. (%)</v>
          </cell>
          <cell r="G226" t="str">
            <v>Max Pen. (%)</v>
          </cell>
          <cell r="H226" t="str">
            <v>(000’s)</v>
          </cell>
          <cell r="I226" t="str">
            <v>(000’s)</v>
          </cell>
        </row>
        <row r="227">
          <cell r="C227" t="str">
            <v>(annual revenue, $ in millions)</v>
          </cell>
        </row>
        <row r="228">
          <cell r="C228" t="str">
            <v>1-10</v>
          </cell>
          <cell r="E228">
            <v>0</v>
          </cell>
          <cell r="F228">
            <v>0</v>
          </cell>
          <cell r="G228">
            <v>0</v>
          </cell>
          <cell r="I228" t="str">
            <v>-</v>
          </cell>
          <cell r="L228" t="str">
            <v>-</v>
          </cell>
        </row>
        <row r="229">
          <cell r="C229" t="str">
            <v>10-50</v>
          </cell>
          <cell r="E229">
            <v>0</v>
          </cell>
          <cell r="F229">
            <v>0</v>
          </cell>
          <cell r="G229">
            <v>0</v>
          </cell>
          <cell r="I229" t="str">
            <v>-</v>
          </cell>
          <cell r="L229" t="str">
            <v>-</v>
          </cell>
        </row>
        <row r="230">
          <cell r="C230" t="str">
            <v>50-100</v>
          </cell>
          <cell r="E230">
            <v>0.2</v>
          </cell>
          <cell r="F230">
            <v>0.2</v>
          </cell>
          <cell r="G230">
            <v>0.2</v>
          </cell>
          <cell r="I230">
            <v>9.6</v>
          </cell>
          <cell r="L230">
            <v>703</v>
          </cell>
        </row>
        <row r="231">
          <cell r="C231" t="str">
            <v>100-500</v>
          </cell>
          <cell r="E231">
            <v>0.33</v>
          </cell>
          <cell r="F231">
            <v>0.33</v>
          </cell>
          <cell r="G231">
            <v>0.33</v>
          </cell>
          <cell r="I231">
            <v>15.8</v>
          </cell>
          <cell r="L231">
            <v>2614</v>
          </cell>
        </row>
        <row r="232">
          <cell r="A232" t="str">
            <v>Can CRM make money at $25/user?</v>
          </cell>
          <cell r="C232" t="str">
            <v>500-1B</v>
          </cell>
          <cell r="E232">
            <v>0.55000000000000004</v>
          </cell>
          <cell r="F232">
            <v>0.45</v>
          </cell>
          <cell r="G232">
            <v>0.51</v>
          </cell>
          <cell r="I232">
            <v>4.2</v>
          </cell>
          <cell r="L232">
            <v>1017</v>
          </cell>
        </row>
        <row r="233">
          <cell r="B233" t="str">
            <v>Core CRM Sub LTM Average</v>
          </cell>
          <cell r="C233" t="str">
            <v>1B-2B</v>
          </cell>
          <cell r="D233" t="str">
            <v>OEM Model Estimate</v>
          </cell>
          <cell r="E233">
            <v>0.7</v>
          </cell>
          <cell r="F233">
            <v>0.65</v>
          </cell>
          <cell r="G233">
            <v>0.68</v>
          </cell>
          <cell r="H233" t="str">
            <v>Implied Companies</v>
          </cell>
          <cell r="I233">
            <v>3.7</v>
          </cell>
          <cell r="L233">
            <v>1392</v>
          </cell>
        </row>
        <row r="234">
          <cell r="A234" t="str">
            <v>Total Revenue per Avg Subscriber per Month</v>
          </cell>
          <cell r="B234">
            <v>83.403979578372756</v>
          </cell>
          <cell r="C234" t="str">
            <v>2B+</v>
          </cell>
          <cell r="D234" t="str">
            <v># of Companies</v>
          </cell>
          <cell r="E234">
            <v>0.75</v>
          </cell>
          <cell r="F234">
            <v>0.7</v>
          </cell>
          <cell r="G234">
            <v>0.72</v>
          </cell>
          <cell r="H234" t="str">
            <v>(000’s)</v>
          </cell>
          <cell r="I234">
            <v>2.8</v>
          </cell>
          <cell r="L234">
            <v>7804</v>
          </cell>
        </row>
        <row r="235">
          <cell r="C235" t="str">
            <v>Weighted Averages*</v>
          </cell>
          <cell r="E235">
            <v>0.34</v>
          </cell>
          <cell r="F235">
            <v>0.3</v>
          </cell>
          <cell r="G235">
            <v>0.32</v>
          </cell>
          <cell r="I235">
            <v>36.1</v>
          </cell>
          <cell r="L235">
            <v>13531</v>
          </cell>
        </row>
        <row r="236">
          <cell r="A236" t="str">
            <v>Subscription Revenue per Avg Sub per Month</v>
          </cell>
          <cell r="B236">
            <v>75.477189061686317</v>
          </cell>
          <cell r="C236" t="str">
            <v>1-10</v>
          </cell>
          <cell r="E236">
            <v>0</v>
          </cell>
          <cell r="F236">
            <v>0</v>
          </cell>
          <cell r="G236">
            <v>0</v>
          </cell>
          <cell r="I236" t="str">
            <v>-</v>
          </cell>
          <cell r="L236" t="str">
            <v>-</v>
          </cell>
        </row>
        <row r="237">
          <cell r="C237" t="str">
            <v>10-50</v>
          </cell>
          <cell r="E237">
            <v>0</v>
          </cell>
          <cell r="F237">
            <v>0</v>
          </cell>
          <cell r="G237">
            <v>0</v>
          </cell>
          <cell r="I237" t="str">
            <v>-</v>
          </cell>
          <cell r="L237" t="str">
            <v>-</v>
          </cell>
        </row>
        <row r="238">
          <cell r="A238" t="str">
            <v>Total Expense per Avg Subscriber per Month</v>
          </cell>
          <cell r="C238" t="str">
            <v>CRM Market Peak Penetration Assumptions, by Size of Company</v>
          </cell>
          <cell r="E238">
            <v>0.2</v>
          </cell>
          <cell r="F238">
            <v>0.2</v>
          </cell>
          <cell r="G238">
            <v>0.2</v>
          </cell>
          <cell r="I238">
            <v>9.6</v>
          </cell>
          <cell r="L238">
            <v>703</v>
          </cell>
        </row>
        <row r="239">
          <cell r="A239" t="str">
            <v xml:space="preserve">Cost of Subscription/Support </v>
          </cell>
          <cell r="B239">
            <v>9.8022532451143594</v>
          </cell>
          <cell r="C239" t="str">
            <v>100-500</v>
          </cell>
          <cell r="D239">
            <v>9.8022532451143594</v>
          </cell>
          <cell r="E239" t="str">
            <v>US</v>
          </cell>
          <cell r="F239" t="str">
            <v>Int’l</v>
          </cell>
          <cell r="G239" t="str">
            <v>Total</v>
          </cell>
          <cell r="H239" t="str">
            <v>Implied Companies</v>
          </cell>
          <cell r="I239" t="str">
            <v>Implied Seats</v>
          </cell>
          <cell r="L239">
            <v>2614</v>
          </cell>
        </row>
        <row r="240">
          <cell r="A240" t="str">
            <v xml:space="preserve">Cost of Services </v>
          </cell>
          <cell r="B240">
            <v>9.3738487985044276</v>
          </cell>
          <cell r="C240" t="str">
            <v>Company Size</v>
          </cell>
          <cell r="D240" t="str">
            <v># of Companies</v>
          </cell>
          <cell r="E240" t="str">
            <v>Max Pen. (%)</v>
          </cell>
          <cell r="F240" t="str">
            <v>Max Pen. (%)</v>
          </cell>
          <cell r="G240" t="str">
            <v>Max Pen. (%)</v>
          </cell>
          <cell r="H240" t="str">
            <v>(000’s)</v>
          </cell>
          <cell r="I240" t="str">
            <v>(000’s)</v>
          </cell>
          <cell r="L240">
            <v>1017</v>
          </cell>
        </row>
        <row r="241">
          <cell r="A241" t="str">
            <v>Sales and Marketing</v>
          </cell>
          <cell r="B241">
            <v>39.008926258559434</v>
          </cell>
          <cell r="C241" t="str">
            <v>(annual revenue, $ in millions)</v>
          </cell>
          <cell r="D241">
            <v>7.8017852517118875</v>
          </cell>
          <cell r="E241">
            <v>0.7</v>
          </cell>
          <cell r="F241">
            <v>0.65</v>
          </cell>
          <cell r="G241">
            <v>0.68</v>
          </cell>
          <cell r="I241">
            <v>3.7</v>
          </cell>
          <cell r="L241">
            <v>1392</v>
          </cell>
        </row>
        <row r="242">
          <cell r="A242" t="str">
            <v xml:space="preserve">Research and Development </v>
          </cell>
          <cell r="B242">
            <v>6.4582716239344062</v>
          </cell>
          <cell r="C242" t="str">
            <v>1-10</v>
          </cell>
          <cell r="D242">
            <v>3.2291358119672031</v>
          </cell>
          <cell r="E242">
            <v>0</v>
          </cell>
          <cell r="F242">
            <v>0</v>
          </cell>
          <cell r="G242">
            <v>0</v>
          </cell>
          <cell r="I242" t="str">
            <v>-</v>
          </cell>
          <cell r="L242" t="str">
            <v>-</v>
          </cell>
        </row>
        <row r="243">
          <cell r="A243" t="str">
            <v>General and Administrative</v>
          </cell>
          <cell r="B243">
            <v>13.217468677110464</v>
          </cell>
          <cell r="C243" t="str">
            <v>10-50</v>
          </cell>
          <cell r="D243">
            <v>3.304367169277616</v>
          </cell>
          <cell r="E243">
            <v>0</v>
          </cell>
          <cell r="F243">
            <v>0</v>
          </cell>
          <cell r="G243">
            <v>0</v>
          </cell>
          <cell r="I243" t="str">
            <v>-</v>
          </cell>
          <cell r="L243" t="str">
            <v>-</v>
          </cell>
        </row>
        <row r="244">
          <cell r="A244" t="str">
            <v>Total Expense</v>
          </cell>
          <cell r="B244">
            <v>77.860768603223093</v>
          </cell>
          <cell r="C244" t="str">
            <v>50-100</v>
          </cell>
          <cell r="D244">
            <v>24.137541478071068</v>
          </cell>
          <cell r="E244">
            <v>0.2</v>
          </cell>
          <cell r="F244">
            <v>0.2</v>
          </cell>
          <cell r="G244">
            <v>0.2</v>
          </cell>
          <cell r="I244">
            <v>9.6</v>
          </cell>
          <cell r="L244">
            <v>703</v>
          </cell>
        </row>
        <row r="245">
          <cell r="C245" t="str">
            <v>100-500</v>
          </cell>
          <cell r="E245">
            <v>0.33</v>
          </cell>
          <cell r="F245">
            <v>0.33</v>
          </cell>
          <cell r="G245">
            <v>0.33</v>
          </cell>
          <cell r="I245">
            <v>15.8</v>
          </cell>
          <cell r="L245">
            <v>2614</v>
          </cell>
        </row>
        <row r="246">
          <cell r="A246" t="str">
            <v>Subscription Margin</v>
          </cell>
          <cell r="B246">
            <v>6.9902692569676539</v>
          </cell>
          <cell r="C246" t="str">
            <v>500-1B</v>
          </cell>
          <cell r="D246">
            <v>0.86245852192893224</v>
          </cell>
          <cell r="E246">
            <v>0.55000000000000004</v>
          </cell>
          <cell r="F246">
            <v>0.45</v>
          </cell>
          <cell r="G246">
            <v>0.51</v>
          </cell>
          <cell r="I246">
            <v>4.2</v>
          </cell>
          <cell r="L246">
            <v>1017</v>
          </cell>
        </row>
        <row r="247">
          <cell r="C247" t="str">
            <v>1B-2B</v>
          </cell>
          <cell r="E247">
            <v>0.7</v>
          </cell>
          <cell r="F247">
            <v>0.65</v>
          </cell>
          <cell r="G247">
            <v>0.68</v>
          </cell>
          <cell r="I247">
            <v>3.7</v>
          </cell>
          <cell r="L247">
            <v>1392</v>
          </cell>
        </row>
        <row r="248">
          <cell r="A248" t="str">
            <v>Margin per Avg Subscriber per Month</v>
          </cell>
          <cell r="B248">
            <v>5.5432109751496625</v>
          </cell>
          <cell r="C248" t="str">
            <v>2B+</v>
          </cell>
          <cell r="D248">
            <v>0.86245852192893224</v>
          </cell>
          <cell r="E248">
            <v>0.75</v>
          </cell>
          <cell r="F248">
            <v>0.7</v>
          </cell>
          <cell r="G248">
            <v>0.72</v>
          </cell>
          <cell r="I248">
            <v>2.8</v>
          </cell>
          <cell r="L248">
            <v>7804</v>
          </cell>
        </row>
        <row r="249">
          <cell r="A249" t="str">
            <v xml:space="preserve">   % margin</v>
          </cell>
          <cell r="B249">
            <v>6.6462188053518931E-2</v>
          </cell>
          <cell r="C249" t="str">
            <v>Weighted Averages*</v>
          </cell>
          <cell r="D249">
            <v>3.4498340877157287E-2</v>
          </cell>
          <cell r="E249">
            <v>0.34</v>
          </cell>
          <cell r="F249">
            <v>0.3</v>
          </cell>
          <cell r="G249">
            <v>0.32</v>
          </cell>
          <cell r="H249">
            <v>-0.48093281477014616</v>
          </cell>
          <cell r="I249">
            <v>36.1</v>
          </cell>
          <cell r="L249">
            <v>13531</v>
          </cell>
        </row>
        <row r="252">
          <cell r="B252">
            <v>6.6462188053518931E-2</v>
          </cell>
          <cell r="D252">
            <v>3.4498340877157287E-2</v>
          </cell>
        </row>
        <row r="257">
          <cell r="C257" t="str">
            <v>CRM Market Peak Penetration Assumptions, by Size of Company</v>
          </cell>
        </row>
        <row r="258">
          <cell r="E258" t="str">
            <v>US</v>
          </cell>
          <cell r="F258" t="str">
            <v>Int’l</v>
          </cell>
          <cell r="G258" t="str">
            <v>Total</v>
          </cell>
          <cell r="H258" t="str">
            <v>Implied Companies</v>
          </cell>
          <cell r="I258" t="str">
            <v>Implied Seats</v>
          </cell>
        </row>
        <row r="259">
          <cell r="C259" t="str">
            <v>Company Size</v>
          </cell>
          <cell r="D259" t="str">
            <v># of Companies</v>
          </cell>
          <cell r="E259" t="str">
            <v>Max Pen. (%)</v>
          </cell>
          <cell r="F259" t="str">
            <v>Max Pen. (%)</v>
          </cell>
          <cell r="G259" t="str">
            <v>Max Pen. (%)</v>
          </cell>
          <cell r="H259" t="str">
            <v>(000’s)</v>
          </cell>
          <cell r="I259" t="str">
            <v>(000’s)</v>
          </cell>
        </row>
        <row r="260">
          <cell r="C260" t="str">
            <v>(annual revenue, $ in millions)</v>
          </cell>
        </row>
        <row r="261">
          <cell r="C261" t="str">
            <v>1-10</v>
          </cell>
          <cell r="E261">
            <v>0</v>
          </cell>
          <cell r="F261">
            <v>0</v>
          </cell>
          <cell r="G261">
            <v>0</v>
          </cell>
          <cell r="I261" t="str">
            <v>-</v>
          </cell>
          <cell r="L261" t="str">
            <v>-</v>
          </cell>
        </row>
        <row r="262">
          <cell r="C262" t="str">
            <v>10-50</v>
          </cell>
          <cell r="E262">
            <v>0</v>
          </cell>
          <cell r="F262">
            <v>0</v>
          </cell>
          <cell r="G262">
            <v>0</v>
          </cell>
          <cell r="I262" t="str">
            <v>-</v>
          </cell>
          <cell r="L262" t="str">
            <v>-</v>
          </cell>
        </row>
        <row r="263">
          <cell r="C263" t="str">
            <v>50-100</v>
          </cell>
          <cell r="E263">
            <v>0.2</v>
          </cell>
          <cell r="F263">
            <v>0.2</v>
          </cell>
          <cell r="G263">
            <v>0.2</v>
          </cell>
          <cell r="I263">
            <v>9.6</v>
          </cell>
          <cell r="L263">
            <v>703</v>
          </cell>
        </row>
        <row r="264">
          <cell r="C264" t="str">
            <v>100-500</v>
          </cell>
          <cell r="E264">
            <v>0.33</v>
          </cell>
          <cell r="F264">
            <v>0.33</v>
          </cell>
          <cell r="G264">
            <v>0.33</v>
          </cell>
          <cell r="I264">
            <v>15.8</v>
          </cell>
          <cell r="L264">
            <v>2614</v>
          </cell>
        </row>
        <row r="265">
          <cell r="C265" t="str">
            <v>500-1B</v>
          </cell>
          <cell r="E265">
            <v>0.55000000000000004</v>
          </cell>
          <cell r="F265">
            <v>0.45</v>
          </cell>
          <cell r="G265">
            <v>0.51</v>
          </cell>
          <cell r="I265">
            <v>4.2</v>
          </cell>
          <cell r="L265">
            <v>1017</v>
          </cell>
        </row>
        <row r="266">
          <cell r="C266" t="str">
            <v>1B-2B</v>
          </cell>
          <cell r="E266">
            <v>0.7</v>
          </cell>
          <cell r="F266">
            <v>0.65</v>
          </cell>
          <cell r="G266">
            <v>0.68</v>
          </cell>
          <cell r="I266">
            <v>3.7</v>
          </cell>
          <cell r="L266">
            <v>1392</v>
          </cell>
        </row>
        <row r="267">
          <cell r="C267" t="str">
            <v>2B+</v>
          </cell>
          <cell r="E267">
            <v>0.75</v>
          </cell>
          <cell r="F267">
            <v>0.7</v>
          </cell>
          <cell r="G267">
            <v>0.72</v>
          </cell>
          <cell r="I267">
            <v>2.8</v>
          </cell>
          <cell r="L267">
            <v>7804</v>
          </cell>
        </row>
        <row r="268">
          <cell r="C268" t="str">
            <v>Weighted Averages*</v>
          </cell>
          <cell r="E268">
            <v>0.34</v>
          </cell>
          <cell r="F268">
            <v>0.3</v>
          </cell>
          <cell r="G268">
            <v>0.32</v>
          </cell>
          <cell r="I268">
            <v>36.1</v>
          </cell>
          <cell r="L268">
            <v>13531</v>
          </cell>
        </row>
        <row r="286">
          <cell r="C286" t="str">
            <v>CRM Market Peak Penetration Assumptions, by Size of Company</v>
          </cell>
        </row>
        <row r="287">
          <cell r="E287" t="str">
            <v>US</v>
          </cell>
          <cell r="F287" t="str">
            <v>Int’l</v>
          </cell>
          <cell r="G287" t="str">
            <v>Total</v>
          </cell>
          <cell r="H287" t="str">
            <v>Implied Companies</v>
          </cell>
          <cell r="I287" t="str">
            <v>Implied Seats</v>
          </cell>
        </row>
        <row r="288">
          <cell r="C288" t="str">
            <v>Company Size</v>
          </cell>
          <cell r="D288" t="str">
            <v># of Companies</v>
          </cell>
          <cell r="E288" t="str">
            <v>Max Pen. (%)</v>
          </cell>
          <cell r="F288" t="str">
            <v>Max Pen. (%)</v>
          </cell>
          <cell r="G288" t="str">
            <v>Max Pen. (%)</v>
          </cell>
          <cell r="H288" t="str">
            <v>(000’s)</v>
          </cell>
          <cell r="I288" t="str">
            <v>(000’s)</v>
          </cell>
        </row>
        <row r="289">
          <cell r="C289" t="str">
            <v>(annual revenue, $ in millions)</v>
          </cell>
        </row>
        <row r="290">
          <cell r="C290" t="str">
            <v>1-10</v>
          </cell>
          <cell r="E290">
            <v>0</v>
          </cell>
          <cell r="F290">
            <v>0</v>
          </cell>
          <cell r="G290">
            <v>0</v>
          </cell>
          <cell r="I290" t="str">
            <v>-</v>
          </cell>
          <cell r="L290" t="str">
            <v>-</v>
          </cell>
        </row>
        <row r="291">
          <cell r="C291" t="str">
            <v>10-50</v>
          </cell>
          <cell r="E291">
            <v>0</v>
          </cell>
          <cell r="F291">
            <v>0</v>
          </cell>
          <cell r="G291">
            <v>0</v>
          </cell>
          <cell r="I291" t="str">
            <v>-</v>
          </cell>
          <cell r="L291" t="str">
            <v>-</v>
          </cell>
        </row>
        <row r="292">
          <cell r="C292" t="str">
            <v>50-100</v>
          </cell>
          <cell r="E292">
            <v>0.2</v>
          </cell>
          <cell r="F292">
            <v>0.2</v>
          </cell>
          <cell r="G292">
            <v>0.2</v>
          </cell>
          <cell r="I292">
            <v>9.6</v>
          </cell>
          <cell r="L292">
            <v>703</v>
          </cell>
        </row>
        <row r="293">
          <cell r="C293" t="str">
            <v>100-500</v>
          </cell>
          <cell r="E293">
            <v>0.33</v>
          </cell>
          <cell r="F293">
            <v>0.33</v>
          </cell>
          <cell r="G293">
            <v>0.33</v>
          </cell>
          <cell r="I293">
            <v>15.8</v>
          </cell>
          <cell r="L293">
            <v>2614</v>
          </cell>
        </row>
        <row r="294">
          <cell r="C294" t="str">
            <v>500-1B</v>
          </cell>
          <cell r="E294">
            <v>0.55000000000000004</v>
          </cell>
          <cell r="F294">
            <v>0.45</v>
          </cell>
          <cell r="G294">
            <v>0.51</v>
          </cell>
          <cell r="I294">
            <v>4.2</v>
          </cell>
          <cell r="L294">
            <v>1017</v>
          </cell>
        </row>
        <row r="295">
          <cell r="C295" t="str">
            <v>1B-2B</v>
          </cell>
          <cell r="E295">
            <v>0.7</v>
          </cell>
          <cell r="F295">
            <v>0.65</v>
          </cell>
          <cell r="G295">
            <v>0.68</v>
          </cell>
          <cell r="I295">
            <v>3.7</v>
          </cell>
          <cell r="L295">
            <v>1392</v>
          </cell>
        </row>
        <row r="296">
          <cell r="C296" t="str">
            <v>2B+</v>
          </cell>
          <cell r="E296">
            <v>0.75</v>
          </cell>
          <cell r="F296">
            <v>0.7</v>
          </cell>
          <cell r="G296">
            <v>0.72</v>
          </cell>
          <cell r="I296">
            <v>2.8</v>
          </cell>
          <cell r="L296">
            <v>7804</v>
          </cell>
        </row>
        <row r="297">
          <cell r="C297" t="str">
            <v>Weighted Averages*</v>
          </cell>
          <cell r="E297">
            <v>0.34</v>
          </cell>
          <cell r="F297">
            <v>0.3</v>
          </cell>
          <cell r="G297">
            <v>0.32</v>
          </cell>
          <cell r="I297">
            <v>36.1</v>
          </cell>
          <cell r="L297">
            <v>13531</v>
          </cell>
        </row>
        <row r="307">
          <cell r="C307" t="str">
            <v>Starting Subs</v>
          </cell>
          <cell r="D307">
            <v>399000</v>
          </cell>
        </row>
        <row r="308">
          <cell r="C308" t="str">
            <v>Price per month</v>
          </cell>
          <cell r="D308">
            <v>75</v>
          </cell>
        </row>
        <row r="309">
          <cell r="C309" t="str">
            <v>Months of revs</v>
          </cell>
          <cell r="D309">
            <v>12</v>
          </cell>
        </row>
        <row r="310">
          <cell r="C310" t="str">
            <v>Revenue from Sub base</v>
          </cell>
          <cell r="D310">
            <v>359100000</v>
          </cell>
        </row>
        <row r="312">
          <cell r="C312" t="str">
            <v>Full year guidance</v>
          </cell>
          <cell r="D312">
            <v>470000000</v>
          </cell>
        </row>
        <row r="313">
          <cell r="C313" t="str">
            <v>Services</v>
          </cell>
          <cell r="D313">
            <v>42400000</v>
          </cell>
        </row>
        <row r="315">
          <cell r="C315" t="str">
            <v>Subscriptions</v>
          </cell>
          <cell r="D315">
            <v>427600000</v>
          </cell>
        </row>
        <row r="316">
          <cell r="C316" t="str">
            <v>Price per month</v>
          </cell>
          <cell r="D316">
            <v>75</v>
          </cell>
        </row>
        <row r="317">
          <cell r="C317" t="str">
            <v>Remaining Sub rev needed</v>
          </cell>
          <cell r="D317">
            <v>68500000</v>
          </cell>
        </row>
        <row r="318">
          <cell r="C318" t="str">
            <v>Revenue from Sub base</v>
          </cell>
          <cell r="D318">
            <v>359100000</v>
          </cell>
        </row>
        <row r="319">
          <cell r="C319" t="str">
            <v>1Q</v>
          </cell>
        </row>
        <row r="320">
          <cell r="C320" t="str">
            <v>net subs added</v>
          </cell>
          <cell r="D320">
            <v>45000</v>
          </cell>
        </row>
        <row r="321">
          <cell r="C321" t="str">
            <v>Starting Subs</v>
          </cell>
          <cell r="D321">
            <v>399000</v>
          </cell>
        </row>
        <row r="322">
          <cell r="C322" t="str">
            <v>Price per month</v>
          </cell>
          <cell r="D322">
            <v>75</v>
          </cell>
        </row>
        <row r="323">
          <cell r="C323" t="str">
            <v>Months of revs</v>
          </cell>
          <cell r="D323">
            <v>12</v>
          </cell>
        </row>
        <row r="324">
          <cell r="C324" t="str">
            <v>Revenue from Sub base</v>
          </cell>
          <cell r="D324">
            <v>359100000</v>
          </cell>
        </row>
        <row r="325">
          <cell r="C325" t="str">
            <v>2Q</v>
          </cell>
          <cell r="D325">
            <v>68500000</v>
          </cell>
        </row>
        <row r="326">
          <cell r="C326" t="str">
            <v>Full year guidance</v>
          </cell>
          <cell r="D326">
            <v>470000000</v>
          </cell>
        </row>
        <row r="327">
          <cell r="C327" t="str">
            <v>Services</v>
          </cell>
          <cell r="D327">
            <v>42400000</v>
          </cell>
        </row>
        <row r="328">
          <cell r="C328" t="str">
            <v>Price per month</v>
          </cell>
          <cell r="D328">
            <v>70</v>
          </cell>
        </row>
        <row r="329">
          <cell r="C329" t="str">
            <v>Subscriptions</v>
          </cell>
          <cell r="D329">
            <v>427600000</v>
          </cell>
        </row>
        <row r="330">
          <cell r="C330" t="str">
            <v>Price per month</v>
          </cell>
          <cell r="D330">
            <v>70</v>
          </cell>
        </row>
        <row r="331">
          <cell r="C331" t="str">
            <v>Remaining Sub rev needed</v>
          </cell>
          <cell r="D331">
            <v>68500000</v>
          </cell>
        </row>
        <row r="332">
          <cell r="C332" t="str">
            <v>net subs added</v>
          </cell>
          <cell r="D332">
            <v>50000</v>
          </cell>
        </row>
        <row r="333">
          <cell r="C333" t="str">
            <v>1Q</v>
          </cell>
          <cell r="D333">
            <v>4</v>
          </cell>
        </row>
        <row r="334">
          <cell r="C334" t="str">
            <v>net subs added</v>
          </cell>
          <cell r="D334">
            <v>45000</v>
          </cell>
        </row>
        <row r="335">
          <cell r="C335" t="str">
            <v>months of revs</v>
          </cell>
          <cell r="D335">
            <v>10</v>
          </cell>
        </row>
        <row r="336">
          <cell r="C336" t="str">
            <v>Price per month</v>
          </cell>
          <cell r="D336">
            <v>70</v>
          </cell>
        </row>
        <row r="337">
          <cell r="C337" t="str">
            <v>Rev contribution</v>
          </cell>
          <cell r="D337">
            <v>31500000</v>
          </cell>
        </row>
        <row r="338">
          <cell r="C338" t="str">
            <v>net subs added</v>
          </cell>
          <cell r="D338">
            <v>45000</v>
          </cell>
        </row>
        <row r="339">
          <cell r="C339" t="str">
            <v>2Q</v>
          </cell>
          <cell r="D339">
            <v>1</v>
          </cell>
        </row>
        <row r="340">
          <cell r="C340" t="str">
            <v>net subs added</v>
          </cell>
          <cell r="D340">
            <v>50000</v>
          </cell>
        </row>
        <row r="341">
          <cell r="C341" t="str">
            <v>months of revs</v>
          </cell>
          <cell r="D341">
            <v>7</v>
          </cell>
        </row>
        <row r="342">
          <cell r="C342" t="str">
            <v>Price per month</v>
          </cell>
          <cell r="D342">
            <v>70</v>
          </cell>
        </row>
        <row r="343">
          <cell r="C343" t="str">
            <v>Rev contribution</v>
          </cell>
          <cell r="D343">
            <v>24500000</v>
          </cell>
        </row>
        <row r="344">
          <cell r="C344" t="str">
            <v>Total net new subs</v>
          </cell>
          <cell r="D344">
            <v>190000</v>
          </cell>
        </row>
        <row r="345">
          <cell r="C345" t="str">
            <v>3Q</v>
          </cell>
          <cell r="D345">
            <v>0.10465116279069764</v>
          </cell>
        </row>
        <row r="346">
          <cell r="C346" t="str">
            <v>net subs added</v>
          </cell>
          <cell r="D346">
            <v>50000</v>
          </cell>
        </row>
        <row r="347">
          <cell r="C347" t="str">
            <v>months of revs</v>
          </cell>
          <cell r="D347">
            <v>4</v>
          </cell>
        </row>
        <row r="348">
          <cell r="C348" t="str">
            <v>Price per month</v>
          </cell>
          <cell r="D348">
            <v>70</v>
          </cell>
        </row>
        <row r="349">
          <cell r="C349" t="str">
            <v>Rev contribution</v>
          </cell>
          <cell r="D349">
            <v>14000000</v>
          </cell>
        </row>
        <row r="350">
          <cell r="C350" t="str">
            <v>Remaining Sub rev needed</v>
          </cell>
          <cell r="D350">
            <v>68500000</v>
          </cell>
        </row>
        <row r="351">
          <cell r="C351" t="str">
            <v>4Q</v>
          </cell>
          <cell r="D351">
            <v>73150000</v>
          </cell>
        </row>
        <row r="352">
          <cell r="C352" t="str">
            <v>net subs added</v>
          </cell>
          <cell r="D352">
            <v>45000</v>
          </cell>
        </row>
        <row r="353">
          <cell r="C353" t="str">
            <v>months of revs</v>
          </cell>
          <cell r="D353">
            <v>1</v>
          </cell>
        </row>
        <row r="354">
          <cell r="C354" t="str">
            <v>Price per month</v>
          </cell>
          <cell r="D354">
            <v>70</v>
          </cell>
        </row>
        <row r="355">
          <cell r="C355" t="str">
            <v>Rev contribution</v>
          </cell>
          <cell r="D355">
            <v>3150000</v>
          </cell>
        </row>
        <row r="356">
          <cell r="C356" t="str">
            <v>Rev contribution</v>
          </cell>
          <cell r="D356">
            <v>31500000</v>
          </cell>
        </row>
        <row r="357">
          <cell r="C357" t="str">
            <v>Total Sub revs</v>
          </cell>
          <cell r="D357">
            <v>73150000</v>
          </cell>
        </row>
        <row r="358">
          <cell r="C358" t="str">
            <v>Total net new subs</v>
          </cell>
          <cell r="D358">
            <v>190000</v>
          </cell>
        </row>
        <row r="359">
          <cell r="C359" t="str">
            <v xml:space="preserve">     Y/Y </v>
          </cell>
          <cell r="D359">
            <v>0.10465116279069764</v>
          </cell>
        </row>
        <row r="360">
          <cell r="C360" t="str">
            <v>months of revs</v>
          </cell>
          <cell r="D360">
            <v>7</v>
          </cell>
        </row>
        <row r="361">
          <cell r="C361" t="str">
            <v>Price per month</v>
          </cell>
          <cell r="D361">
            <v>70</v>
          </cell>
        </row>
        <row r="362">
          <cell r="C362" t="str">
            <v>Rev contribution</v>
          </cell>
          <cell r="D362">
            <v>24500000</v>
          </cell>
        </row>
        <row r="364">
          <cell r="C364" t="str">
            <v>3Q</v>
          </cell>
        </row>
        <row r="365">
          <cell r="C365" t="str">
            <v>net subs added</v>
          </cell>
          <cell r="D365">
            <v>50000</v>
          </cell>
        </row>
        <row r="366">
          <cell r="C366" t="str">
            <v>months of revs</v>
          </cell>
          <cell r="D366">
            <v>4</v>
          </cell>
        </row>
        <row r="367">
          <cell r="C367" t="str">
            <v>Price per month</v>
          </cell>
          <cell r="D367">
            <v>70</v>
          </cell>
        </row>
        <row r="368">
          <cell r="C368" t="str">
            <v>Rev contribution</v>
          </cell>
          <cell r="D368">
            <v>14000000</v>
          </cell>
        </row>
        <row r="369">
          <cell r="C369" t="str">
            <v>Starting Subs</v>
          </cell>
          <cell r="D369">
            <v>399000</v>
          </cell>
        </row>
        <row r="370">
          <cell r="C370" t="str">
            <v>4Q</v>
          </cell>
          <cell r="D370">
            <v>75</v>
          </cell>
        </row>
        <row r="371">
          <cell r="C371" t="str">
            <v>net subs added</v>
          </cell>
          <cell r="D371">
            <v>45000</v>
          </cell>
        </row>
        <row r="372">
          <cell r="C372" t="str">
            <v>months of revs</v>
          </cell>
          <cell r="D372">
            <v>1</v>
          </cell>
        </row>
        <row r="373">
          <cell r="C373" t="str">
            <v>Price per month</v>
          </cell>
          <cell r="D373">
            <v>70</v>
          </cell>
        </row>
        <row r="374">
          <cell r="C374" t="str">
            <v>Rev contribution</v>
          </cell>
          <cell r="D374">
            <v>3150000</v>
          </cell>
        </row>
        <row r="375">
          <cell r="C375" t="str">
            <v>Services</v>
          </cell>
          <cell r="D375">
            <v>42400000</v>
          </cell>
        </row>
        <row r="376">
          <cell r="C376" t="str">
            <v>Total Sub revs</v>
          </cell>
          <cell r="D376">
            <v>73150000</v>
          </cell>
        </row>
        <row r="377">
          <cell r="C377" t="str">
            <v>Total net new subs</v>
          </cell>
          <cell r="D377">
            <v>190000</v>
          </cell>
        </row>
        <row r="378">
          <cell r="C378" t="str">
            <v xml:space="preserve">     Y/Y </v>
          </cell>
          <cell r="D378">
            <v>0.10465116279069764</v>
          </cell>
        </row>
        <row r="379">
          <cell r="C379" t="str">
            <v>Remaining Sub rev needed</v>
          </cell>
          <cell r="D379">
            <v>68500000</v>
          </cell>
        </row>
        <row r="381">
          <cell r="C381" t="str">
            <v>1Q</v>
          </cell>
        </row>
        <row r="382">
          <cell r="C382" t="str">
            <v>net subs added</v>
          </cell>
          <cell r="D382">
            <v>45000</v>
          </cell>
        </row>
        <row r="383">
          <cell r="C383" t="str">
            <v>months of revs</v>
          </cell>
          <cell r="D383">
            <v>10</v>
          </cell>
        </row>
        <row r="384">
          <cell r="C384" t="str">
            <v>Price per month</v>
          </cell>
          <cell r="D384">
            <v>70</v>
          </cell>
        </row>
        <row r="385">
          <cell r="C385" t="str">
            <v>Rev contribution</v>
          </cell>
          <cell r="D385">
            <v>31500000</v>
          </cell>
        </row>
        <row r="387">
          <cell r="C387" t="str">
            <v>2Q</v>
          </cell>
        </row>
        <row r="388">
          <cell r="C388" t="str">
            <v>net subs added</v>
          </cell>
          <cell r="D388">
            <v>50000</v>
          </cell>
        </row>
        <row r="389">
          <cell r="C389" t="str">
            <v>months of revs</v>
          </cell>
          <cell r="D389">
            <v>7</v>
          </cell>
        </row>
        <row r="390">
          <cell r="C390" t="str">
            <v>Price per month</v>
          </cell>
          <cell r="D390">
            <v>70</v>
          </cell>
        </row>
        <row r="391">
          <cell r="C391" t="str">
            <v>Rev contribution</v>
          </cell>
          <cell r="D391">
            <v>24500000</v>
          </cell>
        </row>
        <row r="393">
          <cell r="C393" t="str">
            <v>3Q</v>
          </cell>
        </row>
        <row r="394">
          <cell r="C394" t="str">
            <v>net subs added</v>
          </cell>
          <cell r="D394">
            <v>50000</v>
          </cell>
        </row>
        <row r="395">
          <cell r="C395" t="str">
            <v>months of revs</v>
          </cell>
          <cell r="D395">
            <v>4</v>
          </cell>
        </row>
        <row r="396">
          <cell r="C396" t="str">
            <v>Price per month</v>
          </cell>
          <cell r="D396">
            <v>70</v>
          </cell>
        </row>
        <row r="397">
          <cell r="C397" t="str">
            <v>Rev contribution</v>
          </cell>
          <cell r="D397">
            <v>14000000</v>
          </cell>
        </row>
        <row r="399">
          <cell r="C399" t="str">
            <v>4Q</v>
          </cell>
        </row>
        <row r="400">
          <cell r="C400" t="str">
            <v>net subs added</v>
          </cell>
          <cell r="D400">
            <v>45000</v>
          </cell>
        </row>
        <row r="401">
          <cell r="C401" t="str">
            <v>months of revs</v>
          </cell>
          <cell r="D401">
            <v>1</v>
          </cell>
        </row>
        <row r="402">
          <cell r="C402" t="str">
            <v>Price per month</v>
          </cell>
          <cell r="D402">
            <v>70</v>
          </cell>
        </row>
        <row r="403">
          <cell r="C403" t="str">
            <v>Rev contribution</v>
          </cell>
          <cell r="D403">
            <v>3150000</v>
          </cell>
        </row>
        <row r="405">
          <cell r="C405" t="str">
            <v>Total Sub revs</v>
          </cell>
          <cell r="D405">
            <v>73150000</v>
          </cell>
        </row>
        <row r="406">
          <cell r="C406" t="str">
            <v>Total net new subs</v>
          </cell>
          <cell r="D406">
            <v>190000</v>
          </cell>
        </row>
        <row r="407">
          <cell r="C407" t="str">
            <v xml:space="preserve">     Y/Y </v>
          </cell>
          <cell r="D407">
            <v>0.10465116279069764</v>
          </cell>
        </row>
      </sheetData>
      <sheetData sheetId="12" refreshError="1">
        <row r="1">
          <cell r="A1" t="str">
            <v>salesforce.com Fiscal First Quarter 2007 Financial Results</v>
          </cell>
          <cell r="Q1" t="str">
            <v>($ Millions, Except Per-Share Data)</v>
          </cell>
        </row>
        <row r="2">
          <cell r="A2" t="str">
            <v>($ Millions, Except Per-Share Data)</v>
          </cell>
          <cell r="R2" t="str">
            <v>Guidance</v>
          </cell>
          <cell r="T2" t="str">
            <v>Morgan Stanley</v>
          </cell>
          <cell r="V2" t="str">
            <v>Consensus</v>
          </cell>
        </row>
        <row r="3">
          <cell r="D3" t="str">
            <v>1c06</v>
          </cell>
          <cell r="E3" t="str">
            <v>_1c06</v>
          </cell>
          <cell r="F3" t="str">
            <v>_4c05</v>
          </cell>
          <cell r="G3" t="str">
            <v>_1c05</v>
          </cell>
          <cell r="J3" t="str">
            <v>_3c05</v>
          </cell>
          <cell r="K3" t="str">
            <v>_1c04</v>
          </cell>
          <cell r="L3" t="str">
            <v>_4c04</v>
          </cell>
          <cell r="N3" t="str">
            <v>CRM1</v>
          </cell>
          <cell r="T3" t="str">
            <v>^(IC_MEAN_SALES_FQ2)</v>
          </cell>
          <cell r="V3" t="str">
            <v>^(IC_MEAN_FQ2)</v>
          </cell>
        </row>
        <row r="4">
          <cell r="D4" t="str">
            <v>4/06E</v>
          </cell>
          <cell r="E4" t="str">
            <v>4/06A</v>
          </cell>
          <cell r="F4" t="str">
            <v>1/06A</v>
          </cell>
          <cell r="G4" t="str">
            <v>4/05A</v>
          </cell>
          <cell r="H4" t="str">
            <v>Comment</v>
          </cell>
          <cell r="J4" t="str">
            <v>10/05A</v>
          </cell>
          <cell r="K4" t="str">
            <v>4/04A</v>
          </cell>
          <cell r="L4" t="str">
            <v>1/04A</v>
          </cell>
          <cell r="R4" t="str">
            <v>FY2Q07</v>
          </cell>
          <cell r="X4" t="str">
            <v>4QF05</v>
          </cell>
          <cell r="Y4" t="str">
            <v>3QF06</v>
          </cell>
        </row>
        <row r="5">
          <cell r="A5" t="str">
            <v>Subscription Revenue</v>
          </cell>
          <cell r="D5" t="e">
            <v>#REF!</v>
          </cell>
          <cell r="E5">
            <v>94.492999999999995</v>
          </cell>
          <cell r="F5">
            <v>82.424999999999997</v>
          </cell>
          <cell r="G5">
            <v>58.19</v>
          </cell>
          <cell r="J5">
            <v>74.385999999999996</v>
          </cell>
          <cell r="K5">
            <v>31.116</v>
          </cell>
          <cell r="L5">
            <v>49.378999999999998</v>
          </cell>
          <cell r="N5" t="str">
            <v>subrev</v>
          </cell>
          <cell r="Q5" t="str">
            <v>Total Revenue</v>
          </cell>
          <cell r="R5" t="str">
            <v>$112 to $114</v>
          </cell>
          <cell r="T5">
            <v>115.03069200000002</v>
          </cell>
          <cell r="V5">
            <v>112.867</v>
          </cell>
          <cell r="X5">
            <v>104.68599999999999</v>
          </cell>
          <cell r="Y5">
            <v>71.943000000000012</v>
          </cell>
        </row>
        <row r="6">
          <cell r="A6" t="str">
            <v xml:space="preserve">   % Growth (Y/Y)</v>
          </cell>
          <cell r="D6" t="e">
            <v>#REF!</v>
          </cell>
          <cell r="E6">
            <v>0.62387008076989181</v>
          </cell>
          <cell r="F6">
            <v>0.66923185969744226</v>
          </cell>
          <cell r="G6">
            <v>0.87009898444530132</v>
          </cell>
          <cell r="Q6" t="str">
            <v xml:space="preserve">   % Growth (Y/Y)</v>
          </cell>
          <cell r="R6" t="str">
            <v>56% to 58%</v>
          </cell>
          <cell r="T6">
            <v>0.59891430715983485</v>
          </cell>
          <cell r="V6">
            <v>0.56883921993800635</v>
          </cell>
        </row>
        <row r="7">
          <cell r="A7" t="str">
            <v xml:space="preserve">   % Growth (Q/Q)</v>
          </cell>
          <cell r="D7" t="e">
            <v>#REF!</v>
          </cell>
          <cell r="E7">
            <v>0.1464118895966029</v>
          </cell>
          <cell r="F7">
            <v>0.10807141128707021</v>
          </cell>
          <cell r="G7">
            <v>0.17843617732234351</v>
          </cell>
          <cell r="Q7" t="str">
            <v xml:space="preserve">   % Growth (Q/Q)</v>
          </cell>
          <cell r="R7" t="str">
            <v>7% to 9%</v>
          </cell>
          <cell r="T7">
            <v>9.8816384234759358E-2</v>
          </cell>
          <cell r="V7">
            <v>7.8147985403970166E-2</v>
          </cell>
          <cell r="X7">
            <v>112</v>
          </cell>
          <cell r="Y7">
            <v>6.9866075693024943E-2</v>
          </cell>
          <cell r="Z7">
            <v>0.55678801273230172</v>
          </cell>
        </row>
        <row r="8">
          <cell r="A8" t="str">
            <v>Services Revenue</v>
          </cell>
          <cell r="D8" t="e">
            <v>#REF!</v>
          </cell>
          <cell r="E8">
            <v>10.193</v>
          </cell>
          <cell r="F8">
            <v>8.6389999999999993</v>
          </cell>
          <cell r="G8">
            <v>5.9870000000000001</v>
          </cell>
          <cell r="N8" t="str">
            <v>srev</v>
          </cell>
          <cell r="Q8" t="str">
            <v>EPS</v>
          </cell>
          <cell r="R8" t="str">
            <v>$0.03 to $0.04</v>
          </cell>
          <cell r="T8">
            <v>4.0723725844689036E-2</v>
          </cell>
          <cell r="V8">
            <v>4.8000000000000001E-2</v>
          </cell>
          <cell r="X8">
            <v>114</v>
          </cell>
          <cell r="Y8">
            <v>8.8970827044686063E-2</v>
          </cell>
          <cell r="Z8">
            <v>0.58458779867395005</v>
          </cell>
        </row>
        <row r="9">
          <cell r="A9" t="str">
            <v xml:space="preserve">   % Growth (Y/Y)</v>
          </cell>
          <cell r="D9" t="e">
            <v>#REF!</v>
          </cell>
          <cell r="E9">
            <v>0.70252213128444962</v>
          </cell>
          <cell r="F9">
            <v>0.65656759348034499</v>
          </cell>
          <cell r="G9">
            <v>0.6081117378458234</v>
          </cell>
          <cell r="Q9" t="str">
            <v>Diluted Shares</v>
          </cell>
          <cell r="R9">
            <v>121</v>
          </cell>
          <cell r="T9">
            <v>120.90335563665315</v>
          </cell>
          <cell r="V9" t="str">
            <v>na</v>
          </cell>
        </row>
        <row r="10">
          <cell r="A10" t="str">
            <v xml:space="preserve">   % Growth (Q/Q)</v>
          </cell>
          <cell r="D10" t="e">
            <v>#REF!</v>
          </cell>
          <cell r="E10">
            <v>0.17988193077902537</v>
          </cell>
          <cell r="F10">
            <v>4.2476167491251271E-2</v>
          </cell>
          <cell r="G10">
            <v>0.14803451581975069</v>
          </cell>
          <cell r="Q10" t="str">
            <v>Effective Tax Rate</v>
          </cell>
          <cell r="R10">
            <v>0.45</v>
          </cell>
          <cell r="T10">
            <v>0.45</v>
          </cell>
          <cell r="V10" t="str">
            <v>na</v>
          </cell>
        </row>
        <row r="11">
          <cell r="A11" t="str">
            <v>Total Revenue</v>
          </cell>
          <cell r="D11" t="e">
            <v>#REF!</v>
          </cell>
          <cell r="E11">
            <v>104.68599999999999</v>
          </cell>
          <cell r="F11">
            <v>91.063999999999993</v>
          </cell>
          <cell r="G11">
            <v>64.176999999999992</v>
          </cell>
          <cell r="N11" t="str">
            <v>rev</v>
          </cell>
          <cell r="R11" t="str">
            <v>FY2007</v>
          </cell>
          <cell r="X11" t="str">
            <v>F2006</v>
          </cell>
        </row>
        <row r="12">
          <cell r="A12" t="str">
            <v xml:space="preserve">   % Growth (Y/Y)</v>
          </cell>
          <cell r="D12" t="e">
            <v>#REF!</v>
          </cell>
          <cell r="E12">
            <v>0.63120744191844436</v>
          </cell>
          <cell r="F12">
            <v>0.66802212697366015</v>
          </cell>
          <cell r="G12">
            <v>0.84210224174057791</v>
          </cell>
          <cell r="Q12" t="str">
            <v>Total Revenue</v>
          </cell>
          <cell r="R12" t="str">
            <v>$478 to $483</v>
          </cell>
          <cell r="T12">
            <v>486.06443475000003</v>
          </cell>
          <cell r="V12">
            <v>476.2</v>
          </cell>
          <cell r="X12">
            <v>309.85700000000003</v>
          </cell>
        </row>
        <row r="13">
          <cell r="A13" t="str">
            <v xml:space="preserve">   % Growth (Q/Q)</v>
          </cell>
          <cell r="D13" t="e">
            <v>#REF!</v>
          </cell>
          <cell r="E13">
            <v>0.14958710357550742</v>
          </cell>
          <cell r="F13">
            <v>0.10149625633519999</v>
          </cell>
          <cell r="G13">
            <v>0.17553210975565081</v>
          </cell>
          <cell r="Q13" t="str">
            <v xml:space="preserve">   % Growth (Y/Y)</v>
          </cell>
          <cell r="R13" t="str">
            <v>54% to 56%</v>
          </cell>
          <cell r="T13">
            <v>0.56867340337639627</v>
          </cell>
          <cell r="V13">
            <v>0.53683796073672685</v>
          </cell>
        </row>
        <row r="14">
          <cell r="A14" t="str">
            <v>Operating Income</v>
          </cell>
          <cell r="D14" t="e">
            <v>#REF!</v>
          </cell>
          <cell r="E14">
            <v>7.5750000000000028</v>
          </cell>
          <cell r="F14">
            <v>5.2519999999999811</v>
          </cell>
          <cell r="G14">
            <v>3.9849999999999994</v>
          </cell>
          <cell r="N14" t="str">
            <v>op</v>
          </cell>
          <cell r="Q14" t="str">
            <v>EPS</v>
          </cell>
          <cell r="R14" t="str">
            <v>$0.17 to $0.19</v>
          </cell>
          <cell r="T14">
            <v>0.18792274972284514</v>
          </cell>
          <cell r="V14">
            <v>0.22</v>
          </cell>
          <cell r="X14">
            <v>478</v>
          </cell>
          <cell r="Y14">
            <v>0.5426470920456854</v>
          </cell>
        </row>
        <row r="15">
          <cell r="A15" t="str">
            <v>Operating Margin</v>
          </cell>
          <cell r="D15" t="e">
            <v>#REF!</v>
          </cell>
          <cell r="E15">
            <v>7.235924574441667E-2</v>
          </cell>
          <cell r="F15">
            <v>5.7673723974347509E-2</v>
          </cell>
          <cell r="G15">
            <v>6.2093896567306045E-2</v>
          </cell>
          <cell r="N15" t="str">
            <v>opmgn</v>
          </cell>
          <cell r="Q15" t="str">
            <v>Diluted Shares</v>
          </cell>
          <cell r="R15">
            <v>122</v>
          </cell>
          <cell r="T15">
            <v>121.76693454567459</v>
          </cell>
          <cell r="V15" t="str">
            <v>na</v>
          </cell>
          <cell r="X15">
            <v>483</v>
          </cell>
          <cell r="Y15">
            <v>0.55878356790390393</v>
          </cell>
        </row>
        <row r="16">
          <cell r="A16" t="str">
            <v>Tax Rate</v>
          </cell>
          <cell r="D16" t="e">
            <v>#REF!</v>
          </cell>
          <cell r="E16">
            <v>0.45002511300853837</v>
          </cell>
          <cell r="F16">
            <v>0.17606566057717812</v>
          </cell>
          <cell r="G16">
            <v>0.2</v>
          </cell>
          <cell r="N16" t="str">
            <v>taxrate</v>
          </cell>
          <cell r="Q16" t="str">
            <v>Effective Tax Rate</v>
          </cell>
          <cell r="R16">
            <v>0.45</v>
          </cell>
          <cell r="T16">
            <v>0.45000552941045535</v>
          </cell>
          <cell r="V16" t="str">
            <v>na</v>
          </cell>
        </row>
        <row r="17">
          <cell r="A17" t="str">
            <v>EPS</v>
          </cell>
          <cell r="D17" t="e">
            <v>#REF!</v>
          </cell>
          <cell r="E17">
            <v>4.1637467881336147E-2</v>
          </cell>
          <cell r="F17">
            <v>4.9238322739558284E-2</v>
          </cell>
          <cell r="G17">
            <v>3.5680218618680544E-2</v>
          </cell>
          <cell r="N17" t="str">
            <v>eps</v>
          </cell>
        </row>
        <row r="18">
          <cell r="A18" t="str">
            <v>Shares Outstanding</v>
          </cell>
          <cell r="D18" t="e">
            <v>#REF!</v>
          </cell>
          <cell r="E18">
            <v>119.86799999999999</v>
          </cell>
          <cell r="F18">
            <v>120.983</v>
          </cell>
          <cell r="G18">
            <v>116.367</v>
          </cell>
          <cell r="N18" t="str">
            <v>shs</v>
          </cell>
          <cell r="R18" t="str">
            <v>PRIOR F2006 GUIDANCE</v>
          </cell>
        </row>
        <row r="19">
          <cell r="A19" t="str">
            <v>DSO</v>
          </cell>
          <cell r="D19" t="e">
            <v>#REF!</v>
          </cell>
          <cell r="E19">
            <v>62.189117933630101</v>
          </cell>
          <cell r="F19">
            <v>75.238513572871838</v>
          </cell>
          <cell r="G19">
            <v>59.436714087601487</v>
          </cell>
          <cell r="N19" t="str">
            <v>dso</v>
          </cell>
          <cell r="Q19" t="str">
            <v>Total Revenue</v>
          </cell>
          <cell r="R19" t="str">
            <v>$282 to $287</v>
          </cell>
          <cell r="T19" t="str">
            <v>$297 to $302</v>
          </cell>
        </row>
        <row r="20">
          <cell r="A20" t="str">
            <v>Deferred Revenue</v>
          </cell>
          <cell r="D20" t="e">
            <v>#REF!</v>
          </cell>
          <cell r="E20">
            <v>182.036</v>
          </cell>
          <cell r="F20">
            <v>169.17500000000001</v>
          </cell>
          <cell r="G20">
            <v>104.645</v>
          </cell>
          <cell r="N20" t="str">
            <v>defrev</v>
          </cell>
          <cell r="Q20" t="str">
            <v xml:space="preserve">   % Growth (Y/Y)</v>
          </cell>
          <cell r="R20" t="str">
            <v>60% to 63%</v>
          </cell>
          <cell r="T20" t="str">
            <v>68% to 71%</v>
          </cell>
        </row>
        <row r="21">
          <cell r="A21" t="str">
            <v>Current Bookings (Subs + Δ Def.)</v>
          </cell>
          <cell r="D21" t="e">
            <v>#REF!</v>
          </cell>
          <cell r="E21">
            <v>107.35399999999998</v>
          </cell>
          <cell r="F21">
            <v>124.49000000000001</v>
          </cell>
          <cell r="G21">
            <v>66.934999999999988</v>
          </cell>
          <cell r="N21" t="str">
            <v>curbooks</v>
          </cell>
          <cell r="Q21" t="str">
            <v>EPS</v>
          </cell>
          <cell r="R21" t="str">
            <v>$0.11 to $0.13</v>
          </cell>
          <cell r="T21" t="str">
            <v>$0.11 to $0.14</v>
          </cell>
        </row>
        <row r="22">
          <cell r="A22" t="str">
            <v>Subscribers (Quarter End)</v>
          </cell>
          <cell r="D22" t="e">
            <v>#REF!</v>
          </cell>
          <cell r="E22">
            <v>444000</v>
          </cell>
          <cell r="F22">
            <v>399000</v>
          </cell>
          <cell r="G22">
            <v>267000</v>
          </cell>
          <cell r="N22" t="str">
            <v>totsubs</v>
          </cell>
          <cell r="Q22" t="str">
            <v>Diluted Shares</v>
          </cell>
          <cell r="R22">
            <v>123</v>
          </cell>
          <cell r="T22">
            <v>123</v>
          </cell>
        </row>
        <row r="23">
          <cell r="A23" t="str">
            <v>Source: Company data, Morgan Stanley Research</v>
          </cell>
          <cell r="Q23" t="str">
            <v>Effective Tax Rate</v>
          </cell>
          <cell r="R23">
            <v>0.25</v>
          </cell>
          <cell r="T23">
            <v>0.2</v>
          </cell>
        </row>
        <row r="25">
          <cell r="A25" t="str">
            <v>salesforce.com Morgan Stanley and Consensus Estimates</v>
          </cell>
        </row>
        <row r="26">
          <cell r="A26" t="str">
            <v>($ Millions, Except Per-Share Data)</v>
          </cell>
        </row>
        <row r="27">
          <cell r="A27" t="str">
            <v>CRM</v>
          </cell>
          <cell r="B27" t="str">
            <v>_1c05</v>
          </cell>
          <cell r="D27" t="str">
            <v>_fy06</v>
          </cell>
          <cell r="F27" t="str">
            <v>_fy07</v>
          </cell>
          <cell r="J27" t="str">
            <v>_1c04</v>
          </cell>
          <cell r="K27" t="str">
            <v>_4c04</v>
          </cell>
          <cell r="L27" t="str">
            <v>_fy05</v>
          </cell>
        </row>
        <row r="28">
          <cell r="C28" t="str">
            <v>^(IC_MEAN_SALES_FQ1)</v>
          </cell>
          <cell r="E28" t="str">
            <v>^(IC_MEAN_SALES_FY1)</v>
          </cell>
          <cell r="G28" t="str">
            <v>^(IC_MEAN_SALES_FY2)</v>
          </cell>
        </row>
        <row r="29">
          <cell r="C29" t="str">
            <v>^(IC_MEAN_FQ1)</v>
          </cell>
          <cell r="E29" t="str">
            <v>^(IC_MEAN_FY1)</v>
          </cell>
          <cell r="G29" t="str">
            <v>^(IC_MEAN_FY2)</v>
          </cell>
        </row>
        <row r="30">
          <cell r="E30" t="str">
            <v>^(IC_MEAN_PT_INC_FY1)</v>
          </cell>
          <cell r="G30" t="str">
            <v>^(IC_MEAN_PT_INC_FY2)</v>
          </cell>
        </row>
        <row r="31">
          <cell r="C31" t="str">
            <v>^(IC_EXRPT_DATEC_FQ1)</v>
          </cell>
          <cell r="E31" t="str">
            <v>^(IC_FISCAL_YR_FY1)</v>
          </cell>
          <cell r="G31" t="str">
            <v>^(IC_FISCAL_YR_FY2)</v>
          </cell>
        </row>
        <row r="32">
          <cell r="C32" t="str">
            <v>11/16/2005</v>
          </cell>
          <cell r="E32" t="str">
            <v>01/06</v>
          </cell>
          <cell r="G32" t="str">
            <v>01/07</v>
          </cell>
        </row>
        <row r="33">
          <cell r="B33" t="str">
            <v>MS</v>
          </cell>
          <cell r="C33" t="str">
            <v>Consensus</v>
          </cell>
          <cell r="D33" t="str">
            <v>MS</v>
          </cell>
          <cell r="E33" t="str">
            <v>Consensus</v>
          </cell>
          <cell r="F33" t="str">
            <v>MS</v>
          </cell>
          <cell r="G33" t="str">
            <v>Consensus</v>
          </cell>
          <cell r="J33" t="str">
            <v>A</v>
          </cell>
          <cell r="K33" t="str">
            <v>A</v>
          </cell>
          <cell r="L33" t="str">
            <v>A</v>
          </cell>
        </row>
        <row r="34">
          <cell r="B34" t="str">
            <v>F1Q06</v>
          </cell>
          <cell r="C34" t="str">
            <v>F1Q06</v>
          </cell>
          <cell r="D34" t="str">
            <v>F2006</v>
          </cell>
          <cell r="E34" t="str">
            <v>F2006</v>
          </cell>
          <cell r="F34" t="str">
            <v>F2007</v>
          </cell>
          <cell r="G34" t="str">
            <v>F2007</v>
          </cell>
          <cell r="J34" t="str">
            <v>F1Q05</v>
          </cell>
          <cell r="K34" t="str">
            <v>F4Q05</v>
          </cell>
          <cell r="L34" t="str">
            <v>F2005</v>
          </cell>
        </row>
        <row r="35">
          <cell r="A35" t="str">
            <v>Total Revenue</v>
          </cell>
          <cell r="B35">
            <v>64.176999999999992</v>
          </cell>
          <cell r="C35">
            <v>80.373000000000005</v>
          </cell>
          <cell r="D35">
            <v>309.85700000000003</v>
          </cell>
          <cell r="E35">
            <v>305.88</v>
          </cell>
          <cell r="F35">
            <v>486.06443475000003</v>
          </cell>
          <cell r="G35">
            <v>454.12600000000003</v>
          </cell>
          <cell r="J35">
            <v>34.838999999999999</v>
          </cell>
          <cell r="K35">
            <v>54.593999999999994</v>
          </cell>
          <cell r="L35">
            <v>176.375</v>
          </cell>
          <cell r="N35" t="str">
            <v>rev</v>
          </cell>
        </row>
        <row r="36">
          <cell r="A36" t="str">
            <v xml:space="preserve">   % Growth (Y/Y)</v>
          </cell>
          <cell r="B36">
            <v>0.84210224174057791</v>
          </cell>
          <cell r="C36">
            <v>1.3069835529148373</v>
          </cell>
          <cell r="D36">
            <v>0.75680793763288468</v>
          </cell>
          <cell r="E36">
            <v>0.73425939050318911</v>
          </cell>
          <cell r="F36">
            <v>0.56867340337639627</v>
          </cell>
          <cell r="G36">
            <v>0.4846541127239441</v>
          </cell>
        </row>
        <row r="37">
          <cell r="A37" t="str">
            <v xml:space="preserve">   % Growth (Q/Q)</v>
          </cell>
          <cell r="B37">
            <v>0.17553210975565081</v>
          </cell>
          <cell r="C37">
            <v>0.47219474667545902</v>
          </cell>
          <cell r="D37" t="str">
            <v>-</v>
          </cell>
          <cell r="E37" t="str">
            <v>-</v>
          </cell>
          <cell r="F37" t="str">
            <v>-</v>
          </cell>
          <cell r="G37" t="str">
            <v>-</v>
          </cell>
        </row>
        <row r="38">
          <cell r="A38" t="str">
            <v>Operating Income</v>
          </cell>
          <cell r="B38">
            <v>3.9849999999999994</v>
          </cell>
          <cell r="C38" t="str">
            <v>-</v>
          </cell>
          <cell r="D38">
            <v>19.816999999999965</v>
          </cell>
          <cell r="E38" t="str">
            <v>-</v>
          </cell>
          <cell r="F38">
            <v>34.241007798000012</v>
          </cell>
          <cell r="G38" t="str">
            <v>-</v>
          </cell>
          <cell r="J38">
            <v>0.36100000000000065</v>
          </cell>
          <cell r="K38">
            <v>3.2209999999999965</v>
          </cell>
          <cell r="L38">
            <v>6.5200000000000138</v>
          </cell>
          <cell r="N38" t="str">
            <v>op</v>
          </cell>
        </row>
        <row r="39">
          <cell r="A39" t="str">
            <v>Operating Margin</v>
          </cell>
          <cell r="B39">
            <v>6.2093896567306045E-2</v>
          </cell>
          <cell r="C39" t="str">
            <v>-</v>
          </cell>
          <cell r="D39">
            <v>6.3955308416462964E-2</v>
          </cell>
          <cell r="E39" t="str">
            <v>-</v>
          </cell>
          <cell r="F39">
            <v>7.0445408777153926E-2</v>
          </cell>
          <cell r="G39" t="str">
            <v>-</v>
          </cell>
          <cell r="N39" t="str">
            <v>opmgn</v>
          </cell>
        </row>
        <row r="40">
          <cell r="A40" t="str">
            <v>Pre-tax Profit</v>
          </cell>
          <cell r="B40">
            <v>5.47</v>
          </cell>
          <cell r="C40" t="str">
            <v>-</v>
          </cell>
          <cell r="D40">
            <v>27.912999999999965</v>
          </cell>
          <cell r="E40">
            <v>26.839000000000002</v>
          </cell>
          <cell r="F40">
            <v>45.212776663899774</v>
          </cell>
          <cell r="G40">
            <v>55.426000000000002</v>
          </cell>
          <cell r="J40">
            <v>0.52400000000000069</v>
          </cell>
          <cell r="K40">
            <v>4.5389999999999961</v>
          </cell>
          <cell r="L40">
            <v>9.1530000000000129</v>
          </cell>
          <cell r="N40" t="str">
            <v>pbt</v>
          </cell>
        </row>
        <row r="41">
          <cell r="A41" t="str">
            <v>EPS</v>
          </cell>
          <cell r="B41">
            <v>3.5680218618680544E-2</v>
          </cell>
          <cell r="C41">
            <v>3.9E-2</v>
          </cell>
          <cell r="D41">
            <v>0.18087874883145072</v>
          </cell>
          <cell r="E41">
            <v>0.17</v>
          </cell>
          <cell r="F41">
            <v>0.18792274972284514</v>
          </cell>
          <cell r="G41">
            <v>0.311</v>
          </cell>
          <cell r="N41" t="str">
            <v>eps</v>
          </cell>
        </row>
        <row r="42">
          <cell r="A42" t="str">
            <v>Source: First Call, Morgan Stanley Research</v>
          </cell>
        </row>
        <row r="44">
          <cell r="D44" t="str">
            <v>FY2Q06</v>
          </cell>
          <cell r="E44" t="str">
            <v>FY3Q06</v>
          </cell>
          <cell r="F44" t="str">
            <v>FY2006</v>
          </cell>
        </row>
        <row r="45">
          <cell r="D45" t="str">
            <v>7/05e</v>
          </cell>
          <cell r="E45" t="str">
            <v>10/05e</v>
          </cell>
          <cell r="F45" t="str">
            <v>MS Est</v>
          </cell>
          <cell r="G45" t="str">
            <v>Guidance</v>
          </cell>
        </row>
        <row r="46">
          <cell r="A46" t="str">
            <v>Net New Subscribers</v>
          </cell>
          <cell r="D46">
            <v>41000</v>
          </cell>
          <cell r="E46">
            <v>43000</v>
          </cell>
          <cell r="F46">
            <v>172000</v>
          </cell>
          <cell r="G46" t="str">
            <v>NA</v>
          </cell>
        </row>
        <row r="47">
          <cell r="A47" t="str">
            <v>Total Revenues</v>
          </cell>
          <cell r="D47">
            <v>71.943000000000012</v>
          </cell>
          <cell r="E47">
            <v>82.673000000000002</v>
          </cell>
          <cell r="F47">
            <v>309.85700000000003</v>
          </cell>
          <cell r="G47" t="str">
            <v>$297 to $302</v>
          </cell>
        </row>
        <row r="48">
          <cell r="A48" t="str">
            <v>EPS</v>
          </cell>
          <cell r="D48">
            <v>4.2721277569633967E-2</v>
          </cell>
          <cell r="E48">
            <v>5.3331085921368551E-2</v>
          </cell>
          <cell r="F48">
            <v>0.18087874883145072</v>
          </cell>
          <cell r="G48" t="str">
            <v>$0.13 to $0.16</v>
          </cell>
        </row>
        <row r="49">
          <cell r="A49" t="str">
            <v>Current Bookings (Subs + Δ Def.)</v>
          </cell>
          <cell r="D49">
            <v>78.304000000000016</v>
          </cell>
          <cell r="E49">
            <v>84.184999999999988</v>
          </cell>
          <cell r="F49">
            <v>353.91399999999999</v>
          </cell>
          <cell r="G49" t="str">
            <v>NA</v>
          </cell>
          <cell r="H49" t="str">
            <v>b</v>
          </cell>
        </row>
        <row r="50">
          <cell r="A50" t="str">
            <v>Free Cash Flow</v>
          </cell>
          <cell r="D50">
            <v>10.7</v>
          </cell>
          <cell r="E50">
            <v>19.28</v>
          </cell>
          <cell r="F50">
            <v>72.459000000000003</v>
          </cell>
          <cell r="G50" t="str">
            <v>NA</v>
          </cell>
        </row>
        <row r="53">
          <cell r="A53" t="str">
            <v>What is Guidance Saying?</v>
          </cell>
        </row>
        <row r="55">
          <cell r="A55" t="str">
            <v>Is Guidance Conservative? All depends on pricing….</v>
          </cell>
        </row>
        <row r="57">
          <cell r="A57" t="str">
            <v>1Q07 Ending Subscriber base:</v>
          </cell>
          <cell r="D57">
            <v>444000</v>
          </cell>
        </row>
        <row r="58">
          <cell r="A58" t="str">
            <v>1Q07 Average Subscriber Pricing:</v>
          </cell>
          <cell r="D58">
            <v>74.81</v>
          </cell>
        </row>
        <row r="60">
          <cell r="D60" t="str">
            <v>ASP for Incremental Subscribers ($/month)</v>
          </cell>
        </row>
        <row r="61">
          <cell r="D61">
            <v>72</v>
          </cell>
          <cell r="E61">
            <v>74</v>
          </cell>
          <cell r="F61">
            <v>76</v>
          </cell>
          <cell r="G61">
            <v>78</v>
          </cell>
        </row>
        <row r="63">
          <cell r="A63" t="str">
            <v>FY4Q06 Contribution from the base                  (calc= base X avg sub pricing X 3 months)</v>
          </cell>
          <cell r="D63">
            <v>99.646919999999994</v>
          </cell>
          <cell r="E63">
            <v>99.646919999999994</v>
          </cell>
          <cell r="F63">
            <v>99.646919999999994</v>
          </cell>
          <cell r="G63">
            <v>99.646919999999994</v>
          </cell>
        </row>
        <row r="65">
          <cell r="A65" t="str">
            <v>Services Contribution</v>
          </cell>
          <cell r="D65">
            <v>10.70265</v>
          </cell>
          <cell r="E65">
            <v>10.70265</v>
          </cell>
          <cell r="F65">
            <v>10.70265</v>
          </cell>
          <cell r="G65">
            <v>10.70265</v>
          </cell>
        </row>
        <row r="67">
          <cell r="A67" t="str">
            <v>Contribution Needed from New Subscribers</v>
          </cell>
        </row>
        <row r="68">
          <cell r="A68" t="str">
            <v xml:space="preserve">     High End ($114 million)</v>
          </cell>
          <cell r="B68">
            <v>114</v>
          </cell>
          <cell r="D68">
            <v>3.6504300000000054</v>
          </cell>
          <cell r="E68">
            <v>3.6504300000000054</v>
          </cell>
          <cell r="F68">
            <v>3.6504300000000054</v>
          </cell>
          <cell r="G68">
            <v>3.6504300000000054</v>
          </cell>
        </row>
        <row r="69">
          <cell r="A69" t="str">
            <v xml:space="preserve">     Low End ($112 million)</v>
          </cell>
          <cell r="B69">
            <v>112</v>
          </cell>
          <cell r="D69">
            <v>1.6504300000000054</v>
          </cell>
          <cell r="E69">
            <v>1.6504300000000054</v>
          </cell>
          <cell r="F69">
            <v>1.6504300000000054</v>
          </cell>
          <cell r="G69">
            <v>1.6504300000000054</v>
          </cell>
        </row>
        <row r="72">
          <cell r="A72" t="str">
            <v>Net New Subscribers Needed                            (Calc = Incremental $ / Price / 1.5 Months)</v>
          </cell>
        </row>
        <row r="73">
          <cell r="A73" t="str">
            <v xml:space="preserve">     High End ($114 million)</v>
          </cell>
          <cell r="B73">
            <v>114</v>
          </cell>
          <cell r="D73">
            <v>33800.277777777825</v>
          </cell>
          <cell r="E73">
            <v>32886.756756756804</v>
          </cell>
          <cell r="F73">
            <v>32021.315789473731</v>
          </cell>
          <cell r="G73">
            <v>31200.256410256454</v>
          </cell>
        </row>
        <row r="74">
          <cell r="A74" t="str">
            <v xml:space="preserve">     Low End ($112 million)</v>
          </cell>
          <cell r="B74">
            <v>112</v>
          </cell>
          <cell r="D74">
            <v>15281.759259259308</v>
          </cell>
          <cell r="E74">
            <v>14868.738738738786</v>
          </cell>
          <cell r="F74">
            <v>14477.456140350925</v>
          </cell>
          <cell r="G74">
            <v>14106.239316239362</v>
          </cell>
        </row>
        <row r="77">
          <cell r="A77" t="str">
            <v>2Q07 Ending Subscriber base:</v>
          </cell>
          <cell r="D77">
            <v>495000</v>
          </cell>
        </row>
        <row r="78">
          <cell r="A78" t="str">
            <v>2Q07 Average Subscriber Pricing:</v>
          </cell>
          <cell r="D78">
            <v>76.240889603429792</v>
          </cell>
        </row>
        <row r="80">
          <cell r="D80" t="str">
            <v>ASP for Incremental Subscribers ($/month)</v>
          </cell>
        </row>
        <row r="81">
          <cell r="D81">
            <v>72</v>
          </cell>
          <cell r="E81">
            <v>74</v>
          </cell>
          <cell r="F81">
            <v>76</v>
          </cell>
          <cell r="G81">
            <v>78</v>
          </cell>
        </row>
        <row r="83">
          <cell r="A83" t="str">
            <v>FY2H07 Contribution from the base                  (calc= base X avg sub pricing X 6 months)</v>
          </cell>
          <cell r="D83">
            <v>226.43544212218649</v>
          </cell>
          <cell r="E83">
            <v>226.43544212218649</v>
          </cell>
          <cell r="F83">
            <v>226.43544212218649</v>
          </cell>
          <cell r="G83">
            <v>226.43544212218649</v>
          </cell>
        </row>
        <row r="85">
          <cell r="A85" t="str">
            <v>Services Contribution</v>
          </cell>
          <cell r="D85">
            <v>23.820999999999998</v>
          </cell>
          <cell r="E85">
            <v>23.820999999999998</v>
          </cell>
          <cell r="F85">
            <v>23.820999999999998</v>
          </cell>
          <cell r="G85">
            <v>23.820999999999998</v>
          </cell>
        </row>
        <row r="87">
          <cell r="A87" t="str">
            <v>Contribution Needed from New Subscribers</v>
          </cell>
        </row>
        <row r="88">
          <cell r="A88" t="str">
            <v xml:space="preserve">     High End ($493 million)</v>
          </cell>
          <cell r="B88">
            <v>270.17700000000002</v>
          </cell>
          <cell r="C88">
            <v>493</v>
          </cell>
          <cell r="D88">
            <v>19.920557877813536</v>
          </cell>
          <cell r="E88">
            <v>19.920557877813536</v>
          </cell>
          <cell r="F88">
            <v>19.920557877813536</v>
          </cell>
          <cell r="G88">
            <v>19.920557877813536</v>
          </cell>
        </row>
        <row r="89">
          <cell r="A89" t="str">
            <v xml:space="preserve">     Low End ($488 million)</v>
          </cell>
          <cell r="B89">
            <v>265.17700000000002</v>
          </cell>
          <cell r="C89">
            <v>488</v>
          </cell>
          <cell r="D89">
            <v>14.920557877813536</v>
          </cell>
          <cell r="E89">
            <v>14.920557877813536</v>
          </cell>
          <cell r="F89">
            <v>14.920557877813536</v>
          </cell>
          <cell r="G89">
            <v>14.920557877813536</v>
          </cell>
        </row>
        <row r="92">
          <cell r="A92" t="str">
            <v>Net New Subscribers Needed                            (Calc = Incremental $ / Price / 3 Months)</v>
          </cell>
        </row>
        <row r="93">
          <cell r="A93" t="str">
            <v xml:space="preserve">     High End ($493 million)</v>
          </cell>
          <cell r="B93">
            <v>270.17700000000002</v>
          </cell>
          <cell r="C93">
            <v>493</v>
          </cell>
          <cell r="D93">
            <v>92224.804989877492</v>
          </cell>
          <cell r="E93">
            <v>89732.242692853775</v>
          </cell>
          <cell r="F93">
            <v>87370.86788514709</v>
          </cell>
          <cell r="G93">
            <v>85130.589221425369</v>
          </cell>
        </row>
        <row r="94">
          <cell r="A94" t="str">
            <v xml:space="preserve">     Low End ($488 million)</v>
          </cell>
          <cell r="B94">
            <v>265.17700000000002</v>
          </cell>
          <cell r="C94">
            <v>488</v>
          </cell>
          <cell r="D94">
            <v>69076.656841729331</v>
          </cell>
          <cell r="E94">
            <v>67209.720170331231</v>
          </cell>
          <cell r="F94">
            <v>65441.043323743579</v>
          </cell>
          <cell r="G94">
            <v>63763.067853903995</v>
          </cell>
        </row>
        <row r="98">
          <cell r="D98" t="str">
            <v>1H07</v>
          </cell>
          <cell r="E98" t="str">
            <v>1H08</v>
          </cell>
          <cell r="F98" t="str">
            <v>Y/Y</v>
          </cell>
        </row>
        <row r="99">
          <cell r="A99" t="str">
            <v>Total Revenues</v>
          </cell>
          <cell r="D99">
            <v>222.82299999999998</v>
          </cell>
          <cell r="E99">
            <v>338.99099999999999</v>
          </cell>
          <cell r="F99">
            <v>0.52134653963011002</v>
          </cell>
        </row>
        <row r="101">
          <cell r="A101" t="str">
            <v xml:space="preserve">Bookings </v>
          </cell>
          <cell r="D101">
            <v>234.81700000000001</v>
          </cell>
          <cell r="E101">
            <v>345.47699999999998</v>
          </cell>
          <cell r="F101">
            <v>0.47126059867897108</v>
          </cell>
        </row>
        <row r="103">
          <cell r="A103" t="str">
            <v>Non-GAAP Total Expense</v>
          </cell>
          <cell r="D103">
            <v>205.79300000000001</v>
          </cell>
          <cell r="E103">
            <v>308.08699999999999</v>
          </cell>
          <cell r="F103">
            <v>0.49707230080712161</v>
          </cell>
        </row>
        <row r="105">
          <cell r="A105" t="str">
            <v>Bookings Margin ($)</v>
          </cell>
          <cell r="D105">
            <v>29.024000000000001</v>
          </cell>
          <cell r="E105">
            <v>37.389999999999986</v>
          </cell>
          <cell r="F105">
            <v>0.2882442116868793</v>
          </cell>
        </row>
        <row r="106">
          <cell r="A106" t="str">
            <v>Bookings Margin (%)</v>
          </cell>
          <cell r="D106">
            <v>0.12360263524361524</v>
          </cell>
          <cell r="E106">
            <v>0.10822717575989137</v>
          </cell>
          <cell r="F106">
            <v>-153.75459483723876</v>
          </cell>
        </row>
        <row r="108">
          <cell r="A108" t="str">
            <v>FCF</v>
          </cell>
          <cell r="D108">
            <v>37.025000000000006</v>
          </cell>
          <cell r="E108">
            <v>47.423000000000009</v>
          </cell>
        </row>
        <row r="109">
          <cell r="A109" t="str">
            <v>FCF/Bookings</v>
          </cell>
          <cell r="D109">
            <v>0.15767597746330123</v>
          </cell>
          <cell r="E109">
            <v>0.1372681828312739</v>
          </cell>
          <cell r="F109">
            <v>-204.07794632027327</v>
          </cell>
        </row>
        <row r="110">
          <cell r="A110" t="str">
            <v>FCF/Revenues</v>
          </cell>
          <cell r="D110">
            <v>0.16616327757906504</v>
          </cell>
          <cell r="E110">
            <v>0.13989456947234591</v>
          </cell>
          <cell r="F110">
            <v>-262.68708106719134</v>
          </cell>
        </row>
      </sheetData>
      <sheetData sheetId="13"/>
      <sheetData sheetId="14" refreshError="1">
        <row r="1">
          <cell r="A1" t="str">
            <v>salesforce.com Model Change Summary</v>
          </cell>
          <cell r="U1" t="str">
            <v xml:space="preserve"> </v>
          </cell>
        </row>
        <row r="2">
          <cell r="A2" t="str">
            <v>($ Millions, Except Per-Share Data)</v>
          </cell>
          <cell r="C2" t="str">
            <v>_1c06</v>
          </cell>
          <cell r="D2" t="str">
            <v>_2c06</v>
          </cell>
          <cell r="E2" t="str">
            <v>_3c06</v>
          </cell>
          <cell r="F2" t="str">
            <v>_4c06</v>
          </cell>
          <cell r="G2" t="str">
            <v>_1c07</v>
          </cell>
          <cell r="H2" t="str">
            <v>_2c07</v>
          </cell>
          <cell r="I2" t="str">
            <v>_3c07</v>
          </cell>
          <cell r="J2" t="str">
            <v>_4c07</v>
          </cell>
          <cell r="K2" t="str">
            <v>_1c08</v>
          </cell>
          <cell r="L2" t="str">
            <v>_2c08</v>
          </cell>
          <cell r="M2" t="str">
            <v>_3c08</v>
          </cell>
          <cell r="N2" t="str">
            <v>_4c08</v>
          </cell>
          <cell r="P2" t="str">
            <v>_fy07</v>
          </cell>
          <cell r="Q2" t="str">
            <v>_fy08</v>
          </cell>
          <cell r="S2" t="str">
            <v>_fy09</v>
          </cell>
        </row>
        <row r="3">
          <cell r="A3" t="str">
            <v>New</v>
          </cell>
          <cell r="B3" t="str">
            <v>_1c04</v>
          </cell>
          <cell r="C3" t="str">
            <v>_2c04</v>
          </cell>
          <cell r="D3" t="str">
            <v>_3c04</v>
          </cell>
          <cell r="E3" t="str">
            <v>_4c04</v>
          </cell>
          <cell r="F3" t="str">
            <v>_1c06</v>
          </cell>
          <cell r="G3" t="str">
            <v>_2c06</v>
          </cell>
          <cell r="H3" t="str">
            <v>_3c06</v>
          </cell>
          <cell r="I3" t="str">
            <v>_4c06</v>
          </cell>
          <cell r="J3" t="str">
            <v>_4c07</v>
          </cell>
          <cell r="K3" t="str">
            <v>_fy05</v>
          </cell>
          <cell r="L3" t="str">
            <v>_fy07</v>
          </cell>
          <cell r="M3" t="str">
            <v>_fy08</v>
          </cell>
          <cell r="N3" t="str">
            <v>_fy08</v>
          </cell>
          <cell r="O3" t="str">
            <v>_fy09</v>
          </cell>
        </row>
        <row r="4">
          <cell r="A4" t="str">
            <v>Old</v>
          </cell>
          <cell r="B4" t="str">
            <v>1c04</v>
          </cell>
          <cell r="C4" t="str">
            <v>2c04</v>
          </cell>
          <cell r="D4" t="str">
            <v>3c04</v>
          </cell>
          <cell r="E4" t="str">
            <v>4c04</v>
          </cell>
          <cell r="F4" t="str">
            <v>1c06</v>
          </cell>
          <cell r="G4" t="str">
            <v>2c06</v>
          </cell>
          <cell r="H4" t="str">
            <v>3c06</v>
          </cell>
          <cell r="I4" t="str">
            <v>4c06</v>
          </cell>
          <cell r="J4" t="str">
            <v>4c07</v>
          </cell>
          <cell r="K4" t="str">
            <v>fy05</v>
          </cell>
          <cell r="L4" t="str">
            <v>fy07</v>
          </cell>
          <cell r="M4" t="str">
            <v>fy08</v>
          </cell>
          <cell r="N4" t="str">
            <v>fy08</v>
          </cell>
          <cell r="O4" t="str">
            <v>fy09</v>
          </cell>
          <cell r="P4" t="str">
            <v>F2007A</v>
          </cell>
          <cell r="Q4" t="str">
            <v>crm</v>
          </cell>
          <cell r="R4" t="str">
            <v>crm1</v>
          </cell>
          <cell r="S4" t="str">
            <v>F2009E</v>
          </cell>
          <cell r="T4" t="str">
            <v>Y/Y Δ</v>
          </cell>
        </row>
        <row r="5">
          <cell r="A5" t="str">
            <v>Subscription Revenue</v>
          </cell>
          <cell r="B5" t="str">
            <v>4/04A</v>
          </cell>
          <cell r="C5" t="str">
            <v>7/04A</v>
          </cell>
          <cell r="D5" t="str">
            <v>10/04A</v>
          </cell>
          <cell r="E5" t="str">
            <v>1/05</v>
          </cell>
          <cell r="F5" t="str">
            <v>4/06</v>
          </cell>
          <cell r="G5" t="str">
            <v>7/06E</v>
          </cell>
          <cell r="H5" t="str">
            <v>10/06E</v>
          </cell>
          <cell r="I5" t="str">
            <v>1/07E</v>
          </cell>
          <cell r="J5" t="str">
            <v>1/08E</v>
          </cell>
          <cell r="K5" t="str">
            <v>F2005A</v>
          </cell>
          <cell r="L5" t="str">
            <v>F2007E</v>
          </cell>
          <cell r="M5" t="str">
            <v>Y/Y Δ</v>
          </cell>
          <cell r="N5" t="str">
            <v>F2008E</v>
          </cell>
          <cell r="O5" t="str">
            <v>Y/Y Δ</v>
          </cell>
          <cell r="P5" t="str">
            <v>Y/Y Δ</v>
          </cell>
          <cell r="Q5">
            <v>680.5809999999999</v>
          </cell>
          <cell r="R5">
            <v>0.50684364344861166</v>
          </cell>
          <cell r="S5">
            <v>1002.3606394064</v>
          </cell>
          <cell r="T5">
            <v>0.47280138500252011</v>
          </cell>
        </row>
        <row r="6">
          <cell r="A6" t="str">
            <v>New Subscription Revenue</v>
          </cell>
          <cell r="B6">
            <v>31.116</v>
          </cell>
          <cell r="C6">
            <v>36.017000000000003</v>
          </cell>
          <cell r="D6">
            <v>41.465000000000003</v>
          </cell>
          <cell r="E6">
            <v>49.378999999999998</v>
          </cell>
          <cell r="F6">
            <v>94.492999999999995</v>
          </cell>
          <cell r="G6">
            <v>104.32804200000001</v>
          </cell>
          <cell r="H6">
            <v>114.74121500000001</v>
          </cell>
          <cell r="I6">
            <v>125.75962800000001</v>
          </cell>
          <cell r="J6">
            <v>190.10744248026364</v>
          </cell>
          <cell r="K6">
            <v>157.977</v>
          </cell>
          <cell r="L6">
            <v>439.32188500000007</v>
          </cell>
          <cell r="M6">
            <v>1.7809230774100029</v>
          </cell>
          <cell r="N6">
            <v>618.161861875</v>
          </cell>
          <cell r="O6">
            <v>0.407081875456762</v>
          </cell>
          <cell r="P6">
            <v>0.38726035499073297</v>
          </cell>
          <cell r="Q6" t="str">
            <v>subrev</v>
          </cell>
          <cell r="R6" t="str">
            <v>subrev</v>
          </cell>
          <cell r="S6">
            <v>932.6</v>
          </cell>
          <cell r="T6">
            <v>0.38717834300163623</v>
          </cell>
        </row>
        <row r="7">
          <cell r="A7" t="str">
            <v>Old Subscription Revenue</v>
          </cell>
          <cell r="B7" t="e">
            <v>#REF!</v>
          </cell>
          <cell r="C7" t="e">
            <v>#REF!</v>
          </cell>
          <cell r="D7" t="e">
            <v>#REF!</v>
          </cell>
          <cell r="E7" t="e">
            <v>#REF!</v>
          </cell>
          <cell r="F7" t="e">
            <v>#REF!</v>
          </cell>
          <cell r="G7" t="e">
            <v>#REF!</v>
          </cell>
          <cell r="H7" t="e">
            <v>#REF!</v>
          </cell>
          <cell r="I7" t="e">
            <v>#REF!</v>
          </cell>
          <cell r="J7" t="e">
            <v>#REF!</v>
          </cell>
          <cell r="K7" t="e">
            <v>#REF!</v>
          </cell>
          <cell r="L7" t="e">
            <v>#REF!</v>
          </cell>
          <cell r="M7" t="e">
            <v>#REF!</v>
          </cell>
          <cell r="N7" t="e">
            <v>#REF!</v>
          </cell>
          <cell r="O7" t="e">
            <v>#REF!</v>
          </cell>
          <cell r="P7" t="e">
            <v>#REF!</v>
          </cell>
          <cell r="Q7">
            <v>1.2317417819425858E-2</v>
          </cell>
          <cell r="S7">
            <v>7.4802315469011393E-2</v>
          </cell>
        </row>
        <row r="8">
          <cell r="A8" t="str">
            <v>% Change</v>
          </cell>
          <cell r="B8" t="e">
            <v>#REF!</v>
          </cell>
          <cell r="C8" t="e">
            <v>#REF!</v>
          </cell>
          <cell r="D8" t="e">
            <v>#REF!</v>
          </cell>
          <cell r="E8" t="e">
            <v>#REF!</v>
          </cell>
          <cell r="F8" t="e">
            <v>#REF!</v>
          </cell>
          <cell r="G8" t="e">
            <v>#REF!</v>
          </cell>
          <cell r="H8" t="e">
            <v>#REF!</v>
          </cell>
          <cell r="I8" t="e">
            <v>#REF!</v>
          </cell>
          <cell r="J8" t="e">
            <v>#REF!</v>
          </cell>
          <cell r="K8" t="e">
            <v>#REF!</v>
          </cell>
          <cell r="L8" t="e">
            <v>#REF!</v>
          </cell>
          <cell r="M8" t="e">
            <v>#REF!</v>
          </cell>
          <cell r="N8" t="e">
            <v>#REF!</v>
          </cell>
          <cell r="O8" t="e">
            <v>#REF!</v>
          </cell>
        </row>
        <row r="9">
          <cell r="A9" t="str">
            <v>Total Revenue</v>
          </cell>
          <cell r="B9" t="str">
            <v>rev</v>
          </cell>
          <cell r="C9">
            <v>104.68599999999999</v>
          </cell>
          <cell r="D9">
            <v>118.137</v>
          </cell>
          <cell r="E9">
            <v>130.053</v>
          </cell>
          <cell r="F9">
            <v>144.22200000000001</v>
          </cell>
          <cell r="G9">
            <v>162.41200000000001</v>
          </cell>
          <cell r="H9">
            <v>176.57899999999998</v>
          </cell>
          <cell r="I9">
            <v>192.803</v>
          </cell>
          <cell r="J9">
            <v>216.90600000000001</v>
          </cell>
          <cell r="K9">
            <v>247.62200000000001</v>
          </cell>
          <cell r="L9">
            <v>264.72345000000001</v>
          </cell>
          <cell r="M9">
            <v>284.33446364999998</v>
          </cell>
          <cell r="N9">
            <v>304.96525167389996</v>
          </cell>
          <cell r="P9">
            <v>497.09799999999996</v>
          </cell>
          <cell r="Q9">
            <v>748.69999999999993</v>
          </cell>
          <cell r="R9">
            <v>0.506141646114046</v>
          </cell>
          <cell r="S9">
            <v>1101.6451653239001</v>
          </cell>
          <cell r="T9">
            <v>0.47141066558554856</v>
          </cell>
        </row>
        <row r="10">
          <cell r="A10" t="str">
            <v>New Total Revenue</v>
          </cell>
          <cell r="B10">
            <v>34.838999999999999</v>
          </cell>
          <cell r="C10">
            <v>40.581000000000003</v>
          </cell>
          <cell r="D10">
            <v>46.361000000000004</v>
          </cell>
          <cell r="E10">
            <v>54.593999999999994</v>
          </cell>
          <cell r="F10">
            <v>104.68599999999999</v>
          </cell>
          <cell r="G10">
            <v>115.03069200000002</v>
          </cell>
          <cell r="H10">
            <v>127.04926250000001</v>
          </cell>
          <cell r="I10">
            <v>139.29848025000001</v>
          </cell>
          <cell r="J10">
            <v>208.91029648026364</v>
          </cell>
          <cell r="K10">
            <v>176.375</v>
          </cell>
          <cell r="L10">
            <v>486.06443475000003</v>
          </cell>
          <cell r="M10">
            <v>1.7558578866052446</v>
          </cell>
          <cell r="N10">
            <v>678.26663179565219</v>
          </cell>
          <cell r="O10">
            <v>0.39542534549870623</v>
          </cell>
          <cell r="P10">
            <v>0.3756793091446875</v>
          </cell>
          <cell r="Q10" t="str">
            <v>rev</v>
          </cell>
          <cell r="R10" t="str">
            <v>rev</v>
          </cell>
          <cell r="S10">
            <v>1017.7</v>
          </cell>
          <cell r="T10">
            <v>0.37564206542308742</v>
          </cell>
        </row>
        <row r="11">
          <cell r="A11" t="str">
            <v>Old Total Revenue</v>
          </cell>
          <cell r="B11" t="e">
            <v>#REF!</v>
          </cell>
          <cell r="C11" t="e">
            <v>#REF!</v>
          </cell>
          <cell r="D11" t="e">
            <v>#REF!</v>
          </cell>
          <cell r="E11" t="e">
            <v>#REF!</v>
          </cell>
          <cell r="F11" t="e">
            <v>#REF!</v>
          </cell>
          <cell r="G11" t="e">
            <v>#REF!</v>
          </cell>
          <cell r="H11" t="e">
            <v>#REF!</v>
          </cell>
          <cell r="I11" t="e">
            <v>#REF!</v>
          </cell>
          <cell r="J11" t="e">
            <v>#REF!</v>
          </cell>
          <cell r="K11" t="e">
            <v>#REF!</v>
          </cell>
          <cell r="L11" t="e">
            <v>#REF!</v>
          </cell>
          <cell r="M11" t="e">
            <v>#REF!</v>
          </cell>
          <cell r="N11" t="e">
            <v>#REF!</v>
          </cell>
          <cell r="O11" t="e">
            <v>#REF!</v>
          </cell>
          <cell r="P11" t="e">
            <v>#REF!</v>
          </cell>
          <cell r="Q11">
            <v>1.2030278453636134E-2</v>
          </cell>
          <cell r="S11">
            <v>8.2485177678982113E-2</v>
          </cell>
        </row>
        <row r="12">
          <cell r="A12" t="str">
            <v>% Change</v>
          </cell>
          <cell r="B12" t="e">
            <v>#REF!</v>
          </cell>
          <cell r="C12" t="e">
            <v>#REF!</v>
          </cell>
          <cell r="D12" t="e">
            <v>#REF!</v>
          </cell>
          <cell r="E12" t="e">
            <v>#REF!</v>
          </cell>
          <cell r="F12" t="e">
            <v>#REF!</v>
          </cell>
          <cell r="G12" t="e">
            <v>#REF!</v>
          </cell>
          <cell r="H12" t="e">
            <v>#REF!</v>
          </cell>
          <cell r="I12" t="e">
            <v>#REF!</v>
          </cell>
          <cell r="J12" t="e">
            <v>#REF!</v>
          </cell>
          <cell r="K12" t="e">
            <v>#REF!</v>
          </cell>
          <cell r="L12" t="e">
            <v>#REF!</v>
          </cell>
          <cell r="M12" t="e">
            <v>#REF!</v>
          </cell>
          <cell r="N12" t="e">
            <v>#REF!</v>
          </cell>
          <cell r="O12" t="e">
            <v>#REF!</v>
          </cell>
        </row>
        <row r="13">
          <cell r="A13" t="str">
            <v>Operating Margin</v>
          </cell>
          <cell r="B13" t="str">
            <v>opmgn</v>
          </cell>
          <cell r="C13">
            <v>7.235924574441667E-2</v>
          </cell>
          <cell r="D13">
            <v>8.0034197584160749E-2</v>
          </cell>
          <cell r="E13">
            <v>7.7791361983191615E-2</v>
          </cell>
          <cell r="F13">
            <v>6.3083302131436342E-2</v>
          </cell>
          <cell r="G13">
            <v>7.7740561042287548E-2</v>
          </cell>
          <cell r="H13">
            <v>0.10351174261945091</v>
          </cell>
          <cell r="I13">
            <v>0.11304803348495626</v>
          </cell>
          <cell r="J13">
            <v>0.12731782431099178</v>
          </cell>
          <cell r="K13">
            <v>0.14048024812011856</v>
          </cell>
          <cell r="L13">
            <v>0.12490192217576485</v>
          </cell>
          <cell r="M13">
            <v>0.12608862698097334</v>
          </cell>
          <cell r="N13">
            <v>0.14126491371090694</v>
          </cell>
          <cell r="P13">
            <v>7.2913188143987784E-2</v>
          </cell>
          <cell r="Q13">
            <v>0.10727394149859762</v>
          </cell>
          <cell r="S13">
            <v>0.13323954432676346</v>
          </cell>
        </row>
        <row r="14">
          <cell r="A14" t="str">
            <v>Operating Margin</v>
          </cell>
          <cell r="B14">
            <v>1.0361950687447994E-2</v>
          </cell>
          <cell r="C14">
            <v>2.8708016066632494E-2</v>
          </cell>
          <cell r="D14">
            <v>3.8243351092513173E-2</v>
          </cell>
          <cell r="E14">
            <v>5.8999157416565869E-2</v>
          </cell>
          <cell r="F14">
            <v>7.235924574441667E-2</v>
          </cell>
          <cell r="G14">
            <v>6.5331269310281145E-2</v>
          </cell>
          <cell r="H14">
            <v>6.6680160028477112E-2</v>
          </cell>
          <cell r="I14">
            <v>7.6664451082552335E-2</v>
          </cell>
          <cell r="J14">
            <v>0.11449622699659572</v>
          </cell>
          <cell r="K14">
            <v>3.6966690290574138E-2</v>
          </cell>
          <cell r="L14">
            <v>7.0445408777153926E-2</v>
          </cell>
          <cell r="M14">
            <v>0.10296121497848616</v>
          </cell>
          <cell r="N14">
            <v>0.11630157651106655</v>
          </cell>
          <cell r="O14">
            <v>0.12941494306518073</v>
          </cell>
          <cell r="P14">
            <v>7.2913188143987784E-2</v>
          </cell>
          <cell r="Q14" t="str">
            <v>opmgn</v>
          </cell>
          <cell r="R14" t="str">
            <v>opmgn</v>
          </cell>
          <cell r="S14">
            <v>0.12941494306518073</v>
          </cell>
        </row>
        <row r="15">
          <cell r="A15" t="str">
            <v>Old Operating Margin</v>
          </cell>
          <cell r="B15" t="e">
            <v>#REF!</v>
          </cell>
          <cell r="C15" t="e">
            <v>#REF!</v>
          </cell>
          <cell r="D15" t="e">
            <v>#REF!</v>
          </cell>
          <cell r="E15" t="e">
            <v>#REF!</v>
          </cell>
          <cell r="F15" t="e">
            <v>#REF!</v>
          </cell>
          <cell r="G15" t="e">
            <v>#REF!</v>
          </cell>
          <cell r="H15" t="e">
            <v>#REF!</v>
          </cell>
          <cell r="I15" t="e">
            <v>#REF!</v>
          </cell>
          <cell r="J15" t="e">
            <v>#REF!</v>
          </cell>
          <cell r="K15" t="e">
            <v>#REF!</v>
          </cell>
          <cell r="L15" t="e">
            <v>#REF!</v>
          </cell>
          <cell r="M15" t="e">
            <v>#REF!</v>
          </cell>
          <cell r="N15" t="e">
            <v>#REF!</v>
          </cell>
          <cell r="O15" t="e">
            <v>#REF!</v>
          </cell>
        </row>
        <row r="16">
          <cell r="A16" t="str">
            <v>Non-GAAP EPS</v>
          </cell>
          <cell r="B16" t="str">
            <v>eps</v>
          </cell>
          <cell r="C16">
            <v>4.1637467881336147E-2</v>
          </cell>
          <cell r="D16">
            <v>5.5198821796759924E-2</v>
          </cell>
          <cell r="E16">
            <v>6.1848950180814564E-2</v>
          </cell>
          <cell r="F16">
            <v>6.2391985900240657E-2</v>
          </cell>
          <cell r="G16">
            <v>7.5211174203174885E-2</v>
          </cell>
          <cell r="H16">
            <v>0.10253723224514362</v>
          </cell>
          <cell r="I16">
            <v>0.12544057821542298</v>
          </cell>
          <cell r="J16">
            <v>0.13833926261319529</v>
          </cell>
          <cell r="K16">
            <v>0.17610357355281561</v>
          </cell>
          <cell r="L16">
            <v>0.18257677778055789</v>
          </cell>
          <cell r="M16">
            <v>0.19807457578677151</v>
          </cell>
          <cell r="N16">
            <v>0.23179315278073812</v>
          </cell>
          <cell r="P16">
            <v>0.22118288654481263</v>
          </cell>
          <cell r="Q16">
            <v>0.44237080708544402</v>
          </cell>
          <cell r="R16">
            <v>1.0000227594272659</v>
          </cell>
          <cell r="S16">
            <v>0.78904802438477406</v>
          </cell>
          <cell r="T16">
            <v>0.78368014287246868</v>
          </cell>
        </row>
        <row r="17">
          <cell r="A17" t="str">
            <v>New EPS</v>
          </cell>
          <cell r="B17">
            <v>4.3526763481344316E-3</v>
          </cell>
          <cell r="C17">
            <v>1.0858569453080896E-2</v>
          </cell>
          <cell r="D17">
            <v>1.8532226965982675E-2</v>
          </cell>
          <cell r="E17">
            <v>3.069995205807818E-2</v>
          </cell>
          <cell r="F17">
            <v>4.1637467881336147E-2</v>
          </cell>
          <cell r="G17">
            <v>4.0723725844689036E-2</v>
          </cell>
          <cell r="H17">
            <v>4.7307600884866866E-2</v>
          </cell>
          <cell r="I17">
            <v>5.7933013324372291E-2</v>
          </cell>
          <cell r="J17">
            <v>0.13512707911512586</v>
          </cell>
          <cell r="K17">
            <v>6.6255389000126383E-2</v>
          </cell>
          <cell r="L17">
            <v>0.18792274972284514</v>
          </cell>
          <cell r="M17">
            <v>1.8363390896774705</v>
          </cell>
          <cell r="N17">
            <v>0.39962475723534285</v>
          </cell>
          <cell r="O17">
            <v>1.1265374087209934</v>
          </cell>
          <cell r="P17">
            <v>0.66682007765308349</v>
          </cell>
          <cell r="Q17" t="str">
            <v>eps</v>
          </cell>
          <cell r="R17" t="str">
            <v>eps</v>
          </cell>
          <cell r="S17">
            <v>0.71547151044667689</v>
          </cell>
          <cell r="T17">
            <v>0.67984140718267239</v>
          </cell>
        </row>
        <row r="18">
          <cell r="A18" t="str">
            <v>Old EPS</v>
          </cell>
          <cell r="B18" t="e">
            <v>#REF!</v>
          </cell>
          <cell r="C18" t="e">
            <v>#REF!</v>
          </cell>
          <cell r="D18" t="e">
            <v>#REF!</v>
          </cell>
          <cell r="E18" t="e">
            <v>#REF!</v>
          </cell>
          <cell r="F18" t="e">
            <v>#REF!</v>
          </cell>
          <cell r="G18" t="e">
            <v>#REF!</v>
          </cell>
          <cell r="H18" t="e">
            <v>#REF!</v>
          </cell>
          <cell r="I18" t="e">
            <v>#REF!</v>
          </cell>
          <cell r="J18" t="e">
            <v>#REF!</v>
          </cell>
          <cell r="K18" t="e">
            <v>#REF!</v>
          </cell>
          <cell r="L18" t="e">
            <v>#REF!</v>
          </cell>
          <cell r="M18" t="e">
            <v>#REF!</v>
          </cell>
          <cell r="N18" t="e">
            <v>#REF!</v>
          </cell>
          <cell r="O18" t="e">
            <v>#REF!</v>
          </cell>
          <cell r="P18" t="e">
            <v>#REF!</v>
          </cell>
          <cell r="Q18">
            <v>1.6454701322446974E-2</v>
          </cell>
          <cell r="S18">
            <v>7.3576513938097166E-2</v>
          </cell>
        </row>
        <row r="19">
          <cell r="A19" t="str">
            <v>% Change</v>
          </cell>
          <cell r="B19" t="e">
            <v>#REF!</v>
          </cell>
          <cell r="C19" t="e">
            <v>#REF!</v>
          </cell>
          <cell r="D19" t="e">
            <v>#REF!</v>
          </cell>
          <cell r="E19" t="e">
            <v>#REF!</v>
          </cell>
          <cell r="F19" t="e">
            <v>#REF!</v>
          </cell>
          <cell r="G19" t="e">
            <v>#REF!</v>
          </cell>
          <cell r="H19" t="e">
            <v>#REF!</v>
          </cell>
          <cell r="I19" t="e">
            <v>#REF!</v>
          </cell>
          <cell r="J19" t="e">
            <v>#REF!</v>
          </cell>
          <cell r="K19" t="e">
            <v>#REF!</v>
          </cell>
          <cell r="L19" t="e">
            <v>#REF!</v>
          </cell>
          <cell r="M19" t="e">
            <v>#REF!</v>
          </cell>
          <cell r="N19" t="e">
            <v>#REF!</v>
          </cell>
          <cell r="O19" t="e">
            <v>#REF!</v>
          </cell>
        </row>
        <row r="20">
          <cell r="A20" t="str">
            <v>Def rev</v>
          </cell>
          <cell r="B20" t="str">
            <v>defrev</v>
          </cell>
          <cell r="C20">
            <v>182.036</v>
          </cell>
          <cell r="D20">
            <v>202.83600000000001</v>
          </cell>
          <cell r="E20">
            <v>219.43100000000001</v>
          </cell>
          <cell r="F20">
            <v>284.06299999999999</v>
          </cell>
          <cell r="G20">
            <v>295.67200000000003</v>
          </cell>
          <cell r="H20">
            <v>321.85199999999998</v>
          </cell>
          <cell r="I20">
            <v>340.80799999999999</v>
          </cell>
          <cell r="J20">
            <v>480.89400000000001</v>
          </cell>
          <cell r="K20">
            <v>470.29700000000003</v>
          </cell>
          <cell r="L20">
            <v>534.85788375000004</v>
          </cell>
          <cell r="M20">
            <v>555.66606114000001</v>
          </cell>
          <cell r="N20">
            <v>650.73179831471987</v>
          </cell>
          <cell r="P20">
            <v>284.06299999999999</v>
          </cell>
          <cell r="Q20">
            <v>480.89400000000001</v>
          </cell>
          <cell r="S20">
            <v>650.73179831471987</v>
          </cell>
        </row>
        <row r="21">
          <cell r="A21" t="str">
            <v>Change in def rev</v>
          </cell>
          <cell r="D21">
            <v>20.800000000000011</v>
          </cell>
          <cell r="E21">
            <v>16.594999999999999</v>
          </cell>
          <cell r="F21">
            <v>64.631999999999977</v>
          </cell>
          <cell r="G21">
            <v>11.609000000000037</v>
          </cell>
          <cell r="H21">
            <v>26.17999999999995</v>
          </cell>
          <cell r="I21">
            <v>18.956000000000017</v>
          </cell>
          <cell r="J21">
            <v>140.08600000000001</v>
          </cell>
          <cell r="K21">
            <v>-10.59699999999998</v>
          </cell>
          <cell r="L21">
            <v>64.560883750000016</v>
          </cell>
          <cell r="M21">
            <v>20.808177389999969</v>
          </cell>
          <cell r="N21">
            <v>95.065737174719857</v>
          </cell>
          <cell r="Q21">
            <v>196.83100000000002</v>
          </cell>
          <cell r="S21">
            <v>169.83779831471986</v>
          </cell>
        </row>
        <row r="22">
          <cell r="A22" t="str">
            <v>Def rev (old)</v>
          </cell>
          <cell r="C22">
            <v>182.036</v>
          </cell>
          <cell r="D22">
            <v>202.83600000000001</v>
          </cell>
          <cell r="E22">
            <v>219.43100000000001</v>
          </cell>
          <cell r="F22">
            <v>284.06299999999999</v>
          </cell>
          <cell r="G22">
            <v>295.67200000000003</v>
          </cell>
          <cell r="H22">
            <v>321.85199999999998</v>
          </cell>
          <cell r="I22">
            <v>340.80799999999999</v>
          </cell>
          <cell r="J22">
            <v>413.74042736665433</v>
          </cell>
          <cell r="K22">
            <v>426.28636308154103</v>
          </cell>
          <cell r="L22">
            <v>471.48083846409389</v>
          </cell>
          <cell r="M22">
            <v>509.88794204498623</v>
          </cell>
          <cell r="N22">
            <v>563.51973296074914</v>
          </cell>
          <cell r="P22">
            <v>284.06299999999999</v>
          </cell>
          <cell r="Q22">
            <v>413.74042736665433</v>
          </cell>
          <cell r="S22">
            <v>563.51973296074914</v>
          </cell>
        </row>
        <row r="23">
          <cell r="A23" t="str">
            <v>change in old def rev</v>
          </cell>
          <cell r="D23">
            <v>20.800000000000011</v>
          </cell>
          <cell r="E23">
            <v>16.594999999999999</v>
          </cell>
          <cell r="F23">
            <v>64.631999999999977</v>
          </cell>
          <cell r="G23">
            <v>11.609000000000037</v>
          </cell>
          <cell r="H23">
            <v>26.17999999999995</v>
          </cell>
          <cell r="I23">
            <v>18.956000000000017</v>
          </cell>
          <cell r="J23">
            <v>72.932427366654338</v>
          </cell>
          <cell r="K23">
            <v>12.545935714886696</v>
          </cell>
          <cell r="L23">
            <v>45.194475382552866</v>
          </cell>
          <cell r="M23">
            <v>38.40710358089234</v>
          </cell>
          <cell r="N23">
            <v>53.631790915762906</v>
          </cell>
          <cell r="Q23">
            <v>129.67742736665434</v>
          </cell>
          <cell r="S23">
            <v>149.77930559409481</v>
          </cell>
        </row>
        <row r="24">
          <cell r="A24" t="str">
            <v>Billings*</v>
          </cell>
          <cell r="I24">
            <v>211.75900000000001</v>
          </cell>
          <cell r="J24">
            <v>356.99200000000002</v>
          </cell>
          <cell r="K24">
            <v>237.02500000000003</v>
          </cell>
          <cell r="L24">
            <v>329.28433375000003</v>
          </cell>
          <cell r="M24">
            <v>305.14264103999994</v>
          </cell>
          <cell r="N24">
            <v>400.03098884861981</v>
          </cell>
          <cell r="P24">
            <v>497.09799999999996</v>
          </cell>
          <cell r="Q24">
            <v>945.53099999999995</v>
          </cell>
          <cell r="R24">
            <v>0.90210179884047026</v>
          </cell>
          <cell r="S24">
            <v>1271.4829636386198</v>
          </cell>
          <cell r="T24">
            <v>0.34472900797395312</v>
          </cell>
        </row>
        <row r="25">
          <cell r="A25" t="str">
            <v>Bookings (old)</v>
          </cell>
          <cell r="I25">
            <v>210.85600000000002</v>
          </cell>
          <cell r="J25">
            <v>281.83242736665431</v>
          </cell>
          <cell r="K25">
            <v>239.47354427173599</v>
          </cell>
          <cell r="L25">
            <v>290.11592965545469</v>
          </cell>
          <cell r="M25">
            <v>303.04612864737624</v>
          </cell>
          <cell r="N25">
            <v>334.89926902130685</v>
          </cell>
          <cell r="P25">
            <v>497.09799999999996</v>
          </cell>
          <cell r="Q25">
            <v>869.4774273666543</v>
          </cell>
          <cell r="R25">
            <v>0.74910666984508967</v>
          </cell>
          <cell r="S25">
            <v>1167.479305594095</v>
          </cell>
          <cell r="T25">
            <v>0.34273676216067517</v>
          </cell>
        </row>
        <row r="26">
          <cell r="A26" t="str">
            <v>% Change</v>
          </cell>
          <cell r="I26">
            <v>4.2825435368212261E-3</v>
          </cell>
          <cell r="J26">
            <v>0.26668177730863341</v>
          </cell>
          <cell r="K26">
            <v>-1.0224696340392136E-2</v>
          </cell>
          <cell r="L26">
            <v>0.13500949134734586</v>
          </cell>
          <cell r="M26">
            <v>6.9181295995475178E-3</v>
          </cell>
          <cell r="N26">
            <v>0.19448152281027875</v>
          </cell>
          <cell r="P26">
            <v>0</v>
          </cell>
          <cell r="Q26">
            <v>8.7470439415184842E-2</v>
          </cell>
          <cell r="S26">
            <v>8.9083941399372923E-2</v>
          </cell>
        </row>
        <row r="28">
          <cell r="A28" t="str">
            <v>FCF</v>
          </cell>
          <cell r="B28" t="str">
            <v>fcf</v>
          </cell>
          <cell r="C28">
            <v>9.820999999999998</v>
          </cell>
          <cell r="D28">
            <v>27.203999999999997</v>
          </cell>
          <cell r="E28">
            <v>21.541999999999998</v>
          </cell>
          <cell r="F28">
            <v>30.53361785141324</v>
          </cell>
          <cell r="G28">
            <v>20.873000000000005</v>
          </cell>
          <cell r="H28">
            <v>24.549999999999997</v>
          </cell>
          <cell r="I28">
            <v>42.876000000000005</v>
          </cell>
          <cell r="J28">
            <v>72.424000000000021</v>
          </cell>
          <cell r="K28">
            <v>59.655000000000008</v>
          </cell>
          <cell r="L28">
            <v>66.57796245629234</v>
          </cell>
          <cell r="M28">
            <v>44.584521509392573</v>
          </cell>
          <cell r="N28">
            <v>92.127041327312952</v>
          </cell>
          <cell r="P28">
            <v>89.100617851413233</v>
          </cell>
          <cell r="Q28">
            <v>160.72300000000004</v>
          </cell>
          <cell r="R28">
            <v>0.80383709872838782</v>
          </cell>
          <cell r="S28">
            <v>262.94452529299792</v>
          </cell>
          <cell r="T28">
            <v>0.63601056036160264</v>
          </cell>
        </row>
        <row r="29">
          <cell r="A29" t="str">
            <v>FCF (old)</v>
          </cell>
          <cell r="F29">
            <v>30.53361785141324</v>
          </cell>
          <cell r="G29">
            <v>20.873000000000005</v>
          </cell>
          <cell r="H29">
            <v>24.55</v>
          </cell>
          <cell r="I29">
            <v>42.876000000000005</v>
          </cell>
          <cell r="J29">
            <v>40.527309368126197</v>
          </cell>
          <cell r="K29">
            <v>47.25766269421031</v>
          </cell>
          <cell r="L29">
            <v>58.520737160595601</v>
          </cell>
          <cell r="M29">
            <v>54.701921046890234</v>
          </cell>
          <cell r="N29">
            <v>50.95949495868247</v>
          </cell>
          <cell r="P29">
            <v>89.100617851413233</v>
          </cell>
          <cell r="Q29">
            <v>128.8263093681262</v>
          </cell>
          <cell r="R29">
            <v>0.44585203194618339</v>
          </cell>
          <cell r="S29">
            <v>211.43981586037864</v>
          </cell>
          <cell r="T29">
            <v>0.64127822102068555</v>
          </cell>
        </row>
        <row r="30">
          <cell r="A30" t="str">
            <v>% Change</v>
          </cell>
          <cell r="I30">
            <v>0</v>
          </cell>
          <cell r="J30">
            <v>0.78704190160129017</v>
          </cell>
          <cell r="K30">
            <v>0.26233496535808443</v>
          </cell>
          <cell r="L30">
            <v>0.13768154139250988</v>
          </cell>
          <cell r="M30">
            <v>-0.18495510475445776</v>
          </cell>
          <cell r="N30">
            <v>0.80784839806612641</v>
          </cell>
          <cell r="P30">
            <v>0</v>
          </cell>
          <cell r="Q30">
            <v>0.24759453863362491</v>
          </cell>
          <cell r="S30">
            <v>0.24359040052621728</v>
          </cell>
        </row>
        <row r="32">
          <cell r="A32" t="str">
            <v>Paying Subs (000s)</v>
          </cell>
          <cell r="F32">
            <v>646</v>
          </cell>
          <cell r="G32">
            <v>723</v>
          </cell>
          <cell r="H32">
            <v>820</v>
          </cell>
          <cell r="I32">
            <v>960</v>
          </cell>
          <cell r="J32">
            <v>1100</v>
          </cell>
          <cell r="K32">
            <v>1210</v>
          </cell>
          <cell r="L32">
            <v>1315</v>
          </cell>
          <cell r="M32">
            <v>1445</v>
          </cell>
          <cell r="N32">
            <v>1595</v>
          </cell>
          <cell r="P32">
            <v>646</v>
          </cell>
          <cell r="Q32">
            <v>1100</v>
          </cell>
          <cell r="R32">
            <v>0.70278637770897823</v>
          </cell>
          <cell r="S32">
            <v>1595</v>
          </cell>
          <cell r="T32">
            <v>0.44999999999999996</v>
          </cell>
        </row>
        <row r="33">
          <cell r="A33" t="str">
            <v>Paying Subs (old)</v>
          </cell>
          <cell r="F33">
            <v>646</v>
          </cell>
          <cell r="G33">
            <v>722.5</v>
          </cell>
          <cell r="H33">
            <v>819.4</v>
          </cell>
          <cell r="I33">
            <v>932.25</v>
          </cell>
          <cell r="J33">
            <v>1044.75</v>
          </cell>
          <cell r="K33">
            <v>1140.375</v>
          </cell>
          <cell r="L33">
            <v>1256.655</v>
          </cell>
          <cell r="M33">
            <v>1386.4324999999999</v>
          </cell>
          <cell r="N33">
            <v>1515.8074999999999</v>
          </cell>
          <cell r="P33">
            <v>646</v>
          </cell>
          <cell r="Q33">
            <v>1044.75</v>
          </cell>
          <cell r="R33">
            <v>0.61726006191950455</v>
          </cell>
          <cell r="S33">
            <v>1515.8074999999999</v>
          </cell>
          <cell r="T33">
            <v>0.45088059344340747</v>
          </cell>
        </row>
        <row r="34">
          <cell r="A34" t="str">
            <v>% Change</v>
          </cell>
          <cell r="I34">
            <v>2.9766693483507689E-2</v>
          </cell>
          <cell r="J34">
            <v>5.288346494376639E-2</v>
          </cell>
          <cell r="K34">
            <v>6.1054477693741172E-2</v>
          </cell>
          <cell r="L34">
            <v>4.642881299959023E-2</v>
          </cell>
          <cell r="M34">
            <v>4.2243311520755666E-2</v>
          </cell>
          <cell r="N34">
            <v>5.2244430773696671E-2</v>
          </cell>
          <cell r="P34">
            <v>0</v>
          </cell>
          <cell r="Q34">
            <v>5.288346494376639E-2</v>
          </cell>
          <cell r="S34">
            <v>5.2244430773696671E-2</v>
          </cell>
        </row>
        <row r="36">
          <cell r="A36" t="str">
            <v>ASP / month</v>
          </cell>
          <cell r="F36">
            <v>73.250693288962836</v>
          </cell>
          <cell r="G36">
            <v>71.921110299488674</v>
          </cell>
          <cell r="H36">
            <v>69.128537481097425</v>
          </cell>
          <cell r="I36">
            <v>66.058426966292146</v>
          </cell>
          <cell r="J36">
            <v>63.597734627831706</v>
          </cell>
          <cell r="K36">
            <v>65.2</v>
          </cell>
          <cell r="L36">
            <v>63.57</v>
          </cell>
          <cell r="M36">
            <v>62.489309999999996</v>
          </cell>
          <cell r="N36">
            <v>60.864587939999993</v>
          </cell>
          <cell r="P36">
            <v>73.250693288962836</v>
          </cell>
          <cell r="Q36">
            <v>63.597734627831706</v>
          </cell>
          <cell r="R36">
            <v>-0.13177975835739431</v>
          </cell>
          <cell r="S36">
            <v>60.864587939999993</v>
          </cell>
          <cell r="T36">
            <v>-4.2975535273793053E-2</v>
          </cell>
        </row>
        <row r="37">
          <cell r="A37" t="str">
            <v>Avg Sub / month (old)</v>
          </cell>
          <cell r="I37">
            <v>68.907070973412431</v>
          </cell>
          <cell r="J37">
            <v>67.528929553944181</v>
          </cell>
          <cell r="K37">
            <v>63.442462820768995</v>
          </cell>
          <cell r="L37">
            <v>62.442462820768995</v>
          </cell>
          <cell r="M37">
            <v>61.242462820768992</v>
          </cell>
          <cell r="N37">
            <v>59.242462820768992</v>
          </cell>
          <cell r="P37">
            <v>73.250693288962836</v>
          </cell>
          <cell r="Q37">
            <v>64.442462820768995</v>
          </cell>
          <cell r="R37">
            <v>-0.12024774200357002</v>
          </cell>
          <cell r="S37">
            <v>59.242462820768992</v>
          </cell>
          <cell r="T37">
            <v>-8.0692136401778081E-2</v>
          </cell>
        </row>
        <row r="38">
          <cell r="A38" t="str">
            <v>% Change</v>
          </cell>
          <cell r="I38">
            <v>-4.1340372865644293E-2</v>
          </cell>
          <cell r="J38">
            <v>-5.82149747090559E-2</v>
          </cell>
          <cell r="K38">
            <v>2.7702852334030803E-2</v>
          </cell>
          <cell r="L38">
            <v>1.8057218250141949E-2</v>
          </cell>
          <cell r="M38">
            <v>2.0359193961222655E-2</v>
          </cell>
          <cell r="N38">
            <v>2.7381122289573678E-2</v>
          </cell>
          <cell r="P38">
            <v>0</v>
          </cell>
          <cell r="Q38">
            <v>-1.3108254339792902E-2</v>
          </cell>
          <cell r="S38">
            <v>2.7381122289573678E-2</v>
          </cell>
        </row>
        <row r="40">
          <cell r="A40" t="str">
            <v>*Revs + chg in def rev; excludes off balance sheet bookings</v>
          </cell>
          <cell r="T40" t="str">
            <v xml:space="preserve"> </v>
          </cell>
        </row>
        <row r="41">
          <cell r="A41" t="str">
            <v xml:space="preserve"> </v>
          </cell>
          <cell r="B41" t="str">
            <v xml:space="preserve"> </v>
          </cell>
          <cell r="C41" t="str">
            <v xml:space="preserve"> </v>
          </cell>
          <cell r="D41" t="str">
            <v xml:space="preserve"> </v>
          </cell>
          <cell r="E41" t="str">
            <v xml:space="preserve"> </v>
          </cell>
          <cell r="F41" t="str">
            <v xml:space="preserve"> </v>
          </cell>
          <cell r="G41" t="str">
            <v xml:space="preserve"> </v>
          </cell>
          <cell r="H41" t="str">
            <v xml:space="preserve"> </v>
          </cell>
          <cell r="I41" t="str">
            <v xml:space="preserve"> </v>
          </cell>
          <cell r="J41" t="str">
            <v xml:space="preserve"> </v>
          </cell>
          <cell r="O41" t="str">
            <v xml:space="preserve"> </v>
          </cell>
          <cell r="P41" t="str">
            <v xml:space="preserve"> </v>
          </cell>
          <cell r="Q41" t="str">
            <v xml:space="preserve"> </v>
          </cell>
          <cell r="R41" t="str">
            <v xml:space="preserve"> </v>
          </cell>
          <cell r="S41" t="str">
            <v xml:space="preserve"> </v>
          </cell>
        </row>
      </sheetData>
      <sheetData sheetId="15"/>
      <sheetData sheetId="16"/>
      <sheetData sheetId="17"/>
      <sheetData sheetId="18"/>
      <sheetData sheetId="19"/>
      <sheetData sheetId="20"/>
      <sheetData sheetId="21" refreshError="1"/>
      <sheetData sheetId="22" refreshError="1"/>
      <sheetData sheetId="23" refreshError="1"/>
      <sheetData sheetId="24" refreshError="1"/>
      <sheetData sheetId="25" refreshError="1"/>
      <sheetData sheetId="26" refreshError="1"/>
      <sheetData sheetId="27" refreshError="1"/>
      <sheetData sheetId="28"/>
      <sheetData sheetId="29"/>
      <sheetData sheetId="30"/>
      <sheetData sheetId="31"/>
      <sheetData sheetId="32"/>
      <sheetData sheetId="33"/>
      <sheetData sheetId="34"/>
      <sheetData sheetId="35"/>
      <sheetData sheetId="3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Good 12-00 (2)"/>
      <sheetName val="Good 11-36"/>
      <sheetName val="Good 11-50"/>
      <sheetName val="Sheet3 (5)"/>
      <sheetName val="Inputs"/>
      <sheetName val="FX"/>
      <sheetName val="B11_BarSingle_AverageLine"/>
      <sheetName val="Summary"/>
      <sheetName val="Floater Demand"/>
      <sheetName val="CPB"/>
      <sheetName val="Total_Food_Promo"/>
      <sheetName val="CPB_2yr"/>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Sheet4"/>
      <sheetName val="ForeignStake"/>
      <sheetName val="WP Detail "/>
      <sheetName val="Model"/>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Charts"/>
      <sheetName val="Pension"/>
      <sheetName val="Wal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 val="Chart 6"/>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5"/>
      <sheetName val="#6"/>
      <sheetName val="#7"/>
      <sheetName val="#8"/>
      <sheetName val="#9"/>
      <sheetName val="#10"/>
      <sheetName val="#11"/>
      <sheetName val="#12"/>
      <sheetName val="#13"/>
      <sheetName val="#14"/>
      <sheetName val="#15"/>
      <sheetName val="DATASHEET"/>
      <sheetName val="Macro #2"/>
    </sheetNames>
    <sheetDataSet>
      <sheetData sheetId="0"/>
      <sheetData sheetId="1">
        <row r="1">
          <cell r="A1" t="str">
            <v>Morgan Stanley Hardware Survey - November 2011</v>
          </cell>
        </row>
        <row r="3">
          <cell r="A3" t="str">
            <v>2.  How do you expect your adoption of desktop virtualization to impact your PC, Server, Storage</v>
          </cell>
          <cell r="H3" t="str">
            <v>PCs</v>
          </cell>
          <cell r="I3" t="str">
            <v>Servers</v>
          </cell>
          <cell r="J3" t="str">
            <v>Networking</v>
          </cell>
          <cell r="O3" t="str">
            <v>EU</v>
          </cell>
          <cell r="P3" t="str">
            <v>PCs</v>
          </cell>
          <cell r="Q3" t="str">
            <v>Servers</v>
          </cell>
          <cell r="R3" t="str">
            <v>Networking</v>
          </cell>
        </row>
        <row r="4">
          <cell r="A4" t="str">
            <v xml:space="preserve"> Systems, and Networking spend to change? </v>
          </cell>
          <cell r="G4" t="str">
            <v>Up 11-20%</v>
          </cell>
          <cell r="H4">
            <v>2</v>
          </cell>
          <cell r="I4">
            <v>7</v>
          </cell>
          <cell r="J4">
            <v>3</v>
          </cell>
          <cell r="L4">
            <v>0.15</v>
          </cell>
          <cell r="O4" t="str">
            <v>Up 11-20%</v>
          </cell>
          <cell r="P4">
            <v>0</v>
          </cell>
          <cell r="Q4">
            <v>0</v>
          </cell>
          <cell r="R4">
            <v>0</v>
          </cell>
        </row>
        <row r="5">
          <cell r="G5" t="str">
            <v>Up 1-10%</v>
          </cell>
          <cell r="H5">
            <v>8</v>
          </cell>
          <cell r="I5">
            <v>8</v>
          </cell>
          <cell r="J5">
            <v>7</v>
          </cell>
          <cell r="L5">
            <v>0.05</v>
          </cell>
          <cell r="O5" t="str">
            <v>Up 1-10%</v>
          </cell>
          <cell r="P5">
            <v>2</v>
          </cell>
          <cell r="Q5">
            <v>5</v>
          </cell>
          <cell r="R5">
            <v>6</v>
          </cell>
        </row>
        <row r="6">
          <cell r="A6" t="str">
            <v>US / EU</v>
          </cell>
          <cell r="B6" t="str">
            <v>US</v>
          </cell>
          <cell r="D6" t="str">
            <v>US / EU</v>
          </cell>
          <cell r="E6" t="str">
            <v>US</v>
          </cell>
          <cell r="G6" t="str">
            <v>Flat</v>
          </cell>
          <cell r="H6">
            <v>16</v>
          </cell>
          <cell r="I6">
            <v>17</v>
          </cell>
          <cell r="J6">
            <v>27</v>
          </cell>
          <cell r="L6">
            <v>0</v>
          </cell>
          <cell r="O6" t="str">
            <v>Flat</v>
          </cell>
          <cell r="P6">
            <v>8</v>
          </cell>
          <cell r="Q6">
            <v>9</v>
          </cell>
          <cell r="R6">
            <v>9</v>
          </cell>
        </row>
        <row r="7">
          <cell r="A7" t="str">
            <v>Industry</v>
          </cell>
          <cell r="B7" t="str">
            <v>(All)</v>
          </cell>
          <cell r="D7" t="str">
            <v>Industry</v>
          </cell>
          <cell r="E7" t="str">
            <v>(All)</v>
          </cell>
          <cell r="G7" t="str">
            <v>Down 1-10%</v>
          </cell>
          <cell r="H7">
            <v>13</v>
          </cell>
          <cell r="I7">
            <v>15</v>
          </cell>
          <cell r="J7">
            <v>9</v>
          </cell>
          <cell r="L7">
            <v>-0.05</v>
          </cell>
          <cell r="O7" t="str">
            <v>Down 1-10%</v>
          </cell>
          <cell r="P7">
            <v>7</v>
          </cell>
          <cell r="Q7">
            <v>5</v>
          </cell>
          <cell r="R7">
            <v>6</v>
          </cell>
        </row>
        <row r="8">
          <cell r="A8" t="str">
            <v>Revenue</v>
          </cell>
          <cell r="B8" t="str">
            <v>(All)</v>
          </cell>
          <cell r="D8" t="str">
            <v>Revenue</v>
          </cell>
          <cell r="E8" t="str">
            <v>(All)</v>
          </cell>
          <cell r="G8" t="str">
            <v>Down 11-20%</v>
          </cell>
          <cell r="H8">
            <v>8</v>
          </cell>
          <cell r="I8">
            <v>2</v>
          </cell>
          <cell r="J8">
            <v>3</v>
          </cell>
          <cell r="L8">
            <v>-0.15</v>
          </cell>
          <cell r="O8" t="str">
            <v>Down 11-20%</v>
          </cell>
          <cell r="P8">
            <v>3</v>
          </cell>
          <cell r="Q8">
            <v>2</v>
          </cell>
          <cell r="R8">
            <v>1</v>
          </cell>
        </row>
        <row r="9">
          <cell r="G9" t="str">
            <v>NA / Unsure</v>
          </cell>
          <cell r="H9">
            <v>3</v>
          </cell>
          <cell r="I9">
            <v>1</v>
          </cell>
          <cell r="J9">
            <v>1</v>
          </cell>
          <cell r="O9" t="str">
            <v>NA / Unsure</v>
          </cell>
          <cell r="P9">
            <v>5</v>
          </cell>
          <cell r="Q9">
            <v>4</v>
          </cell>
          <cell r="R9">
            <v>3</v>
          </cell>
        </row>
        <row r="10">
          <cell r="A10" t="str">
            <v>Count of 2 PCs</v>
          </cell>
          <cell r="D10" t="str">
            <v>Count of 2 Servers</v>
          </cell>
        </row>
        <row r="11">
          <cell r="A11" t="str">
            <v>2 PCs</v>
          </cell>
          <cell r="B11" t="str">
            <v>Total</v>
          </cell>
          <cell r="D11" t="str">
            <v>2 Servers</v>
          </cell>
          <cell r="E11" t="str">
            <v>Total</v>
          </cell>
          <cell r="P11" t="str">
            <v>PCs</v>
          </cell>
          <cell r="Q11" t="str">
            <v>Servers</v>
          </cell>
          <cell r="R11" t="str">
            <v>Networking</v>
          </cell>
        </row>
        <row r="12">
          <cell r="A12" t="str">
            <v>Up 11-20%</v>
          </cell>
          <cell r="B12">
            <v>2</v>
          </cell>
          <cell r="D12" t="str">
            <v>Up 11-20%</v>
          </cell>
          <cell r="E12">
            <v>7</v>
          </cell>
          <cell r="H12" t="str">
            <v>PCs</v>
          </cell>
          <cell r="I12" t="str">
            <v>Servers</v>
          </cell>
          <cell r="J12" t="str">
            <v>Networking</v>
          </cell>
          <cell r="O12" t="str">
            <v>Up</v>
          </cell>
          <cell r="P12">
            <v>0.1</v>
          </cell>
          <cell r="Q12">
            <v>0.23809523809523808</v>
          </cell>
          <cell r="R12">
            <v>0.27272727272727271</v>
          </cell>
        </row>
        <row r="13">
          <cell r="A13" t="str">
            <v>Up 1-10%</v>
          </cell>
          <cell r="B13">
            <v>8</v>
          </cell>
          <cell r="D13" t="str">
            <v>Up 1-10%</v>
          </cell>
          <cell r="E13">
            <v>8</v>
          </cell>
          <cell r="G13" t="str">
            <v>Up</v>
          </cell>
          <cell r="H13">
            <v>0.21276595744680851</v>
          </cell>
          <cell r="I13">
            <v>0.30612244897959184</v>
          </cell>
          <cell r="J13">
            <v>0.20408163265306123</v>
          </cell>
          <cell r="O13" t="str">
            <v>Flat</v>
          </cell>
          <cell r="P13">
            <v>0.4</v>
          </cell>
          <cell r="Q13">
            <v>0.42857142857142855</v>
          </cell>
          <cell r="R13">
            <v>0.40909090909090912</v>
          </cell>
        </row>
        <row r="14">
          <cell r="A14" t="str">
            <v>Flat</v>
          </cell>
          <cell r="B14">
            <v>16</v>
          </cell>
          <cell r="D14" t="str">
            <v>Flat</v>
          </cell>
          <cell r="E14">
            <v>17</v>
          </cell>
          <cell r="G14" t="str">
            <v>Flat</v>
          </cell>
          <cell r="H14">
            <v>0.34042553191489361</v>
          </cell>
          <cell r="I14">
            <v>0.34693877551020408</v>
          </cell>
          <cell r="J14">
            <v>0.55102040816326525</v>
          </cell>
          <cell r="O14" t="str">
            <v>Down</v>
          </cell>
          <cell r="P14">
            <v>-0.5</v>
          </cell>
          <cell r="Q14">
            <v>-0.33333333333333331</v>
          </cell>
          <cell r="R14">
            <v>-0.31818181818181818</v>
          </cell>
        </row>
        <row r="15">
          <cell r="A15" t="str">
            <v>Down 1-10%</v>
          </cell>
          <cell r="B15">
            <v>13</v>
          </cell>
          <cell r="D15" t="str">
            <v>Down 1-10%</v>
          </cell>
          <cell r="E15">
            <v>15</v>
          </cell>
          <cell r="G15" t="str">
            <v>Down</v>
          </cell>
          <cell r="H15">
            <v>-0.44680851063829785</v>
          </cell>
          <cell r="I15">
            <v>-0.34693877551020408</v>
          </cell>
          <cell r="J15">
            <v>-0.24489795918367346</v>
          </cell>
        </row>
        <row r="16">
          <cell r="A16" t="str">
            <v>Down 11-20%</v>
          </cell>
          <cell r="B16">
            <v>8</v>
          </cell>
          <cell r="D16" t="str">
            <v>Down 11-20%</v>
          </cell>
          <cell r="E16">
            <v>2</v>
          </cell>
          <cell r="P16">
            <v>-0.4</v>
          </cell>
          <cell r="Q16">
            <v>-9.5238095238095233E-2</v>
          </cell>
          <cell r="R16">
            <v>-4.545454545454547E-2</v>
          </cell>
        </row>
        <row r="17">
          <cell r="A17" t="str">
            <v>NA / Unsure</v>
          </cell>
          <cell r="B17">
            <v>3</v>
          </cell>
          <cell r="D17" t="str">
            <v>NA / Unsure</v>
          </cell>
          <cell r="E17">
            <v>1</v>
          </cell>
          <cell r="G17" t="str">
            <v>Net Up</v>
          </cell>
        </row>
        <row r="18">
          <cell r="A18" t="str">
            <v>Grand Total</v>
          </cell>
          <cell r="B18">
            <v>50</v>
          </cell>
          <cell r="D18" t="str">
            <v>Grand Total</v>
          </cell>
          <cell r="E18">
            <v>50</v>
          </cell>
          <cell r="G18" t="str">
            <v>Oct 10 Survey</v>
          </cell>
          <cell r="H18">
            <v>-0.23684210526315788</v>
          </cell>
          <cell r="I18">
            <v>7.4999999999999997E-2</v>
          </cell>
          <cell r="J18">
            <v>0.29729729729729731</v>
          </cell>
        </row>
        <row r="19">
          <cell r="G19" t="str">
            <v>Jan 11 Survey</v>
          </cell>
          <cell r="H19">
            <v>-0.19047619047619049</v>
          </cell>
          <cell r="I19">
            <v>0</v>
          </cell>
          <cell r="J19">
            <v>0.13953488372093023</v>
          </cell>
        </row>
        <row r="20">
          <cell r="A20" t="str">
            <v>US / EU</v>
          </cell>
          <cell r="B20" t="str">
            <v>US</v>
          </cell>
          <cell r="D20" t="str">
            <v>US / EU</v>
          </cell>
          <cell r="E20" t="str">
            <v>US</v>
          </cell>
          <cell r="G20" t="str">
            <v>Apr 11 Survey</v>
          </cell>
          <cell r="H20">
            <v>-0.14285714285714282</v>
          </cell>
          <cell r="I20">
            <v>6.1224489795918324E-2</v>
          </cell>
          <cell r="J20">
            <v>6.122448979591838E-2</v>
          </cell>
        </row>
        <row r="21">
          <cell r="A21" t="str">
            <v>Industry</v>
          </cell>
          <cell r="B21" t="str">
            <v>(All)</v>
          </cell>
          <cell r="D21" t="str">
            <v>Industry</v>
          </cell>
          <cell r="E21" t="str">
            <v>(All)</v>
          </cell>
          <cell r="G21" t="str">
            <v>Jul 11 Survey</v>
          </cell>
          <cell r="H21">
            <v>-0.25</v>
          </cell>
          <cell r="I21">
            <v>4.166666666666663E-2</v>
          </cell>
          <cell r="J21">
            <v>-2.0833333333333343E-2</v>
          </cell>
        </row>
        <row r="22">
          <cell r="A22" t="str">
            <v>Revenue</v>
          </cell>
          <cell r="B22" t="str">
            <v>(All)</v>
          </cell>
          <cell r="D22" t="str">
            <v>Revenue</v>
          </cell>
          <cell r="E22" t="str">
            <v>(All)</v>
          </cell>
          <cell r="G22" t="str">
            <v>Oct 11 Survey</v>
          </cell>
          <cell r="H22">
            <v>-0.23404255319148934</v>
          </cell>
          <cell r="I22">
            <v>-4.0816326530612235E-2</v>
          </cell>
          <cell r="J22">
            <v>-4.0816326530612235E-2</v>
          </cell>
        </row>
        <row r="24">
          <cell r="A24" t="str">
            <v>Count of 2 Storage</v>
          </cell>
          <cell r="D24" t="str">
            <v>Count of 2 Networking</v>
          </cell>
        </row>
        <row r="25">
          <cell r="A25" t="str">
            <v>2 Storage</v>
          </cell>
          <cell r="B25" t="str">
            <v>Total</v>
          </cell>
          <cell r="D25" t="str">
            <v>2 Networking</v>
          </cell>
          <cell r="E25" t="str">
            <v>Total</v>
          </cell>
        </row>
        <row r="26">
          <cell r="A26" t="str">
            <v>Up 11-20%</v>
          </cell>
          <cell r="B26">
            <v>5</v>
          </cell>
          <cell r="D26" t="str">
            <v>Up 11-20%</v>
          </cell>
          <cell r="E26">
            <v>3</v>
          </cell>
        </row>
        <row r="27">
          <cell r="A27" t="str">
            <v>Up 1-10%</v>
          </cell>
          <cell r="B27">
            <v>11</v>
          </cell>
          <cell r="D27" t="str">
            <v>Up 1-10%</v>
          </cell>
          <cell r="E27">
            <v>7</v>
          </cell>
        </row>
        <row r="28">
          <cell r="A28" t="str">
            <v>Flat</v>
          </cell>
          <cell r="B28">
            <v>13</v>
          </cell>
          <cell r="D28" t="str">
            <v>Flat</v>
          </cell>
          <cell r="E28">
            <v>27</v>
          </cell>
        </row>
        <row r="29">
          <cell r="A29" t="str">
            <v>Down 1-10%</v>
          </cell>
          <cell r="B29">
            <v>14</v>
          </cell>
          <cell r="D29" t="str">
            <v>Down 1-10%</v>
          </cell>
          <cell r="E29">
            <v>9</v>
          </cell>
        </row>
        <row r="30">
          <cell r="A30" t="str">
            <v>Down 11-20%</v>
          </cell>
          <cell r="B30">
            <v>5</v>
          </cell>
          <cell r="D30" t="str">
            <v>Down 11-20%</v>
          </cell>
          <cell r="E30">
            <v>3</v>
          </cell>
        </row>
        <row r="31">
          <cell r="A31" t="str">
            <v>NA / Unsure</v>
          </cell>
          <cell r="B31">
            <v>2</v>
          </cell>
          <cell r="D31" t="str">
            <v>NA / Unsure</v>
          </cell>
          <cell r="E31">
            <v>1</v>
          </cell>
        </row>
        <row r="32">
          <cell r="A32" t="str">
            <v>Grand Total</v>
          </cell>
          <cell r="B32">
            <v>50</v>
          </cell>
          <cell r="D32" t="str">
            <v>Grand Total</v>
          </cell>
          <cell r="E32">
            <v>50</v>
          </cell>
        </row>
      </sheetData>
      <sheetData sheetId="2">
        <row r="1">
          <cell r="A1" t="str">
            <v>Morgan Stanley Hardware Survey - November 2011</v>
          </cell>
        </row>
        <row r="3">
          <cell r="A3" t="str">
            <v>3.  How much of your PC installed base do you plan to refresh each quarter / year?</v>
          </cell>
        </row>
        <row r="4">
          <cell r="G4">
            <v>2011</v>
          </cell>
          <cell r="K4">
            <v>2012</v>
          </cell>
          <cell r="M4">
            <v>2013</v>
          </cell>
          <cell r="O4">
            <v>2014</v>
          </cell>
        </row>
        <row r="5">
          <cell r="A5" t="str">
            <v>US / EU</v>
          </cell>
          <cell r="B5" t="str">
            <v>US</v>
          </cell>
          <cell r="D5" t="str">
            <v>US / EU</v>
          </cell>
          <cell r="E5" t="str">
            <v>US</v>
          </cell>
          <cell r="G5" t="str">
            <v>3Q</v>
          </cell>
          <cell r="H5" t="str">
            <v>3Q</v>
          </cell>
          <cell r="I5" t="str">
            <v>4Q</v>
          </cell>
          <cell r="J5" t="str">
            <v>4Q</v>
          </cell>
        </row>
        <row r="6">
          <cell r="A6" t="str">
            <v>Industry</v>
          </cell>
          <cell r="B6" t="str">
            <v>(All)</v>
          </cell>
          <cell r="D6" t="str">
            <v>Industry</v>
          </cell>
          <cell r="E6" t="str">
            <v>(All)</v>
          </cell>
          <cell r="G6">
            <v>25</v>
          </cell>
          <cell r="H6">
            <v>1</v>
          </cell>
          <cell r="I6">
            <v>20</v>
          </cell>
          <cell r="J6">
            <v>2</v>
          </cell>
          <cell r="K6">
            <v>40</v>
          </cell>
          <cell r="L6">
            <v>1</v>
          </cell>
          <cell r="M6">
            <v>80</v>
          </cell>
          <cell r="N6">
            <v>1</v>
          </cell>
          <cell r="O6">
            <v>35</v>
          </cell>
          <cell r="P6">
            <v>1</v>
          </cell>
        </row>
        <row r="7">
          <cell r="A7" t="str">
            <v>Revenue</v>
          </cell>
          <cell r="B7" t="str">
            <v>(All)</v>
          </cell>
          <cell r="D7" t="str">
            <v>Revenue</v>
          </cell>
          <cell r="E7" t="str">
            <v>(All)</v>
          </cell>
          <cell r="G7">
            <v>22</v>
          </cell>
          <cell r="H7">
            <v>1</v>
          </cell>
          <cell r="I7">
            <v>17</v>
          </cell>
          <cell r="J7">
            <v>1</v>
          </cell>
          <cell r="K7">
            <v>35</v>
          </cell>
          <cell r="L7">
            <v>2</v>
          </cell>
          <cell r="M7">
            <v>40</v>
          </cell>
          <cell r="N7">
            <v>1</v>
          </cell>
          <cell r="O7">
            <v>30</v>
          </cell>
          <cell r="P7">
            <v>5</v>
          </cell>
        </row>
        <row r="8">
          <cell r="G8">
            <v>20</v>
          </cell>
          <cell r="H8">
            <v>1</v>
          </cell>
          <cell r="I8">
            <v>15</v>
          </cell>
          <cell r="J8">
            <v>4</v>
          </cell>
          <cell r="K8">
            <v>33</v>
          </cell>
          <cell r="L8">
            <v>2</v>
          </cell>
          <cell r="M8">
            <v>35</v>
          </cell>
          <cell r="N8">
            <v>3</v>
          </cell>
          <cell r="O8">
            <v>25</v>
          </cell>
          <cell r="P8">
            <v>21</v>
          </cell>
        </row>
        <row r="9">
          <cell r="A9" t="str">
            <v>Count of 3 PC Refresh 3Q11</v>
          </cell>
          <cell r="D9" t="str">
            <v>Count of 3 PC Refresh 4Q11</v>
          </cell>
          <cell r="G9">
            <v>17</v>
          </cell>
          <cell r="H9">
            <v>1</v>
          </cell>
          <cell r="I9">
            <v>12</v>
          </cell>
          <cell r="J9">
            <v>1</v>
          </cell>
          <cell r="K9">
            <v>30</v>
          </cell>
          <cell r="L9">
            <v>6</v>
          </cell>
          <cell r="M9">
            <v>30</v>
          </cell>
          <cell r="N9">
            <v>4</v>
          </cell>
          <cell r="O9">
            <v>20</v>
          </cell>
          <cell r="P9">
            <v>9</v>
          </cell>
        </row>
        <row r="10">
          <cell r="A10" t="str">
            <v>3 PC Refresh 3Q11</v>
          </cell>
          <cell r="B10" t="str">
            <v>Total</v>
          </cell>
          <cell r="D10" t="str">
            <v>3 PC Refresh 4Q11</v>
          </cell>
          <cell r="E10" t="str">
            <v>Total</v>
          </cell>
          <cell r="G10">
            <v>15</v>
          </cell>
          <cell r="H10">
            <v>6</v>
          </cell>
          <cell r="I10">
            <v>10</v>
          </cell>
          <cell r="J10">
            <v>13</v>
          </cell>
          <cell r="K10">
            <v>25</v>
          </cell>
          <cell r="L10">
            <v>15</v>
          </cell>
          <cell r="M10">
            <v>25</v>
          </cell>
          <cell r="N10">
            <v>22</v>
          </cell>
          <cell r="O10">
            <v>15</v>
          </cell>
          <cell r="P10">
            <v>4</v>
          </cell>
        </row>
        <row r="11">
          <cell r="A11">
            <v>25</v>
          </cell>
          <cell r="B11">
            <v>1</v>
          </cell>
          <cell r="D11">
            <v>20</v>
          </cell>
          <cell r="E11">
            <v>2</v>
          </cell>
          <cell r="G11">
            <v>13</v>
          </cell>
          <cell r="H11">
            <v>1</v>
          </cell>
          <cell r="I11">
            <v>8</v>
          </cell>
          <cell r="J11">
            <v>1</v>
          </cell>
          <cell r="K11">
            <v>22</v>
          </cell>
          <cell r="L11">
            <v>1</v>
          </cell>
          <cell r="M11">
            <v>20</v>
          </cell>
          <cell r="N11">
            <v>11</v>
          </cell>
          <cell r="O11">
            <v>10</v>
          </cell>
          <cell r="P11">
            <v>2</v>
          </cell>
        </row>
        <row r="12">
          <cell r="A12">
            <v>22</v>
          </cell>
          <cell r="B12">
            <v>1</v>
          </cell>
          <cell r="D12">
            <v>17</v>
          </cell>
          <cell r="E12">
            <v>1</v>
          </cell>
          <cell r="G12">
            <v>12</v>
          </cell>
          <cell r="H12">
            <v>3</v>
          </cell>
          <cell r="I12">
            <v>7</v>
          </cell>
          <cell r="J12">
            <v>1</v>
          </cell>
          <cell r="K12">
            <v>20</v>
          </cell>
          <cell r="L12">
            <v>13</v>
          </cell>
          <cell r="M12">
            <v>15</v>
          </cell>
          <cell r="N12">
            <v>4</v>
          </cell>
          <cell r="O12">
            <v>0</v>
          </cell>
          <cell r="P12">
            <v>1</v>
          </cell>
        </row>
        <row r="13">
          <cell r="A13">
            <v>20</v>
          </cell>
          <cell r="B13">
            <v>1</v>
          </cell>
          <cell r="D13">
            <v>15</v>
          </cell>
          <cell r="E13">
            <v>4</v>
          </cell>
          <cell r="G13">
            <v>10</v>
          </cell>
          <cell r="H13">
            <v>11</v>
          </cell>
          <cell r="I13">
            <v>5</v>
          </cell>
          <cell r="J13">
            <v>9</v>
          </cell>
          <cell r="K13">
            <v>15</v>
          </cell>
          <cell r="L13">
            <v>6</v>
          </cell>
          <cell r="M13">
            <v>10</v>
          </cell>
          <cell r="N13">
            <v>1</v>
          </cell>
        </row>
        <row r="14">
          <cell r="A14">
            <v>17</v>
          </cell>
          <cell r="B14">
            <v>1</v>
          </cell>
          <cell r="D14">
            <v>12</v>
          </cell>
          <cell r="E14">
            <v>1</v>
          </cell>
          <cell r="G14">
            <v>7</v>
          </cell>
          <cell r="H14">
            <v>1</v>
          </cell>
          <cell r="I14">
            <v>3</v>
          </cell>
          <cell r="J14">
            <v>1</v>
          </cell>
          <cell r="K14">
            <v>12</v>
          </cell>
          <cell r="L14">
            <v>1</v>
          </cell>
          <cell r="M14">
            <v>0</v>
          </cell>
          <cell r="N14">
            <v>1</v>
          </cell>
        </row>
        <row r="15">
          <cell r="A15">
            <v>15</v>
          </cell>
          <cell r="B15">
            <v>6</v>
          </cell>
          <cell r="D15">
            <v>10</v>
          </cell>
          <cell r="E15">
            <v>13</v>
          </cell>
          <cell r="G15">
            <v>5</v>
          </cell>
          <cell r="H15">
            <v>8</v>
          </cell>
          <cell r="I15">
            <v>0</v>
          </cell>
          <cell r="J15">
            <v>13</v>
          </cell>
          <cell r="K15">
            <v>10</v>
          </cell>
          <cell r="L15">
            <v>2</v>
          </cell>
        </row>
        <row r="16">
          <cell r="A16">
            <v>13</v>
          </cell>
          <cell r="B16">
            <v>1</v>
          </cell>
          <cell r="D16">
            <v>8</v>
          </cell>
          <cell r="E16">
            <v>1</v>
          </cell>
          <cell r="G16">
            <v>3</v>
          </cell>
          <cell r="H16">
            <v>1</v>
          </cell>
          <cell r="K16">
            <v>5</v>
          </cell>
          <cell r="L16">
            <v>1</v>
          </cell>
        </row>
        <row r="17">
          <cell r="A17">
            <v>12</v>
          </cell>
          <cell r="B17">
            <v>3</v>
          </cell>
          <cell r="D17">
            <v>7</v>
          </cell>
          <cell r="E17">
            <v>1</v>
          </cell>
          <cell r="G17">
            <v>0</v>
          </cell>
          <cell r="H17">
            <v>11</v>
          </cell>
        </row>
        <row r="18">
          <cell r="A18">
            <v>10</v>
          </cell>
          <cell r="B18">
            <v>11</v>
          </cell>
          <cell r="D18">
            <v>5</v>
          </cell>
          <cell r="E18">
            <v>9</v>
          </cell>
        </row>
        <row r="19">
          <cell r="A19">
            <v>7</v>
          </cell>
          <cell r="B19">
            <v>1</v>
          </cell>
          <cell r="D19">
            <v>3</v>
          </cell>
          <cell r="E19">
            <v>1</v>
          </cell>
        </row>
        <row r="20">
          <cell r="A20">
            <v>5</v>
          </cell>
          <cell r="B20">
            <v>8</v>
          </cell>
          <cell r="D20">
            <v>0</v>
          </cell>
          <cell r="E20">
            <v>13</v>
          </cell>
        </row>
        <row r="21">
          <cell r="A21">
            <v>3</v>
          </cell>
          <cell r="B21">
            <v>1</v>
          </cell>
          <cell r="D21" t="str">
            <v>NA / DK</v>
          </cell>
          <cell r="E21">
            <v>4</v>
          </cell>
        </row>
        <row r="22">
          <cell r="A22">
            <v>0</v>
          </cell>
          <cell r="B22">
            <v>11</v>
          </cell>
          <cell r="D22" t="str">
            <v>Grand Total</v>
          </cell>
          <cell r="E22">
            <v>50</v>
          </cell>
          <cell r="I22">
            <v>2011</v>
          </cell>
          <cell r="J22">
            <v>2012</v>
          </cell>
          <cell r="K22">
            <v>2013</v>
          </cell>
          <cell r="L22">
            <v>2014</v>
          </cell>
          <cell r="O22" t="str">
            <v>In the next 2 years</v>
          </cell>
        </row>
        <row r="23">
          <cell r="A23" t="str">
            <v>NA / DK</v>
          </cell>
          <cell r="B23">
            <v>4</v>
          </cell>
          <cell r="H23" t="str">
            <v>Feb 10 Survey</v>
          </cell>
          <cell r="I23">
            <v>0.28079999999999999</v>
          </cell>
          <cell r="J23">
            <v>0.2828</v>
          </cell>
          <cell r="N23" t="str">
            <v>Feb 10 Survey</v>
          </cell>
          <cell r="O23">
            <v>0.28179999999999999</v>
          </cell>
        </row>
        <row r="24">
          <cell r="A24" t="str">
            <v>Grand Total</v>
          </cell>
          <cell r="B24">
            <v>50</v>
          </cell>
          <cell r="H24" t="str">
            <v>Oct 10 Survey</v>
          </cell>
          <cell r="I24">
            <v>0.21379999999999999</v>
          </cell>
          <cell r="J24">
            <v>0.23583333333333331</v>
          </cell>
          <cell r="N24" t="str">
            <v>Jan 11 Survey</v>
          </cell>
          <cell r="O24">
            <v>0.24299999999999999</v>
          </cell>
        </row>
        <row r="25">
          <cell r="H25" t="str">
            <v>Jan 11 Survey</v>
          </cell>
          <cell r="I25">
            <v>0.18739999999999998</v>
          </cell>
          <cell r="J25">
            <v>0.23600000000000002</v>
          </cell>
          <cell r="K25">
            <v>0.25</v>
          </cell>
          <cell r="N25" t="str">
            <v>Oct 11 Survey</v>
          </cell>
          <cell r="O25">
            <v>0.23743750000000002</v>
          </cell>
        </row>
        <row r="26">
          <cell r="H26" t="str">
            <v>Apr 11 Survey</v>
          </cell>
          <cell r="I26">
            <v>0.23025999999999999</v>
          </cell>
          <cell r="J26">
            <v>0.24308000000000005</v>
          </cell>
          <cell r="K26">
            <v>0.23085999999999998</v>
          </cell>
        </row>
        <row r="27">
          <cell r="H27" t="str">
            <v>Oct 11 Survey</v>
          </cell>
          <cell r="I27">
            <v>0.15326086956521739</v>
          </cell>
          <cell r="J27">
            <v>0.22800000000000001</v>
          </cell>
          <cell r="K27">
            <v>0.24687500000000001</v>
          </cell>
          <cell r="L27">
            <v>0.22558139534883723</v>
          </cell>
        </row>
        <row r="28">
          <cell r="D28" t="str">
            <v>US / EU</v>
          </cell>
          <cell r="E28" t="str">
            <v>US</v>
          </cell>
        </row>
        <row r="29">
          <cell r="A29" t="str">
            <v>US / EU</v>
          </cell>
          <cell r="B29" t="str">
            <v>US</v>
          </cell>
          <cell r="D29" t="str">
            <v>Industry</v>
          </cell>
          <cell r="E29" t="str">
            <v>(All)</v>
          </cell>
        </row>
        <row r="30">
          <cell r="A30" t="str">
            <v>Industry</v>
          </cell>
          <cell r="B30" t="str">
            <v>(All)</v>
          </cell>
          <cell r="D30" t="str">
            <v>Revenue</v>
          </cell>
          <cell r="E30" t="str">
            <v>(All)</v>
          </cell>
        </row>
        <row r="31">
          <cell r="A31" t="str">
            <v>Revenue</v>
          </cell>
          <cell r="B31" t="str">
            <v>(All)</v>
          </cell>
        </row>
        <row r="32">
          <cell r="D32" t="str">
            <v>Count of 3 PC Refresh 2013</v>
          </cell>
        </row>
        <row r="33">
          <cell r="A33" t="str">
            <v>Count of 3 PC Refresh 2012</v>
          </cell>
          <cell r="D33" t="str">
            <v>3 PC Refresh 2013</v>
          </cell>
          <cell r="E33" t="str">
            <v>Total</v>
          </cell>
        </row>
        <row r="34">
          <cell r="A34" t="str">
            <v>3 PC Refresh 2012</v>
          </cell>
          <cell r="B34" t="str">
            <v>Total</v>
          </cell>
          <cell r="D34">
            <v>80</v>
          </cell>
          <cell r="E34">
            <v>1</v>
          </cell>
        </row>
        <row r="35">
          <cell r="A35">
            <v>40</v>
          </cell>
          <cell r="B35">
            <v>1</v>
          </cell>
          <cell r="D35">
            <v>40</v>
          </cell>
          <cell r="E35">
            <v>1</v>
          </cell>
        </row>
        <row r="36">
          <cell r="A36">
            <v>35</v>
          </cell>
          <cell r="B36">
            <v>2</v>
          </cell>
          <cell r="D36">
            <v>35</v>
          </cell>
          <cell r="E36">
            <v>3</v>
          </cell>
        </row>
        <row r="37">
          <cell r="A37">
            <v>33</v>
          </cell>
          <cell r="B37">
            <v>2</v>
          </cell>
          <cell r="D37">
            <v>30</v>
          </cell>
          <cell r="E37">
            <v>4</v>
          </cell>
        </row>
        <row r="38">
          <cell r="A38">
            <v>30</v>
          </cell>
          <cell r="B38">
            <v>6</v>
          </cell>
          <cell r="D38">
            <v>25</v>
          </cell>
          <cell r="E38">
            <v>22</v>
          </cell>
        </row>
        <row r="39">
          <cell r="A39">
            <v>25</v>
          </cell>
          <cell r="B39">
            <v>15</v>
          </cell>
          <cell r="D39">
            <v>20</v>
          </cell>
          <cell r="E39">
            <v>11</v>
          </cell>
        </row>
        <row r="40">
          <cell r="A40">
            <v>22</v>
          </cell>
          <cell r="B40">
            <v>1</v>
          </cell>
          <cell r="D40">
            <v>15</v>
          </cell>
          <cell r="E40">
            <v>4</v>
          </cell>
        </row>
        <row r="41">
          <cell r="A41">
            <v>20</v>
          </cell>
          <cell r="B41">
            <v>13</v>
          </cell>
          <cell r="D41">
            <v>10</v>
          </cell>
          <cell r="E41">
            <v>1</v>
          </cell>
        </row>
        <row r="42">
          <cell r="A42">
            <v>15</v>
          </cell>
          <cell r="B42">
            <v>6</v>
          </cell>
          <cell r="D42">
            <v>0</v>
          </cell>
          <cell r="E42">
            <v>1</v>
          </cell>
        </row>
        <row r="43">
          <cell r="A43">
            <v>12</v>
          </cell>
          <cell r="B43">
            <v>1</v>
          </cell>
          <cell r="D43" t="str">
            <v>NA / DK</v>
          </cell>
          <cell r="E43">
            <v>2</v>
          </cell>
        </row>
        <row r="44">
          <cell r="A44">
            <v>10</v>
          </cell>
          <cell r="B44">
            <v>2</v>
          </cell>
          <cell r="D44" t="str">
            <v>Grand Total</v>
          </cell>
          <cell r="E44">
            <v>50</v>
          </cell>
        </row>
        <row r="45">
          <cell r="A45">
            <v>5</v>
          </cell>
          <cell r="B45">
            <v>1</v>
          </cell>
        </row>
        <row r="46">
          <cell r="A46" t="str">
            <v>Grand Total</v>
          </cell>
          <cell r="B46">
            <v>50</v>
          </cell>
        </row>
        <row r="48">
          <cell r="A48" t="str">
            <v>US / EU</v>
          </cell>
          <cell r="B48" t="str">
            <v>US</v>
          </cell>
        </row>
        <row r="49">
          <cell r="A49" t="str">
            <v>Industry</v>
          </cell>
          <cell r="B49" t="str">
            <v>(All)</v>
          </cell>
        </row>
        <row r="50">
          <cell r="A50" t="str">
            <v>Revenue</v>
          </cell>
          <cell r="B50" t="str">
            <v>(All)</v>
          </cell>
        </row>
        <row r="52">
          <cell r="A52" t="str">
            <v>Count of 3 PC Refresh 2014</v>
          </cell>
        </row>
        <row r="53">
          <cell r="A53" t="str">
            <v>3 PC Refresh 2014</v>
          </cell>
          <cell r="B53" t="str">
            <v>Total</v>
          </cell>
        </row>
        <row r="54">
          <cell r="A54">
            <v>35</v>
          </cell>
          <cell r="B54">
            <v>1</v>
          </cell>
        </row>
        <row r="55">
          <cell r="A55">
            <v>30</v>
          </cell>
          <cell r="B55">
            <v>5</v>
          </cell>
        </row>
        <row r="56">
          <cell r="A56">
            <v>25</v>
          </cell>
          <cell r="B56">
            <v>21</v>
          </cell>
        </row>
        <row r="57">
          <cell r="A57">
            <v>20</v>
          </cell>
          <cell r="B57">
            <v>9</v>
          </cell>
        </row>
        <row r="58">
          <cell r="A58">
            <v>15</v>
          </cell>
          <cell r="B58">
            <v>4</v>
          </cell>
        </row>
        <row r="59">
          <cell r="A59">
            <v>10</v>
          </cell>
          <cell r="B59">
            <v>2</v>
          </cell>
        </row>
        <row r="60">
          <cell r="A60">
            <v>0</v>
          </cell>
          <cell r="B60">
            <v>1</v>
          </cell>
        </row>
        <row r="61">
          <cell r="A61" t="str">
            <v>NA / DK</v>
          </cell>
          <cell r="B61">
            <v>7</v>
          </cell>
        </row>
        <row r="62">
          <cell r="A62" t="str">
            <v>Grand Total</v>
          </cell>
          <cell r="B62">
            <v>50</v>
          </cell>
        </row>
      </sheetData>
      <sheetData sheetId="3">
        <row r="1">
          <cell r="A1" t="str">
            <v>Morgan Stanley Hardware Survey - November 2011</v>
          </cell>
        </row>
        <row r="3">
          <cell r="A3" t="str">
            <v>4.  Do you currently purchase tablets for corporate use? Do you allow employee owned tablets to</v>
          </cell>
        </row>
        <row r="4">
          <cell r="A4" t="str">
            <v xml:space="preserve"> access the company network?  What are your plans one year from now?</v>
          </cell>
        </row>
        <row r="6">
          <cell r="A6" t="str">
            <v>US / EU</v>
          </cell>
          <cell r="B6" t="str">
            <v>US</v>
          </cell>
          <cell r="D6" t="str">
            <v>US / EU</v>
          </cell>
          <cell r="E6" t="str">
            <v>US</v>
          </cell>
          <cell r="H6" t="str">
            <v>Currently</v>
          </cell>
          <cell r="L6" t="str">
            <v>In 1 Year</v>
          </cell>
        </row>
        <row r="7">
          <cell r="A7" t="str">
            <v>Industry</v>
          </cell>
          <cell r="B7" t="str">
            <v>(All)</v>
          </cell>
          <cell r="D7" t="str">
            <v>Industry</v>
          </cell>
          <cell r="E7" t="str">
            <v>(All)</v>
          </cell>
          <cell r="H7" t="str">
            <v>Jan 11 Survey</v>
          </cell>
          <cell r="I7" t="str">
            <v>Apr 11 Survey</v>
          </cell>
          <cell r="J7" t="str">
            <v>Jul 11 Survey</v>
          </cell>
          <cell r="K7" t="str">
            <v>Oct 11 Survey</v>
          </cell>
          <cell r="L7" t="str">
            <v>Jan 11 Survey</v>
          </cell>
          <cell r="M7" t="str">
            <v>Apr 11 Survey</v>
          </cell>
          <cell r="N7" t="str">
            <v>Jul 11 Survey</v>
          </cell>
          <cell r="O7" t="str">
            <v>Oct 11 Survey</v>
          </cell>
        </row>
        <row r="8">
          <cell r="A8" t="str">
            <v>Revenue</v>
          </cell>
          <cell r="B8" t="str">
            <v>(All)</v>
          </cell>
          <cell r="D8" t="str">
            <v>Revenue</v>
          </cell>
          <cell r="E8" t="str">
            <v>(All)</v>
          </cell>
          <cell r="G8" t="str">
            <v>Purchase for Employees</v>
          </cell>
          <cell r="H8">
            <v>0.21153846153846154</v>
          </cell>
          <cell r="I8">
            <v>0.31481481481481483</v>
          </cell>
          <cell r="J8">
            <v>0.44</v>
          </cell>
          <cell r="K8">
            <v>0.52</v>
          </cell>
          <cell r="L8">
            <v>0.50877192982456143</v>
          </cell>
          <cell r="M8">
            <v>0.4642857142857143</v>
          </cell>
          <cell r="N8">
            <v>0.54</v>
          </cell>
          <cell r="O8">
            <v>0.6</v>
          </cell>
        </row>
        <row r="9">
          <cell r="G9" t="str">
            <v>Allow Employee-Owned Tablet on Network</v>
          </cell>
          <cell r="H9">
            <v>7.6923076923076927E-2</v>
          </cell>
          <cell r="I9">
            <v>0.29629629629629628</v>
          </cell>
          <cell r="J9">
            <v>0.36</v>
          </cell>
          <cell r="K9">
            <v>0.4</v>
          </cell>
          <cell r="L9">
            <v>0.15789473684210525</v>
          </cell>
          <cell r="M9">
            <v>0.32142857142857145</v>
          </cell>
          <cell r="N9">
            <v>0.54</v>
          </cell>
          <cell r="O9">
            <v>0.62</v>
          </cell>
        </row>
        <row r="10">
          <cell r="A10" t="str">
            <v>Count of 4 Currently - Purchase for % Employees</v>
          </cell>
          <cell r="D10" t="str">
            <v>Count of 4 In 1 Year - Purchase for % Employees</v>
          </cell>
        </row>
        <row r="11">
          <cell r="A11" t="str">
            <v>4 Currently - Purchase for % Employees</v>
          </cell>
          <cell r="B11" t="str">
            <v>Total</v>
          </cell>
          <cell r="D11" t="str">
            <v>4 In 1 Year - Purchase for % Employees</v>
          </cell>
          <cell r="E11" t="str">
            <v>Total</v>
          </cell>
        </row>
        <row r="12">
          <cell r="A12">
            <v>30</v>
          </cell>
          <cell r="B12">
            <v>1</v>
          </cell>
          <cell r="D12">
            <v>50</v>
          </cell>
          <cell r="E12">
            <v>3</v>
          </cell>
        </row>
        <row r="13">
          <cell r="A13">
            <v>25</v>
          </cell>
          <cell r="B13">
            <v>2</v>
          </cell>
          <cell r="D13">
            <v>35</v>
          </cell>
          <cell r="E13">
            <v>1</v>
          </cell>
        </row>
        <row r="14">
          <cell r="A14">
            <v>20</v>
          </cell>
          <cell r="B14">
            <v>1</v>
          </cell>
          <cell r="D14">
            <v>25</v>
          </cell>
          <cell r="E14">
            <v>2</v>
          </cell>
        </row>
        <row r="15">
          <cell r="A15">
            <v>15</v>
          </cell>
          <cell r="B15">
            <v>1</v>
          </cell>
          <cell r="D15">
            <v>23</v>
          </cell>
          <cell r="E15">
            <v>1</v>
          </cell>
        </row>
        <row r="16">
          <cell r="A16">
            <v>13</v>
          </cell>
          <cell r="B16">
            <v>1</v>
          </cell>
          <cell r="D16">
            <v>20</v>
          </cell>
          <cell r="E16">
            <v>1</v>
          </cell>
        </row>
        <row r="17">
          <cell r="A17">
            <v>12</v>
          </cell>
          <cell r="B17">
            <v>1</v>
          </cell>
          <cell r="D17">
            <v>15</v>
          </cell>
          <cell r="E17">
            <v>4</v>
          </cell>
        </row>
        <row r="18">
          <cell r="A18">
            <v>10</v>
          </cell>
          <cell r="B18">
            <v>6</v>
          </cell>
          <cell r="D18">
            <v>10</v>
          </cell>
          <cell r="E18">
            <v>7</v>
          </cell>
        </row>
        <row r="19">
          <cell r="A19">
            <v>7</v>
          </cell>
          <cell r="B19">
            <v>1</v>
          </cell>
          <cell r="D19">
            <v>5</v>
          </cell>
          <cell r="E19">
            <v>7</v>
          </cell>
        </row>
        <row r="20">
          <cell r="A20">
            <v>5</v>
          </cell>
          <cell r="B20">
            <v>6</v>
          </cell>
          <cell r="D20">
            <v>3</v>
          </cell>
          <cell r="E20">
            <v>2</v>
          </cell>
        </row>
        <row r="21">
          <cell r="A21">
            <v>3</v>
          </cell>
          <cell r="B21">
            <v>1</v>
          </cell>
          <cell r="D21">
            <v>2.5</v>
          </cell>
          <cell r="E21">
            <v>1</v>
          </cell>
        </row>
        <row r="22">
          <cell r="A22">
            <v>2</v>
          </cell>
          <cell r="B22">
            <v>1</v>
          </cell>
          <cell r="D22">
            <v>1</v>
          </cell>
          <cell r="E22">
            <v>1</v>
          </cell>
        </row>
        <row r="23">
          <cell r="A23">
            <v>1</v>
          </cell>
          <cell r="B23">
            <v>4</v>
          </cell>
          <cell r="D23">
            <v>0</v>
          </cell>
          <cell r="E23">
            <v>20</v>
          </cell>
        </row>
        <row r="24">
          <cell r="A24">
            <v>0</v>
          </cell>
          <cell r="B24">
            <v>24</v>
          </cell>
          <cell r="D24" t="str">
            <v>Grand Total</v>
          </cell>
          <cell r="E24">
            <v>50</v>
          </cell>
        </row>
        <row r="25">
          <cell r="A25" t="str">
            <v>Grand Total</v>
          </cell>
          <cell r="B25">
            <v>50</v>
          </cell>
        </row>
        <row r="27">
          <cell r="B27" t="str">
            <v>Response</v>
          </cell>
        </row>
        <row r="28">
          <cell r="A28" t="str">
            <v>Currently allow employee owned tablets</v>
          </cell>
          <cell r="B28">
            <v>20</v>
          </cell>
        </row>
        <row r="29">
          <cell r="A29" t="str">
            <v>Allow employee owned tablets in 1 year</v>
          </cell>
          <cell r="B29">
            <v>31</v>
          </cell>
        </row>
      </sheetData>
      <sheetData sheetId="4"/>
      <sheetData sheetId="5">
        <row r="1">
          <cell r="A1" t="str">
            <v>Morgan Stanley Hardware Survey - November 2011</v>
          </cell>
        </row>
        <row r="2">
          <cell r="A2" t="str">
            <v xml:space="preserve"> </v>
          </cell>
        </row>
        <row r="3">
          <cell r="A3" t="str">
            <v>6.  How do you expect your adoption of server virtualization to impact your PC, Server, Storage Systems,</v>
          </cell>
          <cell r="S3" t="str">
            <v>EU</v>
          </cell>
          <cell r="T3" t="str">
            <v>Servers</v>
          </cell>
          <cell r="U3" t="str">
            <v>Storage</v>
          </cell>
          <cell r="V3" t="str">
            <v>Networking</v>
          </cell>
        </row>
        <row r="4">
          <cell r="A4" t="str">
            <v xml:space="preserve"> and Networking spend to change? </v>
          </cell>
          <cell r="S4" t="str">
            <v>Spend More</v>
          </cell>
          <cell r="T4">
            <v>3</v>
          </cell>
          <cell r="U4">
            <v>9</v>
          </cell>
          <cell r="V4">
            <v>0</v>
          </cell>
        </row>
        <row r="5">
          <cell r="S5" t="str">
            <v>Spend Same</v>
          </cell>
          <cell r="T5">
            <v>9</v>
          </cell>
          <cell r="U5">
            <v>9</v>
          </cell>
          <cell r="V5">
            <v>19</v>
          </cell>
        </row>
        <row r="6">
          <cell r="A6" t="str">
            <v>US / EU</v>
          </cell>
          <cell r="B6" t="str">
            <v>US</v>
          </cell>
          <cell r="E6" t="str">
            <v>US / EU</v>
          </cell>
          <cell r="F6" t="str">
            <v>US</v>
          </cell>
          <cell r="J6" t="str">
            <v>Servers</v>
          </cell>
          <cell r="K6" t="str">
            <v>Storage</v>
          </cell>
          <cell r="L6" t="str">
            <v>Networking</v>
          </cell>
          <cell r="S6" t="str">
            <v>Spend Less</v>
          </cell>
          <cell r="T6">
            <v>10</v>
          </cell>
          <cell r="U6">
            <v>5</v>
          </cell>
          <cell r="V6">
            <v>3</v>
          </cell>
        </row>
        <row r="7">
          <cell r="A7" t="str">
            <v>Industry</v>
          </cell>
          <cell r="B7" t="str">
            <v>(All)</v>
          </cell>
          <cell r="E7" t="str">
            <v>Industry</v>
          </cell>
          <cell r="F7" t="str">
            <v>(All)</v>
          </cell>
          <cell r="I7" t="str">
            <v>Spend More</v>
          </cell>
          <cell r="J7">
            <v>16</v>
          </cell>
          <cell r="K7">
            <v>17</v>
          </cell>
          <cell r="L7">
            <v>12</v>
          </cell>
          <cell r="S7" t="str">
            <v>NA / Unsure</v>
          </cell>
          <cell r="T7">
            <v>3</v>
          </cell>
          <cell r="U7">
            <v>2</v>
          </cell>
          <cell r="V7">
            <v>3</v>
          </cell>
        </row>
        <row r="8">
          <cell r="A8" t="str">
            <v>Revenue</v>
          </cell>
          <cell r="B8" t="str">
            <v>(All)</v>
          </cell>
          <cell r="E8" t="str">
            <v>Revenue</v>
          </cell>
          <cell r="F8" t="str">
            <v>(All)</v>
          </cell>
          <cell r="I8" t="str">
            <v>Spend Same</v>
          </cell>
          <cell r="J8">
            <v>11</v>
          </cell>
          <cell r="K8">
            <v>10</v>
          </cell>
          <cell r="L8">
            <v>25</v>
          </cell>
        </row>
        <row r="9">
          <cell r="I9" t="str">
            <v>Spend Less</v>
          </cell>
          <cell r="J9">
            <v>22</v>
          </cell>
          <cell r="K9">
            <v>21</v>
          </cell>
          <cell r="L9">
            <v>10</v>
          </cell>
          <cell r="T9" t="str">
            <v>Servers</v>
          </cell>
          <cell r="U9" t="str">
            <v>Storage</v>
          </cell>
          <cell r="V9" t="str">
            <v>Networking</v>
          </cell>
        </row>
        <row r="10">
          <cell r="A10" t="str">
            <v>Count of 6 PCs</v>
          </cell>
          <cell r="E10" t="str">
            <v>Count of 6 Servers</v>
          </cell>
          <cell r="I10" t="str">
            <v>NA / Unsure</v>
          </cell>
          <cell r="J10">
            <v>1</v>
          </cell>
          <cell r="K10">
            <v>2</v>
          </cell>
          <cell r="L10">
            <v>3</v>
          </cell>
          <cell r="S10" t="str">
            <v>Up</v>
          </cell>
          <cell r="T10">
            <v>0.13636363636363635</v>
          </cell>
          <cell r="U10">
            <v>0.39130434782608697</v>
          </cell>
          <cell r="V10">
            <v>0</v>
          </cell>
        </row>
        <row r="11">
          <cell r="A11" t="str">
            <v>6 PCs</v>
          </cell>
          <cell r="B11" t="str">
            <v>Total</v>
          </cell>
          <cell r="E11" t="str">
            <v>6 Servers</v>
          </cell>
          <cell r="F11" t="str">
            <v>Total</v>
          </cell>
          <cell r="S11" t="str">
            <v>Flat</v>
          </cell>
          <cell r="T11">
            <v>0.40909090909090912</v>
          </cell>
          <cell r="U11">
            <v>0.39130434782608697</v>
          </cell>
          <cell r="V11">
            <v>0.86363636363636365</v>
          </cell>
        </row>
        <row r="12">
          <cell r="A12" t="str">
            <v>Spend More</v>
          </cell>
          <cell r="B12">
            <v>7</v>
          </cell>
          <cell r="E12" t="str">
            <v>Spend More</v>
          </cell>
          <cell r="F12">
            <v>16</v>
          </cell>
          <cell r="J12" t="str">
            <v>Servers</v>
          </cell>
          <cell r="K12" t="str">
            <v>Storage</v>
          </cell>
          <cell r="L12" t="str">
            <v>Networking</v>
          </cell>
          <cell r="S12" t="str">
            <v>Down</v>
          </cell>
          <cell r="T12">
            <v>-0.45454545454545453</v>
          </cell>
          <cell r="U12">
            <v>-0.21739130434782608</v>
          </cell>
          <cell r="V12">
            <v>-0.13636363636363635</v>
          </cell>
        </row>
        <row r="13">
          <cell r="A13" t="str">
            <v>Spend Same</v>
          </cell>
          <cell r="B13">
            <v>19</v>
          </cell>
          <cell r="E13" t="str">
            <v>Spend Same</v>
          </cell>
          <cell r="F13">
            <v>11</v>
          </cell>
          <cell r="I13" t="str">
            <v>Up</v>
          </cell>
          <cell r="J13">
            <v>0.32653061224489793</v>
          </cell>
          <cell r="K13">
            <v>0.35416666666666669</v>
          </cell>
          <cell r="L13">
            <v>0.25531914893617019</v>
          </cell>
        </row>
        <row r="14">
          <cell r="A14" t="str">
            <v>Spend Less</v>
          </cell>
          <cell r="B14">
            <v>22</v>
          </cell>
          <cell r="E14" t="str">
            <v>Spend Less</v>
          </cell>
          <cell r="F14">
            <v>22</v>
          </cell>
          <cell r="I14" t="str">
            <v>Flat</v>
          </cell>
          <cell r="J14">
            <v>0.22448979591836735</v>
          </cell>
          <cell r="K14">
            <v>0.20833333333333334</v>
          </cell>
          <cell r="L14">
            <v>0.53191489361702127</v>
          </cell>
          <cell r="T14">
            <v>-0.31818181818181818</v>
          </cell>
          <cell r="U14">
            <v>0.17391304347826089</v>
          </cell>
          <cell r="V14">
            <v>-0.13636363636363635</v>
          </cell>
        </row>
        <row r="15">
          <cell r="A15" t="str">
            <v>NA / Unsure</v>
          </cell>
          <cell r="B15">
            <v>2</v>
          </cell>
          <cell r="E15" t="str">
            <v>NA / Unsure</v>
          </cell>
          <cell r="F15">
            <v>1</v>
          </cell>
          <cell r="I15" t="str">
            <v>Down</v>
          </cell>
          <cell r="J15">
            <v>0.44897959183673469</v>
          </cell>
          <cell r="K15">
            <v>0.4375</v>
          </cell>
          <cell r="L15">
            <v>0.21276595744680851</v>
          </cell>
        </row>
        <row r="16">
          <cell r="A16" t="str">
            <v>Grand Total</v>
          </cell>
          <cell r="B16">
            <v>50</v>
          </cell>
          <cell r="E16" t="str">
            <v>Grand Total</v>
          </cell>
          <cell r="F16">
            <v>50</v>
          </cell>
        </row>
        <row r="17">
          <cell r="I17" t="str">
            <v>Net Up</v>
          </cell>
        </row>
        <row r="18">
          <cell r="A18" t="str">
            <v>US / EU</v>
          </cell>
          <cell r="B18" t="str">
            <v>US</v>
          </cell>
          <cell r="E18" t="str">
            <v>US / EU</v>
          </cell>
          <cell r="F18" t="str">
            <v>US</v>
          </cell>
          <cell r="I18" t="str">
            <v>Oct 10 Survey</v>
          </cell>
          <cell r="J18">
            <v>-0.21951219512195119</v>
          </cell>
          <cell r="K18">
            <v>8.3333333333333315E-2</v>
          </cell>
          <cell r="L18">
            <v>0.47222222222222227</v>
          </cell>
        </row>
        <row r="19">
          <cell r="A19" t="str">
            <v>Industry</v>
          </cell>
          <cell r="B19" t="str">
            <v>(All)</v>
          </cell>
          <cell r="E19" t="str">
            <v>Industry</v>
          </cell>
          <cell r="F19" t="str">
            <v>(All)</v>
          </cell>
          <cell r="I19" t="str">
            <v>Jan 11 Survey</v>
          </cell>
          <cell r="J19">
            <v>-0.15555555555555578</v>
          </cell>
          <cell r="K19">
            <v>0.2</v>
          </cell>
          <cell r="L19">
            <v>0.24444444444444441</v>
          </cell>
        </row>
        <row r="20">
          <cell r="A20" t="str">
            <v>Revenue</v>
          </cell>
          <cell r="B20" t="str">
            <v>(All)</v>
          </cell>
          <cell r="E20" t="str">
            <v>Revenue</v>
          </cell>
          <cell r="F20" t="str">
            <v>(All)</v>
          </cell>
          <cell r="I20" t="str">
            <v>Apr 11 Survey</v>
          </cell>
          <cell r="J20">
            <v>-0.16666666666666663</v>
          </cell>
          <cell r="K20">
            <v>0.25</v>
          </cell>
          <cell r="L20">
            <v>0.22916666666666669</v>
          </cell>
        </row>
        <row r="21">
          <cell r="I21" t="str">
            <v>Jul 11 Survey</v>
          </cell>
          <cell r="J21">
            <v>-0.23404255319148937</v>
          </cell>
          <cell r="K21">
            <v>-0.12765957446808512</v>
          </cell>
          <cell r="L21">
            <v>0.10638297872340424</v>
          </cell>
        </row>
        <row r="22">
          <cell r="A22" t="str">
            <v>Count of 6 Storage</v>
          </cell>
          <cell r="E22" t="str">
            <v>Count of 6 Networking</v>
          </cell>
          <cell r="I22" t="str">
            <v>Oct 11 Survey</v>
          </cell>
          <cell r="J22">
            <v>-0.12244897959183676</v>
          </cell>
          <cell r="K22">
            <v>-8.3333333333333315E-2</v>
          </cell>
          <cell r="L22">
            <v>4.255319148936168E-2</v>
          </cell>
        </row>
        <row r="23">
          <cell r="A23" t="str">
            <v>6 Storage</v>
          </cell>
          <cell r="B23" t="str">
            <v>Total</v>
          </cell>
          <cell r="E23" t="str">
            <v>6 Networking</v>
          </cell>
          <cell r="F23" t="str">
            <v>Total</v>
          </cell>
        </row>
        <row r="24">
          <cell r="A24" t="str">
            <v>Spend More</v>
          </cell>
          <cell r="B24">
            <v>17</v>
          </cell>
          <cell r="E24" t="str">
            <v>Spend More</v>
          </cell>
          <cell r="F24">
            <v>12</v>
          </cell>
        </row>
        <row r="25">
          <cell r="A25" t="str">
            <v>Spend Same</v>
          </cell>
          <cell r="B25">
            <v>10</v>
          </cell>
          <cell r="E25" t="str">
            <v>Spend Same</v>
          </cell>
          <cell r="F25">
            <v>25</v>
          </cell>
        </row>
        <row r="26">
          <cell r="A26" t="str">
            <v>Spend Less</v>
          </cell>
          <cell r="B26">
            <v>21</v>
          </cell>
          <cell r="E26" t="str">
            <v>Spend Less</v>
          </cell>
          <cell r="F26">
            <v>10</v>
          </cell>
        </row>
        <row r="27">
          <cell r="A27" t="str">
            <v>NA / Unsure</v>
          </cell>
          <cell r="B27">
            <v>2</v>
          </cell>
          <cell r="E27" t="str">
            <v>NA / Unsure</v>
          </cell>
          <cell r="F27">
            <v>3</v>
          </cell>
        </row>
        <row r="28">
          <cell r="A28" t="str">
            <v>Grand Total</v>
          </cell>
          <cell r="B28">
            <v>50</v>
          </cell>
          <cell r="E28" t="str">
            <v>Grand Total</v>
          </cell>
          <cell r="F28">
            <v>50</v>
          </cell>
        </row>
      </sheetData>
      <sheetData sheetId="6">
        <row r="1">
          <cell r="A1" t="str">
            <v>Morgan Stanley Hardware Survey - November 2011</v>
          </cell>
        </row>
        <row r="3">
          <cell r="A3" t="str">
            <v>7.  Over the next twelve months, what are your Server spending plans as it relates to specific vendors?</v>
          </cell>
        </row>
        <row r="5">
          <cell r="A5" t="str">
            <v>US / EU</v>
          </cell>
          <cell r="B5" t="str">
            <v>US</v>
          </cell>
          <cell r="E5" t="str">
            <v>US / EU</v>
          </cell>
          <cell r="F5" t="str">
            <v>US</v>
          </cell>
          <cell r="I5" t="str">
            <v>DELL</v>
          </cell>
          <cell r="J5" t="str">
            <v>FIO</v>
          </cell>
          <cell r="K5" t="str">
            <v>HPQ</v>
          </cell>
          <cell r="L5" t="str">
            <v>IBM</v>
          </cell>
          <cell r="M5" t="str">
            <v>ORCL</v>
          </cell>
          <cell r="N5" t="str">
            <v>CSCO</v>
          </cell>
        </row>
        <row r="6">
          <cell r="A6" t="str">
            <v>Industry</v>
          </cell>
          <cell r="B6" t="str">
            <v>(All)</v>
          </cell>
          <cell r="E6" t="str">
            <v>Industry</v>
          </cell>
          <cell r="F6" t="str">
            <v>(All)</v>
          </cell>
          <cell r="H6" t="str">
            <v>Increase</v>
          </cell>
          <cell r="I6">
            <v>10</v>
          </cell>
          <cell r="J6">
            <v>3</v>
          </cell>
          <cell r="K6">
            <v>12</v>
          </cell>
          <cell r="L6">
            <v>9</v>
          </cell>
          <cell r="M6">
            <v>6</v>
          </cell>
          <cell r="N6">
            <v>9</v>
          </cell>
        </row>
        <row r="7">
          <cell r="A7" t="str">
            <v>Revenue</v>
          </cell>
          <cell r="B7" t="str">
            <v>(All)</v>
          </cell>
          <cell r="E7" t="str">
            <v>Revenue</v>
          </cell>
          <cell r="F7" t="str">
            <v>(All)</v>
          </cell>
          <cell r="H7" t="str">
            <v>Flat</v>
          </cell>
          <cell r="I7">
            <v>22</v>
          </cell>
          <cell r="J7">
            <v>11</v>
          </cell>
          <cell r="K7">
            <v>19</v>
          </cell>
          <cell r="L7">
            <v>20</v>
          </cell>
          <cell r="M7">
            <v>13</v>
          </cell>
          <cell r="N7">
            <v>19</v>
          </cell>
        </row>
        <row r="8">
          <cell r="H8" t="str">
            <v>Decrease</v>
          </cell>
          <cell r="I8">
            <v>5</v>
          </cell>
          <cell r="J8">
            <v>0</v>
          </cell>
          <cell r="K8">
            <v>8</v>
          </cell>
          <cell r="L8">
            <v>5</v>
          </cell>
          <cell r="M8">
            <v>4</v>
          </cell>
          <cell r="N8">
            <v>3</v>
          </cell>
        </row>
        <row r="9">
          <cell r="A9" t="str">
            <v>Count of 7 Dell</v>
          </cell>
          <cell r="E9" t="str">
            <v>Count of 7 Fusion-io</v>
          </cell>
          <cell r="H9" t="str">
            <v>Don't Use</v>
          </cell>
          <cell r="I9">
            <v>13</v>
          </cell>
          <cell r="J9">
            <v>36</v>
          </cell>
          <cell r="K9">
            <v>11</v>
          </cell>
          <cell r="L9">
            <v>16</v>
          </cell>
          <cell r="M9">
            <v>27</v>
          </cell>
          <cell r="N9">
            <v>19</v>
          </cell>
        </row>
        <row r="10">
          <cell r="A10" t="str">
            <v>7 Dell</v>
          </cell>
          <cell r="B10" t="str">
            <v>Total</v>
          </cell>
          <cell r="E10" t="str">
            <v>7 Fusion-io</v>
          </cell>
          <cell r="F10" t="str">
            <v>Total</v>
          </cell>
        </row>
        <row r="11">
          <cell r="A11" t="str">
            <v>Increase</v>
          </cell>
          <cell r="B11">
            <v>10</v>
          </cell>
          <cell r="E11" t="str">
            <v>Increase</v>
          </cell>
          <cell r="F11">
            <v>3</v>
          </cell>
          <cell r="H11" t="str">
            <v>Increase</v>
          </cell>
          <cell r="I11">
            <v>0.27027027027027029</v>
          </cell>
          <cell r="J11">
            <v>0.21428571428571427</v>
          </cell>
          <cell r="K11">
            <v>0.30769230769230771</v>
          </cell>
          <cell r="L11">
            <v>0.26470588235294118</v>
          </cell>
          <cell r="M11">
            <v>0.2608695652173913</v>
          </cell>
          <cell r="N11">
            <v>0.29032258064516131</v>
          </cell>
        </row>
        <row r="12">
          <cell r="A12" t="str">
            <v>Flat</v>
          </cell>
          <cell r="B12">
            <v>22</v>
          </cell>
          <cell r="E12" t="str">
            <v>Flat</v>
          </cell>
          <cell r="F12">
            <v>11</v>
          </cell>
          <cell r="H12" t="str">
            <v>Decrease</v>
          </cell>
          <cell r="I12">
            <v>-0.13513513513513514</v>
          </cell>
          <cell r="J12">
            <v>0</v>
          </cell>
          <cell r="K12">
            <v>-0.20512820512820512</v>
          </cell>
          <cell r="L12">
            <v>-0.14705882352941177</v>
          </cell>
          <cell r="M12">
            <v>-0.17391304347826086</v>
          </cell>
          <cell r="N12">
            <v>-9.6774193548387094E-2</v>
          </cell>
        </row>
        <row r="13">
          <cell r="A13" t="str">
            <v>Decrease</v>
          </cell>
          <cell r="B13">
            <v>5</v>
          </cell>
          <cell r="E13" t="str">
            <v>Don't Use</v>
          </cell>
          <cell r="F13">
            <v>36</v>
          </cell>
        </row>
        <row r="14">
          <cell r="A14" t="str">
            <v>Don't Use</v>
          </cell>
          <cell r="B14">
            <v>13</v>
          </cell>
          <cell r="E14" t="str">
            <v>Grand Total</v>
          </cell>
          <cell r="F14">
            <v>50</v>
          </cell>
          <cell r="J14" t="str">
            <v>CSCO</v>
          </cell>
          <cell r="Q14" t="str">
            <v>DELL</v>
          </cell>
          <cell r="X14" t="str">
            <v>IBM</v>
          </cell>
          <cell r="AE14" t="str">
            <v>HPQ</v>
          </cell>
          <cell r="AL14" t="str">
            <v>ORCL</v>
          </cell>
        </row>
        <row r="15">
          <cell r="A15" t="str">
            <v>Grand Total</v>
          </cell>
          <cell r="B15">
            <v>50</v>
          </cell>
          <cell r="H15" t="str">
            <v>Increase</v>
          </cell>
          <cell r="I15">
            <v>0.1951219512195122</v>
          </cell>
          <cell r="J15">
            <v>0.14814814814814814</v>
          </cell>
          <cell r="K15">
            <v>0.15384615384615385</v>
          </cell>
          <cell r="L15">
            <v>0.2</v>
          </cell>
          <cell r="M15">
            <v>0.14285714285714285</v>
          </cell>
          <cell r="N15">
            <v>0.29032258064516131</v>
          </cell>
          <cell r="P15">
            <v>0.27884615384615385</v>
          </cell>
          <cell r="Q15">
            <v>0.46341463414634149</v>
          </cell>
          <cell r="R15">
            <v>0.4358974358974359</v>
          </cell>
          <cell r="S15">
            <v>0.36842105263157893</v>
          </cell>
          <cell r="T15">
            <v>0.29729729729729731</v>
          </cell>
          <cell r="U15">
            <v>0.27027027027027029</v>
          </cell>
          <cell r="W15">
            <v>0.28282828282828282</v>
          </cell>
          <cell r="X15">
            <v>0.24242424242424243</v>
          </cell>
          <cell r="Y15">
            <v>0.2</v>
          </cell>
          <cell r="Z15">
            <v>0.28205128205128205</v>
          </cell>
          <cell r="AA15">
            <v>0.21621621621621623</v>
          </cell>
          <cell r="AB15">
            <v>0.26470588235294118</v>
          </cell>
          <cell r="AD15">
            <v>0.26470588235294118</v>
          </cell>
          <cell r="AE15">
            <v>0.30555555555555558</v>
          </cell>
          <cell r="AF15">
            <v>0.29729729729729731</v>
          </cell>
          <cell r="AG15">
            <v>0.29729729729729731</v>
          </cell>
          <cell r="AH15">
            <v>0.3611111111111111</v>
          </cell>
          <cell r="AI15">
            <v>0.30769230769230771</v>
          </cell>
          <cell r="AK15">
            <v>0.22950819672131148</v>
          </cell>
          <cell r="AL15">
            <v>0.21739130434782608</v>
          </cell>
          <cell r="AM15">
            <v>0.27272727272727271</v>
          </cell>
          <cell r="AN15">
            <v>0.20689655172413793</v>
          </cell>
          <cell r="AO15">
            <v>0.19230769230769232</v>
          </cell>
          <cell r="AP15">
            <v>0.2608695652173913</v>
          </cell>
        </row>
        <row r="16">
          <cell r="H16" t="str">
            <v>Decrease</v>
          </cell>
          <cell r="I16">
            <v>-6.097560975609756E-2</v>
          </cell>
          <cell r="J16">
            <v>-3.7037037037037035E-2</v>
          </cell>
          <cell r="K16">
            <v>-7.69230769230769E-2</v>
          </cell>
          <cell r="L16">
            <v>-0.1</v>
          </cell>
          <cell r="M16">
            <v>-0.14285714285714285</v>
          </cell>
          <cell r="N16">
            <v>-9.6774193548387094E-2</v>
          </cell>
          <cell r="P16">
            <v>-0.18269230769230768</v>
          </cell>
          <cell r="Q16">
            <v>-4.878048780487805E-2</v>
          </cell>
          <cell r="R16">
            <v>-0.102564102564103</v>
          </cell>
          <cell r="S16">
            <v>-0.13157894736842105</v>
          </cell>
          <cell r="T16">
            <v>-0.10810810810810811</v>
          </cell>
          <cell r="U16">
            <v>-0.13513513513513514</v>
          </cell>
          <cell r="W16">
            <v>-0.17171717171717171</v>
          </cell>
          <cell r="X16">
            <v>-0.18181818181818182</v>
          </cell>
          <cell r="Y16">
            <v>-0.2</v>
          </cell>
          <cell r="Z16">
            <v>-0.12820512820512819</v>
          </cell>
          <cell r="AA16">
            <v>-0.13513513513513514</v>
          </cell>
          <cell r="AB16">
            <v>-0.14705882352941177</v>
          </cell>
          <cell r="AD16">
            <v>-0.18627450980392157</v>
          </cell>
          <cell r="AE16">
            <v>-0.22222222222222221</v>
          </cell>
          <cell r="AF16">
            <v>-0.162162162162162</v>
          </cell>
          <cell r="AG16">
            <v>-0.16216216216216217</v>
          </cell>
          <cell r="AH16">
            <v>-0.1388888888888889</v>
          </cell>
          <cell r="AI16">
            <v>-0.20512820512820512</v>
          </cell>
          <cell r="AK16">
            <v>-0.22950819672131148</v>
          </cell>
          <cell r="AL16">
            <v>-0.17391304347826086</v>
          </cell>
          <cell r="AM16">
            <v>-0.13636363636363599</v>
          </cell>
          <cell r="AN16">
            <v>-0.10344827586206896</v>
          </cell>
          <cell r="AO16">
            <v>-0.11538461538461539</v>
          </cell>
          <cell r="AP16">
            <v>-0.17391304347826086</v>
          </cell>
        </row>
        <row r="17">
          <cell r="A17" t="str">
            <v>US / EU</v>
          </cell>
          <cell r="B17" t="str">
            <v>US</v>
          </cell>
          <cell r="E17" t="str">
            <v>US / EU</v>
          </cell>
          <cell r="F17" t="str">
            <v>US</v>
          </cell>
        </row>
        <row r="18">
          <cell r="A18" t="str">
            <v>Industry</v>
          </cell>
          <cell r="B18" t="str">
            <v>(All)</v>
          </cell>
          <cell r="E18" t="str">
            <v>Industry</v>
          </cell>
          <cell r="F18" t="str">
            <v>(All)</v>
          </cell>
          <cell r="H18" t="str">
            <v>Net</v>
          </cell>
          <cell r="I18">
            <v>0.13414634146341464</v>
          </cell>
          <cell r="J18">
            <v>0.1111111111111111</v>
          </cell>
          <cell r="K18">
            <v>7.6923076923076955E-2</v>
          </cell>
          <cell r="L18">
            <v>0.1</v>
          </cell>
          <cell r="M18">
            <v>0</v>
          </cell>
          <cell r="N18">
            <v>0.19354838709677422</v>
          </cell>
          <cell r="P18">
            <v>9.6153846153846173E-2</v>
          </cell>
          <cell r="Q18">
            <v>0.41463414634146345</v>
          </cell>
          <cell r="R18">
            <v>0.33333333333333293</v>
          </cell>
          <cell r="S18">
            <v>0.23684210526315788</v>
          </cell>
          <cell r="T18">
            <v>0.1891891891891892</v>
          </cell>
          <cell r="U18">
            <v>0.13513513513513514</v>
          </cell>
          <cell r="W18">
            <v>0.1111111111111111</v>
          </cell>
          <cell r="X18">
            <v>6.0606060606060608E-2</v>
          </cell>
          <cell r="Y18">
            <v>0</v>
          </cell>
          <cell r="Z18">
            <v>0.15384615384615385</v>
          </cell>
          <cell r="AA18">
            <v>8.1081081081081086E-2</v>
          </cell>
          <cell r="AB18">
            <v>0.11764705882352941</v>
          </cell>
          <cell r="AD18">
            <v>7.8431372549019607E-2</v>
          </cell>
          <cell r="AE18">
            <v>8.333333333333337E-2</v>
          </cell>
          <cell r="AF18">
            <v>0.13513513513513531</v>
          </cell>
          <cell r="AG18">
            <v>0.13513513513513514</v>
          </cell>
          <cell r="AH18">
            <v>0.22222222222222221</v>
          </cell>
          <cell r="AI18">
            <v>0.10256410256410259</v>
          </cell>
          <cell r="AK18">
            <v>0</v>
          </cell>
          <cell r="AL18">
            <v>4.3478260869565216E-2</v>
          </cell>
          <cell r="AM18">
            <v>0.13636363636363671</v>
          </cell>
          <cell r="AN18">
            <v>0.10344827586206896</v>
          </cell>
          <cell r="AO18">
            <v>7.6923076923076927E-2</v>
          </cell>
          <cell r="AP18">
            <v>8.6956521739130432E-2</v>
          </cell>
        </row>
        <row r="19">
          <cell r="A19" t="str">
            <v>Revenue</v>
          </cell>
          <cell r="B19" t="str">
            <v>(All)</v>
          </cell>
          <cell r="E19" t="str">
            <v>Revenue</v>
          </cell>
          <cell r="F19" t="str">
            <v>(All)</v>
          </cell>
        </row>
        <row r="21">
          <cell r="A21" t="str">
            <v>Count of 7 HP</v>
          </cell>
          <cell r="E21" t="str">
            <v>Count of 7 IBM</v>
          </cell>
        </row>
        <row r="22">
          <cell r="A22" t="str">
            <v>7 HP</v>
          </cell>
          <cell r="B22" t="str">
            <v>Total</v>
          </cell>
          <cell r="E22" t="str">
            <v>7 IBM</v>
          </cell>
          <cell r="F22" t="str">
            <v>Total</v>
          </cell>
        </row>
        <row r="23">
          <cell r="A23" t="str">
            <v>Increase</v>
          </cell>
          <cell r="B23">
            <v>12</v>
          </cell>
          <cell r="E23" t="str">
            <v>Increase</v>
          </cell>
          <cell r="F23">
            <v>9</v>
          </cell>
        </row>
        <row r="24">
          <cell r="A24" t="str">
            <v>Flat</v>
          </cell>
          <cell r="B24">
            <v>19</v>
          </cell>
          <cell r="E24" t="str">
            <v>Flat</v>
          </cell>
          <cell r="F24">
            <v>20</v>
          </cell>
        </row>
        <row r="25">
          <cell r="A25" t="str">
            <v>Decrease</v>
          </cell>
          <cell r="B25">
            <v>8</v>
          </cell>
          <cell r="E25" t="str">
            <v>Decrease</v>
          </cell>
          <cell r="F25">
            <v>5</v>
          </cell>
        </row>
        <row r="26">
          <cell r="A26" t="str">
            <v>Don't Use</v>
          </cell>
          <cell r="B26">
            <v>11</v>
          </cell>
          <cell r="E26" t="str">
            <v>Don't Use</v>
          </cell>
          <cell r="F26">
            <v>16</v>
          </cell>
        </row>
        <row r="27">
          <cell r="A27" t="str">
            <v>Grand Total</v>
          </cell>
          <cell r="B27">
            <v>50</v>
          </cell>
          <cell r="E27" t="str">
            <v>Grand Total</v>
          </cell>
          <cell r="F27">
            <v>50</v>
          </cell>
        </row>
        <row r="29">
          <cell r="A29" t="str">
            <v>US / EU</v>
          </cell>
          <cell r="B29" t="str">
            <v>US</v>
          </cell>
          <cell r="E29" t="str">
            <v>US / EU</v>
          </cell>
          <cell r="F29" t="str">
            <v>US</v>
          </cell>
        </row>
        <row r="30">
          <cell r="A30" t="str">
            <v>Industry</v>
          </cell>
          <cell r="B30" t="str">
            <v>(All)</v>
          </cell>
          <cell r="E30" t="str">
            <v>Industry</v>
          </cell>
          <cell r="F30" t="str">
            <v>(All)</v>
          </cell>
        </row>
        <row r="31">
          <cell r="A31" t="str">
            <v>Revenue</v>
          </cell>
          <cell r="B31" t="str">
            <v>(All)</v>
          </cell>
          <cell r="E31" t="str">
            <v>Revenue</v>
          </cell>
          <cell r="F31" t="str">
            <v>(All)</v>
          </cell>
        </row>
        <row r="33">
          <cell r="A33" t="str">
            <v>Count of 7 Oracle/Sun</v>
          </cell>
          <cell r="E33" t="str">
            <v>Count of 7 Cisco</v>
          </cell>
        </row>
        <row r="34">
          <cell r="A34" t="str">
            <v>7 Oracle/Sun</v>
          </cell>
          <cell r="B34" t="str">
            <v>Total</v>
          </cell>
          <cell r="E34" t="str">
            <v>7 Cisco</v>
          </cell>
          <cell r="F34" t="str">
            <v>Total</v>
          </cell>
        </row>
        <row r="35">
          <cell r="A35" t="str">
            <v>Increase</v>
          </cell>
          <cell r="B35">
            <v>6</v>
          </cell>
          <cell r="E35" t="str">
            <v>Increase</v>
          </cell>
          <cell r="F35">
            <v>9</v>
          </cell>
        </row>
        <row r="36">
          <cell r="A36" t="str">
            <v>Flat</v>
          </cell>
          <cell r="B36">
            <v>13</v>
          </cell>
          <cell r="E36" t="str">
            <v>Flat</v>
          </cell>
          <cell r="F36">
            <v>19</v>
          </cell>
        </row>
        <row r="37">
          <cell r="A37" t="str">
            <v>Decrease</v>
          </cell>
          <cell r="B37">
            <v>4</v>
          </cell>
          <cell r="E37" t="str">
            <v>Decrease</v>
          </cell>
          <cell r="F37">
            <v>3</v>
          </cell>
        </row>
        <row r="38">
          <cell r="A38" t="str">
            <v>Don't Use</v>
          </cell>
          <cell r="B38">
            <v>27</v>
          </cell>
          <cell r="E38" t="str">
            <v>Don't Use</v>
          </cell>
          <cell r="F38">
            <v>19</v>
          </cell>
        </row>
        <row r="39">
          <cell r="A39" t="str">
            <v>Grand Total</v>
          </cell>
          <cell r="B39">
            <v>50</v>
          </cell>
          <cell r="E39" t="str">
            <v>Grand Total</v>
          </cell>
          <cell r="F39">
            <v>50</v>
          </cell>
        </row>
      </sheetData>
      <sheetData sheetId="7">
        <row r="1">
          <cell r="A1" t="str">
            <v>Morgan Stanley Hardware Survey - November 2011</v>
          </cell>
        </row>
        <row r="2">
          <cell r="A2" t="str">
            <v xml:space="preserve"> </v>
          </cell>
        </row>
        <row r="3">
          <cell r="A3" t="str">
            <v>8.  Over the next twelve months, what are your Storage spending plans as it relates to</v>
          </cell>
        </row>
        <row r="4">
          <cell r="A4" t="str">
            <v xml:space="preserve"> specific vendors?</v>
          </cell>
        </row>
        <row r="6">
          <cell r="A6" t="str">
            <v>US / EU</v>
          </cell>
          <cell r="B6" t="str">
            <v>US</v>
          </cell>
          <cell r="E6" t="str">
            <v>US / EU</v>
          </cell>
          <cell r="F6" t="str">
            <v>US</v>
          </cell>
          <cell r="I6" t="str">
            <v>DELL</v>
          </cell>
          <cell r="J6" t="str">
            <v>EMC</v>
          </cell>
          <cell r="K6" t="str">
            <v>HIT</v>
          </cell>
          <cell r="L6" t="str">
            <v>HPQ</v>
          </cell>
          <cell r="M6" t="str">
            <v>IBM</v>
          </cell>
          <cell r="N6" t="str">
            <v>NTAP</v>
          </cell>
          <cell r="O6" t="str">
            <v>ORCL</v>
          </cell>
        </row>
        <row r="7">
          <cell r="A7" t="str">
            <v>Industry</v>
          </cell>
          <cell r="B7" t="str">
            <v>(All)</v>
          </cell>
          <cell r="E7" t="str">
            <v>Industry</v>
          </cell>
          <cell r="F7" t="str">
            <v>(All)</v>
          </cell>
          <cell r="H7" t="str">
            <v>Increase</v>
          </cell>
          <cell r="I7">
            <v>6</v>
          </cell>
          <cell r="J7">
            <v>11</v>
          </cell>
          <cell r="K7">
            <v>7</v>
          </cell>
          <cell r="L7">
            <v>8</v>
          </cell>
          <cell r="M7">
            <v>5</v>
          </cell>
          <cell r="N7">
            <v>11</v>
          </cell>
          <cell r="O7">
            <v>4</v>
          </cell>
        </row>
        <row r="8">
          <cell r="A8" t="str">
            <v>Revenue</v>
          </cell>
          <cell r="B8" t="str">
            <v>(All)</v>
          </cell>
          <cell r="E8" t="str">
            <v>Revenue</v>
          </cell>
          <cell r="F8" t="str">
            <v>(All)</v>
          </cell>
          <cell r="H8" t="str">
            <v>Flat</v>
          </cell>
          <cell r="I8">
            <v>12</v>
          </cell>
          <cell r="J8">
            <v>23</v>
          </cell>
          <cell r="K8">
            <v>12</v>
          </cell>
          <cell r="L8">
            <v>16</v>
          </cell>
          <cell r="M8">
            <v>20</v>
          </cell>
          <cell r="N8">
            <v>13</v>
          </cell>
          <cell r="O8">
            <v>13</v>
          </cell>
        </row>
        <row r="9">
          <cell r="H9" t="str">
            <v>Decrease</v>
          </cell>
          <cell r="I9">
            <v>2</v>
          </cell>
          <cell r="J9">
            <v>7</v>
          </cell>
          <cell r="K9">
            <v>1</v>
          </cell>
          <cell r="L9">
            <v>5</v>
          </cell>
          <cell r="M9">
            <v>3</v>
          </cell>
          <cell r="N9">
            <v>6</v>
          </cell>
          <cell r="O9">
            <v>6</v>
          </cell>
        </row>
        <row r="10">
          <cell r="A10" t="str">
            <v>Count of 8 Dell</v>
          </cell>
          <cell r="E10" t="str">
            <v>Count of 8 EMC</v>
          </cell>
          <cell r="H10" t="str">
            <v>Don't Use</v>
          </cell>
          <cell r="I10">
            <v>30</v>
          </cell>
          <cell r="J10">
            <v>9</v>
          </cell>
          <cell r="K10">
            <v>30</v>
          </cell>
          <cell r="L10">
            <v>21</v>
          </cell>
          <cell r="M10">
            <v>22</v>
          </cell>
          <cell r="N10">
            <v>20</v>
          </cell>
          <cell r="O10">
            <v>27</v>
          </cell>
        </row>
        <row r="11">
          <cell r="A11" t="str">
            <v>8 Dell</v>
          </cell>
          <cell r="B11" t="str">
            <v>Total</v>
          </cell>
          <cell r="E11" t="str">
            <v>8 EMC</v>
          </cell>
          <cell r="F11" t="str">
            <v>Total</v>
          </cell>
        </row>
        <row r="12">
          <cell r="A12" t="str">
            <v>Increase</v>
          </cell>
          <cell r="B12">
            <v>6</v>
          </cell>
          <cell r="E12" t="str">
            <v>Increase</v>
          </cell>
          <cell r="F12">
            <v>11</v>
          </cell>
          <cell r="H12" t="str">
            <v>Increase</v>
          </cell>
          <cell r="I12">
            <v>0.3</v>
          </cell>
          <cell r="J12">
            <v>0.26829268292682928</v>
          </cell>
          <cell r="K12">
            <v>0.35</v>
          </cell>
          <cell r="L12">
            <v>0.27586206896551724</v>
          </cell>
          <cell r="M12">
            <v>0.17857142857142858</v>
          </cell>
          <cell r="N12">
            <v>0.36666666666666664</v>
          </cell>
          <cell r="O12">
            <v>0.17391304347826086</v>
          </cell>
        </row>
        <row r="13">
          <cell r="A13" t="str">
            <v>Flat</v>
          </cell>
          <cell r="B13">
            <v>12</v>
          </cell>
          <cell r="E13" t="str">
            <v>Flat</v>
          </cell>
          <cell r="F13">
            <v>23</v>
          </cell>
          <cell r="H13" t="str">
            <v>Decrease</v>
          </cell>
          <cell r="I13">
            <v>-0.1</v>
          </cell>
          <cell r="J13">
            <v>-0.17073170731707318</v>
          </cell>
          <cell r="K13">
            <v>-0.05</v>
          </cell>
          <cell r="L13">
            <v>-0.17241379310344829</v>
          </cell>
          <cell r="M13">
            <v>-0.10714285714285714</v>
          </cell>
          <cell r="N13">
            <v>-0.2</v>
          </cell>
          <cell r="O13">
            <v>-0.2608695652173913</v>
          </cell>
        </row>
        <row r="14">
          <cell r="A14" t="str">
            <v>Decrease</v>
          </cell>
          <cell r="B14">
            <v>2</v>
          </cell>
          <cell r="E14" t="str">
            <v>Decrease</v>
          </cell>
          <cell r="F14">
            <v>7</v>
          </cell>
        </row>
        <row r="15">
          <cell r="A15" t="str">
            <v>Don't Use</v>
          </cell>
          <cell r="B15">
            <v>30</v>
          </cell>
          <cell r="E15" t="str">
            <v>Don't Use</v>
          </cell>
          <cell r="F15">
            <v>9</v>
          </cell>
        </row>
        <row r="16">
          <cell r="A16" t="str">
            <v>Grand Total</v>
          </cell>
          <cell r="B16">
            <v>50</v>
          </cell>
          <cell r="E16" t="str">
            <v>Grand Total</v>
          </cell>
          <cell r="F16">
            <v>50</v>
          </cell>
          <cell r="I16" t="str">
            <v>DELL</v>
          </cell>
          <cell r="O16" t="str">
            <v>NTAP</v>
          </cell>
          <cell r="U16" t="str">
            <v>EMC</v>
          </cell>
          <cell r="AA16" t="str">
            <v>HPQ</v>
          </cell>
          <cell r="AG16" t="str">
            <v>IBM</v>
          </cell>
          <cell r="AM16" t="str">
            <v>ORCL</v>
          </cell>
        </row>
        <row r="17">
          <cell r="H17" t="str">
            <v>Increase</v>
          </cell>
          <cell r="I17">
            <v>0.3888888888888889</v>
          </cell>
          <cell r="J17">
            <v>0.30952380952380953</v>
          </cell>
          <cell r="K17">
            <v>0.35714285714285715</v>
          </cell>
          <cell r="L17">
            <v>0.2857142857142857</v>
          </cell>
          <cell r="M17">
            <v>0.3</v>
          </cell>
          <cell r="O17">
            <v>0.42857142857142855</v>
          </cell>
          <cell r="P17">
            <v>0.25714285714285712</v>
          </cell>
          <cell r="Q17">
            <v>0.33333333333333331</v>
          </cell>
          <cell r="R17">
            <v>0.33333333333333331</v>
          </cell>
          <cell r="S17">
            <v>0.36666666666666664</v>
          </cell>
          <cell r="U17">
            <v>0.42499999999999999</v>
          </cell>
          <cell r="V17">
            <v>0.38297872340425532</v>
          </cell>
          <cell r="W17">
            <v>0.375</v>
          </cell>
          <cell r="X17">
            <v>0.3</v>
          </cell>
          <cell r="Y17">
            <v>0.26829268292682928</v>
          </cell>
          <cell r="AA17">
            <v>0.23076923076923078</v>
          </cell>
          <cell r="AB17">
            <v>0.22222222222222221</v>
          </cell>
          <cell r="AC17">
            <v>0.27659574468085107</v>
          </cell>
          <cell r="AD17">
            <v>0.27586206896551724</v>
          </cell>
          <cell r="AE17">
            <v>0.27586206896551724</v>
          </cell>
          <cell r="AG17">
            <v>0.21212121212121213</v>
          </cell>
          <cell r="AH17">
            <v>0.21875</v>
          </cell>
          <cell r="AI17">
            <v>0.16666666666666666</v>
          </cell>
          <cell r="AJ17">
            <v>7.1428571428571425E-2</v>
          </cell>
          <cell r="AK17">
            <v>0.17857142857142858</v>
          </cell>
          <cell r="AM17">
            <v>0.29411764705882354</v>
          </cell>
          <cell r="AN17">
            <v>0.28000000000000003</v>
          </cell>
          <cell r="AO17">
            <v>0.3125</v>
          </cell>
          <cell r="AP17">
            <v>0.16666666666666666</v>
          </cell>
          <cell r="AQ17">
            <v>0.17391304347826086</v>
          </cell>
        </row>
        <row r="18">
          <cell r="A18" t="str">
            <v>US / EU</v>
          </cell>
          <cell r="B18" t="str">
            <v>US</v>
          </cell>
          <cell r="E18" t="str">
            <v>US / EU</v>
          </cell>
          <cell r="F18" t="str">
            <v>US</v>
          </cell>
          <cell r="H18" t="str">
            <v>Decrease</v>
          </cell>
          <cell r="I18">
            <v>0</v>
          </cell>
          <cell r="J18">
            <v>-4.7619047619047616E-2</v>
          </cell>
          <cell r="K18">
            <v>-0.11904761904761904</v>
          </cell>
          <cell r="L18">
            <v>-0.19047619047619047</v>
          </cell>
          <cell r="M18">
            <v>-0.1</v>
          </cell>
          <cell r="O18">
            <v>0</v>
          </cell>
          <cell r="P18">
            <v>-0.11428571428571428</v>
          </cell>
          <cell r="Q18">
            <v>-0.1111111111111111</v>
          </cell>
          <cell r="R18">
            <v>-0.16666666666666666</v>
          </cell>
          <cell r="S18">
            <v>-0.2</v>
          </cell>
          <cell r="U18">
            <v>-2.5000000000000001E-2</v>
          </cell>
          <cell r="V18">
            <v>-8.5106382978723402E-2</v>
          </cell>
          <cell r="W18">
            <v>-0.125</v>
          </cell>
          <cell r="X18">
            <v>-0.2</v>
          </cell>
          <cell r="Y18">
            <v>-0.17073170731707318</v>
          </cell>
          <cell r="AA18">
            <v>-0.17948717948717949</v>
          </cell>
          <cell r="AB18">
            <v>-0.1111111111111111</v>
          </cell>
          <cell r="AC18">
            <v>-0.10638297872340426</v>
          </cell>
          <cell r="AD18">
            <v>-0.10344827586206896</v>
          </cell>
          <cell r="AE18">
            <v>-0.17241379310344829</v>
          </cell>
          <cell r="AG18">
            <v>-0.15151515151515152</v>
          </cell>
          <cell r="AH18">
            <v>-0.15625</v>
          </cell>
          <cell r="AI18">
            <v>-0.125</v>
          </cell>
          <cell r="AJ18">
            <v>-0.21428571428571427</v>
          </cell>
          <cell r="AK18">
            <v>-0.10714285714285714</v>
          </cell>
          <cell r="AM18">
            <v>0</v>
          </cell>
          <cell r="AN18">
            <v>-0.16</v>
          </cell>
          <cell r="AO18">
            <v>-0.3125</v>
          </cell>
          <cell r="AP18">
            <v>-0.3888888888888889</v>
          </cell>
          <cell r="AQ18">
            <v>-0.2608695652173913</v>
          </cell>
        </row>
        <row r="19">
          <cell r="A19" t="str">
            <v>Industry</v>
          </cell>
          <cell r="B19" t="str">
            <v>(All)</v>
          </cell>
          <cell r="E19" t="str">
            <v>Industry</v>
          </cell>
          <cell r="F19" t="str">
            <v>(All)</v>
          </cell>
        </row>
        <row r="20">
          <cell r="A20" t="str">
            <v>Revenue</v>
          </cell>
          <cell r="B20" t="str">
            <v>(All)</v>
          </cell>
          <cell r="E20" t="str">
            <v>Revenue</v>
          </cell>
          <cell r="F20" t="str">
            <v>(All)</v>
          </cell>
          <cell r="H20" t="str">
            <v>Net</v>
          </cell>
          <cell r="I20">
            <v>0.3888888888888889</v>
          </cell>
          <cell r="J20">
            <v>0.26190476190476192</v>
          </cell>
          <cell r="K20">
            <v>0.23809523809523811</v>
          </cell>
          <cell r="L20">
            <v>9.5238095238095233E-2</v>
          </cell>
          <cell r="M20">
            <v>0.19999999999999998</v>
          </cell>
          <cell r="O20">
            <v>0.42857142857142855</v>
          </cell>
          <cell r="P20">
            <v>0.14285714285714285</v>
          </cell>
          <cell r="Q20">
            <v>0.22222222222222221</v>
          </cell>
          <cell r="R20">
            <v>0.16666666666666666</v>
          </cell>
          <cell r="S20">
            <v>0.16666666666666663</v>
          </cell>
          <cell r="U20">
            <v>0.39999999999999997</v>
          </cell>
          <cell r="V20">
            <v>0.2978723404255319</v>
          </cell>
          <cell r="W20">
            <v>0.25</v>
          </cell>
          <cell r="X20">
            <v>9.9999999999999978E-2</v>
          </cell>
          <cell r="Y20">
            <v>9.7560975609756101E-2</v>
          </cell>
          <cell r="AA20">
            <v>5.1282051282051294E-2</v>
          </cell>
          <cell r="AB20">
            <v>0.1111111111111111</v>
          </cell>
          <cell r="AC20">
            <v>0.17021276595744683</v>
          </cell>
          <cell r="AD20">
            <v>0.17241379310344829</v>
          </cell>
          <cell r="AE20">
            <v>0.10344827586206895</v>
          </cell>
          <cell r="AG20">
            <v>6.0606060606060608E-2</v>
          </cell>
          <cell r="AH20">
            <v>6.25E-2</v>
          </cell>
          <cell r="AI20">
            <v>4.1666666666666657E-2</v>
          </cell>
          <cell r="AJ20">
            <v>-0.14285714285714285</v>
          </cell>
          <cell r="AK20">
            <v>7.1428571428571438E-2</v>
          </cell>
          <cell r="AM20">
            <v>0.29411764705882354</v>
          </cell>
          <cell r="AN20">
            <v>0.12000000000000002</v>
          </cell>
          <cell r="AO20">
            <v>0</v>
          </cell>
          <cell r="AP20">
            <v>-0.22222222222222224</v>
          </cell>
          <cell r="AQ20">
            <v>-8.6956521739130432E-2</v>
          </cell>
        </row>
        <row r="22">
          <cell r="A22" t="str">
            <v>Count of 8 Hitachi</v>
          </cell>
          <cell r="E22" t="str">
            <v>Count of 8 HP</v>
          </cell>
        </row>
        <row r="23">
          <cell r="A23" t="str">
            <v>8 Hitachi</v>
          </cell>
          <cell r="B23" t="str">
            <v>Total</v>
          </cell>
          <cell r="E23" t="str">
            <v>8 HP</v>
          </cell>
          <cell r="F23" t="str">
            <v>Total</v>
          </cell>
        </row>
        <row r="24">
          <cell r="A24" t="str">
            <v>Increase</v>
          </cell>
          <cell r="B24">
            <v>7</v>
          </cell>
          <cell r="E24" t="str">
            <v>Increase</v>
          </cell>
          <cell r="F24">
            <v>8</v>
          </cell>
        </row>
        <row r="25">
          <cell r="A25" t="str">
            <v>Flat</v>
          </cell>
          <cell r="B25">
            <v>12</v>
          </cell>
          <cell r="E25" t="str">
            <v>Flat</v>
          </cell>
          <cell r="F25">
            <v>16</v>
          </cell>
        </row>
        <row r="26">
          <cell r="A26" t="str">
            <v>Decrease</v>
          </cell>
          <cell r="B26">
            <v>1</v>
          </cell>
          <cell r="E26" t="str">
            <v>Decrease</v>
          </cell>
          <cell r="F26">
            <v>5</v>
          </cell>
        </row>
        <row r="27">
          <cell r="A27" t="str">
            <v>Don't Use</v>
          </cell>
          <cell r="B27">
            <v>30</v>
          </cell>
          <cell r="E27" t="str">
            <v>Don't Use</v>
          </cell>
          <cell r="F27">
            <v>21</v>
          </cell>
        </row>
        <row r="28">
          <cell r="A28" t="str">
            <v>Grand Total</v>
          </cell>
          <cell r="B28">
            <v>50</v>
          </cell>
          <cell r="E28" t="str">
            <v>Grand Total</v>
          </cell>
          <cell r="F28">
            <v>50</v>
          </cell>
        </row>
        <row r="30">
          <cell r="A30" t="str">
            <v>US / EU</v>
          </cell>
          <cell r="B30" t="str">
            <v>US</v>
          </cell>
          <cell r="E30" t="str">
            <v>US / EU</v>
          </cell>
          <cell r="F30" t="str">
            <v>US</v>
          </cell>
        </row>
        <row r="31">
          <cell r="A31" t="str">
            <v>Industry</v>
          </cell>
          <cell r="B31" t="str">
            <v>(All)</v>
          </cell>
          <cell r="E31" t="str">
            <v>Industry</v>
          </cell>
          <cell r="F31" t="str">
            <v>(All)</v>
          </cell>
        </row>
        <row r="32">
          <cell r="A32" t="str">
            <v>Revenue</v>
          </cell>
          <cell r="B32" t="str">
            <v>(All)</v>
          </cell>
          <cell r="E32" t="str">
            <v>Revenue</v>
          </cell>
          <cell r="F32" t="str">
            <v>(All)</v>
          </cell>
        </row>
        <row r="34">
          <cell r="A34" t="str">
            <v>Count of 8 IBM</v>
          </cell>
          <cell r="E34" t="str">
            <v>Count of 8 NetApp</v>
          </cell>
        </row>
        <row r="35">
          <cell r="A35" t="str">
            <v>8 IBM</v>
          </cell>
          <cell r="B35" t="str">
            <v>Total</v>
          </cell>
          <cell r="E35" t="str">
            <v>8 NetApp</v>
          </cell>
          <cell r="F35" t="str">
            <v>Total</v>
          </cell>
        </row>
        <row r="36">
          <cell r="A36" t="str">
            <v>Increase</v>
          </cell>
          <cell r="B36">
            <v>5</v>
          </cell>
          <cell r="E36" t="str">
            <v>Increase</v>
          </cell>
          <cell r="F36">
            <v>11</v>
          </cell>
        </row>
        <row r="37">
          <cell r="A37" t="str">
            <v>Flat</v>
          </cell>
          <cell r="B37">
            <v>20</v>
          </cell>
          <cell r="E37" t="str">
            <v>Flat</v>
          </cell>
          <cell r="F37">
            <v>13</v>
          </cell>
        </row>
        <row r="38">
          <cell r="A38" t="str">
            <v>Decrease</v>
          </cell>
          <cell r="B38">
            <v>3</v>
          </cell>
          <cell r="E38" t="str">
            <v>Decrease</v>
          </cell>
          <cell r="F38">
            <v>6</v>
          </cell>
        </row>
        <row r="39">
          <cell r="A39" t="str">
            <v>Don't Use</v>
          </cell>
          <cell r="B39">
            <v>22</v>
          </cell>
          <cell r="E39" t="str">
            <v>Don't Use</v>
          </cell>
          <cell r="F39">
            <v>20</v>
          </cell>
        </row>
        <row r="40">
          <cell r="A40" t="str">
            <v>Grand Total</v>
          </cell>
          <cell r="B40">
            <v>50</v>
          </cell>
          <cell r="E40" t="str">
            <v>Grand Total</v>
          </cell>
          <cell r="F40">
            <v>50</v>
          </cell>
        </row>
        <row r="42">
          <cell r="A42" t="str">
            <v>US / EU</v>
          </cell>
          <cell r="B42" t="str">
            <v>US</v>
          </cell>
        </row>
        <row r="43">
          <cell r="A43" t="str">
            <v>Industry</v>
          </cell>
          <cell r="B43" t="str">
            <v>(All)</v>
          </cell>
        </row>
        <row r="44">
          <cell r="A44" t="str">
            <v>Revenue</v>
          </cell>
          <cell r="B44" t="str">
            <v>(All)</v>
          </cell>
        </row>
        <row r="46">
          <cell r="A46" t="str">
            <v>Count of 8 Oracle/Sun</v>
          </cell>
        </row>
        <row r="47">
          <cell r="A47" t="str">
            <v>8 Oracle/Sun</v>
          </cell>
          <cell r="B47" t="str">
            <v>Total</v>
          </cell>
        </row>
        <row r="48">
          <cell r="A48" t="str">
            <v>Increase</v>
          </cell>
          <cell r="B48">
            <v>4</v>
          </cell>
        </row>
        <row r="49">
          <cell r="A49" t="str">
            <v>Flat</v>
          </cell>
          <cell r="B49">
            <v>13</v>
          </cell>
        </row>
        <row r="50">
          <cell r="A50" t="str">
            <v>Decrease</v>
          </cell>
          <cell r="B50">
            <v>6</v>
          </cell>
        </row>
        <row r="51">
          <cell r="A51" t="str">
            <v>Don't Use</v>
          </cell>
          <cell r="B51">
            <v>27</v>
          </cell>
        </row>
        <row r="52">
          <cell r="A52" t="str">
            <v>Grand Total</v>
          </cell>
          <cell r="B52">
            <v>50</v>
          </cell>
        </row>
      </sheetData>
      <sheetData sheetId="8">
        <row r="1">
          <cell r="A1" t="str">
            <v>Morgan Stanley Hardware Survey - November 2011</v>
          </cell>
        </row>
        <row r="3">
          <cell r="A3" t="str">
            <v>9. Have you evaluated EMC’s new storage products?</v>
          </cell>
        </row>
        <row r="4">
          <cell r="A4" t="str">
            <v>Please indicate if you are an existing EMC customer.</v>
          </cell>
          <cell r="E4" t="str">
            <v>Use EMC Now?</v>
          </cell>
          <cell r="J4" t="str">
            <v>VNXe</v>
          </cell>
          <cell r="M4" t="str">
            <v>VNX</v>
          </cell>
          <cell r="P4" t="str">
            <v>Isilon</v>
          </cell>
        </row>
        <row r="5">
          <cell r="E5" t="str">
            <v>Apr 11 Survey</v>
          </cell>
          <cell r="F5" t="str">
            <v>Jul 11 Survey</v>
          </cell>
          <cell r="G5" t="str">
            <v>Oct 11 Survey</v>
          </cell>
          <cell r="J5" t="str">
            <v>Apr 11 Survey</v>
          </cell>
          <cell r="K5" t="str">
            <v>Jul 11 Survey</v>
          </cell>
          <cell r="L5" t="str">
            <v>Oct 11 Survey</v>
          </cell>
          <cell r="M5" t="str">
            <v>Apr 11 Survey</v>
          </cell>
          <cell r="N5" t="str">
            <v>Jul 11 Survey</v>
          </cell>
          <cell r="O5" t="str">
            <v>Oct 11 Survey</v>
          </cell>
          <cell r="P5" t="str">
            <v>Apr 11 Survey</v>
          </cell>
          <cell r="Q5" t="str">
            <v>Jul 11 Survey</v>
          </cell>
          <cell r="R5" t="str">
            <v>Oct 11 Survey</v>
          </cell>
        </row>
        <row r="6">
          <cell r="A6" t="str">
            <v>US / EU</v>
          </cell>
          <cell r="B6" t="str">
            <v>US</v>
          </cell>
          <cell r="D6" t="str">
            <v>Yes</v>
          </cell>
          <cell r="E6">
            <v>0.72</v>
          </cell>
          <cell r="F6">
            <v>0.7</v>
          </cell>
          <cell r="G6">
            <v>0.74</v>
          </cell>
          <cell r="I6" t="str">
            <v>Intend to evaluate</v>
          </cell>
          <cell r="J6">
            <v>0.08</v>
          </cell>
          <cell r="K6">
            <v>0.08</v>
          </cell>
          <cell r="L6">
            <v>0.12</v>
          </cell>
          <cell r="M6">
            <v>0.08</v>
          </cell>
          <cell r="N6">
            <v>0.12</v>
          </cell>
          <cell r="O6">
            <v>0.24</v>
          </cell>
          <cell r="P6">
            <v>0</v>
          </cell>
          <cell r="Q6">
            <v>0.06</v>
          </cell>
          <cell r="R6">
            <v>0.22</v>
          </cell>
        </row>
        <row r="7">
          <cell r="A7" t="str">
            <v>Industry</v>
          </cell>
          <cell r="B7" t="str">
            <v>(All)</v>
          </cell>
          <cell r="D7" t="str">
            <v>No</v>
          </cell>
          <cell r="E7">
            <v>0.28000000000000003</v>
          </cell>
          <cell r="F7">
            <v>0.3</v>
          </cell>
          <cell r="G7">
            <v>0.26</v>
          </cell>
          <cell r="I7" t="str">
            <v>Evaluated and intend to purchase</v>
          </cell>
          <cell r="J7">
            <v>0.02</v>
          </cell>
          <cell r="K7">
            <v>0.06</v>
          </cell>
          <cell r="L7">
            <v>0.08</v>
          </cell>
          <cell r="M7">
            <v>0.06</v>
          </cell>
          <cell r="N7">
            <v>0.02</v>
          </cell>
          <cell r="O7">
            <v>0.06</v>
          </cell>
          <cell r="P7">
            <v>0.04</v>
          </cell>
          <cell r="Q7">
            <v>0.02</v>
          </cell>
          <cell r="R7">
            <v>0.06</v>
          </cell>
        </row>
        <row r="8">
          <cell r="A8" t="str">
            <v>Revenue</v>
          </cell>
          <cell r="B8" t="str">
            <v>(All)</v>
          </cell>
          <cell r="I8" t="str">
            <v>Evaluated, but no decision</v>
          </cell>
          <cell r="J8">
            <v>0.24</v>
          </cell>
          <cell r="K8">
            <v>0.18</v>
          </cell>
          <cell r="L8">
            <v>0.18</v>
          </cell>
          <cell r="M8">
            <v>0.22</v>
          </cell>
          <cell r="N8">
            <v>0.24</v>
          </cell>
          <cell r="O8">
            <v>0.26</v>
          </cell>
          <cell r="P8">
            <v>0.22</v>
          </cell>
          <cell r="Q8">
            <v>0.24</v>
          </cell>
          <cell r="R8">
            <v>0.22</v>
          </cell>
        </row>
        <row r="9">
          <cell r="I9" t="str">
            <v>Evaluated, but not interested</v>
          </cell>
          <cell r="J9">
            <v>0.16</v>
          </cell>
          <cell r="K9">
            <v>0.22</v>
          </cell>
          <cell r="L9">
            <v>0.22</v>
          </cell>
          <cell r="M9">
            <v>0.18</v>
          </cell>
          <cell r="N9">
            <v>0.18</v>
          </cell>
          <cell r="O9">
            <v>0.12</v>
          </cell>
          <cell r="P9">
            <v>0.12</v>
          </cell>
          <cell r="Q9">
            <v>0.12</v>
          </cell>
          <cell r="R9">
            <v>0.12</v>
          </cell>
        </row>
        <row r="10">
          <cell r="A10" t="str">
            <v>Count of 9 EMC Customer</v>
          </cell>
          <cell r="I10" t="str">
            <v>Have not evaluated</v>
          </cell>
          <cell r="J10">
            <v>0.5</v>
          </cell>
          <cell r="K10">
            <v>0.46</v>
          </cell>
          <cell r="L10">
            <v>0.4</v>
          </cell>
          <cell r="M10">
            <v>0.46</v>
          </cell>
          <cell r="N10">
            <v>0.44</v>
          </cell>
          <cell r="O10">
            <v>0.32</v>
          </cell>
          <cell r="P10">
            <v>0.62</v>
          </cell>
          <cell r="Q10">
            <v>0.56000000000000005</v>
          </cell>
          <cell r="R10">
            <v>0.38</v>
          </cell>
        </row>
        <row r="11">
          <cell r="A11" t="str">
            <v>9 EMC Customer</v>
          </cell>
          <cell r="B11" t="str">
            <v>Total</v>
          </cell>
        </row>
        <row r="12">
          <cell r="A12" t="str">
            <v>Yes</v>
          </cell>
          <cell r="B12">
            <v>37</v>
          </cell>
        </row>
        <row r="13">
          <cell r="A13" t="str">
            <v>No</v>
          </cell>
          <cell r="B13">
            <v>13</v>
          </cell>
        </row>
        <row r="14">
          <cell r="A14" t="str">
            <v>Grand Total</v>
          </cell>
          <cell r="B14">
            <v>50</v>
          </cell>
        </row>
        <row r="16">
          <cell r="A16" t="str">
            <v>US / EU</v>
          </cell>
          <cell r="B16" t="str">
            <v>US</v>
          </cell>
        </row>
        <row r="17">
          <cell r="A17" t="str">
            <v>Industry</v>
          </cell>
          <cell r="B17" t="str">
            <v>(All)</v>
          </cell>
        </row>
        <row r="18">
          <cell r="A18" t="str">
            <v>Revenue</v>
          </cell>
          <cell r="B18" t="str">
            <v>(All)</v>
          </cell>
        </row>
        <row r="20">
          <cell r="A20" t="str">
            <v>Count of 9 VNXe</v>
          </cell>
        </row>
        <row r="21">
          <cell r="A21" t="str">
            <v>9 VNXe</v>
          </cell>
          <cell r="B21" t="str">
            <v>Total</v>
          </cell>
        </row>
        <row r="22">
          <cell r="A22" t="str">
            <v>Intend to evaluate</v>
          </cell>
          <cell r="B22">
            <v>6</v>
          </cell>
        </row>
        <row r="23">
          <cell r="A23" t="str">
            <v>Evaluated and intend to purchase</v>
          </cell>
          <cell r="B23">
            <v>4</v>
          </cell>
        </row>
        <row r="24">
          <cell r="A24" t="str">
            <v>Evaluated, but no decision</v>
          </cell>
          <cell r="B24">
            <v>9</v>
          </cell>
        </row>
        <row r="25">
          <cell r="A25" t="str">
            <v>Evaluated, but not interested</v>
          </cell>
          <cell r="B25">
            <v>11</v>
          </cell>
        </row>
        <row r="26">
          <cell r="A26" t="str">
            <v>Have not evaluated</v>
          </cell>
          <cell r="B26">
            <v>20</v>
          </cell>
        </row>
        <row r="27">
          <cell r="A27" t="str">
            <v>Grand Total</v>
          </cell>
          <cell r="B27">
            <v>50</v>
          </cell>
        </row>
        <row r="29">
          <cell r="A29" t="str">
            <v>US / EU</v>
          </cell>
          <cell r="B29" t="str">
            <v>US</v>
          </cell>
        </row>
        <row r="30">
          <cell r="A30" t="str">
            <v>Industry</v>
          </cell>
          <cell r="B30" t="str">
            <v>(All)</v>
          </cell>
        </row>
        <row r="31">
          <cell r="A31" t="str">
            <v>Revenue</v>
          </cell>
          <cell r="B31" t="str">
            <v>(All)</v>
          </cell>
        </row>
        <row r="33">
          <cell r="A33" t="str">
            <v>Count of 9 VNX</v>
          </cell>
        </row>
        <row r="34">
          <cell r="A34" t="str">
            <v>9 VNX</v>
          </cell>
          <cell r="B34" t="str">
            <v>Total</v>
          </cell>
        </row>
        <row r="35">
          <cell r="A35" t="str">
            <v>Intend to evaluate</v>
          </cell>
          <cell r="B35">
            <v>12</v>
          </cell>
        </row>
        <row r="36">
          <cell r="A36" t="str">
            <v>Evaluated and intend to purchase</v>
          </cell>
          <cell r="B36">
            <v>3</v>
          </cell>
        </row>
        <row r="37">
          <cell r="A37" t="str">
            <v>Evaluated, but no decision</v>
          </cell>
          <cell r="B37">
            <v>13</v>
          </cell>
        </row>
        <row r="38">
          <cell r="A38" t="str">
            <v>Evaluated, but not interested</v>
          </cell>
          <cell r="B38">
            <v>6</v>
          </cell>
        </row>
        <row r="39">
          <cell r="A39" t="str">
            <v>Have not evaluated</v>
          </cell>
          <cell r="B39">
            <v>16</v>
          </cell>
        </row>
        <row r="40">
          <cell r="A40" t="str">
            <v>Grand Total</v>
          </cell>
          <cell r="B40">
            <v>50</v>
          </cell>
        </row>
        <row r="42">
          <cell r="A42" t="str">
            <v>US / EU</v>
          </cell>
          <cell r="B42" t="str">
            <v>US</v>
          </cell>
        </row>
        <row r="43">
          <cell r="A43" t="str">
            <v>Industry</v>
          </cell>
          <cell r="B43" t="str">
            <v>(All)</v>
          </cell>
        </row>
        <row r="44">
          <cell r="A44" t="str">
            <v>Revenue</v>
          </cell>
          <cell r="B44" t="str">
            <v>(All)</v>
          </cell>
          <cell r="G44" t="str">
            <v>VNXe</v>
          </cell>
          <cell r="K44" t="str">
            <v>VNX</v>
          </cell>
          <cell r="O44" t="str">
            <v>Isilon</v>
          </cell>
        </row>
        <row r="45">
          <cell r="F45" t="str">
            <v>Apr 11 Survey</v>
          </cell>
          <cell r="G45" t="str">
            <v>Jul 11 Survey</v>
          </cell>
          <cell r="H45" t="str">
            <v>Oct 11 Survey</v>
          </cell>
          <cell r="J45" t="str">
            <v>Apr 11 Survey</v>
          </cell>
          <cell r="K45" t="str">
            <v>Jul 11 Survey</v>
          </cell>
          <cell r="L45" t="str">
            <v>Oct 11 Survey</v>
          </cell>
          <cell r="N45" t="str">
            <v>Apr 11 Survey</v>
          </cell>
          <cell r="O45" t="str">
            <v>Jul 11 Survey</v>
          </cell>
          <cell r="P45" t="str">
            <v>Oct 11 Survey</v>
          </cell>
        </row>
        <row r="46">
          <cell r="A46" t="str">
            <v>Count of 9 Isilon</v>
          </cell>
          <cell r="D46" t="str">
            <v>Intend to evaluate</v>
          </cell>
          <cell r="F46">
            <v>0.08</v>
          </cell>
          <cell r="G46">
            <v>0.08</v>
          </cell>
          <cell r="H46">
            <v>0.12</v>
          </cell>
          <cell r="I46">
            <v>3.9999999999999994E-2</v>
          </cell>
          <cell r="J46">
            <v>0.08</v>
          </cell>
          <cell r="K46">
            <v>0.12</v>
          </cell>
          <cell r="L46">
            <v>0.24</v>
          </cell>
          <cell r="M46">
            <v>0.15999999999999998</v>
          </cell>
          <cell r="N46">
            <v>0</v>
          </cell>
          <cell r="O46">
            <v>0.06</v>
          </cell>
          <cell r="P46">
            <v>0.22</v>
          </cell>
          <cell r="Q46">
            <v>0.22</v>
          </cell>
        </row>
        <row r="47">
          <cell r="A47" t="str">
            <v>9 Isilon</v>
          </cell>
          <cell r="B47" t="str">
            <v>Total</v>
          </cell>
          <cell r="D47" t="str">
            <v>Evaluated and intend to purchase</v>
          </cell>
          <cell r="F47">
            <v>0.02</v>
          </cell>
          <cell r="G47">
            <v>0.06</v>
          </cell>
          <cell r="H47">
            <v>0.08</v>
          </cell>
          <cell r="J47">
            <v>0.06</v>
          </cell>
          <cell r="K47">
            <v>0.02</v>
          </cell>
          <cell r="L47">
            <v>0.06</v>
          </cell>
          <cell r="N47">
            <v>0.04</v>
          </cell>
          <cell r="O47">
            <v>0.02</v>
          </cell>
          <cell r="P47">
            <v>0.06</v>
          </cell>
        </row>
        <row r="48">
          <cell r="A48" t="str">
            <v>Intend to evaluate</v>
          </cell>
          <cell r="B48">
            <v>11</v>
          </cell>
          <cell r="D48" t="str">
            <v>Evaluated, but no decision</v>
          </cell>
          <cell r="F48">
            <v>0.24</v>
          </cell>
          <cell r="G48">
            <v>0.18</v>
          </cell>
          <cell r="H48">
            <v>0.18</v>
          </cell>
          <cell r="J48">
            <v>0.22</v>
          </cell>
          <cell r="K48">
            <v>0.24</v>
          </cell>
          <cell r="L48">
            <v>0.26</v>
          </cell>
          <cell r="N48">
            <v>0.22</v>
          </cell>
          <cell r="O48">
            <v>0.24</v>
          </cell>
          <cell r="P48">
            <v>0.22</v>
          </cell>
        </row>
        <row r="49">
          <cell r="A49" t="str">
            <v>Evaluated and intend to purchase</v>
          </cell>
          <cell r="B49">
            <v>3</v>
          </cell>
          <cell r="D49" t="str">
            <v>Evaluated, but not interested</v>
          </cell>
          <cell r="F49">
            <v>0.16</v>
          </cell>
          <cell r="G49">
            <v>0.22</v>
          </cell>
          <cell r="H49">
            <v>0.22</v>
          </cell>
          <cell r="J49">
            <v>0.18</v>
          </cell>
          <cell r="K49">
            <v>0.18</v>
          </cell>
          <cell r="L49">
            <v>0.12</v>
          </cell>
          <cell r="N49">
            <v>0.12</v>
          </cell>
          <cell r="O49">
            <v>0.12</v>
          </cell>
          <cell r="P49">
            <v>0.12</v>
          </cell>
        </row>
        <row r="50">
          <cell r="A50" t="str">
            <v>Evaluated, but no decision</v>
          </cell>
          <cell r="B50">
            <v>11</v>
          </cell>
          <cell r="D50" t="str">
            <v>Have not evaluated</v>
          </cell>
          <cell r="F50">
            <v>0.5</v>
          </cell>
          <cell r="G50">
            <v>0.46</v>
          </cell>
          <cell r="H50">
            <v>0.4</v>
          </cell>
          <cell r="J50">
            <v>0.46</v>
          </cell>
          <cell r="K50">
            <v>0.44</v>
          </cell>
          <cell r="L50">
            <v>0.32</v>
          </cell>
          <cell r="N50">
            <v>0.62</v>
          </cell>
          <cell r="O50">
            <v>0.56000000000000005</v>
          </cell>
          <cell r="P50">
            <v>0.38</v>
          </cell>
        </row>
        <row r="51">
          <cell r="A51" t="str">
            <v>Evaluated, but not interested</v>
          </cell>
          <cell r="B51">
            <v>6</v>
          </cell>
        </row>
        <row r="52">
          <cell r="A52" t="str">
            <v>Have not evaluated</v>
          </cell>
          <cell r="B52">
            <v>19</v>
          </cell>
        </row>
        <row r="53">
          <cell r="A53" t="str">
            <v>Grand Total</v>
          </cell>
          <cell r="B53">
            <v>50</v>
          </cell>
        </row>
      </sheetData>
      <sheetData sheetId="9">
        <row r="1">
          <cell r="A1" t="str">
            <v>Morgan Stanley Hardware Survey - November 2011</v>
          </cell>
        </row>
        <row r="3">
          <cell r="A3" t="str">
            <v>10.  What percentage of your PC and enterprise storage environment utilize flash based</v>
          </cell>
        </row>
        <row r="4">
          <cell r="A4" t="str">
            <v xml:space="preserve"> (i.e. SSD, PCIe cards) storage today?  What percentage do you expect in one year?    </v>
          </cell>
        </row>
        <row r="6">
          <cell r="A6" t="str">
            <v>US / EU</v>
          </cell>
          <cell r="B6" t="str">
            <v>US</v>
          </cell>
          <cell r="E6" t="str">
            <v>US / EU</v>
          </cell>
          <cell r="F6" t="str">
            <v>US</v>
          </cell>
          <cell r="I6" t="str">
            <v>PCs</v>
          </cell>
          <cell r="K6" t="str">
            <v>Storage</v>
          </cell>
        </row>
        <row r="7">
          <cell r="A7" t="str">
            <v>Industry</v>
          </cell>
          <cell r="B7" t="str">
            <v>(All)</v>
          </cell>
          <cell r="E7" t="str">
            <v>Industry</v>
          </cell>
          <cell r="F7" t="str">
            <v>(All)</v>
          </cell>
          <cell r="I7" t="str">
            <v>Currently</v>
          </cell>
          <cell r="J7" t="str">
            <v>In 1 Year</v>
          </cell>
          <cell r="K7" t="str">
            <v>Currently</v>
          </cell>
          <cell r="L7" t="str">
            <v>In 1 Year</v>
          </cell>
        </row>
        <row r="8">
          <cell r="A8" t="str">
            <v>Revenue</v>
          </cell>
          <cell r="B8" t="str">
            <v>(All)</v>
          </cell>
          <cell r="E8" t="str">
            <v>Revenue</v>
          </cell>
          <cell r="F8" t="str">
            <v>(All)</v>
          </cell>
          <cell r="H8">
            <v>0</v>
          </cell>
          <cell r="I8">
            <v>37</v>
          </cell>
          <cell r="J8">
            <v>45</v>
          </cell>
          <cell r="K8">
            <v>30</v>
          </cell>
          <cell r="L8">
            <v>20</v>
          </cell>
          <cell r="N8">
            <v>0</v>
          </cell>
        </row>
        <row r="9">
          <cell r="H9" t="str">
            <v>1-10%</v>
          </cell>
          <cell r="I9">
            <v>8</v>
          </cell>
          <cell r="J9">
            <v>19</v>
          </cell>
          <cell r="K9">
            <v>14</v>
          </cell>
          <cell r="L9">
            <v>14</v>
          </cell>
          <cell r="N9">
            <v>0.05</v>
          </cell>
        </row>
        <row r="10">
          <cell r="A10" t="str">
            <v>Count of 10 SSD % PCs Currently</v>
          </cell>
          <cell r="E10" t="str">
            <v>Count of 10 SSD % PCs In 1 Year</v>
          </cell>
          <cell r="H10" t="str">
            <v>11-20%</v>
          </cell>
          <cell r="I10">
            <v>4</v>
          </cell>
          <cell r="J10">
            <v>4</v>
          </cell>
          <cell r="K10">
            <v>4</v>
          </cell>
          <cell r="L10">
            <v>7</v>
          </cell>
          <cell r="N10">
            <v>0.15</v>
          </cell>
        </row>
        <row r="11">
          <cell r="A11" t="str">
            <v>10 SSD % PCs Currently</v>
          </cell>
          <cell r="B11" t="str">
            <v>Total</v>
          </cell>
          <cell r="E11" t="str">
            <v>10 SSD % PCs In 1 Year</v>
          </cell>
          <cell r="F11" t="str">
            <v>Total</v>
          </cell>
          <cell r="H11" t="str">
            <v>21-30%</v>
          </cell>
          <cell r="I11">
            <v>1</v>
          </cell>
          <cell r="J11">
            <v>3</v>
          </cell>
          <cell r="K11">
            <v>2</v>
          </cell>
          <cell r="L11">
            <v>5</v>
          </cell>
          <cell r="N11">
            <v>0.25</v>
          </cell>
        </row>
        <row r="12">
          <cell r="A12">
            <v>0</v>
          </cell>
          <cell r="B12">
            <v>37</v>
          </cell>
          <cell r="E12">
            <v>0</v>
          </cell>
          <cell r="F12">
            <v>28</v>
          </cell>
          <cell r="H12" t="str">
            <v>31-40%</v>
          </cell>
          <cell r="I12">
            <v>0</v>
          </cell>
          <cell r="J12">
            <v>3</v>
          </cell>
          <cell r="K12">
            <v>0</v>
          </cell>
          <cell r="L12">
            <v>2</v>
          </cell>
          <cell r="N12">
            <v>0.35</v>
          </cell>
        </row>
        <row r="13">
          <cell r="A13" t="str">
            <v>1-10%</v>
          </cell>
          <cell r="B13">
            <v>8</v>
          </cell>
          <cell r="E13" t="str">
            <v>1-10%</v>
          </cell>
          <cell r="F13">
            <v>14</v>
          </cell>
          <cell r="H13" t="str">
            <v>41-50%</v>
          </cell>
          <cell r="I13">
            <v>0</v>
          </cell>
          <cell r="J13">
            <v>1</v>
          </cell>
          <cell r="K13">
            <v>0</v>
          </cell>
          <cell r="L13">
            <v>1</v>
          </cell>
          <cell r="N13">
            <v>0.45</v>
          </cell>
        </row>
        <row r="14">
          <cell r="A14" t="str">
            <v>11-20%</v>
          </cell>
          <cell r="B14">
            <v>4</v>
          </cell>
          <cell r="E14" t="str">
            <v>11-20%</v>
          </cell>
          <cell r="F14">
            <v>2</v>
          </cell>
          <cell r="H14" t="str">
            <v>51-60%</v>
          </cell>
          <cell r="I14">
            <v>0</v>
          </cell>
          <cell r="J14">
            <v>0</v>
          </cell>
          <cell r="K14">
            <v>0</v>
          </cell>
          <cell r="L14">
            <v>1</v>
          </cell>
          <cell r="N14">
            <v>0.55000000000000004</v>
          </cell>
        </row>
        <row r="15">
          <cell r="A15" t="str">
            <v>21-30%</v>
          </cell>
          <cell r="B15">
            <v>1</v>
          </cell>
          <cell r="E15" t="str">
            <v>21-30%</v>
          </cell>
          <cell r="F15">
            <v>3</v>
          </cell>
          <cell r="J15">
            <v>1.625</v>
          </cell>
          <cell r="L15">
            <v>1.6444444444444448</v>
          </cell>
        </row>
        <row r="16">
          <cell r="A16" t="str">
            <v>Grand Total</v>
          </cell>
          <cell r="B16">
            <v>50</v>
          </cell>
          <cell r="E16" t="str">
            <v>31-40%</v>
          </cell>
          <cell r="F16">
            <v>2</v>
          </cell>
          <cell r="H16" t="str">
            <v>Jul 11 Survey</v>
          </cell>
          <cell r="I16">
            <v>0.04</v>
          </cell>
          <cell r="J16">
            <v>6.5000000000000002E-2</v>
          </cell>
          <cell r="K16">
            <v>4.4999999999999998E-2</v>
          </cell>
          <cell r="L16">
            <v>7.400000000000001E-2</v>
          </cell>
        </row>
        <row r="17">
          <cell r="E17" t="str">
            <v>41-50%</v>
          </cell>
          <cell r="F17">
            <v>1</v>
          </cell>
          <cell r="H17" t="str">
            <v>Oct 11 Survey</v>
          </cell>
          <cell r="I17">
            <v>2.5000000000000001E-2</v>
          </cell>
          <cell r="J17">
            <v>5.0666666666666665E-2</v>
          </cell>
          <cell r="K17">
            <v>3.6000000000000004E-2</v>
          </cell>
          <cell r="L17">
            <v>9.4E-2</v>
          </cell>
        </row>
        <row r="18">
          <cell r="E18" t="str">
            <v>Grand Total</v>
          </cell>
          <cell r="F18">
            <v>50</v>
          </cell>
          <cell r="J18">
            <v>2.0266666666666664</v>
          </cell>
          <cell r="L18">
            <v>2.6111111111111107</v>
          </cell>
        </row>
        <row r="20">
          <cell r="A20" t="str">
            <v>US / EU</v>
          </cell>
          <cell r="B20" t="str">
            <v>US</v>
          </cell>
          <cell r="E20" t="str">
            <v>US / EU</v>
          </cell>
          <cell r="F20" t="str">
            <v>US</v>
          </cell>
        </row>
        <row r="21">
          <cell r="A21" t="str">
            <v>Industry</v>
          </cell>
          <cell r="B21" t="str">
            <v>(All)</v>
          </cell>
          <cell r="E21" t="str">
            <v>Industry</v>
          </cell>
          <cell r="F21" t="str">
            <v>(All)</v>
          </cell>
        </row>
        <row r="22">
          <cell r="A22" t="str">
            <v>Revenue</v>
          </cell>
          <cell r="B22" t="str">
            <v>(All)</v>
          </cell>
          <cell r="E22" t="str">
            <v>Revenue</v>
          </cell>
          <cell r="F22" t="str">
            <v>(All)</v>
          </cell>
        </row>
        <row r="24">
          <cell r="A24" t="str">
            <v>Count of 10 SSD % Storage Currently</v>
          </cell>
          <cell r="E24" t="str">
            <v>Count of 10 SSD % Storage In 1 Year</v>
          </cell>
        </row>
        <row r="25">
          <cell r="A25" t="str">
            <v>10 SSD % Storage Currently</v>
          </cell>
          <cell r="B25" t="str">
            <v>Total</v>
          </cell>
          <cell r="E25" t="str">
            <v>10 SSD % Storage In 1 Year</v>
          </cell>
          <cell r="F25" t="str">
            <v>Total</v>
          </cell>
        </row>
        <row r="26">
          <cell r="A26">
            <v>0</v>
          </cell>
          <cell r="B26">
            <v>30</v>
          </cell>
          <cell r="E26">
            <v>0</v>
          </cell>
          <cell r="F26">
            <v>20</v>
          </cell>
        </row>
        <row r="27">
          <cell r="A27" t="str">
            <v>1-10%</v>
          </cell>
          <cell r="B27">
            <v>14</v>
          </cell>
          <cell r="E27" t="str">
            <v>1-10%</v>
          </cell>
          <cell r="F27">
            <v>14</v>
          </cell>
        </row>
        <row r="28">
          <cell r="A28" t="str">
            <v>11-20%</v>
          </cell>
          <cell r="B28">
            <v>4</v>
          </cell>
          <cell r="E28" t="str">
            <v>11-20%</v>
          </cell>
          <cell r="F28">
            <v>7</v>
          </cell>
        </row>
        <row r="29">
          <cell r="A29" t="str">
            <v>21-30%</v>
          </cell>
          <cell r="B29">
            <v>2</v>
          </cell>
          <cell r="E29" t="str">
            <v>21-30%</v>
          </cell>
          <cell r="F29">
            <v>5</v>
          </cell>
        </row>
        <row r="30">
          <cell r="A30" t="str">
            <v>Grand Total</v>
          </cell>
          <cell r="B30">
            <v>50</v>
          </cell>
          <cell r="E30" t="str">
            <v>31-40%</v>
          </cell>
          <cell r="F30">
            <v>2</v>
          </cell>
        </row>
        <row r="31">
          <cell r="E31" t="str">
            <v>41-50%</v>
          </cell>
          <cell r="F31">
            <v>1</v>
          </cell>
        </row>
        <row r="32">
          <cell r="E32" t="str">
            <v>51-60%</v>
          </cell>
          <cell r="F32">
            <v>1</v>
          </cell>
        </row>
        <row r="33">
          <cell r="E33" t="str">
            <v>Grand Total</v>
          </cell>
          <cell r="F33">
            <v>50</v>
          </cell>
        </row>
      </sheetData>
      <sheetData sheetId="10">
        <row r="1">
          <cell r="A1" t="str">
            <v>Morgan Stanley Hardware Survey - November 2011</v>
          </cell>
        </row>
        <row r="3">
          <cell r="A3" t="str">
            <v>11. Over the next 12 months, what are your Business Analytics spending plans (Datawarehouse,</v>
          </cell>
        </row>
        <row r="4">
          <cell r="A4" t="str">
            <v xml:space="preserve"> BI apps, etc.) overall and as it relates to specific vendors? </v>
          </cell>
        </row>
        <row r="6">
          <cell r="A6" t="str">
            <v>US / EU</v>
          </cell>
          <cell r="B6" t="str">
            <v>(All)</v>
          </cell>
          <cell r="D6" t="str">
            <v>US / EU</v>
          </cell>
          <cell r="E6" t="str">
            <v>(All)</v>
          </cell>
          <cell r="H6" t="str">
            <v>Teradata</v>
          </cell>
          <cell r="I6" t="str">
            <v>Microstrategy</v>
          </cell>
          <cell r="J6" t="str">
            <v>Oracle</v>
          </cell>
          <cell r="K6" t="str">
            <v>SAS</v>
          </cell>
          <cell r="L6" t="str">
            <v>IBM/Netezza</v>
          </cell>
          <cell r="M6" t="str">
            <v>HP/Vertica</v>
          </cell>
          <cell r="N6" t="str">
            <v>SAP/Sybase</v>
          </cell>
          <cell r="O6" t="str">
            <v>Informatica</v>
          </cell>
          <cell r="P6" t="str">
            <v>Microsoft</v>
          </cell>
        </row>
        <row r="7">
          <cell r="A7" t="str">
            <v>Industry</v>
          </cell>
          <cell r="B7" t="str">
            <v>(All)</v>
          </cell>
          <cell r="D7" t="str">
            <v>Industry</v>
          </cell>
          <cell r="E7" t="str">
            <v>(All)</v>
          </cell>
          <cell r="G7" t="str">
            <v>Increase</v>
          </cell>
          <cell r="H7">
            <v>8</v>
          </cell>
          <cell r="I7">
            <v>2</v>
          </cell>
          <cell r="J7">
            <v>9</v>
          </cell>
          <cell r="K7">
            <v>4</v>
          </cell>
          <cell r="L7">
            <v>7</v>
          </cell>
          <cell r="M7">
            <v>4</v>
          </cell>
          <cell r="N7">
            <v>8</v>
          </cell>
          <cell r="O7">
            <v>4</v>
          </cell>
          <cell r="P7">
            <v>7</v>
          </cell>
        </row>
        <row r="8">
          <cell r="A8" t="str">
            <v>Revenue</v>
          </cell>
          <cell r="B8" t="str">
            <v>(All)</v>
          </cell>
          <cell r="D8" t="str">
            <v>Revenue</v>
          </cell>
          <cell r="E8" t="str">
            <v>(All)</v>
          </cell>
          <cell r="G8" t="str">
            <v>Flat</v>
          </cell>
          <cell r="H8">
            <v>22</v>
          </cell>
          <cell r="I8">
            <v>13</v>
          </cell>
          <cell r="J8">
            <v>32</v>
          </cell>
          <cell r="K8">
            <v>17</v>
          </cell>
          <cell r="L8">
            <v>18</v>
          </cell>
          <cell r="M8">
            <v>18</v>
          </cell>
          <cell r="N8">
            <v>23</v>
          </cell>
          <cell r="O8">
            <v>18</v>
          </cell>
          <cell r="P8">
            <v>26</v>
          </cell>
        </row>
        <row r="9">
          <cell r="G9" t="str">
            <v>Decrease</v>
          </cell>
          <cell r="H9">
            <v>3</v>
          </cell>
          <cell r="J9">
            <v>4</v>
          </cell>
          <cell r="K9">
            <v>2</v>
          </cell>
          <cell r="L9">
            <v>5</v>
          </cell>
          <cell r="M9">
            <v>3</v>
          </cell>
          <cell r="N9">
            <v>7</v>
          </cell>
          <cell r="O9">
            <v>4</v>
          </cell>
          <cell r="P9">
            <v>7</v>
          </cell>
        </row>
        <row r="10">
          <cell r="A10" t="str">
            <v>Count of 11 Overall Business Analytics Spending</v>
          </cell>
          <cell r="D10" t="str">
            <v>Count of 11 HP / Vertica</v>
          </cell>
          <cell r="G10" t="str">
            <v>Don't Use</v>
          </cell>
          <cell r="H10">
            <v>42</v>
          </cell>
          <cell r="I10">
            <v>60</v>
          </cell>
          <cell r="J10">
            <v>30</v>
          </cell>
          <cell r="K10">
            <v>52</v>
          </cell>
          <cell r="L10">
            <v>45</v>
          </cell>
          <cell r="M10">
            <v>50</v>
          </cell>
          <cell r="N10">
            <v>37</v>
          </cell>
          <cell r="O10">
            <v>49</v>
          </cell>
          <cell r="P10">
            <v>35</v>
          </cell>
        </row>
        <row r="11">
          <cell r="A11" t="str">
            <v>11 Overall Business Analytics Spending</v>
          </cell>
          <cell r="B11" t="str">
            <v>Total</v>
          </cell>
          <cell r="D11" t="str">
            <v>11 HP / Vertica</v>
          </cell>
          <cell r="E11" t="str">
            <v>Total</v>
          </cell>
        </row>
        <row r="12">
          <cell r="A12" t="str">
            <v>Increase</v>
          </cell>
          <cell r="B12">
            <v>26</v>
          </cell>
          <cell r="D12" t="str">
            <v>Increase</v>
          </cell>
          <cell r="E12">
            <v>4</v>
          </cell>
          <cell r="G12" t="str">
            <v>Increase</v>
          </cell>
          <cell r="H12">
            <v>0.24242424242424243</v>
          </cell>
          <cell r="I12">
            <v>0.13333333333333333</v>
          </cell>
          <cell r="J12">
            <v>0.2</v>
          </cell>
          <cell r="K12">
            <v>0.17391304347826086</v>
          </cell>
          <cell r="L12">
            <v>0.23333333333333334</v>
          </cell>
          <cell r="M12">
            <v>0.16</v>
          </cell>
          <cell r="N12">
            <v>0.21052631578947367</v>
          </cell>
          <cell r="O12">
            <v>0.15384615384615385</v>
          </cell>
          <cell r="P12">
            <v>0.17499999999999999</v>
          </cell>
        </row>
        <row r="13">
          <cell r="A13" t="str">
            <v>Flat</v>
          </cell>
          <cell r="B13">
            <v>34</v>
          </cell>
          <cell r="D13" t="str">
            <v>Flat</v>
          </cell>
          <cell r="E13">
            <v>18</v>
          </cell>
          <cell r="G13" t="str">
            <v>Decrease</v>
          </cell>
          <cell r="H13">
            <v>-9.0909090909090912E-2</v>
          </cell>
          <cell r="I13">
            <v>0</v>
          </cell>
          <cell r="J13">
            <v>-8.8888888888888892E-2</v>
          </cell>
          <cell r="K13">
            <v>-8.6956521739130432E-2</v>
          </cell>
          <cell r="L13">
            <v>-0.16666666666666666</v>
          </cell>
          <cell r="M13">
            <v>-0.12</v>
          </cell>
          <cell r="N13">
            <v>-0.18421052631578946</v>
          </cell>
          <cell r="O13">
            <v>-0.15384615384615385</v>
          </cell>
          <cell r="P13">
            <v>-0.17499999999999999</v>
          </cell>
        </row>
        <row r="14">
          <cell r="A14" t="str">
            <v>Decrease</v>
          </cell>
          <cell r="B14">
            <v>14</v>
          </cell>
          <cell r="D14" t="str">
            <v>Decrease</v>
          </cell>
          <cell r="E14">
            <v>3</v>
          </cell>
        </row>
        <row r="15">
          <cell r="A15" t="str">
            <v>Don't Use</v>
          </cell>
          <cell r="B15">
            <v>1</v>
          </cell>
          <cell r="D15" t="str">
            <v>Don't Use</v>
          </cell>
          <cell r="E15">
            <v>50</v>
          </cell>
          <cell r="G15" t="str">
            <v>Net</v>
          </cell>
          <cell r="H15">
            <v>0.15151515151515152</v>
          </cell>
          <cell r="I15">
            <v>0.13333333333333333</v>
          </cell>
          <cell r="J15">
            <v>0.11111111111111112</v>
          </cell>
          <cell r="K15">
            <v>8.6956521739130432E-2</v>
          </cell>
          <cell r="L15">
            <v>6.666666666666668E-2</v>
          </cell>
          <cell r="M15">
            <v>4.0000000000000008E-2</v>
          </cell>
          <cell r="N15">
            <v>2.6315789473684209E-2</v>
          </cell>
          <cell r="O15">
            <v>0</v>
          </cell>
          <cell r="P15">
            <v>0</v>
          </cell>
        </row>
        <row r="16">
          <cell r="A16" t="str">
            <v>Grand Total</v>
          </cell>
          <cell r="B16">
            <v>75</v>
          </cell>
          <cell r="D16" t="str">
            <v>Grand Total</v>
          </cell>
          <cell r="E16">
            <v>75</v>
          </cell>
        </row>
        <row r="18">
          <cell r="A18" t="str">
            <v>US / EU</v>
          </cell>
          <cell r="B18" t="str">
            <v>(All)</v>
          </cell>
          <cell r="D18" t="str">
            <v>US / EU</v>
          </cell>
          <cell r="E18" t="str">
            <v>(All)</v>
          </cell>
        </row>
        <row r="19">
          <cell r="A19" t="str">
            <v>Industry</v>
          </cell>
          <cell r="B19" t="str">
            <v>(All)</v>
          </cell>
          <cell r="D19" t="str">
            <v>Industry</v>
          </cell>
          <cell r="E19" t="str">
            <v>(All)</v>
          </cell>
        </row>
        <row r="20">
          <cell r="A20" t="str">
            <v>Revenue</v>
          </cell>
          <cell r="B20" t="str">
            <v>(All)</v>
          </cell>
          <cell r="D20" t="str">
            <v>Revenue</v>
          </cell>
          <cell r="E20" t="str">
            <v>(All)</v>
          </cell>
        </row>
        <row r="22">
          <cell r="A22" t="str">
            <v>Count of 11 IBM / Netezza</v>
          </cell>
          <cell r="D22" t="str">
            <v>Count of 11 Informatica</v>
          </cell>
        </row>
        <row r="23">
          <cell r="A23" t="str">
            <v>11 IBM / Netezza</v>
          </cell>
          <cell r="B23" t="str">
            <v>Total</v>
          </cell>
          <cell r="D23" t="str">
            <v>11 Informatica</v>
          </cell>
          <cell r="E23" t="str">
            <v>Total</v>
          </cell>
        </row>
        <row r="24">
          <cell r="A24" t="str">
            <v>Increase</v>
          </cell>
          <cell r="B24">
            <v>7</v>
          </cell>
          <cell r="D24" t="str">
            <v>Increase</v>
          </cell>
          <cell r="E24">
            <v>4</v>
          </cell>
        </row>
        <row r="25">
          <cell r="A25" t="str">
            <v>Flat</v>
          </cell>
          <cell r="B25">
            <v>18</v>
          </cell>
          <cell r="D25" t="str">
            <v>Flat</v>
          </cell>
          <cell r="E25">
            <v>18</v>
          </cell>
        </row>
        <row r="26">
          <cell r="A26" t="str">
            <v>Decrease</v>
          </cell>
          <cell r="B26">
            <v>5</v>
          </cell>
          <cell r="D26" t="str">
            <v>Decrease</v>
          </cell>
          <cell r="E26">
            <v>4</v>
          </cell>
        </row>
        <row r="27">
          <cell r="A27" t="str">
            <v>Don't Use</v>
          </cell>
          <cell r="B27">
            <v>45</v>
          </cell>
          <cell r="D27" t="str">
            <v>Don't Use</v>
          </cell>
          <cell r="E27">
            <v>49</v>
          </cell>
        </row>
        <row r="28">
          <cell r="A28" t="str">
            <v>Grand Total</v>
          </cell>
          <cell r="B28">
            <v>75</v>
          </cell>
          <cell r="D28" t="str">
            <v>Grand Total</v>
          </cell>
          <cell r="E28">
            <v>75</v>
          </cell>
        </row>
        <row r="30">
          <cell r="A30" t="str">
            <v>US / EU</v>
          </cell>
          <cell r="B30" t="str">
            <v>(All)</v>
          </cell>
          <cell r="D30" t="str">
            <v>US / EU</v>
          </cell>
          <cell r="E30" t="str">
            <v>(All)</v>
          </cell>
        </row>
        <row r="31">
          <cell r="A31" t="str">
            <v>Industry</v>
          </cell>
          <cell r="B31" t="str">
            <v>(All)</v>
          </cell>
          <cell r="D31" t="str">
            <v>Industry</v>
          </cell>
          <cell r="E31" t="str">
            <v>(All)</v>
          </cell>
        </row>
        <row r="32">
          <cell r="A32" t="str">
            <v>Revenue</v>
          </cell>
          <cell r="B32" t="str">
            <v>(All)</v>
          </cell>
          <cell r="D32" t="str">
            <v>Revenue</v>
          </cell>
          <cell r="E32" t="str">
            <v>(All)</v>
          </cell>
        </row>
        <row r="34">
          <cell r="A34" t="str">
            <v>Count of 11 Microsoft</v>
          </cell>
          <cell r="D34" t="str">
            <v>Count of 11 Microstrategy</v>
          </cell>
        </row>
        <row r="35">
          <cell r="A35" t="str">
            <v>11 Microsoft</v>
          </cell>
          <cell r="B35" t="str">
            <v>Total</v>
          </cell>
          <cell r="D35" t="str">
            <v>11 Microstrategy</v>
          </cell>
          <cell r="E35" t="str">
            <v>Total</v>
          </cell>
        </row>
        <row r="36">
          <cell r="A36" t="str">
            <v>Increase</v>
          </cell>
          <cell r="B36">
            <v>7</v>
          </cell>
          <cell r="D36" t="str">
            <v>Increase</v>
          </cell>
          <cell r="E36">
            <v>2</v>
          </cell>
        </row>
        <row r="37">
          <cell r="A37" t="str">
            <v>Flat</v>
          </cell>
          <cell r="B37">
            <v>26</v>
          </cell>
          <cell r="D37" t="str">
            <v>Flat</v>
          </cell>
          <cell r="E37">
            <v>13</v>
          </cell>
        </row>
        <row r="38">
          <cell r="A38" t="str">
            <v>Decrease</v>
          </cell>
          <cell r="B38">
            <v>7</v>
          </cell>
          <cell r="D38" t="str">
            <v>Don't Use</v>
          </cell>
          <cell r="E38">
            <v>60</v>
          </cell>
        </row>
        <row r="39">
          <cell r="A39" t="str">
            <v>Don't Use</v>
          </cell>
          <cell r="B39">
            <v>35</v>
          </cell>
          <cell r="D39" t="str">
            <v>Grand Total</v>
          </cell>
          <cell r="E39">
            <v>75</v>
          </cell>
        </row>
        <row r="40">
          <cell r="A40" t="str">
            <v>Grand Total</v>
          </cell>
          <cell r="B40">
            <v>75</v>
          </cell>
        </row>
        <row r="42">
          <cell r="A42" t="str">
            <v>US / EU</v>
          </cell>
          <cell r="B42" t="str">
            <v>(All)</v>
          </cell>
          <cell r="D42" t="str">
            <v>US / EU</v>
          </cell>
          <cell r="E42" t="str">
            <v>(All)</v>
          </cell>
        </row>
        <row r="43">
          <cell r="A43" t="str">
            <v>Industry</v>
          </cell>
          <cell r="B43" t="str">
            <v>(All)</v>
          </cell>
          <cell r="D43" t="str">
            <v>Industry</v>
          </cell>
          <cell r="E43" t="str">
            <v>(All)</v>
          </cell>
        </row>
        <row r="44">
          <cell r="A44" t="str">
            <v>Revenue</v>
          </cell>
          <cell r="B44" t="str">
            <v>(All)</v>
          </cell>
          <cell r="D44" t="str">
            <v>Revenue</v>
          </cell>
          <cell r="E44" t="str">
            <v>(All)</v>
          </cell>
        </row>
        <row r="46">
          <cell r="A46" t="str">
            <v>Count of 11 Oracle</v>
          </cell>
          <cell r="D46" t="str">
            <v>Count of 11 SAP / Sybase</v>
          </cell>
        </row>
        <row r="47">
          <cell r="A47" t="str">
            <v>11 Oracle</v>
          </cell>
          <cell r="B47" t="str">
            <v>Total</v>
          </cell>
          <cell r="D47" t="str">
            <v>11 SAP / Sybase</v>
          </cell>
          <cell r="E47" t="str">
            <v>Total</v>
          </cell>
        </row>
        <row r="48">
          <cell r="A48" t="str">
            <v>Increase</v>
          </cell>
          <cell r="B48">
            <v>9</v>
          </cell>
          <cell r="D48" t="str">
            <v>Increase</v>
          </cell>
          <cell r="E48">
            <v>8</v>
          </cell>
        </row>
        <row r="49">
          <cell r="A49" t="str">
            <v>Flat</v>
          </cell>
          <cell r="B49">
            <v>32</v>
          </cell>
          <cell r="D49" t="str">
            <v>Flat</v>
          </cell>
          <cell r="E49">
            <v>23</v>
          </cell>
        </row>
        <row r="50">
          <cell r="A50" t="str">
            <v>Decrease</v>
          </cell>
          <cell r="B50">
            <v>4</v>
          </cell>
          <cell r="D50" t="str">
            <v>Decrease</v>
          </cell>
          <cell r="E50">
            <v>7</v>
          </cell>
        </row>
        <row r="51">
          <cell r="A51" t="str">
            <v>Don't Use</v>
          </cell>
          <cell r="B51">
            <v>30</v>
          </cell>
          <cell r="D51" t="str">
            <v>Don't Use</v>
          </cell>
          <cell r="E51">
            <v>37</v>
          </cell>
        </row>
        <row r="52">
          <cell r="A52" t="str">
            <v>Grand Total</v>
          </cell>
          <cell r="B52">
            <v>75</v>
          </cell>
          <cell r="D52" t="str">
            <v>Grand Total</v>
          </cell>
          <cell r="E52">
            <v>75</v>
          </cell>
        </row>
        <row r="54">
          <cell r="A54" t="str">
            <v>US / EU</v>
          </cell>
          <cell r="B54" t="str">
            <v>(All)</v>
          </cell>
          <cell r="D54" t="str">
            <v>US / EU</v>
          </cell>
          <cell r="E54" t="str">
            <v>(All)</v>
          </cell>
        </row>
        <row r="55">
          <cell r="A55" t="str">
            <v>Industry</v>
          </cell>
          <cell r="B55" t="str">
            <v>(All)</v>
          </cell>
          <cell r="D55" t="str">
            <v>Industry</v>
          </cell>
          <cell r="E55" t="str">
            <v>(All)</v>
          </cell>
        </row>
        <row r="56">
          <cell r="A56" t="str">
            <v>Revenue</v>
          </cell>
          <cell r="B56" t="str">
            <v>(All)</v>
          </cell>
          <cell r="D56" t="str">
            <v>Revenue</v>
          </cell>
          <cell r="E56" t="str">
            <v>(All)</v>
          </cell>
        </row>
        <row r="58">
          <cell r="A58" t="str">
            <v>Count of 11 SAS</v>
          </cell>
          <cell r="D58" t="str">
            <v>Count of 11 Teradata</v>
          </cell>
        </row>
        <row r="59">
          <cell r="A59" t="str">
            <v>11 SAS</v>
          </cell>
          <cell r="B59" t="str">
            <v>Total</v>
          </cell>
          <cell r="D59" t="str">
            <v>11 Teradata</v>
          </cell>
          <cell r="E59" t="str">
            <v>Total</v>
          </cell>
        </row>
        <row r="60">
          <cell r="A60" t="str">
            <v>Increase</v>
          </cell>
          <cell r="B60">
            <v>4</v>
          </cell>
          <cell r="D60" t="str">
            <v>Increase</v>
          </cell>
          <cell r="E60">
            <v>8</v>
          </cell>
        </row>
        <row r="61">
          <cell r="A61" t="str">
            <v>Flat</v>
          </cell>
          <cell r="B61">
            <v>17</v>
          </cell>
          <cell r="D61" t="str">
            <v>Flat</v>
          </cell>
          <cell r="E61">
            <v>22</v>
          </cell>
        </row>
        <row r="62">
          <cell r="A62" t="str">
            <v>Decrease</v>
          </cell>
          <cell r="B62">
            <v>2</v>
          </cell>
          <cell r="D62" t="str">
            <v>Decrease</v>
          </cell>
          <cell r="E62">
            <v>3</v>
          </cell>
        </row>
        <row r="63">
          <cell r="A63" t="str">
            <v>Don't Use</v>
          </cell>
          <cell r="B63">
            <v>52</v>
          </cell>
          <cell r="D63" t="str">
            <v>Don't Use</v>
          </cell>
          <cell r="E63">
            <v>42</v>
          </cell>
        </row>
        <row r="64">
          <cell r="A64" t="str">
            <v>Grand Total</v>
          </cell>
          <cell r="B64">
            <v>75</v>
          </cell>
          <cell r="D64" t="str">
            <v>Grand Total</v>
          </cell>
          <cell r="E64">
            <v>75</v>
          </cell>
        </row>
      </sheetData>
      <sheetData sheetId="11">
        <row r="1">
          <cell r="A1" t="str">
            <v>Morgan Stanley Hardware Survey - November 2011</v>
          </cell>
        </row>
        <row r="3">
          <cell r="A3" t="str">
            <v>12. How would you rate pricing trends for the following vendors over the last three months?</v>
          </cell>
        </row>
        <row r="5">
          <cell r="A5" t="str">
            <v>US / EU</v>
          </cell>
          <cell r="B5" t="str">
            <v>US</v>
          </cell>
          <cell r="D5" t="str">
            <v>US / EU</v>
          </cell>
          <cell r="E5" t="str">
            <v>US</v>
          </cell>
          <cell r="H5" t="str">
            <v>AAPL</v>
          </cell>
          <cell r="I5" t="str">
            <v>BRCD</v>
          </cell>
          <cell r="J5" t="str">
            <v>Brother</v>
          </cell>
          <cell r="K5" t="str">
            <v>Canon</v>
          </cell>
          <cell r="L5" t="str">
            <v>DELL</v>
          </cell>
          <cell r="M5" t="str">
            <v>EMC</v>
          </cell>
          <cell r="N5" t="str">
            <v>Hitachi</v>
          </cell>
          <cell r="O5" t="str">
            <v>HPQ</v>
          </cell>
          <cell r="P5" t="str">
            <v>IBM</v>
          </cell>
          <cell r="Q5" t="str">
            <v>Lenovo</v>
          </cell>
          <cell r="R5" t="str">
            <v>LXK</v>
          </cell>
          <cell r="S5" t="str">
            <v>NTAP</v>
          </cell>
          <cell r="T5" t="str">
            <v>ORCL</v>
          </cell>
          <cell r="U5" t="str">
            <v>TDC</v>
          </cell>
        </row>
        <row r="6">
          <cell r="A6" t="str">
            <v>Industry</v>
          </cell>
          <cell r="B6" t="str">
            <v>(All)</v>
          </cell>
          <cell r="D6" t="str">
            <v>Industry</v>
          </cell>
          <cell r="E6" t="str">
            <v>(All)</v>
          </cell>
          <cell r="G6" t="str">
            <v>More</v>
          </cell>
          <cell r="H6">
            <v>11</v>
          </cell>
          <cell r="I6">
            <v>5</v>
          </cell>
          <cell r="K6">
            <v>3</v>
          </cell>
          <cell r="L6">
            <v>6</v>
          </cell>
          <cell r="M6">
            <v>9</v>
          </cell>
          <cell r="N6">
            <v>5</v>
          </cell>
          <cell r="O6">
            <v>9</v>
          </cell>
          <cell r="P6">
            <v>6</v>
          </cell>
          <cell r="Q6">
            <v>4</v>
          </cell>
          <cell r="R6">
            <v>4</v>
          </cell>
          <cell r="S6">
            <v>7</v>
          </cell>
          <cell r="T6">
            <v>6</v>
          </cell>
          <cell r="U6">
            <v>3</v>
          </cell>
        </row>
        <row r="7">
          <cell r="A7" t="str">
            <v>Revenue</v>
          </cell>
          <cell r="B7" t="str">
            <v>(All)</v>
          </cell>
          <cell r="D7" t="str">
            <v>Revenue</v>
          </cell>
          <cell r="E7" t="str">
            <v>(All)</v>
          </cell>
          <cell r="G7" t="str">
            <v>No Change</v>
          </cell>
          <cell r="H7">
            <v>21</v>
          </cell>
          <cell r="I7">
            <v>17</v>
          </cell>
          <cell r="J7">
            <v>12</v>
          </cell>
          <cell r="K7">
            <v>17</v>
          </cell>
          <cell r="L7">
            <v>25</v>
          </cell>
          <cell r="M7">
            <v>24</v>
          </cell>
          <cell r="N7">
            <v>17</v>
          </cell>
          <cell r="O7">
            <v>24</v>
          </cell>
          <cell r="P7">
            <v>24</v>
          </cell>
          <cell r="Q7">
            <v>19</v>
          </cell>
          <cell r="R7">
            <v>19</v>
          </cell>
          <cell r="S7">
            <v>26</v>
          </cell>
          <cell r="T7">
            <v>20</v>
          </cell>
          <cell r="U7">
            <v>27</v>
          </cell>
        </row>
        <row r="8">
          <cell r="G8" t="str">
            <v>Less</v>
          </cell>
          <cell r="H8">
            <v>3</v>
          </cell>
          <cell r="I8">
            <v>8</v>
          </cell>
          <cell r="J8">
            <v>1</v>
          </cell>
          <cell r="K8">
            <v>1</v>
          </cell>
          <cell r="L8">
            <v>7</v>
          </cell>
          <cell r="M8">
            <v>5</v>
          </cell>
          <cell r="N8">
            <v>3</v>
          </cell>
          <cell r="O8">
            <v>8</v>
          </cell>
          <cell r="P8">
            <v>4</v>
          </cell>
          <cell r="Q8">
            <v>7</v>
          </cell>
          <cell r="R8">
            <v>4</v>
          </cell>
          <cell r="S8">
            <v>4</v>
          </cell>
          <cell r="T8">
            <v>2</v>
          </cell>
          <cell r="U8">
            <v>3</v>
          </cell>
        </row>
        <row r="9">
          <cell r="A9" t="str">
            <v>Count of 12 Apple</v>
          </cell>
          <cell r="D9" t="str">
            <v>Count of 12 Brocade</v>
          </cell>
          <cell r="G9" t="str">
            <v>NA</v>
          </cell>
          <cell r="H9">
            <v>15</v>
          </cell>
          <cell r="I9">
            <v>20</v>
          </cell>
          <cell r="J9">
            <v>37</v>
          </cell>
          <cell r="K9">
            <v>29</v>
          </cell>
          <cell r="L9">
            <v>12</v>
          </cell>
          <cell r="M9">
            <v>12</v>
          </cell>
          <cell r="N9">
            <v>25</v>
          </cell>
          <cell r="O9">
            <v>9</v>
          </cell>
          <cell r="P9">
            <v>16</v>
          </cell>
          <cell r="Q9">
            <v>20</v>
          </cell>
          <cell r="R9">
            <v>23</v>
          </cell>
          <cell r="S9">
            <v>13</v>
          </cell>
          <cell r="T9">
            <v>22</v>
          </cell>
          <cell r="U9">
            <v>17</v>
          </cell>
        </row>
        <row r="10">
          <cell r="A10" t="str">
            <v>12 Apple</v>
          </cell>
          <cell r="B10" t="str">
            <v>Total</v>
          </cell>
          <cell r="D10" t="str">
            <v>12 Brocade</v>
          </cell>
          <cell r="E10" t="str">
            <v>Total</v>
          </cell>
        </row>
        <row r="11">
          <cell r="A11" t="str">
            <v>More</v>
          </cell>
          <cell r="B11">
            <v>11</v>
          </cell>
          <cell r="D11" t="str">
            <v>More</v>
          </cell>
          <cell r="E11">
            <v>5</v>
          </cell>
          <cell r="G11" t="str">
            <v>Oct 11 Survey</v>
          </cell>
        </row>
        <row r="12">
          <cell r="A12" t="str">
            <v>No Change</v>
          </cell>
          <cell r="B12">
            <v>21</v>
          </cell>
          <cell r="D12" t="str">
            <v>No Change</v>
          </cell>
          <cell r="E12">
            <v>17</v>
          </cell>
          <cell r="G12" t="str">
            <v>More Aggressive</v>
          </cell>
          <cell r="H12">
            <v>0.31428571428571428</v>
          </cell>
          <cell r="I12">
            <v>0.16666666666666666</v>
          </cell>
          <cell r="J12">
            <v>0</v>
          </cell>
          <cell r="K12">
            <v>0.14285714285714285</v>
          </cell>
          <cell r="L12">
            <v>0.15789473684210525</v>
          </cell>
          <cell r="M12">
            <v>0.23684210526315788</v>
          </cell>
          <cell r="N12">
            <v>0.2</v>
          </cell>
          <cell r="O12">
            <v>0.21951219512195122</v>
          </cell>
          <cell r="P12">
            <v>0.17647058823529413</v>
          </cell>
          <cell r="Q12">
            <v>0.13333333333333333</v>
          </cell>
          <cell r="R12">
            <v>0.14814814814814814</v>
          </cell>
          <cell r="S12">
            <v>0.1891891891891892</v>
          </cell>
          <cell r="T12">
            <v>0.21428571428571427</v>
          </cell>
          <cell r="U12">
            <v>9.0909090909090912E-2</v>
          </cell>
        </row>
        <row r="13">
          <cell r="A13" t="str">
            <v>Less</v>
          </cell>
          <cell r="B13">
            <v>3</v>
          </cell>
          <cell r="D13" t="str">
            <v>Less</v>
          </cell>
          <cell r="E13">
            <v>8</v>
          </cell>
          <cell r="G13" t="str">
            <v>Less Aggressive</v>
          </cell>
          <cell r="H13">
            <v>-8.5714285714285715E-2</v>
          </cell>
          <cell r="I13">
            <v>-0.26666666666666666</v>
          </cell>
          <cell r="J13">
            <v>-7.6923076923076927E-2</v>
          </cell>
          <cell r="K13">
            <v>-4.7619047619047616E-2</v>
          </cell>
          <cell r="L13">
            <v>-0.18421052631578946</v>
          </cell>
          <cell r="M13">
            <v>-0.13157894736842105</v>
          </cell>
          <cell r="N13">
            <v>-0.12</v>
          </cell>
          <cell r="O13">
            <v>-0.1951219512195122</v>
          </cell>
          <cell r="P13">
            <v>-0.11764705882352941</v>
          </cell>
          <cell r="Q13">
            <v>-0.23333333333333334</v>
          </cell>
          <cell r="R13">
            <v>-0.14814814814814814</v>
          </cell>
          <cell r="S13">
            <v>-0.10810810810810811</v>
          </cell>
          <cell r="T13">
            <v>-7.1428571428571425E-2</v>
          </cell>
          <cell r="U13">
            <v>-9.0909090909090912E-2</v>
          </cell>
        </row>
        <row r="14">
          <cell r="A14" t="str">
            <v>NA</v>
          </cell>
          <cell r="B14">
            <v>15</v>
          </cell>
          <cell r="D14" t="str">
            <v>NA</v>
          </cell>
          <cell r="E14">
            <v>20</v>
          </cell>
        </row>
        <row r="15">
          <cell r="A15" t="str">
            <v>Grand Total</v>
          </cell>
          <cell r="B15">
            <v>50</v>
          </cell>
          <cell r="D15" t="str">
            <v>Grand Total</v>
          </cell>
          <cell r="E15">
            <v>50</v>
          </cell>
          <cell r="G15" t="str">
            <v>Jul 11 Survey</v>
          </cell>
        </row>
        <row r="16">
          <cell r="G16" t="str">
            <v>More Aggressive</v>
          </cell>
          <cell r="H16">
            <v>0.27027027027027029</v>
          </cell>
          <cell r="I16">
            <v>0.25806451612903225</v>
          </cell>
          <cell r="J16">
            <v>0</v>
          </cell>
          <cell r="K16">
            <v>0.11764705882352941</v>
          </cell>
          <cell r="L16">
            <v>0.25714285714285712</v>
          </cell>
          <cell r="M16">
            <v>0.34210526315789475</v>
          </cell>
          <cell r="N16">
            <v>0.22727272727272727</v>
          </cell>
          <cell r="O16">
            <v>0.21621621621621623</v>
          </cell>
          <cell r="P16">
            <v>0.18181818181818182</v>
          </cell>
          <cell r="Q16">
            <v>0.13043478260869565</v>
          </cell>
          <cell r="R16">
            <v>0.23809523809523808</v>
          </cell>
          <cell r="S16">
            <v>0.27027027027027029</v>
          </cell>
          <cell r="T16">
            <v>0.23809523809523808</v>
          </cell>
        </row>
        <row r="17">
          <cell r="A17" t="str">
            <v>US / EU</v>
          </cell>
          <cell r="B17" t="str">
            <v>US</v>
          </cell>
          <cell r="D17" t="str">
            <v>US / EU</v>
          </cell>
          <cell r="E17" t="str">
            <v>US</v>
          </cell>
          <cell r="G17" t="str">
            <v>Less Aggressive</v>
          </cell>
          <cell r="H17">
            <v>-0.10810810810810811</v>
          </cell>
          <cell r="I17">
            <v>-0.12903225806451613</v>
          </cell>
          <cell r="J17">
            <v>-0.15384615384615385</v>
          </cell>
          <cell r="K17">
            <v>-5.8823529411764705E-2</v>
          </cell>
          <cell r="L17">
            <v>-0.17142857142857143</v>
          </cell>
          <cell r="M17">
            <v>-7.8947368421052627E-2</v>
          </cell>
          <cell r="N17">
            <v>0</v>
          </cell>
          <cell r="O17">
            <v>-0.10810810810810811</v>
          </cell>
          <cell r="P17">
            <v>-6.0606060606060608E-2</v>
          </cell>
          <cell r="Q17">
            <v>-4.3478260869565216E-2</v>
          </cell>
          <cell r="R17">
            <v>-9.5238095238095233E-2</v>
          </cell>
          <cell r="S17">
            <v>-8.1081081081081086E-2</v>
          </cell>
          <cell r="T17">
            <v>-9.5238095238095233E-2</v>
          </cell>
        </row>
        <row r="18">
          <cell r="A18" t="str">
            <v>Industry</v>
          </cell>
          <cell r="B18" t="str">
            <v>(All)</v>
          </cell>
          <cell r="D18" t="str">
            <v>Industry</v>
          </cell>
          <cell r="E18" t="str">
            <v>(All)</v>
          </cell>
        </row>
        <row r="19">
          <cell r="A19" t="str">
            <v>Revenue</v>
          </cell>
          <cell r="B19" t="str">
            <v>(All)</v>
          </cell>
          <cell r="D19" t="str">
            <v>Revenue</v>
          </cell>
          <cell r="E19" t="str">
            <v>(All)</v>
          </cell>
        </row>
        <row r="21">
          <cell r="A21" t="str">
            <v>Count of 12 Brother</v>
          </cell>
          <cell r="D21" t="str">
            <v>Count of 12 Canon</v>
          </cell>
          <cell r="H21" t="str">
            <v>AAPL</v>
          </cell>
          <cell r="I21" t="str">
            <v>BRCD</v>
          </cell>
          <cell r="J21" t="str">
            <v>Brother</v>
          </cell>
          <cell r="K21" t="str">
            <v>Canon</v>
          </cell>
          <cell r="L21" t="str">
            <v>DELL</v>
          </cell>
          <cell r="M21" t="str">
            <v>EMC</v>
          </cell>
          <cell r="N21" t="str">
            <v>Hitachi</v>
          </cell>
          <cell r="O21" t="str">
            <v>HPQ</v>
          </cell>
          <cell r="P21" t="str">
            <v>IBM</v>
          </cell>
          <cell r="Q21" t="str">
            <v>Lenovo</v>
          </cell>
          <cell r="R21" t="str">
            <v>LXK</v>
          </cell>
          <cell r="S21" t="str">
            <v>NTAP</v>
          </cell>
          <cell r="T21" t="str">
            <v>ORCL</v>
          </cell>
          <cell r="U21" t="str">
            <v>TDC</v>
          </cell>
        </row>
        <row r="22">
          <cell r="A22" t="str">
            <v>12 Brother</v>
          </cell>
          <cell r="B22" t="str">
            <v>Total</v>
          </cell>
          <cell r="D22" t="str">
            <v>12 Canon</v>
          </cell>
          <cell r="E22" t="str">
            <v>Total</v>
          </cell>
          <cell r="G22" t="str">
            <v>Jan 11 Survey</v>
          </cell>
          <cell r="H22">
            <v>-0.13043478260869565</v>
          </cell>
          <cell r="I22">
            <v>9.0909090909090912E-2</v>
          </cell>
          <cell r="L22">
            <v>5.8823529411764691E-2</v>
          </cell>
          <cell r="M22">
            <v>0.12765957446808512</v>
          </cell>
          <cell r="N22">
            <v>0.08</v>
          </cell>
          <cell r="O22">
            <v>9.0909090909090912E-2</v>
          </cell>
          <cell r="P22">
            <v>3.4482758620689655E-2</v>
          </cell>
          <cell r="R22">
            <v>0.125</v>
          </cell>
          <cell r="S22">
            <v>-5.5555555555555566E-2</v>
          </cell>
          <cell r="T22">
            <v>0.12</v>
          </cell>
        </row>
        <row r="23">
          <cell r="A23" t="str">
            <v>No Change</v>
          </cell>
          <cell r="B23">
            <v>12</v>
          </cell>
          <cell r="D23" t="str">
            <v>More</v>
          </cell>
          <cell r="E23">
            <v>3</v>
          </cell>
          <cell r="G23" t="str">
            <v>Apr 11 Survey</v>
          </cell>
          <cell r="H23">
            <v>-0.16666666666666666</v>
          </cell>
          <cell r="I23">
            <v>0.15151515151515152</v>
          </cell>
          <cell r="L23">
            <v>0.1111111111111111</v>
          </cell>
          <cell r="M23">
            <v>0.22222222222222221</v>
          </cell>
          <cell r="N23">
            <v>0.25</v>
          </cell>
          <cell r="O23">
            <v>8.5714285714285715E-2</v>
          </cell>
          <cell r="P23">
            <v>0.12121212121212122</v>
          </cell>
          <cell r="R23">
            <v>0.11111111111111113</v>
          </cell>
          <cell r="S23">
            <v>0.17142857142857143</v>
          </cell>
          <cell r="T23">
            <v>0.23076923076923078</v>
          </cell>
        </row>
        <row r="24">
          <cell r="A24" t="str">
            <v>Less</v>
          </cell>
          <cell r="B24">
            <v>1</v>
          </cell>
          <cell r="D24" t="str">
            <v>No Change</v>
          </cell>
          <cell r="E24">
            <v>17</v>
          </cell>
          <cell r="G24" t="str">
            <v>Jul 11 Survey</v>
          </cell>
          <cell r="H24">
            <v>0.16216216216216217</v>
          </cell>
          <cell r="I24">
            <v>0.12903225806451613</v>
          </cell>
          <cell r="J24">
            <v>-0.15384615384615385</v>
          </cell>
          <cell r="K24">
            <v>5.8823529411764705E-2</v>
          </cell>
          <cell r="L24">
            <v>8.5714285714285687E-2</v>
          </cell>
          <cell r="M24">
            <v>0.26315789473684215</v>
          </cell>
          <cell r="N24">
            <v>0.22727272727272727</v>
          </cell>
          <cell r="O24">
            <v>0.10810810810810811</v>
          </cell>
          <cell r="P24">
            <v>0.12121212121212122</v>
          </cell>
          <cell r="Q24">
            <v>8.6956521739130432E-2</v>
          </cell>
          <cell r="R24">
            <v>0.14285714285714285</v>
          </cell>
          <cell r="S24">
            <v>0.1891891891891892</v>
          </cell>
          <cell r="T24">
            <v>0.14285714285714285</v>
          </cell>
        </row>
        <row r="25">
          <cell r="A25" t="str">
            <v>NA</v>
          </cell>
          <cell r="B25">
            <v>37</v>
          </cell>
          <cell r="D25" t="str">
            <v>Less</v>
          </cell>
          <cell r="E25">
            <v>1</v>
          </cell>
          <cell r="G25" t="str">
            <v>Oct 11 Survey</v>
          </cell>
          <cell r="H25">
            <v>0.22857142857142856</v>
          </cell>
          <cell r="I25">
            <v>-0.1</v>
          </cell>
          <cell r="J25">
            <v>-7.6923076923076927E-2</v>
          </cell>
          <cell r="K25">
            <v>9.5238095238095233E-2</v>
          </cell>
          <cell r="L25">
            <v>-2.6315789473684209E-2</v>
          </cell>
          <cell r="M25">
            <v>0.10526315789473684</v>
          </cell>
          <cell r="N25">
            <v>8.0000000000000016E-2</v>
          </cell>
          <cell r="O25">
            <v>2.4390243902439018E-2</v>
          </cell>
          <cell r="P25">
            <v>5.8823529411764719E-2</v>
          </cell>
          <cell r="Q25">
            <v>-0.1</v>
          </cell>
          <cell r="R25">
            <v>0</v>
          </cell>
          <cell r="S25">
            <v>8.1081081081081086E-2</v>
          </cell>
          <cell r="T25">
            <v>0.14285714285714285</v>
          </cell>
          <cell r="U25">
            <v>0</v>
          </cell>
        </row>
        <row r="26">
          <cell r="A26" t="str">
            <v>Grand Total</v>
          </cell>
          <cell r="B26">
            <v>50</v>
          </cell>
          <cell r="D26" t="str">
            <v>NA</v>
          </cell>
          <cell r="E26">
            <v>29</v>
          </cell>
        </row>
        <row r="27">
          <cell r="D27" t="str">
            <v>Grand Total</v>
          </cell>
          <cell r="E27">
            <v>50</v>
          </cell>
        </row>
        <row r="29">
          <cell r="A29" t="str">
            <v>US / EU</v>
          </cell>
          <cell r="B29" t="str">
            <v>US</v>
          </cell>
          <cell r="D29" t="str">
            <v>US / EU</v>
          </cell>
          <cell r="E29" t="str">
            <v>US</v>
          </cell>
        </row>
        <row r="30">
          <cell r="A30" t="str">
            <v>Industry</v>
          </cell>
          <cell r="B30" t="str">
            <v>(All)</v>
          </cell>
          <cell r="D30" t="str">
            <v>Industry</v>
          </cell>
          <cell r="E30" t="str">
            <v>(All)</v>
          </cell>
        </row>
        <row r="31">
          <cell r="A31" t="str">
            <v>Revenue</v>
          </cell>
          <cell r="B31" t="str">
            <v>(All)</v>
          </cell>
          <cell r="D31" t="str">
            <v>Revenue</v>
          </cell>
          <cell r="E31" t="str">
            <v>(All)</v>
          </cell>
        </row>
        <row r="33">
          <cell r="A33" t="str">
            <v>Count of 12 Dell</v>
          </cell>
          <cell r="D33" t="str">
            <v>Count of 12 EMC</v>
          </cell>
        </row>
        <row r="34">
          <cell r="A34" t="str">
            <v>12 Dell</v>
          </cell>
          <cell r="B34" t="str">
            <v>Total</v>
          </cell>
          <cell r="D34" t="str">
            <v>12 EMC</v>
          </cell>
          <cell r="E34" t="str">
            <v>Total</v>
          </cell>
        </row>
        <row r="35">
          <cell r="A35" t="str">
            <v>More</v>
          </cell>
          <cell r="B35">
            <v>6</v>
          </cell>
          <cell r="D35" t="str">
            <v>More</v>
          </cell>
          <cell r="E35">
            <v>9</v>
          </cell>
        </row>
        <row r="36">
          <cell r="A36" t="str">
            <v>No Change</v>
          </cell>
          <cell r="B36">
            <v>25</v>
          </cell>
          <cell r="D36" t="str">
            <v>No Change</v>
          </cell>
          <cell r="E36">
            <v>24</v>
          </cell>
        </row>
        <row r="37">
          <cell r="A37" t="str">
            <v>Less</v>
          </cell>
          <cell r="B37">
            <v>7</v>
          </cell>
          <cell r="D37" t="str">
            <v>Less</v>
          </cell>
          <cell r="E37">
            <v>5</v>
          </cell>
        </row>
        <row r="38">
          <cell r="A38" t="str">
            <v>NA</v>
          </cell>
          <cell r="B38">
            <v>12</v>
          </cell>
          <cell r="D38" t="str">
            <v>NA</v>
          </cell>
          <cell r="E38">
            <v>12</v>
          </cell>
        </row>
        <row r="39">
          <cell r="A39" t="str">
            <v>Grand Total</v>
          </cell>
          <cell r="B39">
            <v>50</v>
          </cell>
          <cell r="D39" t="str">
            <v>Grand Total</v>
          </cell>
          <cell r="E39">
            <v>50</v>
          </cell>
        </row>
        <row r="41">
          <cell r="A41" t="str">
            <v>US / EU</v>
          </cell>
          <cell r="B41" t="str">
            <v>US</v>
          </cell>
          <cell r="D41" t="str">
            <v>US / EU</v>
          </cell>
          <cell r="E41" t="str">
            <v>US</v>
          </cell>
        </row>
        <row r="42">
          <cell r="A42" t="str">
            <v>Industry</v>
          </cell>
          <cell r="B42" t="str">
            <v>(All)</v>
          </cell>
          <cell r="D42" t="str">
            <v>Industry</v>
          </cell>
          <cell r="E42" t="str">
            <v>(All)</v>
          </cell>
        </row>
        <row r="43">
          <cell r="A43" t="str">
            <v>Revenue</v>
          </cell>
          <cell r="B43" t="str">
            <v>(All)</v>
          </cell>
          <cell r="D43" t="str">
            <v>Revenue</v>
          </cell>
          <cell r="E43" t="str">
            <v>(All)</v>
          </cell>
        </row>
        <row r="45">
          <cell r="A45" t="str">
            <v>Count of 12 Hitachi</v>
          </cell>
          <cell r="D45" t="str">
            <v>Count of 12 HP</v>
          </cell>
        </row>
        <row r="46">
          <cell r="A46" t="str">
            <v>12 Hitachi</v>
          </cell>
          <cell r="B46" t="str">
            <v>Total</v>
          </cell>
          <cell r="D46" t="str">
            <v>12 HP</v>
          </cell>
          <cell r="E46" t="str">
            <v>Total</v>
          </cell>
        </row>
        <row r="47">
          <cell r="A47" t="str">
            <v>More</v>
          </cell>
          <cell r="B47">
            <v>5</v>
          </cell>
          <cell r="D47" t="str">
            <v>More</v>
          </cell>
          <cell r="E47">
            <v>9</v>
          </cell>
        </row>
        <row r="48">
          <cell r="A48" t="str">
            <v>No Change</v>
          </cell>
          <cell r="B48">
            <v>17</v>
          </cell>
          <cell r="D48" t="str">
            <v>No Change</v>
          </cell>
          <cell r="E48">
            <v>24</v>
          </cell>
        </row>
        <row r="49">
          <cell r="A49" t="str">
            <v>Less</v>
          </cell>
          <cell r="B49">
            <v>3</v>
          </cell>
          <cell r="D49" t="str">
            <v>Less</v>
          </cell>
          <cell r="E49">
            <v>8</v>
          </cell>
        </row>
        <row r="50">
          <cell r="A50" t="str">
            <v>NA</v>
          </cell>
          <cell r="B50">
            <v>25</v>
          </cell>
          <cell r="D50" t="str">
            <v>NA</v>
          </cell>
          <cell r="E50">
            <v>9</v>
          </cell>
        </row>
        <row r="51">
          <cell r="A51" t="str">
            <v>Grand Total</v>
          </cell>
          <cell r="B51">
            <v>50</v>
          </cell>
          <cell r="D51" t="str">
            <v>Grand Total</v>
          </cell>
          <cell r="E51">
            <v>50</v>
          </cell>
        </row>
        <row r="53">
          <cell r="A53" t="str">
            <v>US / EU</v>
          </cell>
          <cell r="B53" t="str">
            <v>US</v>
          </cell>
          <cell r="D53" t="str">
            <v>US / EU</v>
          </cell>
          <cell r="E53" t="str">
            <v>US</v>
          </cell>
        </row>
        <row r="54">
          <cell r="A54" t="str">
            <v>Industry</v>
          </cell>
          <cell r="B54" t="str">
            <v>(All)</v>
          </cell>
          <cell r="D54" t="str">
            <v>Industry</v>
          </cell>
          <cell r="E54" t="str">
            <v>(All)</v>
          </cell>
        </row>
        <row r="55">
          <cell r="A55" t="str">
            <v>Revenue</v>
          </cell>
          <cell r="B55" t="str">
            <v>(All)</v>
          </cell>
          <cell r="D55" t="str">
            <v>Revenue</v>
          </cell>
          <cell r="E55" t="str">
            <v>(All)</v>
          </cell>
        </row>
        <row r="57">
          <cell r="A57" t="str">
            <v>Count of 12 IBM</v>
          </cell>
          <cell r="D57" t="str">
            <v>Count of 12 Lenovo</v>
          </cell>
        </row>
        <row r="58">
          <cell r="A58" t="str">
            <v>12 IBM</v>
          </cell>
          <cell r="B58" t="str">
            <v>Total</v>
          </cell>
          <cell r="D58" t="str">
            <v>12 Lenovo</v>
          </cell>
          <cell r="E58" t="str">
            <v>Total</v>
          </cell>
        </row>
        <row r="59">
          <cell r="A59" t="str">
            <v>More</v>
          </cell>
          <cell r="B59">
            <v>6</v>
          </cell>
          <cell r="D59" t="str">
            <v>More</v>
          </cell>
          <cell r="E59">
            <v>4</v>
          </cell>
        </row>
        <row r="60">
          <cell r="A60" t="str">
            <v>No Change</v>
          </cell>
          <cell r="B60">
            <v>24</v>
          </cell>
          <cell r="D60" t="str">
            <v>No Change</v>
          </cell>
          <cell r="E60">
            <v>19</v>
          </cell>
        </row>
        <row r="61">
          <cell r="A61" t="str">
            <v>Less</v>
          </cell>
          <cell r="B61">
            <v>4</v>
          </cell>
          <cell r="D61" t="str">
            <v>Less</v>
          </cell>
          <cell r="E61">
            <v>7</v>
          </cell>
        </row>
        <row r="62">
          <cell r="A62" t="str">
            <v>NA</v>
          </cell>
          <cell r="B62">
            <v>16</v>
          </cell>
          <cell r="D62" t="str">
            <v>NA</v>
          </cell>
          <cell r="E62">
            <v>20</v>
          </cell>
        </row>
        <row r="63">
          <cell r="A63" t="str">
            <v>Grand Total</v>
          </cell>
          <cell r="B63">
            <v>50</v>
          </cell>
          <cell r="D63" t="str">
            <v>Grand Total</v>
          </cell>
          <cell r="E63">
            <v>50</v>
          </cell>
        </row>
        <row r="65">
          <cell r="A65" t="str">
            <v>US / EU</v>
          </cell>
          <cell r="B65" t="str">
            <v>US</v>
          </cell>
          <cell r="D65" t="str">
            <v>US / EU</v>
          </cell>
          <cell r="E65" t="str">
            <v>US</v>
          </cell>
        </row>
        <row r="66">
          <cell r="A66" t="str">
            <v>Industry</v>
          </cell>
          <cell r="B66" t="str">
            <v>(All)</v>
          </cell>
          <cell r="D66" t="str">
            <v>Industry</v>
          </cell>
          <cell r="E66" t="str">
            <v>(All)</v>
          </cell>
        </row>
        <row r="67">
          <cell r="A67" t="str">
            <v>Revenue</v>
          </cell>
          <cell r="B67" t="str">
            <v>(All)</v>
          </cell>
          <cell r="D67" t="str">
            <v>Revenue</v>
          </cell>
          <cell r="E67" t="str">
            <v>(All)</v>
          </cell>
        </row>
        <row r="69">
          <cell r="A69" t="str">
            <v>Count of 12 Lexmark</v>
          </cell>
          <cell r="D69" t="str">
            <v>Count of 12 NetApp</v>
          </cell>
        </row>
        <row r="70">
          <cell r="A70" t="str">
            <v>12 Lexmark</v>
          </cell>
          <cell r="B70" t="str">
            <v>Total</v>
          </cell>
          <cell r="D70" t="str">
            <v>12 NetApp</v>
          </cell>
          <cell r="E70" t="str">
            <v>Total</v>
          </cell>
        </row>
        <row r="71">
          <cell r="A71" t="str">
            <v>More</v>
          </cell>
          <cell r="B71">
            <v>4</v>
          </cell>
          <cell r="D71" t="str">
            <v>More</v>
          </cell>
          <cell r="E71">
            <v>7</v>
          </cell>
        </row>
        <row r="72">
          <cell r="A72" t="str">
            <v>No Change</v>
          </cell>
          <cell r="B72">
            <v>19</v>
          </cell>
          <cell r="D72" t="str">
            <v>No Change</v>
          </cell>
          <cell r="E72">
            <v>26</v>
          </cell>
        </row>
        <row r="73">
          <cell r="A73" t="str">
            <v>Less</v>
          </cell>
          <cell r="B73">
            <v>4</v>
          </cell>
          <cell r="D73" t="str">
            <v>Less</v>
          </cell>
          <cell r="E73">
            <v>4</v>
          </cell>
        </row>
        <row r="74">
          <cell r="A74" t="str">
            <v>NA</v>
          </cell>
          <cell r="B74">
            <v>23</v>
          </cell>
          <cell r="D74" t="str">
            <v>NA</v>
          </cell>
          <cell r="E74">
            <v>13</v>
          </cell>
        </row>
        <row r="75">
          <cell r="A75" t="str">
            <v>Grand Total</v>
          </cell>
          <cell r="B75">
            <v>50</v>
          </cell>
          <cell r="D75" t="str">
            <v>Grand Total</v>
          </cell>
          <cell r="E75">
            <v>50</v>
          </cell>
        </row>
        <row r="77">
          <cell r="A77" t="str">
            <v>US / EU</v>
          </cell>
          <cell r="B77" t="str">
            <v>US</v>
          </cell>
          <cell r="D77" t="str">
            <v>US / EU</v>
          </cell>
          <cell r="E77" t="str">
            <v>US</v>
          </cell>
        </row>
        <row r="78">
          <cell r="A78" t="str">
            <v>Industry</v>
          </cell>
          <cell r="B78" t="str">
            <v>(All)</v>
          </cell>
          <cell r="D78" t="str">
            <v>Industry</v>
          </cell>
          <cell r="E78" t="str">
            <v>(All)</v>
          </cell>
        </row>
        <row r="79">
          <cell r="A79" t="str">
            <v>Revenue</v>
          </cell>
          <cell r="B79" t="str">
            <v>(All)</v>
          </cell>
          <cell r="D79" t="str">
            <v>Revenue</v>
          </cell>
          <cell r="E79" t="str">
            <v>(All)</v>
          </cell>
        </row>
        <row r="81">
          <cell r="A81" t="str">
            <v>Count of 12 Oracle/Sun</v>
          </cell>
          <cell r="D81" t="str">
            <v>Count of 12 Teradata</v>
          </cell>
        </row>
        <row r="82">
          <cell r="A82" t="str">
            <v>12 Oracle/Sun</v>
          </cell>
          <cell r="B82" t="str">
            <v>Total</v>
          </cell>
          <cell r="D82" t="str">
            <v>12 Teradata</v>
          </cell>
          <cell r="E82" t="str">
            <v>Total</v>
          </cell>
        </row>
        <row r="83">
          <cell r="A83" t="str">
            <v>More</v>
          </cell>
          <cell r="B83">
            <v>6</v>
          </cell>
          <cell r="D83" t="str">
            <v>More</v>
          </cell>
          <cell r="E83">
            <v>3</v>
          </cell>
        </row>
        <row r="84">
          <cell r="A84" t="str">
            <v>No Change</v>
          </cell>
          <cell r="B84">
            <v>20</v>
          </cell>
          <cell r="D84" t="str">
            <v>No Change</v>
          </cell>
          <cell r="E84">
            <v>27</v>
          </cell>
        </row>
        <row r="85">
          <cell r="A85" t="str">
            <v>Less</v>
          </cell>
          <cell r="B85">
            <v>2</v>
          </cell>
          <cell r="D85" t="str">
            <v>Less</v>
          </cell>
          <cell r="E85">
            <v>3</v>
          </cell>
        </row>
        <row r="86">
          <cell r="A86" t="str">
            <v>NA</v>
          </cell>
          <cell r="B86">
            <v>22</v>
          </cell>
          <cell r="D86" t="str">
            <v>NA</v>
          </cell>
          <cell r="E86">
            <v>17</v>
          </cell>
          <cell r="H86" t="str">
            <v>AAPL</v>
          </cell>
          <cell r="I86" t="str">
            <v>EMC</v>
          </cell>
          <cell r="J86" t="str">
            <v>NTAP</v>
          </cell>
          <cell r="K86" t="str">
            <v>IBM</v>
          </cell>
          <cell r="L86" t="str">
            <v>HPQ</v>
          </cell>
          <cell r="M86" t="str">
            <v>LXK</v>
          </cell>
          <cell r="N86" t="str">
            <v>DELL</v>
          </cell>
          <cell r="O86" t="str">
            <v>BRCD</v>
          </cell>
        </row>
        <row r="87">
          <cell r="A87" t="str">
            <v>Grand Total</v>
          </cell>
          <cell r="B87">
            <v>50</v>
          </cell>
          <cell r="D87" t="str">
            <v>Grand Total</v>
          </cell>
          <cell r="E87">
            <v>50</v>
          </cell>
          <cell r="G87" t="str">
            <v>Jul 11 Survey</v>
          </cell>
          <cell r="H87">
            <v>0.16216216216216217</v>
          </cell>
          <cell r="I87">
            <v>0.26315789473684215</v>
          </cell>
          <cell r="J87">
            <v>0.1891891891891892</v>
          </cell>
          <cell r="K87">
            <v>0.12121212121212122</v>
          </cell>
          <cell r="L87">
            <v>0.10810810810810811</v>
          </cell>
          <cell r="M87">
            <v>0.14285714285714285</v>
          </cell>
          <cell r="N87">
            <v>8.5714285714285687E-2</v>
          </cell>
          <cell r="O87">
            <v>0.12903225806451613</v>
          </cell>
        </row>
        <row r="88">
          <cell r="G88" t="str">
            <v>Oct 11 Survey</v>
          </cell>
          <cell r="H88">
            <v>0.22857142857142856</v>
          </cell>
          <cell r="I88">
            <v>0.10526315789473684</v>
          </cell>
          <cell r="J88">
            <v>8.1081081081081086E-2</v>
          </cell>
          <cell r="K88">
            <v>5.8823529411764719E-2</v>
          </cell>
          <cell r="L88">
            <v>2.4390243902439018E-2</v>
          </cell>
          <cell r="M88">
            <v>0</v>
          </cell>
          <cell r="N88">
            <v>-2.6315789473684209E-2</v>
          </cell>
          <cell r="O88">
            <v>-0.1</v>
          </cell>
        </row>
      </sheetData>
      <sheetData sheetId="12">
        <row r="1">
          <cell r="A1" t="str">
            <v>Morgan Stanley Hardware Survey - November 2011</v>
          </cell>
        </row>
        <row r="3">
          <cell r="A3" t="str">
            <v>13.  What is your pricing expectation for the following vendors over the next three months?</v>
          </cell>
        </row>
        <row r="5">
          <cell r="A5" t="str">
            <v>US / EU</v>
          </cell>
          <cell r="B5" t="str">
            <v>US</v>
          </cell>
          <cell r="E5" t="str">
            <v>US / EU</v>
          </cell>
          <cell r="F5" t="str">
            <v>US</v>
          </cell>
          <cell r="I5" t="str">
            <v>AAPL</v>
          </cell>
          <cell r="J5" t="str">
            <v>BRCD</v>
          </cell>
          <cell r="K5" t="str">
            <v>Brother</v>
          </cell>
          <cell r="L5" t="str">
            <v>Canon</v>
          </cell>
          <cell r="M5" t="str">
            <v>DELL</v>
          </cell>
          <cell r="N5" t="str">
            <v>EMC</v>
          </cell>
          <cell r="O5" t="str">
            <v>Hitachi</v>
          </cell>
          <cell r="P5" t="str">
            <v>HPQ</v>
          </cell>
          <cell r="Q5" t="str">
            <v>IBM</v>
          </cell>
          <cell r="R5" t="str">
            <v>Lenovo</v>
          </cell>
          <cell r="S5" t="str">
            <v>LXK</v>
          </cell>
          <cell r="T5" t="str">
            <v>NTAP</v>
          </cell>
          <cell r="U5" t="str">
            <v>ORCL</v>
          </cell>
          <cell r="V5" t="str">
            <v>TDC</v>
          </cell>
        </row>
        <row r="6">
          <cell r="A6" t="str">
            <v>Industry</v>
          </cell>
          <cell r="B6" t="str">
            <v>(All)</v>
          </cell>
          <cell r="E6" t="str">
            <v>Industry</v>
          </cell>
          <cell r="F6" t="str">
            <v>(All)</v>
          </cell>
          <cell r="H6" t="str">
            <v>More</v>
          </cell>
          <cell r="I6">
            <v>13</v>
          </cell>
          <cell r="J6">
            <v>6</v>
          </cell>
          <cell r="L6">
            <v>3</v>
          </cell>
          <cell r="M6">
            <v>7</v>
          </cell>
          <cell r="N6">
            <v>8</v>
          </cell>
          <cell r="O6">
            <v>3</v>
          </cell>
          <cell r="P6">
            <v>5</v>
          </cell>
          <cell r="Q6">
            <v>3</v>
          </cell>
          <cell r="R6">
            <v>4</v>
          </cell>
          <cell r="S6">
            <v>4</v>
          </cell>
          <cell r="T6">
            <v>5</v>
          </cell>
          <cell r="U6">
            <v>4</v>
          </cell>
          <cell r="V6">
            <v>2</v>
          </cell>
        </row>
        <row r="7">
          <cell r="A7" t="str">
            <v>Revenue</v>
          </cell>
          <cell r="B7" t="str">
            <v>(All)</v>
          </cell>
          <cell r="E7" t="str">
            <v>Revenue</v>
          </cell>
          <cell r="F7" t="str">
            <v>(All)</v>
          </cell>
          <cell r="H7" t="str">
            <v>No Change</v>
          </cell>
          <cell r="I7">
            <v>24</v>
          </cell>
          <cell r="J7">
            <v>24</v>
          </cell>
          <cell r="K7">
            <v>15</v>
          </cell>
          <cell r="L7">
            <v>15</v>
          </cell>
          <cell r="M7">
            <v>25</v>
          </cell>
          <cell r="N7">
            <v>28</v>
          </cell>
          <cell r="O7">
            <v>20</v>
          </cell>
          <cell r="P7">
            <v>26</v>
          </cell>
          <cell r="Q7">
            <v>30</v>
          </cell>
          <cell r="R7">
            <v>15</v>
          </cell>
          <cell r="S7">
            <v>16</v>
          </cell>
          <cell r="T7">
            <v>28</v>
          </cell>
          <cell r="U7">
            <v>21</v>
          </cell>
          <cell r="V7">
            <v>27</v>
          </cell>
        </row>
        <row r="8">
          <cell r="H8" t="str">
            <v>Less</v>
          </cell>
          <cell r="I8">
            <v>2</v>
          </cell>
          <cell r="J8">
            <v>7</v>
          </cell>
          <cell r="K8">
            <v>4</v>
          </cell>
          <cell r="L8">
            <v>2</v>
          </cell>
          <cell r="M8">
            <v>9</v>
          </cell>
          <cell r="N8">
            <v>5</v>
          </cell>
          <cell r="O8">
            <v>4</v>
          </cell>
          <cell r="P8">
            <v>7</v>
          </cell>
          <cell r="Q8">
            <v>5</v>
          </cell>
          <cell r="R8">
            <v>5</v>
          </cell>
          <cell r="S8">
            <v>8</v>
          </cell>
          <cell r="T8">
            <v>6</v>
          </cell>
          <cell r="U8">
            <v>6</v>
          </cell>
          <cell r="V8">
            <v>5</v>
          </cell>
        </row>
        <row r="9">
          <cell r="A9" t="str">
            <v>Count of 13 Apple</v>
          </cell>
          <cell r="E9" t="str">
            <v>Count of 13 Brocade</v>
          </cell>
          <cell r="H9" t="str">
            <v>NA</v>
          </cell>
          <cell r="I9">
            <v>11</v>
          </cell>
          <cell r="J9">
            <v>13</v>
          </cell>
          <cell r="K9">
            <v>31</v>
          </cell>
          <cell r="L9">
            <v>30</v>
          </cell>
          <cell r="M9">
            <v>9</v>
          </cell>
          <cell r="N9">
            <v>9</v>
          </cell>
          <cell r="O9">
            <v>23</v>
          </cell>
          <cell r="P9">
            <v>12</v>
          </cell>
          <cell r="Q9">
            <v>12</v>
          </cell>
          <cell r="R9">
            <v>26</v>
          </cell>
          <cell r="S9">
            <v>22</v>
          </cell>
          <cell r="T9">
            <v>11</v>
          </cell>
          <cell r="U9">
            <v>19</v>
          </cell>
          <cell r="V9">
            <v>16</v>
          </cell>
        </row>
        <row r="10">
          <cell r="A10" t="str">
            <v>13 Apple</v>
          </cell>
          <cell r="B10" t="str">
            <v>Total</v>
          </cell>
          <cell r="E10" t="str">
            <v>13 Brocade</v>
          </cell>
          <cell r="F10" t="str">
            <v>Total</v>
          </cell>
        </row>
        <row r="11">
          <cell r="A11" t="str">
            <v>More</v>
          </cell>
          <cell r="B11">
            <v>13</v>
          </cell>
          <cell r="E11" t="str">
            <v>More</v>
          </cell>
          <cell r="F11">
            <v>6</v>
          </cell>
          <cell r="H11" t="str">
            <v>More Aggressive</v>
          </cell>
          <cell r="I11">
            <v>0.33333333333333331</v>
          </cell>
          <cell r="J11">
            <v>0.16216216216216217</v>
          </cell>
          <cell r="K11">
            <v>0</v>
          </cell>
          <cell r="L11">
            <v>0.15</v>
          </cell>
          <cell r="M11">
            <v>0.17073170731707318</v>
          </cell>
          <cell r="N11">
            <v>0.1951219512195122</v>
          </cell>
          <cell r="O11">
            <v>0.1111111111111111</v>
          </cell>
          <cell r="P11">
            <v>0.13157894736842105</v>
          </cell>
          <cell r="Q11">
            <v>7.8947368421052627E-2</v>
          </cell>
          <cell r="R11">
            <v>0.16666666666666666</v>
          </cell>
          <cell r="S11">
            <v>0.14285714285714285</v>
          </cell>
          <cell r="T11">
            <v>0.12820512820512819</v>
          </cell>
          <cell r="U11">
            <v>0.12903225806451613</v>
          </cell>
          <cell r="V11">
            <v>5.8823529411764705E-2</v>
          </cell>
          <cell r="W11">
            <v>0.13989795043842029</v>
          </cell>
        </row>
        <row r="12">
          <cell r="A12" t="str">
            <v>No Change</v>
          </cell>
          <cell r="B12">
            <v>24</v>
          </cell>
          <cell r="E12" t="str">
            <v>No Change</v>
          </cell>
          <cell r="F12">
            <v>24</v>
          </cell>
          <cell r="H12" t="str">
            <v>Less Aggressive</v>
          </cell>
          <cell r="I12">
            <v>-5.128205128205128E-2</v>
          </cell>
          <cell r="J12">
            <v>-0.1891891891891892</v>
          </cell>
          <cell r="K12">
            <v>-0.21052631578947367</v>
          </cell>
          <cell r="L12">
            <v>-0.1</v>
          </cell>
          <cell r="M12">
            <v>-0.21951219512195122</v>
          </cell>
          <cell r="N12">
            <v>-0.12195121951219512</v>
          </cell>
          <cell r="O12">
            <v>-0.14814814814814814</v>
          </cell>
          <cell r="P12">
            <v>-0.18421052631578946</v>
          </cell>
          <cell r="Q12">
            <v>-0.13157894736842105</v>
          </cell>
          <cell r="R12">
            <v>-0.20833333333333334</v>
          </cell>
          <cell r="S12">
            <v>-0.2857142857142857</v>
          </cell>
          <cell r="T12">
            <v>-0.15384615384615385</v>
          </cell>
          <cell r="U12">
            <v>-0.19354838709677419</v>
          </cell>
          <cell r="V12">
            <v>-0.14705882352941177</v>
          </cell>
          <cell r="W12">
            <v>-0.16749282687479838</v>
          </cell>
        </row>
        <row r="13">
          <cell r="A13" t="str">
            <v>Less</v>
          </cell>
          <cell r="B13">
            <v>2</v>
          </cell>
          <cell r="E13" t="str">
            <v>Less</v>
          </cell>
          <cell r="F13">
            <v>7</v>
          </cell>
        </row>
        <row r="14">
          <cell r="A14" t="str">
            <v>NA</v>
          </cell>
          <cell r="B14">
            <v>11</v>
          </cell>
          <cell r="E14" t="str">
            <v>NA</v>
          </cell>
          <cell r="F14">
            <v>13</v>
          </cell>
          <cell r="I14" t="str">
            <v>AAPL</v>
          </cell>
          <cell r="J14" t="str">
            <v>BRCD</v>
          </cell>
          <cell r="K14" t="str">
            <v>Brother</v>
          </cell>
          <cell r="L14" t="str">
            <v>Canon</v>
          </cell>
          <cell r="M14" t="str">
            <v>DELL</v>
          </cell>
          <cell r="N14" t="str">
            <v>EMC</v>
          </cell>
          <cell r="O14" t="str">
            <v>Hitachi</v>
          </cell>
          <cell r="P14" t="str">
            <v>HPQ</v>
          </cell>
          <cell r="Q14" t="str">
            <v>IBM</v>
          </cell>
          <cell r="R14" t="str">
            <v>Lenovo</v>
          </cell>
          <cell r="S14" t="str">
            <v>LXK</v>
          </cell>
          <cell r="T14" t="str">
            <v>NTAP</v>
          </cell>
          <cell r="U14" t="str">
            <v>ORCL</v>
          </cell>
          <cell r="V14" t="str">
            <v>TDC</v>
          </cell>
          <cell r="W14" t="str">
            <v>Average</v>
          </cell>
        </row>
        <row r="15">
          <cell r="A15" t="str">
            <v>Grand Total</v>
          </cell>
          <cell r="B15">
            <v>50</v>
          </cell>
          <cell r="E15" t="str">
            <v>Grand Total</v>
          </cell>
          <cell r="F15">
            <v>50</v>
          </cell>
          <cell r="H15" t="str">
            <v>Jul 11 Survey</v>
          </cell>
          <cell r="I15">
            <v>0.23076923076923078</v>
          </cell>
          <cell r="J15">
            <v>8.8235294117647051E-2</v>
          </cell>
          <cell r="K15">
            <v>-5.8823529411764705E-2</v>
          </cell>
          <cell r="L15">
            <v>-5.2631578947368418E-2</v>
          </cell>
          <cell r="M15">
            <v>0</v>
          </cell>
          <cell r="N15">
            <v>0.17948717948717949</v>
          </cell>
          <cell r="O15">
            <v>0</v>
          </cell>
          <cell r="P15">
            <v>2.6315789473684209E-2</v>
          </cell>
          <cell r="Q15">
            <v>-2.777777777777779E-2</v>
          </cell>
          <cell r="R15">
            <v>0.17391304347826086</v>
          </cell>
          <cell r="S15">
            <v>8.6956521739130432E-2</v>
          </cell>
          <cell r="T15">
            <v>0.10526315789473684</v>
          </cell>
          <cell r="U15">
            <v>0.16</v>
          </cell>
          <cell r="W15">
            <v>7.0131333140227584E-2</v>
          </cell>
        </row>
        <row r="16">
          <cell r="H16" t="str">
            <v>Oct 11 Survey</v>
          </cell>
          <cell r="I16">
            <v>0.28205128205128205</v>
          </cell>
          <cell r="J16">
            <v>-2.7027027027027029E-2</v>
          </cell>
          <cell r="K16">
            <v>-0.21052631578947367</v>
          </cell>
          <cell r="L16">
            <v>4.9999999999999989E-2</v>
          </cell>
          <cell r="M16">
            <v>-4.8780487804878037E-2</v>
          </cell>
          <cell r="N16">
            <v>7.3170731707317083E-2</v>
          </cell>
          <cell r="O16">
            <v>-3.7037037037037035E-2</v>
          </cell>
          <cell r="P16">
            <v>-5.2631578947368418E-2</v>
          </cell>
          <cell r="Q16">
            <v>-5.2631578947368418E-2</v>
          </cell>
          <cell r="R16">
            <v>-4.1666666666666685E-2</v>
          </cell>
          <cell r="S16">
            <v>-0.14285714285714285</v>
          </cell>
          <cell r="T16">
            <v>-2.5641025641025661E-2</v>
          </cell>
          <cell r="U16">
            <v>-6.4516129032258063E-2</v>
          </cell>
          <cell r="V16">
            <v>-8.8235294117647065E-2</v>
          </cell>
          <cell r="W16">
            <v>-2.7594876436378129E-2</v>
          </cell>
        </row>
        <row r="17">
          <cell r="A17" t="str">
            <v>US / EU</v>
          </cell>
          <cell r="B17" t="str">
            <v>US</v>
          </cell>
          <cell r="E17" t="str">
            <v>US / EU</v>
          </cell>
          <cell r="F17" t="str">
            <v>US</v>
          </cell>
        </row>
        <row r="18">
          <cell r="A18" t="str">
            <v>Industry</v>
          </cell>
          <cell r="B18" t="str">
            <v>(All)</v>
          </cell>
          <cell r="E18" t="str">
            <v>Industry</v>
          </cell>
          <cell r="F18" t="str">
            <v>(All)</v>
          </cell>
        </row>
        <row r="19">
          <cell r="A19" t="str">
            <v>Revenue</v>
          </cell>
          <cell r="B19" t="str">
            <v>(All)</v>
          </cell>
          <cell r="E19" t="str">
            <v>Revenue</v>
          </cell>
          <cell r="F19" t="str">
            <v>(All)</v>
          </cell>
        </row>
        <row r="21">
          <cell r="A21" t="str">
            <v>Count of 13 Brother</v>
          </cell>
          <cell r="E21" t="str">
            <v>Count of 13 Canon</v>
          </cell>
        </row>
        <row r="22">
          <cell r="A22" t="str">
            <v>13 Brother</v>
          </cell>
          <cell r="B22" t="str">
            <v>Total</v>
          </cell>
          <cell r="E22" t="str">
            <v>13 Canon</v>
          </cell>
          <cell r="F22" t="str">
            <v>Total</v>
          </cell>
        </row>
        <row r="23">
          <cell r="A23" t="str">
            <v>No Change</v>
          </cell>
          <cell r="B23">
            <v>15</v>
          </cell>
          <cell r="E23" t="str">
            <v>More</v>
          </cell>
          <cell r="F23">
            <v>3</v>
          </cell>
        </row>
        <row r="24">
          <cell r="A24" t="str">
            <v>Less</v>
          </cell>
          <cell r="B24">
            <v>4</v>
          </cell>
          <cell r="E24" t="str">
            <v>No Change</v>
          </cell>
          <cell r="F24">
            <v>15</v>
          </cell>
        </row>
        <row r="25">
          <cell r="A25" t="str">
            <v>NA</v>
          </cell>
          <cell r="B25">
            <v>31</v>
          </cell>
          <cell r="E25" t="str">
            <v>Less</v>
          </cell>
          <cell r="F25">
            <v>2</v>
          </cell>
        </row>
        <row r="26">
          <cell r="A26" t="str">
            <v>Grand Total</v>
          </cell>
          <cell r="B26">
            <v>50</v>
          </cell>
          <cell r="E26" t="str">
            <v>NA</v>
          </cell>
          <cell r="F26">
            <v>30</v>
          </cell>
        </row>
        <row r="27">
          <cell r="E27" t="str">
            <v>Grand Total</v>
          </cell>
          <cell r="F27">
            <v>50</v>
          </cell>
        </row>
        <row r="29">
          <cell r="A29" t="str">
            <v>US / EU</v>
          </cell>
          <cell r="B29" t="str">
            <v>US</v>
          </cell>
          <cell r="E29" t="str">
            <v>US / EU</v>
          </cell>
          <cell r="F29" t="str">
            <v>US</v>
          </cell>
        </row>
        <row r="30">
          <cell r="A30" t="str">
            <v>Industry</v>
          </cell>
          <cell r="B30" t="str">
            <v>(All)</v>
          </cell>
          <cell r="E30" t="str">
            <v>Industry</v>
          </cell>
          <cell r="F30" t="str">
            <v>(All)</v>
          </cell>
        </row>
        <row r="31">
          <cell r="A31" t="str">
            <v>Revenue</v>
          </cell>
          <cell r="B31" t="str">
            <v>(All)</v>
          </cell>
          <cell r="E31" t="str">
            <v>Revenue</v>
          </cell>
          <cell r="F31" t="str">
            <v>(All)</v>
          </cell>
        </row>
        <row r="33">
          <cell r="A33" t="str">
            <v>Count of 13 Dell</v>
          </cell>
          <cell r="E33" t="str">
            <v>Count of 13 EMC</v>
          </cell>
        </row>
        <row r="34">
          <cell r="A34" t="str">
            <v>13 Dell</v>
          </cell>
          <cell r="B34" t="str">
            <v>Total</v>
          </cell>
          <cell r="E34" t="str">
            <v>13 EMC</v>
          </cell>
          <cell r="F34" t="str">
            <v>Total</v>
          </cell>
        </row>
        <row r="35">
          <cell r="A35" t="str">
            <v>More</v>
          </cell>
          <cell r="B35">
            <v>7</v>
          </cell>
          <cell r="E35" t="str">
            <v>More</v>
          </cell>
          <cell r="F35">
            <v>8</v>
          </cell>
        </row>
        <row r="36">
          <cell r="A36" t="str">
            <v>No Change</v>
          </cell>
          <cell r="B36">
            <v>25</v>
          </cell>
          <cell r="E36" t="str">
            <v>No Change</v>
          </cell>
          <cell r="F36">
            <v>28</v>
          </cell>
        </row>
        <row r="37">
          <cell r="A37" t="str">
            <v>Less</v>
          </cell>
          <cell r="B37">
            <v>9</v>
          </cell>
          <cell r="E37" t="str">
            <v>Less</v>
          </cell>
          <cell r="F37">
            <v>5</v>
          </cell>
        </row>
        <row r="38">
          <cell r="A38" t="str">
            <v>NA</v>
          </cell>
          <cell r="B38">
            <v>9</v>
          </cell>
          <cell r="E38" t="str">
            <v>NA</v>
          </cell>
          <cell r="F38">
            <v>9</v>
          </cell>
        </row>
        <row r="39">
          <cell r="A39" t="str">
            <v>Grand Total</v>
          </cell>
          <cell r="B39">
            <v>50</v>
          </cell>
          <cell r="E39" t="str">
            <v>Grand Total</v>
          </cell>
          <cell r="F39">
            <v>50</v>
          </cell>
        </row>
        <row r="41">
          <cell r="A41" t="str">
            <v>US / EU</v>
          </cell>
          <cell r="B41" t="str">
            <v>US</v>
          </cell>
          <cell r="E41" t="str">
            <v>US / EU</v>
          </cell>
          <cell r="F41" t="str">
            <v>US</v>
          </cell>
        </row>
        <row r="42">
          <cell r="A42" t="str">
            <v>Industry</v>
          </cell>
          <cell r="B42" t="str">
            <v>(All)</v>
          </cell>
          <cell r="E42" t="str">
            <v>Industry</v>
          </cell>
          <cell r="F42" t="str">
            <v>(All)</v>
          </cell>
        </row>
        <row r="43">
          <cell r="A43" t="str">
            <v>Revenue</v>
          </cell>
          <cell r="B43" t="str">
            <v>(All)</v>
          </cell>
          <cell r="E43" t="str">
            <v>Revenue</v>
          </cell>
          <cell r="F43" t="str">
            <v>(All)</v>
          </cell>
        </row>
        <row r="45">
          <cell r="A45" t="str">
            <v>Count of 13 Hitachi</v>
          </cell>
          <cell r="E45" t="str">
            <v>Count of 13 HP</v>
          </cell>
        </row>
        <row r="46">
          <cell r="A46" t="str">
            <v>13 Hitachi</v>
          </cell>
          <cell r="B46" t="str">
            <v>Total</v>
          </cell>
          <cell r="E46" t="str">
            <v>13 HP</v>
          </cell>
          <cell r="F46" t="str">
            <v>Total</v>
          </cell>
        </row>
        <row r="47">
          <cell r="A47" t="str">
            <v>More</v>
          </cell>
          <cell r="B47">
            <v>3</v>
          </cell>
          <cell r="E47" t="str">
            <v>More</v>
          </cell>
          <cell r="F47">
            <v>5</v>
          </cell>
          <cell r="I47" t="str">
            <v>AAPL</v>
          </cell>
          <cell r="J47" t="str">
            <v>EMC</v>
          </cell>
          <cell r="K47" t="str">
            <v>NTAP</v>
          </cell>
          <cell r="L47" t="str">
            <v>BRCD</v>
          </cell>
          <cell r="M47" t="str">
            <v>HPQ</v>
          </cell>
          <cell r="N47" t="str">
            <v>DELL</v>
          </cell>
          <cell r="O47" t="str">
            <v>IBM</v>
          </cell>
          <cell r="P47" t="str">
            <v>TDC</v>
          </cell>
          <cell r="Q47" t="str">
            <v>LXK</v>
          </cell>
          <cell r="S47" t="str">
            <v>Average</v>
          </cell>
        </row>
        <row r="48">
          <cell r="A48" t="str">
            <v>No Change</v>
          </cell>
          <cell r="B48">
            <v>20</v>
          </cell>
          <cell r="E48" t="str">
            <v>No Change</v>
          </cell>
          <cell r="F48">
            <v>26</v>
          </cell>
          <cell r="H48" t="str">
            <v>Jul 11 Survey</v>
          </cell>
          <cell r="I48">
            <v>0.23076923076923078</v>
          </cell>
          <cell r="J48">
            <v>0.17948717948717949</v>
          </cell>
          <cell r="K48">
            <v>0.10526315789473684</v>
          </cell>
          <cell r="L48">
            <v>8.8235294117647051E-2</v>
          </cell>
          <cell r="M48">
            <v>2.6315789473684209E-2</v>
          </cell>
          <cell r="N48">
            <v>0</v>
          </cell>
          <cell r="O48">
            <v>-2.777777777777779E-2</v>
          </cell>
          <cell r="Q48">
            <v>8.6956521739130432E-2</v>
          </cell>
          <cell r="S48">
            <v>8.6156174462978879E-2</v>
          </cell>
        </row>
        <row r="49">
          <cell r="A49" t="str">
            <v>Less</v>
          </cell>
          <cell r="B49">
            <v>4</v>
          </cell>
          <cell r="E49" t="str">
            <v>Less</v>
          </cell>
          <cell r="F49">
            <v>7</v>
          </cell>
          <cell r="H49" t="str">
            <v>Oct 11 Survey</v>
          </cell>
          <cell r="I49">
            <v>0.28205128205128205</v>
          </cell>
          <cell r="J49">
            <v>7.3170731707317083E-2</v>
          </cell>
          <cell r="K49">
            <v>-2.5641025641025661E-2</v>
          </cell>
          <cell r="L49">
            <v>-2.7027027027027029E-2</v>
          </cell>
          <cell r="M49">
            <v>-5.2631578947368418E-2</v>
          </cell>
          <cell r="N49">
            <v>-4.8780487804878037E-2</v>
          </cell>
          <cell r="O49">
            <v>-5.2631578947368418E-2</v>
          </cell>
          <cell r="P49">
            <v>-8.8235294117647065E-2</v>
          </cell>
          <cell r="Q49">
            <v>-0.14285714285714285</v>
          </cell>
          <cell r="S49">
            <v>-9.1757912870953709E-3</v>
          </cell>
        </row>
        <row r="50">
          <cell r="A50" t="str">
            <v>NA</v>
          </cell>
          <cell r="B50">
            <v>23</v>
          </cell>
          <cell r="E50" t="str">
            <v>NA</v>
          </cell>
          <cell r="F50">
            <v>12</v>
          </cell>
        </row>
        <row r="51">
          <cell r="A51" t="str">
            <v>Grand Total</v>
          </cell>
          <cell r="B51">
            <v>50</v>
          </cell>
          <cell r="E51" t="str">
            <v>Grand Total</v>
          </cell>
          <cell r="F51">
            <v>50</v>
          </cell>
        </row>
        <row r="53">
          <cell r="A53" t="str">
            <v>US / EU</v>
          </cell>
          <cell r="B53" t="str">
            <v>US</v>
          </cell>
          <cell r="E53" t="str">
            <v>US / EU</v>
          </cell>
          <cell r="F53" t="str">
            <v>US</v>
          </cell>
        </row>
        <row r="54">
          <cell r="A54" t="str">
            <v>Industry</v>
          </cell>
          <cell r="B54" t="str">
            <v>(All)</v>
          </cell>
          <cell r="E54" t="str">
            <v>Industry</v>
          </cell>
          <cell r="F54" t="str">
            <v>(All)</v>
          </cell>
        </row>
        <row r="55">
          <cell r="A55" t="str">
            <v>Revenue</v>
          </cell>
          <cell r="B55" t="str">
            <v>(All)</v>
          </cell>
          <cell r="E55" t="str">
            <v>Revenue</v>
          </cell>
          <cell r="F55" t="str">
            <v>(All)</v>
          </cell>
        </row>
        <row r="57">
          <cell r="A57" t="str">
            <v>Count of 13 IBM</v>
          </cell>
          <cell r="E57" t="str">
            <v>Count of 13 Lenovo</v>
          </cell>
        </row>
        <row r="58">
          <cell r="A58" t="str">
            <v>13 IBM</v>
          </cell>
          <cell r="B58" t="str">
            <v>Total</v>
          </cell>
          <cell r="E58" t="str">
            <v>13 Lenovo</v>
          </cell>
          <cell r="F58" t="str">
            <v>Total</v>
          </cell>
        </row>
        <row r="59">
          <cell r="A59" t="str">
            <v>More</v>
          </cell>
          <cell r="B59">
            <v>3</v>
          </cell>
          <cell r="E59" t="str">
            <v>More</v>
          </cell>
          <cell r="F59">
            <v>4</v>
          </cell>
        </row>
        <row r="60">
          <cell r="A60" t="str">
            <v>No Change</v>
          </cell>
          <cell r="B60">
            <v>30</v>
          </cell>
          <cell r="E60" t="str">
            <v>No Change</v>
          </cell>
          <cell r="F60">
            <v>15</v>
          </cell>
        </row>
        <row r="61">
          <cell r="A61" t="str">
            <v>Less</v>
          </cell>
          <cell r="B61">
            <v>5</v>
          </cell>
          <cell r="E61" t="str">
            <v>Less</v>
          </cell>
          <cell r="F61">
            <v>5</v>
          </cell>
        </row>
        <row r="62">
          <cell r="A62" t="str">
            <v>NA</v>
          </cell>
          <cell r="B62">
            <v>12</v>
          </cell>
          <cell r="E62" t="str">
            <v>NA</v>
          </cell>
          <cell r="F62">
            <v>26</v>
          </cell>
        </row>
        <row r="63">
          <cell r="A63" t="str">
            <v>Grand Total</v>
          </cell>
          <cell r="B63">
            <v>50</v>
          </cell>
          <cell r="E63" t="str">
            <v>Grand Total</v>
          </cell>
          <cell r="F63">
            <v>50</v>
          </cell>
        </row>
        <row r="65">
          <cell r="A65" t="str">
            <v>US / EU</v>
          </cell>
          <cell r="B65" t="str">
            <v>US</v>
          </cell>
          <cell r="E65" t="str">
            <v>US / EU</v>
          </cell>
          <cell r="F65" t="str">
            <v>US</v>
          </cell>
        </row>
        <row r="66">
          <cell r="A66" t="str">
            <v>Industry</v>
          </cell>
          <cell r="B66" t="str">
            <v>(All)</v>
          </cell>
          <cell r="E66" t="str">
            <v>Industry</v>
          </cell>
          <cell r="F66" t="str">
            <v>(All)</v>
          </cell>
        </row>
        <row r="67">
          <cell r="A67" t="str">
            <v>Revenue</v>
          </cell>
          <cell r="B67" t="str">
            <v>(All)</v>
          </cell>
          <cell r="E67" t="str">
            <v>Revenue</v>
          </cell>
          <cell r="F67" t="str">
            <v>(All)</v>
          </cell>
        </row>
        <row r="69">
          <cell r="A69" t="str">
            <v>Count of 13 Lexmark</v>
          </cell>
          <cell r="E69" t="str">
            <v>Count of 13 NetApp</v>
          </cell>
        </row>
        <row r="70">
          <cell r="A70" t="str">
            <v>13 Lexmark</v>
          </cell>
          <cell r="B70" t="str">
            <v>Total</v>
          </cell>
          <cell r="E70" t="str">
            <v>13 NetApp</v>
          </cell>
          <cell r="F70" t="str">
            <v>Total</v>
          </cell>
        </row>
        <row r="71">
          <cell r="A71" t="str">
            <v>More</v>
          </cell>
          <cell r="B71">
            <v>4</v>
          </cell>
          <cell r="E71" t="str">
            <v>More</v>
          </cell>
          <cell r="F71">
            <v>5</v>
          </cell>
        </row>
        <row r="72">
          <cell r="A72" t="str">
            <v>No Change</v>
          </cell>
          <cell r="B72">
            <v>16</v>
          </cell>
          <cell r="E72" t="str">
            <v>No Change</v>
          </cell>
          <cell r="F72">
            <v>28</v>
          </cell>
        </row>
        <row r="73">
          <cell r="A73" t="str">
            <v>Less</v>
          </cell>
          <cell r="B73">
            <v>8</v>
          </cell>
          <cell r="E73" t="str">
            <v>Less</v>
          </cell>
          <cell r="F73">
            <v>6</v>
          </cell>
        </row>
        <row r="74">
          <cell r="A74" t="str">
            <v>NA</v>
          </cell>
          <cell r="B74">
            <v>22</v>
          </cell>
          <cell r="E74" t="str">
            <v>NA</v>
          </cell>
          <cell r="F74">
            <v>11</v>
          </cell>
        </row>
        <row r="75">
          <cell r="A75" t="str">
            <v>Grand Total</v>
          </cell>
          <cell r="B75">
            <v>50</v>
          </cell>
          <cell r="E75" t="str">
            <v>Grand Total</v>
          </cell>
          <cell r="F75">
            <v>50</v>
          </cell>
        </row>
        <row r="77">
          <cell r="A77" t="str">
            <v>US / EU</v>
          </cell>
          <cell r="B77" t="str">
            <v>US</v>
          </cell>
          <cell r="E77" t="str">
            <v>US / EU</v>
          </cell>
          <cell r="F77" t="str">
            <v>US</v>
          </cell>
        </row>
        <row r="78">
          <cell r="A78" t="str">
            <v>Industry</v>
          </cell>
          <cell r="B78" t="str">
            <v>(All)</v>
          </cell>
          <cell r="E78" t="str">
            <v>Industry</v>
          </cell>
          <cell r="F78" t="str">
            <v>(All)</v>
          </cell>
        </row>
        <row r="79">
          <cell r="A79" t="str">
            <v>Revenue</v>
          </cell>
          <cell r="B79" t="str">
            <v>(All)</v>
          </cell>
          <cell r="E79" t="str">
            <v>Revenue</v>
          </cell>
          <cell r="F79" t="str">
            <v>(All)</v>
          </cell>
        </row>
        <row r="81">
          <cell r="A81" t="str">
            <v>Count of 13 Oracle/Sun</v>
          </cell>
          <cell r="E81" t="str">
            <v>Count of 13 Teradata</v>
          </cell>
        </row>
        <row r="82">
          <cell r="A82" t="str">
            <v>13 Oracle/Sun</v>
          </cell>
          <cell r="B82" t="str">
            <v>Total</v>
          </cell>
          <cell r="E82" t="str">
            <v>13 Teradata</v>
          </cell>
          <cell r="F82" t="str">
            <v>Total</v>
          </cell>
        </row>
        <row r="83">
          <cell r="A83" t="str">
            <v>More</v>
          </cell>
          <cell r="B83">
            <v>4</v>
          </cell>
          <cell r="E83" t="str">
            <v>More</v>
          </cell>
          <cell r="F83">
            <v>2</v>
          </cell>
        </row>
        <row r="84">
          <cell r="A84" t="str">
            <v>No Change</v>
          </cell>
          <cell r="B84">
            <v>21</v>
          </cell>
          <cell r="E84" t="str">
            <v>No Change</v>
          </cell>
          <cell r="F84">
            <v>27</v>
          </cell>
        </row>
        <row r="85">
          <cell r="A85" t="str">
            <v>Less</v>
          </cell>
          <cell r="B85">
            <v>6</v>
          </cell>
          <cell r="E85" t="str">
            <v>Less</v>
          </cell>
          <cell r="F85">
            <v>5</v>
          </cell>
        </row>
        <row r="86">
          <cell r="A86" t="str">
            <v>NA</v>
          </cell>
          <cell r="B86">
            <v>19</v>
          </cell>
          <cell r="E86" t="str">
            <v>NA</v>
          </cell>
          <cell r="F86">
            <v>16</v>
          </cell>
        </row>
        <row r="87">
          <cell r="A87" t="str">
            <v>Grand Total</v>
          </cell>
          <cell r="B87">
            <v>50</v>
          </cell>
          <cell r="E87" t="str">
            <v>Grand Total</v>
          </cell>
          <cell r="F87">
            <v>50</v>
          </cell>
        </row>
      </sheetData>
      <sheetData sheetId="13">
        <row r="1">
          <cell r="A1" t="str">
            <v>Morgan Stanley Hardware Survey - November 2011</v>
          </cell>
        </row>
        <row r="3">
          <cell r="A3" t="str">
            <v>14.  How have printers and supplies spending per employee trended in the last twelve months?</v>
          </cell>
        </row>
        <row r="4">
          <cell r="A4" t="str">
            <v xml:space="preserve"> How do you expect it to trend per employee in the next twelve months?</v>
          </cell>
        </row>
        <row r="6">
          <cell r="A6" t="str">
            <v>US / EU</v>
          </cell>
          <cell r="B6" t="str">
            <v>US</v>
          </cell>
          <cell r="E6" t="str">
            <v>Printers</v>
          </cell>
          <cell r="M6" t="str">
            <v>Supplies</v>
          </cell>
        </row>
        <row r="7">
          <cell r="A7" t="str">
            <v>Industry</v>
          </cell>
          <cell r="B7" t="str">
            <v>(All)</v>
          </cell>
          <cell r="E7">
            <v>40087</v>
          </cell>
          <cell r="F7">
            <v>40179</v>
          </cell>
          <cell r="G7">
            <v>40452</v>
          </cell>
          <cell r="H7">
            <v>40544</v>
          </cell>
          <cell r="I7">
            <v>40634</v>
          </cell>
          <cell r="J7">
            <v>40725</v>
          </cell>
          <cell r="K7">
            <v>40858</v>
          </cell>
          <cell r="M7">
            <v>40087</v>
          </cell>
          <cell r="N7">
            <v>40179</v>
          </cell>
          <cell r="O7">
            <v>40452</v>
          </cell>
          <cell r="P7">
            <v>40544</v>
          </cell>
          <cell r="Q7">
            <v>40634</v>
          </cell>
          <cell r="R7">
            <v>40725</v>
          </cell>
          <cell r="S7">
            <v>40858</v>
          </cell>
        </row>
        <row r="8">
          <cell r="A8" t="str">
            <v>Revenue</v>
          </cell>
          <cell r="B8" t="str">
            <v>(All)</v>
          </cell>
          <cell r="D8" t="str">
            <v>Increase</v>
          </cell>
          <cell r="E8">
            <v>0.11678832116788321</v>
          </cell>
          <cell r="F8">
            <v>7.2992700729927001E-2</v>
          </cell>
          <cell r="G8">
            <v>6.9767441860465115E-2</v>
          </cell>
          <cell r="H8">
            <v>0.1</v>
          </cell>
          <cell r="I8">
            <v>0.12</v>
          </cell>
          <cell r="J8">
            <v>0.08</v>
          </cell>
          <cell r="K8">
            <v>0.08</v>
          </cell>
          <cell r="M8">
            <v>8.9552238805970144E-2</v>
          </cell>
          <cell r="N8">
            <v>0.15217391304347827</v>
          </cell>
          <cell r="O8">
            <v>0.14893617021276595</v>
          </cell>
          <cell r="P8">
            <v>0.12</v>
          </cell>
          <cell r="Q8">
            <v>0.14000000000000001</v>
          </cell>
          <cell r="R8">
            <v>0.16</v>
          </cell>
          <cell r="S8">
            <v>0.12</v>
          </cell>
        </row>
        <row r="9">
          <cell r="D9" t="str">
            <v>Decrease</v>
          </cell>
          <cell r="E9">
            <v>-0.29927007299270098</v>
          </cell>
          <cell r="F9">
            <v>-0.29927007299270098</v>
          </cell>
          <cell r="G9">
            <v>-0.2558139534883721</v>
          </cell>
          <cell r="H9">
            <v>-0.2</v>
          </cell>
          <cell r="I9">
            <v>-0.18</v>
          </cell>
          <cell r="J9">
            <v>-0.24</v>
          </cell>
          <cell r="K9">
            <v>-0.28000000000000003</v>
          </cell>
          <cell r="M9">
            <v>-0.35820895522388102</v>
          </cell>
          <cell r="N9">
            <v>-0.30434782608695699</v>
          </cell>
          <cell r="O9">
            <v>-0.1276595744680851</v>
          </cell>
          <cell r="P9">
            <v>-0.3</v>
          </cell>
          <cell r="Q9">
            <v>-0.24</v>
          </cell>
          <cell r="R9">
            <v>-0.12</v>
          </cell>
          <cell r="S9">
            <v>-0.24</v>
          </cell>
        </row>
        <row r="10">
          <cell r="A10" t="str">
            <v>Count of 14 Printer Spending Next 12 Months</v>
          </cell>
          <cell r="D10" t="str">
            <v>Net</v>
          </cell>
          <cell r="E10">
            <v>-0.18248175182481777</v>
          </cell>
          <cell r="F10">
            <v>-0.22627737226277397</v>
          </cell>
          <cell r="G10">
            <v>-0.18604651162790697</v>
          </cell>
          <cell r="H10">
            <v>-0.1</v>
          </cell>
          <cell r="I10">
            <v>-0.06</v>
          </cell>
          <cell r="J10">
            <v>-0.15999999999999998</v>
          </cell>
          <cell r="K10">
            <v>-0.2</v>
          </cell>
          <cell r="M10">
            <v>-0.26865671641791089</v>
          </cell>
          <cell r="N10">
            <v>-0.15217391304347871</v>
          </cell>
          <cell r="O10">
            <v>2.1276595744680854E-2</v>
          </cell>
          <cell r="P10">
            <v>-0.18</v>
          </cell>
          <cell r="Q10">
            <v>-9.9999999999999978E-2</v>
          </cell>
          <cell r="R10">
            <v>4.0000000000000008E-2</v>
          </cell>
          <cell r="S10">
            <v>-0.12</v>
          </cell>
        </row>
        <row r="11">
          <cell r="A11" t="str">
            <v>14 Printer Spending Next 12 Months</v>
          </cell>
          <cell r="B11" t="str">
            <v>Total</v>
          </cell>
        </row>
        <row r="12">
          <cell r="A12" t="str">
            <v>Increase</v>
          </cell>
          <cell r="B12">
            <v>4</v>
          </cell>
        </row>
        <row r="13">
          <cell r="A13" t="str">
            <v>Flat</v>
          </cell>
          <cell r="B13">
            <v>32</v>
          </cell>
        </row>
        <row r="14">
          <cell r="A14" t="str">
            <v>Decrease</v>
          </cell>
          <cell r="B14">
            <v>14</v>
          </cell>
        </row>
        <row r="15">
          <cell r="A15" t="str">
            <v>Grand Total</v>
          </cell>
          <cell r="B15">
            <v>50</v>
          </cell>
        </row>
        <row r="17">
          <cell r="A17" t="str">
            <v>US / EU</v>
          </cell>
          <cell r="B17" t="str">
            <v>US</v>
          </cell>
        </row>
        <row r="18">
          <cell r="A18" t="str">
            <v>Industry</v>
          </cell>
          <cell r="B18" t="str">
            <v>(All)</v>
          </cell>
        </row>
        <row r="19">
          <cell r="A19" t="str">
            <v>Revenue</v>
          </cell>
          <cell r="B19" t="str">
            <v>(All)</v>
          </cell>
        </row>
        <row r="21">
          <cell r="A21" t="str">
            <v>Count of 14 Printer Supplies Spending Next 12 Months</v>
          </cell>
        </row>
        <row r="22">
          <cell r="A22" t="str">
            <v>14 Printer Supplies Spending Next 12 Months</v>
          </cell>
          <cell r="B22" t="str">
            <v>Total</v>
          </cell>
        </row>
        <row r="23">
          <cell r="A23" t="str">
            <v>Increase</v>
          </cell>
          <cell r="B23">
            <v>6</v>
          </cell>
        </row>
        <row r="24">
          <cell r="A24" t="str">
            <v>Flat</v>
          </cell>
          <cell r="B24">
            <v>32</v>
          </cell>
        </row>
        <row r="25">
          <cell r="A25" t="str">
            <v>Decrease</v>
          </cell>
          <cell r="B25">
            <v>12</v>
          </cell>
        </row>
        <row r="26">
          <cell r="A26" t="str">
            <v>Grand Total</v>
          </cell>
          <cell r="B26">
            <v>50</v>
          </cell>
        </row>
        <row r="28">
          <cell r="A28" t="str">
            <v>US / EU</v>
          </cell>
          <cell r="B28" t="str">
            <v>US</v>
          </cell>
        </row>
        <row r="29">
          <cell r="A29" t="str">
            <v>Industry</v>
          </cell>
          <cell r="B29" t="str">
            <v>(All)</v>
          </cell>
        </row>
        <row r="30">
          <cell r="A30" t="str">
            <v>Revenue</v>
          </cell>
          <cell r="B30" t="str">
            <v>(All)</v>
          </cell>
        </row>
        <row r="32">
          <cell r="A32" t="str">
            <v>Count of 14 Printer Spending Last 12 Months</v>
          </cell>
        </row>
        <row r="33">
          <cell r="A33" t="str">
            <v>14 Printer Spending Last 12 Months</v>
          </cell>
          <cell r="B33" t="str">
            <v>Total</v>
          </cell>
        </row>
        <row r="34">
          <cell r="A34" t="str">
            <v>Increase</v>
          </cell>
          <cell r="B34">
            <v>6</v>
          </cell>
        </row>
        <row r="35">
          <cell r="A35" t="str">
            <v>Flat</v>
          </cell>
          <cell r="B35">
            <v>26</v>
          </cell>
        </row>
        <row r="36">
          <cell r="A36" t="str">
            <v>Decrease</v>
          </cell>
          <cell r="B36">
            <v>18</v>
          </cell>
        </row>
        <row r="37">
          <cell r="A37" t="str">
            <v>Grand Total</v>
          </cell>
          <cell r="B37">
            <v>50</v>
          </cell>
        </row>
        <row r="39">
          <cell r="A39" t="str">
            <v>US / EU</v>
          </cell>
          <cell r="B39" t="str">
            <v>US</v>
          </cell>
        </row>
        <row r="40">
          <cell r="A40" t="str">
            <v>Industry</v>
          </cell>
          <cell r="B40" t="str">
            <v>(All)</v>
          </cell>
        </row>
        <row r="41">
          <cell r="A41" t="str">
            <v>Revenue</v>
          </cell>
          <cell r="B41" t="str">
            <v>(All)</v>
          </cell>
        </row>
        <row r="43">
          <cell r="A43" t="str">
            <v>Count of 14 Printer Supplies Spending Last 12 Months</v>
          </cell>
          <cell r="E43" t="str">
            <v>US</v>
          </cell>
          <cell r="G43" t="str">
            <v>EU</v>
          </cell>
        </row>
        <row r="44">
          <cell r="A44" t="str">
            <v>14 Printer Supplies Spending Last 12 Months</v>
          </cell>
          <cell r="B44" t="str">
            <v>Total</v>
          </cell>
          <cell r="E44" t="str">
            <v>Printers</v>
          </cell>
          <cell r="F44" t="str">
            <v>Supplies</v>
          </cell>
          <cell r="G44" t="str">
            <v>Printers</v>
          </cell>
          <cell r="H44" t="str">
            <v>Supplies</v>
          </cell>
          <cell r="K44" t="str">
            <v>Printers US</v>
          </cell>
          <cell r="L44" t="str">
            <v>Printers EU</v>
          </cell>
          <cell r="M44" t="str">
            <v>Supplies US</v>
          </cell>
          <cell r="N44" t="str">
            <v>Supplies EU</v>
          </cell>
        </row>
        <row r="45">
          <cell r="A45" t="str">
            <v>Increase</v>
          </cell>
          <cell r="B45">
            <v>5</v>
          </cell>
          <cell r="D45" t="str">
            <v>Increase</v>
          </cell>
          <cell r="E45">
            <v>4</v>
          </cell>
          <cell r="F45">
            <v>6</v>
          </cell>
          <cell r="G45">
            <v>2</v>
          </cell>
          <cell r="H45">
            <v>0</v>
          </cell>
          <cell r="J45" t="str">
            <v>Increase</v>
          </cell>
          <cell r="K45">
            <v>0.08</v>
          </cell>
          <cell r="L45">
            <v>0.08</v>
          </cell>
          <cell r="M45">
            <v>0.12</v>
          </cell>
          <cell r="N45">
            <v>0</v>
          </cell>
        </row>
        <row r="46">
          <cell r="A46" t="str">
            <v>Flat</v>
          </cell>
          <cell r="B46">
            <v>36</v>
          </cell>
          <cell r="D46" t="str">
            <v>Flat</v>
          </cell>
          <cell r="E46">
            <v>32</v>
          </cell>
          <cell r="F46">
            <v>32</v>
          </cell>
          <cell r="G46">
            <v>16</v>
          </cell>
          <cell r="H46">
            <v>18</v>
          </cell>
          <cell r="J46" t="str">
            <v>Flat</v>
          </cell>
          <cell r="K46">
            <v>0.64</v>
          </cell>
          <cell r="L46">
            <v>0.64</v>
          </cell>
          <cell r="M46">
            <v>0.64</v>
          </cell>
          <cell r="N46">
            <v>0.72</v>
          </cell>
        </row>
        <row r="47">
          <cell r="A47" t="str">
            <v>Decrease</v>
          </cell>
          <cell r="B47">
            <v>9</v>
          </cell>
          <cell r="D47" t="str">
            <v>Decrease</v>
          </cell>
          <cell r="E47">
            <v>14</v>
          </cell>
          <cell r="F47">
            <v>12</v>
          </cell>
          <cell r="G47">
            <v>7</v>
          </cell>
          <cell r="H47">
            <v>7</v>
          </cell>
          <cell r="J47" t="str">
            <v>Decrease</v>
          </cell>
          <cell r="K47">
            <v>-0.28000000000000003</v>
          </cell>
          <cell r="L47">
            <v>-0.28000000000000003</v>
          </cell>
          <cell r="M47">
            <v>-0.24</v>
          </cell>
          <cell r="N47">
            <v>-0.28000000000000003</v>
          </cell>
        </row>
        <row r="48">
          <cell r="A48" t="str">
            <v>Grand Total</v>
          </cell>
          <cell r="B48">
            <v>50</v>
          </cell>
        </row>
      </sheetData>
      <sheetData sheetId="14"/>
      <sheetData sheetId="15"/>
      <sheetData sheetId="16">
        <row r="1">
          <cell r="A1" t="str">
            <v>Morgan Stanley CIO Survey - November 2011</v>
          </cell>
        </row>
        <row r="3">
          <cell r="A3" t="str">
            <v>2.  By what percentages did your External IT Spending change for each of the following</v>
          </cell>
        </row>
        <row r="4">
          <cell r="A4" t="str">
            <v xml:space="preserve"> technology areas in 2011 vs. 2010? How would you expect spending to change in 2012 vs. 2011?  </v>
          </cell>
        </row>
        <row r="6">
          <cell r="A6" t="str">
            <v>2011  vs 2010</v>
          </cell>
        </row>
        <row r="7">
          <cell r="A7" t="str">
            <v xml:space="preserve">Hardware </v>
          </cell>
        </row>
        <row r="8">
          <cell r="A8" t="str">
            <v>Industry</v>
          </cell>
          <cell r="D8" t="str">
            <v>Median</v>
          </cell>
          <cell r="E8" t="str">
            <v>Average</v>
          </cell>
          <cell r="F8" t="str">
            <v>total</v>
          </cell>
        </row>
        <row r="9">
          <cell r="A9" t="str">
            <v>Aerospace</v>
          </cell>
          <cell r="D9">
            <v>0.05</v>
          </cell>
          <cell r="E9">
            <v>0.05</v>
          </cell>
          <cell r="F9">
            <v>1</v>
          </cell>
          <cell r="I9">
            <v>2011</v>
          </cell>
          <cell r="J9">
            <v>2012</v>
          </cell>
        </row>
        <row r="10">
          <cell r="A10" t="str">
            <v>Automotive</v>
          </cell>
          <cell r="D10">
            <v>0.08</v>
          </cell>
          <cell r="E10">
            <v>0.08</v>
          </cell>
          <cell r="F10">
            <v>1</v>
          </cell>
          <cell r="H10" t="str">
            <v>EU</v>
          </cell>
          <cell r="I10">
            <v>2.4199999999999999E-2</v>
          </cell>
          <cell r="J10">
            <v>2.3199999999999998E-2</v>
          </cell>
        </row>
        <row r="11">
          <cell r="A11" t="str">
            <v>Business services</v>
          </cell>
          <cell r="D11">
            <v>0.05</v>
          </cell>
          <cell r="E11">
            <v>4.5294117647058825E-2</v>
          </cell>
          <cell r="F11">
            <v>17</v>
          </cell>
          <cell r="H11" t="str">
            <v>US</v>
          </cell>
          <cell r="I11">
            <v>1.91752577E-2</v>
          </cell>
          <cell r="J11">
            <v>2.9690721600000001E-2</v>
          </cell>
        </row>
        <row r="12">
          <cell r="A12" t="str">
            <v>Communications</v>
          </cell>
          <cell r="D12">
            <v>0.03</v>
          </cell>
          <cell r="E12">
            <v>2.3636363636363636E-2</v>
          </cell>
          <cell r="F12">
            <v>11</v>
          </cell>
        </row>
        <row r="13">
          <cell r="A13" t="str">
            <v>Engineering / Construction</v>
          </cell>
          <cell r="D13">
            <v>0.05</v>
          </cell>
          <cell r="E13">
            <v>-1.6666666666666666E-2</v>
          </cell>
          <cell r="F13">
            <v>3</v>
          </cell>
        </row>
        <row r="14">
          <cell r="A14" t="str">
            <v>Financial services</v>
          </cell>
          <cell r="D14">
            <v>0.04</v>
          </cell>
          <cell r="E14">
            <v>1.9666666666666666E-2</v>
          </cell>
          <cell r="F14">
            <v>30</v>
          </cell>
        </row>
        <row r="15">
          <cell r="A15" t="str">
            <v>Healthcare</v>
          </cell>
          <cell r="D15">
            <v>0.01</v>
          </cell>
          <cell r="E15">
            <v>0.02</v>
          </cell>
          <cell r="F15">
            <v>8</v>
          </cell>
        </row>
        <row r="16">
          <cell r="A16" t="str">
            <v>Hospitality / Leisure</v>
          </cell>
          <cell r="D16">
            <v>-0.05</v>
          </cell>
          <cell r="E16">
            <v>-0.05</v>
          </cell>
          <cell r="F16">
            <v>1</v>
          </cell>
        </row>
        <row r="17">
          <cell r="A17" t="str">
            <v>Manufacturing</v>
          </cell>
          <cell r="D17">
            <v>0.02</v>
          </cell>
          <cell r="E17">
            <v>1.6774193548387096E-2</v>
          </cell>
          <cell r="F17">
            <v>31</v>
          </cell>
        </row>
        <row r="18">
          <cell r="A18" t="str">
            <v>Mining &amp; Minerals</v>
          </cell>
          <cell r="D18">
            <v>7.0000000000000007E-2</v>
          </cell>
          <cell r="E18">
            <v>7.0000000000000007E-2</v>
          </cell>
          <cell r="F18">
            <v>1</v>
          </cell>
        </row>
        <row r="19">
          <cell r="A19" t="str">
            <v>Pharmaceuticals</v>
          </cell>
          <cell r="D19">
            <v>0.01</v>
          </cell>
          <cell r="E19">
            <v>0.01</v>
          </cell>
          <cell r="F19">
            <v>1</v>
          </cell>
        </row>
        <row r="20">
          <cell r="A20" t="str">
            <v>Retail</v>
          </cell>
          <cell r="D20">
            <v>0.05</v>
          </cell>
          <cell r="E20">
            <v>2.357142857E-2</v>
          </cell>
          <cell r="F20">
            <v>14</v>
          </cell>
        </row>
        <row r="21">
          <cell r="A21" t="str">
            <v>Technology</v>
          </cell>
          <cell r="D21">
            <v>0</v>
          </cell>
          <cell r="E21">
            <v>1.842105263E-2</v>
          </cell>
          <cell r="F21">
            <v>19</v>
          </cell>
        </row>
        <row r="22">
          <cell r="A22" t="str">
            <v>Transportation</v>
          </cell>
          <cell r="D22">
            <v>1.4999999999999999E-2</v>
          </cell>
          <cell r="E22">
            <v>0.02</v>
          </cell>
          <cell r="F22">
            <v>4</v>
          </cell>
        </row>
        <row r="23">
          <cell r="A23" t="str">
            <v>Utilities</v>
          </cell>
          <cell r="D23">
            <v>0.03</v>
          </cell>
          <cell r="E23">
            <v>0.03</v>
          </cell>
          <cell r="F23">
            <v>2</v>
          </cell>
        </row>
        <row r="24">
          <cell r="A24" t="str">
            <v>Wholesale / Distribution</v>
          </cell>
          <cell r="D24">
            <v>-0.08</v>
          </cell>
          <cell r="E24">
            <v>-5.3333333330000003E-2</v>
          </cell>
          <cell r="F24">
            <v>3</v>
          </cell>
        </row>
        <row r="25">
          <cell r="A25" t="str">
            <v>Overall</v>
          </cell>
          <cell r="D25">
            <v>0.03</v>
          </cell>
          <cell r="E25">
            <v>2.0884353741224489E-2</v>
          </cell>
          <cell r="F25">
            <v>147</v>
          </cell>
        </row>
        <row r="27">
          <cell r="A27" t="str">
            <v>Revenue</v>
          </cell>
          <cell r="D27" t="str">
            <v>Median</v>
          </cell>
          <cell r="E27" t="str">
            <v>Average</v>
          </cell>
          <cell r="F27" t="str">
            <v>total</v>
          </cell>
        </row>
        <row r="28">
          <cell r="A28" t="str">
            <v>&lt;$500M</v>
          </cell>
          <cell r="D28">
            <v>-5.0000000000000001E-3</v>
          </cell>
          <cell r="E28">
            <v>-3.7499999999999999E-3</v>
          </cell>
          <cell r="F28">
            <v>8</v>
          </cell>
        </row>
        <row r="29">
          <cell r="A29" t="str">
            <v>$500M - $1B</v>
          </cell>
          <cell r="D29">
            <v>0.03</v>
          </cell>
          <cell r="E29">
            <v>3.2571428999999999E-2</v>
          </cell>
          <cell r="F29">
            <v>35</v>
          </cell>
        </row>
        <row r="30">
          <cell r="A30" t="str">
            <v>$1-5B</v>
          </cell>
          <cell r="D30">
            <v>0.02</v>
          </cell>
          <cell r="E30">
            <v>4.5945945945945945E-3</v>
          </cell>
          <cell r="F30">
            <v>37</v>
          </cell>
        </row>
        <row r="31">
          <cell r="A31" t="str">
            <v>$5-10B</v>
          </cell>
          <cell r="D31">
            <v>0.03</v>
          </cell>
          <cell r="E31">
            <v>3.4571428571428572E-2</v>
          </cell>
          <cell r="F31">
            <v>35</v>
          </cell>
        </row>
        <row r="32">
          <cell r="A32" t="str">
            <v>$10-15B</v>
          </cell>
          <cell r="D32">
            <v>0.03</v>
          </cell>
          <cell r="E32">
            <v>9.4736842105263147E-3</v>
          </cell>
          <cell r="F32">
            <v>19</v>
          </cell>
        </row>
        <row r="33">
          <cell r="A33" t="str">
            <v>$15-20B</v>
          </cell>
          <cell r="D33">
            <v>0.05</v>
          </cell>
          <cell r="E33">
            <v>3.8571428571428569E-2</v>
          </cell>
          <cell r="F33">
            <v>7</v>
          </cell>
        </row>
        <row r="34">
          <cell r="A34" t="str">
            <v>&gt;$20B</v>
          </cell>
          <cell r="D34">
            <v>0.05</v>
          </cell>
          <cell r="E34">
            <v>2.1666666666666664E-2</v>
          </cell>
          <cell r="F34">
            <v>6</v>
          </cell>
        </row>
        <row r="35">
          <cell r="A35" t="str">
            <v>Overall</v>
          </cell>
          <cell r="D35">
            <v>0.03</v>
          </cell>
          <cell r="E35">
            <v>2.0884353843537415E-2</v>
          </cell>
          <cell r="F35">
            <v>147</v>
          </cell>
        </row>
        <row r="37">
          <cell r="A37" t="str">
            <v>Response</v>
          </cell>
        </row>
        <row r="38">
          <cell r="A38">
            <v>0.5</v>
          </cell>
          <cell r="B38">
            <v>1</v>
          </cell>
        </row>
        <row r="39">
          <cell r="A39">
            <v>0.2</v>
          </cell>
          <cell r="B39">
            <v>1</v>
          </cell>
        </row>
        <row r="40">
          <cell r="A40">
            <v>0.17</v>
          </cell>
          <cell r="B40">
            <v>1</v>
          </cell>
        </row>
        <row r="41">
          <cell r="A41">
            <v>0.15</v>
          </cell>
          <cell r="B41">
            <v>3</v>
          </cell>
        </row>
        <row r="42">
          <cell r="A42">
            <v>0.12</v>
          </cell>
          <cell r="B42">
            <v>2</v>
          </cell>
        </row>
        <row r="43">
          <cell r="A43">
            <v>0.1</v>
          </cell>
          <cell r="B43">
            <v>16</v>
          </cell>
        </row>
        <row r="44">
          <cell r="A44">
            <v>0.08</v>
          </cell>
          <cell r="B44">
            <v>4</v>
          </cell>
        </row>
        <row r="45">
          <cell r="A45">
            <v>7.0000000000000007E-2</v>
          </cell>
          <cell r="B45">
            <v>7</v>
          </cell>
        </row>
        <row r="46">
          <cell r="A46">
            <v>0.05</v>
          </cell>
          <cell r="B46">
            <v>35</v>
          </cell>
        </row>
        <row r="47">
          <cell r="A47">
            <v>0.03</v>
          </cell>
          <cell r="B47">
            <v>10</v>
          </cell>
        </row>
        <row r="48">
          <cell r="A48">
            <v>0.02</v>
          </cell>
          <cell r="B48">
            <v>5</v>
          </cell>
        </row>
        <row r="49">
          <cell r="A49">
            <v>0.01</v>
          </cell>
          <cell r="B49">
            <v>4</v>
          </cell>
        </row>
        <row r="50">
          <cell r="A50">
            <v>0</v>
          </cell>
          <cell r="B50">
            <v>15</v>
          </cell>
        </row>
        <row r="51">
          <cell r="A51">
            <v>-0.01</v>
          </cell>
          <cell r="B51">
            <v>1</v>
          </cell>
        </row>
        <row r="52">
          <cell r="A52">
            <v>-0.02</v>
          </cell>
          <cell r="B52">
            <v>2</v>
          </cell>
        </row>
        <row r="53">
          <cell r="A53">
            <v>-0.03</v>
          </cell>
          <cell r="B53">
            <v>2</v>
          </cell>
        </row>
        <row r="54">
          <cell r="A54">
            <v>-0.05</v>
          </cell>
          <cell r="B54">
            <v>23</v>
          </cell>
        </row>
        <row r="55">
          <cell r="A55">
            <v>-7.0000000000000007E-2</v>
          </cell>
          <cell r="B55">
            <v>1</v>
          </cell>
        </row>
        <row r="56">
          <cell r="A56">
            <v>-0.08</v>
          </cell>
          <cell r="B56">
            <v>2</v>
          </cell>
        </row>
        <row r="57">
          <cell r="A57">
            <v>-0.1</v>
          </cell>
          <cell r="B57">
            <v>7</v>
          </cell>
        </row>
        <row r="58">
          <cell r="A58">
            <v>-0.15</v>
          </cell>
          <cell r="B58">
            <v>2</v>
          </cell>
        </row>
        <row r="59">
          <cell r="A59">
            <v>-0.2</v>
          </cell>
          <cell r="B59">
            <v>3</v>
          </cell>
        </row>
        <row r="60">
          <cell r="B60">
            <v>147</v>
          </cell>
        </row>
        <row r="62">
          <cell r="A62" t="str">
            <v>Software</v>
          </cell>
        </row>
        <row r="63">
          <cell r="A63" t="str">
            <v>Industry</v>
          </cell>
          <cell r="D63" t="str">
            <v>Median</v>
          </cell>
          <cell r="E63" t="str">
            <v>Average</v>
          </cell>
          <cell r="F63" t="str">
            <v>total</v>
          </cell>
        </row>
        <row r="64">
          <cell r="A64" t="str">
            <v>Aerospace</v>
          </cell>
          <cell r="D64">
            <v>0.05</v>
          </cell>
          <cell r="E64">
            <v>0.05</v>
          </cell>
          <cell r="F64">
            <v>1</v>
          </cell>
        </row>
        <row r="65">
          <cell r="A65" t="str">
            <v>Automotive</v>
          </cell>
          <cell r="D65">
            <v>7.0000000000000007E-2</v>
          </cell>
          <cell r="E65">
            <v>7.0000000000000007E-2</v>
          </cell>
          <cell r="F65">
            <v>1</v>
          </cell>
        </row>
        <row r="66">
          <cell r="A66" t="str">
            <v>Business services</v>
          </cell>
          <cell r="D66">
            <v>0.05</v>
          </cell>
          <cell r="E66">
            <v>2.5882352941176471E-2</v>
          </cell>
          <cell r="F66">
            <v>17</v>
          </cell>
        </row>
        <row r="67">
          <cell r="A67" t="str">
            <v>Communications</v>
          </cell>
          <cell r="D67">
            <v>0.03</v>
          </cell>
          <cell r="E67">
            <v>1.1818181818181818E-2</v>
          </cell>
          <cell r="F67">
            <v>11</v>
          </cell>
        </row>
        <row r="68">
          <cell r="A68" t="str">
            <v>Engineering / Construction</v>
          </cell>
          <cell r="D68">
            <v>0.03</v>
          </cell>
          <cell r="E68">
            <v>0.08</v>
          </cell>
          <cell r="F68">
            <v>3</v>
          </cell>
        </row>
        <row r="69">
          <cell r="A69" t="str">
            <v>Financial services</v>
          </cell>
          <cell r="D69">
            <v>0.05</v>
          </cell>
          <cell r="E69">
            <v>4.4333333333333336E-2</v>
          </cell>
          <cell r="F69">
            <v>30</v>
          </cell>
        </row>
        <row r="70">
          <cell r="A70" t="str">
            <v>Healthcare</v>
          </cell>
          <cell r="D70">
            <v>7.4999999999999997E-2</v>
          </cell>
          <cell r="E70">
            <v>0.06</v>
          </cell>
          <cell r="F70">
            <v>8</v>
          </cell>
        </row>
        <row r="71">
          <cell r="A71" t="str">
            <v>Hospitality / Leisure</v>
          </cell>
          <cell r="D71">
            <v>-0.1</v>
          </cell>
          <cell r="E71">
            <v>-0.1</v>
          </cell>
          <cell r="F71">
            <v>1</v>
          </cell>
        </row>
        <row r="72">
          <cell r="A72" t="str">
            <v>Manufacturing</v>
          </cell>
          <cell r="D72">
            <v>0.03</v>
          </cell>
          <cell r="E72">
            <v>1.7741935483870968E-2</v>
          </cell>
          <cell r="F72">
            <v>31</v>
          </cell>
        </row>
        <row r="73">
          <cell r="A73" t="str">
            <v>Mining &amp; Minerals</v>
          </cell>
          <cell r="D73">
            <v>7.0000000000000007E-2</v>
          </cell>
          <cell r="E73">
            <v>7.0000000000000007E-2</v>
          </cell>
          <cell r="F73">
            <v>1</v>
          </cell>
        </row>
        <row r="74">
          <cell r="A74" t="str">
            <v>Pharmaceuticals</v>
          </cell>
          <cell r="D74">
            <v>0.05</v>
          </cell>
          <cell r="E74">
            <v>0.05</v>
          </cell>
          <cell r="F74">
            <v>1</v>
          </cell>
        </row>
        <row r="75">
          <cell r="A75" t="str">
            <v>Retail</v>
          </cell>
          <cell r="D75">
            <v>0.02</v>
          </cell>
          <cell r="E75">
            <v>1.3571400000000001E-2</v>
          </cell>
          <cell r="F75">
            <v>14</v>
          </cell>
        </row>
        <row r="76">
          <cell r="A76" t="str">
            <v>Technology</v>
          </cell>
          <cell r="D76">
            <v>0</v>
          </cell>
          <cell r="E76">
            <v>2.2105263E-2</v>
          </cell>
          <cell r="F76">
            <v>19</v>
          </cell>
        </row>
        <row r="77">
          <cell r="A77" t="str">
            <v>Transportation</v>
          </cell>
          <cell r="D77">
            <v>5.0000000000000001E-3</v>
          </cell>
          <cell r="E77">
            <v>-5.0000000000000001E-3</v>
          </cell>
          <cell r="F77">
            <v>4</v>
          </cell>
        </row>
        <row r="78">
          <cell r="A78" t="str">
            <v>Utilities</v>
          </cell>
          <cell r="D78">
            <v>-1.4999999999999999E-2</v>
          </cell>
          <cell r="E78">
            <v>-1.4999999999999999E-2</v>
          </cell>
          <cell r="F78">
            <v>2</v>
          </cell>
        </row>
        <row r="79">
          <cell r="A79" t="str">
            <v>Wholesale / Distribution</v>
          </cell>
          <cell r="D79">
            <v>0</v>
          </cell>
          <cell r="E79">
            <v>6.6666666699999998E-3</v>
          </cell>
          <cell r="F79">
            <v>3</v>
          </cell>
        </row>
        <row r="80">
          <cell r="A80" t="str">
            <v>Overall</v>
          </cell>
          <cell r="D80">
            <v>0.05</v>
          </cell>
          <cell r="E80">
            <v>2.6462582292585038E-2</v>
          </cell>
          <cell r="F80">
            <v>147</v>
          </cell>
        </row>
        <row r="82">
          <cell r="A82" t="str">
            <v>Revenue</v>
          </cell>
          <cell r="D82" t="str">
            <v>Median</v>
          </cell>
          <cell r="E82" t="str">
            <v>Average</v>
          </cell>
          <cell r="F82" t="str">
            <v>total</v>
          </cell>
        </row>
        <row r="83">
          <cell r="A83" t="str">
            <v>&lt;$500M</v>
          </cell>
          <cell r="D83">
            <v>-5.0000000000000001E-3</v>
          </cell>
          <cell r="E83">
            <v>2.5000000000000001E-3</v>
          </cell>
          <cell r="F83">
            <v>8</v>
          </cell>
        </row>
        <row r="84">
          <cell r="A84" t="str">
            <v>$500M - $1B</v>
          </cell>
          <cell r="D84">
            <v>0.05</v>
          </cell>
          <cell r="E84">
            <v>2.6285714290000001E-2</v>
          </cell>
          <cell r="F84">
            <v>35</v>
          </cell>
        </row>
        <row r="85">
          <cell r="A85" t="str">
            <v>$1-5B</v>
          </cell>
          <cell r="D85">
            <v>0.02</v>
          </cell>
          <cell r="E85">
            <v>2.081081081081081E-2</v>
          </cell>
          <cell r="F85">
            <v>37</v>
          </cell>
        </row>
        <row r="86">
          <cell r="A86" t="str">
            <v>$5-10B</v>
          </cell>
          <cell r="D86">
            <v>0.05</v>
          </cell>
          <cell r="E86">
            <v>4.2000000000000003E-2</v>
          </cell>
          <cell r="F86">
            <v>35</v>
          </cell>
        </row>
        <row r="87">
          <cell r="A87" t="str">
            <v>$10-15B</v>
          </cell>
          <cell r="D87">
            <v>0.03</v>
          </cell>
          <cell r="E87">
            <v>2.5789473684210525E-2</v>
          </cell>
          <cell r="F87">
            <v>19</v>
          </cell>
        </row>
        <row r="88">
          <cell r="A88" t="str">
            <v>$15-20B</v>
          </cell>
          <cell r="D88">
            <v>0</v>
          </cell>
          <cell r="E88">
            <v>1.4285714285714285E-2</v>
          </cell>
          <cell r="F88">
            <v>7</v>
          </cell>
        </row>
        <row r="89">
          <cell r="A89" t="str">
            <v>&gt;$20B</v>
          </cell>
          <cell r="D89">
            <v>0.05</v>
          </cell>
          <cell r="E89">
            <v>0.02</v>
          </cell>
          <cell r="F89">
            <v>6</v>
          </cell>
        </row>
        <row r="90">
          <cell r="A90" t="str">
            <v>Overall</v>
          </cell>
          <cell r="D90">
            <v>0.05</v>
          </cell>
          <cell r="E90">
            <v>2.6462585035034014E-2</v>
          </cell>
          <cell r="F90">
            <v>147</v>
          </cell>
        </row>
        <row r="92">
          <cell r="A92" t="str">
            <v>Response</v>
          </cell>
        </row>
        <row r="93">
          <cell r="A93">
            <v>0.3</v>
          </cell>
          <cell r="B93">
            <v>1</v>
          </cell>
        </row>
        <row r="94">
          <cell r="A94">
            <v>0.2</v>
          </cell>
          <cell r="B94">
            <v>1</v>
          </cell>
        </row>
        <row r="95">
          <cell r="A95">
            <v>0.15</v>
          </cell>
          <cell r="B95">
            <v>3</v>
          </cell>
        </row>
        <row r="96">
          <cell r="A96">
            <v>0.12</v>
          </cell>
          <cell r="B96">
            <v>2</v>
          </cell>
        </row>
        <row r="97">
          <cell r="A97">
            <v>0.1</v>
          </cell>
          <cell r="B97">
            <v>20</v>
          </cell>
        </row>
        <row r="98">
          <cell r="A98">
            <v>0.08</v>
          </cell>
          <cell r="B98">
            <v>3</v>
          </cell>
        </row>
        <row r="99">
          <cell r="A99">
            <v>7.0000000000000007E-2</v>
          </cell>
          <cell r="B99">
            <v>5</v>
          </cell>
        </row>
        <row r="100">
          <cell r="A100">
            <v>0.06</v>
          </cell>
          <cell r="B100">
            <v>1</v>
          </cell>
        </row>
        <row r="101">
          <cell r="A101">
            <v>0.05</v>
          </cell>
          <cell r="B101">
            <v>39</v>
          </cell>
        </row>
        <row r="102">
          <cell r="A102">
            <v>0.04</v>
          </cell>
          <cell r="B102">
            <v>1</v>
          </cell>
        </row>
        <row r="103">
          <cell r="A103">
            <v>0.03</v>
          </cell>
          <cell r="B103">
            <v>5</v>
          </cell>
        </row>
        <row r="104">
          <cell r="A104">
            <v>0.02</v>
          </cell>
          <cell r="B104">
            <v>6</v>
          </cell>
        </row>
        <row r="105">
          <cell r="A105">
            <v>0.01</v>
          </cell>
          <cell r="B105">
            <v>3</v>
          </cell>
        </row>
        <row r="106">
          <cell r="A106">
            <v>0</v>
          </cell>
          <cell r="B106">
            <v>19</v>
          </cell>
        </row>
        <row r="107">
          <cell r="A107">
            <v>-0.01</v>
          </cell>
          <cell r="B107">
            <v>1</v>
          </cell>
        </row>
        <row r="108">
          <cell r="A108">
            <v>-0.02</v>
          </cell>
          <cell r="B108">
            <v>2</v>
          </cell>
        </row>
        <row r="109">
          <cell r="A109">
            <v>-0.03</v>
          </cell>
          <cell r="B109">
            <v>1</v>
          </cell>
        </row>
        <row r="110">
          <cell r="A110">
            <v>-0.05</v>
          </cell>
          <cell r="B110">
            <v>25</v>
          </cell>
        </row>
        <row r="111">
          <cell r="A111">
            <v>-0.08</v>
          </cell>
          <cell r="B111">
            <v>2</v>
          </cell>
        </row>
        <row r="112">
          <cell r="A112">
            <v>-0.1</v>
          </cell>
          <cell r="B112">
            <v>6</v>
          </cell>
        </row>
        <row r="113">
          <cell r="A113">
            <v>-0.15</v>
          </cell>
          <cell r="B113">
            <v>1</v>
          </cell>
          <cell r="D113" t="str">
            <v xml:space="preserve"> </v>
          </cell>
        </row>
        <row r="114">
          <cell r="B114">
            <v>147</v>
          </cell>
        </row>
        <row r="116">
          <cell r="A116" t="str">
            <v>Communications Equipment</v>
          </cell>
        </row>
        <row r="117">
          <cell r="A117" t="str">
            <v>Industry</v>
          </cell>
          <cell r="D117" t="str">
            <v>Median</v>
          </cell>
          <cell r="E117" t="str">
            <v>Average</v>
          </cell>
          <cell r="F117" t="str">
            <v>total</v>
          </cell>
        </row>
        <row r="118">
          <cell r="A118" t="str">
            <v>Aerospace</v>
          </cell>
          <cell r="D118">
            <v>0.05</v>
          </cell>
          <cell r="E118">
            <v>0.05</v>
          </cell>
          <cell r="F118">
            <v>1</v>
          </cell>
        </row>
        <row r="119">
          <cell r="A119" t="str">
            <v>Automotive</v>
          </cell>
          <cell r="D119">
            <v>0.13</v>
          </cell>
          <cell r="E119">
            <v>0.13</v>
          </cell>
          <cell r="F119">
            <v>1</v>
          </cell>
        </row>
        <row r="120">
          <cell r="A120" t="str">
            <v>Business services</v>
          </cell>
          <cell r="D120">
            <v>0.05</v>
          </cell>
          <cell r="E120">
            <v>2.823529411764706E-2</v>
          </cell>
          <cell r="F120">
            <v>17</v>
          </cell>
        </row>
        <row r="121">
          <cell r="A121" t="str">
            <v>Communications</v>
          </cell>
          <cell r="D121">
            <v>0.05</v>
          </cell>
          <cell r="E121">
            <v>2.1818181818181816E-2</v>
          </cell>
          <cell r="F121">
            <v>11</v>
          </cell>
        </row>
        <row r="122">
          <cell r="A122" t="str">
            <v>Engineering / Construction</v>
          </cell>
          <cell r="D122">
            <v>0.02</v>
          </cell>
          <cell r="E122">
            <v>2.3333333333333334E-2</v>
          </cell>
          <cell r="F122">
            <v>3</v>
          </cell>
        </row>
        <row r="123">
          <cell r="A123" t="str">
            <v>Financial services</v>
          </cell>
          <cell r="D123">
            <v>0.05</v>
          </cell>
          <cell r="E123">
            <v>4.7666666666666663E-2</v>
          </cell>
          <cell r="F123">
            <v>30</v>
          </cell>
        </row>
        <row r="124">
          <cell r="A124" t="str">
            <v>Healthcare</v>
          </cell>
          <cell r="D124">
            <v>2.5000000000000001E-2</v>
          </cell>
          <cell r="E124">
            <v>2.75E-2</v>
          </cell>
          <cell r="F124">
            <v>8</v>
          </cell>
        </row>
        <row r="125">
          <cell r="A125" t="str">
            <v>Hospitality / Leisure</v>
          </cell>
          <cell r="D125">
            <v>-0.05</v>
          </cell>
          <cell r="E125">
            <v>-0.05</v>
          </cell>
          <cell r="F125">
            <v>1</v>
          </cell>
        </row>
        <row r="126">
          <cell r="A126" t="str">
            <v>Manufacturing</v>
          </cell>
          <cell r="D126">
            <v>0</v>
          </cell>
          <cell r="E126">
            <v>4.8387096774193551E-3</v>
          </cell>
          <cell r="F126">
            <v>31</v>
          </cell>
        </row>
        <row r="127">
          <cell r="A127" t="str">
            <v>Mining &amp; Minerals</v>
          </cell>
          <cell r="D127">
            <v>0.06</v>
          </cell>
          <cell r="E127">
            <v>0.06</v>
          </cell>
          <cell r="F127">
            <v>1</v>
          </cell>
        </row>
        <row r="128">
          <cell r="A128" t="str">
            <v>Pharmaceuticals</v>
          </cell>
          <cell r="D128">
            <v>0.03</v>
          </cell>
          <cell r="E128">
            <v>0.03</v>
          </cell>
          <cell r="F128">
            <v>1</v>
          </cell>
        </row>
        <row r="129">
          <cell r="A129" t="str">
            <v>Retail</v>
          </cell>
          <cell r="D129">
            <v>0.04</v>
          </cell>
          <cell r="E129">
            <v>1.9285714289999999E-2</v>
          </cell>
          <cell r="F129">
            <v>14</v>
          </cell>
        </row>
        <row r="130">
          <cell r="A130" t="str">
            <v>Technology</v>
          </cell>
          <cell r="D130">
            <v>0</v>
          </cell>
          <cell r="E130">
            <v>1.052632E-3</v>
          </cell>
          <cell r="F130">
            <v>19</v>
          </cell>
        </row>
        <row r="131">
          <cell r="A131" t="str">
            <v>Transportation</v>
          </cell>
          <cell r="D131">
            <v>0.01</v>
          </cell>
          <cell r="E131">
            <v>1.2500000000000001E-2</v>
          </cell>
          <cell r="F131">
            <v>4</v>
          </cell>
        </row>
        <row r="132">
          <cell r="A132" t="str">
            <v>Utilities</v>
          </cell>
          <cell r="D132">
            <v>3.5000000000000003E-2</v>
          </cell>
          <cell r="E132">
            <v>3.5000000000000003E-2</v>
          </cell>
          <cell r="F132">
            <v>2</v>
          </cell>
        </row>
        <row r="133">
          <cell r="A133" t="str">
            <v>Wholesale / Distribution</v>
          </cell>
          <cell r="D133">
            <v>0</v>
          </cell>
          <cell r="E133">
            <v>-0.01</v>
          </cell>
          <cell r="F133">
            <v>3</v>
          </cell>
        </row>
        <row r="134">
          <cell r="A134" t="str">
            <v>Overall</v>
          </cell>
          <cell r="D134">
            <v>0.03</v>
          </cell>
          <cell r="E134">
            <v>2.1700680326938775E-2</v>
          </cell>
          <cell r="F134">
            <v>147</v>
          </cell>
        </row>
        <row r="136">
          <cell r="A136" t="str">
            <v>Revenue</v>
          </cell>
          <cell r="D136" t="str">
            <v>Median</v>
          </cell>
          <cell r="E136" t="str">
            <v>Average</v>
          </cell>
          <cell r="F136" t="str">
            <v>total</v>
          </cell>
        </row>
        <row r="137">
          <cell r="A137" t="str">
            <v>&lt;$500M</v>
          </cell>
          <cell r="D137">
            <v>0.01</v>
          </cell>
          <cell r="E137">
            <v>1.6250000000000001E-2</v>
          </cell>
          <cell r="F137">
            <v>8</v>
          </cell>
        </row>
        <row r="138">
          <cell r="A138" t="str">
            <v>$500M - $1B</v>
          </cell>
          <cell r="D138">
            <v>0.03</v>
          </cell>
          <cell r="E138">
            <v>2.0571428570000001E-2</v>
          </cell>
          <cell r="F138">
            <v>35</v>
          </cell>
        </row>
        <row r="139">
          <cell r="A139" t="str">
            <v>$1-5B</v>
          </cell>
          <cell r="D139">
            <v>0</v>
          </cell>
          <cell r="E139">
            <v>1.2432432432432432E-2</v>
          </cell>
          <cell r="F139">
            <v>37</v>
          </cell>
        </row>
        <row r="140">
          <cell r="A140" t="str">
            <v>$5-10B</v>
          </cell>
          <cell r="D140">
            <v>0.05</v>
          </cell>
          <cell r="E140">
            <v>3.7714285714285714E-2</v>
          </cell>
          <cell r="F140">
            <v>35</v>
          </cell>
        </row>
        <row r="141">
          <cell r="A141" t="str">
            <v>$10-15B</v>
          </cell>
          <cell r="D141">
            <v>0</v>
          </cell>
          <cell r="E141">
            <v>1.1578947368421053E-2</v>
          </cell>
          <cell r="F141">
            <v>19</v>
          </cell>
        </row>
        <row r="142">
          <cell r="A142" t="str">
            <v>$15-20B</v>
          </cell>
          <cell r="D142">
            <v>0.03</v>
          </cell>
          <cell r="E142">
            <v>3.1428571428571431E-2</v>
          </cell>
          <cell r="F142">
            <v>7</v>
          </cell>
        </row>
        <row r="143">
          <cell r="A143" t="str">
            <v>&gt;$20B</v>
          </cell>
          <cell r="D143">
            <v>3.5000000000000003E-2</v>
          </cell>
          <cell r="E143">
            <v>0.02</v>
          </cell>
          <cell r="F143">
            <v>6</v>
          </cell>
        </row>
        <row r="144">
          <cell r="A144" t="str">
            <v>Overall</v>
          </cell>
          <cell r="D144">
            <v>0.03</v>
          </cell>
          <cell r="E144">
            <v>2.1700680271768712E-2</v>
          </cell>
          <cell r="F144">
            <v>147</v>
          </cell>
        </row>
        <row r="146">
          <cell r="A146" t="str">
            <v>Response</v>
          </cell>
        </row>
        <row r="147">
          <cell r="A147">
            <v>0.2</v>
          </cell>
          <cell r="B147">
            <v>1</v>
          </cell>
        </row>
        <row r="148">
          <cell r="A148">
            <v>0.15</v>
          </cell>
          <cell r="B148">
            <v>3</v>
          </cell>
        </row>
        <row r="149">
          <cell r="A149">
            <v>0.13</v>
          </cell>
          <cell r="B149">
            <v>2</v>
          </cell>
        </row>
        <row r="150">
          <cell r="A150">
            <v>0.12</v>
          </cell>
          <cell r="B150">
            <v>2</v>
          </cell>
        </row>
        <row r="151">
          <cell r="A151">
            <v>0.1</v>
          </cell>
          <cell r="B151">
            <v>14</v>
          </cell>
        </row>
        <row r="152">
          <cell r="A152">
            <v>7.0000000000000007E-2</v>
          </cell>
          <cell r="B152">
            <v>7</v>
          </cell>
        </row>
        <row r="153">
          <cell r="A153">
            <v>0.06</v>
          </cell>
          <cell r="B153">
            <v>1</v>
          </cell>
        </row>
        <row r="154">
          <cell r="A154">
            <v>0.05</v>
          </cell>
          <cell r="B154">
            <v>35</v>
          </cell>
        </row>
        <row r="155">
          <cell r="A155">
            <v>0.04</v>
          </cell>
          <cell r="B155">
            <v>1</v>
          </cell>
        </row>
        <row r="156">
          <cell r="A156">
            <v>0.03</v>
          </cell>
          <cell r="B156">
            <v>8</v>
          </cell>
        </row>
        <row r="157">
          <cell r="A157">
            <v>0.02</v>
          </cell>
          <cell r="B157">
            <v>10</v>
          </cell>
        </row>
        <row r="158">
          <cell r="A158">
            <v>0</v>
          </cell>
          <cell r="B158">
            <v>29</v>
          </cell>
        </row>
        <row r="159">
          <cell r="A159">
            <v>-0.02</v>
          </cell>
          <cell r="B159">
            <v>2</v>
          </cell>
        </row>
        <row r="160">
          <cell r="A160">
            <v>-0.03</v>
          </cell>
          <cell r="B160">
            <v>3</v>
          </cell>
        </row>
        <row r="161">
          <cell r="A161">
            <v>-0.04</v>
          </cell>
          <cell r="B161">
            <v>1</v>
          </cell>
        </row>
        <row r="162">
          <cell r="A162">
            <v>-0.05</v>
          </cell>
          <cell r="B162">
            <v>18</v>
          </cell>
        </row>
        <row r="163">
          <cell r="A163">
            <v>-7.0000000000000007E-2</v>
          </cell>
          <cell r="B163">
            <v>2</v>
          </cell>
        </row>
        <row r="164">
          <cell r="A164">
            <v>-0.08</v>
          </cell>
          <cell r="B164">
            <v>1</v>
          </cell>
        </row>
        <row r="165">
          <cell r="A165">
            <v>-0.1</v>
          </cell>
          <cell r="B165">
            <v>4</v>
          </cell>
        </row>
        <row r="166">
          <cell r="A166">
            <v>-0.15</v>
          </cell>
          <cell r="B166">
            <v>3</v>
          </cell>
        </row>
        <row r="167">
          <cell r="B167">
            <v>147</v>
          </cell>
        </row>
        <row r="169">
          <cell r="A169" t="str">
            <v>Professional Services</v>
          </cell>
        </row>
        <row r="170">
          <cell r="A170" t="str">
            <v>Industry</v>
          </cell>
          <cell r="D170" t="str">
            <v>Median</v>
          </cell>
          <cell r="E170" t="str">
            <v>Average</v>
          </cell>
          <cell r="F170" t="str">
            <v>total</v>
          </cell>
        </row>
        <row r="171">
          <cell r="A171" t="str">
            <v>Aerospace</v>
          </cell>
          <cell r="D171">
            <v>0.05</v>
          </cell>
          <cell r="E171">
            <v>0.05</v>
          </cell>
          <cell r="F171">
            <v>1</v>
          </cell>
        </row>
        <row r="172">
          <cell r="A172" t="str">
            <v>Automotive</v>
          </cell>
          <cell r="D172">
            <v>0.13</v>
          </cell>
          <cell r="E172">
            <v>0.13</v>
          </cell>
          <cell r="F172">
            <v>1</v>
          </cell>
        </row>
        <row r="173">
          <cell r="A173" t="str">
            <v>Business services</v>
          </cell>
          <cell r="D173">
            <v>0.05</v>
          </cell>
          <cell r="E173">
            <v>2.8823529411764706E-2</v>
          </cell>
          <cell r="F173">
            <v>17</v>
          </cell>
        </row>
        <row r="174">
          <cell r="A174" t="str">
            <v>Communications</v>
          </cell>
          <cell r="D174">
            <v>0</v>
          </cell>
          <cell r="E174">
            <v>2.3636363636363636E-2</v>
          </cell>
          <cell r="F174">
            <v>11</v>
          </cell>
        </row>
        <row r="175">
          <cell r="A175" t="str">
            <v>Engineering / Construction</v>
          </cell>
          <cell r="D175">
            <v>0.1</v>
          </cell>
          <cell r="E175">
            <v>8.3333333333333343E-2</v>
          </cell>
          <cell r="F175">
            <v>3</v>
          </cell>
        </row>
        <row r="176">
          <cell r="A176" t="str">
            <v>Financial services</v>
          </cell>
          <cell r="D176">
            <v>0.05</v>
          </cell>
          <cell r="E176">
            <v>3.1E-2</v>
          </cell>
          <cell r="F176">
            <v>30</v>
          </cell>
        </row>
        <row r="177">
          <cell r="A177" t="str">
            <v>Healthcare</v>
          </cell>
          <cell r="D177">
            <v>0.01</v>
          </cell>
          <cell r="E177">
            <v>2.5000000000000001E-2</v>
          </cell>
          <cell r="F177">
            <v>8</v>
          </cell>
        </row>
        <row r="178">
          <cell r="A178" t="str">
            <v>Hospitality / Leisure</v>
          </cell>
          <cell r="D178">
            <v>-0.25</v>
          </cell>
          <cell r="E178">
            <v>-0.25</v>
          </cell>
          <cell r="F178">
            <v>1</v>
          </cell>
        </row>
        <row r="179">
          <cell r="A179" t="str">
            <v>Manufacturing</v>
          </cell>
          <cell r="D179">
            <v>0.05</v>
          </cell>
          <cell r="E179">
            <v>3.1290322580645159E-2</v>
          </cell>
          <cell r="F179">
            <v>31</v>
          </cell>
        </row>
        <row r="180">
          <cell r="A180" t="str">
            <v>Mining &amp; Minerals</v>
          </cell>
          <cell r="D180">
            <v>0.05</v>
          </cell>
          <cell r="E180">
            <v>0.05</v>
          </cell>
          <cell r="F180">
            <v>1</v>
          </cell>
        </row>
        <row r="181">
          <cell r="A181" t="str">
            <v>Pharmaceuticals</v>
          </cell>
          <cell r="D181">
            <v>-0.1</v>
          </cell>
          <cell r="E181">
            <v>-0.1</v>
          </cell>
          <cell r="F181">
            <v>1</v>
          </cell>
        </row>
        <row r="182">
          <cell r="A182" t="str">
            <v>Retail</v>
          </cell>
          <cell r="D182">
            <v>0</v>
          </cell>
          <cell r="E182">
            <v>-5.7142859999999998E-3</v>
          </cell>
          <cell r="F182">
            <v>14</v>
          </cell>
        </row>
        <row r="183">
          <cell r="A183" t="str">
            <v>Technology</v>
          </cell>
          <cell r="D183">
            <v>0</v>
          </cell>
          <cell r="E183">
            <v>-5.2631580000000004E-3</v>
          </cell>
          <cell r="F183">
            <v>19</v>
          </cell>
        </row>
        <row r="184">
          <cell r="A184" t="str">
            <v>Transportation</v>
          </cell>
          <cell r="D184">
            <v>0.05</v>
          </cell>
          <cell r="E184">
            <v>3.7499999999999999E-2</v>
          </cell>
          <cell r="F184">
            <v>4</v>
          </cell>
        </row>
        <row r="185">
          <cell r="A185" t="str">
            <v>Utilities</v>
          </cell>
          <cell r="D185">
            <v>0.05</v>
          </cell>
          <cell r="E185">
            <v>0.05</v>
          </cell>
          <cell r="F185">
            <v>2</v>
          </cell>
        </row>
        <row r="186">
          <cell r="A186" t="str">
            <v>Wholesale / Distribution</v>
          </cell>
          <cell r="D186">
            <v>-0.05</v>
          </cell>
          <cell r="E186">
            <v>-3.3333333299999997E-2</v>
          </cell>
          <cell r="F186">
            <v>3</v>
          </cell>
        </row>
        <row r="187">
          <cell r="A187" t="str">
            <v>Overall</v>
          </cell>
          <cell r="D187">
            <v>0.03</v>
          </cell>
          <cell r="E187">
            <v>2.00680271707483E-2</v>
          </cell>
          <cell r="F187">
            <v>147</v>
          </cell>
        </row>
        <row r="189">
          <cell r="A189" t="str">
            <v>Revenue</v>
          </cell>
          <cell r="D189" t="str">
            <v>Median</v>
          </cell>
          <cell r="E189" t="str">
            <v>Average</v>
          </cell>
          <cell r="F189" t="str">
            <v>total</v>
          </cell>
        </row>
        <row r="190">
          <cell r="A190" t="str">
            <v>&lt;$500M</v>
          </cell>
          <cell r="D190">
            <v>0</v>
          </cell>
          <cell r="E190">
            <v>5.0000000000000001E-3</v>
          </cell>
          <cell r="F190">
            <v>8</v>
          </cell>
        </row>
        <row r="191">
          <cell r="A191" t="str">
            <v>$500M - $1B</v>
          </cell>
          <cell r="D191">
            <v>0</v>
          </cell>
          <cell r="E191">
            <v>2.28571429E-3</v>
          </cell>
          <cell r="F191">
            <v>35</v>
          </cell>
        </row>
        <row r="192">
          <cell r="A192" t="str">
            <v>$1-5B</v>
          </cell>
          <cell r="D192">
            <v>0.03</v>
          </cell>
          <cell r="E192">
            <v>3.7567567567567565E-2</v>
          </cell>
          <cell r="F192">
            <v>37</v>
          </cell>
        </row>
        <row r="193">
          <cell r="A193" t="str">
            <v>$5-10B</v>
          </cell>
          <cell r="D193">
            <v>0.05</v>
          </cell>
          <cell r="E193">
            <v>2.4285714285714285E-2</v>
          </cell>
          <cell r="F193">
            <v>35</v>
          </cell>
        </row>
        <row r="194">
          <cell r="A194" t="str">
            <v>$10-15B</v>
          </cell>
          <cell r="D194">
            <v>0</v>
          </cell>
          <cell r="E194">
            <v>2.2631578947368419E-2</v>
          </cell>
          <cell r="F194">
            <v>19</v>
          </cell>
        </row>
        <row r="195">
          <cell r="A195" t="str">
            <v>$15-20B</v>
          </cell>
          <cell r="D195">
            <v>0.05</v>
          </cell>
          <cell r="E195">
            <v>1.1428571428571429E-2</v>
          </cell>
          <cell r="F195">
            <v>7</v>
          </cell>
        </row>
        <row r="196">
          <cell r="A196" t="str">
            <v>&gt;$20B</v>
          </cell>
          <cell r="D196">
            <v>0.04</v>
          </cell>
          <cell r="E196">
            <v>1.3333333333333332E-2</v>
          </cell>
          <cell r="F196">
            <v>6</v>
          </cell>
        </row>
        <row r="197">
          <cell r="A197" t="str">
            <v>Overall</v>
          </cell>
          <cell r="D197">
            <v>0.03</v>
          </cell>
          <cell r="E197">
            <v>2.0068027211904763E-2</v>
          </cell>
          <cell r="F197">
            <v>147</v>
          </cell>
        </row>
        <row r="199">
          <cell r="A199" t="str">
            <v>Response</v>
          </cell>
        </row>
        <row r="200">
          <cell r="A200">
            <v>0.4</v>
          </cell>
          <cell r="B200">
            <v>1</v>
          </cell>
        </row>
        <row r="201">
          <cell r="A201">
            <v>0.2</v>
          </cell>
          <cell r="B201">
            <v>3</v>
          </cell>
        </row>
        <row r="202">
          <cell r="A202">
            <v>0.15</v>
          </cell>
          <cell r="B202">
            <v>3</v>
          </cell>
        </row>
        <row r="203">
          <cell r="A203">
            <v>0.13</v>
          </cell>
          <cell r="B203">
            <v>2</v>
          </cell>
        </row>
        <row r="204">
          <cell r="A204">
            <v>0.12</v>
          </cell>
          <cell r="B204">
            <v>3</v>
          </cell>
        </row>
        <row r="205">
          <cell r="A205">
            <v>0.1</v>
          </cell>
          <cell r="B205">
            <v>23</v>
          </cell>
        </row>
        <row r="206">
          <cell r="A206">
            <v>0.08</v>
          </cell>
          <cell r="B206">
            <v>2</v>
          </cell>
        </row>
        <row r="207">
          <cell r="A207">
            <v>7.0000000000000007E-2</v>
          </cell>
          <cell r="B207">
            <v>2</v>
          </cell>
        </row>
        <row r="208">
          <cell r="A208">
            <v>0.06</v>
          </cell>
          <cell r="B208">
            <v>1</v>
          </cell>
        </row>
        <row r="209">
          <cell r="A209">
            <v>0.05</v>
          </cell>
          <cell r="B209">
            <v>31</v>
          </cell>
        </row>
        <row r="210">
          <cell r="A210">
            <v>0.03</v>
          </cell>
          <cell r="B210">
            <v>6</v>
          </cell>
        </row>
        <row r="211">
          <cell r="A211">
            <v>0.02</v>
          </cell>
          <cell r="B211">
            <v>4</v>
          </cell>
        </row>
        <row r="212">
          <cell r="A212">
            <v>0.01</v>
          </cell>
          <cell r="B212">
            <v>1</v>
          </cell>
        </row>
        <row r="213">
          <cell r="A213">
            <v>0</v>
          </cell>
          <cell r="B213">
            <v>20</v>
          </cell>
        </row>
        <row r="214">
          <cell r="A214">
            <v>-0.01</v>
          </cell>
          <cell r="B214">
            <v>1</v>
          </cell>
        </row>
        <row r="215">
          <cell r="A215">
            <v>-0.02</v>
          </cell>
          <cell r="B215">
            <v>1</v>
          </cell>
        </row>
        <row r="216">
          <cell r="A216">
            <v>-0.03</v>
          </cell>
          <cell r="B216">
            <v>3</v>
          </cell>
        </row>
        <row r="217">
          <cell r="A217">
            <v>-0.05</v>
          </cell>
          <cell r="B217">
            <v>17</v>
          </cell>
        </row>
        <row r="218">
          <cell r="A218">
            <v>-7.0000000000000007E-2</v>
          </cell>
          <cell r="B218">
            <v>6</v>
          </cell>
        </row>
        <row r="219">
          <cell r="A219">
            <v>-0.08</v>
          </cell>
          <cell r="B219">
            <v>3</v>
          </cell>
        </row>
        <row r="220">
          <cell r="A220">
            <v>-0.1</v>
          </cell>
          <cell r="B220">
            <v>9</v>
          </cell>
        </row>
        <row r="221">
          <cell r="A221">
            <v>-0.12</v>
          </cell>
          <cell r="B221">
            <v>1</v>
          </cell>
        </row>
        <row r="222">
          <cell r="A222">
            <v>-0.15</v>
          </cell>
          <cell r="B222">
            <v>2</v>
          </cell>
        </row>
        <row r="223">
          <cell r="A223">
            <v>-0.25</v>
          </cell>
          <cell r="B223">
            <v>1</v>
          </cell>
        </row>
        <row r="224">
          <cell r="A224">
            <v>-0.4</v>
          </cell>
          <cell r="B224">
            <v>1</v>
          </cell>
        </row>
        <row r="225">
          <cell r="B225">
            <v>147</v>
          </cell>
        </row>
        <row r="227">
          <cell r="A227" t="str">
            <v>2012 vs 2011</v>
          </cell>
        </row>
        <row r="228">
          <cell r="A228" t="str">
            <v>Hardware</v>
          </cell>
        </row>
        <row r="229">
          <cell r="A229" t="str">
            <v>Industry</v>
          </cell>
          <cell r="D229" t="str">
            <v>Median</v>
          </cell>
          <cell r="E229" t="str">
            <v>Average</v>
          </cell>
          <cell r="F229" t="str">
            <v>total</v>
          </cell>
        </row>
        <row r="230">
          <cell r="A230" t="str">
            <v>Aerospace</v>
          </cell>
          <cell r="D230">
            <v>-0.05</v>
          </cell>
          <cell r="E230">
            <v>-0.05</v>
          </cell>
          <cell r="F230">
            <v>1</v>
          </cell>
        </row>
        <row r="231">
          <cell r="A231" t="str">
            <v>Automotive</v>
          </cell>
          <cell r="D231">
            <v>7.0000000000000007E-2</v>
          </cell>
          <cell r="E231">
            <v>7.0000000000000007E-2</v>
          </cell>
          <cell r="F231">
            <v>1</v>
          </cell>
        </row>
        <row r="232">
          <cell r="A232" t="str">
            <v>Business services</v>
          </cell>
          <cell r="D232">
            <v>0.03</v>
          </cell>
          <cell r="E232">
            <v>9.4117647058823521E-3</v>
          </cell>
          <cell r="F232">
            <v>17</v>
          </cell>
        </row>
        <row r="233">
          <cell r="A233" t="str">
            <v>Communications</v>
          </cell>
          <cell r="D233">
            <v>0.05</v>
          </cell>
          <cell r="E233">
            <v>5.4545454545454543E-2</v>
          </cell>
          <cell r="F233">
            <v>11</v>
          </cell>
        </row>
        <row r="234">
          <cell r="A234" t="str">
            <v>Engineering / Construction</v>
          </cell>
          <cell r="D234">
            <v>0.1</v>
          </cell>
          <cell r="E234">
            <v>9.3333333333333338E-2</v>
          </cell>
          <cell r="F234">
            <v>3</v>
          </cell>
        </row>
        <row r="235">
          <cell r="A235" t="str">
            <v>Financial services</v>
          </cell>
          <cell r="D235">
            <v>0.05</v>
          </cell>
          <cell r="E235">
            <v>2.7000000000000003E-2</v>
          </cell>
          <cell r="F235">
            <v>30</v>
          </cell>
        </row>
        <row r="236">
          <cell r="A236" t="str">
            <v>Healthcare</v>
          </cell>
          <cell r="D236">
            <v>0</v>
          </cell>
          <cell r="E236">
            <v>3.7499999999999999E-3</v>
          </cell>
          <cell r="F236">
            <v>8</v>
          </cell>
        </row>
        <row r="237">
          <cell r="A237" t="str">
            <v>Hospitality / Leisure</v>
          </cell>
          <cell r="D237">
            <v>-0.03</v>
          </cell>
          <cell r="E237">
            <v>-0.03</v>
          </cell>
          <cell r="F237">
            <v>1</v>
          </cell>
        </row>
        <row r="238">
          <cell r="A238" t="str">
            <v>Manufacturing</v>
          </cell>
          <cell r="D238">
            <v>0.03</v>
          </cell>
          <cell r="E238">
            <v>3.1290322580645159E-2</v>
          </cell>
          <cell r="F238">
            <v>31</v>
          </cell>
        </row>
        <row r="239">
          <cell r="A239" t="str">
            <v>Mining &amp; Minerals</v>
          </cell>
          <cell r="D239">
            <v>0.05</v>
          </cell>
          <cell r="E239">
            <v>0.05</v>
          </cell>
          <cell r="F239">
            <v>1</v>
          </cell>
        </row>
        <row r="240">
          <cell r="A240" t="str">
            <v>Pharmaceuticals</v>
          </cell>
          <cell r="D240">
            <v>0.02</v>
          </cell>
          <cell r="E240">
            <v>0.02</v>
          </cell>
          <cell r="F240">
            <v>1</v>
          </cell>
        </row>
        <row r="241">
          <cell r="A241" t="str">
            <v>Retail</v>
          </cell>
          <cell r="D241">
            <v>0.05</v>
          </cell>
          <cell r="E241">
            <v>5.8571428600000003E-2</v>
          </cell>
          <cell r="F241">
            <v>14</v>
          </cell>
        </row>
        <row r="242">
          <cell r="A242" t="str">
            <v>Technology</v>
          </cell>
          <cell r="D242">
            <v>0.02</v>
          </cell>
          <cell r="E242">
            <v>-3.157895E-3</v>
          </cell>
          <cell r="F242">
            <v>19</v>
          </cell>
        </row>
        <row r="243">
          <cell r="A243" t="str">
            <v>Transportation</v>
          </cell>
          <cell r="D243">
            <v>0</v>
          </cell>
          <cell r="E243">
            <v>1.2500000000000001E-2</v>
          </cell>
          <cell r="F243">
            <v>4</v>
          </cell>
        </row>
        <row r="244">
          <cell r="A244" t="str">
            <v>Utilities</v>
          </cell>
          <cell r="D244">
            <v>0.11</v>
          </cell>
          <cell r="E244">
            <v>0.11</v>
          </cell>
          <cell r="F244">
            <v>2</v>
          </cell>
        </row>
        <row r="245">
          <cell r="A245" t="str">
            <v>Wholesale / Distribution</v>
          </cell>
          <cell r="D245">
            <v>0.05</v>
          </cell>
          <cell r="E245">
            <v>3.3333333E-2</v>
          </cell>
          <cell r="F245">
            <v>3</v>
          </cell>
        </row>
        <row r="246">
          <cell r="A246" t="str">
            <v>Overall</v>
          </cell>
          <cell r="D246">
            <v>0.03</v>
          </cell>
          <cell r="E246">
            <v>2.748299315918367E-2</v>
          </cell>
          <cell r="F246">
            <v>147</v>
          </cell>
        </row>
        <row r="248">
          <cell r="A248" t="str">
            <v>Revenue</v>
          </cell>
          <cell r="D248" t="str">
            <v>Median</v>
          </cell>
          <cell r="E248" t="str">
            <v>Average</v>
          </cell>
          <cell r="F248" t="str">
            <v>total</v>
          </cell>
        </row>
        <row r="249">
          <cell r="A249" t="str">
            <v>&lt;$500M</v>
          </cell>
          <cell r="D249">
            <v>0.04</v>
          </cell>
          <cell r="E249">
            <v>5.7500000000000002E-2</v>
          </cell>
          <cell r="F249">
            <v>8</v>
          </cell>
        </row>
        <row r="250">
          <cell r="A250" t="str">
            <v>$500M - $1B</v>
          </cell>
          <cell r="D250">
            <v>0.03</v>
          </cell>
          <cell r="E250">
            <v>2.6285714299999999E-2</v>
          </cell>
          <cell r="F250">
            <v>35</v>
          </cell>
        </row>
        <row r="251">
          <cell r="A251" t="str">
            <v>$1-5B</v>
          </cell>
          <cell r="D251">
            <v>0.05</v>
          </cell>
          <cell r="E251">
            <v>2.0540540540540539E-2</v>
          </cell>
          <cell r="F251">
            <v>37</v>
          </cell>
        </row>
        <row r="252">
          <cell r="A252" t="str">
            <v>$5-10B</v>
          </cell>
          <cell r="D252">
            <v>0.03</v>
          </cell>
          <cell r="E252">
            <v>3.2571428571428571E-2</v>
          </cell>
          <cell r="F252">
            <v>35</v>
          </cell>
        </row>
        <row r="253">
          <cell r="A253" t="str">
            <v>$10-15B</v>
          </cell>
          <cell r="D253">
            <v>0</v>
          </cell>
          <cell r="E253">
            <v>8.4210526315789472E-3</v>
          </cell>
          <cell r="F253">
            <v>19</v>
          </cell>
        </row>
        <row r="254">
          <cell r="A254" t="str">
            <v>$15-20B</v>
          </cell>
          <cell r="D254">
            <v>0.1</v>
          </cell>
          <cell r="E254">
            <v>7.857142857142857E-2</v>
          </cell>
          <cell r="F254">
            <v>7</v>
          </cell>
        </row>
        <row r="255">
          <cell r="A255" t="str">
            <v>&gt;$20B</v>
          </cell>
          <cell r="D255">
            <v>2.5000000000000001E-2</v>
          </cell>
          <cell r="E255">
            <v>8.3333333333333332E-3</v>
          </cell>
          <cell r="F255">
            <v>6</v>
          </cell>
        </row>
        <row r="256">
          <cell r="A256" t="str">
            <v>Overall</v>
          </cell>
          <cell r="D256">
            <v>0.03</v>
          </cell>
          <cell r="E256">
            <v>2.7482993200680268E-2</v>
          </cell>
          <cell r="F256">
            <v>147</v>
          </cell>
        </row>
        <row r="258">
          <cell r="A258" t="str">
            <v>Response</v>
          </cell>
        </row>
        <row r="259">
          <cell r="A259">
            <v>0.2</v>
          </cell>
          <cell r="B259">
            <v>1</v>
          </cell>
        </row>
        <row r="260">
          <cell r="A260">
            <v>0.16</v>
          </cell>
          <cell r="B260">
            <v>1</v>
          </cell>
        </row>
        <row r="261">
          <cell r="A261">
            <v>0.15</v>
          </cell>
          <cell r="B261">
            <v>4</v>
          </cell>
        </row>
        <row r="262">
          <cell r="A262">
            <v>0.12</v>
          </cell>
          <cell r="B262">
            <v>5</v>
          </cell>
        </row>
        <row r="263">
          <cell r="A263">
            <v>0.1</v>
          </cell>
          <cell r="B263">
            <v>18</v>
          </cell>
        </row>
        <row r="264">
          <cell r="A264">
            <v>0.08</v>
          </cell>
          <cell r="B264">
            <v>2</v>
          </cell>
          <cell r="F264" t="str">
            <v xml:space="preserve"> </v>
          </cell>
        </row>
        <row r="265">
          <cell r="A265">
            <v>7.0000000000000007E-2</v>
          </cell>
          <cell r="B265">
            <v>3</v>
          </cell>
        </row>
        <row r="266">
          <cell r="A266">
            <v>0.06</v>
          </cell>
          <cell r="B266">
            <v>1</v>
          </cell>
        </row>
        <row r="267">
          <cell r="A267">
            <v>0.05</v>
          </cell>
          <cell r="B267">
            <v>37</v>
          </cell>
        </row>
        <row r="268">
          <cell r="A268">
            <v>0.04</v>
          </cell>
          <cell r="B268">
            <v>1</v>
          </cell>
        </row>
        <row r="269">
          <cell r="A269">
            <v>0.03</v>
          </cell>
          <cell r="B269">
            <v>12</v>
          </cell>
        </row>
        <row r="270">
          <cell r="A270">
            <v>0.02</v>
          </cell>
          <cell r="B270">
            <v>4</v>
          </cell>
        </row>
        <row r="271">
          <cell r="A271">
            <v>0</v>
          </cell>
          <cell r="B271">
            <v>27</v>
          </cell>
        </row>
        <row r="272">
          <cell r="A272">
            <v>-0.01</v>
          </cell>
          <cell r="B272">
            <v>1</v>
          </cell>
        </row>
        <row r="273">
          <cell r="A273">
            <v>-0.02</v>
          </cell>
          <cell r="B273">
            <v>2</v>
          </cell>
        </row>
        <row r="274">
          <cell r="A274">
            <v>-0.03</v>
          </cell>
          <cell r="B274">
            <v>2</v>
          </cell>
        </row>
        <row r="275">
          <cell r="A275">
            <v>-0.05</v>
          </cell>
          <cell r="B275">
            <v>18</v>
          </cell>
        </row>
        <row r="276">
          <cell r="A276">
            <v>-7.0000000000000007E-2</v>
          </cell>
          <cell r="B276">
            <v>1</v>
          </cell>
        </row>
        <row r="277">
          <cell r="A277">
            <v>-0.1</v>
          </cell>
          <cell r="B277">
            <v>4</v>
          </cell>
        </row>
        <row r="278">
          <cell r="A278">
            <v>-0.2</v>
          </cell>
          <cell r="B278">
            <v>3</v>
          </cell>
        </row>
        <row r="279">
          <cell r="B279">
            <v>147</v>
          </cell>
        </row>
        <row r="281">
          <cell r="A281" t="str">
            <v>Software</v>
          </cell>
        </row>
        <row r="282">
          <cell r="A282" t="str">
            <v>Industry</v>
          </cell>
          <cell r="D282" t="str">
            <v>Median</v>
          </cell>
          <cell r="E282" t="str">
            <v>Average</v>
          </cell>
          <cell r="F282" t="str">
            <v>total</v>
          </cell>
        </row>
        <row r="283">
          <cell r="A283" t="str">
            <v>Aerospace</v>
          </cell>
          <cell r="D283">
            <v>-0.03</v>
          </cell>
          <cell r="E283">
            <v>-0.03</v>
          </cell>
          <cell r="F283">
            <v>1</v>
          </cell>
        </row>
        <row r="284">
          <cell r="A284" t="str">
            <v>Automotive</v>
          </cell>
          <cell r="D284">
            <v>0.08</v>
          </cell>
          <cell r="E284">
            <v>0.08</v>
          </cell>
          <cell r="F284">
            <v>1</v>
          </cell>
        </row>
        <row r="285">
          <cell r="A285" t="str">
            <v>Business services</v>
          </cell>
          <cell r="D285">
            <v>0.03</v>
          </cell>
          <cell r="E285">
            <v>5.8823529411764701E-4</v>
          </cell>
          <cell r="F285">
            <v>17</v>
          </cell>
        </row>
        <row r="286">
          <cell r="A286" t="str">
            <v>Communications</v>
          </cell>
          <cell r="D286">
            <v>0.03</v>
          </cell>
          <cell r="E286">
            <v>8.1818181818181825E-3</v>
          </cell>
          <cell r="F286">
            <v>11</v>
          </cell>
        </row>
        <row r="287">
          <cell r="A287" t="str">
            <v>Engineering / Construction</v>
          </cell>
          <cell r="D287">
            <v>0.03</v>
          </cell>
          <cell r="E287">
            <v>0.08</v>
          </cell>
          <cell r="F287">
            <v>3</v>
          </cell>
        </row>
        <row r="288">
          <cell r="A288" t="str">
            <v>Financial services</v>
          </cell>
          <cell r="D288">
            <v>0.05</v>
          </cell>
          <cell r="E288">
            <v>4.4999999999999998E-2</v>
          </cell>
          <cell r="F288">
            <v>30</v>
          </cell>
        </row>
        <row r="289">
          <cell r="A289" t="str">
            <v>Healthcare</v>
          </cell>
          <cell r="D289">
            <v>0.05</v>
          </cell>
          <cell r="E289">
            <v>2.5000000000000001E-2</v>
          </cell>
          <cell r="F289">
            <v>8</v>
          </cell>
        </row>
        <row r="290">
          <cell r="A290" t="str">
            <v>Hospitality / Leisure</v>
          </cell>
          <cell r="D290">
            <v>-0.05</v>
          </cell>
          <cell r="E290">
            <v>-0.05</v>
          </cell>
          <cell r="F290">
            <v>1</v>
          </cell>
        </row>
        <row r="291">
          <cell r="A291" t="str">
            <v>Manufacturing</v>
          </cell>
          <cell r="D291">
            <v>0.05</v>
          </cell>
          <cell r="E291">
            <v>3.3548387096774192E-2</v>
          </cell>
          <cell r="F291">
            <v>31</v>
          </cell>
        </row>
        <row r="292">
          <cell r="A292" t="str">
            <v>Mining &amp; Minerals</v>
          </cell>
          <cell r="D292">
            <v>0.05</v>
          </cell>
          <cell r="E292">
            <v>0.05</v>
          </cell>
          <cell r="F292">
            <v>1</v>
          </cell>
        </row>
        <row r="293">
          <cell r="A293" t="str">
            <v>Pharmaceuticals</v>
          </cell>
          <cell r="D293">
            <v>0.02</v>
          </cell>
          <cell r="E293">
            <v>0.02</v>
          </cell>
          <cell r="F293">
            <v>1</v>
          </cell>
        </row>
        <row r="294">
          <cell r="A294" t="str">
            <v>Retail</v>
          </cell>
          <cell r="D294">
            <v>0.05</v>
          </cell>
          <cell r="E294">
            <v>3.5000000000000003E-2</v>
          </cell>
          <cell r="F294">
            <v>14</v>
          </cell>
        </row>
        <row r="295">
          <cell r="A295" t="str">
            <v>Technology</v>
          </cell>
          <cell r="D295">
            <v>0.03</v>
          </cell>
          <cell r="E295">
            <v>3.8947368400000001E-2</v>
          </cell>
          <cell r="F295">
            <v>19</v>
          </cell>
        </row>
        <row r="296">
          <cell r="A296" t="str">
            <v>Transportation</v>
          </cell>
          <cell r="D296">
            <v>-0.02</v>
          </cell>
          <cell r="E296">
            <v>-0.01</v>
          </cell>
          <cell r="F296">
            <v>4</v>
          </cell>
        </row>
        <row r="297">
          <cell r="A297" t="str">
            <v>Utilities</v>
          </cell>
          <cell r="D297">
            <v>0.1</v>
          </cell>
          <cell r="E297">
            <v>0.1</v>
          </cell>
          <cell r="F297">
            <v>2</v>
          </cell>
        </row>
        <row r="298">
          <cell r="A298" t="str">
            <v>Wholesale / Distribution</v>
          </cell>
          <cell r="D298">
            <v>0.03</v>
          </cell>
          <cell r="E298">
            <v>4.3333333330000001E-2</v>
          </cell>
          <cell r="F298">
            <v>3</v>
          </cell>
        </row>
        <row r="299">
          <cell r="A299" t="str">
            <v>Overall</v>
          </cell>
          <cell r="D299">
            <v>0.05</v>
          </cell>
          <cell r="E299">
            <v>3.0748299316938774E-2</v>
          </cell>
          <cell r="F299">
            <v>147</v>
          </cell>
        </row>
        <row r="301">
          <cell r="A301" t="str">
            <v>Revenue</v>
          </cell>
          <cell r="D301" t="str">
            <v>Median</v>
          </cell>
          <cell r="E301" t="str">
            <v>Average</v>
          </cell>
          <cell r="F301" t="str">
            <v>total</v>
          </cell>
        </row>
        <row r="302">
          <cell r="A302" t="str">
            <v>&lt;$500M</v>
          </cell>
          <cell r="D302">
            <v>0.04</v>
          </cell>
          <cell r="E302">
            <v>1.7500000000000002E-2</v>
          </cell>
          <cell r="F302">
            <v>8</v>
          </cell>
        </row>
        <row r="303">
          <cell r="A303" t="str">
            <v>$500M - $1B</v>
          </cell>
          <cell r="D303">
            <v>0.03</v>
          </cell>
          <cell r="E303">
            <v>2.6285714299999999E-2</v>
          </cell>
          <cell r="F303">
            <v>35</v>
          </cell>
        </row>
        <row r="304">
          <cell r="A304" t="str">
            <v>$1-5B</v>
          </cell>
          <cell r="D304">
            <v>0.05</v>
          </cell>
          <cell r="E304">
            <v>4.162162162162162E-2</v>
          </cell>
          <cell r="F304">
            <v>37</v>
          </cell>
        </row>
        <row r="305">
          <cell r="A305" t="str">
            <v>$5-10B</v>
          </cell>
          <cell r="D305">
            <v>0.03</v>
          </cell>
          <cell r="E305">
            <v>2.6285714285714287E-2</v>
          </cell>
          <cell r="F305">
            <v>35</v>
          </cell>
        </row>
        <row r="306">
          <cell r="A306" t="str">
            <v>$10-15B</v>
          </cell>
          <cell r="D306">
            <v>0.05</v>
          </cell>
          <cell r="E306">
            <v>2.5789473684210525E-2</v>
          </cell>
          <cell r="F306">
            <v>19</v>
          </cell>
        </row>
        <row r="307">
          <cell r="A307" t="str">
            <v>$15-20B</v>
          </cell>
          <cell r="D307">
            <v>0.05</v>
          </cell>
          <cell r="E307">
            <v>7.1428571428571438E-2</v>
          </cell>
          <cell r="F307">
            <v>7</v>
          </cell>
        </row>
        <row r="308">
          <cell r="A308" t="str">
            <v>&gt;$20B</v>
          </cell>
          <cell r="D308">
            <v>0.03</v>
          </cell>
          <cell r="E308">
            <v>1.6666666666666666E-3</v>
          </cell>
          <cell r="F308">
            <v>6</v>
          </cell>
        </row>
        <row r="309">
          <cell r="A309" t="str">
            <v>Overall</v>
          </cell>
          <cell r="D309">
            <v>0.05</v>
          </cell>
          <cell r="E309">
            <v>3.0748299323129249E-2</v>
          </cell>
          <cell r="F309">
            <v>147</v>
          </cell>
        </row>
        <row r="311">
          <cell r="A311" t="str">
            <v>Response</v>
          </cell>
        </row>
        <row r="312">
          <cell r="A312">
            <v>0.2</v>
          </cell>
          <cell r="B312">
            <v>2</v>
          </cell>
        </row>
        <row r="313">
          <cell r="A313">
            <v>0.15</v>
          </cell>
          <cell r="B313">
            <v>7</v>
          </cell>
        </row>
        <row r="314">
          <cell r="A314">
            <v>0.12</v>
          </cell>
          <cell r="B314">
            <v>2</v>
          </cell>
        </row>
        <row r="315">
          <cell r="A315">
            <v>0.1</v>
          </cell>
          <cell r="B315">
            <v>20</v>
          </cell>
        </row>
        <row r="316">
          <cell r="A316">
            <v>0.08</v>
          </cell>
          <cell r="B316">
            <v>2</v>
          </cell>
        </row>
        <row r="317">
          <cell r="A317">
            <v>7.0000000000000007E-2</v>
          </cell>
          <cell r="B317">
            <v>5</v>
          </cell>
        </row>
        <row r="318">
          <cell r="A318">
            <v>0.06</v>
          </cell>
          <cell r="B318">
            <v>1</v>
          </cell>
        </row>
        <row r="319">
          <cell r="A319">
            <v>0.05</v>
          </cell>
          <cell r="B319">
            <v>39</v>
          </cell>
        </row>
        <row r="320">
          <cell r="A320">
            <v>0.03</v>
          </cell>
          <cell r="B320">
            <v>11</v>
          </cell>
        </row>
        <row r="321">
          <cell r="A321">
            <v>0.02</v>
          </cell>
          <cell r="B321">
            <v>3</v>
          </cell>
        </row>
        <row r="322">
          <cell r="A322">
            <v>0.01</v>
          </cell>
          <cell r="B322">
            <v>3</v>
          </cell>
        </row>
        <row r="323">
          <cell r="A323">
            <v>0</v>
          </cell>
          <cell r="B323">
            <v>23</v>
          </cell>
        </row>
        <row r="324">
          <cell r="A324">
            <v>-0.01</v>
          </cell>
          <cell r="B324">
            <v>1</v>
          </cell>
        </row>
        <row r="325">
          <cell r="A325">
            <v>-0.02</v>
          </cell>
          <cell r="B325">
            <v>1</v>
          </cell>
        </row>
        <row r="326">
          <cell r="A326">
            <v>-0.03</v>
          </cell>
          <cell r="B326">
            <v>3</v>
          </cell>
        </row>
        <row r="327">
          <cell r="A327">
            <v>-0.05</v>
          </cell>
          <cell r="B327">
            <v>13</v>
          </cell>
        </row>
        <row r="328">
          <cell r="A328">
            <v>-7.0000000000000007E-2</v>
          </cell>
          <cell r="B328">
            <v>2</v>
          </cell>
        </row>
        <row r="329">
          <cell r="A329">
            <v>-0.1</v>
          </cell>
          <cell r="B329">
            <v>7</v>
          </cell>
        </row>
        <row r="330">
          <cell r="A330">
            <v>-0.25</v>
          </cell>
          <cell r="B330">
            <v>2</v>
          </cell>
        </row>
        <row r="331">
          <cell r="B331">
            <v>147</v>
          </cell>
        </row>
        <row r="333">
          <cell r="A333" t="str">
            <v>Communications Equipment</v>
          </cell>
        </row>
        <row r="334">
          <cell r="A334" t="str">
            <v>Industry</v>
          </cell>
          <cell r="D334" t="str">
            <v>Median</v>
          </cell>
          <cell r="E334" t="str">
            <v>Average</v>
          </cell>
          <cell r="F334" t="str">
            <v>total</v>
          </cell>
        </row>
        <row r="335">
          <cell r="A335" t="str">
            <v>Aerospace</v>
          </cell>
          <cell r="D335">
            <v>0</v>
          </cell>
          <cell r="E335">
            <v>0</v>
          </cell>
          <cell r="F335">
            <v>1</v>
          </cell>
        </row>
        <row r="336">
          <cell r="A336" t="str">
            <v>Automotive</v>
          </cell>
          <cell r="D336">
            <v>0.08</v>
          </cell>
          <cell r="E336">
            <v>0.08</v>
          </cell>
          <cell r="F336">
            <v>1</v>
          </cell>
        </row>
        <row r="337">
          <cell r="A337" t="str">
            <v>Business services</v>
          </cell>
          <cell r="D337">
            <v>0</v>
          </cell>
          <cell r="E337">
            <v>7.6470588235294113E-3</v>
          </cell>
          <cell r="F337">
            <v>17</v>
          </cell>
        </row>
        <row r="338">
          <cell r="A338" t="str">
            <v>Communications</v>
          </cell>
          <cell r="D338">
            <v>0.05</v>
          </cell>
          <cell r="E338">
            <v>1.3636363636363636E-2</v>
          </cell>
          <cell r="F338">
            <v>11</v>
          </cell>
        </row>
        <row r="339">
          <cell r="A339" t="str">
            <v>Engineering / Construction</v>
          </cell>
          <cell r="D339">
            <v>0.04</v>
          </cell>
          <cell r="E339">
            <v>4.6666666666666669E-2</v>
          </cell>
          <cell r="F339">
            <v>3</v>
          </cell>
        </row>
        <row r="340">
          <cell r="A340" t="str">
            <v>Financial services</v>
          </cell>
          <cell r="D340">
            <v>0.05</v>
          </cell>
          <cell r="E340">
            <v>4.9000000000000002E-2</v>
          </cell>
          <cell r="F340">
            <v>30</v>
          </cell>
        </row>
        <row r="341">
          <cell r="A341" t="str">
            <v>Healthcare</v>
          </cell>
          <cell r="D341">
            <v>0.01</v>
          </cell>
          <cell r="E341">
            <v>1.8749999999999999E-2</v>
          </cell>
          <cell r="F341">
            <v>8</v>
          </cell>
        </row>
        <row r="342">
          <cell r="A342" t="str">
            <v>Hospitality / Leisure</v>
          </cell>
          <cell r="D342">
            <v>-0.03</v>
          </cell>
          <cell r="E342">
            <v>-0.03</v>
          </cell>
          <cell r="F342">
            <v>1</v>
          </cell>
        </row>
        <row r="343">
          <cell r="A343" t="str">
            <v>Manufacturing</v>
          </cell>
          <cell r="D343">
            <v>0.01</v>
          </cell>
          <cell r="E343">
            <v>1.3548387096774193E-2</v>
          </cell>
          <cell r="F343">
            <v>31</v>
          </cell>
        </row>
        <row r="344">
          <cell r="A344" t="str">
            <v>Mining &amp; Minerals</v>
          </cell>
          <cell r="D344">
            <v>0.03</v>
          </cell>
          <cell r="E344">
            <v>0.03</v>
          </cell>
          <cell r="F344">
            <v>1</v>
          </cell>
        </row>
        <row r="345">
          <cell r="A345" t="str">
            <v>Pharmaceuticals</v>
          </cell>
          <cell r="D345">
            <v>0.02</v>
          </cell>
          <cell r="E345">
            <v>0.02</v>
          </cell>
          <cell r="F345">
            <v>1</v>
          </cell>
        </row>
        <row r="346">
          <cell r="A346" t="str">
            <v>Retail</v>
          </cell>
          <cell r="D346">
            <v>0.05</v>
          </cell>
          <cell r="E346">
            <v>5.07142857E-2</v>
          </cell>
          <cell r="F346">
            <v>14</v>
          </cell>
        </row>
        <row r="347">
          <cell r="A347" t="str">
            <v>Technology</v>
          </cell>
          <cell r="D347">
            <v>0.04</v>
          </cell>
          <cell r="E347">
            <v>3.0526315799999999E-2</v>
          </cell>
          <cell r="F347">
            <v>19</v>
          </cell>
        </row>
        <row r="348">
          <cell r="A348" t="str">
            <v>Transportation</v>
          </cell>
          <cell r="D348">
            <v>0.01</v>
          </cell>
          <cell r="E348">
            <v>1.7500000000000002E-2</v>
          </cell>
          <cell r="F348">
            <v>4</v>
          </cell>
        </row>
        <row r="349">
          <cell r="A349" t="str">
            <v>Utilities</v>
          </cell>
          <cell r="D349">
            <v>7.4999999999999997E-2</v>
          </cell>
          <cell r="E349">
            <v>7.4999999999999997E-2</v>
          </cell>
          <cell r="F349">
            <v>2</v>
          </cell>
        </row>
        <row r="350">
          <cell r="A350" t="str">
            <v>Wholesale / Distribution</v>
          </cell>
          <cell r="D350">
            <v>7.0000000000000007E-2</v>
          </cell>
          <cell r="E350">
            <v>7.3333333299999998E-2</v>
          </cell>
          <cell r="F350">
            <v>3</v>
          </cell>
        </row>
        <row r="351">
          <cell r="A351" t="str">
            <v>Overall</v>
          </cell>
          <cell r="D351">
            <v>0.05</v>
          </cell>
          <cell r="E351">
            <v>2.9183673468707483E-2</v>
          </cell>
          <cell r="F351">
            <v>147</v>
          </cell>
        </row>
        <row r="353">
          <cell r="A353" t="str">
            <v>Revenue</v>
          </cell>
          <cell r="D353" t="str">
            <v>Median</v>
          </cell>
          <cell r="E353" t="str">
            <v>Average</v>
          </cell>
          <cell r="F353" t="str">
            <v>total</v>
          </cell>
        </row>
        <row r="354">
          <cell r="A354" t="str">
            <v>&lt;$500M</v>
          </cell>
          <cell r="D354">
            <v>2.5000000000000001E-2</v>
          </cell>
          <cell r="E354">
            <v>8.7500000000000008E-3</v>
          </cell>
          <cell r="F354">
            <v>8</v>
          </cell>
        </row>
        <row r="355">
          <cell r="A355" t="str">
            <v>$500M - $1B</v>
          </cell>
          <cell r="D355">
            <v>0.05</v>
          </cell>
          <cell r="E355">
            <v>0.04</v>
          </cell>
          <cell r="F355">
            <v>35</v>
          </cell>
        </row>
        <row r="356">
          <cell r="A356" t="str">
            <v>$1-5B</v>
          </cell>
          <cell r="D356">
            <v>0.05</v>
          </cell>
          <cell r="E356">
            <v>3.6756756756756756E-2</v>
          </cell>
          <cell r="F356">
            <v>37</v>
          </cell>
        </row>
        <row r="357">
          <cell r="A357" t="str">
            <v>$5-10B</v>
          </cell>
          <cell r="D357">
            <v>0.05</v>
          </cell>
          <cell r="E357">
            <v>2.1428571428571429E-2</v>
          </cell>
          <cell r="F357">
            <v>35</v>
          </cell>
        </row>
        <row r="358">
          <cell r="A358" t="str">
            <v>$10-15B</v>
          </cell>
          <cell r="D358">
            <v>0.03</v>
          </cell>
          <cell r="E358">
            <v>2.6315789473684213E-2</v>
          </cell>
          <cell r="F358">
            <v>19</v>
          </cell>
        </row>
        <row r="359">
          <cell r="A359" t="str">
            <v>$15-20B</v>
          </cell>
          <cell r="D359">
            <v>0.05</v>
          </cell>
          <cell r="E359">
            <v>3.8571428571428569E-2</v>
          </cell>
          <cell r="F359">
            <v>7</v>
          </cell>
        </row>
        <row r="360">
          <cell r="A360" t="str">
            <v>&gt;$20B</v>
          </cell>
          <cell r="D360">
            <v>0</v>
          </cell>
          <cell r="E360">
            <v>-0.01</v>
          </cell>
          <cell r="F360">
            <v>6</v>
          </cell>
        </row>
        <row r="361">
          <cell r="A361" t="str">
            <v>Overall</v>
          </cell>
          <cell r="D361">
            <v>0.05</v>
          </cell>
          <cell r="E361">
            <v>2.9183673469387755E-2</v>
          </cell>
          <cell r="F361">
            <v>147</v>
          </cell>
        </row>
        <row r="363">
          <cell r="A363" t="str">
            <v>Response</v>
          </cell>
        </row>
        <row r="364">
          <cell r="A364">
            <v>0.15</v>
          </cell>
          <cell r="B364">
            <v>6</v>
          </cell>
        </row>
        <row r="365">
          <cell r="A365">
            <v>0.13</v>
          </cell>
          <cell r="B365">
            <v>1</v>
          </cell>
        </row>
        <row r="366">
          <cell r="A366">
            <v>0.1</v>
          </cell>
          <cell r="B366">
            <v>20</v>
          </cell>
        </row>
        <row r="367">
          <cell r="A367">
            <v>0.08</v>
          </cell>
          <cell r="B367">
            <v>5</v>
          </cell>
        </row>
        <row r="368">
          <cell r="A368">
            <v>7.0000000000000007E-2</v>
          </cell>
          <cell r="B368">
            <v>6</v>
          </cell>
        </row>
        <row r="369">
          <cell r="A369">
            <v>0.05</v>
          </cell>
          <cell r="B369">
            <v>36</v>
          </cell>
        </row>
        <row r="370">
          <cell r="A370">
            <v>0.04</v>
          </cell>
          <cell r="B370">
            <v>2</v>
          </cell>
        </row>
        <row r="371">
          <cell r="A371">
            <v>0.03</v>
          </cell>
          <cell r="B371">
            <v>12</v>
          </cell>
        </row>
        <row r="372">
          <cell r="A372">
            <v>0.02</v>
          </cell>
          <cell r="B372">
            <v>7</v>
          </cell>
        </row>
        <row r="373">
          <cell r="A373">
            <v>0.01</v>
          </cell>
          <cell r="B373">
            <v>1</v>
          </cell>
        </row>
        <row r="374">
          <cell r="A374">
            <v>0</v>
          </cell>
          <cell r="B374">
            <v>25</v>
          </cell>
        </row>
        <row r="375">
          <cell r="A375">
            <v>-0.01</v>
          </cell>
          <cell r="B375">
            <v>1</v>
          </cell>
        </row>
        <row r="376">
          <cell r="A376">
            <v>-0.02</v>
          </cell>
          <cell r="B376">
            <v>2</v>
          </cell>
        </row>
        <row r="377">
          <cell r="A377">
            <v>-0.03</v>
          </cell>
          <cell r="B377">
            <v>3</v>
          </cell>
        </row>
        <row r="378">
          <cell r="A378">
            <v>-0.05</v>
          </cell>
          <cell r="B378">
            <v>14</v>
          </cell>
        </row>
        <row r="379">
          <cell r="A379">
            <v>-0.08</v>
          </cell>
          <cell r="B379">
            <v>2</v>
          </cell>
        </row>
        <row r="380">
          <cell r="A380">
            <v>-0.1</v>
          </cell>
          <cell r="B380">
            <v>2</v>
          </cell>
        </row>
        <row r="381">
          <cell r="A381">
            <v>-0.25</v>
          </cell>
          <cell r="B381">
            <v>1</v>
          </cell>
        </row>
        <row r="382">
          <cell r="A382">
            <v>-0.5</v>
          </cell>
          <cell r="B382">
            <v>1</v>
          </cell>
        </row>
        <row r="383">
          <cell r="B383">
            <v>147</v>
          </cell>
        </row>
        <row r="385">
          <cell r="A385" t="str">
            <v>Professional Services</v>
          </cell>
        </row>
        <row r="386">
          <cell r="A386" t="str">
            <v>Industry</v>
          </cell>
          <cell r="D386" t="str">
            <v>Median</v>
          </cell>
          <cell r="E386" t="str">
            <v>Average</v>
          </cell>
          <cell r="F386" t="str">
            <v>total</v>
          </cell>
        </row>
        <row r="387">
          <cell r="A387" t="str">
            <v>Aerospace</v>
          </cell>
          <cell r="D387">
            <v>-0.05</v>
          </cell>
          <cell r="E387">
            <v>-0.05</v>
          </cell>
          <cell r="F387">
            <v>1</v>
          </cell>
        </row>
        <row r="388">
          <cell r="A388" t="str">
            <v>Automotive</v>
          </cell>
          <cell r="D388">
            <v>0.04</v>
          </cell>
          <cell r="E388">
            <v>0.04</v>
          </cell>
          <cell r="F388">
            <v>1</v>
          </cell>
        </row>
        <row r="389">
          <cell r="A389" t="str">
            <v>Business services</v>
          </cell>
          <cell r="D389">
            <v>0</v>
          </cell>
          <cell r="E389">
            <v>1.2941176470588235E-2</v>
          </cell>
          <cell r="F389">
            <v>17</v>
          </cell>
        </row>
        <row r="390">
          <cell r="A390" t="str">
            <v>Communications</v>
          </cell>
          <cell r="D390">
            <v>0.02</v>
          </cell>
          <cell r="E390">
            <v>1.4545454545454545E-2</v>
          </cell>
          <cell r="F390">
            <v>11</v>
          </cell>
        </row>
        <row r="391">
          <cell r="A391" t="str">
            <v>Engineering / Construction</v>
          </cell>
          <cell r="D391">
            <v>0.05</v>
          </cell>
          <cell r="E391">
            <v>0.09</v>
          </cell>
          <cell r="F391">
            <v>3</v>
          </cell>
        </row>
        <row r="392">
          <cell r="A392" t="str">
            <v>Financial services</v>
          </cell>
          <cell r="D392">
            <v>0.05</v>
          </cell>
          <cell r="E392">
            <v>4.1500000000000002E-2</v>
          </cell>
          <cell r="F392">
            <v>30</v>
          </cell>
        </row>
        <row r="393">
          <cell r="A393" t="str">
            <v>Healthcare</v>
          </cell>
          <cell r="D393">
            <v>0.05</v>
          </cell>
          <cell r="E393">
            <v>4.3749999999999997E-2</v>
          </cell>
          <cell r="F393">
            <v>8</v>
          </cell>
        </row>
        <row r="394">
          <cell r="A394" t="str">
            <v>Hospitality / Leisure</v>
          </cell>
          <cell r="D394">
            <v>-0.15</v>
          </cell>
          <cell r="E394">
            <v>-0.15</v>
          </cell>
          <cell r="F394">
            <v>1</v>
          </cell>
        </row>
        <row r="395">
          <cell r="A395" t="str">
            <v>Manufacturing</v>
          </cell>
          <cell r="D395">
            <v>0.05</v>
          </cell>
          <cell r="E395">
            <v>3.870967741935484E-2</v>
          </cell>
          <cell r="F395">
            <v>31</v>
          </cell>
        </row>
        <row r="396">
          <cell r="A396" t="str">
            <v>Mining &amp; Minerals</v>
          </cell>
          <cell r="D396">
            <v>0.02</v>
          </cell>
          <cell r="E396">
            <v>0.02</v>
          </cell>
          <cell r="F396">
            <v>1</v>
          </cell>
        </row>
        <row r="397">
          <cell r="A397" t="str">
            <v>Pharmaceuticals</v>
          </cell>
          <cell r="D397">
            <v>0.02</v>
          </cell>
          <cell r="E397">
            <v>0.02</v>
          </cell>
          <cell r="F397">
            <v>1</v>
          </cell>
        </row>
        <row r="398">
          <cell r="A398" t="str">
            <v>Retail</v>
          </cell>
          <cell r="D398">
            <v>5.5E-2</v>
          </cell>
          <cell r="E398">
            <v>5.2857142900000001E-2</v>
          </cell>
          <cell r="F398">
            <v>14</v>
          </cell>
        </row>
        <row r="399">
          <cell r="A399" t="str">
            <v>Technology</v>
          </cell>
          <cell r="D399">
            <v>0</v>
          </cell>
          <cell r="E399">
            <v>4.7368421000000003E-3</v>
          </cell>
          <cell r="F399">
            <v>19</v>
          </cell>
        </row>
        <row r="400">
          <cell r="A400" t="str">
            <v>Transportation</v>
          </cell>
          <cell r="D400">
            <v>0.04</v>
          </cell>
          <cell r="E400">
            <v>0.04</v>
          </cell>
          <cell r="F400">
            <v>4</v>
          </cell>
        </row>
        <row r="401">
          <cell r="A401" t="str">
            <v>Utilities</v>
          </cell>
          <cell r="D401">
            <v>7.4999999999999997E-2</v>
          </cell>
          <cell r="E401">
            <v>7.4999999999999997E-2</v>
          </cell>
          <cell r="F401">
            <v>2</v>
          </cell>
        </row>
        <row r="402">
          <cell r="A402" t="str">
            <v>Wholesale / Distribution</v>
          </cell>
          <cell r="D402">
            <v>0.05</v>
          </cell>
          <cell r="E402">
            <v>0.06</v>
          </cell>
          <cell r="F402">
            <v>3</v>
          </cell>
        </row>
        <row r="403">
          <cell r="A403" t="str">
            <v>Overall</v>
          </cell>
          <cell r="D403">
            <v>0.05</v>
          </cell>
          <cell r="E403">
            <v>3.1598639459183675E-2</v>
          </cell>
          <cell r="F403">
            <v>147</v>
          </cell>
        </row>
        <row r="405">
          <cell r="A405" t="str">
            <v>Revenue</v>
          </cell>
          <cell r="D405" t="str">
            <v>Median</v>
          </cell>
          <cell r="E405" t="str">
            <v>Average</v>
          </cell>
          <cell r="F405" t="str">
            <v>total</v>
          </cell>
        </row>
        <row r="406">
          <cell r="A406" t="str">
            <v>&lt;$500M</v>
          </cell>
          <cell r="D406">
            <v>3.5000000000000003E-2</v>
          </cell>
          <cell r="E406">
            <v>3.2500000000000001E-2</v>
          </cell>
          <cell r="F406">
            <v>8</v>
          </cell>
        </row>
        <row r="407">
          <cell r="A407" t="str">
            <v>$500M - $1B</v>
          </cell>
          <cell r="D407">
            <v>0.03</v>
          </cell>
          <cell r="E407">
            <v>3.2857142899999997E-2</v>
          </cell>
          <cell r="F407">
            <v>35</v>
          </cell>
        </row>
        <row r="408">
          <cell r="A408" t="str">
            <v>$1-5B</v>
          </cell>
          <cell r="D408">
            <v>0.05</v>
          </cell>
          <cell r="E408">
            <v>1.9189189189189187E-2</v>
          </cell>
          <cell r="F408">
            <v>37</v>
          </cell>
        </row>
        <row r="409">
          <cell r="A409" t="str">
            <v>$5-10B</v>
          </cell>
          <cell r="D409">
            <v>0.05</v>
          </cell>
          <cell r="E409">
            <v>4.2142857142857142E-2</v>
          </cell>
          <cell r="F409">
            <v>35</v>
          </cell>
        </row>
        <row r="410">
          <cell r="A410" t="str">
            <v>$10-15B</v>
          </cell>
          <cell r="D410">
            <v>0.05</v>
          </cell>
          <cell r="E410">
            <v>0.04</v>
          </cell>
          <cell r="F410">
            <v>19</v>
          </cell>
        </row>
        <row r="411">
          <cell r="A411" t="str">
            <v>$15-20B</v>
          </cell>
          <cell r="D411">
            <v>0.05</v>
          </cell>
          <cell r="E411">
            <v>5.1428571428571435E-2</v>
          </cell>
          <cell r="F411">
            <v>7</v>
          </cell>
        </row>
        <row r="412">
          <cell r="A412" t="str">
            <v>&gt;$20B</v>
          </cell>
          <cell r="D412">
            <v>-2.5000000000000001E-2</v>
          </cell>
          <cell r="E412">
            <v>-1.1666666666666667E-2</v>
          </cell>
          <cell r="F412">
            <v>6</v>
          </cell>
        </row>
        <row r="413">
          <cell r="A413" t="str">
            <v>Overall</v>
          </cell>
          <cell r="D413">
            <v>0.05</v>
          </cell>
          <cell r="E413">
            <v>3.1598639465986393E-2</v>
          </cell>
          <cell r="F413">
            <v>147</v>
          </cell>
        </row>
        <row r="415">
          <cell r="A415" t="str">
            <v>Response</v>
          </cell>
        </row>
        <row r="416">
          <cell r="A416">
            <v>0.2</v>
          </cell>
          <cell r="B416">
            <v>3</v>
          </cell>
        </row>
        <row r="417">
          <cell r="A417">
            <v>0.15</v>
          </cell>
          <cell r="B417">
            <v>5</v>
          </cell>
        </row>
        <row r="418">
          <cell r="A418">
            <v>0.13</v>
          </cell>
          <cell r="B418">
            <v>1</v>
          </cell>
        </row>
        <row r="419">
          <cell r="A419">
            <v>0.12</v>
          </cell>
          <cell r="B419">
            <v>5</v>
          </cell>
        </row>
        <row r="420">
          <cell r="A420">
            <v>0.1</v>
          </cell>
          <cell r="B420">
            <v>18</v>
          </cell>
        </row>
        <row r="421">
          <cell r="A421">
            <v>0.08</v>
          </cell>
          <cell r="B421">
            <v>8</v>
          </cell>
        </row>
        <row r="422">
          <cell r="A422">
            <v>7.0000000000000007E-2</v>
          </cell>
          <cell r="B422">
            <v>2</v>
          </cell>
        </row>
        <row r="423">
          <cell r="A423">
            <v>0.06</v>
          </cell>
          <cell r="B423">
            <v>1</v>
          </cell>
        </row>
        <row r="424">
          <cell r="A424">
            <v>0.05</v>
          </cell>
          <cell r="B424">
            <v>33</v>
          </cell>
        </row>
        <row r="425">
          <cell r="A425">
            <v>0.04</v>
          </cell>
          <cell r="B425">
            <v>1</v>
          </cell>
        </row>
        <row r="426">
          <cell r="A426">
            <v>3.5000000000000003E-2</v>
          </cell>
          <cell r="B426">
            <v>1</v>
          </cell>
        </row>
        <row r="427">
          <cell r="A427">
            <v>0.03</v>
          </cell>
          <cell r="B427">
            <v>5</v>
          </cell>
        </row>
        <row r="428">
          <cell r="A428">
            <v>0.02</v>
          </cell>
          <cell r="B428">
            <v>9</v>
          </cell>
        </row>
        <row r="429">
          <cell r="A429">
            <v>0.01</v>
          </cell>
          <cell r="B429">
            <v>1</v>
          </cell>
        </row>
        <row r="430">
          <cell r="A430">
            <v>0</v>
          </cell>
          <cell r="B430">
            <v>24</v>
          </cell>
        </row>
        <row r="431">
          <cell r="A431">
            <v>-0.02</v>
          </cell>
          <cell r="B431">
            <v>3</v>
          </cell>
        </row>
        <row r="432">
          <cell r="A432">
            <v>-0.03</v>
          </cell>
          <cell r="B432">
            <v>1</v>
          </cell>
        </row>
        <row r="433">
          <cell r="A433">
            <v>-0.04</v>
          </cell>
          <cell r="B433">
            <v>1</v>
          </cell>
        </row>
        <row r="434">
          <cell r="A434">
            <v>-0.05</v>
          </cell>
          <cell r="B434">
            <v>14</v>
          </cell>
        </row>
        <row r="435">
          <cell r="A435">
            <v>-0.08</v>
          </cell>
          <cell r="B435">
            <v>1</v>
          </cell>
        </row>
        <row r="436">
          <cell r="A436">
            <v>-0.1</v>
          </cell>
          <cell r="B436">
            <v>6</v>
          </cell>
        </row>
        <row r="437">
          <cell r="A437">
            <v>-0.13</v>
          </cell>
          <cell r="B437">
            <v>1</v>
          </cell>
        </row>
        <row r="438">
          <cell r="A438">
            <v>-0.15</v>
          </cell>
          <cell r="B438">
            <v>2</v>
          </cell>
        </row>
        <row r="439">
          <cell r="A439">
            <v>-0.2</v>
          </cell>
          <cell r="B439">
            <v>1</v>
          </cell>
        </row>
        <row r="440">
          <cell r="B440">
            <v>147</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5"/>
      <sheetName val="#6"/>
      <sheetName val="#7"/>
      <sheetName val="#8"/>
      <sheetName val="#9"/>
      <sheetName val="#10"/>
      <sheetName val="S1"/>
      <sheetName val="S1 Pie"/>
      <sheetName val="S2"/>
      <sheetName val="S3"/>
      <sheetName val="S4"/>
      <sheetName val="S5"/>
      <sheetName val="S6"/>
      <sheetName val="S7"/>
      <sheetName val="S8"/>
      <sheetName val="S8 Sorted"/>
      <sheetName val="S8 Chart"/>
      <sheetName val="S9"/>
      <sheetName val="S9 Chart"/>
      <sheetName val="S10"/>
      <sheetName val="DATA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A1" t="str">
            <v>Morgan Stanley CIO Survey - June 2011</v>
          </cell>
        </row>
        <row r="3">
          <cell r="A3" t="str">
            <v>S3.  Are any of the following initiatives a priority for your company in 2011? If so, will your company</v>
          </cell>
        </row>
        <row r="4">
          <cell r="A4" t="str">
            <v xml:space="preserve"> engage outside professional IT services providers to help with the planning or execution, and what</v>
          </cell>
        </row>
        <row r="5">
          <cell r="A5" t="str">
            <v xml:space="preserve"> is the planned timing for these projects to start (i.e. already begun, first half or second half of 2011)? </v>
          </cell>
        </row>
        <row r="7">
          <cell r="A7" t="str">
            <v>Industry</v>
          </cell>
          <cell r="B7" t="str">
            <v>(All)</v>
          </cell>
          <cell r="E7" t="str">
            <v>Industry</v>
          </cell>
          <cell r="F7" t="str">
            <v>(All)</v>
          </cell>
        </row>
        <row r="8">
          <cell r="A8" t="str">
            <v>Revenue</v>
          </cell>
          <cell r="B8" t="str">
            <v>(All)</v>
          </cell>
          <cell r="E8" t="str">
            <v>Revenue</v>
          </cell>
          <cell r="F8" t="str">
            <v>(All)</v>
          </cell>
        </row>
        <row r="10">
          <cell r="A10" t="str">
            <v>Count of S3 Major software upgrade</v>
          </cell>
          <cell r="E10" t="str">
            <v>Count of S3 Network upgrade</v>
          </cell>
        </row>
        <row r="11">
          <cell r="A11" t="str">
            <v>S3 Major software upgrade</v>
          </cell>
          <cell r="B11" t="str">
            <v>Total</v>
          </cell>
          <cell r="E11" t="str">
            <v>S3 Network upgrade</v>
          </cell>
          <cell r="F11" t="str">
            <v>Total</v>
          </cell>
        </row>
        <row r="12">
          <cell r="A12" t="str">
            <v>Not Priority</v>
          </cell>
          <cell r="B12">
            <v>25</v>
          </cell>
          <cell r="C12">
            <v>25</v>
          </cell>
          <cell r="E12" t="str">
            <v>Not Priority</v>
          </cell>
          <cell r="F12">
            <v>32</v>
          </cell>
          <cell r="G12">
            <v>32</v>
          </cell>
        </row>
        <row r="13">
          <cell r="A13" t="str">
            <v>Doing work internally</v>
          </cell>
          <cell r="B13">
            <v>31</v>
          </cell>
          <cell r="C13">
            <v>31</v>
          </cell>
          <cell r="E13" t="str">
            <v>Doing work internally</v>
          </cell>
          <cell r="F13">
            <v>38</v>
          </cell>
          <cell r="G13">
            <v>38</v>
          </cell>
        </row>
        <row r="14">
          <cell r="A14" t="str">
            <v>Already using services provider</v>
          </cell>
          <cell r="B14">
            <v>24</v>
          </cell>
          <cell r="C14">
            <v>24</v>
          </cell>
          <cell r="E14" t="str">
            <v>Already using services provider</v>
          </cell>
          <cell r="F14">
            <v>23</v>
          </cell>
          <cell r="G14">
            <v>23</v>
          </cell>
        </row>
        <row r="15">
          <cell r="A15" t="str">
            <v>Will use services provider 1H11</v>
          </cell>
          <cell r="B15">
            <v>3</v>
          </cell>
          <cell r="C15">
            <v>3</v>
          </cell>
          <cell r="E15" t="str">
            <v>Will use services provider 1H11</v>
          </cell>
          <cell r="F15">
            <v>3</v>
          </cell>
          <cell r="G15">
            <v>3</v>
          </cell>
        </row>
        <row r="16">
          <cell r="A16" t="str">
            <v>Will use services provider 2H11</v>
          </cell>
          <cell r="B16">
            <v>17</v>
          </cell>
          <cell r="C16">
            <v>17</v>
          </cell>
          <cell r="E16" t="str">
            <v>Will use services provider 2H11</v>
          </cell>
          <cell r="F16">
            <v>4</v>
          </cell>
          <cell r="G16">
            <v>4</v>
          </cell>
        </row>
        <row r="17">
          <cell r="A17" t="str">
            <v>Grand Total</v>
          </cell>
          <cell r="B17">
            <v>100</v>
          </cell>
          <cell r="E17" t="str">
            <v>Grand Total</v>
          </cell>
          <cell r="F17">
            <v>100</v>
          </cell>
        </row>
        <row r="19">
          <cell r="A19" t="str">
            <v>Industry</v>
          </cell>
          <cell r="B19" t="str">
            <v>(All)</v>
          </cell>
          <cell r="E19" t="str">
            <v>Industry</v>
          </cell>
          <cell r="F19" t="str">
            <v>(All)</v>
          </cell>
        </row>
        <row r="20">
          <cell r="A20" t="str">
            <v>Revenue</v>
          </cell>
          <cell r="B20" t="str">
            <v>(All)</v>
          </cell>
          <cell r="E20" t="str">
            <v>Revenue</v>
          </cell>
          <cell r="F20" t="str">
            <v>(All)</v>
          </cell>
        </row>
        <row r="22">
          <cell r="A22" t="str">
            <v>Count of S3 Security / Cyber</v>
          </cell>
          <cell r="E22" t="str">
            <v>Count of S3 Mobile messaging / apps</v>
          </cell>
        </row>
        <row r="23">
          <cell r="A23" t="str">
            <v>S3 Security / Cyber</v>
          </cell>
          <cell r="B23" t="str">
            <v>Total</v>
          </cell>
          <cell r="E23" t="str">
            <v>S3 Mobile messaging / apps</v>
          </cell>
          <cell r="F23" t="str">
            <v>Total</v>
          </cell>
        </row>
        <row r="24">
          <cell r="A24" t="str">
            <v>Not Priority</v>
          </cell>
          <cell r="B24">
            <v>21</v>
          </cell>
          <cell r="C24">
            <v>21</v>
          </cell>
          <cell r="E24" t="str">
            <v>Not Priority</v>
          </cell>
          <cell r="F24">
            <v>29</v>
          </cell>
          <cell r="G24">
            <v>29</v>
          </cell>
        </row>
        <row r="25">
          <cell r="A25" t="str">
            <v>Doing work internally</v>
          </cell>
          <cell r="B25">
            <v>44</v>
          </cell>
          <cell r="C25">
            <v>44</v>
          </cell>
          <cell r="E25" t="str">
            <v>Doing work internally</v>
          </cell>
          <cell r="F25">
            <v>44</v>
          </cell>
          <cell r="G25">
            <v>44</v>
          </cell>
        </row>
        <row r="26">
          <cell r="A26" t="str">
            <v>Already using services provider</v>
          </cell>
          <cell r="B26">
            <v>23</v>
          </cell>
          <cell r="C26">
            <v>23</v>
          </cell>
          <cell r="E26" t="str">
            <v>Already using services provider</v>
          </cell>
          <cell r="F26">
            <v>10</v>
          </cell>
          <cell r="G26">
            <v>10</v>
          </cell>
        </row>
        <row r="27">
          <cell r="A27" t="str">
            <v>Will use services provider 1H11</v>
          </cell>
          <cell r="B27">
            <v>2</v>
          </cell>
          <cell r="C27">
            <v>2</v>
          </cell>
          <cell r="E27" t="str">
            <v>Will use services provider 1H11</v>
          </cell>
          <cell r="F27">
            <v>3</v>
          </cell>
          <cell r="G27">
            <v>3</v>
          </cell>
        </row>
        <row r="28">
          <cell r="A28" t="str">
            <v>Will use services provider 2H11</v>
          </cell>
          <cell r="B28">
            <v>10</v>
          </cell>
          <cell r="C28">
            <v>10</v>
          </cell>
          <cell r="E28" t="str">
            <v>Will use services provider 2H11</v>
          </cell>
          <cell r="F28">
            <v>14</v>
          </cell>
          <cell r="G28">
            <v>14</v>
          </cell>
        </row>
        <row r="29">
          <cell r="A29" t="str">
            <v>Grand Total</v>
          </cell>
          <cell r="B29">
            <v>100</v>
          </cell>
          <cell r="E29" t="str">
            <v>Grand Total</v>
          </cell>
          <cell r="F29">
            <v>100</v>
          </cell>
        </row>
        <row r="31">
          <cell r="A31" t="str">
            <v>Industry</v>
          </cell>
          <cell r="B31" t="str">
            <v>(All)</v>
          </cell>
          <cell r="E31" t="str">
            <v>Industry</v>
          </cell>
          <cell r="F31" t="str">
            <v>(All)</v>
          </cell>
        </row>
        <row r="32">
          <cell r="A32" t="str">
            <v>Revenue</v>
          </cell>
          <cell r="B32" t="str">
            <v>(All)</v>
          </cell>
          <cell r="E32" t="str">
            <v>Revenue</v>
          </cell>
          <cell r="F32" t="str">
            <v>(All)</v>
          </cell>
        </row>
        <row r="34">
          <cell r="A34" t="str">
            <v>Count of S3 Hardware refresh</v>
          </cell>
          <cell r="E34" t="str">
            <v>Count of S3 Cloud computing</v>
          </cell>
        </row>
        <row r="35">
          <cell r="A35" t="str">
            <v>S3 Hardware refresh</v>
          </cell>
          <cell r="B35" t="str">
            <v>Total</v>
          </cell>
          <cell r="E35" t="str">
            <v>S3 Cloud computing</v>
          </cell>
          <cell r="F35" t="str">
            <v>Total</v>
          </cell>
        </row>
        <row r="36">
          <cell r="A36" t="str">
            <v>Not Priority</v>
          </cell>
          <cell r="B36">
            <v>45</v>
          </cell>
          <cell r="C36">
            <v>45</v>
          </cell>
          <cell r="E36" t="str">
            <v>Not Priority</v>
          </cell>
          <cell r="F36">
            <v>49</v>
          </cell>
          <cell r="G36">
            <v>49</v>
          </cell>
        </row>
        <row r="37">
          <cell r="A37" t="str">
            <v>Doing work internally</v>
          </cell>
          <cell r="B37">
            <v>34</v>
          </cell>
          <cell r="C37">
            <v>34</v>
          </cell>
          <cell r="E37" t="str">
            <v>Doing work internally</v>
          </cell>
          <cell r="F37">
            <v>23</v>
          </cell>
          <cell r="G37">
            <v>23</v>
          </cell>
        </row>
        <row r="38">
          <cell r="A38" t="str">
            <v>Already using services provider</v>
          </cell>
          <cell r="B38">
            <v>14</v>
          </cell>
          <cell r="C38">
            <v>14</v>
          </cell>
          <cell r="E38" t="str">
            <v>Already using services provider</v>
          </cell>
          <cell r="F38">
            <v>17</v>
          </cell>
          <cell r="G38">
            <v>17</v>
          </cell>
        </row>
        <row r="39">
          <cell r="A39" t="str">
            <v>Will use services provider 1H11</v>
          </cell>
          <cell r="B39">
            <v>2</v>
          </cell>
          <cell r="C39">
            <v>2</v>
          </cell>
          <cell r="E39" t="str">
            <v>Will use services provider 1H11</v>
          </cell>
          <cell r="F39">
            <v>4</v>
          </cell>
          <cell r="G39">
            <v>4</v>
          </cell>
        </row>
        <row r="40">
          <cell r="A40" t="str">
            <v>Will use services provider 2H11</v>
          </cell>
          <cell r="B40">
            <v>5</v>
          </cell>
          <cell r="C40">
            <v>5</v>
          </cell>
          <cell r="E40" t="str">
            <v>Will use services provider 2H11</v>
          </cell>
          <cell r="F40">
            <v>7</v>
          </cell>
          <cell r="G40">
            <v>7</v>
          </cell>
        </row>
        <row r="41">
          <cell r="A41" t="str">
            <v>Grand Total</v>
          </cell>
          <cell r="B41">
            <v>100</v>
          </cell>
          <cell r="E41" t="str">
            <v>Grand Total</v>
          </cell>
          <cell r="F41">
            <v>100</v>
          </cell>
        </row>
        <row r="43">
          <cell r="A43" t="str">
            <v>Industry</v>
          </cell>
          <cell r="B43" t="str">
            <v>(All)</v>
          </cell>
          <cell r="E43" t="str">
            <v>Industry</v>
          </cell>
          <cell r="F43" t="str">
            <v>(All)</v>
          </cell>
        </row>
        <row r="44">
          <cell r="A44" t="str">
            <v>Revenue</v>
          </cell>
          <cell r="B44" t="str">
            <v>(All)</v>
          </cell>
          <cell r="E44" t="str">
            <v>Revenue</v>
          </cell>
          <cell r="F44" t="str">
            <v>(All)</v>
          </cell>
        </row>
        <row r="46">
          <cell r="A46" t="str">
            <v>Count of S3 Server virtualization</v>
          </cell>
          <cell r="E46" t="str">
            <v>Count of S3 Desktop virtualization</v>
          </cell>
        </row>
        <row r="47">
          <cell r="A47" t="str">
            <v>S3 Server virtualization</v>
          </cell>
          <cell r="B47" t="str">
            <v>Total</v>
          </cell>
          <cell r="E47" t="str">
            <v>S3 Desktop virtualization</v>
          </cell>
          <cell r="F47" t="str">
            <v>Total</v>
          </cell>
        </row>
        <row r="48">
          <cell r="A48" t="str">
            <v>Not Priority</v>
          </cell>
          <cell r="B48">
            <v>18</v>
          </cell>
          <cell r="C48">
            <v>18</v>
          </cell>
          <cell r="E48" t="str">
            <v>Not Priority</v>
          </cell>
          <cell r="F48">
            <v>56</v>
          </cell>
          <cell r="G48">
            <v>56</v>
          </cell>
        </row>
        <row r="49">
          <cell r="A49" t="str">
            <v>Doing work internally</v>
          </cell>
          <cell r="B49">
            <v>61</v>
          </cell>
          <cell r="C49">
            <v>61</v>
          </cell>
          <cell r="E49" t="str">
            <v>Doing work internally</v>
          </cell>
          <cell r="F49">
            <v>26</v>
          </cell>
          <cell r="G49">
            <v>26</v>
          </cell>
        </row>
        <row r="50">
          <cell r="A50" t="str">
            <v>Already using services provider</v>
          </cell>
          <cell r="B50">
            <v>13</v>
          </cell>
          <cell r="C50">
            <v>13</v>
          </cell>
          <cell r="E50" t="str">
            <v>Already using services provider</v>
          </cell>
          <cell r="F50">
            <v>6</v>
          </cell>
          <cell r="G50">
            <v>6</v>
          </cell>
        </row>
        <row r="51">
          <cell r="A51" t="str">
            <v>Will use services provider 1H11</v>
          </cell>
          <cell r="B51">
            <v>2</v>
          </cell>
          <cell r="C51">
            <v>2</v>
          </cell>
          <cell r="E51" t="str">
            <v>Will use services provider 1H11</v>
          </cell>
          <cell r="F51">
            <v>3</v>
          </cell>
          <cell r="G51">
            <v>3</v>
          </cell>
        </row>
        <row r="52">
          <cell r="A52" t="str">
            <v>Will use services provider 2H11</v>
          </cell>
          <cell r="B52">
            <v>6</v>
          </cell>
          <cell r="C52">
            <v>6</v>
          </cell>
          <cell r="E52" t="str">
            <v>Will use services provider 2H11</v>
          </cell>
          <cell r="F52">
            <v>9</v>
          </cell>
          <cell r="G52">
            <v>9</v>
          </cell>
        </row>
        <row r="53">
          <cell r="A53" t="str">
            <v>Grand Total</v>
          </cell>
          <cell r="B53">
            <v>100</v>
          </cell>
          <cell r="E53" t="str">
            <v>Grand Total</v>
          </cell>
          <cell r="F53">
            <v>100</v>
          </cell>
        </row>
        <row r="55">
          <cell r="A55" t="str">
            <v>Industry</v>
          </cell>
          <cell r="B55" t="str">
            <v>(All)</v>
          </cell>
          <cell r="E55" t="str">
            <v>Industry</v>
          </cell>
          <cell r="F55" t="str">
            <v>(All)</v>
          </cell>
        </row>
        <row r="56">
          <cell r="A56" t="str">
            <v>Revenue</v>
          </cell>
          <cell r="B56" t="str">
            <v>(All)</v>
          </cell>
          <cell r="E56" t="str">
            <v>Revenue</v>
          </cell>
          <cell r="F56" t="str">
            <v>(All)</v>
          </cell>
        </row>
        <row r="58">
          <cell r="A58" t="str">
            <v>Count of S3 Tablet rollout</v>
          </cell>
          <cell r="E58" t="str">
            <v>Count of S3 Analytics</v>
          </cell>
        </row>
        <row r="59">
          <cell r="A59" t="str">
            <v>S3 Tablet rollout</v>
          </cell>
          <cell r="B59" t="str">
            <v>Total</v>
          </cell>
          <cell r="E59" t="str">
            <v>S3 Analytics</v>
          </cell>
          <cell r="F59" t="str">
            <v>Total</v>
          </cell>
        </row>
        <row r="60">
          <cell r="A60" t="str">
            <v>Not Priority</v>
          </cell>
          <cell r="B60">
            <v>26</v>
          </cell>
          <cell r="C60">
            <v>26</v>
          </cell>
          <cell r="E60" t="str">
            <v>Not Priority</v>
          </cell>
          <cell r="F60">
            <v>43</v>
          </cell>
          <cell r="G60">
            <v>43</v>
          </cell>
        </row>
        <row r="61">
          <cell r="A61" t="str">
            <v>Doing work internally</v>
          </cell>
          <cell r="B61">
            <v>57</v>
          </cell>
          <cell r="C61">
            <v>57</v>
          </cell>
          <cell r="E61" t="str">
            <v>Doing work internally</v>
          </cell>
          <cell r="F61">
            <v>38</v>
          </cell>
          <cell r="G61">
            <v>38</v>
          </cell>
        </row>
        <row r="62">
          <cell r="A62" t="str">
            <v>Already using services provider</v>
          </cell>
          <cell r="B62">
            <v>5</v>
          </cell>
          <cell r="C62">
            <v>5</v>
          </cell>
          <cell r="E62" t="str">
            <v>Already using services provider</v>
          </cell>
          <cell r="F62">
            <v>7</v>
          </cell>
          <cell r="G62">
            <v>7</v>
          </cell>
        </row>
        <row r="63">
          <cell r="A63" t="str">
            <v>Will use services provider 1H11</v>
          </cell>
          <cell r="B63">
            <v>3</v>
          </cell>
          <cell r="C63">
            <v>3</v>
          </cell>
          <cell r="E63" t="str">
            <v>Will use services provider 1H11</v>
          </cell>
          <cell r="F63">
            <v>2</v>
          </cell>
          <cell r="G63">
            <v>2</v>
          </cell>
        </row>
        <row r="64">
          <cell r="A64" t="str">
            <v>Will use services provider 2H11</v>
          </cell>
          <cell r="B64">
            <v>9</v>
          </cell>
          <cell r="C64">
            <v>9</v>
          </cell>
          <cell r="E64" t="str">
            <v>Will use services provider 2H11</v>
          </cell>
          <cell r="F64">
            <v>10</v>
          </cell>
          <cell r="G64">
            <v>10</v>
          </cell>
        </row>
        <row r="65">
          <cell r="A65" t="str">
            <v>Grand Total</v>
          </cell>
          <cell r="B65">
            <v>100</v>
          </cell>
          <cell r="E65" t="str">
            <v>Grand Total</v>
          </cell>
          <cell r="F65">
            <v>100</v>
          </cell>
        </row>
        <row r="68">
          <cell r="B68" t="str">
            <v>Major Software Upgrade</v>
          </cell>
          <cell r="C68" t="str">
            <v>Security / Cyber</v>
          </cell>
          <cell r="D68" t="str">
            <v>Network upgrade</v>
          </cell>
          <cell r="E68" t="str">
            <v>Cloud computing</v>
          </cell>
          <cell r="F68" t="str">
            <v>Mobile messaging / apps</v>
          </cell>
          <cell r="G68" t="str">
            <v>Hardware Refresh</v>
          </cell>
          <cell r="H68" t="str">
            <v>Server virtualization</v>
          </cell>
          <cell r="I68" t="str">
            <v>Analytics</v>
          </cell>
          <cell r="J68" t="str">
            <v>Desktop virtualization</v>
          </cell>
          <cell r="K68" t="str">
            <v>Tablet rollout</v>
          </cell>
        </row>
        <row r="69">
          <cell r="A69" t="str">
            <v>Not Priority</v>
          </cell>
          <cell r="B69">
            <v>25</v>
          </cell>
          <cell r="C69">
            <v>21</v>
          </cell>
          <cell r="D69">
            <v>32</v>
          </cell>
          <cell r="E69">
            <v>49</v>
          </cell>
          <cell r="F69">
            <v>29</v>
          </cell>
          <cell r="G69">
            <v>45</v>
          </cell>
          <cell r="H69">
            <v>18</v>
          </cell>
          <cell r="I69">
            <v>43</v>
          </cell>
          <cell r="J69">
            <v>56</v>
          </cell>
          <cell r="K69">
            <v>26</v>
          </cell>
        </row>
        <row r="70">
          <cell r="A70" t="str">
            <v>Doing work internally</v>
          </cell>
          <cell r="B70">
            <v>31</v>
          </cell>
          <cell r="C70">
            <v>44</v>
          </cell>
          <cell r="D70">
            <v>38</v>
          </cell>
          <cell r="E70">
            <v>23</v>
          </cell>
          <cell r="F70">
            <v>44</v>
          </cell>
          <cell r="G70">
            <v>34</v>
          </cell>
          <cell r="H70">
            <v>61</v>
          </cell>
          <cell r="I70">
            <v>38</v>
          </cell>
          <cell r="J70">
            <v>26</v>
          </cell>
          <cell r="K70">
            <v>57</v>
          </cell>
        </row>
        <row r="71">
          <cell r="A71" t="str">
            <v>Already using services provider</v>
          </cell>
          <cell r="B71">
            <v>24</v>
          </cell>
          <cell r="C71">
            <v>23</v>
          </cell>
          <cell r="D71">
            <v>23</v>
          </cell>
          <cell r="E71">
            <v>17</v>
          </cell>
          <cell r="F71">
            <v>10</v>
          </cell>
          <cell r="G71">
            <v>14</v>
          </cell>
          <cell r="H71">
            <v>13</v>
          </cell>
          <cell r="I71">
            <v>7</v>
          </cell>
          <cell r="J71">
            <v>6</v>
          </cell>
          <cell r="K71">
            <v>5</v>
          </cell>
        </row>
        <row r="72">
          <cell r="A72" t="str">
            <v>Will use services provider 1H11</v>
          </cell>
          <cell r="B72">
            <v>3</v>
          </cell>
          <cell r="C72">
            <v>2</v>
          </cell>
          <cell r="D72">
            <v>3</v>
          </cell>
          <cell r="E72">
            <v>4</v>
          </cell>
          <cell r="F72">
            <v>3</v>
          </cell>
          <cell r="G72">
            <v>2</v>
          </cell>
          <cell r="H72">
            <v>2</v>
          </cell>
          <cell r="I72">
            <v>2</v>
          </cell>
          <cell r="J72">
            <v>3</v>
          </cell>
          <cell r="K72">
            <v>3</v>
          </cell>
        </row>
        <row r="73">
          <cell r="A73" t="str">
            <v>Will use services provider 2H11</v>
          </cell>
          <cell r="B73">
            <v>17</v>
          </cell>
          <cell r="C73">
            <v>10</v>
          </cell>
          <cell r="D73">
            <v>4</v>
          </cell>
          <cell r="E73">
            <v>7</v>
          </cell>
          <cell r="F73">
            <v>14</v>
          </cell>
          <cell r="G73">
            <v>5</v>
          </cell>
          <cell r="H73">
            <v>6</v>
          </cell>
          <cell r="I73">
            <v>10</v>
          </cell>
          <cell r="J73">
            <v>9</v>
          </cell>
          <cell r="K73">
            <v>9</v>
          </cell>
        </row>
        <row r="74">
          <cell r="A74" t="str">
            <v>Grand Total</v>
          </cell>
          <cell r="B74">
            <v>100</v>
          </cell>
          <cell r="C74">
            <v>100</v>
          </cell>
          <cell r="D74">
            <v>100</v>
          </cell>
          <cell r="E74">
            <v>100</v>
          </cell>
          <cell r="F74">
            <v>100</v>
          </cell>
          <cell r="G74">
            <v>100</v>
          </cell>
          <cell r="H74">
            <v>100</v>
          </cell>
          <cell r="I74">
            <v>100</v>
          </cell>
          <cell r="J74">
            <v>100</v>
          </cell>
          <cell r="K74">
            <v>100</v>
          </cell>
        </row>
        <row r="75">
          <cell r="A75" t="str">
            <v>Sub-Total</v>
          </cell>
          <cell r="B75">
            <v>44</v>
          </cell>
          <cell r="C75">
            <v>35</v>
          </cell>
          <cell r="D75">
            <v>30</v>
          </cell>
          <cell r="E75">
            <v>28</v>
          </cell>
          <cell r="F75">
            <v>27</v>
          </cell>
          <cell r="G75">
            <v>21</v>
          </cell>
          <cell r="H75">
            <v>21</v>
          </cell>
          <cell r="I75">
            <v>19</v>
          </cell>
          <cell r="J75">
            <v>18</v>
          </cell>
          <cell r="K75">
            <v>17</v>
          </cell>
        </row>
        <row r="77">
          <cell r="B77" t="str">
            <v>Major Software Upgrade</v>
          </cell>
          <cell r="C77" t="str">
            <v>Security / Cyber</v>
          </cell>
          <cell r="D77" t="str">
            <v>Network upgrade</v>
          </cell>
          <cell r="E77" t="str">
            <v>Cloud computing</v>
          </cell>
          <cell r="F77" t="str">
            <v>Mobile messaging / apps</v>
          </cell>
          <cell r="G77" t="str">
            <v>Hardware Refresh</v>
          </cell>
          <cell r="H77" t="str">
            <v>Server virtualization</v>
          </cell>
          <cell r="I77" t="str">
            <v>Analytics</v>
          </cell>
          <cell r="J77" t="str">
            <v>Desktop virtualization</v>
          </cell>
          <cell r="K77" t="str">
            <v>Tablet rollout</v>
          </cell>
        </row>
        <row r="78">
          <cell r="A78" t="str">
            <v>Already using services provider</v>
          </cell>
          <cell r="B78">
            <v>24</v>
          </cell>
          <cell r="C78">
            <v>23</v>
          </cell>
          <cell r="D78">
            <v>23</v>
          </cell>
          <cell r="E78">
            <v>17</v>
          </cell>
          <cell r="F78">
            <v>10</v>
          </cell>
          <cell r="G78">
            <v>14</v>
          </cell>
          <cell r="H78">
            <v>13</v>
          </cell>
          <cell r="I78">
            <v>7</v>
          </cell>
          <cell r="J78">
            <v>6</v>
          </cell>
          <cell r="K78">
            <v>5</v>
          </cell>
        </row>
        <row r="79">
          <cell r="A79" t="str">
            <v>Will use services provider 2H11</v>
          </cell>
          <cell r="B79">
            <v>17</v>
          </cell>
          <cell r="C79">
            <v>10</v>
          </cell>
          <cell r="D79">
            <v>4</v>
          </cell>
          <cell r="E79">
            <v>7</v>
          </cell>
          <cell r="F79">
            <v>14</v>
          </cell>
          <cell r="G79">
            <v>5</v>
          </cell>
          <cell r="H79">
            <v>6</v>
          </cell>
          <cell r="I79">
            <v>10</v>
          </cell>
          <cell r="J79">
            <v>9</v>
          </cell>
          <cell r="K79">
            <v>9</v>
          </cell>
        </row>
        <row r="80">
          <cell r="A80" t="str">
            <v>Will use services provider 1H11</v>
          </cell>
          <cell r="B80">
            <v>3</v>
          </cell>
          <cell r="C80">
            <v>2</v>
          </cell>
          <cell r="D80">
            <v>3</v>
          </cell>
          <cell r="E80">
            <v>4</v>
          </cell>
          <cell r="F80">
            <v>3</v>
          </cell>
          <cell r="G80">
            <v>2</v>
          </cell>
          <cell r="H80">
            <v>2</v>
          </cell>
          <cell r="I80">
            <v>2</v>
          </cell>
          <cell r="J80">
            <v>3</v>
          </cell>
          <cell r="K80">
            <v>3</v>
          </cell>
        </row>
        <row r="81">
          <cell r="A81" t="str">
            <v>Sub-Total</v>
          </cell>
          <cell r="B81">
            <v>44</v>
          </cell>
          <cell r="C81">
            <v>35</v>
          </cell>
          <cell r="D81">
            <v>30</v>
          </cell>
          <cell r="E81">
            <v>28</v>
          </cell>
          <cell r="F81">
            <v>27</v>
          </cell>
          <cell r="G81">
            <v>21</v>
          </cell>
          <cell r="H81">
            <v>21</v>
          </cell>
          <cell r="I81">
            <v>19</v>
          </cell>
          <cell r="J81">
            <v>18</v>
          </cell>
          <cell r="K81">
            <v>17</v>
          </cell>
        </row>
        <row r="82">
          <cell r="A82" t="str">
            <v>Check</v>
          </cell>
          <cell r="B82">
            <v>0</v>
          </cell>
          <cell r="C82">
            <v>0</v>
          </cell>
          <cell r="D82">
            <v>0</v>
          </cell>
          <cell r="E82">
            <v>0</v>
          </cell>
          <cell r="F82">
            <v>0</v>
          </cell>
          <cell r="G82">
            <v>0</v>
          </cell>
          <cell r="H82">
            <v>0</v>
          </cell>
          <cell r="I82">
            <v>0</v>
          </cell>
          <cell r="J82">
            <v>0</v>
          </cell>
          <cell r="K82">
            <v>0</v>
          </cell>
        </row>
        <row r="84">
          <cell r="B84" t="str">
            <v>Major Software Upgrade</v>
          </cell>
          <cell r="C84" t="str">
            <v>Security / Cyber</v>
          </cell>
          <cell r="D84" t="str">
            <v>Network upgrade</v>
          </cell>
          <cell r="E84" t="str">
            <v>Cloud computing</v>
          </cell>
          <cell r="F84" t="str">
            <v>Mobile messaging / apps</v>
          </cell>
          <cell r="G84" t="str">
            <v>Hardware Refresh</v>
          </cell>
          <cell r="H84" t="str">
            <v>Server virtualization</v>
          </cell>
          <cell r="I84" t="str">
            <v>Analytics</v>
          </cell>
          <cell r="J84" t="str">
            <v>Desktop virtualization</v>
          </cell>
          <cell r="K84" t="str">
            <v>Tablet rollout</v>
          </cell>
        </row>
        <row r="85">
          <cell r="A85" t="str">
            <v>Already using services provider</v>
          </cell>
          <cell r="B85">
            <v>0.24</v>
          </cell>
          <cell r="C85">
            <v>0.23</v>
          </cell>
          <cell r="D85">
            <v>0.23</v>
          </cell>
          <cell r="E85">
            <v>0.17</v>
          </cell>
          <cell r="F85">
            <v>0.1</v>
          </cell>
          <cell r="G85">
            <v>0.14000000000000001</v>
          </cell>
          <cell r="H85">
            <v>0.13</v>
          </cell>
          <cell r="I85">
            <v>7.0000000000000007E-2</v>
          </cell>
          <cell r="J85">
            <v>0.06</v>
          </cell>
          <cell r="K85">
            <v>0.05</v>
          </cell>
        </row>
        <row r="86">
          <cell r="A86" t="str">
            <v>Will use services provider 2H11</v>
          </cell>
          <cell r="B86">
            <v>0.17</v>
          </cell>
          <cell r="C86">
            <v>0.1</v>
          </cell>
          <cell r="D86">
            <v>0.04</v>
          </cell>
          <cell r="E86">
            <v>7.0000000000000007E-2</v>
          </cell>
          <cell r="F86">
            <v>0.14000000000000001</v>
          </cell>
          <cell r="G86">
            <v>0.05</v>
          </cell>
          <cell r="H86">
            <v>0.06</v>
          </cell>
          <cell r="I86">
            <v>0.1</v>
          </cell>
          <cell r="J86">
            <v>0.09</v>
          </cell>
          <cell r="K86">
            <v>0.09</v>
          </cell>
        </row>
        <row r="87">
          <cell r="A87" t="str">
            <v>Will use services provider 1H11</v>
          </cell>
          <cell r="B87">
            <v>0.03</v>
          </cell>
          <cell r="C87">
            <v>0.02</v>
          </cell>
          <cell r="D87">
            <v>0.03</v>
          </cell>
          <cell r="E87">
            <v>0.04</v>
          </cell>
          <cell r="F87">
            <v>0.03</v>
          </cell>
          <cell r="G87">
            <v>0.02</v>
          </cell>
          <cell r="H87">
            <v>0.02</v>
          </cell>
          <cell r="I87">
            <v>0.02</v>
          </cell>
          <cell r="J87">
            <v>0.03</v>
          </cell>
          <cell r="K87">
            <v>0.03</v>
          </cell>
        </row>
        <row r="88">
          <cell r="B88">
            <v>0.44000000000000006</v>
          </cell>
          <cell r="C88">
            <v>0.35000000000000003</v>
          </cell>
          <cell r="D88">
            <v>0.30000000000000004</v>
          </cell>
          <cell r="E88">
            <v>0.28000000000000003</v>
          </cell>
          <cell r="F88">
            <v>0.27</v>
          </cell>
          <cell r="G88">
            <v>0.21</v>
          </cell>
          <cell r="H88">
            <v>0.21</v>
          </cell>
          <cell r="I88">
            <v>0.19</v>
          </cell>
          <cell r="J88">
            <v>0.18</v>
          </cell>
          <cell r="K88">
            <v>0.17</v>
          </cell>
        </row>
        <row r="92">
          <cell r="P92">
            <v>1</v>
          </cell>
        </row>
        <row r="112">
          <cell r="Q112">
            <v>1</v>
          </cell>
        </row>
        <row r="113">
          <cell r="O113">
            <v>1</v>
          </cell>
        </row>
        <row r="133">
          <cell r="P133">
            <v>1</v>
          </cell>
          <cell r="S133">
            <v>1</v>
          </cell>
        </row>
      </sheetData>
      <sheetData sheetId="14">
        <row r="1">
          <cell r="A1" t="str">
            <v>Morgan Stanley CIO Survey - June 2011</v>
          </cell>
        </row>
        <row r="3">
          <cell r="A3" t="str">
            <v xml:space="preserve">S4.  By what percent did your company’s consulting and systems integration budget increase </v>
          </cell>
        </row>
        <row r="4">
          <cell r="A4" t="str">
            <v>or (decrease) in calendar 2010? What is your current outlook for full year 2011 vs. 2010?</v>
          </cell>
        </row>
        <row r="6">
          <cell r="A6" t="str">
            <v>Industry</v>
          </cell>
          <cell r="B6" t="str">
            <v>(All)</v>
          </cell>
        </row>
        <row r="7">
          <cell r="A7" t="str">
            <v>Revenue</v>
          </cell>
          <cell r="B7" t="str">
            <v>(All)</v>
          </cell>
        </row>
        <row r="9">
          <cell r="A9" t="str">
            <v>Count of S4 Consulting &amp; Systems Integration 2010 vs 2009</v>
          </cell>
        </row>
        <row r="10">
          <cell r="A10" t="str">
            <v>S4 Consulting &amp; Systems Integration 2010 vs 2009</v>
          </cell>
          <cell r="B10" t="str">
            <v>Total</v>
          </cell>
          <cell r="C10" t="str">
            <v>Response as %</v>
          </cell>
          <cell r="D10" t="str">
            <v># responses</v>
          </cell>
          <cell r="E10" t="str">
            <v>% of responses</v>
          </cell>
        </row>
        <row r="11">
          <cell r="A11">
            <v>23</v>
          </cell>
          <cell r="B11">
            <v>1</v>
          </cell>
          <cell r="C11">
            <v>0.23</v>
          </cell>
          <cell r="D11">
            <v>1</v>
          </cell>
          <cell r="E11">
            <v>0.01</v>
          </cell>
          <cell r="G11" t="str">
            <v>Up &gt; 20%+</v>
          </cell>
          <cell r="H11">
            <v>0.01</v>
          </cell>
        </row>
        <row r="12">
          <cell r="A12">
            <v>17</v>
          </cell>
          <cell r="B12">
            <v>1</v>
          </cell>
          <cell r="C12">
            <v>0.17</v>
          </cell>
          <cell r="D12">
            <v>1</v>
          </cell>
          <cell r="E12">
            <v>0.01</v>
          </cell>
          <cell r="G12" t="str">
            <v>Up 11-20%</v>
          </cell>
          <cell r="H12">
            <v>0.03</v>
          </cell>
        </row>
        <row r="13">
          <cell r="A13">
            <v>15</v>
          </cell>
          <cell r="B13">
            <v>1</v>
          </cell>
          <cell r="C13">
            <v>0.15</v>
          </cell>
          <cell r="D13">
            <v>1</v>
          </cell>
          <cell r="E13">
            <v>0.01</v>
          </cell>
          <cell r="G13" t="str">
            <v>Up 6-10%</v>
          </cell>
          <cell r="H13">
            <v>0.11</v>
          </cell>
        </row>
        <row r="14">
          <cell r="A14">
            <v>12</v>
          </cell>
          <cell r="B14">
            <v>1</v>
          </cell>
          <cell r="C14">
            <v>0.12</v>
          </cell>
          <cell r="D14">
            <v>1</v>
          </cell>
          <cell r="E14">
            <v>0.01</v>
          </cell>
          <cell r="G14" t="str">
            <v>Up 1-5%</v>
          </cell>
          <cell r="H14">
            <v>0.24000000000000002</v>
          </cell>
        </row>
        <row r="15">
          <cell r="A15">
            <v>10</v>
          </cell>
          <cell r="B15">
            <v>8</v>
          </cell>
          <cell r="C15">
            <v>0.1</v>
          </cell>
          <cell r="D15">
            <v>8</v>
          </cell>
          <cell r="E15">
            <v>0.08</v>
          </cell>
          <cell r="G15" t="str">
            <v>Flat</v>
          </cell>
          <cell r="H15">
            <v>0.45</v>
          </cell>
        </row>
        <row r="16">
          <cell r="A16">
            <v>7</v>
          </cell>
          <cell r="B16">
            <v>2</v>
          </cell>
          <cell r="C16">
            <v>7.0000000000000007E-2</v>
          </cell>
          <cell r="D16">
            <v>2</v>
          </cell>
          <cell r="E16">
            <v>0.02</v>
          </cell>
          <cell r="G16" t="str">
            <v>Down 1-5%</v>
          </cell>
          <cell r="H16">
            <v>7.0000000000000007E-2</v>
          </cell>
        </row>
        <row r="17">
          <cell r="A17">
            <v>6</v>
          </cell>
          <cell r="B17">
            <v>1</v>
          </cell>
          <cell r="C17">
            <v>0.06</v>
          </cell>
          <cell r="D17">
            <v>1</v>
          </cell>
          <cell r="E17">
            <v>0.01</v>
          </cell>
          <cell r="G17" t="str">
            <v>Down 6-10%</v>
          </cell>
          <cell r="H17">
            <v>0.05</v>
          </cell>
        </row>
        <row r="18">
          <cell r="A18">
            <v>5</v>
          </cell>
          <cell r="B18">
            <v>18</v>
          </cell>
          <cell r="C18">
            <v>0.05</v>
          </cell>
          <cell r="D18">
            <v>18</v>
          </cell>
          <cell r="E18">
            <v>0.18</v>
          </cell>
          <cell r="G18" t="str">
            <v>Down 11-20%</v>
          </cell>
          <cell r="H18">
            <v>0.04</v>
          </cell>
        </row>
        <row r="19">
          <cell r="A19">
            <v>3</v>
          </cell>
          <cell r="B19">
            <v>4</v>
          </cell>
          <cell r="C19">
            <v>0.03</v>
          </cell>
          <cell r="D19">
            <v>4</v>
          </cell>
          <cell r="E19">
            <v>0.04</v>
          </cell>
          <cell r="G19" t="str">
            <v>Down &gt; 20%</v>
          </cell>
          <cell r="H19">
            <v>0</v>
          </cell>
        </row>
        <row r="20">
          <cell r="A20">
            <v>2</v>
          </cell>
          <cell r="B20">
            <v>1</v>
          </cell>
          <cell r="C20">
            <v>0.02</v>
          </cell>
          <cell r="D20">
            <v>1</v>
          </cell>
          <cell r="E20">
            <v>0.01</v>
          </cell>
        </row>
        <row r="21">
          <cell r="A21">
            <v>1</v>
          </cell>
          <cell r="B21">
            <v>1</v>
          </cell>
          <cell r="C21">
            <v>0.01</v>
          </cell>
          <cell r="D21">
            <v>1</v>
          </cell>
          <cell r="E21">
            <v>0.01</v>
          </cell>
          <cell r="G21" t="str">
            <v>Down &gt; 20%</v>
          </cell>
          <cell r="H21">
            <v>0</v>
          </cell>
        </row>
        <row r="22">
          <cell r="A22">
            <v>0</v>
          </cell>
          <cell r="B22">
            <v>45</v>
          </cell>
          <cell r="C22">
            <v>0</v>
          </cell>
          <cell r="D22">
            <v>45</v>
          </cell>
          <cell r="E22">
            <v>0.45</v>
          </cell>
          <cell r="G22" t="str">
            <v>Down 11-20%</v>
          </cell>
          <cell r="H22">
            <v>0.04</v>
          </cell>
        </row>
        <row r="23">
          <cell r="A23">
            <v>-2</v>
          </cell>
          <cell r="B23">
            <v>1</v>
          </cell>
          <cell r="C23">
            <v>-0.02</v>
          </cell>
          <cell r="D23">
            <v>1</v>
          </cell>
          <cell r="E23">
            <v>0.01</v>
          </cell>
          <cell r="G23" t="str">
            <v>Down 6-10%</v>
          </cell>
          <cell r="H23">
            <v>0.05</v>
          </cell>
        </row>
        <row r="24">
          <cell r="A24">
            <v>-3</v>
          </cell>
          <cell r="B24">
            <v>1</v>
          </cell>
          <cell r="C24">
            <v>-0.03</v>
          </cell>
          <cell r="D24">
            <v>1</v>
          </cell>
          <cell r="E24">
            <v>0.01</v>
          </cell>
          <cell r="G24" t="str">
            <v>Down 1-5%</v>
          </cell>
          <cell r="H24">
            <v>7.0000000000000007E-2</v>
          </cell>
        </row>
        <row r="25">
          <cell r="A25">
            <v>-5</v>
          </cell>
          <cell r="B25">
            <v>5</v>
          </cell>
          <cell r="C25">
            <v>-0.05</v>
          </cell>
          <cell r="D25">
            <v>5</v>
          </cell>
          <cell r="E25">
            <v>0.05</v>
          </cell>
          <cell r="G25" t="str">
            <v>Flat</v>
          </cell>
          <cell r="H25">
            <v>0.45</v>
          </cell>
        </row>
        <row r="26">
          <cell r="A26">
            <v>-7</v>
          </cell>
          <cell r="B26">
            <v>1</v>
          </cell>
          <cell r="C26">
            <v>-7.0000000000000007E-2</v>
          </cell>
          <cell r="D26">
            <v>1</v>
          </cell>
          <cell r="E26">
            <v>0.01</v>
          </cell>
          <cell r="G26" t="str">
            <v>Up 1-5%</v>
          </cell>
          <cell r="H26">
            <v>0.24000000000000002</v>
          </cell>
        </row>
        <row r="27">
          <cell r="A27">
            <v>-10</v>
          </cell>
          <cell r="B27">
            <v>4</v>
          </cell>
          <cell r="C27">
            <v>-0.1</v>
          </cell>
          <cell r="D27">
            <v>4</v>
          </cell>
          <cell r="E27">
            <v>0.04</v>
          </cell>
          <cell r="G27" t="str">
            <v>Up 6-10%</v>
          </cell>
          <cell r="H27">
            <v>0.11</v>
          </cell>
        </row>
        <row r="28">
          <cell r="A28">
            <v>-12</v>
          </cell>
          <cell r="B28">
            <v>1</v>
          </cell>
          <cell r="C28">
            <v>-0.12</v>
          </cell>
          <cell r="D28">
            <v>1</v>
          </cell>
          <cell r="E28">
            <v>0.01</v>
          </cell>
          <cell r="G28" t="str">
            <v>Up 11-20%</v>
          </cell>
          <cell r="H28">
            <v>0.03</v>
          </cell>
        </row>
        <row r="29">
          <cell r="A29">
            <v>-15</v>
          </cell>
          <cell r="B29">
            <v>1</v>
          </cell>
          <cell r="C29">
            <v>-0.15</v>
          </cell>
          <cell r="D29">
            <v>1</v>
          </cell>
          <cell r="E29">
            <v>0.01</v>
          </cell>
          <cell r="G29" t="str">
            <v>Up &gt; 20%+</v>
          </cell>
          <cell r="H29">
            <v>0.01</v>
          </cell>
        </row>
        <row r="30">
          <cell r="A30">
            <v>-20</v>
          </cell>
          <cell r="B30">
            <v>2</v>
          </cell>
          <cell r="C30">
            <v>-0.2</v>
          </cell>
          <cell r="D30">
            <v>2</v>
          </cell>
          <cell r="E30">
            <v>0.02</v>
          </cell>
        </row>
        <row r="31">
          <cell r="A31" t="str">
            <v>Grand Total</v>
          </cell>
          <cell r="B31">
            <v>100</v>
          </cell>
          <cell r="D31">
            <v>100</v>
          </cell>
          <cell r="E31">
            <v>1.2799999999999999E-2</v>
          </cell>
        </row>
        <row r="33">
          <cell r="A33" t="str">
            <v>Industry</v>
          </cell>
          <cell r="B33" t="str">
            <v>(All)</v>
          </cell>
        </row>
        <row r="34">
          <cell r="A34" t="str">
            <v>Revenue</v>
          </cell>
          <cell r="B34" t="str">
            <v>(All)</v>
          </cell>
        </row>
        <row r="36">
          <cell r="A36" t="str">
            <v>Count of S4 Consulting &amp; Systems Integration 2011 vs 2010</v>
          </cell>
        </row>
        <row r="37">
          <cell r="A37" t="str">
            <v>S4 Consulting &amp; Systems Integration 2011 vs 2010</v>
          </cell>
          <cell r="B37" t="str">
            <v>Total</v>
          </cell>
          <cell r="C37" t="str">
            <v>Response as %</v>
          </cell>
          <cell r="D37" t="str">
            <v># responses</v>
          </cell>
          <cell r="E37" t="str">
            <v>% of responses</v>
          </cell>
        </row>
        <row r="38">
          <cell r="A38">
            <v>30</v>
          </cell>
          <cell r="B38">
            <v>1</v>
          </cell>
          <cell r="C38">
            <v>0.3</v>
          </cell>
          <cell r="D38">
            <v>1</v>
          </cell>
          <cell r="E38">
            <v>0.01</v>
          </cell>
          <cell r="G38" t="str">
            <v>Up &gt; 20%+</v>
          </cell>
          <cell r="H38">
            <v>0.03</v>
          </cell>
        </row>
        <row r="39">
          <cell r="A39">
            <v>25</v>
          </cell>
          <cell r="B39">
            <v>2</v>
          </cell>
          <cell r="C39">
            <v>0.25</v>
          </cell>
          <cell r="D39">
            <v>2</v>
          </cell>
          <cell r="E39">
            <v>0.02</v>
          </cell>
          <cell r="G39" t="str">
            <v>Up 11-20%</v>
          </cell>
          <cell r="H39">
            <v>0.13</v>
          </cell>
        </row>
        <row r="40">
          <cell r="A40">
            <v>20</v>
          </cell>
          <cell r="B40">
            <v>5</v>
          </cell>
          <cell r="C40">
            <v>0.2</v>
          </cell>
          <cell r="D40">
            <v>5</v>
          </cell>
          <cell r="E40">
            <v>0.05</v>
          </cell>
          <cell r="G40" t="str">
            <v>Up 6-10%</v>
          </cell>
          <cell r="H40">
            <v>0.12</v>
          </cell>
        </row>
        <row r="41">
          <cell r="A41">
            <v>15</v>
          </cell>
          <cell r="B41">
            <v>4</v>
          </cell>
          <cell r="C41">
            <v>0.15</v>
          </cell>
          <cell r="D41">
            <v>4</v>
          </cell>
          <cell r="E41">
            <v>0.04</v>
          </cell>
          <cell r="G41" t="str">
            <v>Up 1-5%</v>
          </cell>
          <cell r="H41">
            <v>0.26</v>
          </cell>
        </row>
        <row r="42">
          <cell r="A42">
            <v>13</v>
          </cell>
          <cell r="B42">
            <v>1</v>
          </cell>
          <cell r="C42">
            <v>0.13</v>
          </cell>
          <cell r="D42">
            <v>1</v>
          </cell>
          <cell r="E42">
            <v>0.01</v>
          </cell>
          <cell r="G42" t="str">
            <v>Flat</v>
          </cell>
          <cell r="H42">
            <v>0.35</v>
          </cell>
        </row>
        <row r="43">
          <cell r="A43">
            <v>12</v>
          </cell>
          <cell r="B43">
            <v>2</v>
          </cell>
          <cell r="C43">
            <v>0.12</v>
          </cell>
          <cell r="D43">
            <v>2</v>
          </cell>
          <cell r="E43">
            <v>0.02</v>
          </cell>
          <cell r="G43" t="str">
            <v>Down 1-5%</v>
          </cell>
          <cell r="H43">
            <v>0.09</v>
          </cell>
        </row>
        <row r="44">
          <cell r="A44">
            <v>11</v>
          </cell>
          <cell r="B44">
            <v>1</v>
          </cell>
          <cell r="C44">
            <v>0.11</v>
          </cell>
          <cell r="D44">
            <v>1</v>
          </cell>
          <cell r="E44">
            <v>0.01</v>
          </cell>
          <cell r="G44" t="str">
            <v>Down 6-10%</v>
          </cell>
          <cell r="H44">
            <v>0.02</v>
          </cell>
        </row>
        <row r="45">
          <cell r="A45">
            <v>10</v>
          </cell>
          <cell r="B45">
            <v>9</v>
          </cell>
          <cell r="C45">
            <v>0.1</v>
          </cell>
          <cell r="D45">
            <v>9</v>
          </cell>
          <cell r="E45">
            <v>0.09</v>
          </cell>
          <cell r="G45" t="str">
            <v>Down 11-20%</v>
          </cell>
          <cell r="H45">
            <v>0</v>
          </cell>
        </row>
        <row r="46">
          <cell r="A46">
            <v>7</v>
          </cell>
          <cell r="B46">
            <v>2</v>
          </cell>
          <cell r="C46">
            <v>7.0000000000000007E-2</v>
          </cell>
          <cell r="D46">
            <v>2</v>
          </cell>
          <cell r="E46">
            <v>0.02</v>
          </cell>
          <cell r="G46" t="str">
            <v>Down &gt; 20%</v>
          </cell>
          <cell r="H46">
            <v>0</v>
          </cell>
        </row>
        <row r="47">
          <cell r="A47">
            <v>6</v>
          </cell>
          <cell r="B47">
            <v>1</v>
          </cell>
          <cell r="C47">
            <v>0.06</v>
          </cell>
          <cell r="D47">
            <v>1</v>
          </cell>
          <cell r="E47">
            <v>0.01</v>
          </cell>
        </row>
        <row r="48">
          <cell r="A48">
            <v>5</v>
          </cell>
          <cell r="B48">
            <v>16</v>
          </cell>
          <cell r="C48">
            <v>0.05</v>
          </cell>
          <cell r="D48">
            <v>16</v>
          </cell>
          <cell r="E48">
            <v>0.16</v>
          </cell>
          <cell r="G48" t="str">
            <v>Down &gt; 20%</v>
          </cell>
          <cell r="H48">
            <v>0</v>
          </cell>
        </row>
        <row r="49">
          <cell r="A49">
            <v>4</v>
          </cell>
          <cell r="B49">
            <v>1</v>
          </cell>
          <cell r="C49">
            <v>0.04</v>
          </cell>
          <cell r="D49">
            <v>1</v>
          </cell>
          <cell r="E49">
            <v>0.01</v>
          </cell>
          <cell r="G49" t="str">
            <v>Down 11-20%</v>
          </cell>
          <cell r="H49">
            <v>0</v>
          </cell>
        </row>
        <row r="50">
          <cell r="A50">
            <v>3</v>
          </cell>
          <cell r="B50">
            <v>5</v>
          </cell>
          <cell r="C50">
            <v>0.03</v>
          </cell>
          <cell r="D50">
            <v>5</v>
          </cell>
          <cell r="E50">
            <v>0.05</v>
          </cell>
          <cell r="G50" t="str">
            <v>Down 6-10%</v>
          </cell>
          <cell r="H50">
            <v>0.02</v>
          </cell>
        </row>
        <row r="51">
          <cell r="A51">
            <v>2</v>
          </cell>
          <cell r="B51">
            <v>4</v>
          </cell>
          <cell r="C51">
            <v>0.02</v>
          </cell>
          <cell r="D51">
            <v>4</v>
          </cell>
          <cell r="E51">
            <v>0.04</v>
          </cell>
          <cell r="G51" t="str">
            <v>Down 1-5%</v>
          </cell>
          <cell r="H51">
            <v>0.09</v>
          </cell>
        </row>
        <row r="52">
          <cell r="A52">
            <v>0</v>
          </cell>
          <cell r="B52">
            <v>35</v>
          </cell>
          <cell r="C52">
            <v>0</v>
          </cell>
          <cell r="D52">
            <v>35</v>
          </cell>
          <cell r="E52">
            <v>0.35</v>
          </cell>
          <cell r="G52" t="str">
            <v>Flat</v>
          </cell>
          <cell r="H52">
            <v>0.35</v>
          </cell>
        </row>
        <row r="53">
          <cell r="A53">
            <v>-1</v>
          </cell>
          <cell r="B53">
            <v>1</v>
          </cell>
          <cell r="C53">
            <v>-0.01</v>
          </cell>
          <cell r="D53">
            <v>1</v>
          </cell>
          <cell r="E53">
            <v>0.01</v>
          </cell>
          <cell r="G53" t="str">
            <v>Up 1-5%</v>
          </cell>
          <cell r="H53">
            <v>0.26</v>
          </cell>
        </row>
        <row r="54">
          <cell r="A54">
            <v>-2</v>
          </cell>
          <cell r="B54">
            <v>2</v>
          </cell>
          <cell r="C54">
            <v>-0.02</v>
          </cell>
          <cell r="D54">
            <v>2</v>
          </cell>
          <cell r="E54">
            <v>0.02</v>
          </cell>
          <cell r="G54" t="str">
            <v>Up 6-10%</v>
          </cell>
          <cell r="H54">
            <v>0.12</v>
          </cell>
        </row>
        <row r="55">
          <cell r="A55">
            <v>-3</v>
          </cell>
          <cell r="B55">
            <v>1</v>
          </cell>
          <cell r="C55">
            <v>-0.03</v>
          </cell>
          <cell r="D55">
            <v>1</v>
          </cell>
          <cell r="E55">
            <v>0.01</v>
          </cell>
          <cell r="G55" t="str">
            <v>Up 11-20%</v>
          </cell>
          <cell r="H55">
            <v>0.13</v>
          </cell>
        </row>
        <row r="56">
          <cell r="A56">
            <v>-5</v>
          </cell>
          <cell r="B56">
            <v>5</v>
          </cell>
          <cell r="C56">
            <v>-0.05</v>
          </cell>
          <cell r="D56">
            <v>5</v>
          </cell>
          <cell r="E56">
            <v>0.05</v>
          </cell>
          <cell r="G56" t="str">
            <v>Up &gt; 20%+</v>
          </cell>
          <cell r="H56">
            <v>0.03</v>
          </cell>
        </row>
        <row r="57">
          <cell r="A57">
            <v>-10</v>
          </cell>
          <cell r="B57">
            <v>2</v>
          </cell>
          <cell r="C57">
            <v>-0.1</v>
          </cell>
          <cell r="D57">
            <v>2</v>
          </cell>
          <cell r="E57">
            <v>0.02</v>
          </cell>
        </row>
        <row r="58">
          <cell r="A58" t="str">
            <v>Grand Total</v>
          </cell>
          <cell r="B58">
            <v>100</v>
          </cell>
          <cell r="D58">
            <v>100</v>
          </cell>
          <cell r="E58">
            <v>4.5199999999999997E-2</v>
          </cell>
        </row>
        <row r="60">
          <cell r="H60">
            <v>2010</v>
          </cell>
          <cell r="I60">
            <v>2011</v>
          </cell>
        </row>
        <row r="61">
          <cell r="G61" t="str">
            <v>Down &gt; 20%</v>
          </cell>
          <cell r="H61">
            <v>0</v>
          </cell>
          <cell r="I61">
            <v>0</v>
          </cell>
        </row>
        <row r="62">
          <cell r="G62" t="str">
            <v>Down 11-20%</v>
          </cell>
          <cell r="H62">
            <v>0.04</v>
          </cell>
          <cell r="I62">
            <v>0</v>
          </cell>
        </row>
        <row r="63">
          <cell r="G63" t="str">
            <v>Down 6-10%</v>
          </cell>
          <cell r="H63">
            <v>0.05</v>
          </cell>
          <cell r="I63">
            <v>0.02</v>
          </cell>
        </row>
        <row r="64">
          <cell r="G64" t="str">
            <v>Down 1-5%</v>
          </cell>
          <cell r="H64">
            <v>7.0000000000000007E-2</v>
          </cell>
          <cell r="I64">
            <v>0.09</v>
          </cell>
        </row>
        <row r="65">
          <cell r="G65" t="str">
            <v>Flat</v>
          </cell>
          <cell r="H65">
            <v>0.45</v>
          </cell>
          <cell r="I65">
            <v>0.35</v>
          </cell>
        </row>
        <row r="66">
          <cell r="G66" t="str">
            <v>Up 1-5%</v>
          </cell>
          <cell r="H66">
            <v>0.24000000000000002</v>
          </cell>
          <cell r="I66">
            <v>0.26</v>
          </cell>
        </row>
        <row r="67">
          <cell r="G67" t="str">
            <v>Up 6-10%</v>
          </cell>
          <cell r="H67">
            <v>0.11</v>
          </cell>
          <cell r="I67">
            <v>0.12</v>
          </cell>
        </row>
        <row r="68">
          <cell r="G68" t="str">
            <v>Up 11-20%</v>
          </cell>
          <cell r="H68">
            <v>0.03</v>
          </cell>
          <cell r="I68">
            <v>0.13</v>
          </cell>
        </row>
        <row r="69">
          <cell r="G69" t="str">
            <v>Up &gt; 20%+</v>
          </cell>
          <cell r="H69">
            <v>0.01</v>
          </cell>
          <cell r="I69">
            <v>0.03</v>
          </cell>
        </row>
      </sheetData>
      <sheetData sheetId="15">
        <row r="1">
          <cell r="A1" t="str">
            <v>Morgan Stanley CIO Survey - June 2011</v>
          </cell>
        </row>
        <row r="3">
          <cell r="A3" t="str">
            <v xml:space="preserve">S5.  Looking forward, how do you plan to allocate your consulting and systems integration </v>
          </cell>
        </row>
        <row r="4">
          <cell r="A4" t="str">
            <v xml:space="preserve"> spending across the first half (1H11) and the second half  of 2011 (2H11)?</v>
          </cell>
        </row>
        <row r="6">
          <cell r="A6" t="str">
            <v>Industry</v>
          </cell>
          <cell r="B6" t="str">
            <v>(All)</v>
          </cell>
        </row>
        <row r="7">
          <cell r="A7" t="str">
            <v>Revenue</v>
          </cell>
          <cell r="B7" t="str">
            <v>(All)</v>
          </cell>
        </row>
        <row r="9">
          <cell r="A9" t="str">
            <v>Count of S5 Budget Allocation 1H11 vs 2H11</v>
          </cell>
        </row>
        <row r="10">
          <cell r="A10" t="str">
            <v>S5 Budget Allocation 1H11 vs 2H11</v>
          </cell>
          <cell r="B10" t="str">
            <v>Total</v>
          </cell>
          <cell r="C10" t="str">
            <v>Response as %</v>
          </cell>
          <cell r="D10" t="str">
            <v># responses</v>
          </cell>
          <cell r="E10" t="str">
            <v>% of responses</v>
          </cell>
        </row>
        <row r="11">
          <cell r="A11" t="str">
            <v>20/80</v>
          </cell>
          <cell r="B11">
            <v>1</v>
          </cell>
          <cell r="C11">
            <v>0.2</v>
          </cell>
          <cell r="D11">
            <v>1</v>
          </cell>
          <cell r="E11">
            <v>0.01</v>
          </cell>
        </row>
        <row r="12">
          <cell r="A12" t="str">
            <v>30/70</v>
          </cell>
          <cell r="B12">
            <v>2</v>
          </cell>
          <cell r="C12">
            <v>0.3</v>
          </cell>
          <cell r="D12">
            <v>2</v>
          </cell>
          <cell r="E12">
            <v>0.02</v>
          </cell>
        </row>
        <row r="13">
          <cell r="A13" t="str">
            <v>40/60</v>
          </cell>
          <cell r="B13">
            <v>17</v>
          </cell>
          <cell r="C13">
            <v>0.4</v>
          </cell>
          <cell r="D13">
            <v>17</v>
          </cell>
          <cell r="E13">
            <v>0.17</v>
          </cell>
        </row>
        <row r="14">
          <cell r="A14" t="str">
            <v>50/50</v>
          </cell>
          <cell r="B14">
            <v>66</v>
          </cell>
          <cell r="C14">
            <v>0.5</v>
          </cell>
          <cell r="D14">
            <v>66</v>
          </cell>
          <cell r="E14">
            <v>0.66</v>
          </cell>
        </row>
        <row r="15">
          <cell r="A15" t="str">
            <v>60/40</v>
          </cell>
          <cell r="B15">
            <v>7</v>
          </cell>
          <cell r="C15">
            <v>0.6</v>
          </cell>
          <cell r="D15">
            <v>7</v>
          </cell>
          <cell r="E15">
            <v>7.0000000000000007E-2</v>
          </cell>
        </row>
        <row r="16">
          <cell r="A16" t="str">
            <v>70/30</v>
          </cell>
          <cell r="B16">
            <v>5</v>
          </cell>
          <cell r="C16">
            <v>0.7</v>
          </cell>
          <cell r="D16">
            <v>5</v>
          </cell>
          <cell r="E16">
            <v>0.05</v>
          </cell>
        </row>
        <row r="17">
          <cell r="A17" t="str">
            <v>80/20</v>
          </cell>
          <cell r="B17">
            <v>2</v>
          </cell>
          <cell r="C17">
            <v>0.8</v>
          </cell>
          <cell r="D17">
            <v>2</v>
          </cell>
          <cell r="E17">
            <v>0.02</v>
          </cell>
        </row>
        <row r="18">
          <cell r="A18" t="str">
            <v>Grand Total</v>
          </cell>
          <cell r="B18">
            <v>100</v>
          </cell>
          <cell r="D18">
            <v>100</v>
          </cell>
          <cell r="E18">
            <v>0.499</v>
          </cell>
        </row>
        <row r="20">
          <cell r="A20" t="str">
            <v>Which of the following do you think will play a bigger role in determining the allocation of</v>
          </cell>
        </row>
        <row r="21">
          <cell r="A21" t="str">
            <v xml:space="preserve"> spending between the first half and the second half of 2011 within your organization:</v>
          </cell>
        </row>
        <row r="22">
          <cell r="A22" t="str">
            <v xml:space="preserve"> 1) Pent-up demand for new projects; or 2) Caution about potential future budget cuts?</v>
          </cell>
        </row>
        <row r="24">
          <cell r="A24" t="str">
            <v>Industry</v>
          </cell>
          <cell r="B24" t="str">
            <v>(All)</v>
          </cell>
        </row>
        <row r="25">
          <cell r="A25" t="str">
            <v>Revenue</v>
          </cell>
          <cell r="B25" t="str">
            <v>(All)</v>
          </cell>
        </row>
        <row r="27">
          <cell r="A27" t="str">
            <v>Count of S5 Bigger factor in 2011 services spending</v>
          </cell>
        </row>
        <row r="28">
          <cell r="A28" t="str">
            <v>S5 Bigger factor in 2011 services spending</v>
          </cell>
          <cell r="B28" t="str">
            <v>Total</v>
          </cell>
          <cell r="E28" t="str">
            <v>October Survey</v>
          </cell>
          <cell r="F28" t="str">
            <v>April Survey</v>
          </cell>
          <cell r="G28" t="str">
            <v>July Survey</v>
          </cell>
        </row>
        <row r="29">
          <cell r="A29" t="str">
            <v>Pent Up Demand</v>
          </cell>
          <cell r="B29">
            <v>63</v>
          </cell>
          <cell r="C29">
            <v>63</v>
          </cell>
          <cell r="D29" t="str">
            <v>Pent Up Demand</v>
          </cell>
          <cell r="E29">
            <v>0.62</v>
          </cell>
          <cell r="F29">
            <v>0.7</v>
          </cell>
          <cell r="G29">
            <v>0.63</v>
          </cell>
        </row>
        <row r="30">
          <cell r="A30" t="str">
            <v>Caution about future budget cuts</v>
          </cell>
          <cell r="B30">
            <v>37</v>
          </cell>
          <cell r="C30">
            <v>37</v>
          </cell>
          <cell r="D30" t="str">
            <v>Caution about future budget cuts</v>
          </cell>
          <cell r="E30">
            <v>0.38</v>
          </cell>
          <cell r="F30">
            <v>0.3</v>
          </cell>
          <cell r="G30">
            <v>0.37</v>
          </cell>
        </row>
        <row r="31">
          <cell r="A31" t="str">
            <v>Grand Total</v>
          </cell>
          <cell r="B31">
            <v>100</v>
          </cell>
          <cell r="C31">
            <v>100</v>
          </cell>
        </row>
      </sheetData>
      <sheetData sheetId="16">
        <row r="1">
          <cell r="A1" t="str">
            <v>Morgan Stanley CIO Survey - June 2011</v>
          </cell>
        </row>
        <row r="3">
          <cell r="A3" t="str">
            <v>S6.  By what percent did your company’s spending on offshore resources increase or (decrease)</v>
          </cell>
        </row>
        <row r="4">
          <cell r="A4" t="str">
            <v xml:space="preserve"> in calendar 2010? What is your current outlook for full year 2011 vs. 2010?</v>
          </cell>
        </row>
        <row r="6">
          <cell r="A6" t="str">
            <v>Industry</v>
          </cell>
          <cell r="B6" t="str">
            <v>(All)</v>
          </cell>
          <cell r="G6" t="str">
            <v>Up &gt; 20%+</v>
          </cell>
          <cell r="H6">
            <v>0</v>
          </cell>
          <cell r="W6" t="str">
            <v>Industry</v>
          </cell>
          <cell r="X6" t="str">
            <v>(All)</v>
          </cell>
        </row>
        <row r="7">
          <cell r="A7" t="str">
            <v>Revenue</v>
          </cell>
          <cell r="B7" t="str">
            <v>(All)</v>
          </cell>
          <cell r="G7" t="str">
            <v>Up 11-20%</v>
          </cell>
          <cell r="H7">
            <v>5.0632911392405063E-2</v>
          </cell>
          <cell r="W7" t="str">
            <v>Revenue</v>
          </cell>
          <cell r="X7" t="str">
            <v>(All)</v>
          </cell>
        </row>
        <row r="8">
          <cell r="G8" t="str">
            <v>Up 6-10%</v>
          </cell>
          <cell r="H8">
            <v>7.5949367088607597E-2</v>
          </cell>
        </row>
        <row r="9">
          <cell r="A9" t="str">
            <v>Count of S6 Offshore 2010 vs 2009</v>
          </cell>
          <cell r="G9" t="str">
            <v>Up 1-5%</v>
          </cell>
          <cell r="H9">
            <v>0.15189873417721519</v>
          </cell>
          <cell r="W9" t="str">
            <v>Count of S6 Offshore 2011 vs 2010</v>
          </cell>
        </row>
        <row r="10">
          <cell r="A10" t="str">
            <v>S6 Offshore 2010 vs 2009</v>
          </cell>
          <cell r="B10" t="str">
            <v>Total</v>
          </cell>
          <cell r="C10" t="str">
            <v>Response as %</v>
          </cell>
          <cell r="D10" t="str">
            <v># responses</v>
          </cell>
          <cell r="E10" t="str">
            <v>% of responses</v>
          </cell>
          <cell r="G10" t="str">
            <v>Flat</v>
          </cell>
          <cell r="H10">
            <v>0.64556962025316456</v>
          </cell>
          <cell r="W10" t="str">
            <v>S6 Offshore 2011 vs 2010</v>
          </cell>
          <cell r="X10" t="str">
            <v>Total</v>
          </cell>
        </row>
        <row r="11">
          <cell r="A11">
            <v>20</v>
          </cell>
          <cell r="B11">
            <v>1</v>
          </cell>
          <cell r="C11">
            <v>0.2</v>
          </cell>
          <cell r="D11">
            <v>1</v>
          </cell>
          <cell r="E11">
            <v>1.2658227848101266E-2</v>
          </cell>
          <cell r="G11" t="str">
            <v>Down 1-5%</v>
          </cell>
          <cell r="H11">
            <v>2.5316455696202531E-2</v>
          </cell>
          <cell r="W11">
            <v>35</v>
          </cell>
          <cell r="X11">
            <v>1</v>
          </cell>
        </row>
        <row r="12">
          <cell r="A12">
            <v>15</v>
          </cell>
          <cell r="B12">
            <v>2</v>
          </cell>
          <cell r="C12">
            <v>0.15</v>
          </cell>
          <cell r="D12">
            <v>2</v>
          </cell>
          <cell r="E12">
            <v>2.5316455696202531E-2</v>
          </cell>
          <cell r="G12" t="str">
            <v>Down 6-10%</v>
          </cell>
          <cell r="H12">
            <v>2.5316455696202531E-2</v>
          </cell>
          <cell r="W12">
            <v>20</v>
          </cell>
          <cell r="X12">
            <v>1</v>
          </cell>
        </row>
        <row r="13">
          <cell r="A13">
            <v>12</v>
          </cell>
          <cell r="B13">
            <v>1</v>
          </cell>
          <cell r="C13">
            <v>0.12</v>
          </cell>
          <cell r="D13">
            <v>1</v>
          </cell>
          <cell r="E13">
            <v>1.2658227848101266E-2</v>
          </cell>
          <cell r="G13" t="str">
            <v>Down 11-20%</v>
          </cell>
          <cell r="H13">
            <v>1.2658227848101266E-2</v>
          </cell>
          <cell r="W13">
            <v>18</v>
          </cell>
          <cell r="X13">
            <v>1</v>
          </cell>
        </row>
        <row r="14">
          <cell r="A14">
            <v>10</v>
          </cell>
          <cell r="B14">
            <v>5</v>
          </cell>
          <cell r="C14">
            <v>0.1</v>
          </cell>
          <cell r="D14">
            <v>5</v>
          </cell>
          <cell r="E14">
            <v>6.3291139240506333E-2</v>
          </cell>
          <cell r="G14" t="str">
            <v>Down &gt; 20%</v>
          </cell>
          <cell r="H14">
            <v>1.2658227848101266E-2</v>
          </cell>
          <cell r="W14">
            <v>15</v>
          </cell>
          <cell r="X14">
            <v>2</v>
          </cell>
        </row>
        <row r="15">
          <cell r="A15">
            <v>7</v>
          </cell>
          <cell r="B15">
            <v>1</v>
          </cell>
          <cell r="C15">
            <v>7.0000000000000007E-2</v>
          </cell>
          <cell r="D15">
            <v>1</v>
          </cell>
          <cell r="E15">
            <v>1.2658227848101266E-2</v>
          </cell>
          <cell r="W15">
            <v>12</v>
          </cell>
          <cell r="X15">
            <v>1</v>
          </cell>
        </row>
        <row r="16">
          <cell r="A16">
            <v>5</v>
          </cell>
          <cell r="B16">
            <v>10</v>
          </cell>
          <cell r="C16">
            <v>0.05</v>
          </cell>
          <cell r="D16">
            <v>10</v>
          </cell>
          <cell r="E16">
            <v>0.12658227848101267</v>
          </cell>
          <cell r="G16" t="str">
            <v>Down &gt; 20%</v>
          </cell>
          <cell r="H16">
            <v>1.2658227848101266E-2</v>
          </cell>
          <cell r="W16">
            <v>10</v>
          </cell>
          <cell r="X16">
            <v>7</v>
          </cell>
        </row>
        <row r="17">
          <cell r="A17">
            <v>3</v>
          </cell>
          <cell r="B17">
            <v>2</v>
          </cell>
          <cell r="C17">
            <v>0.03</v>
          </cell>
          <cell r="D17">
            <v>2</v>
          </cell>
          <cell r="E17">
            <v>2.5316455696202531E-2</v>
          </cell>
          <cell r="G17" t="str">
            <v>Down 11-20%</v>
          </cell>
          <cell r="H17">
            <v>1.2658227848101266E-2</v>
          </cell>
          <cell r="W17">
            <v>7</v>
          </cell>
          <cell r="X17">
            <v>3</v>
          </cell>
        </row>
        <row r="18">
          <cell r="A18">
            <v>0</v>
          </cell>
          <cell r="B18">
            <v>51</v>
          </cell>
          <cell r="C18">
            <v>0</v>
          </cell>
          <cell r="D18">
            <v>51</v>
          </cell>
          <cell r="E18">
            <v>0.64556962025316456</v>
          </cell>
          <cell r="G18" t="str">
            <v>Down 6-10%</v>
          </cell>
          <cell r="H18">
            <v>2.5316455696202531E-2</v>
          </cell>
          <cell r="W18">
            <v>6</v>
          </cell>
          <cell r="X18">
            <v>1</v>
          </cell>
        </row>
        <row r="19">
          <cell r="A19">
            <v>-5</v>
          </cell>
          <cell r="B19">
            <v>2</v>
          </cell>
          <cell r="C19">
            <v>-0.05</v>
          </cell>
          <cell r="D19">
            <v>2</v>
          </cell>
          <cell r="E19">
            <v>2.5316455696202531E-2</v>
          </cell>
          <cell r="G19" t="str">
            <v>Down 1-5%</v>
          </cell>
          <cell r="H19">
            <v>2.5316455696202531E-2</v>
          </cell>
          <cell r="W19">
            <v>5</v>
          </cell>
          <cell r="X19">
            <v>8</v>
          </cell>
        </row>
        <row r="20">
          <cell r="A20">
            <v>-10</v>
          </cell>
          <cell r="B20">
            <v>2</v>
          </cell>
          <cell r="C20">
            <v>-0.1</v>
          </cell>
          <cell r="D20">
            <v>2</v>
          </cell>
          <cell r="E20">
            <v>2.5316455696202531E-2</v>
          </cell>
          <cell r="G20" t="str">
            <v>Flat</v>
          </cell>
          <cell r="H20">
            <v>0.64556962025316456</v>
          </cell>
          <cell r="W20">
            <v>3</v>
          </cell>
          <cell r="X20">
            <v>2</v>
          </cell>
        </row>
        <row r="21">
          <cell r="A21">
            <v>-15</v>
          </cell>
          <cell r="B21">
            <v>1</v>
          </cell>
          <cell r="C21">
            <v>-0.15</v>
          </cell>
          <cell r="D21">
            <v>1</v>
          </cell>
          <cell r="E21">
            <v>1.2658227848101266E-2</v>
          </cell>
          <cell r="G21" t="str">
            <v>Up 1-5%</v>
          </cell>
          <cell r="H21">
            <v>0.15189873417721519</v>
          </cell>
          <cell r="W21">
            <v>2</v>
          </cell>
          <cell r="X21">
            <v>1</v>
          </cell>
        </row>
        <row r="22">
          <cell r="A22">
            <v>-25</v>
          </cell>
          <cell r="B22">
            <v>1</v>
          </cell>
          <cell r="C22">
            <v>-0.25</v>
          </cell>
          <cell r="D22">
            <v>1</v>
          </cell>
          <cell r="E22">
            <v>1.2658227848101266E-2</v>
          </cell>
          <cell r="G22" t="str">
            <v>Up 6-10%</v>
          </cell>
          <cell r="H22">
            <v>7.5949367088607597E-2</v>
          </cell>
          <cell r="W22">
            <v>0</v>
          </cell>
          <cell r="X22">
            <v>46</v>
          </cell>
        </row>
        <row r="23">
          <cell r="A23" t="str">
            <v>Grand Total</v>
          </cell>
          <cell r="B23">
            <v>79</v>
          </cell>
          <cell r="D23">
            <v>79</v>
          </cell>
          <cell r="E23">
            <v>1.3291139240506331E-2</v>
          </cell>
          <cell r="G23" t="str">
            <v>Up 11-20%</v>
          </cell>
          <cell r="H23">
            <v>5.0632911392405063E-2</v>
          </cell>
          <cell r="W23">
            <v>-5</v>
          </cell>
          <cell r="X23">
            <v>2</v>
          </cell>
        </row>
        <row r="24">
          <cell r="G24" t="str">
            <v>Up &gt; 20%+</v>
          </cell>
          <cell r="H24">
            <v>0</v>
          </cell>
          <cell r="W24">
            <v>-10</v>
          </cell>
          <cell r="X24">
            <v>1</v>
          </cell>
        </row>
        <row r="25">
          <cell r="A25" t="str">
            <v>Industry</v>
          </cell>
          <cell r="B25" t="str">
            <v>(All)</v>
          </cell>
          <cell r="W25">
            <v>-15</v>
          </cell>
          <cell r="X25">
            <v>1</v>
          </cell>
        </row>
        <row r="26">
          <cell r="A26" t="str">
            <v>Revenue</v>
          </cell>
          <cell r="B26" t="str">
            <v>(All)</v>
          </cell>
          <cell r="W26">
            <v>-25</v>
          </cell>
          <cell r="X26">
            <v>1</v>
          </cell>
        </row>
        <row r="27">
          <cell r="W27" t="str">
            <v>Grand Total</v>
          </cell>
          <cell r="X27">
            <v>79</v>
          </cell>
        </row>
        <row r="28">
          <cell r="A28" t="str">
            <v>Count of S6 Offshore 2011 vs 2010</v>
          </cell>
        </row>
        <row r="29">
          <cell r="A29" t="str">
            <v>S6 Offshore 2011 vs 2010</v>
          </cell>
          <cell r="B29" t="str">
            <v>Total</v>
          </cell>
          <cell r="C29" t="str">
            <v>Response as %</v>
          </cell>
          <cell r="D29" t="str">
            <v># responses</v>
          </cell>
          <cell r="E29" t="str">
            <v>% of responses</v>
          </cell>
          <cell r="G29" t="str">
            <v>Up &gt; 20%+</v>
          </cell>
          <cell r="H29">
            <v>1.2658227848101266E-2</v>
          </cell>
        </row>
        <row r="30">
          <cell r="A30">
            <v>35</v>
          </cell>
          <cell r="B30">
            <v>1</v>
          </cell>
          <cell r="C30">
            <v>0.35</v>
          </cell>
          <cell r="D30">
            <v>1</v>
          </cell>
          <cell r="E30">
            <v>1.2658227848101266E-2</v>
          </cell>
          <cell r="G30" t="str">
            <v>Up 11-20%</v>
          </cell>
          <cell r="H30">
            <v>6.3291139240506333E-2</v>
          </cell>
        </row>
        <row r="31">
          <cell r="A31">
            <v>20</v>
          </cell>
          <cell r="B31">
            <v>1</v>
          </cell>
          <cell r="C31">
            <v>0.2</v>
          </cell>
          <cell r="D31">
            <v>1</v>
          </cell>
          <cell r="E31">
            <v>1.2658227848101266E-2</v>
          </cell>
          <cell r="G31" t="str">
            <v>Up 6-10%</v>
          </cell>
          <cell r="H31">
            <v>0.13924050632911394</v>
          </cell>
        </row>
        <row r="32">
          <cell r="A32">
            <v>18</v>
          </cell>
          <cell r="B32">
            <v>1</v>
          </cell>
          <cell r="C32">
            <v>0.18</v>
          </cell>
          <cell r="D32">
            <v>1</v>
          </cell>
          <cell r="E32">
            <v>1.2658227848101266E-2</v>
          </cell>
          <cell r="G32" t="str">
            <v>Up 1-5%</v>
          </cell>
          <cell r="H32">
            <v>0.13924050632911394</v>
          </cell>
        </row>
        <row r="33">
          <cell r="A33">
            <v>15</v>
          </cell>
          <cell r="B33">
            <v>2</v>
          </cell>
          <cell r="C33">
            <v>0.15</v>
          </cell>
          <cell r="D33">
            <v>2</v>
          </cell>
          <cell r="E33">
            <v>2.5316455696202531E-2</v>
          </cell>
          <cell r="G33" t="str">
            <v>Flat</v>
          </cell>
          <cell r="H33">
            <v>0.58227848101265822</v>
          </cell>
        </row>
        <row r="34">
          <cell r="A34">
            <v>12</v>
          </cell>
          <cell r="B34">
            <v>1</v>
          </cell>
          <cell r="C34">
            <v>0.12</v>
          </cell>
          <cell r="D34">
            <v>1</v>
          </cell>
          <cell r="E34">
            <v>1.2658227848101266E-2</v>
          </cell>
          <cell r="G34" t="str">
            <v>Down 1-5%</v>
          </cell>
          <cell r="H34">
            <v>2.5316455696202531E-2</v>
          </cell>
        </row>
        <row r="35">
          <cell r="A35">
            <v>10</v>
          </cell>
          <cell r="B35">
            <v>7</v>
          </cell>
          <cell r="C35">
            <v>0.1</v>
          </cell>
          <cell r="D35">
            <v>7</v>
          </cell>
          <cell r="E35">
            <v>8.8607594936708861E-2</v>
          </cell>
          <cell r="G35" t="str">
            <v>Down 6-10%</v>
          </cell>
          <cell r="H35">
            <v>1.2658227848101266E-2</v>
          </cell>
        </row>
        <row r="36">
          <cell r="A36">
            <v>7</v>
          </cell>
          <cell r="B36">
            <v>3</v>
          </cell>
          <cell r="C36">
            <v>7.0000000000000007E-2</v>
          </cell>
          <cell r="D36">
            <v>3</v>
          </cell>
          <cell r="E36">
            <v>3.7974683544303799E-2</v>
          </cell>
          <cell r="G36" t="str">
            <v>Down 11-20%</v>
          </cell>
          <cell r="H36">
            <v>1.2658227848101266E-2</v>
          </cell>
        </row>
        <row r="37">
          <cell r="A37">
            <v>6</v>
          </cell>
          <cell r="B37">
            <v>1</v>
          </cell>
          <cell r="C37">
            <v>0.06</v>
          </cell>
          <cell r="D37">
            <v>1</v>
          </cell>
          <cell r="E37">
            <v>1.2658227848101266E-2</v>
          </cell>
          <cell r="G37" t="str">
            <v>Down &gt; 20%</v>
          </cell>
          <cell r="H37">
            <v>1.2658227848101266E-2</v>
          </cell>
        </row>
        <row r="38">
          <cell r="A38">
            <v>5</v>
          </cell>
          <cell r="B38">
            <v>8</v>
          </cell>
          <cell r="C38">
            <v>0.05</v>
          </cell>
          <cell r="D38">
            <v>8</v>
          </cell>
          <cell r="E38">
            <v>0.10126582278481013</v>
          </cell>
        </row>
        <row r="39">
          <cell r="A39">
            <v>3</v>
          </cell>
          <cell r="B39">
            <v>2</v>
          </cell>
          <cell r="C39">
            <v>0.03</v>
          </cell>
          <cell r="D39">
            <v>2</v>
          </cell>
          <cell r="E39">
            <v>2.5316455696202531E-2</v>
          </cell>
          <cell r="G39" t="str">
            <v>Down &gt; 20%</v>
          </cell>
          <cell r="H39">
            <v>1.2658227848101266E-2</v>
          </cell>
        </row>
        <row r="40">
          <cell r="A40">
            <v>2</v>
          </cell>
          <cell r="B40">
            <v>1</v>
          </cell>
          <cell r="C40">
            <v>0.02</v>
          </cell>
          <cell r="D40">
            <v>1</v>
          </cell>
          <cell r="E40">
            <v>1.2658227848101266E-2</v>
          </cell>
          <cell r="G40" t="str">
            <v>Down 11-20%</v>
          </cell>
          <cell r="H40">
            <v>1.2658227848101266E-2</v>
          </cell>
        </row>
        <row r="41">
          <cell r="A41">
            <v>0</v>
          </cell>
          <cell r="B41">
            <v>46</v>
          </cell>
          <cell r="C41">
            <v>0</v>
          </cell>
          <cell r="D41">
            <v>46</v>
          </cell>
          <cell r="E41">
            <v>0.58227848101265822</v>
          </cell>
          <cell r="G41" t="str">
            <v>Down 6-10%</v>
          </cell>
          <cell r="H41">
            <v>1.2658227848101266E-2</v>
          </cell>
        </row>
        <row r="42">
          <cell r="A42">
            <v>-5</v>
          </cell>
          <cell r="B42">
            <v>2</v>
          </cell>
          <cell r="C42">
            <v>-0.05</v>
          </cell>
          <cell r="D42">
            <v>2</v>
          </cell>
          <cell r="E42">
            <v>2.5316455696202531E-2</v>
          </cell>
          <cell r="G42" t="str">
            <v>Down 1-5%</v>
          </cell>
          <cell r="H42">
            <v>2.5316455696202531E-2</v>
          </cell>
        </row>
        <row r="43">
          <cell r="A43">
            <v>-10</v>
          </cell>
          <cell r="B43">
            <v>1</v>
          </cell>
          <cell r="C43">
            <v>-0.1</v>
          </cell>
          <cell r="D43">
            <v>1</v>
          </cell>
          <cell r="E43">
            <v>1.2658227848101266E-2</v>
          </cell>
          <cell r="G43" t="str">
            <v>Flat</v>
          </cell>
          <cell r="H43">
            <v>0.58227848101265822</v>
          </cell>
        </row>
        <row r="44">
          <cell r="A44">
            <v>-15</v>
          </cell>
          <cell r="B44">
            <v>1</v>
          </cell>
          <cell r="C44">
            <v>-0.15</v>
          </cell>
          <cell r="D44">
            <v>1</v>
          </cell>
          <cell r="E44">
            <v>1.2658227848101266E-2</v>
          </cell>
          <cell r="G44" t="str">
            <v>Up 1-5%</v>
          </cell>
          <cell r="H44">
            <v>0.13924050632911394</v>
          </cell>
        </row>
        <row r="45">
          <cell r="A45">
            <v>-25</v>
          </cell>
          <cell r="B45">
            <v>1</v>
          </cell>
          <cell r="C45">
            <v>-0.25</v>
          </cell>
          <cell r="D45">
            <v>1</v>
          </cell>
          <cell r="E45">
            <v>1.2658227848101266E-2</v>
          </cell>
          <cell r="G45" t="str">
            <v>Up 6-10%</v>
          </cell>
          <cell r="H45">
            <v>0.13924050632911394</v>
          </cell>
        </row>
        <row r="46">
          <cell r="A46" t="str">
            <v>Grand Total</v>
          </cell>
          <cell r="B46">
            <v>79</v>
          </cell>
          <cell r="D46">
            <v>79</v>
          </cell>
          <cell r="E46">
            <v>2.5316455696202535E-2</v>
          </cell>
          <cell r="G46" t="str">
            <v>Up 11-20%</v>
          </cell>
          <cell r="H46">
            <v>6.3291139240506333E-2</v>
          </cell>
        </row>
        <row r="47">
          <cell r="G47" t="str">
            <v>Up &gt; 20%+</v>
          </cell>
          <cell r="H47">
            <v>1.2658227848101266E-2</v>
          </cell>
        </row>
        <row r="51">
          <cell r="H51">
            <v>2010</v>
          </cell>
          <cell r="I51">
            <v>2011</v>
          </cell>
        </row>
        <row r="52">
          <cell r="G52" t="str">
            <v>Down &gt; 20%</v>
          </cell>
          <cell r="H52">
            <v>1.2658227848101266E-2</v>
          </cell>
          <cell r="I52">
            <v>1.2658227848101266E-2</v>
          </cell>
        </row>
        <row r="53">
          <cell r="G53" t="str">
            <v>Down 11-20%</v>
          </cell>
          <cell r="H53">
            <v>1.2658227848101266E-2</v>
          </cell>
          <cell r="I53">
            <v>1.2658227848101266E-2</v>
          </cell>
        </row>
        <row r="54">
          <cell r="G54" t="str">
            <v>Down 6-10%</v>
          </cell>
          <cell r="H54">
            <v>2.5316455696202531E-2</v>
          </cell>
          <cell r="I54">
            <v>1.2658227848101266E-2</v>
          </cell>
        </row>
        <row r="55">
          <cell r="G55" t="str">
            <v>Down 1-5%</v>
          </cell>
          <cell r="H55">
            <v>2.5316455696202531E-2</v>
          </cell>
          <cell r="I55">
            <v>2.5316455696202531E-2</v>
          </cell>
        </row>
        <row r="56">
          <cell r="G56" t="str">
            <v>Flat</v>
          </cell>
          <cell r="H56">
            <v>0.64556962025316456</v>
          </cell>
          <cell r="I56">
            <v>0.58227848101265822</v>
          </cell>
        </row>
        <row r="57">
          <cell r="G57" t="str">
            <v>Up 1-5%</v>
          </cell>
          <cell r="H57">
            <v>0.15189873417721519</v>
          </cell>
          <cell r="I57">
            <v>0.13924050632911394</v>
          </cell>
        </row>
        <row r="58">
          <cell r="G58" t="str">
            <v>Up 6-10%</v>
          </cell>
          <cell r="H58">
            <v>7.5949367088607597E-2</v>
          </cell>
          <cell r="I58">
            <v>0.13924050632911394</v>
          </cell>
        </row>
        <row r="59">
          <cell r="G59" t="str">
            <v>Up 11-20%</v>
          </cell>
          <cell r="H59">
            <v>5.0632911392405063E-2</v>
          </cell>
          <cell r="I59">
            <v>6.3291139240506333E-2</v>
          </cell>
        </row>
        <row r="60">
          <cell r="G60" t="str">
            <v>Up &gt; 20%+</v>
          </cell>
          <cell r="H60">
            <v>0</v>
          </cell>
          <cell r="I60">
            <v>1.2658227848101266E-2</v>
          </cell>
        </row>
      </sheetData>
      <sheetData sheetId="17"/>
      <sheetData sheetId="18"/>
      <sheetData sheetId="19"/>
      <sheetData sheetId="20"/>
      <sheetData sheetId="21"/>
      <sheetData sheetId="22"/>
      <sheetData sheetId="23">
        <row r="1">
          <cell r="A1" t="str">
            <v>Morgan Stanley CIO Survey - June 2011</v>
          </cell>
        </row>
        <row r="3">
          <cell r="A3" t="str">
            <v xml:space="preserve">S10.  How do you perceive professional services vendors willingness to discount in the past </v>
          </cell>
        </row>
        <row r="4">
          <cell r="A4" t="str">
            <v xml:space="preserve"> three months versus prior three months (i.e. Q3 versus Q2)?</v>
          </cell>
        </row>
        <row r="6">
          <cell r="A6" t="str">
            <v>Industry</v>
          </cell>
          <cell r="B6" t="str">
            <v>(All)</v>
          </cell>
        </row>
        <row r="7">
          <cell r="A7" t="str">
            <v>Revenue</v>
          </cell>
          <cell r="B7" t="str">
            <v>(All)</v>
          </cell>
        </row>
        <row r="9">
          <cell r="A9" t="str">
            <v>Count of S10 Services vendors discounts</v>
          </cell>
        </row>
        <row r="10">
          <cell r="A10" t="str">
            <v>S10 Services vendors discounts</v>
          </cell>
          <cell r="B10" t="str">
            <v>Total</v>
          </cell>
          <cell r="C10" t="str">
            <v># responses</v>
          </cell>
          <cell r="D10" t="str">
            <v>% of responses</v>
          </cell>
        </row>
        <row r="11">
          <cell r="A11" t="str">
            <v>significantly more aggressive in discounting</v>
          </cell>
          <cell r="B11">
            <v>3</v>
          </cell>
          <cell r="C11">
            <v>3</v>
          </cell>
          <cell r="D11">
            <v>0.03</v>
          </cell>
        </row>
        <row r="12">
          <cell r="A12" t="str">
            <v>somewhat more aggressive in discounting</v>
          </cell>
          <cell r="B12">
            <v>27</v>
          </cell>
          <cell r="C12">
            <v>27</v>
          </cell>
          <cell r="D12">
            <v>0.27</v>
          </cell>
        </row>
        <row r="13">
          <cell r="A13" t="str">
            <v>no change in level of discounting</v>
          </cell>
          <cell r="B13">
            <v>61</v>
          </cell>
          <cell r="C13">
            <v>61</v>
          </cell>
          <cell r="D13">
            <v>0.61</v>
          </cell>
        </row>
        <row r="14">
          <cell r="A14" t="str">
            <v>somewhat less aggressive in discounting</v>
          </cell>
          <cell r="B14">
            <v>9</v>
          </cell>
          <cell r="C14">
            <v>9</v>
          </cell>
          <cell r="D14">
            <v>0.09</v>
          </cell>
        </row>
        <row r="15">
          <cell r="A15" t="str">
            <v>Grand Total</v>
          </cell>
          <cell r="B15">
            <v>100</v>
          </cell>
          <cell r="C15">
            <v>100</v>
          </cell>
        </row>
        <row r="18">
          <cell r="C18" t="str">
            <v>Significantly less</v>
          </cell>
          <cell r="D18">
            <v>0</v>
          </cell>
        </row>
        <row r="19">
          <cell r="C19" t="str">
            <v>Somewhat less</v>
          </cell>
          <cell r="D19">
            <v>0.09</v>
          </cell>
        </row>
        <row r="20">
          <cell r="C20" t="str">
            <v>No change</v>
          </cell>
          <cell r="D20">
            <v>0.61</v>
          </cell>
        </row>
        <row r="21">
          <cell r="C21" t="str">
            <v>Somewhat more</v>
          </cell>
          <cell r="D21">
            <v>0.27</v>
          </cell>
        </row>
        <row r="22">
          <cell r="C22" t="str">
            <v>Significantly more</v>
          </cell>
          <cell r="D22">
            <v>0.03</v>
          </cell>
        </row>
        <row r="30">
          <cell r="P30">
            <v>1</v>
          </cell>
          <cell r="AA30">
            <v>1</v>
          </cell>
        </row>
        <row r="31">
          <cell r="C31" t="str">
            <v>Oct 10</v>
          </cell>
          <cell r="D31" t="str">
            <v>Jan 11</v>
          </cell>
          <cell r="E31" t="str">
            <v>April 11</v>
          </cell>
          <cell r="F31" t="str">
            <v>July 11</v>
          </cell>
        </row>
        <row r="32">
          <cell r="B32" t="str">
            <v>Significantly less</v>
          </cell>
          <cell r="C32">
            <v>1.0752688172043012E-2</v>
          </cell>
          <cell r="D32">
            <v>0</v>
          </cell>
          <cell r="E32">
            <v>0</v>
          </cell>
          <cell r="F32">
            <v>0</v>
          </cell>
        </row>
        <row r="33">
          <cell r="B33" t="str">
            <v>Somewhat less</v>
          </cell>
          <cell r="C33">
            <v>6.4516129032258063E-2</v>
          </cell>
          <cell r="D33">
            <v>0.05</v>
          </cell>
          <cell r="E33">
            <v>8.4210526315789472E-2</v>
          </cell>
          <cell r="F33">
            <v>0.09</v>
          </cell>
        </row>
        <row r="34">
          <cell r="B34" t="str">
            <v>No change</v>
          </cell>
          <cell r="C34">
            <v>0.5161290322580645</v>
          </cell>
          <cell r="D34">
            <v>0.49</v>
          </cell>
          <cell r="E34">
            <v>0.58947368421052626</v>
          </cell>
          <cell r="F34">
            <v>0.61</v>
          </cell>
        </row>
        <row r="35">
          <cell r="B35" t="str">
            <v>Somewhat more</v>
          </cell>
          <cell r="C35">
            <v>0.31182795698924731</v>
          </cell>
          <cell r="D35">
            <v>0.41</v>
          </cell>
          <cell r="E35">
            <v>0.27368421052631581</v>
          </cell>
          <cell r="F35">
            <v>0.27</v>
          </cell>
        </row>
        <row r="36">
          <cell r="B36" t="str">
            <v>Significantly more</v>
          </cell>
          <cell r="C36">
            <v>9.6774193548387094E-2</v>
          </cell>
          <cell r="D36">
            <v>0.05</v>
          </cell>
          <cell r="E36">
            <v>5.2631578947368418E-2</v>
          </cell>
          <cell r="F36">
            <v>0.03</v>
          </cell>
        </row>
        <row r="50">
          <cell r="Q50">
            <v>1</v>
          </cell>
          <cell r="AB50">
            <v>1</v>
          </cell>
        </row>
        <row r="52">
          <cell r="D52" t="str">
            <v>Oct-10</v>
          </cell>
          <cell r="E52" t="str">
            <v>July 11</v>
          </cell>
        </row>
        <row r="53">
          <cell r="C53" t="str">
            <v>Significantly less</v>
          </cell>
          <cell r="D53">
            <v>1.0752688172043012E-2</v>
          </cell>
          <cell r="E53">
            <v>0</v>
          </cell>
        </row>
        <row r="54">
          <cell r="C54" t="str">
            <v>Somewhat less</v>
          </cell>
          <cell r="D54">
            <v>6.4516129032258063E-2</v>
          </cell>
          <cell r="E54">
            <v>0.09</v>
          </cell>
        </row>
        <row r="55">
          <cell r="C55" t="str">
            <v>No change</v>
          </cell>
          <cell r="D55">
            <v>0.5161290322580645</v>
          </cell>
          <cell r="E55">
            <v>0.61</v>
          </cell>
        </row>
        <row r="56">
          <cell r="C56" t="str">
            <v>Somewhat more</v>
          </cell>
          <cell r="D56">
            <v>0.31182795698924731</v>
          </cell>
          <cell r="E56">
            <v>0.27</v>
          </cell>
        </row>
        <row r="57">
          <cell r="C57" t="str">
            <v>Significantly more</v>
          </cell>
          <cell r="D57">
            <v>9.6774193548387094E-2</v>
          </cell>
          <cell r="E57">
            <v>0.03</v>
          </cell>
        </row>
      </sheetData>
      <sheetData sheetId="2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5"/>
      <sheetName val="#6"/>
      <sheetName val="#7"/>
      <sheetName val="#8"/>
      <sheetName val="#9"/>
      <sheetName val="#10"/>
      <sheetName val="#11"/>
      <sheetName val="#12"/>
      <sheetName val="#13"/>
      <sheetName val="#14"/>
      <sheetName val="#15"/>
      <sheetName val="DATASHEET"/>
      <sheetName val="Apr 2011"/>
    </sheetNames>
    <sheetDataSet>
      <sheetData sheetId="0">
        <row r="1">
          <cell r="A1" t="str">
            <v>Morgan Stanley Hardware Survey - March 2011</v>
          </cell>
        </row>
        <row r="3">
          <cell r="A3" t="str">
            <v>1.   How do you expect your spending on PCs, Servers, and Storage to change in the next 12 months?</v>
          </cell>
        </row>
        <row r="5">
          <cell r="A5" t="str">
            <v>Industry</v>
          </cell>
          <cell r="B5" t="str">
            <v>(All)</v>
          </cell>
          <cell r="E5" t="str">
            <v>Industry</v>
          </cell>
          <cell r="F5" t="str">
            <v>(All)</v>
          </cell>
        </row>
        <row r="6">
          <cell r="A6" t="str">
            <v>Revenue</v>
          </cell>
          <cell r="B6" t="str">
            <v>(All)</v>
          </cell>
          <cell r="E6" t="str">
            <v>Revenue</v>
          </cell>
          <cell r="F6" t="str">
            <v>(All)</v>
          </cell>
        </row>
        <row r="7">
          <cell r="J7" t="str">
            <v>PCs</v>
          </cell>
          <cell r="K7" t="str">
            <v>Servers</v>
          </cell>
          <cell r="L7" t="str">
            <v>Storage</v>
          </cell>
        </row>
        <row r="8">
          <cell r="A8" t="str">
            <v>Count of 1 PCs</v>
          </cell>
          <cell r="E8" t="str">
            <v>Count of 1 Servers</v>
          </cell>
          <cell r="I8" t="str">
            <v>Up 11-20%</v>
          </cell>
          <cell r="J8">
            <v>4</v>
          </cell>
          <cell r="K8">
            <v>6</v>
          </cell>
          <cell r="L8">
            <v>8</v>
          </cell>
          <cell r="N8">
            <v>0.15</v>
          </cell>
        </row>
        <row r="9">
          <cell r="A9" t="str">
            <v>1 PCs</v>
          </cell>
          <cell r="B9" t="str">
            <v>Total</v>
          </cell>
          <cell r="E9" t="str">
            <v>1 Servers</v>
          </cell>
          <cell r="F9" t="str">
            <v>Total</v>
          </cell>
          <cell r="I9" t="str">
            <v>Up 1-10%</v>
          </cell>
          <cell r="J9">
            <v>17</v>
          </cell>
          <cell r="K9">
            <v>14</v>
          </cell>
          <cell r="L9">
            <v>14</v>
          </cell>
          <cell r="N9">
            <v>0.05</v>
          </cell>
        </row>
        <row r="10">
          <cell r="A10" t="str">
            <v>Up 11-20%</v>
          </cell>
          <cell r="B10">
            <v>4</v>
          </cell>
          <cell r="E10" t="str">
            <v>Up 11-20%</v>
          </cell>
          <cell r="F10">
            <v>6</v>
          </cell>
          <cell r="I10" t="str">
            <v>Flat</v>
          </cell>
          <cell r="J10">
            <v>23</v>
          </cell>
          <cell r="K10">
            <v>21</v>
          </cell>
          <cell r="L10">
            <v>22</v>
          </cell>
          <cell r="N10">
            <v>0</v>
          </cell>
        </row>
        <row r="11">
          <cell r="A11" t="str">
            <v>Up 1-10%</v>
          </cell>
          <cell r="B11">
            <v>17</v>
          </cell>
          <cell r="E11" t="str">
            <v>Up 1-10%</v>
          </cell>
          <cell r="F11">
            <v>14</v>
          </cell>
          <cell r="I11" t="str">
            <v>Down 1-10%</v>
          </cell>
          <cell r="J11">
            <v>6</v>
          </cell>
          <cell r="K11">
            <v>9</v>
          </cell>
          <cell r="L11">
            <v>5</v>
          </cell>
          <cell r="N11">
            <v>-0.05</v>
          </cell>
        </row>
        <row r="12">
          <cell r="A12" t="str">
            <v>Flat</v>
          </cell>
          <cell r="B12">
            <v>23</v>
          </cell>
          <cell r="E12" t="str">
            <v>Flat</v>
          </cell>
          <cell r="F12">
            <v>21</v>
          </cell>
          <cell r="I12" t="str">
            <v>Down 11-20%</v>
          </cell>
          <cell r="L12">
            <v>1</v>
          </cell>
          <cell r="N12">
            <v>-0.15</v>
          </cell>
        </row>
        <row r="13">
          <cell r="A13" t="str">
            <v>Down 1-10%</v>
          </cell>
          <cell r="B13">
            <v>6</v>
          </cell>
          <cell r="E13" t="str">
            <v>Down 1-10%</v>
          </cell>
          <cell r="F13">
            <v>9</v>
          </cell>
        </row>
        <row r="14">
          <cell r="A14" t="str">
            <v>Grand Total</v>
          </cell>
          <cell r="B14">
            <v>50</v>
          </cell>
          <cell r="E14" t="str">
            <v>Grand Total</v>
          </cell>
          <cell r="F14">
            <v>50</v>
          </cell>
          <cell r="I14" t="str">
            <v>Oct 10 Survey</v>
          </cell>
          <cell r="J14">
            <v>3.7999999999999999E-2</v>
          </cell>
          <cell r="K14">
            <v>2.9000000000000005E-2</v>
          </cell>
          <cell r="L14">
            <v>3.3000000000000002E-2</v>
          </cell>
        </row>
        <row r="15">
          <cell r="I15" t="str">
            <v>Jan 11 Survey</v>
          </cell>
          <cell r="J15">
            <v>0.04</v>
          </cell>
          <cell r="K15">
            <v>4.6000000000000006E-2</v>
          </cell>
          <cell r="L15">
            <v>4.3999999999999997E-2</v>
          </cell>
        </row>
        <row r="16">
          <cell r="A16" t="str">
            <v>Industry</v>
          </cell>
          <cell r="B16" t="str">
            <v>(All)</v>
          </cell>
          <cell r="I16" t="str">
            <v>Apr 11 Survey</v>
          </cell>
          <cell r="J16">
            <v>2.3000000000000003E-2</v>
          </cell>
          <cell r="K16">
            <v>2.3000000000000003E-2</v>
          </cell>
          <cell r="L16">
            <v>0.03</v>
          </cell>
        </row>
        <row r="17">
          <cell r="A17" t="str">
            <v>Revenue</v>
          </cell>
          <cell r="B17" t="str">
            <v>(All)</v>
          </cell>
        </row>
        <row r="18">
          <cell r="J18" t="str">
            <v>PCs</v>
          </cell>
          <cell r="N18" t="str">
            <v>Servers</v>
          </cell>
          <cell r="R18" t="str">
            <v>Storage</v>
          </cell>
        </row>
        <row r="19">
          <cell r="A19" t="str">
            <v>Count of 1 Storage</v>
          </cell>
          <cell r="J19" t="str">
            <v>Oct '10</v>
          </cell>
          <cell r="K19" t="str">
            <v>Jan '11</v>
          </cell>
          <cell r="L19" t="str">
            <v>Apr '11</v>
          </cell>
          <cell r="N19" t="str">
            <v>Oct '10</v>
          </cell>
          <cell r="O19" t="str">
            <v>Jan '11</v>
          </cell>
          <cell r="P19" t="str">
            <v>Apr '11</v>
          </cell>
          <cell r="R19" t="str">
            <v>Oct '10</v>
          </cell>
          <cell r="S19" t="str">
            <v>Jan '11</v>
          </cell>
          <cell r="T19" t="str">
            <v>Apr '11</v>
          </cell>
        </row>
        <row r="20">
          <cell r="A20" t="str">
            <v>1 Storage</v>
          </cell>
          <cell r="B20" t="str">
            <v>Total</v>
          </cell>
          <cell r="I20" t="str">
            <v>Up</v>
          </cell>
          <cell r="J20">
            <v>0.5</v>
          </cell>
          <cell r="K20">
            <v>0.54</v>
          </cell>
          <cell r="L20">
            <v>0.42</v>
          </cell>
          <cell r="N20">
            <v>0.4</v>
          </cell>
          <cell r="O20">
            <v>0.52</v>
          </cell>
          <cell r="P20">
            <v>0.4</v>
          </cell>
          <cell r="R20">
            <v>0.48</v>
          </cell>
          <cell r="S20">
            <v>0.52</v>
          </cell>
          <cell r="T20">
            <v>0.44</v>
          </cell>
        </row>
        <row r="21">
          <cell r="A21" t="str">
            <v>Up 11-20%</v>
          </cell>
          <cell r="B21">
            <v>8</v>
          </cell>
          <cell r="I21" t="str">
            <v>Flat</v>
          </cell>
          <cell r="J21">
            <v>0.44</v>
          </cell>
          <cell r="K21">
            <v>0.4</v>
          </cell>
          <cell r="L21">
            <v>0.46</v>
          </cell>
          <cell r="N21">
            <v>0.54</v>
          </cell>
          <cell r="O21">
            <v>0.44</v>
          </cell>
          <cell r="P21">
            <v>0.42</v>
          </cell>
          <cell r="R21">
            <v>0.46</v>
          </cell>
          <cell r="S21">
            <v>0.44</v>
          </cell>
          <cell r="T21">
            <v>0.44</v>
          </cell>
        </row>
        <row r="22">
          <cell r="A22" t="str">
            <v>Up 1-10%</v>
          </cell>
          <cell r="B22">
            <v>14</v>
          </cell>
          <cell r="I22" t="str">
            <v>Down</v>
          </cell>
          <cell r="J22">
            <v>0.06</v>
          </cell>
          <cell r="K22">
            <v>0.06</v>
          </cell>
          <cell r="L22">
            <v>0.12</v>
          </cell>
          <cell r="N22">
            <v>0.06</v>
          </cell>
          <cell r="O22">
            <v>0.04</v>
          </cell>
          <cell r="P22">
            <v>0.18</v>
          </cell>
          <cell r="R22">
            <v>0.06</v>
          </cell>
          <cell r="S22">
            <v>0.04</v>
          </cell>
          <cell r="T22">
            <v>0.12</v>
          </cell>
        </row>
        <row r="23">
          <cell r="A23" t="str">
            <v>Flat</v>
          </cell>
          <cell r="B23">
            <v>22</v>
          </cell>
        </row>
        <row r="24">
          <cell r="A24" t="str">
            <v>Down 1-10%</v>
          </cell>
          <cell r="B24">
            <v>5</v>
          </cell>
        </row>
        <row r="25">
          <cell r="A25" t="str">
            <v>Down 11-20%</v>
          </cell>
          <cell r="B25">
            <v>1</v>
          </cell>
        </row>
        <row r="26">
          <cell r="A26" t="str">
            <v>Grand Total</v>
          </cell>
          <cell r="B26">
            <v>50</v>
          </cell>
        </row>
      </sheetData>
      <sheetData sheetId="1"/>
      <sheetData sheetId="2">
        <row r="1">
          <cell r="A1" t="str">
            <v>Morgan Stanley Hardware Survey - March 2011</v>
          </cell>
        </row>
        <row r="3">
          <cell r="A3" t="str">
            <v>3. As a result of deploying desktop virtualization over the next 12 months, how much do you</v>
          </cell>
        </row>
        <row r="4">
          <cell r="A4" t="str">
            <v xml:space="preserve"> expect your PC, Server, Storage, and Networking spend to change?</v>
          </cell>
        </row>
        <row r="6">
          <cell r="A6" t="str">
            <v>Industry</v>
          </cell>
          <cell r="B6" t="str">
            <v>(All)</v>
          </cell>
          <cell r="E6" t="str">
            <v>Industry</v>
          </cell>
          <cell r="F6" t="str">
            <v>(All)</v>
          </cell>
        </row>
        <row r="7">
          <cell r="A7" t="str">
            <v>Revenue</v>
          </cell>
          <cell r="B7" t="str">
            <v>(All)</v>
          </cell>
          <cell r="E7" t="str">
            <v>Revenue</v>
          </cell>
          <cell r="F7" t="str">
            <v>(All)</v>
          </cell>
        </row>
        <row r="9">
          <cell r="A9" t="str">
            <v>Count of 3 PCs</v>
          </cell>
          <cell r="E9" t="str">
            <v>Count of 3 Servers</v>
          </cell>
          <cell r="J9" t="str">
            <v>PCs</v>
          </cell>
          <cell r="K9" t="str">
            <v>Servers</v>
          </cell>
          <cell r="L9" t="str">
            <v>Storage</v>
          </cell>
          <cell r="M9" t="str">
            <v>Networking</v>
          </cell>
        </row>
        <row r="10">
          <cell r="A10" t="str">
            <v>3 PCs</v>
          </cell>
          <cell r="B10" t="str">
            <v>Total</v>
          </cell>
          <cell r="E10" t="str">
            <v>3 Servers</v>
          </cell>
          <cell r="F10" t="str">
            <v>Total</v>
          </cell>
          <cell r="I10" t="str">
            <v>Up 11-20%</v>
          </cell>
          <cell r="K10">
            <v>3</v>
          </cell>
          <cell r="L10">
            <v>6</v>
          </cell>
          <cell r="M10">
            <v>3</v>
          </cell>
        </row>
        <row r="11">
          <cell r="A11" t="str">
            <v>Up 1-10%</v>
          </cell>
          <cell r="B11">
            <v>9</v>
          </cell>
          <cell r="E11" t="str">
            <v>Up 11-20%</v>
          </cell>
          <cell r="F11">
            <v>3</v>
          </cell>
          <cell r="I11" t="str">
            <v>Up 1-10%</v>
          </cell>
          <cell r="J11">
            <v>9</v>
          </cell>
          <cell r="K11">
            <v>13</v>
          </cell>
          <cell r="L11">
            <v>12</v>
          </cell>
          <cell r="M11">
            <v>7</v>
          </cell>
        </row>
        <row r="12">
          <cell r="A12" t="str">
            <v>Flat</v>
          </cell>
          <cell r="B12">
            <v>24</v>
          </cell>
          <cell r="E12" t="str">
            <v>Up 1-10%</v>
          </cell>
          <cell r="F12">
            <v>13</v>
          </cell>
          <cell r="I12" t="str">
            <v>Flat</v>
          </cell>
          <cell r="J12">
            <v>24</v>
          </cell>
          <cell r="K12">
            <v>20</v>
          </cell>
          <cell r="L12">
            <v>21</v>
          </cell>
          <cell r="M12">
            <v>32</v>
          </cell>
        </row>
        <row r="13">
          <cell r="A13" t="str">
            <v>Down 1-10%</v>
          </cell>
          <cell r="B13">
            <v>9</v>
          </cell>
          <cell r="E13" t="str">
            <v>Flat</v>
          </cell>
          <cell r="F13">
            <v>20</v>
          </cell>
          <cell r="I13" t="str">
            <v>Down 1-10%</v>
          </cell>
          <cell r="J13">
            <v>9</v>
          </cell>
          <cell r="K13">
            <v>11</v>
          </cell>
          <cell r="L13">
            <v>8</v>
          </cell>
          <cell r="M13">
            <v>5</v>
          </cell>
        </row>
        <row r="14">
          <cell r="A14" t="str">
            <v>Down 11-20%</v>
          </cell>
          <cell r="B14">
            <v>6</v>
          </cell>
          <cell r="E14" t="str">
            <v>Down 1-10%</v>
          </cell>
          <cell r="F14">
            <v>11</v>
          </cell>
          <cell r="I14" t="str">
            <v>Down 11-20%</v>
          </cell>
          <cell r="J14">
            <v>6</v>
          </cell>
          <cell r="K14">
            <v>2</v>
          </cell>
          <cell r="L14">
            <v>2</v>
          </cell>
          <cell r="M14">
            <v>1</v>
          </cell>
        </row>
        <row r="15">
          <cell r="A15" t="str">
            <v>Down 21-30%</v>
          </cell>
          <cell r="B15">
            <v>1</v>
          </cell>
          <cell r="E15" t="str">
            <v>Down 11-20%</v>
          </cell>
          <cell r="F15">
            <v>2</v>
          </cell>
          <cell r="I15" t="str">
            <v>Down 21-30%</v>
          </cell>
          <cell r="J15">
            <v>1</v>
          </cell>
          <cell r="M15">
            <v>1</v>
          </cell>
        </row>
        <row r="16">
          <cell r="A16" t="str">
            <v>NA / Unsure</v>
          </cell>
          <cell r="B16">
            <v>1</v>
          </cell>
          <cell r="E16" t="str">
            <v>NA / Unsure</v>
          </cell>
          <cell r="F16">
            <v>1</v>
          </cell>
          <cell r="I16" t="str">
            <v>NA / Unsure</v>
          </cell>
          <cell r="J16">
            <v>1</v>
          </cell>
          <cell r="K16">
            <v>1</v>
          </cell>
          <cell r="L16">
            <v>1</v>
          </cell>
          <cell r="M16">
            <v>1</v>
          </cell>
        </row>
        <row r="17">
          <cell r="A17" t="str">
            <v>Grand Total</v>
          </cell>
          <cell r="B17">
            <v>50</v>
          </cell>
          <cell r="E17" t="str">
            <v>Grand Total</v>
          </cell>
          <cell r="F17">
            <v>50</v>
          </cell>
        </row>
        <row r="18">
          <cell r="J18" t="str">
            <v>PCs</v>
          </cell>
          <cell r="K18" t="str">
            <v>Servers</v>
          </cell>
          <cell r="L18" t="str">
            <v>Networking</v>
          </cell>
        </row>
        <row r="19">
          <cell r="A19" t="str">
            <v>Industry</v>
          </cell>
          <cell r="B19" t="str">
            <v>(All)</v>
          </cell>
          <cell r="E19" t="str">
            <v>Industry</v>
          </cell>
          <cell r="F19" t="str">
            <v>(All)</v>
          </cell>
          <cell r="I19" t="str">
            <v>Up</v>
          </cell>
          <cell r="J19">
            <v>0.18367346938775511</v>
          </cell>
          <cell r="K19">
            <v>0.32653061224489793</v>
          </cell>
          <cell r="L19">
            <v>0.20408163265306123</v>
          </cell>
        </row>
        <row r="20">
          <cell r="A20" t="str">
            <v>Revenue</v>
          </cell>
          <cell r="B20" t="str">
            <v>(All)</v>
          </cell>
          <cell r="E20" t="str">
            <v>Revenue</v>
          </cell>
          <cell r="F20" t="str">
            <v>(All)</v>
          </cell>
          <cell r="I20" t="str">
            <v>Flat</v>
          </cell>
          <cell r="J20">
            <v>0.48979591836734693</v>
          </cell>
          <cell r="K20">
            <v>0.40816326530612246</v>
          </cell>
          <cell r="L20">
            <v>0.65306122448979587</v>
          </cell>
        </row>
        <row r="21">
          <cell r="I21" t="str">
            <v>Down</v>
          </cell>
          <cell r="J21">
            <v>-0.32653061224489793</v>
          </cell>
          <cell r="K21">
            <v>-0.26530612244897961</v>
          </cell>
          <cell r="L21">
            <v>-0.14285714285714285</v>
          </cell>
        </row>
        <row r="22">
          <cell r="A22" t="str">
            <v>Count of 3 Storage</v>
          </cell>
          <cell r="E22" t="str">
            <v>Count of 3 Networking</v>
          </cell>
        </row>
        <row r="23">
          <cell r="A23" t="str">
            <v>3 Storage</v>
          </cell>
          <cell r="B23" t="str">
            <v>Total</v>
          </cell>
          <cell r="E23" t="str">
            <v>3 Networking</v>
          </cell>
          <cell r="F23" t="str">
            <v>Total</v>
          </cell>
          <cell r="I23" t="str">
            <v>Up / Down</v>
          </cell>
        </row>
        <row r="24">
          <cell r="A24" t="str">
            <v>Up 11-20%</v>
          </cell>
          <cell r="B24">
            <v>6</v>
          </cell>
          <cell r="E24" t="str">
            <v>Up 11-20%</v>
          </cell>
          <cell r="F24">
            <v>3</v>
          </cell>
          <cell r="I24" t="str">
            <v>Oct 10 Survey</v>
          </cell>
          <cell r="J24">
            <v>0.35714285714285715</v>
          </cell>
          <cell r="K24">
            <v>1.4285714285714286</v>
          </cell>
          <cell r="L24">
            <v>3.2</v>
          </cell>
        </row>
        <row r="25">
          <cell r="A25" t="str">
            <v>Up 1-10%</v>
          </cell>
          <cell r="B25">
            <v>12</v>
          </cell>
          <cell r="E25" t="str">
            <v>Up 1-10%</v>
          </cell>
          <cell r="F25">
            <v>7</v>
          </cell>
          <cell r="I25" t="str">
            <v>Jan 11 Survey</v>
          </cell>
          <cell r="J25">
            <v>0.46666666666666662</v>
          </cell>
          <cell r="K25">
            <v>1</v>
          </cell>
          <cell r="L25">
            <v>1.6666666666666665</v>
          </cell>
        </row>
        <row r="26">
          <cell r="A26" t="str">
            <v>Flat</v>
          </cell>
          <cell r="B26">
            <v>21</v>
          </cell>
          <cell r="E26" t="str">
            <v>Flat</v>
          </cell>
          <cell r="F26">
            <v>32</v>
          </cell>
          <cell r="I26" t="str">
            <v>Apr 11 Survey</v>
          </cell>
          <cell r="J26">
            <v>0.56250000000000011</v>
          </cell>
          <cell r="K26">
            <v>1.2307692307692306</v>
          </cell>
          <cell r="L26">
            <v>1.4285714285714286</v>
          </cell>
        </row>
        <row r="27">
          <cell r="A27" t="str">
            <v>Down 1-10%</v>
          </cell>
          <cell r="B27">
            <v>8</v>
          </cell>
          <cell r="E27" t="str">
            <v>Down 1-10%</v>
          </cell>
          <cell r="F27">
            <v>5</v>
          </cell>
        </row>
        <row r="28">
          <cell r="A28" t="str">
            <v>Down 11-20%</v>
          </cell>
          <cell r="B28">
            <v>2</v>
          </cell>
          <cell r="E28" t="str">
            <v>Down 11-20%</v>
          </cell>
          <cell r="F28">
            <v>1</v>
          </cell>
          <cell r="I28" t="str">
            <v>Net Up</v>
          </cell>
        </row>
        <row r="29">
          <cell r="A29" t="str">
            <v>NA / Unsure</v>
          </cell>
          <cell r="B29">
            <v>1</v>
          </cell>
          <cell r="E29" t="str">
            <v>Down 21-30%</v>
          </cell>
          <cell r="F29">
            <v>1</v>
          </cell>
          <cell r="I29" t="str">
            <v>Oct 10 Survey</v>
          </cell>
          <cell r="J29">
            <v>-0.23684210526315788</v>
          </cell>
          <cell r="K29">
            <v>7.4999999999999997E-2</v>
          </cell>
          <cell r="L29">
            <v>0.29729729729729731</v>
          </cell>
        </row>
        <row r="30">
          <cell r="A30" t="str">
            <v>Grand Total</v>
          </cell>
          <cell r="B30">
            <v>50</v>
          </cell>
          <cell r="E30" t="str">
            <v>NA / Unsure</v>
          </cell>
          <cell r="F30">
            <v>1</v>
          </cell>
          <cell r="I30" t="str">
            <v>Jan 11 Survey</v>
          </cell>
          <cell r="J30">
            <v>-0.19047619047619049</v>
          </cell>
          <cell r="K30">
            <v>0</v>
          </cell>
          <cell r="L30">
            <v>0.13953488372093023</v>
          </cell>
        </row>
        <row r="31">
          <cell r="E31" t="str">
            <v>Grand Total</v>
          </cell>
          <cell r="F31">
            <v>50</v>
          </cell>
          <cell r="I31" t="str">
            <v>Apr 11 Survey</v>
          </cell>
          <cell r="J31">
            <v>-0.14285714285714282</v>
          </cell>
          <cell r="K31">
            <v>6.1224489795918324E-2</v>
          </cell>
          <cell r="L31">
            <v>6.122448979591838E-2</v>
          </cell>
        </row>
      </sheetData>
      <sheetData sheetId="3">
        <row r="1">
          <cell r="A1" t="str">
            <v>Morgan Stanley Hardware Survey - March 2011</v>
          </cell>
        </row>
        <row r="3">
          <cell r="A3" t="str">
            <v>4. Do you currently purchase tablets for corporate use? Do you allow employee owned tablets</v>
          </cell>
        </row>
        <row r="4">
          <cell r="A4" t="str">
            <v xml:space="preserve"> to access the company network?  What are your plans one year from now?</v>
          </cell>
        </row>
        <row r="5">
          <cell r="H5" t="str">
            <v>Currently</v>
          </cell>
          <cell r="J5" t="str">
            <v>In 1 Year</v>
          </cell>
        </row>
        <row r="6">
          <cell r="E6" t="str">
            <v>Currently</v>
          </cell>
          <cell r="F6" t="str">
            <v>In 1 Year</v>
          </cell>
          <cell r="H6" t="str">
            <v>Jan 11 Survey</v>
          </cell>
          <cell r="I6" t="str">
            <v>Apr 11 Survey</v>
          </cell>
          <cell r="J6" t="str">
            <v>Jan 11 Survey</v>
          </cell>
          <cell r="K6" t="str">
            <v>Apr 11 Survey</v>
          </cell>
        </row>
        <row r="7">
          <cell r="A7" t="str">
            <v>Purchase for Employees</v>
          </cell>
          <cell r="E7">
            <v>17</v>
          </cell>
          <cell r="F7">
            <v>26</v>
          </cell>
          <cell r="H7">
            <v>0.21153846153846154</v>
          </cell>
          <cell r="I7">
            <v>0.31481481481481483</v>
          </cell>
          <cell r="J7">
            <v>0.50877192982456143</v>
          </cell>
          <cell r="K7">
            <v>0.4642857142857143</v>
          </cell>
        </row>
        <row r="8">
          <cell r="A8" t="str">
            <v>Allow  Employee Owned Tablet on Network</v>
          </cell>
          <cell r="E8">
            <v>16</v>
          </cell>
          <cell r="F8">
            <v>18</v>
          </cell>
          <cell r="H8">
            <v>7.6923076923076927E-2</v>
          </cell>
          <cell r="I8">
            <v>0.29629629629629628</v>
          </cell>
          <cell r="J8">
            <v>0.15789473684210525</v>
          </cell>
          <cell r="K8">
            <v>0.32142857142857145</v>
          </cell>
        </row>
        <row r="9">
          <cell r="A9" t="str">
            <v>Do Not Allow and Do Not Purchase</v>
          </cell>
          <cell r="E9">
            <v>21</v>
          </cell>
          <cell r="F9">
            <v>12</v>
          </cell>
          <cell r="H9">
            <v>0.71153846153846156</v>
          </cell>
          <cell r="I9">
            <v>0.3888888888888889</v>
          </cell>
          <cell r="J9">
            <v>0.33333333333333331</v>
          </cell>
          <cell r="K9">
            <v>0.21428571428571427</v>
          </cell>
        </row>
        <row r="10">
          <cell r="D10" t="str">
            <v>count</v>
          </cell>
          <cell r="E10">
            <v>54</v>
          </cell>
          <cell r="F10">
            <v>56</v>
          </cell>
        </row>
        <row r="12">
          <cell r="A12" t="str">
            <v>Industry</v>
          </cell>
          <cell r="B12" t="str">
            <v>(All)</v>
          </cell>
          <cell r="E12" t="str">
            <v>Industry</v>
          </cell>
          <cell r="F12" t="str">
            <v>(All)</v>
          </cell>
        </row>
        <row r="13">
          <cell r="A13" t="str">
            <v>Revenue</v>
          </cell>
          <cell r="B13" t="str">
            <v>(All)</v>
          </cell>
          <cell r="E13" t="str">
            <v>Revenue</v>
          </cell>
          <cell r="F13" t="str">
            <v>(All)</v>
          </cell>
        </row>
        <row r="15">
          <cell r="A15" t="str">
            <v>Count of 4 Current # of tablets</v>
          </cell>
          <cell r="E15" t="str">
            <v>Count of 4 In 1 Year # of tablets</v>
          </cell>
        </row>
        <row r="16">
          <cell r="A16" t="str">
            <v>4 Current # of tablets</v>
          </cell>
          <cell r="B16" t="str">
            <v>Total</v>
          </cell>
          <cell r="E16" t="str">
            <v>4 In 1 Year # of tablets</v>
          </cell>
          <cell r="F16" t="str">
            <v>Total</v>
          </cell>
        </row>
        <row r="17">
          <cell r="A17" t="str">
            <v>200+</v>
          </cell>
          <cell r="B17">
            <v>1</v>
          </cell>
          <cell r="E17" t="str">
            <v>200+</v>
          </cell>
          <cell r="F17">
            <v>1</v>
          </cell>
        </row>
        <row r="18">
          <cell r="A18">
            <v>100</v>
          </cell>
          <cell r="B18">
            <v>1</v>
          </cell>
          <cell r="E18">
            <v>200</v>
          </cell>
          <cell r="F18">
            <v>1</v>
          </cell>
        </row>
        <row r="19">
          <cell r="A19">
            <v>25</v>
          </cell>
          <cell r="B19">
            <v>1</v>
          </cell>
          <cell r="E19">
            <v>150</v>
          </cell>
          <cell r="F19">
            <v>1</v>
          </cell>
        </row>
        <row r="20">
          <cell r="A20">
            <v>10</v>
          </cell>
          <cell r="B20">
            <v>3</v>
          </cell>
          <cell r="E20">
            <v>75</v>
          </cell>
          <cell r="F20">
            <v>1</v>
          </cell>
        </row>
        <row r="21">
          <cell r="A21">
            <v>9</v>
          </cell>
          <cell r="B21">
            <v>1</v>
          </cell>
          <cell r="E21">
            <v>70</v>
          </cell>
          <cell r="F21">
            <v>1</v>
          </cell>
        </row>
        <row r="22">
          <cell r="A22" t="str">
            <v>&lt;5</v>
          </cell>
          <cell r="B22">
            <v>1</v>
          </cell>
          <cell r="E22">
            <v>50</v>
          </cell>
          <cell r="F22">
            <v>2</v>
          </cell>
        </row>
        <row r="23">
          <cell r="A23">
            <v>3</v>
          </cell>
          <cell r="B23">
            <v>1</v>
          </cell>
          <cell r="E23">
            <v>35</v>
          </cell>
          <cell r="F23">
            <v>2</v>
          </cell>
        </row>
        <row r="24">
          <cell r="A24" t="str">
            <v>Grand Total</v>
          </cell>
          <cell r="B24">
            <v>9</v>
          </cell>
          <cell r="E24">
            <v>25</v>
          </cell>
          <cell r="F24">
            <v>1</v>
          </cell>
        </row>
        <row r="25">
          <cell r="E25">
            <v>15</v>
          </cell>
          <cell r="F25">
            <v>1</v>
          </cell>
        </row>
        <row r="26">
          <cell r="E26" t="str">
            <v>&lt;10</v>
          </cell>
          <cell r="F26">
            <v>1</v>
          </cell>
        </row>
        <row r="27">
          <cell r="E27" t="str">
            <v>Grand Total</v>
          </cell>
          <cell r="F27">
            <v>12</v>
          </cell>
        </row>
      </sheetData>
      <sheetData sheetId="4"/>
      <sheetData sheetId="5">
        <row r="1">
          <cell r="A1" t="str">
            <v>Morgan Stanley Hardware Survey - March 2011</v>
          </cell>
        </row>
        <row r="3">
          <cell r="A3" t="str">
            <v>6.  Over the next twelve months, what are your Server spending plans as it relates to specific</v>
          </cell>
        </row>
        <row r="4">
          <cell r="A4" t="str">
            <v xml:space="preserve"> vendors?</v>
          </cell>
        </row>
        <row r="6">
          <cell r="A6" t="str">
            <v>Industry</v>
          </cell>
          <cell r="B6" t="str">
            <v>(All)</v>
          </cell>
          <cell r="E6" t="str">
            <v>Industry</v>
          </cell>
          <cell r="F6" t="str">
            <v>(All)</v>
          </cell>
        </row>
        <row r="7">
          <cell r="A7" t="str">
            <v>Revenue</v>
          </cell>
          <cell r="B7" t="str">
            <v>(All)</v>
          </cell>
          <cell r="E7" t="str">
            <v>Revenue</v>
          </cell>
          <cell r="F7" t="str">
            <v>(All)</v>
          </cell>
        </row>
        <row r="9">
          <cell r="A9" t="str">
            <v>Count of 6 Dell</v>
          </cell>
          <cell r="E9" t="str">
            <v>Count of 6 HP</v>
          </cell>
        </row>
        <row r="10">
          <cell r="A10" t="str">
            <v>6 Dell</v>
          </cell>
          <cell r="B10" t="str">
            <v>Total</v>
          </cell>
          <cell r="E10" t="str">
            <v>6 HP</v>
          </cell>
          <cell r="F10" t="str">
            <v>Total</v>
          </cell>
          <cell r="J10" t="str">
            <v>Dell</v>
          </cell>
          <cell r="K10" t="str">
            <v>HP</v>
          </cell>
          <cell r="L10" t="str">
            <v>IBM</v>
          </cell>
          <cell r="M10" t="str">
            <v>ORCL</v>
          </cell>
          <cell r="N10" t="str">
            <v>CSCO</v>
          </cell>
          <cell r="P10" t="str">
            <v>Dell</v>
          </cell>
          <cell r="Q10" t="str">
            <v>HP</v>
          </cell>
          <cell r="R10" t="str">
            <v>IBM</v>
          </cell>
          <cell r="S10" t="str">
            <v>ORCL</v>
          </cell>
          <cell r="T10" t="str">
            <v>CSCO</v>
          </cell>
        </row>
        <row r="11">
          <cell r="A11" t="str">
            <v>Increase</v>
          </cell>
          <cell r="B11">
            <v>14</v>
          </cell>
          <cell r="E11" t="str">
            <v>Increase</v>
          </cell>
          <cell r="F11">
            <v>11</v>
          </cell>
          <cell r="I11" t="str">
            <v>Increase</v>
          </cell>
          <cell r="J11">
            <v>14</v>
          </cell>
          <cell r="K11">
            <v>11</v>
          </cell>
          <cell r="L11">
            <v>11</v>
          </cell>
          <cell r="M11">
            <v>6</v>
          </cell>
          <cell r="N11">
            <v>4</v>
          </cell>
          <cell r="P11">
            <v>0.36842105263157893</v>
          </cell>
          <cell r="Q11">
            <v>0.29729729729729731</v>
          </cell>
          <cell r="R11">
            <v>0.28205128205128205</v>
          </cell>
          <cell r="S11">
            <v>0.20689655172413793</v>
          </cell>
          <cell r="T11">
            <v>0.2</v>
          </cell>
        </row>
        <row r="12">
          <cell r="A12" t="str">
            <v>Flat</v>
          </cell>
          <cell r="B12">
            <v>19</v>
          </cell>
          <cell r="E12" t="str">
            <v>Flat</v>
          </cell>
          <cell r="F12">
            <v>20</v>
          </cell>
          <cell r="I12" t="str">
            <v>Flat</v>
          </cell>
          <cell r="J12">
            <v>19</v>
          </cell>
          <cell r="K12">
            <v>20</v>
          </cell>
          <cell r="L12">
            <v>23</v>
          </cell>
          <cell r="M12">
            <v>20</v>
          </cell>
          <cell r="N12">
            <v>14</v>
          </cell>
          <cell r="P12">
            <v>0.5</v>
          </cell>
          <cell r="Q12">
            <v>0.54054054054054057</v>
          </cell>
          <cell r="R12">
            <v>0.58974358974358976</v>
          </cell>
          <cell r="S12">
            <v>0.68965517241379315</v>
          </cell>
          <cell r="T12">
            <v>0.7</v>
          </cell>
        </row>
        <row r="13">
          <cell r="A13" t="str">
            <v>Decrease</v>
          </cell>
          <cell r="B13">
            <v>5</v>
          </cell>
          <cell r="E13" t="str">
            <v>Decrease</v>
          </cell>
          <cell r="F13">
            <v>6</v>
          </cell>
          <cell r="I13" t="str">
            <v>Decrease</v>
          </cell>
          <cell r="J13">
            <v>5</v>
          </cell>
          <cell r="K13">
            <v>6</v>
          </cell>
          <cell r="L13">
            <v>5</v>
          </cell>
          <cell r="M13">
            <v>3</v>
          </cell>
          <cell r="N13">
            <v>2</v>
          </cell>
          <cell r="P13">
            <v>-0.13157894736842105</v>
          </cell>
          <cell r="Q13">
            <v>-0.16216216216216217</v>
          </cell>
          <cell r="R13">
            <v>-0.12820512820512819</v>
          </cell>
          <cell r="S13">
            <v>-0.10344827586206896</v>
          </cell>
          <cell r="T13">
            <v>-0.1</v>
          </cell>
        </row>
        <row r="14">
          <cell r="A14" t="str">
            <v>Don't Use</v>
          </cell>
          <cell r="B14">
            <v>12</v>
          </cell>
          <cell r="E14" t="str">
            <v>Don't Use</v>
          </cell>
          <cell r="F14">
            <v>13</v>
          </cell>
          <cell r="I14" t="str">
            <v>Don't Use</v>
          </cell>
          <cell r="J14">
            <v>12</v>
          </cell>
          <cell r="K14">
            <v>13</v>
          </cell>
          <cell r="L14">
            <v>11</v>
          </cell>
          <cell r="M14">
            <v>21</v>
          </cell>
          <cell r="N14">
            <v>30</v>
          </cell>
          <cell r="P14">
            <v>0.23684210526315788</v>
          </cell>
          <cell r="Q14">
            <v>0.13513513513513514</v>
          </cell>
          <cell r="R14">
            <v>0.15384615384615385</v>
          </cell>
          <cell r="S14">
            <v>0.10344827586206896</v>
          </cell>
          <cell r="T14">
            <v>0.1</v>
          </cell>
        </row>
        <row r="15">
          <cell r="A15" t="str">
            <v>Grand Total</v>
          </cell>
          <cell r="B15">
            <v>50</v>
          </cell>
          <cell r="E15" t="str">
            <v>Grand Total</v>
          </cell>
          <cell r="F15">
            <v>50</v>
          </cell>
        </row>
        <row r="16">
          <cell r="K16" t="str">
            <v>DELL</v>
          </cell>
          <cell r="Q16" t="str">
            <v>IBM</v>
          </cell>
          <cell r="W16" t="str">
            <v>HP</v>
          </cell>
          <cell r="AC16" t="str">
            <v>ORCL</v>
          </cell>
          <cell r="AI16" t="str">
            <v>CSCO</v>
          </cell>
        </row>
        <row r="17">
          <cell r="A17" t="str">
            <v>Industry</v>
          </cell>
          <cell r="B17" t="str">
            <v>(All)</v>
          </cell>
          <cell r="E17" t="str">
            <v>Industry</v>
          </cell>
          <cell r="F17" t="str">
            <v>(All)</v>
          </cell>
          <cell r="I17" t="str">
            <v>Increase</v>
          </cell>
          <cell r="J17">
            <v>0.26363636363636361</v>
          </cell>
          <cell r="K17">
            <v>0.27884615384615385</v>
          </cell>
          <cell r="L17">
            <v>0.46341463414634149</v>
          </cell>
          <cell r="M17">
            <v>0.4358974358974359</v>
          </cell>
          <cell r="N17">
            <v>0.36842105263157893</v>
          </cell>
          <cell r="P17">
            <v>0.32978723404255317</v>
          </cell>
          <cell r="Q17">
            <v>0.28282828282828282</v>
          </cell>
          <cell r="R17">
            <v>0.24242424242424243</v>
          </cell>
          <cell r="S17">
            <v>0.2</v>
          </cell>
          <cell r="T17">
            <v>0.28205128205128205</v>
          </cell>
          <cell r="V17">
            <v>0.26470588235294118</v>
          </cell>
          <cell r="W17">
            <v>0.26470588235294118</v>
          </cell>
          <cell r="X17">
            <v>0.30555555555555558</v>
          </cell>
          <cell r="Y17">
            <v>0.29729729729729731</v>
          </cell>
          <cell r="Z17">
            <v>0.29729729729729731</v>
          </cell>
          <cell r="AB17">
            <v>0.16981132075471697</v>
          </cell>
          <cell r="AC17">
            <v>0.22950819672131148</v>
          </cell>
          <cell r="AD17">
            <v>0.21739130434782608</v>
          </cell>
          <cell r="AE17">
            <v>0.27272727272727271</v>
          </cell>
          <cell r="AF17">
            <v>0.20689655172413793</v>
          </cell>
          <cell r="AH17">
            <v>0.1891891891891892</v>
          </cell>
          <cell r="AI17">
            <v>0.1951219512195122</v>
          </cell>
          <cell r="AJ17">
            <v>0.14814814814814814</v>
          </cell>
          <cell r="AK17">
            <v>0.15384615384615385</v>
          </cell>
          <cell r="AL17">
            <v>0.2</v>
          </cell>
        </row>
        <row r="18">
          <cell r="A18" t="str">
            <v>Revenue</v>
          </cell>
          <cell r="B18" t="str">
            <v>(All)</v>
          </cell>
          <cell r="E18" t="str">
            <v>Revenue</v>
          </cell>
          <cell r="F18" t="str">
            <v>(All)</v>
          </cell>
          <cell r="I18" t="str">
            <v>Decrease</v>
          </cell>
          <cell r="J18">
            <v>-0.20909090909090908</v>
          </cell>
          <cell r="K18">
            <v>-0.18269230769230768</v>
          </cell>
          <cell r="L18">
            <v>-4.878048780487805E-2</v>
          </cell>
          <cell r="M18">
            <v>-0.102564102564103</v>
          </cell>
          <cell r="N18">
            <v>-0.13157894736842105</v>
          </cell>
          <cell r="P18">
            <v>-0.14893617021276595</v>
          </cell>
          <cell r="Q18">
            <v>-0.17171717171717171</v>
          </cell>
          <cell r="R18">
            <v>-0.18181818181818182</v>
          </cell>
          <cell r="S18">
            <v>-0.2</v>
          </cell>
          <cell r="T18">
            <v>-0.12820512820512819</v>
          </cell>
          <cell r="V18">
            <v>-0.22549019607843138</v>
          </cell>
          <cell r="W18">
            <v>-0.18627450980392157</v>
          </cell>
          <cell r="X18">
            <v>-0.22222222222222221</v>
          </cell>
          <cell r="Y18">
            <v>-0.162162162162162</v>
          </cell>
          <cell r="Z18">
            <v>-0.16216216216216217</v>
          </cell>
          <cell r="AB18">
            <v>-0.24528301886792453</v>
          </cell>
          <cell r="AC18">
            <v>-0.22950819672131148</v>
          </cell>
          <cell r="AD18">
            <v>-0.17391304347826086</v>
          </cell>
          <cell r="AE18">
            <v>-0.13636363636363599</v>
          </cell>
          <cell r="AF18">
            <v>-0.10344827586206896</v>
          </cell>
          <cell r="AH18">
            <v>-1.3513513513513514E-2</v>
          </cell>
          <cell r="AI18">
            <v>-6.097560975609756E-2</v>
          </cell>
          <cell r="AJ18">
            <v>-3.7037037037037035E-2</v>
          </cell>
          <cell r="AK18">
            <v>-7.69230769230769E-2</v>
          </cell>
          <cell r="AL18">
            <v>-0.1</v>
          </cell>
        </row>
        <row r="20">
          <cell r="A20" t="str">
            <v>Count of 6 IBM</v>
          </cell>
          <cell r="E20" t="str">
            <v>Count of 6 Oracle/Sun</v>
          </cell>
        </row>
        <row r="21">
          <cell r="A21" t="str">
            <v>6 IBM</v>
          </cell>
          <cell r="B21" t="str">
            <v>Total</v>
          </cell>
          <cell r="E21" t="str">
            <v>6 Oracle/Sun</v>
          </cell>
          <cell r="F21" t="str">
            <v>Total</v>
          </cell>
        </row>
        <row r="22">
          <cell r="A22" t="str">
            <v>Increase</v>
          </cell>
          <cell r="B22">
            <v>11</v>
          </cell>
          <cell r="E22" t="str">
            <v>Increase</v>
          </cell>
          <cell r="F22">
            <v>6</v>
          </cell>
        </row>
        <row r="23">
          <cell r="A23" t="str">
            <v>Flat</v>
          </cell>
          <cell r="B23">
            <v>23</v>
          </cell>
          <cell r="E23" t="str">
            <v>Flat</v>
          </cell>
          <cell r="F23">
            <v>20</v>
          </cell>
        </row>
        <row r="24">
          <cell r="A24" t="str">
            <v>Decrease</v>
          </cell>
          <cell r="B24">
            <v>5</v>
          </cell>
          <cell r="E24" t="str">
            <v>Decrease</v>
          </cell>
          <cell r="F24">
            <v>3</v>
          </cell>
        </row>
        <row r="25">
          <cell r="A25" t="str">
            <v>Don't Use</v>
          </cell>
          <cell r="B25">
            <v>11</v>
          </cell>
          <cell r="E25" t="str">
            <v>Don't Use</v>
          </cell>
          <cell r="F25">
            <v>21</v>
          </cell>
        </row>
        <row r="26">
          <cell r="A26" t="str">
            <v>Grand Total</v>
          </cell>
          <cell r="B26">
            <v>50</v>
          </cell>
          <cell r="E26" t="str">
            <v>Grand Total</v>
          </cell>
          <cell r="F26">
            <v>50</v>
          </cell>
        </row>
        <row r="28">
          <cell r="A28" t="str">
            <v>Industry</v>
          </cell>
          <cell r="B28" t="str">
            <v>(All)</v>
          </cell>
        </row>
        <row r="29">
          <cell r="A29" t="str">
            <v>Revenue</v>
          </cell>
          <cell r="B29" t="str">
            <v>(All)</v>
          </cell>
        </row>
        <row r="31">
          <cell r="A31" t="str">
            <v>Count of 6 Cisco</v>
          </cell>
        </row>
        <row r="32">
          <cell r="A32" t="str">
            <v>6 Cisco</v>
          </cell>
          <cell r="B32" t="str">
            <v>Total</v>
          </cell>
        </row>
        <row r="33">
          <cell r="A33" t="str">
            <v>Increase</v>
          </cell>
          <cell r="B33">
            <v>4</v>
          </cell>
        </row>
        <row r="34">
          <cell r="A34" t="str">
            <v>Flat</v>
          </cell>
          <cell r="B34">
            <v>14</v>
          </cell>
        </row>
        <row r="35">
          <cell r="A35" t="str">
            <v>Decrease</v>
          </cell>
          <cell r="B35">
            <v>2</v>
          </cell>
        </row>
        <row r="36">
          <cell r="A36" t="str">
            <v>Don't Use</v>
          </cell>
          <cell r="B36">
            <v>30</v>
          </cell>
        </row>
        <row r="37">
          <cell r="A37" t="str">
            <v>Grand Total</v>
          </cell>
          <cell r="B37">
            <v>50</v>
          </cell>
        </row>
      </sheetData>
      <sheetData sheetId="6"/>
      <sheetData sheetId="7">
        <row r="1">
          <cell r="A1" t="str">
            <v>Morgan Stanley Hardware Survey - March 2011</v>
          </cell>
        </row>
        <row r="2">
          <cell r="A2" t="str">
            <v xml:space="preserve"> </v>
          </cell>
        </row>
        <row r="3">
          <cell r="A3" t="str">
            <v>8.  As a result of deploying server virtualization over the next 12 months, how much do you</v>
          </cell>
        </row>
        <row r="4">
          <cell r="A4" t="str">
            <v xml:space="preserve"> expect your Server, Storage, and Networking spend to change?</v>
          </cell>
        </row>
        <row r="6">
          <cell r="A6" t="str">
            <v>Industry</v>
          </cell>
          <cell r="B6" t="str">
            <v>(All)</v>
          </cell>
          <cell r="E6" t="str">
            <v>Industry</v>
          </cell>
          <cell r="F6" t="str">
            <v>(All)</v>
          </cell>
        </row>
        <row r="7">
          <cell r="A7" t="str">
            <v>Revenue</v>
          </cell>
          <cell r="B7" t="str">
            <v>(All)</v>
          </cell>
          <cell r="E7" t="str">
            <v>Revenue</v>
          </cell>
          <cell r="F7" t="str">
            <v>(All)</v>
          </cell>
        </row>
        <row r="9">
          <cell r="A9" t="str">
            <v>Count of 8 Servers</v>
          </cell>
          <cell r="E9" t="str">
            <v>Count of 8 Storage</v>
          </cell>
          <cell r="J9" t="str">
            <v>Servers</v>
          </cell>
          <cell r="K9" t="str">
            <v>Storage</v>
          </cell>
          <cell r="L9" t="str">
            <v>Networking</v>
          </cell>
        </row>
        <row r="10">
          <cell r="A10" t="str">
            <v>8 Servers</v>
          </cell>
          <cell r="B10" t="str">
            <v>Total</v>
          </cell>
          <cell r="E10" t="str">
            <v>8 Storage</v>
          </cell>
          <cell r="F10" t="str">
            <v>Total</v>
          </cell>
          <cell r="I10" t="str">
            <v>Up 11-20%</v>
          </cell>
          <cell r="J10">
            <v>1</v>
          </cell>
          <cell r="K10">
            <v>4</v>
          </cell>
          <cell r="L10">
            <v>6</v>
          </cell>
        </row>
        <row r="11">
          <cell r="A11" t="str">
            <v>Up 11-20%</v>
          </cell>
          <cell r="B11">
            <v>1</v>
          </cell>
          <cell r="E11" t="str">
            <v>Up 11-20%</v>
          </cell>
          <cell r="F11">
            <v>4</v>
          </cell>
          <cell r="I11" t="str">
            <v>Up 1-10%</v>
          </cell>
          <cell r="J11">
            <v>13</v>
          </cell>
          <cell r="K11">
            <v>16</v>
          </cell>
          <cell r="L11">
            <v>11</v>
          </cell>
        </row>
        <row r="12">
          <cell r="A12" t="str">
            <v>Up 1-10%</v>
          </cell>
          <cell r="B12">
            <v>13</v>
          </cell>
          <cell r="E12" t="str">
            <v>Up 1-10%</v>
          </cell>
          <cell r="F12">
            <v>16</v>
          </cell>
          <cell r="I12" t="str">
            <v>Flat</v>
          </cell>
          <cell r="J12">
            <v>12</v>
          </cell>
          <cell r="K12">
            <v>20</v>
          </cell>
          <cell r="L12">
            <v>25</v>
          </cell>
        </row>
        <row r="13">
          <cell r="A13" t="str">
            <v>Flat</v>
          </cell>
          <cell r="B13">
            <v>12</v>
          </cell>
          <cell r="E13" t="str">
            <v>Flat</v>
          </cell>
          <cell r="F13">
            <v>20</v>
          </cell>
          <cell r="I13" t="str">
            <v>Down 1-10%</v>
          </cell>
          <cell r="J13">
            <v>16</v>
          </cell>
          <cell r="K13">
            <v>7</v>
          </cell>
          <cell r="L13">
            <v>5</v>
          </cell>
        </row>
        <row r="14">
          <cell r="A14" t="str">
            <v>Down 1-10%</v>
          </cell>
          <cell r="B14">
            <v>16</v>
          </cell>
          <cell r="E14" t="str">
            <v>Down 1-10%</v>
          </cell>
          <cell r="F14">
            <v>7</v>
          </cell>
          <cell r="I14" t="str">
            <v>Down 11-20%</v>
          </cell>
          <cell r="J14">
            <v>4</v>
          </cell>
          <cell r="K14">
            <v>1</v>
          </cell>
          <cell r="L14">
            <v>1</v>
          </cell>
        </row>
        <row r="15">
          <cell r="A15" t="str">
            <v>Down 11-20%</v>
          </cell>
          <cell r="B15">
            <v>4</v>
          </cell>
          <cell r="E15" t="str">
            <v>Down 11-20%</v>
          </cell>
          <cell r="F15">
            <v>1</v>
          </cell>
          <cell r="I15" t="str">
            <v>Down 21-30%</v>
          </cell>
          <cell r="J15">
            <v>1</v>
          </cell>
        </row>
        <row r="16">
          <cell r="A16" t="str">
            <v>Down 21-30%</v>
          </cell>
          <cell r="B16">
            <v>1</v>
          </cell>
          <cell r="E16" t="str">
            <v>NA / Unsure</v>
          </cell>
          <cell r="F16">
            <v>2</v>
          </cell>
          <cell r="I16" t="str">
            <v>Down &gt;30%</v>
          </cell>
          <cell r="J16">
            <v>1</v>
          </cell>
        </row>
        <row r="17">
          <cell r="A17" t="str">
            <v>Down &gt;30%</v>
          </cell>
          <cell r="B17">
            <v>1</v>
          </cell>
          <cell r="E17" t="str">
            <v>Grand Total</v>
          </cell>
          <cell r="F17">
            <v>50</v>
          </cell>
          <cell r="I17" t="str">
            <v>NA / Unsure</v>
          </cell>
          <cell r="J17">
            <v>2</v>
          </cell>
          <cell r="K17">
            <v>2</v>
          </cell>
          <cell r="L17">
            <v>2</v>
          </cell>
        </row>
        <row r="18">
          <cell r="A18" t="str">
            <v>NA / Unsure</v>
          </cell>
          <cell r="B18">
            <v>2</v>
          </cell>
        </row>
        <row r="19">
          <cell r="A19" t="str">
            <v>Grand Total</v>
          </cell>
          <cell r="B19">
            <v>50</v>
          </cell>
          <cell r="I19" t="str">
            <v>Up</v>
          </cell>
          <cell r="J19">
            <v>0.29166666666666669</v>
          </cell>
          <cell r="K19">
            <v>0.41666666666666669</v>
          </cell>
          <cell r="L19">
            <v>0.35416666666666669</v>
          </cell>
        </row>
        <row r="20">
          <cell r="I20" t="str">
            <v>Flat</v>
          </cell>
          <cell r="J20">
            <v>0.25</v>
          </cell>
          <cell r="K20">
            <v>0.41666666666666669</v>
          </cell>
          <cell r="L20">
            <v>0.52083333333333337</v>
          </cell>
        </row>
        <row r="21">
          <cell r="A21" t="str">
            <v>Industry</v>
          </cell>
          <cell r="B21" t="str">
            <v>(All)</v>
          </cell>
          <cell r="I21" t="str">
            <v>Down</v>
          </cell>
          <cell r="J21">
            <v>-0.45833333333333331</v>
          </cell>
          <cell r="K21">
            <v>-0.16666666666666666</v>
          </cell>
          <cell r="L21">
            <v>-0.125</v>
          </cell>
        </row>
        <row r="22">
          <cell r="A22" t="str">
            <v>Revenue</v>
          </cell>
          <cell r="B22" t="str">
            <v>(All)</v>
          </cell>
        </row>
        <row r="23">
          <cell r="I23" t="str">
            <v>Up / Down</v>
          </cell>
        </row>
        <row r="24">
          <cell r="A24" t="str">
            <v>Count of 8 Networking</v>
          </cell>
          <cell r="I24" t="str">
            <v>Oct 10 Survey</v>
          </cell>
          <cell r="J24">
            <v>0.4705882352941177</v>
          </cell>
          <cell r="K24">
            <v>1.3333333333333333</v>
          </cell>
          <cell r="L24">
            <v>6.666666666666667</v>
          </cell>
        </row>
        <row r="25">
          <cell r="A25" t="str">
            <v>8 Networking</v>
          </cell>
          <cell r="B25" t="str">
            <v>Total</v>
          </cell>
          <cell r="I25" t="str">
            <v>Jan 11 Survey</v>
          </cell>
          <cell r="J25">
            <v>0.58823529411764675</v>
          </cell>
          <cell r="K25">
            <v>2.2857142857142794</v>
          </cell>
          <cell r="L25">
            <v>2.2222222222222219</v>
          </cell>
        </row>
        <row r="26">
          <cell r="A26" t="str">
            <v>Up 11-20%</v>
          </cell>
          <cell r="B26">
            <v>6</v>
          </cell>
          <cell r="I26" t="str">
            <v>Apr 11 Survey</v>
          </cell>
          <cell r="J26">
            <v>0.63636363636363646</v>
          </cell>
          <cell r="K26">
            <v>2.5000000000000004</v>
          </cell>
          <cell r="L26">
            <v>2.8333333333333335</v>
          </cell>
        </row>
        <row r="27">
          <cell r="A27" t="str">
            <v>Up 1-10%</v>
          </cell>
          <cell r="B27">
            <v>11</v>
          </cell>
        </row>
        <row r="28">
          <cell r="A28" t="str">
            <v>Flat</v>
          </cell>
          <cell r="B28">
            <v>25</v>
          </cell>
          <cell r="I28" t="str">
            <v>Net Up</v>
          </cell>
        </row>
        <row r="29">
          <cell r="A29" t="str">
            <v>Down 1-10%</v>
          </cell>
          <cell r="B29">
            <v>5</v>
          </cell>
          <cell r="I29" t="str">
            <v>Oct 10 Survey</v>
          </cell>
          <cell r="J29">
            <v>-0.21951219512195119</v>
          </cell>
          <cell r="K29">
            <v>8.3333333333333315E-2</v>
          </cell>
          <cell r="L29">
            <v>0.47222222222222227</v>
          </cell>
        </row>
        <row r="30">
          <cell r="A30" t="str">
            <v>Down 11-20%</v>
          </cell>
          <cell r="B30">
            <v>1</v>
          </cell>
          <cell r="I30" t="str">
            <v>Jan 11 Survey</v>
          </cell>
          <cell r="J30">
            <v>-0.15555555555555578</v>
          </cell>
          <cell r="K30">
            <v>0.2</v>
          </cell>
          <cell r="L30">
            <v>0.24444444444444441</v>
          </cell>
        </row>
        <row r="31">
          <cell r="A31" t="str">
            <v>NA / Unsure</v>
          </cell>
          <cell r="B31">
            <v>2</v>
          </cell>
          <cell r="I31" t="str">
            <v>Apr 11 Survey</v>
          </cell>
          <cell r="J31">
            <v>-0.16666666666666663</v>
          </cell>
          <cell r="K31">
            <v>0.25</v>
          </cell>
          <cell r="L31">
            <v>0.22916666666666669</v>
          </cell>
        </row>
        <row r="32">
          <cell r="A32" t="str">
            <v>Grand Total</v>
          </cell>
          <cell r="B32">
            <v>50</v>
          </cell>
        </row>
      </sheetData>
      <sheetData sheetId="8">
        <row r="1">
          <cell r="A1" t="str">
            <v>Morgan Stanley Hardware Survey - March 2011</v>
          </cell>
        </row>
        <row r="2">
          <cell r="A2" t="str">
            <v xml:space="preserve"> </v>
          </cell>
        </row>
        <row r="3">
          <cell r="A3" t="str">
            <v>9.  Over the next twelve months, what are your Storage spending plans as it relates to specific</v>
          </cell>
        </row>
        <row r="4">
          <cell r="A4" t="str">
            <v xml:space="preserve"> vendors?</v>
          </cell>
        </row>
        <row r="6">
          <cell r="A6" t="str">
            <v>Industry</v>
          </cell>
          <cell r="B6" t="str">
            <v>(All)</v>
          </cell>
          <cell r="E6" t="str">
            <v>Industry</v>
          </cell>
          <cell r="F6" t="str">
            <v>(All)</v>
          </cell>
        </row>
        <row r="7">
          <cell r="A7" t="str">
            <v>Revenue</v>
          </cell>
          <cell r="B7" t="str">
            <v>(All)</v>
          </cell>
          <cell r="E7" t="str">
            <v>Revenue</v>
          </cell>
          <cell r="F7" t="str">
            <v>(All)</v>
          </cell>
        </row>
        <row r="9">
          <cell r="A9" t="str">
            <v>Count of 9 3Par</v>
          </cell>
          <cell r="E9" t="str">
            <v>Count of 9 Compellent</v>
          </cell>
          <cell r="J9" t="str">
            <v>PAR</v>
          </cell>
          <cell r="K9" t="str">
            <v>CML</v>
          </cell>
          <cell r="L9" t="str">
            <v>DELL</v>
          </cell>
          <cell r="M9" t="str">
            <v>EMC</v>
          </cell>
          <cell r="N9" t="str">
            <v>HIT</v>
          </cell>
          <cell r="O9" t="str">
            <v>HP</v>
          </cell>
          <cell r="P9" t="str">
            <v>IBM</v>
          </cell>
          <cell r="Q9" t="str">
            <v>ISLN</v>
          </cell>
          <cell r="R9" t="str">
            <v>NTAP</v>
          </cell>
          <cell r="S9" t="str">
            <v>ORCL</v>
          </cell>
        </row>
        <row r="10">
          <cell r="A10" t="str">
            <v>9 3Par</v>
          </cell>
          <cell r="B10" t="str">
            <v>Total</v>
          </cell>
          <cell r="E10" t="str">
            <v>9 Compellent</v>
          </cell>
          <cell r="F10" t="str">
            <v>Total</v>
          </cell>
          <cell r="I10" t="str">
            <v>Increase</v>
          </cell>
          <cell r="J10">
            <v>4</v>
          </cell>
          <cell r="K10">
            <v>5</v>
          </cell>
          <cell r="L10">
            <v>10</v>
          </cell>
          <cell r="M10">
            <v>15</v>
          </cell>
          <cell r="N10">
            <v>3</v>
          </cell>
          <cell r="O10">
            <v>9</v>
          </cell>
          <cell r="P10">
            <v>4</v>
          </cell>
          <cell r="Q10">
            <v>3</v>
          </cell>
          <cell r="R10">
            <v>9</v>
          </cell>
          <cell r="S10">
            <v>5</v>
          </cell>
        </row>
        <row r="11">
          <cell r="A11" t="str">
            <v>Increase</v>
          </cell>
          <cell r="B11">
            <v>4</v>
          </cell>
          <cell r="E11" t="str">
            <v>Increase</v>
          </cell>
          <cell r="F11">
            <v>5</v>
          </cell>
          <cell r="I11" t="str">
            <v>Flat</v>
          </cell>
          <cell r="J11">
            <v>9</v>
          </cell>
          <cell r="K11">
            <v>9</v>
          </cell>
          <cell r="L11">
            <v>13</v>
          </cell>
          <cell r="M11">
            <v>16</v>
          </cell>
          <cell r="N11">
            <v>6</v>
          </cell>
          <cell r="O11">
            <v>20</v>
          </cell>
          <cell r="P11">
            <v>17</v>
          </cell>
          <cell r="Q11">
            <v>8</v>
          </cell>
          <cell r="R11">
            <v>15</v>
          </cell>
          <cell r="S11">
            <v>6</v>
          </cell>
        </row>
        <row r="12">
          <cell r="A12" t="str">
            <v>Flat</v>
          </cell>
          <cell r="B12">
            <v>9</v>
          </cell>
          <cell r="E12" t="str">
            <v>Flat</v>
          </cell>
          <cell r="F12">
            <v>9</v>
          </cell>
          <cell r="I12" t="str">
            <v>Decrease</v>
          </cell>
          <cell r="J12">
            <v>2</v>
          </cell>
          <cell r="K12">
            <v>3</v>
          </cell>
          <cell r="L12">
            <v>2</v>
          </cell>
          <cell r="M12">
            <v>5</v>
          </cell>
          <cell r="N12">
            <v>39</v>
          </cell>
          <cell r="O12">
            <v>3</v>
          </cell>
          <cell r="P12">
            <v>3</v>
          </cell>
          <cell r="Q12">
            <v>1</v>
          </cell>
          <cell r="R12">
            <v>3</v>
          </cell>
          <cell r="S12">
            <v>5</v>
          </cell>
        </row>
        <row r="13">
          <cell r="A13" t="str">
            <v>Decrease</v>
          </cell>
          <cell r="B13">
            <v>2</v>
          </cell>
          <cell r="E13" t="str">
            <v>Decrease</v>
          </cell>
          <cell r="F13">
            <v>3</v>
          </cell>
          <cell r="I13" t="str">
            <v>Don't Use</v>
          </cell>
          <cell r="J13">
            <v>35</v>
          </cell>
          <cell r="K13">
            <v>33</v>
          </cell>
          <cell r="L13">
            <v>25</v>
          </cell>
          <cell r="M13">
            <v>14</v>
          </cell>
          <cell r="N13">
            <v>2</v>
          </cell>
          <cell r="O13">
            <v>18</v>
          </cell>
          <cell r="P13">
            <v>26</v>
          </cell>
          <cell r="Q13">
            <v>38</v>
          </cell>
          <cell r="R13">
            <v>23</v>
          </cell>
          <cell r="S13">
            <v>34</v>
          </cell>
        </row>
        <row r="14">
          <cell r="A14" t="str">
            <v>Don't Use</v>
          </cell>
          <cell r="B14">
            <v>35</v>
          </cell>
          <cell r="E14" t="str">
            <v>Don't Use</v>
          </cell>
          <cell r="F14">
            <v>33</v>
          </cell>
        </row>
        <row r="15">
          <cell r="A15" t="str">
            <v>Grand Total</v>
          </cell>
          <cell r="B15">
            <v>50</v>
          </cell>
          <cell r="E15" t="str">
            <v>Grand Total</v>
          </cell>
          <cell r="F15">
            <v>50</v>
          </cell>
          <cell r="J15" t="str">
            <v>EMC</v>
          </cell>
          <cell r="K15" t="str">
            <v>DELL</v>
          </cell>
          <cell r="L15" t="str">
            <v>NTAP</v>
          </cell>
          <cell r="M15" t="str">
            <v>HP</v>
          </cell>
          <cell r="N15" t="str">
            <v>IBM</v>
          </cell>
          <cell r="O15" t="str">
            <v>ORCL</v>
          </cell>
          <cell r="P15" t="str">
            <v>Hitachi</v>
          </cell>
        </row>
        <row r="16">
          <cell r="I16" t="str">
            <v>Increase</v>
          </cell>
          <cell r="J16">
            <v>0.375</v>
          </cell>
          <cell r="K16">
            <v>0.35714285714285715</v>
          </cell>
          <cell r="L16">
            <v>0.33333333333333331</v>
          </cell>
          <cell r="M16">
            <v>0.27659574468085107</v>
          </cell>
          <cell r="N16">
            <v>0.16666666666666666</v>
          </cell>
          <cell r="O16">
            <v>0.3125</v>
          </cell>
          <cell r="P16">
            <v>6.25E-2</v>
          </cell>
        </row>
        <row r="17">
          <cell r="A17" t="str">
            <v>Industry</v>
          </cell>
          <cell r="B17" t="str">
            <v>(All)</v>
          </cell>
          <cell r="E17" t="str">
            <v>Industry</v>
          </cell>
          <cell r="F17" t="str">
            <v>(All)</v>
          </cell>
          <cell r="I17" t="str">
            <v>Decrease</v>
          </cell>
          <cell r="J17">
            <v>-0.125</v>
          </cell>
          <cell r="K17">
            <v>-0.11904761904761904</v>
          </cell>
          <cell r="L17">
            <v>-0.1111111111111111</v>
          </cell>
          <cell r="M17">
            <v>-0.10638297872340426</v>
          </cell>
          <cell r="N17">
            <v>-0.125</v>
          </cell>
          <cell r="O17">
            <v>-0.3125</v>
          </cell>
          <cell r="P17">
            <v>-0.8125</v>
          </cell>
        </row>
        <row r="18">
          <cell r="A18" t="str">
            <v>Revenue</v>
          </cell>
          <cell r="B18" t="str">
            <v>(All)</v>
          </cell>
          <cell r="E18" t="str">
            <v>Revenue</v>
          </cell>
          <cell r="F18" t="str">
            <v>(All)</v>
          </cell>
          <cell r="J18">
            <v>0.25</v>
          </cell>
          <cell r="K18">
            <v>0.23809523809523811</v>
          </cell>
          <cell r="L18">
            <v>0.22222222222222221</v>
          </cell>
          <cell r="M18">
            <v>0.17021276595744683</v>
          </cell>
          <cell r="N18">
            <v>4.1666666666666657E-2</v>
          </cell>
          <cell r="O18">
            <v>0</v>
          </cell>
          <cell r="P18">
            <v>-0.75</v>
          </cell>
        </row>
        <row r="20">
          <cell r="A20" t="str">
            <v>Count of 9 Dell</v>
          </cell>
          <cell r="E20" t="str">
            <v>Count of 9 EMC</v>
          </cell>
          <cell r="J20" t="str">
            <v>EMC</v>
          </cell>
          <cell r="N20" t="str">
            <v>DELL</v>
          </cell>
          <cell r="R20" t="str">
            <v>NTAP</v>
          </cell>
          <cell r="V20" t="str">
            <v>HP</v>
          </cell>
          <cell r="Z20" t="str">
            <v>IBM</v>
          </cell>
          <cell r="AD20" t="str">
            <v>ORCL</v>
          </cell>
        </row>
        <row r="21">
          <cell r="A21" t="str">
            <v>9 Dell</v>
          </cell>
          <cell r="B21" t="str">
            <v>Total</v>
          </cell>
          <cell r="E21" t="str">
            <v>9 EMC</v>
          </cell>
          <cell r="F21" t="str">
            <v>Total</v>
          </cell>
          <cell r="I21" t="str">
            <v>Increase</v>
          </cell>
          <cell r="J21">
            <v>0.42499999999999999</v>
          </cell>
          <cell r="K21">
            <v>0.38297872340425532</v>
          </cell>
          <cell r="L21">
            <v>0.375</v>
          </cell>
          <cell r="N21">
            <v>0.3888888888888889</v>
          </cell>
          <cell r="O21">
            <v>0.30952380952380953</v>
          </cell>
          <cell r="P21">
            <v>0.35714285714285715</v>
          </cell>
          <cell r="R21">
            <v>0.42857142857142855</v>
          </cell>
          <cell r="S21">
            <v>0.25714285714285712</v>
          </cell>
          <cell r="T21">
            <v>0.33333333333333331</v>
          </cell>
          <cell r="V21">
            <v>0.23076923076923078</v>
          </cell>
          <cell r="W21">
            <v>0.22222222222222221</v>
          </cell>
          <cell r="X21">
            <v>0.27659574468085107</v>
          </cell>
          <cell r="Z21">
            <v>0.21212121212121213</v>
          </cell>
          <cell r="AA21">
            <v>0.21875</v>
          </cell>
          <cell r="AB21">
            <v>0.16666666666666666</v>
          </cell>
          <cell r="AD21">
            <v>0.29411764705882354</v>
          </cell>
          <cell r="AE21">
            <v>0.28000000000000003</v>
          </cell>
          <cell r="AF21">
            <v>0.3125</v>
          </cell>
        </row>
        <row r="22">
          <cell r="A22" t="str">
            <v>Increase</v>
          </cell>
          <cell r="B22">
            <v>10</v>
          </cell>
          <cell r="E22" t="str">
            <v>Increase</v>
          </cell>
          <cell r="F22">
            <v>15</v>
          </cell>
          <cell r="I22" t="str">
            <v>Decrease</v>
          </cell>
          <cell r="J22">
            <v>-2.5000000000000001E-2</v>
          </cell>
          <cell r="K22">
            <v>-8.5106382978723402E-2</v>
          </cell>
          <cell r="L22">
            <v>-0.125</v>
          </cell>
          <cell r="N22">
            <v>0</v>
          </cell>
          <cell r="O22">
            <v>-4.7619047619047616E-2</v>
          </cell>
          <cell r="P22">
            <v>-0.11904761904761904</v>
          </cell>
          <cell r="R22">
            <v>0</v>
          </cell>
          <cell r="S22">
            <v>-0.11428571428571428</v>
          </cell>
          <cell r="T22">
            <v>-0.1111111111111111</v>
          </cell>
          <cell r="V22">
            <v>-0.17948717948717949</v>
          </cell>
          <cell r="W22">
            <v>-0.1111111111111111</v>
          </cell>
          <cell r="X22">
            <v>-0.10638297872340426</v>
          </cell>
          <cell r="Z22">
            <v>-0.15151515151515152</v>
          </cell>
          <cell r="AA22">
            <v>-0.15625</v>
          </cell>
          <cell r="AB22">
            <v>-0.125</v>
          </cell>
          <cell r="AD22">
            <v>0</v>
          </cell>
          <cell r="AE22">
            <v>-0.16</v>
          </cell>
          <cell r="AF22">
            <v>-0.3125</v>
          </cell>
        </row>
        <row r="23">
          <cell r="A23" t="str">
            <v>Flat</v>
          </cell>
          <cell r="B23">
            <v>13</v>
          </cell>
          <cell r="E23" t="str">
            <v>Flat</v>
          </cell>
          <cell r="F23">
            <v>16</v>
          </cell>
        </row>
        <row r="24">
          <cell r="A24" t="str">
            <v>Decrease</v>
          </cell>
          <cell r="B24">
            <v>2</v>
          </cell>
          <cell r="E24" t="str">
            <v>Decrease</v>
          </cell>
          <cell r="F24">
            <v>5</v>
          </cell>
        </row>
        <row r="25">
          <cell r="A25" t="str">
            <v>Don't Use</v>
          </cell>
          <cell r="B25">
            <v>25</v>
          </cell>
          <cell r="E25" t="str">
            <v>Don't Use</v>
          </cell>
          <cell r="F25">
            <v>14</v>
          </cell>
        </row>
        <row r="26">
          <cell r="A26" t="str">
            <v>Grand Total</v>
          </cell>
          <cell r="B26">
            <v>50</v>
          </cell>
          <cell r="E26" t="str">
            <v>Grand Total</v>
          </cell>
          <cell r="F26">
            <v>50</v>
          </cell>
        </row>
        <row r="28">
          <cell r="A28" t="str">
            <v>Industry</v>
          </cell>
          <cell r="B28" t="str">
            <v>(All)</v>
          </cell>
          <cell r="E28" t="str">
            <v>Industry</v>
          </cell>
          <cell r="F28" t="str">
            <v>(All)</v>
          </cell>
        </row>
        <row r="29">
          <cell r="A29" t="str">
            <v>Revenue</v>
          </cell>
          <cell r="B29" t="str">
            <v>(All)</v>
          </cell>
          <cell r="E29" t="str">
            <v>Revenue</v>
          </cell>
          <cell r="F29" t="str">
            <v>(All)</v>
          </cell>
        </row>
        <row r="31">
          <cell r="A31" t="str">
            <v>Count of 9 Hitachi</v>
          </cell>
          <cell r="E31" t="str">
            <v>Count of 9 HP</v>
          </cell>
        </row>
        <row r="32">
          <cell r="A32" t="str">
            <v>9 Hitachi</v>
          </cell>
          <cell r="B32" t="str">
            <v>Total</v>
          </cell>
          <cell r="E32" t="str">
            <v>9 HP</v>
          </cell>
          <cell r="F32" t="str">
            <v>Total</v>
          </cell>
        </row>
        <row r="33">
          <cell r="A33" t="str">
            <v>Increase</v>
          </cell>
          <cell r="B33">
            <v>3</v>
          </cell>
          <cell r="E33" t="str">
            <v>Increase</v>
          </cell>
          <cell r="F33">
            <v>9</v>
          </cell>
        </row>
        <row r="34">
          <cell r="A34" t="str">
            <v>Flat</v>
          </cell>
          <cell r="B34">
            <v>6</v>
          </cell>
          <cell r="E34" t="str">
            <v>Flat</v>
          </cell>
          <cell r="F34">
            <v>20</v>
          </cell>
        </row>
        <row r="35">
          <cell r="A35" t="str">
            <v>Don't Use</v>
          </cell>
          <cell r="B35">
            <v>39</v>
          </cell>
          <cell r="E35" t="str">
            <v>Decrease</v>
          </cell>
          <cell r="F35">
            <v>3</v>
          </cell>
        </row>
        <row r="36">
          <cell r="A36" t="str">
            <v>Decrease</v>
          </cell>
          <cell r="B36">
            <v>2</v>
          </cell>
          <cell r="E36" t="str">
            <v>Don't Use</v>
          </cell>
          <cell r="F36">
            <v>18</v>
          </cell>
        </row>
        <row r="37">
          <cell r="A37" t="str">
            <v>Grand Total</v>
          </cell>
          <cell r="B37">
            <v>50</v>
          </cell>
          <cell r="E37" t="str">
            <v>Grand Total</v>
          </cell>
          <cell r="F37">
            <v>50</v>
          </cell>
        </row>
        <row r="39">
          <cell r="A39" t="str">
            <v>Industry</v>
          </cell>
          <cell r="B39" t="str">
            <v>(All)</v>
          </cell>
          <cell r="E39" t="str">
            <v>Industry</v>
          </cell>
          <cell r="F39" t="str">
            <v>(All)</v>
          </cell>
        </row>
        <row r="40">
          <cell r="A40" t="str">
            <v>Revenue</v>
          </cell>
          <cell r="B40" t="str">
            <v>(All)</v>
          </cell>
          <cell r="E40" t="str">
            <v>Revenue</v>
          </cell>
          <cell r="F40" t="str">
            <v>(All)</v>
          </cell>
        </row>
        <row r="42">
          <cell r="A42" t="str">
            <v>Count of 9 IBM</v>
          </cell>
          <cell r="E42" t="str">
            <v>Count of 9 Isilon</v>
          </cell>
        </row>
        <row r="43">
          <cell r="A43" t="str">
            <v>9 IBM</v>
          </cell>
          <cell r="B43" t="str">
            <v>Total</v>
          </cell>
          <cell r="E43" t="str">
            <v>9 Isilon</v>
          </cell>
          <cell r="F43" t="str">
            <v>Total</v>
          </cell>
        </row>
        <row r="44">
          <cell r="A44" t="str">
            <v>Increase</v>
          </cell>
          <cell r="B44">
            <v>4</v>
          </cell>
          <cell r="E44" t="str">
            <v>Increase</v>
          </cell>
          <cell r="F44">
            <v>3</v>
          </cell>
        </row>
        <row r="45">
          <cell r="A45" t="str">
            <v>Flat</v>
          </cell>
          <cell r="B45">
            <v>17</v>
          </cell>
          <cell r="E45" t="str">
            <v>Flat</v>
          </cell>
          <cell r="F45">
            <v>8</v>
          </cell>
        </row>
        <row r="46">
          <cell r="A46" t="str">
            <v>Decrease</v>
          </cell>
          <cell r="B46">
            <v>3</v>
          </cell>
          <cell r="E46" t="str">
            <v>Decrease</v>
          </cell>
          <cell r="F46">
            <v>1</v>
          </cell>
        </row>
        <row r="47">
          <cell r="A47" t="str">
            <v>Don't Use</v>
          </cell>
          <cell r="B47">
            <v>26</v>
          </cell>
          <cell r="E47" t="str">
            <v>Don't Use</v>
          </cell>
          <cell r="F47">
            <v>38</v>
          </cell>
        </row>
        <row r="48">
          <cell r="A48" t="str">
            <v>Grand Total</v>
          </cell>
          <cell r="B48">
            <v>50</v>
          </cell>
          <cell r="E48" t="str">
            <v>Grand Total</v>
          </cell>
          <cell r="F48">
            <v>50</v>
          </cell>
        </row>
        <row r="50">
          <cell r="A50" t="str">
            <v>Industry</v>
          </cell>
          <cell r="B50" t="str">
            <v>(All)</v>
          </cell>
          <cell r="E50" t="str">
            <v>Industry</v>
          </cell>
          <cell r="F50" t="str">
            <v>(All)</v>
          </cell>
        </row>
        <row r="51">
          <cell r="A51" t="str">
            <v>Revenue</v>
          </cell>
          <cell r="B51" t="str">
            <v>(All)</v>
          </cell>
          <cell r="E51" t="str">
            <v>Revenue</v>
          </cell>
          <cell r="F51" t="str">
            <v>(All)</v>
          </cell>
        </row>
        <row r="53">
          <cell r="A53" t="str">
            <v>Count of 9 NetApp</v>
          </cell>
          <cell r="E53" t="str">
            <v>Count of 9 Oracle/Sun</v>
          </cell>
        </row>
        <row r="54">
          <cell r="A54" t="str">
            <v>9 NetApp</v>
          </cell>
          <cell r="B54" t="str">
            <v>Total</v>
          </cell>
          <cell r="E54" t="str">
            <v>9 Oracle/Sun</v>
          </cell>
          <cell r="F54" t="str">
            <v>Total</v>
          </cell>
        </row>
        <row r="55">
          <cell r="A55" t="str">
            <v>Increase</v>
          </cell>
          <cell r="B55">
            <v>9</v>
          </cell>
          <cell r="E55" t="str">
            <v>Increase</v>
          </cell>
          <cell r="F55">
            <v>5</v>
          </cell>
        </row>
        <row r="56">
          <cell r="A56" t="str">
            <v>Flat</v>
          </cell>
          <cell r="B56">
            <v>15</v>
          </cell>
          <cell r="E56" t="str">
            <v>Flat</v>
          </cell>
          <cell r="F56">
            <v>6</v>
          </cell>
        </row>
        <row r="57">
          <cell r="A57" t="str">
            <v>Decrease</v>
          </cell>
          <cell r="B57">
            <v>3</v>
          </cell>
          <cell r="E57" t="str">
            <v>Decrease</v>
          </cell>
          <cell r="F57">
            <v>5</v>
          </cell>
        </row>
        <row r="58">
          <cell r="A58" t="str">
            <v>Don't Use</v>
          </cell>
          <cell r="B58">
            <v>23</v>
          </cell>
          <cell r="E58" t="str">
            <v>Don't Use</v>
          </cell>
          <cell r="F58">
            <v>34</v>
          </cell>
        </row>
        <row r="59">
          <cell r="A59" t="str">
            <v>Grand Total</v>
          </cell>
          <cell r="B59">
            <v>50</v>
          </cell>
          <cell r="E59" t="str">
            <v>Grand Total</v>
          </cell>
          <cell r="F59">
            <v>50</v>
          </cell>
        </row>
      </sheetData>
      <sheetData sheetId="9">
        <row r="1">
          <cell r="A1" t="str">
            <v>Morgan Stanley Hardware Survey - March 2011</v>
          </cell>
        </row>
        <row r="3">
          <cell r="A3" t="str">
            <v>10. Have you evaluated EMC’s new storage products?  Please indicate if you are an</v>
          </cell>
        </row>
        <row r="4">
          <cell r="A4" t="str">
            <v xml:space="preserve"> existing EMC customer.</v>
          </cell>
        </row>
        <row r="6">
          <cell r="A6" t="str">
            <v>Industry</v>
          </cell>
          <cell r="B6" t="str">
            <v>(All)</v>
          </cell>
        </row>
        <row r="7">
          <cell r="A7" t="str">
            <v>Revenue</v>
          </cell>
          <cell r="B7" t="str">
            <v>(All)</v>
          </cell>
        </row>
        <row r="9">
          <cell r="A9" t="str">
            <v>Count of 10 EMC Customer</v>
          </cell>
        </row>
        <row r="10">
          <cell r="A10" t="str">
            <v>10 EMC Customer</v>
          </cell>
          <cell r="B10" t="str">
            <v>Total</v>
          </cell>
          <cell r="J10" t="str">
            <v>Use EMC Now?</v>
          </cell>
          <cell r="K10" t="str">
            <v>VNXe</v>
          </cell>
          <cell r="L10" t="str">
            <v>VNX</v>
          </cell>
          <cell r="M10" t="str">
            <v>Isilon</v>
          </cell>
        </row>
        <row r="11">
          <cell r="A11" t="str">
            <v>Yes</v>
          </cell>
          <cell r="B11">
            <v>36</v>
          </cell>
          <cell r="H11" t="str">
            <v>Yes</v>
          </cell>
          <cell r="I11" t="str">
            <v>Intend to evaluate</v>
          </cell>
          <cell r="J11">
            <v>0.72</v>
          </cell>
          <cell r="K11">
            <v>0.08</v>
          </cell>
          <cell r="L11">
            <v>0.08</v>
          </cell>
        </row>
        <row r="12">
          <cell r="A12" t="str">
            <v>No</v>
          </cell>
          <cell r="B12">
            <v>14</v>
          </cell>
          <cell r="H12" t="str">
            <v>No</v>
          </cell>
          <cell r="I12" t="str">
            <v>Evaluated and intend to purchase</v>
          </cell>
          <cell r="J12">
            <v>0.28000000000000003</v>
          </cell>
          <cell r="K12">
            <v>0.02</v>
          </cell>
          <cell r="L12">
            <v>0.06</v>
          </cell>
          <cell r="M12">
            <v>0.04</v>
          </cell>
        </row>
        <row r="13">
          <cell r="A13" t="str">
            <v>Grand Total</v>
          </cell>
          <cell r="B13">
            <v>50</v>
          </cell>
          <cell r="I13" t="str">
            <v>Evaluated, but no decision</v>
          </cell>
          <cell r="K13">
            <v>0.24</v>
          </cell>
          <cell r="L13">
            <v>0.22</v>
          </cell>
          <cell r="M13">
            <v>0.22</v>
          </cell>
        </row>
        <row r="14">
          <cell r="I14" t="str">
            <v>Evaluated, but not interested</v>
          </cell>
          <cell r="K14">
            <v>0.16</v>
          </cell>
          <cell r="L14">
            <v>0.18</v>
          </cell>
          <cell r="M14">
            <v>0.12</v>
          </cell>
        </row>
        <row r="15">
          <cell r="A15" t="str">
            <v>Industry</v>
          </cell>
          <cell r="B15" t="str">
            <v>(All)</v>
          </cell>
          <cell r="E15" t="str">
            <v>Industry</v>
          </cell>
          <cell r="F15" t="str">
            <v>(All)</v>
          </cell>
          <cell r="I15" t="str">
            <v>Have not evaluated</v>
          </cell>
          <cell r="K15">
            <v>0.5</v>
          </cell>
          <cell r="L15">
            <v>0.46</v>
          </cell>
          <cell r="M15">
            <v>0.62</v>
          </cell>
        </row>
        <row r="16">
          <cell r="A16" t="str">
            <v>Revenue</v>
          </cell>
          <cell r="B16" t="str">
            <v>(All)</v>
          </cell>
          <cell r="E16" t="str">
            <v>Revenue</v>
          </cell>
          <cell r="F16" t="str">
            <v>(All)</v>
          </cell>
        </row>
        <row r="18">
          <cell r="A18" t="str">
            <v>Count of 10 VNXe</v>
          </cell>
          <cell r="E18" t="str">
            <v>Count of 10 VNX</v>
          </cell>
        </row>
        <row r="19">
          <cell r="A19" t="str">
            <v>10 VNXe</v>
          </cell>
          <cell r="B19" t="str">
            <v>Total</v>
          </cell>
          <cell r="E19" t="str">
            <v>10 VNX</v>
          </cell>
          <cell r="F19" t="str">
            <v>Total</v>
          </cell>
        </row>
        <row r="20">
          <cell r="A20" t="str">
            <v>Intend to evaluate</v>
          </cell>
          <cell r="B20">
            <v>4</v>
          </cell>
          <cell r="E20" t="str">
            <v>Intend to evaluate</v>
          </cell>
          <cell r="F20">
            <v>4</v>
          </cell>
        </row>
        <row r="21">
          <cell r="A21" t="str">
            <v>Evaluated and intend to purchase</v>
          </cell>
          <cell r="B21">
            <v>1</v>
          </cell>
          <cell r="E21" t="str">
            <v>Evaluated and intend to purchase</v>
          </cell>
          <cell r="F21">
            <v>3</v>
          </cell>
        </row>
        <row r="22">
          <cell r="A22" t="str">
            <v>Evaluated, but no decision</v>
          </cell>
          <cell r="B22">
            <v>12</v>
          </cell>
          <cell r="E22" t="str">
            <v>Evaluated, but no decision</v>
          </cell>
          <cell r="F22">
            <v>11</v>
          </cell>
        </row>
        <row r="23">
          <cell r="A23" t="str">
            <v>Evaluated, but not interested</v>
          </cell>
          <cell r="B23">
            <v>8</v>
          </cell>
          <cell r="E23" t="str">
            <v>Evaluated, but not interested</v>
          </cell>
          <cell r="F23">
            <v>9</v>
          </cell>
        </row>
        <row r="24">
          <cell r="A24" t="str">
            <v>Have not evaluated</v>
          </cell>
          <cell r="B24">
            <v>25</v>
          </cell>
          <cell r="E24" t="str">
            <v>Have not evaluated</v>
          </cell>
          <cell r="F24">
            <v>23</v>
          </cell>
        </row>
        <row r="25">
          <cell r="A25" t="str">
            <v>Grand Total</v>
          </cell>
          <cell r="B25">
            <v>50</v>
          </cell>
          <cell r="E25" t="str">
            <v>Grand Total</v>
          </cell>
          <cell r="F25">
            <v>50</v>
          </cell>
        </row>
        <row r="27">
          <cell r="A27" t="str">
            <v>Industry</v>
          </cell>
          <cell r="B27" t="str">
            <v>(All)</v>
          </cell>
        </row>
        <row r="28">
          <cell r="A28" t="str">
            <v>Revenue</v>
          </cell>
          <cell r="B28" t="str">
            <v>(All)</v>
          </cell>
        </row>
        <row r="30">
          <cell r="A30" t="str">
            <v>Count of 10 Isilon</v>
          </cell>
        </row>
        <row r="31">
          <cell r="A31" t="str">
            <v>10 Isilon</v>
          </cell>
          <cell r="B31" t="str">
            <v>Total</v>
          </cell>
        </row>
        <row r="32">
          <cell r="A32" t="str">
            <v>Evaluated and intend to purchase</v>
          </cell>
          <cell r="B32">
            <v>2</v>
          </cell>
        </row>
        <row r="33">
          <cell r="A33" t="str">
            <v>Evaluated, but no decision</v>
          </cell>
          <cell r="B33">
            <v>11</v>
          </cell>
        </row>
        <row r="34">
          <cell r="A34" t="str">
            <v>Evaluated, but not interested</v>
          </cell>
          <cell r="B34">
            <v>6</v>
          </cell>
        </row>
        <row r="35">
          <cell r="A35" t="str">
            <v>Have not evaluated</v>
          </cell>
          <cell r="B35">
            <v>31</v>
          </cell>
        </row>
        <row r="36">
          <cell r="A36" t="str">
            <v>Grand Total</v>
          </cell>
          <cell r="B36">
            <v>50</v>
          </cell>
        </row>
      </sheetData>
      <sheetData sheetId="10"/>
      <sheetData sheetId="11">
        <row r="1">
          <cell r="A1" t="str">
            <v>Morgan Stanley Hardware Survey - March 2011</v>
          </cell>
        </row>
        <row r="3">
          <cell r="A3" t="str">
            <v>12.  How do you expect your spending on business analytics to change in the next 12 months?</v>
          </cell>
        </row>
        <row r="5">
          <cell r="A5" t="str">
            <v>Industry</v>
          </cell>
          <cell r="B5" t="str">
            <v>(All)</v>
          </cell>
          <cell r="E5" t="str">
            <v>Industry</v>
          </cell>
          <cell r="F5" t="str">
            <v>(All)</v>
          </cell>
        </row>
        <row r="6">
          <cell r="A6" t="str">
            <v>Revenue</v>
          </cell>
          <cell r="B6" t="str">
            <v>(All)</v>
          </cell>
          <cell r="E6" t="str">
            <v>Revenue</v>
          </cell>
          <cell r="F6" t="str">
            <v>(All)</v>
          </cell>
        </row>
        <row r="8">
          <cell r="A8" t="str">
            <v>Count of 12 Performance Management and Analytics Applications (e.g., CRM, SCM, etc)</v>
          </cell>
          <cell r="E8" t="str">
            <v>Count of 12 Business Intelligence Tools (e.g., query, reporting, datamining, etc)</v>
          </cell>
          <cell r="J8" t="str">
            <v>Analytical Applications (CRM, SCM, etc)</v>
          </cell>
          <cell r="K8" t="str">
            <v>BI Tools (query, reporting, datamining, etc)</v>
          </cell>
          <cell r="L8" t="str">
            <v>Data Warehouse / Appliance Platform</v>
          </cell>
        </row>
        <row r="9">
          <cell r="A9" t="str">
            <v>12 Performance Management and Analytics Applications (e.g., CRM, SCM, etc)</v>
          </cell>
          <cell r="B9" t="str">
            <v>Total</v>
          </cell>
          <cell r="E9" t="str">
            <v>12 Business Intelligence Tools (e.g., query, reporting, datamining, etc)</v>
          </cell>
          <cell r="F9" t="str">
            <v>Total</v>
          </cell>
          <cell r="I9" t="str">
            <v>Increase</v>
          </cell>
          <cell r="J9">
            <v>22</v>
          </cell>
          <cell r="K9">
            <v>31</v>
          </cell>
          <cell r="L9">
            <v>21</v>
          </cell>
        </row>
        <row r="10">
          <cell r="A10" t="str">
            <v>Increase</v>
          </cell>
          <cell r="B10">
            <v>22</v>
          </cell>
          <cell r="E10" t="str">
            <v>Increase</v>
          </cell>
          <cell r="F10">
            <v>31</v>
          </cell>
          <cell r="I10" t="str">
            <v>Flat</v>
          </cell>
          <cell r="J10">
            <v>19</v>
          </cell>
          <cell r="K10">
            <v>16</v>
          </cell>
          <cell r="L10">
            <v>24</v>
          </cell>
        </row>
        <row r="11">
          <cell r="A11" t="str">
            <v>Flat</v>
          </cell>
          <cell r="B11">
            <v>19</v>
          </cell>
          <cell r="E11" t="str">
            <v>Flat</v>
          </cell>
          <cell r="F11">
            <v>16</v>
          </cell>
          <cell r="I11" t="str">
            <v>Don't Use</v>
          </cell>
          <cell r="J11">
            <v>9</v>
          </cell>
          <cell r="K11">
            <v>3</v>
          </cell>
          <cell r="L11">
            <v>5</v>
          </cell>
        </row>
        <row r="12">
          <cell r="A12" t="str">
            <v>Don't Use</v>
          </cell>
          <cell r="B12">
            <v>9</v>
          </cell>
          <cell r="E12" t="str">
            <v>Don't Use</v>
          </cell>
          <cell r="F12">
            <v>3</v>
          </cell>
        </row>
        <row r="13">
          <cell r="A13" t="str">
            <v>Grand Total</v>
          </cell>
          <cell r="B13">
            <v>50</v>
          </cell>
          <cell r="E13" t="str">
            <v>Grand Total</v>
          </cell>
          <cell r="F13">
            <v>50</v>
          </cell>
          <cell r="I13" t="str">
            <v>Increase</v>
          </cell>
          <cell r="J13">
            <v>0.53658536585365857</v>
          </cell>
          <cell r="K13">
            <v>0.65957446808510634</v>
          </cell>
          <cell r="L13">
            <v>0.46666666666666667</v>
          </cell>
        </row>
        <row r="15">
          <cell r="A15" t="str">
            <v>Industry</v>
          </cell>
          <cell r="B15" t="str">
            <v>(All)</v>
          </cell>
          <cell r="J15" t="str">
            <v>BI Tools (query, reporting, datamining, etc)</v>
          </cell>
          <cell r="K15" t="str">
            <v>Analytical Applications (CRM, SCM, etc)</v>
          </cell>
          <cell r="L15" t="str">
            <v>Data Warehouse / Appliance Platform</v>
          </cell>
        </row>
        <row r="16">
          <cell r="A16" t="str">
            <v>Revenue</v>
          </cell>
          <cell r="B16" t="str">
            <v>(All)</v>
          </cell>
          <cell r="J16">
            <v>0.65957446808510634</v>
          </cell>
          <cell r="K16">
            <v>0.53658536585365857</v>
          </cell>
          <cell r="L16">
            <v>0.46666666666666667</v>
          </cell>
        </row>
        <row r="18">
          <cell r="A18" t="str">
            <v>Count of 12 Data Warehouse Platform (e.g., data warehouse, data appliance, etc)</v>
          </cell>
        </row>
        <row r="19">
          <cell r="A19" t="str">
            <v>12 Data Warehouse Platform (e.g., data warehouse, data appliance, etc)</v>
          </cell>
          <cell r="B19" t="str">
            <v>Total</v>
          </cell>
        </row>
        <row r="20">
          <cell r="A20" t="str">
            <v>Increase</v>
          </cell>
          <cell r="B20">
            <v>21</v>
          </cell>
        </row>
        <row r="21">
          <cell r="A21" t="str">
            <v>Flat</v>
          </cell>
          <cell r="B21">
            <v>24</v>
          </cell>
        </row>
        <row r="22">
          <cell r="A22" t="str">
            <v>Don't Use</v>
          </cell>
          <cell r="B22">
            <v>5</v>
          </cell>
        </row>
        <row r="23">
          <cell r="A23" t="str">
            <v>Grand Total</v>
          </cell>
          <cell r="B23">
            <v>50</v>
          </cell>
        </row>
      </sheetData>
      <sheetData sheetId="12"/>
      <sheetData sheetId="13">
        <row r="1">
          <cell r="A1" t="str">
            <v>Morgan Stanley Hardware Survey - March 2011</v>
          </cell>
        </row>
        <row r="3">
          <cell r="A3" t="str">
            <v>14.  How have printers and supplies spending per employee trended in the last twelve months?</v>
          </cell>
        </row>
        <row r="4">
          <cell r="A4" t="str">
            <v xml:space="preserve"> How do you expect it to trend per employee in the next twelve months?</v>
          </cell>
        </row>
        <row r="6">
          <cell r="A6" t="str">
            <v>Industry</v>
          </cell>
          <cell r="B6" t="str">
            <v>(All)</v>
          </cell>
          <cell r="E6" t="str">
            <v>Industry</v>
          </cell>
          <cell r="F6" t="str">
            <v>(All)</v>
          </cell>
          <cell r="I6" t="str">
            <v>Last 12 Months</v>
          </cell>
          <cell r="L6" t="str">
            <v>Next 12 Months</v>
          </cell>
        </row>
        <row r="7">
          <cell r="A7" t="str">
            <v>Revenue</v>
          </cell>
          <cell r="B7" t="str">
            <v>(All)</v>
          </cell>
          <cell r="E7" t="str">
            <v>Revenue</v>
          </cell>
          <cell r="F7" t="str">
            <v>(All)</v>
          </cell>
          <cell r="I7" t="str">
            <v>Printers</v>
          </cell>
          <cell r="J7" t="str">
            <v>Supplies</v>
          </cell>
          <cell r="L7" t="str">
            <v>Printers</v>
          </cell>
          <cell r="M7" t="str">
            <v>Supplies</v>
          </cell>
        </row>
        <row r="8">
          <cell r="H8" t="str">
            <v>Increase</v>
          </cell>
          <cell r="I8">
            <v>8</v>
          </cell>
          <cell r="J8">
            <v>8</v>
          </cell>
          <cell r="L8">
            <v>6</v>
          </cell>
          <cell r="M8">
            <v>7</v>
          </cell>
        </row>
        <row r="9">
          <cell r="A9" t="str">
            <v>Count of 14 Printer Spending Last 12 Months</v>
          </cell>
          <cell r="E9" t="str">
            <v>Count of 14 Printer Supplies Spending Last 12 Months</v>
          </cell>
          <cell r="H9" t="str">
            <v>Flat</v>
          </cell>
          <cell r="I9">
            <v>30</v>
          </cell>
          <cell r="J9">
            <v>32</v>
          </cell>
          <cell r="L9">
            <v>35</v>
          </cell>
          <cell r="M9">
            <v>31</v>
          </cell>
        </row>
        <row r="10">
          <cell r="A10" t="str">
            <v>14 Printer Spending Last 12 Months</v>
          </cell>
          <cell r="B10" t="str">
            <v>Total</v>
          </cell>
          <cell r="E10" t="str">
            <v>14 Printer Supplies Spending Last 12 Months</v>
          </cell>
          <cell r="F10" t="str">
            <v>Total</v>
          </cell>
          <cell r="H10" t="str">
            <v>Decrease</v>
          </cell>
          <cell r="I10">
            <v>12</v>
          </cell>
          <cell r="J10">
            <v>10</v>
          </cell>
          <cell r="L10">
            <v>9</v>
          </cell>
          <cell r="M10">
            <v>12</v>
          </cell>
        </row>
        <row r="11">
          <cell r="A11" t="str">
            <v>Increase</v>
          </cell>
          <cell r="B11">
            <v>8</v>
          </cell>
          <cell r="E11" t="str">
            <v>Increase</v>
          </cell>
          <cell r="F11">
            <v>8</v>
          </cell>
        </row>
        <row r="12">
          <cell r="A12" t="str">
            <v>Flat</v>
          </cell>
          <cell r="B12">
            <v>30</v>
          </cell>
          <cell r="E12" t="str">
            <v>Flat</v>
          </cell>
          <cell r="F12">
            <v>32</v>
          </cell>
          <cell r="I12">
            <v>0.16</v>
          </cell>
          <cell r="J12">
            <v>0.16</v>
          </cell>
          <cell r="L12">
            <v>0.12</v>
          </cell>
          <cell r="M12">
            <v>0.14000000000000001</v>
          </cell>
        </row>
        <row r="13">
          <cell r="A13" t="str">
            <v>Decrease</v>
          </cell>
          <cell r="B13">
            <v>12</v>
          </cell>
          <cell r="E13" t="str">
            <v>Decrease</v>
          </cell>
          <cell r="F13">
            <v>10</v>
          </cell>
          <cell r="I13">
            <v>0.6</v>
          </cell>
          <cell r="J13">
            <v>0.64</v>
          </cell>
          <cell r="L13">
            <v>0.7</v>
          </cell>
          <cell r="M13">
            <v>0.62</v>
          </cell>
        </row>
        <row r="14">
          <cell r="A14" t="str">
            <v>Grand Total</v>
          </cell>
          <cell r="B14">
            <v>50</v>
          </cell>
          <cell r="E14" t="str">
            <v>Grand Total</v>
          </cell>
          <cell r="F14">
            <v>50</v>
          </cell>
          <cell r="I14">
            <v>0.24</v>
          </cell>
          <cell r="J14">
            <v>0.2</v>
          </cell>
          <cell r="L14">
            <v>0.18</v>
          </cell>
          <cell r="M14">
            <v>0.24</v>
          </cell>
        </row>
        <row r="16">
          <cell r="A16" t="str">
            <v>Industry</v>
          </cell>
          <cell r="B16" t="str">
            <v>(All)</v>
          </cell>
          <cell r="E16" t="str">
            <v>Industry</v>
          </cell>
          <cell r="F16" t="str">
            <v>(All)</v>
          </cell>
          <cell r="I16" t="str">
            <v>Oct 09 Survey</v>
          </cell>
          <cell r="J16" t="str">
            <v>Jan 10 Survey</v>
          </cell>
          <cell r="K16" t="str">
            <v>Oct 10 Survey</v>
          </cell>
          <cell r="L16" t="str">
            <v>Jan 11 Survey</v>
          </cell>
          <cell r="M16" t="str">
            <v>Apr 11 Survey</v>
          </cell>
          <cell r="O16" t="str">
            <v>Oct 09 Survey</v>
          </cell>
          <cell r="P16" t="str">
            <v>Jan 10 Survey</v>
          </cell>
          <cell r="Q16" t="str">
            <v>Oct 10 Survey</v>
          </cell>
          <cell r="R16" t="str">
            <v>Jan 11 Survey</v>
          </cell>
          <cell r="S16" t="str">
            <v>Apr 11 Survey</v>
          </cell>
        </row>
        <row r="17">
          <cell r="A17" t="str">
            <v>Revenue</v>
          </cell>
          <cell r="B17" t="str">
            <v>(All)</v>
          </cell>
          <cell r="E17" t="str">
            <v>Revenue</v>
          </cell>
          <cell r="F17" t="str">
            <v>(All)</v>
          </cell>
          <cell r="H17" t="str">
            <v>Increase</v>
          </cell>
          <cell r="I17">
            <v>0.11678832116788321</v>
          </cell>
          <cell r="J17">
            <v>7.2992700729927001E-2</v>
          </cell>
          <cell r="K17">
            <v>6.9767441860465115E-2</v>
          </cell>
          <cell r="L17">
            <v>0.1</v>
          </cell>
          <cell r="M17">
            <v>0.12</v>
          </cell>
          <cell r="O17">
            <v>8.9552238805970144E-2</v>
          </cell>
          <cell r="P17">
            <v>0.15217391304347827</v>
          </cell>
          <cell r="Q17">
            <v>0.14893617021276595</v>
          </cell>
          <cell r="R17">
            <v>0.12</v>
          </cell>
          <cell r="S17">
            <v>0.14000000000000001</v>
          </cell>
        </row>
        <row r="18">
          <cell r="H18" t="str">
            <v>Flat</v>
          </cell>
          <cell r="I18">
            <v>0.58394160583941601</v>
          </cell>
          <cell r="J18">
            <v>0.62773722627737227</v>
          </cell>
          <cell r="K18">
            <v>0.67441860465116277</v>
          </cell>
          <cell r="L18">
            <v>0.7</v>
          </cell>
          <cell r="M18">
            <v>0.7</v>
          </cell>
          <cell r="O18">
            <v>0.55223880597014929</v>
          </cell>
          <cell r="P18">
            <v>0.54347826086956519</v>
          </cell>
          <cell r="Q18">
            <v>0.72340425531914898</v>
          </cell>
          <cell r="R18">
            <v>0.57999999999999996</v>
          </cell>
          <cell r="S18">
            <v>0.62</v>
          </cell>
        </row>
        <row r="19">
          <cell r="A19" t="str">
            <v>Count of 14 Printer Spending Next 12 Months</v>
          </cell>
          <cell r="E19" t="str">
            <v>Count of 14 Printer Supplies Spending Next 12 Months</v>
          </cell>
          <cell r="H19" t="str">
            <v>Decrease</v>
          </cell>
          <cell r="I19">
            <v>-0.29927007299270098</v>
          </cell>
          <cell r="J19">
            <v>-0.29927007299270098</v>
          </cell>
          <cell r="K19">
            <v>-0.2558139534883721</v>
          </cell>
          <cell r="L19">
            <v>-0.2</v>
          </cell>
          <cell r="M19">
            <v>-0.18</v>
          </cell>
          <cell r="O19">
            <v>-0.35820895522388102</v>
          </cell>
          <cell r="P19">
            <v>-0.30434782608695699</v>
          </cell>
          <cell r="Q19">
            <v>-0.1276595744680851</v>
          </cell>
          <cell r="R19">
            <v>-0.3</v>
          </cell>
          <cell r="S19">
            <v>-0.24</v>
          </cell>
        </row>
        <row r="20">
          <cell r="A20" t="str">
            <v>14 Printer Spending Next 12 Months</v>
          </cell>
          <cell r="B20" t="str">
            <v>Total</v>
          </cell>
          <cell r="E20" t="str">
            <v>14 Printer Supplies Spending Next 12 Months</v>
          </cell>
          <cell r="F20" t="str">
            <v>Total</v>
          </cell>
        </row>
        <row r="21">
          <cell r="A21" t="str">
            <v>Increase</v>
          </cell>
          <cell r="B21">
            <v>6</v>
          </cell>
          <cell r="E21" t="str">
            <v>Increase</v>
          </cell>
          <cell r="F21">
            <v>7</v>
          </cell>
          <cell r="I21">
            <v>-0.18248175182481777</v>
          </cell>
          <cell r="J21">
            <v>-0.22627737226277397</v>
          </cell>
          <cell r="K21">
            <v>-0.18604651162790697</v>
          </cell>
          <cell r="L21">
            <v>-0.1</v>
          </cell>
          <cell r="M21">
            <v>-0.06</v>
          </cell>
          <cell r="O21">
            <v>-0.26865671641791089</v>
          </cell>
          <cell r="P21">
            <v>-0.15217391304347871</v>
          </cell>
          <cell r="Q21">
            <v>2.1276595744680854E-2</v>
          </cell>
          <cell r="R21">
            <v>-0.18</v>
          </cell>
          <cell r="S21">
            <v>-9.9999999999999978E-2</v>
          </cell>
        </row>
        <row r="22">
          <cell r="A22" t="str">
            <v>Flat</v>
          </cell>
          <cell r="B22">
            <v>35</v>
          </cell>
          <cell r="E22" t="str">
            <v>Flat</v>
          </cell>
          <cell r="F22">
            <v>31</v>
          </cell>
        </row>
        <row r="23">
          <cell r="A23" t="str">
            <v>Decrease</v>
          </cell>
          <cell r="B23">
            <v>9</v>
          </cell>
          <cell r="E23" t="str">
            <v>Decrease</v>
          </cell>
          <cell r="F23">
            <v>12</v>
          </cell>
        </row>
        <row r="24">
          <cell r="A24" t="str">
            <v>Grand Total</v>
          </cell>
          <cell r="B24">
            <v>50</v>
          </cell>
          <cell r="E24" t="str">
            <v>Grand Total</v>
          </cell>
          <cell r="F24">
            <v>50</v>
          </cell>
        </row>
      </sheetData>
      <sheetData sheetId="14"/>
      <sheetData sheetId="15"/>
      <sheetData sheetId="1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5"/>
      <sheetName val="#6"/>
      <sheetName val="#7"/>
      <sheetName val="#8"/>
      <sheetName val="#9"/>
      <sheetName val="#10"/>
      <sheetName val="#11"/>
      <sheetName val="#12"/>
      <sheetName val="#13"/>
      <sheetName val="#14"/>
      <sheetName val="#15"/>
      <sheetName val="DATASHEET"/>
      <sheetName val="Jul 2011"/>
    </sheetNames>
    <sheetDataSet>
      <sheetData sheetId="0"/>
      <sheetData sheetId="1">
        <row r="1">
          <cell r="A1" t="str">
            <v>Morgan Stanley Hardware Survey - June 2011</v>
          </cell>
        </row>
        <row r="3">
          <cell r="A3" t="str">
            <v>2. As a result of deploying desktop virtualization over the next 12 months, how much do you</v>
          </cell>
        </row>
        <row r="4">
          <cell r="A4" t="str">
            <v xml:space="preserve"> expect your PC, Server, Storage, and Networking spend to change?</v>
          </cell>
        </row>
        <row r="6">
          <cell r="A6" t="str">
            <v>Industry</v>
          </cell>
          <cell r="B6" t="str">
            <v>(All)</v>
          </cell>
          <cell r="E6" t="str">
            <v>Industry</v>
          </cell>
          <cell r="F6" t="str">
            <v>(All)</v>
          </cell>
        </row>
        <row r="7">
          <cell r="A7" t="str">
            <v>Revenue</v>
          </cell>
          <cell r="B7" t="str">
            <v>(All)</v>
          </cell>
          <cell r="E7" t="str">
            <v>Revenue</v>
          </cell>
          <cell r="F7" t="str">
            <v>(All)</v>
          </cell>
        </row>
        <row r="9">
          <cell r="A9" t="str">
            <v>Count of 2 PCs</v>
          </cell>
          <cell r="E9" t="str">
            <v>Count of 2 Servers</v>
          </cell>
        </row>
        <row r="10">
          <cell r="A10" t="str">
            <v>2 PCs</v>
          </cell>
          <cell r="B10" t="str">
            <v>Total</v>
          </cell>
          <cell r="E10" t="str">
            <v>2 Servers</v>
          </cell>
          <cell r="F10" t="str">
            <v>Total</v>
          </cell>
          <cell r="J10" t="str">
            <v>PCs</v>
          </cell>
          <cell r="K10" t="str">
            <v>Servers</v>
          </cell>
          <cell r="L10" t="str">
            <v>Storage</v>
          </cell>
          <cell r="M10" t="str">
            <v>Networking</v>
          </cell>
        </row>
        <row r="11">
          <cell r="A11" t="str">
            <v>Up 11-20%</v>
          </cell>
          <cell r="B11">
            <v>2</v>
          </cell>
          <cell r="E11" t="str">
            <v>Up 11-20%</v>
          </cell>
          <cell r="F11">
            <v>4</v>
          </cell>
          <cell r="I11" t="str">
            <v>Up 11-20%</v>
          </cell>
          <cell r="J11">
            <v>2</v>
          </cell>
          <cell r="K11">
            <v>4</v>
          </cell>
          <cell r="L11">
            <v>5</v>
          </cell>
          <cell r="M11">
            <v>3</v>
          </cell>
        </row>
        <row r="12">
          <cell r="A12" t="str">
            <v>Up 1-10%</v>
          </cell>
          <cell r="B12">
            <v>5</v>
          </cell>
          <cell r="E12" t="str">
            <v>Up 1-10%</v>
          </cell>
          <cell r="F12">
            <v>12</v>
          </cell>
          <cell r="I12" t="str">
            <v>Up 1-10%</v>
          </cell>
          <cell r="J12">
            <v>5</v>
          </cell>
          <cell r="K12">
            <v>12</v>
          </cell>
          <cell r="L12">
            <v>11</v>
          </cell>
          <cell r="M12">
            <v>6</v>
          </cell>
        </row>
        <row r="13">
          <cell r="A13" t="str">
            <v>Flat</v>
          </cell>
          <cell r="B13">
            <v>22</v>
          </cell>
          <cell r="E13" t="str">
            <v>Flat</v>
          </cell>
          <cell r="F13">
            <v>18</v>
          </cell>
          <cell r="I13" t="str">
            <v>Flat</v>
          </cell>
          <cell r="J13">
            <v>22</v>
          </cell>
          <cell r="K13">
            <v>18</v>
          </cell>
          <cell r="L13">
            <v>17</v>
          </cell>
          <cell r="M13">
            <v>29</v>
          </cell>
        </row>
        <row r="14">
          <cell r="A14" t="str">
            <v>Down 1-10%</v>
          </cell>
          <cell r="B14">
            <v>11</v>
          </cell>
          <cell r="E14" t="str">
            <v>Down 1-10%</v>
          </cell>
          <cell r="F14">
            <v>12</v>
          </cell>
          <cell r="I14" t="str">
            <v>Down 1-10%</v>
          </cell>
          <cell r="J14">
            <v>11</v>
          </cell>
          <cell r="K14">
            <v>12</v>
          </cell>
          <cell r="L14">
            <v>11</v>
          </cell>
          <cell r="M14">
            <v>7</v>
          </cell>
        </row>
        <row r="15">
          <cell r="A15" t="str">
            <v>Down 11-20%</v>
          </cell>
          <cell r="B15">
            <v>7</v>
          </cell>
          <cell r="E15" t="str">
            <v>Down 11-20%</v>
          </cell>
          <cell r="F15">
            <v>2</v>
          </cell>
          <cell r="I15" t="str">
            <v>Down 11-20%</v>
          </cell>
          <cell r="J15">
            <v>7</v>
          </cell>
          <cell r="K15">
            <v>2</v>
          </cell>
          <cell r="L15">
            <v>4</v>
          </cell>
          <cell r="M15">
            <v>3</v>
          </cell>
        </row>
        <row r="16">
          <cell r="A16" t="str">
            <v>Down 21-30%</v>
          </cell>
          <cell r="B16">
            <v>1</v>
          </cell>
          <cell r="E16" t="str">
            <v>NA / Unsure</v>
          </cell>
          <cell r="F16">
            <v>2</v>
          </cell>
          <cell r="I16" t="str">
            <v>Down 21-30%</v>
          </cell>
          <cell r="J16">
            <v>1</v>
          </cell>
        </row>
        <row r="17">
          <cell r="A17" t="str">
            <v>NA / Unsure</v>
          </cell>
          <cell r="B17">
            <v>2</v>
          </cell>
          <cell r="E17" t="str">
            <v>Grand Total</v>
          </cell>
          <cell r="F17">
            <v>50</v>
          </cell>
          <cell r="I17" t="str">
            <v>NA / Unsure</v>
          </cell>
          <cell r="J17">
            <v>2</v>
          </cell>
          <cell r="K17">
            <v>2</v>
          </cell>
          <cell r="L17">
            <v>2</v>
          </cell>
          <cell r="M17">
            <v>2</v>
          </cell>
        </row>
        <row r="18">
          <cell r="A18" t="str">
            <v>Grand Total</v>
          </cell>
          <cell r="B18">
            <v>50</v>
          </cell>
        </row>
        <row r="19">
          <cell r="J19" t="str">
            <v>PCs</v>
          </cell>
          <cell r="K19" t="str">
            <v>Servers</v>
          </cell>
          <cell r="L19" t="str">
            <v>Networking</v>
          </cell>
        </row>
        <row r="20">
          <cell r="A20" t="str">
            <v>Industry</v>
          </cell>
          <cell r="B20" t="str">
            <v>(All)</v>
          </cell>
          <cell r="E20" t="str">
            <v>Industry</v>
          </cell>
          <cell r="F20" t="str">
            <v>(All)</v>
          </cell>
          <cell r="I20" t="str">
            <v>Up</v>
          </cell>
          <cell r="J20">
            <v>0.14583333333333334</v>
          </cell>
          <cell r="K20">
            <v>0.33333333333333331</v>
          </cell>
          <cell r="L20">
            <v>0.1875</v>
          </cell>
        </row>
        <row r="21">
          <cell r="A21" t="str">
            <v>Revenue</v>
          </cell>
          <cell r="B21" t="str">
            <v>(All)</v>
          </cell>
          <cell r="E21" t="str">
            <v>Revenue</v>
          </cell>
          <cell r="F21" t="str">
            <v>(All)</v>
          </cell>
          <cell r="I21" t="str">
            <v>Flat</v>
          </cell>
          <cell r="J21">
            <v>0.45833333333333331</v>
          </cell>
          <cell r="K21">
            <v>0.375</v>
          </cell>
          <cell r="L21">
            <v>0.60416666666666663</v>
          </cell>
        </row>
        <row r="22">
          <cell r="I22" t="str">
            <v>Down</v>
          </cell>
          <cell r="J22">
            <v>-0.39583333333333331</v>
          </cell>
          <cell r="K22">
            <v>-0.29166666666666669</v>
          </cell>
          <cell r="L22">
            <v>-0.20833333333333334</v>
          </cell>
        </row>
        <row r="23">
          <cell r="A23" t="str">
            <v>Count of 2 Storage</v>
          </cell>
          <cell r="E23" t="str">
            <v>Count of 2 Networking</v>
          </cell>
        </row>
        <row r="24">
          <cell r="A24" t="str">
            <v>2 Storage</v>
          </cell>
          <cell r="B24" t="str">
            <v>Total</v>
          </cell>
          <cell r="E24" t="str">
            <v>2 Networking</v>
          </cell>
          <cell r="F24" t="str">
            <v>Total</v>
          </cell>
          <cell r="I24" t="str">
            <v>Net Up</v>
          </cell>
        </row>
        <row r="25">
          <cell r="A25" t="str">
            <v>Up 11-20%</v>
          </cell>
          <cell r="B25">
            <v>5</v>
          </cell>
          <cell r="E25" t="str">
            <v>Up 11-20%</v>
          </cell>
          <cell r="F25">
            <v>3</v>
          </cell>
          <cell r="I25" t="str">
            <v>Oct 10 Survey</v>
          </cell>
          <cell r="J25">
            <v>-0.23684210526315788</v>
          </cell>
          <cell r="K25">
            <v>7.4999999999999997E-2</v>
          </cell>
          <cell r="L25">
            <v>0.29729729729729731</v>
          </cell>
        </row>
        <row r="26">
          <cell r="A26" t="str">
            <v>Up 1-10%</v>
          </cell>
          <cell r="B26">
            <v>11</v>
          </cell>
          <cell r="E26" t="str">
            <v>Up 1-10%</v>
          </cell>
          <cell r="F26">
            <v>6</v>
          </cell>
          <cell r="I26" t="str">
            <v>Jan 11 Survey</v>
          </cell>
          <cell r="J26">
            <v>-0.19047619047619049</v>
          </cell>
          <cell r="K26">
            <v>0</v>
          </cell>
          <cell r="L26">
            <v>0.13953488372093023</v>
          </cell>
        </row>
        <row r="27">
          <cell r="A27" t="str">
            <v>Flat</v>
          </cell>
          <cell r="B27">
            <v>17</v>
          </cell>
          <cell r="E27" t="str">
            <v>Flat</v>
          </cell>
          <cell r="F27">
            <v>29</v>
          </cell>
          <cell r="I27" t="str">
            <v>Apr 11 Survey</v>
          </cell>
          <cell r="J27">
            <v>-0.14285714285714282</v>
          </cell>
          <cell r="K27">
            <v>6.1224489795918324E-2</v>
          </cell>
          <cell r="L27">
            <v>6.122448979591838E-2</v>
          </cell>
        </row>
        <row r="28">
          <cell r="A28" t="str">
            <v>Down 1-10%</v>
          </cell>
          <cell r="B28">
            <v>11</v>
          </cell>
          <cell r="E28" t="str">
            <v>Down 1-10%</v>
          </cell>
          <cell r="F28">
            <v>7</v>
          </cell>
          <cell r="I28" t="str">
            <v>Jul 11 Survey</v>
          </cell>
          <cell r="J28">
            <v>-0.24999999999999997</v>
          </cell>
          <cell r="K28">
            <v>4.166666666666663E-2</v>
          </cell>
          <cell r="L28">
            <v>-2.0833333333333343E-2</v>
          </cell>
        </row>
        <row r="29">
          <cell r="A29" t="str">
            <v>Down 11-20%</v>
          </cell>
          <cell r="B29">
            <v>4</v>
          </cell>
          <cell r="E29" t="str">
            <v>Down 11-20%</v>
          </cell>
          <cell r="F29">
            <v>3</v>
          </cell>
        </row>
        <row r="30">
          <cell r="A30" t="str">
            <v>NA / Unsure</v>
          </cell>
          <cell r="B30">
            <v>2</v>
          </cell>
          <cell r="E30" t="str">
            <v>NA / Unsure</v>
          </cell>
          <cell r="F30">
            <v>2</v>
          </cell>
        </row>
        <row r="31">
          <cell r="A31" t="str">
            <v>Grand Total</v>
          </cell>
          <cell r="B31">
            <v>50</v>
          </cell>
          <cell r="E31" t="str">
            <v>Grand Total</v>
          </cell>
          <cell r="F31">
            <v>50</v>
          </cell>
        </row>
      </sheetData>
      <sheetData sheetId="2">
        <row r="1">
          <cell r="A1" t="str">
            <v>Morgan Stanley Hardware Survey - June 2011</v>
          </cell>
        </row>
        <row r="3">
          <cell r="A3" t="str">
            <v xml:space="preserve">3.  Do you currently purchase tablets for corporate use? Do you allow employee owned tablets </v>
          </cell>
        </row>
        <row r="4">
          <cell r="A4" t="str">
            <v xml:space="preserve"> to access the company network?  What are your plans one year from now?</v>
          </cell>
        </row>
        <row r="6">
          <cell r="A6" t="str">
            <v>Industry</v>
          </cell>
          <cell r="B6" t="str">
            <v>(All)</v>
          </cell>
          <cell r="E6" t="str">
            <v>Industry</v>
          </cell>
          <cell r="F6" t="str">
            <v>(All)</v>
          </cell>
        </row>
        <row r="7">
          <cell r="A7" t="str">
            <v>Revenue</v>
          </cell>
          <cell r="B7" t="str">
            <v>(All)</v>
          </cell>
          <cell r="E7" t="str">
            <v>Revenue</v>
          </cell>
          <cell r="F7" t="str">
            <v>(All)</v>
          </cell>
          <cell r="J7" t="str">
            <v>Currently</v>
          </cell>
          <cell r="M7" t="str">
            <v>In 1 Year</v>
          </cell>
        </row>
        <row r="8">
          <cell r="J8" t="str">
            <v>Jan 11 Survey</v>
          </cell>
          <cell r="K8" t="str">
            <v>Apr 11 Survey</v>
          </cell>
          <cell r="L8" t="str">
            <v>Jul 11 Survey</v>
          </cell>
          <cell r="M8" t="str">
            <v>Jan 11 Survey</v>
          </cell>
          <cell r="N8" t="str">
            <v>Apr 11 Survey</v>
          </cell>
          <cell r="O8" t="str">
            <v>Jul 11 Survey</v>
          </cell>
          <cell r="U8" t="str">
            <v>Currently</v>
          </cell>
          <cell r="Y8" t="str">
            <v>In 1 Year</v>
          </cell>
        </row>
        <row r="9">
          <cell r="A9" t="str">
            <v>Count of 3 Currently - Purchase for % Employees</v>
          </cell>
          <cell r="E9" t="str">
            <v>Count of 3 In 1 Year - Purchase for % Employees</v>
          </cell>
          <cell r="I9" t="str">
            <v>Purchase for Employees</v>
          </cell>
          <cell r="J9">
            <v>0.21153846153846154</v>
          </cell>
          <cell r="K9">
            <v>0.31481481481481483</v>
          </cell>
          <cell r="L9">
            <v>0.44</v>
          </cell>
          <cell r="M9">
            <v>0.50877192982456143</v>
          </cell>
          <cell r="N9">
            <v>0.4642857142857143</v>
          </cell>
          <cell r="O9">
            <v>0.54</v>
          </cell>
          <cell r="T9">
            <v>20</v>
          </cell>
          <cell r="U9">
            <v>2</v>
          </cell>
          <cell r="V9">
            <v>0.2</v>
          </cell>
          <cell r="X9">
            <v>50</v>
          </cell>
          <cell r="Y9">
            <v>1</v>
          </cell>
          <cell r="Z9">
            <v>0.5</v>
          </cell>
        </row>
        <row r="10">
          <cell r="A10" t="str">
            <v>3 Currently - Purchase for % Employees</v>
          </cell>
          <cell r="B10" t="str">
            <v>Total</v>
          </cell>
          <cell r="E10" t="str">
            <v>3 In 1 Year - Purchase for % Employees</v>
          </cell>
          <cell r="F10" t="str">
            <v>Total</v>
          </cell>
          <cell r="I10" t="str">
            <v>Allow  Employee Owned Tablet on Network</v>
          </cell>
          <cell r="J10">
            <v>7.6923076923076927E-2</v>
          </cell>
          <cell r="K10">
            <v>0.29629629629629628</v>
          </cell>
          <cell r="L10">
            <v>0.36</v>
          </cell>
          <cell r="M10">
            <v>0.15789473684210525</v>
          </cell>
          <cell r="N10">
            <v>0.32142857142857145</v>
          </cell>
          <cell r="O10">
            <v>0.54</v>
          </cell>
          <cell r="T10">
            <v>17</v>
          </cell>
          <cell r="U10">
            <v>1</v>
          </cell>
          <cell r="V10">
            <v>0.17</v>
          </cell>
          <cell r="X10">
            <v>35</v>
          </cell>
          <cell r="Y10">
            <v>2</v>
          </cell>
          <cell r="Z10">
            <v>0.35</v>
          </cell>
        </row>
        <row r="11">
          <cell r="A11">
            <v>20</v>
          </cell>
          <cell r="B11">
            <v>2</v>
          </cell>
          <cell r="E11">
            <v>50</v>
          </cell>
          <cell r="F11">
            <v>1</v>
          </cell>
          <cell r="T11">
            <v>15</v>
          </cell>
          <cell r="U11">
            <v>2</v>
          </cell>
          <cell r="V11">
            <v>0.15</v>
          </cell>
          <cell r="X11">
            <v>30</v>
          </cell>
          <cell r="Y11">
            <v>1</v>
          </cell>
          <cell r="Z11">
            <v>0.3</v>
          </cell>
        </row>
        <row r="12">
          <cell r="A12">
            <v>17</v>
          </cell>
          <cell r="B12">
            <v>1</v>
          </cell>
          <cell r="E12">
            <v>35</v>
          </cell>
          <cell r="F12">
            <v>2</v>
          </cell>
          <cell r="T12">
            <v>10</v>
          </cell>
          <cell r="U12">
            <v>4</v>
          </cell>
          <cell r="V12">
            <v>0.1</v>
          </cell>
          <cell r="X12">
            <v>25</v>
          </cell>
          <cell r="Y12">
            <v>2</v>
          </cell>
          <cell r="Z12">
            <v>0.25</v>
          </cell>
        </row>
        <row r="13">
          <cell r="A13">
            <v>15</v>
          </cell>
          <cell r="B13">
            <v>2</v>
          </cell>
          <cell r="E13">
            <v>30</v>
          </cell>
          <cell r="F13">
            <v>1</v>
          </cell>
          <cell r="T13">
            <v>8</v>
          </cell>
          <cell r="U13">
            <v>1</v>
          </cell>
          <cell r="V13">
            <v>0.08</v>
          </cell>
          <cell r="X13">
            <v>23</v>
          </cell>
          <cell r="Y13">
            <v>1</v>
          </cell>
          <cell r="Z13">
            <v>0.23</v>
          </cell>
        </row>
        <row r="14">
          <cell r="A14">
            <v>10</v>
          </cell>
          <cell r="B14">
            <v>4</v>
          </cell>
          <cell r="E14">
            <v>25</v>
          </cell>
          <cell r="F14">
            <v>2</v>
          </cell>
          <cell r="T14">
            <v>5</v>
          </cell>
          <cell r="U14">
            <v>4</v>
          </cell>
          <cell r="V14">
            <v>0.05</v>
          </cell>
          <cell r="X14">
            <v>20</v>
          </cell>
          <cell r="Y14">
            <v>1</v>
          </cell>
          <cell r="Z14">
            <v>0.2</v>
          </cell>
        </row>
        <row r="15">
          <cell r="A15">
            <v>8</v>
          </cell>
          <cell r="B15">
            <v>1</v>
          </cell>
          <cell r="E15">
            <v>23</v>
          </cell>
          <cell r="F15">
            <v>1</v>
          </cell>
          <cell r="T15" t="str">
            <v>&lt;5</v>
          </cell>
          <cell r="U15">
            <v>1</v>
          </cell>
          <cell r="V15">
            <v>0.03</v>
          </cell>
          <cell r="X15">
            <v>15</v>
          </cell>
          <cell r="Y15">
            <v>1</v>
          </cell>
          <cell r="Z15">
            <v>0.15</v>
          </cell>
        </row>
        <row r="16">
          <cell r="A16">
            <v>5</v>
          </cell>
          <cell r="B16">
            <v>4</v>
          </cell>
          <cell r="E16">
            <v>20</v>
          </cell>
          <cell r="F16">
            <v>1</v>
          </cell>
          <cell r="T16">
            <v>3</v>
          </cell>
          <cell r="U16">
            <v>2</v>
          </cell>
          <cell r="V16">
            <v>0.03</v>
          </cell>
          <cell r="X16">
            <v>12</v>
          </cell>
          <cell r="Y16">
            <v>1</v>
          </cell>
          <cell r="Z16">
            <v>0.12</v>
          </cell>
        </row>
        <row r="17">
          <cell r="A17" t="str">
            <v>&lt;5</v>
          </cell>
          <cell r="B17">
            <v>1</v>
          </cell>
          <cell r="E17">
            <v>15</v>
          </cell>
          <cell r="F17">
            <v>1</v>
          </cell>
          <cell r="T17">
            <v>1</v>
          </cell>
          <cell r="U17">
            <v>3</v>
          </cell>
          <cell r="V17">
            <v>0.01</v>
          </cell>
          <cell r="X17">
            <v>10</v>
          </cell>
          <cell r="Y17">
            <v>2</v>
          </cell>
          <cell r="Z17">
            <v>0.1</v>
          </cell>
        </row>
        <row r="18">
          <cell r="A18">
            <v>3</v>
          </cell>
          <cell r="B18">
            <v>2</v>
          </cell>
          <cell r="E18">
            <v>12</v>
          </cell>
          <cell r="F18">
            <v>1</v>
          </cell>
          <cell r="T18" t="str">
            <v>&lt;1</v>
          </cell>
          <cell r="U18">
            <v>1</v>
          </cell>
          <cell r="V18">
            <v>0.01</v>
          </cell>
          <cell r="X18">
            <v>8</v>
          </cell>
          <cell r="Y18">
            <v>1</v>
          </cell>
          <cell r="Z18">
            <v>0.08</v>
          </cell>
        </row>
        <row r="19">
          <cell r="A19">
            <v>1</v>
          </cell>
          <cell r="B19">
            <v>3</v>
          </cell>
          <cell r="E19">
            <v>10</v>
          </cell>
          <cell r="F19">
            <v>2</v>
          </cell>
          <cell r="T19">
            <v>0.05</v>
          </cell>
          <cell r="U19">
            <v>1</v>
          </cell>
          <cell r="V19">
            <v>0.01</v>
          </cell>
          <cell r="X19">
            <v>7</v>
          </cell>
          <cell r="Y19">
            <v>1</v>
          </cell>
          <cell r="Z19">
            <v>7.0000000000000007E-2</v>
          </cell>
        </row>
        <row r="20">
          <cell r="A20" t="str">
            <v>&lt;1</v>
          </cell>
          <cell r="B20">
            <v>1</v>
          </cell>
          <cell r="E20">
            <v>8</v>
          </cell>
          <cell r="F20">
            <v>1</v>
          </cell>
          <cell r="T20">
            <v>0</v>
          </cell>
          <cell r="U20">
            <v>28</v>
          </cell>
          <cell r="V20">
            <v>0</v>
          </cell>
          <cell r="X20">
            <v>5</v>
          </cell>
          <cell r="Y20">
            <v>6</v>
          </cell>
          <cell r="Z20">
            <v>0.05</v>
          </cell>
        </row>
        <row r="21">
          <cell r="A21">
            <v>0.05</v>
          </cell>
          <cell r="B21">
            <v>1</v>
          </cell>
          <cell r="E21">
            <v>7</v>
          </cell>
          <cell r="F21">
            <v>1</v>
          </cell>
          <cell r="X21">
            <v>3</v>
          </cell>
          <cell r="Y21">
            <v>2</v>
          </cell>
          <cell r="Z21">
            <v>0.03</v>
          </cell>
        </row>
        <row r="22">
          <cell r="A22">
            <v>0</v>
          </cell>
          <cell r="B22">
            <v>28</v>
          </cell>
          <cell r="E22">
            <v>5</v>
          </cell>
          <cell r="F22">
            <v>6</v>
          </cell>
          <cell r="V22">
            <v>3.3800000000000004E-2</v>
          </cell>
          <cell r="X22">
            <v>2.5</v>
          </cell>
          <cell r="Y22">
            <v>1</v>
          </cell>
          <cell r="Z22">
            <v>2.5000000000000001E-2</v>
          </cell>
        </row>
        <row r="23">
          <cell r="A23" t="str">
            <v>Grand Total</v>
          </cell>
          <cell r="B23">
            <v>50</v>
          </cell>
          <cell r="E23">
            <v>3</v>
          </cell>
          <cell r="F23">
            <v>2</v>
          </cell>
          <cell r="X23">
            <v>2</v>
          </cell>
          <cell r="Y23">
            <v>1</v>
          </cell>
          <cell r="Z23">
            <v>0.02</v>
          </cell>
        </row>
        <row r="24">
          <cell r="E24">
            <v>2.5</v>
          </cell>
          <cell r="F24">
            <v>1</v>
          </cell>
          <cell r="X24">
            <v>1</v>
          </cell>
          <cell r="Y24">
            <v>3</v>
          </cell>
          <cell r="Z24">
            <v>0.01</v>
          </cell>
        </row>
        <row r="25">
          <cell r="E25">
            <v>2</v>
          </cell>
          <cell r="F25">
            <v>1</v>
          </cell>
          <cell r="X25">
            <v>0</v>
          </cell>
          <cell r="Y25">
            <v>23</v>
          </cell>
          <cell r="Z25">
            <v>0</v>
          </cell>
        </row>
        <row r="26">
          <cell r="E26">
            <v>1</v>
          </cell>
          <cell r="F26">
            <v>3</v>
          </cell>
        </row>
        <row r="27">
          <cell r="E27">
            <v>0</v>
          </cell>
          <cell r="F27">
            <v>23</v>
          </cell>
          <cell r="Z27">
            <v>6.9700000000000012E-2</v>
          </cell>
        </row>
        <row r="28">
          <cell r="E28" t="str">
            <v>Grand Total</v>
          </cell>
          <cell r="F28">
            <v>50</v>
          </cell>
        </row>
        <row r="30">
          <cell r="A30" t="str">
            <v>Industry</v>
          </cell>
          <cell r="B30" t="str">
            <v>(All)</v>
          </cell>
        </row>
        <row r="31">
          <cell r="A31" t="str">
            <v>Revenue</v>
          </cell>
          <cell r="B31" t="str">
            <v>(All)</v>
          </cell>
        </row>
        <row r="33">
          <cell r="A33" t="str">
            <v>Data</v>
          </cell>
          <cell r="B33" t="str">
            <v>Total</v>
          </cell>
        </row>
        <row r="34">
          <cell r="A34" t="str">
            <v>Count of 3 Currently - Allow Employee Owned</v>
          </cell>
          <cell r="B34">
            <v>18</v>
          </cell>
        </row>
        <row r="35">
          <cell r="A35" t="str">
            <v>Count of 3 In 1 Year - Allow Employee Owned</v>
          </cell>
          <cell r="B35">
            <v>27</v>
          </cell>
        </row>
      </sheetData>
      <sheetData sheetId="3">
        <row r="1">
          <cell r="A1" t="str">
            <v>Morgan Stanley Hardware Survey - June 2011</v>
          </cell>
        </row>
        <row r="3">
          <cell r="A3" t="str">
            <v>5.  If you currently purchase or plan to purchase tablets for corporate use, please indicate if</v>
          </cell>
        </row>
        <row r="4">
          <cell r="A4" t="str">
            <v xml:space="preserve"> the tablet purchase is in lieu of a PC purchase for each use case. </v>
          </cell>
        </row>
        <row r="6">
          <cell r="A6" t="str">
            <v>Industry</v>
          </cell>
          <cell r="B6" t="str">
            <v>(All)</v>
          </cell>
          <cell r="E6" t="str">
            <v>Industry</v>
          </cell>
          <cell r="F6" t="str">
            <v>(All)</v>
          </cell>
        </row>
        <row r="7">
          <cell r="A7" t="str">
            <v>Revenue</v>
          </cell>
          <cell r="B7" t="str">
            <v>(All)</v>
          </cell>
          <cell r="E7" t="str">
            <v>Revenue</v>
          </cell>
          <cell r="F7" t="str">
            <v>(All)</v>
          </cell>
        </row>
        <row r="9">
          <cell r="A9" t="str">
            <v xml:space="preserve">Count of 4 Facilitate field service or support </v>
          </cell>
          <cell r="E9" t="str">
            <v>Count of 4 Facilitate sales and marketing</v>
          </cell>
          <cell r="J9" t="str">
            <v>Field Service &amp; Support</v>
          </cell>
          <cell r="K9" t="str">
            <v>Sales &amp; Marketing</v>
          </cell>
          <cell r="L9" t="str">
            <v>Access Desktop via Virt.</v>
          </cell>
          <cell r="M9" t="str">
            <v>Office Productivity Apps</v>
          </cell>
          <cell r="N9" t="str">
            <v>Access to Email &amp; Calendar</v>
          </cell>
          <cell r="O9" t="str">
            <v>Business Analytics Apps</v>
          </cell>
        </row>
        <row r="10">
          <cell r="A10" t="str">
            <v xml:space="preserve">4 Facilitate field service or support </v>
          </cell>
          <cell r="B10" t="str">
            <v>Total</v>
          </cell>
          <cell r="E10" t="str">
            <v>4 Facilitate sales and marketing</v>
          </cell>
          <cell r="F10" t="str">
            <v>Total</v>
          </cell>
          <cell r="I10" t="str">
            <v>Replacing PC</v>
          </cell>
          <cell r="J10">
            <v>8</v>
          </cell>
          <cell r="K10">
            <v>11</v>
          </cell>
          <cell r="L10">
            <v>5</v>
          </cell>
          <cell r="M10">
            <v>3</v>
          </cell>
          <cell r="N10">
            <v>12</v>
          </cell>
          <cell r="O10">
            <v>8</v>
          </cell>
        </row>
        <row r="11">
          <cell r="A11" t="str">
            <v>Replacing PC</v>
          </cell>
          <cell r="B11">
            <v>8</v>
          </cell>
          <cell r="E11" t="str">
            <v>Replacing PC</v>
          </cell>
          <cell r="F11">
            <v>11</v>
          </cell>
          <cell r="I11" t="str">
            <v>Not Replacing</v>
          </cell>
          <cell r="J11">
            <v>18</v>
          </cell>
          <cell r="K11">
            <v>11</v>
          </cell>
          <cell r="L11">
            <v>14</v>
          </cell>
          <cell r="M11">
            <v>16</v>
          </cell>
          <cell r="N11">
            <v>17</v>
          </cell>
          <cell r="O11">
            <v>14</v>
          </cell>
        </row>
        <row r="12">
          <cell r="A12" t="str">
            <v>Not Replacing</v>
          </cell>
          <cell r="B12">
            <v>18</v>
          </cell>
          <cell r="E12" t="str">
            <v>Not Replacing</v>
          </cell>
          <cell r="F12">
            <v>11</v>
          </cell>
          <cell r="I12" t="str">
            <v>Not Purchasing</v>
          </cell>
          <cell r="J12">
            <v>3</v>
          </cell>
          <cell r="K12">
            <v>7</v>
          </cell>
          <cell r="L12">
            <v>10</v>
          </cell>
          <cell r="M12">
            <v>10</v>
          </cell>
          <cell r="O12">
            <v>7</v>
          </cell>
        </row>
        <row r="13">
          <cell r="A13" t="str">
            <v>Not Purchasing</v>
          </cell>
          <cell r="B13">
            <v>3</v>
          </cell>
          <cell r="E13" t="str">
            <v>Not Purchasing</v>
          </cell>
          <cell r="F13">
            <v>7</v>
          </cell>
        </row>
        <row r="14">
          <cell r="A14" t="str">
            <v>Grand Total</v>
          </cell>
          <cell r="B14">
            <v>29</v>
          </cell>
          <cell r="E14" t="str">
            <v>Grand Total</v>
          </cell>
          <cell r="F14">
            <v>29</v>
          </cell>
          <cell r="I14" t="str">
            <v>Replacing PC</v>
          </cell>
          <cell r="J14">
            <v>0.30769230769230771</v>
          </cell>
          <cell r="K14">
            <v>0.5</v>
          </cell>
          <cell r="L14">
            <v>0.26315789473684209</v>
          </cell>
          <cell r="M14">
            <v>0.15789473684210525</v>
          </cell>
          <cell r="N14">
            <v>0.41379310344827586</v>
          </cell>
          <cell r="O14">
            <v>0.36363636363636365</v>
          </cell>
        </row>
        <row r="15">
          <cell r="I15" t="str">
            <v>Not Replacing</v>
          </cell>
          <cell r="J15">
            <v>0.69230769230769229</v>
          </cell>
          <cell r="K15">
            <v>0.5</v>
          </cell>
          <cell r="L15">
            <v>0.73684210526315796</v>
          </cell>
          <cell r="M15">
            <v>0.84210526315789469</v>
          </cell>
          <cell r="N15">
            <v>0.5862068965517242</v>
          </cell>
          <cell r="O15">
            <v>0.63636363636363635</v>
          </cell>
        </row>
        <row r="16">
          <cell r="A16" t="str">
            <v>Industry</v>
          </cell>
          <cell r="B16" t="str">
            <v>(All)</v>
          </cell>
          <cell r="E16" t="str">
            <v>Industry</v>
          </cell>
          <cell r="F16" t="str">
            <v>(All)</v>
          </cell>
        </row>
        <row r="17">
          <cell r="A17" t="str">
            <v>Revenue</v>
          </cell>
          <cell r="B17" t="str">
            <v>(All)</v>
          </cell>
          <cell r="E17" t="str">
            <v>Revenue</v>
          </cell>
          <cell r="F17" t="str">
            <v>(All)</v>
          </cell>
        </row>
        <row r="18">
          <cell r="J18" t="str">
            <v>Sales &amp; Marketing</v>
          </cell>
          <cell r="K18" t="str">
            <v>Access to Email &amp; Calendar</v>
          </cell>
          <cell r="L18" t="str">
            <v>Business Analytics Apps</v>
          </cell>
          <cell r="M18" t="str">
            <v>Field Service &amp; Support</v>
          </cell>
          <cell r="N18" t="str">
            <v>Access Desktop via Virt.</v>
          </cell>
          <cell r="O18" t="str">
            <v>Office Productivity Apps</v>
          </cell>
        </row>
        <row r="19">
          <cell r="A19" t="str">
            <v>Count of 4 Facilitate access to desktop via virtualization</v>
          </cell>
          <cell r="E19" t="str">
            <v>Count of 4 General productivity functions</v>
          </cell>
          <cell r="I19" t="str">
            <v>Replacing PC</v>
          </cell>
          <cell r="J19">
            <v>0.5</v>
          </cell>
          <cell r="K19">
            <v>0.41379310344827586</v>
          </cell>
          <cell r="L19">
            <v>0.36363636363636365</v>
          </cell>
          <cell r="M19">
            <v>0.30769230769230771</v>
          </cell>
          <cell r="N19">
            <v>0.26315789473684209</v>
          </cell>
          <cell r="O19">
            <v>0.15789473684210525</v>
          </cell>
        </row>
        <row r="20">
          <cell r="A20" t="str">
            <v>4 Facilitate access to desktop via virtualization</v>
          </cell>
          <cell r="B20" t="str">
            <v>Total</v>
          </cell>
          <cell r="E20" t="str">
            <v>4 General productivity functions</v>
          </cell>
          <cell r="F20" t="str">
            <v>Total</v>
          </cell>
          <cell r="I20" t="str">
            <v>Not Replacing</v>
          </cell>
          <cell r="J20">
            <v>0.5</v>
          </cell>
          <cell r="K20">
            <v>0.5862068965517242</v>
          </cell>
          <cell r="L20">
            <v>0.63636363636363635</v>
          </cell>
          <cell r="M20">
            <v>0.69230769230769229</v>
          </cell>
          <cell r="N20">
            <v>0.73684210526315796</v>
          </cell>
          <cell r="O20">
            <v>0.84210526315789469</v>
          </cell>
        </row>
        <row r="21">
          <cell r="A21" t="str">
            <v>Replacing PC</v>
          </cell>
          <cell r="B21">
            <v>5</v>
          </cell>
          <cell r="E21" t="str">
            <v>Replacing PC</v>
          </cell>
          <cell r="F21">
            <v>3</v>
          </cell>
        </row>
        <row r="22">
          <cell r="A22" t="str">
            <v>Not Replacing</v>
          </cell>
          <cell r="B22">
            <v>14</v>
          </cell>
          <cell r="E22" t="str">
            <v>Not Replacing</v>
          </cell>
          <cell r="F22">
            <v>16</v>
          </cell>
        </row>
        <row r="23">
          <cell r="A23" t="str">
            <v>Not Purchasing</v>
          </cell>
          <cell r="B23">
            <v>10</v>
          </cell>
          <cell r="E23" t="str">
            <v>Not Purchasing</v>
          </cell>
          <cell r="F23">
            <v>10</v>
          </cell>
        </row>
        <row r="24">
          <cell r="A24" t="str">
            <v>Grand Total</v>
          </cell>
          <cell r="B24">
            <v>29</v>
          </cell>
          <cell r="E24" t="str">
            <v>Grand Total</v>
          </cell>
          <cell r="F24">
            <v>29</v>
          </cell>
        </row>
        <row r="26">
          <cell r="A26" t="str">
            <v>Industry</v>
          </cell>
          <cell r="B26" t="str">
            <v>(All)</v>
          </cell>
          <cell r="E26" t="str">
            <v>Industry</v>
          </cell>
          <cell r="F26" t="str">
            <v>(All)</v>
          </cell>
        </row>
        <row r="27">
          <cell r="A27" t="str">
            <v>Revenue</v>
          </cell>
          <cell r="B27" t="str">
            <v>(All)</v>
          </cell>
          <cell r="E27" t="str">
            <v>Revenue</v>
          </cell>
          <cell r="F27" t="str">
            <v>(All)</v>
          </cell>
        </row>
        <row r="29">
          <cell r="A29" t="str">
            <v>Count of 4 Access to corporate email, calendar, contacts</v>
          </cell>
          <cell r="E29" t="str">
            <v>Count of 4 Access to business analytics or monitoring applications</v>
          </cell>
        </row>
        <row r="30">
          <cell r="A30" t="str">
            <v>4 Access to corporate email, calendar, contacts</v>
          </cell>
          <cell r="B30" t="str">
            <v>Total</v>
          </cell>
          <cell r="E30" t="str">
            <v>4 Access to business analytics or monitoring applications</v>
          </cell>
          <cell r="F30" t="str">
            <v>Total</v>
          </cell>
        </row>
        <row r="31">
          <cell r="A31" t="str">
            <v>Replacing PC</v>
          </cell>
          <cell r="B31">
            <v>12</v>
          </cell>
          <cell r="E31" t="str">
            <v>Replacing PC</v>
          </cell>
          <cell r="F31">
            <v>8</v>
          </cell>
        </row>
        <row r="32">
          <cell r="A32" t="str">
            <v>Not Replacing</v>
          </cell>
          <cell r="B32">
            <v>17</v>
          </cell>
          <cell r="E32" t="str">
            <v>Not Replacing</v>
          </cell>
          <cell r="F32">
            <v>14</v>
          </cell>
        </row>
        <row r="33">
          <cell r="A33" t="str">
            <v>Grand Total</v>
          </cell>
          <cell r="B33">
            <v>29</v>
          </cell>
          <cell r="E33" t="str">
            <v>Not Purchasing</v>
          </cell>
          <cell r="F33">
            <v>7</v>
          </cell>
        </row>
        <row r="34">
          <cell r="E34" t="str">
            <v>Grand Total</v>
          </cell>
          <cell r="F34">
            <v>29</v>
          </cell>
        </row>
      </sheetData>
      <sheetData sheetId="4">
        <row r="1">
          <cell r="A1" t="str">
            <v>Morgan Stanley Hardware Survey - June 2011</v>
          </cell>
        </row>
        <row r="3">
          <cell r="A3" t="str">
            <v xml:space="preserve">5.  Over the next twelve months, what are your Server spending plans as it relates to specific </v>
          </cell>
        </row>
        <row r="4">
          <cell r="A4" t="str">
            <v xml:space="preserve"> vendors?</v>
          </cell>
        </row>
        <row r="6">
          <cell r="A6" t="str">
            <v>Industry</v>
          </cell>
          <cell r="B6" t="str">
            <v>(All)</v>
          </cell>
          <cell r="E6" t="str">
            <v>Industry</v>
          </cell>
          <cell r="F6" t="str">
            <v>(All)</v>
          </cell>
        </row>
        <row r="7">
          <cell r="A7" t="str">
            <v>Revenue</v>
          </cell>
          <cell r="B7" t="str">
            <v>(All)</v>
          </cell>
          <cell r="E7" t="str">
            <v>Revenue</v>
          </cell>
          <cell r="F7" t="str">
            <v>(All)</v>
          </cell>
        </row>
        <row r="9">
          <cell r="A9" t="str">
            <v>Count of 5 Dell</v>
          </cell>
          <cell r="E9" t="str">
            <v>Count of 5 HP</v>
          </cell>
        </row>
        <row r="10">
          <cell r="A10" t="str">
            <v>5 Dell</v>
          </cell>
          <cell r="B10" t="str">
            <v>Total</v>
          </cell>
          <cell r="E10" t="str">
            <v>5 HP</v>
          </cell>
          <cell r="F10" t="str">
            <v>Total</v>
          </cell>
          <cell r="J10" t="str">
            <v>Dell</v>
          </cell>
          <cell r="K10" t="str">
            <v>HPQ</v>
          </cell>
          <cell r="L10" t="str">
            <v>IBM</v>
          </cell>
          <cell r="M10" t="str">
            <v>ORCL</v>
          </cell>
          <cell r="N10" t="str">
            <v>CSCO</v>
          </cell>
        </row>
        <row r="11">
          <cell r="A11" t="str">
            <v>Increase</v>
          </cell>
          <cell r="B11">
            <v>11</v>
          </cell>
          <cell r="E11" t="str">
            <v>Increase</v>
          </cell>
          <cell r="F11">
            <v>13</v>
          </cell>
          <cell r="I11" t="str">
            <v>Increase</v>
          </cell>
          <cell r="J11">
            <v>11</v>
          </cell>
          <cell r="K11">
            <v>13</v>
          </cell>
          <cell r="L11">
            <v>8</v>
          </cell>
          <cell r="M11">
            <v>5</v>
          </cell>
          <cell r="N11">
            <v>3</v>
          </cell>
        </row>
        <row r="12">
          <cell r="A12" t="str">
            <v>Flat</v>
          </cell>
          <cell r="B12">
            <v>22</v>
          </cell>
          <cell r="E12" t="str">
            <v>Flat</v>
          </cell>
          <cell r="F12">
            <v>18</v>
          </cell>
          <cell r="I12" t="str">
            <v>Flat</v>
          </cell>
          <cell r="J12">
            <v>22</v>
          </cell>
          <cell r="K12">
            <v>18</v>
          </cell>
          <cell r="L12">
            <v>24</v>
          </cell>
          <cell r="M12">
            <v>18</v>
          </cell>
          <cell r="N12">
            <v>15</v>
          </cell>
        </row>
        <row r="13">
          <cell r="A13" t="str">
            <v>Decrease</v>
          </cell>
          <cell r="B13">
            <v>4</v>
          </cell>
          <cell r="E13" t="str">
            <v>Decrease</v>
          </cell>
          <cell r="F13">
            <v>5</v>
          </cell>
          <cell r="I13" t="str">
            <v>Decrease</v>
          </cell>
          <cell r="J13">
            <v>4</v>
          </cell>
          <cell r="K13">
            <v>5</v>
          </cell>
          <cell r="L13">
            <v>5</v>
          </cell>
          <cell r="M13">
            <v>3</v>
          </cell>
          <cell r="N13">
            <v>3</v>
          </cell>
        </row>
        <row r="14">
          <cell r="A14" t="str">
            <v>Don't Use</v>
          </cell>
          <cell r="B14">
            <v>13</v>
          </cell>
          <cell r="E14" t="str">
            <v>Don't Use</v>
          </cell>
          <cell r="F14">
            <v>14</v>
          </cell>
          <cell r="I14" t="str">
            <v>Don't Use</v>
          </cell>
          <cell r="J14">
            <v>13</v>
          </cell>
          <cell r="K14">
            <v>14</v>
          </cell>
          <cell r="L14">
            <v>13</v>
          </cell>
          <cell r="M14">
            <v>24</v>
          </cell>
          <cell r="N14">
            <v>29</v>
          </cell>
        </row>
        <row r="15">
          <cell r="A15" t="str">
            <v>Grand Total</v>
          </cell>
          <cell r="B15">
            <v>50</v>
          </cell>
          <cell r="E15" t="str">
            <v>Grand Total</v>
          </cell>
          <cell r="F15">
            <v>50</v>
          </cell>
        </row>
        <row r="16">
          <cell r="I16" t="str">
            <v>Increase</v>
          </cell>
          <cell r="J16">
            <v>0.29729729729729731</v>
          </cell>
          <cell r="K16">
            <v>0.3611111111111111</v>
          </cell>
          <cell r="L16">
            <v>0.21621621621621623</v>
          </cell>
          <cell r="M16">
            <v>0.19230769230769232</v>
          </cell>
          <cell r="N16">
            <v>0.14285714285714285</v>
          </cell>
        </row>
        <row r="17">
          <cell r="A17" t="str">
            <v>Industry</v>
          </cell>
          <cell r="B17" t="str">
            <v>(All)</v>
          </cell>
          <cell r="E17" t="str">
            <v>Industry</v>
          </cell>
          <cell r="F17" t="str">
            <v>(All)</v>
          </cell>
          <cell r="I17" t="str">
            <v>Decrease</v>
          </cell>
          <cell r="J17">
            <v>-0.10810810810810811</v>
          </cell>
          <cell r="K17">
            <v>-0.1388888888888889</v>
          </cell>
          <cell r="L17">
            <v>-0.13513513513513514</v>
          </cell>
          <cell r="M17">
            <v>-0.11538461538461539</v>
          </cell>
          <cell r="N17">
            <v>-0.14285714285714285</v>
          </cell>
        </row>
        <row r="18">
          <cell r="A18" t="str">
            <v>Revenue</v>
          </cell>
          <cell r="B18" t="str">
            <v>(All)</v>
          </cell>
          <cell r="E18" t="str">
            <v>Revenue</v>
          </cell>
          <cell r="F18" t="str">
            <v>(All)</v>
          </cell>
        </row>
        <row r="20">
          <cell r="A20" t="str">
            <v>Count of 5 IBM</v>
          </cell>
          <cell r="E20" t="str">
            <v>Count of 5 Oracle/Sun</v>
          </cell>
          <cell r="K20" t="str">
            <v>HPQ</v>
          </cell>
          <cell r="R20" t="str">
            <v>DELL</v>
          </cell>
          <cell r="Y20" t="str">
            <v>IBM</v>
          </cell>
          <cell r="AF20" t="str">
            <v>ORCL</v>
          </cell>
          <cell r="AM20" t="str">
            <v>CSCO</v>
          </cell>
        </row>
        <row r="21">
          <cell r="A21" t="str">
            <v>5 IBM</v>
          </cell>
          <cell r="B21" t="str">
            <v>Total</v>
          </cell>
          <cell r="E21" t="str">
            <v>5 Oracle/Sun</v>
          </cell>
          <cell r="F21" t="str">
            <v>Total</v>
          </cell>
          <cell r="I21" t="str">
            <v>Increase</v>
          </cell>
          <cell r="J21">
            <v>0.26470588235294118</v>
          </cell>
          <cell r="K21">
            <v>0.26470588235294118</v>
          </cell>
          <cell r="L21">
            <v>0.30555555555555558</v>
          </cell>
          <cell r="M21">
            <v>0.29729729729729731</v>
          </cell>
          <cell r="N21">
            <v>0.29729729729729731</v>
          </cell>
          <cell r="O21">
            <v>0.3611111111111111</v>
          </cell>
          <cell r="Q21">
            <v>0.26363636363636361</v>
          </cell>
          <cell r="R21">
            <v>0.27884615384615385</v>
          </cell>
          <cell r="S21">
            <v>0.46341463414634149</v>
          </cell>
          <cell r="T21">
            <v>0.4358974358974359</v>
          </cell>
          <cell r="U21">
            <v>0.36842105263157893</v>
          </cell>
          <cell r="V21">
            <v>0.29729729729729731</v>
          </cell>
          <cell r="X21">
            <v>0.32978723404255317</v>
          </cell>
          <cell r="Y21">
            <v>0.28282828282828282</v>
          </cell>
          <cell r="Z21">
            <v>0.24242424242424243</v>
          </cell>
          <cell r="AA21">
            <v>0.2</v>
          </cell>
          <cell r="AB21">
            <v>0.28205128205128205</v>
          </cell>
          <cell r="AC21">
            <v>0.21621621621621623</v>
          </cell>
          <cell r="AE21">
            <v>0.16981132075471697</v>
          </cell>
          <cell r="AF21">
            <v>0.22950819672131148</v>
          </cell>
          <cell r="AG21">
            <v>0.21739130434782608</v>
          </cell>
          <cell r="AH21">
            <v>0.27272727272727271</v>
          </cell>
          <cell r="AI21">
            <v>0.20689655172413793</v>
          </cell>
          <cell r="AJ21">
            <v>0.19230769230769232</v>
          </cell>
          <cell r="AL21">
            <v>0.1891891891891892</v>
          </cell>
          <cell r="AM21">
            <v>0.1951219512195122</v>
          </cell>
          <cell r="AN21">
            <v>0.14814814814814814</v>
          </cell>
          <cell r="AO21">
            <v>0.15384615384615385</v>
          </cell>
          <cell r="AP21">
            <v>0.2</v>
          </cell>
          <cell r="AQ21">
            <v>0.14285714285714285</v>
          </cell>
        </row>
        <row r="22">
          <cell r="A22" t="str">
            <v>Increase</v>
          </cell>
          <cell r="B22">
            <v>8</v>
          </cell>
          <cell r="E22" t="str">
            <v>Increase</v>
          </cell>
          <cell r="F22">
            <v>5</v>
          </cell>
          <cell r="I22" t="str">
            <v>Decrease</v>
          </cell>
          <cell r="J22">
            <v>-0.22549019607843138</v>
          </cell>
          <cell r="K22">
            <v>-0.18627450980392157</v>
          </cell>
          <cell r="L22">
            <v>-0.22222222222222221</v>
          </cell>
          <cell r="M22">
            <v>-0.162162162162162</v>
          </cell>
          <cell r="N22">
            <v>-0.16216216216216217</v>
          </cell>
          <cell r="O22">
            <v>-0.1388888888888889</v>
          </cell>
          <cell r="Q22">
            <v>-0.20909090909090908</v>
          </cell>
          <cell r="R22">
            <v>-0.18269230769230768</v>
          </cell>
          <cell r="S22">
            <v>-4.878048780487805E-2</v>
          </cell>
          <cell r="T22">
            <v>-0.102564102564103</v>
          </cell>
          <cell r="U22">
            <v>-0.13157894736842105</v>
          </cell>
          <cell r="V22">
            <v>-0.10810810810810811</v>
          </cell>
          <cell r="X22">
            <v>-0.14893617021276595</v>
          </cell>
          <cell r="Y22">
            <v>-0.17171717171717171</v>
          </cell>
          <cell r="Z22">
            <v>-0.18181818181818182</v>
          </cell>
          <cell r="AA22">
            <v>-0.2</v>
          </cell>
          <cell r="AB22">
            <v>-0.12820512820512819</v>
          </cell>
          <cell r="AC22">
            <v>-0.13513513513513514</v>
          </cell>
          <cell r="AE22">
            <v>-0.24528301886792453</v>
          </cell>
          <cell r="AF22">
            <v>-0.22950819672131148</v>
          </cell>
          <cell r="AG22">
            <v>-0.17391304347826086</v>
          </cell>
          <cell r="AH22">
            <v>-0.13636363636363599</v>
          </cell>
          <cell r="AI22">
            <v>-0.10344827586206896</v>
          </cell>
          <cell r="AJ22">
            <v>-0.11538461538461539</v>
          </cell>
          <cell r="AL22">
            <v>-1.3513513513513514E-2</v>
          </cell>
          <cell r="AM22">
            <v>-6.097560975609756E-2</v>
          </cell>
          <cell r="AN22">
            <v>-3.7037037037037035E-2</v>
          </cell>
          <cell r="AO22">
            <v>-7.69230769230769E-2</v>
          </cell>
          <cell r="AP22">
            <v>-0.1</v>
          </cell>
          <cell r="AQ22">
            <v>-0.14285714285714285</v>
          </cell>
        </row>
        <row r="23">
          <cell r="A23" t="str">
            <v>Flat</v>
          </cell>
          <cell r="B23">
            <v>24</v>
          </cell>
          <cell r="E23" t="str">
            <v>Flat</v>
          </cell>
          <cell r="F23">
            <v>18</v>
          </cell>
        </row>
        <row r="24">
          <cell r="A24" t="str">
            <v>Decrease</v>
          </cell>
          <cell r="B24">
            <v>5</v>
          </cell>
          <cell r="E24" t="str">
            <v>Decrease</v>
          </cell>
          <cell r="F24">
            <v>3</v>
          </cell>
        </row>
        <row r="25">
          <cell r="A25" t="str">
            <v>Don't Use</v>
          </cell>
          <cell r="B25">
            <v>13</v>
          </cell>
          <cell r="E25" t="str">
            <v>Don't Use</v>
          </cell>
          <cell r="F25">
            <v>24</v>
          </cell>
        </row>
        <row r="26">
          <cell r="A26" t="str">
            <v>Grand Total</v>
          </cell>
          <cell r="B26">
            <v>50</v>
          </cell>
          <cell r="E26" t="str">
            <v>Grand Total</v>
          </cell>
          <cell r="F26">
            <v>50</v>
          </cell>
        </row>
        <row r="28">
          <cell r="A28" t="str">
            <v>Industry</v>
          </cell>
          <cell r="B28" t="str">
            <v>(All)</v>
          </cell>
        </row>
        <row r="29">
          <cell r="A29" t="str">
            <v>Revenue</v>
          </cell>
          <cell r="B29" t="str">
            <v>(All)</v>
          </cell>
        </row>
        <row r="31">
          <cell r="A31" t="str">
            <v>Count of 5 Cisco</v>
          </cell>
        </row>
        <row r="32">
          <cell r="A32" t="str">
            <v>5 Cisco</v>
          </cell>
          <cell r="B32" t="str">
            <v>Total</v>
          </cell>
        </row>
        <row r="33">
          <cell r="A33" t="str">
            <v>Increase</v>
          </cell>
          <cell r="B33">
            <v>3</v>
          </cell>
        </row>
        <row r="34">
          <cell r="A34" t="str">
            <v>Flat</v>
          </cell>
          <cell r="B34">
            <v>15</v>
          </cell>
        </row>
        <row r="35">
          <cell r="A35" t="str">
            <v>Decrease</v>
          </cell>
          <cell r="B35">
            <v>3</v>
          </cell>
        </row>
        <row r="36">
          <cell r="A36" t="str">
            <v>Don't Use</v>
          </cell>
          <cell r="B36">
            <v>29</v>
          </cell>
        </row>
        <row r="37">
          <cell r="A37" t="str">
            <v>Grand Total</v>
          </cell>
          <cell r="B37">
            <v>50</v>
          </cell>
        </row>
      </sheetData>
      <sheetData sheetId="5"/>
      <sheetData sheetId="6">
        <row r="1">
          <cell r="A1" t="str">
            <v>Morgan Stanley Hardware Survey - June 2011</v>
          </cell>
        </row>
        <row r="2">
          <cell r="A2" t="str">
            <v xml:space="preserve"> </v>
          </cell>
        </row>
        <row r="3">
          <cell r="A3" t="str">
            <v>7.  As a result of deploying server virtualization over the next 12 months, how much do you</v>
          </cell>
        </row>
        <row r="4">
          <cell r="A4" t="str">
            <v xml:space="preserve"> expect your Server, Storage, and Networking spend to change?</v>
          </cell>
        </row>
        <row r="6">
          <cell r="A6" t="str">
            <v>Industry</v>
          </cell>
          <cell r="B6" t="str">
            <v>(All)</v>
          </cell>
          <cell r="E6" t="str">
            <v>Industry</v>
          </cell>
          <cell r="F6" t="str">
            <v>(All)</v>
          </cell>
        </row>
        <row r="7">
          <cell r="A7" t="str">
            <v>Revenue</v>
          </cell>
          <cell r="B7" t="str">
            <v>(All)</v>
          </cell>
          <cell r="E7" t="str">
            <v>Revenue</v>
          </cell>
          <cell r="F7" t="str">
            <v>(All)</v>
          </cell>
        </row>
        <row r="9">
          <cell r="A9" t="str">
            <v>Count of 7 Servers</v>
          </cell>
          <cell r="E9" t="str">
            <v>Count of 7 Storage</v>
          </cell>
        </row>
        <row r="10">
          <cell r="A10" t="str">
            <v>7 Servers</v>
          </cell>
          <cell r="B10" t="str">
            <v>Total</v>
          </cell>
          <cell r="E10" t="str">
            <v>7 Storage</v>
          </cell>
          <cell r="F10" t="str">
            <v>Total</v>
          </cell>
          <cell r="J10" t="str">
            <v>Servers</v>
          </cell>
          <cell r="K10" t="str">
            <v>Storage</v>
          </cell>
          <cell r="L10" t="str">
            <v>Networking</v>
          </cell>
        </row>
        <row r="11">
          <cell r="A11" t="str">
            <v>Up 21-30%</v>
          </cell>
          <cell r="B11">
            <v>1</v>
          </cell>
          <cell r="E11" t="str">
            <v>Up 11-20%</v>
          </cell>
          <cell r="F11">
            <v>6</v>
          </cell>
          <cell r="I11" t="str">
            <v>Up 21-30%</v>
          </cell>
          <cell r="J11">
            <v>1</v>
          </cell>
          <cell r="L11">
            <v>1</v>
          </cell>
        </row>
        <row r="12">
          <cell r="A12" t="str">
            <v>Up 11-20%</v>
          </cell>
          <cell r="B12">
            <v>2</v>
          </cell>
          <cell r="E12" t="str">
            <v>Up 1-10%</v>
          </cell>
          <cell r="F12">
            <v>8</v>
          </cell>
          <cell r="I12" t="str">
            <v>Up 11-20%</v>
          </cell>
          <cell r="J12">
            <v>2</v>
          </cell>
          <cell r="K12">
            <v>6</v>
          </cell>
          <cell r="L12">
            <v>2</v>
          </cell>
        </row>
        <row r="13">
          <cell r="A13" t="str">
            <v>Up 1-10%</v>
          </cell>
          <cell r="B13">
            <v>9</v>
          </cell>
          <cell r="E13" t="str">
            <v>Flat</v>
          </cell>
          <cell r="F13">
            <v>13</v>
          </cell>
          <cell r="I13" t="str">
            <v>Up 1-10%</v>
          </cell>
          <cell r="J13">
            <v>9</v>
          </cell>
          <cell r="K13">
            <v>8</v>
          </cell>
          <cell r="L13">
            <v>9</v>
          </cell>
        </row>
        <row r="14">
          <cell r="A14" t="str">
            <v>Flat</v>
          </cell>
          <cell r="B14">
            <v>12</v>
          </cell>
          <cell r="E14" t="str">
            <v>Down 1-10%</v>
          </cell>
          <cell r="F14">
            <v>14</v>
          </cell>
          <cell r="I14" t="str">
            <v>Flat</v>
          </cell>
          <cell r="J14">
            <v>12</v>
          </cell>
          <cell r="K14">
            <v>13</v>
          </cell>
          <cell r="L14">
            <v>28</v>
          </cell>
        </row>
        <row r="15">
          <cell r="A15" t="str">
            <v>Down 1-10%</v>
          </cell>
          <cell r="B15">
            <v>15</v>
          </cell>
          <cell r="E15" t="str">
            <v>Down 11-20%</v>
          </cell>
          <cell r="F15">
            <v>5</v>
          </cell>
          <cell r="I15" t="str">
            <v>Down 1-10%</v>
          </cell>
          <cell r="J15">
            <v>15</v>
          </cell>
          <cell r="K15">
            <v>14</v>
          </cell>
          <cell r="L15">
            <v>6</v>
          </cell>
        </row>
        <row r="16">
          <cell r="A16" t="str">
            <v>Down 11-20%</v>
          </cell>
          <cell r="B16">
            <v>4</v>
          </cell>
          <cell r="E16" t="str">
            <v>Down 21-30%</v>
          </cell>
          <cell r="F16">
            <v>1</v>
          </cell>
          <cell r="I16" t="str">
            <v>Down 11-20%</v>
          </cell>
          <cell r="J16">
            <v>4</v>
          </cell>
          <cell r="K16">
            <v>5</v>
          </cell>
          <cell r="L16">
            <v>1</v>
          </cell>
        </row>
        <row r="17">
          <cell r="A17" t="str">
            <v>Down 21-30%</v>
          </cell>
          <cell r="B17">
            <v>2</v>
          </cell>
          <cell r="E17" t="str">
            <v>NA / Unsure</v>
          </cell>
          <cell r="F17">
            <v>3</v>
          </cell>
          <cell r="I17" t="str">
            <v>Down 21-30%</v>
          </cell>
          <cell r="J17">
            <v>2</v>
          </cell>
          <cell r="K17">
            <v>1</v>
          </cell>
        </row>
        <row r="18">
          <cell r="A18" t="str">
            <v>Down &gt;30%</v>
          </cell>
          <cell r="B18">
            <v>2</v>
          </cell>
          <cell r="E18" t="str">
            <v>Grand Total</v>
          </cell>
          <cell r="F18">
            <v>50</v>
          </cell>
          <cell r="I18" t="str">
            <v>Down &gt;30%</v>
          </cell>
          <cell r="J18">
            <v>2</v>
          </cell>
        </row>
        <row r="19">
          <cell r="A19" t="str">
            <v>NA / Unsure</v>
          </cell>
          <cell r="B19">
            <v>3</v>
          </cell>
          <cell r="I19" t="str">
            <v>NA / Unsure</v>
          </cell>
          <cell r="J19">
            <v>3</v>
          </cell>
          <cell r="K19">
            <v>3</v>
          </cell>
          <cell r="L19">
            <v>3</v>
          </cell>
        </row>
        <row r="20">
          <cell r="A20" t="str">
            <v>Grand Total</v>
          </cell>
          <cell r="B20">
            <v>50</v>
          </cell>
        </row>
        <row r="21">
          <cell r="I21" t="str">
            <v>Up</v>
          </cell>
          <cell r="J21">
            <v>0.25531914893617019</v>
          </cell>
          <cell r="K21">
            <v>0.2978723404255319</v>
          </cell>
          <cell r="L21">
            <v>0.25531914893617019</v>
          </cell>
        </row>
        <row r="22">
          <cell r="A22" t="str">
            <v>Industry</v>
          </cell>
          <cell r="B22" t="str">
            <v>(All)</v>
          </cell>
          <cell r="I22" t="str">
            <v>Flat</v>
          </cell>
          <cell r="J22">
            <v>0.25531914893617019</v>
          </cell>
          <cell r="K22">
            <v>0.27659574468085107</v>
          </cell>
          <cell r="L22">
            <v>0.5957446808510638</v>
          </cell>
        </row>
        <row r="23">
          <cell r="A23" t="str">
            <v>Revenue</v>
          </cell>
          <cell r="B23" t="str">
            <v>(All)</v>
          </cell>
          <cell r="I23" t="str">
            <v>Down</v>
          </cell>
          <cell r="J23">
            <v>-0.48936170212765956</v>
          </cell>
          <cell r="K23">
            <v>-0.42553191489361702</v>
          </cell>
          <cell r="L23">
            <v>-0.14893617021276595</v>
          </cell>
        </row>
        <row r="25">
          <cell r="A25" t="str">
            <v>Count of 7 Networking</v>
          </cell>
          <cell r="I25" t="str">
            <v>Net Up</v>
          </cell>
        </row>
        <row r="26">
          <cell r="A26" t="str">
            <v>7 Networking</v>
          </cell>
          <cell r="B26" t="str">
            <v>Total</v>
          </cell>
          <cell r="I26" t="str">
            <v>Oct 10 Survey</v>
          </cell>
          <cell r="J26">
            <v>-0.21951219512195119</v>
          </cell>
          <cell r="K26">
            <v>8.3333333333333315E-2</v>
          </cell>
          <cell r="L26">
            <v>0.47222222222222227</v>
          </cell>
        </row>
        <row r="27">
          <cell r="A27" t="str">
            <v>Up 21-30%</v>
          </cell>
          <cell r="B27">
            <v>1</v>
          </cell>
          <cell r="I27" t="str">
            <v>Jan 11 Survey</v>
          </cell>
          <cell r="J27">
            <v>-0.15555555555555578</v>
          </cell>
          <cell r="K27">
            <v>0.2</v>
          </cell>
          <cell r="L27">
            <v>0.24444444444444441</v>
          </cell>
        </row>
        <row r="28">
          <cell r="A28" t="str">
            <v>Up 11-20%</v>
          </cell>
          <cell r="B28">
            <v>2</v>
          </cell>
          <cell r="I28" t="str">
            <v>Apr 11 Survey</v>
          </cell>
          <cell r="J28">
            <v>-0.16666666666666663</v>
          </cell>
          <cell r="K28">
            <v>0.25</v>
          </cell>
          <cell r="L28">
            <v>0.22916666666666669</v>
          </cell>
        </row>
        <row r="29">
          <cell r="A29" t="str">
            <v>Up 1-10%</v>
          </cell>
          <cell r="B29">
            <v>9</v>
          </cell>
          <cell r="I29" t="str">
            <v>Jul 11 Survey</v>
          </cell>
          <cell r="J29">
            <v>-0.23404255319148937</v>
          </cell>
          <cell r="K29">
            <v>-0.12765957446808512</v>
          </cell>
          <cell r="L29">
            <v>0.10638297872340424</v>
          </cell>
        </row>
        <row r="30">
          <cell r="A30" t="str">
            <v>Flat</v>
          </cell>
          <cell r="B30">
            <v>28</v>
          </cell>
        </row>
        <row r="31">
          <cell r="A31" t="str">
            <v>Down 1-10%</v>
          </cell>
          <cell r="B31">
            <v>6</v>
          </cell>
        </row>
        <row r="32">
          <cell r="A32" t="str">
            <v>Down 11-20%</v>
          </cell>
          <cell r="B32">
            <v>1</v>
          </cell>
        </row>
        <row r="33">
          <cell r="A33" t="str">
            <v>NA / Unsure</v>
          </cell>
          <cell r="B33">
            <v>3</v>
          </cell>
        </row>
        <row r="34">
          <cell r="A34" t="str">
            <v>Grand Total</v>
          </cell>
          <cell r="B34">
            <v>50</v>
          </cell>
        </row>
      </sheetData>
      <sheetData sheetId="7">
        <row r="1">
          <cell r="A1" t="str">
            <v>Morgan Stanley Hardware Survey - June 2011</v>
          </cell>
        </row>
        <row r="2">
          <cell r="A2" t="str">
            <v xml:space="preserve"> </v>
          </cell>
        </row>
        <row r="3">
          <cell r="A3" t="str">
            <v>8.  Over the next twelve months, what are your Storage spending plans as it relates to specific</v>
          </cell>
        </row>
        <row r="4">
          <cell r="A4" t="str">
            <v xml:space="preserve"> vendors?</v>
          </cell>
        </row>
        <row r="6">
          <cell r="A6" t="str">
            <v>Industry</v>
          </cell>
          <cell r="B6" t="str">
            <v>(All)</v>
          </cell>
          <cell r="E6" t="str">
            <v>Industry</v>
          </cell>
          <cell r="F6" t="str">
            <v>(All)</v>
          </cell>
        </row>
        <row r="7">
          <cell r="A7" t="str">
            <v>Revenue</v>
          </cell>
          <cell r="B7" t="str">
            <v>(All)</v>
          </cell>
          <cell r="E7" t="str">
            <v>Revenue</v>
          </cell>
          <cell r="F7" t="str">
            <v>(All)</v>
          </cell>
        </row>
        <row r="9">
          <cell r="A9" t="str">
            <v>Count of 8 Dell</v>
          </cell>
          <cell r="E9" t="str">
            <v>Count of 8 EMC</v>
          </cell>
        </row>
        <row r="10">
          <cell r="A10" t="str">
            <v>8 Dell</v>
          </cell>
          <cell r="B10" t="str">
            <v>Total</v>
          </cell>
          <cell r="E10" t="str">
            <v>8 EMC</v>
          </cell>
          <cell r="F10" t="str">
            <v>Total</v>
          </cell>
          <cell r="J10" t="str">
            <v>DELL</v>
          </cell>
          <cell r="K10" t="str">
            <v>EMC</v>
          </cell>
          <cell r="L10" t="str">
            <v>HIT</v>
          </cell>
          <cell r="M10" t="str">
            <v>HPQ</v>
          </cell>
          <cell r="N10" t="str">
            <v>IBM</v>
          </cell>
          <cell r="O10" t="str">
            <v>NTAP</v>
          </cell>
          <cell r="P10" t="str">
            <v>ORCL</v>
          </cell>
        </row>
        <row r="11">
          <cell r="A11" t="str">
            <v>Increase</v>
          </cell>
          <cell r="B11">
            <v>6</v>
          </cell>
          <cell r="E11" t="str">
            <v>Increase</v>
          </cell>
          <cell r="F11">
            <v>12</v>
          </cell>
          <cell r="I11" t="str">
            <v>Increase</v>
          </cell>
          <cell r="J11">
            <v>6</v>
          </cell>
          <cell r="K11">
            <v>12</v>
          </cell>
          <cell r="L11">
            <v>4</v>
          </cell>
          <cell r="M11">
            <v>8</v>
          </cell>
          <cell r="N11">
            <v>2</v>
          </cell>
          <cell r="O11">
            <v>10</v>
          </cell>
          <cell r="P11">
            <v>3</v>
          </cell>
        </row>
        <row r="12">
          <cell r="A12" t="str">
            <v>Flat</v>
          </cell>
          <cell r="B12">
            <v>11</v>
          </cell>
          <cell r="E12" t="str">
            <v>Flat</v>
          </cell>
          <cell r="F12">
            <v>20</v>
          </cell>
          <cell r="I12" t="str">
            <v>Flat</v>
          </cell>
          <cell r="J12">
            <v>11</v>
          </cell>
          <cell r="K12">
            <v>20</v>
          </cell>
          <cell r="L12">
            <v>10</v>
          </cell>
          <cell r="M12">
            <v>18</v>
          </cell>
          <cell r="N12">
            <v>20</v>
          </cell>
          <cell r="O12">
            <v>15</v>
          </cell>
          <cell r="P12">
            <v>8</v>
          </cell>
        </row>
        <row r="13">
          <cell r="A13" t="str">
            <v>Decrease</v>
          </cell>
          <cell r="B13">
            <v>4</v>
          </cell>
          <cell r="E13" t="str">
            <v>Decrease</v>
          </cell>
          <cell r="F13">
            <v>8</v>
          </cell>
          <cell r="I13" t="str">
            <v>Decrease</v>
          </cell>
          <cell r="J13">
            <v>4</v>
          </cell>
          <cell r="K13">
            <v>8</v>
          </cell>
          <cell r="L13">
            <v>3</v>
          </cell>
          <cell r="M13">
            <v>3</v>
          </cell>
          <cell r="N13">
            <v>6</v>
          </cell>
          <cell r="O13">
            <v>5</v>
          </cell>
          <cell r="P13">
            <v>7</v>
          </cell>
        </row>
        <row r="14">
          <cell r="A14" t="str">
            <v>Don't Use</v>
          </cell>
          <cell r="B14">
            <v>29</v>
          </cell>
          <cell r="E14" t="str">
            <v>Don't Use</v>
          </cell>
          <cell r="F14">
            <v>10</v>
          </cell>
          <cell r="I14" t="str">
            <v>Don't Use</v>
          </cell>
          <cell r="J14">
            <v>29</v>
          </cell>
          <cell r="K14">
            <v>10</v>
          </cell>
          <cell r="L14">
            <v>33</v>
          </cell>
          <cell r="M14">
            <v>21</v>
          </cell>
          <cell r="N14">
            <v>22</v>
          </cell>
          <cell r="O14">
            <v>20</v>
          </cell>
          <cell r="P14">
            <v>32</v>
          </cell>
        </row>
        <row r="15">
          <cell r="A15" t="str">
            <v>Grand Total</v>
          </cell>
          <cell r="B15">
            <v>50</v>
          </cell>
          <cell r="E15" t="str">
            <v>Grand Total</v>
          </cell>
          <cell r="F15">
            <v>50</v>
          </cell>
        </row>
        <row r="16">
          <cell r="I16" t="str">
            <v>Increase</v>
          </cell>
          <cell r="J16">
            <v>0.2857142857142857</v>
          </cell>
          <cell r="K16">
            <v>0.3</v>
          </cell>
          <cell r="L16">
            <v>0.23529411764705882</v>
          </cell>
          <cell r="M16">
            <v>0.27586206896551724</v>
          </cell>
          <cell r="N16">
            <v>7.1428571428571425E-2</v>
          </cell>
          <cell r="O16">
            <v>0.33333333333333331</v>
          </cell>
          <cell r="P16">
            <v>0.16666666666666666</v>
          </cell>
        </row>
        <row r="17">
          <cell r="A17" t="str">
            <v>Industry</v>
          </cell>
          <cell r="B17" t="str">
            <v>(All)</v>
          </cell>
          <cell r="E17" t="str">
            <v>Industry</v>
          </cell>
          <cell r="F17" t="str">
            <v>(All)</v>
          </cell>
          <cell r="I17" t="str">
            <v>Decrease</v>
          </cell>
          <cell r="J17">
            <v>-0.19047619047619047</v>
          </cell>
          <cell r="K17">
            <v>-0.2</v>
          </cell>
          <cell r="L17">
            <v>-0.17647058823529413</v>
          </cell>
          <cell r="M17">
            <v>-0.10344827586206896</v>
          </cell>
          <cell r="N17">
            <v>-0.21428571428571427</v>
          </cell>
          <cell r="O17">
            <v>-0.16666666666666666</v>
          </cell>
          <cell r="P17">
            <v>-0.3888888888888889</v>
          </cell>
        </row>
        <row r="18">
          <cell r="A18" t="str">
            <v>Revenue</v>
          </cell>
          <cell r="B18" t="str">
            <v>(All)</v>
          </cell>
          <cell r="E18" t="str">
            <v>Revenue</v>
          </cell>
          <cell r="F18" t="str">
            <v>(All)</v>
          </cell>
        </row>
        <row r="19">
          <cell r="J19" t="str">
            <v>NTAP</v>
          </cell>
          <cell r="O19" t="str">
            <v>HPQ</v>
          </cell>
          <cell r="T19" t="str">
            <v>EMC</v>
          </cell>
          <cell r="Y19" t="str">
            <v>DELL</v>
          </cell>
          <cell r="AD19" t="str">
            <v>IBM</v>
          </cell>
          <cell r="AI19" t="str">
            <v>ORCL</v>
          </cell>
        </row>
        <row r="20">
          <cell r="A20" t="str">
            <v>Count of 8 Hitachi</v>
          </cell>
          <cell r="E20" t="str">
            <v>Count of 8 HP</v>
          </cell>
          <cell r="I20" t="str">
            <v>Increase</v>
          </cell>
          <cell r="J20">
            <v>0.42857142857142855</v>
          </cell>
          <cell r="K20">
            <v>0.25714285714285712</v>
          </cell>
          <cell r="L20">
            <v>0.33333333333333331</v>
          </cell>
          <cell r="M20">
            <v>0.33333333333333331</v>
          </cell>
          <cell r="O20">
            <v>0.23076923076923078</v>
          </cell>
          <cell r="P20">
            <v>0.22222222222222221</v>
          </cell>
          <cell r="Q20">
            <v>0.27659574468085107</v>
          </cell>
          <cell r="R20">
            <v>0.27586206896551724</v>
          </cell>
          <cell r="T20">
            <v>0.42499999999999999</v>
          </cell>
          <cell r="U20">
            <v>0.38297872340425532</v>
          </cell>
          <cell r="V20">
            <v>0.375</v>
          </cell>
          <cell r="W20">
            <v>0.3</v>
          </cell>
          <cell r="Y20">
            <v>0.3888888888888889</v>
          </cell>
          <cell r="Z20">
            <v>0.30952380952380953</v>
          </cell>
          <cell r="AA20">
            <v>0.35714285714285715</v>
          </cell>
          <cell r="AB20">
            <v>0.2857142857142857</v>
          </cell>
          <cell r="AD20">
            <v>0.21212121212121213</v>
          </cell>
          <cell r="AE20">
            <v>0.21875</v>
          </cell>
          <cell r="AF20">
            <v>0.16666666666666666</v>
          </cell>
          <cell r="AG20">
            <v>7.1428571428571425E-2</v>
          </cell>
          <cell r="AI20">
            <v>0.29411764705882354</v>
          </cell>
          <cell r="AJ20">
            <v>0.28000000000000003</v>
          </cell>
          <cell r="AK20">
            <v>0.3125</v>
          </cell>
          <cell r="AL20">
            <v>0.16666666666666666</v>
          </cell>
        </row>
        <row r="21">
          <cell r="A21" t="str">
            <v>8 Hitachi</v>
          </cell>
          <cell r="B21" t="str">
            <v>Total</v>
          </cell>
          <cell r="E21" t="str">
            <v>8 HP</v>
          </cell>
          <cell r="F21" t="str">
            <v>Total</v>
          </cell>
          <cell r="I21" t="str">
            <v>Decrease</v>
          </cell>
          <cell r="J21">
            <v>0</v>
          </cell>
          <cell r="K21">
            <v>-0.11428571428571428</v>
          </cell>
          <cell r="L21">
            <v>-0.1111111111111111</v>
          </cell>
          <cell r="M21">
            <v>-0.16666666666666666</v>
          </cell>
          <cell r="O21">
            <v>-0.17948717948717949</v>
          </cell>
          <cell r="P21">
            <v>-0.1111111111111111</v>
          </cell>
          <cell r="Q21">
            <v>-0.10638297872340426</v>
          </cell>
          <cell r="R21">
            <v>-0.10344827586206896</v>
          </cell>
          <cell r="T21">
            <v>-2.5000000000000001E-2</v>
          </cell>
          <cell r="U21">
            <v>-8.5106382978723402E-2</v>
          </cell>
          <cell r="V21">
            <v>-0.125</v>
          </cell>
          <cell r="W21">
            <v>-0.2</v>
          </cell>
          <cell r="Y21">
            <v>0</v>
          </cell>
          <cell r="Z21">
            <v>-4.7619047619047616E-2</v>
          </cell>
          <cell r="AA21">
            <v>-0.11904761904761904</v>
          </cell>
          <cell r="AB21">
            <v>-0.19047619047619047</v>
          </cell>
          <cell r="AD21">
            <v>-0.15151515151515152</v>
          </cell>
          <cell r="AE21">
            <v>-0.15625</v>
          </cell>
          <cell r="AF21">
            <v>-0.125</v>
          </cell>
          <cell r="AG21">
            <v>-0.21428571428571427</v>
          </cell>
          <cell r="AI21">
            <v>0</v>
          </cell>
          <cell r="AJ21">
            <v>-0.16</v>
          </cell>
          <cell r="AK21">
            <v>-0.3125</v>
          </cell>
          <cell r="AL21">
            <v>-0.3888888888888889</v>
          </cell>
        </row>
        <row r="22">
          <cell r="A22" t="str">
            <v>Increase</v>
          </cell>
          <cell r="B22">
            <v>4</v>
          </cell>
          <cell r="E22" t="str">
            <v>Increase</v>
          </cell>
          <cell r="F22">
            <v>8</v>
          </cell>
        </row>
        <row r="23">
          <cell r="A23" t="str">
            <v>Flat</v>
          </cell>
          <cell r="B23">
            <v>10</v>
          </cell>
          <cell r="E23" t="str">
            <v>Flat</v>
          </cell>
          <cell r="F23">
            <v>18</v>
          </cell>
        </row>
        <row r="24">
          <cell r="A24" t="str">
            <v>Decrease</v>
          </cell>
          <cell r="B24">
            <v>3</v>
          </cell>
          <cell r="E24" t="str">
            <v>Decrease</v>
          </cell>
          <cell r="F24">
            <v>3</v>
          </cell>
        </row>
        <row r="25">
          <cell r="A25" t="str">
            <v>Don't Use</v>
          </cell>
          <cell r="B25">
            <v>33</v>
          </cell>
          <cell r="E25" t="str">
            <v>Don't Use</v>
          </cell>
          <cell r="F25">
            <v>21</v>
          </cell>
        </row>
        <row r="26">
          <cell r="A26" t="str">
            <v>Grand Total</v>
          </cell>
          <cell r="B26">
            <v>50</v>
          </cell>
          <cell r="E26" t="str">
            <v>Grand Total</v>
          </cell>
          <cell r="F26">
            <v>50</v>
          </cell>
        </row>
        <row r="28">
          <cell r="A28" t="str">
            <v>Industry</v>
          </cell>
          <cell r="B28" t="str">
            <v>(All)</v>
          </cell>
          <cell r="E28" t="str">
            <v>Industry</v>
          </cell>
          <cell r="F28" t="str">
            <v>(All)</v>
          </cell>
        </row>
        <row r="29">
          <cell r="A29" t="str">
            <v>Revenue</v>
          </cell>
          <cell r="B29" t="str">
            <v>(All)</v>
          </cell>
          <cell r="E29" t="str">
            <v>Revenue</v>
          </cell>
          <cell r="F29" t="str">
            <v>(All)</v>
          </cell>
        </row>
        <row r="31">
          <cell r="A31" t="str">
            <v>Count of 8 IBM</v>
          </cell>
          <cell r="E31" t="str">
            <v>Count of 8 NetApp</v>
          </cell>
        </row>
        <row r="32">
          <cell r="A32" t="str">
            <v>8 IBM</v>
          </cell>
          <cell r="B32" t="str">
            <v>Total</v>
          </cell>
          <cell r="E32" t="str">
            <v>8 NetApp</v>
          </cell>
          <cell r="F32" t="str">
            <v>Total</v>
          </cell>
        </row>
        <row r="33">
          <cell r="A33" t="str">
            <v>Increase</v>
          </cell>
          <cell r="B33">
            <v>2</v>
          </cell>
          <cell r="E33" t="str">
            <v>Increase</v>
          </cell>
          <cell r="F33">
            <v>10</v>
          </cell>
        </row>
        <row r="34">
          <cell r="A34" t="str">
            <v>Flat</v>
          </cell>
          <cell r="B34">
            <v>20</v>
          </cell>
          <cell r="E34" t="str">
            <v>Flat</v>
          </cell>
          <cell r="F34">
            <v>15</v>
          </cell>
        </row>
        <row r="35">
          <cell r="A35" t="str">
            <v>Decrease</v>
          </cell>
          <cell r="B35">
            <v>6</v>
          </cell>
          <cell r="E35" t="str">
            <v>Decrease</v>
          </cell>
          <cell r="F35">
            <v>5</v>
          </cell>
        </row>
        <row r="36">
          <cell r="A36" t="str">
            <v>Don't Use</v>
          </cell>
          <cell r="B36">
            <v>22</v>
          </cell>
          <cell r="E36" t="str">
            <v>Don't Use</v>
          </cell>
          <cell r="F36">
            <v>20</v>
          </cell>
        </row>
        <row r="37">
          <cell r="A37" t="str">
            <v>Grand Total</v>
          </cell>
          <cell r="B37">
            <v>50</v>
          </cell>
          <cell r="E37" t="str">
            <v>Grand Total</v>
          </cell>
          <cell r="F37">
            <v>50</v>
          </cell>
        </row>
        <row r="39">
          <cell r="A39" t="str">
            <v>Industry</v>
          </cell>
          <cell r="B39" t="str">
            <v>(All)</v>
          </cell>
        </row>
        <row r="40">
          <cell r="A40" t="str">
            <v>Revenue</v>
          </cell>
          <cell r="B40" t="str">
            <v>(All)</v>
          </cell>
        </row>
        <row r="42">
          <cell r="A42" t="str">
            <v>Count of 8 Oracle/Sun</v>
          </cell>
        </row>
        <row r="43">
          <cell r="A43" t="str">
            <v>8 Oracle/Sun</v>
          </cell>
          <cell r="B43" t="str">
            <v>Total</v>
          </cell>
        </row>
        <row r="44">
          <cell r="A44" t="str">
            <v>Increase</v>
          </cell>
          <cell r="B44">
            <v>3</v>
          </cell>
        </row>
        <row r="45">
          <cell r="A45" t="str">
            <v>Flat</v>
          </cell>
          <cell r="B45">
            <v>8</v>
          </cell>
        </row>
        <row r="46">
          <cell r="A46" t="str">
            <v>Decrease</v>
          </cell>
          <cell r="B46">
            <v>7</v>
          </cell>
        </row>
        <row r="47">
          <cell r="A47" t="str">
            <v>Don't Use</v>
          </cell>
          <cell r="B47">
            <v>32</v>
          </cell>
        </row>
        <row r="48">
          <cell r="A48" t="str">
            <v>Grand Total</v>
          </cell>
          <cell r="B48">
            <v>50</v>
          </cell>
        </row>
      </sheetData>
      <sheetData sheetId="8">
        <row r="1">
          <cell r="A1" t="str">
            <v>Morgan Stanley Hardware Survey - June 2011</v>
          </cell>
        </row>
        <row r="3">
          <cell r="A3" t="str">
            <v>9.  Have you evaluated EMC’s new storage products?  Please indicate if you are an existing</v>
          </cell>
        </row>
        <row r="4">
          <cell r="A4" t="str">
            <v xml:space="preserve"> EMC customer.</v>
          </cell>
        </row>
        <row r="6">
          <cell r="A6" t="str">
            <v>Industry</v>
          </cell>
          <cell r="B6" t="str">
            <v>(All)</v>
          </cell>
        </row>
        <row r="7">
          <cell r="A7" t="str">
            <v>Revenue</v>
          </cell>
          <cell r="B7" t="str">
            <v>(All)</v>
          </cell>
        </row>
        <row r="9">
          <cell r="A9" t="str">
            <v>Count of 9 EMC Customer</v>
          </cell>
          <cell r="I9" t="str">
            <v>Use EMC Now?</v>
          </cell>
          <cell r="M9" t="str">
            <v>VNXe</v>
          </cell>
          <cell r="O9" t="str">
            <v>VNX</v>
          </cell>
          <cell r="Q9" t="str">
            <v>Isilon</v>
          </cell>
        </row>
        <row r="10">
          <cell r="A10" t="str">
            <v>9 EMC Customer</v>
          </cell>
          <cell r="B10" t="str">
            <v>Total</v>
          </cell>
          <cell r="I10" t="str">
            <v>Apr 11 Survey</v>
          </cell>
          <cell r="J10" t="str">
            <v>Jul 11 Survey</v>
          </cell>
          <cell r="M10" t="str">
            <v>Apr 11 Survey</v>
          </cell>
          <cell r="N10" t="str">
            <v>Jul 11 Survey</v>
          </cell>
          <cell r="O10" t="str">
            <v>Apr 11 Survey</v>
          </cell>
          <cell r="P10" t="str">
            <v>Jul 11 Survey</v>
          </cell>
          <cell r="Q10" t="str">
            <v>Apr 11 Survey</v>
          </cell>
          <cell r="R10" t="str">
            <v>Jul 11 Survey</v>
          </cell>
        </row>
        <row r="11">
          <cell r="A11" t="str">
            <v>Yes</v>
          </cell>
          <cell r="B11">
            <v>35</v>
          </cell>
          <cell r="H11" t="str">
            <v>Yes</v>
          </cell>
          <cell r="I11">
            <v>0.72</v>
          </cell>
          <cell r="J11">
            <v>0.7</v>
          </cell>
          <cell r="L11" t="str">
            <v>Intend to evaluate</v>
          </cell>
          <cell r="M11">
            <v>0.08</v>
          </cell>
          <cell r="N11">
            <v>0.08</v>
          </cell>
          <cell r="O11">
            <v>0.08</v>
          </cell>
          <cell r="P11">
            <v>0.12</v>
          </cell>
          <cell r="Q11">
            <v>0</v>
          </cell>
          <cell r="R11">
            <v>0.06</v>
          </cell>
        </row>
        <row r="12">
          <cell r="A12" t="str">
            <v>No</v>
          </cell>
          <cell r="B12">
            <v>15</v>
          </cell>
          <cell r="H12" t="str">
            <v>No</v>
          </cell>
          <cell r="I12">
            <v>0.28000000000000003</v>
          </cell>
          <cell r="J12">
            <v>0.3</v>
          </cell>
          <cell r="L12" t="str">
            <v>Evaluated and intend to purchase</v>
          </cell>
          <cell r="M12">
            <v>0.02</v>
          </cell>
          <cell r="N12">
            <v>0.06</v>
          </cell>
          <cell r="O12">
            <v>0.06</v>
          </cell>
          <cell r="P12">
            <v>0.02</v>
          </cell>
          <cell r="Q12">
            <v>0.04</v>
          </cell>
          <cell r="R12">
            <v>0.02</v>
          </cell>
        </row>
        <row r="13">
          <cell r="A13" t="str">
            <v>Grand Total</v>
          </cell>
          <cell r="B13">
            <v>50</v>
          </cell>
          <cell r="L13" t="str">
            <v>Evaluated, but no decision</v>
          </cell>
          <cell r="M13">
            <v>0.24</v>
          </cell>
          <cell r="N13">
            <v>0.18</v>
          </cell>
          <cell r="O13">
            <v>0.22</v>
          </cell>
          <cell r="P13">
            <v>0.24</v>
          </cell>
          <cell r="Q13">
            <v>0.22</v>
          </cell>
          <cell r="R13">
            <v>0.24</v>
          </cell>
        </row>
        <row r="14">
          <cell r="L14" t="str">
            <v>Evaluated, but not interested</v>
          </cell>
          <cell r="M14">
            <v>0.16</v>
          </cell>
          <cell r="N14">
            <v>0.22</v>
          </cell>
          <cell r="O14">
            <v>0.18</v>
          </cell>
          <cell r="P14">
            <v>0.18</v>
          </cell>
          <cell r="Q14">
            <v>0.12</v>
          </cell>
          <cell r="R14">
            <v>0.12</v>
          </cell>
        </row>
        <row r="15">
          <cell r="A15" t="str">
            <v>Industry</v>
          </cell>
          <cell r="B15" t="str">
            <v>(All)</v>
          </cell>
          <cell r="E15" t="str">
            <v>Industry</v>
          </cell>
          <cell r="F15" t="str">
            <v>(All)</v>
          </cell>
          <cell r="L15" t="str">
            <v>Have not evaluated</v>
          </cell>
          <cell r="M15">
            <v>0.5</v>
          </cell>
          <cell r="N15">
            <v>0.46</v>
          </cell>
          <cell r="O15">
            <v>0.46</v>
          </cell>
          <cell r="P15">
            <v>0.44</v>
          </cell>
          <cell r="Q15">
            <v>0.62</v>
          </cell>
          <cell r="R15">
            <v>0.56000000000000005</v>
          </cell>
        </row>
        <row r="16">
          <cell r="A16" t="str">
            <v>Revenue</v>
          </cell>
          <cell r="B16" t="str">
            <v>(All)</v>
          </cell>
          <cell r="E16" t="str">
            <v>Revenue</v>
          </cell>
          <cell r="F16" t="str">
            <v>(All)</v>
          </cell>
        </row>
        <row r="18">
          <cell r="A18" t="str">
            <v>Count of 9 VNXe</v>
          </cell>
          <cell r="E18" t="str">
            <v>Count of 9 VNX</v>
          </cell>
        </row>
        <row r="19">
          <cell r="A19" t="str">
            <v>9 VNXe</v>
          </cell>
          <cell r="B19" t="str">
            <v>Total</v>
          </cell>
          <cell r="E19" t="str">
            <v>9 VNX</v>
          </cell>
          <cell r="F19" t="str">
            <v>Total</v>
          </cell>
        </row>
        <row r="20">
          <cell r="A20" t="str">
            <v>Intend to evaluate</v>
          </cell>
          <cell r="B20">
            <v>4</v>
          </cell>
          <cell r="E20" t="str">
            <v>Intend to evaluate</v>
          </cell>
          <cell r="F20">
            <v>6</v>
          </cell>
        </row>
        <row r="21">
          <cell r="A21" t="str">
            <v>Evaluated and intend to purchase</v>
          </cell>
          <cell r="B21">
            <v>3</v>
          </cell>
          <cell r="E21" t="str">
            <v>Evaluated and intend to purchase</v>
          </cell>
          <cell r="F21">
            <v>1</v>
          </cell>
        </row>
        <row r="22">
          <cell r="A22" t="str">
            <v>Evaluated, but no decision</v>
          </cell>
          <cell r="B22">
            <v>9</v>
          </cell>
          <cell r="E22" t="str">
            <v>Evaluated, but no decision</v>
          </cell>
          <cell r="F22">
            <v>12</v>
          </cell>
        </row>
        <row r="23">
          <cell r="A23" t="str">
            <v>Evaluated, but not interested</v>
          </cell>
          <cell r="B23">
            <v>11</v>
          </cell>
          <cell r="E23" t="str">
            <v>Evaluated, but not interested</v>
          </cell>
          <cell r="F23">
            <v>9</v>
          </cell>
        </row>
        <row r="24">
          <cell r="A24" t="str">
            <v>Have not evaluated</v>
          </cell>
          <cell r="B24">
            <v>23</v>
          </cell>
          <cell r="E24" t="str">
            <v>Have not evaluated</v>
          </cell>
          <cell r="F24">
            <v>22</v>
          </cell>
        </row>
        <row r="25">
          <cell r="A25" t="str">
            <v>Grand Total</v>
          </cell>
          <cell r="B25">
            <v>50</v>
          </cell>
          <cell r="E25" t="str">
            <v>Grand Total</v>
          </cell>
          <cell r="F25">
            <v>50</v>
          </cell>
        </row>
        <row r="27">
          <cell r="A27" t="str">
            <v>Industry</v>
          </cell>
          <cell r="B27" t="str">
            <v>(All)</v>
          </cell>
        </row>
        <row r="28">
          <cell r="A28" t="str">
            <v>Revenue</v>
          </cell>
          <cell r="B28" t="str">
            <v>(All)</v>
          </cell>
        </row>
        <row r="30">
          <cell r="A30" t="str">
            <v>Count of 9 Isilon</v>
          </cell>
        </row>
        <row r="31">
          <cell r="A31" t="str">
            <v>9 Isilon</v>
          </cell>
          <cell r="B31" t="str">
            <v>Total</v>
          </cell>
        </row>
        <row r="32">
          <cell r="A32" t="str">
            <v>Intend to evaluate</v>
          </cell>
          <cell r="B32">
            <v>3</v>
          </cell>
        </row>
        <row r="33">
          <cell r="A33" t="str">
            <v>Evaluated and intend to purchase</v>
          </cell>
          <cell r="B33">
            <v>1</v>
          </cell>
        </row>
        <row r="34">
          <cell r="A34" t="str">
            <v>Evaluated, but no decision</v>
          </cell>
          <cell r="B34">
            <v>12</v>
          </cell>
        </row>
        <row r="35">
          <cell r="A35" t="str">
            <v>Evaluated, but not interested</v>
          </cell>
          <cell r="B35">
            <v>6</v>
          </cell>
        </row>
        <row r="36">
          <cell r="A36" t="str">
            <v>Have not evaluated</v>
          </cell>
          <cell r="B36">
            <v>28</v>
          </cell>
        </row>
        <row r="37">
          <cell r="A37" t="str">
            <v>Grand Total</v>
          </cell>
          <cell r="B37">
            <v>50</v>
          </cell>
        </row>
      </sheetData>
      <sheetData sheetId="9">
        <row r="1">
          <cell r="A1" t="str">
            <v>Morgan Stanley Hardware Survey - June 2011</v>
          </cell>
        </row>
        <row r="3">
          <cell r="A3" t="str">
            <v xml:space="preserve">10.  What percentage of your PC and enterprise storage environment utilize flash based </v>
          </cell>
        </row>
        <row r="4">
          <cell r="A4" t="str">
            <v xml:space="preserve"> (i.e. SSD, PCIe cards) storage today?  What percentage do you expect in one year?</v>
          </cell>
        </row>
        <row r="6">
          <cell r="A6" t="str">
            <v>Industry</v>
          </cell>
          <cell r="B6" t="str">
            <v>(All)</v>
          </cell>
          <cell r="E6" t="str">
            <v>Industry</v>
          </cell>
          <cell r="F6" t="str">
            <v>(All)</v>
          </cell>
        </row>
        <row r="7">
          <cell r="A7" t="str">
            <v>Revenue</v>
          </cell>
          <cell r="B7" t="str">
            <v>(All)</v>
          </cell>
          <cell r="E7" t="str">
            <v>Revenue</v>
          </cell>
          <cell r="F7" t="str">
            <v>(All)</v>
          </cell>
        </row>
        <row r="9">
          <cell r="A9" t="str">
            <v>Count of 10 SSD % PCs Currently</v>
          </cell>
          <cell r="E9" t="str">
            <v>Count of 10 SSD % PCs In 1 Year</v>
          </cell>
          <cell r="J9" t="str">
            <v>PCs</v>
          </cell>
          <cell r="L9" t="str">
            <v>Storage</v>
          </cell>
        </row>
        <row r="10">
          <cell r="A10" t="str">
            <v>10 SSD % PCs Currently</v>
          </cell>
          <cell r="B10" t="str">
            <v>Total</v>
          </cell>
          <cell r="E10" t="str">
            <v>10 SSD % PCs In 1 Year</v>
          </cell>
          <cell r="F10" t="str">
            <v>Total</v>
          </cell>
          <cell r="J10" t="str">
            <v>Currently</v>
          </cell>
          <cell r="K10" t="str">
            <v>In 1 Year</v>
          </cell>
          <cell r="L10" t="str">
            <v>Currently</v>
          </cell>
          <cell r="M10" t="str">
            <v>In 1 Year</v>
          </cell>
        </row>
        <row r="11">
          <cell r="A11">
            <v>0</v>
          </cell>
          <cell r="B11">
            <v>32</v>
          </cell>
          <cell r="E11">
            <v>0</v>
          </cell>
          <cell r="F11">
            <v>25</v>
          </cell>
          <cell r="I11">
            <v>0</v>
          </cell>
          <cell r="J11">
            <v>32</v>
          </cell>
          <cell r="K11">
            <v>25</v>
          </cell>
          <cell r="L11">
            <v>27</v>
          </cell>
          <cell r="M11">
            <v>22</v>
          </cell>
          <cell r="O11">
            <v>0</v>
          </cell>
        </row>
        <row r="12">
          <cell r="A12" t="str">
            <v>1-10%</v>
          </cell>
          <cell r="B12">
            <v>12</v>
          </cell>
          <cell r="E12" t="str">
            <v>1-10%</v>
          </cell>
          <cell r="F12">
            <v>16</v>
          </cell>
          <cell r="I12" t="str">
            <v>1-10%</v>
          </cell>
          <cell r="J12">
            <v>12</v>
          </cell>
          <cell r="K12">
            <v>16</v>
          </cell>
          <cell r="L12">
            <v>15</v>
          </cell>
          <cell r="M12">
            <v>16</v>
          </cell>
          <cell r="O12">
            <v>0.05</v>
          </cell>
        </row>
        <row r="13">
          <cell r="A13" t="str">
            <v>11-20%</v>
          </cell>
          <cell r="B13">
            <v>3</v>
          </cell>
          <cell r="E13" t="str">
            <v>11-20%</v>
          </cell>
          <cell r="F13">
            <v>3</v>
          </cell>
          <cell r="I13" t="str">
            <v>11-20%</v>
          </cell>
          <cell r="J13">
            <v>3</v>
          </cell>
          <cell r="K13">
            <v>3</v>
          </cell>
          <cell r="L13">
            <v>5</v>
          </cell>
          <cell r="M13">
            <v>7</v>
          </cell>
          <cell r="O13">
            <v>0.15</v>
          </cell>
        </row>
        <row r="14">
          <cell r="A14" t="str">
            <v>21-30%</v>
          </cell>
          <cell r="B14">
            <v>2</v>
          </cell>
          <cell r="E14" t="str">
            <v>21-30%</v>
          </cell>
          <cell r="F14">
            <v>4</v>
          </cell>
          <cell r="I14" t="str">
            <v>21-30%</v>
          </cell>
          <cell r="J14">
            <v>2</v>
          </cell>
          <cell r="K14">
            <v>4</v>
          </cell>
          <cell r="L14">
            <v>3</v>
          </cell>
          <cell r="M14">
            <v>2</v>
          </cell>
          <cell r="O14">
            <v>0.25</v>
          </cell>
        </row>
        <row r="15">
          <cell r="A15" t="str">
            <v>41-50%</v>
          </cell>
          <cell r="B15">
            <v>1</v>
          </cell>
          <cell r="E15" t="str">
            <v>41-50%</v>
          </cell>
          <cell r="F15">
            <v>1</v>
          </cell>
          <cell r="I15" t="str">
            <v>31-40%</v>
          </cell>
          <cell r="M15">
            <v>1</v>
          </cell>
          <cell r="O15">
            <v>0.35</v>
          </cell>
        </row>
        <row r="16">
          <cell r="A16" t="str">
            <v>Grand Total</v>
          </cell>
          <cell r="B16">
            <v>50</v>
          </cell>
          <cell r="E16" t="str">
            <v>51-60%</v>
          </cell>
          <cell r="F16">
            <v>1</v>
          </cell>
          <cell r="I16" t="str">
            <v>41-50%</v>
          </cell>
          <cell r="J16">
            <v>1</v>
          </cell>
          <cell r="K16">
            <v>1</v>
          </cell>
          <cell r="M16">
            <v>1</v>
          </cell>
          <cell r="O16">
            <v>0.45</v>
          </cell>
        </row>
        <row r="17">
          <cell r="E17" t="str">
            <v>Grand Total</v>
          </cell>
          <cell r="F17">
            <v>50</v>
          </cell>
          <cell r="I17" t="str">
            <v>51-60%</v>
          </cell>
          <cell r="K17">
            <v>1</v>
          </cell>
          <cell r="M17">
            <v>1</v>
          </cell>
          <cell r="O17">
            <v>0.55000000000000004</v>
          </cell>
        </row>
        <row r="19">
          <cell r="A19" t="str">
            <v>Industry</v>
          </cell>
          <cell r="B19" t="str">
            <v>(All)</v>
          </cell>
          <cell r="E19" t="str">
            <v>Industry</v>
          </cell>
          <cell r="F19" t="str">
            <v>(All)</v>
          </cell>
          <cell r="J19">
            <v>0.04</v>
          </cell>
          <cell r="K19">
            <v>6.5000000000000002E-2</v>
          </cell>
          <cell r="L19">
            <v>4.4999999999999998E-2</v>
          </cell>
          <cell r="M19">
            <v>7.400000000000001E-2</v>
          </cell>
        </row>
        <row r="20">
          <cell r="A20" t="str">
            <v>Revenue</v>
          </cell>
          <cell r="B20" t="str">
            <v>(All)</v>
          </cell>
          <cell r="E20" t="str">
            <v>Revenue</v>
          </cell>
          <cell r="F20" t="str">
            <v>(All)</v>
          </cell>
        </row>
        <row r="22">
          <cell r="A22" t="str">
            <v>Count of 10 SSD % Storage Currently</v>
          </cell>
          <cell r="E22" t="str">
            <v>Count of 10 SSD % Storage In 1 Year</v>
          </cell>
        </row>
        <row r="23">
          <cell r="A23" t="str">
            <v>10 SSD % Storage Currently</v>
          </cell>
          <cell r="B23" t="str">
            <v>Total</v>
          </cell>
          <cell r="E23" t="str">
            <v>10 SSD % Storage In 1 Year</v>
          </cell>
          <cell r="F23" t="str">
            <v>Total</v>
          </cell>
        </row>
        <row r="24">
          <cell r="A24">
            <v>0</v>
          </cell>
          <cell r="B24">
            <v>27</v>
          </cell>
          <cell r="E24">
            <v>0</v>
          </cell>
          <cell r="F24">
            <v>22</v>
          </cell>
        </row>
        <row r="25">
          <cell r="A25" t="str">
            <v>1-10%</v>
          </cell>
          <cell r="B25">
            <v>15</v>
          </cell>
          <cell r="E25" t="str">
            <v>1-10%</v>
          </cell>
          <cell r="F25">
            <v>16</v>
          </cell>
        </row>
        <row r="26">
          <cell r="A26" t="str">
            <v>11-20%</v>
          </cell>
          <cell r="B26">
            <v>5</v>
          </cell>
          <cell r="E26" t="str">
            <v>11-20%</v>
          </cell>
          <cell r="F26">
            <v>7</v>
          </cell>
        </row>
        <row r="27">
          <cell r="A27" t="str">
            <v>21-30%</v>
          </cell>
          <cell r="B27">
            <v>3</v>
          </cell>
          <cell r="E27" t="str">
            <v>21-30%</v>
          </cell>
          <cell r="F27">
            <v>2</v>
          </cell>
        </row>
        <row r="28">
          <cell r="A28" t="str">
            <v>Grand Total</v>
          </cell>
          <cell r="B28">
            <v>50</v>
          </cell>
          <cell r="E28" t="str">
            <v>31-40%</v>
          </cell>
          <cell r="F28">
            <v>1</v>
          </cell>
        </row>
        <row r="29">
          <cell r="E29" t="str">
            <v>41-50%</v>
          </cell>
          <cell r="F29">
            <v>1</v>
          </cell>
        </row>
        <row r="30">
          <cell r="E30" t="str">
            <v>51-60%</v>
          </cell>
          <cell r="F30">
            <v>1</v>
          </cell>
        </row>
        <row r="31">
          <cell r="E31" t="str">
            <v>Grand Total</v>
          </cell>
          <cell r="F31">
            <v>50</v>
          </cell>
        </row>
      </sheetData>
      <sheetData sheetId="10">
        <row r="1">
          <cell r="A1" t="str">
            <v>Morgan Stanley Hardware Survey - June 2011</v>
          </cell>
        </row>
        <row r="3">
          <cell r="A3" t="str">
            <v>11.  Over the next 12 months, what are your Business Analytics spending plans as it relates to specific vendors?</v>
          </cell>
        </row>
        <row r="5">
          <cell r="A5" t="str">
            <v>Industry</v>
          </cell>
          <cell r="B5" t="str">
            <v>(All)</v>
          </cell>
          <cell r="E5" t="str">
            <v>Industry</v>
          </cell>
          <cell r="F5" t="str">
            <v>(All)</v>
          </cell>
        </row>
        <row r="6">
          <cell r="A6" t="str">
            <v>Revenue</v>
          </cell>
          <cell r="B6" t="str">
            <v>(All)</v>
          </cell>
          <cell r="E6" t="str">
            <v>Revenue</v>
          </cell>
          <cell r="F6" t="str">
            <v>(All)</v>
          </cell>
        </row>
        <row r="8">
          <cell r="A8" t="str">
            <v>Count of 11 HP / Vertica</v>
          </cell>
          <cell r="E8" t="str">
            <v>Count of 11 IBM / Netezza</v>
          </cell>
        </row>
        <row r="9">
          <cell r="A9" t="str">
            <v>11 HP / Vertica</v>
          </cell>
          <cell r="B9" t="str">
            <v>Total</v>
          </cell>
          <cell r="E9" t="str">
            <v>11 IBM / Netezza</v>
          </cell>
          <cell r="F9" t="str">
            <v>Total</v>
          </cell>
          <cell r="J9" t="str">
            <v>Teradata</v>
          </cell>
          <cell r="K9" t="str">
            <v>HP / Vertica</v>
          </cell>
          <cell r="L9" t="str">
            <v>IBM / Netezza</v>
          </cell>
          <cell r="M9" t="str">
            <v>Informatica</v>
          </cell>
          <cell r="N9" t="str">
            <v>Microsoft</v>
          </cell>
          <cell r="O9" t="str">
            <v>Microstrategy</v>
          </cell>
          <cell r="P9" t="str">
            <v>Oracle</v>
          </cell>
          <cell r="Q9" t="str">
            <v>SAP / Sybase</v>
          </cell>
          <cell r="R9" t="str">
            <v>SAS</v>
          </cell>
        </row>
        <row r="10">
          <cell r="A10" t="str">
            <v>Increase</v>
          </cell>
          <cell r="B10">
            <v>2</v>
          </cell>
          <cell r="E10" t="str">
            <v>Increase</v>
          </cell>
          <cell r="F10">
            <v>5</v>
          </cell>
          <cell r="I10" t="str">
            <v>Increase</v>
          </cell>
          <cell r="J10">
            <v>5</v>
          </cell>
          <cell r="K10">
            <v>2</v>
          </cell>
          <cell r="L10">
            <v>5</v>
          </cell>
          <cell r="M10">
            <v>2</v>
          </cell>
          <cell r="N10">
            <v>5</v>
          </cell>
          <cell r="O10">
            <v>3</v>
          </cell>
          <cell r="P10">
            <v>6</v>
          </cell>
          <cell r="Q10">
            <v>6</v>
          </cell>
          <cell r="R10">
            <v>4</v>
          </cell>
        </row>
        <row r="11">
          <cell r="A11" t="str">
            <v>Flat</v>
          </cell>
          <cell r="B11">
            <v>11</v>
          </cell>
          <cell r="E11" t="str">
            <v>Flat</v>
          </cell>
          <cell r="F11">
            <v>12</v>
          </cell>
          <cell r="I11" t="str">
            <v>Flat</v>
          </cell>
          <cell r="J11">
            <v>13</v>
          </cell>
          <cell r="K11">
            <v>11</v>
          </cell>
          <cell r="L11">
            <v>12</v>
          </cell>
          <cell r="M11">
            <v>15</v>
          </cell>
          <cell r="N11">
            <v>13</v>
          </cell>
          <cell r="O11">
            <v>9</v>
          </cell>
          <cell r="P11">
            <v>18</v>
          </cell>
          <cell r="Q11">
            <v>13</v>
          </cell>
          <cell r="R11">
            <v>11</v>
          </cell>
        </row>
        <row r="12">
          <cell r="A12" t="str">
            <v>Decrease</v>
          </cell>
          <cell r="B12">
            <v>1</v>
          </cell>
          <cell r="E12" t="str">
            <v>Decrease</v>
          </cell>
          <cell r="F12">
            <v>2</v>
          </cell>
          <cell r="I12" t="str">
            <v>Decrease</v>
          </cell>
          <cell r="J12">
            <v>1</v>
          </cell>
          <cell r="K12">
            <v>1</v>
          </cell>
          <cell r="L12">
            <v>2</v>
          </cell>
          <cell r="M12">
            <v>2</v>
          </cell>
          <cell r="N12">
            <v>2</v>
          </cell>
          <cell r="O12">
            <v>1</v>
          </cell>
          <cell r="P12">
            <v>4</v>
          </cell>
          <cell r="Q12">
            <v>3</v>
          </cell>
          <cell r="R12">
            <v>3</v>
          </cell>
        </row>
        <row r="13">
          <cell r="A13" t="str">
            <v>Don't Use</v>
          </cell>
          <cell r="B13">
            <v>36</v>
          </cell>
          <cell r="E13" t="str">
            <v>Don't Use</v>
          </cell>
          <cell r="F13">
            <v>31</v>
          </cell>
          <cell r="I13" t="str">
            <v>Don't Use</v>
          </cell>
          <cell r="J13">
            <v>31</v>
          </cell>
          <cell r="K13">
            <v>36</v>
          </cell>
          <cell r="L13">
            <v>31</v>
          </cell>
          <cell r="M13">
            <v>31</v>
          </cell>
          <cell r="N13">
            <v>30</v>
          </cell>
          <cell r="O13">
            <v>37</v>
          </cell>
          <cell r="P13">
            <v>22</v>
          </cell>
          <cell r="Q13">
            <v>28</v>
          </cell>
          <cell r="R13">
            <v>32</v>
          </cell>
        </row>
        <row r="14">
          <cell r="A14" t="str">
            <v>Grand Total</v>
          </cell>
          <cell r="B14">
            <v>50</v>
          </cell>
          <cell r="E14" t="str">
            <v>Grand Total</v>
          </cell>
          <cell r="F14">
            <v>50</v>
          </cell>
        </row>
        <row r="15">
          <cell r="I15" t="str">
            <v>Increase</v>
          </cell>
          <cell r="J15">
            <v>0.26315789473684209</v>
          </cell>
          <cell r="K15">
            <v>0.14285714285714285</v>
          </cell>
          <cell r="L15">
            <v>0.26315789473684209</v>
          </cell>
          <cell r="M15">
            <v>0.10526315789473684</v>
          </cell>
          <cell r="N15">
            <v>0.25</v>
          </cell>
          <cell r="O15">
            <v>0.23076923076923078</v>
          </cell>
          <cell r="P15">
            <v>0.21428571428571427</v>
          </cell>
          <cell r="Q15">
            <v>0.27272727272727271</v>
          </cell>
          <cell r="R15">
            <v>0.22222222222222221</v>
          </cell>
        </row>
        <row r="16">
          <cell r="A16" t="str">
            <v>Industry</v>
          </cell>
          <cell r="B16" t="str">
            <v>(All)</v>
          </cell>
          <cell r="E16" t="str">
            <v>Industry</v>
          </cell>
          <cell r="F16" t="str">
            <v>(All)</v>
          </cell>
          <cell r="I16" t="str">
            <v>Decrease</v>
          </cell>
          <cell r="J16">
            <v>-5.2631578947368418E-2</v>
          </cell>
          <cell r="K16">
            <v>-7.1428571428571425E-2</v>
          </cell>
          <cell r="L16">
            <v>-0.10526315789473684</v>
          </cell>
          <cell r="M16">
            <v>-0.10526315789473684</v>
          </cell>
          <cell r="N16">
            <v>-0.1</v>
          </cell>
          <cell r="O16">
            <v>-7.6923076923076927E-2</v>
          </cell>
          <cell r="P16">
            <v>-0.14285714285714285</v>
          </cell>
          <cell r="Q16">
            <v>-0.13636363636363635</v>
          </cell>
          <cell r="R16">
            <v>-0.16666666666666666</v>
          </cell>
        </row>
        <row r="17">
          <cell r="A17" t="str">
            <v>Revenue</v>
          </cell>
          <cell r="B17" t="str">
            <v>(All)</v>
          </cell>
          <cell r="E17" t="str">
            <v>Revenue</v>
          </cell>
          <cell r="F17" t="str">
            <v>(All)</v>
          </cell>
        </row>
        <row r="19">
          <cell r="A19" t="str">
            <v>Count of 11 Informatica</v>
          </cell>
          <cell r="E19" t="str">
            <v>Count of 11 Microsoft</v>
          </cell>
          <cell r="J19" t="str">
            <v>TDC</v>
          </cell>
          <cell r="K19" t="str">
            <v>IBM / Netezza</v>
          </cell>
          <cell r="L19" t="str">
            <v>MSTR</v>
          </cell>
          <cell r="M19" t="str">
            <v>MSFT</v>
          </cell>
          <cell r="N19" t="str">
            <v>SAP / Sybase</v>
          </cell>
          <cell r="O19" t="str">
            <v>HP / Vertica</v>
          </cell>
          <cell r="P19" t="str">
            <v>ORCL</v>
          </cell>
          <cell r="Q19" t="str">
            <v>SAS</v>
          </cell>
          <cell r="R19" t="str">
            <v>INFA</v>
          </cell>
        </row>
        <row r="20">
          <cell r="A20" t="str">
            <v>11 Informatica</v>
          </cell>
          <cell r="B20" t="str">
            <v>Total</v>
          </cell>
          <cell r="E20" t="str">
            <v>11 Microsoft</v>
          </cell>
          <cell r="F20" t="str">
            <v>Total</v>
          </cell>
          <cell r="I20" t="str">
            <v>Increase</v>
          </cell>
          <cell r="J20">
            <v>0.26315789473684209</v>
          </cell>
          <cell r="K20">
            <v>0.26315789473684209</v>
          </cell>
          <cell r="L20">
            <v>0.23076923076923078</v>
          </cell>
          <cell r="M20">
            <v>0.25</v>
          </cell>
          <cell r="N20">
            <v>0.27272727272727271</v>
          </cell>
          <cell r="O20">
            <v>0.14285714285714285</v>
          </cell>
          <cell r="P20">
            <v>0.21428571428571427</v>
          </cell>
          <cell r="Q20">
            <v>0.22222222222222221</v>
          </cell>
          <cell r="R20">
            <v>0.10526315789473684</v>
          </cell>
        </row>
        <row r="21">
          <cell r="A21" t="str">
            <v>Increase</v>
          </cell>
          <cell r="B21">
            <v>2</v>
          </cell>
          <cell r="E21" t="str">
            <v>Increase</v>
          </cell>
          <cell r="F21">
            <v>5</v>
          </cell>
          <cell r="I21" t="str">
            <v>Decrease</v>
          </cell>
          <cell r="J21">
            <v>-5.2631578947368418E-2</v>
          </cell>
          <cell r="K21">
            <v>-0.10526315789473684</v>
          </cell>
          <cell r="L21">
            <v>-7.6923076923076927E-2</v>
          </cell>
          <cell r="M21">
            <v>-0.1</v>
          </cell>
          <cell r="N21">
            <v>-0.13636363636363635</v>
          </cell>
          <cell r="O21">
            <v>-7.1428571428571425E-2</v>
          </cell>
          <cell r="P21">
            <v>-0.14285714285714285</v>
          </cell>
          <cell r="Q21">
            <v>-0.16666666666666666</v>
          </cell>
          <cell r="R21">
            <v>-0.10526315789473684</v>
          </cell>
        </row>
        <row r="22">
          <cell r="A22" t="str">
            <v>Flat</v>
          </cell>
          <cell r="B22">
            <v>15</v>
          </cell>
          <cell r="E22" t="str">
            <v>Flat</v>
          </cell>
          <cell r="F22">
            <v>13</v>
          </cell>
          <cell r="J22">
            <v>0.21052631578947367</v>
          </cell>
          <cell r="K22">
            <v>0.15789473684210525</v>
          </cell>
          <cell r="L22">
            <v>0.15384615384615385</v>
          </cell>
          <cell r="M22">
            <v>0.15</v>
          </cell>
          <cell r="N22">
            <v>0.13636363636363635</v>
          </cell>
          <cell r="O22">
            <v>7.1428571428571425E-2</v>
          </cell>
          <cell r="P22">
            <v>7.1428571428571425E-2</v>
          </cell>
          <cell r="Q22">
            <v>5.5555555555555552E-2</v>
          </cell>
          <cell r="R22">
            <v>0</v>
          </cell>
        </row>
        <row r="23">
          <cell r="A23" t="str">
            <v>Decrease</v>
          </cell>
          <cell r="B23">
            <v>2</v>
          </cell>
          <cell r="E23" t="str">
            <v>Decrease</v>
          </cell>
          <cell r="F23">
            <v>2</v>
          </cell>
        </row>
        <row r="24">
          <cell r="A24" t="str">
            <v>Don't Use</v>
          </cell>
          <cell r="B24">
            <v>31</v>
          </cell>
          <cell r="E24" t="str">
            <v>Don't Use</v>
          </cell>
          <cell r="F24">
            <v>30</v>
          </cell>
        </row>
        <row r="25">
          <cell r="A25" t="str">
            <v>Grand Total</v>
          </cell>
          <cell r="B25">
            <v>50</v>
          </cell>
          <cell r="E25" t="str">
            <v>Grand Total</v>
          </cell>
          <cell r="F25">
            <v>50</v>
          </cell>
        </row>
        <row r="27">
          <cell r="A27" t="str">
            <v>Industry</v>
          </cell>
          <cell r="B27" t="str">
            <v>(All)</v>
          </cell>
          <cell r="E27" t="str">
            <v>Industry</v>
          </cell>
          <cell r="F27" t="str">
            <v>(All)</v>
          </cell>
        </row>
        <row r="28">
          <cell r="A28" t="str">
            <v>Revenue</v>
          </cell>
          <cell r="B28" t="str">
            <v>(All)</v>
          </cell>
          <cell r="E28" t="str">
            <v>Revenue</v>
          </cell>
          <cell r="F28" t="str">
            <v>(All)</v>
          </cell>
        </row>
        <row r="30">
          <cell r="A30" t="str">
            <v>Count of 11 Microstrategy</v>
          </cell>
          <cell r="E30" t="str">
            <v>Count of 11 Oracle</v>
          </cell>
        </row>
        <row r="31">
          <cell r="A31" t="str">
            <v>11 Microstrategy</v>
          </cell>
          <cell r="B31" t="str">
            <v>Total</v>
          </cell>
          <cell r="E31" t="str">
            <v>11 Oracle</v>
          </cell>
          <cell r="F31" t="str">
            <v>Total</v>
          </cell>
        </row>
        <row r="32">
          <cell r="A32" t="str">
            <v>Increase</v>
          </cell>
          <cell r="B32">
            <v>3</v>
          </cell>
          <cell r="E32" t="str">
            <v>Increase</v>
          </cell>
          <cell r="F32">
            <v>6</v>
          </cell>
        </row>
        <row r="33">
          <cell r="A33" t="str">
            <v>Flat</v>
          </cell>
          <cell r="B33">
            <v>9</v>
          </cell>
          <cell r="E33" t="str">
            <v>Flat</v>
          </cell>
          <cell r="F33">
            <v>18</v>
          </cell>
        </row>
        <row r="34">
          <cell r="A34" t="str">
            <v>Decrease</v>
          </cell>
          <cell r="B34">
            <v>1</v>
          </cell>
          <cell r="E34" t="str">
            <v>Decrease</v>
          </cell>
          <cell r="F34">
            <v>4</v>
          </cell>
        </row>
        <row r="35">
          <cell r="A35" t="str">
            <v>Don't Use</v>
          </cell>
          <cell r="B35">
            <v>37</v>
          </cell>
          <cell r="E35" t="str">
            <v>Don't Use</v>
          </cell>
          <cell r="F35">
            <v>22</v>
          </cell>
        </row>
        <row r="36">
          <cell r="A36" t="str">
            <v>Grand Total</v>
          </cell>
          <cell r="B36">
            <v>50</v>
          </cell>
          <cell r="E36" t="str">
            <v>Grand Total</v>
          </cell>
          <cell r="F36">
            <v>50</v>
          </cell>
        </row>
        <row r="38">
          <cell r="A38" t="str">
            <v>Industry</v>
          </cell>
          <cell r="B38" t="str">
            <v>(All)</v>
          </cell>
          <cell r="E38" t="str">
            <v>Industry</v>
          </cell>
          <cell r="F38" t="str">
            <v>(All)</v>
          </cell>
        </row>
        <row r="39">
          <cell r="A39" t="str">
            <v>Revenue</v>
          </cell>
          <cell r="B39" t="str">
            <v>(All)</v>
          </cell>
          <cell r="E39" t="str">
            <v>Revenue</v>
          </cell>
          <cell r="F39" t="str">
            <v>(All)</v>
          </cell>
        </row>
        <row r="41">
          <cell r="A41" t="str">
            <v>Count of 11 SAP / Sybase</v>
          </cell>
          <cell r="E41" t="str">
            <v>Count of 11 SAS</v>
          </cell>
        </row>
        <row r="42">
          <cell r="A42" t="str">
            <v>11 SAP / Sybase</v>
          </cell>
          <cell r="B42" t="str">
            <v>Total</v>
          </cell>
          <cell r="E42" t="str">
            <v>11 SAS</v>
          </cell>
          <cell r="F42" t="str">
            <v>Total</v>
          </cell>
        </row>
        <row r="43">
          <cell r="A43" t="str">
            <v>Increase</v>
          </cell>
          <cell r="B43">
            <v>6</v>
          </cell>
          <cell r="E43" t="str">
            <v>Increase</v>
          </cell>
          <cell r="F43">
            <v>4</v>
          </cell>
        </row>
        <row r="44">
          <cell r="A44" t="str">
            <v>Flat</v>
          </cell>
          <cell r="B44">
            <v>13</v>
          </cell>
          <cell r="E44" t="str">
            <v>Flat</v>
          </cell>
          <cell r="F44">
            <v>11</v>
          </cell>
        </row>
        <row r="45">
          <cell r="A45" t="str">
            <v>Decrease</v>
          </cell>
          <cell r="B45">
            <v>3</v>
          </cell>
          <cell r="E45" t="str">
            <v>Decrease</v>
          </cell>
          <cell r="F45">
            <v>3</v>
          </cell>
        </row>
        <row r="46">
          <cell r="A46" t="str">
            <v>Don't Use</v>
          </cell>
          <cell r="B46">
            <v>28</v>
          </cell>
          <cell r="E46" t="str">
            <v>Don't Use</v>
          </cell>
          <cell r="F46">
            <v>32</v>
          </cell>
        </row>
        <row r="47">
          <cell r="A47" t="str">
            <v>Grand Total</v>
          </cell>
          <cell r="B47">
            <v>50</v>
          </cell>
          <cell r="E47" t="str">
            <v>Grand Total</v>
          </cell>
          <cell r="F47">
            <v>50</v>
          </cell>
        </row>
        <row r="49">
          <cell r="A49" t="str">
            <v>Industry</v>
          </cell>
          <cell r="B49" t="str">
            <v>(All)</v>
          </cell>
        </row>
        <row r="50">
          <cell r="A50" t="str">
            <v>Revenue</v>
          </cell>
          <cell r="B50" t="str">
            <v>(All)</v>
          </cell>
        </row>
        <row r="52">
          <cell r="A52" t="str">
            <v>Count of 11 Teradata</v>
          </cell>
        </row>
        <row r="53">
          <cell r="A53" t="str">
            <v>11 Teradata</v>
          </cell>
          <cell r="B53" t="str">
            <v>Total</v>
          </cell>
        </row>
        <row r="54">
          <cell r="A54" t="str">
            <v>Increase</v>
          </cell>
          <cell r="B54">
            <v>5</v>
          </cell>
        </row>
        <row r="55">
          <cell r="A55" t="str">
            <v>Flat</v>
          </cell>
          <cell r="B55">
            <v>13</v>
          </cell>
        </row>
        <row r="56">
          <cell r="A56" t="str">
            <v>Decrease</v>
          </cell>
          <cell r="B56">
            <v>1</v>
          </cell>
        </row>
        <row r="57">
          <cell r="A57" t="str">
            <v>Don't Use</v>
          </cell>
          <cell r="B57">
            <v>31</v>
          </cell>
        </row>
        <row r="58">
          <cell r="A58" t="str">
            <v>Grand Total</v>
          </cell>
          <cell r="B58">
            <v>50</v>
          </cell>
        </row>
      </sheetData>
      <sheetData sheetId="11">
        <row r="1">
          <cell r="A1" t="str">
            <v>Morgan Stanley Hardware Survey - June 2011</v>
          </cell>
        </row>
        <row r="3">
          <cell r="A3" t="str">
            <v>12.  How would you rate pricing trends for the following vendors over the last three months?</v>
          </cell>
        </row>
        <row r="5">
          <cell r="A5" t="str">
            <v>Industry</v>
          </cell>
          <cell r="B5" t="str">
            <v>(All)</v>
          </cell>
          <cell r="E5" t="str">
            <v>Industry</v>
          </cell>
          <cell r="F5" t="str">
            <v>(All)</v>
          </cell>
        </row>
        <row r="6">
          <cell r="A6" t="str">
            <v>Revenue</v>
          </cell>
          <cell r="B6" t="str">
            <v>(All)</v>
          </cell>
          <cell r="E6" t="str">
            <v>Revenue</v>
          </cell>
          <cell r="F6" t="str">
            <v>(All)</v>
          </cell>
        </row>
        <row r="8">
          <cell r="A8" t="str">
            <v>Count of 12 Apple</v>
          </cell>
          <cell r="E8" t="str">
            <v>Count of 12 Brocade</v>
          </cell>
        </row>
        <row r="9">
          <cell r="A9" t="str">
            <v>12 Apple</v>
          </cell>
          <cell r="B9" t="str">
            <v>Total</v>
          </cell>
          <cell r="E9" t="str">
            <v>12 Brocade</v>
          </cell>
          <cell r="F9" t="str">
            <v>Total</v>
          </cell>
          <cell r="J9" t="str">
            <v>AAPL</v>
          </cell>
          <cell r="K9" t="str">
            <v>BRCD</v>
          </cell>
          <cell r="L9" t="str">
            <v>Brother</v>
          </cell>
          <cell r="M9" t="str">
            <v>Canon</v>
          </cell>
          <cell r="N9" t="str">
            <v>DELL</v>
          </cell>
          <cell r="O9" t="str">
            <v>EMC</v>
          </cell>
          <cell r="P9" t="str">
            <v>Hitachi</v>
          </cell>
          <cell r="Q9" t="str">
            <v>HP</v>
          </cell>
          <cell r="R9" t="str">
            <v>IBM</v>
          </cell>
          <cell r="S9" t="str">
            <v>Lenovo</v>
          </cell>
          <cell r="T9" t="str">
            <v>LXK</v>
          </cell>
          <cell r="U9" t="str">
            <v>NTAP</v>
          </cell>
          <cell r="V9" t="str">
            <v>ORCL</v>
          </cell>
        </row>
        <row r="10">
          <cell r="A10" t="str">
            <v>More</v>
          </cell>
          <cell r="B10">
            <v>10</v>
          </cell>
          <cell r="E10" t="str">
            <v>More</v>
          </cell>
          <cell r="F10">
            <v>8</v>
          </cell>
          <cell r="I10" t="str">
            <v>More</v>
          </cell>
          <cell r="J10">
            <v>10</v>
          </cell>
          <cell r="K10">
            <v>8</v>
          </cell>
          <cell r="L10">
            <v>0</v>
          </cell>
          <cell r="M10">
            <v>2</v>
          </cell>
          <cell r="N10">
            <v>9</v>
          </cell>
          <cell r="O10">
            <v>13</v>
          </cell>
          <cell r="P10">
            <v>5</v>
          </cell>
          <cell r="Q10">
            <v>8</v>
          </cell>
          <cell r="R10">
            <v>6</v>
          </cell>
          <cell r="S10">
            <v>3</v>
          </cell>
          <cell r="T10">
            <v>5</v>
          </cell>
          <cell r="U10">
            <v>10</v>
          </cell>
          <cell r="V10">
            <v>5</v>
          </cell>
        </row>
        <row r="11">
          <cell r="A11" t="str">
            <v>No Change</v>
          </cell>
          <cell r="B11">
            <v>23</v>
          </cell>
          <cell r="E11" t="str">
            <v>No Change</v>
          </cell>
          <cell r="F11">
            <v>19</v>
          </cell>
          <cell r="I11" t="str">
            <v>No Change</v>
          </cell>
          <cell r="J11">
            <v>23</v>
          </cell>
          <cell r="K11">
            <v>19</v>
          </cell>
          <cell r="L11">
            <v>11</v>
          </cell>
          <cell r="M11">
            <v>14</v>
          </cell>
          <cell r="N11">
            <v>20</v>
          </cell>
          <cell r="O11">
            <v>22</v>
          </cell>
          <cell r="P11">
            <v>17</v>
          </cell>
          <cell r="Q11">
            <v>25</v>
          </cell>
          <cell r="R11">
            <v>25</v>
          </cell>
          <cell r="S11">
            <v>19</v>
          </cell>
          <cell r="T11">
            <v>14</v>
          </cell>
          <cell r="U11">
            <v>24</v>
          </cell>
          <cell r="V11">
            <v>14</v>
          </cell>
        </row>
        <row r="12">
          <cell r="A12" t="str">
            <v>Less</v>
          </cell>
          <cell r="B12">
            <v>4</v>
          </cell>
          <cell r="E12" t="str">
            <v>Less</v>
          </cell>
          <cell r="F12">
            <v>4</v>
          </cell>
          <cell r="I12" t="str">
            <v>Less</v>
          </cell>
          <cell r="J12">
            <v>4</v>
          </cell>
          <cell r="K12">
            <v>4</v>
          </cell>
          <cell r="L12">
            <v>2</v>
          </cell>
          <cell r="M12">
            <v>1</v>
          </cell>
          <cell r="N12">
            <v>6</v>
          </cell>
          <cell r="O12">
            <v>3</v>
          </cell>
          <cell r="P12">
            <v>0</v>
          </cell>
          <cell r="Q12">
            <v>4</v>
          </cell>
          <cell r="R12">
            <v>2</v>
          </cell>
          <cell r="S12">
            <v>1</v>
          </cell>
          <cell r="T12">
            <v>2</v>
          </cell>
          <cell r="U12">
            <v>3</v>
          </cell>
          <cell r="V12">
            <v>2</v>
          </cell>
        </row>
        <row r="13">
          <cell r="A13" t="str">
            <v>NA</v>
          </cell>
          <cell r="B13">
            <v>13</v>
          </cell>
          <cell r="E13" t="str">
            <v>NA</v>
          </cell>
          <cell r="F13">
            <v>19</v>
          </cell>
          <cell r="I13" t="str">
            <v>NA</v>
          </cell>
          <cell r="J13">
            <v>13</v>
          </cell>
          <cell r="K13">
            <v>19</v>
          </cell>
          <cell r="L13">
            <v>37</v>
          </cell>
          <cell r="M13">
            <v>33</v>
          </cell>
          <cell r="N13">
            <v>15</v>
          </cell>
          <cell r="O13">
            <v>12</v>
          </cell>
          <cell r="P13">
            <v>28</v>
          </cell>
          <cell r="Q13">
            <v>13</v>
          </cell>
          <cell r="R13">
            <v>17</v>
          </cell>
          <cell r="S13">
            <v>27</v>
          </cell>
          <cell r="T13">
            <v>29</v>
          </cell>
          <cell r="U13">
            <v>13</v>
          </cell>
          <cell r="V13">
            <v>29</v>
          </cell>
        </row>
        <row r="14">
          <cell r="A14" t="str">
            <v>Grand Total</v>
          </cell>
          <cell r="B14">
            <v>50</v>
          </cell>
          <cell r="E14" t="str">
            <v>Grand Total</v>
          </cell>
          <cell r="F14">
            <v>50</v>
          </cell>
        </row>
        <row r="15">
          <cell r="I15" t="str">
            <v>More Aggressive</v>
          </cell>
          <cell r="J15">
            <v>0.27027027027027029</v>
          </cell>
          <cell r="K15">
            <v>0.25806451612903225</v>
          </cell>
          <cell r="L15">
            <v>0</v>
          </cell>
          <cell r="M15">
            <v>0.11764705882352941</v>
          </cell>
          <cell r="N15">
            <v>0.25714285714285712</v>
          </cell>
          <cell r="O15">
            <v>0.34210526315789475</v>
          </cell>
          <cell r="P15">
            <v>0.22727272727272727</v>
          </cell>
          <cell r="Q15">
            <v>0.21621621621621623</v>
          </cell>
          <cell r="R15">
            <v>0.18181818181818182</v>
          </cell>
          <cell r="S15">
            <v>0.13043478260869565</v>
          </cell>
          <cell r="T15">
            <v>0.23809523809523808</v>
          </cell>
          <cell r="U15">
            <v>0.27027027027027029</v>
          </cell>
          <cell r="V15">
            <v>0.23809523809523808</v>
          </cell>
        </row>
        <row r="16">
          <cell r="A16" t="str">
            <v>Industry</v>
          </cell>
          <cell r="B16" t="str">
            <v>(All)</v>
          </cell>
          <cell r="E16" t="str">
            <v>Industry</v>
          </cell>
          <cell r="F16" t="str">
            <v>(All)</v>
          </cell>
          <cell r="I16" t="str">
            <v>Less Aggressive</v>
          </cell>
          <cell r="J16">
            <v>-0.10810810810810811</v>
          </cell>
          <cell r="K16">
            <v>-0.12903225806451613</v>
          </cell>
          <cell r="L16">
            <v>-0.15384615384615385</v>
          </cell>
          <cell r="M16">
            <v>-5.8823529411764705E-2</v>
          </cell>
          <cell r="N16">
            <v>-0.17142857142857143</v>
          </cell>
          <cell r="O16">
            <v>-7.8947368421052627E-2</v>
          </cell>
          <cell r="P16">
            <v>0</v>
          </cell>
          <cell r="Q16">
            <v>-0.10810810810810811</v>
          </cell>
          <cell r="R16">
            <v>-6.0606060606060608E-2</v>
          </cell>
          <cell r="S16">
            <v>-4.3478260869565216E-2</v>
          </cell>
          <cell r="T16">
            <v>-9.5238095238095233E-2</v>
          </cell>
          <cell r="U16">
            <v>-8.1081081081081086E-2</v>
          </cell>
          <cell r="V16">
            <v>-9.5238095238095233E-2</v>
          </cell>
        </row>
        <row r="17">
          <cell r="A17" t="str">
            <v>Revenue</v>
          </cell>
          <cell r="B17" t="str">
            <v>(All)</v>
          </cell>
          <cell r="E17" t="str">
            <v>Revenue</v>
          </cell>
          <cell r="F17" t="str">
            <v>(All)</v>
          </cell>
        </row>
        <row r="18">
          <cell r="J18" t="str">
            <v>EMC</v>
          </cell>
          <cell r="K18" t="str">
            <v>Hitachi</v>
          </cell>
          <cell r="L18" t="str">
            <v>NTAP</v>
          </cell>
          <cell r="M18" t="str">
            <v>AAPL</v>
          </cell>
          <cell r="N18" t="str">
            <v>LXK</v>
          </cell>
          <cell r="O18" t="str">
            <v>ORCL</v>
          </cell>
          <cell r="P18" t="str">
            <v>BRCD</v>
          </cell>
          <cell r="Q18" t="str">
            <v>IBM</v>
          </cell>
          <cell r="R18" t="str">
            <v>HPQ</v>
          </cell>
          <cell r="S18" t="str">
            <v>Lenovo</v>
          </cell>
          <cell r="T18" t="str">
            <v>DELL</v>
          </cell>
          <cell r="U18" t="str">
            <v>Canon</v>
          </cell>
          <cell r="V18" t="str">
            <v>Brother</v>
          </cell>
        </row>
        <row r="19">
          <cell r="A19" t="str">
            <v>Count of 12 Brother</v>
          </cell>
          <cell r="E19" t="str">
            <v>Count of 12 Canon</v>
          </cell>
          <cell r="I19" t="str">
            <v>Jan 11 Survey</v>
          </cell>
          <cell r="J19">
            <v>0.12765957446808512</v>
          </cell>
          <cell r="K19">
            <v>0.08</v>
          </cell>
          <cell r="L19">
            <v>-5.5555555555555566E-2</v>
          </cell>
          <cell r="M19">
            <v>-0.13043478260869565</v>
          </cell>
          <cell r="N19">
            <v>0.125</v>
          </cell>
          <cell r="O19">
            <v>0.12</v>
          </cell>
          <cell r="P19">
            <v>9.0909090909090912E-2</v>
          </cell>
          <cell r="Q19">
            <v>3.4482758620689655E-2</v>
          </cell>
          <cell r="R19">
            <v>9.0909090909090912E-2</v>
          </cell>
          <cell r="T19">
            <v>5.8823529411764691E-2</v>
          </cell>
        </row>
        <row r="20">
          <cell r="A20" t="str">
            <v>12 Brother</v>
          </cell>
          <cell r="B20" t="str">
            <v>Total</v>
          </cell>
          <cell r="E20" t="str">
            <v>12 Canon</v>
          </cell>
          <cell r="F20" t="str">
            <v>Total</v>
          </cell>
          <cell r="I20" t="str">
            <v>Apr 11 Survey</v>
          </cell>
          <cell r="J20">
            <v>0.22222222222222221</v>
          </cell>
          <cell r="K20">
            <v>0.25</v>
          </cell>
          <cell r="L20">
            <v>0.17142857142857143</v>
          </cell>
          <cell r="M20">
            <v>-0.16666666666666666</v>
          </cell>
          <cell r="N20">
            <v>0.11111111111111113</v>
          </cell>
          <cell r="O20">
            <v>0.23076923076923078</v>
          </cell>
          <cell r="P20">
            <v>0.15151515151515152</v>
          </cell>
          <cell r="Q20">
            <v>0.12121212121212122</v>
          </cell>
          <cell r="R20">
            <v>8.5714285714285715E-2</v>
          </cell>
          <cell r="T20">
            <v>0.1111111111111111</v>
          </cell>
        </row>
        <row r="21">
          <cell r="A21" t="str">
            <v>No Change</v>
          </cell>
          <cell r="B21">
            <v>11</v>
          </cell>
          <cell r="E21" t="str">
            <v>More</v>
          </cell>
          <cell r="F21">
            <v>2</v>
          </cell>
          <cell r="I21" t="str">
            <v>Jul 11 Survey</v>
          </cell>
          <cell r="J21">
            <v>0.26315789473684215</v>
          </cell>
          <cell r="K21">
            <v>0.22727272727272727</v>
          </cell>
          <cell r="L21">
            <v>0.1891891891891892</v>
          </cell>
          <cell r="M21">
            <v>0.16216216216216217</v>
          </cell>
          <cell r="N21">
            <v>0.14285714285714285</v>
          </cell>
          <cell r="O21">
            <v>0.14285714285714285</v>
          </cell>
          <cell r="P21">
            <v>0.12903225806451613</v>
          </cell>
          <cell r="Q21">
            <v>0.12121212121212122</v>
          </cell>
          <cell r="R21">
            <v>0.10810810810810811</v>
          </cell>
          <cell r="S21">
            <v>8.6956521739130432E-2</v>
          </cell>
          <cell r="T21">
            <v>8.5714285714285687E-2</v>
          </cell>
          <cell r="U21">
            <v>5.8823529411764705E-2</v>
          </cell>
          <cell r="V21">
            <v>-0.15384615384615385</v>
          </cell>
        </row>
        <row r="22">
          <cell r="A22" t="str">
            <v>Less</v>
          </cell>
          <cell r="B22">
            <v>2</v>
          </cell>
          <cell r="E22" t="str">
            <v>No Change</v>
          </cell>
          <cell r="F22">
            <v>14</v>
          </cell>
        </row>
        <row r="23">
          <cell r="A23" t="str">
            <v>NA</v>
          </cell>
          <cell r="B23">
            <v>37</v>
          </cell>
          <cell r="E23" t="str">
            <v>Less</v>
          </cell>
          <cell r="F23">
            <v>1</v>
          </cell>
        </row>
        <row r="24">
          <cell r="A24" t="str">
            <v>Grand Total</v>
          </cell>
          <cell r="B24">
            <v>50</v>
          </cell>
          <cell r="E24" t="str">
            <v>NA</v>
          </cell>
          <cell r="F24">
            <v>33</v>
          </cell>
        </row>
        <row r="25">
          <cell r="E25" t="str">
            <v>Grand Total</v>
          </cell>
          <cell r="F25">
            <v>50</v>
          </cell>
        </row>
        <row r="27">
          <cell r="A27" t="str">
            <v>Industry</v>
          </cell>
          <cell r="B27" t="str">
            <v>(All)</v>
          </cell>
          <cell r="E27" t="str">
            <v>Industry</v>
          </cell>
          <cell r="F27" t="str">
            <v>(All)</v>
          </cell>
        </row>
        <row r="28">
          <cell r="A28" t="str">
            <v>Revenue</v>
          </cell>
          <cell r="B28" t="str">
            <v>(All)</v>
          </cell>
          <cell r="E28" t="str">
            <v>Revenue</v>
          </cell>
          <cell r="F28" t="str">
            <v>(All)</v>
          </cell>
        </row>
        <row r="30">
          <cell r="A30" t="str">
            <v>Count of 12 Dell</v>
          </cell>
          <cell r="E30" t="str">
            <v>Count of 12 EMC</v>
          </cell>
        </row>
        <row r="31">
          <cell r="A31" t="str">
            <v>12 Dell</v>
          </cell>
          <cell r="B31" t="str">
            <v>Total</v>
          </cell>
          <cell r="E31" t="str">
            <v>12 EMC</v>
          </cell>
          <cell r="F31" t="str">
            <v>Total</v>
          </cell>
        </row>
        <row r="32">
          <cell r="A32" t="str">
            <v>More</v>
          </cell>
          <cell r="B32">
            <v>9</v>
          </cell>
          <cell r="E32" t="str">
            <v>More</v>
          </cell>
          <cell r="F32">
            <v>13</v>
          </cell>
        </row>
        <row r="33">
          <cell r="A33" t="str">
            <v>No Change</v>
          </cell>
          <cell r="B33">
            <v>20</v>
          </cell>
          <cell r="E33" t="str">
            <v>No Change</v>
          </cell>
          <cell r="F33">
            <v>22</v>
          </cell>
        </row>
        <row r="34">
          <cell r="A34" t="str">
            <v>Less</v>
          </cell>
          <cell r="B34">
            <v>6</v>
          </cell>
          <cell r="E34" t="str">
            <v>Less</v>
          </cell>
          <cell r="F34">
            <v>3</v>
          </cell>
        </row>
        <row r="35">
          <cell r="A35" t="str">
            <v>NA</v>
          </cell>
          <cell r="B35">
            <v>15</v>
          </cell>
          <cell r="E35" t="str">
            <v>NA</v>
          </cell>
          <cell r="F35">
            <v>12</v>
          </cell>
        </row>
        <row r="36">
          <cell r="A36" t="str">
            <v>Grand Total</v>
          </cell>
          <cell r="B36">
            <v>50</v>
          </cell>
          <cell r="E36" t="str">
            <v>Grand Total</v>
          </cell>
          <cell r="F36">
            <v>50</v>
          </cell>
        </row>
        <row r="38">
          <cell r="A38" t="str">
            <v>Industry</v>
          </cell>
          <cell r="B38" t="str">
            <v>(All)</v>
          </cell>
          <cell r="E38" t="str">
            <v>Industry</v>
          </cell>
          <cell r="F38" t="str">
            <v>(All)</v>
          </cell>
        </row>
        <row r="39">
          <cell r="A39" t="str">
            <v>Revenue</v>
          </cell>
          <cell r="B39" t="str">
            <v>(All)</v>
          </cell>
          <cell r="E39" t="str">
            <v>Revenue</v>
          </cell>
          <cell r="F39" t="str">
            <v>(All)</v>
          </cell>
        </row>
        <row r="41">
          <cell r="A41" t="str">
            <v>Count of 12 Hitachi</v>
          </cell>
          <cell r="E41" t="str">
            <v>Count of 12 HP</v>
          </cell>
        </row>
        <row r="42">
          <cell r="A42" t="str">
            <v>12 Hitachi</v>
          </cell>
          <cell r="B42" t="str">
            <v>Total</v>
          </cell>
          <cell r="E42" t="str">
            <v>12 HP</v>
          </cell>
          <cell r="F42" t="str">
            <v>Total</v>
          </cell>
        </row>
        <row r="43">
          <cell r="A43" t="str">
            <v>More</v>
          </cell>
          <cell r="B43">
            <v>5</v>
          </cell>
          <cell r="E43" t="str">
            <v>More</v>
          </cell>
          <cell r="F43">
            <v>8</v>
          </cell>
        </row>
        <row r="44">
          <cell r="A44" t="str">
            <v>No Change</v>
          </cell>
          <cell r="B44">
            <v>17</v>
          </cell>
          <cell r="E44" t="str">
            <v>No Change</v>
          </cell>
          <cell r="F44">
            <v>25</v>
          </cell>
        </row>
        <row r="45">
          <cell r="A45" t="str">
            <v>NA</v>
          </cell>
          <cell r="B45">
            <v>28</v>
          </cell>
          <cell r="E45" t="str">
            <v>Less</v>
          </cell>
          <cell r="F45">
            <v>4</v>
          </cell>
        </row>
        <row r="46">
          <cell r="A46" t="str">
            <v>Grand Total</v>
          </cell>
          <cell r="B46">
            <v>50</v>
          </cell>
          <cell r="E46" t="str">
            <v>NA</v>
          </cell>
          <cell r="F46">
            <v>13</v>
          </cell>
        </row>
        <row r="47">
          <cell r="E47" t="str">
            <v>Grand Total</v>
          </cell>
          <cell r="F47">
            <v>50</v>
          </cell>
        </row>
        <row r="49">
          <cell r="A49" t="str">
            <v>Industry</v>
          </cell>
          <cell r="B49" t="str">
            <v>(All)</v>
          </cell>
          <cell r="E49" t="str">
            <v>Industry</v>
          </cell>
          <cell r="F49" t="str">
            <v>(All)</v>
          </cell>
        </row>
        <row r="50">
          <cell r="A50" t="str">
            <v>Revenue</v>
          </cell>
          <cell r="B50" t="str">
            <v>(All)</v>
          </cell>
          <cell r="E50" t="str">
            <v>Revenue</v>
          </cell>
          <cell r="F50" t="str">
            <v>(All)</v>
          </cell>
        </row>
        <row r="52">
          <cell r="A52" t="str">
            <v>Count of 12 IBM</v>
          </cell>
          <cell r="E52" t="str">
            <v>Count of 12 Lenovo</v>
          </cell>
        </row>
        <row r="53">
          <cell r="A53" t="str">
            <v>12 IBM</v>
          </cell>
          <cell r="B53" t="str">
            <v>Total</v>
          </cell>
          <cell r="E53" t="str">
            <v>12 Lenovo</v>
          </cell>
          <cell r="F53" t="str">
            <v>Total</v>
          </cell>
        </row>
        <row r="54">
          <cell r="A54" t="str">
            <v>More</v>
          </cell>
          <cell r="B54">
            <v>6</v>
          </cell>
          <cell r="E54" t="str">
            <v>No Change</v>
          </cell>
          <cell r="F54">
            <v>19</v>
          </cell>
        </row>
        <row r="55">
          <cell r="A55" t="str">
            <v>No Change</v>
          </cell>
          <cell r="B55">
            <v>25</v>
          </cell>
          <cell r="E55" t="str">
            <v>NA</v>
          </cell>
          <cell r="F55">
            <v>27</v>
          </cell>
        </row>
        <row r="56">
          <cell r="A56" t="str">
            <v>Less</v>
          </cell>
          <cell r="B56">
            <v>2</v>
          </cell>
          <cell r="E56" t="str">
            <v>More</v>
          </cell>
          <cell r="F56">
            <v>3</v>
          </cell>
        </row>
        <row r="57">
          <cell r="A57" t="str">
            <v>NA</v>
          </cell>
          <cell r="B57">
            <v>17</v>
          </cell>
          <cell r="E57" t="str">
            <v>Less</v>
          </cell>
          <cell r="F57">
            <v>1</v>
          </cell>
        </row>
        <row r="58">
          <cell r="A58" t="str">
            <v>Grand Total</v>
          </cell>
          <cell r="B58">
            <v>50</v>
          </cell>
          <cell r="E58" t="str">
            <v>Grand Total</v>
          </cell>
          <cell r="F58">
            <v>50</v>
          </cell>
        </row>
        <row r="60">
          <cell r="A60" t="str">
            <v>Industry</v>
          </cell>
          <cell r="B60" t="str">
            <v>(All)</v>
          </cell>
          <cell r="E60" t="str">
            <v>Industry</v>
          </cell>
          <cell r="F60" t="str">
            <v>(All)</v>
          </cell>
        </row>
        <row r="61">
          <cell r="A61" t="str">
            <v>Revenue</v>
          </cell>
          <cell r="B61" t="str">
            <v>(All)</v>
          </cell>
          <cell r="E61" t="str">
            <v>Revenue</v>
          </cell>
          <cell r="F61" t="str">
            <v>(All)</v>
          </cell>
        </row>
        <row r="63">
          <cell r="A63" t="str">
            <v>Count of 12 Lexmark</v>
          </cell>
          <cell r="E63" t="str">
            <v>Count of 12 NetApp</v>
          </cell>
        </row>
        <row r="64">
          <cell r="A64" t="str">
            <v>12 Lexmark</v>
          </cell>
          <cell r="B64" t="str">
            <v>Total</v>
          </cell>
          <cell r="E64" t="str">
            <v>12 NetApp</v>
          </cell>
          <cell r="F64" t="str">
            <v>Total</v>
          </cell>
        </row>
        <row r="65">
          <cell r="A65" t="str">
            <v>More</v>
          </cell>
          <cell r="B65">
            <v>5</v>
          </cell>
          <cell r="E65" t="str">
            <v>More</v>
          </cell>
          <cell r="F65">
            <v>10</v>
          </cell>
        </row>
        <row r="66">
          <cell r="A66" t="str">
            <v>No Change</v>
          </cell>
          <cell r="B66">
            <v>14</v>
          </cell>
          <cell r="E66" t="str">
            <v>No Change</v>
          </cell>
          <cell r="F66">
            <v>24</v>
          </cell>
        </row>
        <row r="67">
          <cell r="A67" t="str">
            <v>Less</v>
          </cell>
          <cell r="B67">
            <v>2</v>
          </cell>
          <cell r="E67" t="str">
            <v>Less</v>
          </cell>
          <cell r="F67">
            <v>3</v>
          </cell>
        </row>
        <row r="68">
          <cell r="A68" t="str">
            <v>NA</v>
          </cell>
          <cell r="B68">
            <v>29</v>
          </cell>
          <cell r="E68" t="str">
            <v>NA</v>
          </cell>
          <cell r="F68">
            <v>13</v>
          </cell>
        </row>
        <row r="69">
          <cell r="A69" t="str">
            <v>Grand Total</v>
          </cell>
          <cell r="B69">
            <v>50</v>
          </cell>
          <cell r="E69" t="str">
            <v>Grand Total</v>
          </cell>
          <cell r="F69">
            <v>50</v>
          </cell>
        </row>
        <row r="71">
          <cell r="A71" t="str">
            <v>Industry</v>
          </cell>
          <cell r="B71" t="str">
            <v>(All)</v>
          </cell>
        </row>
        <row r="72">
          <cell r="A72" t="str">
            <v>Revenue</v>
          </cell>
          <cell r="B72" t="str">
            <v>(All)</v>
          </cell>
        </row>
        <row r="74">
          <cell r="A74" t="str">
            <v>Count of 12 Oracle/Sun</v>
          </cell>
        </row>
        <row r="75">
          <cell r="A75" t="str">
            <v>12 Oracle/Sun</v>
          </cell>
          <cell r="B75" t="str">
            <v>Total</v>
          </cell>
        </row>
        <row r="76">
          <cell r="A76" t="str">
            <v>More</v>
          </cell>
          <cell r="B76">
            <v>5</v>
          </cell>
        </row>
        <row r="77">
          <cell r="A77" t="str">
            <v>No Change</v>
          </cell>
          <cell r="B77">
            <v>14</v>
          </cell>
        </row>
        <row r="78">
          <cell r="A78" t="str">
            <v>NA</v>
          </cell>
          <cell r="B78">
            <v>29</v>
          </cell>
        </row>
        <row r="79">
          <cell r="A79" t="str">
            <v>Less</v>
          </cell>
          <cell r="B79">
            <v>2</v>
          </cell>
        </row>
        <row r="80">
          <cell r="A80" t="str">
            <v>Grand Total</v>
          </cell>
          <cell r="B80">
            <v>50</v>
          </cell>
        </row>
      </sheetData>
      <sheetData sheetId="12">
        <row r="1">
          <cell r="A1" t="str">
            <v>Morgan Stanley Hardware Survey - June 2011</v>
          </cell>
        </row>
        <row r="3">
          <cell r="A3" t="str">
            <v>13.  How would you rate pricing trends for the following vendors over the next three months?</v>
          </cell>
        </row>
        <row r="5">
          <cell r="A5" t="str">
            <v>Industry</v>
          </cell>
          <cell r="B5" t="str">
            <v>(All)</v>
          </cell>
          <cell r="E5" t="str">
            <v>Industry</v>
          </cell>
          <cell r="F5" t="str">
            <v>(All)</v>
          </cell>
        </row>
        <row r="6">
          <cell r="A6" t="str">
            <v>Revenue</v>
          </cell>
          <cell r="B6" t="str">
            <v>(All)</v>
          </cell>
          <cell r="E6" t="str">
            <v>Revenue</v>
          </cell>
          <cell r="F6" t="str">
            <v>(All)</v>
          </cell>
        </row>
        <row r="8">
          <cell r="A8" t="str">
            <v>Count of 13 Apple</v>
          </cell>
          <cell r="E8" t="str">
            <v>Count of 13 Brocade</v>
          </cell>
        </row>
        <row r="9">
          <cell r="A9" t="str">
            <v>13 Apple</v>
          </cell>
          <cell r="B9" t="str">
            <v>Total</v>
          </cell>
          <cell r="E9" t="str">
            <v>13 Brocade</v>
          </cell>
          <cell r="F9" t="str">
            <v>Total</v>
          </cell>
          <cell r="J9" t="str">
            <v>AAPL</v>
          </cell>
          <cell r="K9" t="str">
            <v>BRCD</v>
          </cell>
          <cell r="L9" t="str">
            <v>Brother</v>
          </cell>
          <cell r="M9" t="str">
            <v>Canon</v>
          </cell>
          <cell r="N9" t="str">
            <v>DELL</v>
          </cell>
          <cell r="O9" t="str">
            <v>EMC</v>
          </cell>
          <cell r="P9" t="str">
            <v>Hitachi</v>
          </cell>
          <cell r="Q9" t="str">
            <v>HPQ</v>
          </cell>
          <cell r="R9" t="str">
            <v>IBM</v>
          </cell>
          <cell r="S9" t="str">
            <v>Lenovo</v>
          </cell>
          <cell r="T9" t="str">
            <v>LXK</v>
          </cell>
          <cell r="U9" t="str">
            <v>NTAP</v>
          </cell>
          <cell r="V9" t="str">
            <v>ORCL</v>
          </cell>
        </row>
        <row r="10">
          <cell r="A10" t="str">
            <v>More</v>
          </cell>
          <cell r="B10">
            <v>12</v>
          </cell>
          <cell r="E10" t="str">
            <v>More</v>
          </cell>
          <cell r="F10">
            <v>7</v>
          </cell>
          <cell r="I10" t="str">
            <v>More</v>
          </cell>
          <cell r="J10">
            <v>12</v>
          </cell>
          <cell r="K10">
            <v>7</v>
          </cell>
          <cell r="L10">
            <v>1</v>
          </cell>
          <cell r="M10">
            <v>2</v>
          </cell>
          <cell r="N10">
            <v>7</v>
          </cell>
          <cell r="O10">
            <v>11</v>
          </cell>
          <cell r="P10">
            <v>3</v>
          </cell>
          <cell r="Q10">
            <v>5</v>
          </cell>
          <cell r="R10">
            <v>4</v>
          </cell>
          <cell r="S10">
            <v>4</v>
          </cell>
          <cell r="T10">
            <v>5</v>
          </cell>
          <cell r="U10">
            <v>8</v>
          </cell>
          <cell r="V10">
            <v>7</v>
          </cell>
        </row>
        <row r="11">
          <cell r="A11" t="str">
            <v>No Change</v>
          </cell>
          <cell r="B11">
            <v>24</v>
          </cell>
          <cell r="E11" t="str">
            <v>No Change</v>
          </cell>
          <cell r="F11">
            <v>23</v>
          </cell>
          <cell r="I11" t="str">
            <v>No Change</v>
          </cell>
          <cell r="J11">
            <v>24</v>
          </cell>
          <cell r="K11">
            <v>23</v>
          </cell>
          <cell r="L11">
            <v>14</v>
          </cell>
          <cell r="M11">
            <v>14</v>
          </cell>
          <cell r="N11">
            <v>25</v>
          </cell>
          <cell r="O11">
            <v>24</v>
          </cell>
          <cell r="P11">
            <v>19</v>
          </cell>
          <cell r="Q11">
            <v>29</v>
          </cell>
          <cell r="R11">
            <v>27</v>
          </cell>
          <cell r="S11">
            <v>19</v>
          </cell>
          <cell r="T11">
            <v>15</v>
          </cell>
          <cell r="U11">
            <v>26</v>
          </cell>
          <cell r="V11">
            <v>15</v>
          </cell>
        </row>
        <row r="12">
          <cell r="A12" t="str">
            <v>Less</v>
          </cell>
          <cell r="B12">
            <v>3</v>
          </cell>
          <cell r="E12" t="str">
            <v>Less</v>
          </cell>
          <cell r="F12">
            <v>4</v>
          </cell>
          <cell r="I12" t="str">
            <v>Less</v>
          </cell>
          <cell r="J12">
            <v>3</v>
          </cell>
          <cell r="K12">
            <v>4</v>
          </cell>
          <cell r="L12">
            <v>2</v>
          </cell>
          <cell r="M12">
            <v>3</v>
          </cell>
          <cell r="N12">
            <v>7</v>
          </cell>
          <cell r="O12">
            <v>4</v>
          </cell>
          <cell r="P12">
            <v>3</v>
          </cell>
          <cell r="Q12">
            <v>4</v>
          </cell>
          <cell r="R12">
            <v>5</v>
          </cell>
          <cell r="S12">
            <v>0</v>
          </cell>
          <cell r="T12">
            <v>3</v>
          </cell>
          <cell r="U12">
            <v>4</v>
          </cell>
          <cell r="V12">
            <v>3</v>
          </cell>
        </row>
        <row r="13">
          <cell r="A13" t="str">
            <v>NA</v>
          </cell>
          <cell r="B13">
            <v>11</v>
          </cell>
          <cell r="E13" t="str">
            <v>NA</v>
          </cell>
          <cell r="F13">
            <v>16</v>
          </cell>
          <cell r="I13" t="str">
            <v>NA</v>
          </cell>
          <cell r="J13">
            <v>11</v>
          </cell>
          <cell r="K13">
            <v>16</v>
          </cell>
          <cell r="L13">
            <v>33</v>
          </cell>
          <cell r="M13">
            <v>31</v>
          </cell>
          <cell r="N13">
            <v>11</v>
          </cell>
          <cell r="O13">
            <v>11</v>
          </cell>
          <cell r="P13">
            <v>25</v>
          </cell>
          <cell r="Q13">
            <v>12</v>
          </cell>
          <cell r="R13">
            <v>14</v>
          </cell>
          <cell r="S13">
            <v>27</v>
          </cell>
          <cell r="T13">
            <v>27</v>
          </cell>
          <cell r="U13">
            <v>12</v>
          </cell>
          <cell r="V13">
            <v>25</v>
          </cell>
        </row>
        <row r="14">
          <cell r="A14" t="str">
            <v>Grand Total</v>
          </cell>
          <cell r="B14">
            <v>50</v>
          </cell>
          <cell r="E14" t="str">
            <v>Grand Total</v>
          </cell>
          <cell r="F14">
            <v>50</v>
          </cell>
        </row>
        <row r="15">
          <cell r="I15" t="str">
            <v>More Aggressive</v>
          </cell>
          <cell r="J15">
            <v>0.30769230769230771</v>
          </cell>
          <cell r="K15">
            <v>0.20588235294117646</v>
          </cell>
          <cell r="L15">
            <v>5.8823529411764705E-2</v>
          </cell>
          <cell r="M15">
            <v>0.10526315789473684</v>
          </cell>
          <cell r="N15">
            <v>0.17948717948717949</v>
          </cell>
          <cell r="O15">
            <v>0.28205128205128205</v>
          </cell>
          <cell r="P15">
            <v>0.12</v>
          </cell>
          <cell r="Q15">
            <v>0.13157894736842105</v>
          </cell>
          <cell r="R15">
            <v>0.1111111111111111</v>
          </cell>
          <cell r="S15">
            <v>0.17391304347826086</v>
          </cell>
          <cell r="T15">
            <v>0.21739130434782608</v>
          </cell>
          <cell r="U15">
            <v>0.21052631578947367</v>
          </cell>
          <cell r="V15">
            <v>0.28000000000000003</v>
          </cell>
        </row>
        <row r="16">
          <cell r="A16" t="str">
            <v>Industry</v>
          </cell>
          <cell r="B16" t="str">
            <v>(All)</v>
          </cell>
          <cell r="E16" t="str">
            <v>Industry</v>
          </cell>
          <cell r="F16" t="str">
            <v>(All)</v>
          </cell>
          <cell r="I16" t="str">
            <v>Less Aggressive</v>
          </cell>
          <cell r="J16">
            <v>-7.6923076923076927E-2</v>
          </cell>
          <cell r="K16">
            <v>-0.11764705882352941</v>
          </cell>
          <cell r="L16">
            <v>-0.11764705882352941</v>
          </cell>
          <cell r="M16">
            <v>-0.15789473684210525</v>
          </cell>
          <cell r="N16">
            <v>-0.17948717948717949</v>
          </cell>
          <cell r="O16">
            <v>-0.10256410256410256</v>
          </cell>
          <cell r="P16">
            <v>-0.12</v>
          </cell>
          <cell r="Q16">
            <v>-0.10526315789473684</v>
          </cell>
          <cell r="R16">
            <v>-0.1388888888888889</v>
          </cell>
          <cell r="S16">
            <v>0</v>
          </cell>
          <cell r="T16">
            <v>-0.13043478260869565</v>
          </cell>
          <cell r="U16">
            <v>-0.10526315789473684</v>
          </cell>
          <cell r="V16">
            <v>-0.12</v>
          </cell>
        </row>
        <row r="17">
          <cell r="A17" t="str">
            <v>Revenue</v>
          </cell>
          <cell r="B17" t="str">
            <v>(All)</v>
          </cell>
          <cell r="E17" t="str">
            <v>Revenue</v>
          </cell>
          <cell r="F17" t="str">
            <v>(All)</v>
          </cell>
        </row>
        <row r="18">
          <cell r="J18" t="str">
            <v>AAPL</v>
          </cell>
          <cell r="K18" t="str">
            <v>EMC</v>
          </cell>
          <cell r="L18" t="str">
            <v>Lenovo</v>
          </cell>
          <cell r="M18" t="str">
            <v>ORCL</v>
          </cell>
          <cell r="N18" t="str">
            <v>NTAP</v>
          </cell>
          <cell r="O18" t="str">
            <v>BRCD</v>
          </cell>
          <cell r="P18" t="str">
            <v>LXK</v>
          </cell>
          <cell r="Q18" t="str">
            <v>HPQ</v>
          </cell>
          <cell r="R18" t="str">
            <v>DELL</v>
          </cell>
          <cell r="S18" t="str">
            <v>Hitachi</v>
          </cell>
          <cell r="T18" t="str">
            <v>IBM</v>
          </cell>
          <cell r="U18" t="str">
            <v>Canon</v>
          </cell>
          <cell r="V18" t="str">
            <v>Brother</v>
          </cell>
        </row>
        <row r="19">
          <cell r="A19" t="str">
            <v>Count of 13 Brother</v>
          </cell>
          <cell r="E19" t="str">
            <v>Count of 13 Canon</v>
          </cell>
          <cell r="I19" t="str">
            <v>Jul 11 Survey</v>
          </cell>
          <cell r="J19">
            <v>0.23076923076923078</v>
          </cell>
          <cell r="K19">
            <v>0.17948717948717949</v>
          </cell>
          <cell r="L19">
            <v>0.17391304347826086</v>
          </cell>
          <cell r="M19">
            <v>0.16</v>
          </cell>
          <cell r="N19">
            <v>0.10526315789473684</v>
          </cell>
          <cell r="O19">
            <v>8.8235294117647051E-2</v>
          </cell>
          <cell r="P19">
            <v>8.6956521739130432E-2</v>
          </cell>
          <cell r="Q19">
            <v>2.6315789473684209E-2</v>
          </cell>
          <cell r="R19">
            <v>0</v>
          </cell>
          <cell r="S19">
            <v>0</v>
          </cell>
          <cell r="T19">
            <v>-2.777777777777779E-2</v>
          </cell>
          <cell r="U19">
            <v>-5.2631578947368418E-2</v>
          </cell>
          <cell r="V19">
            <v>-5.8823529411764705E-2</v>
          </cell>
        </row>
        <row r="20">
          <cell r="A20" t="str">
            <v>13 Brother</v>
          </cell>
          <cell r="B20" t="str">
            <v>Total</v>
          </cell>
          <cell r="E20" t="str">
            <v>13 Canon</v>
          </cell>
          <cell r="F20" t="str">
            <v>Total</v>
          </cell>
        </row>
        <row r="21">
          <cell r="A21" t="str">
            <v>More</v>
          </cell>
          <cell r="B21">
            <v>1</v>
          </cell>
          <cell r="E21" t="str">
            <v>More</v>
          </cell>
          <cell r="F21">
            <v>2</v>
          </cell>
        </row>
        <row r="22">
          <cell r="A22" t="str">
            <v>No Change</v>
          </cell>
          <cell r="B22">
            <v>14</v>
          </cell>
          <cell r="E22" t="str">
            <v>No Change</v>
          </cell>
          <cell r="F22">
            <v>14</v>
          </cell>
        </row>
        <row r="23">
          <cell r="A23" t="str">
            <v>Less</v>
          </cell>
          <cell r="B23">
            <v>2</v>
          </cell>
          <cell r="E23" t="str">
            <v>Less</v>
          </cell>
          <cell r="F23">
            <v>3</v>
          </cell>
        </row>
        <row r="24">
          <cell r="A24" t="str">
            <v>NA</v>
          </cell>
          <cell r="B24">
            <v>33</v>
          </cell>
          <cell r="E24" t="str">
            <v>NA</v>
          </cell>
          <cell r="F24">
            <v>31</v>
          </cell>
        </row>
        <row r="25">
          <cell r="A25" t="str">
            <v>Grand Total</v>
          </cell>
          <cell r="B25">
            <v>50</v>
          </cell>
          <cell r="E25" t="str">
            <v>Grand Total</v>
          </cell>
          <cell r="F25">
            <v>50</v>
          </cell>
        </row>
        <row r="27">
          <cell r="A27" t="str">
            <v>Industry</v>
          </cell>
          <cell r="B27" t="str">
            <v>(All)</v>
          </cell>
          <cell r="E27" t="str">
            <v>Industry</v>
          </cell>
          <cell r="F27" t="str">
            <v>(All)</v>
          </cell>
        </row>
        <row r="28">
          <cell r="A28" t="str">
            <v>Revenue</v>
          </cell>
          <cell r="B28" t="str">
            <v>(All)</v>
          </cell>
          <cell r="E28" t="str">
            <v>Revenue</v>
          </cell>
          <cell r="F28" t="str">
            <v>(All)</v>
          </cell>
        </row>
        <row r="30">
          <cell r="A30" t="str">
            <v>Count of 13 Dell</v>
          </cell>
          <cell r="E30" t="str">
            <v>Count of 13 EMC</v>
          </cell>
        </row>
        <row r="31">
          <cell r="A31" t="str">
            <v>13 Dell</v>
          </cell>
          <cell r="B31" t="str">
            <v>Total</v>
          </cell>
          <cell r="E31" t="str">
            <v>13 EMC</v>
          </cell>
          <cell r="F31" t="str">
            <v>Total</v>
          </cell>
        </row>
        <row r="32">
          <cell r="A32" t="str">
            <v>More</v>
          </cell>
          <cell r="B32">
            <v>7</v>
          </cell>
          <cell r="E32" t="str">
            <v>More</v>
          </cell>
          <cell r="F32">
            <v>11</v>
          </cell>
        </row>
        <row r="33">
          <cell r="A33" t="str">
            <v>No Change</v>
          </cell>
          <cell r="B33">
            <v>25</v>
          </cell>
          <cell r="E33" t="str">
            <v>No Change</v>
          </cell>
          <cell r="F33">
            <v>24</v>
          </cell>
        </row>
        <row r="34">
          <cell r="A34" t="str">
            <v>Less</v>
          </cell>
          <cell r="B34">
            <v>7</v>
          </cell>
          <cell r="E34" t="str">
            <v>Less</v>
          </cell>
          <cell r="F34">
            <v>4</v>
          </cell>
        </row>
        <row r="35">
          <cell r="A35" t="str">
            <v>NA</v>
          </cell>
          <cell r="B35">
            <v>11</v>
          </cell>
          <cell r="E35" t="str">
            <v>NA</v>
          </cell>
          <cell r="F35">
            <v>11</v>
          </cell>
        </row>
        <row r="36">
          <cell r="A36" t="str">
            <v>Grand Total</v>
          </cell>
          <cell r="B36">
            <v>50</v>
          </cell>
          <cell r="E36" t="str">
            <v>Grand Total</v>
          </cell>
          <cell r="F36">
            <v>50</v>
          </cell>
        </row>
        <row r="38">
          <cell r="A38" t="str">
            <v>Industry</v>
          </cell>
          <cell r="B38" t="str">
            <v>(All)</v>
          </cell>
          <cell r="E38" t="str">
            <v>Industry</v>
          </cell>
          <cell r="F38" t="str">
            <v>(All)</v>
          </cell>
        </row>
        <row r="39">
          <cell r="A39" t="str">
            <v>Revenue</v>
          </cell>
          <cell r="B39" t="str">
            <v>(All)</v>
          </cell>
          <cell r="E39" t="str">
            <v>Revenue</v>
          </cell>
          <cell r="F39" t="str">
            <v>(All)</v>
          </cell>
        </row>
        <row r="41">
          <cell r="A41" t="str">
            <v>Count of 13 Hitachi</v>
          </cell>
          <cell r="E41" t="str">
            <v>Count of 13 IBM</v>
          </cell>
        </row>
        <row r="42">
          <cell r="A42" t="str">
            <v>13 Hitachi</v>
          </cell>
          <cell r="B42" t="str">
            <v>Total</v>
          </cell>
          <cell r="E42" t="str">
            <v>13 IBM</v>
          </cell>
          <cell r="F42" t="str">
            <v>Total</v>
          </cell>
        </row>
        <row r="43">
          <cell r="A43" t="str">
            <v>More</v>
          </cell>
          <cell r="B43">
            <v>3</v>
          </cell>
          <cell r="E43" t="str">
            <v>More</v>
          </cell>
          <cell r="F43">
            <v>4</v>
          </cell>
        </row>
        <row r="44">
          <cell r="A44" t="str">
            <v>No Change</v>
          </cell>
          <cell r="B44">
            <v>19</v>
          </cell>
          <cell r="E44" t="str">
            <v>No Change</v>
          </cell>
          <cell r="F44">
            <v>27</v>
          </cell>
        </row>
        <row r="45">
          <cell r="A45" t="str">
            <v>Less</v>
          </cell>
          <cell r="B45">
            <v>3</v>
          </cell>
          <cell r="E45" t="str">
            <v>Less</v>
          </cell>
          <cell r="F45">
            <v>5</v>
          </cell>
        </row>
        <row r="46">
          <cell r="A46" t="str">
            <v>NA</v>
          </cell>
          <cell r="B46">
            <v>25</v>
          </cell>
          <cell r="E46" t="str">
            <v>NA</v>
          </cell>
          <cell r="F46">
            <v>14</v>
          </cell>
        </row>
        <row r="47">
          <cell r="A47" t="str">
            <v>Grand Total</v>
          </cell>
          <cell r="B47">
            <v>50</v>
          </cell>
          <cell r="E47" t="str">
            <v>Grand Total</v>
          </cell>
          <cell r="F47">
            <v>50</v>
          </cell>
        </row>
        <row r="49">
          <cell r="A49" t="str">
            <v>Industry</v>
          </cell>
          <cell r="B49" t="str">
            <v>(All)</v>
          </cell>
          <cell r="E49" t="str">
            <v>Industry</v>
          </cell>
          <cell r="F49" t="str">
            <v>(All)</v>
          </cell>
        </row>
        <row r="50">
          <cell r="A50" t="str">
            <v>Revenue</v>
          </cell>
          <cell r="B50" t="str">
            <v>(All)</v>
          </cell>
          <cell r="E50" t="str">
            <v>Revenue</v>
          </cell>
          <cell r="F50" t="str">
            <v>(All)</v>
          </cell>
        </row>
        <row r="52">
          <cell r="A52" t="str">
            <v>Count of 13 Lenovo</v>
          </cell>
          <cell r="E52" t="str">
            <v>Count of 13 Lexmark</v>
          </cell>
        </row>
        <row r="53">
          <cell r="A53" t="str">
            <v>13 Lenovo</v>
          </cell>
          <cell r="B53" t="str">
            <v>Total</v>
          </cell>
          <cell r="E53" t="str">
            <v>13 Lexmark</v>
          </cell>
          <cell r="F53" t="str">
            <v>Total</v>
          </cell>
        </row>
        <row r="54">
          <cell r="A54" t="str">
            <v>More</v>
          </cell>
          <cell r="B54">
            <v>4</v>
          </cell>
          <cell r="E54" t="str">
            <v>More</v>
          </cell>
          <cell r="F54">
            <v>5</v>
          </cell>
        </row>
        <row r="55">
          <cell r="A55" t="str">
            <v>No Change</v>
          </cell>
          <cell r="B55">
            <v>19</v>
          </cell>
          <cell r="E55" t="str">
            <v>No Change</v>
          </cell>
          <cell r="F55">
            <v>15</v>
          </cell>
        </row>
        <row r="56">
          <cell r="A56" t="str">
            <v>NA</v>
          </cell>
          <cell r="B56">
            <v>27</v>
          </cell>
          <cell r="E56" t="str">
            <v>Less</v>
          </cell>
          <cell r="F56">
            <v>3</v>
          </cell>
        </row>
        <row r="57">
          <cell r="A57" t="str">
            <v>Grand Total</v>
          </cell>
          <cell r="B57">
            <v>50</v>
          </cell>
          <cell r="E57" t="str">
            <v>NA</v>
          </cell>
          <cell r="F57">
            <v>27</v>
          </cell>
        </row>
        <row r="58">
          <cell r="E58" t="str">
            <v>Grand Total</v>
          </cell>
          <cell r="F58">
            <v>50</v>
          </cell>
        </row>
        <row r="60">
          <cell r="A60" t="str">
            <v>Industry</v>
          </cell>
          <cell r="B60" t="str">
            <v>(All)</v>
          </cell>
          <cell r="E60" t="str">
            <v>Industry</v>
          </cell>
          <cell r="F60" t="str">
            <v>(All)</v>
          </cell>
        </row>
        <row r="61">
          <cell r="A61" t="str">
            <v>Revenue</v>
          </cell>
          <cell r="B61" t="str">
            <v>(All)</v>
          </cell>
          <cell r="E61" t="str">
            <v>Revenue</v>
          </cell>
          <cell r="F61" t="str">
            <v>(All)</v>
          </cell>
        </row>
        <row r="63">
          <cell r="A63" t="str">
            <v>Count of 13 NetApp</v>
          </cell>
          <cell r="E63" t="str">
            <v>Count of 13 Oracle/Sun</v>
          </cell>
        </row>
        <row r="64">
          <cell r="A64" t="str">
            <v>13 NetApp</v>
          </cell>
          <cell r="B64" t="str">
            <v>Total</v>
          </cell>
          <cell r="E64" t="str">
            <v>13 Oracle/Sun</v>
          </cell>
          <cell r="F64" t="str">
            <v>Total</v>
          </cell>
        </row>
        <row r="65">
          <cell r="A65" t="str">
            <v>More</v>
          </cell>
          <cell r="B65">
            <v>8</v>
          </cell>
          <cell r="E65" t="str">
            <v>More</v>
          </cell>
          <cell r="F65">
            <v>7</v>
          </cell>
        </row>
        <row r="66">
          <cell r="A66" t="str">
            <v>No Change</v>
          </cell>
          <cell r="B66">
            <v>26</v>
          </cell>
          <cell r="E66" t="str">
            <v>No Change</v>
          </cell>
          <cell r="F66">
            <v>15</v>
          </cell>
        </row>
        <row r="67">
          <cell r="A67" t="str">
            <v>Less</v>
          </cell>
          <cell r="B67">
            <v>4</v>
          </cell>
          <cell r="E67" t="str">
            <v>Less</v>
          </cell>
          <cell r="F67">
            <v>3</v>
          </cell>
        </row>
        <row r="68">
          <cell r="A68" t="str">
            <v>NA</v>
          </cell>
          <cell r="B68">
            <v>12</v>
          </cell>
          <cell r="E68" t="str">
            <v>NA</v>
          </cell>
          <cell r="F68">
            <v>25</v>
          </cell>
        </row>
        <row r="69">
          <cell r="A69" t="str">
            <v>Grand Total</v>
          </cell>
          <cell r="B69">
            <v>50</v>
          </cell>
          <cell r="E69" t="str">
            <v>Grand Total</v>
          </cell>
          <cell r="F69">
            <v>50</v>
          </cell>
        </row>
      </sheetData>
      <sheetData sheetId="13">
        <row r="1">
          <cell r="A1" t="str">
            <v>Morgan Stanley Hardware Survey - June 2011</v>
          </cell>
        </row>
        <row r="3">
          <cell r="A3" t="str">
            <v>14.  How have printers and supplies spending per employee trended in the last twelve months?</v>
          </cell>
        </row>
        <row r="4">
          <cell r="A4" t="str">
            <v xml:space="preserve"> How do you expect it to trend per employee in the next twelve months?</v>
          </cell>
        </row>
        <row r="6">
          <cell r="A6" t="str">
            <v>Industry</v>
          </cell>
          <cell r="B6" t="str">
            <v>(All)</v>
          </cell>
          <cell r="E6" t="str">
            <v>Industry</v>
          </cell>
          <cell r="F6" t="str">
            <v>(All)</v>
          </cell>
        </row>
        <row r="7">
          <cell r="A7" t="str">
            <v>Revenue</v>
          </cell>
          <cell r="B7" t="str">
            <v>(All)</v>
          </cell>
          <cell r="E7" t="str">
            <v>Revenue</v>
          </cell>
          <cell r="F7" t="str">
            <v>(All)</v>
          </cell>
        </row>
        <row r="9">
          <cell r="A9" t="str">
            <v>Count of 14 Printer Spending Last 12 Months</v>
          </cell>
          <cell r="E9" t="str">
            <v>Count of 14 Printer Supplies Spending Last 12 Months</v>
          </cell>
          <cell r="J9" t="str">
            <v>Printers</v>
          </cell>
          <cell r="Q9" t="str">
            <v>Supplies</v>
          </cell>
        </row>
        <row r="10">
          <cell r="A10" t="str">
            <v>14 Printer Spending Last 12 Months</v>
          </cell>
          <cell r="B10" t="str">
            <v>Total</v>
          </cell>
          <cell r="E10" t="str">
            <v>14 Printer Supplies Spending Last 12 Months</v>
          </cell>
          <cell r="F10" t="str">
            <v>Total</v>
          </cell>
          <cell r="J10">
            <v>40087</v>
          </cell>
          <cell r="K10">
            <v>40179</v>
          </cell>
          <cell r="L10">
            <v>40452</v>
          </cell>
          <cell r="M10">
            <v>40544</v>
          </cell>
          <cell r="N10">
            <v>40634</v>
          </cell>
          <cell r="O10">
            <v>40725</v>
          </cell>
          <cell r="Q10">
            <v>40087</v>
          </cell>
          <cell r="R10">
            <v>40179</v>
          </cell>
          <cell r="S10">
            <v>40452</v>
          </cell>
          <cell r="T10">
            <v>40544</v>
          </cell>
          <cell r="U10">
            <v>40634</v>
          </cell>
          <cell r="V10">
            <v>40725</v>
          </cell>
        </row>
        <row r="11">
          <cell r="A11" t="str">
            <v>Increase</v>
          </cell>
          <cell r="B11">
            <v>6</v>
          </cell>
          <cell r="E11" t="str">
            <v>Increase</v>
          </cell>
          <cell r="F11">
            <v>7</v>
          </cell>
          <cell r="I11" t="str">
            <v>Increase</v>
          </cell>
          <cell r="J11">
            <v>0.11678832116788321</v>
          </cell>
          <cell r="K11">
            <v>7.2992700729927001E-2</v>
          </cell>
          <cell r="L11">
            <v>6.9767441860465115E-2</v>
          </cell>
          <cell r="M11">
            <v>0.1</v>
          </cell>
          <cell r="N11">
            <v>0.12</v>
          </cell>
          <cell r="O11">
            <v>0.08</v>
          </cell>
          <cell r="Q11">
            <v>8.9552238805970144E-2</v>
          </cell>
          <cell r="R11">
            <v>0.15217391304347827</v>
          </cell>
          <cell r="S11">
            <v>0.14893617021276595</v>
          </cell>
          <cell r="T11">
            <v>0.12</v>
          </cell>
          <cell r="U11">
            <v>0.14000000000000001</v>
          </cell>
          <cell r="V11">
            <v>0.16</v>
          </cell>
        </row>
        <row r="12">
          <cell r="A12" t="str">
            <v>Flat</v>
          </cell>
          <cell r="B12">
            <v>29</v>
          </cell>
          <cell r="E12" t="str">
            <v>Flat</v>
          </cell>
          <cell r="F12">
            <v>37</v>
          </cell>
          <cell r="I12" t="str">
            <v>Decrease</v>
          </cell>
          <cell r="J12">
            <v>-0.29927007299270098</v>
          </cell>
          <cell r="K12">
            <v>-0.29927007299270098</v>
          </cell>
          <cell r="L12">
            <v>-0.2558139534883721</v>
          </cell>
          <cell r="M12">
            <v>-0.2</v>
          </cell>
          <cell r="N12">
            <v>-0.18</v>
          </cell>
          <cell r="O12">
            <v>-0.24</v>
          </cell>
          <cell r="Q12">
            <v>-0.35820895522388102</v>
          </cell>
          <cell r="R12">
            <v>-0.30434782608695699</v>
          </cell>
          <cell r="S12">
            <v>-0.1276595744680851</v>
          </cell>
          <cell r="T12">
            <v>-0.3</v>
          </cell>
          <cell r="U12">
            <v>-0.24</v>
          </cell>
          <cell r="V12">
            <v>-0.12</v>
          </cell>
        </row>
        <row r="13">
          <cell r="A13" t="str">
            <v>Decrease</v>
          </cell>
          <cell r="B13">
            <v>15</v>
          </cell>
          <cell r="E13" t="str">
            <v>Decrease</v>
          </cell>
          <cell r="F13">
            <v>6</v>
          </cell>
        </row>
        <row r="14">
          <cell r="A14" t="str">
            <v>Grand Total</v>
          </cell>
          <cell r="B14">
            <v>50</v>
          </cell>
          <cell r="E14" t="str">
            <v>Grand Total</v>
          </cell>
          <cell r="F14">
            <v>50</v>
          </cell>
        </row>
        <row r="16">
          <cell r="A16" t="str">
            <v>Industry</v>
          </cell>
          <cell r="B16" t="str">
            <v>(All)</v>
          </cell>
          <cell r="E16" t="str">
            <v>Industry</v>
          </cell>
          <cell r="F16" t="str">
            <v>(All)</v>
          </cell>
        </row>
        <row r="17">
          <cell r="A17" t="str">
            <v>Revenue</v>
          </cell>
          <cell r="B17" t="str">
            <v>(All)</v>
          </cell>
          <cell r="E17" t="str">
            <v>Revenue</v>
          </cell>
          <cell r="F17" t="str">
            <v>(All)</v>
          </cell>
        </row>
        <row r="19">
          <cell r="A19" t="str">
            <v>Count of 14 Printer Spending Next 12 Months</v>
          </cell>
          <cell r="E19" t="str">
            <v>Count of 14 Printer Supplies Spending Next 12 Months</v>
          </cell>
        </row>
        <row r="20">
          <cell r="A20" t="str">
            <v>14 Printer Spending Next 12 Months</v>
          </cell>
          <cell r="B20" t="str">
            <v>Total</v>
          </cell>
          <cell r="E20" t="str">
            <v>14 Printer Supplies Spending Next 12 Months</v>
          </cell>
          <cell r="F20" t="str">
            <v>Total</v>
          </cell>
        </row>
        <row r="21">
          <cell r="A21" t="str">
            <v>Increase</v>
          </cell>
          <cell r="B21">
            <v>4</v>
          </cell>
          <cell r="E21" t="str">
            <v>Increase</v>
          </cell>
          <cell r="F21">
            <v>8</v>
          </cell>
        </row>
        <row r="22">
          <cell r="A22" t="str">
            <v>Flat</v>
          </cell>
          <cell r="B22">
            <v>34</v>
          </cell>
          <cell r="E22" t="str">
            <v>Flat</v>
          </cell>
          <cell r="F22">
            <v>36</v>
          </cell>
        </row>
        <row r="23">
          <cell r="A23" t="str">
            <v>Decrease</v>
          </cell>
          <cell r="B23">
            <v>12</v>
          </cell>
          <cell r="E23" t="str">
            <v>Decrease</v>
          </cell>
          <cell r="F23">
            <v>6</v>
          </cell>
        </row>
        <row r="24">
          <cell r="A24" t="str">
            <v>Grand Total</v>
          </cell>
          <cell r="B24">
            <v>50</v>
          </cell>
          <cell r="E24" t="str">
            <v>Grand Total</v>
          </cell>
          <cell r="F24">
            <v>50</v>
          </cell>
        </row>
      </sheetData>
      <sheetData sheetId="14"/>
      <sheetData sheetId="15"/>
      <sheetData sheetId="1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
      <sheetName val="Productivity"/>
      <sheetName val="Divisional Comps"/>
      <sheetName val="__FDSCACHE__"/>
      <sheetName val="Income Statement"/>
      <sheetName val="Balance Sheet"/>
      <sheetName val="ScenariosXla"/>
      <sheetName val="Cash Flow"/>
      <sheetName val="Intrinsic Value"/>
      <sheetName val="Val-Cur"/>
      <sheetName val="VALUATION"/>
      <sheetName val="Val (Simple)"/>
      <sheetName val="RNOA - ROE"/>
      <sheetName val="MW-Cache"/>
      <sheetName val="P Map"/>
      <sheetName val="ROE Map"/>
      <sheetName val="Leases"/>
      <sheetName val="mwareDates"/>
      <sheetName val="MWA RR"/>
      <sheetName val="mwareSettings"/>
      <sheetName val="NY UPLOAD shadow"/>
      <sheetName val="mwareTaxoPres"/>
      <sheetName val="Model_Template"/>
      <sheetName val="Disclosures"/>
      <sheetName val="SG&amp;A"/>
      <sheetName val="LBO"/>
      <sheetName val="LEASES (LBO)"/>
      <sheetName val="Div Profits"/>
      <sheetName val="Income"/>
      <sheetName val="mwareValPrintout"/>
      <sheetName val="Monthly Div Comps"/>
      <sheetName val="LEASES NEW"/>
      <sheetName val="Chart1"/>
      <sheetName val="DCF"/>
      <sheetName val="LINKED DATA"/>
      <sheetName val="mwarePreview"/>
      <sheetName val="Debt"/>
      <sheetName val="mwareSettingsOld"/>
      <sheetName val="GPS_working"/>
      <sheetName val="Statutory tax rate-Current"/>
      <sheetName val="Changes in shareholders' equity"/>
      <sheetName val="Consolidated-GPS.N Validation P"/>
      <sheetName val="MWare_Cached"/>
      <sheetName val="Questions"/>
      <sheetName val="LTM Divisional"/>
      <sheetName val="#REF"/>
    </sheetNames>
    <sheetDataSet>
      <sheetData sheetId="0" refreshError="1"/>
      <sheetData sheetId="1"/>
      <sheetData sheetId="2" refreshError="1">
        <row r="1">
          <cell r="A1" t="str">
            <v>LTM Revenue Contribution</v>
          </cell>
          <cell r="O1" t="str">
            <v>Q1</v>
          </cell>
          <cell r="P1" t="str">
            <v>Q2</v>
          </cell>
          <cell r="Q1" t="str">
            <v>Q3</v>
          </cell>
          <cell r="R1" t="str">
            <v>Q4</v>
          </cell>
          <cell r="S1" t="str">
            <v>FY</v>
          </cell>
        </row>
        <row r="2">
          <cell r="A2" t="str">
            <v>Gap North America</v>
          </cell>
          <cell r="B2" t="str">
            <v>Divisional Comp Growth</v>
          </cell>
          <cell r="O2">
            <v>0.22212262459662963</v>
          </cell>
          <cell r="P2">
            <v>0.22427393330942991</v>
          </cell>
          <cell r="Q2">
            <v>0.24937253495876657</v>
          </cell>
          <cell r="R2">
            <v>0.30423090713517392</v>
          </cell>
          <cell r="S2">
            <v>1</v>
          </cell>
        </row>
        <row r="3">
          <cell r="A3" t="str">
            <v>Gap International</v>
          </cell>
          <cell r="B3">
            <v>8.8268720798080569E-2</v>
          </cell>
          <cell r="O3">
            <v>0.23458038422649141</v>
          </cell>
          <cell r="P3">
            <v>0.23963599595551061</v>
          </cell>
          <cell r="Q3">
            <v>0.22345803842264914</v>
          </cell>
          <cell r="R3">
            <v>0.30232558139534882</v>
          </cell>
          <cell r="S3">
            <v>1</v>
          </cell>
        </row>
        <row r="4">
          <cell r="A4" t="str">
            <v xml:space="preserve">Banana Republic </v>
          </cell>
          <cell r="B4">
            <v>0.14724081323399418</v>
          </cell>
          <cell r="C4" t="str">
            <v>February</v>
          </cell>
          <cell r="D4" t="str">
            <v>March</v>
          </cell>
          <cell r="E4" t="str">
            <v>April</v>
          </cell>
          <cell r="F4" t="str">
            <v>May</v>
          </cell>
          <cell r="G4" t="str">
            <v>June</v>
          </cell>
          <cell r="H4" t="str">
            <v>July</v>
          </cell>
          <cell r="I4" t="str">
            <v>August</v>
          </cell>
          <cell r="J4" t="str">
            <v>September</v>
          </cell>
          <cell r="K4" t="str">
            <v>October</v>
          </cell>
          <cell r="L4" t="str">
            <v>November</v>
          </cell>
          <cell r="M4" t="str">
            <v>December</v>
          </cell>
          <cell r="N4" t="str">
            <v>January</v>
          </cell>
          <cell r="O4">
            <v>0.22278314310798947</v>
          </cell>
          <cell r="P4" t="str">
            <v>Q1</v>
          </cell>
          <cell r="Q4" t="str">
            <v>Q2</v>
          </cell>
          <cell r="R4" t="str">
            <v>Q3</v>
          </cell>
          <cell r="S4" t="str">
            <v>Q4</v>
          </cell>
          <cell r="T4" t="str">
            <v>FY</v>
          </cell>
          <cell r="V4" t="str">
            <v>Estimate</v>
          </cell>
          <cell r="W4" t="str">
            <v>Actual</v>
          </cell>
        </row>
        <row r="5">
          <cell r="A5" t="str">
            <v>Old Navy</v>
          </cell>
          <cell r="B5" t="str">
            <v>Q Identifier</v>
          </cell>
          <cell r="C5" t="str">
            <v>1Q</v>
          </cell>
          <cell r="D5" t="str">
            <v>1Q</v>
          </cell>
          <cell r="E5" t="str">
            <v>1Q</v>
          </cell>
          <cell r="F5" t="str">
            <v>2Q</v>
          </cell>
          <cell r="G5" t="str">
            <v>2Q</v>
          </cell>
          <cell r="H5" t="str">
            <v>2Q</v>
          </cell>
          <cell r="I5" t="str">
            <v>3Q</v>
          </cell>
          <cell r="J5" t="str">
            <v>3Q</v>
          </cell>
          <cell r="K5" t="str">
            <v>3Q</v>
          </cell>
          <cell r="L5" t="str">
            <v>4Q</v>
          </cell>
          <cell r="M5" t="str">
            <v>4Q</v>
          </cell>
          <cell r="N5" t="str">
            <v>4Q</v>
          </cell>
          <cell r="O5">
            <v>0.22825847239579505</v>
          </cell>
          <cell r="P5">
            <v>0.23259575093729323</v>
          </cell>
          <cell r="Q5">
            <v>0.24391678306255973</v>
          </cell>
          <cell r="R5">
            <v>0.29522899360435201</v>
          </cell>
          <cell r="S5">
            <v>1</v>
          </cell>
          <cell r="V5" t="str">
            <v>4Q</v>
          </cell>
          <cell r="W5" t="str">
            <v>4Q</v>
          </cell>
        </row>
        <row r="6">
          <cell r="A6" t="str">
            <v>Other (Inc. Forthe and Towne)</v>
          </cell>
          <cell r="B6" t="str">
            <v>Weighting</v>
          </cell>
          <cell r="C6">
            <v>0.25400686891814539</v>
          </cell>
          <cell r="D6">
            <v>0.41642816256439613</v>
          </cell>
          <cell r="E6">
            <v>0.3319977103606182</v>
          </cell>
          <cell r="F6">
            <v>0.31761048790377078</v>
          </cell>
          <cell r="G6">
            <v>0.40005406135964322</v>
          </cell>
          <cell r="H6">
            <v>0.28395729152588189</v>
          </cell>
          <cell r="I6">
            <v>0.30499675535366644</v>
          </cell>
          <cell r="J6">
            <v>0.37508111615833872</v>
          </cell>
          <cell r="K6">
            <v>0.32186891628812458</v>
          </cell>
          <cell r="L6">
            <v>0.30644152595372109</v>
          </cell>
          <cell r="M6">
            <v>0.47321242443193662</v>
          </cell>
          <cell r="N6">
            <v>0.22117990410673338</v>
          </cell>
          <cell r="O6">
            <v>0</v>
          </cell>
          <cell r="P6">
            <v>0</v>
          </cell>
          <cell r="Q6">
            <v>0.25</v>
          </cell>
          <cell r="R6">
            <v>0.75</v>
          </cell>
          <cell r="S6">
            <v>1</v>
          </cell>
          <cell r="V6">
            <v>0.40532544378698226</v>
          </cell>
          <cell r="W6">
            <v>0.39078287836870684</v>
          </cell>
        </row>
        <row r="7">
          <cell r="B7" t="str">
            <v>Gap North America</v>
          </cell>
          <cell r="P7">
            <v>0.21834826645890143</v>
          </cell>
          <cell r="Q7">
            <v>0.22497078301519283</v>
          </cell>
          <cell r="R7">
            <v>0.24970783015192832</v>
          </cell>
          <cell r="S7">
            <v>0.30697312037397739</v>
          </cell>
        </row>
        <row r="8">
          <cell r="A8" t="str">
            <v>Gap North America</v>
          </cell>
          <cell r="B8">
            <v>2000</v>
          </cell>
          <cell r="C8">
            <v>0</v>
          </cell>
          <cell r="D8">
            <v>-0.15</v>
          </cell>
          <cell r="E8">
            <v>0.09</v>
          </cell>
          <cell r="F8">
            <v>0.01</v>
          </cell>
          <cell r="G8">
            <v>0.01</v>
          </cell>
          <cell r="H8">
            <v>0.1</v>
          </cell>
          <cell r="I8">
            <v>-0.06</v>
          </cell>
          <cell r="J8">
            <v>-0.04</v>
          </cell>
          <cell r="K8">
            <v>0.03</v>
          </cell>
          <cell r="L8">
            <v>0.05</v>
          </cell>
          <cell r="M8">
            <v>-0.01</v>
          </cell>
          <cell r="N8">
            <v>-0.04</v>
          </cell>
          <cell r="P8">
            <v>-0.04</v>
          </cell>
          <cell r="Q8">
            <v>0.04</v>
          </cell>
          <cell r="R8">
            <v>-0.02</v>
          </cell>
          <cell r="S8">
            <v>0</v>
          </cell>
          <cell r="T8">
            <v>-0.01</v>
          </cell>
        </row>
        <row r="9">
          <cell r="A9" t="str">
            <v>Gap North America</v>
          </cell>
          <cell r="B9">
            <v>2001</v>
          </cell>
          <cell r="C9">
            <v>-0.05</v>
          </cell>
          <cell r="D9">
            <v>-0.05</v>
          </cell>
          <cell r="E9">
            <v>-0.02</v>
          </cell>
          <cell r="F9">
            <v>-0.05</v>
          </cell>
          <cell r="G9">
            <v>-0.09</v>
          </cell>
          <cell r="H9">
            <v>-0.1</v>
          </cell>
          <cell r="I9">
            <v>-0.17</v>
          </cell>
          <cell r="J9">
            <v>-0.18</v>
          </cell>
          <cell r="K9">
            <v>-0.17</v>
          </cell>
          <cell r="L9">
            <v>-0.24</v>
          </cell>
          <cell r="M9">
            <v>-0.1</v>
          </cell>
          <cell r="N9">
            <v>-0.23</v>
          </cell>
          <cell r="O9" t="str">
            <v>Q1</v>
          </cell>
          <cell r="P9">
            <v>-0.04</v>
          </cell>
          <cell r="Q9">
            <v>-0.08</v>
          </cell>
          <cell r="R9">
            <v>-0.17</v>
          </cell>
          <cell r="S9">
            <v>-0.16</v>
          </cell>
          <cell r="T9">
            <v>-0.12</v>
          </cell>
          <cell r="V9" t="str">
            <v>Q1</v>
          </cell>
          <cell r="W9" t="str">
            <v>Q2</v>
          </cell>
          <cell r="X9" t="str">
            <v>Q3</v>
          </cell>
          <cell r="Y9" t="str">
            <v>Q4</v>
          </cell>
          <cell r="Z9" t="str">
            <v>FY</v>
          </cell>
          <cell r="AB9" t="str">
            <v>Consolidated</v>
          </cell>
        </row>
        <row r="10">
          <cell r="A10" t="str">
            <v>Gap North America</v>
          </cell>
          <cell r="B10">
            <v>2002</v>
          </cell>
          <cell r="C10">
            <v>-0.24</v>
          </cell>
          <cell r="D10">
            <v>-0.13</v>
          </cell>
          <cell r="E10">
            <v>-0.25</v>
          </cell>
          <cell r="F10">
            <v>-0.16</v>
          </cell>
          <cell r="G10">
            <v>-7.0000000000000007E-2</v>
          </cell>
          <cell r="H10">
            <v>-0.18</v>
          </cell>
          <cell r="I10">
            <v>-0.04</v>
          </cell>
          <cell r="J10">
            <v>-0.03</v>
          </cell>
          <cell r="K10">
            <v>0.01</v>
          </cell>
          <cell r="L10">
            <v>7.0000000000000007E-2</v>
          </cell>
          <cell r="M10">
            <v>0.02</v>
          </cell>
          <cell r="N10">
            <v>0.08</v>
          </cell>
          <cell r="O10">
            <v>12</v>
          </cell>
          <cell r="P10">
            <v>-0.2</v>
          </cell>
          <cell r="Q10">
            <v>-0.13</v>
          </cell>
          <cell r="R10">
            <v>-0.02</v>
          </cell>
          <cell r="S10">
            <v>0.04</v>
          </cell>
          <cell r="T10">
            <v>-7.0000000000000007E-2</v>
          </cell>
          <cell r="U10" t="str">
            <v>2-yr. Average</v>
          </cell>
          <cell r="V10">
            <v>1.5000000000000004</v>
          </cell>
          <cell r="W10">
            <v>-1.5</v>
          </cell>
          <cell r="X10">
            <v>-4</v>
          </cell>
          <cell r="Y10">
            <v>-4.5</v>
          </cell>
          <cell r="Z10">
            <v>-2.5</v>
          </cell>
        </row>
        <row r="11">
          <cell r="A11" t="str">
            <v>Gap North America</v>
          </cell>
          <cell r="B11">
            <v>2003</v>
          </cell>
          <cell r="C11">
            <v>0.11</v>
          </cell>
          <cell r="D11">
            <v>0.05</v>
          </cell>
          <cell r="E11">
            <v>0.23</v>
          </cell>
          <cell r="F11">
            <v>0.08</v>
          </cell>
          <cell r="G11">
            <v>0.08</v>
          </cell>
          <cell r="H11">
            <v>0.12</v>
          </cell>
          <cell r="I11">
            <v>0.01</v>
          </cell>
          <cell r="J11">
            <v>0.12</v>
          </cell>
          <cell r="K11">
            <v>0.01</v>
          </cell>
          <cell r="L11">
            <v>0.04</v>
          </cell>
          <cell r="M11">
            <v>-0.01</v>
          </cell>
          <cell r="N11">
            <v>0.05</v>
          </cell>
          <cell r="O11">
            <v>7.0000000000000009</v>
          </cell>
          <cell r="P11">
            <v>0.13</v>
          </cell>
          <cell r="Q11">
            <v>0.09</v>
          </cell>
          <cell r="R11">
            <v>0.05</v>
          </cell>
          <cell r="S11">
            <v>0.02</v>
          </cell>
          <cell r="T11">
            <v>0.06</v>
          </cell>
          <cell r="U11" t="str">
            <v>1-yr. Average</v>
          </cell>
          <cell r="V11">
            <v>-4</v>
          </cell>
          <cell r="W11">
            <v>-3</v>
          </cell>
          <cell r="X11">
            <v>-7.0000000000000009</v>
          </cell>
          <cell r="Y11">
            <v>-6</v>
          </cell>
          <cell r="Z11">
            <v>-5</v>
          </cell>
        </row>
        <row r="12">
          <cell r="A12" t="str">
            <v>Gap North America</v>
          </cell>
          <cell r="B12">
            <v>2004</v>
          </cell>
          <cell r="C12">
            <v>0.04</v>
          </cell>
          <cell r="D12">
            <v>0.05</v>
          </cell>
          <cell r="E12">
            <v>0.02</v>
          </cell>
          <cell r="F12">
            <v>0.1</v>
          </cell>
          <cell r="G12">
            <v>-0.03</v>
          </cell>
          <cell r="H12">
            <v>-0.03</v>
          </cell>
          <cell r="I12">
            <v>-0.01</v>
          </cell>
          <cell r="J12">
            <v>-0.02</v>
          </cell>
          <cell r="K12">
            <v>0.05</v>
          </cell>
          <cell r="L12">
            <v>-0.01</v>
          </cell>
          <cell r="M12">
            <v>0.01</v>
          </cell>
          <cell r="N12">
            <v>-0.06</v>
          </cell>
          <cell r="O12">
            <v>-4</v>
          </cell>
          <cell r="P12">
            <v>0.04</v>
          </cell>
          <cell r="Q12">
            <v>0.01</v>
          </cell>
          <cell r="R12">
            <v>0</v>
          </cell>
          <cell r="S12">
            <v>-0.01</v>
          </cell>
          <cell r="T12">
            <v>0.01</v>
          </cell>
          <cell r="U12" t="str">
            <v>2006 Reported</v>
          </cell>
          <cell r="V12">
            <v>-9</v>
          </cell>
          <cell r="W12">
            <v>-5</v>
          </cell>
        </row>
        <row r="13">
          <cell r="A13" t="str">
            <v>Gap North America</v>
          </cell>
          <cell r="B13">
            <v>2005</v>
          </cell>
          <cell r="C13">
            <v>-0.02</v>
          </cell>
          <cell r="D13">
            <v>-0.01</v>
          </cell>
          <cell r="E13">
            <v>-0.09</v>
          </cell>
          <cell r="F13">
            <v>-0.09</v>
          </cell>
          <cell r="G13">
            <v>0.03</v>
          </cell>
          <cell r="H13">
            <v>-0.08</v>
          </cell>
          <cell r="I13">
            <v>-7.0000000000000007E-2</v>
          </cell>
          <cell r="J13">
            <v>-0.03</v>
          </cell>
          <cell r="K13">
            <v>-0.03</v>
          </cell>
          <cell r="L13">
            <v>-0.05</v>
          </cell>
          <cell r="M13">
            <v>-0.1</v>
          </cell>
          <cell r="N13">
            <v>0.03</v>
          </cell>
          <cell r="O13">
            <v>-9</v>
          </cell>
          <cell r="P13">
            <v>-0.04</v>
          </cell>
          <cell r="Q13">
            <v>-0.04</v>
          </cell>
          <cell r="R13">
            <v>-0.04</v>
          </cell>
          <cell r="S13">
            <v>-7.0000000000000007E-2</v>
          </cell>
          <cell r="T13">
            <v>-0.05</v>
          </cell>
        </row>
        <row r="14">
          <cell r="A14" t="str">
            <v>Gap North America</v>
          </cell>
          <cell r="B14">
            <v>2006</v>
          </cell>
          <cell r="C14">
            <v>-7.0000000000000007E-2</v>
          </cell>
          <cell r="D14">
            <v>-0.13</v>
          </cell>
          <cell r="E14">
            <v>-0.02</v>
          </cell>
          <cell r="F14">
            <v>-0.05</v>
          </cell>
          <cell r="G14">
            <v>-0.04</v>
          </cell>
          <cell r="H14">
            <v>-0.13</v>
          </cell>
          <cell r="I14">
            <v>-0.11</v>
          </cell>
          <cell r="J14">
            <v>-0.05</v>
          </cell>
          <cell r="K14">
            <v>-0.04</v>
          </cell>
          <cell r="L14">
            <v>-7.0000000000000007E-2</v>
          </cell>
          <cell r="M14">
            <v>-0.09</v>
          </cell>
          <cell r="N14">
            <v>-0.06</v>
          </cell>
          <cell r="P14">
            <v>-0.08</v>
          </cell>
          <cell r="Q14">
            <v>-0.06</v>
          </cell>
          <cell r="R14">
            <v>-7.0000000000000007E-2</v>
          </cell>
          <cell r="S14">
            <v>-0.08</v>
          </cell>
          <cell r="T14">
            <v>-7.0000000000000007E-2</v>
          </cell>
        </row>
        <row r="15">
          <cell r="A15" t="str">
            <v>Gap North America</v>
          </cell>
          <cell r="B15">
            <v>2007</v>
          </cell>
          <cell r="C15">
            <v>-0.05</v>
          </cell>
          <cell r="D15">
            <v>0.04</v>
          </cell>
          <cell r="E15">
            <v>-0.14000000000000001</v>
          </cell>
          <cell r="F15">
            <v>-7.0000000000000007E-2</v>
          </cell>
          <cell r="G15">
            <v>-0.09</v>
          </cell>
          <cell r="H15">
            <v>0.02</v>
          </cell>
          <cell r="I15">
            <v>0.02</v>
          </cell>
          <cell r="J15">
            <v>-0.1</v>
          </cell>
          <cell r="K15">
            <v>-7.0000000000000007E-2</v>
          </cell>
          <cell r="L15">
            <v>0.01</v>
          </cell>
          <cell r="M15">
            <v>-0.09</v>
          </cell>
          <cell r="N15">
            <v>-0.04</v>
          </cell>
          <cell r="O15">
            <v>-5.9999999999999991</v>
          </cell>
          <cell r="P15">
            <v>-0.04</v>
          </cell>
          <cell r="Q15">
            <v>-0.06</v>
          </cell>
          <cell r="R15">
            <v>-0.06</v>
          </cell>
          <cell r="S15">
            <v>-0.05</v>
          </cell>
          <cell r="T15">
            <v>-0.05</v>
          </cell>
          <cell r="W15">
            <v>-0.09</v>
          </cell>
        </row>
        <row r="16">
          <cell r="A16" t="str">
            <v>Gap North America</v>
          </cell>
          <cell r="B16">
            <v>2008</v>
          </cell>
          <cell r="C16">
            <v>-0.03</v>
          </cell>
          <cell r="D16">
            <v>-0.14000000000000001</v>
          </cell>
          <cell r="E16">
            <v>0</v>
          </cell>
          <cell r="F16">
            <v>-0.03</v>
          </cell>
          <cell r="G16">
            <v>-0.02</v>
          </cell>
          <cell r="H16">
            <v>-0.05</v>
          </cell>
          <cell r="I16">
            <v>-0.08</v>
          </cell>
          <cell r="J16">
            <v>0</v>
          </cell>
          <cell r="K16">
            <v>-0.04</v>
          </cell>
          <cell r="L16">
            <v>-0.08</v>
          </cell>
          <cell r="M16">
            <v>0.02</v>
          </cell>
          <cell r="N16">
            <v>-0.03</v>
          </cell>
          <cell r="O16">
            <v>-6.5</v>
          </cell>
          <cell r="P16">
            <v>-7.0000000000000007E-2</v>
          </cell>
          <cell r="Q16">
            <v>-3.1727260440600084E-2</v>
          </cell>
          <cell r="R16">
            <v>-3.7274497079818301E-2</v>
          </cell>
          <cell r="S16">
            <v>-2.1686470710860956E-2</v>
          </cell>
          <cell r="T16">
            <v>-3.7496154215058544E-2</v>
          </cell>
          <cell r="V16">
            <v>-0.04</v>
          </cell>
          <cell r="W16">
            <v>-0.05</v>
          </cell>
        </row>
        <row r="17">
          <cell r="A17" t="str">
            <v>Estimated Comp</v>
          </cell>
          <cell r="B17" t="str">
            <v>3-yr. Total</v>
          </cell>
          <cell r="C17">
            <v>-0.15000000000000002</v>
          </cell>
          <cell r="D17">
            <v>-0.23</v>
          </cell>
          <cell r="E17">
            <v>-0.16</v>
          </cell>
          <cell r="F17">
            <v>-0.15000000000000002</v>
          </cell>
          <cell r="G17">
            <v>-0.15</v>
          </cell>
          <cell r="H17">
            <v>-0.16</v>
          </cell>
          <cell r="I17">
            <v>-0.16999999999999998</v>
          </cell>
          <cell r="J17">
            <v>-0.15000000000000002</v>
          </cell>
          <cell r="K17">
            <v>-0.15000000000000002</v>
          </cell>
          <cell r="L17">
            <v>-0.14000000000000001</v>
          </cell>
          <cell r="M17">
            <v>-0.16</v>
          </cell>
          <cell r="N17">
            <v>-0.13</v>
          </cell>
          <cell r="P17">
            <v>-0.19</v>
          </cell>
          <cell r="Q17">
            <v>-0.15172726044060009</v>
          </cell>
          <cell r="R17">
            <v>-0.16727449707981831</v>
          </cell>
          <cell r="S17">
            <v>-0.15168647071086097</v>
          </cell>
          <cell r="T17">
            <v>-0.15749615421505855</v>
          </cell>
        </row>
        <row r="18">
          <cell r="B18" t="str">
            <v>2-yr. Ave Comp</v>
          </cell>
          <cell r="C18">
            <v>-0.04</v>
          </cell>
          <cell r="D18">
            <v>-0.05</v>
          </cell>
          <cell r="E18">
            <v>-7.0000000000000007E-2</v>
          </cell>
          <cell r="F18">
            <v>-0.05</v>
          </cell>
          <cell r="G18">
            <v>-5.5E-2</v>
          </cell>
          <cell r="H18">
            <v>-1.5000000000000001E-2</v>
          </cell>
          <cell r="I18">
            <v>-0.03</v>
          </cell>
          <cell r="J18">
            <v>-0.05</v>
          </cell>
          <cell r="K18">
            <v>-5.5000000000000007E-2</v>
          </cell>
          <cell r="L18">
            <v>-3.5000000000000003E-2</v>
          </cell>
          <cell r="M18">
            <v>-3.4999999999999996E-2</v>
          </cell>
          <cell r="N18">
            <v>-3.5000000000000003E-2</v>
          </cell>
          <cell r="P18">
            <v>-5.5000000000000007E-2</v>
          </cell>
          <cell r="Q18">
            <v>-4.5863630220300045E-2</v>
          </cell>
          <cell r="R18">
            <v>-4.8637248539909153E-2</v>
          </cell>
          <cell r="S18">
            <v>-3.5843235355430478E-2</v>
          </cell>
          <cell r="T18">
            <v>-4.3748077107529273E-2</v>
          </cell>
        </row>
        <row r="19">
          <cell r="A19" t="str">
            <v>Gap North America</v>
          </cell>
          <cell r="B19" t="str">
            <v>2-yr. Ave Comp</v>
          </cell>
          <cell r="C19">
            <v>-5.5E-2</v>
          </cell>
          <cell r="D19">
            <v>-0.11000000000000001</v>
          </cell>
          <cell r="E19">
            <v>-0.04</v>
          </cell>
          <cell r="F19">
            <v>-6.0000000000000005E-2</v>
          </cell>
          <cell r="G19">
            <v>-0.05</v>
          </cell>
          <cell r="H19">
            <v>-5.5E-2</v>
          </cell>
          <cell r="I19">
            <v>-0.05</v>
          </cell>
          <cell r="J19">
            <v>-0.04</v>
          </cell>
          <cell r="K19">
            <v>-9.5000000000000001E-2</v>
          </cell>
          <cell r="L19">
            <v>-0.08</v>
          </cell>
          <cell r="M19">
            <v>-7.5000000000000011E-2</v>
          </cell>
          <cell r="N19">
            <v>-6.5000000000000002E-2</v>
          </cell>
          <cell r="P19">
            <v>-7.5097309673726395E-2</v>
          </cell>
          <cell r="Q19">
            <v>-5.5040546019732392E-2</v>
          </cell>
          <cell r="R19">
            <v>-6.0830629461388709E-2</v>
          </cell>
          <cell r="S19">
            <v>-7.4382947675630612E-2</v>
          </cell>
          <cell r="T19">
            <v>-6.627612697063899E-2</v>
          </cell>
        </row>
        <row r="20">
          <cell r="B20" t="str">
            <v>Banana Republic North America</v>
          </cell>
          <cell r="C20" t="str">
            <v>February</v>
          </cell>
          <cell r="D20" t="str">
            <v>March</v>
          </cell>
          <cell r="E20" t="str">
            <v>April</v>
          </cell>
          <cell r="F20" t="str">
            <v>May</v>
          </cell>
          <cell r="G20" t="str">
            <v>June</v>
          </cell>
          <cell r="H20" t="str">
            <v>July</v>
          </cell>
          <cell r="I20" t="str">
            <v>August</v>
          </cell>
          <cell r="J20" t="str">
            <v>September</v>
          </cell>
          <cell r="K20" t="str">
            <v>October</v>
          </cell>
          <cell r="L20" t="str">
            <v>November</v>
          </cell>
          <cell r="M20" t="str">
            <v>December</v>
          </cell>
          <cell r="O20" t="str">
            <v>Q1</v>
          </cell>
          <cell r="P20">
            <v>0.20828307197426618</v>
          </cell>
          <cell r="Q20">
            <v>0.22959388821873744</v>
          </cell>
          <cell r="R20">
            <v>0.2372336147969441</v>
          </cell>
          <cell r="S20">
            <v>0.32488942501005225</v>
          </cell>
          <cell r="V20" t="str">
            <v>Q1</v>
          </cell>
          <cell r="W20" t="str">
            <v>Q2</v>
          </cell>
          <cell r="X20" t="str">
            <v>Q3</v>
          </cell>
          <cell r="Y20" t="str">
            <v>Q4</v>
          </cell>
          <cell r="Z20" t="str">
            <v>FY</v>
          </cell>
        </row>
        <row r="21">
          <cell r="A21" t="str">
            <v>Banana Republic North America</v>
          </cell>
          <cell r="B21">
            <v>2000</v>
          </cell>
          <cell r="C21">
            <v>0.03</v>
          </cell>
          <cell r="D21">
            <v>0.03</v>
          </cell>
          <cell r="E21">
            <v>0.08</v>
          </cell>
          <cell r="F21">
            <v>-0.03</v>
          </cell>
          <cell r="G21">
            <v>0.01</v>
          </cell>
          <cell r="H21">
            <v>0</v>
          </cell>
          <cell r="I21">
            <v>-0.01</v>
          </cell>
          <cell r="J21">
            <v>-0.05</v>
          </cell>
          <cell r="K21">
            <v>-0.01</v>
          </cell>
          <cell r="L21">
            <v>-0.06</v>
          </cell>
          <cell r="M21">
            <v>-0.03</v>
          </cell>
          <cell r="N21">
            <v>-0.09</v>
          </cell>
          <cell r="O21">
            <v>13</v>
          </cell>
          <cell r="P21">
            <v>0.05</v>
          </cell>
          <cell r="Q21">
            <v>0</v>
          </cell>
          <cell r="R21">
            <v>-0.02</v>
          </cell>
          <cell r="S21">
            <v>-0.05</v>
          </cell>
          <cell r="T21">
            <v>-0.02</v>
          </cell>
          <cell r="U21" t="str">
            <v>2-yr. Average</v>
          </cell>
          <cell r="V21">
            <v>0</v>
          </cell>
          <cell r="W21">
            <v>-1.5</v>
          </cell>
          <cell r="X21">
            <v>-2</v>
          </cell>
          <cell r="Y21">
            <v>-4</v>
          </cell>
          <cell r="Z21">
            <v>-2</v>
          </cell>
        </row>
        <row r="22">
          <cell r="A22" t="str">
            <v>Banana Republic North America</v>
          </cell>
          <cell r="B22">
            <v>2001</v>
          </cell>
          <cell r="C22">
            <v>-0.1</v>
          </cell>
          <cell r="D22">
            <v>-0.09</v>
          </cell>
          <cell r="E22">
            <v>-0.04</v>
          </cell>
          <cell r="F22">
            <v>-0.09</v>
          </cell>
          <cell r="G22">
            <v>0.01</v>
          </cell>
          <cell r="H22">
            <v>-0.03</v>
          </cell>
          <cell r="I22">
            <v>-0.12</v>
          </cell>
          <cell r="J22">
            <v>-0.12</v>
          </cell>
          <cell r="K22">
            <v>-0.15</v>
          </cell>
          <cell r="L22">
            <v>-0.12</v>
          </cell>
          <cell r="M22">
            <v>-0.03</v>
          </cell>
          <cell r="N22">
            <v>-7.0000000000000007E-2</v>
          </cell>
          <cell r="O22">
            <v>4</v>
          </cell>
          <cell r="P22">
            <v>-0.08</v>
          </cell>
          <cell r="Q22">
            <v>-0.04</v>
          </cell>
          <cell r="R22">
            <v>-0.13</v>
          </cell>
          <cell r="S22">
            <v>-7.0000000000000007E-2</v>
          </cell>
          <cell r="T22">
            <v>-0.08</v>
          </cell>
          <cell r="U22" t="str">
            <v>1-yr. Average</v>
          </cell>
          <cell r="V22">
            <v>-4</v>
          </cell>
          <cell r="W22">
            <v>-4</v>
          </cell>
          <cell r="X22">
            <v>-4</v>
          </cell>
          <cell r="Y22">
            <v>-7.0000000000000009</v>
          </cell>
          <cell r="Z22">
            <v>-5</v>
          </cell>
        </row>
        <row r="23">
          <cell r="A23" t="str">
            <v>Banana Republic North America</v>
          </cell>
          <cell r="B23">
            <v>2002</v>
          </cell>
          <cell r="C23">
            <v>-0.1</v>
          </cell>
          <cell r="D23">
            <v>-0.04</v>
          </cell>
          <cell r="E23">
            <v>-0.13</v>
          </cell>
          <cell r="F23">
            <v>-0.01</v>
          </cell>
          <cell r="G23">
            <v>-0.06</v>
          </cell>
          <cell r="H23">
            <v>-0.06</v>
          </cell>
          <cell r="I23">
            <v>0</v>
          </cell>
          <cell r="J23">
            <v>-0.02</v>
          </cell>
          <cell r="K23">
            <v>0.06</v>
          </cell>
          <cell r="L23">
            <v>0.03</v>
          </cell>
          <cell r="M23">
            <v>0.04</v>
          </cell>
          <cell r="N23">
            <v>0.11</v>
          </cell>
          <cell r="O23">
            <v>-4</v>
          </cell>
          <cell r="P23">
            <v>-0.09</v>
          </cell>
          <cell r="Q23">
            <v>-0.05</v>
          </cell>
          <cell r="R23">
            <v>0.01</v>
          </cell>
          <cell r="S23">
            <v>0.05</v>
          </cell>
          <cell r="T23">
            <v>-0.01</v>
          </cell>
          <cell r="U23" t="str">
            <v>2006 Reported</v>
          </cell>
          <cell r="V23">
            <v>-8</v>
          </cell>
          <cell r="W23">
            <v>-6</v>
          </cell>
        </row>
        <row r="24">
          <cell r="A24" t="str">
            <v>Banana Republic North America</v>
          </cell>
          <cell r="B24">
            <v>2003</v>
          </cell>
          <cell r="C24">
            <v>-0.03</v>
          </cell>
          <cell r="D24">
            <v>-0.05</v>
          </cell>
          <cell r="E24">
            <v>0.11</v>
          </cell>
          <cell r="F24">
            <v>0.02</v>
          </cell>
          <cell r="G24">
            <v>7.0000000000000007E-2</v>
          </cell>
          <cell r="H24">
            <v>0.05</v>
          </cell>
          <cell r="I24">
            <v>0.08</v>
          </cell>
          <cell r="J24">
            <v>0.12</v>
          </cell>
          <cell r="K24">
            <v>0.11</v>
          </cell>
          <cell r="L24">
            <v>0.14000000000000001</v>
          </cell>
          <cell r="M24">
            <v>0.1</v>
          </cell>
          <cell r="N24">
            <v>-0.01</v>
          </cell>
          <cell r="O24">
            <v>-8</v>
          </cell>
          <cell r="P24">
            <v>0.01</v>
          </cell>
          <cell r="Q24">
            <v>0.05</v>
          </cell>
          <cell r="R24">
            <v>0.11</v>
          </cell>
          <cell r="S24">
            <v>0.09</v>
          </cell>
          <cell r="T24">
            <v>7.0000000000000007E-2</v>
          </cell>
        </row>
        <row r="25">
          <cell r="A25" t="str">
            <v>Banana Republic North America</v>
          </cell>
          <cell r="B25">
            <v>2004</v>
          </cell>
          <cell r="C25">
            <v>0.3</v>
          </cell>
          <cell r="D25">
            <v>0.25</v>
          </cell>
          <cell r="E25">
            <v>0.12</v>
          </cell>
          <cell r="F25">
            <v>0.08</v>
          </cell>
          <cell r="G25">
            <v>0.11</v>
          </cell>
          <cell r="H25">
            <v>-0.1</v>
          </cell>
          <cell r="I25">
            <v>0</v>
          </cell>
          <cell r="J25">
            <v>0.06</v>
          </cell>
          <cell r="K25">
            <v>0.03</v>
          </cell>
          <cell r="L25">
            <v>-0.03</v>
          </cell>
          <cell r="M25">
            <v>-0.02</v>
          </cell>
          <cell r="N25">
            <v>7.0000000000000007E-2</v>
          </cell>
          <cell r="P25">
            <v>0.21</v>
          </cell>
          <cell r="Q25">
            <v>0.04</v>
          </cell>
          <cell r="R25">
            <v>0.03</v>
          </cell>
          <cell r="S25">
            <v>-0.01</v>
          </cell>
          <cell r="T25">
            <v>0.06</v>
          </cell>
        </row>
        <row r="26">
          <cell r="A26" t="str">
            <v>Banana Republic North America</v>
          </cell>
          <cell r="B26">
            <v>2005</v>
          </cell>
          <cell r="C26">
            <v>-0.06</v>
          </cell>
          <cell r="D26">
            <v>-0.01</v>
          </cell>
          <cell r="E26">
            <v>-0.06</v>
          </cell>
          <cell r="F26">
            <v>-7.0000000000000007E-2</v>
          </cell>
          <cell r="G26">
            <v>-0.06</v>
          </cell>
          <cell r="H26">
            <v>7.0000000000000007E-2</v>
          </cell>
          <cell r="I26">
            <v>-0.06</v>
          </cell>
          <cell r="J26">
            <v>-7.0000000000000007E-2</v>
          </cell>
          <cell r="K26">
            <v>-0.08</v>
          </cell>
          <cell r="L26">
            <v>-0.05</v>
          </cell>
          <cell r="M26">
            <v>-0.05</v>
          </cell>
          <cell r="N26">
            <v>-0.06</v>
          </cell>
          <cell r="O26">
            <v>-8</v>
          </cell>
          <cell r="P26">
            <v>-0.04</v>
          </cell>
          <cell r="Q26">
            <v>-0.03</v>
          </cell>
          <cell r="R26">
            <v>-7.0000000000000007E-2</v>
          </cell>
          <cell r="S26">
            <v>-0.05</v>
          </cell>
          <cell r="T26">
            <v>-0.05</v>
          </cell>
        </row>
        <row r="27">
          <cell r="A27" t="str">
            <v>Banana Republic North America</v>
          </cell>
          <cell r="B27">
            <v>2006</v>
          </cell>
          <cell r="C27">
            <v>-0.11</v>
          </cell>
          <cell r="D27">
            <v>-7.0000000000000007E-2</v>
          </cell>
          <cell r="E27">
            <v>0.01</v>
          </cell>
          <cell r="F27">
            <v>0.03</v>
          </cell>
          <cell r="G27">
            <v>-0.04</v>
          </cell>
          <cell r="H27">
            <v>0</v>
          </cell>
          <cell r="I27">
            <v>0.02</v>
          </cell>
          <cell r="J27">
            <v>0.03</v>
          </cell>
          <cell r="K27">
            <v>0.02</v>
          </cell>
          <cell r="L27">
            <v>-0.01</v>
          </cell>
          <cell r="M27">
            <v>0.02</v>
          </cell>
          <cell r="N27">
            <v>0.14000000000000001</v>
          </cell>
          <cell r="O27">
            <v>-6</v>
          </cell>
          <cell r="P27">
            <v>-0.05</v>
          </cell>
          <cell r="Q27">
            <v>-0.01</v>
          </cell>
          <cell r="R27">
            <v>0.03</v>
          </cell>
          <cell r="S27">
            <v>0.03</v>
          </cell>
          <cell r="T27">
            <v>3.0000000000000001E-3</v>
          </cell>
        </row>
        <row r="28">
          <cell r="A28" t="str">
            <v>Banana Republic North America</v>
          </cell>
          <cell r="B28">
            <v>2007</v>
          </cell>
          <cell r="C28">
            <v>0</v>
          </cell>
          <cell r="D28">
            <v>0.08</v>
          </cell>
          <cell r="E28">
            <v>-0.13</v>
          </cell>
          <cell r="F28">
            <v>0.03</v>
          </cell>
          <cell r="G28">
            <v>0.06</v>
          </cell>
          <cell r="H28">
            <v>0.01</v>
          </cell>
          <cell r="I28">
            <v>7.0000000000000007E-2</v>
          </cell>
          <cell r="J28">
            <v>-0.02</v>
          </cell>
          <cell r="K28">
            <v>-0.02</v>
          </cell>
          <cell r="L28">
            <v>0.04</v>
          </cell>
          <cell r="M28">
            <v>-0.01</v>
          </cell>
          <cell r="N28">
            <v>0.05</v>
          </cell>
          <cell r="P28">
            <v>-0.02</v>
          </cell>
          <cell r="Q28">
            <v>0.04</v>
          </cell>
          <cell r="R28">
            <v>0.01</v>
          </cell>
          <cell r="S28">
            <v>0.02</v>
          </cell>
          <cell r="T28">
            <v>0.01</v>
          </cell>
          <cell r="W28">
            <v>-0.01</v>
          </cell>
        </row>
        <row r="29">
          <cell r="A29" t="str">
            <v>Banana Republic North America</v>
          </cell>
          <cell r="B29">
            <v>2008</v>
          </cell>
          <cell r="C29">
            <v>-0.05</v>
          </cell>
          <cell r="D29">
            <v>-0.08</v>
          </cell>
          <cell r="E29">
            <v>0</v>
          </cell>
          <cell r="F29">
            <v>-0.06</v>
          </cell>
          <cell r="G29">
            <v>-0.03</v>
          </cell>
          <cell r="H29">
            <v>0.01</v>
          </cell>
          <cell r="I29">
            <v>-0.03</v>
          </cell>
          <cell r="J29">
            <v>0.02</v>
          </cell>
          <cell r="K29">
            <v>0.02</v>
          </cell>
          <cell r="L29">
            <v>0</v>
          </cell>
          <cell r="M29">
            <v>0.03</v>
          </cell>
          <cell r="N29">
            <v>0</v>
          </cell>
          <cell r="P29">
            <v>-0.04</v>
          </cell>
          <cell r="Q29">
            <v>-2.8218678199756722E-2</v>
          </cell>
          <cell r="R29">
            <v>4.7890979883192736E-3</v>
          </cell>
          <cell r="S29">
            <v>1.4196372732958097E-2</v>
          </cell>
          <cell r="T29">
            <v>-1.0841805394271299E-2</v>
          </cell>
          <cell r="V29">
            <v>-0.08</v>
          </cell>
          <cell r="W29">
            <v>-0.05</v>
          </cell>
        </row>
        <row r="30">
          <cell r="A30" t="str">
            <v>Banana Republic North America</v>
          </cell>
          <cell r="B30" t="str">
            <v>3-yr. Total</v>
          </cell>
          <cell r="C30">
            <v>-0.16</v>
          </cell>
          <cell r="D30">
            <v>-7.0000000000000007E-2</v>
          </cell>
          <cell r="E30">
            <v>-0.12000000000000001</v>
          </cell>
          <cell r="F30">
            <v>0</v>
          </cell>
          <cell r="G30">
            <v>-1.0000000000000002E-2</v>
          </cell>
          <cell r="H30">
            <v>0.02</v>
          </cell>
          <cell r="I30">
            <v>6.0000000000000012E-2</v>
          </cell>
          <cell r="J30">
            <v>0.03</v>
          </cell>
          <cell r="K30">
            <v>0.02</v>
          </cell>
          <cell r="L30">
            <v>0.03</v>
          </cell>
          <cell r="M30">
            <v>0.04</v>
          </cell>
          <cell r="N30">
            <v>0.19</v>
          </cell>
          <cell r="O30" t="str">
            <v>Q1</v>
          </cell>
          <cell r="P30">
            <v>-0.11000000000000001</v>
          </cell>
          <cell r="Q30">
            <v>1.7813218002432768E-3</v>
          </cell>
          <cell r="R30">
            <v>4.4789097988319274E-2</v>
          </cell>
          <cell r="S30">
            <v>6.4196372732958099E-2</v>
          </cell>
          <cell r="T30">
            <v>2.158194605728702E-3</v>
          </cell>
          <cell r="V30" t="str">
            <v>Q1</v>
          </cell>
          <cell r="W30" t="str">
            <v>Q2</v>
          </cell>
          <cell r="X30" t="str">
            <v>Q3</v>
          </cell>
          <cell r="Y30" t="str">
            <v>Q4</v>
          </cell>
          <cell r="Z30" t="str">
            <v>FY</v>
          </cell>
        </row>
        <row r="31">
          <cell r="A31" t="str">
            <v>2003</v>
          </cell>
          <cell r="B31" t="str">
            <v>2-yr. Ave Comp</v>
          </cell>
          <cell r="C31">
            <v>-2.5000000000000001E-2</v>
          </cell>
          <cell r="D31">
            <v>0</v>
          </cell>
          <cell r="E31">
            <v>-6.5000000000000002E-2</v>
          </cell>
          <cell r="F31">
            <v>-1.4999999999999999E-2</v>
          </cell>
          <cell r="G31">
            <v>1.4999999999999999E-2</v>
          </cell>
          <cell r="H31">
            <v>0.01</v>
          </cell>
          <cell r="I31">
            <v>2.0000000000000004E-2</v>
          </cell>
          <cell r="J31">
            <v>0</v>
          </cell>
          <cell r="K31">
            <v>0</v>
          </cell>
          <cell r="L31">
            <v>0.02</v>
          </cell>
          <cell r="M31">
            <v>9.9999999999999985E-3</v>
          </cell>
          <cell r="N31">
            <v>2.5000000000000001E-2</v>
          </cell>
          <cell r="O31">
            <v>1</v>
          </cell>
          <cell r="P31">
            <v>-0.03</v>
          </cell>
          <cell r="Q31">
            <v>5.8906609001216394E-3</v>
          </cell>
          <cell r="R31">
            <v>7.3945489941596373E-3</v>
          </cell>
          <cell r="S31">
            <v>1.709818636647905E-2</v>
          </cell>
          <cell r="T31">
            <v>-4.2090269713564946E-4</v>
          </cell>
          <cell r="U31" t="str">
            <v>2-yr. Average</v>
          </cell>
          <cell r="V31">
            <v>8.5</v>
          </cell>
          <cell r="W31">
            <v>0.5</v>
          </cell>
          <cell r="X31">
            <v>-2.0000000000000004</v>
          </cell>
          <cell r="Y31">
            <v>-3</v>
          </cell>
          <cell r="Z31">
            <v>0.5</v>
          </cell>
        </row>
        <row r="32">
          <cell r="A32" t="str">
            <v>2004</v>
          </cell>
          <cell r="B32">
            <v>-1</v>
          </cell>
          <cell r="C32">
            <v>30</v>
          </cell>
          <cell r="D32">
            <v>25</v>
          </cell>
          <cell r="E32">
            <v>12</v>
          </cell>
          <cell r="F32">
            <v>8</v>
          </cell>
          <cell r="G32">
            <v>11</v>
          </cell>
          <cell r="H32">
            <v>-10</v>
          </cell>
          <cell r="I32">
            <v>0</v>
          </cell>
          <cell r="J32">
            <v>6</v>
          </cell>
          <cell r="K32">
            <v>3</v>
          </cell>
          <cell r="L32">
            <v>-3</v>
          </cell>
          <cell r="M32">
            <v>-2</v>
          </cell>
          <cell r="N32">
            <v>-0.05</v>
          </cell>
          <cell r="O32">
            <v>21</v>
          </cell>
          <cell r="P32">
            <v>4</v>
          </cell>
          <cell r="Q32">
            <v>3</v>
          </cell>
          <cell r="R32">
            <v>-1</v>
          </cell>
          <cell r="S32">
            <v>6</v>
          </cell>
          <cell r="T32">
            <v>-0.1119225641222833</v>
          </cell>
          <cell r="U32" t="str">
            <v>1-yr. Average</v>
          </cell>
          <cell r="V32">
            <v>-4</v>
          </cell>
          <cell r="W32">
            <v>-3</v>
          </cell>
          <cell r="X32">
            <v>-7.0000000000000009</v>
          </cell>
          <cell r="Y32">
            <v>-5</v>
          </cell>
          <cell r="Z32">
            <v>-5</v>
          </cell>
        </row>
        <row r="33">
          <cell r="A33" t="str">
            <v>2005</v>
          </cell>
          <cell r="B33" t="str">
            <v>Old Navy North America</v>
          </cell>
          <cell r="C33">
            <v>-6</v>
          </cell>
          <cell r="D33">
            <v>-1</v>
          </cell>
          <cell r="E33">
            <v>-6</v>
          </cell>
          <cell r="F33">
            <v>-7</v>
          </cell>
          <cell r="G33">
            <v>-6</v>
          </cell>
          <cell r="H33">
            <v>7</v>
          </cell>
          <cell r="I33">
            <v>-6</v>
          </cell>
          <cell r="J33">
            <v>-7</v>
          </cell>
          <cell r="K33">
            <v>-8</v>
          </cell>
          <cell r="L33">
            <v>-5</v>
          </cell>
          <cell r="M33">
            <v>-5</v>
          </cell>
          <cell r="N33">
            <v>-0.05</v>
          </cell>
          <cell r="O33">
            <v>-4</v>
          </cell>
          <cell r="P33">
            <v>0.22009078928100748</v>
          </cell>
          <cell r="Q33">
            <v>0.24147020061502417</v>
          </cell>
          <cell r="R33">
            <v>0.24073802899399618</v>
          </cell>
          <cell r="S33">
            <v>0.29770098110997217</v>
          </cell>
          <cell r="T33">
            <v>-6.0961282061141639E-2</v>
          </cell>
          <cell r="U33" t="str">
            <v>2006 Reported</v>
          </cell>
          <cell r="V33">
            <v>-5</v>
          </cell>
          <cell r="W33">
            <v>-1</v>
          </cell>
        </row>
        <row r="34">
          <cell r="A34" t="str">
            <v>Old Navy North America</v>
          </cell>
          <cell r="B34">
            <v>2000</v>
          </cell>
          <cell r="C34">
            <v>0.09</v>
          </cell>
          <cell r="D34">
            <v>-0.13</v>
          </cell>
          <cell r="E34">
            <v>0.04</v>
          </cell>
          <cell r="F34">
            <v>-7.0000000000000007E-2</v>
          </cell>
          <cell r="G34">
            <v>-7.0000000000000007E-2</v>
          </cell>
          <cell r="H34">
            <v>-0.17</v>
          </cell>
          <cell r="I34">
            <v>-0.26</v>
          </cell>
          <cell r="J34">
            <v>-0.14000000000000001</v>
          </cell>
          <cell r="K34">
            <v>-0.11</v>
          </cell>
          <cell r="L34">
            <v>-0.04</v>
          </cell>
          <cell r="M34">
            <v>-0.13</v>
          </cell>
          <cell r="N34">
            <v>-0.23</v>
          </cell>
          <cell r="O34">
            <v>-5</v>
          </cell>
          <cell r="P34">
            <v>-0.03</v>
          </cell>
          <cell r="Q34">
            <v>-0.1</v>
          </cell>
          <cell r="R34">
            <v>-0.18</v>
          </cell>
          <cell r="S34">
            <v>-0.12</v>
          </cell>
          <cell r="T34">
            <v>-0.11</v>
          </cell>
        </row>
        <row r="35">
          <cell r="A35" t="str">
            <v>Old Navy North America</v>
          </cell>
          <cell r="B35">
            <v>2001</v>
          </cell>
          <cell r="C35">
            <v>-0.17</v>
          </cell>
          <cell r="D35">
            <v>-0.13</v>
          </cell>
          <cell r="E35">
            <v>0.02</v>
          </cell>
          <cell r="F35">
            <v>-0.16</v>
          </cell>
          <cell r="G35">
            <v>-7.0000000000000007E-2</v>
          </cell>
          <cell r="H35">
            <v>-0.19</v>
          </cell>
          <cell r="I35">
            <v>-0.19</v>
          </cell>
          <cell r="J35">
            <v>-0.18</v>
          </cell>
          <cell r="K35">
            <v>-0.18</v>
          </cell>
          <cell r="L35">
            <v>-0.33</v>
          </cell>
          <cell r="M35">
            <v>-0.14000000000000001</v>
          </cell>
          <cell r="N35">
            <v>-0.14000000000000001</v>
          </cell>
          <cell r="P35">
            <v>-0.09</v>
          </cell>
          <cell r="Q35">
            <v>-0.14000000000000001</v>
          </cell>
          <cell r="R35">
            <v>-0.18</v>
          </cell>
          <cell r="S35">
            <v>-0.2</v>
          </cell>
          <cell r="T35">
            <v>-0.16</v>
          </cell>
        </row>
        <row r="36">
          <cell r="A36" t="str">
            <v>Old Navy North America</v>
          </cell>
          <cell r="B36">
            <v>2002</v>
          </cell>
          <cell r="C36">
            <v>-0.12</v>
          </cell>
          <cell r="D36">
            <v>-0.12</v>
          </cell>
          <cell r="E36">
            <v>-0.27</v>
          </cell>
          <cell r="F36">
            <v>-0.04</v>
          </cell>
          <cell r="G36">
            <v>-0.04</v>
          </cell>
          <cell r="H36">
            <v>0.06</v>
          </cell>
          <cell r="I36">
            <v>0</v>
          </cell>
          <cell r="J36">
            <v>-0.02</v>
          </cell>
          <cell r="K36">
            <v>0.24</v>
          </cell>
          <cell r="L36">
            <v>0.15</v>
          </cell>
          <cell r="M36">
            <v>0.09</v>
          </cell>
          <cell r="N36">
            <v>0.27</v>
          </cell>
          <cell r="O36">
            <v>12</v>
          </cell>
          <cell r="P36">
            <v>-0.18</v>
          </cell>
          <cell r="Q36">
            <v>-0.01</v>
          </cell>
          <cell r="R36">
            <v>0.06</v>
          </cell>
          <cell r="S36">
            <v>0.14000000000000001</v>
          </cell>
          <cell r="T36">
            <v>0.01</v>
          </cell>
        </row>
        <row r="37">
          <cell r="A37" t="str">
            <v>Old Navy North America</v>
          </cell>
          <cell r="B37">
            <v>2003</v>
          </cell>
          <cell r="C37">
            <v>0.08</v>
          </cell>
          <cell r="D37">
            <v>0.17</v>
          </cell>
          <cell r="E37">
            <v>0.2</v>
          </cell>
          <cell r="F37">
            <v>0.13</v>
          </cell>
          <cell r="G37">
            <v>0.11</v>
          </cell>
          <cell r="H37">
            <v>0.09</v>
          </cell>
          <cell r="I37">
            <v>0.06</v>
          </cell>
          <cell r="J37">
            <v>0.16</v>
          </cell>
          <cell r="K37">
            <v>-0.04</v>
          </cell>
          <cell r="L37">
            <v>7.0000000000000007E-2</v>
          </cell>
          <cell r="M37">
            <v>0.02</v>
          </cell>
          <cell r="N37">
            <v>0.03</v>
          </cell>
          <cell r="O37">
            <v>-4.5</v>
          </cell>
          <cell r="P37">
            <v>0.16</v>
          </cell>
          <cell r="Q37">
            <v>0.11</v>
          </cell>
          <cell r="R37">
            <v>0.06</v>
          </cell>
          <cell r="S37">
            <v>0.04</v>
          </cell>
          <cell r="T37">
            <v>0.08</v>
          </cell>
        </row>
        <row r="38">
          <cell r="A38" t="str">
            <v>Old Navy North America</v>
          </cell>
          <cell r="B38">
            <v>2004</v>
          </cell>
          <cell r="C38">
            <v>0.16</v>
          </cell>
          <cell r="D38">
            <v>0.11</v>
          </cell>
          <cell r="E38">
            <v>0.03</v>
          </cell>
          <cell r="F38">
            <v>0.04</v>
          </cell>
          <cell r="G38">
            <v>-0.02</v>
          </cell>
          <cell r="H38">
            <v>-0.02</v>
          </cell>
          <cell r="I38">
            <v>-0.01</v>
          </cell>
          <cell r="J38">
            <v>-0.06</v>
          </cell>
          <cell r="K38">
            <v>0.04</v>
          </cell>
          <cell r="L38">
            <v>-0.05</v>
          </cell>
          <cell r="M38">
            <v>-0.01</v>
          </cell>
          <cell r="N38">
            <v>-0.13</v>
          </cell>
          <cell r="P38">
            <v>0.09</v>
          </cell>
          <cell r="Q38">
            <v>0</v>
          </cell>
          <cell r="R38">
            <v>-0.01</v>
          </cell>
          <cell r="S38">
            <v>-0.04</v>
          </cell>
          <cell r="T38">
            <v>0</v>
          </cell>
          <cell r="AB38" t="str">
            <v>Gap NA</v>
          </cell>
          <cell r="AM38" t="str">
            <v>Gap NA</v>
          </cell>
        </row>
        <row r="39">
          <cell r="A39" t="str">
            <v>Old Navy North America</v>
          </cell>
          <cell r="B39">
            <v>2005</v>
          </cell>
          <cell r="C39">
            <v>-0.01</v>
          </cell>
          <cell r="D39">
            <v>-0.09</v>
          </cell>
          <cell r="E39">
            <v>0</v>
          </cell>
          <cell r="F39">
            <v>-0.08</v>
          </cell>
          <cell r="G39">
            <v>0</v>
          </cell>
          <cell r="H39">
            <v>-0.05</v>
          </cell>
          <cell r="I39">
            <v>-0.11</v>
          </cell>
          <cell r="J39">
            <v>-7.0000000000000007E-2</v>
          </cell>
          <cell r="K39">
            <v>-0.06</v>
          </cell>
          <cell r="L39">
            <v>-0.02</v>
          </cell>
          <cell r="M39">
            <v>-0.1</v>
          </cell>
          <cell r="N39">
            <v>0</v>
          </cell>
          <cell r="P39">
            <v>-0.04</v>
          </cell>
          <cell r="Q39">
            <v>-0.04</v>
          </cell>
          <cell r="R39">
            <v>-0.08</v>
          </cell>
          <cell r="S39">
            <v>-0.06</v>
          </cell>
          <cell r="T39">
            <v>-0.06</v>
          </cell>
          <cell r="AN39" t="str">
            <v>August</v>
          </cell>
          <cell r="AO39" t="str">
            <v>September</v>
          </cell>
          <cell r="AP39" t="str">
            <v>October</v>
          </cell>
        </row>
        <row r="40">
          <cell r="A40" t="str">
            <v>Old Navy North America</v>
          </cell>
          <cell r="B40">
            <v>2006</v>
          </cell>
          <cell r="C40">
            <v>-0.14000000000000001</v>
          </cell>
          <cell r="D40">
            <v>-0.15</v>
          </cell>
          <cell r="E40">
            <v>-0.06</v>
          </cell>
          <cell r="F40">
            <v>-0.08</v>
          </cell>
          <cell r="G40">
            <v>-0.06</v>
          </cell>
          <cell r="H40">
            <v>0</v>
          </cell>
          <cell r="I40">
            <v>-0.08</v>
          </cell>
          <cell r="J40">
            <v>-0.03</v>
          </cell>
          <cell r="K40">
            <v>-0.11</v>
          </cell>
          <cell r="L40">
            <v>-0.1</v>
          </cell>
          <cell r="M40">
            <v>-0.1</v>
          </cell>
          <cell r="N40">
            <v>-0.01</v>
          </cell>
          <cell r="O40" t="str">
            <v>Q1</v>
          </cell>
          <cell r="P40">
            <v>-0.11</v>
          </cell>
          <cell r="Q40">
            <v>-0.05</v>
          </cell>
          <cell r="R40">
            <v>-7.0000000000000007E-2</v>
          </cell>
          <cell r="S40">
            <v>-0.09</v>
          </cell>
          <cell r="T40">
            <v>-0.08</v>
          </cell>
          <cell r="V40" t="str">
            <v>Q1</v>
          </cell>
          <cell r="W40" t="str">
            <v>Q2</v>
          </cell>
          <cell r="X40" t="str">
            <v>Q3</v>
          </cell>
          <cell r="Y40" t="str">
            <v>Q4</v>
          </cell>
          <cell r="Z40" t="str">
            <v>FY</v>
          </cell>
          <cell r="AM40" t="str">
            <v>Reported Comp Growth</v>
          </cell>
          <cell r="AN40">
            <v>-11</v>
          </cell>
          <cell r="AO40">
            <v>-5</v>
          </cell>
          <cell r="AP40">
            <v>-4</v>
          </cell>
        </row>
        <row r="41">
          <cell r="A41" t="str">
            <v>Old Navy North America</v>
          </cell>
          <cell r="B41">
            <v>2007</v>
          </cell>
          <cell r="C41">
            <v>-0.06</v>
          </cell>
          <cell r="D41">
            <v>0.1</v>
          </cell>
          <cell r="E41">
            <v>-0.2</v>
          </cell>
          <cell r="F41">
            <v>-0.03</v>
          </cell>
          <cell r="G41">
            <v>-7.0000000000000007E-2</v>
          </cell>
          <cell r="H41">
            <v>-0.18</v>
          </cell>
          <cell r="I41">
            <v>-0.04</v>
          </cell>
          <cell r="J41">
            <v>-0.08</v>
          </cell>
          <cell r="K41">
            <v>-0.11</v>
          </cell>
          <cell r="L41">
            <v>-0.03</v>
          </cell>
          <cell r="M41">
            <v>-0.08</v>
          </cell>
          <cell r="N41">
            <v>-0.03</v>
          </cell>
          <cell r="O41">
            <v>16</v>
          </cell>
          <cell r="P41">
            <v>-0.05</v>
          </cell>
          <cell r="Q41">
            <v>-0.09</v>
          </cell>
          <cell r="R41">
            <v>-0.08</v>
          </cell>
          <cell r="S41">
            <v>-0.05</v>
          </cell>
          <cell r="T41">
            <v>-7.0000000000000007E-2</v>
          </cell>
          <cell r="U41" t="str">
            <v>2-yr. Average</v>
          </cell>
          <cell r="V41">
            <v>2.5</v>
          </cell>
          <cell r="W41">
            <v>-0.08</v>
          </cell>
          <cell r="X41">
            <v>-4.5</v>
          </cell>
          <cell r="Y41">
            <v>-5</v>
          </cell>
          <cell r="Z41">
            <v>-3</v>
          </cell>
          <cell r="AM41" t="str">
            <v>2-yr. average</v>
          </cell>
          <cell r="AN41">
            <v>-4</v>
          </cell>
          <cell r="AO41">
            <v>-2.5</v>
          </cell>
          <cell r="AP41">
            <v>1</v>
          </cell>
        </row>
        <row r="42">
          <cell r="A42" t="str">
            <v>Old Navy North America</v>
          </cell>
          <cell r="B42">
            <v>2008</v>
          </cell>
          <cell r="C42">
            <v>-0.08</v>
          </cell>
          <cell r="D42">
            <v>-0.27</v>
          </cell>
          <cell r="E42">
            <v>-0.12</v>
          </cell>
          <cell r="F42">
            <v>-0.09</v>
          </cell>
          <cell r="G42">
            <v>-0.05</v>
          </cell>
          <cell r="H42">
            <v>0.06</v>
          </cell>
          <cell r="I42">
            <v>-0.08</v>
          </cell>
          <cell r="J42">
            <v>-0.04</v>
          </cell>
          <cell r="K42">
            <v>-0.01</v>
          </cell>
          <cell r="L42">
            <v>-0.06</v>
          </cell>
          <cell r="M42">
            <v>-0.01</v>
          </cell>
          <cell r="N42">
            <v>-0.05</v>
          </cell>
          <cell r="O42">
            <v>9</v>
          </cell>
          <cell r="P42">
            <v>-0.18</v>
          </cell>
          <cell r="Q42">
            <v>-3.155020948776862E-2</v>
          </cell>
          <cell r="R42">
            <v>-4.2621674237508116E-2</v>
          </cell>
          <cell r="S42">
            <v>-3.4177611006879299E-2</v>
          </cell>
          <cell r="T42">
            <v>-6.5918459922741604E-2</v>
          </cell>
          <cell r="U42" t="str">
            <v>1-yr. Average</v>
          </cell>
          <cell r="V42">
            <v>-4</v>
          </cell>
          <cell r="W42">
            <v>-4</v>
          </cell>
          <cell r="X42">
            <v>-8</v>
          </cell>
          <cell r="Y42">
            <v>-6</v>
          </cell>
          <cell r="Z42">
            <v>-6</v>
          </cell>
          <cell r="AM42" t="str">
            <v>1-yr. average</v>
          </cell>
          <cell r="AN42">
            <v>-7</v>
          </cell>
          <cell r="AO42">
            <v>-3</v>
          </cell>
          <cell r="AP42">
            <v>-3</v>
          </cell>
        </row>
        <row r="43">
          <cell r="A43" t="str">
            <v>2005</v>
          </cell>
          <cell r="B43" t="str">
            <v>3-yr. Total</v>
          </cell>
          <cell r="C43">
            <v>-0.28000000000000003</v>
          </cell>
          <cell r="D43">
            <v>-0.32</v>
          </cell>
          <cell r="E43">
            <v>-0.38</v>
          </cell>
          <cell r="F43">
            <v>-0.2</v>
          </cell>
          <cell r="G43">
            <v>-0.18</v>
          </cell>
          <cell r="H43">
            <v>-0.12</v>
          </cell>
          <cell r="I43">
            <v>-0.2</v>
          </cell>
          <cell r="J43">
            <v>-0.15</v>
          </cell>
          <cell r="K43">
            <v>-0.23</v>
          </cell>
          <cell r="L43">
            <v>-0.19</v>
          </cell>
          <cell r="M43">
            <v>-0.19</v>
          </cell>
          <cell r="N43">
            <v>-0.09</v>
          </cell>
          <cell r="O43">
            <v>-4</v>
          </cell>
          <cell r="P43">
            <v>-0.33999999999999997</v>
          </cell>
          <cell r="Q43">
            <v>-0.17155020948776864</v>
          </cell>
          <cell r="R43">
            <v>-0.19262167423750814</v>
          </cell>
          <cell r="S43">
            <v>-0.17417761100687931</v>
          </cell>
          <cell r="T43">
            <v>-0.21591845992274161</v>
          </cell>
          <cell r="U43" t="str">
            <v>2006 Reported</v>
          </cell>
          <cell r="V43">
            <v>-11</v>
          </cell>
          <cell r="W43">
            <v>-5</v>
          </cell>
        </row>
        <row r="44">
          <cell r="A44" t="str">
            <v>2006</v>
          </cell>
          <cell r="B44" t="str">
            <v>2-yr. Ave Comp</v>
          </cell>
          <cell r="C44">
            <v>-7.0000000000000007E-2</v>
          </cell>
          <cell r="D44">
            <v>-8.5000000000000006E-2</v>
          </cell>
          <cell r="E44">
            <v>-0.16</v>
          </cell>
          <cell r="F44">
            <v>-0.06</v>
          </cell>
          <cell r="G44">
            <v>-6.0000000000000005E-2</v>
          </cell>
          <cell r="H44">
            <v>-0.06</v>
          </cell>
          <cell r="I44">
            <v>-0.06</v>
          </cell>
          <cell r="J44">
            <v>-0.06</v>
          </cell>
          <cell r="K44">
            <v>-0.06</v>
          </cell>
          <cell r="L44">
            <v>-4.4999999999999998E-2</v>
          </cell>
          <cell r="M44">
            <v>-4.4999999999999998E-2</v>
          </cell>
          <cell r="N44">
            <v>-0.04</v>
          </cell>
          <cell r="O44">
            <v>-11</v>
          </cell>
          <cell r="P44">
            <v>-0.11499999999999999</v>
          </cell>
          <cell r="Q44">
            <v>-6.0775104743884312E-2</v>
          </cell>
          <cell r="R44">
            <v>-6.1310837118754055E-2</v>
          </cell>
          <cell r="S44">
            <v>-4.2088805503439651E-2</v>
          </cell>
          <cell r="T44">
            <v>-6.7959229961370798E-2</v>
          </cell>
        </row>
        <row r="45">
          <cell r="A45" t="str">
            <v>2007</v>
          </cell>
          <cell r="B45">
            <v>-1</v>
          </cell>
          <cell r="C45">
            <v>-6</v>
          </cell>
          <cell r="D45">
            <v>10</v>
          </cell>
          <cell r="E45">
            <v>-20</v>
          </cell>
          <cell r="F45">
            <v>-3</v>
          </cell>
          <cell r="G45">
            <v>-7</v>
          </cell>
          <cell r="H45">
            <v>-18</v>
          </cell>
          <cell r="I45">
            <v>-4</v>
          </cell>
          <cell r="J45">
            <v>-8</v>
          </cell>
          <cell r="K45">
            <v>-11</v>
          </cell>
          <cell r="L45">
            <v>-3</v>
          </cell>
          <cell r="M45">
            <v>-8</v>
          </cell>
          <cell r="N45">
            <v>-0.13</v>
          </cell>
          <cell r="P45">
            <v>-0.13031625643961076</v>
          </cell>
          <cell r="Q45">
            <v>-0.13021083930260846</v>
          </cell>
          <cell r="R45">
            <v>-0.13025308241401687</v>
          </cell>
          <cell r="S45">
            <v>2</v>
          </cell>
          <cell r="T45">
            <v>-0.13021295960780815</v>
          </cell>
        </row>
        <row r="46">
          <cell r="A46" t="str">
            <v>3-yr. Total</v>
          </cell>
          <cell r="B46" t="str">
            <v>International</v>
          </cell>
          <cell r="C46">
            <v>-21</v>
          </cell>
          <cell r="D46">
            <v>-13</v>
          </cell>
          <cell r="E46">
            <v>-3</v>
          </cell>
          <cell r="F46">
            <v>-12</v>
          </cell>
          <cell r="G46">
            <v>-8</v>
          </cell>
          <cell r="H46">
            <v>-7</v>
          </cell>
          <cell r="I46">
            <v>-20</v>
          </cell>
          <cell r="J46">
            <v>-16</v>
          </cell>
          <cell r="K46">
            <v>-13</v>
          </cell>
          <cell r="L46">
            <v>-17</v>
          </cell>
          <cell r="M46">
            <v>-21</v>
          </cell>
          <cell r="N46">
            <v>-0.31</v>
          </cell>
          <cell r="O46">
            <v>-6</v>
          </cell>
          <cell r="P46">
            <v>0.20190995907230561</v>
          </cell>
          <cell r="Q46">
            <v>0.23124147339699863</v>
          </cell>
          <cell r="R46">
            <v>0.22851296043656208</v>
          </cell>
          <cell r="S46">
            <v>0.33833560709413368</v>
          </cell>
          <cell r="T46">
            <v>-0.36083123892321278</v>
          </cell>
        </row>
        <row r="47">
          <cell r="A47" t="str">
            <v>International</v>
          </cell>
          <cell r="B47">
            <v>2000</v>
          </cell>
          <cell r="C47">
            <v>0.18</v>
          </cell>
          <cell r="D47">
            <v>-0.06</v>
          </cell>
          <cell r="E47">
            <v>0.06</v>
          </cell>
          <cell r="F47">
            <v>0.04</v>
          </cell>
          <cell r="G47">
            <v>-0.02</v>
          </cell>
          <cell r="H47">
            <v>0.01</v>
          </cell>
          <cell r="I47">
            <v>-0.1</v>
          </cell>
          <cell r="J47">
            <v>-0.12</v>
          </cell>
          <cell r="K47">
            <v>7.0000000000000007E-2</v>
          </cell>
          <cell r="L47">
            <v>-0.11</v>
          </cell>
          <cell r="M47">
            <v>-7.0000000000000007E-2</v>
          </cell>
          <cell r="N47">
            <v>-0.15</v>
          </cell>
          <cell r="O47">
            <v>-7.5</v>
          </cell>
          <cell r="P47">
            <v>0.03</v>
          </cell>
          <cell r="Q47">
            <v>0.01</v>
          </cell>
          <cell r="R47">
            <v>-0.05</v>
          </cell>
          <cell r="S47">
            <v>-0.1</v>
          </cell>
          <cell r="T47">
            <v>-0.04</v>
          </cell>
        </row>
        <row r="48">
          <cell r="A48" t="str">
            <v>International</v>
          </cell>
          <cell r="B48">
            <v>2001</v>
          </cell>
          <cell r="C48">
            <v>-0.16</v>
          </cell>
          <cell r="D48">
            <v>-0.06</v>
          </cell>
          <cell r="E48">
            <v>-0.14000000000000001</v>
          </cell>
          <cell r="F48">
            <v>-0.06</v>
          </cell>
          <cell r="G48">
            <v>-0.06</v>
          </cell>
          <cell r="H48">
            <v>-0.11</v>
          </cell>
          <cell r="I48">
            <v>-0.13</v>
          </cell>
          <cell r="J48">
            <v>-0.1</v>
          </cell>
          <cell r="K48">
            <v>-0.13</v>
          </cell>
          <cell r="L48">
            <v>-7.0000000000000007E-2</v>
          </cell>
          <cell r="M48">
            <v>-0.12</v>
          </cell>
          <cell r="N48">
            <v>-0.11</v>
          </cell>
          <cell r="P48">
            <v>-0.11</v>
          </cell>
          <cell r="Q48">
            <v>-0.08</v>
          </cell>
          <cell r="R48">
            <v>-0.12</v>
          </cell>
          <cell r="S48">
            <v>-0.11</v>
          </cell>
          <cell r="T48">
            <v>-0.11</v>
          </cell>
        </row>
        <row r="49">
          <cell r="A49" t="str">
            <v>International</v>
          </cell>
          <cell r="B49">
            <v>2002</v>
          </cell>
          <cell r="C49">
            <v>-0.21</v>
          </cell>
          <cell r="D49">
            <v>-0.13</v>
          </cell>
          <cell r="E49">
            <v>-0.19</v>
          </cell>
          <cell r="F49">
            <v>-0.2</v>
          </cell>
          <cell r="G49">
            <v>-7.0000000000000007E-2</v>
          </cell>
          <cell r="H49">
            <v>-0.11</v>
          </cell>
          <cell r="I49">
            <v>-0.06</v>
          </cell>
          <cell r="J49">
            <v>0.04</v>
          </cell>
          <cell r="K49">
            <v>0.06</v>
          </cell>
          <cell r="L49">
            <v>0.02</v>
          </cell>
          <cell r="M49">
            <v>0.05</v>
          </cell>
          <cell r="N49">
            <v>0.17</v>
          </cell>
          <cell r="P49">
            <v>-0.17</v>
          </cell>
          <cell r="Q49">
            <v>-0.12</v>
          </cell>
          <cell r="R49">
            <v>0.02</v>
          </cell>
          <cell r="S49">
            <v>0.06</v>
          </cell>
          <cell r="T49">
            <v>-0.04</v>
          </cell>
        </row>
        <row r="50">
          <cell r="A50" t="str">
            <v>International</v>
          </cell>
          <cell r="B50">
            <v>2003</v>
          </cell>
          <cell r="C50">
            <v>0.17</v>
          </cell>
          <cell r="D50">
            <v>0.06</v>
          </cell>
          <cell r="E50">
            <v>0.19</v>
          </cell>
          <cell r="F50">
            <v>0.17</v>
          </cell>
          <cell r="G50">
            <v>0.13</v>
          </cell>
          <cell r="H50">
            <v>7.0000000000000007E-2</v>
          </cell>
          <cell r="I50">
            <v>0.04</v>
          </cell>
          <cell r="J50">
            <v>0.03</v>
          </cell>
          <cell r="K50">
            <v>7.0000000000000007E-2</v>
          </cell>
          <cell r="L50">
            <v>0.01</v>
          </cell>
          <cell r="M50">
            <v>-0.03</v>
          </cell>
          <cell r="N50">
            <v>-0.02</v>
          </cell>
          <cell r="O50" t="str">
            <v>Q1</v>
          </cell>
          <cell r="P50">
            <v>0.13</v>
          </cell>
          <cell r="Q50">
            <v>0.12</v>
          </cell>
          <cell r="R50">
            <v>0.05</v>
          </cell>
          <cell r="S50">
            <v>-0.02</v>
          </cell>
          <cell r="T50">
            <v>0.06</v>
          </cell>
          <cell r="V50" t="str">
            <v>Q1</v>
          </cell>
          <cell r="W50" t="str">
            <v>Q2</v>
          </cell>
          <cell r="X50" t="str">
            <v>Q3</v>
          </cell>
          <cell r="Y50" t="str">
            <v>Q4</v>
          </cell>
          <cell r="Z50" t="str">
            <v>FY</v>
          </cell>
        </row>
        <row r="51">
          <cell r="A51" t="str">
            <v>International</v>
          </cell>
          <cell r="B51">
            <v>2004</v>
          </cell>
          <cell r="C51">
            <v>-0.01</v>
          </cell>
          <cell r="D51">
            <v>-0.06</v>
          </cell>
          <cell r="E51">
            <v>-0.05</v>
          </cell>
          <cell r="F51">
            <v>-0.03</v>
          </cell>
          <cell r="G51">
            <v>-0.11</v>
          </cell>
          <cell r="H51">
            <v>-0.14000000000000001</v>
          </cell>
          <cell r="I51">
            <v>-0.1</v>
          </cell>
          <cell r="J51">
            <v>-0.1</v>
          </cell>
          <cell r="K51">
            <v>-0.09</v>
          </cell>
          <cell r="L51">
            <v>-0.05</v>
          </cell>
          <cell r="M51">
            <v>-0.08</v>
          </cell>
          <cell r="N51">
            <v>-0.08</v>
          </cell>
          <cell r="O51">
            <v>13</v>
          </cell>
          <cell r="P51">
            <v>-0.05</v>
          </cell>
          <cell r="Q51">
            <v>-0.1</v>
          </cell>
          <cell r="R51">
            <v>-0.1</v>
          </cell>
          <cell r="S51">
            <v>-7.0000000000000007E-2</v>
          </cell>
          <cell r="T51">
            <v>-0.08</v>
          </cell>
          <cell r="U51" t="str">
            <v>2-yr. Average</v>
          </cell>
          <cell r="V51">
            <v>-5.5</v>
          </cell>
          <cell r="W51">
            <v>-4.5</v>
          </cell>
          <cell r="X51">
            <v>-10</v>
          </cell>
          <cell r="Y51">
            <v>-3.5000000000000004</v>
          </cell>
          <cell r="Z51">
            <v>-5.5</v>
          </cell>
        </row>
        <row r="52">
          <cell r="A52" t="str">
            <v>International</v>
          </cell>
          <cell r="B52">
            <v>2005</v>
          </cell>
          <cell r="C52">
            <v>-0.08</v>
          </cell>
          <cell r="D52">
            <v>0.01</v>
          </cell>
          <cell r="E52">
            <v>-0.12</v>
          </cell>
          <cell r="F52">
            <v>-0.02</v>
          </cell>
          <cell r="G52">
            <v>0.01</v>
          </cell>
          <cell r="H52">
            <v>0.04</v>
          </cell>
          <cell r="I52">
            <v>-0.06</v>
          </cell>
          <cell r="J52">
            <v>-0.13</v>
          </cell>
          <cell r="K52">
            <v>-0.09</v>
          </cell>
          <cell r="L52">
            <v>0</v>
          </cell>
          <cell r="M52">
            <v>-0.03</v>
          </cell>
          <cell r="N52">
            <v>7.0000000000000007E-2</v>
          </cell>
          <cell r="O52">
            <v>-5</v>
          </cell>
          <cell r="P52">
            <v>-0.06</v>
          </cell>
          <cell r="Q52">
            <v>0.01</v>
          </cell>
          <cell r="R52">
            <v>-0.1</v>
          </cell>
          <cell r="S52">
            <v>0</v>
          </cell>
          <cell r="T52">
            <v>-0.03</v>
          </cell>
          <cell r="U52" t="str">
            <v>1-yr. Average</v>
          </cell>
          <cell r="V52">
            <v>-6</v>
          </cell>
          <cell r="W52">
            <v>1</v>
          </cell>
          <cell r="X52">
            <v>-10</v>
          </cell>
          <cell r="Y52">
            <v>0</v>
          </cell>
          <cell r="Z52">
            <v>-3</v>
          </cell>
        </row>
        <row r="53">
          <cell r="A53" t="str">
            <v>International</v>
          </cell>
          <cell r="B53">
            <v>2006</v>
          </cell>
          <cell r="C53">
            <v>-0.14000000000000001</v>
          </cell>
          <cell r="D53">
            <v>-0.16</v>
          </cell>
          <cell r="E53">
            <v>-0.03</v>
          </cell>
          <cell r="F53">
            <v>-0.13</v>
          </cell>
          <cell r="G53">
            <v>-0.14000000000000001</v>
          </cell>
          <cell r="H53">
            <v>-0.06</v>
          </cell>
          <cell r="I53">
            <v>-4.1900000000000001E-3</v>
          </cell>
          <cell r="J53">
            <v>-0.06</v>
          </cell>
          <cell r="K53">
            <v>-0.08</v>
          </cell>
          <cell r="L53">
            <v>-0.08</v>
          </cell>
          <cell r="M53">
            <v>-0.08</v>
          </cell>
          <cell r="N53">
            <v>0.01</v>
          </cell>
          <cell r="O53">
            <v>-6</v>
          </cell>
          <cell r="P53">
            <v>-0.11</v>
          </cell>
          <cell r="Q53">
            <v>-0.11</v>
          </cell>
          <cell r="R53">
            <v>-0.06</v>
          </cell>
          <cell r="S53">
            <v>-0.06</v>
          </cell>
          <cell r="T53">
            <v>-0.08</v>
          </cell>
          <cell r="U53" t="str">
            <v>2006 Reported</v>
          </cell>
          <cell r="V53">
            <v>-11</v>
          </cell>
          <cell r="W53">
            <v>-11</v>
          </cell>
        </row>
        <row r="54">
          <cell r="A54" t="str">
            <v>International</v>
          </cell>
          <cell r="B54">
            <v>2007</v>
          </cell>
          <cell r="C54">
            <v>0.02</v>
          </cell>
          <cell r="D54">
            <v>-0.05</v>
          </cell>
          <cell r="E54">
            <v>-0.05</v>
          </cell>
          <cell r="F54">
            <v>0</v>
          </cell>
          <cell r="G54">
            <v>0</v>
          </cell>
          <cell r="H54">
            <v>0.11</v>
          </cell>
          <cell r="I54">
            <v>-7.0000000000000007E-2</v>
          </cell>
          <cell r="J54">
            <v>-0.02</v>
          </cell>
          <cell r="K54">
            <v>-0.06</v>
          </cell>
          <cell r="L54">
            <v>0.01</v>
          </cell>
          <cell r="M54">
            <v>-0.01</v>
          </cell>
          <cell r="N54">
            <v>-0.05</v>
          </cell>
          <cell r="O54">
            <v>-11</v>
          </cell>
          <cell r="P54">
            <v>-0.03</v>
          </cell>
          <cell r="Q54">
            <v>0.03</v>
          </cell>
          <cell r="R54">
            <v>-0.04</v>
          </cell>
          <cell r="S54">
            <v>-0.01</v>
          </cell>
          <cell r="T54">
            <v>-0.01</v>
          </cell>
          <cell r="W54">
            <v>-0.01</v>
          </cell>
        </row>
        <row r="55">
          <cell r="A55" t="str">
            <v>International</v>
          </cell>
          <cell r="B55">
            <v>2008</v>
          </cell>
          <cell r="C55">
            <v>-7.0000000000000007E-2</v>
          </cell>
          <cell r="D55">
            <v>-0.03</v>
          </cell>
          <cell r="E55">
            <v>-7.0000000000000007E-2</v>
          </cell>
          <cell r="F55">
            <v>-0.03</v>
          </cell>
          <cell r="G55">
            <v>-0.03</v>
          </cell>
          <cell r="H55">
            <v>-0.05</v>
          </cell>
          <cell r="I55">
            <v>0.04</v>
          </cell>
          <cell r="J55">
            <v>0.01</v>
          </cell>
          <cell r="K55">
            <v>0.03</v>
          </cell>
          <cell r="L55">
            <v>0.01</v>
          </cell>
          <cell r="M55">
            <v>0.02</v>
          </cell>
          <cell r="N55">
            <v>0.06</v>
          </cell>
          <cell r="P55">
            <v>-0.05</v>
          </cell>
          <cell r="Q55">
            <v>-3.5727801054196512E-2</v>
          </cell>
          <cell r="R55">
            <v>2.5606748864373783E-2</v>
          </cell>
          <cell r="S55">
            <v>2.5799457994579944E-2</v>
          </cell>
          <cell r="T55">
            <v>-5.408272461444685E-3</v>
          </cell>
          <cell r="V55">
            <v>-0.03</v>
          </cell>
          <cell r="W55">
            <v>-7.0000000000000007E-2</v>
          </cell>
        </row>
        <row r="56">
          <cell r="A56" t="str">
            <v>3-yr. Total</v>
          </cell>
          <cell r="B56" t="str">
            <v>3-yr. Total</v>
          </cell>
          <cell r="C56">
            <v>-0.19</v>
          </cell>
          <cell r="D56">
            <v>-0.24000000000000002</v>
          </cell>
          <cell r="E56">
            <v>-0.15000000000000002</v>
          </cell>
          <cell r="F56">
            <v>-0.16</v>
          </cell>
          <cell r="G56">
            <v>-0.17</v>
          </cell>
          <cell r="H56">
            <v>0</v>
          </cell>
          <cell r="I56">
            <v>-3.4190000000000005E-2</v>
          </cell>
          <cell r="J56">
            <v>-7.0000000000000007E-2</v>
          </cell>
          <cell r="K56">
            <v>-0.11000000000000001</v>
          </cell>
          <cell r="L56">
            <v>-6.0000000000000005E-2</v>
          </cell>
          <cell r="M56">
            <v>-6.9999999999999993E-2</v>
          </cell>
          <cell r="N56">
            <v>1.9999999999999997E-2</v>
          </cell>
          <cell r="O56">
            <v>-22</v>
          </cell>
          <cell r="P56">
            <v>-0.19</v>
          </cell>
          <cell r="Q56">
            <v>-0.11572780105419651</v>
          </cell>
          <cell r="R56">
            <v>-7.4393251135626226E-2</v>
          </cell>
          <cell r="S56">
            <v>-4.4200542005420049E-2</v>
          </cell>
          <cell r="T56">
            <v>-9.5408272461444676E-2</v>
          </cell>
        </row>
        <row r="57">
          <cell r="A57" t="str">
            <v>2-yr. Ave</v>
          </cell>
          <cell r="B57" t="str">
            <v>2-yr. Ave Comp</v>
          </cell>
          <cell r="C57">
            <v>-2.5000000000000001E-2</v>
          </cell>
          <cell r="D57">
            <v>-0.04</v>
          </cell>
          <cell r="E57">
            <v>-6.0000000000000005E-2</v>
          </cell>
          <cell r="F57">
            <v>-1.4999999999999999E-2</v>
          </cell>
          <cell r="G57">
            <v>-1.4999999999999999E-2</v>
          </cell>
          <cell r="H57">
            <v>0.03</v>
          </cell>
          <cell r="I57">
            <v>-1.5000000000000003E-2</v>
          </cell>
          <cell r="J57">
            <v>-5.0000000000000001E-3</v>
          </cell>
          <cell r="K57">
            <v>-1.4999999999999999E-2</v>
          </cell>
          <cell r="L57">
            <v>0.01</v>
          </cell>
          <cell r="M57">
            <v>5.0000000000000001E-3</v>
          </cell>
          <cell r="N57">
            <v>4.9999999999999975E-3</v>
          </cell>
          <cell r="O57">
            <v>-8.5</v>
          </cell>
          <cell r="P57">
            <v>-0.04</v>
          </cell>
          <cell r="Q57">
            <v>-2.8639005270982565E-3</v>
          </cell>
          <cell r="R57">
            <v>-7.1966255678131089E-3</v>
          </cell>
          <cell r="S57">
            <v>7.899728997289971E-3</v>
          </cell>
          <cell r="T57">
            <v>-7.7041362307223426E-3</v>
          </cell>
        </row>
        <row r="58">
          <cell r="A58" t="str">
            <v>International</v>
          </cell>
          <cell r="B58">
            <v>2008</v>
          </cell>
          <cell r="C58">
            <v>-7.0000000000000007E-2</v>
          </cell>
          <cell r="D58">
            <v>-0.03</v>
          </cell>
          <cell r="E58">
            <v>-7.0000000000000007E-2</v>
          </cell>
          <cell r="F58">
            <v>0</v>
          </cell>
          <cell r="G58">
            <v>-7.0000000000000007E-2</v>
          </cell>
          <cell r="H58">
            <v>-0.09</v>
          </cell>
          <cell r="I58">
            <v>-0.02</v>
          </cell>
          <cell r="J58">
            <v>0.03</v>
          </cell>
          <cell r="K58">
            <v>-0.05</v>
          </cell>
          <cell r="L58">
            <v>-0.06</v>
          </cell>
          <cell r="M58">
            <v>-0.03</v>
          </cell>
          <cell r="N58">
            <v>-0.03</v>
          </cell>
          <cell r="P58">
            <v>-0.05</v>
          </cell>
          <cell r="Q58">
            <v>-0.06</v>
          </cell>
          <cell r="R58">
            <v>-1.0940947436729399E-2</v>
          </cell>
          <cell r="S58">
            <v>-3.921826141338336E-2</v>
          </cell>
          <cell r="T58">
            <v>-3.8504920989378084E-2</v>
          </cell>
        </row>
        <row r="59">
          <cell r="A59" t="str">
            <v>International</v>
          </cell>
          <cell r="B59" t="str">
            <v>Total</v>
          </cell>
          <cell r="C59" t="str">
            <v>February</v>
          </cell>
          <cell r="D59" t="str">
            <v>March</v>
          </cell>
          <cell r="E59" t="str">
            <v>April</v>
          </cell>
          <cell r="F59" t="str">
            <v>May</v>
          </cell>
          <cell r="G59" t="str">
            <v>June</v>
          </cell>
          <cell r="H59" t="str">
            <v>July</v>
          </cell>
          <cell r="I59" t="str">
            <v>August</v>
          </cell>
          <cell r="J59" t="str">
            <v>September</v>
          </cell>
          <cell r="K59" t="str">
            <v>October</v>
          </cell>
          <cell r="L59" t="str">
            <v>November</v>
          </cell>
          <cell r="M59">
            <v>-7.0000000000000007E-2</v>
          </cell>
          <cell r="N59">
            <v>-1.15E-2</v>
          </cell>
          <cell r="P59">
            <v>0.21597688877724047</v>
          </cell>
          <cell r="Q59">
            <v>0.23324750361112856</v>
          </cell>
          <cell r="R59">
            <v>0.2418514099101928</v>
          </cell>
          <cell r="S59">
            <v>0.3089241977014382</v>
          </cell>
          <cell r="T59">
            <v>-3.8804322581802705E-2</v>
          </cell>
        </row>
        <row r="60">
          <cell r="A60" t="str">
            <v>Monthly Revenue Contribution</v>
          </cell>
          <cell r="B60">
            <v>2000</v>
          </cell>
          <cell r="C60">
            <v>0.04</v>
          </cell>
          <cell r="D60">
            <v>-0.11</v>
          </cell>
          <cell r="E60">
            <v>7.0000000000000007E-2</v>
          </cell>
          <cell r="F60">
            <v>-0.02</v>
          </cell>
          <cell r="G60">
            <v>-0.02</v>
          </cell>
          <cell r="H60">
            <v>-0.01</v>
          </cell>
          <cell r="I60">
            <v>-0.14000000000000001</v>
          </cell>
          <cell r="J60">
            <v>-0.08</v>
          </cell>
          <cell r="K60">
            <v>-0.02</v>
          </cell>
          <cell r="L60">
            <v>-0.01</v>
          </cell>
          <cell r="M60">
            <v>-0.06</v>
          </cell>
          <cell r="N60">
            <v>-0.12</v>
          </cell>
          <cell r="P60">
            <v>-0.02</v>
          </cell>
          <cell r="Q60">
            <v>-0.02</v>
          </cell>
          <cell r="R60">
            <v>-0.08</v>
          </cell>
          <cell r="S60">
            <v>-0.06</v>
          </cell>
          <cell r="T60">
            <v>-0.05</v>
          </cell>
        </row>
        <row r="61">
          <cell r="B61">
            <v>2001</v>
          </cell>
          <cell r="C61">
            <v>-0.11</v>
          </cell>
          <cell r="D61">
            <v>-0.08</v>
          </cell>
          <cell r="E61">
            <v>-0.02</v>
          </cell>
          <cell r="F61">
            <v>-0.1</v>
          </cell>
          <cell r="G61">
            <v>-7.0000000000000007E-2</v>
          </cell>
          <cell r="H61">
            <v>-0.12</v>
          </cell>
          <cell r="I61">
            <v>-0.17</v>
          </cell>
          <cell r="J61">
            <v>-0.17</v>
          </cell>
          <cell r="K61">
            <v>-0.17</v>
          </cell>
          <cell r="L61">
            <v>-0.25</v>
          </cell>
          <cell r="M61">
            <v>-0.11</v>
          </cell>
          <cell r="N61">
            <v>-0.16</v>
          </cell>
          <cell r="P61">
            <v>-7.0000000000000007E-2</v>
          </cell>
          <cell r="Q61">
            <v>-0.09</v>
          </cell>
          <cell r="R61">
            <v>-0.17</v>
          </cell>
          <cell r="S61">
            <v>-0.16</v>
          </cell>
          <cell r="T61">
            <v>-0.13</v>
          </cell>
        </row>
        <row r="62">
          <cell r="B62">
            <v>2002</v>
          </cell>
          <cell r="C62">
            <v>-0.17</v>
          </cell>
          <cell r="D62">
            <v>-0.12</v>
          </cell>
          <cell r="E62">
            <v>-0.24</v>
          </cell>
          <cell r="F62">
            <v>-0.09</v>
          </cell>
          <cell r="G62">
            <v>-0.06</v>
          </cell>
          <cell r="H62">
            <v>-0.08</v>
          </cell>
          <cell r="I62">
            <v>-0.02</v>
          </cell>
          <cell r="J62">
            <v>-0.02</v>
          </cell>
          <cell r="K62">
            <v>0.11</v>
          </cell>
          <cell r="L62">
            <v>0.09</v>
          </cell>
          <cell r="M62">
            <v>0.05</v>
          </cell>
          <cell r="N62">
            <v>0.16</v>
          </cell>
          <cell r="P62">
            <v>-0.17</v>
          </cell>
          <cell r="Q62">
            <v>-7.0000000000000007E-2</v>
          </cell>
          <cell r="R62">
            <v>0.02</v>
          </cell>
          <cell r="S62">
            <v>0.08</v>
          </cell>
          <cell r="T62">
            <v>-0.03</v>
          </cell>
        </row>
        <row r="63">
          <cell r="B63">
            <v>2003</v>
          </cell>
          <cell r="C63">
            <v>0.08</v>
          </cell>
          <cell r="D63">
            <v>0.09</v>
          </cell>
          <cell r="E63">
            <v>0.2</v>
          </cell>
          <cell r="F63">
            <v>0.1</v>
          </cell>
          <cell r="G63">
            <v>0.1</v>
          </cell>
          <cell r="H63">
            <v>0.09</v>
          </cell>
          <cell r="I63">
            <v>0.04</v>
          </cell>
          <cell r="J63">
            <v>0.13</v>
          </cell>
          <cell r="K63">
            <v>0.01</v>
          </cell>
          <cell r="L63">
            <v>0.06</v>
          </cell>
          <cell r="M63">
            <v>0.01</v>
          </cell>
          <cell r="N63">
            <v>0.03</v>
          </cell>
          <cell r="P63">
            <v>0.12</v>
          </cell>
          <cell r="Q63">
            <v>0.1</v>
          </cell>
          <cell r="R63">
            <v>0.06</v>
          </cell>
          <cell r="S63">
            <v>0.03</v>
          </cell>
          <cell r="T63">
            <v>7.0000000000000007E-2</v>
          </cell>
        </row>
        <row r="64">
          <cell r="B64">
            <v>2004</v>
          </cell>
          <cell r="C64">
            <v>0.12</v>
          </cell>
          <cell r="D64">
            <v>0.08</v>
          </cell>
          <cell r="E64">
            <v>0.03</v>
          </cell>
          <cell r="F64">
            <v>0.06</v>
          </cell>
          <cell r="G64">
            <v>-0.02</v>
          </cell>
          <cell r="H64">
            <v>-0.05</v>
          </cell>
          <cell r="I64">
            <v>-0.01</v>
          </cell>
          <cell r="J64">
            <v>-0.03</v>
          </cell>
          <cell r="K64">
            <v>0.03</v>
          </cell>
          <cell r="L64">
            <v>-0.04</v>
          </cell>
          <cell r="M64">
            <v>-0.01</v>
          </cell>
          <cell r="N64">
            <v>-7.0000000000000007E-2</v>
          </cell>
          <cell r="P64">
            <v>7.0000000000000007E-2</v>
          </cell>
          <cell r="Q64">
            <v>0</v>
          </cell>
          <cell r="R64">
            <v>-0.01</v>
          </cell>
          <cell r="S64">
            <v>-0.03</v>
          </cell>
          <cell r="T64">
            <v>0</v>
          </cell>
        </row>
        <row r="65">
          <cell r="B65">
            <v>2005</v>
          </cell>
          <cell r="C65">
            <v>-0.03</v>
          </cell>
          <cell r="D65">
            <v>-0.04</v>
          </cell>
          <cell r="E65">
            <v>-0.05</v>
          </cell>
          <cell r="F65">
            <v>-0.08</v>
          </cell>
          <cell r="G65">
            <v>0</v>
          </cell>
          <cell r="H65">
            <v>-0.04</v>
          </cell>
          <cell r="I65">
            <v>-0.09</v>
          </cell>
          <cell r="J65">
            <v>-0.06</v>
          </cell>
          <cell r="K65">
            <v>-0.05</v>
          </cell>
          <cell r="L65">
            <v>-0.04</v>
          </cell>
          <cell r="M65">
            <v>-0.09</v>
          </cell>
          <cell r="N65">
            <v>0.01</v>
          </cell>
          <cell r="P65">
            <v>-0.04</v>
          </cell>
          <cell r="Q65">
            <v>-0.03</v>
          </cell>
          <cell r="R65">
            <v>-7.0000000000000007E-2</v>
          </cell>
          <cell r="S65">
            <v>-0.06</v>
          </cell>
          <cell r="T65">
            <v>-0.05</v>
          </cell>
        </row>
        <row r="66">
          <cell r="B66">
            <v>2006</v>
          </cell>
          <cell r="C66">
            <v>-0.11</v>
          </cell>
          <cell r="D66">
            <v>-0.13</v>
          </cell>
          <cell r="E66">
            <v>-0.03</v>
          </cell>
          <cell r="F66">
            <v>-0.06</v>
          </cell>
          <cell r="G66">
            <v>-0.06</v>
          </cell>
          <cell r="H66">
            <v>-0.04</v>
          </cell>
          <cell r="I66">
            <v>-7.0000000000000007E-2</v>
          </cell>
          <cell r="J66">
            <v>-0.03</v>
          </cell>
          <cell r="K66">
            <v>-7.0000000000000007E-2</v>
          </cell>
          <cell r="L66">
            <v>-0.08</v>
          </cell>
          <cell r="M66">
            <v>-0.08</v>
          </cell>
          <cell r="N66">
            <v>-3.0000000000000001E-3</v>
          </cell>
          <cell r="P66">
            <v>-0.09</v>
          </cell>
          <cell r="Q66">
            <v>-0.05</v>
          </cell>
          <cell r="R66">
            <v>-0.05</v>
          </cell>
          <cell r="S66">
            <v>-7.0000000000000007E-2</v>
          </cell>
          <cell r="T66">
            <v>-7.0000000000000007E-2</v>
          </cell>
          <cell r="AB66" t="str">
            <v>Banana Republic</v>
          </cell>
        </row>
        <row r="67">
          <cell r="B67">
            <v>2007</v>
          </cell>
          <cell r="C67">
            <v>-0.04</v>
          </cell>
          <cell r="D67">
            <v>0.06</v>
          </cell>
          <cell r="E67">
            <v>-0.16</v>
          </cell>
          <cell r="F67">
            <v>-0.03</v>
          </cell>
          <cell r="G67">
            <v>-0.05</v>
          </cell>
          <cell r="H67">
            <v>-7.0000000000000007E-2</v>
          </cell>
          <cell r="I67">
            <v>-0.01</v>
          </cell>
          <cell r="J67">
            <v>-7.0000000000000007E-2</v>
          </cell>
          <cell r="K67">
            <v>-0.08</v>
          </cell>
          <cell r="L67">
            <v>0</v>
          </cell>
          <cell r="M67">
            <v>-0.06</v>
          </cell>
          <cell r="N67">
            <v>-0.02</v>
          </cell>
          <cell r="P67">
            <v>-0.04</v>
          </cell>
          <cell r="Q67">
            <v>-0.05</v>
          </cell>
          <cell r="R67">
            <v>-0.05</v>
          </cell>
          <cell r="S67">
            <v>-0.03</v>
          </cell>
          <cell r="T67">
            <v>-0.04</v>
          </cell>
          <cell r="W67">
            <v>-0.06</v>
          </cell>
        </row>
        <row r="68">
          <cell r="B68">
            <v>2008</v>
          </cell>
          <cell r="C68">
            <v>-0.06</v>
          </cell>
          <cell r="D68">
            <v>-0.18</v>
          </cell>
          <cell r="E68">
            <v>-0.06</v>
          </cell>
          <cell r="F68">
            <v>-6.1183943776185967E-2</v>
          </cell>
          <cell r="G68">
            <v>-3.5742667928098396E-2</v>
          </cell>
          <cell r="H68">
            <v>8.0767671306933332E-3</v>
          </cell>
          <cell r="I68">
            <v>-6.077482154445165E-2</v>
          </cell>
          <cell r="J68">
            <v>-1.2703439325113563E-2</v>
          </cell>
          <cell r="K68">
            <v>-1.1236859182349125E-2</v>
          </cell>
          <cell r="L68">
            <v>-4.9028559516364388E-2</v>
          </cell>
          <cell r="M68">
            <v>9.2599541380029189E-3</v>
          </cell>
          <cell r="N68">
            <v>-2.4105691056910572E-2</v>
          </cell>
          <cell r="P68">
            <v>-0.11</v>
          </cell>
          <cell r="Q68">
            <v>-0.03</v>
          </cell>
          <cell r="R68">
            <v>-0.03</v>
          </cell>
          <cell r="S68">
            <v>-0.02</v>
          </cell>
          <cell r="T68">
            <v>-0.04</v>
          </cell>
        </row>
        <row r="69">
          <cell r="B69" t="str">
            <v>3-yr. Total</v>
          </cell>
          <cell r="C69">
            <v>-0.21</v>
          </cell>
          <cell r="D69">
            <v>-0.25</v>
          </cell>
          <cell r="E69">
            <v>-0.25</v>
          </cell>
          <cell r="F69">
            <v>-0.15118394377618596</v>
          </cell>
          <cell r="G69">
            <v>-0.1457426679280984</v>
          </cell>
          <cell r="H69">
            <v>-0.10192323286930668</v>
          </cell>
          <cell r="I69">
            <v>-0.14077482154445164</v>
          </cell>
          <cell r="J69">
            <v>-0.11270343932511356</v>
          </cell>
          <cell r="K69">
            <v>-0.16123685918234915</v>
          </cell>
          <cell r="L69">
            <v>-0.12902855951636438</v>
          </cell>
          <cell r="M69">
            <v>-0.13074004586199708</v>
          </cell>
          <cell r="N69">
            <v>-4.7105691056910572E-2</v>
          </cell>
          <cell r="P69">
            <v>-0.24</v>
          </cell>
          <cell r="Q69">
            <v>-0.13</v>
          </cell>
          <cell r="R69">
            <v>-0.13</v>
          </cell>
          <cell r="S69">
            <v>-0.12000000000000001</v>
          </cell>
          <cell r="T69">
            <v>-0.15000000000000002</v>
          </cell>
        </row>
        <row r="70">
          <cell r="B70" t="str">
            <v>2-yr. Ave Comp</v>
          </cell>
          <cell r="C70">
            <v>-0.05</v>
          </cell>
          <cell r="D70">
            <v>-0.06</v>
          </cell>
          <cell r="E70">
            <v>-0.11</v>
          </cell>
          <cell r="F70">
            <v>-4.5591971888092983E-2</v>
          </cell>
          <cell r="G70">
            <v>-4.2871333964049199E-2</v>
          </cell>
          <cell r="H70">
            <v>-3.0961616434653338E-2</v>
          </cell>
          <cell r="I70">
            <v>-3.5387410772225826E-2</v>
          </cell>
          <cell r="J70">
            <v>-4.1351719662556782E-2</v>
          </cell>
          <cell r="K70">
            <v>-4.5618429591174563E-2</v>
          </cell>
          <cell r="L70">
            <v>-2.4514279758182194E-2</v>
          </cell>
          <cell r="M70">
            <v>-2.5370022930998541E-2</v>
          </cell>
          <cell r="N70">
            <v>-2.2052845528455288E-2</v>
          </cell>
          <cell r="P70">
            <v>-7.4999999999999997E-2</v>
          </cell>
          <cell r="Q70">
            <v>-0.04</v>
          </cell>
          <cell r="R70">
            <v>-0.04</v>
          </cell>
          <cell r="S70">
            <v>-2.5000000000000001E-2</v>
          </cell>
          <cell r="T70">
            <v>-0.04</v>
          </cell>
        </row>
        <row r="71">
          <cell r="B71">
            <v>2007</v>
          </cell>
          <cell r="C71">
            <v>-0.04</v>
          </cell>
          <cell r="D71">
            <v>0.06</v>
          </cell>
          <cell r="E71">
            <v>-0.16</v>
          </cell>
          <cell r="F71">
            <v>-0.03</v>
          </cell>
          <cell r="G71">
            <v>-0.05</v>
          </cell>
          <cell r="H71">
            <v>-7.0000000000000007E-2</v>
          </cell>
          <cell r="I71">
            <v>-0.01</v>
          </cell>
          <cell r="J71">
            <v>-7.0000000000000007E-2</v>
          </cell>
          <cell r="K71">
            <v>-0.08</v>
          </cell>
          <cell r="L71">
            <v>0</v>
          </cell>
          <cell r="M71">
            <v>-0.06</v>
          </cell>
          <cell r="N71">
            <v>-0.02</v>
          </cell>
          <cell r="P71">
            <v>-0.04</v>
          </cell>
          <cell r="Q71">
            <v>-0.05</v>
          </cell>
          <cell r="R71">
            <v>-0.05</v>
          </cell>
          <cell r="S71">
            <v>-0.03</v>
          </cell>
          <cell r="T71">
            <v>-0.04</v>
          </cell>
        </row>
        <row r="72">
          <cell r="B72">
            <v>2008</v>
          </cell>
          <cell r="C72" t="str">
            <v>1Q</v>
          </cell>
          <cell r="D72" t="str">
            <v>2Q</v>
          </cell>
          <cell r="E72" t="str">
            <v>3Q</v>
          </cell>
          <cell r="F72" t="str">
            <v>4Q</v>
          </cell>
          <cell r="G72" t="str">
            <v>FY</v>
          </cell>
          <cell r="H72">
            <v>-0.11</v>
          </cell>
          <cell r="I72">
            <v>-0.08</v>
          </cell>
          <cell r="J72">
            <v>-0.11</v>
          </cell>
          <cell r="K72">
            <v>-0.16</v>
          </cell>
          <cell r="L72">
            <v>-0.1</v>
          </cell>
          <cell r="M72">
            <v>-0.1132614133833646</v>
          </cell>
          <cell r="N72">
            <v>-0.10187617260787991</v>
          </cell>
          <cell r="P72">
            <v>-0.11</v>
          </cell>
          <cell r="Q72">
            <v>-0.1</v>
          </cell>
          <cell r="R72">
            <v>-0.12</v>
          </cell>
          <cell r="S72">
            <v>-0.11</v>
          </cell>
          <cell r="T72">
            <v>-0.11</v>
          </cell>
        </row>
        <row r="73">
          <cell r="B73">
            <v>1</v>
          </cell>
          <cell r="C73">
            <v>2</v>
          </cell>
          <cell r="D73">
            <v>3</v>
          </cell>
          <cell r="E73">
            <v>4</v>
          </cell>
          <cell r="F73">
            <v>5</v>
          </cell>
          <cell r="G73">
            <v>6</v>
          </cell>
          <cell r="H73">
            <v>-7.9962157048249771E-2</v>
          </cell>
          <cell r="I73">
            <v>-7.8542504866969509E-2</v>
          </cell>
          <cell r="J73">
            <v>-7.8542504866969509E-2</v>
          </cell>
          <cell r="K73">
            <v>-7.8542504866969509E-2</v>
          </cell>
          <cell r="L73">
            <v>-7.740462789243277E-2</v>
          </cell>
          <cell r="M73">
            <v>-7.740462789243277E-2</v>
          </cell>
          <cell r="N73">
            <v>-7.740462789243277E-2</v>
          </cell>
          <cell r="P73">
            <v>-0.1</v>
          </cell>
          <cell r="Q73">
            <v>-0.08</v>
          </cell>
          <cell r="R73">
            <v>-0.08</v>
          </cell>
          <cell r="S73">
            <v>-0.08</v>
          </cell>
          <cell r="T73">
            <v>-0.08</v>
          </cell>
        </row>
        <row r="74">
          <cell r="B74" t="str">
            <v>Gap North America</v>
          </cell>
          <cell r="C74">
            <v>0.3158271322266743</v>
          </cell>
          <cell r="D74">
            <v>0.30193269360724423</v>
          </cell>
          <cell r="E74">
            <v>0.32524334847501624</v>
          </cell>
          <cell r="F74">
            <v>0.31644777986241401</v>
          </cell>
          <cell r="G74">
            <v>0.3150602789875655</v>
          </cell>
          <cell r="H74">
            <v>-0.25996215704824976</v>
          </cell>
          <cell r="I74">
            <v>-0.16854250486696951</v>
          </cell>
          <cell r="J74">
            <v>-0.2585425048669695</v>
          </cell>
          <cell r="K74">
            <v>-0.3185425048669695</v>
          </cell>
          <cell r="L74">
            <v>-0.17740462789243278</v>
          </cell>
          <cell r="M74">
            <v>-0.25066604127579739</v>
          </cell>
          <cell r="N74">
            <v>-0.19928080050031269</v>
          </cell>
          <cell r="P74">
            <v>-0.25</v>
          </cell>
          <cell r="Q74">
            <v>-0.23000000000000004</v>
          </cell>
          <cell r="R74">
            <v>-0.25</v>
          </cell>
          <cell r="S74">
            <v>-0.22000000000000003</v>
          </cell>
          <cell r="T74">
            <v>-0.22999999999999998</v>
          </cell>
        </row>
        <row r="75">
          <cell r="B75" t="str">
            <v>Banana Republic North America</v>
          </cell>
          <cell r="C75">
            <v>0.15412135088723525</v>
          </cell>
          <cell r="D75">
            <v>0.16137315853493717</v>
          </cell>
          <cell r="E75">
            <v>0.16002595717066839</v>
          </cell>
          <cell r="F75">
            <v>0.16854283927454658</v>
          </cell>
          <cell r="G75">
            <v>0.16161711797008144</v>
          </cell>
          <cell r="H75">
            <v>-9.4981078524124879E-2</v>
          </cell>
          <cell r="I75">
            <v>-7.9271252433484762E-2</v>
          </cell>
          <cell r="J75">
            <v>-9.4271252433484748E-2</v>
          </cell>
          <cell r="K75">
            <v>-0.11927125243348476</v>
          </cell>
          <cell r="L75">
            <v>-8.8702313946216388E-2</v>
          </cell>
          <cell r="M75">
            <v>-9.5333020637898683E-2</v>
          </cell>
          <cell r="N75">
            <v>-8.9640400250156349E-2</v>
          </cell>
          <cell r="P75">
            <v>-0.10500000000000001</v>
          </cell>
          <cell r="Q75">
            <v>-0.09</v>
          </cell>
          <cell r="R75">
            <v>-0.1</v>
          </cell>
          <cell r="S75">
            <v>-9.5000000000000001E-2</v>
          </cell>
          <cell r="T75">
            <v>-9.5000000000000001E-2</v>
          </cell>
        </row>
        <row r="76">
          <cell r="B76" t="str">
            <v>Old Navy North America</v>
          </cell>
          <cell r="C76">
            <v>0.43631940469376074</v>
          </cell>
          <cell r="D76">
            <v>0.43951885389917555</v>
          </cell>
          <cell r="E76">
            <v>0.42076573653471772</v>
          </cell>
          <cell r="F76">
            <v>0.41181988742964354</v>
          </cell>
          <cell r="G76">
            <v>0.42586631319825791</v>
          </cell>
        </row>
        <row r="77">
          <cell r="B77" t="str">
            <v>International</v>
          </cell>
          <cell r="C77">
            <v>9.2873497424155696E-2</v>
          </cell>
          <cell r="D77">
            <v>9.622922016488715E-2</v>
          </cell>
          <cell r="E77">
            <v>9.2667099286177806E-2</v>
          </cell>
          <cell r="F77">
            <v>9.9645611840733797E-2</v>
          </cell>
          <cell r="G77">
            <v>9.5657388120936687E-2</v>
          </cell>
        </row>
        <row r="78">
          <cell r="B78" t="str">
            <v>Other</v>
          </cell>
          <cell r="C78">
            <v>8.5861476817401263E-4</v>
          </cell>
          <cell r="D78">
            <v>9.4607379375591296E-4</v>
          </cell>
          <cell r="E78">
            <v>1.2978585334198572E-3</v>
          </cell>
          <cell r="F78">
            <v>3.5438815926620805E-3</v>
          </cell>
          <cell r="G78">
            <v>1.7989017231584926E-3</v>
          </cell>
        </row>
        <row r="79">
          <cell r="B79" t="str">
            <v>Gap North America</v>
          </cell>
          <cell r="C79">
            <v>0.3158271322266743</v>
          </cell>
          <cell r="D79">
            <v>0.30193269360724423</v>
          </cell>
          <cell r="E79">
            <v>0.32524334847501624</v>
          </cell>
          <cell r="F79">
            <v>0.31644777986241401</v>
          </cell>
          <cell r="G79">
            <v>0.3150602789875655</v>
          </cell>
        </row>
        <row r="80">
          <cell r="B80" t="str">
            <v>Banana Republic North America</v>
          </cell>
          <cell r="C80" t="str">
            <v>February</v>
          </cell>
          <cell r="D80" t="str">
            <v>March</v>
          </cell>
          <cell r="E80" t="str">
            <v>April</v>
          </cell>
          <cell r="F80" t="str">
            <v>May</v>
          </cell>
          <cell r="G80" t="str">
            <v>June</v>
          </cell>
          <cell r="H80" t="str">
            <v>July</v>
          </cell>
          <cell r="I80" t="str">
            <v>August</v>
          </cell>
          <cell r="J80" t="str">
            <v>September</v>
          </cell>
          <cell r="K80" t="str">
            <v>October</v>
          </cell>
          <cell r="L80" t="str">
            <v>November</v>
          </cell>
          <cell r="M80" t="str">
            <v>December</v>
          </cell>
          <cell r="N80" t="str">
            <v>January</v>
          </cell>
          <cell r="P80" t="str">
            <v>Q1</v>
          </cell>
          <cell r="Q80" t="str">
            <v>Q2</v>
          </cell>
          <cell r="R80" t="str">
            <v>Q3</v>
          </cell>
          <cell r="S80" t="str">
            <v>Q4</v>
          </cell>
          <cell r="T80" t="str">
            <v>FY</v>
          </cell>
        </row>
        <row r="81">
          <cell r="B81" t="str">
            <v>Gap North America</v>
          </cell>
          <cell r="C81">
            <v>0.43631940469376074</v>
          </cell>
          <cell r="D81">
            <v>0.43951885389917555</v>
          </cell>
          <cell r="E81">
            <v>0.42076573653471772</v>
          </cell>
          <cell r="F81">
            <v>0.41181988742964354</v>
          </cell>
          <cell r="G81">
            <v>0.42586631319825791</v>
          </cell>
        </row>
        <row r="82">
          <cell r="A82" t="str">
            <v>Gap North America</v>
          </cell>
          <cell r="B82" t="str">
            <v>Base Case</v>
          </cell>
          <cell r="C82">
            <v>-0.03</v>
          </cell>
          <cell r="D82">
            <v>-0.14000000000000001</v>
          </cell>
          <cell r="E82">
            <v>0</v>
          </cell>
          <cell r="F82">
            <v>-0.03</v>
          </cell>
          <cell r="G82">
            <v>-0.02</v>
          </cell>
          <cell r="H82">
            <v>-0.05</v>
          </cell>
          <cell r="I82">
            <v>-0.08</v>
          </cell>
          <cell r="J82">
            <v>0</v>
          </cell>
          <cell r="K82">
            <v>-0.04</v>
          </cell>
          <cell r="L82">
            <v>-0.08</v>
          </cell>
          <cell r="M82">
            <v>0.02</v>
          </cell>
          <cell r="N82">
            <v>-0.03</v>
          </cell>
          <cell r="P82">
            <v>-6.5920148826559818E-2</v>
          </cell>
          <cell r="Q82">
            <v>-3.1727260440600084E-2</v>
          </cell>
          <cell r="R82">
            <v>-3.7274497079818301E-2</v>
          </cell>
          <cell r="S82">
            <v>-2.1686470710860956E-2</v>
          </cell>
          <cell r="T82">
            <v>-3.7496154215058544E-2</v>
          </cell>
        </row>
        <row r="83">
          <cell r="A83" t="str">
            <v>Gap North America</v>
          </cell>
          <cell r="B83" t="str">
            <v>Bull Case</v>
          </cell>
          <cell r="C83">
            <v>-0.03</v>
          </cell>
          <cell r="D83">
            <v>-0.14000000000000001</v>
          </cell>
          <cell r="E83">
            <v>0</v>
          </cell>
          <cell r="F83">
            <v>-1.9999999999999997E-2</v>
          </cell>
          <cell r="G83">
            <v>-0.01</v>
          </cell>
          <cell r="H83">
            <v>-0.04</v>
          </cell>
          <cell r="I83">
            <v>-0.06</v>
          </cell>
          <cell r="J83">
            <v>0.02</v>
          </cell>
          <cell r="K83">
            <v>-0.02</v>
          </cell>
          <cell r="L83">
            <v>-0.05</v>
          </cell>
          <cell r="M83">
            <v>0.05</v>
          </cell>
          <cell r="N83">
            <v>0</v>
          </cell>
          <cell r="P83">
            <v>-6.5920148826559818E-2</v>
          </cell>
          <cell r="Q83">
            <v>-2.1711042032707122E-2</v>
          </cell>
          <cell r="R83">
            <v>-1.7235561323815707E-2</v>
          </cell>
          <cell r="S83">
            <v>8.3385449239107758E-3</v>
          </cell>
          <cell r="T83">
            <v>-2.1022045812115042E-2</v>
          </cell>
        </row>
        <row r="84">
          <cell r="A84" t="str">
            <v>Gap North America</v>
          </cell>
          <cell r="B84" t="str">
            <v>Bear Case</v>
          </cell>
          <cell r="C84">
            <v>-0.03</v>
          </cell>
          <cell r="D84">
            <v>-0.14000000000000001</v>
          </cell>
          <cell r="E84">
            <v>0</v>
          </cell>
          <cell r="F84">
            <v>-0.06</v>
          </cell>
          <cell r="G84">
            <v>-0.05</v>
          </cell>
          <cell r="H84">
            <v>-0.08</v>
          </cell>
          <cell r="I84">
            <v>-0.11</v>
          </cell>
          <cell r="J84">
            <v>-0.03</v>
          </cell>
          <cell r="K84">
            <v>-7.0000000000000007E-2</v>
          </cell>
          <cell r="L84">
            <v>-0.11</v>
          </cell>
          <cell r="M84">
            <v>-9.9999999999999985E-3</v>
          </cell>
          <cell r="N84">
            <v>-0.06</v>
          </cell>
          <cell r="P84">
            <v>-6.5920148826559818E-2</v>
          </cell>
          <cell r="Q84">
            <v>-6.1775915664278952E-2</v>
          </cell>
          <cell r="R84">
            <v>-6.7332900713822197E-2</v>
          </cell>
          <cell r="S84">
            <v>-5.171148634563269E-2</v>
          </cell>
          <cell r="T84">
            <v>-6.0978915197244431E-2</v>
          </cell>
        </row>
        <row r="85">
          <cell r="B85">
            <v>2008</v>
          </cell>
        </row>
        <row r="86">
          <cell r="B86" t="str">
            <v>Bull Case Spread</v>
          </cell>
          <cell r="C86">
            <v>0.01</v>
          </cell>
          <cell r="D86">
            <v>0.01</v>
          </cell>
          <cell r="E86">
            <v>0.01</v>
          </cell>
          <cell r="F86">
            <v>0.01</v>
          </cell>
          <cell r="G86">
            <v>0.01</v>
          </cell>
          <cell r="H86">
            <v>0.01</v>
          </cell>
          <cell r="I86">
            <v>0.02</v>
          </cell>
          <cell r="J86">
            <v>0.02</v>
          </cell>
          <cell r="K86">
            <v>0.02</v>
          </cell>
          <cell r="L86">
            <v>0.03</v>
          </cell>
          <cell r="M86">
            <v>0.03</v>
          </cell>
          <cell r="N86">
            <v>0.03</v>
          </cell>
          <cell r="P86" t="str">
            <v>Q1</v>
          </cell>
          <cell r="Q86" t="str">
            <v>Q2</v>
          </cell>
          <cell r="R86" t="str">
            <v>Q3</v>
          </cell>
          <cell r="S86" t="str">
            <v>Q4</v>
          </cell>
          <cell r="T86" t="str">
            <v>FY</v>
          </cell>
        </row>
        <row r="87">
          <cell r="B87" t="str">
            <v>Bear Case Spread</v>
          </cell>
          <cell r="C87">
            <v>-0.02</v>
          </cell>
          <cell r="D87">
            <v>-0.02</v>
          </cell>
          <cell r="E87">
            <v>-0.02</v>
          </cell>
          <cell r="F87">
            <v>-0.03</v>
          </cell>
          <cell r="G87">
            <v>-0.03</v>
          </cell>
          <cell r="H87">
            <v>-0.03</v>
          </cell>
          <cell r="I87">
            <v>-0.03</v>
          </cell>
          <cell r="J87">
            <v>-0.03</v>
          </cell>
          <cell r="K87">
            <v>-0.03</v>
          </cell>
          <cell r="L87">
            <v>-0.03</v>
          </cell>
          <cell r="M87">
            <v>-0.03</v>
          </cell>
          <cell r="N87">
            <v>-0.03</v>
          </cell>
        </row>
        <row r="88">
          <cell r="A88" t="str">
            <v>Gap North America</v>
          </cell>
          <cell r="B88" t="str">
            <v>Base Case</v>
          </cell>
          <cell r="C88">
            <v>-0.03</v>
          </cell>
          <cell r="D88">
            <v>-0.14000000000000001</v>
          </cell>
          <cell r="E88">
            <v>0</v>
          </cell>
          <cell r="F88">
            <v>-7.0000000000000007E-2</v>
          </cell>
          <cell r="G88">
            <v>-0.05</v>
          </cell>
          <cell r="H88">
            <v>-0.06</v>
          </cell>
          <cell r="I88">
            <v>-0.05</v>
          </cell>
          <cell r="J88">
            <v>-0.03</v>
          </cell>
          <cell r="K88">
            <v>-0.14000000000000001</v>
          </cell>
          <cell r="L88">
            <v>-0.11</v>
          </cell>
          <cell r="M88">
            <v>-0.1</v>
          </cell>
          <cell r="N88">
            <v>-0.08</v>
          </cell>
          <cell r="P88">
            <v>-6.5920148826559818E-2</v>
          </cell>
          <cell r="Q88">
            <v>-5.9272874712799031E-2</v>
          </cell>
          <cell r="R88">
            <v>-7.1563919532770928E-2</v>
          </cell>
          <cell r="S88">
            <v>-9.8724202626641652E-2</v>
          </cell>
          <cell r="T88">
            <v>-7.5903962857120366E-2</v>
          </cell>
        </row>
        <row r="89">
          <cell r="A89" t="str">
            <v>Gap North America</v>
          </cell>
          <cell r="B89" t="str">
            <v>Banana Republic North America</v>
          </cell>
          <cell r="C89">
            <v>-0.03</v>
          </cell>
          <cell r="D89">
            <v>-0.14000000000000001</v>
          </cell>
          <cell r="E89">
            <v>0</v>
          </cell>
          <cell r="F89">
            <v>-7.0000000000000007E-2</v>
          </cell>
          <cell r="G89">
            <v>-0.05</v>
          </cell>
          <cell r="H89">
            <v>-0.06</v>
          </cell>
          <cell r="I89">
            <v>-0.05</v>
          </cell>
          <cell r="J89">
            <v>-0.03</v>
          </cell>
          <cell r="K89">
            <v>-0.14000000000000001</v>
          </cell>
          <cell r="L89">
            <v>-0.11</v>
          </cell>
          <cell r="M89">
            <v>-0.08</v>
          </cell>
          <cell r="N89">
            <v>-0.06</v>
          </cell>
          <cell r="P89">
            <v>-6.5920148826559818E-2</v>
          </cell>
          <cell r="Q89">
            <v>-5.9272874712799031E-2</v>
          </cell>
          <cell r="R89">
            <v>-7.1563919532770928E-2</v>
          </cell>
          <cell r="S89">
            <v>-8.4836356055868242E-2</v>
          </cell>
          <cell r="T89">
            <v>-7.1640767260015017E-2</v>
          </cell>
        </row>
        <row r="90">
          <cell r="A90" t="str">
            <v>Banana Republic North America</v>
          </cell>
          <cell r="B90" t="str">
            <v>Base Case</v>
          </cell>
          <cell r="C90">
            <v>-0.05</v>
          </cell>
          <cell r="D90">
            <v>-0.08</v>
          </cell>
          <cell r="E90">
            <v>0</v>
          </cell>
          <cell r="F90">
            <v>-0.06</v>
          </cell>
          <cell r="G90">
            <v>-0.03</v>
          </cell>
          <cell r="H90">
            <v>0.01</v>
          </cell>
          <cell r="I90">
            <v>-0.03</v>
          </cell>
          <cell r="J90">
            <v>0.02</v>
          </cell>
          <cell r="K90">
            <v>0.02</v>
          </cell>
          <cell r="L90">
            <v>0</v>
          </cell>
          <cell r="M90">
            <v>0.03</v>
          </cell>
          <cell r="N90">
            <v>0</v>
          </cell>
          <cell r="P90">
            <v>-4.6014596451058966E-2</v>
          </cell>
          <cell r="Q90">
            <v>-2.8218678199756722E-2</v>
          </cell>
          <cell r="R90">
            <v>4.7890979883192736E-3</v>
          </cell>
          <cell r="S90">
            <v>1.4196372732958097E-2</v>
          </cell>
          <cell r="T90">
            <v>-1.0841805394271299E-2</v>
          </cell>
        </row>
        <row r="91">
          <cell r="A91" t="str">
            <v>Banana Republic North America</v>
          </cell>
          <cell r="B91" t="str">
            <v>Bull Case</v>
          </cell>
          <cell r="C91">
            <v>-0.05</v>
          </cell>
          <cell r="D91">
            <v>-0.08</v>
          </cell>
          <cell r="E91">
            <v>0</v>
          </cell>
          <cell r="F91">
            <v>-4.9999999999999996E-2</v>
          </cell>
          <cell r="G91">
            <v>-1.9999999999999997E-2</v>
          </cell>
          <cell r="H91">
            <v>0.02</v>
          </cell>
          <cell r="I91">
            <v>-1.9999999999999997E-2</v>
          </cell>
          <cell r="J91">
            <v>0.03</v>
          </cell>
          <cell r="K91">
            <v>0.03</v>
          </cell>
          <cell r="L91">
            <v>0.01</v>
          </cell>
          <cell r="M91">
            <v>0.04</v>
          </cell>
          <cell r="N91">
            <v>0.01</v>
          </cell>
          <cell r="P91">
            <v>-4.6014596451058966E-2</v>
          </cell>
          <cell r="Q91">
            <v>-1.8202459791863766E-2</v>
          </cell>
          <cell r="R91">
            <v>1.480856586632057E-2</v>
          </cell>
          <cell r="S91">
            <v>2.4204711277882013E-2</v>
          </cell>
          <cell r="T91">
            <v>-3.014218400209337E-3</v>
          </cell>
        </row>
        <row r="92">
          <cell r="A92" t="str">
            <v>Banana Republic North America</v>
          </cell>
          <cell r="B92" t="str">
            <v>Bear Case</v>
          </cell>
          <cell r="C92">
            <v>-0.05</v>
          </cell>
          <cell r="D92">
            <v>-0.08</v>
          </cell>
          <cell r="E92">
            <v>0</v>
          </cell>
          <cell r="F92">
            <v>-0.08</v>
          </cell>
          <cell r="G92">
            <v>-0.05</v>
          </cell>
          <cell r="H92">
            <v>-0.01</v>
          </cell>
          <cell r="I92">
            <v>-0.04</v>
          </cell>
          <cell r="J92">
            <v>0.01</v>
          </cell>
          <cell r="K92">
            <v>0.01</v>
          </cell>
          <cell r="L92">
            <v>-0.02</v>
          </cell>
          <cell r="M92">
            <v>9.9999999999999985E-3</v>
          </cell>
          <cell r="N92">
            <v>-0.02</v>
          </cell>
          <cell r="P92">
            <v>-4.6014596451058966E-2</v>
          </cell>
          <cell r="Q92">
            <v>-4.8251115015542641E-2</v>
          </cell>
          <cell r="R92">
            <v>-5.2303698896820254E-3</v>
          </cell>
          <cell r="S92">
            <v>-5.8203043568897245E-3</v>
          </cell>
          <cell r="T92">
            <v>-2.3995039799302571E-2</v>
          </cell>
        </row>
        <row r="93">
          <cell r="B93" t="str">
            <v>Bear Case Spread</v>
          </cell>
          <cell r="D93">
            <v>-0.04</v>
          </cell>
          <cell r="E93">
            <v>-0.04</v>
          </cell>
          <cell r="F93">
            <v>-0.04</v>
          </cell>
          <cell r="G93">
            <v>-0.04</v>
          </cell>
          <cell r="H93">
            <v>-0.04</v>
          </cell>
          <cell r="I93">
            <v>-0.04</v>
          </cell>
          <cell r="J93">
            <v>-0.04</v>
          </cell>
          <cell r="K93">
            <v>-0.04</v>
          </cell>
          <cell r="L93">
            <v>-0.04</v>
          </cell>
          <cell r="M93">
            <v>-0.04</v>
          </cell>
          <cell r="N93">
            <v>-0.04</v>
          </cell>
        </row>
        <row r="94">
          <cell r="B94" t="str">
            <v>Bull Case Spread</v>
          </cell>
          <cell r="C94">
            <v>0.02</v>
          </cell>
          <cell r="D94">
            <v>0.02</v>
          </cell>
          <cell r="E94">
            <v>0.02</v>
          </cell>
          <cell r="F94">
            <v>0.01</v>
          </cell>
          <cell r="G94">
            <v>0.01</v>
          </cell>
          <cell r="H94">
            <v>0.01</v>
          </cell>
          <cell r="I94">
            <v>0.01</v>
          </cell>
          <cell r="J94">
            <v>0.01</v>
          </cell>
          <cell r="K94">
            <v>0.01</v>
          </cell>
          <cell r="L94">
            <v>0.01</v>
          </cell>
          <cell r="M94">
            <v>0.01</v>
          </cell>
          <cell r="N94">
            <v>0.01</v>
          </cell>
          <cell r="AB94" t="str">
            <v>Old Navy</v>
          </cell>
        </row>
        <row r="95">
          <cell r="B95" t="str">
            <v>Bear Case Spread</v>
          </cell>
          <cell r="C95">
            <v>-0.02</v>
          </cell>
          <cell r="D95">
            <v>-0.02</v>
          </cell>
          <cell r="E95">
            <v>-0.02</v>
          </cell>
          <cell r="F95">
            <v>-0.02</v>
          </cell>
          <cell r="G95">
            <v>-0.02</v>
          </cell>
          <cell r="H95">
            <v>-0.02</v>
          </cell>
          <cell r="I95">
            <v>-0.01</v>
          </cell>
          <cell r="J95">
            <v>-0.01</v>
          </cell>
          <cell r="K95">
            <v>-0.01</v>
          </cell>
          <cell r="L95">
            <v>-0.02</v>
          </cell>
          <cell r="M95">
            <v>-0.02</v>
          </cell>
          <cell r="N95">
            <v>-0.02</v>
          </cell>
        </row>
        <row r="96">
          <cell r="A96" t="str">
            <v>Banana Republic North America</v>
          </cell>
          <cell r="B96" t="str">
            <v>Base Case</v>
          </cell>
          <cell r="C96">
            <v>-0.05</v>
          </cell>
          <cell r="D96">
            <v>-0.08</v>
          </cell>
          <cell r="E96">
            <v>0</v>
          </cell>
          <cell r="F96">
            <v>-0.05</v>
          </cell>
          <cell r="G96">
            <v>-0.05</v>
          </cell>
          <cell r="H96">
            <v>-0.08</v>
          </cell>
          <cell r="I96">
            <v>-0.14000000000000001</v>
          </cell>
          <cell r="J96">
            <v>-0.04</v>
          </cell>
          <cell r="K96">
            <v>-0.17</v>
          </cell>
          <cell r="L96">
            <v>-0.11</v>
          </cell>
          <cell r="M96">
            <v>-0.1</v>
          </cell>
          <cell r="N96">
            <v>-7.0000000000000007E-2</v>
          </cell>
          <cell r="P96">
            <v>-4.6014596451058966E-2</v>
          </cell>
          <cell r="Q96">
            <v>-5.8599810785241249E-2</v>
          </cell>
          <cell r="R96">
            <v>-0.11242050616482804</v>
          </cell>
          <cell r="S96">
            <v>-9.6512403585574322E-2</v>
          </cell>
          <cell r="T96">
            <v>-8.0929447026249601E-2</v>
          </cell>
        </row>
        <row r="97">
          <cell r="A97" t="str">
            <v>Banana Republic North America</v>
          </cell>
          <cell r="B97" t="str">
            <v>Old Navy North America</v>
          </cell>
          <cell r="C97">
            <v>-0.05</v>
          </cell>
          <cell r="D97">
            <v>-0.08</v>
          </cell>
          <cell r="E97">
            <v>0</v>
          </cell>
          <cell r="F97">
            <v>-0.05</v>
          </cell>
          <cell r="G97">
            <v>-0.05</v>
          </cell>
          <cell r="H97">
            <v>-0.08</v>
          </cell>
          <cell r="I97">
            <v>-0.14000000000000001</v>
          </cell>
          <cell r="J97">
            <v>-0.04</v>
          </cell>
          <cell r="K97">
            <v>-0.17</v>
          </cell>
          <cell r="L97">
            <v>-0.11</v>
          </cell>
          <cell r="M97">
            <v>-0.08</v>
          </cell>
          <cell r="N97">
            <v>-0.05</v>
          </cell>
          <cell r="P97">
            <v>-4.6014596451058966E-2</v>
          </cell>
          <cell r="Q97">
            <v>-5.8599810785241249E-2</v>
          </cell>
          <cell r="R97">
            <v>-0.11242050616482804</v>
          </cell>
          <cell r="S97">
            <v>-8.2624557014800912E-2</v>
          </cell>
          <cell r="T97">
            <v>-7.6666251429144239E-2</v>
          </cell>
        </row>
        <row r="98">
          <cell r="A98" t="str">
            <v>Old Navy North America</v>
          </cell>
          <cell r="B98" t="str">
            <v>Base Case</v>
          </cell>
          <cell r="C98">
            <v>-0.08</v>
          </cell>
          <cell r="D98">
            <v>-0.27</v>
          </cell>
          <cell r="E98">
            <v>-0.12</v>
          </cell>
          <cell r="F98">
            <v>-0.09</v>
          </cell>
          <cell r="G98">
            <v>-0.05</v>
          </cell>
          <cell r="H98">
            <v>0.06</v>
          </cell>
          <cell r="I98">
            <v>-0.08</v>
          </cell>
          <cell r="J98">
            <v>-0.04</v>
          </cell>
          <cell r="K98">
            <v>-0.01</v>
          </cell>
          <cell r="L98">
            <v>-0.06</v>
          </cell>
          <cell r="M98">
            <v>-0.01</v>
          </cell>
          <cell r="N98">
            <v>-0.05</v>
          </cell>
          <cell r="P98">
            <v>-0.1725958786491128</v>
          </cell>
          <cell r="Q98">
            <v>-3.155020948776862E-2</v>
          </cell>
          <cell r="R98">
            <v>-4.2621674237508116E-2</v>
          </cell>
          <cell r="S98">
            <v>-3.4177611006879299E-2</v>
          </cell>
          <cell r="T98">
            <v>-6.5918459922741604E-2</v>
          </cell>
        </row>
        <row r="99">
          <cell r="A99" t="str">
            <v>Old Navy North America</v>
          </cell>
          <cell r="B99" t="str">
            <v>Bull Case</v>
          </cell>
          <cell r="C99">
            <v>-0.08</v>
          </cell>
          <cell r="D99">
            <v>-0.27</v>
          </cell>
          <cell r="E99">
            <v>-0.12</v>
          </cell>
          <cell r="F99">
            <v>-0.08</v>
          </cell>
          <cell r="G99">
            <v>-0.04</v>
          </cell>
          <cell r="H99">
            <v>6.9999999999999993E-2</v>
          </cell>
          <cell r="I99">
            <v>-7.0000000000000007E-2</v>
          </cell>
          <cell r="J99">
            <v>-0.03</v>
          </cell>
          <cell r="K99">
            <v>0</v>
          </cell>
          <cell r="L99">
            <v>-4.9999999999999996E-2</v>
          </cell>
          <cell r="M99">
            <v>0</v>
          </cell>
          <cell r="N99">
            <v>-0.04</v>
          </cell>
          <cell r="P99">
            <v>-0.1725958786491128</v>
          </cell>
          <cell r="Q99">
            <v>-2.1533991079875664E-2</v>
          </cell>
          <cell r="R99">
            <v>-3.2602206359506815E-2</v>
          </cell>
          <cell r="S99">
            <v>-2.4169272461955389E-2</v>
          </cell>
          <cell r="T99">
            <v>-5.8090872928679635E-2</v>
          </cell>
        </row>
        <row r="100">
          <cell r="A100" t="str">
            <v>Old Navy North America</v>
          </cell>
          <cell r="B100" t="str">
            <v>Bear Case</v>
          </cell>
          <cell r="C100">
            <v>-0.08</v>
          </cell>
          <cell r="D100">
            <v>-0.27</v>
          </cell>
          <cell r="E100">
            <v>-0.12</v>
          </cell>
          <cell r="F100">
            <v>-9.9999999999999992E-2</v>
          </cell>
          <cell r="G100">
            <v>-6.0000000000000005E-2</v>
          </cell>
          <cell r="H100">
            <v>4.9999999999999996E-2</v>
          </cell>
          <cell r="I100">
            <v>-0.09</v>
          </cell>
          <cell r="J100">
            <v>-0.05</v>
          </cell>
          <cell r="K100">
            <v>-0.02</v>
          </cell>
          <cell r="L100">
            <v>-0.1</v>
          </cell>
          <cell r="M100">
            <v>-0.05</v>
          </cell>
          <cell r="N100">
            <v>-0.09</v>
          </cell>
          <cell r="P100">
            <v>-0.1725958786491128</v>
          </cell>
          <cell r="Q100">
            <v>-4.1566427895661583E-2</v>
          </cell>
          <cell r="R100">
            <v>-5.2641142115509409E-2</v>
          </cell>
          <cell r="S100">
            <v>-7.421096518657494E-2</v>
          </cell>
          <cell r="T100">
            <v>-8.2962919655486897E-2</v>
          </cell>
        </row>
        <row r="101">
          <cell r="B101" t="str">
            <v>Bear Case Spread</v>
          </cell>
          <cell r="D101">
            <v>-0.04</v>
          </cell>
          <cell r="E101">
            <v>-0.04</v>
          </cell>
          <cell r="F101">
            <v>-0.04</v>
          </cell>
          <cell r="G101">
            <v>-0.04</v>
          </cell>
          <cell r="H101">
            <v>-0.04</v>
          </cell>
          <cell r="I101">
            <v>-0.04</v>
          </cell>
          <cell r="J101">
            <v>-0.04</v>
          </cell>
          <cell r="K101">
            <v>-0.04</v>
          </cell>
          <cell r="L101">
            <v>-0.04</v>
          </cell>
          <cell r="M101">
            <v>-0.04</v>
          </cell>
          <cell r="N101">
            <v>-0.04</v>
          </cell>
        </row>
        <row r="102">
          <cell r="B102" t="str">
            <v>Bull Case Spread</v>
          </cell>
          <cell r="C102">
            <v>0.01</v>
          </cell>
          <cell r="D102">
            <v>0.01</v>
          </cell>
          <cell r="E102">
            <v>0.01</v>
          </cell>
          <cell r="F102">
            <v>0.01</v>
          </cell>
          <cell r="G102">
            <v>0.01</v>
          </cell>
          <cell r="H102">
            <v>0.01</v>
          </cell>
          <cell r="I102">
            <v>0.01</v>
          </cell>
          <cell r="J102">
            <v>0.01</v>
          </cell>
          <cell r="K102">
            <v>0.01</v>
          </cell>
          <cell r="L102">
            <v>0.01</v>
          </cell>
          <cell r="M102">
            <v>0.01</v>
          </cell>
          <cell r="N102">
            <v>0.01</v>
          </cell>
        </row>
        <row r="103">
          <cell r="B103" t="str">
            <v>Bear Case Spread</v>
          </cell>
          <cell r="C103">
            <v>-0.03</v>
          </cell>
          <cell r="D103">
            <v>-0.03</v>
          </cell>
          <cell r="E103">
            <v>-0.03</v>
          </cell>
          <cell r="F103">
            <v>-0.01</v>
          </cell>
          <cell r="G103">
            <v>-0.01</v>
          </cell>
          <cell r="H103">
            <v>-0.01</v>
          </cell>
          <cell r="I103">
            <v>-0.01</v>
          </cell>
          <cell r="J103">
            <v>-0.01</v>
          </cell>
          <cell r="K103">
            <v>-0.01</v>
          </cell>
          <cell r="L103">
            <v>-0.04</v>
          </cell>
          <cell r="M103">
            <v>-0.04</v>
          </cell>
          <cell r="N103">
            <v>-0.04</v>
          </cell>
        </row>
        <row r="104">
          <cell r="A104" t="str">
            <v>Old Navy North America</v>
          </cell>
          <cell r="B104" t="str">
            <v>Base Case</v>
          </cell>
          <cell r="C104">
            <v>-0.08</v>
          </cell>
          <cell r="D104">
            <v>-0.27</v>
          </cell>
          <cell r="E104">
            <v>-0.12</v>
          </cell>
          <cell r="F104">
            <v>-0.25</v>
          </cell>
          <cell r="G104">
            <v>-0.1</v>
          </cell>
          <cell r="H104">
            <v>-0.16</v>
          </cell>
          <cell r="I104">
            <v>-0.09</v>
          </cell>
          <cell r="J104">
            <v>-0.24</v>
          </cell>
          <cell r="K104">
            <v>-0.2</v>
          </cell>
          <cell r="L104">
            <v>-0.09</v>
          </cell>
          <cell r="M104">
            <v>-0.15</v>
          </cell>
          <cell r="N104">
            <v>-0.15</v>
          </cell>
          <cell r="P104">
            <v>-0.1725958786491128</v>
          </cell>
          <cell r="Q104">
            <v>-0.16484119475604811</v>
          </cell>
          <cell r="R104">
            <v>-0.18184295911745618</v>
          </cell>
          <cell r="S104">
            <v>-0.1317385866166354</v>
          </cell>
          <cell r="T104">
            <v>-0.16061827931540459</v>
          </cell>
        </row>
        <row r="105">
          <cell r="A105" t="str">
            <v>Old Navy North America</v>
          </cell>
          <cell r="B105" t="str">
            <v>International</v>
          </cell>
          <cell r="C105">
            <v>-0.08</v>
          </cell>
          <cell r="D105">
            <v>-0.27</v>
          </cell>
          <cell r="E105">
            <v>-0.12</v>
          </cell>
          <cell r="F105">
            <v>-0.25</v>
          </cell>
          <cell r="G105">
            <v>-0.1</v>
          </cell>
          <cell r="H105">
            <v>-0.16</v>
          </cell>
          <cell r="I105">
            <v>-0.09</v>
          </cell>
          <cell r="J105">
            <v>-0.24</v>
          </cell>
          <cell r="K105">
            <v>-0.2</v>
          </cell>
          <cell r="L105">
            <v>-0.09</v>
          </cell>
          <cell r="M105">
            <v>-0.12</v>
          </cell>
          <cell r="N105">
            <v>-0.12</v>
          </cell>
          <cell r="P105">
            <v>-0.1725958786491128</v>
          </cell>
          <cell r="Q105">
            <v>-0.16484119475604811</v>
          </cell>
          <cell r="R105">
            <v>-0.18184295911745618</v>
          </cell>
          <cell r="S105">
            <v>-0.1109068167604753</v>
          </cell>
          <cell r="T105">
            <v>-0.15422348591974658</v>
          </cell>
        </row>
        <row r="106">
          <cell r="A106" t="str">
            <v>International</v>
          </cell>
          <cell r="B106" t="str">
            <v>Base Case</v>
          </cell>
          <cell r="C106">
            <v>-7.0000000000000007E-2</v>
          </cell>
          <cell r="D106">
            <v>-0.03</v>
          </cell>
          <cell r="E106">
            <v>-7.0000000000000007E-2</v>
          </cell>
          <cell r="F106">
            <v>-0.03</v>
          </cell>
          <cell r="G106">
            <v>-0.03</v>
          </cell>
          <cell r="H106">
            <v>-0.05</v>
          </cell>
          <cell r="I106">
            <v>0.04</v>
          </cell>
          <cell r="J106">
            <v>0.01</v>
          </cell>
          <cell r="K106">
            <v>0.03</v>
          </cell>
          <cell r="L106">
            <v>0.01</v>
          </cell>
          <cell r="M106">
            <v>0.02</v>
          </cell>
          <cell r="N106">
            <v>0.06</v>
          </cell>
          <cell r="P106">
            <v>-5.3513165426445339E-2</v>
          </cell>
          <cell r="Q106">
            <v>-3.5727801054196512E-2</v>
          </cell>
          <cell r="R106">
            <v>2.5606748864373783E-2</v>
          </cell>
          <cell r="S106">
            <v>2.5799457994579944E-2</v>
          </cell>
          <cell r="T106">
            <v>-5.408272461444685E-3</v>
          </cell>
        </row>
        <row r="107">
          <cell r="A107" t="str">
            <v>International</v>
          </cell>
          <cell r="B107" t="str">
            <v>Bull Case</v>
          </cell>
          <cell r="C107">
            <v>-7.0000000000000007E-2</v>
          </cell>
          <cell r="D107">
            <v>-0.03</v>
          </cell>
          <cell r="E107">
            <v>-7.0000000000000007E-2</v>
          </cell>
          <cell r="F107">
            <v>-1.9999999999999997E-2</v>
          </cell>
          <cell r="G107">
            <v>-1.9999999999999997E-2</v>
          </cell>
          <cell r="H107">
            <v>-0.04</v>
          </cell>
          <cell r="I107">
            <v>0.05</v>
          </cell>
          <cell r="J107">
            <v>0.02</v>
          </cell>
          <cell r="K107">
            <v>0.04</v>
          </cell>
          <cell r="L107">
            <v>0.02</v>
          </cell>
          <cell r="M107">
            <v>0.03</v>
          </cell>
          <cell r="N107">
            <v>6.9999999999999993E-2</v>
          </cell>
          <cell r="P107">
            <v>-5.3513165426445339E-2</v>
          </cell>
          <cell r="Q107">
            <v>-2.5711582646303556E-2</v>
          </cell>
          <cell r="R107">
            <v>3.562621674237508E-2</v>
          </cell>
          <cell r="S107">
            <v>3.5807796539503854E-2</v>
          </cell>
          <cell r="T107">
            <v>2.4193145326172772E-3</v>
          </cell>
        </row>
        <row r="108">
          <cell r="A108" t="str">
            <v>International</v>
          </cell>
          <cell r="B108" t="str">
            <v>Bear Case</v>
          </cell>
          <cell r="C108">
            <v>-7.0000000000000007E-2</v>
          </cell>
          <cell r="D108">
            <v>-0.03</v>
          </cell>
          <cell r="E108">
            <v>-7.0000000000000007E-2</v>
          </cell>
          <cell r="F108">
            <v>-0.05</v>
          </cell>
          <cell r="G108">
            <v>-0.05</v>
          </cell>
          <cell r="H108">
            <v>-7.0000000000000007E-2</v>
          </cell>
          <cell r="I108">
            <v>0.02</v>
          </cell>
          <cell r="J108">
            <v>-0.01</v>
          </cell>
          <cell r="K108">
            <v>9.9999999999999985E-3</v>
          </cell>
          <cell r="L108">
            <v>-0.01</v>
          </cell>
          <cell r="M108">
            <v>0</v>
          </cell>
          <cell r="N108">
            <v>3.9999999999999994E-2</v>
          </cell>
          <cell r="P108">
            <v>-5.3513165426445339E-2</v>
          </cell>
          <cell r="Q108">
            <v>-5.5760237869982437E-2</v>
          </cell>
          <cell r="R108">
            <v>5.5678131083711866E-3</v>
          </cell>
          <cell r="S108">
            <v>5.7827809047321229E-3</v>
          </cell>
          <cell r="T108">
            <v>-2.1063446449568611E-2</v>
          </cell>
        </row>
        <row r="109">
          <cell r="B109" t="str">
            <v>Bear Case Spread</v>
          </cell>
          <cell r="D109">
            <v>-0.08</v>
          </cell>
          <cell r="E109">
            <v>-0.08</v>
          </cell>
          <cell r="F109">
            <v>-0.08</v>
          </cell>
          <cell r="G109">
            <v>-0.08</v>
          </cell>
          <cell r="H109">
            <v>-0.08</v>
          </cell>
          <cell r="I109">
            <v>-0.08</v>
          </cell>
          <cell r="J109">
            <v>-0.08</v>
          </cell>
          <cell r="K109">
            <v>-0.08</v>
          </cell>
          <cell r="L109">
            <v>-0.08</v>
          </cell>
          <cell r="M109">
            <v>-0.04</v>
          </cell>
          <cell r="N109">
            <v>-0.04</v>
          </cell>
        </row>
        <row r="110">
          <cell r="B110" t="str">
            <v>Bull Case Spread</v>
          </cell>
          <cell r="C110">
            <v>0.01</v>
          </cell>
          <cell r="D110">
            <v>0.01</v>
          </cell>
          <cell r="E110">
            <v>0.01</v>
          </cell>
          <cell r="F110">
            <v>0.01</v>
          </cell>
          <cell r="G110">
            <v>0.01</v>
          </cell>
          <cell r="H110">
            <v>0.01</v>
          </cell>
          <cell r="I110">
            <v>0.01</v>
          </cell>
          <cell r="J110">
            <v>0.01</v>
          </cell>
          <cell r="K110">
            <v>0.01</v>
          </cell>
          <cell r="L110">
            <v>0.01</v>
          </cell>
          <cell r="M110">
            <v>0.01</v>
          </cell>
          <cell r="N110">
            <v>0.01</v>
          </cell>
        </row>
        <row r="111">
          <cell r="B111" t="str">
            <v>Bear Case Spread</v>
          </cell>
          <cell r="C111">
            <v>-0.02</v>
          </cell>
          <cell r="D111">
            <v>-0.02</v>
          </cell>
          <cell r="E111">
            <v>-0.02</v>
          </cell>
          <cell r="F111">
            <v>-0.02</v>
          </cell>
          <cell r="G111">
            <v>-0.02</v>
          </cell>
          <cell r="H111">
            <v>-0.02</v>
          </cell>
          <cell r="I111">
            <v>-0.02</v>
          </cell>
          <cell r="J111">
            <v>-0.02</v>
          </cell>
          <cell r="K111">
            <v>-0.02</v>
          </cell>
          <cell r="L111">
            <v>-0.02</v>
          </cell>
          <cell r="M111">
            <v>-0.02</v>
          </cell>
          <cell r="N111">
            <v>-0.02</v>
          </cell>
        </row>
        <row r="112">
          <cell r="A112" t="str">
            <v>International</v>
          </cell>
          <cell r="B112" t="str">
            <v>Base Case</v>
          </cell>
          <cell r="C112">
            <v>-7.0000000000000007E-2</v>
          </cell>
          <cell r="D112">
            <v>-0.03</v>
          </cell>
          <cell r="E112">
            <v>-7.0000000000000007E-2</v>
          </cell>
          <cell r="F112">
            <v>0</v>
          </cell>
          <cell r="G112">
            <v>-7.0000000000000007E-2</v>
          </cell>
          <cell r="H112">
            <v>-0.09</v>
          </cell>
          <cell r="I112">
            <v>-0.02</v>
          </cell>
          <cell r="J112">
            <v>0.03</v>
          </cell>
          <cell r="K112">
            <v>-0.05</v>
          </cell>
          <cell r="L112">
            <v>-0.06</v>
          </cell>
          <cell r="M112">
            <v>-0.03</v>
          </cell>
          <cell r="N112">
            <v>-0.03</v>
          </cell>
          <cell r="P112">
            <v>-5.3513165426445339E-2</v>
          </cell>
          <cell r="Q112">
            <v>-5.3559940532504395E-2</v>
          </cell>
          <cell r="R112">
            <v>-1.0940947436729399E-2</v>
          </cell>
          <cell r="S112">
            <v>-3.921826141338336E-2</v>
          </cell>
          <cell r="T112">
            <v>-3.8504920989378084E-2</v>
          </cell>
        </row>
        <row r="113">
          <cell r="A113" t="str">
            <v>International</v>
          </cell>
          <cell r="B113" t="str">
            <v>Total</v>
          </cell>
          <cell r="C113">
            <v>-7.0000000000000007E-2</v>
          </cell>
          <cell r="D113">
            <v>-0.03</v>
          </cell>
          <cell r="E113">
            <v>-7.0000000000000007E-2</v>
          </cell>
          <cell r="F113">
            <v>0</v>
          </cell>
          <cell r="G113">
            <v>-7.0000000000000007E-2</v>
          </cell>
          <cell r="H113">
            <v>-0.09</v>
          </cell>
          <cell r="I113">
            <v>-0.02</v>
          </cell>
          <cell r="J113">
            <v>0.03</v>
          </cell>
          <cell r="K113">
            <v>-0.05</v>
          </cell>
          <cell r="L113">
            <v>-0.06</v>
          </cell>
          <cell r="M113">
            <v>-9.9999999999999985E-3</v>
          </cell>
          <cell r="N113">
            <v>-9.9999999999999985E-3</v>
          </cell>
          <cell r="P113">
            <v>-5.3513165426445339E-2</v>
          </cell>
          <cell r="Q113">
            <v>-5.3559940532504395E-2</v>
          </cell>
          <cell r="R113">
            <v>-1.0940947436729399E-2</v>
          </cell>
          <cell r="S113">
            <v>-2.5330414842609967E-2</v>
          </cell>
          <cell r="T113">
            <v>-3.4241725392272729E-2</v>
          </cell>
        </row>
        <row r="114">
          <cell r="A114" t="str">
            <v>International</v>
          </cell>
          <cell r="B114" t="str">
            <v>Base Case</v>
          </cell>
          <cell r="C114">
            <v>-0.06</v>
          </cell>
          <cell r="D114">
            <v>-0.18</v>
          </cell>
          <cell r="E114">
            <v>-0.06</v>
          </cell>
          <cell r="F114">
            <v>-6.1183943776185967E-2</v>
          </cell>
          <cell r="G114">
            <v>-3.5742667928098396E-2</v>
          </cell>
          <cell r="H114">
            <v>8.0767671306933332E-3</v>
          </cell>
          <cell r="I114">
            <v>-6.077482154445165E-2</v>
          </cell>
          <cell r="J114">
            <v>-1.2703439325113563E-2</v>
          </cell>
          <cell r="K114">
            <v>-1.1236859182349125E-2</v>
          </cell>
          <cell r="L114">
            <v>-4.9028559516364388E-2</v>
          </cell>
          <cell r="M114">
            <v>9.2599541380029189E-3</v>
          </cell>
          <cell r="N114">
            <v>-2.4105691056910572E-2</v>
          </cell>
          <cell r="P114">
            <v>-0.11011734401831713</v>
          </cell>
          <cell r="Q114">
            <v>-3.1438204784379184E-2</v>
          </cell>
          <cell r="R114">
            <v>-2.6917739266874158E-2</v>
          </cell>
          <cell r="S114">
            <v>-1.5974155682128652E-2</v>
          </cell>
          <cell r="T114">
            <v>-4.2741815400401034E-2</v>
          </cell>
        </row>
        <row r="115">
          <cell r="B115" t="str">
            <v>Bull Case</v>
          </cell>
          <cell r="C115">
            <v>-5.8587578706353748E-2</v>
          </cell>
          <cell r="D115">
            <v>-0.17713795077275329</v>
          </cell>
          <cell r="E115">
            <v>-5.8859473382942187E-2</v>
          </cell>
          <cell r="F115">
            <v>-5.1193404514123526E-2</v>
          </cell>
          <cell r="G115">
            <v>-2.5752128666035948E-2</v>
          </cell>
          <cell r="H115">
            <v>1.8067306392755778E-2</v>
          </cell>
          <cell r="I115">
            <v>-4.7535366645035694E-2</v>
          </cell>
          <cell r="J115">
            <v>5.3601557430240331E-4</v>
          </cell>
          <cell r="K115">
            <v>2.0025957170668384E-3</v>
          </cell>
          <cell r="L115">
            <v>-3.2735042735042734E-2</v>
          </cell>
          <cell r="M115">
            <v>2.5553470919324577E-2</v>
          </cell>
          <cell r="N115">
            <v>-7.8121742755889118E-3</v>
          </cell>
          <cell r="P115">
            <v>-0.10818808918158498</v>
          </cell>
          <cell r="Q115">
            <v>-2.143146245823447E-2</v>
          </cell>
          <cell r="R115">
            <v>-1.3652509958179645E-2</v>
          </cell>
          <cell r="S115">
            <v>3.3294752135795865E-4</v>
          </cell>
          <cell r="T115">
            <v>-3.1751067312922425E-2</v>
          </cell>
        </row>
        <row r="116">
          <cell r="B116" t="str">
            <v>Bear Case</v>
          </cell>
          <cell r="C116">
            <v>-5.8587578706353748E-2</v>
          </cell>
          <cell r="D116">
            <v>-0.17713795077275329</v>
          </cell>
          <cell r="E116">
            <v>-5.8859473382942187E-2</v>
          </cell>
          <cell r="F116">
            <v>-7.9789160697391531E-2</v>
          </cell>
          <cell r="G116">
            <v>-5.4347884849303967E-2</v>
          </cell>
          <cell r="H116">
            <v>-1.0528449790512234E-2</v>
          </cell>
          <cell r="I116">
            <v>-7.8193380921479566E-2</v>
          </cell>
          <cell r="J116">
            <v>-3.0121998702141467E-2</v>
          </cell>
          <cell r="K116">
            <v>-2.8655418559377033E-2</v>
          </cell>
          <cell r="L116">
            <v>-8.0358557431728164E-2</v>
          </cell>
          <cell r="M116">
            <v>-2.2070043777360854E-2</v>
          </cell>
          <cell r="N116">
            <v>-5.5435688972274334E-2</v>
          </cell>
          <cell r="P116">
            <v>-0.10818808918158498</v>
          </cell>
          <cell r="Q116">
            <v>-5.0073596405281265E-2</v>
          </cell>
          <cell r="R116">
            <v>-4.4370208882793104E-2</v>
          </cell>
          <cell r="S116">
            <v>-4.733027825700075E-2</v>
          </cell>
          <cell r="T116">
            <v>-6.0496489704213195E-2</v>
          </cell>
        </row>
        <row r="117">
          <cell r="B117" t="str">
            <v>Bear Case Spread</v>
          </cell>
          <cell r="D117">
            <v>-0.04</v>
          </cell>
          <cell r="E117">
            <v>-0.04</v>
          </cell>
          <cell r="F117">
            <v>-0.04</v>
          </cell>
          <cell r="G117">
            <v>-0.04</v>
          </cell>
          <cell r="H117">
            <v>-0.04</v>
          </cell>
          <cell r="I117">
            <v>-0.04</v>
          </cell>
          <cell r="J117">
            <v>-0.04</v>
          </cell>
          <cell r="K117">
            <v>-0.04</v>
          </cell>
          <cell r="L117">
            <v>-0.04</v>
          </cell>
          <cell r="M117">
            <v>-0.04</v>
          </cell>
          <cell r="N117">
            <v>-0.04</v>
          </cell>
        </row>
        <row r="119">
          <cell r="B119" t="str">
            <v>Total</v>
          </cell>
        </row>
        <row r="120">
          <cell r="B120" t="str">
            <v>Base Case</v>
          </cell>
          <cell r="C120">
            <v>-0.06</v>
          </cell>
          <cell r="D120">
            <v>-0.18</v>
          </cell>
          <cell r="E120">
            <v>-0.06</v>
          </cell>
          <cell r="F120">
            <v>-0.14000000000000001</v>
          </cell>
          <cell r="G120">
            <v>-7.0000000000000007E-2</v>
          </cell>
          <cell r="H120">
            <v>-0.11</v>
          </cell>
          <cell r="I120">
            <v>-0.08</v>
          </cell>
          <cell r="J120">
            <v>-0.11</v>
          </cell>
          <cell r="K120">
            <v>-0.16</v>
          </cell>
          <cell r="L120">
            <v>-0.1</v>
          </cell>
          <cell r="M120">
            <v>-0.1132614133833646</v>
          </cell>
          <cell r="N120">
            <v>-0.10187617260787991</v>
          </cell>
          <cell r="P120">
            <v>-0.11011734401831713</v>
          </cell>
          <cell r="Q120">
            <v>-0.10370455466954996</v>
          </cell>
          <cell r="R120">
            <v>-0.11715768981181052</v>
          </cell>
          <cell r="S120">
            <v>-0.10677382270527375</v>
          </cell>
          <cell r="T120">
            <v>-0.10940631207832416</v>
          </cell>
        </row>
        <row r="121">
          <cell r="B121" t="str">
            <v>Bull Case</v>
          </cell>
          <cell r="C121">
            <v>-5.8587578706353748E-2</v>
          </cell>
          <cell r="D121">
            <v>-0.17713795077275329</v>
          </cell>
          <cell r="E121">
            <v>-5.8859473382942187E-2</v>
          </cell>
          <cell r="F121">
            <v>-0.13908365995404784</v>
          </cell>
          <cell r="G121">
            <v>-7.385322340856873E-2</v>
          </cell>
          <cell r="H121">
            <v>-0.11000946073793755</v>
          </cell>
          <cell r="I121">
            <v>-7.8388059701492541E-2</v>
          </cell>
          <cell r="J121">
            <v>-0.11436210253082413</v>
          </cell>
          <cell r="K121">
            <v>-0.16152498377676833</v>
          </cell>
          <cell r="L121">
            <v>-9.6391494684177598E-2</v>
          </cell>
          <cell r="M121">
            <v>-8.9214092140921394E-2</v>
          </cell>
          <cell r="N121">
            <v>-7.7828851365436727E-2</v>
          </cell>
          <cell r="P121">
            <v>-0.10818808918158498</v>
          </cell>
          <cell r="Q121">
            <v>-0.10495769957991387</v>
          </cell>
          <cell r="R121">
            <v>-0.11879304041258593</v>
          </cell>
          <cell r="S121">
            <v>-8.8969751437223465E-2</v>
          </cell>
          <cell r="T121">
            <v>-0.10420997215842552</v>
          </cell>
        </row>
        <row r="122">
          <cell r="B122" t="str">
            <v>Bear Case</v>
          </cell>
          <cell r="C122">
            <v>-5.8587578706353748E-2</v>
          </cell>
          <cell r="D122">
            <v>-0.17713795077275329</v>
          </cell>
          <cell r="E122">
            <v>-5.8859473382942187E-2</v>
          </cell>
          <cell r="F122">
            <v>-0.13908365995404784</v>
          </cell>
          <cell r="G122">
            <v>-7.385322340856873E-2</v>
          </cell>
          <cell r="H122">
            <v>-0.11000946073793755</v>
          </cell>
          <cell r="I122">
            <v>-7.8388059701492541E-2</v>
          </cell>
          <cell r="J122">
            <v>-0.11436210253082413</v>
          </cell>
          <cell r="K122">
            <v>-0.16152498377676833</v>
          </cell>
          <cell r="L122">
            <v>-9.6391494684177598E-2</v>
          </cell>
          <cell r="M122">
            <v>-0.15311965811965814</v>
          </cell>
          <cell r="N122">
            <v>-0.14173441734417344</v>
          </cell>
          <cell r="P122">
            <v>-0.10818808918158498</v>
          </cell>
          <cell r="Q122">
            <v>-0.10495769957991387</v>
          </cell>
          <cell r="R122">
            <v>-0.11879304041258593</v>
          </cell>
          <cell r="S122">
            <v>-0.13334528620378008</v>
          </cell>
          <cell r="T122">
            <v>-0.11783206853397932</v>
          </cell>
          <cell r="AB122" t="str">
            <v>International</v>
          </cell>
        </row>
        <row r="124">
          <cell r="B124">
            <v>2009</v>
          </cell>
        </row>
        <row r="125">
          <cell r="C125" t="str">
            <v>February</v>
          </cell>
          <cell r="D125" t="str">
            <v>March</v>
          </cell>
          <cell r="E125" t="str">
            <v>April</v>
          </cell>
          <cell r="F125" t="str">
            <v>May</v>
          </cell>
          <cell r="G125" t="str">
            <v>June</v>
          </cell>
          <cell r="H125" t="str">
            <v>July</v>
          </cell>
          <cell r="I125" t="str">
            <v>August</v>
          </cell>
          <cell r="J125" t="str">
            <v>September</v>
          </cell>
          <cell r="K125" t="str">
            <v>October</v>
          </cell>
          <cell r="L125" t="str">
            <v>November</v>
          </cell>
          <cell r="M125" t="str">
            <v>December</v>
          </cell>
          <cell r="N125" t="str">
            <v>January</v>
          </cell>
          <cell r="P125" t="str">
            <v>Q1</v>
          </cell>
          <cell r="Q125" t="str">
            <v>Q2</v>
          </cell>
          <cell r="R125" t="str">
            <v>Q3</v>
          </cell>
          <cell r="S125" t="str">
            <v>Q4</v>
          </cell>
          <cell r="T125" t="str">
            <v>FY</v>
          </cell>
        </row>
        <row r="126">
          <cell r="B126" t="str">
            <v>Gap North America</v>
          </cell>
        </row>
        <row r="127">
          <cell r="A127" t="str">
            <v>Gap North America</v>
          </cell>
          <cell r="B127" t="str">
            <v>Base Case</v>
          </cell>
          <cell r="C127">
            <v>-0.08</v>
          </cell>
          <cell r="D127">
            <v>-0.08</v>
          </cell>
          <cell r="E127">
            <v>-0.08</v>
          </cell>
          <cell r="F127">
            <v>-0.05</v>
          </cell>
          <cell r="G127">
            <v>-0.05</v>
          </cell>
          <cell r="H127">
            <v>-0.05</v>
          </cell>
          <cell r="I127">
            <v>-0.05</v>
          </cell>
          <cell r="J127">
            <v>-0.05</v>
          </cell>
          <cell r="K127">
            <v>-0.05</v>
          </cell>
          <cell r="L127">
            <v>-0.05</v>
          </cell>
          <cell r="M127">
            <v>-0.05</v>
          </cell>
          <cell r="N127">
            <v>-0.05</v>
          </cell>
          <cell r="P127">
            <v>-8.0194619347452784E-2</v>
          </cell>
          <cell r="Q127">
            <v>-5.0081092039464793E-2</v>
          </cell>
          <cell r="R127">
            <v>-5.009733939000649E-2</v>
          </cell>
          <cell r="S127">
            <v>-5.0041692724619558E-2</v>
          </cell>
          <cell r="T127">
            <v>-5.6648291084157608E-2</v>
          </cell>
        </row>
        <row r="128">
          <cell r="A128" t="str">
            <v>Gap North America</v>
          </cell>
          <cell r="B128" t="str">
            <v>Bull Case</v>
          </cell>
          <cell r="C128">
            <v>-0.06</v>
          </cell>
          <cell r="D128">
            <v>-0.06</v>
          </cell>
          <cell r="E128">
            <v>-0.06</v>
          </cell>
          <cell r="F128">
            <v>-3.0000000000000002E-2</v>
          </cell>
          <cell r="G128">
            <v>-3.0000000000000002E-2</v>
          </cell>
          <cell r="H128">
            <v>-3.0000000000000002E-2</v>
          </cell>
          <cell r="I128">
            <v>-3.0000000000000002E-2</v>
          </cell>
          <cell r="J128">
            <v>-3.0000000000000002E-2</v>
          </cell>
          <cell r="K128">
            <v>-3.0000000000000002E-2</v>
          </cell>
          <cell r="L128">
            <v>-3.0000000000000002E-2</v>
          </cell>
          <cell r="M128">
            <v>-3.0000000000000002E-2</v>
          </cell>
          <cell r="N128">
            <v>-3.0000000000000002E-2</v>
          </cell>
          <cell r="P128">
            <v>-6.0145964510589588E-2</v>
          </cell>
          <cell r="Q128">
            <v>-3.0048655223678881E-2</v>
          </cell>
          <cell r="R128">
            <v>-3.0058403634003895E-2</v>
          </cell>
          <cell r="S128">
            <v>-3.0025015634771734E-2</v>
          </cell>
          <cell r="T128">
            <v>-3.6615528067571734E-2</v>
          </cell>
        </row>
        <row r="129">
          <cell r="A129" t="str">
            <v>Gap North America</v>
          </cell>
          <cell r="B129" t="str">
            <v>Bear Case</v>
          </cell>
          <cell r="C129">
            <v>-0.12</v>
          </cell>
          <cell r="D129">
            <v>-0.12</v>
          </cell>
          <cell r="E129">
            <v>-0.12</v>
          </cell>
          <cell r="F129">
            <v>-0.09</v>
          </cell>
          <cell r="G129">
            <v>-0.09</v>
          </cell>
          <cell r="H129">
            <v>-0.09</v>
          </cell>
          <cell r="I129">
            <v>-0.09</v>
          </cell>
          <cell r="J129">
            <v>-0.09</v>
          </cell>
          <cell r="K129">
            <v>-0.09</v>
          </cell>
          <cell r="L129">
            <v>-0.09</v>
          </cell>
          <cell r="M129">
            <v>-0.09</v>
          </cell>
          <cell r="N129">
            <v>-0.09</v>
          </cell>
          <cell r="P129">
            <v>-0.12029192902117918</v>
          </cell>
          <cell r="Q129">
            <v>-9.0145965671036637E-2</v>
          </cell>
          <cell r="R129">
            <v>-9.0175210902011665E-2</v>
          </cell>
          <cell r="S129">
            <v>-9.0075046904315198E-2</v>
          </cell>
          <cell r="T129">
            <v>-9.6713817117329348E-2</v>
          </cell>
        </row>
        <row r="131">
          <cell r="B131" t="str">
            <v>Bull Case Spread</v>
          </cell>
          <cell r="C131">
            <v>0.02</v>
          </cell>
          <cell r="D131">
            <v>0.02</v>
          </cell>
          <cell r="E131">
            <v>0.02</v>
          </cell>
          <cell r="F131">
            <v>0.02</v>
          </cell>
          <cell r="G131">
            <v>0.02</v>
          </cell>
          <cell r="H131">
            <v>0.02</v>
          </cell>
          <cell r="I131">
            <v>0.02</v>
          </cell>
          <cell r="J131">
            <v>0.02</v>
          </cell>
          <cell r="K131">
            <v>0.02</v>
          </cell>
          <cell r="L131">
            <v>0.02</v>
          </cell>
          <cell r="M131">
            <v>0.02</v>
          </cell>
          <cell r="N131">
            <v>0.02</v>
          </cell>
        </row>
        <row r="132">
          <cell r="B132" t="str">
            <v>Bear Case Spread</v>
          </cell>
          <cell r="C132">
            <v>-0.04</v>
          </cell>
          <cell r="D132">
            <v>-0.04</v>
          </cell>
          <cell r="E132">
            <v>-0.04</v>
          </cell>
          <cell r="F132">
            <v>-0.04</v>
          </cell>
          <cell r="G132">
            <v>-0.04</v>
          </cell>
          <cell r="H132">
            <v>-0.04</v>
          </cell>
          <cell r="I132">
            <v>-0.04</v>
          </cell>
          <cell r="J132">
            <v>-0.04</v>
          </cell>
          <cell r="K132">
            <v>-0.04</v>
          </cell>
          <cell r="L132">
            <v>-0.04</v>
          </cell>
          <cell r="M132">
            <v>-0.04</v>
          </cell>
          <cell r="N132">
            <v>-0.04</v>
          </cell>
        </row>
        <row r="134">
          <cell r="B134" t="str">
            <v>Banana Republic North America</v>
          </cell>
        </row>
        <row r="135">
          <cell r="A135" t="str">
            <v>Banana Republic North America</v>
          </cell>
          <cell r="B135" t="str">
            <v>Base Case</v>
          </cell>
          <cell r="C135">
            <v>-0.08</v>
          </cell>
          <cell r="D135">
            <v>-0.08</v>
          </cell>
          <cell r="E135">
            <v>-0.08</v>
          </cell>
          <cell r="F135">
            <v>-0.03</v>
          </cell>
          <cell r="G135">
            <v>-0.03</v>
          </cell>
          <cell r="H135">
            <v>-0.03</v>
          </cell>
          <cell r="I135">
            <v>-0.03</v>
          </cell>
          <cell r="J135">
            <v>-0.03</v>
          </cell>
          <cell r="K135">
            <v>-0.03</v>
          </cell>
          <cell r="L135">
            <v>-0.03</v>
          </cell>
          <cell r="M135">
            <v>-0.03</v>
          </cell>
          <cell r="N135">
            <v>-0.03</v>
          </cell>
          <cell r="P135">
            <v>-8.0194619347452784E-2</v>
          </cell>
          <cell r="Q135">
            <v>-3.0048655223678875E-2</v>
          </cell>
          <cell r="R135">
            <v>-3.0058403634003892E-2</v>
          </cell>
          <cell r="S135">
            <v>-3.0025015634771734E-2</v>
          </cell>
          <cell r="T135">
            <v>-4.0993117096033684E-2</v>
          </cell>
        </row>
        <row r="136">
          <cell r="A136" t="str">
            <v>Banana Republic North America</v>
          </cell>
          <cell r="B136" t="str">
            <v>Bull Case</v>
          </cell>
          <cell r="C136">
            <v>-0.06</v>
          </cell>
          <cell r="D136">
            <v>-0.06</v>
          </cell>
          <cell r="E136">
            <v>-0.06</v>
          </cell>
          <cell r="F136">
            <v>-9.9999999999999985E-3</v>
          </cell>
          <cell r="G136">
            <v>-9.9999999999999985E-3</v>
          </cell>
          <cell r="H136">
            <v>-9.9999999999999985E-3</v>
          </cell>
          <cell r="I136">
            <v>-9.9999999999999985E-3</v>
          </cell>
          <cell r="J136">
            <v>-9.9999999999999985E-3</v>
          </cell>
          <cell r="K136">
            <v>-9.9999999999999985E-3</v>
          </cell>
          <cell r="L136">
            <v>-9.9999999999999985E-3</v>
          </cell>
          <cell r="M136">
            <v>-9.9999999999999985E-3</v>
          </cell>
          <cell r="N136">
            <v>-9.9999999999999985E-3</v>
          </cell>
          <cell r="P136">
            <v>-6.0145964510589588E-2</v>
          </cell>
          <cell r="Q136">
            <v>-1.0016218407892958E-2</v>
          </cell>
          <cell r="R136">
            <v>-1.0019467878001296E-2</v>
          </cell>
          <cell r="S136">
            <v>-1.000833854492391E-2</v>
          </cell>
          <cell r="T136">
            <v>-2.0960354079447806E-2</v>
          </cell>
        </row>
        <row r="137">
          <cell r="A137" t="str">
            <v>Banana Republic North America</v>
          </cell>
          <cell r="B137" t="str">
            <v>Bear Case</v>
          </cell>
          <cell r="C137">
            <v>-0.12</v>
          </cell>
          <cell r="D137">
            <v>-0.12</v>
          </cell>
          <cell r="E137">
            <v>-0.12</v>
          </cell>
          <cell r="F137">
            <v>-7.0000000000000007E-2</v>
          </cell>
          <cell r="G137">
            <v>-7.0000000000000007E-2</v>
          </cell>
          <cell r="H137">
            <v>-7.0000000000000007E-2</v>
          </cell>
          <cell r="I137">
            <v>-7.0000000000000007E-2</v>
          </cell>
          <cell r="J137">
            <v>-7.0000000000000007E-2</v>
          </cell>
          <cell r="K137">
            <v>-7.0000000000000007E-2</v>
          </cell>
          <cell r="L137">
            <v>-7.0000000000000007E-2</v>
          </cell>
          <cell r="M137">
            <v>-7.0000000000000007E-2</v>
          </cell>
          <cell r="N137">
            <v>-7.0000000000000007E-2</v>
          </cell>
          <cell r="P137">
            <v>-0.12029192902117918</v>
          </cell>
          <cell r="Q137">
            <v>-7.0113528855250726E-2</v>
          </cell>
          <cell r="R137">
            <v>-7.0136275146009092E-2</v>
          </cell>
          <cell r="S137">
            <v>-7.0058369814467378E-2</v>
          </cell>
          <cell r="T137">
            <v>-8.1058643129205438E-2</v>
          </cell>
        </row>
        <row r="139">
          <cell r="B139" t="str">
            <v>Bull Case Spread</v>
          </cell>
          <cell r="C139">
            <v>0.02</v>
          </cell>
          <cell r="D139">
            <v>0.02</v>
          </cell>
          <cell r="E139">
            <v>0.02</v>
          </cell>
          <cell r="F139">
            <v>0.02</v>
          </cell>
          <cell r="G139">
            <v>0.02</v>
          </cell>
          <cell r="H139">
            <v>0.02</v>
          </cell>
          <cell r="I139">
            <v>0.02</v>
          </cell>
          <cell r="J139">
            <v>0.02</v>
          </cell>
          <cell r="K139">
            <v>0.02</v>
          </cell>
          <cell r="L139">
            <v>0.02</v>
          </cell>
          <cell r="M139">
            <v>0.02</v>
          </cell>
          <cell r="N139">
            <v>0.02</v>
          </cell>
        </row>
        <row r="140">
          <cell r="B140" t="str">
            <v>Bear Case Spread</v>
          </cell>
          <cell r="C140">
            <v>-0.04</v>
          </cell>
          <cell r="D140">
            <v>-0.04</v>
          </cell>
          <cell r="E140">
            <v>-0.04</v>
          </cell>
          <cell r="F140">
            <v>-0.04</v>
          </cell>
          <cell r="G140">
            <v>-0.04</v>
          </cell>
          <cell r="H140">
            <v>-0.04</v>
          </cell>
          <cell r="I140">
            <v>-0.04</v>
          </cell>
          <cell r="J140">
            <v>-0.04</v>
          </cell>
          <cell r="K140">
            <v>-0.04</v>
          </cell>
          <cell r="L140">
            <v>-0.04</v>
          </cell>
          <cell r="M140">
            <v>-0.04</v>
          </cell>
          <cell r="N140">
            <v>-0.04</v>
          </cell>
        </row>
        <row r="142">
          <cell r="B142" t="str">
            <v>Old Navy North America</v>
          </cell>
        </row>
        <row r="143">
          <cell r="A143" t="str">
            <v>Old Navy North America</v>
          </cell>
          <cell r="B143" t="str">
            <v>Base Case</v>
          </cell>
          <cell r="C143">
            <v>-0.13</v>
          </cell>
          <cell r="D143">
            <v>-0.13</v>
          </cell>
          <cell r="E143">
            <v>-0.13</v>
          </cell>
          <cell r="F143">
            <v>-0.13</v>
          </cell>
          <cell r="G143">
            <v>-0.13</v>
          </cell>
          <cell r="H143">
            <v>-0.13</v>
          </cell>
          <cell r="I143">
            <v>-0.13</v>
          </cell>
          <cell r="J143">
            <v>-0.13</v>
          </cell>
          <cell r="K143">
            <v>-0.13</v>
          </cell>
          <cell r="L143">
            <v>-0.13</v>
          </cell>
          <cell r="M143">
            <v>-0.13</v>
          </cell>
          <cell r="N143">
            <v>-0.13</v>
          </cell>
          <cell r="P143">
            <v>-0.13031625643961076</v>
          </cell>
          <cell r="Q143">
            <v>-0.13021083930260846</v>
          </cell>
          <cell r="R143">
            <v>-0.13025308241401687</v>
          </cell>
          <cell r="S143">
            <v>-0.13010840108401087</v>
          </cell>
          <cell r="T143">
            <v>-0.13021295960780815</v>
          </cell>
        </row>
        <row r="144">
          <cell r="A144" t="str">
            <v>Old Navy North America</v>
          </cell>
          <cell r="B144" t="str">
            <v>Bull Case</v>
          </cell>
          <cell r="C144">
            <v>-0.1</v>
          </cell>
          <cell r="D144">
            <v>-0.1</v>
          </cell>
          <cell r="E144">
            <v>-0.1</v>
          </cell>
          <cell r="F144">
            <v>-0.1</v>
          </cell>
          <cell r="G144">
            <v>-0.1</v>
          </cell>
          <cell r="H144">
            <v>-0.1</v>
          </cell>
          <cell r="I144">
            <v>-0.1</v>
          </cell>
          <cell r="J144">
            <v>-0.1</v>
          </cell>
          <cell r="K144">
            <v>-0.1</v>
          </cell>
          <cell r="L144">
            <v>-0.1</v>
          </cell>
          <cell r="M144">
            <v>-0.1</v>
          </cell>
          <cell r="N144">
            <v>-0.1</v>
          </cell>
          <cell r="P144">
            <v>-0.10024327418431599</v>
          </cell>
          <cell r="Q144">
            <v>-0.10016218407892959</v>
          </cell>
          <cell r="R144">
            <v>-0.10019467878001298</v>
          </cell>
          <cell r="S144">
            <v>-0.10008338544923912</v>
          </cell>
          <cell r="T144">
            <v>-0.10016381508292936</v>
          </cell>
        </row>
        <row r="145">
          <cell r="A145" t="str">
            <v>Old Navy North America</v>
          </cell>
          <cell r="B145" t="str">
            <v>Bear Case</v>
          </cell>
          <cell r="C145">
            <v>-0.17</v>
          </cell>
          <cell r="D145">
            <v>-0.17</v>
          </cell>
          <cell r="E145">
            <v>-0.17</v>
          </cell>
          <cell r="F145">
            <v>-0.17</v>
          </cell>
          <cell r="G145">
            <v>-0.17</v>
          </cell>
          <cell r="H145">
            <v>-0.17</v>
          </cell>
          <cell r="I145">
            <v>-0.17</v>
          </cell>
          <cell r="J145">
            <v>-0.17</v>
          </cell>
          <cell r="K145">
            <v>-0.17</v>
          </cell>
          <cell r="L145">
            <v>-0.17</v>
          </cell>
          <cell r="M145">
            <v>-0.17</v>
          </cell>
          <cell r="N145">
            <v>-0.17</v>
          </cell>
          <cell r="P145">
            <v>-0.17041356611333716</v>
          </cell>
          <cell r="Q145">
            <v>-0.17027571293418031</v>
          </cell>
          <cell r="R145">
            <v>-0.17033095392602207</v>
          </cell>
          <cell r="S145">
            <v>-0.17014175526370651</v>
          </cell>
          <cell r="T145">
            <v>-0.17027848564097992</v>
          </cell>
        </row>
        <row r="147">
          <cell r="B147" t="str">
            <v>Bull Case Spread</v>
          </cell>
          <cell r="C147">
            <v>0.03</v>
          </cell>
          <cell r="D147">
            <v>0.03</v>
          </cell>
          <cell r="E147">
            <v>0.03</v>
          </cell>
          <cell r="F147">
            <v>0.03</v>
          </cell>
          <cell r="G147">
            <v>0.03</v>
          </cell>
          <cell r="H147">
            <v>0.03</v>
          </cell>
          <cell r="I147">
            <v>0.03</v>
          </cell>
          <cell r="J147">
            <v>0.03</v>
          </cell>
          <cell r="K147">
            <v>0.03</v>
          </cell>
          <cell r="L147">
            <v>0.03</v>
          </cell>
          <cell r="M147">
            <v>0.03</v>
          </cell>
          <cell r="N147">
            <v>0.03</v>
          </cell>
        </row>
        <row r="148">
          <cell r="B148" t="str">
            <v>Bear Case Spread</v>
          </cell>
          <cell r="C148">
            <v>-0.04</v>
          </cell>
          <cell r="D148">
            <v>-0.04</v>
          </cell>
          <cell r="E148">
            <v>-0.04</v>
          </cell>
          <cell r="F148">
            <v>-0.04</v>
          </cell>
          <cell r="G148">
            <v>-0.04</v>
          </cell>
          <cell r="H148">
            <v>-0.04</v>
          </cell>
          <cell r="I148">
            <v>-0.04</v>
          </cell>
          <cell r="J148">
            <v>-0.04</v>
          </cell>
          <cell r="K148">
            <v>-0.04</v>
          </cell>
          <cell r="L148">
            <v>-0.04</v>
          </cell>
          <cell r="M148">
            <v>-0.04</v>
          </cell>
          <cell r="N148">
            <v>-0.04</v>
          </cell>
        </row>
        <row r="150">
          <cell r="B150" t="str">
            <v>International</v>
          </cell>
        </row>
        <row r="151">
          <cell r="A151" t="str">
            <v>International</v>
          </cell>
          <cell r="B151" t="str">
            <v>Base Case</v>
          </cell>
          <cell r="C151">
            <v>-7.0000000000000007E-2</v>
          </cell>
          <cell r="D151">
            <v>-7.0000000000000007E-2</v>
          </cell>
          <cell r="E151">
            <v>-7.0000000000000007E-2</v>
          </cell>
          <cell r="F151">
            <v>-0.03</v>
          </cell>
          <cell r="G151">
            <v>-0.03</v>
          </cell>
          <cell r="H151">
            <v>-0.03</v>
          </cell>
          <cell r="I151">
            <v>-0.03</v>
          </cell>
          <cell r="J151">
            <v>-0.03</v>
          </cell>
          <cell r="K151">
            <v>-0.03</v>
          </cell>
          <cell r="L151">
            <v>-0.03</v>
          </cell>
          <cell r="M151">
            <v>-0.03</v>
          </cell>
          <cell r="N151">
            <v>-0.03</v>
          </cell>
          <cell r="P151">
            <v>-7.0170291929021189E-2</v>
          </cell>
          <cell r="Q151">
            <v>-3.0048655223678875E-2</v>
          </cell>
          <cell r="R151">
            <v>-3.0058403634003892E-2</v>
          </cell>
          <cell r="S151">
            <v>-3.0025015634771734E-2</v>
          </cell>
          <cell r="T151">
            <v>-3.8804322581802705E-2</v>
          </cell>
        </row>
        <row r="152">
          <cell r="A152" t="str">
            <v>International</v>
          </cell>
          <cell r="B152" t="str">
            <v>Bull Case</v>
          </cell>
          <cell r="C152">
            <v>-0.05</v>
          </cell>
          <cell r="D152">
            <v>-0.05</v>
          </cell>
          <cell r="E152">
            <v>-0.05</v>
          </cell>
          <cell r="F152">
            <v>-9.9999999999999985E-3</v>
          </cell>
          <cell r="G152">
            <v>-9.9999999999999985E-3</v>
          </cell>
          <cell r="H152">
            <v>-9.9999999999999985E-3</v>
          </cell>
          <cell r="I152">
            <v>-9.9999999999999985E-3</v>
          </cell>
          <cell r="J152">
            <v>-9.9999999999999985E-3</v>
          </cell>
          <cell r="K152">
            <v>-9.9999999999999985E-3</v>
          </cell>
          <cell r="L152">
            <v>-9.9999999999999985E-3</v>
          </cell>
          <cell r="M152">
            <v>-9.9999999999999985E-3</v>
          </cell>
          <cell r="N152">
            <v>-9.9999999999999985E-3</v>
          </cell>
          <cell r="P152">
            <v>-5.0121637092157993E-2</v>
          </cell>
          <cell r="Q152">
            <v>-1.0016218407892958E-2</v>
          </cell>
          <cell r="R152">
            <v>-1.0019467878001296E-2</v>
          </cell>
          <cell r="S152">
            <v>-1.000833854492391E-2</v>
          </cell>
          <cell r="T152">
            <v>-1.8771559565216832E-2</v>
          </cell>
        </row>
        <row r="153">
          <cell r="A153" t="str">
            <v>International</v>
          </cell>
          <cell r="B153" t="str">
            <v>Bear Case</v>
          </cell>
          <cell r="C153">
            <v>-0.11000000000000001</v>
          </cell>
          <cell r="D153">
            <v>-0.11000000000000001</v>
          </cell>
          <cell r="E153">
            <v>-0.11000000000000001</v>
          </cell>
          <cell r="F153">
            <v>-7.0000000000000007E-2</v>
          </cell>
          <cell r="G153">
            <v>-7.0000000000000007E-2</v>
          </cell>
          <cell r="H153">
            <v>-7.0000000000000007E-2</v>
          </cell>
          <cell r="I153">
            <v>-7.0000000000000007E-2</v>
          </cell>
          <cell r="J153">
            <v>-7.0000000000000007E-2</v>
          </cell>
          <cell r="K153">
            <v>-7.0000000000000007E-2</v>
          </cell>
          <cell r="L153">
            <v>-7.0000000000000007E-2</v>
          </cell>
          <cell r="M153">
            <v>-7.0000000000000007E-2</v>
          </cell>
          <cell r="N153">
            <v>-7.0000000000000007E-2</v>
          </cell>
          <cell r="P153">
            <v>-0.11026760160274758</v>
          </cell>
          <cell r="Q153">
            <v>-7.0113528855250726E-2</v>
          </cell>
          <cell r="R153">
            <v>-7.0136275146009092E-2</v>
          </cell>
          <cell r="S153">
            <v>-7.0058369814467378E-2</v>
          </cell>
          <cell r="T153">
            <v>-7.8869848614974453E-2</v>
          </cell>
        </row>
        <row r="155">
          <cell r="B155" t="str">
            <v>Bull Case Spread</v>
          </cell>
          <cell r="C155">
            <v>0.02</v>
          </cell>
          <cell r="D155">
            <v>0.02</v>
          </cell>
          <cell r="E155">
            <v>0.02</v>
          </cell>
          <cell r="F155">
            <v>0.02</v>
          </cell>
          <cell r="G155">
            <v>0.02</v>
          </cell>
          <cell r="H155">
            <v>0.02</v>
          </cell>
          <cell r="I155">
            <v>0.02</v>
          </cell>
          <cell r="J155">
            <v>0.02</v>
          </cell>
          <cell r="K155">
            <v>0.02</v>
          </cell>
          <cell r="L155">
            <v>0.02</v>
          </cell>
          <cell r="M155">
            <v>0.02</v>
          </cell>
          <cell r="N155">
            <v>0.02</v>
          </cell>
        </row>
        <row r="156">
          <cell r="B156" t="str">
            <v>Bear Case Spread</v>
          </cell>
          <cell r="C156">
            <v>-0.04</v>
          </cell>
          <cell r="D156">
            <v>-0.04</v>
          </cell>
          <cell r="E156">
            <v>-0.04</v>
          </cell>
          <cell r="F156">
            <v>-0.04</v>
          </cell>
          <cell r="G156">
            <v>-0.04</v>
          </cell>
          <cell r="H156">
            <v>-0.04</v>
          </cell>
          <cell r="I156">
            <v>-0.04</v>
          </cell>
          <cell r="J156">
            <v>-0.04</v>
          </cell>
          <cell r="K156">
            <v>-0.04</v>
          </cell>
          <cell r="L156">
            <v>-0.04</v>
          </cell>
          <cell r="M156">
            <v>-0.04</v>
          </cell>
          <cell r="N156">
            <v>-0.04</v>
          </cell>
        </row>
        <row r="158">
          <cell r="B158" t="str">
            <v>Total</v>
          </cell>
        </row>
        <row r="159">
          <cell r="B159" t="str">
            <v>Base Case</v>
          </cell>
          <cell r="C159">
            <v>-0.10081854607899256</v>
          </cell>
          <cell r="D159">
            <v>-0.10081854607899256</v>
          </cell>
          <cell r="E159">
            <v>-0.10081854607899256</v>
          </cell>
          <cell r="F159">
            <v>-7.9962157048249771E-2</v>
          </cell>
          <cell r="G159">
            <v>-7.9962157048249771E-2</v>
          </cell>
          <cell r="H159">
            <v>-7.9962157048249771E-2</v>
          </cell>
          <cell r="I159">
            <v>-7.8542504866969509E-2</v>
          </cell>
          <cell r="J159">
            <v>-7.8542504866969509E-2</v>
          </cell>
          <cell r="K159">
            <v>-7.8542504866969509E-2</v>
          </cell>
          <cell r="L159">
            <v>-7.740462789243277E-2</v>
          </cell>
          <cell r="M159">
            <v>-7.740462789243277E-2</v>
          </cell>
          <cell r="N159">
            <v>-7.740462789243277E-2</v>
          </cell>
          <cell r="P159">
            <v>-0.10106381157460545</v>
          </cell>
          <cell r="Q159">
            <v>-8.0091842936150709E-2</v>
          </cell>
          <cell r="R159">
            <v>-7.8695410457236159E-2</v>
          </cell>
          <cell r="S159">
            <v>-7.7469172089132746E-2</v>
          </cell>
          <cell r="T159">
            <v>-8.3517246354701355E-2</v>
          </cell>
        </row>
        <row r="160">
          <cell r="B160" t="str">
            <v>Bull Case</v>
          </cell>
          <cell r="C160">
            <v>-7.647252432741844E-2</v>
          </cell>
          <cell r="D160">
            <v>-7.647252432741844E-2</v>
          </cell>
          <cell r="E160">
            <v>-7.647252432741844E-2</v>
          </cell>
          <cell r="F160">
            <v>-5.5585889985133134E-2</v>
          </cell>
          <cell r="G160">
            <v>-5.5585889985133134E-2</v>
          </cell>
          <cell r="H160">
            <v>-5.5585889985133134E-2</v>
          </cell>
          <cell r="I160">
            <v>-5.4360804672290722E-2</v>
          </cell>
          <cell r="J160">
            <v>-5.4360804672290722E-2</v>
          </cell>
          <cell r="K160">
            <v>-5.4360804672290722E-2</v>
          </cell>
          <cell r="L160">
            <v>-5.3357306649989583E-2</v>
          </cell>
          <cell r="M160">
            <v>-5.3357306649989583E-2</v>
          </cell>
          <cell r="N160">
            <v>-5.3357306649989583E-2</v>
          </cell>
          <cell r="P160">
            <v>-7.6658562237201799E-2</v>
          </cell>
          <cell r="Q160">
            <v>-5.5676041448820338E-2</v>
          </cell>
          <cell r="R160">
            <v>-5.4466633623631973E-2</v>
          </cell>
          <cell r="S160">
            <v>-5.3401798879841568E-2</v>
          </cell>
          <cell r="T160">
            <v>-5.9257408547217998E-2</v>
          </cell>
        </row>
        <row r="161">
          <cell r="B161" t="str">
            <v>Bear Case</v>
          </cell>
          <cell r="C161">
            <v>-0.14078420148826559</v>
          </cell>
          <cell r="D161">
            <v>-0.14078420148826559</v>
          </cell>
          <cell r="E161">
            <v>-0.14078420148826559</v>
          </cell>
          <cell r="F161">
            <v>-0.11992431409649953</v>
          </cell>
          <cell r="G161">
            <v>-0.11992431409649953</v>
          </cell>
          <cell r="H161">
            <v>-0.11992431409649953</v>
          </cell>
          <cell r="I161">
            <v>-0.11849059052563271</v>
          </cell>
          <cell r="J161">
            <v>-0.11849059052563271</v>
          </cell>
          <cell r="K161">
            <v>-0.11849059052563271</v>
          </cell>
          <cell r="L161">
            <v>-0.11726287262872628</v>
          </cell>
          <cell r="M161">
            <v>-0.11726287262872628</v>
          </cell>
          <cell r="N161">
            <v>-0.11726287262872628</v>
          </cell>
          <cell r="P161">
            <v>-0.14112669310608192</v>
          </cell>
          <cell r="Q161">
            <v>-0.12011881224072957</v>
          </cell>
          <cell r="R161">
            <v>-0.11872126656169818</v>
          </cell>
          <cell r="S161">
            <v>-0.11736065280185842</v>
          </cell>
          <cell r="T161">
            <v>-0.12351018770116604</v>
          </cell>
        </row>
      </sheetData>
      <sheetData sheetId="3"/>
      <sheetData sheetId="4"/>
      <sheetData sheetId="5"/>
      <sheetData sheetId="6"/>
      <sheetData sheetId="7"/>
      <sheetData sheetId="8"/>
      <sheetData sheetId="9"/>
      <sheetData sheetId="10"/>
      <sheetData sheetId="11"/>
      <sheetData sheetId="12"/>
      <sheetData sheetId="13"/>
      <sheetData sheetId="14" refreshError="1"/>
      <sheetData sheetId="15" refreshError="1"/>
      <sheetData sheetId="16"/>
      <sheetData sheetId="17"/>
      <sheetData sheetId="18"/>
      <sheetData sheetId="19"/>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5 (2)"/>
      <sheetName val="#6 (2)"/>
      <sheetName val="#7"/>
      <sheetName val="#8"/>
      <sheetName val="#9"/>
      <sheetName val="#10"/>
      <sheetName val="DATASHEET"/>
      <sheetName val="#5"/>
      <sheetName val="#6"/>
    </sheetNames>
    <sheetDataSet>
      <sheetData sheetId="0"/>
      <sheetData sheetId="1"/>
      <sheetData sheetId="2">
        <row r="1">
          <cell r="A1" t="str">
            <v>Morgan Stanley CIO Survey - November 2011</v>
          </cell>
        </row>
        <row r="3">
          <cell r="A3" t="str">
            <v>3.  How would you characterize the current IT spending mind-set within your organization on the scale</v>
          </cell>
        </row>
        <row r="4">
          <cell r="A4" t="str">
            <v xml:space="preserve"> below, with “1” being Aggressive Cost Cutting Mode to “10” being Aggressively Investing for Growth?</v>
          </cell>
        </row>
        <row r="6">
          <cell r="A6" t="str">
            <v>US / EU</v>
          </cell>
          <cell r="B6" t="str">
            <v>US</v>
          </cell>
          <cell r="E6" t="str">
            <v>US</v>
          </cell>
          <cell r="F6" t="str">
            <v>Jan 11 Survey</v>
          </cell>
          <cell r="G6" t="str">
            <v>Apr 11 Survey</v>
          </cell>
          <cell r="H6" t="str">
            <v>Jul 11 Survey</v>
          </cell>
          <cell r="I6" t="str">
            <v>Oct 11 Survey</v>
          </cell>
        </row>
        <row r="7">
          <cell r="A7" t="str">
            <v>Industry</v>
          </cell>
          <cell r="B7" t="str">
            <v>(All)</v>
          </cell>
          <cell r="E7">
            <v>10</v>
          </cell>
          <cell r="F7">
            <v>0.01</v>
          </cell>
          <cell r="G7">
            <v>0</v>
          </cell>
          <cell r="H7">
            <v>0.01</v>
          </cell>
          <cell r="I7">
            <v>0</v>
          </cell>
        </row>
        <row r="8">
          <cell r="A8" t="str">
            <v>Revenue</v>
          </cell>
          <cell r="B8" t="str">
            <v>(All)</v>
          </cell>
          <cell r="E8">
            <v>9</v>
          </cell>
          <cell r="F8">
            <v>0.01</v>
          </cell>
          <cell r="G8">
            <v>0.01</v>
          </cell>
          <cell r="H8">
            <v>0.01</v>
          </cell>
          <cell r="I8">
            <v>2.0618556701030927E-2</v>
          </cell>
        </row>
        <row r="9">
          <cell r="E9">
            <v>8</v>
          </cell>
          <cell r="F9">
            <v>0.05</v>
          </cell>
          <cell r="G9">
            <v>0.09</v>
          </cell>
          <cell r="H9">
            <v>0.12</v>
          </cell>
          <cell r="I9">
            <v>8.247422680412371E-2</v>
          </cell>
        </row>
        <row r="10">
          <cell r="A10" t="str">
            <v>Count of 3 Current IT spending mind-set</v>
          </cell>
          <cell r="E10">
            <v>7</v>
          </cell>
          <cell r="F10">
            <v>0.19</v>
          </cell>
          <cell r="G10">
            <v>0.25</v>
          </cell>
          <cell r="H10">
            <v>0.22</v>
          </cell>
          <cell r="I10">
            <v>0.18556701030927836</v>
          </cell>
        </row>
        <row r="11">
          <cell r="A11" t="str">
            <v>3 Current IT spending mind-set</v>
          </cell>
          <cell r="B11" t="str">
            <v>Total</v>
          </cell>
          <cell r="E11">
            <v>6</v>
          </cell>
          <cell r="F11">
            <v>0.16</v>
          </cell>
          <cell r="G11">
            <v>0.17</v>
          </cell>
          <cell r="H11">
            <v>0.21</v>
          </cell>
          <cell r="I11">
            <v>0.17525773195876287</v>
          </cell>
        </row>
        <row r="12">
          <cell r="A12">
            <v>9</v>
          </cell>
          <cell r="B12">
            <v>2</v>
          </cell>
          <cell r="E12">
            <v>5</v>
          </cell>
          <cell r="F12">
            <v>0.23</v>
          </cell>
          <cell r="G12">
            <v>0.15</v>
          </cell>
          <cell r="H12">
            <v>0.14000000000000001</v>
          </cell>
          <cell r="I12">
            <v>0.18556701030927836</v>
          </cell>
        </row>
        <row r="13">
          <cell r="A13">
            <v>8</v>
          </cell>
          <cell r="B13">
            <v>8</v>
          </cell>
          <cell r="E13">
            <v>4</v>
          </cell>
          <cell r="F13">
            <v>0.16</v>
          </cell>
          <cell r="G13">
            <v>0.11</v>
          </cell>
          <cell r="H13">
            <v>0.08</v>
          </cell>
          <cell r="I13">
            <v>8.247422680412371E-2</v>
          </cell>
        </row>
        <row r="14">
          <cell r="A14">
            <v>7</v>
          </cell>
          <cell r="B14">
            <v>18</v>
          </cell>
          <cell r="E14">
            <v>3</v>
          </cell>
          <cell r="F14">
            <v>0.14000000000000001</v>
          </cell>
          <cell r="G14">
            <v>0.15</v>
          </cell>
          <cell r="H14">
            <v>0.12</v>
          </cell>
          <cell r="I14">
            <v>0.17525773195876287</v>
          </cell>
        </row>
        <row r="15">
          <cell r="A15">
            <v>6</v>
          </cell>
          <cell r="B15">
            <v>17</v>
          </cell>
          <cell r="E15">
            <v>2</v>
          </cell>
          <cell r="F15">
            <v>0.03</v>
          </cell>
          <cell r="G15">
            <v>0.03</v>
          </cell>
          <cell r="H15">
            <v>0.03</v>
          </cell>
          <cell r="I15">
            <v>3.0927835051546393E-2</v>
          </cell>
        </row>
        <row r="16">
          <cell r="A16">
            <v>5</v>
          </cell>
          <cell r="B16">
            <v>18</v>
          </cell>
          <cell r="E16">
            <v>1</v>
          </cell>
          <cell r="F16">
            <v>0.02</v>
          </cell>
          <cell r="G16">
            <v>0.04</v>
          </cell>
          <cell r="H16">
            <v>0.06</v>
          </cell>
          <cell r="I16">
            <v>6.1855670103092786E-2</v>
          </cell>
        </row>
        <row r="17">
          <cell r="A17">
            <v>4</v>
          </cell>
          <cell r="B17">
            <v>8</v>
          </cell>
        </row>
        <row r="18">
          <cell r="A18">
            <v>3</v>
          </cell>
          <cell r="B18">
            <v>17</v>
          </cell>
        </row>
        <row r="19">
          <cell r="A19">
            <v>2</v>
          </cell>
          <cell r="B19">
            <v>3</v>
          </cell>
          <cell r="E19" t="str">
            <v>Jan 11 Survey</v>
          </cell>
          <cell r="F19">
            <v>5.17</v>
          </cell>
        </row>
        <row r="20">
          <cell r="A20">
            <v>1</v>
          </cell>
          <cell r="B20">
            <v>6</v>
          </cell>
          <cell r="E20" t="str">
            <v>Apr 11 Survey</v>
          </cell>
          <cell r="F20">
            <v>5.32</v>
          </cell>
        </row>
        <row r="21">
          <cell r="A21" t="str">
            <v>Grand Total</v>
          </cell>
          <cell r="B21">
            <v>97</v>
          </cell>
          <cell r="E21" t="str">
            <v>Jul 11 Survey</v>
          </cell>
          <cell r="F21">
            <v>5.45</v>
          </cell>
        </row>
        <row r="22">
          <cell r="E22" t="str">
            <v>Oct 11 Survey</v>
          </cell>
          <cell r="F22">
            <v>5.1030927835051543</v>
          </cell>
        </row>
      </sheetData>
      <sheetData sheetId="3"/>
      <sheetData sheetId="4"/>
      <sheetData sheetId="5"/>
      <sheetData sheetId="6">
        <row r="1">
          <cell r="A1" t="str">
            <v>Morgan Stanley CIO Survey - November 2011</v>
          </cell>
        </row>
        <row r="3">
          <cell r="A3" t="str">
            <v>7.  Have there been any revisions to your 2011 IT budget in the past 3 months?  If you have</v>
          </cell>
        </row>
        <row r="4">
          <cell r="A4" t="str">
            <v xml:space="preserve"> made revisions to your 2011 IT budgets in the past 3 months, what were the magnitude of</v>
          </cell>
        </row>
        <row r="5">
          <cell r="A5" t="str">
            <v xml:space="preserve"> those revisions?</v>
          </cell>
        </row>
        <row r="7">
          <cell r="A7" t="str">
            <v>US / EU</v>
          </cell>
          <cell r="B7" t="str">
            <v>US</v>
          </cell>
        </row>
        <row r="8">
          <cell r="A8" t="str">
            <v>Industry</v>
          </cell>
          <cell r="B8" t="str">
            <v>(All)</v>
          </cell>
        </row>
        <row r="9">
          <cell r="A9" t="str">
            <v>Revenue</v>
          </cell>
          <cell r="B9" t="str">
            <v>(All)</v>
          </cell>
        </row>
        <row r="10">
          <cell r="E10" t="str">
            <v>US</v>
          </cell>
          <cell r="F10">
            <v>40554</v>
          </cell>
          <cell r="G10">
            <v>40644</v>
          </cell>
          <cell r="H10">
            <v>40735</v>
          </cell>
          <cell r="I10">
            <v>40827</v>
          </cell>
        </row>
        <row r="11">
          <cell r="A11" t="str">
            <v>Count of 7 Revisions Last 3 Months</v>
          </cell>
          <cell r="F11">
            <v>2010</v>
          </cell>
          <cell r="G11">
            <v>2011</v>
          </cell>
          <cell r="H11">
            <v>2011</v>
          </cell>
          <cell r="I11">
            <v>2011</v>
          </cell>
        </row>
        <row r="12">
          <cell r="A12" t="str">
            <v>7 Revisions Last 3 Months</v>
          </cell>
          <cell r="B12" t="str">
            <v>Total</v>
          </cell>
          <cell r="E12" t="str">
            <v>Up</v>
          </cell>
          <cell r="F12">
            <v>0.15</v>
          </cell>
          <cell r="G12">
            <v>0.16</v>
          </cell>
          <cell r="H12">
            <v>0.18</v>
          </cell>
          <cell r="I12">
            <v>0.14432989690721648</v>
          </cell>
        </row>
        <row r="13">
          <cell r="A13" t="str">
            <v>a. Upward revision</v>
          </cell>
          <cell r="B13">
            <v>14</v>
          </cell>
          <cell r="E13" t="str">
            <v>Flat</v>
          </cell>
          <cell r="F13">
            <v>0.7</v>
          </cell>
          <cell r="G13">
            <v>0.69</v>
          </cell>
          <cell r="H13">
            <v>0.63</v>
          </cell>
          <cell r="I13">
            <v>0.62886597938144329</v>
          </cell>
        </row>
        <row r="14">
          <cell r="A14" t="str">
            <v>b. Downward revision</v>
          </cell>
          <cell r="B14">
            <v>22</v>
          </cell>
          <cell r="E14" t="str">
            <v>Down</v>
          </cell>
          <cell r="F14">
            <v>0.15</v>
          </cell>
          <cell r="G14">
            <v>0.15</v>
          </cell>
          <cell r="H14">
            <v>0.19</v>
          </cell>
          <cell r="I14">
            <v>0.22680412371134021</v>
          </cell>
        </row>
        <row r="15">
          <cell r="A15" t="str">
            <v>c. No revision</v>
          </cell>
          <cell r="B15">
            <v>61</v>
          </cell>
        </row>
        <row r="16">
          <cell r="A16" t="str">
            <v>Grand Total</v>
          </cell>
          <cell r="B16">
            <v>97</v>
          </cell>
          <cell r="F16">
            <v>1</v>
          </cell>
          <cell r="G16">
            <v>1.0666666666666667</v>
          </cell>
          <cell r="H16">
            <v>0.94736842105263153</v>
          </cell>
          <cell r="I16">
            <v>0.63636363636363635</v>
          </cell>
        </row>
        <row r="18">
          <cell r="A18" t="str">
            <v>US / EU</v>
          </cell>
          <cell r="B18" t="str">
            <v>US</v>
          </cell>
        </row>
        <row r="19">
          <cell r="A19" t="str">
            <v>Industry</v>
          </cell>
          <cell r="B19" t="str">
            <v>(All)</v>
          </cell>
        </row>
        <row r="20">
          <cell r="A20" t="str">
            <v>Revenue</v>
          </cell>
          <cell r="B20" t="str">
            <v>(All)</v>
          </cell>
        </row>
        <row r="22">
          <cell r="A22" t="str">
            <v>Count of 7 Magnatude of revisions</v>
          </cell>
        </row>
        <row r="23">
          <cell r="A23" t="str">
            <v>7 Magnatude of revisions</v>
          </cell>
          <cell r="B23" t="str">
            <v>Total</v>
          </cell>
        </row>
        <row r="24">
          <cell r="A24" t="str">
            <v>(blank)</v>
          </cell>
        </row>
        <row r="25">
          <cell r="A25" t="str">
            <v>Up 5-10%</v>
          </cell>
          <cell r="B25">
            <v>4</v>
          </cell>
        </row>
        <row r="26">
          <cell r="A26" t="str">
            <v>Up 1-5%</v>
          </cell>
          <cell r="B26">
            <v>10</v>
          </cell>
        </row>
        <row r="27">
          <cell r="A27" t="str">
            <v>Down 1-5%</v>
          </cell>
          <cell r="B27">
            <v>13</v>
          </cell>
        </row>
        <row r="28">
          <cell r="A28" t="str">
            <v>Down 5-10%</v>
          </cell>
          <cell r="B28">
            <v>8</v>
          </cell>
        </row>
        <row r="29">
          <cell r="A29" t="str">
            <v>Down &gt;10%</v>
          </cell>
          <cell r="B29">
            <v>1</v>
          </cell>
        </row>
        <row r="30">
          <cell r="A30" t="str">
            <v>Grand Total</v>
          </cell>
          <cell r="B30">
            <v>36</v>
          </cell>
        </row>
        <row r="44">
          <cell r="E44">
            <v>7.4999999999999997E-2</v>
          </cell>
          <cell r="F44">
            <v>4</v>
          </cell>
          <cell r="I44" t="str">
            <v>US</v>
          </cell>
          <cell r="J44" t="str">
            <v>Jan 11 Survey</v>
          </cell>
          <cell r="K44" t="str">
            <v>Apr 11 Survey</v>
          </cell>
          <cell r="L44" t="str">
            <v>Jul 11 Survey</v>
          </cell>
          <cell r="M44" t="str">
            <v>Oct 11 Survey</v>
          </cell>
        </row>
        <row r="45">
          <cell r="E45">
            <v>2.5000000000000001E-2</v>
          </cell>
          <cell r="F45">
            <v>10</v>
          </cell>
          <cell r="J45">
            <v>2010</v>
          </cell>
          <cell r="K45">
            <v>2011</v>
          </cell>
          <cell r="L45">
            <v>2011</v>
          </cell>
          <cell r="M45">
            <v>2011</v>
          </cell>
        </row>
        <row r="46">
          <cell r="E46">
            <v>-2.5000000000000001E-2</v>
          </cell>
          <cell r="F46">
            <v>13</v>
          </cell>
          <cell r="I46" t="str">
            <v>Up</v>
          </cell>
          <cell r="J46">
            <v>3.9E-2</v>
          </cell>
          <cell r="K46">
            <v>4.9687500000000002E-2</v>
          </cell>
          <cell r="L46">
            <v>4.7500000000000001E-2</v>
          </cell>
          <cell r="M46">
            <v>3.9285714285714292E-2</v>
          </cell>
        </row>
        <row r="47">
          <cell r="E47">
            <v>-7.4999999999999997E-2</v>
          </cell>
          <cell r="F47">
            <v>8</v>
          </cell>
          <cell r="I47" t="str">
            <v>Down</v>
          </cell>
          <cell r="J47">
            <v>-4.4999999999999998E-2</v>
          </cell>
          <cell r="K47">
            <v>-5.3999999999999999E-2</v>
          </cell>
          <cell r="L47">
            <v>-4.6578947368421053E-2</v>
          </cell>
          <cell r="M47">
            <v>-4.7727272727272729E-2</v>
          </cell>
        </row>
        <row r="48">
          <cell r="E48">
            <v>-0.125</v>
          </cell>
          <cell r="F48">
            <v>1</v>
          </cell>
        </row>
      </sheetData>
      <sheetData sheetId="7"/>
      <sheetData sheetId="8">
        <row r="1">
          <cell r="A1" t="str">
            <v>Morgan Stanley CIO Survey - November 2011</v>
          </cell>
        </row>
        <row r="3">
          <cell r="A3" t="str">
            <v>9.  How do you perceive technology vendors willingness to discount in the past three months</v>
          </cell>
        </row>
        <row r="4">
          <cell r="A4" t="str">
            <v xml:space="preserve"> versus prior three months (i.e. in Q3 versus Q2)?</v>
          </cell>
        </row>
        <row r="6">
          <cell r="A6" t="str">
            <v>US / EU</v>
          </cell>
          <cell r="B6" t="str">
            <v>US</v>
          </cell>
        </row>
        <row r="7">
          <cell r="A7" t="str">
            <v>Industry</v>
          </cell>
          <cell r="B7" t="str">
            <v>(All)</v>
          </cell>
        </row>
        <row r="8">
          <cell r="A8" t="str">
            <v>Revenue</v>
          </cell>
          <cell r="B8" t="str">
            <v>(All)</v>
          </cell>
        </row>
        <row r="9">
          <cell r="E9" t="str">
            <v>US</v>
          </cell>
          <cell r="F9" t="str">
            <v>Jan 11 Survey</v>
          </cell>
          <cell r="G9" t="str">
            <v>Apr 11 Survey</v>
          </cell>
          <cell r="H9" t="str">
            <v>Jul 11 Survey</v>
          </cell>
          <cell r="I9" t="str">
            <v>Oct 11 Survey</v>
          </cell>
        </row>
        <row r="10">
          <cell r="A10" t="str">
            <v>Count of 9 Vendors willingness to discount</v>
          </cell>
          <cell r="F10">
            <v>2010</v>
          </cell>
          <cell r="G10">
            <v>2011</v>
          </cell>
          <cell r="H10">
            <v>2011</v>
          </cell>
          <cell r="I10">
            <v>2011</v>
          </cell>
        </row>
        <row r="11">
          <cell r="A11" t="str">
            <v>9 Vendors willingness to discount</v>
          </cell>
          <cell r="B11" t="str">
            <v>Total</v>
          </cell>
          <cell r="E11" t="str">
            <v>Significantly more aggressive</v>
          </cell>
          <cell r="F11">
            <v>0.05</v>
          </cell>
          <cell r="G11">
            <v>0.03</v>
          </cell>
          <cell r="H11">
            <v>0.05</v>
          </cell>
          <cell r="I11">
            <v>2.0618556701030927E-2</v>
          </cell>
        </row>
        <row r="12">
          <cell r="A12" t="str">
            <v>significantly more aggressive in discounting</v>
          </cell>
          <cell r="B12">
            <v>2</v>
          </cell>
          <cell r="E12" t="str">
            <v>Somewhat more aggressive</v>
          </cell>
          <cell r="F12">
            <v>0.41</v>
          </cell>
          <cell r="G12">
            <v>0.39</v>
          </cell>
          <cell r="H12">
            <v>0.4</v>
          </cell>
          <cell r="I12">
            <v>0.39175257731958762</v>
          </cell>
        </row>
        <row r="13">
          <cell r="A13" t="str">
            <v>somewhat more aggressive in discounting</v>
          </cell>
          <cell r="B13">
            <v>38</v>
          </cell>
          <cell r="E13" t="str">
            <v>No change in level of discounting</v>
          </cell>
          <cell r="F13">
            <v>0.49</v>
          </cell>
          <cell r="G13">
            <v>0.5</v>
          </cell>
          <cell r="H13">
            <v>0.49</v>
          </cell>
          <cell r="I13">
            <v>0.50515463917525771</v>
          </cell>
        </row>
        <row r="14">
          <cell r="A14" t="str">
            <v>no change in level of discounting</v>
          </cell>
          <cell r="B14">
            <v>49</v>
          </cell>
          <cell r="E14" t="str">
            <v>Somewhat less aggressive</v>
          </cell>
          <cell r="F14">
            <v>0.05</v>
          </cell>
          <cell r="G14">
            <v>0.08</v>
          </cell>
          <cell r="H14">
            <v>0.06</v>
          </cell>
          <cell r="I14">
            <v>7.2164948453608241E-2</v>
          </cell>
        </row>
        <row r="15">
          <cell r="A15" t="str">
            <v>somewhat less aggressive in discounting</v>
          </cell>
          <cell r="B15">
            <v>7</v>
          </cell>
          <cell r="E15" t="str">
            <v>Significantly less aggressive</v>
          </cell>
          <cell r="F15">
            <v>0</v>
          </cell>
          <cell r="G15">
            <v>0</v>
          </cell>
          <cell r="H15">
            <v>0</v>
          </cell>
          <cell r="I15">
            <v>1.0309278350515464E-2</v>
          </cell>
        </row>
        <row r="16">
          <cell r="A16" t="str">
            <v>significantly less aggressive in discounting</v>
          </cell>
          <cell r="B16">
            <v>1</v>
          </cell>
        </row>
        <row r="17">
          <cell r="A17" t="str">
            <v>Grand Total</v>
          </cell>
          <cell r="B17">
            <v>97</v>
          </cell>
        </row>
      </sheetData>
      <sheetData sheetId="9">
        <row r="1">
          <cell r="A1" t="str">
            <v>Morgan Stanley CIO Survey - November 2011</v>
          </cell>
        </row>
        <row r="3">
          <cell r="A3" t="str">
            <v>10.  During the past 3 months, has your organization taken a longer or shorter time on average to</v>
          </cell>
        </row>
        <row r="4">
          <cell r="A4" t="str">
            <v xml:space="preserve"> make large purchasing decisions compared to the prior 3 months (i.e. Q3 versus Q2)?</v>
          </cell>
        </row>
        <row r="6">
          <cell r="A6" t="str">
            <v>US / EU</v>
          </cell>
          <cell r="B6" t="str">
            <v>US</v>
          </cell>
        </row>
        <row r="7">
          <cell r="A7" t="str">
            <v>Industry</v>
          </cell>
          <cell r="B7" t="str">
            <v>(All)</v>
          </cell>
        </row>
        <row r="8">
          <cell r="A8" t="str">
            <v>Revenue</v>
          </cell>
          <cell r="B8" t="str">
            <v>(All)</v>
          </cell>
        </row>
        <row r="10">
          <cell r="A10" t="str">
            <v>Count of 10 Time to make purchasing decisions</v>
          </cell>
          <cell r="E10" t="str">
            <v>US</v>
          </cell>
          <cell r="F10" t="str">
            <v>Jan 11 Survey</v>
          </cell>
          <cell r="G10" t="str">
            <v>Apr 11 Survey</v>
          </cell>
          <cell r="H10" t="str">
            <v>Jul 11 Survey</v>
          </cell>
          <cell r="I10" t="str">
            <v>Oct 11 Survey</v>
          </cell>
        </row>
        <row r="11">
          <cell r="A11" t="str">
            <v>10 Time to make purchasing decisions</v>
          </cell>
          <cell r="B11" t="str">
            <v>Total</v>
          </cell>
          <cell r="E11" t="str">
            <v>Taken significantly longer</v>
          </cell>
          <cell r="F11">
            <v>0.11</v>
          </cell>
          <cell r="G11">
            <v>0.05</v>
          </cell>
          <cell r="H11">
            <v>0.02</v>
          </cell>
          <cell r="I11">
            <v>6.1855670103092786E-2</v>
          </cell>
        </row>
        <row r="12">
          <cell r="A12" t="str">
            <v>taken significantly longer on average to make purchasing decisions</v>
          </cell>
          <cell r="B12">
            <v>6</v>
          </cell>
          <cell r="E12" t="str">
            <v>Taken somewhat longer</v>
          </cell>
          <cell r="F12">
            <v>0.28999999999999998</v>
          </cell>
          <cell r="G12">
            <v>0.36</v>
          </cell>
          <cell r="H12">
            <v>0.31</v>
          </cell>
          <cell r="I12">
            <v>0.31958762886597936</v>
          </cell>
        </row>
        <row r="13">
          <cell r="A13" t="str">
            <v>taken somewhat longer on average to make purchasing decisions</v>
          </cell>
          <cell r="B13">
            <v>31</v>
          </cell>
          <cell r="E13" t="str">
            <v>No change</v>
          </cell>
          <cell r="F13">
            <v>0.49</v>
          </cell>
          <cell r="G13">
            <v>0.48</v>
          </cell>
          <cell r="H13">
            <v>0.57999999999999996</v>
          </cell>
          <cell r="I13">
            <v>0.4845360824742268</v>
          </cell>
        </row>
        <row r="14">
          <cell r="A14" t="str">
            <v>no change in speed of making purchasing decisions</v>
          </cell>
          <cell r="B14">
            <v>47</v>
          </cell>
          <cell r="E14" t="str">
            <v>Somewhat quicker</v>
          </cell>
          <cell r="F14">
            <v>0.11</v>
          </cell>
          <cell r="G14">
            <v>0.11</v>
          </cell>
          <cell r="H14">
            <v>0.09</v>
          </cell>
          <cell r="I14">
            <v>0.13402061855670103</v>
          </cell>
        </row>
        <row r="15">
          <cell r="A15" t="str">
            <v>somewhat quicker on average to make purchasing decisions</v>
          </cell>
          <cell r="B15">
            <v>13</v>
          </cell>
        </row>
        <row r="16">
          <cell r="A16" t="str">
            <v>Grand Total</v>
          </cell>
          <cell r="B16">
            <v>97</v>
          </cell>
        </row>
      </sheetData>
      <sheetData sheetId="10"/>
      <sheetData sheetId="11">
        <row r="1">
          <cell r="A1" t="str">
            <v>Morgan Stanley CIO Survey - November 2011</v>
          </cell>
        </row>
        <row r="3">
          <cell r="A3" t="str">
            <v>5.  Which three External IT Spending projects will see the largest percentage</v>
          </cell>
        </row>
        <row r="4">
          <cell r="A4" t="str">
            <v xml:space="preserve"> increase in spending in 2011?</v>
          </cell>
        </row>
        <row r="6">
          <cell r="A6" t="str">
            <v>US+EU</v>
          </cell>
          <cell r="B6" t="str">
            <v>Largest incremental increase</v>
          </cell>
          <cell r="C6" t="str">
            <v>Largest incremental decrease</v>
          </cell>
          <cell r="F6" t="str">
            <v>Largest incremental increase</v>
          </cell>
          <cell r="G6" t="str">
            <v>Largest incremental decrease</v>
          </cell>
          <cell r="H6" t="str">
            <v>Delta</v>
          </cell>
          <cell r="I6" t="str">
            <v>Up vs. Down Ratio</v>
          </cell>
          <cell r="AF6" t="str">
            <v>Up vs. Down Ratio</v>
          </cell>
        </row>
        <row r="7">
          <cell r="A7" t="str">
            <v>Infrastructure Software</v>
          </cell>
          <cell r="B7">
            <v>0.49</v>
          </cell>
          <cell r="C7">
            <v>0.26</v>
          </cell>
          <cell r="E7" t="str">
            <v>Applications Software</v>
          </cell>
          <cell r="F7">
            <v>0.84</v>
          </cell>
          <cell r="G7">
            <v>0.21</v>
          </cell>
          <cell r="H7">
            <v>0.63</v>
          </cell>
          <cell r="I7">
            <v>4</v>
          </cell>
          <cell r="AE7" t="str">
            <v>VPN &amp; Remote Access</v>
          </cell>
          <cell r="AF7">
            <v>12</v>
          </cell>
        </row>
        <row r="8">
          <cell r="A8" t="str">
            <v>Applications Software</v>
          </cell>
          <cell r="B8">
            <v>0.84</v>
          </cell>
          <cell r="C8">
            <v>0.21</v>
          </cell>
          <cell r="E8" t="str">
            <v>Systems Mgmt Software</v>
          </cell>
          <cell r="F8">
            <v>0.28000000000000003</v>
          </cell>
          <cell r="G8">
            <v>0.03</v>
          </cell>
          <cell r="H8">
            <v>0.25</v>
          </cell>
          <cell r="I8">
            <v>9.3333333333333339</v>
          </cell>
          <cell r="AE8" t="str">
            <v>Systems Mgmt Software</v>
          </cell>
          <cell r="AF8">
            <v>9.3333333333333339</v>
          </cell>
        </row>
        <row r="9">
          <cell r="A9" t="str">
            <v>BI/Analytics Software</v>
          </cell>
          <cell r="B9">
            <v>0.12</v>
          </cell>
          <cell r="C9">
            <v>0.03</v>
          </cell>
          <cell r="E9" t="str">
            <v>Infrastructure Software</v>
          </cell>
          <cell r="F9">
            <v>0.49</v>
          </cell>
          <cell r="G9">
            <v>0.26</v>
          </cell>
          <cell r="H9">
            <v>0.22999999999999998</v>
          </cell>
          <cell r="I9">
            <v>1.8846153846153846</v>
          </cell>
          <cell r="AE9" t="str">
            <v>Applications Software</v>
          </cell>
          <cell r="AF9">
            <v>4</v>
          </cell>
        </row>
        <row r="10">
          <cell r="A10" t="str">
            <v>Systems Mgmt Software</v>
          </cell>
          <cell r="B10">
            <v>0.28000000000000003</v>
          </cell>
          <cell r="C10">
            <v>0.03</v>
          </cell>
          <cell r="E10" t="str">
            <v>VPN &amp; Remote Access</v>
          </cell>
          <cell r="F10">
            <v>0.12</v>
          </cell>
          <cell r="G10">
            <v>0.01</v>
          </cell>
          <cell r="H10">
            <v>0.11</v>
          </cell>
          <cell r="I10">
            <v>12</v>
          </cell>
          <cell r="AE10" t="str">
            <v>BI/Analytics Software</v>
          </cell>
          <cell r="AF10">
            <v>4</v>
          </cell>
        </row>
        <row r="11">
          <cell r="A11" t="str">
            <v>General Software</v>
          </cell>
          <cell r="B11">
            <v>0</v>
          </cell>
          <cell r="C11">
            <v>0</v>
          </cell>
          <cell r="E11" t="str">
            <v>BI/Analytics Software</v>
          </cell>
          <cell r="F11">
            <v>0.12</v>
          </cell>
          <cell r="G11">
            <v>0.03</v>
          </cell>
          <cell r="H11">
            <v>0.09</v>
          </cell>
          <cell r="I11">
            <v>4</v>
          </cell>
          <cell r="AE11" t="str">
            <v>Handheld Devices</v>
          </cell>
          <cell r="AF11">
            <v>2.6</v>
          </cell>
        </row>
        <row r="12">
          <cell r="A12" t="str">
            <v>Desktops/ Laptops</v>
          </cell>
          <cell r="B12">
            <v>0.18</v>
          </cell>
          <cell r="C12">
            <v>0.16</v>
          </cell>
          <cell r="E12" t="str">
            <v>Handheld Devices</v>
          </cell>
          <cell r="F12">
            <v>0.13</v>
          </cell>
          <cell r="G12">
            <v>0.05</v>
          </cell>
          <cell r="H12">
            <v>0.08</v>
          </cell>
          <cell r="I12">
            <v>2.6</v>
          </cell>
          <cell r="AE12" t="str">
            <v>Storage</v>
          </cell>
          <cell r="AF12">
            <v>2.5</v>
          </cell>
        </row>
        <row r="13">
          <cell r="A13" t="str">
            <v>Broad Hardware</v>
          </cell>
          <cell r="B13">
            <v>0</v>
          </cell>
          <cell r="C13">
            <v>0.09</v>
          </cell>
          <cell r="E13" t="str">
            <v>Mobile Applications</v>
          </cell>
          <cell r="F13">
            <v>7.0000000000000007E-2</v>
          </cell>
          <cell r="G13">
            <v>0</v>
          </cell>
          <cell r="H13">
            <v>7.0000000000000007E-2</v>
          </cell>
          <cell r="I13" t="str">
            <v>NM</v>
          </cell>
          <cell r="AE13" t="str">
            <v>VoIP</v>
          </cell>
          <cell r="AF13">
            <v>2</v>
          </cell>
        </row>
        <row r="14">
          <cell r="A14" t="str">
            <v>Servers / Mainframe</v>
          </cell>
          <cell r="B14">
            <v>0.03</v>
          </cell>
          <cell r="C14">
            <v>0.16</v>
          </cell>
          <cell r="E14" t="str">
            <v>Switching</v>
          </cell>
          <cell r="F14">
            <v>0.16</v>
          </cell>
          <cell r="G14">
            <v>0.09</v>
          </cell>
          <cell r="H14">
            <v>7.0000000000000007E-2</v>
          </cell>
          <cell r="I14">
            <v>1.7777777777777779</v>
          </cell>
          <cell r="AE14" t="str">
            <v>Infrastructure Software</v>
          </cell>
          <cell r="AF14">
            <v>1.8846153846153846</v>
          </cell>
        </row>
        <row r="15">
          <cell r="A15" t="str">
            <v>Data Center</v>
          </cell>
          <cell r="B15">
            <v>0</v>
          </cell>
          <cell r="C15">
            <v>0</v>
          </cell>
          <cell r="E15" t="str">
            <v>Storage</v>
          </cell>
          <cell r="F15">
            <v>0.1</v>
          </cell>
          <cell r="G15">
            <v>0.04</v>
          </cell>
          <cell r="H15">
            <v>6.0000000000000005E-2</v>
          </cell>
          <cell r="I15">
            <v>2.5</v>
          </cell>
          <cell r="AE15" t="str">
            <v>Switching</v>
          </cell>
          <cell r="AF15">
            <v>1.7777777777777779</v>
          </cell>
        </row>
        <row r="16">
          <cell r="A16" t="str">
            <v>Storage</v>
          </cell>
          <cell r="B16">
            <v>0.1</v>
          </cell>
          <cell r="C16">
            <v>0.04</v>
          </cell>
          <cell r="E16" t="str">
            <v>VoIP</v>
          </cell>
          <cell r="F16">
            <v>0.06</v>
          </cell>
          <cell r="G16">
            <v>0.03</v>
          </cell>
          <cell r="H16">
            <v>0.03</v>
          </cell>
          <cell r="I16">
            <v>2</v>
          </cell>
          <cell r="AE16" t="str">
            <v>IT Outsourcing</v>
          </cell>
          <cell r="AF16">
            <v>1.2</v>
          </cell>
        </row>
        <row r="17">
          <cell r="A17" t="str">
            <v>Switching</v>
          </cell>
          <cell r="B17">
            <v>0.16</v>
          </cell>
          <cell r="C17">
            <v>0.09</v>
          </cell>
          <cell r="E17" t="str">
            <v>Desktops/ Laptops</v>
          </cell>
          <cell r="F17">
            <v>0.18</v>
          </cell>
          <cell r="G17">
            <v>0.16</v>
          </cell>
          <cell r="H17">
            <v>1.999999999999999E-2</v>
          </cell>
          <cell r="I17">
            <v>1.125</v>
          </cell>
          <cell r="AE17" t="str">
            <v>Desktops/ Laptops</v>
          </cell>
          <cell r="AF17">
            <v>1.125</v>
          </cell>
        </row>
        <row r="18">
          <cell r="A18" t="str">
            <v>WLAN</v>
          </cell>
          <cell r="B18">
            <v>0</v>
          </cell>
          <cell r="C18">
            <v>0.02</v>
          </cell>
          <cell r="E18" t="str">
            <v>Video</v>
          </cell>
          <cell r="F18">
            <v>0.01</v>
          </cell>
          <cell r="G18">
            <v>0</v>
          </cell>
          <cell r="H18">
            <v>0.01</v>
          </cell>
          <cell r="I18" t="str">
            <v>NM</v>
          </cell>
          <cell r="AE18" t="str">
            <v>PBX</v>
          </cell>
          <cell r="AF18">
            <v>0.2857142857142857</v>
          </cell>
        </row>
        <row r="19">
          <cell r="A19" t="str">
            <v>PBX</v>
          </cell>
          <cell r="B19">
            <v>0.02</v>
          </cell>
          <cell r="C19">
            <v>7.0000000000000007E-2</v>
          </cell>
          <cell r="E19" t="str">
            <v>IT Outsourcing</v>
          </cell>
          <cell r="F19">
            <v>0.06</v>
          </cell>
          <cell r="G19">
            <v>0.05</v>
          </cell>
          <cell r="H19">
            <v>9.999999999999995E-3</v>
          </cell>
          <cell r="I19">
            <v>1.2</v>
          </cell>
          <cell r="AE19" t="str">
            <v>Consulting</v>
          </cell>
          <cell r="AF19">
            <v>0.2857142857142857</v>
          </cell>
        </row>
        <row r="20">
          <cell r="A20" t="str">
            <v>Video</v>
          </cell>
          <cell r="B20">
            <v>0.01</v>
          </cell>
          <cell r="C20">
            <v>0</v>
          </cell>
          <cell r="E20" t="str">
            <v>WLAN</v>
          </cell>
          <cell r="F20">
            <v>0</v>
          </cell>
          <cell r="G20">
            <v>0.02</v>
          </cell>
          <cell r="H20">
            <v>-0.02</v>
          </cell>
          <cell r="I20">
            <v>0</v>
          </cell>
          <cell r="AE20" t="str">
            <v>Servers / Mainframe</v>
          </cell>
          <cell r="AF20">
            <v>0.1875</v>
          </cell>
        </row>
        <row r="21">
          <cell r="A21" t="str">
            <v>VoIP</v>
          </cell>
          <cell r="B21">
            <v>0.06</v>
          </cell>
          <cell r="C21">
            <v>0.03</v>
          </cell>
          <cell r="E21" t="str">
            <v>PBX</v>
          </cell>
          <cell r="F21">
            <v>0.02</v>
          </cell>
          <cell r="G21">
            <v>7.0000000000000007E-2</v>
          </cell>
          <cell r="H21">
            <v>-0.05</v>
          </cell>
          <cell r="I21">
            <v>0.2857142857142857</v>
          </cell>
          <cell r="AE21" t="str">
            <v>WLAN</v>
          </cell>
          <cell r="AF21">
            <v>0</v>
          </cell>
        </row>
        <row r="22">
          <cell r="A22" t="str">
            <v>VPN &amp; Remote Access</v>
          </cell>
          <cell r="B22">
            <v>0.12</v>
          </cell>
          <cell r="C22">
            <v>0.01</v>
          </cell>
          <cell r="E22" t="str">
            <v>Consulting</v>
          </cell>
          <cell r="F22">
            <v>0.02</v>
          </cell>
          <cell r="G22">
            <v>7.0000000000000007E-2</v>
          </cell>
          <cell r="H22">
            <v>-0.05</v>
          </cell>
          <cell r="I22">
            <v>0.2857142857142857</v>
          </cell>
          <cell r="AE22" t="str">
            <v>Broad Hardware</v>
          </cell>
          <cell r="AF22">
            <v>0</v>
          </cell>
        </row>
        <row r="23">
          <cell r="A23" t="str">
            <v>Handheld Devices</v>
          </cell>
          <cell r="B23">
            <v>0.13</v>
          </cell>
          <cell r="C23">
            <v>0.05</v>
          </cell>
          <cell r="E23" t="str">
            <v>Broad Hardware</v>
          </cell>
          <cell r="F23">
            <v>0</v>
          </cell>
          <cell r="G23">
            <v>0.09</v>
          </cell>
          <cell r="H23">
            <v>-0.09</v>
          </cell>
          <cell r="I23">
            <v>0</v>
          </cell>
        </row>
        <row r="24">
          <cell r="A24" t="str">
            <v>Mobile Applications</v>
          </cell>
          <cell r="B24">
            <v>7.0000000000000007E-2</v>
          </cell>
          <cell r="C24">
            <v>0</v>
          </cell>
          <cell r="E24" t="str">
            <v>Servers / Mainframe</v>
          </cell>
          <cell r="F24">
            <v>0.03</v>
          </cell>
          <cell r="G24">
            <v>0.16</v>
          </cell>
          <cell r="H24">
            <v>-0.13</v>
          </cell>
          <cell r="I24">
            <v>0.1875</v>
          </cell>
        </row>
        <row r="25">
          <cell r="A25" t="str">
            <v>Consulting</v>
          </cell>
          <cell r="B25">
            <v>0.02</v>
          </cell>
          <cell r="C25">
            <v>7.0000000000000007E-2</v>
          </cell>
        </row>
        <row r="26">
          <cell r="A26" t="str">
            <v>Application outsourcing</v>
          </cell>
          <cell r="B26">
            <v>0</v>
          </cell>
          <cell r="C26">
            <v>0</v>
          </cell>
        </row>
        <row r="27">
          <cell r="A27" t="str">
            <v>IT Outsourcing</v>
          </cell>
          <cell r="B27">
            <v>0.06</v>
          </cell>
          <cell r="C27">
            <v>0.05</v>
          </cell>
        </row>
        <row r="28">
          <cell r="A28" t="str">
            <v>Offshore</v>
          </cell>
          <cell r="B28">
            <v>0</v>
          </cell>
          <cell r="C28">
            <v>0</v>
          </cell>
        </row>
        <row r="29">
          <cell r="A29" t="str">
            <v>BPO</v>
          </cell>
          <cell r="B29">
            <v>0.02</v>
          </cell>
          <cell r="C29">
            <v>0</v>
          </cell>
        </row>
        <row r="30">
          <cell r="A30" t="str">
            <v>Training</v>
          </cell>
          <cell r="B30">
            <v>0</v>
          </cell>
          <cell r="C30">
            <v>0.02</v>
          </cell>
        </row>
        <row r="32">
          <cell r="A32" t="str">
            <v>Software only</v>
          </cell>
          <cell r="B32" t="str">
            <v>Largest incremental increase</v>
          </cell>
          <cell r="C32" t="str">
            <v>Largest incremental decrease</v>
          </cell>
          <cell r="E32" t="str">
            <v>Software only</v>
          </cell>
          <cell r="F32" t="str">
            <v>Largest incremental increase</v>
          </cell>
          <cell r="G32" t="str">
            <v>Largest incremental decrease</v>
          </cell>
          <cell r="H32" t="str">
            <v>Delta</v>
          </cell>
        </row>
        <row r="33">
          <cell r="A33" t="str">
            <v>App Development</v>
          </cell>
          <cell r="B33">
            <v>0.01</v>
          </cell>
          <cell r="C33">
            <v>0.06</v>
          </cell>
          <cell r="E33" t="str">
            <v>ERP</v>
          </cell>
          <cell r="F33">
            <v>0.37</v>
          </cell>
          <cell r="G33">
            <v>0.11</v>
          </cell>
          <cell r="H33">
            <v>0.26</v>
          </cell>
        </row>
        <row r="34">
          <cell r="A34" t="str">
            <v>Cloud Applications</v>
          </cell>
          <cell r="B34">
            <v>0.13</v>
          </cell>
          <cell r="C34">
            <v>0.02</v>
          </cell>
          <cell r="E34" t="str">
            <v>Security</v>
          </cell>
          <cell r="F34">
            <v>0.23</v>
          </cell>
          <cell r="G34">
            <v>0.03</v>
          </cell>
          <cell r="H34">
            <v>0.2</v>
          </cell>
        </row>
        <row r="35">
          <cell r="A35" t="str">
            <v>Cloud Computing</v>
          </cell>
          <cell r="B35">
            <v>0.09</v>
          </cell>
          <cell r="C35">
            <v>0</v>
          </cell>
          <cell r="E35" t="str">
            <v>Database</v>
          </cell>
          <cell r="F35">
            <v>0.16</v>
          </cell>
          <cell r="G35">
            <v>0.03</v>
          </cell>
          <cell r="H35">
            <v>0.13</v>
          </cell>
        </row>
        <row r="36">
          <cell r="A36" t="str">
            <v>Operating System</v>
          </cell>
          <cell r="B36">
            <v>7.0000000000000007E-2</v>
          </cell>
          <cell r="C36">
            <v>0.08</v>
          </cell>
          <cell r="E36" t="str">
            <v>Cloud Applications</v>
          </cell>
          <cell r="F36">
            <v>0.13</v>
          </cell>
          <cell r="G36">
            <v>0.02</v>
          </cell>
          <cell r="H36">
            <v>0.11</v>
          </cell>
        </row>
        <row r="37">
          <cell r="A37" t="str">
            <v>Portal</v>
          </cell>
          <cell r="B37">
            <v>0.03</v>
          </cell>
          <cell r="C37">
            <v>0.01</v>
          </cell>
          <cell r="E37" t="str">
            <v>BI/Analytics</v>
          </cell>
          <cell r="F37">
            <v>0.12</v>
          </cell>
          <cell r="G37">
            <v>0.03</v>
          </cell>
          <cell r="H37">
            <v>0.09</v>
          </cell>
        </row>
        <row r="38">
          <cell r="A38" t="str">
            <v>Virtualization</v>
          </cell>
          <cell r="B38">
            <v>0.16</v>
          </cell>
          <cell r="C38">
            <v>0.08</v>
          </cell>
          <cell r="E38" t="str">
            <v>Cloud Computing</v>
          </cell>
          <cell r="F38">
            <v>0.09</v>
          </cell>
          <cell r="G38">
            <v>0</v>
          </cell>
          <cell r="H38">
            <v>0.09</v>
          </cell>
        </row>
        <row r="39">
          <cell r="A39" t="str">
            <v>Integration</v>
          </cell>
          <cell r="B39">
            <v>0.02</v>
          </cell>
          <cell r="C39">
            <v>0</v>
          </cell>
          <cell r="E39" t="str">
            <v>Virtualization</v>
          </cell>
          <cell r="F39">
            <v>0.16</v>
          </cell>
          <cell r="G39">
            <v>0.08</v>
          </cell>
          <cell r="H39">
            <v>0.08</v>
          </cell>
        </row>
        <row r="40">
          <cell r="A40" t="str">
            <v>Database</v>
          </cell>
          <cell r="B40">
            <v>0.16</v>
          </cell>
          <cell r="C40">
            <v>0.03</v>
          </cell>
          <cell r="E40" t="str">
            <v>Backup and Recovery</v>
          </cell>
          <cell r="F40">
            <v>0.05</v>
          </cell>
          <cell r="G40">
            <v>0</v>
          </cell>
          <cell r="H40">
            <v>0.05</v>
          </cell>
        </row>
        <row r="41">
          <cell r="A41" t="str">
            <v>ERP</v>
          </cell>
          <cell r="B41">
            <v>0.37</v>
          </cell>
          <cell r="C41">
            <v>0.11</v>
          </cell>
          <cell r="E41" t="str">
            <v>HR</v>
          </cell>
          <cell r="F41">
            <v>0.05</v>
          </cell>
          <cell r="G41">
            <v>0.01</v>
          </cell>
          <cell r="H41">
            <v>0.04</v>
          </cell>
        </row>
        <row r="42">
          <cell r="A42" t="str">
            <v>HR</v>
          </cell>
          <cell r="B42">
            <v>0.05</v>
          </cell>
          <cell r="C42">
            <v>0.01</v>
          </cell>
          <cell r="E42" t="str">
            <v>Integration</v>
          </cell>
          <cell r="F42">
            <v>0.02</v>
          </cell>
          <cell r="G42">
            <v>0</v>
          </cell>
          <cell r="H42">
            <v>0.02</v>
          </cell>
        </row>
        <row r="43">
          <cell r="A43" t="str">
            <v>CRM</v>
          </cell>
          <cell r="B43">
            <v>0.01</v>
          </cell>
          <cell r="C43">
            <v>0.01</v>
          </cell>
          <cell r="E43" t="str">
            <v>Portal</v>
          </cell>
          <cell r="F43">
            <v>0.03</v>
          </cell>
          <cell r="G43">
            <v>0.01</v>
          </cell>
          <cell r="H43">
            <v>1.9999999999999997E-2</v>
          </cell>
        </row>
        <row r="44">
          <cell r="A44" t="str">
            <v>SCM</v>
          </cell>
          <cell r="B44">
            <v>0.01</v>
          </cell>
          <cell r="C44">
            <v>0</v>
          </cell>
          <cell r="E44" t="str">
            <v>SCM</v>
          </cell>
          <cell r="F44">
            <v>0.01</v>
          </cell>
          <cell r="G44">
            <v>0</v>
          </cell>
          <cell r="H44">
            <v>0.01</v>
          </cell>
        </row>
        <row r="45">
          <cell r="A45" t="str">
            <v>Compliance</v>
          </cell>
          <cell r="B45">
            <v>0</v>
          </cell>
          <cell r="C45">
            <v>0</v>
          </cell>
          <cell r="E45" t="str">
            <v>CRM</v>
          </cell>
          <cell r="F45">
            <v>0.01</v>
          </cell>
          <cell r="G45">
            <v>0.01</v>
          </cell>
          <cell r="H45">
            <v>0</v>
          </cell>
        </row>
        <row r="46">
          <cell r="A46" t="str">
            <v>BI/Analytics</v>
          </cell>
          <cell r="B46">
            <v>0.12</v>
          </cell>
          <cell r="C46">
            <v>0.03</v>
          </cell>
          <cell r="E46" t="str">
            <v>Operating System</v>
          </cell>
          <cell r="F46">
            <v>7.0000000000000007E-2</v>
          </cell>
          <cell r="G46">
            <v>0.08</v>
          </cell>
          <cell r="H46">
            <v>-9.999999999999995E-3</v>
          </cell>
        </row>
        <row r="47">
          <cell r="A47" t="str">
            <v>Security</v>
          </cell>
          <cell r="B47">
            <v>0.23</v>
          </cell>
          <cell r="C47">
            <v>0.03</v>
          </cell>
          <cell r="E47" t="str">
            <v>App Development</v>
          </cell>
          <cell r="F47">
            <v>0.01</v>
          </cell>
          <cell r="G47">
            <v>0.06</v>
          </cell>
          <cell r="H47">
            <v>-4.9999999999999996E-2</v>
          </cell>
        </row>
        <row r="48">
          <cell r="A48" t="str">
            <v>Backup and Recovery</v>
          </cell>
          <cell r="B48">
            <v>0.05</v>
          </cell>
          <cell r="C48">
            <v>0</v>
          </cell>
        </row>
        <row r="50">
          <cell r="B50">
            <v>2</v>
          </cell>
          <cell r="C50">
            <v>3</v>
          </cell>
          <cell r="D50">
            <v>4</v>
          </cell>
          <cell r="E50">
            <v>5</v>
          </cell>
          <cell r="F50">
            <v>6</v>
          </cell>
        </row>
        <row r="51">
          <cell r="B51" t="str">
            <v>Broad Software Categories</v>
          </cell>
          <cell r="C51" t="str">
            <v>Hardware Categories</v>
          </cell>
          <cell r="D51" t="str">
            <v>Comm. Equip. Categories</v>
          </cell>
          <cell r="E51" t="str">
            <v>IT Services Categories</v>
          </cell>
          <cell r="F51" t="str">
            <v>Narrow Software Categories</v>
          </cell>
        </row>
        <row r="52">
          <cell r="A52" t="str">
            <v>Cloud Applications</v>
          </cell>
          <cell r="B52" t="str">
            <v>Applications Software</v>
          </cell>
          <cell r="F52" t="str">
            <v>Cloud Applications</v>
          </cell>
        </row>
        <row r="53">
          <cell r="A53" t="str">
            <v>Cloud apps</v>
          </cell>
          <cell r="B53" t="str">
            <v>Applications Software</v>
          </cell>
          <cell r="F53" t="str">
            <v>Cloud Applications</v>
          </cell>
        </row>
        <row r="54">
          <cell r="A54" t="str">
            <v>Cloud apps</v>
          </cell>
          <cell r="B54" t="str">
            <v>Applications Software</v>
          </cell>
          <cell r="F54" t="str">
            <v>Cloud Applications</v>
          </cell>
        </row>
        <row r="55">
          <cell r="A55" t="str">
            <v>Implementing cloud based applications</v>
          </cell>
          <cell r="B55" t="str">
            <v>Applications Software</v>
          </cell>
          <cell r="F55" t="str">
            <v>Cloud Applications</v>
          </cell>
        </row>
        <row r="56">
          <cell r="A56" t="str">
            <v>New SaaS initiatives</v>
          </cell>
          <cell r="B56" t="str">
            <v>Applications Software</v>
          </cell>
          <cell r="F56" t="str">
            <v>Cloud Applications</v>
          </cell>
        </row>
        <row r="57">
          <cell r="A57" t="str">
            <v>Online applications</v>
          </cell>
          <cell r="B57" t="str">
            <v>Applications Software</v>
          </cell>
          <cell r="F57" t="str">
            <v>Cloud Applications</v>
          </cell>
        </row>
        <row r="58">
          <cell r="A58" t="str">
            <v>SaaS</v>
          </cell>
          <cell r="B58" t="str">
            <v>Applications Software</v>
          </cell>
          <cell r="F58" t="str">
            <v>Cloud Applications</v>
          </cell>
        </row>
        <row r="59">
          <cell r="A59" t="str">
            <v>SaaS</v>
          </cell>
          <cell r="B59" t="str">
            <v>Applications Software</v>
          </cell>
          <cell r="F59" t="str">
            <v>Cloud Applications</v>
          </cell>
        </row>
        <row r="60">
          <cell r="A60" t="str">
            <v>SaaS</v>
          </cell>
          <cell r="B60" t="str">
            <v>Applications Software</v>
          </cell>
          <cell r="F60" t="str">
            <v>Cloud Applications</v>
          </cell>
        </row>
        <row r="61">
          <cell r="A61" t="str">
            <v>SaaS</v>
          </cell>
          <cell r="B61" t="str">
            <v>Applications Software</v>
          </cell>
          <cell r="F61" t="str">
            <v>Cloud Applications</v>
          </cell>
        </row>
        <row r="62">
          <cell r="A62" t="str">
            <v>Web based applications</v>
          </cell>
          <cell r="B62" t="str">
            <v>Applications Software</v>
          </cell>
          <cell r="F62" t="str">
            <v>Cloud Applications</v>
          </cell>
        </row>
        <row r="63">
          <cell r="A63" t="str">
            <v>Web based applications</v>
          </cell>
          <cell r="B63" t="str">
            <v>Applications Software</v>
          </cell>
          <cell r="F63" t="str">
            <v>Cloud Applications</v>
          </cell>
        </row>
        <row r="64">
          <cell r="A64" t="str">
            <v>Web-based apps</v>
          </cell>
          <cell r="B64" t="str">
            <v>Applications Software</v>
          </cell>
          <cell r="F64" t="str">
            <v>Cloud Applications</v>
          </cell>
        </row>
        <row r="65">
          <cell r="A65" t="str">
            <v>Cloud</v>
          </cell>
          <cell r="B65" t="str">
            <v>Applications Software</v>
          </cell>
          <cell r="F65" t="str">
            <v>Cloud Computing</v>
          </cell>
        </row>
        <row r="66">
          <cell r="A66" t="str">
            <v>Cloud</v>
          </cell>
          <cell r="B66" t="str">
            <v>Applications Software</v>
          </cell>
          <cell r="F66" t="str">
            <v>Cloud Computing</v>
          </cell>
        </row>
        <row r="67">
          <cell r="A67" t="str">
            <v>Cloud Initiatives</v>
          </cell>
          <cell r="B67" t="str">
            <v>Applications Software</v>
          </cell>
          <cell r="F67" t="str">
            <v>Cloud Computing</v>
          </cell>
        </row>
        <row r="68">
          <cell r="A68" t="str">
            <v>Cloud Initiatives</v>
          </cell>
          <cell r="B68" t="str">
            <v>Applications Software</v>
          </cell>
          <cell r="F68" t="str">
            <v>Cloud Computing</v>
          </cell>
        </row>
        <row r="69">
          <cell r="A69" t="str">
            <v>Cloud Initiatives</v>
          </cell>
          <cell r="B69" t="str">
            <v>Applications Software</v>
          </cell>
          <cell r="F69" t="str">
            <v>Cloud Computing</v>
          </cell>
        </row>
        <row r="70">
          <cell r="A70" t="str">
            <v>Cloud Initiatives</v>
          </cell>
          <cell r="B70" t="str">
            <v>Applications Software</v>
          </cell>
          <cell r="F70" t="str">
            <v>Cloud Computing</v>
          </cell>
        </row>
        <row r="71">
          <cell r="A71" t="str">
            <v>Cloud initiatives</v>
          </cell>
          <cell r="B71" t="str">
            <v>Applications Software</v>
          </cell>
          <cell r="F71" t="str">
            <v>Cloud Computing</v>
          </cell>
        </row>
        <row r="72">
          <cell r="A72" t="str">
            <v>Cloud initiatives</v>
          </cell>
          <cell r="B72" t="str">
            <v>Applications Software</v>
          </cell>
          <cell r="F72" t="str">
            <v>Cloud Computing</v>
          </cell>
        </row>
        <row r="73">
          <cell r="A73" t="str">
            <v>Cloud projects</v>
          </cell>
          <cell r="B73" t="str">
            <v>Applications Software</v>
          </cell>
          <cell r="F73" t="str">
            <v>Cloud Computing</v>
          </cell>
        </row>
        <row r="74">
          <cell r="A74" t="str">
            <v>CRM</v>
          </cell>
          <cell r="B74" t="str">
            <v>Applications Software</v>
          </cell>
          <cell r="F74" t="str">
            <v>CRM</v>
          </cell>
        </row>
        <row r="75">
          <cell r="A75" t="str">
            <v>Business Process Management</v>
          </cell>
          <cell r="B75" t="str">
            <v>Applications Software</v>
          </cell>
          <cell r="F75" t="str">
            <v>ERP</v>
          </cell>
        </row>
        <row r="76">
          <cell r="A76" t="str">
            <v>ERP</v>
          </cell>
          <cell r="B76" t="str">
            <v>Applications Software</v>
          </cell>
          <cell r="F76" t="str">
            <v>ERP</v>
          </cell>
        </row>
        <row r="77">
          <cell r="A77" t="str">
            <v>ERP</v>
          </cell>
          <cell r="B77" t="str">
            <v>Applications Software</v>
          </cell>
          <cell r="F77" t="str">
            <v>ERP</v>
          </cell>
        </row>
        <row r="78">
          <cell r="A78" t="str">
            <v>ERP</v>
          </cell>
          <cell r="B78" t="str">
            <v>Applications Software</v>
          </cell>
          <cell r="F78" t="str">
            <v>ERP</v>
          </cell>
        </row>
        <row r="79">
          <cell r="A79" t="str">
            <v>ERP</v>
          </cell>
          <cell r="B79" t="str">
            <v>Applications Software</v>
          </cell>
          <cell r="F79" t="str">
            <v>ERP</v>
          </cell>
        </row>
        <row r="80">
          <cell r="A80" t="str">
            <v>ERP</v>
          </cell>
          <cell r="B80" t="str">
            <v>Applications Software</v>
          </cell>
          <cell r="F80" t="str">
            <v>ERP</v>
          </cell>
        </row>
        <row r="81">
          <cell r="A81" t="str">
            <v>ERP</v>
          </cell>
          <cell r="B81" t="str">
            <v>Applications Software</v>
          </cell>
          <cell r="F81" t="str">
            <v>ERP</v>
          </cell>
        </row>
        <row r="82">
          <cell r="A82" t="str">
            <v>ERP</v>
          </cell>
          <cell r="B82" t="str">
            <v>Applications Software</v>
          </cell>
          <cell r="F82" t="str">
            <v>ERP</v>
          </cell>
        </row>
        <row r="83">
          <cell r="A83" t="str">
            <v>ERP</v>
          </cell>
          <cell r="B83" t="str">
            <v>Applications Software</v>
          </cell>
          <cell r="F83" t="str">
            <v>ERP</v>
          </cell>
        </row>
        <row r="84">
          <cell r="A84" t="str">
            <v>ERP</v>
          </cell>
          <cell r="B84" t="str">
            <v>Applications Software</v>
          </cell>
          <cell r="F84" t="str">
            <v>ERP</v>
          </cell>
        </row>
        <row r="85">
          <cell r="A85" t="str">
            <v>ERP</v>
          </cell>
          <cell r="B85" t="str">
            <v>Applications Software</v>
          </cell>
          <cell r="F85" t="str">
            <v>ERP</v>
          </cell>
        </row>
        <row r="86">
          <cell r="A86" t="str">
            <v>ERP</v>
          </cell>
          <cell r="B86" t="str">
            <v>Applications Software</v>
          </cell>
          <cell r="F86" t="str">
            <v>ERP</v>
          </cell>
        </row>
        <row r="87">
          <cell r="A87" t="str">
            <v>ERP</v>
          </cell>
          <cell r="B87" t="str">
            <v>Applications Software</v>
          </cell>
          <cell r="F87" t="str">
            <v>ERP</v>
          </cell>
        </row>
        <row r="88">
          <cell r="A88" t="str">
            <v>ERP</v>
          </cell>
          <cell r="B88" t="str">
            <v>Applications Software</v>
          </cell>
          <cell r="F88" t="str">
            <v>ERP</v>
          </cell>
        </row>
        <row r="89">
          <cell r="A89" t="str">
            <v>ERP</v>
          </cell>
          <cell r="B89" t="str">
            <v>Applications Software</v>
          </cell>
          <cell r="F89" t="str">
            <v>ERP</v>
          </cell>
        </row>
        <row r="90">
          <cell r="A90" t="str">
            <v>ERP</v>
          </cell>
          <cell r="B90" t="str">
            <v>Applications Software</v>
          </cell>
          <cell r="F90" t="str">
            <v>ERP</v>
          </cell>
        </row>
        <row r="91">
          <cell r="A91" t="str">
            <v>ERP</v>
          </cell>
          <cell r="B91" t="str">
            <v>Applications Software</v>
          </cell>
          <cell r="F91" t="str">
            <v>ERP</v>
          </cell>
        </row>
        <row r="92">
          <cell r="A92" t="str">
            <v>ERP</v>
          </cell>
          <cell r="B92" t="str">
            <v>Applications Software</v>
          </cell>
          <cell r="F92" t="str">
            <v>ERP</v>
          </cell>
        </row>
        <row r="93">
          <cell r="A93" t="str">
            <v>ERP</v>
          </cell>
          <cell r="B93" t="str">
            <v>Applications Software</v>
          </cell>
          <cell r="F93" t="str">
            <v>ERP</v>
          </cell>
        </row>
        <row r="94">
          <cell r="A94" t="str">
            <v>ERP</v>
          </cell>
          <cell r="B94" t="str">
            <v>Applications Software</v>
          </cell>
          <cell r="F94" t="str">
            <v>ERP</v>
          </cell>
        </row>
        <row r="95">
          <cell r="A95" t="str">
            <v>ERP</v>
          </cell>
          <cell r="B95" t="str">
            <v>Applications Software</v>
          </cell>
          <cell r="F95" t="str">
            <v>ERP</v>
          </cell>
        </row>
        <row r="96">
          <cell r="A96" t="str">
            <v>ERP</v>
          </cell>
          <cell r="B96" t="str">
            <v>Applications Software</v>
          </cell>
          <cell r="F96" t="str">
            <v>ERP</v>
          </cell>
        </row>
        <row r="97">
          <cell r="A97" t="str">
            <v>ERP</v>
          </cell>
          <cell r="B97" t="str">
            <v>Applications Software</v>
          </cell>
          <cell r="F97" t="str">
            <v>ERP</v>
          </cell>
        </row>
        <row r="98">
          <cell r="A98" t="str">
            <v>ERP</v>
          </cell>
          <cell r="B98" t="str">
            <v>Applications Software</v>
          </cell>
          <cell r="F98" t="str">
            <v>ERP</v>
          </cell>
        </row>
        <row r="99">
          <cell r="A99" t="str">
            <v>ERP</v>
          </cell>
          <cell r="B99" t="str">
            <v>Applications Software</v>
          </cell>
          <cell r="F99" t="str">
            <v>ERP</v>
          </cell>
        </row>
        <row r="100">
          <cell r="A100" t="str">
            <v>ERP</v>
          </cell>
          <cell r="B100" t="str">
            <v>Applications Software</v>
          </cell>
          <cell r="F100" t="str">
            <v>ERP</v>
          </cell>
        </row>
        <row r="101">
          <cell r="A101" t="str">
            <v>ERP development</v>
          </cell>
          <cell r="B101" t="str">
            <v>Applications Software</v>
          </cell>
          <cell r="F101" t="str">
            <v>ERP</v>
          </cell>
        </row>
        <row r="102">
          <cell r="A102" t="str">
            <v>ERP Infrastructure</v>
          </cell>
          <cell r="B102" t="str">
            <v>Applications Software</v>
          </cell>
          <cell r="F102" t="str">
            <v>ERP</v>
          </cell>
        </row>
        <row r="103">
          <cell r="A103" t="str">
            <v>Oracle</v>
          </cell>
          <cell r="B103" t="str">
            <v>Applications Software</v>
          </cell>
          <cell r="F103" t="str">
            <v>ERP</v>
          </cell>
        </row>
        <row r="104">
          <cell r="A104" t="str">
            <v>Oracle ERP upgrade</v>
          </cell>
          <cell r="B104" t="str">
            <v>Applications Software</v>
          </cell>
          <cell r="F104" t="str">
            <v>ERP</v>
          </cell>
        </row>
        <row r="105">
          <cell r="A105" t="str">
            <v>Oracle R12 upgrade</v>
          </cell>
          <cell r="B105" t="str">
            <v>Applications Software</v>
          </cell>
          <cell r="F105" t="str">
            <v>ERP</v>
          </cell>
        </row>
        <row r="106">
          <cell r="A106" t="str">
            <v>Oracle upgrades</v>
          </cell>
          <cell r="B106" t="str">
            <v>Applications Software</v>
          </cell>
          <cell r="F106" t="str">
            <v>ERP</v>
          </cell>
        </row>
        <row r="107">
          <cell r="A107" t="str">
            <v>PLM</v>
          </cell>
          <cell r="B107" t="str">
            <v>Applications Software</v>
          </cell>
          <cell r="F107" t="str">
            <v>ERP</v>
          </cell>
        </row>
        <row r="108">
          <cell r="A108" t="str">
            <v>Revamp A/P systems</v>
          </cell>
          <cell r="B108" t="str">
            <v>Applications Software</v>
          </cell>
          <cell r="F108" t="str">
            <v>ERP</v>
          </cell>
        </row>
        <row r="109">
          <cell r="A109" t="str">
            <v>SAP deployement</v>
          </cell>
          <cell r="B109" t="str">
            <v>Applications Software</v>
          </cell>
          <cell r="F109" t="str">
            <v>ERP</v>
          </cell>
        </row>
        <row r="110">
          <cell r="A110" t="str">
            <v>SAP ECC</v>
          </cell>
          <cell r="B110" t="str">
            <v>Applications Software</v>
          </cell>
          <cell r="F110" t="str">
            <v>ERP</v>
          </cell>
        </row>
        <row r="111">
          <cell r="A111" t="str">
            <v>SAP GTS Deployment Services</v>
          </cell>
          <cell r="B111" t="str">
            <v>Applications Software</v>
          </cell>
          <cell r="F111" t="str">
            <v>ERP</v>
          </cell>
        </row>
        <row r="112">
          <cell r="A112" t="str">
            <v>Employee portal</v>
          </cell>
          <cell r="B112" t="str">
            <v>Applications Software</v>
          </cell>
          <cell r="F112" t="str">
            <v>HR</v>
          </cell>
        </row>
        <row r="113">
          <cell r="A113" t="str">
            <v>HR</v>
          </cell>
          <cell r="B113" t="str">
            <v>Applications Software</v>
          </cell>
          <cell r="F113" t="str">
            <v>HR</v>
          </cell>
        </row>
        <row r="114">
          <cell r="A114" t="str">
            <v>HR applications</v>
          </cell>
          <cell r="B114" t="str">
            <v>Applications Software</v>
          </cell>
          <cell r="F114" t="str">
            <v>HR</v>
          </cell>
        </row>
        <row r="115">
          <cell r="A115" t="str">
            <v>HR apps</v>
          </cell>
          <cell r="B115" t="str">
            <v>Applications Software</v>
          </cell>
          <cell r="F115" t="str">
            <v>HR</v>
          </cell>
        </row>
        <row r="116">
          <cell r="A116" t="str">
            <v>HR apps</v>
          </cell>
          <cell r="B116" t="str">
            <v>Applications Software</v>
          </cell>
          <cell r="F116" t="str">
            <v>HR</v>
          </cell>
        </row>
        <row r="117">
          <cell r="A117" t="str">
            <v xml:space="preserve">Customer portal </v>
          </cell>
          <cell r="B117" t="str">
            <v>Applications Software</v>
          </cell>
          <cell r="F117" t="str">
            <v>Portal</v>
          </cell>
        </row>
        <row r="118">
          <cell r="A118" t="str">
            <v>Portal development</v>
          </cell>
          <cell r="B118" t="str">
            <v>Applications Software</v>
          </cell>
          <cell r="F118" t="str">
            <v>Portal</v>
          </cell>
        </row>
        <row r="119">
          <cell r="A119" t="str">
            <v>Web portal</v>
          </cell>
          <cell r="B119" t="str">
            <v>Applications Software</v>
          </cell>
          <cell r="F119" t="str">
            <v>Portal</v>
          </cell>
        </row>
        <row r="120">
          <cell r="A120" t="str">
            <v>SCM</v>
          </cell>
          <cell r="B120" t="str">
            <v>Applications Software</v>
          </cell>
          <cell r="F120" t="str">
            <v>SCM</v>
          </cell>
        </row>
        <row r="121">
          <cell r="A121" t="str">
            <v>Collaboration tools</v>
          </cell>
          <cell r="B121" t="str">
            <v>Applications Software</v>
          </cell>
          <cell r="F121" t="str">
            <v>Social/ Collaboration</v>
          </cell>
        </row>
        <row r="122">
          <cell r="A122" t="str">
            <v>Collaboration tools</v>
          </cell>
          <cell r="B122" t="str">
            <v>Applications Software</v>
          </cell>
          <cell r="F122" t="str">
            <v>Social/ Collaboration</v>
          </cell>
        </row>
        <row r="123">
          <cell r="A123" t="str">
            <v>Collaboration tools</v>
          </cell>
          <cell r="B123" t="str">
            <v>Applications Software</v>
          </cell>
          <cell r="F123" t="str">
            <v>Social/ Collaboration</v>
          </cell>
        </row>
        <row r="124">
          <cell r="A124" t="str">
            <v>Collaboration tools</v>
          </cell>
          <cell r="B124" t="str">
            <v>Applications Software</v>
          </cell>
          <cell r="F124" t="str">
            <v>Social/ Collaboration</v>
          </cell>
        </row>
        <row r="125">
          <cell r="A125" t="str">
            <v>Collaboration tools</v>
          </cell>
          <cell r="B125" t="str">
            <v>Applications Software</v>
          </cell>
          <cell r="F125" t="str">
            <v>Social/ Collaboration</v>
          </cell>
        </row>
        <row r="126">
          <cell r="A126" t="str">
            <v>Social networking apps</v>
          </cell>
          <cell r="B126" t="str">
            <v>Applications Software</v>
          </cell>
          <cell r="F126" t="str">
            <v>Social/ Collaboration</v>
          </cell>
        </row>
        <row r="127">
          <cell r="A127" t="str">
            <v>Social Service application</v>
          </cell>
          <cell r="B127" t="str">
            <v>Applications Software</v>
          </cell>
          <cell r="F127" t="str">
            <v>Social/ Collaboration</v>
          </cell>
        </row>
        <row r="128">
          <cell r="A128" t="str">
            <v>Application reporting</v>
          </cell>
          <cell r="B128" t="str">
            <v>Applications Software</v>
          </cell>
        </row>
        <row r="129">
          <cell r="A129" t="str">
            <v>Applications for new plants</v>
          </cell>
          <cell r="B129" t="str">
            <v>Applications Software</v>
          </cell>
        </row>
        <row r="130">
          <cell r="A130" t="str">
            <v>Departmental Applications</v>
          </cell>
          <cell r="B130" t="str">
            <v>Applications Software</v>
          </cell>
        </row>
        <row r="131">
          <cell r="A131" t="str">
            <v>Out of the box enterprise applications</v>
          </cell>
          <cell r="B131" t="str">
            <v>Applications Software</v>
          </cell>
        </row>
        <row r="132">
          <cell r="A132" t="str">
            <v>Productivity applications</v>
          </cell>
          <cell r="B132" t="str">
            <v>Applications Software</v>
          </cell>
        </row>
        <row r="133">
          <cell r="A133" t="str">
            <v>Productivity tools</v>
          </cell>
          <cell r="B133" t="str">
            <v>Applications Software</v>
          </cell>
        </row>
        <row r="134">
          <cell r="A134" t="str">
            <v>Software maintenence</v>
          </cell>
          <cell r="B134" t="str">
            <v>Applications Software</v>
          </cell>
        </row>
        <row r="135">
          <cell r="A135" t="str">
            <v>Spending towards maintenance</v>
          </cell>
          <cell r="B135" t="str">
            <v>Applications Software</v>
          </cell>
        </row>
        <row r="136">
          <cell r="A136" t="str">
            <v>Analytics software</v>
          </cell>
          <cell r="B136" t="str">
            <v>BI/Analytics Software</v>
          </cell>
          <cell r="F136" t="str">
            <v>BI/Analytics</v>
          </cell>
        </row>
        <row r="137">
          <cell r="A137" t="str">
            <v>BI applications</v>
          </cell>
          <cell r="B137" t="str">
            <v>BI/Analytics Software</v>
          </cell>
          <cell r="F137" t="str">
            <v>BI/Analytics</v>
          </cell>
        </row>
        <row r="138">
          <cell r="A138" t="str">
            <v>BI tools</v>
          </cell>
          <cell r="B138" t="str">
            <v>BI/Analytics Software</v>
          </cell>
          <cell r="F138" t="str">
            <v>BI/Analytics</v>
          </cell>
        </row>
        <row r="139">
          <cell r="A139" t="str">
            <v>BI Tools</v>
          </cell>
          <cell r="B139" t="str">
            <v>BI/Analytics Software</v>
          </cell>
          <cell r="F139" t="str">
            <v>BI/Analytics</v>
          </cell>
        </row>
        <row r="140">
          <cell r="A140" t="str">
            <v>Business analytics</v>
          </cell>
          <cell r="B140" t="str">
            <v>BI/Analytics Software</v>
          </cell>
          <cell r="F140" t="str">
            <v>BI/Analytics</v>
          </cell>
        </row>
        <row r="141">
          <cell r="A141" t="str">
            <v>Business analytics</v>
          </cell>
          <cell r="B141" t="str">
            <v>BI/Analytics Software</v>
          </cell>
          <cell r="F141" t="str">
            <v>BI/Analytics</v>
          </cell>
        </row>
        <row r="142">
          <cell r="A142" t="str">
            <v>Business Intelligence</v>
          </cell>
          <cell r="B142" t="str">
            <v>BI/Analytics Software</v>
          </cell>
          <cell r="F142" t="str">
            <v>BI/Analytics</v>
          </cell>
        </row>
        <row r="143">
          <cell r="A143" t="str">
            <v>Business Intelligence</v>
          </cell>
          <cell r="B143" t="str">
            <v>BI/Analytics Software</v>
          </cell>
          <cell r="F143" t="str">
            <v>BI/Analytics</v>
          </cell>
        </row>
        <row r="144">
          <cell r="A144" t="str">
            <v>Business Intelligence</v>
          </cell>
          <cell r="B144" t="str">
            <v>BI/Analytics Software</v>
          </cell>
          <cell r="F144" t="str">
            <v>BI/Analytics</v>
          </cell>
        </row>
        <row r="145">
          <cell r="A145" t="str">
            <v>Business Intelligence</v>
          </cell>
          <cell r="B145" t="str">
            <v>BI/Analytics Software</v>
          </cell>
          <cell r="F145" t="str">
            <v>BI/Analytics</v>
          </cell>
        </row>
        <row r="146">
          <cell r="A146" t="str">
            <v>Business intelligence tool</v>
          </cell>
          <cell r="B146" t="str">
            <v>BI/Analytics Software</v>
          </cell>
          <cell r="F146" t="str">
            <v>BI/Analytics</v>
          </cell>
        </row>
        <row r="147">
          <cell r="A147" t="str">
            <v>Data Warehouse / BI</v>
          </cell>
          <cell r="B147" t="str">
            <v>BI/Analytics Software</v>
          </cell>
          <cell r="F147" t="str">
            <v>BI/Analytics</v>
          </cell>
        </row>
        <row r="148">
          <cell r="A148" t="str">
            <v>Application development</v>
          </cell>
          <cell r="B148" t="str">
            <v>Infrastructure Software</v>
          </cell>
          <cell r="F148" t="str">
            <v>App Development</v>
          </cell>
        </row>
        <row r="149">
          <cell r="A149" t="str">
            <v>Data consolidation</v>
          </cell>
          <cell r="B149" t="str">
            <v>Infrastructure Software</v>
          </cell>
          <cell r="F149" t="str">
            <v>Database</v>
          </cell>
        </row>
        <row r="150">
          <cell r="A150" t="str">
            <v>Data Deduplication</v>
          </cell>
          <cell r="B150" t="str">
            <v>Infrastructure Software</v>
          </cell>
          <cell r="F150" t="str">
            <v>Database</v>
          </cell>
        </row>
        <row r="151">
          <cell r="A151" t="str">
            <v>Data Deduplication</v>
          </cell>
          <cell r="B151" t="str">
            <v>Infrastructure Software</v>
          </cell>
          <cell r="F151" t="str">
            <v>Database</v>
          </cell>
        </row>
        <row r="152">
          <cell r="A152" t="str">
            <v>Data Deduplication</v>
          </cell>
          <cell r="B152" t="str">
            <v>Infrastructure Software</v>
          </cell>
          <cell r="F152" t="str">
            <v>Database</v>
          </cell>
        </row>
        <row r="153">
          <cell r="A153" t="str">
            <v>Data Deduplication</v>
          </cell>
          <cell r="B153" t="str">
            <v>Infrastructure Software</v>
          </cell>
          <cell r="F153" t="str">
            <v>Database</v>
          </cell>
        </row>
        <row r="154">
          <cell r="A154" t="str">
            <v>Data deduplication</v>
          </cell>
          <cell r="B154" t="str">
            <v>Infrastructure Software</v>
          </cell>
          <cell r="F154" t="str">
            <v>Database</v>
          </cell>
        </row>
        <row r="155">
          <cell r="A155" t="str">
            <v>Data utilization rates</v>
          </cell>
          <cell r="B155" t="str">
            <v>Infrastructure Software</v>
          </cell>
          <cell r="F155" t="str">
            <v>Database</v>
          </cell>
        </row>
        <row r="156">
          <cell r="A156" t="str">
            <v>Data Warehousing</v>
          </cell>
          <cell r="B156" t="str">
            <v>Infrastructure Software</v>
          </cell>
          <cell r="F156" t="str">
            <v>Database</v>
          </cell>
        </row>
        <row r="157">
          <cell r="A157" t="str">
            <v>Database applcations</v>
          </cell>
          <cell r="B157" t="str">
            <v>Infrastructure Software</v>
          </cell>
          <cell r="F157" t="str">
            <v>Database</v>
          </cell>
        </row>
        <row r="158">
          <cell r="A158" t="str">
            <v>Database software</v>
          </cell>
          <cell r="B158" t="str">
            <v>Infrastructure Software</v>
          </cell>
          <cell r="F158" t="str">
            <v>Database</v>
          </cell>
        </row>
        <row r="159">
          <cell r="A159" t="str">
            <v>EHR (Electronic Health Records) systems</v>
          </cell>
          <cell r="B159" t="str">
            <v>Infrastructure Software</v>
          </cell>
          <cell r="F159" t="str">
            <v>Database</v>
          </cell>
        </row>
        <row r="160">
          <cell r="A160" t="str">
            <v>EHR (Electronic Health Records) systems</v>
          </cell>
          <cell r="B160" t="str">
            <v>Infrastructure Software</v>
          </cell>
          <cell r="F160" t="str">
            <v>Database</v>
          </cell>
        </row>
        <row r="161">
          <cell r="A161" t="str">
            <v>EHR (Electronic Health Records) systems</v>
          </cell>
          <cell r="B161" t="str">
            <v>Infrastructure Software</v>
          </cell>
          <cell r="F161" t="str">
            <v>Database</v>
          </cell>
        </row>
        <row r="162">
          <cell r="A162" t="str">
            <v>Electronic records</v>
          </cell>
          <cell r="B162" t="str">
            <v>Infrastructure Software</v>
          </cell>
          <cell r="F162" t="str">
            <v>Database</v>
          </cell>
        </row>
        <row r="163">
          <cell r="A163" t="str">
            <v>Electronic records</v>
          </cell>
          <cell r="B163" t="str">
            <v>Infrastructure Software</v>
          </cell>
          <cell r="F163" t="str">
            <v>Database</v>
          </cell>
        </row>
        <row r="164">
          <cell r="A164" t="str">
            <v>Health information exchanges</v>
          </cell>
          <cell r="B164" t="str">
            <v>Infrastructure Software</v>
          </cell>
          <cell r="F164" t="str">
            <v>Database</v>
          </cell>
        </row>
        <row r="165">
          <cell r="A165" t="str">
            <v>Application integration</v>
          </cell>
          <cell r="B165" t="str">
            <v>Infrastructure Software</v>
          </cell>
          <cell r="F165" t="str">
            <v>Integration</v>
          </cell>
        </row>
        <row r="166">
          <cell r="A166" t="str">
            <v>Better application intigration</v>
          </cell>
          <cell r="B166" t="str">
            <v>Infrastructure Software</v>
          </cell>
          <cell r="F166" t="str">
            <v>Integration</v>
          </cell>
        </row>
        <row r="167">
          <cell r="A167" t="str">
            <v>Microsoft</v>
          </cell>
          <cell r="B167" t="str">
            <v>Infrastructure Software</v>
          </cell>
          <cell r="F167" t="str">
            <v>Operating System</v>
          </cell>
        </row>
        <row r="168">
          <cell r="A168" t="str">
            <v>Windows 7</v>
          </cell>
          <cell r="B168" t="str">
            <v>Infrastructure Software</v>
          </cell>
          <cell r="F168" t="str">
            <v>Operating System</v>
          </cell>
        </row>
        <row r="169">
          <cell r="A169" t="str">
            <v>Windows 7</v>
          </cell>
          <cell r="B169" t="str">
            <v>Infrastructure Software</v>
          </cell>
          <cell r="F169" t="str">
            <v>Operating System</v>
          </cell>
        </row>
        <row r="170">
          <cell r="A170" t="str">
            <v>Windows 7</v>
          </cell>
          <cell r="B170" t="str">
            <v>Infrastructure Software</v>
          </cell>
          <cell r="F170" t="str">
            <v>Operating System</v>
          </cell>
        </row>
        <row r="171">
          <cell r="A171" t="str">
            <v>Windows 7</v>
          </cell>
          <cell r="B171" t="str">
            <v>Infrastructure Software</v>
          </cell>
          <cell r="F171" t="str">
            <v>Operating System</v>
          </cell>
        </row>
        <row r="172">
          <cell r="A172" t="str">
            <v>Windows 7</v>
          </cell>
          <cell r="B172" t="str">
            <v>Infrastructure Software</v>
          </cell>
          <cell r="F172" t="str">
            <v>Operating System</v>
          </cell>
        </row>
        <row r="173">
          <cell r="A173" t="str">
            <v>Windows 7</v>
          </cell>
          <cell r="B173" t="str">
            <v>Infrastructure Software</v>
          </cell>
          <cell r="F173" t="str">
            <v>Operating System</v>
          </cell>
        </row>
        <row r="174">
          <cell r="A174" t="str">
            <v>Desktop virtualization</v>
          </cell>
          <cell r="B174" t="str">
            <v>Infrastructure Software</v>
          </cell>
          <cell r="F174" t="str">
            <v>Virtualization</v>
          </cell>
        </row>
        <row r="175">
          <cell r="A175" t="str">
            <v>Desktop virtualization</v>
          </cell>
          <cell r="B175" t="str">
            <v>Infrastructure Software</v>
          </cell>
          <cell r="F175" t="str">
            <v>Virtualization</v>
          </cell>
        </row>
        <row r="176">
          <cell r="A176" t="str">
            <v>Integrating existing systems with new virtual projects</v>
          </cell>
          <cell r="B176" t="str">
            <v>Infrastructure Software</v>
          </cell>
          <cell r="F176" t="str">
            <v>Virtualization</v>
          </cell>
        </row>
        <row r="177">
          <cell r="A177" t="str">
            <v xml:space="preserve">Server/Host virtualization  </v>
          </cell>
          <cell r="B177" t="str">
            <v>Infrastructure Software</v>
          </cell>
          <cell r="F177" t="str">
            <v>Virtualization</v>
          </cell>
        </row>
        <row r="178">
          <cell r="A178" t="str">
            <v>VD initiatives</v>
          </cell>
          <cell r="B178" t="str">
            <v>Infrastructure Software</v>
          </cell>
          <cell r="F178" t="str">
            <v>Virtualization</v>
          </cell>
        </row>
        <row r="179">
          <cell r="A179" t="str">
            <v>VD initiatives</v>
          </cell>
          <cell r="B179" t="str">
            <v>Infrastructure Software</v>
          </cell>
          <cell r="F179" t="str">
            <v>Virtualization</v>
          </cell>
        </row>
        <row r="180">
          <cell r="A180" t="str">
            <v>Virtualization</v>
          </cell>
          <cell r="B180" t="str">
            <v>Infrastructure Software</v>
          </cell>
          <cell r="F180" t="str">
            <v>Virtualization</v>
          </cell>
        </row>
        <row r="181">
          <cell r="A181" t="str">
            <v>Virtualization</v>
          </cell>
          <cell r="B181" t="str">
            <v>Infrastructure Software</v>
          </cell>
          <cell r="F181" t="str">
            <v>Virtualization</v>
          </cell>
        </row>
        <row r="182">
          <cell r="A182" t="str">
            <v>Virtualization</v>
          </cell>
          <cell r="B182" t="str">
            <v>Infrastructure Software</v>
          </cell>
          <cell r="F182" t="str">
            <v>Virtualization</v>
          </cell>
        </row>
        <row r="183">
          <cell r="A183" t="str">
            <v>Virtualization</v>
          </cell>
          <cell r="B183" t="str">
            <v>Infrastructure Software</v>
          </cell>
          <cell r="F183" t="str">
            <v>Virtualization</v>
          </cell>
        </row>
        <row r="184">
          <cell r="A184" t="str">
            <v>Virtualization</v>
          </cell>
          <cell r="B184" t="str">
            <v>Infrastructure Software</v>
          </cell>
          <cell r="F184" t="str">
            <v>Virtualization</v>
          </cell>
        </row>
        <row r="185">
          <cell r="A185" t="str">
            <v>Virtualization</v>
          </cell>
          <cell r="B185" t="str">
            <v>Infrastructure Software</v>
          </cell>
          <cell r="F185" t="str">
            <v>Virtualization</v>
          </cell>
        </row>
        <row r="186">
          <cell r="A186" t="str">
            <v>Virtualization</v>
          </cell>
          <cell r="B186" t="str">
            <v>Infrastructure Software</v>
          </cell>
          <cell r="F186" t="str">
            <v>Virtualization</v>
          </cell>
        </row>
        <row r="187">
          <cell r="A187" t="str">
            <v>Virtualization</v>
          </cell>
          <cell r="B187" t="str">
            <v>Infrastructure Software</v>
          </cell>
          <cell r="F187" t="str">
            <v>Virtualization</v>
          </cell>
        </row>
        <row r="188">
          <cell r="A188" t="str">
            <v>Virtualization</v>
          </cell>
          <cell r="B188" t="str">
            <v>Infrastructure Software</v>
          </cell>
          <cell r="F188" t="str">
            <v>Virtualization</v>
          </cell>
        </row>
        <row r="189">
          <cell r="A189" t="str">
            <v>Virtualization</v>
          </cell>
          <cell r="B189" t="str">
            <v>Infrastructure Software</v>
          </cell>
          <cell r="F189" t="str">
            <v>Virtualization</v>
          </cell>
        </row>
        <row r="190">
          <cell r="A190" t="str">
            <v>Integration of new applications</v>
          </cell>
          <cell r="B190" t="str">
            <v>Infrastructure Software</v>
          </cell>
        </row>
        <row r="191">
          <cell r="A191" t="str">
            <v xml:space="preserve">Internal Cloud </v>
          </cell>
          <cell r="B191" t="str">
            <v>Infrastructure Software</v>
          </cell>
        </row>
        <row r="192">
          <cell r="A192" t="str">
            <v xml:space="preserve">Internal Cloud </v>
          </cell>
          <cell r="B192" t="str">
            <v>Infrastructure Software</v>
          </cell>
        </row>
        <row r="193">
          <cell r="A193" t="str">
            <v xml:space="preserve">Internal Cloud </v>
          </cell>
          <cell r="B193" t="str">
            <v>Infrastructure Software</v>
          </cell>
        </row>
        <row r="194">
          <cell r="A194" t="str">
            <v xml:space="preserve">Internal Cloud </v>
          </cell>
          <cell r="B194" t="str">
            <v>Infrastructure Software</v>
          </cell>
        </row>
        <row r="195">
          <cell r="A195" t="str">
            <v>Internal clous</v>
          </cell>
          <cell r="B195" t="str">
            <v>Infrastructure Software</v>
          </cell>
        </row>
        <row r="196">
          <cell r="A196" t="str">
            <v>Linux</v>
          </cell>
          <cell r="B196" t="str">
            <v>Infrastructure Software</v>
          </cell>
        </row>
        <row r="197">
          <cell r="A197" t="str">
            <v>Backup &amp; Recovery</v>
          </cell>
          <cell r="B197" t="str">
            <v>Systems Mgmt Software</v>
          </cell>
          <cell r="F197" t="str">
            <v>Backup and Recovery</v>
          </cell>
        </row>
        <row r="198">
          <cell r="A198" t="str">
            <v>Backup and Recovery</v>
          </cell>
          <cell r="B198" t="str">
            <v>Systems Mgmt Software</v>
          </cell>
          <cell r="F198" t="str">
            <v>Backup and Recovery</v>
          </cell>
        </row>
        <row r="199">
          <cell r="A199" t="str">
            <v>Backup and Recovery</v>
          </cell>
          <cell r="B199" t="str">
            <v>Systems Mgmt Software</v>
          </cell>
          <cell r="F199" t="str">
            <v>Backup and Recovery</v>
          </cell>
        </row>
        <row r="200">
          <cell r="A200" t="str">
            <v>Backup and Recovery</v>
          </cell>
          <cell r="B200" t="str">
            <v>Systems Mgmt Software</v>
          </cell>
          <cell r="F200" t="str">
            <v>Backup and Recovery</v>
          </cell>
        </row>
        <row r="201">
          <cell r="A201" t="str">
            <v>BC/DR  initiative</v>
          </cell>
          <cell r="B201" t="str">
            <v>Systems Mgmt Software</v>
          </cell>
          <cell r="F201" t="str">
            <v>Backup and Recovery</v>
          </cell>
        </row>
        <row r="202">
          <cell r="A202" t="str">
            <v>Compliance</v>
          </cell>
          <cell r="B202" t="str">
            <v>Systems Mgmt Software</v>
          </cell>
          <cell r="F202" t="str">
            <v>Security</v>
          </cell>
        </row>
        <row r="203">
          <cell r="A203" t="str">
            <v>Data protection</v>
          </cell>
          <cell r="B203" t="str">
            <v>Systems Mgmt Software</v>
          </cell>
          <cell r="F203" t="str">
            <v>Security</v>
          </cell>
        </row>
        <row r="204">
          <cell r="A204" t="str">
            <v>Data retention</v>
          </cell>
          <cell r="B204" t="str">
            <v>Systems Mgmt Software</v>
          </cell>
          <cell r="F204" t="str">
            <v>Security</v>
          </cell>
        </row>
        <row r="205">
          <cell r="A205" t="str">
            <v>Data security</v>
          </cell>
          <cell r="B205" t="str">
            <v>Systems Mgmt Software</v>
          </cell>
          <cell r="F205" t="str">
            <v>Security</v>
          </cell>
        </row>
        <row r="206">
          <cell r="A206" t="str">
            <v>Data security</v>
          </cell>
          <cell r="B206" t="str">
            <v>Systems Mgmt Software</v>
          </cell>
          <cell r="F206" t="str">
            <v>Security</v>
          </cell>
        </row>
        <row r="207">
          <cell r="A207" t="str">
            <v>Data security</v>
          </cell>
          <cell r="B207" t="str">
            <v>Systems Mgmt Software</v>
          </cell>
          <cell r="F207" t="str">
            <v>Security</v>
          </cell>
        </row>
        <row r="208">
          <cell r="A208" t="str">
            <v>E-Discovery</v>
          </cell>
          <cell r="B208" t="str">
            <v>Systems Mgmt Software</v>
          </cell>
          <cell r="F208" t="str">
            <v>Security</v>
          </cell>
        </row>
        <row r="209">
          <cell r="A209" t="str">
            <v>E-Discovery</v>
          </cell>
          <cell r="B209" t="str">
            <v>Systems Mgmt Software</v>
          </cell>
          <cell r="F209" t="str">
            <v>Security</v>
          </cell>
        </row>
        <row r="210">
          <cell r="A210" t="str">
            <v>Enterprise Content Management</v>
          </cell>
          <cell r="B210" t="str">
            <v>Systems Mgmt Software</v>
          </cell>
          <cell r="F210" t="str">
            <v>Security</v>
          </cell>
        </row>
        <row r="211">
          <cell r="A211" t="str">
            <v>Improve data protection</v>
          </cell>
          <cell r="B211" t="str">
            <v>Systems Mgmt Software</v>
          </cell>
          <cell r="F211" t="str">
            <v>Security</v>
          </cell>
        </row>
        <row r="212">
          <cell r="A212" t="str">
            <v>Improve data security</v>
          </cell>
          <cell r="B212" t="str">
            <v>Systems Mgmt Software</v>
          </cell>
          <cell r="F212" t="str">
            <v>Security</v>
          </cell>
        </row>
        <row r="213">
          <cell r="A213" t="str">
            <v>Improved authentication</v>
          </cell>
          <cell r="B213" t="str">
            <v>Systems Mgmt Software</v>
          </cell>
          <cell r="F213" t="str">
            <v>Security</v>
          </cell>
        </row>
        <row r="214">
          <cell r="A214" t="str">
            <v>Network security</v>
          </cell>
          <cell r="B214" t="str">
            <v>Systems Mgmt Software</v>
          </cell>
          <cell r="F214" t="str">
            <v>Security</v>
          </cell>
        </row>
        <row r="215">
          <cell r="A215" t="str">
            <v>Network security and data security</v>
          </cell>
          <cell r="B215" t="str">
            <v>Systems Mgmt Software</v>
          </cell>
          <cell r="F215" t="str">
            <v>Security</v>
          </cell>
        </row>
        <row r="216">
          <cell r="A216" t="str">
            <v>Regulatory compliance</v>
          </cell>
          <cell r="B216" t="str">
            <v>Systems Mgmt Software</v>
          </cell>
          <cell r="F216" t="str">
            <v>Security</v>
          </cell>
        </row>
        <row r="217">
          <cell r="A217" t="str">
            <v>Regulatory compliance</v>
          </cell>
          <cell r="B217" t="str">
            <v>Systems Mgmt Software</v>
          </cell>
          <cell r="F217" t="str">
            <v>Security</v>
          </cell>
        </row>
        <row r="218">
          <cell r="A218" t="str">
            <v>Security</v>
          </cell>
          <cell r="B218" t="str">
            <v>Systems Mgmt Software</v>
          </cell>
          <cell r="F218" t="str">
            <v>Security</v>
          </cell>
        </row>
        <row r="219">
          <cell r="A219" t="str">
            <v>Security &amp; system monitoring</v>
          </cell>
          <cell r="B219" t="str">
            <v>Systems Mgmt Software</v>
          </cell>
          <cell r="F219" t="str">
            <v>Security</v>
          </cell>
        </row>
        <row r="220">
          <cell r="A220" t="str">
            <v>Security Architecture</v>
          </cell>
          <cell r="B220" t="str">
            <v>Systems Mgmt Software</v>
          </cell>
          <cell r="F220" t="str">
            <v>Security</v>
          </cell>
        </row>
        <row r="221">
          <cell r="A221" t="str">
            <v>Security measures</v>
          </cell>
          <cell r="B221" t="str">
            <v>Systems Mgmt Software</v>
          </cell>
          <cell r="F221" t="str">
            <v>Security</v>
          </cell>
        </row>
        <row r="222">
          <cell r="A222" t="str">
            <v>Security projects</v>
          </cell>
          <cell r="B222" t="str">
            <v>Systems Mgmt Software</v>
          </cell>
          <cell r="F222" t="str">
            <v>Security</v>
          </cell>
        </row>
        <row r="223">
          <cell r="A223" t="str">
            <v>Server consolidation</v>
          </cell>
          <cell r="B223" t="str">
            <v>Systems Mgmt Software</v>
          </cell>
          <cell r="F223" t="str">
            <v>Security</v>
          </cell>
        </row>
        <row r="224">
          <cell r="A224" t="str">
            <v>Virtualization security</v>
          </cell>
          <cell r="B224" t="str">
            <v>Systems Mgmt Software</v>
          </cell>
          <cell r="F224" t="str">
            <v>Security</v>
          </cell>
        </row>
        <row r="225">
          <cell r="A225" t="str">
            <v>Hardware upgrades</v>
          </cell>
          <cell r="C225" t="str">
            <v>Desktops / Laptops</v>
          </cell>
        </row>
        <row r="226">
          <cell r="A226" t="str">
            <v>Hardware upgrades</v>
          </cell>
          <cell r="C226" t="str">
            <v>Desktops / Laptops</v>
          </cell>
        </row>
        <row r="227">
          <cell r="A227" t="str">
            <v>Desktop strategy hardware/VDI mix</v>
          </cell>
          <cell r="C227" t="str">
            <v>Desktops/ Laptops</v>
          </cell>
        </row>
        <row r="228">
          <cell r="A228" t="str">
            <v>Notebooks &amp; Tablets</v>
          </cell>
          <cell r="C228" t="str">
            <v>Desktops/ Laptops</v>
          </cell>
        </row>
        <row r="229">
          <cell r="A229" t="str">
            <v>PC Refresh</v>
          </cell>
          <cell r="C229" t="str">
            <v>Desktops/ Laptops</v>
          </cell>
        </row>
        <row r="230">
          <cell r="A230" t="str">
            <v>PC Refresh</v>
          </cell>
          <cell r="C230" t="str">
            <v>Desktops/ Laptops</v>
          </cell>
        </row>
        <row r="231">
          <cell r="A231" t="str">
            <v>PC Refresh</v>
          </cell>
          <cell r="C231" t="str">
            <v>Desktops/ Laptops</v>
          </cell>
        </row>
        <row r="232">
          <cell r="A232" t="str">
            <v>PC Refresh</v>
          </cell>
          <cell r="C232" t="str">
            <v>Desktops/ Laptops</v>
          </cell>
        </row>
        <row r="233">
          <cell r="A233" t="str">
            <v>PC Refresh</v>
          </cell>
          <cell r="C233" t="str">
            <v>Desktops/ Laptops</v>
          </cell>
        </row>
        <row r="234">
          <cell r="A234" t="str">
            <v>PC replacements</v>
          </cell>
          <cell r="C234" t="str">
            <v>Desktops/ Laptops</v>
          </cell>
        </row>
        <row r="235">
          <cell r="A235" t="str">
            <v>PCs</v>
          </cell>
          <cell r="C235" t="str">
            <v>Desktops/ Laptops</v>
          </cell>
        </row>
        <row r="236">
          <cell r="A236" t="str">
            <v>PCs</v>
          </cell>
          <cell r="C236" t="str">
            <v>Desktops/ Laptops</v>
          </cell>
        </row>
        <row r="237">
          <cell r="A237" t="str">
            <v>PCs, Notebooks</v>
          </cell>
          <cell r="C237" t="str">
            <v>Desktops/ Laptops</v>
          </cell>
        </row>
        <row r="238">
          <cell r="A238" t="str">
            <v>Some PC refreshing</v>
          </cell>
          <cell r="C238" t="str">
            <v>Desktops/ Laptops</v>
          </cell>
        </row>
        <row r="239">
          <cell r="A239" t="str">
            <v>Some PC updates</v>
          </cell>
          <cell r="C239" t="str">
            <v>Desktops/ Laptops</v>
          </cell>
        </row>
        <row r="240">
          <cell r="A240" t="str">
            <v>Some PC upgrades</v>
          </cell>
          <cell r="C240" t="str">
            <v>Desktops/ Laptops</v>
          </cell>
        </row>
        <row r="241">
          <cell r="A241" t="str">
            <v>Tablet integration</v>
          </cell>
          <cell r="C241" t="str">
            <v>Desktops/ Laptops</v>
          </cell>
        </row>
        <row r="242">
          <cell r="A242" t="str">
            <v>Tablet integration</v>
          </cell>
          <cell r="C242" t="str">
            <v>Desktops/ Laptops</v>
          </cell>
        </row>
        <row r="243">
          <cell r="A243" t="str">
            <v>Thinner clients</v>
          </cell>
          <cell r="C243" t="str">
            <v>Desktops/ Laptops</v>
          </cell>
        </row>
        <row r="244">
          <cell r="A244" t="str">
            <v>Workstation refresh</v>
          </cell>
          <cell r="C244" t="str">
            <v>Desktops/ Laptops</v>
          </cell>
        </row>
        <row r="245">
          <cell r="A245" t="str">
            <v>SAP Re-platform (HP Unix to Linux)</v>
          </cell>
          <cell r="C245" t="str">
            <v>Servers / Mainframe</v>
          </cell>
        </row>
        <row r="246">
          <cell r="A246" t="str">
            <v>Server updates</v>
          </cell>
          <cell r="C246" t="str">
            <v>Servers / Mainframe</v>
          </cell>
        </row>
        <row r="247">
          <cell r="A247" t="str">
            <v>Server upgrades</v>
          </cell>
          <cell r="C247" t="str">
            <v>Servers / Mainframe</v>
          </cell>
        </row>
        <row r="248">
          <cell r="A248" t="str">
            <v>Centralized disk based backup</v>
          </cell>
          <cell r="C248" t="str">
            <v>Storage</v>
          </cell>
        </row>
        <row r="249">
          <cell r="A249" t="str">
            <v>Increase to storage capacity</v>
          </cell>
          <cell r="C249" t="str">
            <v>Storage</v>
          </cell>
        </row>
        <row r="250">
          <cell r="A250" t="str">
            <v>In-House DR Infrastructure</v>
          </cell>
          <cell r="C250" t="str">
            <v>Storage</v>
          </cell>
        </row>
        <row r="251">
          <cell r="A251" t="str">
            <v>NAS</v>
          </cell>
          <cell r="C251" t="str">
            <v>Storage</v>
          </cell>
        </row>
        <row r="252">
          <cell r="A252" t="str">
            <v>Storage</v>
          </cell>
          <cell r="C252" t="str">
            <v>Storage</v>
          </cell>
        </row>
        <row r="253">
          <cell r="A253" t="str">
            <v>Storage</v>
          </cell>
          <cell r="C253" t="str">
            <v>Storage</v>
          </cell>
        </row>
        <row r="254">
          <cell r="A254" t="str">
            <v>Storage</v>
          </cell>
          <cell r="C254" t="str">
            <v>Storage</v>
          </cell>
        </row>
        <row r="255">
          <cell r="A255" t="str">
            <v>Storage</v>
          </cell>
          <cell r="C255" t="str">
            <v>Storage</v>
          </cell>
        </row>
        <row r="256">
          <cell r="A256" t="str">
            <v>Storage growth</v>
          </cell>
          <cell r="C256" t="str">
            <v>Storage</v>
          </cell>
        </row>
        <row r="257">
          <cell r="A257" t="str">
            <v>Storage products</v>
          </cell>
          <cell r="C257" t="str">
            <v>Storage</v>
          </cell>
        </row>
        <row r="258">
          <cell r="A258" t="str">
            <v>Device interfaces</v>
          </cell>
          <cell r="D258" t="str">
            <v>Handheld Devices</v>
          </cell>
        </row>
        <row r="259">
          <cell r="A259" t="str">
            <v>Handhelds, tablets</v>
          </cell>
          <cell r="D259" t="str">
            <v>Handheld Devices</v>
          </cell>
        </row>
        <row r="260">
          <cell r="A260" t="str">
            <v>Integration of employee owned devices</v>
          </cell>
          <cell r="D260" t="str">
            <v>Handheld Devices</v>
          </cell>
        </row>
        <row r="261">
          <cell r="A261" t="str">
            <v>Mobile devices</v>
          </cell>
          <cell r="D261" t="str">
            <v>Handheld Devices</v>
          </cell>
        </row>
        <row r="262">
          <cell r="A262" t="str">
            <v>Tablets</v>
          </cell>
          <cell r="D262" t="str">
            <v>Handheld Devices</v>
          </cell>
        </row>
        <row r="263">
          <cell r="A263" t="str">
            <v>Tablets</v>
          </cell>
          <cell r="D263" t="str">
            <v>Handheld Devices</v>
          </cell>
        </row>
        <row r="264">
          <cell r="A264" t="str">
            <v>Tablets</v>
          </cell>
          <cell r="D264" t="str">
            <v>Handheld Devices</v>
          </cell>
        </row>
        <row r="265">
          <cell r="A265" t="str">
            <v>Tablets</v>
          </cell>
          <cell r="D265" t="str">
            <v>Handheld Devices</v>
          </cell>
        </row>
        <row r="266">
          <cell r="A266" t="str">
            <v>Tablets</v>
          </cell>
          <cell r="D266" t="str">
            <v>Handheld Devices</v>
          </cell>
        </row>
        <row r="267">
          <cell r="A267" t="str">
            <v>Tablets</v>
          </cell>
          <cell r="D267" t="str">
            <v>Handheld Devices</v>
          </cell>
        </row>
        <row r="268">
          <cell r="A268" t="str">
            <v>Tablets</v>
          </cell>
          <cell r="D268" t="str">
            <v>Handheld Devices</v>
          </cell>
        </row>
        <row r="269">
          <cell r="A269" t="str">
            <v xml:space="preserve">Tablets </v>
          </cell>
          <cell r="D269" t="str">
            <v>Handheld Devices</v>
          </cell>
        </row>
        <row r="270">
          <cell r="A270" t="str">
            <v xml:space="preserve">Tablets  </v>
          </cell>
          <cell r="D270" t="str">
            <v>Handheld Devices</v>
          </cell>
        </row>
        <row r="271">
          <cell r="A271" t="str">
            <v>iPAD App</v>
          </cell>
          <cell r="D271" t="str">
            <v>Mobile Applications</v>
          </cell>
        </row>
        <row r="272">
          <cell r="A272" t="str">
            <v>Mobile application</v>
          </cell>
          <cell r="D272" t="str">
            <v>Mobile Applications</v>
          </cell>
        </row>
        <row r="273">
          <cell r="A273" t="str">
            <v>Mobile applications</v>
          </cell>
          <cell r="D273" t="str">
            <v>Mobile Applications</v>
          </cell>
        </row>
        <row r="274">
          <cell r="A274" t="str">
            <v>Mobile apps</v>
          </cell>
          <cell r="D274" t="str">
            <v>Mobile Applications</v>
          </cell>
        </row>
        <row r="275">
          <cell r="A275" t="str">
            <v>Mobile apps</v>
          </cell>
          <cell r="D275" t="str">
            <v>Mobile Applications</v>
          </cell>
        </row>
        <row r="276">
          <cell r="A276" t="str">
            <v>Mobile apps</v>
          </cell>
          <cell r="D276" t="str">
            <v>Mobile Applications</v>
          </cell>
        </row>
        <row r="277">
          <cell r="A277" t="str">
            <v>Mobile apps</v>
          </cell>
          <cell r="D277" t="str">
            <v>Mobile Applications</v>
          </cell>
        </row>
        <row r="278">
          <cell r="A278" t="str">
            <v>Improve voice systems</v>
          </cell>
          <cell r="D278" t="str">
            <v>PBX</v>
          </cell>
        </row>
        <row r="279">
          <cell r="A279" t="str">
            <v>Outbound Dialing</v>
          </cell>
          <cell r="D279" t="str">
            <v>PBX</v>
          </cell>
        </row>
        <row r="280">
          <cell r="A280" t="str">
            <v>Bandwidth</v>
          </cell>
          <cell r="D280" t="str">
            <v>Switching</v>
          </cell>
        </row>
        <row r="281">
          <cell r="A281" t="str">
            <v>Connectivity</v>
          </cell>
          <cell r="D281" t="str">
            <v>Switching</v>
          </cell>
        </row>
        <row r="282">
          <cell r="A282" t="str">
            <v>Increasing access speeds</v>
          </cell>
          <cell r="D282" t="str">
            <v>Switching</v>
          </cell>
        </row>
        <row r="283">
          <cell r="A283" t="str">
            <v>Network bandwidth</v>
          </cell>
          <cell r="D283" t="str">
            <v>Switching</v>
          </cell>
        </row>
        <row r="284">
          <cell r="A284" t="str">
            <v>Network capacity</v>
          </cell>
          <cell r="D284" t="str">
            <v>Switching</v>
          </cell>
        </row>
        <row r="285">
          <cell r="A285" t="str">
            <v>Network filtering</v>
          </cell>
          <cell r="D285" t="str">
            <v>Switching</v>
          </cell>
        </row>
        <row r="286">
          <cell r="A286" t="str">
            <v>Network updates</v>
          </cell>
          <cell r="D286" t="str">
            <v>Switching</v>
          </cell>
        </row>
        <row r="287">
          <cell r="A287" t="str">
            <v>Network upgrades</v>
          </cell>
          <cell r="D287" t="str">
            <v>Switching</v>
          </cell>
        </row>
        <row r="288">
          <cell r="A288" t="str">
            <v>Network upgrades</v>
          </cell>
          <cell r="D288" t="str">
            <v>Switching</v>
          </cell>
        </row>
        <row r="289">
          <cell r="A289" t="str">
            <v>Network upgrades</v>
          </cell>
          <cell r="D289" t="str">
            <v>Switching</v>
          </cell>
        </row>
        <row r="290">
          <cell r="A290" t="str">
            <v>Network upgrades</v>
          </cell>
          <cell r="D290" t="str">
            <v>Switching</v>
          </cell>
        </row>
        <row r="291">
          <cell r="A291" t="str">
            <v>Network upgrades</v>
          </cell>
          <cell r="D291" t="str">
            <v>Switching</v>
          </cell>
        </row>
        <row r="292">
          <cell r="A292" t="str">
            <v>Network upgrades</v>
          </cell>
          <cell r="D292" t="str">
            <v>Switching</v>
          </cell>
        </row>
        <row r="293">
          <cell r="A293" t="str">
            <v>Network upgrades</v>
          </cell>
          <cell r="D293" t="str">
            <v>Switching</v>
          </cell>
        </row>
        <row r="294">
          <cell r="A294" t="str">
            <v>Telecommunications/networking</v>
          </cell>
          <cell r="D294" t="str">
            <v>Switching</v>
          </cell>
        </row>
        <row r="295">
          <cell r="A295" t="str">
            <v>WAN capacity</v>
          </cell>
          <cell r="D295" t="str">
            <v>Switching</v>
          </cell>
        </row>
        <row r="296">
          <cell r="A296" t="str">
            <v>Video conferencing</v>
          </cell>
          <cell r="D296" t="str">
            <v>Video</v>
          </cell>
        </row>
        <row r="297">
          <cell r="A297" t="str">
            <v>VoIP</v>
          </cell>
          <cell r="D297" t="str">
            <v>VoIP</v>
          </cell>
        </row>
        <row r="298">
          <cell r="A298" t="str">
            <v>VoIP</v>
          </cell>
          <cell r="D298" t="str">
            <v>VoIP</v>
          </cell>
        </row>
        <row r="299">
          <cell r="A299" t="str">
            <v>VoIP</v>
          </cell>
          <cell r="D299" t="str">
            <v>VoIP</v>
          </cell>
        </row>
        <row r="300">
          <cell r="A300" t="str">
            <v>VoIP</v>
          </cell>
          <cell r="D300" t="str">
            <v>VoIP</v>
          </cell>
        </row>
        <row r="301">
          <cell r="A301" t="str">
            <v>VoIP</v>
          </cell>
          <cell r="D301" t="str">
            <v>VoIP</v>
          </cell>
        </row>
        <row r="302">
          <cell r="A302" t="str">
            <v xml:space="preserve">VoIP  </v>
          </cell>
          <cell r="D302" t="str">
            <v>VoIP</v>
          </cell>
        </row>
        <row r="303">
          <cell r="A303" t="str">
            <v>Access for people in the field</v>
          </cell>
          <cell r="D303" t="str">
            <v>VPN &amp; Remote Access</v>
          </cell>
        </row>
        <row r="304">
          <cell r="A304" t="str">
            <v>Better intigration with remote email access</v>
          </cell>
          <cell r="D304" t="str">
            <v>VPN &amp; Remote Access</v>
          </cell>
        </row>
        <row r="305">
          <cell r="A305" t="str">
            <v>Getting data available remotely</v>
          </cell>
          <cell r="D305" t="str">
            <v>VPN &amp; Remote Access</v>
          </cell>
        </row>
        <row r="306">
          <cell r="A306" t="str">
            <v>Improving access for new devices</v>
          </cell>
          <cell r="D306" t="str">
            <v>VPN &amp; Remote Access</v>
          </cell>
        </row>
        <row r="307">
          <cell r="A307" t="str">
            <v>Mobility</v>
          </cell>
          <cell r="D307" t="str">
            <v>VPN &amp; Remote Access</v>
          </cell>
        </row>
        <row r="308">
          <cell r="A308" t="str">
            <v>Mobility initiatives</v>
          </cell>
          <cell r="D308" t="str">
            <v>VPN &amp; Remote Access</v>
          </cell>
        </row>
        <row r="309">
          <cell r="A309" t="str">
            <v>Remote access</v>
          </cell>
          <cell r="D309" t="str">
            <v>VPN &amp; Remote Access</v>
          </cell>
        </row>
        <row r="310">
          <cell r="A310" t="str">
            <v>Remote access</v>
          </cell>
          <cell r="D310" t="str">
            <v>VPN &amp; Remote Access</v>
          </cell>
        </row>
        <row r="311">
          <cell r="A311" t="str">
            <v>Remote access</v>
          </cell>
          <cell r="D311" t="str">
            <v>VPN &amp; Remote Access</v>
          </cell>
        </row>
        <row r="312">
          <cell r="A312" t="str">
            <v>Remote access</v>
          </cell>
          <cell r="D312" t="str">
            <v>VPN &amp; Remote Access</v>
          </cell>
        </row>
        <row r="313">
          <cell r="A313" t="str">
            <v>Remote access</v>
          </cell>
          <cell r="D313" t="str">
            <v>VPN &amp; Remote Access</v>
          </cell>
        </row>
        <row r="314">
          <cell r="A314" t="str">
            <v>Remote access</v>
          </cell>
          <cell r="D314" t="str">
            <v>VPN &amp; Remote Access</v>
          </cell>
        </row>
        <row r="315">
          <cell r="A315" t="str">
            <v>Automation to enable BPO</v>
          </cell>
          <cell r="E315" t="str">
            <v>BPO</v>
          </cell>
        </row>
        <row r="316">
          <cell r="A316" t="str">
            <v>Remote call center</v>
          </cell>
          <cell r="E316" t="str">
            <v>BPO</v>
          </cell>
        </row>
        <row r="317">
          <cell r="A317" t="str">
            <v>Consulting</v>
          </cell>
          <cell r="E317" t="str">
            <v>Consulting</v>
          </cell>
        </row>
        <row r="318">
          <cell r="A318" t="str">
            <v>Services</v>
          </cell>
          <cell r="E318" t="str">
            <v>Consulting</v>
          </cell>
        </row>
        <row r="319">
          <cell r="A319" t="str">
            <v>Expanded Outsourcing Scope</v>
          </cell>
          <cell r="E319" t="str">
            <v>IT Outsourcing</v>
          </cell>
        </row>
        <row r="320">
          <cell r="A320" t="str">
            <v>Increasing use of outside data centers</v>
          </cell>
          <cell r="E320" t="str">
            <v>IT Outsourcing</v>
          </cell>
        </row>
        <row r="321">
          <cell r="A321" t="str">
            <v>More use of offshore app development</v>
          </cell>
          <cell r="E321" t="str">
            <v>IT Outsourcing</v>
          </cell>
        </row>
        <row r="322">
          <cell r="A322" t="str">
            <v>Moving some data to third party servers</v>
          </cell>
          <cell r="E322" t="str">
            <v>IT Outsourcing</v>
          </cell>
        </row>
        <row r="323">
          <cell r="A323" t="str">
            <v>Third party hosting</v>
          </cell>
          <cell r="E323" t="str">
            <v>IT Outsourcing</v>
          </cell>
        </row>
        <row r="324">
          <cell r="A324" t="str">
            <v>Use of offshore services</v>
          </cell>
          <cell r="E324" t="str">
            <v>IT Outsourcing</v>
          </cell>
        </row>
        <row r="328">
          <cell r="A328" t="str">
            <v>Back office machines</v>
          </cell>
        </row>
        <row r="329">
          <cell r="A329" t="str">
            <v>Backlogged projects</v>
          </cell>
        </row>
        <row r="330">
          <cell r="A330" t="str">
            <v>Becoming ever more digital</v>
          </cell>
        </row>
        <row r="331">
          <cell r="A331" t="str">
            <v>Becoming more efficient</v>
          </cell>
        </row>
        <row r="332">
          <cell r="A332" t="str">
            <v>NA / No Increase</v>
          </cell>
        </row>
        <row r="333">
          <cell r="A333" t="str">
            <v>NA / No Increase</v>
          </cell>
        </row>
        <row r="334">
          <cell r="A334" t="str">
            <v>NA / No Increase</v>
          </cell>
        </row>
        <row r="335">
          <cell r="A335" t="str">
            <v>NA / No Increase</v>
          </cell>
        </row>
        <row r="336">
          <cell r="A336" t="str">
            <v>NA / No Increase</v>
          </cell>
        </row>
        <row r="337">
          <cell r="A337" t="str">
            <v>NA / No Increase</v>
          </cell>
        </row>
        <row r="338">
          <cell r="A338" t="str">
            <v>NA / No Increase</v>
          </cell>
        </row>
        <row r="339">
          <cell r="A339" t="str">
            <v>NA / No Increase</v>
          </cell>
        </row>
        <row r="340">
          <cell r="A340" t="str">
            <v>NA / No Increase</v>
          </cell>
        </row>
        <row r="341">
          <cell r="A341" t="str">
            <v>NA / No Increase</v>
          </cell>
        </row>
        <row r="342">
          <cell r="A342" t="str">
            <v>NA / No Increase</v>
          </cell>
        </row>
        <row r="343">
          <cell r="A343" t="str">
            <v>NA / No Increase</v>
          </cell>
        </row>
        <row r="344">
          <cell r="A344" t="str">
            <v>NA / No Increase</v>
          </cell>
        </row>
        <row r="345">
          <cell r="A345" t="str">
            <v>NA / No Increase</v>
          </cell>
        </row>
        <row r="346">
          <cell r="A346" t="str">
            <v>NA / No Increase</v>
          </cell>
        </row>
        <row r="347">
          <cell r="A347" t="str">
            <v>NA / No Increase</v>
          </cell>
        </row>
        <row r="348">
          <cell r="A348" t="str">
            <v>NA / No Increase</v>
          </cell>
        </row>
        <row r="349">
          <cell r="A349" t="str">
            <v>NA / No Increase</v>
          </cell>
        </row>
        <row r="350">
          <cell r="A350" t="str">
            <v>NA / No Increase</v>
          </cell>
        </row>
        <row r="351">
          <cell r="A351" t="str">
            <v>NA / No Increase</v>
          </cell>
        </row>
        <row r="352">
          <cell r="A352" t="str">
            <v>NA / No Increase</v>
          </cell>
        </row>
        <row r="353">
          <cell r="A353" t="str">
            <v>NA / No Increase</v>
          </cell>
        </row>
        <row r="354">
          <cell r="A354" t="str">
            <v>NA / No Increase</v>
          </cell>
        </row>
        <row r="355">
          <cell r="A355" t="str">
            <v>NA / No Increase</v>
          </cell>
        </row>
        <row r="356">
          <cell r="A356" t="str">
            <v>Creating more user access</v>
          </cell>
        </row>
        <row r="357">
          <cell r="A357" t="str">
            <v>Infrastructure</v>
          </cell>
        </row>
        <row r="358">
          <cell r="A358" t="str">
            <v>Improve efficiencies</v>
          </cell>
        </row>
        <row r="359">
          <cell r="A359" t="str">
            <v>Improve user access</v>
          </cell>
        </row>
        <row r="360">
          <cell r="A360" t="str">
            <v>Improving departmental efficiency</v>
          </cell>
        </row>
        <row r="361">
          <cell r="A361" t="str">
            <v>Improving utilization rates</v>
          </cell>
        </row>
        <row r="362">
          <cell r="A362" t="str">
            <v>Increasing data speeds</v>
          </cell>
        </row>
        <row r="363">
          <cell r="A363" t="str">
            <v>Infrastructure for new plants</v>
          </cell>
        </row>
        <row r="364">
          <cell r="A364" t="str">
            <v>Less footprint</v>
          </cell>
        </row>
        <row r="365">
          <cell r="A365" t="str">
            <v>Less footprint</v>
          </cell>
        </row>
        <row r="366">
          <cell r="A366" t="str">
            <v>Mostly cost cutting</v>
          </cell>
        </row>
        <row r="367">
          <cell r="A367" t="str">
            <v>Mostly cutting costs</v>
          </cell>
        </row>
        <row r="368">
          <cell r="A368" t="str">
            <v>New acquistions</v>
          </cell>
        </row>
        <row r="369">
          <cell r="A369" t="str">
            <v xml:space="preserve">Process Review </v>
          </cell>
        </row>
        <row r="370">
          <cell r="A370" t="str">
            <v>Reducing data center power consumption</v>
          </cell>
        </row>
      </sheetData>
      <sheetData sheetId="1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Model"/>
      <sheetName val="BS"/>
      <sheetName val="CF"/>
      <sheetName val="GRIC Historical"/>
      <sheetName val="Revenue Drivers"/>
      <sheetName val="Intrinsic Value"/>
      <sheetName val="Scenario Analysis"/>
      <sheetName val="Metrics"/>
      <sheetName val="__FDSCACHE__"/>
      <sheetName val="Charts"/>
      <sheetName val="Rev by Geo"/>
      <sheetName val="Results Table"/>
      <sheetName val="Model Changes Table"/>
      <sheetName val="Scenario Charts"/>
      <sheetName val="mwareSettings"/>
      <sheetName val="mwareDates"/>
      <sheetName val="IPAS"/>
      <sheetName val="Market Data"/>
      <sheetName val="IPO"/>
      <sheetName val="billings workup"/>
    </sheetNames>
    <sheetDataSet>
      <sheetData sheetId="0" refreshError="1">
        <row r="1">
          <cell r="A1" t="str">
            <v>iPass</v>
          </cell>
        </row>
        <row r="2">
          <cell r="A2" t="str">
            <v>Business Drivers &amp; Assumptions</v>
          </cell>
        </row>
        <row r="3">
          <cell r="D3" t="str">
            <v>2002-Q1</v>
          </cell>
          <cell r="E3" t="str">
            <v>2002-Q2</v>
          </cell>
          <cell r="F3" t="str">
            <v>2002-Q3</v>
          </cell>
          <cell r="G3" t="str">
            <v>2002-Q4</v>
          </cell>
          <cell r="H3" t="str">
            <v>2002-FY</v>
          </cell>
          <cell r="J3" t="str">
            <v>2003-Q1</v>
          </cell>
          <cell r="K3" t="str">
            <v>2003-Q2</v>
          </cell>
          <cell r="L3" t="str">
            <v>2003-Q3</v>
          </cell>
          <cell r="M3" t="str">
            <v>2003-Q4</v>
          </cell>
          <cell r="N3" t="str">
            <v>2003-FY</v>
          </cell>
          <cell r="P3" t="str">
            <v>2004-Q1</v>
          </cell>
          <cell r="Q3" t="str">
            <v>2004-Q2</v>
          </cell>
          <cell r="R3" t="str">
            <v>2004-Q3</v>
          </cell>
          <cell r="S3" t="str">
            <v>2004-Q4</v>
          </cell>
          <cell r="T3" t="str">
            <v>2004-FY</v>
          </cell>
          <cell r="V3" t="str">
            <v>2005-Q1</v>
          </cell>
          <cell r="W3" t="str">
            <v>2005-Q2</v>
          </cell>
          <cell r="X3" t="str">
            <v>2005-Q3</v>
          </cell>
          <cell r="Y3" t="str">
            <v>2005-Q4</v>
          </cell>
          <cell r="Z3" t="str">
            <v>2005-FY</v>
          </cell>
          <cell r="AB3" t="str">
            <v>2006-Q1</v>
          </cell>
          <cell r="AC3" t="str">
            <v>2006-Q2</v>
          </cell>
          <cell r="AD3" t="str">
            <v>2006-Q3</v>
          </cell>
          <cell r="AE3" t="str">
            <v>2006-Q4</v>
          </cell>
          <cell r="AF3" t="str">
            <v>2006-FY</v>
          </cell>
          <cell r="AH3" t="str">
            <v>2007-Q1</v>
          </cell>
          <cell r="AI3" t="str">
            <v>2007-Q2</v>
          </cell>
          <cell r="AJ3" t="str">
            <v>2007-Q3</v>
          </cell>
          <cell r="AK3" t="str">
            <v>2007-Q4</v>
          </cell>
          <cell r="AL3" t="str">
            <v>2007-FY</v>
          </cell>
        </row>
        <row r="4">
          <cell r="A4" t="str">
            <v>($ Millions, Except Per-Share Data)</v>
          </cell>
        </row>
        <row r="5">
          <cell r="D5" t="str">
            <v>1c02</v>
          </cell>
          <cell r="E5" t="str">
            <v>2c02</v>
          </cell>
          <cell r="F5" t="str">
            <v>3c02</v>
          </cell>
          <cell r="G5" t="str">
            <v>4c02</v>
          </cell>
          <cell r="H5" t="str">
            <v>_fy02</v>
          </cell>
          <cell r="J5" t="str">
            <v>1c03</v>
          </cell>
          <cell r="K5" t="str">
            <v>2c03</v>
          </cell>
          <cell r="L5" t="str">
            <v>3c03</v>
          </cell>
          <cell r="M5" t="str">
            <v>4c03</v>
          </cell>
          <cell r="N5" t="str">
            <v>_fy03</v>
          </cell>
          <cell r="P5" t="str">
            <v>1c04</v>
          </cell>
          <cell r="Q5" t="str">
            <v>2c04</v>
          </cell>
          <cell r="R5" t="str">
            <v>3c04</v>
          </cell>
          <cell r="S5" t="str">
            <v>4c04</v>
          </cell>
          <cell r="T5" t="str">
            <v>_fy04</v>
          </cell>
          <cell r="V5" t="str">
            <v>1c05</v>
          </cell>
          <cell r="W5" t="str">
            <v>2c05</v>
          </cell>
          <cell r="X5" t="str">
            <v>3c05</v>
          </cell>
          <cell r="Y5" t="str">
            <v>4c05</v>
          </cell>
          <cell r="Z5" t="str">
            <v>_fy05</v>
          </cell>
          <cell r="AB5" t="str">
            <v>1c06</v>
          </cell>
          <cell r="AC5" t="str">
            <v>2c06</v>
          </cell>
          <cell r="AD5" t="str">
            <v>3c06</v>
          </cell>
          <cell r="AE5" t="str">
            <v>4c06</v>
          </cell>
          <cell r="AF5" t="str">
            <v>_fy06</v>
          </cell>
          <cell r="AH5" t="str">
            <v>1c07</v>
          </cell>
          <cell r="AI5" t="str">
            <v>2c07</v>
          </cell>
          <cell r="AJ5" t="str">
            <v>3c07</v>
          </cell>
          <cell r="AK5" t="str">
            <v>4c07</v>
          </cell>
          <cell r="AL5" t="str">
            <v>_fy07</v>
          </cell>
          <cell r="AN5" t="str">
            <v>1c08</v>
          </cell>
          <cell r="AO5" t="str">
            <v>2c08</v>
          </cell>
          <cell r="AP5" t="str">
            <v>3c08</v>
          </cell>
          <cell r="AQ5" t="str">
            <v>4c08</v>
          </cell>
          <cell r="AR5" t="str">
            <v>_fy08</v>
          </cell>
          <cell r="AT5" t="str">
            <v>1c09</v>
          </cell>
          <cell r="AU5" t="str">
            <v>2c09</v>
          </cell>
          <cell r="AV5" t="str">
            <v>3c09</v>
          </cell>
          <cell r="AW5" t="str">
            <v>4c09</v>
          </cell>
          <cell r="AX5" t="str">
            <v>_fy09</v>
          </cell>
          <cell r="AZ5" t="str">
            <v>1c10</v>
          </cell>
          <cell r="BA5" t="str">
            <v>2c10</v>
          </cell>
          <cell r="BB5" t="str">
            <v>3c10</v>
          </cell>
          <cell r="BC5" t="str">
            <v>4c10</v>
          </cell>
          <cell r="BD5" t="str">
            <v>_fy10</v>
          </cell>
        </row>
        <row r="6">
          <cell r="D6">
            <v>2002</v>
          </cell>
          <cell r="J6">
            <v>2003</v>
          </cell>
          <cell r="P6">
            <v>2004</v>
          </cell>
          <cell r="V6" t="str">
            <v xml:space="preserve">  2005E</v>
          </cell>
          <cell r="AB6" t="str">
            <v xml:space="preserve">  2006E</v>
          </cell>
          <cell r="AH6" t="str">
            <v xml:space="preserve">  2007E</v>
          </cell>
          <cell r="AM6" t="str">
            <v xml:space="preserve"> </v>
          </cell>
          <cell r="AN6" t="str">
            <v xml:space="preserve">  2008E</v>
          </cell>
          <cell r="AS6" t="str">
            <v xml:space="preserve"> </v>
          </cell>
          <cell r="AT6" t="str">
            <v xml:space="preserve">  2009E</v>
          </cell>
          <cell r="AY6" t="str">
            <v xml:space="preserve"> </v>
          </cell>
          <cell r="AZ6" t="str">
            <v xml:space="preserve">  2010E</v>
          </cell>
        </row>
        <row r="7">
          <cell r="D7" t="str">
            <v>3/02</v>
          </cell>
          <cell r="E7" t="str">
            <v>6/02</v>
          </cell>
          <cell r="F7" t="str">
            <v>9/02</v>
          </cell>
          <cell r="G7" t="str">
            <v>12/02</v>
          </cell>
          <cell r="H7" t="str">
            <v>FY02</v>
          </cell>
          <cell r="J7" t="str">
            <v>3/03</v>
          </cell>
          <cell r="K7" t="str">
            <v>6/03</v>
          </cell>
          <cell r="L7" t="str">
            <v>9/03</v>
          </cell>
          <cell r="M7" t="str">
            <v>12/03</v>
          </cell>
          <cell r="N7" t="str">
            <v>FY03</v>
          </cell>
          <cell r="P7" t="str">
            <v>3/04</v>
          </cell>
          <cell r="Q7" t="str">
            <v>6/04</v>
          </cell>
          <cell r="R7" t="str">
            <v>9/04</v>
          </cell>
          <cell r="S7" t="str">
            <v>12/04</v>
          </cell>
          <cell r="T7" t="str">
            <v>FY04</v>
          </cell>
          <cell r="V7" t="str">
            <v>3/05</v>
          </cell>
          <cell r="W7" t="str">
            <v xml:space="preserve"> 6/05</v>
          </cell>
          <cell r="X7" t="str">
            <v>9/05</v>
          </cell>
          <cell r="Y7" t="str">
            <v>12/05</v>
          </cell>
          <cell r="Z7" t="str">
            <v>FY05E</v>
          </cell>
          <cell r="AB7" t="str">
            <v>3/06</v>
          </cell>
          <cell r="AC7" t="str">
            <v xml:space="preserve"> 6/06E</v>
          </cell>
          <cell r="AD7" t="str">
            <v>9/06E</v>
          </cell>
          <cell r="AE7" t="str">
            <v>12/06E</v>
          </cell>
          <cell r="AF7" t="str">
            <v>FY06E</v>
          </cell>
          <cell r="AH7" t="str">
            <v xml:space="preserve"> 3/07E</v>
          </cell>
          <cell r="AI7" t="str">
            <v>6/07E</v>
          </cell>
          <cell r="AJ7" t="str">
            <v>9/07E</v>
          </cell>
          <cell r="AK7" t="str">
            <v>12/07E</v>
          </cell>
          <cell r="AL7" t="str">
            <v>FY07E</v>
          </cell>
          <cell r="AN7" t="str">
            <v xml:space="preserve"> 3/08E</v>
          </cell>
          <cell r="AO7" t="str">
            <v>6/08E</v>
          </cell>
          <cell r="AP7" t="str">
            <v>9/08E</v>
          </cell>
          <cell r="AQ7" t="str">
            <v>12/08E</v>
          </cell>
          <cell r="AR7" t="str">
            <v>FY07E</v>
          </cell>
          <cell r="AT7" t="str">
            <v xml:space="preserve"> 3/09E</v>
          </cell>
          <cell r="AU7" t="str">
            <v>6/09E</v>
          </cell>
          <cell r="AV7" t="str">
            <v>9/09E</v>
          </cell>
          <cell r="AW7" t="str">
            <v>12/09E</v>
          </cell>
          <cell r="AX7" t="str">
            <v>FY07E</v>
          </cell>
          <cell r="AZ7" t="str">
            <v xml:space="preserve"> 3/10E</v>
          </cell>
          <cell r="BA7" t="str">
            <v>6/10E</v>
          </cell>
          <cell r="BB7" t="str">
            <v>9/10E</v>
          </cell>
          <cell r="BC7" t="str">
            <v>12/10E</v>
          </cell>
          <cell r="BD7" t="str">
            <v>FY07E</v>
          </cell>
        </row>
        <row r="8">
          <cell r="H8" t="str">
            <v>Oh</v>
          </cell>
        </row>
        <row r="10">
          <cell r="A10" t="str">
            <v>Income Statement</v>
          </cell>
        </row>
        <row r="12">
          <cell r="A12" t="str">
            <v>Revenue Growth by Segment:</v>
          </cell>
        </row>
        <row r="14">
          <cell r="A14" t="str">
            <v>Broadband</v>
          </cell>
        </row>
        <row r="15">
          <cell r="A15" t="str">
            <v>Y.Y</v>
          </cell>
        </row>
        <row r="16">
          <cell r="A16" t="str">
            <v>Q.Q</v>
          </cell>
        </row>
        <row r="17">
          <cell r="A17" t="str">
            <v>Servcies</v>
          </cell>
        </row>
        <row r="18">
          <cell r="A18" t="str">
            <v>Y.Y</v>
          </cell>
        </row>
        <row r="19">
          <cell r="A19" t="str">
            <v>Q.Q</v>
          </cell>
        </row>
        <row r="20">
          <cell r="A20" t="str">
            <v>Dial-Up</v>
          </cell>
        </row>
        <row r="21">
          <cell r="A21" t="str">
            <v>Y.Y</v>
          </cell>
        </row>
        <row r="22">
          <cell r="A22" t="str">
            <v>Q.Q</v>
          </cell>
        </row>
        <row r="24">
          <cell r="A24" t="str">
            <v>Total Revenue</v>
          </cell>
          <cell r="H24">
            <v>0</v>
          </cell>
          <cell r="I24">
            <v>0</v>
          </cell>
          <cell r="N24">
            <v>0</v>
          </cell>
          <cell r="P24">
            <v>0</v>
          </cell>
          <cell r="Q24">
            <v>0</v>
          </cell>
          <cell r="R24">
            <v>0</v>
          </cell>
          <cell r="S24">
            <v>0</v>
          </cell>
          <cell r="T24">
            <v>0</v>
          </cell>
          <cell r="V24">
            <v>0</v>
          </cell>
          <cell r="W24">
            <v>0</v>
          </cell>
          <cell r="X24">
            <v>0</v>
          </cell>
          <cell r="Y24">
            <v>0</v>
          </cell>
          <cell r="Z24">
            <v>0</v>
          </cell>
          <cell r="AB24">
            <v>0</v>
          </cell>
          <cell r="AC24">
            <v>0</v>
          </cell>
          <cell r="AD24">
            <v>0</v>
          </cell>
          <cell r="AE24">
            <v>0</v>
          </cell>
          <cell r="AF24">
            <v>0</v>
          </cell>
          <cell r="AG24">
            <v>0</v>
          </cell>
          <cell r="AH24">
            <v>0</v>
          </cell>
          <cell r="AI24">
            <v>0</v>
          </cell>
          <cell r="AJ24">
            <v>0</v>
          </cell>
          <cell r="AK24">
            <v>0</v>
          </cell>
          <cell r="AL24">
            <v>0</v>
          </cell>
          <cell r="AN24">
            <v>0</v>
          </cell>
          <cell r="AO24">
            <v>0</v>
          </cell>
          <cell r="AP24">
            <v>0</v>
          </cell>
          <cell r="AQ24">
            <v>0</v>
          </cell>
          <cell r="AR24">
            <v>0</v>
          </cell>
          <cell r="AT24">
            <v>0</v>
          </cell>
          <cell r="AU24">
            <v>0</v>
          </cell>
          <cell r="AV24">
            <v>0</v>
          </cell>
          <cell r="AW24">
            <v>0</v>
          </cell>
          <cell r="AX24">
            <v>0</v>
          </cell>
          <cell r="AZ24">
            <v>0</v>
          </cell>
          <cell r="BA24">
            <v>0</v>
          </cell>
          <cell r="BB24">
            <v>0</v>
          </cell>
          <cell r="BC24">
            <v>0</v>
          </cell>
          <cell r="BD24">
            <v>0</v>
          </cell>
        </row>
        <row r="25">
          <cell r="A25" t="str">
            <v>Y.Y</v>
          </cell>
          <cell r="H25" t="str">
            <v>-</v>
          </cell>
          <cell r="J25">
            <v>0.57881658642646383</v>
          </cell>
          <cell r="K25">
            <v>0.49784937824296316</v>
          </cell>
          <cell r="L25">
            <v>0.45744991044278738</v>
          </cell>
          <cell r="M25">
            <v>0.36787564766839376</v>
          </cell>
          <cell r="N25">
            <v>0.46587829952558724</v>
          </cell>
          <cell r="P25">
            <v>0.33434979342907734</v>
          </cell>
          <cell r="Q25">
            <v>0.22025194091169964</v>
          </cell>
          <cell r="R25">
            <v>0.19786218525822408</v>
          </cell>
          <cell r="S25">
            <v>0.15551643192488251</v>
          </cell>
          <cell r="T25">
            <v>0.22223283704933938</v>
          </cell>
          <cell r="V25">
            <v>8.2983167465290553E-2</v>
          </cell>
          <cell r="W25">
            <v>6.7609050849136043E-2</v>
          </cell>
          <cell r="X25">
            <v>-7.3964497041412169E-4</v>
          </cell>
          <cell r="Y25">
            <v>-6.9786232051341157E-2</v>
          </cell>
          <cell r="Z25">
            <v>1.8362303765655064E-2</v>
          </cell>
          <cell r="AB25">
            <v>4.4926483935379125E-3</v>
          </cell>
          <cell r="AC25">
            <v>0.12428382608695654</v>
          </cell>
          <cell r="AD25">
            <v>0.26469335498197277</v>
          </cell>
          <cell r="AE25">
            <v>0.43813637622533852</v>
          </cell>
          <cell r="AF25">
            <v>0.20250020770724997</v>
          </cell>
          <cell r="AH25">
            <v>0.29597806874181187</v>
          </cell>
          <cell r="AI25">
            <v>0.17302218751664977</v>
          </cell>
          <cell r="AJ25">
            <v>6.7389481364171777E-2</v>
          </cell>
          <cell r="AK25">
            <v>-2.5790102014113248E-2</v>
          </cell>
          <cell r="AL25">
            <v>0.11570985290111069</v>
          </cell>
          <cell r="AN25">
            <v>-8.4044448471947142E-3</v>
          </cell>
          <cell r="AO25">
            <v>1.4225530835613398E-2</v>
          </cell>
          <cell r="AP25">
            <v>4.0622986732238742E-2</v>
          </cell>
          <cell r="AQ25">
            <v>6.8900411590162136E-2</v>
          </cell>
          <cell r="AR25">
            <v>2.8662998247326099E-2</v>
          </cell>
          <cell r="AT25">
            <v>0.13236655584051871</v>
          </cell>
          <cell r="AU25">
            <v>9.8510976825970431E-2</v>
          </cell>
          <cell r="AV25">
            <v>7.1290096618978005E-2</v>
          </cell>
          <cell r="AW25">
            <v>3.8536292676265793E-2</v>
          </cell>
          <cell r="AX25">
            <v>8.343121429757705E-2</v>
          </cell>
          <cell r="AZ25">
            <v>6.5529034883163639E-2</v>
          </cell>
          <cell r="BA25">
            <v>8.0596362125780807E-2</v>
          </cell>
          <cell r="BB25">
            <v>8.6301232593821275E-2</v>
          </cell>
          <cell r="BC25">
            <v>8.9630286189447128E-2</v>
          </cell>
          <cell r="BD25">
            <v>8.0659765154471375E-2</v>
          </cell>
        </row>
        <row r="26">
          <cell r="A26" t="str">
            <v>Q.Q</v>
          </cell>
          <cell r="E26">
            <v>0.14408826422322307</v>
          </cell>
          <cell r="F26">
            <v>8.6272241895864799E-2</v>
          </cell>
          <cell r="G26">
            <v>0.14158370475278037</v>
          </cell>
          <cell r="H26" t="str">
            <v>-</v>
          </cell>
          <cell r="J26">
            <v>0.11282200977888057</v>
          </cell>
          <cell r="K26">
            <v>8.5415437077841272E-2</v>
          </cell>
          <cell r="L26">
            <v>5.6973688185360638E-2</v>
          </cell>
          <cell r="M26">
            <v>7.1422447054788618E-2</v>
          </cell>
          <cell r="N26" t="str">
            <v>-</v>
          </cell>
          <cell r="P26">
            <v>8.5547375160051287E-2</v>
          </cell>
          <cell r="Q26">
            <v>-7.3964860547979239E-3</v>
          </cell>
          <cell r="R26">
            <v>3.7579838589889558E-2</v>
          </cell>
          <cell r="S26">
            <v>3.3546478335560126E-2</v>
          </cell>
          <cell r="T26" t="str">
            <v>-</v>
          </cell>
          <cell r="V26">
            <v>1.740615910245169E-2</v>
          </cell>
          <cell r="W26">
            <v>-2.1487565801415975E-2</v>
          </cell>
          <cell r="X26">
            <v>-2.8846376811594188E-2</v>
          </cell>
          <cell r="Y26">
            <v>-3.7869200830925709E-2</v>
          </cell>
          <cell r="Z26" t="str">
            <v>-</v>
          </cell>
          <cell r="AB26">
            <v>9.8647474872813001E-2</v>
          </cell>
          <cell r="AC26">
            <v>9.5205330923876286E-2</v>
          </cell>
          <cell r="AD26">
            <v>9.2439031332332666E-2</v>
          </cell>
          <cell r="AE26">
            <v>9.4079679885346268E-2</v>
          </cell>
          <cell r="AF26" t="str">
            <v>-</v>
          </cell>
          <cell r="AH26">
            <v>-9.9527025032007943E-3</v>
          </cell>
          <cell r="AI26">
            <v>-8.7022426950013054E-3</v>
          </cell>
          <cell r="AJ26">
            <v>-5.9370202157869034E-3</v>
          </cell>
          <cell r="AK26">
            <v>-1.4298698472148264E-3</v>
          </cell>
          <cell r="AL26" t="str">
            <v>-</v>
          </cell>
          <cell r="AN26">
            <v>7.7155873888434812E-3</v>
          </cell>
          <cell r="AO26">
            <v>1.3920936710817511E-2</v>
          </cell>
          <cell r="AP26">
            <v>1.9935660829524693E-2</v>
          </cell>
          <cell r="AQ26">
            <v>2.5704829444246791E-2</v>
          </cell>
          <cell r="AR26" t="str">
            <v>-</v>
          </cell>
          <cell r="AT26">
            <v>-1.174415720847366E-2</v>
          </cell>
          <cell r="AU26">
            <v>5.2688337697934795E-3</v>
          </cell>
          <cell r="AV26">
            <v>1.6989911991752926E-2</v>
          </cell>
          <cell r="AW26">
            <v>2.7906054133541636E-2</v>
          </cell>
          <cell r="AX26" t="str">
            <v>-</v>
          </cell>
          <cell r="AZ26">
            <v>1.394173878480931E-2</v>
          </cell>
          <cell r="BA26">
            <v>1.9484039540206499E-2</v>
          </cell>
          <cell r="BB26">
            <v>2.2358980330835054E-2</v>
          </cell>
          <cell r="BC26">
            <v>3.1056151217853989E-2</v>
          </cell>
          <cell r="BD26" t="str">
            <v>-</v>
          </cell>
        </row>
        <row r="28">
          <cell r="A28" t="str">
            <v>Cost of Revenue as % of Revenue:</v>
          </cell>
        </row>
        <row r="29">
          <cell r="A29" t="str">
            <v>Network Access Expense</v>
          </cell>
          <cell r="D29">
            <v>0.28115131749236422</v>
          </cell>
          <cell r="E29">
            <v>0.25303184071313251</v>
          </cell>
          <cell r="F29">
            <v>0.24092852084808597</v>
          </cell>
          <cell r="G29">
            <v>0.23775815514850765</v>
          </cell>
          <cell r="H29">
            <v>0.251243943885466</v>
          </cell>
          <cell r="J29">
            <v>0.23217915928913371</v>
          </cell>
          <cell r="K29">
            <v>0.21943630486662841</v>
          </cell>
          <cell r="L29">
            <v>0.21218097116236534</v>
          </cell>
          <cell r="M29">
            <v>0.22279129321382843</v>
          </cell>
          <cell r="N29">
            <v>0.22135098987345495</v>
          </cell>
          <cell r="P29">
            <v>0.22243518859810787</v>
          </cell>
          <cell r="Q29">
            <v>0.22763281675496363</v>
          </cell>
          <cell r="R29">
            <v>0.22530540179423553</v>
          </cell>
          <cell r="S29">
            <v>0.22274804930975575</v>
          </cell>
          <cell r="T29">
            <v>0.22450231182246164</v>
          </cell>
          <cell r="V29">
            <v>0.23806498457070249</v>
          </cell>
          <cell r="W29">
            <v>0.24030144927536232</v>
          </cell>
          <cell r="X29">
            <v>0.25233399393519734</v>
          </cell>
          <cell r="Y29">
            <v>0.26519419282789425</v>
          </cell>
          <cell r="Z29">
            <v>0.24861695783861656</v>
          </cell>
          <cell r="AB29">
            <v>0.27840524056923421</v>
          </cell>
          <cell r="AC29">
            <v>0.27</v>
          </cell>
          <cell r="AD29">
            <v>0.27500000000000002</v>
          </cell>
          <cell r="AE29">
            <v>0.28000000000000003</v>
          </cell>
          <cell r="AF29">
            <v>0.28191990032256753</v>
          </cell>
          <cell r="AH29">
            <v>0.28000000000000003</v>
          </cell>
          <cell r="AI29">
            <v>0.28250000000000003</v>
          </cell>
          <cell r="AJ29">
            <v>0.28500000000000003</v>
          </cell>
          <cell r="AK29">
            <v>0.28750000000000003</v>
          </cell>
          <cell r="AL29">
            <v>0.28373299700889176</v>
          </cell>
          <cell r="AN29">
            <v>0.29000000000000004</v>
          </cell>
          <cell r="AO29">
            <v>0.29250000000000004</v>
          </cell>
          <cell r="AP29">
            <v>0.29500000000000004</v>
          </cell>
          <cell r="AQ29">
            <v>0.29750000000000004</v>
          </cell>
          <cell r="AR29">
            <v>0.29381156410538495</v>
          </cell>
          <cell r="AT29">
            <v>0.34</v>
          </cell>
          <cell r="AU29">
            <v>0.34</v>
          </cell>
          <cell r="AV29">
            <v>0.33400000000000002</v>
          </cell>
          <cell r="AW29">
            <v>0.33100000000000002</v>
          </cell>
          <cell r="AX29">
            <v>0.33613994236665062</v>
          </cell>
          <cell r="AZ29">
            <v>0.4</v>
          </cell>
          <cell r="BA29">
            <v>0.4</v>
          </cell>
          <cell r="BB29">
            <v>0.4</v>
          </cell>
          <cell r="BC29">
            <v>0.4</v>
          </cell>
          <cell r="BD29">
            <v>0.4</v>
          </cell>
        </row>
        <row r="30">
          <cell r="A30" t="str">
            <v>Network Operations Expense</v>
          </cell>
          <cell r="D30">
            <v>0.13092095045814567</v>
          </cell>
          <cell r="E30">
            <v>0.10684426624316816</v>
          </cell>
          <cell r="F30">
            <v>0.1105048944057983</v>
          </cell>
          <cell r="G30">
            <v>0.10640005838137634</v>
          </cell>
          <cell r="H30">
            <v>0.11266990442231756</v>
          </cell>
          <cell r="J30">
            <v>0.10600695127549348</v>
          </cell>
          <cell r="K30">
            <v>0.10255868048213153</v>
          </cell>
          <cell r="L30">
            <v>0.10403269599016834</v>
          </cell>
          <cell r="M30">
            <v>0.10771446862996159</v>
          </cell>
          <cell r="N30">
            <v>0.10513088081835419</v>
          </cell>
          <cell r="P30">
            <v>0.11635336036368105</v>
          </cell>
          <cell r="Q30">
            <v>0.11590830321334854</v>
          </cell>
          <cell r="R30">
            <v>0.11338041610994465</v>
          </cell>
          <cell r="S30">
            <v>0.11247056650814904</v>
          </cell>
          <cell r="T30">
            <v>0.11448481532476745</v>
          </cell>
          <cell r="V30">
            <v>0.12082501361408604</v>
          </cell>
          <cell r="W30">
            <v>0.12185507246376812</v>
          </cell>
          <cell r="X30">
            <v>0.12141543898187722</v>
          </cell>
          <cell r="Y30">
            <v>0.12701327708152377</v>
          </cell>
          <cell r="Z30">
            <v>0.12270550796171764</v>
          </cell>
          <cell r="AB30">
            <v>0.157307431669302</v>
          </cell>
          <cell r="AC30">
            <v>0.13500000000000001</v>
          </cell>
          <cell r="AD30">
            <v>0.155</v>
          </cell>
          <cell r="AE30">
            <v>0.15</v>
          </cell>
          <cell r="AF30">
            <v>0.15732074585912018</v>
          </cell>
          <cell r="AH30">
            <v>0.15</v>
          </cell>
          <cell r="AI30">
            <v>0.15</v>
          </cell>
          <cell r="AJ30">
            <v>0.14000000000000001</v>
          </cell>
          <cell r="AK30">
            <v>0.14000000000000001</v>
          </cell>
          <cell r="AL30">
            <v>0.14502762376469008</v>
          </cell>
          <cell r="AN30">
            <v>0.125</v>
          </cell>
          <cell r="AO30">
            <v>0.125</v>
          </cell>
          <cell r="AP30">
            <v>0.125</v>
          </cell>
          <cell r="AQ30">
            <v>0.125</v>
          </cell>
          <cell r="AR30">
            <v>0.125</v>
          </cell>
          <cell r="AT30">
            <v>0.16900000000000001</v>
          </cell>
          <cell r="AU30">
            <v>0.16900000000000001</v>
          </cell>
          <cell r="AV30">
            <v>0.16900000000000001</v>
          </cell>
          <cell r="AW30">
            <v>0.16900000000000001</v>
          </cell>
          <cell r="AX30">
            <v>0.16900000000000004</v>
          </cell>
          <cell r="AZ30">
            <v>0.16900000000000001</v>
          </cell>
          <cell r="BA30">
            <v>0.16900000000000001</v>
          </cell>
          <cell r="BB30">
            <v>0.16900000000000001</v>
          </cell>
          <cell r="BC30">
            <v>0.16900000000000001</v>
          </cell>
          <cell r="BD30">
            <v>0.16900000000000004</v>
          </cell>
        </row>
        <row r="31">
          <cell r="A31" t="str">
            <v xml:space="preserve">   Total Cost of Revenue</v>
          </cell>
          <cell r="D31">
            <v>0.41207226795050989</v>
          </cell>
          <cell r="E31">
            <v>0.35987610695630068</v>
          </cell>
          <cell r="F31">
            <v>0.35143341525388427</v>
          </cell>
          <cell r="G31">
            <v>0.34415821352988402</v>
          </cell>
          <cell r="H31">
            <v>0.36391384830778356</v>
          </cell>
          <cell r="J31">
            <v>0.33818611056462716</v>
          </cell>
          <cell r="K31">
            <v>0.32199498534875992</v>
          </cell>
          <cell r="L31">
            <v>0.31621366715253368</v>
          </cell>
          <cell r="M31">
            <v>0.33050576184379005</v>
          </cell>
          <cell r="N31">
            <v>0.32648187069180917</v>
          </cell>
          <cell r="P31">
            <v>0.33878854896178889</v>
          </cell>
          <cell r="Q31">
            <v>0.34354111996831216</v>
          </cell>
          <cell r="R31">
            <v>0.33868581790418018</v>
          </cell>
          <cell r="S31">
            <v>0.3352186158179048</v>
          </cell>
          <cell r="T31">
            <v>0.33898712714722906</v>
          </cell>
          <cell r="V31">
            <v>0.35888999818478851</v>
          </cell>
          <cell r="W31">
            <v>0.36215652173913038</v>
          </cell>
          <cell r="X31">
            <v>0.37374943291707452</v>
          </cell>
          <cell r="Y31">
            <v>0.39220746990941802</v>
          </cell>
          <cell r="Z31">
            <v>0.37132246580033423</v>
          </cell>
          <cell r="AB31">
            <v>0.43571267223853627</v>
          </cell>
          <cell r="AC31">
            <v>0.45591249007868734</v>
          </cell>
          <cell r="AD31">
            <v>0.4370382424396333</v>
          </cell>
          <cell r="AE31">
            <v>0.43000000000000005</v>
          </cell>
          <cell r="AF31">
            <v>0.43924064618168768</v>
          </cell>
          <cell r="AH31">
            <v>0.4300000000000001</v>
          </cell>
          <cell r="AI31">
            <v>0.43250000000000005</v>
          </cell>
          <cell r="AJ31">
            <v>0.42500000000000004</v>
          </cell>
          <cell r="AK31">
            <v>0.42750000000000005</v>
          </cell>
          <cell r="AL31">
            <v>0.42876062077358185</v>
          </cell>
          <cell r="AN31">
            <v>0.41500000000000009</v>
          </cell>
          <cell r="AO31">
            <v>0.41750000000000009</v>
          </cell>
          <cell r="AP31">
            <v>0.4200000000000001</v>
          </cell>
          <cell r="AQ31">
            <v>0.42250000000000004</v>
          </cell>
          <cell r="AR31">
            <v>0.41881156410538495</v>
          </cell>
          <cell r="AT31">
            <v>0.56900000000000006</v>
          </cell>
          <cell r="AU31">
            <v>0.56900000000000006</v>
          </cell>
          <cell r="AV31">
            <v>0.56900000000000006</v>
          </cell>
          <cell r="AW31">
            <v>0.56900000000000006</v>
          </cell>
          <cell r="AX31">
            <v>0.56900000000000006</v>
          </cell>
          <cell r="AZ31">
            <v>0.56900000000000006</v>
          </cell>
          <cell r="BA31">
            <v>0.56899999999999995</v>
          </cell>
          <cell r="BB31">
            <v>0.56899999999999995</v>
          </cell>
          <cell r="BC31">
            <v>0.56900000000000006</v>
          </cell>
          <cell r="BD31">
            <v>0.56900000000000006</v>
          </cell>
        </row>
        <row r="33">
          <cell r="A33" t="str">
            <v>Sales &amp; Marketing as % of Revenues</v>
          </cell>
          <cell r="D33">
            <v>0.39219340477299786</v>
          </cell>
          <cell r="E33">
            <v>0.36355351428097099</v>
          </cell>
          <cell r="F33">
            <v>0.34121410421960263</v>
          </cell>
          <cell r="G33">
            <v>0.33306575202510402</v>
          </cell>
          <cell r="H33">
            <v>0.35473513711619731</v>
          </cell>
          <cell r="J33">
            <v>0.31844711128598596</v>
          </cell>
          <cell r="K33">
            <v>0.30598435187143158</v>
          </cell>
          <cell r="L33">
            <v>0.30146617508359774</v>
          </cell>
          <cell r="M33">
            <v>0.28435766111822453</v>
          </cell>
          <cell r="N33">
            <v>0.30165787269066274</v>
          </cell>
          <cell r="P33">
            <v>0.28367121267969037</v>
          </cell>
          <cell r="Q33">
            <v>0.27892756349952963</v>
          </cell>
          <cell r="R33">
            <v>0.27238022523382327</v>
          </cell>
          <cell r="S33">
            <v>0.28517013712544442</v>
          </cell>
          <cell r="T33">
            <v>0.28006421395030034</v>
          </cell>
          <cell r="V33">
            <v>0.28755218732982391</v>
          </cell>
          <cell r="W33">
            <v>0.30318840579710143</v>
          </cell>
          <cell r="X33">
            <v>0.29194622860008118</v>
          </cell>
          <cell r="Y33">
            <v>0.3095421268147413</v>
          </cell>
          <cell r="Z33">
            <v>0.29785148754524038</v>
          </cell>
          <cell r="AB33">
            <v>0.32263383781341765</v>
          </cell>
          <cell r="AC33">
            <v>0.26</v>
          </cell>
          <cell r="AD33">
            <v>0.26</v>
          </cell>
          <cell r="AE33">
            <v>0.24</v>
          </cell>
          <cell r="AF33">
            <v>0.27859444122784033</v>
          </cell>
          <cell r="AH33">
            <v>0.28999999999999998</v>
          </cell>
          <cell r="AI33">
            <v>0.28999999999999998</v>
          </cell>
          <cell r="AJ33">
            <v>0.28999999999999998</v>
          </cell>
          <cell r="AK33">
            <v>0.28999999999999998</v>
          </cell>
          <cell r="AL33">
            <v>0.28999999999999998</v>
          </cell>
          <cell r="AN33">
            <v>0.28999999999999998</v>
          </cell>
          <cell r="AO33">
            <v>0.28999999999999998</v>
          </cell>
          <cell r="AP33">
            <v>0.28999999999999998</v>
          </cell>
          <cell r="AQ33">
            <v>0.28999999999999998</v>
          </cell>
          <cell r="AR33">
            <v>0.28999999999999998</v>
          </cell>
          <cell r="AT33">
            <v>0.245</v>
          </cell>
          <cell r="AU33">
            <v>0.248</v>
          </cell>
          <cell r="AV33">
            <v>0.24199999999999999</v>
          </cell>
          <cell r="AW33">
            <v>0.24199999999999999</v>
          </cell>
          <cell r="AX33">
            <v>0.24421444745132995</v>
          </cell>
          <cell r="AZ33">
            <v>0.24</v>
          </cell>
          <cell r="BA33">
            <v>0.23799999999999999</v>
          </cell>
          <cell r="BB33">
            <v>0.23699999999999999</v>
          </cell>
          <cell r="BC33">
            <v>0.23599999999999999</v>
          </cell>
          <cell r="BD33">
            <v>0.23771193035400806</v>
          </cell>
        </row>
        <row r="34">
          <cell r="A34" t="str">
            <v>Research &amp; Dev.  as % of Revenues</v>
          </cell>
          <cell r="D34">
            <v>7.7651809287156384E-2</v>
          </cell>
          <cell r="E34">
            <v>6.3119353794937119E-2</v>
          </cell>
          <cell r="F34">
            <v>8.1422376806764687E-2</v>
          </cell>
          <cell r="G34">
            <v>8.1004159673064305E-2</v>
          </cell>
          <cell r="H34">
            <v>7.6156847103662315E-2</v>
          </cell>
          <cell r="J34">
            <v>7.3644173388418915E-2</v>
          </cell>
          <cell r="K34">
            <v>7.1806180708697084E-2</v>
          </cell>
          <cell r="L34">
            <v>7.2337020206350577E-2</v>
          </cell>
          <cell r="M34">
            <v>7.4423815620998715E-2</v>
          </cell>
          <cell r="N34">
            <v>7.3075735974955536E-2</v>
          </cell>
          <cell r="P34">
            <v>7.8879469222263174E-2</v>
          </cell>
          <cell r="Q34">
            <v>7.7981878496806462E-2</v>
          </cell>
          <cell r="R34">
            <v>7.9619202137812567E-2</v>
          </cell>
          <cell r="S34">
            <v>9.4810471397571455E-2</v>
          </cell>
          <cell r="T34">
            <v>8.2997132017388259E-2</v>
          </cell>
          <cell r="V34">
            <v>0.10165184243964422</v>
          </cell>
          <cell r="W34">
            <v>0.10126376811594202</v>
          </cell>
          <cell r="X34">
            <v>0.10116759389699387</v>
          </cell>
          <cell r="Y34">
            <v>0.11135376597592753</v>
          </cell>
          <cell r="Z34">
            <v>0.10374144639346296</v>
          </cell>
          <cell r="AB34">
            <v>0.11813869437542351</v>
          </cell>
          <cell r="AC34">
            <v>0.11</v>
          </cell>
          <cell r="AD34">
            <v>0.10006301628929239</v>
          </cell>
          <cell r="AE34">
            <v>9.1458618717585968E-2</v>
          </cell>
          <cell r="AF34">
            <v>0.105518101263099</v>
          </cell>
          <cell r="AH34">
            <v>0.1045789016215195</v>
          </cell>
          <cell r="AI34">
            <v>0.10549696178657153</v>
          </cell>
          <cell r="AJ34">
            <v>0.10612704016949948</v>
          </cell>
          <cell r="AK34">
            <v>0.10627900531459079</v>
          </cell>
          <cell r="AL34">
            <v>0.10561622321899845</v>
          </cell>
          <cell r="AN34">
            <v>0.11</v>
          </cell>
          <cell r="AO34">
            <v>0.11</v>
          </cell>
          <cell r="AP34">
            <v>0.11</v>
          </cell>
          <cell r="AQ34">
            <v>0.11</v>
          </cell>
          <cell r="AR34">
            <v>0.11</v>
          </cell>
          <cell r="AT34">
            <v>5.344496658948359E-2</v>
          </cell>
          <cell r="AU34">
            <v>5.3999999999999999E-2</v>
          </cell>
          <cell r="AV34">
            <v>0.05</v>
          </cell>
          <cell r="AW34">
            <v>0.05</v>
          </cell>
          <cell r="AX34">
            <v>5.1830587460576158E-2</v>
          </cell>
          <cell r="AZ34">
            <v>0.05</v>
          </cell>
          <cell r="BA34">
            <v>0.05</v>
          </cell>
          <cell r="BB34">
            <v>0.05</v>
          </cell>
          <cell r="BC34">
            <v>0.05</v>
          </cell>
          <cell r="BD34">
            <v>0.05</v>
          </cell>
        </row>
        <row r="35">
          <cell r="A35" t="str">
            <v>General &amp; Admin. As % of Revenues</v>
          </cell>
          <cell r="D35">
            <v>0.10783247916343118</v>
          </cell>
          <cell r="E35">
            <v>0.12149127210773512</v>
          </cell>
          <cell r="F35">
            <v>9.4921814470779353E-2</v>
          </cell>
          <cell r="G35">
            <v>9.4249434430416709E-2</v>
          </cell>
          <cell r="H35">
            <v>0.10373533751401334</v>
          </cell>
          <cell r="J35">
            <v>9.3809430126565674E-2</v>
          </cell>
          <cell r="K35">
            <v>0.10002114611968703</v>
          </cell>
          <cell r="L35">
            <v>0.10294664037268857</v>
          </cell>
          <cell r="M35">
            <v>0.11891805377720871</v>
          </cell>
          <cell r="N35">
            <v>0.10458707505989212</v>
          </cell>
          <cell r="P35">
            <v>0.1038702543309989</v>
          </cell>
          <cell r="Q35">
            <v>0.10603059860375305</v>
          </cell>
          <cell r="R35">
            <v>0.10767799198320289</v>
          </cell>
          <cell r="S35">
            <v>0.1100466318851286</v>
          </cell>
          <cell r="T35">
            <v>0.10696312507891462</v>
          </cell>
          <cell r="V35">
            <v>9.5049010709747681E-2</v>
          </cell>
          <cell r="W35">
            <v>0.1072</v>
          </cell>
          <cell r="X35">
            <v>0.10152575153410855</v>
          </cell>
          <cell r="Y35">
            <v>9.9143814369028416E-2</v>
          </cell>
          <cell r="Z35">
            <v>0.10071853246975611</v>
          </cell>
          <cell r="AB35">
            <v>0.12360515021459227</v>
          </cell>
          <cell r="AC35">
            <v>0.1</v>
          </cell>
          <cell r="AD35">
            <v>0.1</v>
          </cell>
          <cell r="AE35">
            <v>0.1</v>
          </cell>
          <cell r="AF35">
            <v>0.1077570491000161</v>
          </cell>
          <cell r="AH35">
            <v>0.1</v>
          </cell>
          <cell r="AI35">
            <v>0.1</v>
          </cell>
          <cell r="AJ35">
            <v>0.1</v>
          </cell>
          <cell r="AK35">
            <v>0.1</v>
          </cell>
          <cell r="AL35">
            <v>0.10000000000000002</v>
          </cell>
          <cell r="AN35">
            <v>0.1</v>
          </cell>
          <cell r="AO35">
            <v>0.1</v>
          </cell>
          <cell r="AP35">
            <v>0.1</v>
          </cell>
          <cell r="AQ35">
            <v>0.1</v>
          </cell>
          <cell r="AR35">
            <v>9.9999999999999992E-2</v>
          </cell>
          <cell r="AT35">
            <v>8.8999999999999996E-2</v>
          </cell>
          <cell r="AU35">
            <v>0.09</v>
          </cell>
          <cell r="AV35">
            <v>8.6999999999999994E-2</v>
          </cell>
          <cell r="AW35">
            <v>8.5999999999999993E-2</v>
          </cell>
          <cell r="AX35">
            <v>8.797215479461859E-2</v>
          </cell>
          <cell r="AZ35">
            <v>8.4000000000000005E-2</v>
          </cell>
          <cell r="BA35">
            <v>8.2000000000000003E-2</v>
          </cell>
          <cell r="BB35">
            <v>8.2000000000000003E-2</v>
          </cell>
          <cell r="BC35">
            <v>8.2000000000000003E-2</v>
          </cell>
          <cell r="BD35">
            <v>8.2483511002039808E-2</v>
          </cell>
        </row>
        <row r="37">
          <cell r="A37" t="str">
            <v>Special Charges</v>
          </cell>
        </row>
        <row r="38">
          <cell r="A38" t="str">
            <v xml:space="preserve">     Amortization of Intangibles</v>
          </cell>
        </row>
        <row r="39">
          <cell r="A39" t="str">
            <v xml:space="preserve">     Impairment of Intangibles</v>
          </cell>
        </row>
        <row r="40">
          <cell r="A40" t="str">
            <v xml:space="preserve">     Restructuring Charge</v>
          </cell>
        </row>
        <row r="42">
          <cell r="A42" t="str">
            <v>Intangibles:</v>
          </cell>
        </row>
        <row r="43">
          <cell r="A43" t="str">
            <v>BOP Purchased Technologies</v>
          </cell>
          <cell r="S43">
            <v>3.9790000000000001</v>
          </cell>
          <cell r="V43">
            <v>11.143000000000001</v>
          </cell>
          <cell r="W43">
            <v>10.551</v>
          </cell>
          <cell r="X43">
            <v>9.9600000000000009</v>
          </cell>
          <cell r="Y43">
            <v>9.3680000000000003</v>
          </cell>
          <cell r="AB43">
            <v>8.7759999999999998</v>
          </cell>
          <cell r="AC43">
            <v>16.855</v>
          </cell>
          <cell r="AD43">
            <v>16.033999999999999</v>
          </cell>
          <cell r="AE43">
            <v>15.212999999999999</v>
          </cell>
          <cell r="AH43">
            <v>14.391999999999999</v>
          </cell>
          <cell r="AI43">
            <v>13.571</v>
          </cell>
          <cell r="AJ43">
            <v>12.75</v>
          </cell>
          <cell r="AK43">
            <v>11.929</v>
          </cell>
          <cell r="AN43">
            <v>11.108000000000001</v>
          </cell>
          <cell r="AO43">
            <v>10.287000000000001</v>
          </cell>
          <cell r="AP43">
            <v>9.4660000000000011</v>
          </cell>
          <cell r="AQ43">
            <v>8.6450000000000014</v>
          </cell>
          <cell r="AT43">
            <v>6.0210000000000026</v>
          </cell>
          <cell r="AU43">
            <v>5.2000000000000028</v>
          </cell>
          <cell r="AV43">
            <v>4.3790000000000031</v>
          </cell>
          <cell r="AW43">
            <v>3.5580000000000034</v>
          </cell>
          <cell r="AZ43">
            <v>2.7370000000000037</v>
          </cell>
          <cell r="BA43">
            <v>1.9160000000000037</v>
          </cell>
          <cell r="BB43">
            <v>1.0950000000000037</v>
          </cell>
          <cell r="BC43">
            <v>0.2740000000000038</v>
          </cell>
        </row>
        <row r="44">
          <cell r="A44" t="str">
            <v xml:space="preserve">     Purchases</v>
          </cell>
          <cell r="R44">
            <v>4</v>
          </cell>
          <cell r="S44">
            <v>7.6000000000000005</v>
          </cell>
          <cell r="V44">
            <v>0</v>
          </cell>
          <cell r="W44">
            <v>0</v>
          </cell>
          <cell r="X44">
            <v>0</v>
          </cell>
          <cell r="Y44">
            <v>0</v>
          </cell>
          <cell r="AB44">
            <v>8.9000000000000021</v>
          </cell>
          <cell r="AC44">
            <v>0</v>
          </cell>
          <cell r="AD44">
            <v>0</v>
          </cell>
          <cell r="AE44">
            <v>0</v>
          </cell>
          <cell r="AH44">
            <v>0</v>
          </cell>
          <cell r="AI44">
            <v>0</v>
          </cell>
          <cell r="AJ44">
            <v>0</v>
          </cell>
          <cell r="AK44">
            <v>0</v>
          </cell>
          <cell r="AN44">
            <v>0</v>
          </cell>
          <cell r="AO44">
            <v>0</v>
          </cell>
          <cell r="AP44">
            <v>0</v>
          </cell>
          <cell r="AQ44">
            <v>0</v>
          </cell>
          <cell r="AT44">
            <v>0</v>
          </cell>
          <cell r="AU44">
            <v>0</v>
          </cell>
          <cell r="AV44">
            <v>0</v>
          </cell>
          <cell r="AW44">
            <v>0</v>
          </cell>
          <cell r="AZ44">
            <v>0</v>
          </cell>
          <cell r="BA44">
            <v>0</v>
          </cell>
          <cell r="BB44">
            <v>0</v>
          </cell>
          <cell r="BC44">
            <v>0</v>
          </cell>
        </row>
        <row r="45">
          <cell r="A45" t="str">
            <v xml:space="preserve">    Amortization</v>
          </cell>
          <cell r="R45">
            <v>-2.1000000000000001E-2</v>
          </cell>
          <cell r="S45">
            <v>-0.436</v>
          </cell>
          <cell r="V45">
            <v>-0.59199999999999997</v>
          </cell>
          <cell r="W45">
            <v>-0.59100000000000008</v>
          </cell>
          <cell r="X45">
            <v>-0.59199999999999986</v>
          </cell>
          <cell r="Y45">
            <v>-0.59200000000000008</v>
          </cell>
          <cell r="AB45">
            <v>-0.82099999999999995</v>
          </cell>
          <cell r="AC45">
            <v>-0.82099999999999995</v>
          </cell>
          <cell r="AD45">
            <v>-0.82099999999999995</v>
          </cell>
          <cell r="AE45">
            <v>-0.82099999999999995</v>
          </cell>
          <cell r="AH45">
            <v>-0.82099999999999995</v>
          </cell>
          <cell r="AI45">
            <v>-0.82099999999999995</v>
          </cell>
          <cell r="AJ45">
            <v>-0.82099999999999995</v>
          </cell>
          <cell r="AK45">
            <v>-0.82099999999999995</v>
          </cell>
          <cell r="AN45">
            <v>-0.82099999999999995</v>
          </cell>
          <cell r="AO45">
            <v>-0.82099999999999995</v>
          </cell>
          <cell r="AP45">
            <v>-0.82099999999999995</v>
          </cell>
          <cell r="AQ45">
            <v>-0.82099999999999995</v>
          </cell>
          <cell r="AT45">
            <v>-0.82099999999999995</v>
          </cell>
          <cell r="AU45">
            <v>-0.82099999999999995</v>
          </cell>
          <cell r="AV45">
            <v>-0.82099999999999995</v>
          </cell>
          <cell r="AW45">
            <v>-0.82099999999999995</v>
          </cell>
          <cell r="AZ45">
            <v>-0.82099999999999995</v>
          </cell>
          <cell r="BA45">
            <v>-0.82099999999999995</v>
          </cell>
          <cell r="BB45">
            <v>-0.82099999999999995</v>
          </cell>
          <cell r="BC45">
            <v>-0.82099999999999995</v>
          </cell>
        </row>
        <row r="46">
          <cell r="A46" t="str">
            <v>EOP Purchased Technologies</v>
          </cell>
          <cell r="R46">
            <v>3.9790000000000001</v>
          </cell>
          <cell r="S46">
            <v>11.143000000000001</v>
          </cell>
          <cell r="V46">
            <v>10.551</v>
          </cell>
          <cell r="W46">
            <v>9.9600000000000009</v>
          </cell>
          <cell r="X46">
            <v>9.3680000000000003</v>
          </cell>
          <cell r="Y46">
            <v>8.7759999999999998</v>
          </cell>
          <cell r="AB46">
            <v>16.855</v>
          </cell>
          <cell r="AC46">
            <v>16.033999999999999</v>
          </cell>
          <cell r="AD46">
            <v>15.212999999999999</v>
          </cell>
          <cell r="AE46">
            <v>14.391999999999999</v>
          </cell>
          <cell r="AH46">
            <v>13.571</v>
          </cell>
          <cell r="AI46">
            <v>12.75</v>
          </cell>
          <cell r="AJ46">
            <v>11.929</v>
          </cell>
          <cell r="AK46">
            <v>11.108000000000001</v>
          </cell>
          <cell r="AN46">
            <v>10.287000000000001</v>
          </cell>
          <cell r="AO46">
            <v>9.4660000000000011</v>
          </cell>
          <cell r="AP46">
            <v>8.6450000000000014</v>
          </cell>
          <cell r="AQ46">
            <v>7.8240000000000016</v>
          </cell>
          <cell r="AT46">
            <v>5.2000000000000028</v>
          </cell>
          <cell r="AU46">
            <v>4.3790000000000031</v>
          </cell>
          <cell r="AV46">
            <v>3.5580000000000034</v>
          </cell>
          <cell r="AW46">
            <v>2.7370000000000037</v>
          </cell>
          <cell r="AZ46">
            <v>1.9160000000000037</v>
          </cell>
          <cell r="BA46">
            <v>1.0950000000000037</v>
          </cell>
          <cell r="BB46">
            <v>0.2740000000000038</v>
          </cell>
          <cell r="BC46">
            <v>-0.54699999999999616</v>
          </cell>
        </row>
        <row r="53">
          <cell r="A53" t="str">
            <v>Other Income</v>
          </cell>
        </row>
        <row r="54">
          <cell r="A54" t="str">
            <v xml:space="preserve">     Interest Income as % of Cash &amp; ST Investments</v>
          </cell>
          <cell r="J54">
            <v>3.6642580733536522E-3</v>
          </cell>
          <cell r="K54">
            <v>4.8165033397452404E-3</v>
          </cell>
          <cell r="L54">
            <v>4.2149129334722417E-3</v>
          </cell>
          <cell r="M54">
            <v>3.7759180338728555E-3</v>
          </cell>
          <cell r="N54">
            <v>1.3552469468068564E-2</v>
          </cell>
          <cell r="P54">
            <v>5.1441443014545391E-3</v>
          </cell>
          <cell r="Q54">
            <v>2.6655797312422768E-3</v>
          </cell>
          <cell r="R54">
            <v>3.6456885099020605E-3</v>
          </cell>
          <cell r="S54">
            <v>5.1283848136102874E-3</v>
          </cell>
          <cell r="T54">
            <v>1.576023592346204E-2</v>
          </cell>
          <cell r="V54">
            <v>7.4712217815593894E-3</v>
          </cell>
          <cell r="W54">
            <v>5.8076158546080774E-3</v>
          </cell>
          <cell r="X54">
            <v>5.7288571708791749E-3</v>
          </cell>
          <cell r="Y54">
            <v>6.5344120825812577E-3</v>
          </cell>
          <cell r="Z54">
            <v>2.3146952575165261E-2</v>
          </cell>
          <cell r="AB54">
            <v>1.1358711537104788E-2</v>
          </cell>
          <cell r="AC54">
            <v>6.0000000000000001E-3</v>
          </cell>
          <cell r="AD54">
            <v>6.0000000000000001E-3</v>
          </cell>
          <cell r="AE54">
            <v>6.0000000000000001E-3</v>
          </cell>
          <cell r="AF54">
            <v>2.1028654623852554E-2</v>
          </cell>
          <cell r="AH54">
            <v>6.0000000000000001E-3</v>
          </cell>
          <cell r="AI54">
            <v>6.0000000000000001E-3</v>
          </cell>
          <cell r="AJ54">
            <v>6.0000000000000001E-3</v>
          </cell>
          <cell r="AK54">
            <v>6.0000000000000001E-3</v>
          </cell>
          <cell r="AL54">
            <v>2.4086686187733047E-2</v>
          </cell>
          <cell r="AN54">
            <v>6.0000000000000001E-3</v>
          </cell>
          <cell r="AO54">
            <v>6.0000000000000001E-3</v>
          </cell>
          <cell r="AP54">
            <v>6.0000000000000001E-3</v>
          </cell>
          <cell r="AQ54">
            <v>6.0000000000000001E-3</v>
          </cell>
          <cell r="AR54">
            <v>2.3971366317024744E-2</v>
          </cell>
          <cell r="AT54">
            <v>8.0000000000000002E-3</v>
          </cell>
          <cell r="AU54">
            <v>1.0999999999999999E-2</v>
          </cell>
          <cell r="AV54">
            <v>1.2E-2</v>
          </cell>
          <cell r="AW54">
            <v>1.2E-2</v>
          </cell>
          <cell r="AX54">
            <v>4.1099223350081412E-2</v>
          </cell>
          <cell r="AZ54">
            <v>8.0000000000000002E-3</v>
          </cell>
          <cell r="BA54">
            <v>1.0999999999999999E-2</v>
          </cell>
          <cell r="BB54">
            <v>1.2E-2</v>
          </cell>
          <cell r="BC54">
            <v>1.2E-2</v>
          </cell>
          <cell r="BD54">
            <v>4.177552865328487E-2</v>
          </cell>
        </row>
        <row r="55">
          <cell r="A55" t="str">
            <v xml:space="preserve">     Interest Expense as % of Total Debt</v>
          </cell>
          <cell r="J55">
            <v>2.1543301081931272E-2</v>
          </cell>
          <cell r="K55">
            <v>1.9345238095238096E-2</v>
          </cell>
          <cell r="L55">
            <v>2.9546705817581211E-2</v>
          </cell>
          <cell r="M55">
            <v>0</v>
          </cell>
          <cell r="N55">
            <v>0.11951807228915663</v>
          </cell>
        </row>
        <row r="57">
          <cell r="A57" t="str">
            <v>Tax Rate</v>
          </cell>
          <cell r="D57">
            <v>0.22857142857143761</v>
          </cell>
          <cell r="E57">
            <v>6.2947748647541419E-3</v>
          </cell>
          <cell r="F57">
            <v>4.2171288302494288E-2</v>
          </cell>
          <cell r="G57">
            <v>-6.0702826585179599</v>
          </cell>
          <cell r="H57">
            <v>-2.6824961831067182</v>
          </cell>
          <cell r="J57">
            <v>0.37380861608844834</v>
          </cell>
          <cell r="K57">
            <v>0.40088172696868335</v>
          </cell>
          <cell r="L57">
            <v>0.25480704585182212</v>
          </cell>
          <cell r="M57">
            <v>0.3223495702005732</v>
          </cell>
          <cell r="N57">
            <v>0.33290025613422924</v>
          </cell>
          <cell r="P57">
            <v>0.3485388453314327</v>
          </cell>
          <cell r="Q57">
            <v>0.37878235508567276</v>
          </cell>
          <cell r="R57">
            <v>0.36876451719942482</v>
          </cell>
          <cell r="S57">
            <v>0.33564179104477626</v>
          </cell>
          <cell r="T57">
            <v>0.35804245075301649</v>
          </cell>
          <cell r="V57">
            <v>0.34413218839448334</v>
          </cell>
          <cell r="W57">
            <v>0.33724386047239169</v>
          </cell>
          <cell r="X57">
            <v>0.22536510376633342</v>
          </cell>
          <cell r="Y57">
            <v>0.34</v>
          </cell>
          <cell r="Z57">
            <v>0.35186941743735667</v>
          </cell>
          <cell r="AB57">
            <v>-0.63757791629563543</v>
          </cell>
          <cell r="AC57">
            <v>0.34</v>
          </cell>
          <cell r="AD57">
            <v>0.34</v>
          </cell>
          <cell r="AE57">
            <v>0.34</v>
          </cell>
          <cell r="AF57">
            <v>0.27630854348357692</v>
          </cell>
          <cell r="AH57">
            <v>0.34</v>
          </cell>
          <cell r="AI57">
            <v>0.34</v>
          </cell>
          <cell r="AJ57">
            <v>0.34</v>
          </cell>
          <cell r="AK57">
            <v>0.34</v>
          </cell>
          <cell r="AL57">
            <v>0.33999999999999997</v>
          </cell>
          <cell r="AN57">
            <v>0.34</v>
          </cell>
          <cell r="AO57">
            <v>0.34</v>
          </cell>
          <cell r="AP57">
            <v>0.34</v>
          </cell>
          <cell r="AQ57">
            <v>0.34</v>
          </cell>
          <cell r="AR57">
            <v>0.34</v>
          </cell>
        </row>
        <row r="58">
          <cell r="A58" t="str">
            <v>Beginning Balance - Current</v>
          </cell>
          <cell r="AE58">
            <v>9.3510000000000009</v>
          </cell>
          <cell r="AH58">
            <v>9.3510000000000009</v>
          </cell>
          <cell r="AI58">
            <v>9.3510000000000009</v>
          </cell>
          <cell r="AJ58">
            <v>9.2829999999999995</v>
          </cell>
          <cell r="AK58">
            <v>9.3510000000000009</v>
          </cell>
          <cell r="AN58">
            <v>26.878</v>
          </cell>
          <cell r="AO58">
            <v>26.878</v>
          </cell>
          <cell r="AP58">
            <v>26.878</v>
          </cell>
          <cell r="AQ58">
            <v>0.61726529986122269</v>
          </cell>
          <cell r="AT58">
            <v>23.085562322110601</v>
          </cell>
          <cell r="AU58">
            <v>21.141910054763393</v>
          </cell>
          <cell r="AV58">
            <v>0</v>
          </cell>
          <cell r="AW58">
            <v>0</v>
          </cell>
          <cell r="AZ58">
            <v>0</v>
          </cell>
          <cell r="BA58">
            <v>0</v>
          </cell>
          <cell r="BB58">
            <v>0</v>
          </cell>
          <cell r="BC58">
            <v>0</v>
          </cell>
        </row>
        <row r="59">
          <cell r="A59" t="str">
            <v>Diluted Shares Outstanding (Operating)</v>
          </cell>
          <cell r="D59">
            <v>67.112747999999996</v>
          </cell>
          <cell r="E59">
            <v>67.112747999999996</v>
          </cell>
          <cell r="F59">
            <v>67.112747999999996</v>
          </cell>
          <cell r="G59">
            <v>67.112747999999996</v>
          </cell>
          <cell r="H59">
            <v>67.112747999999996</v>
          </cell>
          <cell r="J59">
            <v>67.112747999999996</v>
          </cell>
          <cell r="K59">
            <v>67.112747999999996</v>
          </cell>
          <cell r="L59">
            <v>67.112747999999996</v>
          </cell>
          <cell r="M59">
            <v>67.448311739999994</v>
          </cell>
          <cell r="N59">
            <v>67.196638934999996</v>
          </cell>
          <cell r="P59">
            <v>65.972452000000004</v>
          </cell>
          <cell r="Q59">
            <v>65.851960000000005</v>
          </cell>
          <cell r="R59">
            <v>65.463842999999997</v>
          </cell>
          <cell r="S59">
            <v>66.183108000000004</v>
          </cell>
          <cell r="T59">
            <v>65.867840749999999</v>
          </cell>
          <cell r="V59">
            <v>66.127536000000006</v>
          </cell>
          <cell r="W59">
            <v>66.133063000000007</v>
          </cell>
          <cell r="X59">
            <v>66.122504000000006</v>
          </cell>
          <cell r="Y59">
            <v>66.202949299469807</v>
          </cell>
          <cell r="Z59">
            <v>66.277341000000007</v>
          </cell>
          <cell r="AB59">
            <v>67.977688000000001</v>
          </cell>
          <cell r="AC59">
            <v>68.321347702000011</v>
          </cell>
          <cell r="AD59">
            <v>68.219925371890923</v>
          </cell>
          <cell r="AE59">
            <v>67.696921912565202</v>
          </cell>
          <cell r="AF59">
            <v>68.053970746614041</v>
          </cell>
          <cell r="AH59">
            <v>66.763335472629407</v>
          </cell>
          <cell r="AI59">
            <v>66.44374405761522</v>
          </cell>
          <cell r="AJ59">
            <v>66.137769916667111</v>
          </cell>
          <cell r="AK59">
            <v>65.845173299968778</v>
          </cell>
          <cell r="AL59">
            <v>66.297505686720129</v>
          </cell>
          <cell r="AN59">
            <v>65.590903219002229</v>
          </cell>
          <cell r="AO59">
            <v>65.373873858305416</v>
          </cell>
          <cell r="AP59">
            <v>65.167844468504015</v>
          </cell>
          <cell r="AQ59">
            <v>65.032114667115252</v>
          </cell>
          <cell r="AR59">
            <v>65.291184053231731</v>
          </cell>
          <cell r="AT59">
            <v>0.20156311088184475</v>
          </cell>
          <cell r="AU59">
            <v>0.20156311088184475</v>
          </cell>
          <cell r="AV59">
            <v>0.20156311088184475</v>
          </cell>
          <cell r="AW59">
            <v>0.20156311088184475</v>
          </cell>
          <cell r="AZ59">
            <v>0.20156311088184475</v>
          </cell>
          <cell r="BA59">
            <v>0.20156311088184475</v>
          </cell>
          <cell r="BB59">
            <v>0.20156311088184475</v>
          </cell>
          <cell r="BC59">
            <v>0.20156311088184475</v>
          </cell>
        </row>
        <row r="60">
          <cell r="A60" t="str">
            <v>Basic Shares Outstanding (Wa)</v>
          </cell>
          <cell r="D60">
            <v>13.307221999999999</v>
          </cell>
          <cell r="E60">
            <v>13.307221999999999</v>
          </cell>
          <cell r="F60">
            <v>13.307221999999999</v>
          </cell>
          <cell r="G60">
            <v>13.307221999999999</v>
          </cell>
          <cell r="H60">
            <v>13.307221999999999</v>
          </cell>
          <cell r="J60">
            <v>13.863163999999999</v>
          </cell>
          <cell r="K60">
            <v>14.165328000000001</v>
          </cell>
          <cell r="L60">
            <v>60.459012999999999</v>
          </cell>
          <cell r="M60">
            <v>60.937590999999998</v>
          </cell>
          <cell r="N60">
            <v>37.356273999999999</v>
          </cell>
          <cell r="P60">
            <v>59.345996999999997</v>
          </cell>
          <cell r="Q60">
            <v>60.477687000000003</v>
          </cell>
          <cell r="R60">
            <v>61.352058</v>
          </cell>
          <cell r="S60">
            <v>62.588000000000001</v>
          </cell>
          <cell r="T60">
            <v>60.940935500000002</v>
          </cell>
          <cell r="V60">
            <v>62.316794000000002</v>
          </cell>
          <cell r="W60">
            <v>62.968553</v>
          </cell>
          <cell r="X60">
            <v>63.461174999999997</v>
          </cell>
          <cell r="Y60">
            <v>63.538382499999997</v>
          </cell>
          <cell r="Z60">
            <v>63.353779000000003</v>
          </cell>
          <cell r="AB60">
            <v>64.494634000000005</v>
          </cell>
          <cell r="AC60">
            <v>64.821013000000008</v>
          </cell>
          <cell r="AD60">
            <v>64.724786880351914</v>
          </cell>
          <cell r="AE60">
            <v>64.473258964347806</v>
          </cell>
          <cell r="AF60">
            <v>64.628423211174933</v>
          </cell>
          <cell r="AH60">
            <v>64.195514877528268</v>
          </cell>
          <cell r="AI60">
            <v>63.888215440014626</v>
          </cell>
          <cell r="AJ60">
            <v>63.594009535256831</v>
          </cell>
          <cell r="AK60">
            <v>63.312666634585362</v>
          </cell>
          <cell r="AL60">
            <v>63.747601621846272</v>
          </cell>
          <cell r="AN60">
            <v>63.068176172117532</v>
          </cell>
          <cell r="AO60">
            <v>62.859494094524436</v>
          </cell>
          <cell r="AP60">
            <v>62.661388912023085</v>
          </cell>
          <cell r="AQ60">
            <v>62.530879487610818</v>
          </cell>
          <cell r="AR60">
            <v>62.779984666568964</v>
          </cell>
          <cell r="AT60">
            <v>0.63</v>
          </cell>
          <cell r="AU60">
            <v>0.63</v>
          </cell>
          <cell r="AV60">
            <v>0.63</v>
          </cell>
          <cell r="AW60">
            <v>0.63</v>
          </cell>
          <cell r="AZ60">
            <v>0.63</v>
          </cell>
          <cell r="BA60">
            <v>0.63</v>
          </cell>
          <cell r="BB60">
            <v>0.63</v>
          </cell>
          <cell r="BC60">
            <v>0.63</v>
          </cell>
        </row>
        <row r="61">
          <cell r="A61" t="str">
            <v>Dilution Ratio</v>
          </cell>
          <cell r="P61">
            <v>1.1116579943884</v>
          </cell>
          <cell r="Q61">
            <v>1.0888637325035264</v>
          </cell>
          <cell r="R61">
            <v>1.0670195122060941</v>
          </cell>
          <cell r="S61">
            <v>1.0574408512813958</v>
          </cell>
          <cell r="T61">
            <v>1.080847220502547</v>
          </cell>
          <cell r="V61">
            <v>1.0611511240453095</v>
          </cell>
          <cell r="W61">
            <v>1.0502554028834046</v>
          </cell>
          <cell r="X61">
            <v>1.0419363335141527</v>
          </cell>
          <cell r="Y61">
            <v>1.0419363335141527</v>
          </cell>
          <cell r="Z61">
            <v>1.0461466079237358</v>
          </cell>
          <cell r="AB61">
            <v>1.0540053301178514</v>
          </cell>
          <cell r="AC61">
            <v>1.054</v>
          </cell>
          <cell r="AD61">
            <v>1.054</v>
          </cell>
          <cell r="AE61">
            <v>1.05</v>
          </cell>
          <cell r="AF61">
            <v>1.0530037306379276</v>
          </cell>
          <cell r="AH61">
            <v>1.04</v>
          </cell>
          <cell r="AI61">
            <v>1.04</v>
          </cell>
          <cell r="AJ61">
            <v>1.04</v>
          </cell>
          <cell r="AK61">
            <v>1.04</v>
          </cell>
          <cell r="AL61">
            <v>1.04</v>
          </cell>
          <cell r="AN61">
            <v>1.04</v>
          </cell>
          <cell r="AO61">
            <v>1.04</v>
          </cell>
          <cell r="AP61">
            <v>1.04</v>
          </cell>
          <cell r="AQ61">
            <v>1.04</v>
          </cell>
          <cell r="AR61">
            <v>1.04</v>
          </cell>
          <cell r="AT61">
            <v>0.34</v>
          </cell>
          <cell r="AU61">
            <v>0.34</v>
          </cell>
          <cell r="AV61">
            <v>0.34</v>
          </cell>
          <cell r="AW61">
            <v>0.34</v>
          </cell>
          <cell r="AZ61">
            <v>0.34</v>
          </cell>
          <cell r="BA61">
            <v>0.34</v>
          </cell>
          <cell r="BB61">
            <v>0.34</v>
          </cell>
          <cell r="BC61">
            <v>0.34</v>
          </cell>
        </row>
        <row r="62">
          <cell r="A62" t="str">
            <v>Domestic Pretax income</v>
          </cell>
          <cell r="AE62">
            <v>-0.49203000000000452</v>
          </cell>
          <cell r="AH62">
            <v>0.5623606800000005</v>
          </cell>
          <cell r="AI62">
            <v>1.1193201435270734</v>
          </cell>
          <cell r="AJ62">
            <v>0.25766999999999807</v>
          </cell>
          <cell r="AK62">
            <v>1.8291609031865113</v>
          </cell>
          <cell r="AN62">
            <v>1.4385117599999975</v>
          </cell>
          <cell r="AO62">
            <v>1.5192448526039497</v>
          </cell>
          <cell r="AP62">
            <v>1.7166802765142086</v>
          </cell>
          <cell r="AQ62">
            <v>3.3062994973413948</v>
          </cell>
          <cell r="AT62">
            <v>1.9436522673472072</v>
          </cell>
          <cell r="AU62">
            <v>1.9430823200579839</v>
          </cell>
          <cell r="AV62">
            <v>2.5142257913905746</v>
          </cell>
          <cell r="AW62">
            <v>2.6403922680693972</v>
          </cell>
          <cell r="AZ62">
            <v>2.6138610646942495</v>
          </cell>
          <cell r="BA62">
            <v>3.0184697133676268</v>
          </cell>
          <cell r="BB62">
            <v>3.2097387075907609</v>
          </cell>
          <cell r="BC62">
            <v>3.3688238824626064</v>
          </cell>
        </row>
        <row r="64">
          <cell r="A64" t="str">
            <v>Est. NOLs Used</v>
          </cell>
          <cell r="AE64">
            <v>0</v>
          </cell>
          <cell r="AH64">
            <v>0.5623606800000005</v>
          </cell>
          <cell r="AI64">
            <v>1.1193201435270734</v>
          </cell>
          <cell r="AJ64">
            <v>0.25766999999999807</v>
          </cell>
          <cell r="AK64">
            <v>1.8291609031865113</v>
          </cell>
          <cell r="AN64">
            <v>1.4385117599999975</v>
          </cell>
          <cell r="AO64">
            <v>1.5192448526039497</v>
          </cell>
          <cell r="AP64">
            <v>1.7166802765142086</v>
          </cell>
          <cell r="AQ64">
            <v>0.61726529986122269</v>
          </cell>
          <cell r="AT64">
            <v>1.9436522673472072</v>
          </cell>
          <cell r="AU64">
            <v>1.9430823200579839</v>
          </cell>
          <cell r="AV64">
            <v>0</v>
          </cell>
          <cell r="AW64">
            <v>0</v>
          </cell>
          <cell r="AZ64">
            <v>0</v>
          </cell>
          <cell r="BA64">
            <v>0</v>
          </cell>
          <cell r="BB64">
            <v>0</v>
          </cell>
          <cell r="BC64">
            <v>0</v>
          </cell>
        </row>
        <row r="65">
          <cell r="A65" t="str">
            <v>Net Tax</v>
          </cell>
          <cell r="AE65">
            <v>-0.52299999999999969</v>
          </cell>
          <cell r="AH65">
            <v>0.11229360880000014</v>
          </cell>
          <cell r="AI65">
            <v>0.22350868897731083</v>
          </cell>
          <cell r="AJ65">
            <v>5.1452199999999615E-2</v>
          </cell>
          <cell r="AK65">
            <v>0.36525149463629064</v>
          </cell>
          <cell r="AN65">
            <v>0.28724568159999947</v>
          </cell>
          <cell r="AO65">
            <v>0.30336667056758232</v>
          </cell>
          <cell r="AP65">
            <v>0.34279107743728165</v>
          </cell>
          <cell r="AQ65">
            <v>1.5744819077234928</v>
          </cell>
          <cell r="AT65">
            <v>0.3881134210036169</v>
          </cell>
          <cell r="AU65">
            <v>0.38799961248141962</v>
          </cell>
          <cell r="AV65">
            <v>1.3568837604330086</v>
          </cell>
          <cell r="AW65">
            <v>1.4249736049898336</v>
          </cell>
          <cell r="AZ65">
            <v>1.4106551777715</v>
          </cell>
          <cell r="BA65">
            <v>1.6290154008650686</v>
          </cell>
          <cell r="BB65">
            <v>1.7322399374299347</v>
          </cell>
          <cell r="BC65">
            <v>1.818095428630613</v>
          </cell>
        </row>
        <row r="66">
          <cell r="A66" t="str">
            <v>Balance Sheet</v>
          </cell>
          <cell r="AE66">
            <v>9.3510000000000009</v>
          </cell>
          <cell r="AH66">
            <v>9.3510000000000009</v>
          </cell>
          <cell r="AI66">
            <v>9.3510000000000009</v>
          </cell>
          <cell r="AJ66">
            <v>9.2829999999999995</v>
          </cell>
          <cell r="AK66">
            <v>7.5218390968134896</v>
          </cell>
          <cell r="AN66">
            <v>26.878</v>
          </cell>
          <cell r="AO66">
            <v>26.878</v>
          </cell>
          <cell r="AP66">
            <v>25.161319723485793</v>
          </cell>
          <cell r="AQ66">
            <v>0</v>
          </cell>
          <cell r="AT66">
            <v>21.141910054763393</v>
          </cell>
          <cell r="AU66">
            <v>19.198827734705411</v>
          </cell>
          <cell r="AV66">
            <v>0</v>
          </cell>
          <cell r="AW66">
            <v>0</v>
          </cell>
          <cell r="AZ66">
            <v>0</v>
          </cell>
          <cell r="BA66">
            <v>0</v>
          </cell>
          <cell r="BB66">
            <v>0</v>
          </cell>
          <cell r="BC66">
            <v>0</v>
          </cell>
        </row>
        <row r="67">
          <cell r="A67" t="str">
            <v>Ending NOL Balance - Long Term</v>
          </cell>
          <cell r="AE67">
            <v>3.3439999999999999</v>
          </cell>
          <cell r="AH67">
            <v>2.7816393199999991</v>
          </cell>
          <cell r="AI67">
            <v>1.6623191764729257</v>
          </cell>
          <cell r="AJ67">
            <v>19.798330000000004</v>
          </cell>
          <cell r="AK67">
            <v>0.86579773818359917</v>
          </cell>
          <cell r="AN67">
            <v>3.4374882400000031</v>
          </cell>
          <cell r="AO67">
            <v>1.9182433873960534</v>
          </cell>
          <cell r="AP67">
            <v>0.20156311088184475</v>
          </cell>
          <cell r="AQ67">
            <v>0.24853243832237648</v>
          </cell>
          <cell r="AT67">
            <v>0.20156311088184475</v>
          </cell>
          <cell r="AU67">
            <v>0.20156311088184475</v>
          </cell>
          <cell r="AV67">
            <v>0.20156311088184475</v>
          </cell>
          <cell r="AW67">
            <v>0.20156311088184475</v>
          </cell>
          <cell r="AZ67">
            <v>0.20156311088184475</v>
          </cell>
          <cell r="BA67">
            <v>0.20156311088184475</v>
          </cell>
          <cell r="BB67">
            <v>0.20156311088184475</v>
          </cell>
          <cell r="BC67">
            <v>0.20156311088184475</v>
          </cell>
        </row>
        <row r="68">
          <cell r="A68" t="str">
            <v>Accounts Receivable and Payable (Based on DSO and Days Payable)</v>
          </cell>
        </row>
        <row r="69">
          <cell r="A69" t="str">
            <v>DSO (on total revenue)</v>
          </cell>
          <cell r="D69">
            <v>57.60224154889476</v>
          </cell>
          <cell r="E69">
            <v>53.027376983526011</v>
          </cell>
          <cell r="F69">
            <v>64.019817136668465</v>
          </cell>
          <cell r="G69">
            <v>47.369690943588999</v>
          </cell>
          <cell r="H69">
            <v>55.939192647473831</v>
          </cell>
          <cell r="J69">
            <v>48.715735458062824</v>
          </cell>
          <cell r="K69">
            <v>48.727494486904504</v>
          </cell>
          <cell r="L69">
            <v>49.848595272800033</v>
          </cell>
          <cell r="M69">
            <v>50.283890845070424</v>
          </cell>
          <cell r="N69">
            <v>55.41064683490351</v>
          </cell>
          <cell r="P69">
            <v>52.173608551419093</v>
          </cell>
          <cell r="Q69">
            <v>51.837246868346782</v>
          </cell>
          <cell r="R69">
            <v>50.906840523000575</v>
          </cell>
          <cell r="S69">
            <v>50.311995013620205</v>
          </cell>
          <cell r="T69">
            <v>52.415298312279411</v>
          </cell>
          <cell r="V69">
            <v>54.842757306226169</v>
          </cell>
          <cell r="W69">
            <v>53.342898550724634</v>
          </cell>
          <cell r="X69">
            <v>51.530616508679351</v>
          </cell>
          <cell r="Y69">
            <v>52.870424370269269</v>
          </cell>
          <cell r="Z69">
            <v>50.31294834477751</v>
          </cell>
          <cell r="AB69">
            <v>64.662384233114963</v>
          </cell>
          <cell r="AC69">
            <v>53</v>
          </cell>
          <cell r="AD69">
            <v>52</v>
          </cell>
          <cell r="AE69">
            <v>53</v>
          </cell>
          <cell r="AF69">
            <v>60.319502712394311</v>
          </cell>
          <cell r="AH69">
            <v>55</v>
          </cell>
          <cell r="AI69">
            <v>53</v>
          </cell>
          <cell r="AJ69">
            <v>52</v>
          </cell>
          <cell r="AK69">
            <v>54</v>
          </cell>
          <cell r="AL69">
            <v>53.663242678494719</v>
          </cell>
          <cell r="AN69">
            <v>55</v>
          </cell>
          <cell r="AO69">
            <v>53</v>
          </cell>
          <cell r="AP69">
            <v>52</v>
          </cell>
          <cell r="AQ69">
            <v>52</v>
          </cell>
          <cell r="AR69">
            <v>53.697074076306862</v>
          </cell>
          <cell r="AT69">
            <v>0.1258</v>
          </cell>
          <cell r="AU69">
            <v>0.1258</v>
          </cell>
          <cell r="AV69">
            <v>0.34</v>
          </cell>
          <cell r="AW69">
            <v>0.34</v>
          </cell>
          <cell r="AX69">
            <v>0.24791880583146472</v>
          </cell>
          <cell r="AZ69">
            <v>0.34</v>
          </cell>
          <cell r="BA69">
            <v>0.34</v>
          </cell>
          <cell r="BB69">
            <v>0.34</v>
          </cell>
          <cell r="BC69">
            <v>0.34</v>
          </cell>
          <cell r="BD69">
            <v>0.34000000000000008</v>
          </cell>
        </row>
        <row r="70">
          <cell r="A70" t="str">
            <v>A/R Turnover</v>
          </cell>
          <cell r="D70">
            <v>6.3365589634246344</v>
          </cell>
          <cell r="E70">
            <v>6.883236938410028</v>
          </cell>
          <cell r="F70">
            <v>5.7013596152704391</v>
          </cell>
          <cell r="G70">
            <v>7.7053489843255774</v>
          </cell>
          <cell r="H70">
            <v>6.5249422225346176</v>
          </cell>
          <cell r="J70">
            <v>7.4924456454980959</v>
          </cell>
          <cell r="K70">
            <v>7.4906375516207504</v>
          </cell>
          <cell r="L70">
            <v>7.3221722297792189</v>
          </cell>
          <cell r="M70">
            <v>7.258785942492012</v>
          </cell>
          <cell r="N70">
            <v>6.587181721367025</v>
          </cell>
          <cell r="P70">
            <v>6.9958741619391436</v>
          </cell>
          <cell r="Q70">
            <v>7.0412690111997209</v>
          </cell>
          <cell r="R70">
            <v>7.1699597981353174</v>
          </cell>
          <cell r="S70">
            <v>7.2547312008038851</v>
          </cell>
          <cell r="T70">
            <v>6.9636158097471119</v>
          </cell>
          <cell r="V70">
            <v>6.6553911205074003</v>
          </cell>
          <cell r="W70">
            <v>6.8425228084093614</v>
          </cell>
          <cell r="X70">
            <v>7.0831677307513425</v>
          </cell>
          <cell r="Y70">
            <v>6.9036707071572367</v>
          </cell>
          <cell r="Z70">
            <v>7.2545937379534839</v>
          </cell>
          <cell r="AB70">
            <v>5.6447037072455455</v>
          </cell>
          <cell r="AC70">
            <v>6.8867924528301883</v>
          </cell>
          <cell r="AD70">
            <v>7.0192307692307701</v>
          </cell>
          <cell r="AE70">
            <v>6.8867924528301874</v>
          </cell>
          <cell r="AF70">
            <v>6.0511108942713596</v>
          </cell>
          <cell r="AH70">
            <v>6.6363636363636358</v>
          </cell>
          <cell r="AI70">
            <v>6.8867924528301883</v>
          </cell>
          <cell r="AJ70">
            <v>7.0192307692307701</v>
          </cell>
          <cell r="AK70">
            <v>6.7592592592592595</v>
          </cell>
          <cell r="AL70">
            <v>6.8016761899159688</v>
          </cell>
          <cell r="AN70">
            <v>6.6363636363636358</v>
          </cell>
          <cell r="AO70">
            <v>6.8867924528301883</v>
          </cell>
          <cell r="AP70">
            <v>7.0192307692307692</v>
          </cell>
          <cell r="AQ70">
            <v>7.0192307692307692</v>
          </cell>
          <cell r="AR70">
            <v>6.7973908500361198</v>
          </cell>
        </row>
        <row r="71">
          <cell r="A71" t="str">
            <v>Diluted Shares Outstanding (Operating)</v>
          </cell>
          <cell r="D71">
            <v>67.112747999999996</v>
          </cell>
          <cell r="E71">
            <v>67.112747999999996</v>
          </cell>
          <cell r="F71">
            <v>67.112747999999996</v>
          </cell>
          <cell r="G71">
            <v>67.112747999999996</v>
          </cell>
          <cell r="H71">
            <v>67.112747999999996</v>
          </cell>
          <cell r="J71">
            <v>67.112747999999996</v>
          </cell>
          <cell r="K71">
            <v>67.112747999999996</v>
          </cell>
          <cell r="L71">
            <v>67.112747999999996</v>
          </cell>
          <cell r="M71">
            <v>67.448311739999994</v>
          </cell>
          <cell r="N71">
            <v>67.196638934999996</v>
          </cell>
          <cell r="P71">
            <v>65.972452000000004</v>
          </cell>
          <cell r="Q71">
            <v>65.851960000000005</v>
          </cell>
          <cell r="R71">
            <v>65.463842999999997</v>
          </cell>
          <cell r="S71">
            <v>66.183108000000004</v>
          </cell>
          <cell r="T71">
            <v>65.867840749999999</v>
          </cell>
          <cell r="V71">
            <v>66.127536000000006</v>
          </cell>
          <cell r="W71">
            <v>66.133063000000007</v>
          </cell>
          <cell r="X71">
            <v>66.122504000000006</v>
          </cell>
          <cell r="Y71">
            <v>66.726261000000008</v>
          </cell>
          <cell r="Z71">
            <v>66.277341000000007</v>
          </cell>
          <cell r="AB71">
            <v>67.977688000000001</v>
          </cell>
          <cell r="AC71">
            <v>67.635624000000007</v>
          </cell>
          <cell r="AD71">
            <v>64.545002999999994</v>
          </cell>
          <cell r="AE71">
            <v>64.228707</v>
          </cell>
          <cell r="AF71">
            <v>66.096005500000004</v>
          </cell>
          <cell r="AH71">
            <v>65.119048050000004</v>
          </cell>
          <cell r="AI71">
            <v>65.179930849999991</v>
          </cell>
          <cell r="AJ71">
            <v>64.248560999999995</v>
          </cell>
          <cell r="AK71">
            <v>66.017443049999983</v>
          </cell>
          <cell r="AL71">
            <v>65.448954450000002</v>
          </cell>
          <cell r="AN71">
            <v>64</v>
          </cell>
          <cell r="AO71">
            <v>62.732203200000008</v>
          </cell>
          <cell r="AP71">
            <v>62.024323200000005</v>
          </cell>
          <cell r="AQ71">
            <v>67.95724490062409</v>
          </cell>
          <cell r="AR71">
            <v>67.498019660610083</v>
          </cell>
          <cell r="AT71">
            <v>60.840246</v>
          </cell>
          <cell r="AU71">
            <v>60.500484000000007</v>
          </cell>
          <cell r="AV71">
            <v>60.508134000000005</v>
          </cell>
          <cell r="AW71">
            <v>60.863196000000002</v>
          </cell>
          <cell r="AX71">
            <v>60.678015000000002</v>
          </cell>
          <cell r="AZ71">
            <v>61.222595967302702</v>
          </cell>
          <cell r="BA71">
            <v>61.587769358616796</v>
          </cell>
          <cell r="BB71">
            <v>61.9868547826282</v>
          </cell>
          <cell r="BC71">
            <v>62.418416782628192</v>
          </cell>
          <cell r="BD71">
            <v>61.803909222793969</v>
          </cell>
        </row>
        <row r="72">
          <cell r="A72" t="str">
            <v>Days Payable (on total expense)</v>
          </cell>
          <cell r="D72">
            <v>27.681887127987867</v>
          </cell>
          <cell r="E72">
            <v>26.272784396659155</v>
          </cell>
          <cell r="F72">
            <v>38.395022232891343</v>
          </cell>
          <cell r="G72">
            <v>27.258218122672602</v>
          </cell>
          <cell r="H72">
            <v>30.53922981295689</v>
          </cell>
          <cell r="J72">
            <v>27.150260613535984</v>
          </cell>
          <cell r="K72">
            <v>22.684978848768697</v>
          </cell>
          <cell r="L72">
            <v>21.940124346729142</v>
          </cell>
          <cell r="M72">
            <v>22.350196382599513</v>
          </cell>
          <cell r="N72">
            <v>24.70237660963776</v>
          </cell>
          <cell r="P72">
            <v>24.625358581542969</v>
          </cell>
          <cell r="Q72">
            <v>23.666121803726554</v>
          </cell>
          <cell r="R72">
            <v>22.190049609993729</v>
          </cell>
          <cell r="S72">
            <v>23.366412106971023</v>
          </cell>
          <cell r="T72">
            <v>24.831740416487062</v>
          </cell>
          <cell r="V72">
            <v>23.289512634893295</v>
          </cell>
          <cell r="W72">
            <v>24.035971127564153</v>
          </cell>
          <cell r="X72">
            <v>25.549197118425031</v>
          </cell>
          <cell r="Y72">
            <v>31.449338937403084</v>
          </cell>
          <cell r="Z72">
            <v>31.250827870514296</v>
          </cell>
          <cell r="AB72">
            <v>29.942629985996298</v>
          </cell>
          <cell r="AC72">
            <v>24</v>
          </cell>
          <cell r="AD72">
            <v>26</v>
          </cell>
          <cell r="AE72">
            <v>24</v>
          </cell>
          <cell r="AF72">
            <v>25.271233649381273</v>
          </cell>
          <cell r="AH72">
            <v>23</v>
          </cell>
          <cell r="AI72">
            <v>24</v>
          </cell>
          <cell r="AJ72">
            <v>26</v>
          </cell>
          <cell r="AK72">
            <v>24</v>
          </cell>
          <cell r="AL72">
            <v>23.834904931138549</v>
          </cell>
          <cell r="AN72">
            <v>23</v>
          </cell>
          <cell r="AO72">
            <v>24</v>
          </cell>
          <cell r="AP72">
            <v>26</v>
          </cell>
          <cell r="AQ72">
            <v>24</v>
          </cell>
          <cell r="AR72">
            <v>24.882753784545656</v>
          </cell>
          <cell r="AT72">
            <v>59.647300000000001</v>
          </cell>
          <cell r="AU72">
            <v>59.314200000000007</v>
          </cell>
          <cell r="AV72">
            <v>59.321700000000007</v>
          </cell>
          <cell r="AW72">
            <v>59.669800000000002</v>
          </cell>
          <cell r="AX72">
            <v>59.488250000000008</v>
          </cell>
          <cell r="AZ72">
            <v>60.022152909120294</v>
          </cell>
          <cell r="BA72">
            <v>60.380166037859603</v>
          </cell>
          <cell r="BB72">
            <v>60.771426257478623</v>
          </cell>
          <cell r="BC72">
            <v>61.194526257478621</v>
          </cell>
          <cell r="BD72">
            <v>60.592067865484289</v>
          </cell>
        </row>
        <row r="73">
          <cell r="A73" t="str">
            <v>A/P Turnover</v>
          </cell>
          <cell r="D73">
            <v>13.18551724137931</v>
          </cell>
          <cell r="E73">
            <v>13.892703357563173</v>
          </cell>
          <cell r="F73">
            <v>9.5064406470722247</v>
          </cell>
          <cell r="G73">
            <v>13.390457085542341</v>
          </cell>
          <cell r="H73">
            <v>11.951840378277691</v>
          </cell>
          <cell r="J73">
            <v>13.443701524471786</v>
          </cell>
          <cell r="K73">
            <v>16.08994226678821</v>
          </cell>
          <cell r="L73">
            <v>16.636186478788787</v>
          </cell>
          <cell r="M73">
            <v>16.33095270179221</v>
          </cell>
          <cell r="N73">
            <v>14.775906212100796</v>
          </cell>
          <cell r="P73">
            <v>14.822119190320027</v>
          </cell>
          <cell r="Q73">
            <v>15.422890282873713</v>
          </cell>
          <cell r="R73">
            <v>16.448814059235588</v>
          </cell>
          <cell r="S73">
            <v>15.620712256936857</v>
          </cell>
          <cell r="T73">
            <v>14.698929429757481</v>
          </cell>
          <cell r="V73">
            <v>15.672290172922818</v>
          </cell>
          <cell r="W73">
            <v>15.185573241990731</v>
          </cell>
          <cell r="X73">
            <v>14.286163213198469</v>
          </cell>
          <cell r="Y73">
            <v>11.605967321809141</v>
          </cell>
          <cell r="Z73">
            <v>11.679690583313599</v>
          </cell>
          <cell r="AB73">
            <v>12.189977973568281</v>
          </cell>
          <cell r="AC73">
            <v>15.208333333333332</v>
          </cell>
          <cell r="AD73">
            <v>14.038461538461538</v>
          </cell>
          <cell r="AE73">
            <v>15.208333333333334</v>
          </cell>
          <cell r="AF73">
            <v>14.443299645125812</v>
          </cell>
          <cell r="AH73">
            <v>15.869565217391301</v>
          </cell>
          <cell r="AI73">
            <v>15.208333333333336</v>
          </cell>
          <cell r="AJ73">
            <v>14.038461538461538</v>
          </cell>
          <cell r="AK73">
            <v>15.208333333333334</v>
          </cell>
          <cell r="AL73">
            <v>15.313675513056246</v>
          </cell>
          <cell r="AN73">
            <v>15.869565217391306</v>
          </cell>
          <cell r="AO73">
            <v>15.208333333333332</v>
          </cell>
          <cell r="AP73">
            <v>14.03846153846154</v>
          </cell>
          <cell r="AQ73">
            <v>15.208333333333334</v>
          </cell>
          <cell r="AR73">
            <v>14.66879442526561</v>
          </cell>
          <cell r="AT73">
            <v>1.02</v>
          </cell>
          <cell r="AU73">
            <v>1.02</v>
          </cell>
          <cell r="AV73">
            <v>1.02</v>
          </cell>
          <cell r="AW73">
            <v>1.02</v>
          </cell>
          <cell r="AX73">
            <v>1.0199999999999998</v>
          </cell>
          <cell r="AZ73">
            <v>1.02</v>
          </cell>
          <cell r="BA73">
            <v>1.02</v>
          </cell>
          <cell r="BB73">
            <v>1.02</v>
          </cell>
          <cell r="BC73">
            <v>1.02</v>
          </cell>
          <cell r="BD73">
            <v>1.02</v>
          </cell>
        </row>
        <row r="75">
          <cell r="A75" t="str">
            <v>Prepaid  Exp. &amp; Other as % of LTM Op. Expenses</v>
          </cell>
          <cell r="G75">
            <v>6.369177388602211E-2</v>
          </cell>
          <cell r="H75" t="str">
            <v>-</v>
          </cell>
          <cell r="J75">
            <v>0.24105997482475161</v>
          </cell>
          <cell r="K75">
            <v>0.23915628050536616</v>
          </cell>
          <cell r="L75">
            <v>0.23938740856844304</v>
          </cell>
          <cell r="M75">
            <v>5.0747412801839788E-2</v>
          </cell>
          <cell r="N75" t="str">
            <v>-</v>
          </cell>
          <cell r="P75">
            <v>4.3653710349200854E-2</v>
          </cell>
          <cell r="Q75">
            <v>3.1230109312301097E-2</v>
          </cell>
          <cell r="R75">
            <v>4.9869748179814315E-2</v>
          </cell>
          <cell r="S75">
            <v>4.043543889272648E-2</v>
          </cell>
          <cell r="T75" t="str">
            <v>-</v>
          </cell>
          <cell r="V75">
            <v>4.0466877755013349E-2</v>
          </cell>
          <cell r="W75">
            <v>2.4874851013110846E-2</v>
          </cell>
          <cell r="X75">
            <v>3.75278265963679E-2</v>
          </cell>
          <cell r="Y75">
            <v>4.4394555584287357E-2</v>
          </cell>
          <cell r="Z75" t="str">
            <v>-</v>
          </cell>
          <cell r="AB75">
            <v>5.8250019724755138E-2</v>
          </cell>
          <cell r="AC75">
            <v>3.7499999999999999E-2</v>
          </cell>
          <cell r="AD75">
            <v>3.7499999999999999E-2</v>
          </cell>
          <cell r="AE75">
            <v>3.7499999999999999E-2</v>
          </cell>
          <cell r="AF75" t="str">
            <v>-</v>
          </cell>
          <cell r="AH75">
            <v>3.7499999999999999E-2</v>
          </cell>
          <cell r="AI75">
            <v>3.7499999999999999E-2</v>
          </cell>
          <cell r="AJ75">
            <v>3.7499999999999999E-2</v>
          </cell>
          <cell r="AK75">
            <v>3.7499999999999999E-2</v>
          </cell>
          <cell r="AL75" t="str">
            <v>-</v>
          </cell>
          <cell r="AN75">
            <v>3.7499999999999999E-2</v>
          </cell>
          <cell r="AO75">
            <v>3.7499999999999999E-2</v>
          </cell>
          <cell r="AP75">
            <v>3.7499999999999999E-2</v>
          </cell>
          <cell r="AQ75">
            <v>3.7499999999999999E-2</v>
          </cell>
          <cell r="AR75" t="str">
            <v>-</v>
          </cell>
        </row>
        <row r="78">
          <cell r="A78" t="str">
            <v>Balance Sheet</v>
          </cell>
        </row>
        <row r="80">
          <cell r="A80" t="str">
            <v xml:space="preserve">Estimates Using % of Operating Expense </v>
          </cell>
        </row>
        <row r="81">
          <cell r="A81" t="str">
            <v>Accrued Liabilities as % of LTM Operating Expenses</v>
          </cell>
          <cell r="D81">
            <v>57.60224154889476</v>
          </cell>
          <cell r="E81">
            <v>53.027376983526011</v>
          </cell>
          <cell r="F81">
            <v>64.019817136668465</v>
          </cell>
          <cell r="G81">
            <v>0.17104696884480911</v>
          </cell>
          <cell r="H81" t="str">
            <v>-</v>
          </cell>
          <cell r="J81">
            <v>0.15971208514194773</v>
          </cell>
          <cell r="K81">
            <v>0.17502449728840994</v>
          </cell>
          <cell r="L81">
            <v>0.1614746603970742</v>
          </cell>
          <cell r="M81">
            <v>0.16824837102338061</v>
          </cell>
          <cell r="N81" t="str">
            <v>-</v>
          </cell>
          <cell r="P81">
            <v>0.15804113162407943</v>
          </cell>
          <cell r="Q81">
            <v>0.1533693095336931</v>
          </cell>
          <cell r="R81">
            <v>0.16026985505310268</v>
          </cell>
          <cell r="S81">
            <v>0.18084017704095989</v>
          </cell>
          <cell r="T81" t="str">
            <v>-</v>
          </cell>
          <cell r="V81">
            <v>0.17723970944309927</v>
          </cell>
          <cell r="W81">
            <v>0.16386174016686531</v>
          </cell>
          <cell r="X81">
            <v>0.17154071470415935</v>
          </cell>
          <cell r="Y81">
            <v>0.14719433931216061</v>
          </cell>
          <cell r="Z81" t="str">
            <v>-</v>
          </cell>
          <cell r="AB81">
            <v>0.23662943384317131</v>
          </cell>
          <cell r="AC81">
            <v>0.17</v>
          </cell>
          <cell r="AD81">
            <v>0.17</v>
          </cell>
          <cell r="AE81">
            <v>0.17</v>
          </cell>
          <cell r="AF81" t="str">
            <v>-</v>
          </cell>
          <cell r="AH81">
            <v>0.17</v>
          </cell>
          <cell r="AI81">
            <v>0.17</v>
          </cell>
          <cell r="AJ81">
            <v>0.17</v>
          </cell>
          <cell r="AK81">
            <v>0.17</v>
          </cell>
          <cell r="AL81" t="str">
            <v>-</v>
          </cell>
          <cell r="AN81">
            <v>0.17</v>
          </cell>
          <cell r="AO81">
            <v>0.17</v>
          </cell>
          <cell r="AP81">
            <v>0.17</v>
          </cell>
          <cell r="AQ81">
            <v>0.17</v>
          </cell>
          <cell r="AR81" t="str">
            <v>-</v>
          </cell>
          <cell r="AT81">
            <v>80</v>
          </cell>
          <cell r="AU81">
            <v>80</v>
          </cell>
          <cell r="AV81">
            <v>80</v>
          </cell>
          <cell r="AW81">
            <v>80</v>
          </cell>
          <cell r="AX81">
            <v>82.452214509311716</v>
          </cell>
          <cell r="AZ81">
            <v>78</v>
          </cell>
          <cell r="BA81">
            <v>78</v>
          </cell>
          <cell r="BB81">
            <v>78</v>
          </cell>
          <cell r="BC81">
            <v>78</v>
          </cell>
          <cell r="BD81">
            <v>81.058231429478141</v>
          </cell>
        </row>
        <row r="82">
          <cell r="A82" t="str">
            <v>A/R Turnover</v>
          </cell>
          <cell r="D82">
            <v>6.3365589634246344</v>
          </cell>
          <cell r="E82">
            <v>6.883236938410028</v>
          </cell>
          <cell r="F82">
            <v>5.7013596152704391</v>
          </cell>
          <cell r="G82">
            <v>7.7053489843255774</v>
          </cell>
          <cell r="H82">
            <v>6.5249422225346176</v>
          </cell>
          <cell r="J82">
            <v>7.4924456454980959</v>
          </cell>
          <cell r="K82">
            <v>7.4906375516207504</v>
          </cell>
          <cell r="L82">
            <v>7.3221722297792189</v>
          </cell>
          <cell r="M82">
            <v>7.258785942492012</v>
          </cell>
          <cell r="N82">
            <v>6.587181721367025</v>
          </cell>
          <cell r="P82">
            <v>6.9958741619391436</v>
          </cell>
          <cell r="Q82">
            <v>7.0412690111997209</v>
          </cell>
          <cell r="R82">
            <v>7.1699597981353174</v>
          </cell>
          <cell r="S82">
            <v>7.2547312008038851</v>
          </cell>
          <cell r="T82">
            <v>6.9636158097471119</v>
          </cell>
          <cell r="V82">
            <v>6.6553911205074003</v>
          </cell>
          <cell r="W82">
            <v>6.8425228084093614</v>
          </cell>
          <cell r="X82">
            <v>7.0831677307513425</v>
          </cell>
          <cell r="Y82">
            <v>6.9036707071572367</v>
          </cell>
          <cell r="Z82">
            <v>7.2545937379534839</v>
          </cell>
          <cell r="AB82">
            <v>5.6447037072455455</v>
          </cell>
          <cell r="AC82">
            <v>5.8273943120676401</v>
          </cell>
          <cell r="AD82">
            <v>6.174957118353344</v>
          </cell>
          <cell r="AE82">
            <v>6.3203051191434261</v>
          </cell>
          <cell r="AF82">
            <v>6.3931908044368244</v>
          </cell>
          <cell r="AH82">
            <v>6.083333333333333</v>
          </cell>
          <cell r="AI82">
            <v>6.4035087719298254</v>
          </cell>
          <cell r="AJ82">
            <v>6.4035087719298245</v>
          </cell>
          <cell r="AK82">
            <v>6.4035087719298245</v>
          </cell>
          <cell r="AL82">
            <v>6.0362664096159255</v>
          </cell>
          <cell r="AN82">
            <v>6.6363636363636358</v>
          </cell>
          <cell r="AO82">
            <v>6.8867924528301891</v>
          </cell>
          <cell r="AP82">
            <v>7.0192307692307683</v>
          </cell>
          <cell r="AQ82">
            <v>7.0192307692307692</v>
          </cell>
          <cell r="AR82">
            <v>6.8062707642168796</v>
          </cell>
          <cell r="AT82">
            <v>6.6363636363636367</v>
          </cell>
          <cell r="AU82">
            <v>6.8867924528301883</v>
          </cell>
          <cell r="AV82">
            <v>7.0192307692307692</v>
          </cell>
          <cell r="AW82">
            <v>7.0192307692307692</v>
          </cell>
          <cell r="AX82">
            <v>6.7328901214600814</v>
          </cell>
          <cell r="AZ82">
            <v>4.6794871794871797</v>
          </cell>
          <cell r="BA82">
            <v>4.6794871794871797</v>
          </cell>
          <cell r="BB82">
            <v>4.6794871794871797</v>
          </cell>
          <cell r="BC82">
            <v>4.6794871794871788</v>
          </cell>
          <cell r="BD82">
            <v>4.5029356496330095</v>
          </cell>
        </row>
        <row r="84">
          <cell r="A84" t="str">
            <v>Doubtful Accounts</v>
          </cell>
          <cell r="D84">
            <v>27.681887127987867</v>
          </cell>
          <cell r="E84">
            <v>26.272784396659155</v>
          </cell>
          <cell r="F84">
            <v>38.395022232891343</v>
          </cell>
          <cell r="G84">
            <v>27.258218122672602</v>
          </cell>
          <cell r="H84">
            <v>30.53922981295689</v>
          </cell>
          <cell r="J84">
            <v>27.150260613535984</v>
          </cell>
          <cell r="K84">
            <v>22.684978848768697</v>
          </cell>
          <cell r="L84">
            <v>21.940124346729142</v>
          </cell>
          <cell r="M84">
            <v>22.350196382599513</v>
          </cell>
          <cell r="N84">
            <v>24.70237660963776</v>
          </cell>
          <cell r="P84">
            <v>24.625358581542969</v>
          </cell>
          <cell r="Q84">
            <v>23.666121803726554</v>
          </cell>
          <cell r="R84">
            <v>22.190049609993729</v>
          </cell>
          <cell r="S84">
            <v>23.366412106971023</v>
          </cell>
          <cell r="T84">
            <v>24.831740416487062</v>
          </cell>
          <cell r="V84">
            <v>23.289512634893295</v>
          </cell>
          <cell r="W84">
            <v>24.035971127564153</v>
          </cell>
          <cell r="X84">
            <v>25.549197118425031</v>
          </cell>
          <cell r="Y84">
            <v>31.449338937403084</v>
          </cell>
          <cell r="Z84">
            <v>31.250827870514296</v>
          </cell>
          <cell r="AB84">
            <v>29.942629985996298</v>
          </cell>
          <cell r="AC84">
            <v>25.327112408279035</v>
          </cell>
          <cell r="AD84">
            <v>28.550991352035435</v>
          </cell>
          <cell r="AE84">
            <v>28.926456756872298</v>
          </cell>
          <cell r="AF84">
            <v>28.927848053912218</v>
          </cell>
          <cell r="AH84">
            <v>25</v>
          </cell>
          <cell r="AI84">
            <v>25</v>
          </cell>
          <cell r="AJ84">
            <v>32.50540551778623</v>
          </cell>
          <cell r="AK84">
            <v>28</v>
          </cell>
          <cell r="AL84">
            <v>29.049790254436871</v>
          </cell>
          <cell r="AN84">
            <v>25</v>
          </cell>
          <cell r="AO84">
            <v>25</v>
          </cell>
          <cell r="AP84">
            <v>26</v>
          </cell>
          <cell r="AQ84">
            <v>28</v>
          </cell>
          <cell r="AR84">
            <v>28.310009130143264</v>
          </cell>
          <cell r="AT84">
            <v>25</v>
          </cell>
          <cell r="AU84">
            <v>25</v>
          </cell>
          <cell r="AV84">
            <v>26</v>
          </cell>
          <cell r="AW84">
            <v>28</v>
          </cell>
          <cell r="AX84">
            <v>28.676068799479989</v>
          </cell>
          <cell r="AZ84">
            <v>25</v>
          </cell>
          <cell r="BA84">
            <v>25</v>
          </cell>
          <cell r="BB84">
            <v>26</v>
          </cell>
          <cell r="BC84">
            <v>28</v>
          </cell>
          <cell r="BD84">
            <v>29.029808266111083</v>
          </cell>
        </row>
        <row r="85">
          <cell r="A85" t="str">
            <v>Allowance for Doubtful Accounts</v>
          </cell>
          <cell r="D85">
            <v>13.18551724137931</v>
          </cell>
          <cell r="E85">
            <v>13.892703357563173</v>
          </cell>
          <cell r="F85">
            <v>9.5064406470722247</v>
          </cell>
          <cell r="G85">
            <v>13.390457085542341</v>
          </cell>
          <cell r="H85">
            <v>11.951840378277691</v>
          </cell>
          <cell r="J85">
            <v>13.443701524471786</v>
          </cell>
          <cell r="K85">
            <v>16.08994226678821</v>
          </cell>
          <cell r="L85">
            <v>16.636186478788787</v>
          </cell>
          <cell r="M85">
            <v>16.33095270179221</v>
          </cell>
          <cell r="N85">
            <v>14.775906212100796</v>
          </cell>
          <cell r="P85">
            <v>14.822119190320027</v>
          </cell>
          <cell r="Q85">
            <v>15.422890282873713</v>
          </cell>
          <cell r="R85">
            <v>16.448814059235588</v>
          </cell>
          <cell r="S85">
            <v>15.620712256936857</v>
          </cell>
          <cell r="T85">
            <v>14.698929429757481</v>
          </cell>
          <cell r="V85">
            <v>15.672290172922818</v>
          </cell>
          <cell r="W85">
            <v>15.185573241990731</v>
          </cell>
          <cell r="X85">
            <v>14.286163213198469</v>
          </cell>
          <cell r="Y85">
            <v>11.605967321809141</v>
          </cell>
          <cell r="Z85">
            <v>11.679690583313599</v>
          </cell>
          <cell r="AB85">
            <v>12.189977973568281</v>
          </cell>
          <cell r="AC85">
            <v>14.411433649289101</v>
          </cell>
          <cell r="AD85">
            <v>12.784144532829986</v>
          </cell>
          <cell r="AE85">
            <v>12.618206338503036</v>
          </cell>
          <cell r="AF85">
            <v>12.617599460552933</v>
          </cell>
          <cell r="AH85">
            <v>14.6</v>
          </cell>
          <cell r="AI85">
            <v>14.6</v>
          </cell>
          <cell r="AJ85">
            <v>11.228901599159567</v>
          </cell>
          <cell r="AK85">
            <v>13.035714285714285</v>
          </cell>
          <cell r="AL85">
            <v>12.564634608480599</v>
          </cell>
          <cell r="AN85">
            <v>14.600000000000001</v>
          </cell>
          <cell r="AO85">
            <v>14.600000000000001</v>
          </cell>
          <cell r="AP85">
            <v>14.038461538461538</v>
          </cell>
          <cell r="AQ85">
            <v>13.035714285714286</v>
          </cell>
          <cell r="AR85">
            <v>12.892966523679569</v>
          </cell>
          <cell r="AT85">
            <v>14.6</v>
          </cell>
          <cell r="AU85">
            <v>14.600000000000001</v>
          </cell>
          <cell r="AV85">
            <v>14.038461538461538</v>
          </cell>
          <cell r="AW85">
            <v>13.035714285714285</v>
          </cell>
          <cell r="AX85">
            <v>12.728383466795801</v>
          </cell>
          <cell r="AZ85">
            <v>14.6</v>
          </cell>
          <cell r="BA85">
            <v>14.6</v>
          </cell>
          <cell r="BB85">
            <v>14.038461538461537</v>
          </cell>
          <cell r="BC85">
            <v>13.035714285714286</v>
          </cell>
          <cell r="BD85">
            <v>12.573283180312803</v>
          </cell>
        </row>
        <row r="86">
          <cell r="A86" t="str">
            <v>% of Revenues</v>
          </cell>
        </row>
        <row r="87">
          <cell r="A87" t="str">
            <v>Prepaid  Exp. &amp; Other as % of LTM Op. Expenses</v>
          </cell>
          <cell r="G87">
            <v>6.369177388602211E-2</v>
          </cell>
          <cell r="H87" t="str">
            <v>-</v>
          </cell>
          <cell r="J87">
            <v>0.24105997482475161</v>
          </cell>
          <cell r="K87">
            <v>0.23915628050536616</v>
          </cell>
          <cell r="L87">
            <v>0.23938740856844304</v>
          </cell>
          <cell r="M87">
            <v>5.0747412801839788E-2</v>
          </cell>
          <cell r="N87" t="str">
            <v>-</v>
          </cell>
          <cell r="P87">
            <v>4.3653710349200854E-2</v>
          </cell>
          <cell r="Q87">
            <v>3.1230109312301097E-2</v>
          </cell>
          <cell r="R87">
            <v>4.9869748179814315E-2</v>
          </cell>
          <cell r="S87">
            <v>4.043543889272648E-2</v>
          </cell>
          <cell r="T87" t="str">
            <v>-</v>
          </cell>
          <cell r="V87">
            <v>4.0466877755013349E-2</v>
          </cell>
          <cell r="W87">
            <v>2.4874851013110846E-2</v>
          </cell>
          <cell r="X87">
            <v>3.75278265963679E-2</v>
          </cell>
          <cell r="Y87">
            <v>4.4394555584287357E-2</v>
          </cell>
          <cell r="Z87" t="str">
            <v>-</v>
          </cell>
          <cell r="AB87">
            <v>5.8250019724755138E-2</v>
          </cell>
          <cell r="AC87">
            <v>5.0925277259842854E-2</v>
          </cell>
          <cell r="AD87">
            <v>5.6179194040660074E-2</v>
          </cell>
          <cell r="AE87">
            <v>5.5549955648737999E-2</v>
          </cell>
          <cell r="AF87" t="str">
            <v>-</v>
          </cell>
          <cell r="AH87">
            <v>3.7499999999999999E-2</v>
          </cell>
          <cell r="AI87">
            <v>3.7499999999999999E-2</v>
          </cell>
          <cell r="AJ87">
            <v>9.2038047309682125E-2</v>
          </cell>
          <cell r="AK87">
            <v>3.7499999999999999E-2</v>
          </cell>
          <cell r="AL87" t="str">
            <v>-</v>
          </cell>
          <cell r="AN87">
            <v>8.3374311023649061E-2</v>
          </cell>
          <cell r="AO87">
            <v>8.3374311023649061E-2</v>
          </cell>
          <cell r="AP87">
            <v>8.3374311023649061E-2</v>
          </cell>
          <cell r="AQ87">
            <v>3.7499999999999999E-2</v>
          </cell>
          <cell r="AR87" t="str">
            <v>-</v>
          </cell>
          <cell r="AT87">
            <v>8.3374311023649061E-2</v>
          </cell>
          <cell r="AU87">
            <v>8.3374311023649061E-2</v>
          </cell>
          <cell r="AV87">
            <v>8.3374311023649061E-2</v>
          </cell>
          <cell r="AW87">
            <v>8.3374311023649061E-2</v>
          </cell>
          <cell r="AX87" t="str">
            <v>-</v>
          </cell>
          <cell r="AZ87">
            <v>8.3374311023649061E-2</v>
          </cell>
          <cell r="BA87">
            <v>8.3374311023649061E-2</v>
          </cell>
          <cell r="BB87">
            <v>8.3374311023649061E-2</v>
          </cell>
          <cell r="BC87">
            <v>8.3374311023649061E-2</v>
          </cell>
          <cell r="BD87" t="str">
            <v>-</v>
          </cell>
        </row>
        <row r="88">
          <cell r="A88" t="str">
            <v>Provision for Doubtful Accounts (from CFS)</v>
          </cell>
        </row>
        <row r="89">
          <cell r="A89" t="str">
            <v>Estimated Bad Debt Writeoff</v>
          </cell>
        </row>
        <row r="90">
          <cell r="A90" t="str">
            <v>% of AR</v>
          </cell>
        </row>
        <row r="92">
          <cell r="A92" t="str">
            <v>Gross AR</v>
          </cell>
        </row>
        <row r="93">
          <cell r="A93" t="str">
            <v xml:space="preserve">     DSO on Gross AR</v>
          </cell>
          <cell r="G93">
            <v>0.17104696884480911</v>
          </cell>
          <cell r="H93" t="str">
            <v>-</v>
          </cell>
          <cell r="J93">
            <v>0.15971208514194773</v>
          </cell>
          <cell r="K93">
            <v>0.17502449728840994</v>
          </cell>
          <cell r="L93">
            <v>0.1614746603970742</v>
          </cell>
          <cell r="M93">
            <v>0.16824837102338061</v>
          </cell>
          <cell r="N93" t="str">
            <v>-</v>
          </cell>
          <cell r="P93">
            <v>0.15804113162407943</v>
          </cell>
          <cell r="Q93">
            <v>0.1533693095336931</v>
          </cell>
          <cell r="R93">
            <v>0.16026985505310268</v>
          </cell>
          <cell r="S93">
            <v>0.18084017704095989</v>
          </cell>
          <cell r="T93" t="str">
            <v>-</v>
          </cell>
          <cell r="V93">
            <v>0.17723970944309927</v>
          </cell>
          <cell r="W93">
            <v>0.16386174016686531</v>
          </cell>
          <cell r="X93">
            <v>0.17154071470415935</v>
          </cell>
          <cell r="Y93">
            <v>0.14719433931216061</v>
          </cell>
          <cell r="Z93" t="str">
            <v>-</v>
          </cell>
          <cell r="AB93">
            <v>0.23662943384317131</v>
          </cell>
          <cell r="AC93">
            <v>0.19513272905596932</v>
          </cell>
          <cell r="AD93">
            <v>0.17743520769748072</v>
          </cell>
          <cell r="AE93">
            <v>0.18220304814127891</v>
          </cell>
          <cell r="AF93" t="str">
            <v>-</v>
          </cell>
          <cell r="AH93">
            <v>0.17</v>
          </cell>
          <cell r="AI93">
            <v>0.17</v>
          </cell>
          <cell r="AJ93">
            <v>0.12812225463932064</v>
          </cell>
          <cell r="AK93">
            <v>0.17</v>
          </cell>
          <cell r="AL93" t="str">
            <v>-</v>
          </cell>
          <cell r="AN93">
            <v>0.17</v>
          </cell>
          <cell r="AO93">
            <v>0.17</v>
          </cell>
          <cell r="AP93">
            <v>0.17</v>
          </cell>
          <cell r="AQ93">
            <v>0.17</v>
          </cell>
          <cell r="AR93" t="str">
            <v>-</v>
          </cell>
          <cell r="AT93">
            <v>0.17</v>
          </cell>
          <cell r="AU93">
            <v>0.17</v>
          </cell>
          <cell r="AV93">
            <v>0.17</v>
          </cell>
          <cell r="AW93">
            <v>0.17</v>
          </cell>
          <cell r="AX93" t="str">
            <v>-</v>
          </cell>
          <cell r="AZ93">
            <v>0.17</v>
          </cell>
          <cell r="BA93">
            <v>0.17</v>
          </cell>
          <cell r="BB93">
            <v>0.17</v>
          </cell>
          <cell r="BC93">
            <v>0.17</v>
          </cell>
          <cell r="BD93" t="str">
            <v>-</v>
          </cell>
        </row>
        <row r="95">
          <cell r="A95" t="str">
            <v>Property, Plant &amp; Equipment</v>
          </cell>
        </row>
        <row r="96">
          <cell r="A96" t="str">
            <v>Capex as % of Sales</v>
          </cell>
          <cell r="P96">
            <v>7.0401769259122754E-2</v>
          </cell>
          <cell r="Q96">
            <v>2.6860424815566667E-2</v>
          </cell>
          <cell r="R96">
            <v>2.3167589234586755E-2</v>
          </cell>
          <cell r="S96">
            <v>2.9202640934484506E-2</v>
          </cell>
          <cell r="V96">
            <v>2.9383735705209652E-2</v>
          </cell>
          <cell r="W96">
            <v>1.5930434782608697E-2</v>
          </cell>
          <cell r="X96">
            <v>1.8934600415462858E-2</v>
          </cell>
          <cell r="Y96">
            <v>2.747239111552302E-2</v>
          </cell>
          <cell r="AB96">
            <v>2.7625931782245313E-2</v>
          </cell>
          <cell r="AC96">
            <v>0.03</v>
          </cell>
          <cell r="AD96">
            <v>0.03</v>
          </cell>
          <cell r="AE96">
            <v>0.03</v>
          </cell>
          <cell r="AH96">
            <v>0.03</v>
          </cell>
          <cell r="AI96">
            <v>0.03</v>
          </cell>
          <cell r="AJ96">
            <v>0.03</v>
          </cell>
          <cell r="AK96">
            <v>0.03</v>
          </cell>
          <cell r="AN96">
            <v>0.03</v>
          </cell>
          <cell r="AO96">
            <v>0.03</v>
          </cell>
          <cell r="AP96">
            <v>0.03</v>
          </cell>
          <cell r="AQ96">
            <v>0.03</v>
          </cell>
        </row>
        <row r="97">
          <cell r="A97" t="str">
            <v>Writeoffs as a % of Sales</v>
          </cell>
          <cell r="AB97">
            <v>-3.1262728710187593E-2</v>
          </cell>
          <cell r="AC97">
            <v>0</v>
          </cell>
          <cell r="AD97">
            <v>0</v>
          </cell>
          <cell r="AE97">
            <v>0</v>
          </cell>
          <cell r="AH97">
            <v>0</v>
          </cell>
          <cell r="AI97">
            <v>0</v>
          </cell>
          <cell r="AJ97">
            <v>0</v>
          </cell>
          <cell r="AK97">
            <v>0</v>
          </cell>
          <cell r="AN97">
            <v>0</v>
          </cell>
          <cell r="AO97">
            <v>0</v>
          </cell>
          <cell r="AP97">
            <v>0</v>
          </cell>
          <cell r="AQ97">
            <v>0</v>
          </cell>
        </row>
        <row r="98">
          <cell r="A98" t="str">
            <v>% of Revenues</v>
          </cell>
          <cell r="J98" t="str">
            <v>Capex &amp; Depreciation</v>
          </cell>
          <cell r="P98" t="str">
            <v>Capex &amp; Depreciation</v>
          </cell>
          <cell r="V98" t="str">
            <v>Capex &amp; Depreciation</v>
          </cell>
          <cell r="AB98" t="str">
            <v>Capex &amp; Depreciation</v>
          </cell>
          <cell r="AH98" t="str">
            <v>Capex &amp; Depreciation</v>
          </cell>
          <cell r="AN98" t="str">
            <v>Capex &amp; Depreciation</v>
          </cell>
        </row>
        <row r="99">
          <cell r="A99" t="str">
            <v>Property Plant &amp; Equipment</v>
          </cell>
          <cell r="H99">
            <v>14.664</v>
          </cell>
          <cell r="J99">
            <v>0.93799999999999994</v>
          </cell>
          <cell r="K99">
            <v>1.018</v>
          </cell>
          <cell r="L99">
            <v>1.7709999999999999</v>
          </cell>
          <cell r="M99">
            <v>1.956</v>
          </cell>
          <cell r="N99">
            <v>20.347000000000001</v>
          </cell>
          <cell r="P99">
            <v>2.8650000000000002</v>
          </cell>
          <cell r="Q99">
            <v>1.085</v>
          </cell>
          <cell r="R99">
            <v>0.97100000000000009</v>
          </cell>
          <cell r="S99">
            <v>1.2649999999999997</v>
          </cell>
          <cell r="T99">
            <v>26.533000000000005</v>
          </cell>
          <cell r="V99">
            <v>1.2949999999999999</v>
          </cell>
          <cell r="W99">
            <v>0.68700000000000006</v>
          </cell>
          <cell r="X99">
            <v>0.79299999999999993</v>
          </cell>
          <cell r="Y99">
            <v>1.1070000000000002</v>
          </cell>
          <cell r="Z99">
            <v>30.415000000000003</v>
          </cell>
          <cell r="AB99">
            <v>1.2230000000000001</v>
          </cell>
          <cell r="AC99">
            <v>1.4545422000000001</v>
          </cell>
          <cell r="AD99">
            <v>1.588998672</v>
          </cell>
          <cell r="AE99">
            <v>1.7384911584000005</v>
          </cell>
          <cell r="AF99">
            <v>36.420032030400009</v>
          </cell>
          <cell r="AH99">
            <v>1.7211884730960003</v>
          </cell>
          <cell r="AI99">
            <v>1.7062102732792803</v>
          </cell>
          <cell r="AJ99">
            <v>1.6960804683944379</v>
          </cell>
          <cell r="AK99">
            <v>1.6936552940742307</v>
          </cell>
          <cell r="AL99">
            <v>43.237166539243958</v>
          </cell>
          <cell r="AN99">
            <v>1.7067228395022378</v>
          </cell>
          <cell r="AO99">
            <v>1.7304820201338551</v>
          </cell>
          <cell r="AP99">
            <v>1.7649803227588345</v>
          </cell>
          <cell r="AQ99">
            <v>1.8103488409278021</v>
          </cell>
          <cell r="AR99">
            <v>50.249700562566694</v>
          </cell>
        </row>
        <row r="100">
          <cell r="A100" t="str">
            <v>Write-offs / (Acquisitions)</v>
          </cell>
          <cell r="M100">
            <v>-7.0000000000000001E-3</v>
          </cell>
          <cell r="N100">
            <v>-7.0000000000000001E-3</v>
          </cell>
          <cell r="R100">
            <v>-1.6E-2</v>
          </cell>
          <cell r="S100">
            <v>-7.0000000000000001E-3</v>
          </cell>
          <cell r="T100">
            <v>-0.03</v>
          </cell>
          <cell r="Z100">
            <v>-0.03</v>
          </cell>
          <cell r="AB100">
            <v>-1.3840010000000047</v>
          </cell>
          <cell r="AC100">
            <v>0</v>
          </cell>
          <cell r="AD100">
            <v>0</v>
          </cell>
          <cell r="AE100">
            <v>0</v>
          </cell>
          <cell r="AF100">
            <v>-1.4140010000000047</v>
          </cell>
          <cell r="AH100">
            <v>0</v>
          </cell>
          <cell r="AI100">
            <v>0</v>
          </cell>
          <cell r="AJ100">
            <v>0</v>
          </cell>
          <cell r="AK100">
            <v>0</v>
          </cell>
          <cell r="AL100">
            <v>-1.4140010000000047</v>
          </cell>
          <cell r="AN100">
            <v>0</v>
          </cell>
          <cell r="AO100">
            <v>0</v>
          </cell>
          <cell r="AP100">
            <v>0</v>
          </cell>
          <cell r="AQ100">
            <v>0</v>
          </cell>
          <cell r="AR100">
            <v>-1.4140010000000047</v>
          </cell>
        </row>
        <row r="101">
          <cell r="A101" t="str">
            <v>Accumulated Depreciation</v>
          </cell>
          <cell r="H101">
            <v>8.2560000000000002</v>
          </cell>
          <cell r="J101">
            <v>0.94299999999999995</v>
          </cell>
          <cell r="K101">
            <v>0.92800000000000005</v>
          </cell>
          <cell r="L101">
            <v>0.92899999999999983</v>
          </cell>
          <cell r="M101">
            <v>1.0100000000000002</v>
          </cell>
          <cell r="N101">
            <v>12.066000000000001</v>
          </cell>
          <cell r="P101">
            <v>0.95399999999999996</v>
          </cell>
          <cell r="Q101">
            <v>1.018</v>
          </cell>
          <cell r="R101">
            <v>1.1930000000000001</v>
          </cell>
          <cell r="S101">
            <v>1.2210000000000001</v>
          </cell>
          <cell r="T101">
            <v>16.452000000000002</v>
          </cell>
          <cell r="V101">
            <v>1.256</v>
          </cell>
          <cell r="W101">
            <v>1.2060000000000002</v>
          </cell>
          <cell r="X101">
            <v>1.1949999999999998</v>
          </cell>
          <cell r="Y101">
            <v>1.1260000000000003</v>
          </cell>
          <cell r="Z101">
            <v>21.235000000000003</v>
          </cell>
          <cell r="AB101">
            <v>1.248</v>
          </cell>
          <cell r="AC101">
            <v>1.4272708333333328</v>
          </cell>
          <cell r="AD101">
            <v>1.4545547208333327</v>
          </cell>
          <cell r="AE101">
            <v>1.443179637833333</v>
          </cell>
          <cell r="AF101">
            <v>26.808005192</v>
          </cell>
          <cell r="AH101">
            <v>1.4295853352333325</v>
          </cell>
          <cell r="AI101">
            <v>1.3580971148018328</v>
          </cell>
          <cell r="AJ101">
            <v>1.3969227568817881</v>
          </cell>
          <cell r="AK101">
            <v>1.4422402861564403</v>
          </cell>
          <cell r="AL101">
            <v>32.434850685073393</v>
          </cell>
          <cell r="AN101">
            <v>1.4690312420360798</v>
          </cell>
          <cell r="AO101">
            <v>1.49476391950497</v>
          </cell>
          <cell r="AP101">
            <v>1.5599815457633361</v>
          </cell>
          <cell r="AQ101">
            <v>1.6207303159357629</v>
          </cell>
          <cell r="AR101">
            <v>38.579357708313538</v>
          </cell>
        </row>
        <row r="102">
          <cell r="A102" t="str">
            <v>Net Property Plant &amp; Equipment</v>
          </cell>
          <cell r="H102">
            <v>6.4079999999999995</v>
          </cell>
          <cell r="J102">
            <v>6.4030000000000005</v>
          </cell>
          <cell r="K102">
            <v>6.4930000000000003</v>
          </cell>
          <cell r="L102">
            <v>7.3350000000000009</v>
          </cell>
          <cell r="M102">
            <v>8.288000000000002</v>
          </cell>
          <cell r="N102">
            <v>8.288000000000002</v>
          </cell>
          <cell r="P102">
            <v>10.199000000000003</v>
          </cell>
          <cell r="Q102">
            <v>10.266000000000004</v>
          </cell>
          <cell r="R102">
            <v>10.060000000000002</v>
          </cell>
          <cell r="S102">
            <v>10.111000000000004</v>
          </cell>
          <cell r="T102">
            <v>10.111000000000004</v>
          </cell>
          <cell r="V102">
            <v>10.150000000000002</v>
          </cell>
          <cell r="W102">
            <v>9.6310000000000038</v>
          </cell>
          <cell r="X102">
            <v>9.2290000000000028</v>
          </cell>
          <cell r="Y102">
            <v>9.2100000000000009</v>
          </cell>
          <cell r="Z102">
            <v>9.2100000000000009</v>
          </cell>
          <cell r="AB102">
            <v>10.569001</v>
          </cell>
          <cell r="AC102">
            <v>10.596272366666675</v>
          </cell>
          <cell r="AD102">
            <v>10.730716317833345</v>
          </cell>
          <cell r="AE102">
            <v>11.026027838400015</v>
          </cell>
          <cell r="AF102">
            <v>11.026027838400015</v>
          </cell>
          <cell r="AH102">
            <v>11.317630976262681</v>
          </cell>
          <cell r="AI102">
            <v>11.66574413474013</v>
          </cell>
          <cell r="AJ102">
            <v>11.964901846252776</v>
          </cell>
          <cell r="AK102">
            <v>12.216316854170572</v>
          </cell>
          <cell r="AL102">
            <v>12.216316854170572</v>
          </cell>
          <cell r="AN102">
            <v>12.454008451636732</v>
          </cell>
          <cell r="AO102">
            <v>12.689726552265618</v>
          </cell>
          <cell r="AP102">
            <v>12.894725329261121</v>
          </cell>
          <cell r="AQ102">
            <v>13.084343854253163</v>
          </cell>
          <cell r="AR102">
            <v>13.084343854253163</v>
          </cell>
        </row>
        <row r="103">
          <cell r="A103" t="str">
            <v>Estimated Useful Life:</v>
          </cell>
        </row>
        <row r="104">
          <cell r="A104">
            <v>12</v>
          </cell>
        </row>
        <row r="105">
          <cell r="A105" t="str">
            <v>Existing Book Depreciation</v>
          </cell>
          <cell r="M105">
            <v>0.17252083333333335</v>
          </cell>
          <cell r="P105">
            <v>0.17252083333333335</v>
          </cell>
          <cell r="Q105">
            <v>0.17252083333333335</v>
          </cell>
          <cell r="R105">
            <v>0.17252083333333335</v>
          </cell>
          <cell r="S105">
            <v>0.17252083333333335</v>
          </cell>
          <cell r="V105">
            <v>0.17252083333333335</v>
          </cell>
          <cell r="W105">
            <v>0.17252083333333335</v>
          </cell>
          <cell r="X105">
            <v>0.17252083333333335</v>
          </cell>
          <cell r="Y105">
            <v>0.17252083333333335</v>
          </cell>
          <cell r="AB105">
            <v>0.17252083333333335</v>
          </cell>
          <cell r="AC105">
            <v>0.17252083333333335</v>
          </cell>
          <cell r="AD105">
            <v>0.17252083333333335</v>
          </cell>
          <cell r="AE105">
            <v>0.17252083333333335</v>
          </cell>
          <cell r="AH105">
            <v>0.17252083333333335</v>
          </cell>
          <cell r="AI105">
            <v>0.17252083333333335</v>
          </cell>
          <cell r="AJ105">
            <v>0.17252083333333335</v>
          </cell>
          <cell r="AK105">
            <v>0.17252083333333335</v>
          </cell>
          <cell r="AN105">
            <v>0.17252083333333335</v>
          </cell>
          <cell r="AO105">
            <v>0.17252083333333335</v>
          </cell>
          <cell r="AP105">
            <v>0.17252083333333335</v>
          </cell>
          <cell r="AQ105">
            <v>0.17252083333333335</v>
          </cell>
        </row>
        <row r="106">
          <cell r="A106" t="str">
            <v>Estimated Useful Life:</v>
          </cell>
        </row>
        <row r="107">
          <cell r="A107">
            <v>4</v>
          </cell>
          <cell r="B107" t="str">
            <v>Capex/</v>
          </cell>
        </row>
        <row r="108">
          <cell r="A108" t="str">
            <v>Capex as % of Sales</v>
          </cell>
          <cell r="B108" t="str">
            <v>Quarter</v>
          </cell>
          <cell r="P108">
            <v>7.0401769259122754E-2</v>
          </cell>
          <cell r="Q108">
            <v>2.6860424815566667E-2</v>
          </cell>
          <cell r="R108">
            <v>2.3167589234586755E-2</v>
          </cell>
          <cell r="S108">
            <v>2.9202640934484506E-2</v>
          </cell>
          <cell r="V108">
            <v>2.9383735705209652E-2</v>
          </cell>
          <cell r="W108">
            <v>1.5930434782608697E-2</v>
          </cell>
          <cell r="X108">
            <v>1.8934600415462858E-2</v>
          </cell>
          <cell r="Y108">
            <v>2.747239111552302E-2</v>
          </cell>
          <cell r="AB108">
            <v>2.7625931782245313E-2</v>
          </cell>
          <cell r="AC108">
            <v>2.3130170521695085E-2</v>
          </cell>
          <cell r="AD108">
            <v>3.9651416122004367E-2</v>
          </cell>
          <cell r="AE108">
            <v>0.03</v>
          </cell>
          <cell r="AH108">
            <v>0.03</v>
          </cell>
          <cell r="AI108">
            <v>0.03</v>
          </cell>
          <cell r="AJ108">
            <v>2.4928774928774929E-2</v>
          </cell>
          <cell r="AK108">
            <v>0.03</v>
          </cell>
          <cell r="AN108">
            <v>2.7E-2</v>
          </cell>
          <cell r="AO108">
            <v>2.7E-2</v>
          </cell>
          <cell r="AP108">
            <v>2.7E-2</v>
          </cell>
          <cell r="AQ108">
            <v>0.03</v>
          </cell>
          <cell r="AT108">
            <v>2.7E-2</v>
          </cell>
          <cell r="AU108">
            <v>2.7E-2</v>
          </cell>
          <cell r="AV108">
            <v>2.7E-2</v>
          </cell>
          <cell r="AW108">
            <v>2.7E-2</v>
          </cell>
          <cell r="AZ108">
            <v>2.7E-2</v>
          </cell>
          <cell r="BA108">
            <v>2.7E-2</v>
          </cell>
          <cell r="BB108">
            <v>2.7E-2</v>
          </cell>
          <cell r="BC108">
            <v>2.7E-2</v>
          </cell>
        </row>
        <row r="109">
          <cell r="A109" t="str">
            <v>Q1 '02</v>
          </cell>
          <cell r="B109">
            <v>0.93799999999999994</v>
          </cell>
          <cell r="E109">
            <v>5.8624999999999997E-2</v>
          </cell>
          <cell r="F109">
            <v>5.8624999999999997E-2</v>
          </cell>
          <cell r="G109">
            <v>5.8624999999999997E-2</v>
          </cell>
          <cell r="J109">
            <v>5.8624999999999997E-2</v>
          </cell>
          <cell r="K109">
            <v>5.8624999999999997E-2</v>
          </cell>
          <cell r="L109">
            <v>5.8624999999999997E-2</v>
          </cell>
          <cell r="M109">
            <v>5.8624999999999997E-2</v>
          </cell>
          <cell r="P109">
            <v>5.8624999999999997E-2</v>
          </cell>
          <cell r="Q109">
            <v>5.8624999999999997E-2</v>
          </cell>
          <cell r="R109">
            <v>5.8624999999999997E-2</v>
          </cell>
          <cell r="S109">
            <v>5.8624999999999997E-2</v>
          </cell>
          <cell r="V109">
            <v>5.8624999999999997E-2</v>
          </cell>
          <cell r="W109">
            <v>5.8624999999999997E-2</v>
          </cell>
          <cell r="X109">
            <v>5.8624999999999997E-2</v>
          </cell>
          <cell r="Y109">
            <v>5.8624999999999997E-2</v>
          </cell>
          <cell r="AB109">
            <v>5.8624999999999816E-2</v>
          </cell>
          <cell r="AC109">
            <v>0</v>
          </cell>
          <cell r="AD109">
            <v>0</v>
          </cell>
          <cell r="AE109">
            <v>0</v>
          </cell>
          <cell r="AH109">
            <v>0</v>
          </cell>
          <cell r="AI109">
            <v>0</v>
          </cell>
          <cell r="AJ109">
            <v>0</v>
          </cell>
          <cell r="AK109">
            <v>0</v>
          </cell>
          <cell r="AN109">
            <v>0</v>
          </cell>
          <cell r="AO109">
            <v>0</v>
          </cell>
          <cell r="AP109">
            <v>0</v>
          </cell>
          <cell r="AQ109">
            <v>0</v>
          </cell>
          <cell r="AT109">
            <v>0</v>
          </cell>
          <cell r="AU109">
            <v>0</v>
          </cell>
          <cell r="AV109">
            <v>0</v>
          </cell>
          <cell r="AW109">
            <v>0</v>
          </cell>
          <cell r="AZ109">
            <v>0</v>
          </cell>
          <cell r="BA109">
            <v>0</v>
          </cell>
          <cell r="BB109">
            <v>0</v>
          </cell>
          <cell r="BC109">
            <v>0</v>
          </cell>
        </row>
        <row r="110">
          <cell r="A110" t="str">
            <v>Q2 '02</v>
          </cell>
          <cell r="B110">
            <v>1.018</v>
          </cell>
          <cell r="F110">
            <v>6.3625000000000001E-2</v>
          </cell>
          <cell r="G110">
            <v>6.3625000000000001E-2</v>
          </cell>
          <cell r="J110">
            <v>6.3625000000000001E-2</v>
          </cell>
          <cell r="K110">
            <v>6.3625000000000001E-2</v>
          </cell>
          <cell r="L110">
            <v>6.3625000000000001E-2</v>
          </cell>
          <cell r="M110">
            <v>6.3625000000000001E-2</v>
          </cell>
          <cell r="P110">
            <v>6.3625000000000001E-2</v>
          </cell>
          <cell r="Q110">
            <v>6.3625000000000001E-2</v>
          </cell>
          <cell r="R110">
            <v>6.3625000000000001E-2</v>
          </cell>
          <cell r="S110">
            <v>6.3625000000000001E-2</v>
          </cell>
          <cell r="V110">
            <v>6.3625000000000001E-2</v>
          </cell>
          <cell r="W110">
            <v>6.3625000000000001E-2</v>
          </cell>
          <cell r="X110">
            <v>6.3625000000000001E-2</v>
          </cell>
          <cell r="Y110">
            <v>6.3625000000000001E-2</v>
          </cell>
          <cell r="AB110">
            <v>6.3625000000000001E-2</v>
          </cell>
          <cell r="AC110">
            <v>6.362499999999971E-2</v>
          </cell>
          <cell r="AD110">
            <v>0</v>
          </cell>
          <cell r="AE110">
            <v>0</v>
          </cell>
          <cell r="AH110">
            <v>0</v>
          </cell>
          <cell r="AI110">
            <v>0</v>
          </cell>
          <cell r="AJ110">
            <v>0</v>
          </cell>
          <cell r="AK110">
            <v>0</v>
          </cell>
          <cell r="AN110">
            <v>0</v>
          </cell>
          <cell r="AO110">
            <v>0</v>
          </cell>
          <cell r="AP110">
            <v>0</v>
          </cell>
          <cell r="AQ110">
            <v>0</v>
          </cell>
          <cell r="AT110" t="str">
            <v>Capex &amp; Depreciation</v>
          </cell>
          <cell r="AZ110" t="str">
            <v>Capex &amp; Depreciation</v>
          </cell>
        </row>
        <row r="111">
          <cell r="A111" t="str">
            <v>Q3 '02</v>
          </cell>
          <cell r="B111">
            <v>1.7709999999999999</v>
          </cell>
          <cell r="G111">
            <v>0.11068749999999999</v>
          </cell>
          <cell r="H111">
            <v>14.664</v>
          </cell>
          <cell r="J111">
            <v>0.11068749999999999</v>
          </cell>
          <cell r="K111">
            <v>0.11068749999999999</v>
          </cell>
          <cell r="L111">
            <v>0.11068749999999999</v>
          </cell>
          <cell r="M111">
            <v>0.11068749999999999</v>
          </cell>
          <cell r="N111">
            <v>20.347000000000001</v>
          </cell>
          <cell r="P111">
            <v>0.11068749999999999</v>
          </cell>
          <cell r="Q111">
            <v>0.11068749999999999</v>
          </cell>
          <cell r="R111">
            <v>0.11068749999999999</v>
          </cell>
          <cell r="S111">
            <v>0.11068749999999999</v>
          </cell>
          <cell r="T111">
            <v>26.533000000000005</v>
          </cell>
          <cell r="V111">
            <v>0.11068749999999999</v>
          </cell>
          <cell r="W111">
            <v>0.11068749999999999</v>
          </cell>
          <cell r="X111">
            <v>0.11068749999999999</v>
          </cell>
          <cell r="Y111">
            <v>0.11068749999999999</v>
          </cell>
          <cell r="Z111">
            <v>30.415000000000003</v>
          </cell>
          <cell r="AB111">
            <v>0.11068749999999999</v>
          </cell>
          <cell r="AC111">
            <v>0.11068749999999999</v>
          </cell>
          <cell r="AD111">
            <v>0.11068749999999938</v>
          </cell>
          <cell r="AE111">
            <v>0</v>
          </cell>
          <cell r="AF111">
            <v>35.908709999999999</v>
          </cell>
          <cell r="AH111">
            <v>0</v>
          </cell>
          <cell r="AI111">
            <v>0</v>
          </cell>
          <cell r="AJ111">
            <v>0</v>
          </cell>
          <cell r="AK111">
            <v>0</v>
          </cell>
          <cell r="AL111">
            <v>41.699078527200001</v>
          </cell>
          <cell r="AN111">
            <v>0</v>
          </cell>
          <cell r="AO111">
            <v>0</v>
          </cell>
          <cell r="AP111">
            <v>0</v>
          </cell>
          <cell r="AQ111">
            <v>0</v>
          </cell>
          <cell r="AR111">
            <v>48.065255797555196</v>
          </cell>
          <cell r="AT111">
            <v>1.4977785257305201</v>
          </cell>
          <cell r="AU111">
            <v>1.5056700718065605</v>
          </cell>
          <cell r="AV111">
            <v>1.5312512738151705</v>
          </cell>
          <cell r="AW111">
            <v>1.5739824547543111</v>
          </cell>
          <cell r="AX111">
            <v>52.55314558430856</v>
          </cell>
          <cell r="AZ111">
            <v>1.5959265069903688</v>
          </cell>
          <cell r="BA111">
            <v>1.6270216021558326</v>
          </cell>
          <cell r="BB111">
            <v>1.6634001461562786</v>
          </cell>
          <cell r="BC111">
            <v>1.7150589526311086</v>
          </cell>
          <cell r="BD111">
            <v>59.15455279224215</v>
          </cell>
        </row>
        <row r="112">
          <cell r="A112" t="str">
            <v>Q4 '02</v>
          </cell>
          <cell r="B112">
            <v>1.956</v>
          </cell>
          <cell r="J112">
            <v>0.12225</v>
          </cell>
          <cell r="K112">
            <v>0.12225</v>
          </cell>
          <cell r="L112">
            <v>0.12225</v>
          </cell>
          <cell r="M112">
            <v>0.12225</v>
          </cell>
          <cell r="N112">
            <v>-7.0000000000000001E-3</v>
          </cell>
          <cell r="P112">
            <v>0.12225</v>
          </cell>
          <cell r="Q112">
            <v>0.12225</v>
          </cell>
          <cell r="R112">
            <v>0.12225</v>
          </cell>
          <cell r="S112">
            <v>0.12225</v>
          </cell>
          <cell r="T112">
            <v>-0.03</v>
          </cell>
          <cell r="V112">
            <v>0.12225</v>
          </cell>
          <cell r="W112">
            <v>0.12225</v>
          </cell>
          <cell r="X112">
            <v>0.12225</v>
          </cell>
          <cell r="Y112">
            <v>0.12225</v>
          </cell>
          <cell r="Z112">
            <v>-0.03</v>
          </cell>
          <cell r="AB112">
            <v>0.12225</v>
          </cell>
          <cell r="AC112">
            <v>0.12225</v>
          </cell>
          <cell r="AD112">
            <v>0.12225</v>
          </cell>
          <cell r="AE112">
            <v>0.12225</v>
          </cell>
          <cell r="AF112">
            <v>-1.2179177083333386</v>
          </cell>
          <cell r="AH112">
            <v>2.2204460492503131E-16</v>
          </cell>
          <cell r="AI112">
            <v>0</v>
          </cell>
          <cell r="AJ112">
            <v>0</v>
          </cell>
          <cell r="AK112">
            <v>0</v>
          </cell>
          <cell r="AL112">
            <v>-1.2179177083333386</v>
          </cell>
          <cell r="AN112">
            <v>0</v>
          </cell>
          <cell r="AO112">
            <v>0</v>
          </cell>
          <cell r="AP112">
            <v>0</v>
          </cell>
          <cell r="AQ112">
            <v>0</v>
          </cell>
          <cell r="AR112">
            <v>-1.2179177083333386</v>
          </cell>
          <cell r="AT112">
            <v>0</v>
          </cell>
          <cell r="AU112">
            <v>0</v>
          </cell>
          <cell r="AV112">
            <v>0</v>
          </cell>
          <cell r="AW112">
            <v>0</v>
          </cell>
          <cell r="AX112">
            <v>-1.2179177083333386</v>
          </cell>
          <cell r="AZ112">
            <v>0</v>
          </cell>
          <cell r="BA112">
            <v>0</v>
          </cell>
          <cell r="BB112">
            <v>0</v>
          </cell>
          <cell r="BC112">
            <v>0</v>
          </cell>
          <cell r="BD112">
            <v>0.57390614583337296</v>
          </cell>
        </row>
        <row r="113">
          <cell r="A113" t="str">
            <v>Q1 '03</v>
          </cell>
          <cell r="B113">
            <v>2.8650000000000002</v>
          </cell>
          <cell r="H113">
            <v>8.2560000000000002</v>
          </cell>
          <cell r="J113">
            <v>0.94299999999999995</v>
          </cell>
          <cell r="K113">
            <v>0.17906250000000001</v>
          </cell>
          <cell r="L113">
            <v>0.17906250000000001</v>
          </cell>
          <cell r="M113">
            <v>0.17906250000000001</v>
          </cell>
          <cell r="N113">
            <v>12.066000000000001</v>
          </cell>
          <cell r="P113">
            <v>0.17906250000000001</v>
          </cell>
          <cell r="Q113">
            <v>0.17906250000000001</v>
          </cell>
          <cell r="R113">
            <v>0.17906250000000001</v>
          </cell>
          <cell r="S113">
            <v>0.17906250000000001</v>
          </cell>
          <cell r="T113">
            <v>16.452000000000002</v>
          </cell>
          <cell r="V113">
            <v>0.17906250000000001</v>
          </cell>
          <cell r="W113">
            <v>0.17906250000000001</v>
          </cell>
          <cell r="X113">
            <v>0.17906250000000001</v>
          </cell>
          <cell r="Y113">
            <v>0.17906250000000001</v>
          </cell>
          <cell r="Z113">
            <v>21.235000000000003</v>
          </cell>
          <cell r="AB113">
            <v>0.17906250000000001</v>
          </cell>
          <cell r="AC113">
            <v>0.17906250000000001</v>
          </cell>
          <cell r="AD113">
            <v>0.17906250000000001</v>
          </cell>
          <cell r="AE113">
            <v>0.17906250000000001</v>
          </cell>
          <cell r="AF113">
            <v>26.607627708333336</v>
          </cell>
          <cell r="AH113">
            <v>0.17906249999999924</v>
          </cell>
          <cell r="AI113">
            <v>0</v>
          </cell>
          <cell r="AJ113">
            <v>0</v>
          </cell>
          <cell r="AK113">
            <v>0</v>
          </cell>
          <cell r="AL113">
            <v>31.967110328991673</v>
          </cell>
          <cell r="AN113">
            <v>0</v>
          </cell>
          <cell r="AO113">
            <v>0</v>
          </cell>
          <cell r="AP113">
            <v>0</v>
          </cell>
          <cell r="AQ113">
            <v>0</v>
          </cell>
          <cell r="AR113">
            <v>37.813195074266787</v>
          </cell>
          <cell r="AT113">
            <v>1.4296609448291158</v>
          </cell>
          <cell r="AU113">
            <v>1.4808278243170256</v>
          </cell>
          <cell r="AV113">
            <v>1.5269685289304737</v>
          </cell>
          <cell r="AW113">
            <v>1.5561549323526183</v>
          </cell>
          <cell r="AX113">
            <v>43.401401232583538</v>
          </cell>
          <cell r="AZ113">
            <v>1.5794628390395165</v>
          </cell>
          <cell r="BA113">
            <v>1.6126516891742559</v>
          </cell>
          <cell r="BB113">
            <v>1.6028641983090233</v>
          </cell>
          <cell r="BC113">
            <v>1.6423678828484676</v>
          </cell>
          <cell r="BD113">
            <v>49.838747841954799</v>
          </cell>
        </row>
        <row r="114">
          <cell r="A114" t="str">
            <v>Q2 '03</v>
          </cell>
          <cell r="B114">
            <v>1.085</v>
          </cell>
          <cell r="H114">
            <v>6.4079999999999995</v>
          </cell>
          <cell r="J114">
            <v>6.4030000000000005</v>
          </cell>
          <cell r="K114">
            <v>6.4930000000000003</v>
          </cell>
          <cell r="L114">
            <v>6.7812499999999998E-2</v>
          </cell>
          <cell r="M114">
            <v>6.7812499999999998E-2</v>
          </cell>
          <cell r="N114">
            <v>8.288000000000002</v>
          </cell>
          <cell r="P114">
            <v>6.7812499999999998E-2</v>
          </cell>
          <cell r="Q114">
            <v>6.7812499999999998E-2</v>
          </cell>
          <cell r="R114">
            <v>6.7812499999999998E-2</v>
          </cell>
          <cell r="S114">
            <v>6.7812499999999998E-2</v>
          </cell>
          <cell r="T114">
            <v>10.111000000000004</v>
          </cell>
          <cell r="V114">
            <v>6.7812499999999998E-2</v>
          </cell>
          <cell r="W114">
            <v>6.7812499999999998E-2</v>
          </cell>
          <cell r="X114">
            <v>6.7812499999999998E-2</v>
          </cell>
          <cell r="Y114">
            <v>6.7812499999999998E-2</v>
          </cell>
          <cell r="Z114">
            <v>9.2100000000000009</v>
          </cell>
          <cell r="AB114">
            <v>6.7812499999999998E-2</v>
          </cell>
          <cell r="AC114">
            <v>6.7812499999999998E-2</v>
          </cell>
          <cell r="AD114">
            <v>6.7812499999999998E-2</v>
          </cell>
          <cell r="AE114">
            <v>6.7812499999999998E-2</v>
          </cell>
          <cell r="AF114">
            <v>10.519000000000002</v>
          </cell>
          <cell r="AH114">
            <v>6.7812499999999998E-2</v>
          </cell>
          <cell r="AI114">
            <v>6.7812499999999609E-2</v>
          </cell>
          <cell r="AJ114">
            <v>0</v>
          </cell>
          <cell r="AK114">
            <v>0</v>
          </cell>
          <cell r="AL114">
            <v>10.949885906541667</v>
          </cell>
          <cell r="AN114">
            <v>0</v>
          </cell>
          <cell r="AO114">
            <v>0</v>
          </cell>
          <cell r="AP114">
            <v>0</v>
          </cell>
          <cell r="AQ114">
            <v>0</v>
          </cell>
          <cell r="AR114">
            <v>11.469978431621747</v>
          </cell>
          <cell r="AT114">
            <v>9.6786979827824702</v>
          </cell>
          <cell r="AU114">
            <v>9.7035402302720062</v>
          </cell>
          <cell r="AV114">
            <v>9.7078229751567022</v>
          </cell>
          <cell r="AW114">
            <v>9.7256504975583962</v>
          </cell>
          <cell r="AX114">
            <v>9.7256504975583908</v>
          </cell>
          <cell r="AZ114">
            <v>9.7421141655092427</v>
          </cell>
          <cell r="BA114">
            <v>9.7564840784908178</v>
          </cell>
          <cell r="BB114">
            <v>9.8170200263380742</v>
          </cell>
          <cell r="BC114">
            <v>9.8897110961207151</v>
          </cell>
          <cell r="BD114">
            <v>9.8897110961207204</v>
          </cell>
        </row>
        <row r="115">
          <cell r="A115" t="str">
            <v>Q3 '03</v>
          </cell>
          <cell r="B115">
            <v>0.97100000000000009</v>
          </cell>
          <cell r="M115">
            <v>6.0687500000000005E-2</v>
          </cell>
          <cell r="P115">
            <v>6.0687500000000005E-2</v>
          </cell>
          <cell r="Q115">
            <v>6.0687500000000005E-2</v>
          </cell>
          <cell r="R115">
            <v>6.0687500000000005E-2</v>
          </cell>
          <cell r="S115">
            <v>6.0687500000000005E-2</v>
          </cell>
          <cell r="V115">
            <v>6.0687500000000005E-2</v>
          </cell>
          <cell r="W115">
            <v>6.0687500000000005E-2</v>
          </cell>
          <cell r="X115">
            <v>6.0687500000000005E-2</v>
          </cell>
          <cell r="Y115">
            <v>6.0687500000000005E-2</v>
          </cell>
          <cell r="AB115">
            <v>6.0687500000000005E-2</v>
          </cell>
          <cell r="AC115">
            <v>6.0687500000000005E-2</v>
          </cell>
          <cell r="AD115">
            <v>6.0687500000000005E-2</v>
          </cell>
          <cell r="AE115">
            <v>6.0687500000000005E-2</v>
          </cell>
          <cell r="AH115">
            <v>6.0687500000000005E-2</v>
          </cell>
          <cell r="AI115">
            <v>6.0687500000000005E-2</v>
          </cell>
          <cell r="AJ115">
            <v>6.0687500000000005E-2</v>
          </cell>
          <cell r="AK115">
            <v>0</v>
          </cell>
          <cell r="AN115">
            <v>0</v>
          </cell>
          <cell r="AO115">
            <v>0</v>
          </cell>
          <cell r="AP115">
            <v>0</v>
          </cell>
          <cell r="AQ115">
            <v>0</v>
          </cell>
        </row>
        <row r="116">
          <cell r="A116" t="str">
            <v>Q4 '03</v>
          </cell>
          <cell r="B116">
            <v>1.2649999999999997</v>
          </cell>
          <cell r="P116">
            <v>7.906249999999998E-2</v>
          </cell>
          <cell r="Q116">
            <v>7.906249999999998E-2</v>
          </cell>
          <cell r="R116">
            <v>7.906249999999998E-2</v>
          </cell>
          <cell r="S116">
            <v>7.906249999999998E-2</v>
          </cell>
          <cell r="V116">
            <v>7.906249999999998E-2</v>
          </cell>
          <cell r="W116">
            <v>7.906249999999998E-2</v>
          </cell>
          <cell r="X116">
            <v>7.906249999999998E-2</v>
          </cell>
          <cell r="Y116">
            <v>7.906249999999998E-2</v>
          </cell>
          <cell r="AB116">
            <v>7.906249999999998E-2</v>
          </cell>
          <cell r="AC116">
            <v>7.906249999999998E-2</v>
          </cell>
          <cell r="AD116">
            <v>7.906249999999998E-2</v>
          </cell>
          <cell r="AE116">
            <v>7.906249999999998E-2</v>
          </cell>
          <cell r="AH116">
            <v>7.906249999999998E-2</v>
          </cell>
          <cell r="AI116">
            <v>7.906249999999998E-2</v>
          </cell>
          <cell r="AJ116">
            <v>7.906249999999998E-2</v>
          </cell>
          <cell r="AK116">
            <v>7.9062499999999591E-2</v>
          </cell>
          <cell r="AN116">
            <v>0</v>
          </cell>
          <cell r="AO116">
            <v>0</v>
          </cell>
          <cell r="AP116">
            <v>0</v>
          </cell>
          <cell r="AQ116">
            <v>0</v>
          </cell>
        </row>
        <row r="117">
          <cell r="A117" t="str">
            <v>Q1 '04</v>
          </cell>
          <cell r="B117">
            <v>1.2949999999999999</v>
          </cell>
          <cell r="M117">
            <v>0.17252083333333335</v>
          </cell>
          <cell r="P117">
            <v>0.17252083333333335</v>
          </cell>
          <cell r="Q117">
            <v>8.0937499999999996E-2</v>
          </cell>
          <cell r="R117">
            <v>8.0937499999999996E-2</v>
          </cell>
          <cell r="S117">
            <v>8.0937499999999996E-2</v>
          </cell>
          <cell r="V117">
            <v>8.0937499999999996E-2</v>
          </cell>
          <cell r="W117">
            <v>8.0937499999999996E-2</v>
          </cell>
          <cell r="X117">
            <v>8.0937499999999996E-2</v>
          </cell>
          <cell r="Y117">
            <v>8.0937499999999996E-2</v>
          </cell>
          <cell r="AB117">
            <v>8.0937499999999996E-2</v>
          </cell>
          <cell r="AC117">
            <v>8.0937499999999996E-2</v>
          </cell>
          <cell r="AD117">
            <v>8.0937499999999996E-2</v>
          </cell>
          <cell r="AE117">
            <v>8.0937499999999996E-2</v>
          </cell>
          <cell r="AH117">
            <v>8.0937499999999996E-2</v>
          </cell>
          <cell r="AI117">
            <v>8.0937499999999996E-2</v>
          </cell>
          <cell r="AJ117">
            <v>8.0937499999999996E-2</v>
          </cell>
          <cell r="AK117">
            <v>8.0937499999999996E-2</v>
          </cell>
          <cell r="AN117">
            <v>8.0937499999999662E-2</v>
          </cell>
          <cell r="AO117">
            <v>0</v>
          </cell>
          <cell r="AP117">
            <v>0</v>
          </cell>
          <cell r="AQ117">
            <v>0</v>
          </cell>
          <cell r="AT117">
            <v>0.17252083333333335</v>
          </cell>
          <cell r="AU117">
            <v>0.17252083333333335</v>
          </cell>
          <cell r="AV117">
            <v>0.17252083333333335</v>
          </cell>
          <cell r="AW117">
            <v>0.17252083333333335</v>
          </cell>
          <cell r="AZ117">
            <v>0.17252083333333335</v>
          </cell>
          <cell r="BA117">
            <v>0.17252083333333335</v>
          </cell>
          <cell r="BB117">
            <v>0.17252083333333335</v>
          </cell>
          <cell r="BC117">
            <v>0.17252083333333335</v>
          </cell>
        </row>
        <row r="118">
          <cell r="A118" t="str">
            <v>Q2 '04</v>
          </cell>
          <cell r="B118">
            <v>0.68700000000000006</v>
          </cell>
          <cell r="R118">
            <v>4.2937500000000003E-2</v>
          </cell>
          <cell r="S118">
            <v>4.2937500000000003E-2</v>
          </cell>
          <cell r="V118">
            <v>4.2937500000000003E-2</v>
          </cell>
          <cell r="W118">
            <v>4.2937500000000003E-2</v>
          </cell>
          <cell r="X118">
            <v>4.2937500000000003E-2</v>
          </cell>
          <cell r="Y118">
            <v>4.2937500000000003E-2</v>
          </cell>
          <cell r="AB118">
            <v>4.2937500000000003E-2</v>
          </cell>
          <cell r="AC118">
            <v>4.2937500000000003E-2</v>
          </cell>
          <cell r="AD118">
            <v>4.2937500000000003E-2</v>
          </cell>
          <cell r="AE118">
            <v>4.2937500000000003E-2</v>
          </cell>
          <cell r="AH118">
            <v>4.2937500000000003E-2</v>
          </cell>
          <cell r="AI118">
            <v>4.2937500000000003E-2</v>
          </cell>
          <cell r="AJ118">
            <v>4.2937500000000003E-2</v>
          </cell>
          <cell r="AK118">
            <v>4.2937500000000003E-2</v>
          </cell>
          <cell r="AN118">
            <v>4.2937500000000003E-2</v>
          </cell>
          <cell r="AO118">
            <v>4.2937500000000003E-2</v>
          </cell>
          <cell r="AP118">
            <v>1.1102230246251565E-16</v>
          </cell>
          <cell r="AQ118">
            <v>0</v>
          </cell>
        </row>
        <row r="119">
          <cell r="A119" t="str">
            <v>Q3 '04</v>
          </cell>
          <cell r="B119">
            <v>0.79299999999999993</v>
          </cell>
          <cell r="S119">
            <v>4.9562499999999995E-2</v>
          </cell>
          <cell r="V119">
            <v>4.9562499999999995E-2</v>
          </cell>
          <cell r="W119">
            <v>4.9562499999999995E-2</v>
          </cell>
          <cell r="X119">
            <v>4.9562499999999995E-2</v>
          </cell>
          <cell r="Y119">
            <v>4.9562499999999995E-2</v>
          </cell>
          <cell r="AB119">
            <v>4.9562499999999995E-2</v>
          </cell>
          <cell r="AC119">
            <v>4.9562499999999995E-2</v>
          </cell>
          <cell r="AD119">
            <v>4.9562499999999995E-2</v>
          </cell>
          <cell r="AE119">
            <v>4.9562499999999995E-2</v>
          </cell>
          <cell r="AH119">
            <v>4.9562499999999995E-2</v>
          </cell>
          <cell r="AI119">
            <v>4.9562499999999995E-2</v>
          </cell>
          <cell r="AJ119">
            <v>4.9562499999999995E-2</v>
          </cell>
          <cell r="AK119">
            <v>4.9562499999999995E-2</v>
          </cell>
          <cell r="AN119">
            <v>4.9562499999999995E-2</v>
          </cell>
          <cell r="AO119">
            <v>4.9562499999999995E-2</v>
          </cell>
          <cell r="AP119">
            <v>4.9562499999999995E-2</v>
          </cell>
          <cell r="AQ119">
            <v>1.1102230246251565E-16</v>
          </cell>
        </row>
        <row r="120">
          <cell r="A120" t="str">
            <v>Q4 '04</v>
          </cell>
          <cell r="B120">
            <v>1.2649999999999997</v>
          </cell>
          <cell r="V120">
            <v>7.906249999999998E-2</v>
          </cell>
          <cell r="W120">
            <v>7.906249999999998E-2</v>
          </cell>
          <cell r="X120">
            <v>7.906249999999998E-2</v>
          </cell>
          <cell r="Y120">
            <v>7.906249999999998E-2</v>
          </cell>
          <cell r="AB120">
            <v>7.906249999999998E-2</v>
          </cell>
          <cell r="AC120">
            <v>7.906249999999998E-2</v>
          </cell>
          <cell r="AD120">
            <v>7.906249999999998E-2</v>
          </cell>
          <cell r="AE120">
            <v>7.906249999999998E-2</v>
          </cell>
          <cell r="AH120">
            <v>7.906249999999998E-2</v>
          </cell>
          <cell r="AI120">
            <v>7.906249999999998E-2</v>
          </cell>
          <cell r="AJ120">
            <v>7.906249999999998E-2</v>
          </cell>
          <cell r="AK120">
            <v>7.906249999999998E-2</v>
          </cell>
          <cell r="AN120">
            <v>7.906249999999998E-2</v>
          </cell>
          <cell r="AO120">
            <v>7.906249999999998E-2</v>
          </cell>
          <cell r="AP120">
            <v>7.906249999999998E-2</v>
          </cell>
          <cell r="AQ120">
            <v>7.9062499999999591E-2</v>
          </cell>
        </row>
        <row r="121">
          <cell r="A121" t="str">
            <v>Q1 '05</v>
          </cell>
          <cell r="B121">
            <v>1.2949999999999999</v>
          </cell>
          <cell r="D121">
            <v>5.8624999999999997E-2</v>
          </cell>
          <cell r="E121">
            <v>5.8624999999999997E-2</v>
          </cell>
          <cell r="F121">
            <v>5.8624999999999997E-2</v>
          </cell>
          <cell r="G121">
            <v>5.8624999999999997E-2</v>
          </cell>
          <cell r="J121">
            <v>5.8624999999999997E-2</v>
          </cell>
          <cell r="K121">
            <v>5.8624999999999997E-2</v>
          </cell>
          <cell r="L121">
            <v>5.8624999999999997E-2</v>
          </cell>
          <cell r="M121">
            <v>5.8624999999999997E-2</v>
          </cell>
          <cell r="P121">
            <v>5.8624999999999997E-2</v>
          </cell>
          <cell r="Q121">
            <v>5.8624999999999997E-2</v>
          </cell>
          <cell r="R121">
            <v>5.8624999999999997E-2</v>
          </cell>
          <cell r="S121">
            <v>5.8624999999999997E-2</v>
          </cell>
          <cell r="V121">
            <v>5.8624999999999997E-2</v>
          </cell>
          <cell r="W121">
            <v>8.0937499999999996E-2</v>
          </cell>
          <cell r="X121">
            <v>8.0937499999999996E-2</v>
          </cell>
          <cell r="Y121">
            <v>8.0937499999999996E-2</v>
          </cell>
          <cell r="AB121">
            <v>8.0937499999999996E-2</v>
          </cell>
          <cell r="AC121">
            <v>8.0937499999999996E-2</v>
          </cell>
          <cell r="AD121">
            <v>8.0937499999999996E-2</v>
          </cell>
          <cell r="AE121">
            <v>8.0937499999999996E-2</v>
          </cell>
          <cell r="AH121">
            <v>8.0937499999999996E-2</v>
          </cell>
          <cell r="AI121">
            <v>8.0937499999999996E-2</v>
          </cell>
          <cell r="AJ121">
            <v>8.0937499999999996E-2</v>
          </cell>
          <cell r="AK121">
            <v>8.0937499999999996E-2</v>
          </cell>
          <cell r="AN121">
            <v>8.0937499999999996E-2</v>
          </cell>
          <cell r="AO121">
            <v>8.0937499999999996E-2</v>
          </cell>
          <cell r="AP121">
            <v>8.0937499999999996E-2</v>
          </cell>
          <cell r="AQ121">
            <v>8.0937499999999996E-2</v>
          </cell>
          <cell r="AT121">
            <v>0</v>
          </cell>
          <cell r="AU121">
            <v>0</v>
          </cell>
          <cell r="AV121">
            <v>0</v>
          </cell>
          <cell r="AW121">
            <v>0</v>
          </cell>
          <cell r="AZ121">
            <v>0</v>
          </cell>
          <cell r="BA121">
            <v>0</v>
          </cell>
          <cell r="BB121">
            <v>0</v>
          </cell>
          <cell r="BC121">
            <v>0</v>
          </cell>
        </row>
        <row r="122">
          <cell r="A122" t="str">
            <v>Q2 '05</v>
          </cell>
          <cell r="B122">
            <v>0.68700000000000006</v>
          </cell>
          <cell r="E122">
            <v>6.3625000000000001E-2</v>
          </cell>
          <cell r="F122">
            <v>6.3625000000000001E-2</v>
          </cell>
          <cell r="G122">
            <v>6.3625000000000001E-2</v>
          </cell>
          <cell r="J122">
            <v>6.3625000000000001E-2</v>
          </cell>
          <cell r="K122">
            <v>6.3625000000000001E-2</v>
          </cell>
          <cell r="L122">
            <v>6.3625000000000001E-2</v>
          </cell>
          <cell r="M122">
            <v>6.3625000000000001E-2</v>
          </cell>
          <cell r="P122">
            <v>6.3625000000000001E-2</v>
          </cell>
          <cell r="Q122">
            <v>6.3625000000000001E-2</v>
          </cell>
          <cell r="R122">
            <v>6.3625000000000001E-2</v>
          </cell>
          <cell r="S122">
            <v>6.3625000000000001E-2</v>
          </cell>
          <cell r="V122">
            <v>6.3625000000000001E-2</v>
          </cell>
          <cell r="W122">
            <v>6.3625000000000001E-2</v>
          </cell>
          <cell r="X122">
            <v>4.2937500000000003E-2</v>
          </cell>
          <cell r="Y122">
            <v>4.2937500000000003E-2</v>
          </cell>
          <cell r="AB122">
            <v>4.2937500000000003E-2</v>
          </cell>
          <cell r="AC122">
            <v>4.2937500000000003E-2</v>
          </cell>
          <cell r="AD122">
            <v>4.2937500000000003E-2</v>
          </cell>
          <cell r="AE122">
            <v>4.2937500000000003E-2</v>
          </cell>
          <cell r="AH122">
            <v>4.2937500000000003E-2</v>
          </cell>
          <cell r="AI122">
            <v>4.2937500000000003E-2</v>
          </cell>
          <cell r="AJ122">
            <v>4.2937500000000003E-2</v>
          </cell>
          <cell r="AK122">
            <v>4.2937500000000003E-2</v>
          </cell>
          <cell r="AN122">
            <v>4.2937500000000003E-2</v>
          </cell>
          <cell r="AO122">
            <v>4.2937500000000003E-2</v>
          </cell>
          <cell r="AP122">
            <v>4.2937500000000003E-2</v>
          </cell>
          <cell r="AQ122">
            <v>4.2937500000000003E-2</v>
          </cell>
          <cell r="AT122">
            <v>0</v>
          </cell>
          <cell r="AU122">
            <v>0</v>
          </cell>
          <cell r="AV122">
            <v>0</v>
          </cell>
          <cell r="AW122">
            <v>0</v>
          </cell>
          <cell r="AZ122">
            <v>0</v>
          </cell>
          <cell r="BA122">
            <v>0</v>
          </cell>
          <cell r="BB122">
            <v>0</v>
          </cell>
          <cell r="BC122">
            <v>0</v>
          </cell>
        </row>
        <row r="123">
          <cell r="A123" t="str">
            <v>Q3 '05</v>
          </cell>
          <cell r="B123">
            <v>0.79299999999999993</v>
          </cell>
          <cell r="F123">
            <v>0.11068749999999999</v>
          </cell>
          <cell r="G123">
            <v>0.11068749999999999</v>
          </cell>
          <cell r="J123">
            <v>0.11068749999999999</v>
          </cell>
          <cell r="K123">
            <v>0.11068749999999999</v>
          </cell>
          <cell r="L123">
            <v>0.11068749999999999</v>
          </cell>
          <cell r="M123">
            <v>0.11068749999999999</v>
          </cell>
          <cell r="P123">
            <v>0.11068749999999999</v>
          </cell>
          <cell r="Q123">
            <v>0.11068749999999999</v>
          </cell>
          <cell r="R123">
            <v>0.11068749999999999</v>
          </cell>
          <cell r="S123">
            <v>0.11068749999999999</v>
          </cell>
          <cell r="V123">
            <v>0.11068749999999999</v>
          </cell>
          <cell r="W123">
            <v>0.11068749999999999</v>
          </cell>
          <cell r="X123">
            <v>0.11068749999999999</v>
          </cell>
          <cell r="Y123">
            <v>4.9562499999999995E-2</v>
          </cell>
          <cell r="AB123">
            <v>4.9562499999999995E-2</v>
          </cell>
          <cell r="AC123">
            <v>4.9562499999999995E-2</v>
          </cell>
          <cell r="AD123">
            <v>4.9562499999999995E-2</v>
          </cell>
          <cell r="AE123">
            <v>4.9562499999999995E-2</v>
          </cell>
          <cell r="AH123">
            <v>4.9562499999999995E-2</v>
          </cell>
          <cell r="AI123">
            <v>4.9562499999999995E-2</v>
          </cell>
          <cell r="AJ123">
            <v>4.9562499999999995E-2</v>
          </cell>
          <cell r="AK123">
            <v>4.9562499999999995E-2</v>
          </cell>
          <cell r="AN123">
            <v>4.9562499999999995E-2</v>
          </cell>
          <cell r="AO123">
            <v>4.9562499999999995E-2</v>
          </cell>
          <cell r="AP123">
            <v>4.9562499999999995E-2</v>
          </cell>
          <cell r="AQ123">
            <v>4.9562499999999995E-2</v>
          </cell>
          <cell r="AT123">
            <v>0</v>
          </cell>
          <cell r="AU123">
            <v>0</v>
          </cell>
          <cell r="AV123">
            <v>0</v>
          </cell>
          <cell r="AW123">
            <v>0</v>
          </cell>
          <cell r="AZ123">
            <v>0</v>
          </cell>
          <cell r="BA123">
            <v>0</v>
          </cell>
          <cell r="BB123">
            <v>0</v>
          </cell>
          <cell r="BC123">
            <v>0</v>
          </cell>
        </row>
        <row r="124">
          <cell r="A124" t="str">
            <v>Q4 '05</v>
          </cell>
          <cell r="B124">
            <v>1.1070000000000002</v>
          </cell>
          <cell r="G124">
            <v>0.12225</v>
          </cell>
          <cell r="J124">
            <v>0.12225</v>
          </cell>
          <cell r="K124">
            <v>0.12225</v>
          </cell>
          <cell r="L124">
            <v>0.12225</v>
          </cell>
          <cell r="M124">
            <v>0.12225</v>
          </cell>
          <cell r="P124">
            <v>0.12225</v>
          </cell>
          <cell r="Q124">
            <v>0.12225</v>
          </cell>
          <cell r="R124">
            <v>0.12225</v>
          </cell>
          <cell r="S124">
            <v>0.12225</v>
          </cell>
          <cell r="V124">
            <v>0.12225</v>
          </cell>
          <cell r="W124">
            <v>0.12225</v>
          </cell>
          <cell r="X124">
            <v>0.12225</v>
          </cell>
          <cell r="Y124">
            <v>0.12225</v>
          </cell>
          <cell r="AB124">
            <v>6.9187500000000013E-2</v>
          </cell>
          <cell r="AC124">
            <v>6.9187500000000013E-2</v>
          </cell>
          <cell r="AD124">
            <v>6.9187500000000013E-2</v>
          </cell>
          <cell r="AE124">
            <v>6.9187500000000013E-2</v>
          </cell>
          <cell r="AH124">
            <v>6.9187500000000013E-2</v>
          </cell>
          <cell r="AI124">
            <v>6.9187500000000013E-2</v>
          </cell>
          <cell r="AJ124">
            <v>6.9187500000000013E-2</v>
          </cell>
          <cell r="AK124">
            <v>6.9187500000000013E-2</v>
          </cell>
          <cell r="AN124">
            <v>6.9187500000000013E-2</v>
          </cell>
          <cell r="AO124">
            <v>6.9187500000000013E-2</v>
          </cell>
          <cell r="AP124">
            <v>6.9187500000000013E-2</v>
          </cell>
          <cell r="AQ124">
            <v>6.9187500000000013E-2</v>
          </cell>
          <cell r="AT124">
            <v>0</v>
          </cell>
          <cell r="AU124">
            <v>0</v>
          </cell>
          <cell r="AV124">
            <v>0</v>
          </cell>
          <cell r="AW124">
            <v>0</v>
          </cell>
          <cell r="AZ124">
            <v>0</v>
          </cell>
          <cell r="BA124">
            <v>0</v>
          </cell>
          <cell r="BB124">
            <v>0</v>
          </cell>
          <cell r="BC124">
            <v>0</v>
          </cell>
        </row>
        <row r="125">
          <cell r="A125" t="str">
            <v>Q1 '06</v>
          </cell>
          <cell r="B125">
            <v>1.2230000000000001</v>
          </cell>
          <cell r="J125">
            <v>0.17906250000000001</v>
          </cell>
          <cell r="K125">
            <v>0.17906250000000001</v>
          </cell>
          <cell r="L125">
            <v>0.17906250000000001</v>
          </cell>
          <cell r="M125">
            <v>0.17906250000000001</v>
          </cell>
          <cell r="P125">
            <v>0.17906250000000001</v>
          </cell>
          <cell r="Q125">
            <v>0.17906250000000001</v>
          </cell>
          <cell r="R125">
            <v>0.17906250000000001</v>
          </cell>
          <cell r="S125">
            <v>0.17906250000000001</v>
          </cell>
          <cell r="V125">
            <v>0.17906250000000001</v>
          </cell>
          <cell r="W125">
            <v>0.17906250000000001</v>
          </cell>
          <cell r="X125">
            <v>0.17906250000000001</v>
          </cell>
          <cell r="Y125">
            <v>0.17906250000000001</v>
          </cell>
          <cell r="AB125">
            <v>0.17906250000000001</v>
          </cell>
          <cell r="AC125">
            <v>7.6437500000000005E-2</v>
          </cell>
          <cell r="AD125">
            <v>7.6437500000000005E-2</v>
          </cell>
          <cell r="AE125">
            <v>7.6437500000000005E-2</v>
          </cell>
          <cell r="AH125">
            <v>7.6437500000000005E-2</v>
          </cell>
          <cell r="AI125">
            <v>7.6437500000000005E-2</v>
          </cell>
          <cell r="AJ125">
            <v>7.6437500000000005E-2</v>
          </cell>
          <cell r="AK125">
            <v>7.6437500000000005E-2</v>
          </cell>
          <cell r="AN125">
            <v>7.6437500000000005E-2</v>
          </cell>
          <cell r="AO125">
            <v>7.6437500000000005E-2</v>
          </cell>
          <cell r="AP125">
            <v>7.6437500000000005E-2</v>
          </cell>
          <cell r="AQ125">
            <v>7.6437500000000005E-2</v>
          </cell>
          <cell r="AT125">
            <v>0</v>
          </cell>
          <cell r="AU125">
            <v>0</v>
          </cell>
          <cell r="AV125">
            <v>0</v>
          </cell>
          <cell r="AW125">
            <v>0</v>
          </cell>
          <cell r="AZ125">
            <v>0</v>
          </cell>
          <cell r="BA125">
            <v>0</v>
          </cell>
          <cell r="BB125">
            <v>0</v>
          </cell>
          <cell r="BC125">
            <v>0</v>
          </cell>
        </row>
        <row r="126">
          <cell r="A126" t="str">
            <v>Q2 '06</v>
          </cell>
          <cell r="B126">
            <v>1.4545422000000001</v>
          </cell>
          <cell r="K126">
            <v>6.7812499999999998E-2</v>
          </cell>
          <cell r="L126">
            <v>6.7812499999999998E-2</v>
          </cell>
          <cell r="M126">
            <v>6.7812499999999998E-2</v>
          </cell>
          <cell r="P126">
            <v>6.7812499999999998E-2</v>
          </cell>
          <cell r="Q126">
            <v>6.7812499999999998E-2</v>
          </cell>
          <cell r="R126">
            <v>6.7812499999999998E-2</v>
          </cell>
          <cell r="S126">
            <v>6.7812499999999998E-2</v>
          </cell>
          <cell r="V126">
            <v>6.7812499999999998E-2</v>
          </cell>
          <cell r="W126">
            <v>6.7812499999999998E-2</v>
          </cell>
          <cell r="X126">
            <v>6.7812499999999998E-2</v>
          </cell>
          <cell r="Y126">
            <v>6.7812499999999998E-2</v>
          </cell>
          <cell r="AB126">
            <v>6.7812499999999998E-2</v>
          </cell>
          <cell r="AC126">
            <v>6.7812499999999998E-2</v>
          </cell>
          <cell r="AD126">
            <v>9.0908887500000007E-2</v>
          </cell>
          <cell r="AE126">
            <v>9.0908887500000007E-2</v>
          </cell>
          <cell r="AH126">
            <v>9.0908887500000007E-2</v>
          </cell>
          <cell r="AI126">
            <v>9.0908887500000007E-2</v>
          </cell>
          <cell r="AJ126">
            <v>9.0908887500000007E-2</v>
          </cell>
          <cell r="AK126">
            <v>9.0908887500000007E-2</v>
          </cell>
          <cell r="AN126">
            <v>9.0908887500000007E-2</v>
          </cell>
          <cell r="AO126">
            <v>9.0908887500000007E-2</v>
          </cell>
          <cell r="AP126">
            <v>9.0908887500000007E-2</v>
          </cell>
          <cell r="AQ126">
            <v>9.0908887500000007E-2</v>
          </cell>
          <cell r="AT126">
            <v>0</v>
          </cell>
          <cell r="AU126">
            <v>0</v>
          </cell>
          <cell r="AV126">
            <v>0</v>
          </cell>
          <cell r="AW126">
            <v>0</v>
          </cell>
          <cell r="AZ126">
            <v>0</v>
          </cell>
          <cell r="BA126">
            <v>0</v>
          </cell>
          <cell r="BB126">
            <v>0</v>
          </cell>
          <cell r="BC126">
            <v>0</v>
          </cell>
        </row>
        <row r="127">
          <cell r="A127" t="str">
            <v>Q3 '06</v>
          </cell>
          <cell r="B127">
            <v>1.588998672</v>
          </cell>
          <cell r="L127">
            <v>6.0687500000000005E-2</v>
          </cell>
          <cell r="M127">
            <v>6.0687500000000005E-2</v>
          </cell>
          <cell r="P127">
            <v>6.0687500000000005E-2</v>
          </cell>
          <cell r="Q127">
            <v>6.0687500000000005E-2</v>
          </cell>
          <cell r="R127">
            <v>6.0687500000000005E-2</v>
          </cell>
          <cell r="S127">
            <v>6.0687500000000005E-2</v>
          </cell>
          <cell r="V127">
            <v>6.0687500000000005E-2</v>
          </cell>
          <cell r="W127">
            <v>6.0687500000000005E-2</v>
          </cell>
          <cell r="X127">
            <v>6.0687500000000005E-2</v>
          </cell>
          <cell r="Y127">
            <v>6.0687500000000005E-2</v>
          </cell>
          <cell r="AB127">
            <v>6.0687500000000005E-2</v>
          </cell>
          <cell r="AC127">
            <v>6.0687500000000005E-2</v>
          </cell>
          <cell r="AD127">
            <v>6.0687500000000005E-2</v>
          </cell>
          <cell r="AE127">
            <v>9.9312417E-2</v>
          </cell>
          <cell r="AH127">
            <v>9.9312417E-2</v>
          </cell>
          <cell r="AI127">
            <v>9.9312417E-2</v>
          </cell>
          <cell r="AJ127">
            <v>9.9312417E-2</v>
          </cell>
          <cell r="AK127">
            <v>9.9312417E-2</v>
          </cell>
          <cell r="AN127">
            <v>9.9312417E-2</v>
          </cell>
          <cell r="AO127">
            <v>9.9312417E-2</v>
          </cell>
          <cell r="AP127">
            <v>9.9312417E-2</v>
          </cell>
          <cell r="AQ127">
            <v>9.9312417E-2</v>
          </cell>
          <cell r="AT127">
            <v>0</v>
          </cell>
          <cell r="AU127">
            <v>0</v>
          </cell>
          <cell r="AV127">
            <v>0</v>
          </cell>
          <cell r="AW127">
            <v>0</v>
          </cell>
          <cell r="AZ127">
            <v>0</v>
          </cell>
          <cell r="BA127">
            <v>0</v>
          </cell>
          <cell r="BB127">
            <v>0</v>
          </cell>
          <cell r="BC127">
            <v>0</v>
          </cell>
        </row>
        <row r="128">
          <cell r="A128" t="str">
            <v>Q4 '06</v>
          </cell>
          <cell r="B128">
            <v>1.7384911584000005</v>
          </cell>
          <cell r="M128">
            <v>7.906249999999998E-2</v>
          </cell>
          <cell r="P128">
            <v>7.906249999999998E-2</v>
          </cell>
          <cell r="Q128">
            <v>7.906249999999998E-2</v>
          </cell>
          <cell r="R128">
            <v>7.906249999999998E-2</v>
          </cell>
          <cell r="S128">
            <v>7.906249999999998E-2</v>
          </cell>
          <cell r="V128">
            <v>7.906249999999998E-2</v>
          </cell>
          <cell r="W128">
            <v>7.906249999999998E-2</v>
          </cell>
          <cell r="X128">
            <v>7.906249999999998E-2</v>
          </cell>
          <cell r="Y128">
            <v>7.906249999999998E-2</v>
          </cell>
          <cell r="AB128">
            <v>7.906249999999998E-2</v>
          </cell>
          <cell r="AC128">
            <v>7.906249999999998E-2</v>
          </cell>
          <cell r="AD128">
            <v>7.906249999999998E-2</v>
          </cell>
          <cell r="AE128">
            <v>7.906249999999998E-2</v>
          </cell>
          <cell r="AH128">
            <v>0.10865569740000003</v>
          </cell>
          <cell r="AI128">
            <v>0.10865569740000003</v>
          </cell>
          <cell r="AJ128">
            <v>0.10865569740000003</v>
          </cell>
          <cell r="AK128">
            <v>0.10865569740000003</v>
          </cell>
          <cell r="AN128">
            <v>0.10865569740000003</v>
          </cell>
          <cell r="AO128">
            <v>0.10865569740000003</v>
          </cell>
          <cell r="AP128">
            <v>0.10865569740000003</v>
          </cell>
          <cell r="AQ128">
            <v>0.10865569740000003</v>
          </cell>
          <cell r="AT128">
            <v>0</v>
          </cell>
          <cell r="AU128">
            <v>0</v>
          </cell>
          <cell r="AV128">
            <v>0</v>
          </cell>
          <cell r="AW128">
            <v>0</v>
          </cell>
          <cell r="AZ128">
            <v>0</v>
          </cell>
          <cell r="BA128">
            <v>0</v>
          </cell>
          <cell r="BB128">
            <v>0</v>
          </cell>
          <cell r="BC128">
            <v>0</v>
          </cell>
        </row>
        <row r="129">
          <cell r="A129" t="str">
            <v>Q1 '07</v>
          </cell>
          <cell r="B129">
            <v>1.7211884730960003</v>
          </cell>
          <cell r="P129">
            <v>8.0937499999999996E-2</v>
          </cell>
          <cell r="Q129">
            <v>8.0937499999999996E-2</v>
          </cell>
          <cell r="R129">
            <v>8.0937499999999996E-2</v>
          </cell>
          <cell r="S129">
            <v>8.0937499999999996E-2</v>
          </cell>
          <cell r="V129">
            <v>8.0937499999999996E-2</v>
          </cell>
          <cell r="W129">
            <v>8.0937499999999996E-2</v>
          </cell>
          <cell r="X129">
            <v>8.0937499999999996E-2</v>
          </cell>
          <cell r="Y129">
            <v>8.0937499999999996E-2</v>
          </cell>
          <cell r="AB129">
            <v>8.0937499999999996E-2</v>
          </cell>
          <cell r="AC129">
            <v>8.0937499999999996E-2</v>
          </cell>
          <cell r="AD129">
            <v>8.0937499999999996E-2</v>
          </cell>
          <cell r="AE129">
            <v>8.0937499999999996E-2</v>
          </cell>
          <cell r="AH129">
            <v>8.0937499999999996E-2</v>
          </cell>
          <cell r="AI129">
            <v>0.10757427956850002</v>
          </cell>
          <cell r="AJ129">
            <v>0.10757427956850002</v>
          </cell>
          <cell r="AK129">
            <v>0.10757427956850002</v>
          </cell>
          <cell r="AN129">
            <v>0.10757427956850002</v>
          </cell>
          <cell r="AO129">
            <v>0.10757427956850002</v>
          </cell>
          <cell r="AP129">
            <v>0.10757427956850002</v>
          </cell>
          <cell r="AQ129">
            <v>0.10757427956850002</v>
          </cell>
          <cell r="AT129">
            <v>0</v>
          </cell>
          <cell r="AU129">
            <v>0</v>
          </cell>
          <cell r="AV129">
            <v>0</v>
          </cell>
          <cell r="AW129">
            <v>0</v>
          </cell>
          <cell r="AZ129">
            <v>0</v>
          </cell>
          <cell r="BA129">
            <v>0</v>
          </cell>
          <cell r="BB129">
            <v>0</v>
          </cell>
          <cell r="BC129">
            <v>0</v>
          </cell>
        </row>
        <row r="130">
          <cell r="A130" t="str">
            <v>Q2 '07</v>
          </cell>
          <cell r="B130">
            <v>1.7062102732792803</v>
          </cell>
          <cell r="Q130">
            <v>4.2937500000000003E-2</v>
          </cell>
          <cell r="R130">
            <v>4.2937500000000003E-2</v>
          </cell>
          <cell r="S130">
            <v>4.2937500000000003E-2</v>
          </cell>
          <cell r="V130">
            <v>4.2937500000000003E-2</v>
          </cell>
          <cell r="W130">
            <v>4.2937500000000003E-2</v>
          </cell>
          <cell r="X130">
            <v>4.2937500000000003E-2</v>
          </cell>
          <cell r="Y130">
            <v>4.2937500000000003E-2</v>
          </cell>
          <cell r="AB130">
            <v>4.2937500000000003E-2</v>
          </cell>
          <cell r="AC130">
            <v>4.2937500000000003E-2</v>
          </cell>
          <cell r="AD130">
            <v>4.2937500000000003E-2</v>
          </cell>
          <cell r="AE130">
            <v>4.2937500000000003E-2</v>
          </cell>
          <cell r="AH130">
            <v>4.2937500000000003E-2</v>
          </cell>
          <cell r="AI130">
            <v>4.2937500000000003E-2</v>
          </cell>
          <cell r="AJ130">
            <v>0.10663814207995502</v>
          </cell>
          <cell r="AK130">
            <v>0.10663814207995502</v>
          </cell>
          <cell r="AN130">
            <v>0.10663814207995502</v>
          </cell>
          <cell r="AO130">
            <v>0.10663814207995502</v>
          </cell>
          <cell r="AP130">
            <v>0.10663814207995502</v>
          </cell>
          <cell r="AQ130">
            <v>0.10663814207995502</v>
          </cell>
          <cell r="AT130">
            <v>0</v>
          </cell>
          <cell r="AU130">
            <v>0</v>
          </cell>
          <cell r="AV130">
            <v>0</v>
          </cell>
          <cell r="AW130">
            <v>0</v>
          </cell>
          <cell r="AZ130">
            <v>0</v>
          </cell>
          <cell r="BA130">
            <v>0</v>
          </cell>
          <cell r="BB130">
            <v>0</v>
          </cell>
          <cell r="BC130">
            <v>0</v>
          </cell>
        </row>
        <row r="131">
          <cell r="A131" t="str">
            <v>Q3 '07</v>
          </cell>
          <cell r="B131">
            <v>1.6960804683944379</v>
          </cell>
          <cell r="R131">
            <v>4.9562499999999995E-2</v>
          </cell>
          <cell r="S131">
            <v>4.9562499999999995E-2</v>
          </cell>
          <cell r="V131">
            <v>4.9562499999999995E-2</v>
          </cell>
          <cell r="W131">
            <v>4.9562499999999995E-2</v>
          </cell>
          <cell r="X131">
            <v>4.9562499999999995E-2</v>
          </cell>
          <cell r="Y131">
            <v>4.9562499999999995E-2</v>
          </cell>
          <cell r="AB131">
            <v>4.9562499999999995E-2</v>
          </cell>
          <cell r="AC131">
            <v>4.9562499999999995E-2</v>
          </cell>
          <cell r="AD131">
            <v>4.9562499999999995E-2</v>
          </cell>
          <cell r="AE131">
            <v>4.9562499999999995E-2</v>
          </cell>
          <cell r="AH131">
            <v>4.9562499999999995E-2</v>
          </cell>
          <cell r="AI131">
            <v>4.9562499999999995E-2</v>
          </cell>
          <cell r="AJ131">
            <v>4.9562499999999995E-2</v>
          </cell>
          <cell r="AK131">
            <v>0.10600502927465237</v>
          </cell>
          <cell r="AN131">
            <v>0.10600502927465237</v>
          </cell>
          <cell r="AO131">
            <v>0.10600502927465237</v>
          </cell>
          <cell r="AP131">
            <v>0.10600502927465237</v>
          </cell>
          <cell r="AQ131">
            <v>0.10600502927465237</v>
          </cell>
          <cell r="AT131">
            <v>0</v>
          </cell>
          <cell r="AU131">
            <v>0</v>
          </cell>
          <cell r="AV131">
            <v>0</v>
          </cell>
          <cell r="AW131">
            <v>0</v>
          </cell>
          <cell r="AZ131">
            <v>0</v>
          </cell>
          <cell r="BA131">
            <v>0</v>
          </cell>
          <cell r="BB131">
            <v>0</v>
          </cell>
          <cell r="BC131">
            <v>0</v>
          </cell>
        </row>
        <row r="132">
          <cell r="A132" t="str">
            <v>Q4 '07</v>
          </cell>
          <cell r="B132">
            <v>1.6936552940742307</v>
          </cell>
          <cell r="S132">
            <v>7.906249999999998E-2</v>
          </cell>
          <cell r="V132">
            <v>7.906249999999998E-2</v>
          </cell>
          <cell r="W132">
            <v>7.906249999999998E-2</v>
          </cell>
          <cell r="X132">
            <v>7.906249999999998E-2</v>
          </cell>
          <cell r="Y132">
            <v>7.906249999999998E-2</v>
          </cell>
          <cell r="AB132">
            <v>7.906249999999998E-2</v>
          </cell>
          <cell r="AC132">
            <v>7.906249999999998E-2</v>
          </cell>
          <cell r="AD132">
            <v>7.906249999999998E-2</v>
          </cell>
          <cell r="AE132">
            <v>7.906249999999998E-2</v>
          </cell>
          <cell r="AH132">
            <v>7.906249999999998E-2</v>
          </cell>
          <cell r="AI132">
            <v>7.906249999999998E-2</v>
          </cell>
          <cell r="AJ132">
            <v>7.906249999999998E-2</v>
          </cell>
          <cell r="AK132">
            <v>7.906249999999998E-2</v>
          </cell>
          <cell r="AN132">
            <v>0.10585345587963942</v>
          </cell>
          <cell r="AO132">
            <v>0.10585345587963942</v>
          </cell>
          <cell r="AP132">
            <v>0.10585345587963942</v>
          </cell>
          <cell r="AQ132">
            <v>0.10585345587963942</v>
          </cell>
          <cell r="AT132">
            <v>0</v>
          </cell>
          <cell r="AU132">
            <v>0</v>
          </cell>
          <cell r="AV132">
            <v>0</v>
          </cell>
          <cell r="AW132">
            <v>0</v>
          </cell>
          <cell r="AZ132">
            <v>0</v>
          </cell>
          <cell r="BA132">
            <v>0</v>
          </cell>
          <cell r="BB132">
            <v>0</v>
          </cell>
          <cell r="BC132">
            <v>0</v>
          </cell>
        </row>
        <row r="133">
          <cell r="A133" t="str">
            <v>Q1 '08</v>
          </cell>
          <cell r="B133">
            <v>1.7067228395022378</v>
          </cell>
          <cell r="V133">
            <v>8.0937499999999996E-2</v>
          </cell>
          <cell r="W133">
            <v>8.0937499999999996E-2</v>
          </cell>
          <cell r="X133">
            <v>8.0937499999999996E-2</v>
          </cell>
          <cell r="Y133">
            <v>8.0937499999999996E-2</v>
          </cell>
          <cell r="AB133">
            <v>8.0937499999999996E-2</v>
          </cell>
          <cell r="AC133">
            <v>8.0937499999999996E-2</v>
          </cell>
          <cell r="AD133">
            <v>8.0937499999999996E-2</v>
          </cell>
          <cell r="AE133">
            <v>8.0937499999999996E-2</v>
          </cell>
          <cell r="AH133">
            <v>8.0937499999999996E-2</v>
          </cell>
          <cell r="AI133">
            <v>8.0937499999999996E-2</v>
          </cell>
          <cell r="AJ133">
            <v>8.0937499999999996E-2</v>
          </cell>
          <cell r="AK133">
            <v>8.0937499999999996E-2</v>
          </cell>
          <cell r="AN133">
            <v>8.0937499999999996E-2</v>
          </cell>
          <cell r="AO133">
            <v>0.10667017746888986</v>
          </cell>
          <cell r="AP133">
            <v>0.10667017746888986</v>
          </cell>
          <cell r="AQ133">
            <v>0.10667017746888986</v>
          </cell>
          <cell r="AT133">
            <v>0</v>
          </cell>
          <cell r="AU133">
            <v>0</v>
          </cell>
          <cell r="AV133">
            <v>0</v>
          </cell>
          <cell r="AW133">
            <v>0</v>
          </cell>
          <cell r="AZ133">
            <v>0</v>
          </cell>
          <cell r="BA133">
            <v>0</v>
          </cell>
          <cell r="BB133">
            <v>0</v>
          </cell>
          <cell r="BC133">
            <v>0</v>
          </cell>
        </row>
        <row r="134">
          <cell r="A134" t="str">
            <v>Q2 '08</v>
          </cell>
          <cell r="B134">
            <v>1.7304820201338551</v>
          </cell>
          <cell r="W134">
            <v>4.2937500000000003E-2</v>
          </cell>
          <cell r="X134">
            <v>4.2937500000000003E-2</v>
          </cell>
          <cell r="Y134">
            <v>4.2937500000000003E-2</v>
          </cell>
          <cell r="AB134">
            <v>4.2937500000000003E-2</v>
          </cell>
          <cell r="AC134">
            <v>4.2937500000000003E-2</v>
          </cell>
          <cell r="AD134">
            <v>4.2937500000000003E-2</v>
          </cell>
          <cell r="AE134">
            <v>4.2937500000000003E-2</v>
          </cell>
          <cell r="AH134">
            <v>4.2937500000000003E-2</v>
          </cell>
          <cell r="AI134">
            <v>4.2937500000000003E-2</v>
          </cell>
          <cell r="AJ134">
            <v>4.2937500000000003E-2</v>
          </cell>
          <cell r="AK134">
            <v>4.2937500000000003E-2</v>
          </cell>
          <cell r="AN134">
            <v>4.2937500000000003E-2</v>
          </cell>
          <cell r="AO134">
            <v>4.2937500000000003E-2</v>
          </cell>
          <cell r="AP134">
            <v>0.10815512625836594</v>
          </cell>
          <cell r="AQ134">
            <v>0.10815512625836594</v>
          </cell>
          <cell r="AT134">
            <v>4.2937500000000003E-2</v>
          </cell>
          <cell r="AU134">
            <v>0</v>
          </cell>
          <cell r="AV134">
            <v>0</v>
          </cell>
          <cell r="AW134">
            <v>0</v>
          </cell>
          <cell r="AZ134">
            <v>0</v>
          </cell>
          <cell r="BA134">
            <v>0</v>
          </cell>
          <cell r="BB134">
            <v>0</v>
          </cell>
          <cell r="BC134">
            <v>0</v>
          </cell>
        </row>
        <row r="135">
          <cell r="A135" t="str">
            <v>Q3 '08</v>
          </cell>
          <cell r="B135">
            <v>1.7649803227588345</v>
          </cell>
          <cell r="X135">
            <v>4.9562499999999995E-2</v>
          </cell>
          <cell r="Y135">
            <v>4.9562499999999995E-2</v>
          </cell>
          <cell r="AB135">
            <v>4.9562499999999995E-2</v>
          </cell>
          <cell r="AC135">
            <v>4.9562499999999995E-2</v>
          </cell>
          <cell r="AD135">
            <v>4.9562499999999995E-2</v>
          </cell>
          <cell r="AE135">
            <v>4.9562499999999995E-2</v>
          </cell>
          <cell r="AH135">
            <v>4.9562499999999995E-2</v>
          </cell>
          <cell r="AI135">
            <v>4.9562499999999995E-2</v>
          </cell>
          <cell r="AJ135">
            <v>4.9562499999999995E-2</v>
          </cell>
          <cell r="AK135">
            <v>4.9562499999999995E-2</v>
          </cell>
          <cell r="AN135">
            <v>4.9562499999999995E-2</v>
          </cell>
          <cell r="AO135">
            <v>4.9562499999999995E-2</v>
          </cell>
          <cell r="AP135">
            <v>4.9562499999999995E-2</v>
          </cell>
          <cell r="AQ135">
            <v>0.11031127017242716</v>
          </cell>
          <cell r="AT135">
            <v>4.9562499999999995E-2</v>
          </cell>
          <cell r="AU135">
            <v>4.9562499999999995E-2</v>
          </cell>
          <cell r="AV135">
            <v>0</v>
          </cell>
          <cell r="AW135">
            <v>0</v>
          </cell>
          <cell r="AZ135">
            <v>0</v>
          </cell>
          <cell r="BA135">
            <v>0</v>
          </cell>
          <cell r="BB135">
            <v>0</v>
          </cell>
          <cell r="BC135">
            <v>0</v>
          </cell>
        </row>
        <row r="136">
          <cell r="A136" t="str">
            <v>Q4 '08</v>
          </cell>
          <cell r="B136">
            <v>1.8103488409278021</v>
          </cell>
          <cell r="Y136">
            <v>6.9187500000000013E-2</v>
          </cell>
          <cell r="AB136">
            <v>6.9187500000000013E-2</v>
          </cell>
          <cell r="AC136">
            <v>6.9187500000000013E-2</v>
          </cell>
          <cell r="AD136">
            <v>6.9187500000000013E-2</v>
          </cell>
          <cell r="AE136">
            <v>6.9187500000000013E-2</v>
          </cell>
          <cell r="AH136">
            <v>6.9187500000000013E-2</v>
          </cell>
          <cell r="AI136">
            <v>6.9187500000000013E-2</v>
          </cell>
          <cell r="AJ136">
            <v>6.9187500000000013E-2</v>
          </cell>
          <cell r="AK136">
            <v>6.9187500000000013E-2</v>
          </cell>
          <cell r="AN136">
            <v>6.9187500000000013E-2</v>
          </cell>
          <cell r="AO136">
            <v>6.9187500000000013E-2</v>
          </cell>
          <cell r="AP136">
            <v>6.9187500000000013E-2</v>
          </cell>
          <cell r="AQ136">
            <v>6.9187500000000013E-2</v>
          </cell>
          <cell r="AT136">
            <v>6.9187500000000013E-2</v>
          </cell>
          <cell r="AU136">
            <v>6.9187500000000013E-2</v>
          </cell>
          <cell r="AV136">
            <v>6.9187500000000013E-2</v>
          </cell>
          <cell r="AW136">
            <v>0</v>
          </cell>
          <cell r="AZ136">
            <v>0</v>
          </cell>
          <cell r="BA136">
            <v>0</v>
          </cell>
          <cell r="BB136">
            <v>0</v>
          </cell>
          <cell r="BC136">
            <v>0</v>
          </cell>
        </row>
        <row r="137">
          <cell r="A137" t="str">
            <v>Q1 '06</v>
          </cell>
          <cell r="B137">
            <v>1.2230000000000001</v>
          </cell>
          <cell r="AB137">
            <v>7.6437500000000005E-2</v>
          </cell>
          <cell r="AC137">
            <v>7.6437500000000005E-2</v>
          </cell>
          <cell r="AD137">
            <v>7.6437500000000005E-2</v>
          </cell>
          <cell r="AE137">
            <v>7.6437500000000005E-2</v>
          </cell>
          <cell r="AH137">
            <v>7.6437500000000005E-2</v>
          </cell>
          <cell r="AI137">
            <v>7.6437500000000005E-2</v>
          </cell>
          <cell r="AJ137">
            <v>7.6437500000000005E-2</v>
          </cell>
          <cell r="AK137">
            <v>7.6437500000000005E-2</v>
          </cell>
          <cell r="AN137">
            <v>7.6437500000000005E-2</v>
          </cell>
          <cell r="AO137">
            <v>7.6437500000000005E-2</v>
          </cell>
          <cell r="AP137">
            <v>7.6437500000000005E-2</v>
          </cell>
          <cell r="AQ137">
            <v>7.6437500000000005E-2</v>
          </cell>
          <cell r="AT137">
            <v>7.6437500000000005E-2</v>
          </cell>
          <cell r="AU137">
            <v>7.6437500000000005E-2</v>
          </cell>
          <cell r="AV137">
            <v>7.6437500000000005E-2</v>
          </cell>
          <cell r="AW137">
            <v>7.6437500000000005E-2</v>
          </cell>
          <cell r="AZ137">
            <v>0</v>
          </cell>
          <cell r="BA137">
            <v>0</v>
          </cell>
          <cell r="BB137">
            <v>0</v>
          </cell>
          <cell r="BC137">
            <v>0</v>
          </cell>
        </row>
        <row r="138">
          <cell r="A138" t="str">
            <v>Total Depreciation</v>
          </cell>
          <cell r="B138">
            <v>1.0959999999999999</v>
          </cell>
          <cell r="P138" t="str">
            <v>-</v>
          </cell>
          <cell r="Q138" t="str">
            <v>-</v>
          </cell>
          <cell r="R138" t="str">
            <v>-</v>
          </cell>
          <cell r="S138">
            <v>1.0877708333333334</v>
          </cell>
          <cell r="V138">
            <v>1.1668333333333334</v>
          </cell>
          <cell r="W138">
            <v>1.2477708333333335</v>
          </cell>
          <cell r="X138">
            <v>1.2907083333333336</v>
          </cell>
          <cell r="Y138">
            <v>1.3402708333333335</v>
          </cell>
          <cell r="AB138">
            <v>1.409458333333333</v>
          </cell>
          <cell r="AC138">
            <v>1.4272708333333328</v>
          </cell>
          <cell r="AD138">
            <v>1.4545547208333327</v>
          </cell>
          <cell r="AE138">
            <v>1.443179637833333</v>
          </cell>
          <cell r="AH138">
            <v>1.4295853352333325</v>
          </cell>
          <cell r="AI138">
            <v>1.3580971148018328</v>
          </cell>
          <cell r="AJ138">
            <v>1.3969227568817881</v>
          </cell>
          <cell r="AK138">
            <v>1.4422402861564403</v>
          </cell>
          <cell r="AN138">
            <v>1.4690312420360798</v>
          </cell>
          <cell r="AO138">
            <v>1.49476391950497</v>
          </cell>
          <cell r="AP138">
            <v>1.5599815457633361</v>
          </cell>
          <cell r="AQ138">
            <v>1.6207303159357629</v>
          </cell>
          <cell r="AT138">
            <v>6.8499999999999991E-2</v>
          </cell>
          <cell r="AU138">
            <v>6.8499999999999991E-2</v>
          </cell>
          <cell r="AV138">
            <v>6.8499999999999991E-2</v>
          </cell>
          <cell r="AW138">
            <v>6.8499999999999991E-2</v>
          </cell>
          <cell r="AZ138">
            <v>6.8499999999999991E-2</v>
          </cell>
          <cell r="BA138">
            <v>0</v>
          </cell>
          <cell r="BB138">
            <v>0</v>
          </cell>
          <cell r="BC138">
            <v>0</v>
          </cell>
        </row>
        <row r="139">
          <cell r="A139" t="str">
            <v>Q3 '06</v>
          </cell>
          <cell r="B139">
            <v>1.8200000000000003</v>
          </cell>
          <cell r="AD139">
            <v>0.11375000000000002</v>
          </cell>
          <cell r="AE139">
            <v>0.11375000000000002</v>
          </cell>
          <cell r="AH139">
            <v>0.11375000000000002</v>
          </cell>
          <cell r="AI139">
            <v>0.11375000000000002</v>
          </cell>
          <cell r="AJ139">
            <v>0.11375000000000002</v>
          </cell>
          <cell r="AK139">
            <v>0.11375000000000002</v>
          </cell>
          <cell r="AN139">
            <v>0.11375000000000002</v>
          </cell>
          <cell r="AO139">
            <v>0.11375000000000002</v>
          </cell>
          <cell r="AP139">
            <v>0.11375000000000002</v>
          </cell>
          <cell r="AQ139">
            <v>0.11375000000000002</v>
          </cell>
          <cell r="AT139">
            <v>0.11375000000000002</v>
          </cell>
          <cell r="AU139">
            <v>0.11375000000000002</v>
          </cell>
          <cell r="AV139">
            <v>0.11375000000000002</v>
          </cell>
          <cell r="AW139">
            <v>0.11375000000000002</v>
          </cell>
          <cell r="AZ139">
            <v>0.11375000000000002</v>
          </cell>
          <cell r="BA139">
            <v>0.11375000000000002</v>
          </cell>
          <cell r="BB139">
            <v>0</v>
          </cell>
          <cell r="BC139">
            <v>0</v>
          </cell>
        </row>
        <row r="140">
          <cell r="A140" t="str">
            <v>Q4 '06</v>
          </cell>
          <cell r="B140">
            <v>1.0830000000000002</v>
          </cell>
          <cell r="AE140">
            <v>8.4669374999999991E-2</v>
          </cell>
          <cell r="AH140">
            <v>8.4669374999999991E-2</v>
          </cell>
          <cell r="AI140">
            <v>8.4669374999999991E-2</v>
          </cell>
          <cell r="AJ140">
            <v>6.7687500000000012E-2</v>
          </cell>
          <cell r="AK140">
            <v>8.4669374999999991E-2</v>
          </cell>
          <cell r="AN140">
            <v>6.7687500000000012E-2</v>
          </cell>
          <cell r="AO140">
            <v>6.7687500000000012E-2</v>
          </cell>
          <cell r="AP140">
            <v>6.7687500000000012E-2</v>
          </cell>
          <cell r="AQ140">
            <v>8.4669374999999991E-2</v>
          </cell>
          <cell r="AT140">
            <v>6.7687500000000012E-2</v>
          </cell>
          <cell r="AU140">
            <v>6.7687500000000012E-2</v>
          </cell>
          <cell r="AV140">
            <v>6.7687500000000012E-2</v>
          </cell>
          <cell r="AW140">
            <v>6.7687500000000012E-2</v>
          </cell>
          <cell r="AZ140">
            <v>6.7687500000000012E-2</v>
          </cell>
          <cell r="BA140">
            <v>6.7687500000000012E-2</v>
          </cell>
          <cell r="BB140">
            <v>6.7687500000000012E-2</v>
          </cell>
          <cell r="BC140">
            <v>0</v>
          </cell>
        </row>
        <row r="141">
          <cell r="A141" t="str">
            <v>Q1 '07</v>
          </cell>
          <cell r="B141">
            <v>0.94899999999999995</v>
          </cell>
          <cell r="AH141">
            <v>8.6621249999999983E-2</v>
          </cell>
          <cell r="AI141">
            <v>8.6621249999999983E-2</v>
          </cell>
          <cell r="AJ141">
            <v>5.9312499999999997E-2</v>
          </cell>
          <cell r="AK141">
            <v>8.6621249999999983E-2</v>
          </cell>
          <cell r="AN141">
            <v>5.9312499999999997E-2</v>
          </cell>
          <cell r="AO141">
            <v>5.9312499999999997E-2</v>
          </cell>
          <cell r="AP141">
            <v>5.9312499999999997E-2</v>
          </cell>
          <cell r="AQ141">
            <v>8.6621249999999983E-2</v>
          </cell>
          <cell r="AT141">
            <v>5.9312499999999997E-2</v>
          </cell>
          <cell r="AU141">
            <v>5.9312499999999997E-2</v>
          </cell>
          <cell r="AV141">
            <v>5.9312499999999997E-2</v>
          </cell>
          <cell r="AW141">
            <v>5.9312499999999997E-2</v>
          </cell>
          <cell r="AZ141">
            <v>5.9312499999999997E-2</v>
          </cell>
          <cell r="BA141">
            <v>5.9312499999999997E-2</v>
          </cell>
          <cell r="BB141">
            <v>5.9312499999999997E-2</v>
          </cell>
          <cell r="BC141">
            <v>5.9312499999999997E-2</v>
          </cell>
        </row>
        <row r="142">
          <cell r="A142" t="str">
            <v>Q2 '07</v>
          </cell>
          <cell r="B142">
            <v>1.6800000000000002</v>
          </cell>
          <cell r="AI142">
            <v>8.8037137500000001E-2</v>
          </cell>
          <cell r="AJ142">
            <v>0.10500000000000001</v>
          </cell>
          <cell r="AK142">
            <v>8.8037137500000001E-2</v>
          </cell>
          <cell r="AN142">
            <v>0.10500000000000001</v>
          </cell>
          <cell r="AO142">
            <v>0.10500000000000001</v>
          </cell>
          <cell r="AP142">
            <v>0.10500000000000001</v>
          </cell>
          <cell r="AQ142">
            <v>8.8037137500000001E-2</v>
          </cell>
          <cell r="AT142">
            <v>0.10500000000000001</v>
          </cell>
          <cell r="AU142">
            <v>0.10500000000000001</v>
          </cell>
          <cell r="AV142">
            <v>0.10500000000000001</v>
          </cell>
          <cell r="AW142">
            <v>0.10500000000000001</v>
          </cell>
          <cell r="AZ142">
            <v>0.10500000000000001</v>
          </cell>
          <cell r="BA142">
            <v>0.10500000000000001</v>
          </cell>
          <cell r="BB142">
            <v>0.10500000000000001</v>
          </cell>
          <cell r="BC142">
            <v>0.10500000000000001</v>
          </cell>
        </row>
        <row r="143">
          <cell r="A143" t="str">
            <v>Q3 '07</v>
          </cell>
          <cell r="B143">
            <v>1.19</v>
          </cell>
          <cell r="AJ143">
            <v>7.4374999999999997E-2</v>
          </cell>
          <cell r="AK143">
            <v>9.1260729374999988E-2</v>
          </cell>
          <cell r="AN143">
            <v>7.4374999999999997E-2</v>
          </cell>
          <cell r="AO143">
            <v>7.4374999999999997E-2</v>
          </cell>
          <cell r="AP143">
            <v>7.4374999999999997E-2</v>
          </cell>
          <cell r="AQ143">
            <v>9.1260729374999988E-2</v>
          </cell>
          <cell r="AT143">
            <v>7.4374999999999997E-2</v>
          </cell>
          <cell r="AU143">
            <v>7.4374999999999997E-2</v>
          </cell>
          <cell r="AV143">
            <v>7.4374999999999997E-2</v>
          </cell>
          <cell r="AW143">
            <v>7.4374999999999997E-2</v>
          </cell>
          <cell r="AZ143">
            <v>7.4374999999999997E-2</v>
          </cell>
          <cell r="BA143">
            <v>7.4374999999999997E-2</v>
          </cell>
          <cell r="BB143">
            <v>7.4374999999999997E-2</v>
          </cell>
          <cell r="BC143">
            <v>7.4374999999999997E-2</v>
          </cell>
        </row>
        <row r="144">
          <cell r="A144" t="str">
            <v xml:space="preserve">Reset (0=reset, 1=normal)    </v>
          </cell>
          <cell r="B144">
            <v>1</v>
          </cell>
          <cell r="AK144">
            <v>9.5978916074999976E-2</v>
          </cell>
          <cell r="AN144">
            <v>8.4386812499999991E-2</v>
          </cell>
          <cell r="AO144">
            <v>8.4386812499999991E-2</v>
          </cell>
          <cell r="AP144">
            <v>8.4386812499999991E-2</v>
          </cell>
          <cell r="AQ144">
            <v>9.5978916074999976E-2</v>
          </cell>
          <cell r="AT144">
            <v>8.4386812499999991E-2</v>
          </cell>
          <cell r="AU144">
            <v>8.4386812499999991E-2</v>
          </cell>
          <cell r="AV144">
            <v>8.4386812499999991E-2</v>
          </cell>
          <cell r="AW144">
            <v>8.4386812499999991E-2</v>
          </cell>
          <cell r="AZ144">
            <v>8.4386812499999991E-2</v>
          </cell>
          <cell r="BA144">
            <v>8.4386812499999991E-2</v>
          </cell>
          <cell r="BB144">
            <v>8.4386812499999991E-2</v>
          </cell>
          <cell r="BC144">
            <v>8.4386812499999991E-2</v>
          </cell>
        </row>
        <row r="145">
          <cell r="A145" t="str">
            <v>Q1 '08</v>
          </cell>
          <cell r="B145">
            <v>1.3226975999999999</v>
          </cell>
          <cell r="AN145">
            <v>8.2668599999999995E-2</v>
          </cell>
          <cell r="AO145">
            <v>8.2668599999999995E-2</v>
          </cell>
          <cell r="AP145">
            <v>8.2668599999999995E-2</v>
          </cell>
          <cell r="AQ145">
            <v>9.6915111344249988E-2</v>
          </cell>
          <cell r="AT145">
            <v>8.2668599999999995E-2</v>
          </cell>
          <cell r="AU145">
            <v>8.2668599999999995E-2</v>
          </cell>
          <cell r="AV145">
            <v>8.2668599999999995E-2</v>
          </cell>
          <cell r="AW145">
            <v>8.2668599999999995E-2</v>
          </cell>
          <cell r="AZ145">
            <v>8.2668599999999995E-2</v>
          </cell>
          <cell r="BA145">
            <v>8.2668599999999995E-2</v>
          </cell>
          <cell r="BB145">
            <v>8.2668599999999995E-2</v>
          </cell>
          <cell r="BC145">
            <v>8.2668599999999995E-2</v>
          </cell>
        </row>
        <row r="146">
          <cell r="A146" t="str">
            <v>Q2 '08</v>
          </cell>
          <cell r="B146">
            <v>1.3706463599999998</v>
          </cell>
          <cell r="AO146">
            <v>8.566539749999999E-2</v>
          </cell>
          <cell r="AP146">
            <v>8.566539749999999E-2</v>
          </cell>
          <cell r="AQ146">
            <v>9.8213262418627489E-2</v>
          </cell>
          <cell r="AT146">
            <v>8.566539749999999E-2</v>
          </cell>
          <cell r="AU146">
            <v>8.566539749999999E-2</v>
          </cell>
          <cell r="AV146">
            <v>8.566539749999999E-2</v>
          </cell>
          <cell r="AW146">
            <v>8.566539749999999E-2</v>
          </cell>
          <cell r="AZ146">
            <v>8.566539749999999E-2</v>
          </cell>
          <cell r="BA146">
            <v>8.566539749999999E-2</v>
          </cell>
          <cell r="BB146">
            <v>8.566539749999999E-2</v>
          </cell>
          <cell r="BC146">
            <v>8.566539749999999E-2</v>
          </cell>
        </row>
        <row r="147">
          <cell r="A147" t="str">
            <v>Q3 '08</v>
          </cell>
          <cell r="B147">
            <v>1.4293525895999999</v>
          </cell>
          <cell r="AP147">
            <v>8.9334536849999993E-2</v>
          </cell>
          <cell r="AQ147">
            <v>0.10017384187457781</v>
          </cell>
          <cell r="AT147">
            <v>8.9334536849999993E-2</v>
          </cell>
          <cell r="AU147">
            <v>8.9334536849999993E-2</v>
          </cell>
          <cell r="AV147">
            <v>8.9334536849999993E-2</v>
          </cell>
          <cell r="AW147">
            <v>8.9334536849999993E-2</v>
          </cell>
          <cell r="AZ147">
            <v>8.9334536849999993E-2</v>
          </cell>
          <cell r="BA147">
            <v>8.9334536849999993E-2</v>
          </cell>
          <cell r="BB147">
            <v>8.9334536849999993E-2</v>
          </cell>
          <cell r="BC147">
            <v>8.9334536849999993E-2</v>
          </cell>
        </row>
        <row r="148">
          <cell r="A148" t="str">
            <v>Q4 '08</v>
          </cell>
          <cell r="B148">
            <v>1.5155777086020001</v>
          </cell>
          <cell r="AQ148">
            <v>0.10258386375974428</v>
          </cell>
          <cell r="AT148">
            <v>9.4723606787625009E-2</v>
          </cell>
          <cell r="AU148">
            <v>9.4723606787625009E-2</v>
          </cell>
          <cell r="AV148">
            <v>9.4723606787625009E-2</v>
          </cell>
          <cell r="AW148">
            <v>9.4723606787625009E-2</v>
          </cell>
          <cell r="AZ148">
            <v>9.4723606787625009E-2</v>
          </cell>
          <cell r="BA148">
            <v>9.4723606787625009E-2</v>
          </cell>
          <cell r="BB148">
            <v>9.4723606787625009E-2</v>
          </cell>
          <cell r="BC148">
            <v>9.4723606787625009E-2</v>
          </cell>
        </row>
        <row r="149">
          <cell r="A149" t="str">
            <v>Q1 '09</v>
          </cell>
          <cell r="B149">
            <v>1.4977785257305201</v>
          </cell>
          <cell r="AT149">
            <v>9.3611157858157504E-2</v>
          </cell>
          <cell r="AU149">
            <v>9.3611157858157504E-2</v>
          </cell>
          <cell r="AV149">
            <v>9.3611157858157504E-2</v>
          </cell>
          <cell r="AW149">
            <v>9.3611157858157504E-2</v>
          </cell>
          <cell r="AZ149">
            <v>9.3611157858157504E-2</v>
          </cell>
          <cell r="BA149">
            <v>9.3611157858157504E-2</v>
          </cell>
          <cell r="BB149">
            <v>9.3611157858157504E-2</v>
          </cell>
          <cell r="BC149">
            <v>9.3611157858157504E-2</v>
          </cell>
        </row>
        <row r="150">
          <cell r="A150" t="str">
            <v>Q2 '09</v>
          </cell>
          <cell r="B150">
            <v>1.5056700718065605</v>
          </cell>
          <cell r="AU150">
            <v>9.4104379487910034E-2</v>
          </cell>
          <cell r="AV150">
            <v>9.4104379487910034E-2</v>
          </cell>
          <cell r="AW150">
            <v>9.4104379487910034E-2</v>
          </cell>
          <cell r="AZ150">
            <v>9.4104379487910034E-2</v>
          </cell>
          <cell r="BA150">
            <v>9.4104379487910034E-2</v>
          </cell>
          <cell r="BB150">
            <v>9.4104379487910034E-2</v>
          </cell>
          <cell r="BC150">
            <v>9.4104379487910034E-2</v>
          </cell>
        </row>
        <row r="151">
          <cell r="A151" t="str">
            <v>Q3 '09</v>
          </cell>
          <cell r="B151">
            <v>1.5312512738151705</v>
          </cell>
          <cell r="AV151">
            <v>9.5703204613448153E-2</v>
          </cell>
          <cell r="AW151">
            <v>9.5703204613448153E-2</v>
          </cell>
          <cell r="AZ151">
            <v>9.5703204613448153E-2</v>
          </cell>
          <cell r="BA151">
            <v>9.5703204613448153E-2</v>
          </cell>
          <cell r="BB151">
            <v>9.5703204613448153E-2</v>
          </cell>
          <cell r="BC151">
            <v>9.5703204613448153E-2</v>
          </cell>
        </row>
        <row r="152">
          <cell r="A152" t="str">
            <v>Q4 '09</v>
          </cell>
          <cell r="B152">
            <v>1.5739824547543111</v>
          </cell>
          <cell r="AW152">
            <v>9.8373903422144443E-2</v>
          </cell>
          <cell r="AZ152">
            <v>9.8373903422144443E-2</v>
          </cell>
          <cell r="BA152">
            <v>9.8373903422144443E-2</v>
          </cell>
          <cell r="BB152">
            <v>9.8373903422144443E-2</v>
          </cell>
          <cell r="BC152">
            <v>9.8373903422144443E-2</v>
          </cell>
        </row>
        <row r="153">
          <cell r="A153" t="str">
            <v>Q4 '10</v>
          </cell>
          <cell r="B153">
            <v>1.5959265069903688</v>
          </cell>
          <cell r="AZ153">
            <v>9.9745406686898047E-2</v>
          </cell>
          <cell r="BA153">
            <v>9.9745406686898047E-2</v>
          </cell>
          <cell r="BB153">
            <v>9.9745406686898047E-2</v>
          </cell>
          <cell r="BC153">
            <v>9.9745406686898047E-2</v>
          </cell>
        </row>
        <row r="154">
          <cell r="A154" t="str">
            <v>Q4 '10</v>
          </cell>
          <cell r="B154">
            <v>1.6270216021558326</v>
          </cell>
          <cell r="BA154">
            <v>0.10168885013473954</v>
          </cell>
          <cell r="BB154">
            <v>0.10168885013473954</v>
          </cell>
          <cell r="BC154">
            <v>0.10168885013473954</v>
          </cell>
        </row>
        <row r="155">
          <cell r="A155" t="str">
            <v>Q4 '10</v>
          </cell>
          <cell r="B155">
            <v>1.6634001461562786</v>
          </cell>
          <cell r="S155">
            <v>1.1668333333333334</v>
          </cell>
          <cell r="Y155">
            <v>1.4094583333333335</v>
          </cell>
          <cell r="AC155">
            <v>1.4321458333333332</v>
          </cell>
          <cell r="AD155">
            <v>1.4352083333333332</v>
          </cell>
          <cell r="AE155">
            <v>1.3976277083333331</v>
          </cell>
          <cell r="AH155">
            <v>1.305186458333333</v>
          </cell>
          <cell r="AI155">
            <v>1.3254110958333334</v>
          </cell>
          <cell r="AK155">
            <v>1.3729007412833332</v>
          </cell>
          <cell r="AQ155">
            <v>1.5182868206805327</v>
          </cell>
          <cell r="BB155">
            <v>0.10396250913476741</v>
          </cell>
          <cell r="BC155">
            <v>0.10396250913476741</v>
          </cell>
        </row>
        <row r="156">
          <cell r="A156" t="str">
            <v>Q4 '10</v>
          </cell>
          <cell r="B156">
            <v>1.7150589526311086</v>
          </cell>
          <cell r="BC156">
            <v>0.10719118453944429</v>
          </cell>
        </row>
        <row r="159">
          <cell r="A159" t="str">
            <v>Total Depreciation</v>
          </cell>
        </row>
        <row r="160">
          <cell r="P160" t="str">
            <v>-</v>
          </cell>
          <cell r="Q160" t="str">
            <v>-</v>
          </cell>
          <cell r="R160" t="str">
            <v>-</v>
          </cell>
          <cell r="S160">
            <v>1.1668333333333334</v>
          </cell>
          <cell r="V160">
            <v>1.2477708333333335</v>
          </cell>
          <cell r="W160">
            <v>1.2907083333333336</v>
          </cell>
          <cell r="X160">
            <v>1.3402708333333335</v>
          </cell>
          <cell r="Y160">
            <v>1.4094583333333335</v>
          </cell>
          <cell r="AB160">
            <v>1.4272708333333333</v>
          </cell>
          <cell r="AC160">
            <v>1.4321458333333332</v>
          </cell>
          <cell r="AD160">
            <v>1.4352083333333332</v>
          </cell>
          <cell r="AE160">
            <v>1.3806458333333329</v>
          </cell>
          <cell r="AH160">
            <v>1.2608958333333333</v>
          </cell>
          <cell r="AI160">
            <v>1.2980833333333333</v>
          </cell>
          <cell r="AJ160">
            <v>1.3117708333333336</v>
          </cell>
          <cell r="AK160">
            <v>1.3170951458333335</v>
          </cell>
          <cell r="AN160">
            <v>1.3188262458333337</v>
          </cell>
          <cell r="AO160">
            <v>1.3615541433333336</v>
          </cell>
          <cell r="AP160">
            <v>1.4013261801833334</v>
          </cell>
          <cell r="AQ160">
            <v>1.4169872869709583</v>
          </cell>
          <cell r="AT160">
            <v>1.4296609448291158</v>
          </cell>
          <cell r="AU160">
            <v>1.4808278243170256</v>
          </cell>
          <cell r="AV160">
            <v>1.5269685289304737</v>
          </cell>
          <cell r="AW160">
            <v>1.5561549323526183</v>
          </cell>
          <cell r="AZ160">
            <v>1.5794628390395165</v>
          </cell>
          <cell r="BA160">
            <v>1.6126516891742559</v>
          </cell>
          <cell r="BB160">
            <v>1.6028641983090233</v>
          </cell>
          <cell r="BC160">
            <v>1.6423678828484676</v>
          </cell>
        </row>
        <row r="165">
          <cell r="A165" t="str">
            <v xml:space="preserve">Reset (0=reset, 1=normal)    </v>
          </cell>
          <cell r="B165">
            <v>1</v>
          </cell>
        </row>
      </sheetData>
      <sheetData sheetId="1" refreshError="1">
        <row r="1">
          <cell r="A1" t="str">
            <v>iPass</v>
          </cell>
          <cell r="AW1" t="str">
            <v>ElementName</v>
          </cell>
          <cell r="AX1" t="str">
            <v>ScaleOverride</v>
          </cell>
          <cell r="AY1" t="str">
            <v>UnitOverride</v>
          </cell>
          <cell r="AZ1" t="str">
            <v>ReverseSign</v>
          </cell>
          <cell r="BA1" t="str">
            <v>IsDrivingAssumption</v>
          </cell>
          <cell r="BB1" t="str">
            <v>SegmentID</v>
          </cell>
          <cell r="BI1" t="str">
            <v>ElementName</v>
          </cell>
          <cell r="BJ1" t="str">
            <v>ScaleOverride</v>
          </cell>
          <cell r="BK1" t="str">
            <v>UnitOverride</v>
          </cell>
          <cell r="BL1" t="str">
            <v>ReverseSign</v>
          </cell>
          <cell r="BM1" t="str">
            <v>IsDrivingAssumption</v>
          </cell>
          <cell r="BN1" t="str">
            <v>SegmentID</v>
          </cell>
        </row>
        <row r="2">
          <cell r="A2" t="str">
            <v>Income Statement</v>
          </cell>
        </row>
        <row r="3">
          <cell r="J3" t="str">
            <v>2003-Q1</v>
          </cell>
          <cell r="K3" t="str">
            <v>2003-Q2</v>
          </cell>
          <cell r="L3" t="str">
            <v>2003-Q3</v>
          </cell>
          <cell r="M3" t="str">
            <v>2003-Q4</v>
          </cell>
          <cell r="N3" t="str">
            <v>2003-FY</v>
          </cell>
          <cell r="P3" t="str">
            <v>2004-Q1</v>
          </cell>
          <cell r="Q3" t="str">
            <v>2004-Q2</v>
          </cell>
          <cell r="R3" t="str">
            <v>2004-Q3</v>
          </cell>
          <cell r="S3" t="str">
            <v>2004-Q4</v>
          </cell>
          <cell r="T3" t="str">
            <v>2004-FY</v>
          </cell>
          <cell r="V3" t="str">
            <v>2005-Q1</v>
          </cell>
          <cell r="W3" t="str">
            <v>2005-Q2</v>
          </cell>
          <cell r="X3" t="str">
            <v>2005-Q3</v>
          </cell>
          <cell r="Y3" t="str">
            <v>2005-Q4</v>
          </cell>
          <cell r="Z3" t="str">
            <v>2005-FY</v>
          </cell>
          <cell r="AB3" t="str">
            <v>2006-Q1</v>
          </cell>
          <cell r="AC3" t="str">
            <v>2006-Q2</v>
          </cell>
          <cell r="AD3" t="str">
            <v>2006-Q3</v>
          </cell>
          <cell r="AE3" t="str">
            <v>2006-Q4</v>
          </cell>
          <cell r="AF3" t="str">
            <v>2006-FY</v>
          </cell>
          <cell r="AH3" t="str">
            <v>2007-Q1</v>
          </cell>
          <cell r="AI3" t="str">
            <v>2007-Q2</v>
          </cell>
          <cell r="AJ3" t="str">
            <v>2007-Q3</v>
          </cell>
          <cell r="AK3" t="str">
            <v>2007-Q4</v>
          </cell>
          <cell r="AL3" t="str">
            <v>2007-FY</v>
          </cell>
          <cell r="AN3" t="str">
            <v>2008-Q1</v>
          </cell>
          <cell r="AO3" t="str">
            <v>2008-Q2</v>
          </cell>
          <cell r="AP3" t="str">
            <v>2008-Q3</v>
          </cell>
          <cell r="AQ3" t="str">
            <v>2008-Q4</v>
          </cell>
          <cell r="AR3" t="str">
            <v>2008-FY</v>
          </cell>
          <cell r="AT3" t="str">
            <v>2009-Q1</v>
          </cell>
          <cell r="AU3" t="str">
            <v>2009-Q2</v>
          </cell>
          <cell r="AV3" t="str">
            <v>2009-Q3</v>
          </cell>
          <cell r="AW3" t="str">
            <v>2009-Q4</v>
          </cell>
          <cell r="AX3" t="str">
            <v>2009-FY</v>
          </cell>
          <cell r="AZ3" t="str">
            <v>2010-Q1</v>
          </cell>
          <cell r="BA3" t="str">
            <v>2010-Q2</v>
          </cell>
          <cell r="BB3" t="str">
            <v>2010-Q3</v>
          </cell>
          <cell r="BC3" t="str">
            <v>2010-Q4</v>
          </cell>
          <cell r="BD3" t="str">
            <v>2010-FY</v>
          </cell>
        </row>
        <row r="4">
          <cell r="A4" t="str">
            <v>($ Millions, Except Per-Share Data)</v>
          </cell>
        </row>
        <row r="5">
          <cell r="D5" t="str">
            <v>1c02</v>
          </cell>
          <cell r="E5" t="str">
            <v>2c02</v>
          </cell>
          <cell r="F5" t="str">
            <v>3c02</v>
          </cell>
          <cell r="G5" t="str">
            <v>4c02</v>
          </cell>
          <cell r="H5" t="str">
            <v>_fy02</v>
          </cell>
          <cell r="J5" t="str">
            <v>1c03</v>
          </cell>
          <cell r="K5" t="str">
            <v>2c03</v>
          </cell>
          <cell r="L5" t="str">
            <v>3c03</v>
          </cell>
          <cell r="M5" t="str">
            <v>4c03</v>
          </cell>
          <cell r="N5" t="str">
            <v>_fy03</v>
          </cell>
          <cell r="P5" t="str">
            <v>1c04</v>
          </cell>
          <cell r="Q5" t="str">
            <v>2c04</v>
          </cell>
          <cell r="R5" t="str">
            <v>3c04</v>
          </cell>
          <cell r="S5" t="str">
            <v>4c04</v>
          </cell>
          <cell r="T5" t="str">
            <v>_fy04</v>
          </cell>
          <cell r="V5" t="str">
            <v>1c05</v>
          </cell>
          <cell r="W5" t="str">
            <v>2c05</v>
          </cell>
          <cell r="X5" t="str">
            <v>3c05</v>
          </cell>
          <cell r="Y5" t="str">
            <v>4c05</v>
          </cell>
          <cell r="Z5" t="str">
            <v>_fy05</v>
          </cell>
          <cell r="AB5" t="str">
            <v>1c06</v>
          </cell>
          <cell r="AC5" t="str">
            <v>2c06</v>
          </cell>
          <cell r="AD5" t="str">
            <v>3c06</v>
          </cell>
          <cell r="AE5" t="str">
            <v>4c06</v>
          </cell>
          <cell r="AF5" t="str">
            <v>_fy06</v>
          </cell>
          <cell r="AH5" t="str">
            <v>1c07</v>
          </cell>
          <cell r="AI5" t="str">
            <v>2c07</v>
          </cell>
          <cell r="AJ5" t="str">
            <v>3c07</v>
          </cell>
          <cell r="AK5" t="str">
            <v>4c07</v>
          </cell>
          <cell r="AL5" t="str">
            <v>_fy07</v>
          </cell>
          <cell r="AN5" t="str">
            <v>1c08</v>
          </cell>
          <cell r="AO5" t="str">
            <v>2c08</v>
          </cell>
          <cell r="AP5" t="str">
            <v>3c08</v>
          </cell>
          <cell r="AQ5" t="str">
            <v>4c08</v>
          </cell>
          <cell r="AR5" t="str">
            <v>_fy08</v>
          </cell>
          <cell r="AT5" t="str">
            <v>1c09</v>
          </cell>
          <cell r="AU5" t="str">
            <v>2c09</v>
          </cell>
          <cell r="AV5" t="str">
            <v>3c09</v>
          </cell>
          <cell r="AW5" t="str">
            <v>4c09</v>
          </cell>
          <cell r="AX5" t="str">
            <v>_fy09</v>
          </cell>
          <cell r="AZ5" t="str">
            <v>1c10</v>
          </cell>
          <cell r="BA5" t="str">
            <v>2c10</v>
          </cell>
          <cell r="BB5" t="str">
            <v>3c10</v>
          </cell>
          <cell r="BC5" t="str">
            <v>4c10</v>
          </cell>
          <cell r="BD5" t="str">
            <v>_fy10</v>
          </cell>
        </row>
        <row r="6">
          <cell r="D6">
            <v>2002</v>
          </cell>
          <cell r="J6">
            <v>2003</v>
          </cell>
          <cell r="P6" t="str">
            <v>2004</v>
          </cell>
          <cell r="V6" t="str">
            <v>2005</v>
          </cell>
          <cell r="AB6" t="str">
            <v xml:space="preserve">  2006E</v>
          </cell>
          <cell r="AH6" t="str">
            <v xml:space="preserve">  2007E</v>
          </cell>
          <cell r="AM6" t="str">
            <v xml:space="preserve"> </v>
          </cell>
          <cell r="AN6" t="str">
            <v xml:space="preserve">  2008E</v>
          </cell>
          <cell r="AS6" t="str">
            <v xml:space="preserve"> </v>
          </cell>
          <cell r="AT6" t="str">
            <v xml:space="preserve">  2009E</v>
          </cell>
          <cell r="AZ6" t="str">
            <v xml:space="preserve">  2010E</v>
          </cell>
          <cell r="BE6" t="str">
            <v xml:space="preserve"> </v>
          </cell>
        </row>
        <row r="7">
          <cell r="D7" t="str">
            <v>3/02</v>
          </cell>
          <cell r="E7" t="str">
            <v>6/02</v>
          </cell>
          <cell r="F7" t="str">
            <v>9/02</v>
          </cell>
          <cell r="G7" t="str">
            <v>12/02</v>
          </cell>
          <cell r="H7" t="str">
            <v>FY02</v>
          </cell>
          <cell r="J7" t="str">
            <v>3/03</v>
          </cell>
          <cell r="K7" t="str">
            <v>6/03</v>
          </cell>
          <cell r="L7" t="str">
            <v>9/03</v>
          </cell>
          <cell r="M7" t="str">
            <v>12/03</v>
          </cell>
          <cell r="N7" t="str">
            <v>FY03</v>
          </cell>
          <cell r="P7" t="str">
            <v>3/04</v>
          </cell>
          <cell r="Q7" t="str">
            <v>6/04</v>
          </cell>
          <cell r="R7" t="str">
            <v>9/04</v>
          </cell>
          <cell r="S7" t="str">
            <v>12/04</v>
          </cell>
          <cell r="T7" t="str">
            <v>FY04</v>
          </cell>
          <cell r="V7" t="str">
            <v>3/05</v>
          </cell>
          <cell r="W7" t="str">
            <v xml:space="preserve"> 6/05</v>
          </cell>
          <cell r="X7" t="str">
            <v>9/05</v>
          </cell>
          <cell r="Y7" t="str">
            <v>12/05</v>
          </cell>
          <cell r="Z7" t="str">
            <v>FY05</v>
          </cell>
          <cell r="AB7" t="str">
            <v>3/06</v>
          </cell>
          <cell r="AC7" t="str">
            <v xml:space="preserve"> 6/06</v>
          </cell>
          <cell r="AD7" t="str">
            <v>9/06</v>
          </cell>
          <cell r="AE7" t="str">
            <v>12/06E</v>
          </cell>
          <cell r="AF7" t="str">
            <v>FY06E</v>
          </cell>
          <cell r="AH7" t="str">
            <v xml:space="preserve"> 3/07E</v>
          </cell>
          <cell r="AI7" t="str">
            <v>6/07E</v>
          </cell>
          <cell r="AJ7" t="str">
            <v>9/07E</v>
          </cell>
          <cell r="AK7" t="str">
            <v>12/07E</v>
          </cell>
          <cell r="AL7" t="str">
            <v>FY07E</v>
          </cell>
          <cell r="AN7" t="str">
            <v xml:space="preserve"> 3/08E</v>
          </cell>
          <cell r="AO7" t="str">
            <v>6/08E</v>
          </cell>
          <cell r="AP7" t="str">
            <v>9/08E</v>
          </cell>
          <cell r="AQ7" t="str">
            <v>12/08E</v>
          </cell>
          <cell r="AR7" t="str">
            <v>FY08E</v>
          </cell>
          <cell r="AT7" t="str">
            <v xml:space="preserve"> 3/09E</v>
          </cell>
          <cell r="AU7" t="str">
            <v>6/09E</v>
          </cell>
          <cell r="AV7" t="str">
            <v>9/09E</v>
          </cell>
          <cell r="AW7" t="str">
            <v>12/09E</v>
          </cell>
          <cell r="AX7" t="str">
            <v>FY09E</v>
          </cell>
          <cell r="AZ7" t="str">
            <v xml:space="preserve"> 3/10E</v>
          </cell>
          <cell r="BA7" t="str">
            <v>6/10E</v>
          </cell>
          <cell r="BB7" t="str">
            <v>9/10E</v>
          </cell>
          <cell r="BC7" t="str">
            <v>12/10E</v>
          </cell>
          <cell r="BD7" t="str">
            <v>FY10E</v>
          </cell>
        </row>
        <row r="9">
          <cell r="D9" t="str">
            <v>ND</v>
          </cell>
          <cell r="E9" t="str">
            <v>ND</v>
          </cell>
          <cell r="F9" t="str">
            <v>ND</v>
          </cell>
          <cell r="G9" t="str">
            <v>ND</v>
          </cell>
          <cell r="H9" t="str">
            <v>ND</v>
          </cell>
          <cell r="J9" t="str">
            <v>ND</v>
          </cell>
          <cell r="K9" t="str">
            <v>ND</v>
          </cell>
          <cell r="L9" t="str">
            <v>ND</v>
          </cell>
          <cell r="M9" t="str">
            <v>ND</v>
          </cell>
          <cell r="N9" t="str">
            <v>ND</v>
          </cell>
          <cell r="P9" t="str">
            <v>ND</v>
          </cell>
          <cell r="Q9" t="str">
            <v>ND</v>
          </cell>
          <cell r="R9" t="str">
            <v>ND</v>
          </cell>
          <cell r="S9" t="str">
            <v>ND</v>
          </cell>
          <cell r="T9" t="str">
            <v>ND</v>
          </cell>
          <cell r="V9" t="str">
            <v>ND</v>
          </cell>
          <cell r="W9" t="str">
            <v>ND</v>
          </cell>
          <cell r="X9" t="str">
            <v>ND</v>
          </cell>
          <cell r="Y9" t="str">
            <v>ND</v>
          </cell>
          <cell r="Z9" t="str">
            <v>ND</v>
          </cell>
          <cell r="AB9" t="str">
            <v>ND</v>
          </cell>
          <cell r="AC9" t="str">
            <v>ND</v>
          </cell>
          <cell r="AD9" t="str">
            <v>ND</v>
          </cell>
          <cell r="AE9" t="str">
            <v>ND</v>
          </cell>
          <cell r="AF9" t="str">
            <v>ND</v>
          </cell>
          <cell r="AH9" t="str">
            <v>ND</v>
          </cell>
          <cell r="AI9" t="str">
            <v>ND</v>
          </cell>
          <cell r="AJ9" t="str">
            <v>ND</v>
          </cell>
          <cell r="AK9" t="str">
            <v>ND</v>
          </cell>
          <cell r="AL9" t="str">
            <v>ND</v>
          </cell>
          <cell r="AN9" t="str">
            <v>ND</v>
          </cell>
          <cell r="AO9" t="str">
            <v>ND</v>
          </cell>
          <cell r="AP9" t="str">
            <v>ND</v>
          </cell>
          <cell r="AQ9" t="str">
            <v>ND</v>
          </cell>
          <cell r="AR9" t="str">
            <v>ND</v>
          </cell>
          <cell r="AT9" t="str">
            <v>ND</v>
          </cell>
          <cell r="AU9" t="str">
            <v>ND</v>
          </cell>
          <cell r="AV9" t="str">
            <v>ND</v>
          </cell>
          <cell r="AW9" t="str">
            <v>mstag:softwareProductRevenues</v>
          </cell>
          <cell r="AX9">
            <v>6</v>
          </cell>
          <cell r="AY9" t="str">
            <v>ISO4217:USD</v>
          </cell>
          <cell r="AZ9" t="b">
            <v>0</v>
          </cell>
          <cell r="BA9" t="b">
            <v>0</v>
          </cell>
          <cell r="BB9" t="str">
            <v>ND</v>
          </cell>
          <cell r="BC9" t="str">
            <v>ND</v>
          </cell>
          <cell r="BD9" t="str">
            <v>ND</v>
          </cell>
          <cell r="BI9" t="str">
            <v>mstag:softwareProductRevenues</v>
          </cell>
          <cell r="BJ9">
            <v>6</v>
          </cell>
          <cell r="BK9" t="str">
            <v>ISO4217:USD</v>
          </cell>
          <cell r="BL9" t="b">
            <v>0</v>
          </cell>
          <cell r="BM9" t="b">
            <v>0</v>
          </cell>
        </row>
        <row r="10">
          <cell r="D10" t="str">
            <v>ND</v>
          </cell>
          <cell r="E10" t="str">
            <v>ND</v>
          </cell>
          <cell r="F10" t="str">
            <v>ND</v>
          </cell>
          <cell r="G10" t="str">
            <v>ND</v>
          </cell>
          <cell r="H10" t="str">
            <v>ND</v>
          </cell>
          <cell r="J10" t="str">
            <v>ND</v>
          </cell>
          <cell r="K10" t="str">
            <v>ND</v>
          </cell>
          <cell r="L10" t="str">
            <v>ND</v>
          </cell>
          <cell r="M10" t="str">
            <v>ND</v>
          </cell>
          <cell r="N10" t="str">
            <v>ND</v>
          </cell>
          <cell r="P10" t="str">
            <v>ND</v>
          </cell>
          <cell r="Q10" t="str">
            <v>ND</v>
          </cell>
          <cell r="R10" t="str">
            <v>ND</v>
          </cell>
          <cell r="S10" t="str">
            <v>ND</v>
          </cell>
          <cell r="T10" t="str">
            <v>ND</v>
          </cell>
          <cell r="V10" t="str">
            <v>ND</v>
          </cell>
          <cell r="W10" t="str">
            <v>ND</v>
          </cell>
          <cell r="X10" t="str">
            <v>ND</v>
          </cell>
          <cell r="Y10" t="str">
            <v>ND</v>
          </cell>
          <cell r="Z10" t="str">
            <v>ND</v>
          </cell>
          <cell r="AB10" t="str">
            <v>ND</v>
          </cell>
          <cell r="AC10" t="str">
            <v>ND</v>
          </cell>
          <cell r="AD10" t="str">
            <v>ND</v>
          </cell>
          <cell r="AE10" t="str">
            <v>ND</v>
          </cell>
          <cell r="AF10" t="str">
            <v>ND</v>
          </cell>
          <cell r="AH10" t="str">
            <v>ND</v>
          </cell>
          <cell r="AI10" t="str">
            <v>ND</v>
          </cell>
          <cell r="AJ10" t="str">
            <v>ND</v>
          </cell>
          <cell r="AK10" t="str">
            <v>ND</v>
          </cell>
          <cell r="AL10" t="str">
            <v>ND</v>
          </cell>
          <cell r="AN10" t="str">
            <v>ND</v>
          </cell>
          <cell r="AO10" t="str">
            <v>ND</v>
          </cell>
          <cell r="AP10" t="str">
            <v>ND</v>
          </cell>
          <cell r="AQ10" t="str">
            <v>ND</v>
          </cell>
          <cell r="AR10" t="str">
            <v>ND</v>
          </cell>
          <cell r="AT10" t="str">
            <v>ND</v>
          </cell>
          <cell r="AU10" t="str">
            <v>ND</v>
          </cell>
          <cell r="AV10" t="str">
            <v>ND</v>
          </cell>
          <cell r="AW10" t="str">
            <v>mstag:softwareServicesRevenues</v>
          </cell>
          <cell r="AX10">
            <v>6</v>
          </cell>
          <cell r="AY10" t="str">
            <v>ISO4217:USD</v>
          </cell>
          <cell r="AZ10" t="b">
            <v>0</v>
          </cell>
          <cell r="BA10" t="b">
            <v>0</v>
          </cell>
          <cell r="BB10" t="str">
            <v>ND</v>
          </cell>
          <cell r="BC10" t="str">
            <v>ND</v>
          </cell>
          <cell r="BD10" t="str">
            <v>ND</v>
          </cell>
          <cell r="BI10" t="str">
            <v>mstag:softwareServicesRevenues</v>
          </cell>
          <cell r="BJ10">
            <v>6</v>
          </cell>
          <cell r="BK10" t="str">
            <v>ISO4217:USD</v>
          </cell>
          <cell r="BL10" t="b">
            <v>0</v>
          </cell>
          <cell r="BM10" t="b">
            <v>0</v>
          </cell>
        </row>
        <row r="11">
          <cell r="A11" t="str">
            <v>Revenue</v>
          </cell>
        </row>
        <row r="12">
          <cell r="A12" t="str">
            <v>Broadband Revenue</v>
          </cell>
          <cell r="B12" t="str">
            <v>ldom</v>
          </cell>
        </row>
        <row r="13">
          <cell r="A13" t="str">
            <v>Service Fee Revenue</v>
          </cell>
          <cell r="B13" t="str">
            <v>lintl</v>
          </cell>
        </row>
        <row r="14">
          <cell r="A14" t="str">
            <v>Dial Usage Revenue</v>
          </cell>
        </row>
        <row r="16">
          <cell r="A16" t="str">
            <v>Broadband Revenue</v>
          </cell>
          <cell r="B16" t="str">
            <v>lrev</v>
          </cell>
          <cell r="S16">
            <v>1</v>
          </cell>
          <cell r="T16">
            <v>2.2999999999999998</v>
          </cell>
          <cell r="V16">
            <v>1.4</v>
          </cell>
          <cell r="W16">
            <v>2.125</v>
          </cell>
          <cell r="X16">
            <v>2.3809999999999998</v>
          </cell>
          <cell r="Y16">
            <v>2.9</v>
          </cell>
          <cell r="Z16">
            <v>8.8059999999999992</v>
          </cell>
          <cell r="AB16">
            <v>5.7</v>
          </cell>
          <cell r="AC16">
            <v>9.6999999999999993</v>
          </cell>
          <cell r="AD16">
            <v>11.3</v>
          </cell>
          <cell r="AE16">
            <v>13.334</v>
          </cell>
          <cell r="AF16">
            <v>40.033999999999999</v>
          </cell>
          <cell r="AH16">
            <v>22.417735000000011</v>
          </cell>
          <cell r="AI16">
            <v>23.630515450000011</v>
          </cell>
          <cell r="AJ16">
            <v>25.113572686000012</v>
          </cell>
          <cell r="AK16">
            <v>21.478473869999995</v>
          </cell>
          <cell r="AL16">
            <v>72.962714619999986</v>
          </cell>
          <cell r="AN16">
            <v>28.879574078236619</v>
          </cell>
          <cell r="AO16">
            <v>31.020428745277915</v>
          </cell>
          <cell r="AP16">
            <v>33.353960332352926</v>
          </cell>
          <cell r="AQ16">
            <v>30.318618725757535</v>
          </cell>
          <cell r="AR16">
            <v>107.06397658639675</v>
          </cell>
          <cell r="AT16">
            <v>32.905318205760004</v>
          </cell>
          <cell r="AU16">
            <v>33.892477751932802</v>
          </cell>
          <cell r="AV16">
            <v>35.248176862010112</v>
          </cell>
          <cell r="AW16">
            <v>37.010585705110621</v>
          </cell>
          <cell r="AX16">
            <v>139.05655852481354</v>
          </cell>
          <cell r="AZ16">
            <v>37.935850347738381</v>
          </cell>
          <cell r="BA16">
            <v>39.073925858170533</v>
          </cell>
          <cell r="BB16">
            <v>40.246143633915651</v>
          </cell>
          <cell r="BC16">
            <v>41.85598937927228</v>
          </cell>
          <cell r="BD16">
            <v>159.11190921909684</v>
          </cell>
        </row>
        <row r="17">
          <cell r="A17" t="str">
            <v>% of Total</v>
          </cell>
          <cell r="S17">
            <v>2.3085091647813843E-2</v>
          </cell>
          <cell r="V17">
            <v>3.1766200762388813E-2</v>
          </cell>
          <cell r="W17">
            <v>4.9275362318840582E-2</v>
          </cell>
          <cell r="X17">
            <v>5.685155559800386E-2</v>
          </cell>
          <cell r="Y17">
            <v>7.1969226951234644E-2</v>
          </cell>
          <cell r="Z17">
            <v>5.1991757836254891E-2</v>
          </cell>
          <cell r="AB17">
            <v>0.12875536480686695</v>
          </cell>
          <cell r="AC17">
            <v>0.2047104507850751</v>
          </cell>
          <cell r="AD17">
            <v>0.24618736383442269</v>
          </cell>
          <cell r="AE17">
            <v>0.28704281747142268</v>
          </cell>
          <cell r="AF17">
            <v>0.21756780992027477</v>
          </cell>
          <cell r="AH17">
            <v>0.39073701719038262</v>
          </cell>
          <cell r="AI17">
            <v>0.41549126423760657</v>
          </cell>
          <cell r="AJ17">
            <v>0.44420485620779471</v>
          </cell>
          <cell r="AK17">
            <v>0.4334021300986568</v>
          </cell>
          <cell r="AL17">
            <v>0.37810468832644217</v>
          </cell>
          <cell r="AN17">
            <v>0.50763205500887221</v>
          </cell>
          <cell r="AO17">
            <v>0.53777667235534365</v>
          </cell>
          <cell r="AP17">
            <v>0.56692915896451701</v>
          </cell>
          <cell r="AQ17">
            <v>0.54551559461184729</v>
          </cell>
          <cell r="AR17">
            <v>0.50453603248193157</v>
          </cell>
          <cell r="AT17">
            <v>0.59317420853139446</v>
          </cell>
          <cell r="AU17">
            <v>0.60776721038508608</v>
          </cell>
          <cell r="AV17">
            <v>0.62151835662025245</v>
          </cell>
          <cell r="AW17">
            <v>0.63487735267923873</v>
          </cell>
          <cell r="AX17">
            <v>0.61462143220712473</v>
          </cell>
          <cell r="AZ17">
            <v>0.64180145821408907</v>
          </cell>
          <cell r="BA17">
            <v>0.64842162929657221</v>
          </cell>
          <cell r="BB17">
            <v>0.65326787461616032</v>
          </cell>
          <cell r="BC17">
            <v>0.65893461650786</v>
          </cell>
          <cell r="BD17">
            <v>0.65077360229386316</v>
          </cell>
        </row>
        <row r="18">
          <cell r="A18" t="str">
            <v>Y.Y</v>
          </cell>
          <cell r="Y18">
            <v>1.9</v>
          </cell>
          <cell r="Z18">
            <v>2.8286956521739128</v>
          </cell>
          <cell r="AB18">
            <v>3.0714285714285721</v>
          </cell>
          <cell r="AC18">
            <v>3.5647058823529409</v>
          </cell>
          <cell r="AD18">
            <v>3.7459050818983624</v>
          </cell>
          <cell r="AE18">
            <v>3.5979310344827589</v>
          </cell>
          <cell r="AF18">
            <v>3.5462184873949587</v>
          </cell>
          <cell r="AH18">
            <v>2.9329359649122826</v>
          </cell>
          <cell r="AI18">
            <v>1.1895717733939941</v>
          </cell>
          <cell r="AJ18">
            <v>0.60600440523619814</v>
          </cell>
          <cell r="AK18">
            <v>0.6108049999999996</v>
          </cell>
          <cell r="AL18">
            <v>0.82251872458410324</v>
          </cell>
          <cell r="AN18">
            <v>0.28824674206544976</v>
          </cell>
          <cell r="AO18">
            <v>0.31272755395091889</v>
          </cell>
          <cell r="AP18">
            <v>0.32812486496382332</v>
          </cell>
          <cell r="AQ18">
            <v>0.41158161000000049</v>
          </cell>
          <cell r="AR18">
            <v>0.46737929288953817</v>
          </cell>
          <cell r="AT18">
            <v>0.38119520000000007</v>
          </cell>
          <cell r="AU18">
            <v>0.29330095999999983</v>
          </cell>
          <cell r="AV18">
            <v>0.21174143999999973</v>
          </cell>
          <cell r="AW18">
            <v>0.1360075999999999</v>
          </cell>
          <cell r="AX18">
            <v>0.24492924577307962</v>
          </cell>
          <cell r="AZ18">
            <v>0.15287899999999977</v>
          </cell>
          <cell r="BA18">
            <v>0.15287899999999999</v>
          </cell>
          <cell r="BB18">
            <v>0.14179362500000003</v>
          </cell>
          <cell r="BC18">
            <v>0.13091940000000002</v>
          </cell>
          <cell r="BD18">
            <v>0.14422441420269005</v>
          </cell>
        </row>
        <row r="19">
          <cell r="A19" t="str">
            <v>Q.Q</v>
          </cell>
          <cell r="V19">
            <v>0.39999999999999991</v>
          </cell>
          <cell r="W19">
            <v>0.51785714285714302</v>
          </cell>
          <cell r="X19">
            <v>0.12047058823529411</v>
          </cell>
          <cell r="Y19">
            <v>0.21797564048719043</v>
          </cell>
          <cell r="AB19">
            <v>0.9655172413793105</v>
          </cell>
          <cell r="AC19">
            <v>0.70175438596491202</v>
          </cell>
          <cell r="AD19">
            <v>0.1649484536082475</v>
          </cell>
          <cell r="AE19">
            <v>0.17999999999999994</v>
          </cell>
          <cell r="AH19">
            <v>4.574719935812066E-2</v>
          </cell>
          <cell r="AI19">
            <v>5.4099151854547278E-2</v>
          </cell>
          <cell r="AJ19">
            <v>6.2760257563488686E-2</v>
          </cell>
          <cell r="AK19">
            <v>0.15999999999999992</v>
          </cell>
          <cell r="AN19">
            <v>7.2972368431523327E-2</v>
          </cell>
          <cell r="AO19">
            <v>7.4130409999869862E-2</v>
          </cell>
          <cell r="AP19">
            <v>7.5225639408037948E-2</v>
          </cell>
          <cell r="AQ19">
            <v>9.000000000000008E-2</v>
          </cell>
          <cell r="AT19">
            <v>1.0000000000000009E-2</v>
          </cell>
          <cell r="AU19">
            <v>3.0000000000000027E-2</v>
          </cell>
          <cell r="AV19">
            <v>4.0000000000000036E-2</v>
          </cell>
          <cell r="AW19">
            <v>5.0000000000000044E-2</v>
          </cell>
          <cell r="AZ19">
            <v>2.4999999999999911E-2</v>
          </cell>
          <cell r="BA19">
            <v>3.0000000000000027E-2</v>
          </cell>
          <cell r="BB19">
            <v>3.0000000000000027E-2</v>
          </cell>
          <cell r="BC19">
            <v>4.0000000000000036E-2</v>
          </cell>
        </row>
        <row r="20">
          <cell r="A20" t="str">
            <v>Service Fee Revenue</v>
          </cell>
          <cell r="B20" t="str">
            <v>crev</v>
          </cell>
          <cell r="S20">
            <v>4.0999999999999996</v>
          </cell>
          <cell r="T20">
            <v>13.6</v>
          </cell>
          <cell r="V20">
            <v>5.1999999999999993</v>
          </cell>
          <cell r="W20">
            <v>5.7</v>
          </cell>
          <cell r="X20">
            <v>5.8</v>
          </cell>
          <cell r="Y20">
            <v>5.8</v>
          </cell>
          <cell r="Z20">
            <v>22.5</v>
          </cell>
          <cell r="AB20">
            <v>8</v>
          </cell>
          <cell r="AC20">
            <v>9.6</v>
          </cell>
          <cell r="AD20">
            <v>9.9</v>
          </cell>
          <cell r="AE20">
            <v>10.395000000000001</v>
          </cell>
          <cell r="AF20">
            <v>37.895000000000003</v>
          </cell>
          <cell r="AH20">
            <v>7.9379255999999998</v>
          </cell>
          <cell r="AI20">
            <v>8.0966841120000002</v>
          </cell>
          <cell r="AJ20">
            <v>8.258617794240001</v>
          </cell>
          <cell r="AK20">
            <v>12.159555408000003</v>
          </cell>
          <cell r="AL20">
            <v>45.794116368000012</v>
          </cell>
          <cell r="AN20">
            <v>8.7607417561297947</v>
          </cell>
          <cell r="AO20">
            <v>9.1111714263749874</v>
          </cell>
          <cell r="AP20">
            <v>9.4756182834299878</v>
          </cell>
          <cell r="AQ20">
            <v>14.224959979843097</v>
          </cell>
          <cell r="AR20">
            <v>53.700518867920422</v>
          </cell>
          <cell r="AT20">
            <v>16.972053525</v>
          </cell>
          <cell r="AU20">
            <v>17.396354863124998</v>
          </cell>
          <cell r="AV20">
            <v>17.883452799292499</v>
          </cell>
          <cell r="AW20">
            <v>18.419956383271273</v>
          </cell>
          <cell r="AX20">
            <v>70.671817570688773</v>
          </cell>
          <cell r="AZ20">
            <v>18.880455292853053</v>
          </cell>
          <cell r="BA20">
            <v>19.352466675174377</v>
          </cell>
          <cell r="BB20">
            <v>19.89433574207926</v>
          </cell>
          <cell r="BC20">
            <v>20.491165814341638</v>
          </cell>
          <cell r="BD20">
            <v>78.618423524448332</v>
          </cell>
        </row>
        <row r="21">
          <cell r="A21" t="str">
            <v>% of Total</v>
          </cell>
          <cell r="S21">
            <v>9.4648875756036754E-2</v>
          </cell>
          <cell r="V21">
            <v>0.11798874568887273</v>
          </cell>
          <cell r="W21">
            <v>0.13217391304347825</v>
          </cell>
          <cell r="X21">
            <v>0.13848761968434373</v>
          </cell>
          <cell r="Y21">
            <v>0.14393845390246929</v>
          </cell>
          <cell r="Z21">
            <v>0.13284289703789862</v>
          </cell>
          <cell r="AB21">
            <v>0.18070928393946237</v>
          </cell>
          <cell r="AC21">
            <v>0.20260003376667229</v>
          </cell>
          <cell r="AD21">
            <v>0.21568627450980393</v>
          </cell>
          <cell r="AE21">
            <v>0.22377456784276581</v>
          </cell>
          <cell r="AF21">
            <v>0.20594325215888526</v>
          </cell>
          <cell r="AH21">
            <v>0.13835659006689019</v>
          </cell>
          <cell r="AI21">
            <v>0.14236259572693413</v>
          </cell>
          <cell r="AJ21">
            <v>0.14607711039897528</v>
          </cell>
          <cell r="AK21">
            <v>0.24536087837416937</v>
          </cell>
          <cell r="AL21">
            <v>0.23731258063363256</v>
          </cell>
          <cell r="AN21">
            <v>0.1539923452132072</v>
          </cell>
          <cell r="AO21">
            <v>0.15795318276124404</v>
          </cell>
          <cell r="AP21">
            <v>0.16106046330225396</v>
          </cell>
          <cell r="AQ21">
            <v>0.25594627419953314</v>
          </cell>
          <cell r="AR21">
            <v>0.25306221191941181</v>
          </cell>
          <cell r="AT21">
            <v>0.30595007025587934</v>
          </cell>
          <cell r="AU21">
            <v>0.31195518201461558</v>
          </cell>
          <cell r="AV21">
            <v>0.31533245642816699</v>
          </cell>
          <cell r="AW21">
            <v>0.31597481969769214</v>
          </cell>
          <cell r="AX21">
            <v>0.3123650850616046</v>
          </cell>
          <cell r="AZ21">
            <v>0.31942090733762646</v>
          </cell>
          <cell r="BA21">
            <v>0.32114914733606753</v>
          </cell>
          <cell r="BB21">
            <v>0.32292113613032852</v>
          </cell>
          <cell r="BC21">
            <v>0.32259035535685465</v>
          </cell>
          <cell r="BD21">
            <v>0.32155226428223388</v>
          </cell>
        </row>
        <row r="22">
          <cell r="A22" t="str">
            <v>Y.Y</v>
          </cell>
          <cell r="Y22">
            <v>0.41463414634146356</v>
          </cell>
          <cell r="Z22">
            <v>0.65441176470588247</v>
          </cell>
          <cell r="AC22">
            <v>0.68421052631578938</v>
          </cell>
          <cell r="AD22">
            <v>0.70689655172413812</v>
          </cell>
          <cell r="AE22">
            <v>0.79224137931034511</v>
          </cell>
          <cell r="AF22">
            <v>0.28929244444444446</v>
          </cell>
          <cell r="AH22">
            <v>-7.7593000000000245E-3</v>
          </cell>
          <cell r="AI22">
            <v>0.316106</v>
          </cell>
          <cell r="AJ22">
            <v>0.16732880000000017</v>
          </cell>
          <cell r="AK22">
            <v>0.16975040000000008</v>
          </cell>
          <cell r="AL22">
            <v>0.20844745660377373</v>
          </cell>
          <cell r="AN22">
            <v>0.10365632000000047</v>
          </cell>
          <cell r="AO22">
            <v>0.1252966400000004</v>
          </cell>
          <cell r="AP22">
            <v>0.14736128000000037</v>
          </cell>
          <cell r="AQ22">
            <v>0.16985856000000021</v>
          </cell>
          <cell r="AR22">
            <v>0.17265105491685473</v>
          </cell>
          <cell r="AT22">
            <v>0.23209100000000005</v>
          </cell>
          <cell r="AU22">
            <v>0.16934562499999983</v>
          </cell>
          <cell r="AV22">
            <v>0.14484505000000003</v>
          </cell>
          <cell r="AW22">
            <v>0.1124437749999998</v>
          </cell>
          <cell r="AX22">
            <v>0.16177400499112315</v>
          </cell>
          <cell r="AZ22">
            <v>0.1124437749999998</v>
          </cell>
          <cell r="BA22">
            <v>0.1124437749999998</v>
          </cell>
          <cell r="BB22">
            <v>0.1124437749999998</v>
          </cell>
          <cell r="BC22">
            <v>0.1124437749999998</v>
          </cell>
          <cell r="BD22">
            <v>0.1124437749999998</v>
          </cell>
        </row>
        <row r="23">
          <cell r="A23" t="str">
            <v>Q.Q</v>
          </cell>
          <cell r="V23">
            <v>0.26829268292682928</v>
          </cell>
          <cell r="W23">
            <v>-0.58088235294117641</v>
          </cell>
          <cell r="X23">
            <v>1.754385964912264E-2</v>
          </cell>
          <cell r="Y23">
            <v>0</v>
          </cell>
          <cell r="AB23">
            <v>0.3793103448275863</v>
          </cell>
          <cell r="AC23">
            <v>0.19999999999999996</v>
          </cell>
          <cell r="AD23">
            <v>3.125E-2</v>
          </cell>
          <cell r="AE23">
            <v>5.0000000000000044E-2</v>
          </cell>
          <cell r="AH23">
            <v>2.0000000000000018E-2</v>
          </cell>
          <cell r="AI23">
            <v>2.0000000000000018E-2</v>
          </cell>
          <cell r="AJ23">
            <v>2.0000000000000018E-2</v>
          </cell>
          <cell r="AK23">
            <v>5.0000000000000044E-2</v>
          </cell>
          <cell r="AN23">
            <v>4.0000000000000036E-2</v>
          </cell>
          <cell r="AO23">
            <v>4.0000000000000036E-2</v>
          </cell>
          <cell r="AP23">
            <v>4.0000000000000036E-2</v>
          </cell>
          <cell r="AQ23">
            <v>4.0000000000000036E-2</v>
          </cell>
          <cell r="AT23">
            <v>2.4999999999999911E-2</v>
          </cell>
          <cell r="AU23">
            <v>2.4999999999999911E-2</v>
          </cell>
          <cell r="AV23">
            <v>2.8000000000000025E-2</v>
          </cell>
          <cell r="AW23">
            <v>3.0000000000000027E-2</v>
          </cell>
          <cell r="AZ23">
            <v>2.4999999999999911E-2</v>
          </cell>
          <cell r="BA23">
            <v>2.4999999999999911E-2</v>
          </cell>
          <cell r="BB23">
            <v>2.8000000000000025E-2</v>
          </cell>
          <cell r="BC23">
            <v>3.0000000000000027E-2</v>
          </cell>
        </row>
        <row r="24">
          <cell r="A24" t="str">
            <v>Dial Usage Revenue</v>
          </cell>
          <cell r="B24" t="str">
            <v>Drev</v>
          </cell>
          <cell r="S24">
            <v>38.299999999999997</v>
          </cell>
          <cell r="T24">
            <v>150</v>
          </cell>
          <cell r="V24">
            <v>37.400000000000006</v>
          </cell>
          <cell r="W24">
            <v>35.299999999999997</v>
          </cell>
          <cell r="X24">
            <v>33.700000000000003</v>
          </cell>
          <cell r="Y24">
            <v>31.6</v>
          </cell>
          <cell r="Z24">
            <v>138</v>
          </cell>
          <cell r="AB24">
            <v>30.57</v>
          </cell>
          <cell r="AC24">
            <v>28.083999999999996</v>
          </cell>
          <cell r="AD24">
            <v>24.7</v>
          </cell>
          <cell r="AE24">
            <v>22.724</v>
          </cell>
          <cell r="AF24">
            <v>106.078</v>
          </cell>
          <cell r="AH24">
            <v>27.0172885032</v>
          </cell>
          <cell r="AI24">
            <v>25.146476213975998</v>
          </cell>
          <cell r="AJ24">
            <v>23.16382513290792</v>
          </cell>
          <cell r="AK24">
            <v>15.9198117624</v>
          </cell>
          <cell r="AL24">
            <v>74.212780002399995</v>
          </cell>
          <cell r="AN24">
            <v>19.25044548237485</v>
          </cell>
          <cell r="AO24">
            <v>17.55113383280894</v>
          </cell>
          <cell r="AP24">
            <v>16.00309880951157</v>
          </cell>
          <cell r="AQ24">
            <v>11.03433515281116</v>
          </cell>
          <cell r="AR24">
            <v>51.438339811429493</v>
          </cell>
          <cell r="AT24">
            <v>5.5959070000000004</v>
          </cell>
          <cell r="AU24">
            <v>4.4767256000000009</v>
          </cell>
          <cell r="AV24">
            <v>3.5813804800000009</v>
          </cell>
          <cell r="AW24">
            <v>2.8651043840000008</v>
          </cell>
          <cell r="AX24">
            <v>16.519117464000004</v>
          </cell>
          <cell r="AZ24">
            <v>2.2920835072000005</v>
          </cell>
          <cell r="BA24">
            <v>1.8336668057600005</v>
          </cell>
          <cell r="BB24">
            <v>1.4669334446080005</v>
          </cell>
          <cell r="BC24">
            <v>1.1735467556864003</v>
          </cell>
          <cell r="BD24">
            <v>6.7662305132544018</v>
          </cell>
        </row>
        <row r="25">
          <cell r="A25" t="str">
            <v>% of Total</v>
          </cell>
          <cell r="S25">
            <v>0.88415901011127007</v>
          </cell>
          <cell r="V25">
            <v>0.8486113632238157</v>
          </cell>
          <cell r="W25">
            <v>0.81855072463768108</v>
          </cell>
          <cell r="X25">
            <v>0.80466082471765243</v>
          </cell>
          <cell r="Y25">
            <v>0.78421640402034987</v>
          </cell>
          <cell r="Z25">
            <v>0.81476976849911142</v>
          </cell>
          <cell r="AB25">
            <v>0.6905353512536706</v>
          </cell>
          <cell r="AC25">
            <v>0.59268951544825244</v>
          </cell>
          <cell r="AD25">
            <v>0.53812636165577343</v>
          </cell>
          <cell r="AE25">
            <v>0.48918261468581142</v>
          </cell>
          <cell r="AF25">
            <v>0.57648893792083999</v>
          </cell>
          <cell r="AH25">
            <v>0.47090639274272711</v>
          </cell>
          <cell r="AI25">
            <v>0.44214614003545927</v>
          </cell>
          <cell r="AJ25">
            <v>0.40971803339323004</v>
          </cell>
          <cell r="AK25">
            <v>0.32123699152717378</v>
          </cell>
          <cell r="AL25">
            <v>0.38458273103992519</v>
          </cell>
          <cell r="AN25">
            <v>0.33837559977792064</v>
          </cell>
          <cell r="AO25">
            <v>0.30427014488341231</v>
          </cell>
          <cell r="AP25">
            <v>0.27201037773322906</v>
          </cell>
          <cell r="AQ25">
            <v>0.1985381311886196</v>
          </cell>
          <cell r="AR25">
            <v>0.24240175559865651</v>
          </cell>
          <cell r="AT25">
            <v>0.10087572121272621</v>
          </cell>
          <cell r="AU25">
            <v>8.0277607600298284E-2</v>
          </cell>
          <cell r="AV25">
            <v>6.3149186951580519E-2</v>
          </cell>
          <cell r="AW25">
            <v>4.9147827623069081E-2</v>
          </cell>
          <cell r="AX25">
            <v>7.3013482731270715E-2</v>
          </cell>
          <cell r="AZ25">
            <v>3.8777634448284463E-2</v>
          </cell>
          <cell r="BA25">
            <v>3.0429223367360151E-2</v>
          </cell>
          <cell r="BB25">
            <v>2.3810989253511144E-2</v>
          </cell>
          <cell r="BC25">
            <v>1.8475028135285381E-2</v>
          </cell>
          <cell r="BD25">
            <v>2.7674133423902961E-2</v>
          </cell>
        </row>
        <row r="26">
          <cell r="A26" t="str">
            <v>Y.Y</v>
          </cell>
          <cell r="Y26">
            <v>-0.17493472584856384</v>
          </cell>
          <cell r="Z26">
            <v>-7.999999999999996E-2</v>
          </cell>
          <cell r="AB26">
            <v>-0.18262032085561508</v>
          </cell>
          <cell r="AC26">
            <v>-0.20441926345609074</v>
          </cell>
          <cell r="AD26">
            <v>-0.26706231454005946</v>
          </cell>
          <cell r="AE26">
            <v>-0.2808860759493671</v>
          </cell>
          <cell r="AF26">
            <v>-0.23131884057971008</v>
          </cell>
          <cell r="AH26">
            <v>-0.11621561978410211</v>
          </cell>
          <cell r="AI26">
            <v>-0.20272271997549818</v>
          </cell>
          <cell r="AJ26">
            <v>-0.23436817720487557</v>
          </cell>
          <cell r="AK26">
            <v>-0.29942740000000001</v>
          </cell>
          <cell r="AL26">
            <v>-0.30039423817945288</v>
          </cell>
          <cell r="AN26">
            <v>-0.28747677694988616</v>
          </cell>
          <cell r="AO26">
            <v>-0.30204400475585091</v>
          </cell>
          <cell r="AP26">
            <v>-0.30913401747379765</v>
          </cell>
          <cell r="AQ26">
            <v>-0.30688029999999999</v>
          </cell>
          <cell r="AR26">
            <v>-0.30688029999999988</v>
          </cell>
          <cell r="AT26">
            <v>-0.50869999999999993</v>
          </cell>
          <cell r="AU26">
            <v>-0.53759999999999986</v>
          </cell>
          <cell r="AV26">
            <v>-0.56479999999999986</v>
          </cell>
          <cell r="AW26">
            <v>-0.59039999999999981</v>
          </cell>
          <cell r="AX26">
            <v>-0.54487346330365183</v>
          </cell>
          <cell r="AZ26">
            <v>-0.59039999999999992</v>
          </cell>
          <cell r="BA26">
            <v>-0.59040000000000004</v>
          </cell>
          <cell r="BB26">
            <v>-0.59040000000000004</v>
          </cell>
          <cell r="BC26">
            <v>-0.59040000000000004</v>
          </cell>
          <cell r="BD26">
            <v>-0.59040000000000004</v>
          </cell>
        </row>
        <row r="27">
          <cell r="A27" t="str">
            <v>Q.Q</v>
          </cell>
          <cell r="V27">
            <v>-2.3498694516971064E-2</v>
          </cell>
          <cell r="W27">
            <v>-5.614973262032108E-2</v>
          </cell>
          <cell r="X27">
            <v>-4.5325779036826996E-2</v>
          </cell>
          <cell r="Y27">
            <v>-6.2314540059347223E-2</v>
          </cell>
          <cell r="AB27">
            <v>-3.2594936708860822E-2</v>
          </cell>
          <cell r="AC27">
            <v>-8.1321557082106755E-2</v>
          </cell>
          <cell r="AD27">
            <v>-0.12049565588947431</v>
          </cell>
          <cell r="AE27">
            <v>-7.999999999999996E-2</v>
          </cell>
          <cell r="AH27">
            <v>-5.9626327888328223E-2</v>
          </cell>
          <cell r="AI27">
            <v>-6.9245005434295126E-2</v>
          </cell>
          <cell r="AJ27">
            <v>-7.88440918798059E-2</v>
          </cell>
          <cell r="AK27">
            <v>-8.9999999999999969E-2</v>
          </cell>
          <cell r="AN27">
            <v>-8.8343555765146187E-2</v>
          </cell>
          <cell r="AO27">
            <v>-8.8273887018445962E-2</v>
          </cell>
          <cell r="AP27">
            <v>-8.8201425505831099E-2</v>
          </cell>
          <cell r="AQ27">
            <v>-9.000000000000008E-2</v>
          </cell>
          <cell r="AT27">
            <v>-0.19999999999999984</v>
          </cell>
          <cell r="AU27">
            <v>-0.19999999999999996</v>
          </cell>
          <cell r="AV27">
            <v>-0.19999999999999996</v>
          </cell>
          <cell r="AW27">
            <v>-0.19999999999999996</v>
          </cell>
          <cell r="AZ27">
            <v>-0.20000000000000007</v>
          </cell>
          <cell r="BA27">
            <v>-0.19999999999999996</v>
          </cell>
          <cell r="BB27">
            <v>-0.19999999999999996</v>
          </cell>
          <cell r="BC27">
            <v>-0.20000000000000007</v>
          </cell>
        </row>
        <row r="29">
          <cell r="A29" t="str">
            <v>Total Revenue</v>
          </cell>
          <cell r="B29" t="str">
            <v>rev</v>
          </cell>
          <cell r="D29">
            <v>19.317</v>
          </cell>
          <cell r="E29">
            <v>22.100352999999998</v>
          </cell>
          <cell r="F29">
            <v>24.007000000000001</v>
          </cell>
          <cell r="G29">
            <v>27.405999999999999</v>
          </cell>
          <cell r="H29">
            <v>92.830353000000002</v>
          </cell>
          <cell r="J29">
            <v>30.498000000000001</v>
          </cell>
          <cell r="K29">
            <v>33.103000000000002</v>
          </cell>
          <cell r="L29">
            <v>34.988999999999997</v>
          </cell>
          <cell r="M29">
            <v>37.488</v>
          </cell>
          <cell r="N29">
            <v>136.078</v>
          </cell>
          <cell r="P29">
            <v>40.695</v>
          </cell>
          <cell r="Q29">
            <v>40.393999999999998</v>
          </cell>
          <cell r="R29">
            <v>41.911999999999999</v>
          </cell>
          <cell r="S29">
            <v>43.317999999999998</v>
          </cell>
          <cell r="T29">
            <v>166.31900000000002</v>
          </cell>
          <cell r="V29">
            <v>44.072000000000003</v>
          </cell>
          <cell r="W29">
            <v>43.125</v>
          </cell>
          <cell r="X29">
            <v>41.881</v>
          </cell>
          <cell r="Y29">
            <v>40.295000000000002</v>
          </cell>
          <cell r="Z29">
            <v>169.37299999999999</v>
          </cell>
          <cell r="AB29">
            <v>44.27</v>
          </cell>
          <cell r="AC29">
            <v>47.384</v>
          </cell>
          <cell r="AD29">
            <v>45.9</v>
          </cell>
          <cell r="AE29">
            <v>46.453000000000003</v>
          </cell>
          <cell r="AF29">
            <v>184.00700000000001</v>
          </cell>
          <cell r="AH29">
            <v>47.505459999999999</v>
          </cell>
          <cell r="AI29">
            <v>48.315556600000001</v>
          </cell>
          <cell r="AJ29">
            <v>47.59075335</v>
          </cell>
          <cell r="AK29">
            <v>49.5578410404</v>
          </cell>
          <cell r="AL29">
            <v>192.96961099040001</v>
          </cell>
          <cell r="AN29">
            <v>50.862899081652003</v>
          </cell>
          <cell r="AO29">
            <v>52.143286628758922</v>
          </cell>
          <cell r="AP29">
            <v>53.618735696923956</v>
          </cell>
          <cell r="AQ29">
            <v>55.57791385841179</v>
          </cell>
          <cell r="AR29">
            <v>212.20283526574667</v>
          </cell>
          <cell r="AT29">
            <v>55.284237508016815</v>
          </cell>
          <cell r="AU29">
            <v>56.356725232664267</v>
          </cell>
          <cell r="AV29">
            <v>57.862713333483676</v>
          </cell>
          <cell r="AW29" t="str">
            <v>mstag:revenueNet</v>
          </cell>
          <cell r="AX29">
            <v>6</v>
          </cell>
          <cell r="AY29" t="str">
            <v>ISO4217:USD</v>
          </cell>
          <cell r="AZ29" t="b">
            <v>0</v>
          </cell>
          <cell r="BA29" t="b">
            <v>0</v>
          </cell>
          <cell r="BB29">
            <v>61.60741282060291</v>
          </cell>
          <cell r="BC29">
            <v>63.520701949300317</v>
          </cell>
          <cell r="BD29">
            <v>244.49656325679956</v>
          </cell>
          <cell r="BI29" t="str">
            <v>mstag:revenueNet</v>
          </cell>
          <cell r="BJ29">
            <v>6</v>
          </cell>
          <cell r="BK29" t="str">
            <v>ISO4217:USD</v>
          </cell>
          <cell r="BL29" t="b">
            <v>0</v>
          </cell>
          <cell r="BM29" t="b">
            <v>0</v>
          </cell>
        </row>
        <row r="30">
          <cell r="A30" t="str">
            <v>Y.Y</v>
          </cell>
          <cell r="D30" t="str">
            <v>-</v>
          </cell>
          <cell r="E30" t="str">
            <v>-</v>
          </cell>
          <cell r="F30" t="str">
            <v>-</v>
          </cell>
          <cell r="G30" t="str">
            <v>-</v>
          </cell>
          <cell r="H30" t="str">
            <v>-</v>
          </cell>
          <cell r="J30">
            <v>0.57881658642646383</v>
          </cell>
          <cell r="K30">
            <v>0.49784937824296316</v>
          </cell>
          <cell r="L30">
            <v>0.45744991044278738</v>
          </cell>
          <cell r="M30">
            <v>0.36787564766839376</v>
          </cell>
          <cell r="N30">
            <v>0.46587829952558724</v>
          </cell>
          <cell r="P30">
            <v>0.33434979342907734</v>
          </cell>
          <cell r="Q30">
            <v>0.22025194091169964</v>
          </cell>
          <cell r="R30">
            <v>0.19786218525822408</v>
          </cell>
          <cell r="S30">
            <v>0.15551643192488251</v>
          </cell>
          <cell r="T30">
            <v>0.22223283704933938</v>
          </cell>
          <cell r="V30">
            <v>8.2983167465290553E-2</v>
          </cell>
          <cell r="W30">
            <v>6.7609050849136043E-2</v>
          </cell>
          <cell r="X30">
            <v>-7.3964497041412169E-4</v>
          </cell>
          <cell r="Y30">
            <v>-6.9786232051341157E-2</v>
          </cell>
          <cell r="Z30">
            <v>1.8362303765655064E-2</v>
          </cell>
          <cell r="AB30">
            <v>4.4926483935379125E-3</v>
          </cell>
          <cell r="AC30">
            <v>9.8759420289855182E-2</v>
          </cell>
          <cell r="AD30">
            <v>9.5962369570927075E-2</v>
          </cell>
          <cell r="AE30">
            <v>0.15282293088472509</v>
          </cell>
          <cell r="AF30">
            <v>8.640102023344931E-2</v>
          </cell>
          <cell r="AH30">
            <v>0.29597806874181187</v>
          </cell>
          <cell r="AI30">
            <v>0.17302218751664977</v>
          </cell>
          <cell r="AJ30">
            <v>6.7389481364171777E-2</v>
          </cell>
          <cell r="AK30">
            <v>6.6838332086194496E-2</v>
          </cell>
          <cell r="AL30">
            <v>4.870798931779774E-2</v>
          </cell>
          <cell r="AN30">
            <v>-8.4044448471947142E-3</v>
          </cell>
          <cell r="AO30">
            <v>1.4225530835613398E-2</v>
          </cell>
          <cell r="AP30">
            <v>4.0622986732238742E-2</v>
          </cell>
          <cell r="AQ30">
            <v>0.12147568763344974</v>
          </cell>
          <cell r="AR30">
            <v>9.9669705383317986E-2</v>
          </cell>
          <cell r="AT30">
            <v>0.13236655584051871</v>
          </cell>
          <cell r="AU30">
            <v>9.8510976825970431E-2</v>
          </cell>
          <cell r="AV30">
            <v>7.1290096618978005E-2</v>
          </cell>
          <cell r="AW30">
            <v>3.8536292676265793E-2</v>
          </cell>
          <cell r="AX30">
            <v>8.343121429757705E-2</v>
          </cell>
          <cell r="AZ30">
            <v>6.5529034883163639E-2</v>
          </cell>
          <cell r="BA30">
            <v>8.0596362125780807E-2</v>
          </cell>
          <cell r="BB30">
            <v>8.6301232593821275E-2</v>
          </cell>
          <cell r="BC30">
            <v>8.9630286189447128E-2</v>
          </cell>
          <cell r="BD30">
            <v>8.0659765154471375E-2</v>
          </cell>
        </row>
        <row r="31">
          <cell r="A31" t="str">
            <v>Q.Q</v>
          </cell>
          <cell r="D31" t="str">
            <v>-</v>
          </cell>
          <cell r="E31">
            <v>0.14408826422322307</v>
          </cell>
          <cell r="F31">
            <v>8.6272241895864799E-2</v>
          </cell>
          <cell r="G31">
            <v>0.14158370475278037</v>
          </cell>
          <cell r="H31" t="str">
            <v>-</v>
          </cell>
          <cell r="J31">
            <v>0.11282200977888057</v>
          </cell>
          <cell r="K31">
            <v>8.5415437077841272E-2</v>
          </cell>
          <cell r="L31">
            <v>5.6973688185360638E-2</v>
          </cell>
          <cell r="M31">
            <v>7.1422447054788618E-2</v>
          </cell>
          <cell r="N31" t="str">
            <v>-</v>
          </cell>
          <cell r="P31">
            <v>8.5547375160051287E-2</v>
          </cell>
          <cell r="Q31">
            <v>-7.3964860547979239E-3</v>
          </cell>
          <cell r="R31">
            <v>3.7579838589889558E-2</v>
          </cell>
          <cell r="S31">
            <v>3.3546478335560126E-2</v>
          </cell>
          <cell r="T31" t="str">
            <v>-</v>
          </cell>
          <cell r="V31">
            <v>1.740615910245169E-2</v>
          </cell>
          <cell r="W31">
            <v>-2.1487565801415975E-2</v>
          </cell>
          <cell r="X31">
            <v>-2.8846376811594188E-2</v>
          </cell>
          <cell r="Y31">
            <v>-3.7869200830925709E-2</v>
          </cell>
          <cell r="Z31" t="str">
            <v>-</v>
          </cell>
          <cell r="AB31">
            <v>9.8647474872813001E-2</v>
          </cell>
          <cell r="AC31">
            <v>7.03410887734357E-2</v>
          </cell>
          <cell r="AD31">
            <v>-3.1318588553098103E-2</v>
          </cell>
          <cell r="AE31">
            <v>1.2047930283224595E-2</v>
          </cell>
          <cell r="AF31" t="str">
            <v>-</v>
          </cell>
          <cell r="AH31">
            <v>-9.9527025032007943E-3</v>
          </cell>
          <cell r="AI31">
            <v>-8.7022426950013054E-3</v>
          </cell>
          <cell r="AJ31">
            <v>-5.9370202157869034E-3</v>
          </cell>
          <cell r="AK31">
            <v>4.1333400964118194E-2</v>
          </cell>
          <cell r="AL31" t="str">
            <v>-</v>
          </cell>
          <cell r="AN31">
            <v>7.7155873888434812E-3</v>
          </cell>
          <cell r="AO31">
            <v>1.3920936710817511E-2</v>
          </cell>
          <cell r="AP31">
            <v>1.9935660829524693E-2</v>
          </cell>
          <cell r="AQ31">
            <v>3.653905926767731E-2</v>
          </cell>
          <cell r="AR31" t="str">
            <v>-</v>
          </cell>
          <cell r="AT31">
            <v>-1.174415720847366E-2</v>
          </cell>
          <cell r="AU31">
            <v>5.2688337697934795E-3</v>
          </cell>
          <cell r="AV31">
            <v>1.6989911991752926E-2</v>
          </cell>
          <cell r="AW31">
            <v>2.7906054133541636E-2</v>
          </cell>
          <cell r="AX31" t="str">
            <v>-</v>
          </cell>
          <cell r="AZ31">
            <v>1.394173878480931E-2</v>
          </cell>
          <cell r="BA31">
            <v>1.9484039540206499E-2</v>
          </cell>
          <cell r="BB31">
            <v>2.2358980330835054E-2</v>
          </cell>
          <cell r="BC31">
            <v>3.1056151217853989E-2</v>
          </cell>
          <cell r="BD31" t="str">
            <v>-</v>
          </cell>
        </row>
        <row r="33">
          <cell r="A33" t="str">
            <v>Cost of Revenue</v>
          </cell>
        </row>
        <row r="34">
          <cell r="A34" t="str">
            <v>Total Cost of Revenue</v>
          </cell>
          <cell r="B34" t="str">
            <v>licensecost</v>
          </cell>
          <cell r="D34">
            <v>7.96</v>
          </cell>
          <cell r="E34">
            <v>7.9533889999999996</v>
          </cell>
          <cell r="F34">
            <v>8.4368619999999996</v>
          </cell>
          <cell r="G34">
            <v>9.4320000000000004</v>
          </cell>
          <cell r="H34">
            <v>33.782251000000002</v>
          </cell>
          <cell r="I34">
            <v>0</v>
          </cell>
          <cell r="J34">
            <v>10.314</v>
          </cell>
          <cell r="K34">
            <v>10.659000000000001</v>
          </cell>
          <cell r="L34">
            <v>11.064</v>
          </cell>
          <cell r="M34">
            <v>12.39</v>
          </cell>
          <cell r="N34">
            <v>44.427000000000007</v>
          </cell>
          <cell r="O34">
            <v>0</v>
          </cell>
          <cell r="P34">
            <v>13.786999999999999</v>
          </cell>
          <cell r="Q34">
            <v>13.877000000000001</v>
          </cell>
          <cell r="R34">
            <v>14.195</v>
          </cell>
          <cell r="S34">
            <v>14.520999999999999</v>
          </cell>
          <cell r="T34">
            <v>56.379999999999995</v>
          </cell>
          <cell r="U34">
            <v>0</v>
          </cell>
          <cell r="V34">
            <v>15.817</v>
          </cell>
          <cell r="W34">
            <v>15.617999999999999</v>
          </cell>
          <cell r="X34">
            <v>15.652999999999999</v>
          </cell>
          <cell r="Y34">
            <v>15.804</v>
          </cell>
          <cell r="Z34">
            <v>62.892000000000003</v>
          </cell>
          <cell r="AA34">
            <v>0</v>
          </cell>
          <cell r="AB34">
            <v>19.289000000000001</v>
          </cell>
          <cell r="AC34">
            <v>22.526000000000003</v>
          </cell>
          <cell r="AD34">
            <v>22.822000000000003</v>
          </cell>
          <cell r="AE34">
            <v>22.297440000000002</v>
          </cell>
          <cell r="AF34">
            <v>86.934439999999995</v>
          </cell>
          <cell r="AG34">
            <v>0</v>
          </cell>
          <cell r="AH34">
            <v>21.1399297</v>
          </cell>
          <cell r="AI34">
            <v>21.500422687</v>
          </cell>
          <cell r="AJ34">
            <v>24.027806635587872</v>
          </cell>
          <cell r="AK34">
            <v>21.309871647371999</v>
          </cell>
          <cell r="AL34">
            <v>84.652201741621994</v>
          </cell>
          <cell r="AN34">
            <v>23.609665946447628</v>
          </cell>
          <cell r="AO34">
            <v>24.082541446862823</v>
          </cell>
          <cell r="AP34">
            <v>24.709724518623688</v>
          </cell>
          <cell r="AQ34">
            <v>23.898502959117071</v>
          </cell>
          <cell r="AR34">
            <v>91.247219164271073</v>
          </cell>
          <cell r="AT34">
            <v>31.564295597802442</v>
          </cell>
          <cell r="AU34">
            <v>31.73060262436789</v>
          </cell>
          <cell r="AV34">
            <v>32.269702770401189</v>
          </cell>
          <cell r="AW34" t="str">
            <v>mstag:costOfSalesWithDepreciation</v>
          </cell>
          <cell r="AX34">
            <v>6</v>
          </cell>
          <cell r="AY34" t="str">
            <v>ISO4217:USD</v>
          </cell>
          <cell r="AZ34" t="b">
            <v>0</v>
          </cell>
          <cell r="BA34" t="b">
            <v>0</v>
          </cell>
          <cell r="BB34">
            <v>35.054617894923055</v>
          </cell>
          <cell r="BC34">
            <v>36.143279409151887</v>
          </cell>
          <cell r="BD34">
            <v>139.11854449311897</v>
          </cell>
          <cell r="BI34" t="str">
            <v>mstag:costOfSalesWithDepreciation</v>
          </cell>
          <cell r="BJ34">
            <v>6</v>
          </cell>
          <cell r="BK34" t="str">
            <v>ISO4217:USD</v>
          </cell>
          <cell r="BL34" t="b">
            <v>0</v>
          </cell>
          <cell r="BM34" t="b">
            <v>0</v>
          </cell>
        </row>
        <row r="35">
          <cell r="A35" t="str">
            <v>Total Margin</v>
          </cell>
          <cell r="D35">
            <v>0.41207226795050989</v>
          </cell>
          <cell r="E35">
            <v>0.35987610695630068</v>
          </cell>
          <cell r="F35">
            <v>0.35143341525388427</v>
          </cell>
          <cell r="G35">
            <v>0.34415821352988402</v>
          </cell>
          <cell r="H35">
            <v>0.36391384830778356</v>
          </cell>
          <cell r="J35">
            <v>0.33818611056462716</v>
          </cell>
          <cell r="K35">
            <v>0.32199498534875992</v>
          </cell>
          <cell r="L35">
            <v>0.31621366715253368</v>
          </cell>
          <cell r="M35">
            <v>0.33050576184379005</v>
          </cell>
          <cell r="N35">
            <v>0.32648187069180917</v>
          </cell>
          <cell r="P35">
            <v>0.33878854896178889</v>
          </cell>
          <cell r="Q35">
            <v>0.34354111996831216</v>
          </cell>
          <cell r="R35">
            <v>0.33868581790418018</v>
          </cell>
          <cell r="S35">
            <v>0.3352186158179048</v>
          </cell>
          <cell r="T35">
            <v>0.33898712714722906</v>
          </cell>
          <cell r="V35">
            <v>0.35888999818478851</v>
          </cell>
          <cell r="W35">
            <v>0.36215652173913038</v>
          </cell>
          <cell r="X35">
            <v>0.37374943291707452</v>
          </cell>
          <cell r="Y35">
            <v>0.39220746990941802</v>
          </cell>
          <cell r="Z35">
            <v>0.37132246580033423</v>
          </cell>
          <cell r="AB35">
            <v>0.43571267223853627</v>
          </cell>
          <cell r="AC35">
            <v>0.47539253756542299</v>
          </cell>
          <cell r="AD35">
            <v>0.49721132897603493</v>
          </cell>
          <cell r="AE35">
            <v>0.48</v>
          </cell>
          <cell r="AF35">
            <v>0.47245180889857447</v>
          </cell>
          <cell r="AH35">
            <v>0.4300000000000001</v>
          </cell>
          <cell r="AI35">
            <v>0.43250000000000005</v>
          </cell>
          <cell r="AJ35">
            <v>0.42500000000000004</v>
          </cell>
          <cell r="AK35">
            <v>0.43</v>
          </cell>
          <cell r="AL35">
            <v>0.43868151729773314</v>
          </cell>
          <cell r="AN35">
            <v>0.41500000000000009</v>
          </cell>
          <cell r="AO35">
            <v>0.41750000000000009</v>
          </cell>
          <cell r="AP35">
            <v>0.4200000000000001</v>
          </cell>
          <cell r="AQ35">
            <v>0.43</v>
          </cell>
          <cell r="AR35">
            <v>0.43</v>
          </cell>
          <cell r="AT35">
            <v>0.56900000000000006</v>
          </cell>
          <cell r="AU35">
            <v>0.56900000000000006</v>
          </cell>
          <cell r="AV35">
            <v>0.56900000000000006</v>
          </cell>
          <cell r="AW35">
            <v>0.56900000000000006</v>
          </cell>
          <cell r="AX35">
            <v>0.56900000000000006</v>
          </cell>
          <cell r="AZ35">
            <v>0.56900000000000006</v>
          </cell>
          <cell r="BA35">
            <v>0.56899999999999995</v>
          </cell>
          <cell r="BB35">
            <v>0.56899999999999995</v>
          </cell>
          <cell r="BC35">
            <v>0.56900000000000006</v>
          </cell>
          <cell r="BD35">
            <v>0.56900000000000006</v>
          </cell>
        </row>
        <row r="36">
          <cell r="A36" t="str">
            <v>Network Access Expns.</v>
          </cell>
          <cell r="D36">
            <v>5.431</v>
          </cell>
          <cell r="E36">
            <v>5.5920930000000002</v>
          </cell>
          <cell r="F36">
            <v>5.7839710000000002</v>
          </cell>
          <cell r="G36">
            <v>6.516</v>
          </cell>
          <cell r="H36">
            <v>23.323064000000002</v>
          </cell>
          <cell r="J36">
            <v>7.0810000000000004</v>
          </cell>
          <cell r="K36">
            <v>7.2640000000000002</v>
          </cell>
          <cell r="L36">
            <v>7.4240000000000004</v>
          </cell>
          <cell r="M36">
            <v>8.3520000000000003</v>
          </cell>
          <cell r="N36">
            <v>30.121000000000002</v>
          </cell>
          <cell r="P36">
            <v>9.0519999999999996</v>
          </cell>
          <cell r="Q36">
            <v>9.1950000000000003</v>
          </cell>
          <cell r="R36">
            <v>9.4429999999999996</v>
          </cell>
          <cell r="S36">
            <v>9.6489999999999991</v>
          </cell>
          <cell r="T36">
            <v>37.338999999999999</v>
          </cell>
          <cell r="V36">
            <v>10.492000000000001</v>
          </cell>
          <cell r="W36">
            <v>10.363</v>
          </cell>
          <cell r="X36">
            <v>10.568</v>
          </cell>
          <cell r="Y36">
            <v>10.686</v>
          </cell>
          <cell r="Z36">
            <v>42.109000000000002</v>
          </cell>
          <cell r="AB36">
            <v>12.324999999999999</v>
          </cell>
          <cell r="AC36">
            <v>14.23</v>
          </cell>
          <cell r="AD36">
            <v>14.622</v>
          </cell>
          <cell r="AE36">
            <v>13.9359</v>
          </cell>
          <cell r="AF36">
            <v>55.319900000000004</v>
          </cell>
          <cell r="AH36">
            <v>16.064425748896006</v>
          </cell>
          <cell r="AI36">
            <v>16.066813406713226</v>
          </cell>
          <cell r="AJ36">
            <v>16.112764449747161</v>
          </cell>
          <cell r="AK36">
            <v>14.371773901715999</v>
          </cell>
          <cell r="AL36">
            <v>56.678246036965994</v>
          </cell>
          <cell r="AN36">
            <v>16.498320781854968</v>
          </cell>
          <cell r="AO36">
            <v>16.872199696305092</v>
          </cell>
          <cell r="AP36">
            <v>17.355639840461876</v>
          </cell>
          <cell r="AQ36">
            <v>16.117595018939419</v>
          </cell>
          <cell r="AR36">
            <v>61.538822227066532</v>
          </cell>
          <cell r="AT36">
            <v>22.189311492304</v>
          </cell>
          <cell r="AU36">
            <v>22.306223286023123</v>
          </cell>
          <cell r="AV36">
            <v>22.685204056521044</v>
          </cell>
          <cell r="AW36">
            <v>23.318258588952759</v>
          </cell>
          <cell r="AX36">
            <v>90.49899742380093</v>
          </cell>
          <cell r="AZ36">
            <v>23.643355659116576</v>
          </cell>
          <cell r="BA36">
            <v>24.104023735641967</v>
          </cell>
          <cell r="BB36">
            <v>24.642965128241165</v>
          </cell>
          <cell r="BC36">
            <v>25.40828077972013</v>
          </cell>
          <cell r="BD36">
            <v>97.798625302719827</v>
          </cell>
        </row>
        <row r="37">
          <cell r="A37" t="str">
            <v xml:space="preserve">         % of Revenue</v>
          </cell>
          <cell r="D37">
            <v>0.28115131749236422</v>
          </cell>
          <cell r="E37">
            <v>0.25303184071313251</v>
          </cell>
          <cell r="F37">
            <v>0.24092852084808597</v>
          </cell>
          <cell r="G37">
            <v>0.23775815514850765</v>
          </cell>
          <cell r="H37">
            <v>0.251243943885466</v>
          </cell>
          <cell r="I37" t="e">
            <v>#DIV/0!</v>
          </cell>
          <cell r="J37">
            <v>0.23217915928913371</v>
          </cell>
          <cell r="K37">
            <v>0.21943630486662841</v>
          </cell>
          <cell r="L37">
            <v>0.21218097116236534</v>
          </cell>
          <cell r="M37">
            <v>0.22279129321382843</v>
          </cell>
          <cell r="N37">
            <v>0.22135098987345495</v>
          </cell>
          <cell r="O37" t="e">
            <v>#DIV/0!</v>
          </cell>
          <cell r="P37">
            <v>0.22243518859810787</v>
          </cell>
          <cell r="Q37">
            <v>0.22763281675496363</v>
          </cell>
          <cell r="R37">
            <v>0.22530540179423553</v>
          </cell>
          <cell r="S37">
            <v>0.22274804930975575</v>
          </cell>
          <cell r="T37">
            <v>0.22450231182246164</v>
          </cell>
          <cell r="V37">
            <v>0.23806498457070249</v>
          </cell>
          <cell r="W37">
            <v>0.24030144927536232</v>
          </cell>
          <cell r="X37">
            <v>0.25233399393519734</v>
          </cell>
          <cell r="Y37">
            <v>0.26519419282789425</v>
          </cell>
          <cell r="Z37">
            <v>0.24861695783861656</v>
          </cell>
          <cell r="AA37" t="e">
            <v>#DIV/0!</v>
          </cell>
          <cell r="AB37">
            <v>0.27840524056923421</v>
          </cell>
          <cell r="AC37">
            <v>0.30031234171872362</v>
          </cell>
          <cell r="AD37">
            <v>0.31856209150326797</v>
          </cell>
          <cell r="AE37">
            <v>0.3</v>
          </cell>
          <cell r="AF37">
            <v>0.30064019303613448</v>
          </cell>
          <cell r="AG37" t="e">
            <v>#DIV/0!</v>
          </cell>
          <cell r="AH37">
            <v>0.29499999999999998</v>
          </cell>
          <cell r="AI37">
            <v>0.29499999999999998</v>
          </cell>
          <cell r="AJ37">
            <v>0.28500000000000003</v>
          </cell>
          <cell r="AK37">
            <v>0.28999999999999998</v>
          </cell>
          <cell r="AL37">
            <v>0.29371591592100821</v>
          </cell>
          <cell r="AN37">
            <v>0.29000000000000004</v>
          </cell>
          <cell r="AO37">
            <v>0.29250000000000004</v>
          </cell>
          <cell r="AP37">
            <v>0.29500000000000004</v>
          </cell>
          <cell r="AQ37">
            <v>0.28999999999999998</v>
          </cell>
          <cell r="AR37">
            <v>0.28999999999999998</v>
          </cell>
          <cell r="AT37">
            <v>0.4</v>
          </cell>
          <cell r="AU37">
            <v>0.4</v>
          </cell>
          <cell r="AV37">
            <v>0.4</v>
          </cell>
          <cell r="AW37">
            <v>0.4</v>
          </cell>
          <cell r="AX37">
            <v>0.4</v>
          </cell>
          <cell r="AZ37">
            <v>0.4</v>
          </cell>
          <cell r="BA37">
            <v>0.4</v>
          </cell>
          <cell r="BB37">
            <v>0.4</v>
          </cell>
          <cell r="BC37">
            <v>0.4</v>
          </cell>
          <cell r="BD37">
            <v>0.4</v>
          </cell>
        </row>
        <row r="38">
          <cell r="A38" t="str">
            <v>Network Operations Expense</v>
          </cell>
          <cell r="D38">
            <v>2.5289999999999999</v>
          </cell>
          <cell r="E38">
            <v>2.3612959999999998</v>
          </cell>
          <cell r="F38">
            <v>2.6528909999999999</v>
          </cell>
          <cell r="G38">
            <v>2.9159999999999999</v>
          </cell>
          <cell r="H38">
            <v>10.459187</v>
          </cell>
          <cell r="J38">
            <v>3.2330000000000001</v>
          </cell>
          <cell r="K38">
            <v>3.395</v>
          </cell>
          <cell r="L38">
            <v>3.64</v>
          </cell>
          <cell r="M38">
            <v>4.0380000000000003</v>
          </cell>
          <cell r="N38">
            <v>14.306000000000001</v>
          </cell>
          <cell r="P38">
            <v>4.7350000000000003</v>
          </cell>
          <cell r="Q38">
            <v>4.6820000000000004</v>
          </cell>
          <cell r="R38">
            <v>4.7519999999999998</v>
          </cell>
          <cell r="S38">
            <v>4.8719999999999999</v>
          </cell>
          <cell r="T38">
            <v>19.041</v>
          </cell>
          <cell r="V38">
            <v>5.3250000000000002</v>
          </cell>
          <cell r="W38">
            <v>5.2549999999999999</v>
          </cell>
          <cell r="X38">
            <v>5.085</v>
          </cell>
          <cell r="Y38">
            <v>5.1180000000000003</v>
          </cell>
          <cell r="Z38">
            <v>20.783000000000001</v>
          </cell>
          <cell r="AB38">
            <v>6.9640000000000004</v>
          </cell>
          <cell r="AC38">
            <v>8.2960000000000012</v>
          </cell>
          <cell r="AD38">
            <v>8.2000000000000011</v>
          </cell>
          <cell r="AE38">
            <v>8.3615399999999998</v>
          </cell>
          <cell r="AF38">
            <v>31.614539999999998</v>
          </cell>
          <cell r="AH38">
            <v>8.6059423654800025</v>
          </cell>
          <cell r="AI38">
            <v>8.5310513663964009</v>
          </cell>
          <cell r="AJ38">
            <v>7.9150421858407114</v>
          </cell>
          <cell r="AK38">
            <v>6.9380977456560009</v>
          </cell>
          <cell r="AL38">
            <v>27.973955704655999</v>
          </cell>
          <cell r="AN38">
            <v>7.1113451645926578</v>
          </cell>
          <cell r="AO38">
            <v>7.2103417505577303</v>
          </cell>
          <cell r="AP38">
            <v>7.3540846781618106</v>
          </cell>
          <cell r="AQ38">
            <v>7.7809079401776513</v>
          </cell>
          <cell r="AR38">
            <v>29.708396937204537</v>
          </cell>
          <cell r="AT38">
            <v>9.3749841054984415</v>
          </cell>
          <cell r="AU38">
            <v>9.4243793383447692</v>
          </cell>
          <cell r="AV38">
            <v>9.5844987138801425</v>
          </cell>
          <cell r="AW38">
            <v>9.8519642538325414</v>
          </cell>
          <cell r="AX38">
            <v>38.235826411555898</v>
          </cell>
          <cell r="AZ38">
            <v>9.9893177659767538</v>
          </cell>
          <cell r="BA38">
            <v>10.183950028308731</v>
          </cell>
          <cell r="BB38">
            <v>10.411652766681893</v>
          </cell>
          <cell r="BC38">
            <v>10.734998629431754</v>
          </cell>
          <cell r="BD38">
            <v>41.319919190399133</v>
          </cell>
        </row>
        <row r="39">
          <cell r="A39" t="str">
            <v xml:space="preserve">         % of Revenue</v>
          </cell>
          <cell r="D39">
            <v>0.13092095045814567</v>
          </cell>
          <cell r="E39">
            <v>0.10684426624316816</v>
          </cell>
          <cell r="F39">
            <v>0.1105048944057983</v>
          </cell>
          <cell r="G39">
            <v>0.10640005838137634</v>
          </cell>
          <cell r="H39">
            <v>0.11266990442231756</v>
          </cell>
          <cell r="I39" t="e">
            <v>#DIV/0!</v>
          </cell>
          <cell r="J39">
            <v>0.10600695127549348</v>
          </cell>
          <cell r="K39">
            <v>0.10255868048213153</v>
          </cell>
          <cell r="L39">
            <v>0.10403269599016834</v>
          </cell>
          <cell r="M39">
            <v>0.10771446862996159</v>
          </cell>
          <cell r="N39">
            <v>0.10513088081835419</v>
          </cell>
          <cell r="O39" t="e">
            <v>#DIV/0!</v>
          </cell>
          <cell r="P39">
            <v>0.11635336036368105</v>
          </cell>
          <cell r="Q39">
            <v>0.11590830321334854</v>
          </cell>
          <cell r="R39">
            <v>0.11338041610994465</v>
          </cell>
          <cell r="S39">
            <v>0.11247056650814904</v>
          </cell>
          <cell r="T39">
            <v>0.11448481532476745</v>
          </cell>
          <cell r="U39" t="e">
            <v>#DIV/0!</v>
          </cell>
          <cell r="V39">
            <v>0.12082501361408604</v>
          </cell>
          <cell r="W39">
            <v>0.12185507246376812</v>
          </cell>
          <cell r="X39">
            <v>0.12141543898187722</v>
          </cell>
          <cell r="Y39">
            <v>0.12701327708152377</v>
          </cell>
          <cell r="Z39">
            <v>0.12270550796171764</v>
          </cell>
          <cell r="AA39" t="e">
            <v>#DIV/0!</v>
          </cell>
          <cell r="AB39">
            <v>0.157307431669302</v>
          </cell>
          <cell r="AC39">
            <v>0.17508019584669934</v>
          </cell>
          <cell r="AD39">
            <v>0.17864923747276693</v>
          </cell>
          <cell r="AE39">
            <v>0.18</v>
          </cell>
          <cell r="AF39">
            <v>0.17181161586244001</v>
          </cell>
          <cell r="AG39" t="e">
            <v>#DIV/0!</v>
          </cell>
          <cell r="AH39">
            <v>0.15</v>
          </cell>
          <cell r="AI39">
            <v>0.15</v>
          </cell>
          <cell r="AJ39">
            <v>0.14000000000000001</v>
          </cell>
          <cell r="AK39">
            <v>0.14000000000000001</v>
          </cell>
          <cell r="AL39">
            <v>0.1449656013767249</v>
          </cell>
          <cell r="AN39">
            <v>0.125</v>
          </cell>
          <cell r="AO39">
            <v>0.125</v>
          </cell>
          <cell r="AP39">
            <v>0.125</v>
          </cell>
          <cell r="AQ39">
            <v>0.14000000000000001</v>
          </cell>
          <cell r="AR39">
            <v>0.14000000000000001</v>
          </cell>
          <cell r="AT39">
            <v>0.16900000000000004</v>
          </cell>
          <cell r="AU39">
            <v>0.16900000000000001</v>
          </cell>
          <cell r="AV39">
            <v>0.16900000000000001</v>
          </cell>
          <cell r="AW39">
            <v>0.16900000000000001</v>
          </cell>
          <cell r="AX39">
            <v>0.16900000000000004</v>
          </cell>
          <cell r="AZ39">
            <v>0.16900000000000001</v>
          </cell>
          <cell r="BA39">
            <v>0.16900000000000001</v>
          </cell>
          <cell r="BB39">
            <v>0.16900000000000001</v>
          </cell>
          <cell r="BC39">
            <v>0.16900000000000001</v>
          </cell>
          <cell r="BD39">
            <v>0.16900000000000004</v>
          </cell>
        </row>
        <row r="41">
          <cell r="A41" t="str">
            <v>Gross Income</v>
          </cell>
          <cell r="B41" t="str">
            <v>grp</v>
          </cell>
          <cell r="D41">
            <v>11.356999999999999</v>
          </cell>
          <cell r="E41">
            <v>14.146963999999999</v>
          </cell>
          <cell r="F41">
            <v>15.570138000000002</v>
          </cell>
          <cell r="G41">
            <v>17.973999999999997</v>
          </cell>
          <cell r="H41">
            <v>59.048101999999993</v>
          </cell>
          <cell r="J41">
            <v>20.184000000000001</v>
          </cell>
          <cell r="K41">
            <v>22.444000000000003</v>
          </cell>
          <cell r="L41">
            <v>23.924999999999997</v>
          </cell>
          <cell r="M41">
            <v>25.097999999999999</v>
          </cell>
          <cell r="N41">
            <v>91.650999999999996</v>
          </cell>
          <cell r="P41">
            <v>26.908000000000001</v>
          </cell>
          <cell r="Q41">
            <v>26.516999999999996</v>
          </cell>
          <cell r="R41">
            <v>27.716999999999999</v>
          </cell>
          <cell r="S41">
            <v>28.796999999999997</v>
          </cell>
          <cell r="T41">
            <v>109.93899999999999</v>
          </cell>
          <cell r="V41">
            <v>28.255000000000003</v>
          </cell>
          <cell r="W41">
            <v>27.507000000000001</v>
          </cell>
          <cell r="X41">
            <v>26.228000000000002</v>
          </cell>
          <cell r="Y41">
            <v>24.491</v>
          </cell>
          <cell r="Z41">
            <v>106.48100000000001</v>
          </cell>
          <cell r="AB41">
            <v>24.981000000000002</v>
          </cell>
          <cell r="AC41">
            <v>24.857999999999997</v>
          </cell>
          <cell r="AD41">
            <v>23.077999999999996</v>
          </cell>
          <cell r="AE41">
            <v>24.155560000000001</v>
          </cell>
          <cell r="AF41">
            <v>97.07256000000001</v>
          </cell>
          <cell r="AH41">
            <v>32.702580988824003</v>
          </cell>
          <cell r="AI41">
            <v>32.275811002866384</v>
          </cell>
          <cell r="AJ41">
            <v>32.508208977560059</v>
          </cell>
          <cell r="AK41">
            <v>28.247969393028001</v>
          </cell>
          <cell r="AL41">
            <v>108.31740924877801</v>
          </cell>
          <cell r="AN41">
            <v>33.281095370293635</v>
          </cell>
          <cell r="AO41">
            <v>33.600192557599016</v>
          </cell>
          <cell r="AP41">
            <v>34.122952906670797</v>
          </cell>
          <cell r="AQ41">
            <v>31.679410899294719</v>
          </cell>
          <cell r="AR41">
            <v>120.95561610147561</v>
          </cell>
          <cell r="AT41">
            <v>23.908983132957559</v>
          </cell>
          <cell r="AU41">
            <v>24.034955590689911</v>
          </cell>
          <cell r="AV41">
            <v>24.443307370901422</v>
          </cell>
          <cell r="AW41">
            <v>25.125423629596597</v>
          </cell>
          <cell r="AX41">
            <v>97.512669724145482</v>
          </cell>
          <cell r="AZ41">
            <v>25.475715722698105</v>
          </cell>
          <cell r="BA41">
            <v>25.972085575154217</v>
          </cell>
          <cell r="BB41">
            <v>26.552794925679855</v>
          </cell>
          <cell r="BC41">
            <v>27.37742254014843</v>
          </cell>
          <cell r="BD41">
            <v>105.3780187636806</v>
          </cell>
        </row>
        <row r="42">
          <cell r="A42" t="str">
            <v>Gross Margin</v>
          </cell>
          <cell r="B42" t="str">
            <v>grmgn</v>
          </cell>
          <cell r="D42">
            <v>0.58792773204949</v>
          </cell>
          <cell r="E42">
            <v>0.64012389304369932</v>
          </cell>
          <cell r="F42">
            <v>0.64856658474611573</v>
          </cell>
          <cell r="G42">
            <v>0.65584178647011593</v>
          </cell>
          <cell r="H42">
            <v>0.63608615169221638</v>
          </cell>
          <cell r="J42">
            <v>0.66181388943537278</v>
          </cell>
          <cell r="K42">
            <v>0.67800501465124008</v>
          </cell>
          <cell r="L42">
            <v>0.68378633284746637</v>
          </cell>
          <cell r="M42">
            <v>0.66949423815621001</v>
          </cell>
          <cell r="N42">
            <v>0.67351812930819088</v>
          </cell>
          <cell r="P42">
            <v>0.66121145103821111</v>
          </cell>
          <cell r="Q42">
            <v>0.65645888003168784</v>
          </cell>
          <cell r="R42">
            <v>0.66131418209581982</v>
          </cell>
          <cell r="S42">
            <v>0.6647813841820952</v>
          </cell>
          <cell r="T42">
            <v>0.66101287285277077</v>
          </cell>
          <cell r="V42">
            <v>0.64111000181521149</v>
          </cell>
          <cell r="W42">
            <v>0.63784347826086962</v>
          </cell>
          <cell r="X42">
            <v>0.62625056708292548</v>
          </cell>
          <cell r="Y42">
            <v>0.60779253009058187</v>
          </cell>
          <cell r="Z42">
            <v>0.62867753419966588</v>
          </cell>
          <cell r="AB42">
            <v>0.56428732776146373</v>
          </cell>
          <cell r="AC42">
            <v>0.52460746243457701</v>
          </cell>
          <cell r="AD42">
            <v>0.50278867102396507</v>
          </cell>
          <cell r="AE42">
            <v>0.52</v>
          </cell>
          <cell r="AF42">
            <v>0.52754819110142548</v>
          </cell>
          <cell r="AH42">
            <v>0.56999999999999995</v>
          </cell>
          <cell r="AI42">
            <v>0.5675</v>
          </cell>
          <cell r="AJ42">
            <v>0.57499999999999996</v>
          </cell>
          <cell r="AK42">
            <v>0.57000000000000006</v>
          </cell>
          <cell r="AL42">
            <v>0.56131848270226681</v>
          </cell>
          <cell r="AN42">
            <v>0.58499999999999996</v>
          </cell>
          <cell r="AO42">
            <v>0.58249999999999991</v>
          </cell>
          <cell r="AP42">
            <v>0.57999999999999996</v>
          </cell>
          <cell r="AQ42">
            <v>0.56999999999999995</v>
          </cell>
          <cell r="AR42">
            <v>0.57000000000000006</v>
          </cell>
          <cell r="AT42">
            <v>0.43099999999999999</v>
          </cell>
          <cell r="AU42">
            <v>0.43099999999999999</v>
          </cell>
          <cell r="AV42">
            <v>0.43099999999999994</v>
          </cell>
          <cell r="AW42">
            <v>0.43099999999999999</v>
          </cell>
          <cell r="AX42">
            <v>0.43099999999999994</v>
          </cell>
          <cell r="AZ42">
            <v>0.43099999999999994</v>
          </cell>
          <cell r="BA42">
            <v>0.43099999999999999</v>
          </cell>
          <cell r="BB42">
            <v>0.43099999999999999</v>
          </cell>
          <cell r="BC42">
            <v>0.43099999999999988</v>
          </cell>
          <cell r="BD42">
            <v>0.43099999999999994</v>
          </cell>
        </row>
        <row r="44">
          <cell r="A44" t="str">
            <v>Operating Expenses</v>
          </cell>
        </row>
        <row r="45">
          <cell r="A45" t="str">
            <v xml:space="preserve">     S&amp;M</v>
          </cell>
          <cell r="B45" t="str">
            <v>snm</v>
          </cell>
          <cell r="D45">
            <v>7.5759999999999996</v>
          </cell>
          <cell r="E45">
            <v>8.0346609999999998</v>
          </cell>
          <cell r="F45">
            <v>8.1915270000000007</v>
          </cell>
          <cell r="G45">
            <v>9.1280000000000001</v>
          </cell>
          <cell r="H45">
            <v>32.930188000000001</v>
          </cell>
          <cell r="J45">
            <v>9.7119999999999997</v>
          </cell>
          <cell r="K45">
            <v>10.129</v>
          </cell>
          <cell r="L45">
            <v>10.548</v>
          </cell>
          <cell r="M45">
            <v>10.66</v>
          </cell>
          <cell r="N45">
            <v>41.049000000000007</v>
          </cell>
          <cell r="P45">
            <v>11.544</v>
          </cell>
          <cell r="Q45">
            <v>11.266999999999999</v>
          </cell>
          <cell r="R45">
            <v>11.416</v>
          </cell>
          <cell r="S45">
            <v>12.353</v>
          </cell>
          <cell r="T45">
            <v>46.580000000000005</v>
          </cell>
          <cell r="V45">
            <v>12.673</v>
          </cell>
          <cell r="W45">
            <v>13.074999999999999</v>
          </cell>
          <cell r="X45">
            <v>12.227</v>
          </cell>
          <cell r="Y45">
            <v>12.473000000000001</v>
          </cell>
          <cell r="Z45">
            <v>50.447999999999993</v>
          </cell>
          <cell r="AB45">
            <v>14.282999999999999</v>
          </cell>
          <cell r="AC45">
            <v>14.510999999999999</v>
          </cell>
          <cell r="AD45">
            <v>14.2</v>
          </cell>
          <cell r="AE45">
            <v>13.006840000000002</v>
          </cell>
          <cell r="AF45">
            <v>56.000840000000004</v>
          </cell>
          <cell r="AH45">
            <v>16.638155239928004</v>
          </cell>
          <cell r="AI45">
            <v>16.493365975033043</v>
          </cell>
          <cell r="AJ45">
            <v>16.395444527812899</v>
          </cell>
          <cell r="AK45">
            <v>14.371773901715999</v>
          </cell>
          <cell r="AL45">
            <v>54.527069487716005</v>
          </cell>
          <cell r="AN45">
            <v>16.498320781854964</v>
          </cell>
          <cell r="AO45">
            <v>16.727992861293934</v>
          </cell>
          <cell r="AP45">
            <v>17.061476453335398</v>
          </cell>
          <cell r="AQ45">
            <v>16.117595018939419</v>
          </cell>
          <cell r="AR45">
            <v>59.972573012993188</v>
          </cell>
          <cell r="AT45">
            <v>13.5909532890362</v>
          </cell>
          <cell r="AU45">
            <v>13.829858437334334</v>
          </cell>
          <cell r="AV45">
            <v>13.724548454195231</v>
          </cell>
          <cell r="AW45" t="str">
            <v>mstag:marketingAndDistributionCosts</v>
          </cell>
          <cell r="AX45">
            <v>6</v>
          </cell>
          <cell r="AY45" t="str">
            <v>ISO4217:USD</v>
          </cell>
          <cell r="AZ45" t="b">
            <v>0</v>
          </cell>
          <cell r="BA45" t="b">
            <v>0</v>
          </cell>
          <cell r="BB45">
            <v>14.600956838482889</v>
          </cell>
          <cell r="BC45">
            <v>14.990885660034873</v>
          </cell>
          <cell r="BD45">
            <v>58.119750016694667</v>
          </cell>
          <cell r="BI45" t="str">
            <v>mstag:marketingAndDistributionCosts</v>
          </cell>
          <cell r="BJ45">
            <v>6</v>
          </cell>
          <cell r="BK45" t="str">
            <v>ISO4217:USD</v>
          </cell>
          <cell r="BL45" t="b">
            <v>0</v>
          </cell>
          <cell r="BM45" t="b">
            <v>0</v>
          </cell>
        </row>
        <row r="46">
          <cell r="A46" t="str">
            <v xml:space="preserve">         % of revenues</v>
          </cell>
          <cell r="D46">
            <v>0.39219340477299786</v>
          </cell>
          <cell r="E46">
            <v>0.36355351428097099</v>
          </cell>
          <cell r="F46">
            <v>0.34121410421960263</v>
          </cell>
          <cell r="G46">
            <v>0.33306575202510402</v>
          </cell>
          <cell r="H46">
            <v>0.35473513711619731</v>
          </cell>
          <cell r="J46">
            <v>0.31844711128598596</v>
          </cell>
          <cell r="K46">
            <v>0.30598435187143158</v>
          </cell>
          <cell r="L46">
            <v>0.30146617508359774</v>
          </cell>
          <cell r="M46">
            <v>0.28435766111822453</v>
          </cell>
          <cell r="N46">
            <v>0.30165787269066274</v>
          </cell>
          <cell r="P46">
            <v>0.28367121267969037</v>
          </cell>
          <cell r="Q46">
            <v>0.27892756349952963</v>
          </cell>
          <cell r="R46">
            <v>0.27238022523382327</v>
          </cell>
          <cell r="S46">
            <v>0.28517013712544442</v>
          </cell>
          <cell r="T46">
            <v>0.28006421395030034</v>
          </cell>
          <cell r="V46">
            <v>0.28755218732982391</v>
          </cell>
          <cell r="W46">
            <v>0.30318840579710143</v>
          </cell>
          <cell r="X46">
            <v>0.29194622860008118</v>
          </cell>
          <cell r="Y46">
            <v>0.3095421268147413</v>
          </cell>
          <cell r="Z46">
            <v>0.29785148754524038</v>
          </cell>
          <cell r="AB46">
            <v>0.32263383781341765</v>
          </cell>
          <cell r="AC46">
            <v>0.30624261354043558</v>
          </cell>
          <cell r="AD46">
            <v>0.30936819172113289</v>
          </cell>
          <cell r="AE46">
            <v>0.28000000000000003</v>
          </cell>
          <cell r="AF46">
            <v>0.30434081312123995</v>
          </cell>
          <cell r="AH46">
            <v>0.28999999999999998</v>
          </cell>
          <cell r="AI46">
            <v>0.28999999999999998</v>
          </cell>
          <cell r="AJ46">
            <v>0.28999999999999998</v>
          </cell>
          <cell r="AK46">
            <v>0.28999999999999998</v>
          </cell>
          <cell r="AL46">
            <v>0.28256816815798347</v>
          </cell>
          <cell r="AN46">
            <v>0.28999999999999998</v>
          </cell>
          <cell r="AO46">
            <v>0.28999999999999998</v>
          </cell>
          <cell r="AP46">
            <v>0.28999999999999998</v>
          </cell>
          <cell r="AQ46">
            <v>0.28999999999999998</v>
          </cell>
          <cell r="AR46">
            <v>0.28261909383957151</v>
          </cell>
          <cell r="AT46">
            <v>0.245</v>
          </cell>
          <cell r="AU46">
            <v>0.24799999999999997</v>
          </cell>
          <cell r="AV46">
            <v>0.24199999999999999</v>
          </cell>
          <cell r="AW46">
            <v>0.24199999999999997</v>
          </cell>
          <cell r="AX46">
            <v>0.24421444745132995</v>
          </cell>
          <cell r="AZ46">
            <v>0.24</v>
          </cell>
          <cell r="BA46">
            <v>0.23799999999999999</v>
          </cell>
          <cell r="BB46">
            <v>0.23699999999999999</v>
          </cell>
          <cell r="BC46">
            <v>0.23599999999999999</v>
          </cell>
          <cell r="BD46">
            <v>0.23771193035400806</v>
          </cell>
        </row>
        <row r="47">
          <cell r="A47" t="str">
            <v xml:space="preserve">     R&amp;D</v>
          </cell>
          <cell r="B47" t="str">
            <v>rnd</v>
          </cell>
          <cell r="D47">
            <v>1.5</v>
          </cell>
          <cell r="E47">
            <v>1.39496</v>
          </cell>
          <cell r="F47">
            <v>1.954707</v>
          </cell>
          <cell r="G47">
            <v>2.2200000000000002</v>
          </cell>
          <cell r="H47">
            <v>7.0696670000000008</v>
          </cell>
          <cell r="J47">
            <v>2.246</v>
          </cell>
          <cell r="K47">
            <v>2.3769999999999998</v>
          </cell>
          <cell r="L47">
            <v>2.5310000000000001</v>
          </cell>
          <cell r="M47">
            <v>2.79</v>
          </cell>
          <cell r="N47">
            <v>9.9439999999999991</v>
          </cell>
          <cell r="P47">
            <v>3.21</v>
          </cell>
          <cell r="Q47">
            <v>3.15</v>
          </cell>
          <cell r="R47">
            <v>3.3370000000000002</v>
          </cell>
          <cell r="S47">
            <v>4.1070000000000002</v>
          </cell>
          <cell r="T47">
            <v>13.803999999999998</v>
          </cell>
          <cell r="V47">
            <v>4.4800000000000004</v>
          </cell>
          <cell r="W47">
            <v>4.367</v>
          </cell>
          <cell r="X47">
            <v>4.2370000000000001</v>
          </cell>
          <cell r="Y47">
            <v>4.4870000000000001</v>
          </cell>
          <cell r="Z47">
            <v>17.571000000000002</v>
          </cell>
          <cell r="AB47">
            <v>5.2299999999999995</v>
          </cell>
          <cell r="AC47">
            <v>5.8150000000000004</v>
          </cell>
          <cell r="AD47">
            <v>5.1610000000000005</v>
          </cell>
          <cell r="AE47">
            <v>4.6453000000000007</v>
          </cell>
          <cell r="AF47">
            <v>20.851300000000002</v>
          </cell>
          <cell r="AH47">
            <v>6</v>
          </cell>
          <cell r="AI47">
            <v>6</v>
          </cell>
          <cell r="AJ47">
            <v>6</v>
          </cell>
          <cell r="AK47">
            <v>4.9557841040400001</v>
          </cell>
          <cell r="AL47">
            <v>19.296961099040001</v>
          </cell>
          <cell r="AN47">
            <v>6.257983744841539</v>
          </cell>
          <cell r="AO47">
            <v>6.3451007404908024</v>
          </cell>
          <cell r="AP47">
            <v>6.4715945167823934</v>
          </cell>
          <cell r="AQ47">
            <v>5.5577913858411794</v>
          </cell>
          <cell r="AR47">
            <v>21.220283526574669</v>
          </cell>
          <cell r="AT47">
            <v>2.9647675283745789</v>
          </cell>
          <cell r="AU47">
            <v>3.0113401436131211</v>
          </cell>
          <cell r="AV47">
            <v>2.8356505070651306</v>
          </cell>
          <cell r="AW47" t="str">
            <v>mstag:researchAndDevelopment</v>
          </cell>
          <cell r="AX47">
            <v>6</v>
          </cell>
          <cell r="AY47" t="str">
            <v>ISO4217:USD</v>
          </cell>
          <cell r="AZ47" t="b">
            <v>0</v>
          </cell>
          <cell r="BA47" t="b">
            <v>0</v>
          </cell>
          <cell r="BB47">
            <v>3.0803706410301457</v>
          </cell>
          <cell r="BC47">
            <v>3.1760350974650162</v>
          </cell>
          <cell r="BD47">
            <v>12.224828162839978</v>
          </cell>
          <cell r="BI47" t="str">
            <v>mstag:researchAndDevelopment</v>
          </cell>
          <cell r="BJ47">
            <v>6</v>
          </cell>
          <cell r="BK47" t="str">
            <v>ISO4217:USD</v>
          </cell>
          <cell r="BL47" t="b">
            <v>0</v>
          </cell>
          <cell r="BM47" t="b">
            <v>0</v>
          </cell>
        </row>
        <row r="48">
          <cell r="A48" t="str">
            <v xml:space="preserve">         % of revenues</v>
          </cell>
          <cell r="D48">
            <v>7.7651809287156384E-2</v>
          </cell>
          <cell r="E48">
            <v>6.3119353794937119E-2</v>
          </cell>
          <cell r="F48">
            <v>8.1422376806764687E-2</v>
          </cell>
          <cell r="G48">
            <v>8.1004159673064305E-2</v>
          </cell>
          <cell r="H48">
            <v>7.6156847103662315E-2</v>
          </cell>
          <cell r="J48">
            <v>7.3644173388418915E-2</v>
          </cell>
          <cell r="K48">
            <v>7.1806180708697084E-2</v>
          </cell>
          <cell r="L48">
            <v>7.2337020206350577E-2</v>
          </cell>
          <cell r="M48">
            <v>7.4423815620998715E-2</v>
          </cell>
          <cell r="N48">
            <v>7.3075735974955536E-2</v>
          </cell>
          <cell r="P48">
            <v>7.8879469222263174E-2</v>
          </cell>
          <cell r="Q48">
            <v>7.7981878496806462E-2</v>
          </cell>
          <cell r="R48">
            <v>7.9619202137812567E-2</v>
          </cell>
          <cell r="S48">
            <v>9.4810471397571455E-2</v>
          </cell>
          <cell r="T48">
            <v>8.2997132017388259E-2</v>
          </cell>
          <cell r="V48">
            <v>0.10165184243964422</v>
          </cell>
          <cell r="W48">
            <v>0.10126376811594202</v>
          </cell>
          <cell r="X48">
            <v>0.10116759389699387</v>
          </cell>
          <cell r="Y48">
            <v>0.11135376597592753</v>
          </cell>
          <cell r="Z48">
            <v>0.10374144639346296</v>
          </cell>
          <cell r="AB48">
            <v>0.11813869437542351</v>
          </cell>
          <cell r="AC48">
            <v>0.12272074962012494</v>
          </cell>
          <cell r="AD48">
            <v>0.11244008714596951</v>
          </cell>
          <cell r="AE48">
            <v>0.1</v>
          </cell>
          <cell r="AF48">
            <v>0.11331797159890657</v>
          </cell>
          <cell r="AH48">
            <v>0.1045789016215195</v>
          </cell>
          <cell r="AI48">
            <v>0.10549696178657153</v>
          </cell>
          <cell r="AJ48">
            <v>0.10612704016949948</v>
          </cell>
          <cell r="AK48">
            <v>0.1</v>
          </cell>
          <cell r="AL48">
            <v>9.9999999999999992E-2</v>
          </cell>
          <cell r="AN48">
            <v>0.11</v>
          </cell>
          <cell r="AO48">
            <v>0.11</v>
          </cell>
          <cell r="AP48">
            <v>0.11</v>
          </cell>
          <cell r="AQ48">
            <v>0.1</v>
          </cell>
          <cell r="AR48">
            <v>0.1</v>
          </cell>
          <cell r="AT48">
            <v>5.344496658948359E-2</v>
          </cell>
          <cell r="AU48">
            <v>5.3999999999999999E-2</v>
          </cell>
          <cell r="AV48">
            <v>0.05</v>
          </cell>
          <cell r="AW48">
            <v>0.05</v>
          </cell>
          <cell r="AX48">
            <v>5.1830587460576158E-2</v>
          </cell>
          <cell r="AZ48">
            <v>0.05</v>
          </cell>
          <cell r="BA48">
            <v>0.05</v>
          </cell>
          <cell r="BB48">
            <v>0.05</v>
          </cell>
          <cell r="BC48">
            <v>0.05</v>
          </cell>
          <cell r="BD48">
            <v>0.05</v>
          </cell>
        </row>
        <row r="49">
          <cell r="A49" t="str">
            <v xml:space="preserve">     G&amp;A</v>
          </cell>
          <cell r="B49" t="str">
            <v>gna</v>
          </cell>
          <cell r="D49">
            <v>2.0830000000000002</v>
          </cell>
          <cell r="E49">
            <v>2.6850000000000001</v>
          </cell>
          <cell r="F49">
            <v>2.278788</v>
          </cell>
          <cell r="G49">
            <v>2.5830000000000002</v>
          </cell>
          <cell r="H49">
            <v>9.6297880000000013</v>
          </cell>
          <cell r="J49">
            <v>2.8610000000000002</v>
          </cell>
          <cell r="K49">
            <v>3.3109999999999999</v>
          </cell>
          <cell r="L49">
            <v>3.6019999999999999</v>
          </cell>
          <cell r="M49">
            <v>4.4580000000000002</v>
          </cell>
          <cell r="N49">
            <v>14.232000000000001</v>
          </cell>
          <cell r="P49">
            <v>4.2270000000000003</v>
          </cell>
          <cell r="Q49">
            <v>4.2830000000000004</v>
          </cell>
          <cell r="R49">
            <v>4.5129999999999999</v>
          </cell>
          <cell r="S49">
            <v>4.7670000000000003</v>
          </cell>
          <cell r="T49">
            <v>17.790000000000003</v>
          </cell>
          <cell r="V49">
            <v>4.1890000000000001</v>
          </cell>
          <cell r="W49">
            <v>4.6230000000000002</v>
          </cell>
          <cell r="X49">
            <v>4.2519999999999998</v>
          </cell>
          <cell r="Y49">
            <v>3.9950000000000001</v>
          </cell>
          <cell r="Z49">
            <v>17.059000000000001</v>
          </cell>
          <cell r="AB49">
            <v>5.4720000000000004</v>
          </cell>
          <cell r="AC49">
            <v>5.8010000000000002</v>
          </cell>
          <cell r="AD49">
            <v>5.2269999999999994</v>
          </cell>
          <cell r="AE49">
            <v>4.1807699999999999</v>
          </cell>
          <cell r="AF49">
            <v>20.680769999999999</v>
          </cell>
          <cell r="AH49">
            <v>5.7372949103200019</v>
          </cell>
          <cell r="AI49">
            <v>5.6873675775976018</v>
          </cell>
          <cell r="AJ49">
            <v>5.6536015613147939</v>
          </cell>
          <cell r="AK49">
            <v>4.6584370577975998</v>
          </cell>
          <cell r="AL49">
            <v>18.139143433097601</v>
          </cell>
          <cell r="AN49">
            <v>5.6890761316741267</v>
          </cell>
          <cell r="AO49">
            <v>5.7682734004461844</v>
          </cell>
          <cell r="AP49">
            <v>5.8832677425294486</v>
          </cell>
          <cell r="AQ49">
            <v>5.224323902690708</v>
          </cell>
          <cell r="AR49">
            <v>19.947066514980186</v>
          </cell>
          <cell r="AT49">
            <v>4.9371218070376397</v>
          </cell>
          <cell r="AU49">
            <v>5.0189002393552018</v>
          </cell>
          <cell r="AV49">
            <v>4.9340318822933265</v>
          </cell>
          <cell r="AW49" t="str">
            <v>mstag:generalAndAdministrativeExpenses</v>
          </cell>
          <cell r="AX49">
            <v>6</v>
          </cell>
          <cell r="AY49" t="str">
            <v>ISO4217:USD</v>
          </cell>
          <cell r="AZ49" t="b">
            <v>0</v>
          </cell>
          <cell r="BA49" t="b">
            <v>0</v>
          </cell>
          <cell r="BB49">
            <v>5.0518078512894391</v>
          </cell>
          <cell r="BC49">
            <v>5.2086975598426264</v>
          </cell>
          <cell r="BD49">
            <v>20.16693496535315</v>
          </cell>
          <cell r="BI49" t="str">
            <v>mstag:generalAndAdministrativeExpenses</v>
          </cell>
          <cell r="BJ49">
            <v>6</v>
          </cell>
          <cell r="BK49" t="str">
            <v>ISO4217:USD</v>
          </cell>
          <cell r="BL49" t="b">
            <v>0</v>
          </cell>
          <cell r="BM49" t="b">
            <v>0</v>
          </cell>
        </row>
        <row r="50">
          <cell r="A50" t="str">
            <v xml:space="preserve">         % of revenues</v>
          </cell>
          <cell r="D50">
            <v>0.10783247916343118</v>
          </cell>
          <cell r="E50">
            <v>0.12149127210773512</v>
          </cell>
          <cell r="F50">
            <v>9.4921814470779353E-2</v>
          </cell>
          <cell r="G50">
            <v>9.4249434430416709E-2</v>
          </cell>
          <cell r="H50">
            <v>0.10373533751401334</v>
          </cell>
          <cell r="J50">
            <v>9.3809430126565674E-2</v>
          </cell>
          <cell r="K50">
            <v>0.10002114611968703</v>
          </cell>
          <cell r="L50">
            <v>0.10294664037268857</v>
          </cell>
          <cell r="M50">
            <v>0.11891805377720871</v>
          </cell>
          <cell r="N50">
            <v>0.10458707505989212</v>
          </cell>
          <cell r="P50">
            <v>0.1038702543309989</v>
          </cell>
          <cell r="Q50">
            <v>0.10603059860375305</v>
          </cell>
          <cell r="R50">
            <v>0.10767799198320289</v>
          </cell>
          <cell r="S50">
            <v>0.1100466318851286</v>
          </cell>
          <cell r="T50">
            <v>0.10696312507891462</v>
          </cell>
          <cell r="V50">
            <v>9.5049010709747681E-2</v>
          </cell>
          <cell r="W50">
            <v>0.1072</v>
          </cell>
          <cell r="X50">
            <v>0.10152575153410855</v>
          </cell>
          <cell r="Y50">
            <v>9.9143814369028416E-2</v>
          </cell>
          <cell r="Z50">
            <v>0.10071853246975611</v>
          </cell>
          <cell r="AB50">
            <v>0.12360515021459227</v>
          </cell>
          <cell r="AC50">
            <v>0.12242529123754854</v>
          </cell>
          <cell r="AD50">
            <v>0.11387799564270151</v>
          </cell>
          <cell r="AE50">
            <v>0.09</v>
          </cell>
          <cell r="AF50">
            <v>0.11239121337775193</v>
          </cell>
          <cell r="AH50">
            <v>0.1</v>
          </cell>
          <cell r="AI50">
            <v>0.1</v>
          </cell>
          <cell r="AJ50">
            <v>0.10000000000000002</v>
          </cell>
          <cell r="AK50">
            <v>9.4E-2</v>
          </cell>
          <cell r="AL50">
            <v>9.4E-2</v>
          </cell>
          <cell r="AN50">
            <v>0.1</v>
          </cell>
          <cell r="AO50">
            <v>0.1</v>
          </cell>
          <cell r="AP50">
            <v>0.1</v>
          </cell>
          <cell r="AQ50">
            <v>9.4E-2</v>
          </cell>
          <cell r="AR50">
            <v>9.4E-2</v>
          </cell>
          <cell r="AT50">
            <v>8.8999999999999996E-2</v>
          </cell>
          <cell r="AU50">
            <v>0.09</v>
          </cell>
          <cell r="AV50">
            <v>8.6999999999999994E-2</v>
          </cell>
          <cell r="AW50">
            <v>8.5999999999999993E-2</v>
          </cell>
          <cell r="AX50">
            <v>8.797215479461859E-2</v>
          </cell>
          <cell r="AZ50">
            <v>8.4000000000000005E-2</v>
          </cell>
          <cell r="BA50">
            <v>8.2000000000000003E-2</v>
          </cell>
          <cell r="BB50">
            <v>8.2000000000000003E-2</v>
          </cell>
          <cell r="BC50">
            <v>8.2000000000000003E-2</v>
          </cell>
          <cell r="BD50">
            <v>8.2483511002039808E-2</v>
          </cell>
        </row>
        <row r="51">
          <cell r="A51" t="str">
            <v>Stock Option Expense (FV)</v>
          </cell>
          <cell r="H51">
            <v>0</v>
          </cell>
          <cell r="N51">
            <v>0</v>
          </cell>
          <cell r="P51">
            <v>1.1437564402810305</v>
          </cell>
          <cell r="Q51">
            <v>3.1921817776787722</v>
          </cell>
          <cell r="R51">
            <v>1.8225009604302727</v>
          </cell>
          <cell r="S51">
            <v>0</v>
          </cell>
          <cell r="T51">
            <v>6.1584391783900756</v>
          </cell>
          <cell r="V51">
            <v>1.7835465884079231</v>
          </cell>
          <cell r="W51">
            <v>7.4538201741218869E-3</v>
          </cell>
          <cell r="X51">
            <v>1.1041909738717337</v>
          </cell>
          <cell r="Y51">
            <v>5.1298150000000078</v>
          </cell>
          <cell r="Z51">
            <v>8.0250063824537854</v>
          </cell>
          <cell r="AB51">
            <v>1.7900913532772078</v>
          </cell>
          <cell r="AC51">
            <v>1.788</v>
          </cell>
          <cell r="AD51">
            <v>2.1155625084185186</v>
          </cell>
          <cell r="AE51">
            <v>2.2782980859891739</v>
          </cell>
          <cell r="AF51">
            <v>7.2648605944076934</v>
          </cell>
          <cell r="AH51">
            <v>2.3851380699251457</v>
          </cell>
          <cell r="AI51">
            <v>2.6019688035547044</v>
          </cell>
          <cell r="AJ51">
            <v>2.8187995371842631</v>
          </cell>
          <cell r="AK51">
            <v>2.1527389332706557</v>
          </cell>
          <cell r="AL51">
            <v>7.6883533331094842</v>
          </cell>
          <cell r="AN51">
            <v>2.7933232855413737</v>
          </cell>
          <cell r="AO51">
            <v>3.0472617660451347</v>
          </cell>
          <cell r="AP51">
            <v>3.3012002465488965</v>
          </cell>
          <cell r="AQ51">
            <v>1.9786449469176284</v>
          </cell>
          <cell r="AR51">
            <v>7.0665890961343862</v>
          </cell>
          <cell r="AT51">
            <v>1.5320513215718092</v>
          </cell>
          <cell r="AU51">
            <v>1.6713287144419735</v>
          </cell>
          <cell r="AV51">
            <v>1.8106061073121382</v>
          </cell>
          <cell r="AW51">
            <v>1.9498835001823027</v>
          </cell>
          <cell r="AX51">
            <v>6.9638696435082235</v>
          </cell>
          <cell r="AZ51">
            <v>1.6255647389182113</v>
          </cell>
          <cell r="BA51">
            <v>1.7733433515471397</v>
          </cell>
          <cell r="BB51">
            <v>1.921121964176068</v>
          </cell>
          <cell r="BC51">
            <v>2.0689005768049964</v>
          </cell>
          <cell r="BD51">
            <v>7.3889306314464154</v>
          </cell>
        </row>
        <row r="52">
          <cell r="A52" t="str">
            <v xml:space="preserve">         % of revenues</v>
          </cell>
          <cell r="D52">
            <v>0</v>
          </cell>
          <cell r="E52">
            <v>0</v>
          </cell>
          <cell r="F52">
            <v>0</v>
          </cell>
          <cell r="G52">
            <v>0</v>
          </cell>
          <cell r="H52">
            <v>0</v>
          </cell>
          <cell r="J52">
            <v>0</v>
          </cell>
          <cell r="K52">
            <v>0</v>
          </cell>
          <cell r="L52">
            <v>0</v>
          </cell>
          <cell r="M52">
            <v>0</v>
          </cell>
          <cell r="N52">
            <v>0</v>
          </cell>
          <cell r="P52">
            <v>2.8105576613368485E-2</v>
          </cell>
          <cell r="Q52">
            <v>7.9026136992592269E-2</v>
          </cell>
          <cell r="R52">
            <v>4.3483989321203301E-2</v>
          </cell>
          <cell r="S52">
            <v>0</v>
          </cell>
          <cell r="T52">
            <v>3.7027875218045292E-2</v>
          </cell>
          <cell r="V52">
            <v>4.0468927854599816E-2</v>
          </cell>
          <cell r="W52">
            <v>1.7284220693615971E-4</v>
          </cell>
          <cell r="X52">
            <v>2.6364962008350652E-2</v>
          </cell>
          <cell r="Y52">
            <v>0.1273064896389132</v>
          </cell>
          <cell r="Z52">
            <v>4.738067095967944E-2</v>
          </cell>
          <cell r="AB52">
            <v>4.0435765829618428E-2</v>
          </cell>
          <cell r="AC52">
            <v>3.7734256289042714E-2</v>
          </cell>
          <cell r="AD52">
            <v>4.6090686457919798E-2</v>
          </cell>
          <cell r="AE52">
            <v>4.9045230361638083E-2</v>
          </cell>
          <cell r="AF52">
            <v>3.9481436001933039E-2</v>
          </cell>
          <cell r="AH52">
            <v>4.1572519928073787E-2</v>
          </cell>
          <cell r="AI52">
            <v>4.5749967239743651E-2</v>
          </cell>
          <cell r="AJ52">
            <v>4.9858475285420138E-2</v>
          </cell>
          <cell r="AK52">
            <v>4.3438916790497863E-2</v>
          </cell>
          <cell r="AL52">
            <v>3.984230104237485E-2</v>
          </cell>
          <cell r="AN52">
            <v>4.9099769820084682E-2</v>
          </cell>
          <cell r="AO52">
            <v>5.2827970425420971E-2</v>
          </cell>
          <cell r="AP52">
            <v>5.6111677914722623E-2</v>
          </cell>
          <cell r="AQ52">
            <v>3.5601281328377136E-2</v>
          </cell>
          <cell r="AR52">
            <v>3.330110593142984E-2</v>
          </cell>
          <cell r="AT52">
            <v>2.7617825313835019E-2</v>
          </cell>
          <cell r="AU52">
            <v>2.9970626457222153E-2</v>
          </cell>
          <cell r="AV52">
            <v>3.1925762762388114E-2</v>
          </cell>
          <cell r="AW52">
            <v>3.3448183838326213E-2</v>
          </cell>
          <cell r="AX52">
            <v>3.0779875321256318E-2</v>
          </cell>
          <cell r="AZ52">
            <v>2.7501421750028354E-2</v>
          </cell>
          <cell r="BA52">
            <v>2.9428171345930846E-2</v>
          </cell>
          <cell r="BB52">
            <v>3.1183292338054509E-2</v>
          </cell>
          <cell r="BC52">
            <v>3.2570492978120896E-2</v>
          </cell>
          <cell r="BD52">
            <v>3.0220999972444096E-2</v>
          </cell>
        </row>
        <row r="54">
          <cell r="A54" t="str">
            <v xml:space="preserve">     Special Charges</v>
          </cell>
          <cell r="D54">
            <v>0.81799999999999995</v>
          </cell>
          <cell r="E54">
            <v>0.61399999999999999</v>
          </cell>
          <cell r="F54">
            <v>0.66400000000000003</v>
          </cell>
          <cell r="G54">
            <v>0.66900000000000004</v>
          </cell>
          <cell r="H54">
            <v>2.7650000000000001</v>
          </cell>
          <cell r="J54">
            <v>0.97499999999999998</v>
          </cell>
          <cell r="K54">
            <v>0.98899999999999999</v>
          </cell>
          <cell r="L54">
            <v>1.081</v>
          </cell>
          <cell r="M54">
            <v>1.024</v>
          </cell>
          <cell r="N54">
            <v>4.069</v>
          </cell>
          <cell r="P54">
            <v>0.78700000000000003</v>
          </cell>
          <cell r="Q54">
            <v>0.623</v>
          </cell>
          <cell r="R54">
            <v>0.501</v>
          </cell>
          <cell r="S54">
            <v>0.88800000000000001</v>
          </cell>
          <cell r="T54">
            <v>2.7989999999999999</v>
          </cell>
          <cell r="V54">
            <v>0.95199999999999996</v>
          </cell>
          <cell r="W54">
            <v>0.90599999999999992</v>
          </cell>
          <cell r="X54">
            <v>0.82899999999999996</v>
          </cell>
          <cell r="Y54">
            <v>0.81699999999999995</v>
          </cell>
          <cell r="Z54">
            <v>3.5039999999999996</v>
          </cell>
          <cell r="AB54">
            <v>1.9039999999999999</v>
          </cell>
          <cell r="AC54">
            <v>3.8730000000000002</v>
          </cell>
          <cell r="AD54">
            <v>3.1850000000000001</v>
          </cell>
          <cell r="AE54">
            <v>3.0992980859891741</v>
          </cell>
          <cell r="AF54">
            <v>12.061298085989174</v>
          </cell>
          <cell r="AH54">
            <v>3.2061380699251458</v>
          </cell>
          <cell r="AI54">
            <v>3.4229688035547046</v>
          </cell>
          <cell r="AJ54">
            <v>3.6397995371842633</v>
          </cell>
          <cell r="AK54">
            <v>2.9737389332706554</v>
          </cell>
          <cell r="AL54">
            <v>10.972353333109483</v>
          </cell>
          <cell r="AN54">
            <v>3.6143232855413734</v>
          </cell>
          <cell r="AO54">
            <v>3.8682617660451344</v>
          </cell>
          <cell r="AP54">
            <v>4.1222002465488963</v>
          </cell>
          <cell r="AQ54">
            <v>2.7996449469176286</v>
          </cell>
          <cell r="AR54">
            <v>10.350589096134385</v>
          </cell>
          <cell r="AT54">
            <v>2.353051321571809</v>
          </cell>
          <cell r="AU54">
            <v>2.4923287144419737</v>
          </cell>
          <cell r="AV54">
            <v>2.6316061073121384</v>
          </cell>
          <cell r="AW54">
            <v>2.7708835001823027</v>
          </cell>
          <cell r="AX54">
            <v>10.247869643508224</v>
          </cell>
          <cell r="AZ54">
            <v>2.4465647389182115</v>
          </cell>
          <cell r="BA54">
            <v>2.5943433515471397</v>
          </cell>
          <cell r="BB54">
            <v>2.7421219641760679</v>
          </cell>
          <cell r="BC54">
            <v>2.8899005768049966</v>
          </cell>
          <cell r="BD54">
            <v>10.672930631446416</v>
          </cell>
        </row>
        <row r="55">
          <cell r="A55" t="str">
            <v xml:space="preserve">          Goodwill Amortization</v>
          </cell>
          <cell r="H55">
            <v>0</v>
          </cell>
          <cell r="N55">
            <v>0</v>
          </cell>
          <cell r="S55">
            <v>0</v>
          </cell>
          <cell r="T55">
            <v>0</v>
          </cell>
          <cell r="Z55">
            <v>0</v>
          </cell>
          <cell r="AC55">
            <v>0</v>
          </cell>
          <cell r="AD55">
            <v>0</v>
          </cell>
          <cell r="AE55">
            <v>0</v>
          </cell>
          <cell r="AF55">
            <v>0</v>
          </cell>
          <cell r="AH55">
            <v>0</v>
          </cell>
          <cell r="AI55">
            <v>0</v>
          </cell>
          <cell r="AJ55">
            <v>0</v>
          </cell>
          <cell r="AK55">
            <v>0</v>
          </cell>
          <cell r="AL55">
            <v>0</v>
          </cell>
          <cell r="AN55">
            <v>0</v>
          </cell>
          <cell r="AO55">
            <v>0</v>
          </cell>
          <cell r="AP55">
            <v>0</v>
          </cell>
          <cell r="AQ55">
            <v>0</v>
          </cell>
          <cell r="AR55">
            <v>0</v>
          </cell>
          <cell r="AT55">
            <v>0</v>
          </cell>
          <cell r="AU55">
            <v>0</v>
          </cell>
          <cell r="AV55">
            <v>0</v>
          </cell>
          <cell r="AW55" t="str">
            <v>mstag:amortizationOfGoodwillInIncomeStatement</v>
          </cell>
          <cell r="AX55">
            <v>6</v>
          </cell>
          <cell r="AY55" t="str">
            <v>ISO4217:USD</v>
          </cell>
          <cell r="AZ55" t="b">
            <v>0</v>
          </cell>
          <cell r="BA55" t="b">
            <v>0</v>
          </cell>
          <cell r="BB55">
            <v>0</v>
          </cell>
          <cell r="BC55">
            <v>0</v>
          </cell>
          <cell r="BD55">
            <v>0</v>
          </cell>
          <cell r="BI55" t="str">
            <v>mstag:amortizationOfGoodwillInIncomeStatement</v>
          </cell>
          <cell r="BJ55">
            <v>6</v>
          </cell>
          <cell r="BK55" t="str">
            <v>ISO4217:USD</v>
          </cell>
          <cell r="BL55" t="b">
            <v>0</v>
          </cell>
          <cell r="BM55" t="b">
            <v>0</v>
          </cell>
        </row>
        <row r="56">
          <cell r="A56" t="str">
            <v xml:space="preserve">          Amortization of stock-based compensation</v>
          </cell>
          <cell r="D56">
            <v>0.81799999999999995</v>
          </cell>
          <cell r="E56">
            <v>0.61399999999999999</v>
          </cell>
          <cell r="F56">
            <v>0.66400000000000003</v>
          </cell>
          <cell r="G56">
            <v>0.66900000000000004</v>
          </cell>
          <cell r="H56">
            <v>2.7650000000000001</v>
          </cell>
          <cell r="J56">
            <v>0.97499999999999998</v>
          </cell>
          <cell r="K56">
            <v>0.98899999999999999</v>
          </cell>
          <cell r="L56">
            <v>1.081</v>
          </cell>
          <cell r="M56">
            <v>1.024</v>
          </cell>
          <cell r="N56">
            <v>4.069</v>
          </cell>
          <cell r="P56">
            <v>0</v>
          </cell>
          <cell r="Q56">
            <v>0</v>
          </cell>
          <cell r="R56">
            <v>2.1000000000000001E-2</v>
          </cell>
          <cell r="S56">
            <v>0.436</v>
          </cell>
          <cell r="T56">
            <v>0.45700000000000002</v>
          </cell>
          <cell r="V56">
            <v>0.36</v>
          </cell>
          <cell r="W56">
            <v>0.315</v>
          </cell>
          <cell r="X56">
            <v>0.23699999999999999</v>
          </cell>
          <cell r="Y56">
            <v>0.22500000000000001</v>
          </cell>
          <cell r="Z56">
            <v>1.137</v>
          </cell>
          <cell r="AB56">
            <v>1.083</v>
          </cell>
          <cell r="AC56">
            <v>1.788</v>
          </cell>
          <cell r="AD56">
            <v>1.5940000000000001</v>
          </cell>
          <cell r="AE56">
            <v>2.2782980859891739</v>
          </cell>
          <cell r="AF56">
            <v>6.7432980859891742</v>
          </cell>
          <cell r="AH56">
            <v>2.3851380699251457</v>
          </cell>
          <cell r="AI56">
            <v>2.6019688035547044</v>
          </cell>
          <cell r="AJ56">
            <v>2.8187995371842631</v>
          </cell>
          <cell r="AK56">
            <v>2.1527389332706557</v>
          </cell>
          <cell r="AL56">
            <v>7.6883533331094842</v>
          </cell>
          <cell r="AN56">
            <v>2.7933232855413737</v>
          </cell>
          <cell r="AO56">
            <v>3.0472617660451347</v>
          </cell>
          <cell r="AP56">
            <v>3.3012002465488965</v>
          </cell>
          <cell r="AQ56">
            <v>1.9786449469176284</v>
          </cell>
          <cell r="AR56">
            <v>7.0665890961343862</v>
          </cell>
          <cell r="AT56">
            <v>1.5320513215718092</v>
          </cell>
          <cell r="AU56">
            <v>1.6713287144419735</v>
          </cell>
          <cell r="AV56">
            <v>1.8106061073121382</v>
          </cell>
          <cell r="AW56" t="str">
            <v>mstag:stockCompensation</v>
          </cell>
          <cell r="AX56">
            <v>6</v>
          </cell>
          <cell r="AY56" t="str">
            <v>ISO4217:USD</v>
          </cell>
          <cell r="AZ56" t="b">
            <v>0</v>
          </cell>
          <cell r="BA56" t="b">
            <v>0</v>
          </cell>
          <cell r="BB56">
            <v>1.921121964176068</v>
          </cell>
          <cell r="BC56">
            <v>2.0689005768049964</v>
          </cell>
          <cell r="BD56">
            <v>7.3889306314464154</v>
          </cell>
          <cell r="BI56" t="str">
            <v>mstag:stockCompensation</v>
          </cell>
          <cell r="BJ56">
            <v>6</v>
          </cell>
          <cell r="BK56" t="str">
            <v>ISO4217:USD</v>
          </cell>
          <cell r="BL56" t="b">
            <v>0</v>
          </cell>
          <cell r="BM56" t="b">
            <v>0</v>
          </cell>
        </row>
        <row r="57">
          <cell r="A57" t="str">
            <v xml:space="preserve">          Amortization of Intangibles</v>
          </cell>
          <cell r="H57">
            <v>0</v>
          </cell>
          <cell r="N57">
            <v>0</v>
          </cell>
          <cell r="P57">
            <v>0.78700000000000003</v>
          </cell>
          <cell r="Q57">
            <v>0.623</v>
          </cell>
          <cell r="R57">
            <v>0.48</v>
          </cell>
          <cell r="S57">
            <v>0.45200000000000001</v>
          </cell>
          <cell r="T57">
            <v>2.3420000000000001</v>
          </cell>
          <cell r="V57">
            <v>0.59199999999999997</v>
          </cell>
          <cell r="W57">
            <v>0.59099999999999997</v>
          </cell>
          <cell r="X57">
            <v>0.59199999999999997</v>
          </cell>
          <cell r="Y57">
            <v>0.59199999999999997</v>
          </cell>
          <cell r="Z57">
            <v>2.367</v>
          </cell>
          <cell r="AB57">
            <v>0.82099999999999995</v>
          </cell>
          <cell r="AC57">
            <v>1.05</v>
          </cell>
          <cell r="AD57">
            <v>1.05</v>
          </cell>
          <cell r="AE57">
            <v>0.82099999999999995</v>
          </cell>
          <cell r="AF57">
            <v>3.742</v>
          </cell>
          <cell r="AH57">
            <v>0.82099999999999995</v>
          </cell>
          <cell r="AI57">
            <v>0.82099999999999995</v>
          </cell>
          <cell r="AJ57">
            <v>0.82099999999999995</v>
          </cell>
          <cell r="AK57">
            <v>0.82099999999999995</v>
          </cell>
          <cell r="AL57">
            <v>3.2839999999999998</v>
          </cell>
          <cell r="AN57">
            <v>0.82099999999999995</v>
          </cell>
          <cell r="AO57">
            <v>0.82099999999999995</v>
          </cell>
          <cell r="AP57">
            <v>0.82099999999999995</v>
          </cell>
          <cell r="AQ57">
            <v>0.82099999999999995</v>
          </cell>
          <cell r="AR57">
            <v>3.2839999999999998</v>
          </cell>
          <cell r="AT57">
            <v>0.82099999999999995</v>
          </cell>
          <cell r="AU57">
            <v>0.82099999999999995</v>
          </cell>
          <cell r="AV57">
            <v>0.82099999999999995</v>
          </cell>
          <cell r="AW57" t="str">
            <v>mstag:amortizationOfIntangiblesAssumedToHaveIndefiniteLifeIncomeStatement</v>
          </cell>
          <cell r="AX57">
            <v>6</v>
          </cell>
          <cell r="AY57" t="str">
            <v>ISO4217:USD</v>
          </cell>
          <cell r="AZ57" t="b">
            <v>0</v>
          </cell>
          <cell r="BA57" t="b">
            <v>0</v>
          </cell>
          <cell r="BB57">
            <v>0.82099999999999995</v>
          </cell>
          <cell r="BC57">
            <v>0.82099999999999995</v>
          </cell>
          <cell r="BD57">
            <v>3.2839999999999998</v>
          </cell>
          <cell r="BI57" t="str">
            <v>mstag:amortizationOfOtherIntangiblesInIncomeStatement</v>
          </cell>
          <cell r="BJ57">
            <v>6</v>
          </cell>
          <cell r="BK57" t="str">
            <v>ISO4217:USD</v>
          </cell>
          <cell r="BL57" t="b">
            <v>0</v>
          </cell>
          <cell r="BM57" t="b">
            <v>0</v>
          </cell>
        </row>
        <row r="58">
          <cell r="A58" t="str">
            <v xml:space="preserve">          Impairment of Intangibles</v>
          </cell>
          <cell r="H58">
            <v>0</v>
          </cell>
          <cell r="N58">
            <v>0</v>
          </cell>
          <cell r="S58">
            <v>0</v>
          </cell>
          <cell r="T58">
            <v>0</v>
          </cell>
          <cell r="Z58">
            <v>0</v>
          </cell>
          <cell r="AC58">
            <v>0</v>
          </cell>
          <cell r="AD58">
            <v>0</v>
          </cell>
          <cell r="AE58">
            <v>0</v>
          </cell>
          <cell r="AF58">
            <v>0</v>
          </cell>
          <cell r="AH58">
            <v>0</v>
          </cell>
          <cell r="AI58">
            <v>0</v>
          </cell>
          <cell r="AJ58">
            <v>0</v>
          </cell>
          <cell r="AK58">
            <v>0</v>
          </cell>
          <cell r="AL58">
            <v>0</v>
          </cell>
          <cell r="AN58">
            <v>0</v>
          </cell>
          <cell r="AO58">
            <v>0</v>
          </cell>
          <cell r="AP58">
            <v>0</v>
          </cell>
          <cell r="AQ58">
            <v>0</v>
          </cell>
          <cell r="AR58">
            <v>0</v>
          </cell>
          <cell r="AT58">
            <v>0</v>
          </cell>
          <cell r="AU58">
            <v>0</v>
          </cell>
          <cell r="AV58">
            <v>0</v>
          </cell>
          <cell r="AW58" t="str">
            <v>mstag:indefiniteLifeIntangibleImpairment</v>
          </cell>
          <cell r="AX58">
            <v>6</v>
          </cell>
          <cell r="AY58" t="str">
            <v>ISO4217:USD</v>
          </cell>
          <cell r="AZ58" t="b">
            <v>0</v>
          </cell>
          <cell r="BA58" t="b">
            <v>0</v>
          </cell>
          <cell r="BB58">
            <v>0</v>
          </cell>
          <cell r="BC58">
            <v>0</v>
          </cell>
          <cell r="BD58">
            <v>0</v>
          </cell>
          <cell r="BI58" t="str">
            <v>mstag:indefiniteLifeIntangibleImpairment</v>
          </cell>
          <cell r="BJ58">
            <v>6</v>
          </cell>
          <cell r="BK58" t="str">
            <v>ISO4217:USD</v>
          </cell>
          <cell r="BL58" t="b">
            <v>0</v>
          </cell>
          <cell r="BM58" t="b">
            <v>0</v>
          </cell>
        </row>
        <row r="59">
          <cell r="A59" t="str">
            <v xml:space="preserve">          In Process R&amp;D</v>
          </cell>
          <cell r="H59">
            <v>0</v>
          </cell>
          <cell r="N59">
            <v>0</v>
          </cell>
          <cell r="S59">
            <v>0</v>
          </cell>
          <cell r="T59">
            <v>0</v>
          </cell>
          <cell r="Z59">
            <v>0</v>
          </cell>
          <cell r="AC59">
            <v>0</v>
          </cell>
          <cell r="AD59">
            <v>0</v>
          </cell>
          <cell r="AE59">
            <v>0</v>
          </cell>
          <cell r="AF59">
            <v>0</v>
          </cell>
          <cell r="AH59">
            <v>0</v>
          </cell>
          <cell r="AI59">
            <v>0</v>
          </cell>
          <cell r="AJ59">
            <v>0</v>
          </cell>
          <cell r="AK59">
            <v>0</v>
          </cell>
          <cell r="AL59">
            <v>0</v>
          </cell>
          <cell r="AN59">
            <v>0</v>
          </cell>
          <cell r="AO59">
            <v>0</v>
          </cell>
          <cell r="AP59">
            <v>0</v>
          </cell>
          <cell r="AQ59">
            <v>0</v>
          </cell>
          <cell r="AR59">
            <v>0</v>
          </cell>
          <cell r="AT59">
            <v>0</v>
          </cell>
          <cell r="AU59">
            <v>0</v>
          </cell>
          <cell r="AV59">
            <v>0</v>
          </cell>
          <cell r="AW59" t="str">
            <v>mstag:acquiredInProcessRAndDOneTime</v>
          </cell>
          <cell r="AX59">
            <v>6</v>
          </cell>
          <cell r="AY59" t="str">
            <v>ISO4217:USD</v>
          </cell>
          <cell r="AZ59" t="b">
            <v>0</v>
          </cell>
          <cell r="BA59" t="b">
            <v>0</v>
          </cell>
          <cell r="BB59">
            <v>0</v>
          </cell>
          <cell r="BC59">
            <v>0</v>
          </cell>
          <cell r="BD59">
            <v>0</v>
          </cell>
          <cell r="BI59" t="str">
            <v>mstag:acquiredInProcessRAndDOneTime</v>
          </cell>
          <cell r="BJ59">
            <v>6</v>
          </cell>
          <cell r="BK59" t="str">
            <v>ISO4217:USD</v>
          </cell>
          <cell r="BL59" t="b">
            <v>0</v>
          </cell>
          <cell r="BM59" t="b">
            <v>0</v>
          </cell>
        </row>
        <row r="60">
          <cell r="A60" t="str">
            <v>Restructruring / Other One-Time</v>
          </cell>
          <cell r="H60">
            <v>0</v>
          </cell>
          <cell r="N60">
            <v>0</v>
          </cell>
          <cell r="T60">
            <v>0</v>
          </cell>
          <cell r="Z60">
            <v>0</v>
          </cell>
          <cell r="AC60">
            <v>1.0349999999999999</v>
          </cell>
          <cell r="AD60">
            <v>0.54100000000000004</v>
          </cell>
          <cell r="AE60">
            <v>0</v>
          </cell>
          <cell r="AF60">
            <v>1.5760000000000001</v>
          </cell>
          <cell r="AH60">
            <v>0</v>
          </cell>
          <cell r="AI60">
            <v>0</v>
          </cell>
          <cell r="AJ60">
            <v>0</v>
          </cell>
          <cell r="AK60">
            <v>0</v>
          </cell>
          <cell r="AL60">
            <v>0</v>
          </cell>
          <cell r="AN60">
            <v>0</v>
          </cell>
          <cell r="AO60">
            <v>0</v>
          </cell>
          <cell r="AP60">
            <v>0</v>
          </cell>
          <cell r="AQ60">
            <v>0</v>
          </cell>
          <cell r="AR60">
            <v>0</v>
          </cell>
          <cell r="AT60">
            <v>0</v>
          </cell>
          <cell r="AU60">
            <v>0</v>
          </cell>
          <cell r="AV60">
            <v>0</v>
          </cell>
          <cell r="AW60">
            <v>0</v>
          </cell>
          <cell r="AX60">
            <v>0</v>
          </cell>
          <cell r="AZ60">
            <v>0</v>
          </cell>
          <cell r="BA60">
            <v>0</v>
          </cell>
          <cell r="BB60">
            <v>0</v>
          </cell>
          <cell r="BC60">
            <v>0</v>
          </cell>
          <cell r="BD60">
            <v>0</v>
          </cell>
          <cell r="BI60" t="str">
            <v>mstag:restructuringCostsOneTime</v>
          </cell>
          <cell r="BJ60">
            <v>6</v>
          </cell>
          <cell r="BK60" t="str">
            <v>ISO4217:USD</v>
          </cell>
          <cell r="BL60" t="b">
            <v>0</v>
          </cell>
          <cell r="BM60" t="b">
            <v>0</v>
          </cell>
        </row>
        <row r="61">
          <cell r="A61" t="str">
            <v>Total Operating Expenses</v>
          </cell>
          <cell r="B61" t="str">
            <v>totexp</v>
          </cell>
          <cell r="D61">
            <v>11.159000000000001</v>
          </cell>
          <cell r="E61">
            <v>12.114621</v>
          </cell>
          <cell r="F61">
            <v>12.425022</v>
          </cell>
          <cell r="G61">
            <v>13.931000000000001</v>
          </cell>
          <cell r="H61">
            <v>49.629643000000002</v>
          </cell>
          <cell r="J61">
            <v>14.819000000000001</v>
          </cell>
          <cell r="K61">
            <v>15.817</v>
          </cell>
          <cell r="L61">
            <v>16.681000000000001</v>
          </cell>
          <cell r="M61">
            <v>0</v>
          </cell>
          <cell r="N61">
            <v>65.225000000000009</v>
          </cell>
          <cell r="P61">
            <v>18.981000000000002</v>
          </cell>
          <cell r="Q61">
            <v>18.7</v>
          </cell>
          <cell r="R61">
            <v>19.265999999999998</v>
          </cell>
          <cell r="S61">
            <v>0</v>
          </cell>
          <cell r="T61">
            <v>78.173999999999992</v>
          </cell>
          <cell r="V61">
            <v>21.341999999999999</v>
          </cell>
          <cell r="W61">
            <v>22.065000000000001</v>
          </cell>
          <cell r="X61">
            <v>20.715999999999998</v>
          </cell>
          <cell r="Y61">
            <v>0</v>
          </cell>
          <cell r="Z61">
            <v>85.077999999999989</v>
          </cell>
          <cell r="AB61">
            <v>24.984999999999999</v>
          </cell>
          <cell r="AC61">
            <v>25.326651165102803</v>
          </cell>
          <cell r="AD61">
            <v>24.865053918352643</v>
          </cell>
          <cell r="AE61">
            <v>0</v>
          </cell>
          <cell r="AF61">
            <v>100.17960487865545</v>
          </cell>
          <cell r="AH61">
            <v>28.375450150248007</v>
          </cell>
          <cell r="AI61">
            <v>28.180733552630645</v>
          </cell>
          <cell r="AJ61">
            <v>28.049046089127692</v>
          </cell>
          <cell r="AK61">
            <v>0</v>
          </cell>
          <cell r="AL61">
            <v>112.62274861497136</v>
          </cell>
          <cell r="AN61">
            <v>28.445380658370631</v>
          </cell>
          <cell r="AO61">
            <v>28.841367002230921</v>
          </cell>
          <cell r="AP61">
            <v>29.416338712647239</v>
          </cell>
          <cell r="AQ61">
            <v>0</v>
          </cell>
          <cell r="AR61">
            <v>116.87556705537884</v>
          </cell>
        </row>
        <row r="62">
          <cell r="A62" t="str">
            <v>Total Operating Expenses</v>
          </cell>
          <cell r="B62" t="str">
            <v>totexp</v>
          </cell>
          <cell r="D62">
            <v>11.159000000000001</v>
          </cell>
          <cell r="E62">
            <v>12.114621</v>
          </cell>
          <cell r="F62">
            <v>12.425022</v>
          </cell>
          <cell r="G62">
            <v>13.931000000000001</v>
          </cell>
          <cell r="H62">
            <v>49.629643000000002</v>
          </cell>
          <cell r="J62">
            <v>14.819000000000001</v>
          </cell>
          <cell r="K62">
            <v>15.817</v>
          </cell>
          <cell r="L62">
            <v>16.681000000000001</v>
          </cell>
          <cell r="M62">
            <v>17.908000000000001</v>
          </cell>
          <cell r="N62">
            <v>65.225000000000009</v>
          </cell>
          <cell r="P62">
            <v>18.981000000000002</v>
          </cell>
          <cell r="Q62">
            <v>18.7</v>
          </cell>
          <cell r="R62">
            <v>19.265999999999998</v>
          </cell>
          <cell r="S62">
            <v>21.227</v>
          </cell>
          <cell r="T62">
            <v>78.173999999999992</v>
          </cell>
          <cell r="V62">
            <v>21.341999999999999</v>
          </cell>
          <cell r="W62">
            <v>22.065000000000001</v>
          </cell>
          <cell r="X62">
            <v>20.715999999999998</v>
          </cell>
          <cell r="Y62">
            <v>20.955000000000002</v>
          </cell>
          <cell r="Z62">
            <v>85.077999999999989</v>
          </cell>
          <cell r="AB62">
            <v>24.984999999999999</v>
          </cell>
          <cell r="AC62">
            <v>26.127000000000002</v>
          </cell>
          <cell r="AD62">
            <v>24.588000000000001</v>
          </cell>
          <cell r="AE62">
            <v>21.832910000000002</v>
          </cell>
          <cell r="AF62">
            <v>97.532910000000001</v>
          </cell>
          <cell r="AH62">
            <v>22.51758804</v>
          </cell>
          <cell r="AI62">
            <v>22.901573828400004</v>
          </cell>
          <cell r="AJ62">
            <v>22.657389999999999</v>
          </cell>
          <cell r="AK62">
            <v>23.985995063553599</v>
          </cell>
          <cell r="AL62">
            <v>91.963174019853611</v>
          </cell>
          <cell r="AN62">
            <v>19.411248000000001</v>
          </cell>
          <cell r="AO62">
            <v>20.259991199999998</v>
          </cell>
          <cell r="AP62">
            <v>20.999254831999998</v>
          </cell>
          <cell r="AQ62">
            <v>26.899710307471302</v>
          </cell>
          <cell r="AR62">
            <v>101.13992305454803</v>
          </cell>
          <cell r="AT62">
            <v>21.492842624448421</v>
          </cell>
          <cell r="AU62">
            <v>21.860098820302657</v>
          </cell>
          <cell r="AV62">
            <v>21.494230843553687</v>
          </cell>
          <cell r="AW62">
            <v>22.035754366560354</v>
          </cell>
          <cell r="AX62">
            <v>86.882926654865116</v>
          </cell>
          <cell r="AZ62">
            <v>22.106537541273998</v>
          </cell>
          <cell r="BA62">
            <v>22.296221955468816</v>
          </cell>
          <cell r="BB62">
            <v>22.733135330802472</v>
          </cell>
          <cell r="BC62">
            <v>23.375618317342514</v>
          </cell>
          <cell r="BD62">
            <v>90.5115131448878</v>
          </cell>
        </row>
        <row r="63">
          <cell r="A63" t="str">
            <v>Operating Income</v>
          </cell>
          <cell r="B63" t="str">
            <v>op</v>
          </cell>
          <cell r="D63">
            <v>0.19799999999999862</v>
          </cell>
          <cell r="E63">
            <v>2.0323429999999991</v>
          </cell>
          <cell r="F63">
            <v>3.1451160000000016</v>
          </cell>
          <cell r="G63">
            <v>4.0429999999999957</v>
          </cell>
          <cell r="H63">
            <v>9.418458999999995</v>
          </cell>
          <cell r="J63">
            <v>5.3650000000000002</v>
          </cell>
          <cell r="K63">
            <v>6.6270000000000024</v>
          </cell>
          <cell r="L63">
            <v>7.2439999999999962</v>
          </cell>
          <cell r="M63">
            <v>0</v>
          </cell>
          <cell r="N63">
            <v>26.425999999999995</v>
          </cell>
          <cell r="P63">
            <v>7.9269999999999996</v>
          </cell>
          <cell r="Q63">
            <v>7.8169999999999966</v>
          </cell>
          <cell r="R63">
            <v>8.4510000000000005</v>
          </cell>
          <cell r="S63">
            <v>0</v>
          </cell>
          <cell r="T63">
            <v>31.765000000000001</v>
          </cell>
          <cell r="V63">
            <v>6.9130000000000038</v>
          </cell>
          <cell r="W63">
            <v>5.4420000000000002</v>
          </cell>
          <cell r="X63">
            <v>5.512000000000004</v>
          </cell>
          <cell r="Y63">
            <v>0</v>
          </cell>
          <cell r="Z63">
            <v>21.40300000000002</v>
          </cell>
          <cell r="AB63">
            <v>-3.9999999999977831E-3</v>
          </cell>
          <cell r="AC63">
            <v>1.0532902906794632</v>
          </cell>
          <cell r="AD63">
            <v>4.9531289199876483</v>
          </cell>
          <cell r="AE63">
            <v>0</v>
          </cell>
          <cell r="AF63">
            <v>14.030851425067112</v>
          </cell>
          <cell r="AH63">
            <v>4.3271308385759966</v>
          </cell>
          <cell r="AI63">
            <v>4.0950774502357383</v>
          </cell>
          <cell r="AJ63">
            <v>4.4591628884323669</v>
          </cell>
          <cell r="AK63">
            <v>0</v>
          </cell>
          <cell r="AL63">
            <v>17.184440882862337</v>
          </cell>
          <cell r="AN63">
            <v>4.8357147119230035</v>
          </cell>
          <cell r="AO63">
            <v>4.7588255553680945</v>
          </cell>
          <cell r="AP63">
            <v>4.7066141940235582</v>
          </cell>
          <cell r="AQ63">
            <v>0</v>
          </cell>
          <cell r="AR63">
            <v>18.977888967044809</v>
          </cell>
        </row>
        <row r="64">
          <cell r="A64" t="str">
            <v>Operating Margin</v>
          </cell>
          <cell r="B64" t="str">
            <v>opmgn</v>
          </cell>
          <cell r="D64">
            <v>1.0250038825904572E-2</v>
          </cell>
          <cell r="E64">
            <v>9.1959752860056088E-2</v>
          </cell>
          <cell r="F64">
            <v>0.1310082892489691</v>
          </cell>
          <cell r="G64">
            <v>4.0429999999999957</v>
          </cell>
          <cell r="H64">
            <v>0.10145882995834342</v>
          </cell>
          <cell r="J64">
            <v>0.17591317463440226</v>
          </cell>
          <cell r="K64">
            <v>0.20019333595142441</v>
          </cell>
          <cell r="L64">
            <v>0.20703649718482942</v>
          </cell>
          <cell r="M64">
            <v>7.1899999999999977</v>
          </cell>
          <cell r="N64">
            <v>26.425999999999995</v>
          </cell>
          <cell r="P64">
            <v>0.19479051480525861</v>
          </cell>
          <cell r="Q64">
            <v>0.19351883943159867</v>
          </cell>
          <cell r="R64">
            <v>0.20163676274098111</v>
          </cell>
          <cell r="S64">
            <v>7.5699999999999967</v>
          </cell>
          <cell r="T64">
            <v>31.765000000000001</v>
          </cell>
          <cell r="V64">
            <v>0.15685696133599572</v>
          </cell>
          <cell r="W64">
            <v>0.12619130434782608</v>
          </cell>
          <cell r="X64">
            <v>0.13161099305174193</v>
          </cell>
          <cell r="Y64">
            <v>3.5359999999999978</v>
          </cell>
          <cell r="Z64">
            <v>21.40300000000002</v>
          </cell>
          <cell r="AB64">
            <v>-9.0354641969681118E-5</v>
          </cell>
          <cell r="AC64">
            <v>-1.2690000000000055</v>
          </cell>
          <cell r="AD64">
            <v>-1.5100000000000051</v>
          </cell>
          <cell r="AE64">
            <v>2.3226499999999994</v>
          </cell>
          <cell r="AF64">
            <v>-0.46035000000000892</v>
          </cell>
          <cell r="AH64">
            <v>7.5421098378480392E-2</v>
          </cell>
          <cell r="AI64">
            <v>7.2003038213428405E-2</v>
          </cell>
          <cell r="AJ64">
            <v>7.8872959830500522E-2</v>
          </cell>
          <cell r="AK64">
            <v>4.2619743294744019</v>
          </cell>
          <cell r="AL64">
            <v>16.354235228924392</v>
          </cell>
          <cell r="AN64">
            <v>8.4999999999999937E-2</v>
          </cell>
          <cell r="AO64">
            <v>8.2499999999999865E-2</v>
          </cell>
          <cell r="AP64">
            <v>7.9999999999999988E-2</v>
          </cell>
          <cell r="AQ64">
            <v>4.779700591823417</v>
          </cell>
          <cell r="AR64">
            <v>19.815693046927564</v>
          </cell>
          <cell r="AT64">
            <v>2.4161405085091374</v>
          </cell>
          <cell r="AU64">
            <v>2.1748567703872546</v>
          </cell>
          <cell r="AV64">
            <v>2.9490765273477351</v>
          </cell>
          <cell r="AW64">
            <v>3.0896692630362423</v>
          </cell>
          <cell r="AX64">
            <v>10.629743069280369</v>
          </cell>
          <cell r="AZ64">
            <v>3.3691781814241075</v>
          </cell>
          <cell r="BA64">
            <v>3.6758636196854013</v>
          </cell>
          <cell r="BB64">
            <v>3.8196595948773826</v>
          </cell>
          <cell r="BC64">
            <v>4.0018042228059159</v>
          </cell>
          <cell r="BD64">
            <v>14.866505618792807</v>
          </cell>
        </row>
        <row r="65">
          <cell r="A65" t="str">
            <v>Operating Margin</v>
          </cell>
          <cell r="B65" t="str">
            <v>opmgn</v>
          </cell>
          <cell r="D65">
            <v>1.0250038825904572E-2</v>
          </cell>
          <cell r="E65">
            <v>9.1959752860056088E-2</v>
          </cell>
          <cell r="F65">
            <v>0.1310082892489691</v>
          </cell>
          <cell r="G65">
            <v>0.14752244034153089</v>
          </cell>
          <cell r="H65">
            <v>0.10145882995834342</v>
          </cell>
          <cell r="J65">
            <v>0.17591317463440226</v>
          </cell>
          <cell r="K65">
            <v>0.20019333595142441</v>
          </cell>
          <cell r="L65">
            <v>0.20703649718482942</v>
          </cell>
          <cell r="M65">
            <v>0.19179470763977802</v>
          </cell>
          <cell r="N65">
            <v>0.19419744558268048</v>
          </cell>
          <cell r="P65">
            <v>0.19479051480525861</v>
          </cell>
          <cell r="Q65">
            <v>0.19351883943159867</v>
          </cell>
          <cell r="R65">
            <v>0.20163676274098111</v>
          </cell>
          <cell r="S65">
            <v>0.17475414377395071</v>
          </cell>
          <cell r="T65">
            <v>0.19098840180616766</v>
          </cell>
          <cell r="V65">
            <v>0.15685696133599572</v>
          </cell>
          <cell r="W65">
            <v>0.12619130434782608</v>
          </cell>
          <cell r="X65">
            <v>0.13161099305174193</v>
          </cell>
          <cell r="Y65">
            <v>8.7752822930884669E-2</v>
          </cell>
          <cell r="Z65">
            <v>0.12636606779120652</v>
          </cell>
          <cell r="AB65">
            <v>-9.0354641969681118E-5</v>
          </cell>
          <cell r="AC65">
            <v>-2.6781191963532108E-2</v>
          </cell>
          <cell r="AD65">
            <v>-3.2897603485838894E-2</v>
          </cell>
          <cell r="AE65">
            <v>4.9999999999999982E-2</v>
          </cell>
          <cell r="AF65">
            <v>-2.5018069964730088E-3</v>
          </cell>
          <cell r="AH65">
            <v>8.1000000000000003E-2</v>
          </cell>
          <cell r="AI65">
            <v>8.0999999999999933E-2</v>
          </cell>
          <cell r="AJ65">
            <v>1.0000000000000152E-3</v>
          </cell>
          <cell r="AK65">
            <v>8.6000000000000035E-2</v>
          </cell>
          <cell r="AL65">
            <v>8.475031454428332E-2</v>
          </cell>
          <cell r="AN65">
            <v>3.4335031680710615E-2</v>
          </cell>
          <cell r="AO65">
            <v>3.1903793740057043E-2</v>
          </cell>
          <cell r="AP65">
            <v>3.4330987336954048E-2</v>
          </cell>
          <cell r="AQ65">
            <v>8.6000000000000049E-2</v>
          </cell>
          <cell r="AR65">
            <v>9.3380906160428531E-2</v>
          </cell>
          <cell r="AT65">
            <v>4.3555033410516343E-2</v>
          </cell>
          <cell r="AU65">
            <v>3.9000000000000007E-2</v>
          </cell>
          <cell r="AV65">
            <v>5.1999999999999991E-2</v>
          </cell>
          <cell r="AW65">
            <v>5.3000000000000033E-2</v>
          </cell>
          <cell r="AX65">
            <v>4.6982810293475286E-2</v>
          </cell>
          <cell r="AZ65">
            <v>5.6999999999999926E-2</v>
          </cell>
          <cell r="BA65">
            <v>6.1000000000000026E-2</v>
          </cell>
          <cell r="BB65">
            <v>6.2000000000000034E-2</v>
          </cell>
          <cell r="BC65">
            <v>6.2999999999999931E-2</v>
          </cell>
          <cell r="BD65">
            <v>6.0804558643952074E-2</v>
          </cell>
        </row>
        <row r="66">
          <cell r="A66" t="str">
            <v>Other Income</v>
          </cell>
          <cell r="B66" t="str">
            <v>othinc</v>
          </cell>
          <cell r="D66">
            <v>-0.16300000000000001</v>
          </cell>
          <cell r="E66">
            <v>-0.126</v>
          </cell>
          <cell r="F66">
            <v>-0.18101399999999998</v>
          </cell>
          <cell r="G66">
            <v>-0.11600000000000001</v>
          </cell>
          <cell r="H66">
            <v>-0.58601400000000003</v>
          </cell>
          <cell r="J66">
            <v>-0.11900000000000001</v>
          </cell>
          <cell r="K66">
            <v>-4.8999999999999988E-2</v>
          </cell>
          <cell r="L66">
            <v>0.19299999999999998</v>
          </cell>
          <cell r="M66">
            <v>0</v>
          </cell>
          <cell r="N66">
            <v>0.51300000000000001</v>
          </cell>
          <cell r="P66">
            <v>0.49099999999999999</v>
          </cell>
          <cell r="Q66">
            <v>0.41199999999999998</v>
          </cell>
          <cell r="R66">
            <v>0.59</v>
          </cell>
          <cell r="S66">
            <v>0</v>
          </cell>
          <cell r="T66">
            <v>2.298</v>
          </cell>
          <cell r="V66">
            <v>0.77300000000000002</v>
          </cell>
          <cell r="W66">
            <v>0.95099999999999996</v>
          </cell>
          <cell r="X66">
            <v>0.99299999999999999</v>
          </cell>
          <cell r="Y66">
            <v>0</v>
          </cell>
          <cell r="Z66">
            <v>3.899</v>
          </cell>
          <cell r="AB66">
            <v>1.127</v>
          </cell>
          <cell r="AC66">
            <v>0.67719919384783978</v>
          </cell>
          <cell r="AD66">
            <v>0.68919341247228794</v>
          </cell>
          <cell r="AE66">
            <v>0</v>
          </cell>
          <cell r="AF66">
            <v>3.2056832696124467</v>
          </cell>
          <cell r="AH66">
            <v>0.73420527844908912</v>
          </cell>
          <cell r="AI66">
            <v>0.76636083167695024</v>
          </cell>
          <cell r="AJ66">
            <v>0.80673349007674577</v>
          </cell>
          <cell r="AK66">
            <v>0</v>
          </cell>
          <cell r="AL66">
            <v>3.1427506884844183</v>
          </cell>
          <cell r="AN66">
            <v>0.8541031422334846</v>
          </cell>
          <cell r="AO66">
            <v>0.88449879638414342</v>
          </cell>
          <cell r="AP66">
            <v>0.92489977142086277</v>
          </cell>
          <cell r="AQ66">
            <v>0</v>
          </cell>
          <cell r="AR66">
            <v>3.6204717255581889</v>
          </cell>
        </row>
        <row r="67">
          <cell r="A67" t="str">
            <v xml:space="preserve">     Interest Expense</v>
          </cell>
          <cell r="B67" t="str">
            <v>othinc</v>
          </cell>
          <cell r="D67">
            <v>-0.26</v>
          </cell>
          <cell r="E67">
            <v>-0.26100000000000001</v>
          </cell>
          <cell r="F67">
            <v>-0.28201399999999999</v>
          </cell>
          <cell r="G67">
            <v>-0.11600000000000001</v>
          </cell>
          <cell r="H67">
            <v>-1.026014</v>
          </cell>
          <cell r="J67">
            <v>-0.22600000000000001</v>
          </cell>
          <cell r="K67">
            <v>-0.20799999999999999</v>
          </cell>
          <cell r="L67">
            <v>-0.161</v>
          </cell>
          <cell r="M67">
            <v>0.48799999999999999</v>
          </cell>
          <cell r="N67">
            <v>0.51300000000000001</v>
          </cell>
          <cell r="P67">
            <v>0</v>
          </cell>
          <cell r="Q67">
            <v>0</v>
          </cell>
          <cell r="R67">
            <v>0</v>
          </cell>
          <cell r="S67">
            <v>0.80500000000000005</v>
          </cell>
          <cell r="T67">
            <v>2.298</v>
          </cell>
          <cell r="V67">
            <v>0</v>
          </cell>
          <cell r="W67">
            <v>0</v>
          </cell>
          <cell r="X67">
            <v>0</v>
          </cell>
          <cell r="Y67">
            <v>1.1819999999999999</v>
          </cell>
          <cell r="Z67">
            <v>3.899</v>
          </cell>
          <cell r="AB67">
            <v>0</v>
          </cell>
          <cell r="AC67">
            <v>0.86299999999999999</v>
          </cell>
          <cell r="AD67">
            <v>0.82499999999999996</v>
          </cell>
          <cell r="AE67">
            <v>0.62602898053661304</v>
          </cell>
          <cell r="AF67">
            <v>3.441028980536613</v>
          </cell>
          <cell r="AH67">
            <v>0</v>
          </cell>
          <cell r="AI67">
            <v>0</v>
          </cell>
          <cell r="AJ67">
            <v>0</v>
          </cell>
          <cell r="AK67">
            <v>0.72017987835377084</v>
          </cell>
          <cell r="AL67">
            <v>2.6723622015036916</v>
          </cell>
          <cell r="AN67">
            <v>0</v>
          </cell>
          <cell r="AO67">
            <v>0</v>
          </cell>
          <cell r="AP67">
            <v>0</v>
          </cell>
          <cell r="AQ67">
            <v>0.88094862469530899</v>
          </cell>
          <cell r="AR67">
            <v>3.2677671595278142</v>
          </cell>
          <cell r="AT67">
            <v>1.0100080113427348</v>
          </cell>
          <cell r="AU67">
            <v>1.0221568179628822</v>
          </cell>
          <cell r="AV67">
            <v>1.0749730134188318</v>
          </cell>
          <cell r="AW67" t="str">
            <v>mstag:interestExpense</v>
          </cell>
          <cell r="AX67">
            <v>6</v>
          </cell>
          <cell r="AY67" t="str">
            <v>ISO4217:USD</v>
          </cell>
          <cell r="AZ67" t="b">
            <v>1</v>
          </cell>
          <cell r="BA67" t="b">
            <v>0</v>
          </cell>
          <cell r="BB67">
            <v>1.275163750504777</v>
          </cell>
          <cell r="BC67">
            <v>1.3455352731664754</v>
          </cell>
          <cell r="BD67">
            <v>4.5158648067869445</v>
          </cell>
        </row>
        <row r="68">
          <cell r="A68" t="str">
            <v xml:space="preserve">     Interest Income</v>
          </cell>
          <cell r="D68">
            <v>9.7000000000000003E-2</v>
          </cell>
          <cell r="E68">
            <v>0.13500000000000001</v>
          </cell>
          <cell r="F68">
            <v>0.10100000000000001</v>
          </cell>
          <cell r="G68">
            <v>-0.223</v>
          </cell>
          <cell r="H68">
            <v>0.44</v>
          </cell>
          <cell r="J68">
            <v>0.107</v>
          </cell>
          <cell r="K68">
            <v>0.159</v>
          </cell>
          <cell r="L68">
            <v>0.35399999999999998</v>
          </cell>
          <cell r="M68">
            <v>-2.5000000000000001E-2</v>
          </cell>
          <cell r="N68">
            <v>-0.62</v>
          </cell>
          <cell r="P68">
            <v>0.49099999999999999</v>
          </cell>
          <cell r="Q68">
            <v>0.41199999999999998</v>
          </cell>
          <cell r="R68">
            <v>0.59</v>
          </cell>
          <cell r="S68">
            <v>0</v>
          </cell>
          <cell r="T68">
            <v>0</v>
          </cell>
          <cell r="V68">
            <v>0.77300000000000002</v>
          </cell>
          <cell r="W68">
            <v>0.95099999999999996</v>
          </cell>
          <cell r="X68">
            <v>0.99299999999999999</v>
          </cell>
          <cell r="Y68">
            <v>0</v>
          </cell>
          <cell r="Z68">
            <v>0</v>
          </cell>
          <cell r="AB68">
            <v>1.127</v>
          </cell>
          <cell r="AC68">
            <v>0</v>
          </cell>
          <cell r="AD68">
            <v>0</v>
          </cell>
          <cell r="AE68">
            <v>0</v>
          </cell>
          <cell r="AF68">
            <v>0</v>
          </cell>
          <cell r="AH68">
            <v>0.73420527844908912</v>
          </cell>
          <cell r="AI68">
            <v>0.76636083167695024</v>
          </cell>
          <cell r="AJ68">
            <v>0.80673349007674577</v>
          </cell>
          <cell r="AK68">
            <v>0</v>
          </cell>
          <cell r="AL68">
            <v>0</v>
          </cell>
          <cell r="AN68">
            <v>0.8541031422334846</v>
          </cell>
          <cell r="AO68">
            <v>0.88449879638414342</v>
          </cell>
          <cell r="AP68">
            <v>0.92489977142086277</v>
          </cell>
          <cell r="AQ68">
            <v>0</v>
          </cell>
          <cell r="AR68">
            <v>0</v>
          </cell>
          <cell r="AT68">
            <v>0</v>
          </cell>
          <cell r="AU68">
            <v>0</v>
          </cell>
          <cell r="AV68">
            <v>0</v>
          </cell>
          <cell r="AW68" t="str">
            <v>mstag:interestIncome</v>
          </cell>
          <cell r="AX68">
            <v>6</v>
          </cell>
          <cell r="AY68" t="str">
            <v>ISO4217:USD</v>
          </cell>
          <cell r="AZ68" t="b">
            <v>0</v>
          </cell>
          <cell r="BA68" t="b">
            <v>0</v>
          </cell>
          <cell r="BB68">
            <v>0</v>
          </cell>
          <cell r="BC68">
            <v>0</v>
          </cell>
          <cell r="BD68">
            <v>0</v>
          </cell>
          <cell r="BI68" t="str">
            <v>mstag:interestExpense</v>
          </cell>
          <cell r="BJ68">
            <v>6</v>
          </cell>
          <cell r="BK68" t="str">
            <v>ISO4217:USD</v>
          </cell>
          <cell r="BL68" t="b">
            <v>1</v>
          </cell>
          <cell r="BM68" t="b">
            <v>0</v>
          </cell>
        </row>
        <row r="69">
          <cell r="A69" t="str">
            <v xml:space="preserve">     Income from Sale of Tech.</v>
          </cell>
          <cell r="D69">
            <v>9.7000000000000003E-2</v>
          </cell>
          <cell r="E69">
            <v>0.13500000000000001</v>
          </cell>
          <cell r="F69">
            <v>0.10100000000000001</v>
          </cell>
          <cell r="G69">
            <v>0.107</v>
          </cell>
          <cell r="H69">
            <v>0.44</v>
          </cell>
          <cell r="J69">
            <v>0.107</v>
          </cell>
          <cell r="K69">
            <v>0.159</v>
          </cell>
          <cell r="L69">
            <v>0.35399999999999998</v>
          </cell>
          <cell r="M69">
            <v>0.51300000000000001</v>
          </cell>
          <cell r="N69">
            <v>1.133</v>
          </cell>
          <cell r="P69">
            <v>0.49099999999999999</v>
          </cell>
          <cell r="Q69">
            <v>0.41199999999999998</v>
          </cell>
          <cell r="R69">
            <v>0.59</v>
          </cell>
          <cell r="S69">
            <v>0.80500000000000005</v>
          </cell>
          <cell r="T69">
            <v>0</v>
          </cell>
          <cell r="V69">
            <v>0.77300000000000002</v>
          </cell>
          <cell r="W69">
            <v>0.95099999999999996</v>
          </cell>
          <cell r="X69">
            <v>0.99299999999999999</v>
          </cell>
          <cell r="Y69">
            <v>1.1819999999999999</v>
          </cell>
          <cell r="Z69">
            <v>0</v>
          </cell>
          <cell r="AB69">
            <v>1.127</v>
          </cell>
          <cell r="AC69">
            <v>0.86299999999999999</v>
          </cell>
          <cell r="AD69">
            <v>0.82499999999999996</v>
          </cell>
          <cell r="AE69">
            <v>0.62602898053661304</v>
          </cell>
          <cell r="AF69">
            <v>0</v>
          </cell>
          <cell r="AH69">
            <v>0.62070648728131383</v>
          </cell>
          <cell r="AI69">
            <v>0.64565475621012347</v>
          </cell>
          <cell r="AJ69">
            <v>0.84541602335493427</v>
          </cell>
          <cell r="AK69">
            <v>0.72017987835377084</v>
          </cell>
          <cell r="AL69">
            <v>0</v>
          </cell>
          <cell r="AN69">
            <v>0.60131999999999997</v>
          </cell>
          <cell r="AO69">
            <v>0.79191388603801627</v>
          </cell>
          <cell r="AP69">
            <v>0.90744171100032844</v>
          </cell>
          <cell r="AQ69">
            <v>0.88094862469530899</v>
          </cell>
          <cell r="AR69">
            <v>0</v>
          </cell>
          <cell r="AT69">
            <v>0.66902182061341342</v>
          </cell>
          <cell r="AU69">
            <v>0.90940088049843415</v>
          </cell>
          <cell r="AV69">
            <v>1.0417580621611133</v>
          </cell>
          <cell r="AW69">
            <v>1.1014295751691503</v>
          </cell>
          <cell r="AX69">
            <v>3.7216103384421109</v>
          </cell>
          <cell r="AZ69">
            <v>0.77980763555089194</v>
          </cell>
          <cell r="BA69">
            <v>1.1153581475648</v>
          </cell>
          <cell r="BB69">
            <v>1.275163750504777</v>
          </cell>
          <cell r="BC69">
            <v>1.3455352731664754</v>
          </cell>
          <cell r="BD69">
            <v>4.5158648067869445</v>
          </cell>
          <cell r="BI69" t="str">
            <v>mstag:interestIncome</v>
          </cell>
          <cell r="BJ69">
            <v>6</v>
          </cell>
          <cell r="BK69" t="str">
            <v>ISO4217:USD</v>
          </cell>
          <cell r="BL69" t="b">
            <v>0</v>
          </cell>
          <cell r="BM69" t="b">
            <v>0</v>
          </cell>
        </row>
        <row r="70">
          <cell r="A70" t="str">
            <v xml:space="preserve">     Other Income/Expense</v>
          </cell>
          <cell r="T70">
            <v>0</v>
          </cell>
          <cell r="Z70">
            <v>0</v>
          </cell>
          <cell r="AF70">
            <v>0</v>
          </cell>
          <cell r="AL70">
            <v>0</v>
          </cell>
          <cell r="AR70">
            <v>0</v>
          </cell>
          <cell r="AX70">
            <v>0</v>
          </cell>
          <cell r="BD70">
            <v>0</v>
          </cell>
        </row>
        <row r="71">
          <cell r="A71" t="str">
            <v xml:space="preserve">     Other Income/Expense</v>
          </cell>
          <cell r="T71">
            <v>0</v>
          </cell>
          <cell r="Z71">
            <v>0</v>
          </cell>
          <cell r="AF71">
            <v>0</v>
          </cell>
          <cell r="AL71">
            <v>0</v>
          </cell>
          <cell r="AR71">
            <v>0</v>
          </cell>
          <cell r="AX71">
            <v>0</v>
          </cell>
          <cell r="BD71">
            <v>0</v>
          </cell>
        </row>
        <row r="72">
          <cell r="A72" t="str">
            <v>Income Before Taxes</v>
          </cell>
          <cell r="B72" t="str">
            <v>grinc</v>
          </cell>
          <cell r="D72">
            <v>3.4999999999998616E-2</v>
          </cell>
          <cell r="E72">
            <v>1.9063429999999992</v>
          </cell>
          <cell r="F72">
            <v>2.9641020000000018</v>
          </cell>
          <cell r="G72">
            <v>3.9269999999999956</v>
          </cell>
          <cell r="H72">
            <v>8.8324449999999946</v>
          </cell>
          <cell r="J72">
            <v>5.2460000000000004</v>
          </cell>
          <cell r="K72">
            <v>6.5780000000000021</v>
          </cell>
          <cell r="L72">
            <v>7.4369999999999958</v>
          </cell>
          <cell r="M72">
            <v>0</v>
          </cell>
          <cell r="N72">
            <v>26.938999999999993</v>
          </cell>
          <cell r="P72">
            <v>8.4179999999999993</v>
          </cell>
          <cell r="Q72">
            <v>8.2289999999999974</v>
          </cell>
          <cell r="R72">
            <v>9.0410000000000004</v>
          </cell>
          <cell r="S72">
            <v>0</v>
          </cell>
          <cell r="T72">
            <v>34.062999999999995</v>
          </cell>
          <cell r="V72">
            <v>7.6860000000000035</v>
          </cell>
          <cell r="W72">
            <v>6.3929999999999998</v>
          </cell>
          <cell r="X72">
            <v>6.5050000000000043</v>
          </cell>
          <cell r="Y72">
            <v>0</v>
          </cell>
          <cell r="Z72">
            <v>25.302000000000007</v>
          </cell>
          <cell r="AB72">
            <v>1.1230000000000022</v>
          </cell>
          <cell r="AC72">
            <v>1.7304894845273031</v>
          </cell>
          <cell r="AD72">
            <v>5.6423223324599361</v>
          </cell>
          <cell r="AE72">
            <v>0</v>
          </cell>
          <cell r="AF72">
            <v>17.236534694679559</v>
          </cell>
          <cell r="AH72">
            <v>5.0613361170250855</v>
          </cell>
          <cell r="AI72">
            <v>4.8614382819126885</v>
          </cell>
          <cell r="AJ72">
            <v>5.2658963785091126</v>
          </cell>
          <cell r="AK72">
            <v>0</v>
          </cell>
          <cell r="AL72">
            <v>20.327191571346756</v>
          </cell>
          <cell r="AN72">
            <v>5.6898178541564883</v>
          </cell>
          <cell r="AO72">
            <v>5.6433243517522378</v>
          </cell>
          <cell r="AP72">
            <v>5.6315139654444213</v>
          </cell>
          <cell r="AQ72">
            <v>0</v>
          </cell>
          <cell r="AR72">
            <v>22.598360692602999</v>
          </cell>
        </row>
        <row r="73">
          <cell r="A73" t="str">
            <v>Income Before Taxes</v>
          </cell>
          <cell r="B73" t="str">
            <v>grinc</v>
          </cell>
          <cell r="D73">
            <v>3.4999999999998616E-2</v>
          </cell>
          <cell r="E73">
            <v>1.9063429999999992</v>
          </cell>
          <cell r="F73">
            <v>2.9641020000000018</v>
          </cell>
          <cell r="G73">
            <v>3.9269999999999956</v>
          </cell>
          <cell r="H73">
            <v>8.8324449999999946</v>
          </cell>
          <cell r="J73">
            <v>5.2460000000000004</v>
          </cell>
          <cell r="K73">
            <v>6.5780000000000021</v>
          </cell>
          <cell r="L73">
            <v>7.4369999999999958</v>
          </cell>
          <cell r="M73">
            <v>7.6779999999999973</v>
          </cell>
          <cell r="N73">
            <v>26.938999999999993</v>
          </cell>
          <cell r="P73">
            <v>8.4179999999999993</v>
          </cell>
          <cell r="Q73">
            <v>8.2289999999999974</v>
          </cell>
          <cell r="R73">
            <v>9.0410000000000004</v>
          </cell>
          <cell r="S73">
            <v>8.3749999999999964</v>
          </cell>
          <cell r="T73">
            <v>34.062999999999995</v>
          </cell>
          <cell r="V73">
            <v>7.6860000000000035</v>
          </cell>
          <cell r="W73">
            <v>6.3929999999999998</v>
          </cell>
          <cell r="X73">
            <v>6.5050000000000043</v>
          </cell>
          <cell r="Y73">
            <v>4.7179999999999982</v>
          </cell>
          <cell r="Z73">
            <v>25.302000000000007</v>
          </cell>
          <cell r="AB73">
            <v>1.1230000000000022</v>
          </cell>
          <cell r="AC73">
            <v>-0.40600000000000547</v>
          </cell>
          <cell r="AD73">
            <v>-0.68500000000000516</v>
          </cell>
          <cell r="AE73">
            <v>2.9486789805366125</v>
          </cell>
          <cell r="AF73">
            <v>2.9806789805366041</v>
          </cell>
          <cell r="AH73">
            <v>4.4686487472813141</v>
          </cell>
          <cell r="AI73">
            <v>4.5592148408101201</v>
          </cell>
          <cell r="AJ73">
            <v>0.89372602335493501</v>
          </cell>
          <cell r="AK73">
            <v>4.9821542078281729</v>
          </cell>
          <cell r="AL73">
            <v>19.026597430428083</v>
          </cell>
          <cell r="AN73">
            <v>2.2833519999999958</v>
          </cell>
          <cell r="AO73">
            <v>2.4114997660380153</v>
          </cell>
          <cell r="AP73">
            <v>2.724889327800331</v>
          </cell>
          <cell r="AQ73">
            <v>5.6606492165187259</v>
          </cell>
          <cell r="AR73">
            <v>23.083460206455378</v>
          </cell>
          <cell r="AT73">
            <v>3.085162329122551</v>
          </cell>
          <cell r="AU73">
            <v>3.0842576508856885</v>
          </cell>
          <cell r="AV73">
            <v>3.9908345895088484</v>
          </cell>
          <cell r="AW73">
            <v>4.1910988382053924</v>
          </cell>
          <cell r="AX73">
            <v>14.351353407722481</v>
          </cell>
          <cell r="AZ73">
            <v>4.1489858169749994</v>
          </cell>
          <cell r="BA73">
            <v>4.7912217672502013</v>
          </cell>
          <cell r="BB73">
            <v>5.0948233453821601</v>
          </cell>
          <cell r="BC73">
            <v>5.347339495972391</v>
          </cell>
          <cell r="BD73">
            <v>19.382370425579751</v>
          </cell>
        </row>
        <row r="74">
          <cell r="A74" t="str">
            <v>Income Tax Expense</v>
          </cell>
          <cell r="B74" t="str">
            <v>taxes</v>
          </cell>
          <cell r="D74">
            <v>8.0000000000000002E-3</v>
          </cell>
          <cell r="E74">
            <v>1.2E-2</v>
          </cell>
          <cell r="F74">
            <v>0.125</v>
          </cell>
          <cell r="G74">
            <v>-23.838000000000001</v>
          </cell>
          <cell r="H74">
            <v>-23.693000000000001</v>
          </cell>
          <cell r="J74">
            <v>1.9610000000000001</v>
          </cell>
          <cell r="K74">
            <v>2.637</v>
          </cell>
          <cell r="L74">
            <v>1.895</v>
          </cell>
          <cell r="M74">
            <v>0</v>
          </cell>
          <cell r="N74">
            <v>8.968</v>
          </cell>
          <cell r="P74">
            <v>2.9340000000000002</v>
          </cell>
          <cell r="Q74">
            <v>3.117</v>
          </cell>
          <cell r="R74">
            <v>3.3340000000000001</v>
          </cell>
          <cell r="S74">
            <v>0</v>
          </cell>
          <cell r="T74">
            <v>12.196</v>
          </cell>
          <cell r="V74">
            <v>2.645</v>
          </cell>
          <cell r="W74">
            <v>2.1560000000000001</v>
          </cell>
          <cell r="X74">
            <v>1.466</v>
          </cell>
          <cell r="Y74">
            <v>0</v>
          </cell>
          <cell r="Z74">
            <v>8.9030000000000005</v>
          </cell>
          <cell r="AB74">
            <v>-0.71599999999999997</v>
          </cell>
          <cell r="AC74">
            <v>0.58836642473928313</v>
          </cell>
          <cell r="AD74">
            <v>1.9183895930363783</v>
          </cell>
          <cell r="AE74">
            <v>0</v>
          </cell>
          <cell r="AF74">
            <v>4.7626017961910492</v>
          </cell>
          <cell r="AH74">
            <v>1.7208542797885291</v>
          </cell>
          <cell r="AI74">
            <v>1.6528890158503142</v>
          </cell>
          <cell r="AJ74">
            <v>1.7904047686930984</v>
          </cell>
          <cell r="AK74">
            <v>0</v>
          </cell>
          <cell r="AL74">
            <v>6.9112451342578964</v>
          </cell>
          <cell r="AN74">
            <v>1.9345380704132062</v>
          </cell>
          <cell r="AO74">
            <v>1.918730279595761</v>
          </cell>
          <cell r="AP74">
            <v>1.9147147482511033</v>
          </cell>
          <cell r="AQ74">
            <v>0</v>
          </cell>
          <cell r="AR74">
            <v>7.6834426354850205</v>
          </cell>
        </row>
        <row r="75">
          <cell r="A75" t="str">
            <v>Tax Rate</v>
          </cell>
          <cell r="B75" t="str">
            <v>taxrate</v>
          </cell>
          <cell r="D75">
            <v>0.22857142857143761</v>
          </cell>
          <cell r="E75">
            <v>6.2947748647541419E-3</v>
          </cell>
          <cell r="F75">
            <v>4.2171288302494288E-2</v>
          </cell>
          <cell r="G75">
            <v>-23.838000000000001</v>
          </cell>
          <cell r="H75">
            <v>-2.6824961831067182</v>
          </cell>
          <cell r="J75">
            <v>0.37380861608844834</v>
          </cell>
          <cell r="K75">
            <v>0.40088172696868335</v>
          </cell>
          <cell r="L75">
            <v>0.25480704585182212</v>
          </cell>
          <cell r="M75">
            <v>2.4750000000000001</v>
          </cell>
          <cell r="N75">
            <v>8.968</v>
          </cell>
          <cell r="P75">
            <v>0.3485388453314327</v>
          </cell>
          <cell r="Q75">
            <v>0.37878235508567276</v>
          </cell>
          <cell r="R75">
            <v>0.36876451719942482</v>
          </cell>
          <cell r="S75">
            <v>2.8109999999999999</v>
          </cell>
          <cell r="T75">
            <v>12.196</v>
          </cell>
          <cell r="V75">
            <v>0.34413218839448334</v>
          </cell>
          <cell r="W75">
            <v>0.33724386047239169</v>
          </cell>
          <cell r="X75">
            <v>0.22536510376633342</v>
          </cell>
          <cell r="Y75">
            <v>2.6360000000000001</v>
          </cell>
          <cell r="Z75">
            <v>8.9030000000000005</v>
          </cell>
          <cell r="AB75">
            <v>-0.63757791629563543</v>
          </cell>
          <cell r="AC75">
            <v>-0.51800000000000002</v>
          </cell>
          <cell r="AD75">
            <v>-0.52</v>
          </cell>
          <cell r="AE75">
            <v>1.0025508533824483</v>
          </cell>
          <cell r="AF75">
            <v>0.29455085338244835</v>
          </cell>
          <cell r="AH75">
            <v>0.34</v>
          </cell>
          <cell r="AI75">
            <v>0.34</v>
          </cell>
          <cell r="AJ75">
            <v>0.34</v>
          </cell>
          <cell r="AK75">
            <v>1.6939324306615788</v>
          </cell>
          <cell r="AL75">
            <v>6.4690431263455492</v>
          </cell>
          <cell r="AN75">
            <v>0.34</v>
          </cell>
          <cell r="AO75">
            <v>0.34</v>
          </cell>
          <cell r="AP75">
            <v>0.34</v>
          </cell>
          <cell r="AQ75">
            <v>1.924620733616367</v>
          </cell>
          <cell r="AR75">
            <v>7.8483764701948289</v>
          </cell>
          <cell r="AT75">
            <v>0.3881134210036169</v>
          </cell>
          <cell r="AU75">
            <v>0.38799961248141962</v>
          </cell>
          <cell r="AV75">
            <v>1.3568837604330086</v>
          </cell>
          <cell r="AW75">
            <v>1.4249736049898336</v>
          </cell>
          <cell r="AX75">
            <v>3.5579703989078793</v>
          </cell>
          <cell r="AZ75">
            <v>1.4106551777715</v>
          </cell>
          <cell r="BA75">
            <v>1.6290154008650686</v>
          </cell>
          <cell r="BB75">
            <v>1.7322399374299347</v>
          </cell>
          <cell r="BC75">
            <v>1.818095428630613</v>
          </cell>
          <cell r="BD75">
            <v>6.5900059446971166</v>
          </cell>
        </row>
        <row r="76">
          <cell r="A76" t="str">
            <v>Tax Rate</v>
          </cell>
          <cell r="B76" t="str">
            <v>taxrate</v>
          </cell>
          <cell r="D76">
            <v>0.22857142857143761</v>
          </cell>
          <cell r="E76">
            <v>6.2947748647541419E-3</v>
          </cell>
          <cell r="F76">
            <v>4.2171288302494288E-2</v>
          </cell>
          <cell r="G76">
            <v>-6.0702826585179599</v>
          </cell>
          <cell r="H76">
            <v>-2.6824961831067182</v>
          </cell>
          <cell r="J76">
            <v>0.37380861608844834</v>
          </cell>
          <cell r="K76">
            <v>0.40088172696868335</v>
          </cell>
          <cell r="L76">
            <v>0.25480704585182212</v>
          </cell>
          <cell r="M76">
            <v>0.3223495702005732</v>
          </cell>
          <cell r="N76">
            <v>0.33290025613422924</v>
          </cell>
          <cell r="P76">
            <v>0.3485388453314327</v>
          </cell>
          <cell r="Q76">
            <v>0.37878235508567276</v>
          </cell>
          <cell r="R76">
            <v>0.36876451719942482</v>
          </cell>
          <cell r="S76">
            <v>0.33564179104477626</v>
          </cell>
          <cell r="T76">
            <v>0.35804245075301649</v>
          </cell>
          <cell r="V76">
            <v>0.34413218839448334</v>
          </cell>
          <cell r="W76">
            <v>0.33724386047239169</v>
          </cell>
          <cell r="X76">
            <v>0.22536510376633342</v>
          </cell>
          <cell r="Y76">
            <v>0.34</v>
          </cell>
          <cell r="Z76">
            <v>0.35186941743735667</v>
          </cell>
          <cell r="AB76">
            <v>0.29385574354407784</v>
          </cell>
          <cell r="AC76">
            <v>1.2758620689655</v>
          </cell>
          <cell r="AD76">
            <v>0.75912408759123517</v>
          </cell>
          <cell r="AE76">
            <v>0.34</v>
          </cell>
          <cell r="AF76">
            <v>9.8820052513478362E-2</v>
          </cell>
          <cell r="AH76">
            <v>0.34</v>
          </cell>
          <cell r="AI76">
            <v>0.34</v>
          </cell>
          <cell r="AJ76">
            <v>0.34</v>
          </cell>
          <cell r="AK76">
            <v>0.34</v>
          </cell>
          <cell r="AL76">
            <v>0.34</v>
          </cell>
          <cell r="AN76">
            <v>0.34</v>
          </cell>
          <cell r="AO76">
            <v>0.34</v>
          </cell>
          <cell r="AP76">
            <v>0.34</v>
          </cell>
          <cell r="AQ76">
            <v>0.34</v>
          </cell>
          <cell r="AR76">
            <v>0.34</v>
          </cell>
          <cell r="AT76">
            <v>0.34</v>
          </cell>
          <cell r="AU76">
            <v>0.34</v>
          </cell>
          <cell r="AV76">
            <v>0.34</v>
          </cell>
          <cell r="AW76">
            <v>0.34</v>
          </cell>
          <cell r="AX76">
            <v>0.34</v>
          </cell>
          <cell r="AZ76">
            <v>0.34</v>
          </cell>
          <cell r="BA76">
            <v>0.34</v>
          </cell>
          <cell r="BB76">
            <v>0.34</v>
          </cell>
          <cell r="BC76">
            <v>0.34</v>
          </cell>
          <cell r="BD76">
            <v>0.34000000000000008</v>
          </cell>
        </row>
        <row r="77">
          <cell r="A77" t="str">
            <v>Net Income</v>
          </cell>
          <cell r="B77" t="str">
            <v>ni</v>
          </cell>
          <cell r="D77">
            <v>2.6999999999998615E-2</v>
          </cell>
          <cell r="E77">
            <v>1.8943429999999992</v>
          </cell>
          <cell r="F77">
            <v>2.8391020000000018</v>
          </cell>
          <cell r="G77">
            <v>27.764999999999997</v>
          </cell>
          <cell r="H77">
            <v>32.525444999999998</v>
          </cell>
          <cell r="J77">
            <v>3.2850000000000001</v>
          </cell>
          <cell r="K77">
            <v>3.9410000000000021</v>
          </cell>
          <cell r="L77">
            <v>5.5419999999999963</v>
          </cell>
          <cell r="M77">
            <v>0</v>
          </cell>
          <cell r="N77">
            <v>17.970999999999997</v>
          </cell>
          <cell r="P77">
            <v>5.4839999999999991</v>
          </cell>
          <cell r="Q77">
            <v>5.1119999999999974</v>
          </cell>
          <cell r="R77">
            <v>5.7070000000000007</v>
          </cell>
          <cell r="S77">
            <v>0</v>
          </cell>
          <cell r="T77">
            <v>21.866999999999994</v>
          </cell>
          <cell r="V77">
            <v>5.0410000000000039</v>
          </cell>
          <cell r="W77">
            <v>4.2370000000000001</v>
          </cell>
          <cell r="X77">
            <v>5.0390000000000041</v>
          </cell>
          <cell r="Y77">
            <v>0</v>
          </cell>
          <cell r="Z77">
            <v>16.399000000000004</v>
          </cell>
          <cell r="AB77">
            <v>1.8390000000000022</v>
          </cell>
          <cell r="AC77">
            <v>1.1421230597880201</v>
          </cell>
          <cell r="AD77">
            <v>3.7239327394235575</v>
          </cell>
          <cell r="AE77">
            <v>0</v>
          </cell>
          <cell r="AF77">
            <v>12.47393289848851</v>
          </cell>
          <cell r="AH77">
            <v>3.3404818372365561</v>
          </cell>
          <cell r="AI77">
            <v>3.2085492660623744</v>
          </cell>
          <cell r="AJ77">
            <v>3.4754916098160145</v>
          </cell>
          <cell r="AK77">
            <v>0</v>
          </cell>
          <cell r="AL77">
            <v>13.415946437088856</v>
          </cell>
          <cell r="AN77">
            <v>3.7552797837432821</v>
          </cell>
          <cell r="AO77">
            <v>3.724594072156477</v>
          </cell>
          <cell r="AP77">
            <v>3.716799217193318</v>
          </cell>
          <cell r="AQ77">
            <v>0</v>
          </cell>
          <cell r="AR77">
            <v>14.91491805711798</v>
          </cell>
        </row>
        <row r="78">
          <cell r="A78" t="str">
            <v>Net Income</v>
          </cell>
          <cell r="B78" t="str">
            <v>ni</v>
          </cell>
          <cell r="D78">
            <v>2.6999999999998615E-2</v>
          </cell>
          <cell r="E78">
            <v>1.8943429999999992</v>
          </cell>
          <cell r="F78">
            <v>2.8391020000000018</v>
          </cell>
          <cell r="G78">
            <v>27.764999999999997</v>
          </cell>
          <cell r="H78">
            <v>32.525444999999998</v>
          </cell>
          <cell r="J78">
            <v>3.2850000000000001</v>
          </cell>
          <cell r="K78">
            <v>3.9410000000000021</v>
          </cell>
          <cell r="L78">
            <v>5.5419999999999963</v>
          </cell>
          <cell r="M78">
            <v>5.2029999999999976</v>
          </cell>
          <cell r="N78">
            <v>17.970999999999997</v>
          </cell>
          <cell r="P78">
            <v>5.4839999999999991</v>
          </cell>
          <cell r="Q78">
            <v>5.1119999999999974</v>
          </cell>
          <cell r="R78">
            <v>5.7070000000000007</v>
          </cell>
          <cell r="S78">
            <v>5.5639999999999965</v>
          </cell>
          <cell r="T78">
            <v>21.866999999999994</v>
          </cell>
          <cell r="V78">
            <v>5.0410000000000039</v>
          </cell>
          <cell r="W78">
            <v>4.2370000000000001</v>
          </cell>
          <cell r="X78">
            <v>5.0390000000000041</v>
          </cell>
          <cell r="Y78">
            <v>2.0819999999999981</v>
          </cell>
          <cell r="Z78">
            <v>16.399000000000004</v>
          </cell>
          <cell r="AB78">
            <v>0.79300000000000215</v>
          </cell>
          <cell r="AC78">
            <v>0.11199999999999455</v>
          </cell>
          <cell r="AD78">
            <v>-0.16500000000000514</v>
          </cell>
          <cell r="AE78">
            <v>1.9461281271541642</v>
          </cell>
          <cell r="AF78">
            <v>2.6861281271541557</v>
          </cell>
          <cell r="AH78">
            <v>2.949308173205667</v>
          </cell>
          <cell r="AI78">
            <v>3.0090817949346791</v>
          </cell>
          <cell r="AJ78">
            <v>0.78129528961688421</v>
          </cell>
          <cell r="AK78">
            <v>3.2882217771665943</v>
          </cell>
          <cell r="AL78">
            <v>12.557554304082535</v>
          </cell>
          <cell r="AN78">
            <v>1.9961063183999963</v>
          </cell>
          <cell r="AO78">
            <v>2.1081330954704329</v>
          </cell>
          <cell r="AP78">
            <v>2.3820982503630495</v>
          </cell>
          <cell r="AQ78">
            <v>3.7360284829023591</v>
          </cell>
          <cell r="AR78">
            <v>15.235083736260549</v>
          </cell>
          <cell r="AT78">
            <v>2.6970489081189339</v>
          </cell>
          <cell r="AU78">
            <v>2.6962580384042689</v>
          </cell>
          <cell r="AV78">
            <v>2.6339508290758396</v>
          </cell>
          <cell r="AW78">
            <v>2.7661252332155586</v>
          </cell>
          <cell r="AX78">
            <v>10.793383008814601</v>
          </cell>
          <cell r="AZ78">
            <v>2.7383306392034994</v>
          </cell>
          <cell r="BA78">
            <v>3.1622063663851327</v>
          </cell>
          <cell r="BB78">
            <v>3.3625834079522257</v>
          </cell>
          <cell r="BC78">
            <v>3.5292440673417778</v>
          </cell>
          <cell r="BD78">
            <v>12.792364480882636</v>
          </cell>
        </row>
        <row r="79">
          <cell r="A79" t="str">
            <v>Common Dividends</v>
          </cell>
          <cell r="D79">
            <v>0</v>
          </cell>
          <cell r="E79">
            <v>0</v>
          </cell>
          <cell r="F79">
            <v>0</v>
          </cell>
          <cell r="G79">
            <v>0</v>
          </cell>
          <cell r="H79">
            <v>0</v>
          </cell>
          <cell r="J79">
            <v>0</v>
          </cell>
          <cell r="K79">
            <v>0</v>
          </cell>
          <cell r="L79">
            <v>0</v>
          </cell>
          <cell r="M79">
            <v>0</v>
          </cell>
          <cell r="N79">
            <v>0</v>
          </cell>
          <cell r="P79">
            <v>0</v>
          </cell>
          <cell r="Q79">
            <v>0</v>
          </cell>
          <cell r="R79">
            <v>0</v>
          </cell>
          <cell r="S79">
            <v>0</v>
          </cell>
          <cell r="T79">
            <v>0</v>
          </cell>
          <cell r="V79">
            <v>0</v>
          </cell>
          <cell r="W79">
            <v>0</v>
          </cell>
          <cell r="X79">
            <v>0</v>
          </cell>
          <cell r="Y79">
            <v>0</v>
          </cell>
          <cell r="Z79">
            <v>0</v>
          </cell>
          <cell r="AB79">
            <v>0</v>
          </cell>
          <cell r="AC79">
            <v>0</v>
          </cell>
          <cell r="AD79">
            <v>0</v>
          </cell>
          <cell r="AE79">
            <v>0</v>
          </cell>
          <cell r="AF79">
            <v>0</v>
          </cell>
          <cell r="AH79">
            <v>0</v>
          </cell>
          <cell r="AI79">
            <v>0</v>
          </cell>
          <cell r="AJ79">
            <v>0</v>
          </cell>
          <cell r="AK79">
            <v>0</v>
          </cell>
          <cell r="AL79">
            <v>0</v>
          </cell>
          <cell r="AN79">
            <v>0</v>
          </cell>
          <cell r="AO79">
            <v>0</v>
          </cell>
          <cell r="AP79">
            <v>0</v>
          </cell>
          <cell r="AQ79">
            <v>0</v>
          </cell>
          <cell r="AR79">
            <v>0</v>
          </cell>
          <cell r="AW79" t="str">
            <v>mstag:commonDividends</v>
          </cell>
          <cell r="AX79">
            <v>6</v>
          </cell>
          <cell r="AY79" t="str">
            <v>ISO4217:USD</v>
          </cell>
          <cell r="AZ79" t="b">
            <v>0</v>
          </cell>
          <cell r="BA79" t="b">
            <v>0</v>
          </cell>
        </row>
        <row r="80">
          <cell r="A80" t="str">
            <v>Common Dividends</v>
          </cell>
          <cell r="D80">
            <v>0</v>
          </cell>
          <cell r="E80">
            <v>0</v>
          </cell>
          <cell r="F80">
            <v>0</v>
          </cell>
          <cell r="G80">
            <v>0</v>
          </cell>
          <cell r="H80">
            <v>0</v>
          </cell>
          <cell r="J80">
            <v>0</v>
          </cell>
          <cell r="K80">
            <v>0</v>
          </cell>
          <cell r="L80">
            <v>0</v>
          </cell>
          <cell r="M80">
            <v>0</v>
          </cell>
          <cell r="N80">
            <v>0</v>
          </cell>
          <cell r="P80">
            <v>0</v>
          </cell>
          <cell r="Q80">
            <v>0</v>
          </cell>
          <cell r="R80">
            <v>0</v>
          </cell>
          <cell r="S80">
            <v>0</v>
          </cell>
          <cell r="T80">
            <v>0</v>
          </cell>
          <cell r="V80">
            <v>0</v>
          </cell>
          <cell r="W80">
            <v>0</v>
          </cell>
          <cell r="X80">
            <v>0</v>
          </cell>
          <cell r="Y80">
            <v>0</v>
          </cell>
          <cell r="Z80">
            <v>0</v>
          </cell>
          <cell r="AB80">
            <v>0</v>
          </cell>
          <cell r="AC80">
            <v>0</v>
          </cell>
          <cell r="AD80">
            <v>0</v>
          </cell>
          <cell r="AE80">
            <v>0</v>
          </cell>
          <cell r="AF80">
            <v>0</v>
          </cell>
          <cell r="AH80">
            <v>0</v>
          </cell>
          <cell r="AI80">
            <v>0</v>
          </cell>
          <cell r="AJ80">
            <v>0</v>
          </cell>
          <cell r="AK80">
            <v>0</v>
          </cell>
          <cell r="AL80">
            <v>0</v>
          </cell>
          <cell r="AN80">
            <v>0</v>
          </cell>
          <cell r="AO80">
            <v>0</v>
          </cell>
          <cell r="AP80">
            <v>0</v>
          </cell>
          <cell r="AQ80">
            <v>0</v>
          </cell>
          <cell r="AR80">
            <v>0</v>
          </cell>
          <cell r="AT80">
            <v>0</v>
          </cell>
          <cell r="AU80">
            <v>0</v>
          </cell>
          <cell r="AV80">
            <v>0</v>
          </cell>
          <cell r="AW80">
            <v>0</v>
          </cell>
          <cell r="AX80">
            <v>0</v>
          </cell>
          <cell r="AZ80">
            <v>0</v>
          </cell>
          <cell r="BA80">
            <v>0</v>
          </cell>
          <cell r="BB80">
            <v>0</v>
          </cell>
          <cell r="BC80">
            <v>0</v>
          </cell>
          <cell r="BD80">
            <v>0</v>
          </cell>
          <cell r="BI80" t="str">
            <v>mstag:commonDividends</v>
          </cell>
          <cell r="BJ80">
            <v>6</v>
          </cell>
          <cell r="BK80" t="str">
            <v>ISO4217:USD</v>
          </cell>
          <cell r="BL80" t="b">
            <v>0</v>
          </cell>
          <cell r="BM80" t="b">
            <v>0</v>
          </cell>
        </row>
        <row r="81">
          <cell r="A81" t="str">
            <v>EPS (Diluted) - Operating</v>
          </cell>
          <cell r="B81" t="str">
            <v>eps</v>
          </cell>
          <cell r="D81">
            <v>0</v>
          </cell>
          <cell r="E81">
            <v>0.03</v>
          </cell>
          <cell r="F81">
            <v>0.04</v>
          </cell>
          <cell r="G81">
            <v>0.41</v>
          </cell>
          <cell r="H81">
            <v>0.48</v>
          </cell>
          <cell r="J81">
            <v>0.05</v>
          </cell>
          <cell r="K81">
            <v>0.06</v>
          </cell>
          <cell r="L81">
            <v>0.08</v>
          </cell>
          <cell r="M81">
            <v>0</v>
          </cell>
          <cell r="N81">
            <v>0.27</v>
          </cell>
          <cell r="P81">
            <v>0.08</v>
          </cell>
          <cell r="Q81">
            <v>0.08</v>
          </cell>
          <cell r="R81">
            <v>0.09</v>
          </cell>
          <cell r="S81">
            <v>0</v>
          </cell>
          <cell r="T81">
            <v>0.33</v>
          </cell>
          <cell r="V81">
            <v>0.08</v>
          </cell>
          <cell r="W81">
            <v>0.06</v>
          </cell>
          <cell r="X81">
            <v>0.08</v>
          </cell>
          <cell r="Y81">
            <v>0</v>
          </cell>
          <cell r="Z81">
            <v>0.25</v>
          </cell>
          <cell r="AB81">
            <v>0.03</v>
          </cell>
          <cell r="AC81">
            <v>0.02</v>
          </cell>
          <cell r="AD81">
            <v>0.05</v>
          </cell>
          <cell r="AE81">
            <v>0</v>
          </cell>
          <cell r="AF81">
            <v>0.18329471097186695</v>
          </cell>
          <cell r="AH81">
            <v>0.05</v>
          </cell>
          <cell r="AI81">
            <v>0.05</v>
          </cell>
          <cell r="AJ81">
            <v>0.05</v>
          </cell>
          <cell r="AK81">
            <v>0</v>
          </cell>
          <cell r="AL81">
            <v>0.20235974639052171</v>
          </cell>
          <cell r="AN81">
            <v>0.06</v>
          </cell>
          <cell r="AO81">
            <v>0.06</v>
          </cell>
          <cell r="AP81">
            <v>0.06</v>
          </cell>
          <cell r="AQ81">
            <v>0</v>
          </cell>
          <cell r="AR81">
            <v>0.2284369363704277</v>
          </cell>
          <cell r="AW81" t="str">
            <v>mstag:adjEpsForConsensus</v>
          </cell>
          <cell r="AX81">
            <v>0</v>
          </cell>
          <cell r="AY81" t="str">
            <v>ISO4217:USD</v>
          </cell>
          <cell r="AZ81" t="b">
            <v>0</v>
          </cell>
          <cell r="BA81" t="b">
            <v>0</v>
          </cell>
        </row>
        <row r="82">
          <cell r="A82" t="str">
            <v>Y.Y</v>
          </cell>
          <cell r="B82" t="str">
            <v>eps</v>
          </cell>
          <cell r="D82">
            <v>0</v>
          </cell>
          <cell r="E82">
            <v>0.03</v>
          </cell>
          <cell r="F82">
            <v>0.04</v>
          </cell>
          <cell r="G82">
            <v>0.41</v>
          </cell>
          <cell r="H82">
            <v>0.48</v>
          </cell>
          <cell r="J82">
            <v>0.05</v>
          </cell>
          <cell r="K82">
            <v>0.06</v>
          </cell>
          <cell r="L82">
            <v>0.08</v>
          </cell>
          <cell r="M82">
            <v>0.08</v>
          </cell>
          <cell r="N82">
            <v>0.27</v>
          </cell>
          <cell r="P82">
            <v>0.08</v>
          </cell>
          <cell r="Q82">
            <v>0.08</v>
          </cell>
          <cell r="R82">
            <v>0.09</v>
          </cell>
          <cell r="S82">
            <v>0.08</v>
          </cell>
          <cell r="T82">
            <v>0.33</v>
          </cell>
          <cell r="V82">
            <v>0.08</v>
          </cell>
          <cell r="W82">
            <v>0.06</v>
          </cell>
          <cell r="X82">
            <v>0.08</v>
          </cell>
          <cell r="Y82">
            <v>3.1202107967656059E-2</v>
          </cell>
          <cell r="Z82">
            <v>0.25</v>
          </cell>
          <cell r="AB82">
            <v>0.01</v>
          </cell>
          <cell r="AC82">
            <v>0</v>
          </cell>
          <cell r="AD82">
            <v>0</v>
          </cell>
          <cell r="AE82">
            <v>0.03</v>
          </cell>
          <cell r="AF82">
            <v>4.0078644303840984E-2</v>
          </cell>
          <cell r="AH82">
            <v>0.04</v>
          </cell>
          <cell r="AI82">
            <v>0.04</v>
          </cell>
          <cell r="AJ82">
            <v>0.05</v>
          </cell>
          <cell r="AK82">
            <v>0.05</v>
          </cell>
          <cell r="AL82">
            <v>0.18376063911678406</v>
          </cell>
          <cell r="AN82">
            <v>0.05</v>
          </cell>
          <cell r="AO82">
            <v>0.06</v>
          </cell>
          <cell r="AP82">
            <v>0.06</v>
          </cell>
          <cell r="AQ82">
            <v>0.05</v>
          </cell>
          <cell r="AR82">
            <v>0.21917976674041126</v>
          </cell>
          <cell r="AT82">
            <v>0.05</v>
          </cell>
          <cell r="AU82">
            <v>0.06</v>
          </cell>
          <cell r="AV82">
            <v>7.0000000000000007E-2</v>
          </cell>
          <cell r="AW82">
            <v>0.08</v>
          </cell>
          <cell r="AX82">
            <v>0.26981793174872953</v>
          </cell>
          <cell r="AZ82">
            <v>0.04</v>
          </cell>
          <cell r="BA82">
            <v>0.05</v>
          </cell>
          <cell r="BB82">
            <v>0.05</v>
          </cell>
          <cell r="BC82">
            <v>0.06</v>
          </cell>
          <cell r="BD82">
            <v>0.20698309608164187</v>
          </cell>
          <cell r="BI82" t="str">
            <v>mstag:adjEpsForConsensus</v>
          </cell>
          <cell r="BJ82">
            <v>0</v>
          </cell>
          <cell r="BK82" t="str">
            <v>ISO4217:USD</v>
          </cell>
          <cell r="BL82" t="b">
            <v>0</v>
          </cell>
          <cell r="BM82" t="b">
            <v>0</v>
          </cell>
        </row>
        <row r="83">
          <cell r="A83" t="str">
            <v xml:space="preserve">EPS (Basic) - Operating </v>
          </cell>
          <cell r="D83">
            <v>0</v>
          </cell>
          <cell r="E83">
            <v>0.14000000000000001</v>
          </cell>
          <cell r="F83">
            <v>0.21</v>
          </cell>
          <cell r="G83" t="e">
            <v>#REF!</v>
          </cell>
          <cell r="H83">
            <v>2.44</v>
          </cell>
          <cell r="J83">
            <v>0.24</v>
          </cell>
          <cell r="K83">
            <v>0.28000000000000003</v>
          </cell>
          <cell r="L83">
            <v>0.09</v>
          </cell>
          <cell r="M83">
            <v>-0.80487804878048785</v>
          </cell>
          <cell r="N83">
            <v>-0.43749999999999989</v>
          </cell>
          <cell r="P83">
            <v>0.09</v>
          </cell>
          <cell r="Q83">
            <v>0.08</v>
          </cell>
          <cell r="R83">
            <v>0.09</v>
          </cell>
          <cell r="S83">
            <v>0</v>
          </cell>
          <cell r="T83">
            <v>0.2222222222222221</v>
          </cell>
          <cell r="V83">
            <v>0.08</v>
          </cell>
          <cell r="W83">
            <v>7.0000000000000007E-2</v>
          </cell>
          <cell r="X83">
            <v>0.08</v>
          </cell>
          <cell r="Y83">
            <v>-0.60997365040429929</v>
          </cell>
          <cell r="Z83">
            <v>-0.24242424242424243</v>
          </cell>
          <cell r="AB83">
            <v>0.03</v>
          </cell>
          <cell r="AC83">
            <v>-1</v>
          </cell>
          <cell r="AD83">
            <v>-1</v>
          </cell>
          <cell r="AE83">
            <v>-3.852649855907686E-2</v>
          </cell>
          <cell r="AF83">
            <v>-0.83968542278463609</v>
          </cell>
          <cell r="AH83">
            <v>0.05</v>
          </cell>
          <cell r="AI83">
            <v>0.05</v>
          </cell>
          <cell r="AJ83">
            <v>0.05</v>
          </cell>
          <cell r="AK83">
            <v>0.66666666666666674</v>
          </cell>
          <cell r="AL83">
            <v>3.5850013718945366</v>
          </cell>
          <cell r="AN83">
            <v>0.06</v>
          </cell>
          <cell r="AO83">
            <v>0.06</v>
          </cell>
          <cell r="AP83">
            <v>0.06</v>
          </cell>
          <cell r="AQ83">
            <v>0</v>
          </cell>
          <cell r="AR83">
            <v>0.19274599715076923</v>
          </cell>
          <cell r="AT83">
            <v>0.33333333333333348</v>
          </cell>
          <cell r="AU83">
            <v>0.33333333333333348</v>
          </cell>
          <cell r="AV83">
            <v>0</v>
          </cell>
          <cell r="AW83">
            <v>0</v>
          </cell>
          <cell r="AX83">
            <v>0.18741898668398616</v>
          </cell>
          <cell r="AZ83">
            <v>0</v>
          </cell>
          <cell r="BA83">
            <v>0.25</v>
          </cell>
          <cell r="BB83">
            <v>0.25</v>
          </cell>
          <cell r="BC83">
            <v>0.19999999999999996</v>
          </cell>
          <cell r="BD83">
            <v>0.16361324327428384</v>
          </cell>
        </row>
        <row r="84">
          <cell r="A84" t="str">
            <v xml:space="preserve">EPS (Basic) - Operating </v>
          </cell>
          <cell r="D84">
            <v>0</v>
          </cell>
          <cell r="E84">
            <v>0.14000000000000001</v>
          </cell>
          <cell r="F84">
            <v>0.21</v>
          </cell>
          <cell r="G84">
            <v>2.09</v>
          </cell>
          <cell r="H84">
            <v>2.44</v>
          </cell>
          <cell r="J84">
            <v>0.24</v>
          </cell>
          <cell r="K84">
            <v>0.28000000000000003</v>
          </cell>
          <cell r="L84">
            <v>0.09</v>
          </cell>
          <cell r="M84">
            <v>0.09</v>
          </cell>
          <cell r="N84">
            <v>0.7</v>
          </cell>
          <cell r="P84">
            <v>0.09</v>
          </cell>
          <cell r="Q84">
            <v>0.08</v>
          </cell>
          <cell r="R84">
            <v>0.09</v>
          </cell>
          <cell r="S84">
            <v>0.09</v>
          </cell>
          <cell r="T84">
            <v>0.35</v>
          </cell>
          <cell r="V84">
            <v>0.08</v>
          </cell>
          <cell r="W84">
            <v>7.0000000000000007E-2</v>
          </cell>
          <cell r="X84">
            <v>0.08</v>
          </cell>
          <cell r="Y84">
            <v>0.03</v>
          </cell>
          <cell r="Z84">
            <v>0.26</v>
          </cell>
          <cell r="AB84">
            <v>0.01</v>
          </cell>
          <cell r="AC84">
            <v>0</v>
          </cell>
          <cell r="AD84">
            <v>0</v>
          </cell>
          <cell r="AE84">
            <v>0.03</v>
          </cell>
          <cell r="AF84">
            <v>0.04</v>
          </cell>
          <cell r="AH84">
            <v>0.05</v>
          </cell>
          <cell r="AI84">
            <v>0.05</v>
          </cell>
          <cell r="AJ84">
            <v>0.01</v>
          </cell>
          <cell r="AK84">
            <v>0.05</v>
          </cell>
          <cell r="AL84">
            <v>0.2</v>
          </cell>
          <cell r="AN84">
            <v>0.03</v>
          </cell>
          <cell r="AO84">
            <v>0.03</v>
          </cell>
          <cell r="AP84">
            <v>0.04</v>
          </cell>
          <cell r="AQ84">
            <v>0.06</v>
          </cell>
          <cell r="AR84">
            <v>0.24</v>
          </cell>
          <cell r="AT84">
            <v>0.05</v>
          </cell>
          <cell r="AU84">
            <v>0.05</v>
          </cell>
          <cell r="AV84">
            <v>0.04</v>
          </cell>
          <cell r="AW84">
            <v>0.05</v>
          </cell>
          <cell r="AX84">
            <v>0.19</v>
          </cell>
          <cell r="AZ84">
            <v>0.05</v>
          </cell>
          <cell r="BA84">
            <v>0.05</v>
          </cell>
          <cell r="BB84">
            <v>0.06</v>
          </cell>
          <cell r="BC84">
            <v>0.06</v>
          </cell>
          <cell r="BD84">
            <v>0.22</v>
          </cell>
        </row>
        <row r="85">
          <cell r="A85" t="str">
            <v>Including FV SOE</v>
          </cell>
        </row>
        <row r="86">
          <cell r="A86" t="str">
            <v>Operating  Income</v>
          </cell>
          <cell r="D86">
            <v>0.19799999999999862</v>
          </cell>
          <cell r="E86">
            <v>2.0323429999999991</v>
          </cell>
          <cell r="F86">
            <v>3.1451160000000016</v>
          </cell>
          <cell r="G86">
            <v>4.0429999999999957</v>
          </cell>
          <cell r="H86">
            <v>9.418458999999995</v>
          </cell>
          <cell r="J86">
            <v>5.3650000000000002</v>
          </cell>
          <cell r="K86">
            <v>6.6270000000000024</v>
          </cell>
          <cell r="L86">
            <v>7.2439999999999962</v>
          </cell>
          <cell r="M86">
            <v>0</v>
          </cell>
          <cell r="N86">
            <v>26.425999999999995</v>
          </cell>
          <cell r="P86">
            <v>6.7832435597189686</v>
          </cell>
          <cell r="Q86">
            <v>4.624818222321224</v>
          </cell>
          <cell r="R86">
            <v>6.6284990395697276</v>
          </cell>
          <cell r="S86">
            <v>0</v>
          </cell>
          <cell r="T86">
            <v>25.606560821609918</v>
          </cell>
          <cell r="V86">
            <v>5.1294534115920811</v>
          </cell>
          <cell r="W86">
            <v>5.4345461798258778</v>
          </cell>
          <cell r="X86">
            <v>4.4078090261282705</v>
          </cell>
          <cell r="Y86">
            <v>0</v>
          </cell>
          <cell r="Z86">
            <v>13.37799361754622</v>
          </cell>
          <cell r="AB86">
            <v>-1.7940913532772056</v>
          </cell>
          <cell r="AC86">
            <v>-0.34670970932053669</v>
          </cell>
          <cell r="AD86">
            <v>2.8375664115691297</v>
          </cell>
          <cell r="AE86">
            <v>0</v>
          </cell>
          <cell r="AF86">
            <v>6.4468994773822121</v>
          </cell>
          <cell r="AH86">
            <v>1.9419927686508509</v>
          </cell>
          <cell r="AI86">
            <v>1.4931086466810339</v>
          </cell>
          <cell r="AJ86">
            <v>1.6403633512481037</v>
          </cell>
          <cell r="AK86">
            <v>0</v>
          </cell>
          <cell r="AL86">
            <v>6.3429042013844015</v>
          </cell>
          <cell r="AN86">
            <v>2.0423914263816298</v>
          </cell>
          <cell r="AO86">
            <v>1.7115637893229598</v>
          </cell>
          <cell r="AP86">
            <v>1.4054139474746616</v>
          </cell>
          <cell r="AQ86">
            <v>0</v>
          </cell>
          <cell r="AR86">
            <v>6.2809649418567464</v>
          </cell>
        </row>
        <row r="87">
          <cell r="A87" t="str">
            <v xml:space="preserve">    Operating Margin</v>
          </cell>
          <cell r="D87">
            <v>1.0250038825904572E-2</v>
          </cell>
          <cell r="E87">
            <v>9.1959752860056088E-2</v>
          </cell>
          <cell r="F87">
            <v>0.1310082892489691</v>
          </cell>
          <cell r="G87">
            <v>4.0429999999999957</v>
          </cell>
          <cell r="H87">
            <v>0.10145882995834342</v>
          </cell>
          <cell r="J87">
            <v>0.17591317463440226</v>
          </cell>
          <cell r="K87">
            <v>0.20019333595142441</v>
          </cell>
          <cell r="L87">
            <v>0.20703649718482942</v>
          </cell>
          <cell r="M87">
            <v>7.1899999999999977</v>
          </cell>
          <cell r="N87">
            <v>26.425999999999995</v>
          </cell>
          <cell r="P87">
            <v>0.16668493819189012</v>
          </cell>
          <cell r="Q87">
            <v>0.11449270243900639</v>
          </cell>
          <cell r="R87">
            <v>0.15815277341977782</v>
          </cell>
          <cell r="S87">
            <v>7.5699999999999967</v>
          </cell>
          <cell r="T87">
            <v>25.606560821609918</v>
          </cell>
          <cell r="V87">
            <v>0.11638803348139591</v>
          </cell>
          <cell r="W87">
            <v>0.12601846214088991</v>
          </cell>
          <cell r="X87">
            <v>0.10524603104339128</v>
          </cell>
          <cell r="Y87">
            <v>-1.59381500000001</v>
          </cell>
          <cell r="Z87">
            <v>13.37799361754622</v>
          </cell>
          <cell r="AB87">
            <v>-4.0526120471588108E-2</v>
          </cell>
          <cell r="AC87">
            <v>-3.0570000000000057</v>
          </cell>
          <cell r="AD87">
            <v>-3.6255625084185237</v>
          </cell>
          <cell r="AE87">
            <v>4.4351914010825499E-2</v>
          </cell>
          <cell r="AF87">
            <v>-7.7252105944077023</v>
          </cell>
          <cell r="AH87">
            <v>3.3848578450406605E-2</v>
          </cell>
          <cell r="AI87">
            <v>2.6253070973684761E-2</v>
          </cell>
          <cell r="AJ87">
            <v>2.901448454508038E-2</v>
          </cell>
          <cell r="AK87">
            <v>2.1092353962037462</v>
          </cell>
          <cell r="AL87">
            <v>8.6658818958149073</v>
          </cell>
          <cell r="AN87">
            <v>3.5900230179915255E-2</v>
          </cell>
          <cell r="AO87">
            <v>2.9672029574578901E-2</v>
          </cell>
          <cell r="AP87">
            <v>2.3888322085277372E-2</v>
          </cell>
          <cell r="AQ87">
            <v>2.8010556449057886</v>
          </cell>
          <cell r="AR87">
            <v>12.749103950793177</v>
          </cell>
          <cell r="AT87">
            <v>0.88408918693732819</v>
          </cell>
          <cell r="AU87">
            <v>0.50352805594528105</v>
          </cell>
          <cell r="AV87">
            <v>1.1384704200355968</v>
          </cell>
          <cell r="AW87">
            <v>1.1397857628539396</v>
          </cell>
          <cell r="AX87">
            <v>3.6658734257721459</v>
          </cell>
          <cell r="AZ87">
            <v>1.7436134425058962</v>
          </cell>
          <cell r="BA87">
            <v>1.9025202681382616</v>
          </cell>
          <cell r="BB87">
            <v>1.8985376307013146</v>
          </cell>
          <cell r="BC87">
            <v>1.9329036460009195</v>
          </cell>
          <cell r="BD87">
            <v>7.4775749873463919</v>
          </cell>
        </row>
        <row r="88">
          <cell r="A88" t="str">
            <v>Net Income</v>
          </cell>
          <cell r="D88">
            <v>2.6999999999998615E-2</v>
          </cell>
          <cell r="E88">
            <v>1.8943429999999992</v>
          </cell>
          <cell r="F88">
            <v>2.8391020000000018</v>
          </cell>
          <cell r="G88">
            <v>0.14752244034153089</v>
          </cell>
          <cell r="H88">
            <v>32.525444999999998</v>
          </cell>
          <cell r="J88">
            <v>3.2850000000000001</v>
          </cell>
          <cell r="K88">
            <v>3.9410000000000025</v>
          </cell>
          <cell r="L88">
            <v>5.5419999999999954</v>
          </cell>
          <cell r="M88">
            <v>0.19179470763977802</v>
          </cell>
          <cell r="N88">
            <v>0.19419744558268048</v>
          </cell>
          <cell r="P88">
            <v>4.7388871087549091</v>
          </cell>
          <cell r="Q88">
            <v>3.1289603539319586</v>
          </cell>
          <cell r="R88">
            <v>4.5565727263382856</v>
          </cell>
          <cell r="S88">
            <v>0.17475414377395071</v>
          </cell>
          <cell r="T88">
            <v>0.15396052658812232</v>
          </cell>
          <cell r="V88">
            <v>3.8712292021644141</v>
          </cell>
          <cell r="W88">
            <v>4.2320599349166654</v>
          </cell>
          <cell r="X88">
            <v>4.1836551395327231</v>
          </cell>
          <cell r="Y88">
            <v>-3.955366670802854E-2</v>
          </cell>
          <cell r="Z88">
            <v>7.8985396831526986E-2</v>
          </cell>
          <cell r="AB88">
            <v>-1.0924140682785219</v>
          </cell>
          <cell r="AC88">
            <v>-6.4515448252574825E-2</v>
          </cell>
          <cell r="AD88">
            <v>-7.8988289943758686E-2</v>
          </cell>
          <cell r="AE88">
            <v>9.5476963836190333E-4</v>
          </cell>
          <cell r="AF88">
            <v>-4.1983242998406049E-2</v>
          </cell>
          <cell r="AH88">
            <v>1.7662907110859603</v>
          </cell>
          <cell r="AI88">
            <v>1.4912498557162692</v>
          </cell>
          <cell r="AJ88">
            <v>1.6150839152744005</v>
          </cell>
          <cell r="AK88">
            <v>4.2561083209502172E-2</v>
          </cell>
          <cell r="AL88">
            <v>4.4908013501908463E-2</v>
          </cell>
          <cell r="AN88">
            <v>1.9116864152859754</v>
          </cell>
          <cell r="AO88">
            <v>1.7134013065666878</v>
          </cell>
          <cell r="AP88">
            <v>1.5380070544710458</v>
          </cell>
          <cell r="AQ88">
            <v>5.0398718671622919E-2</v>
          </cell>
          <cell r="AR88">
            <v>6.0079800228998684E-2</v>
          </cell>
          <cell r="AT88">
            <v>1.5937208096681324E-2</v>
          </cell>
          <cell r="AU88">
            <v>9.0293735427778524E-3</v>
          </cell>
          <cell r="AV88">
            <v>2.0074237237611876E-2</v>
          </cell>
          <cell r="AW88">
            <v>1.9551816161673816E-2</v>
          </cell>
          <cell r="AX88">
            <v>1.6202934972218967E-2</v>
          </cell>
          <cell r="AZ88">
            <v>2.9498578249971572E-2</v>
          </cell>
          <cell r="BA88">
            <v>3.1571828654069177E-2</v>
          </cell>
          <cell r="BB88">
            <v>3.0816707661945525E-2</v>
          </cell>
          <cell r="BC88">
            <v>3.0429507021879038E-2</v>
          </cell>
          <cell r="BD88">
            <v>3.0583558671507981E-2</v>
          </cell>
        </row>
        <row r="89">
          <cell r="A89" t="str">
            <v>EPS (Diluted) - Operating Incl. FV SOE (2)</v>
          </cell>
          <cell r="D89">
            <v>4.0230806820782571E-4</v>
          </cell>
          <cell r="E89">
            <v>2.8226276772335405E-2</v>
          </cell>
          <cell r="F89">
            <v>4.230346818759384E-2</v>
          </cell>
          <cell r="G89">
            <v>27.764999999999997</v>
          </cell>
          <cell r="H89">
            <v>0.48463884983520567</v>
          </cell>
          <cell r="J89">
            <v>4.8947481631954635E-2</v>
          </cell>
          <cell r="K89">
            <v>5.8722077659523086E-2</v>
          </cell>
          <cell r="L89">
            <v>8.2577456074366021E-2</v>
          </cell>
          <cell r="M89">
            <v>5.2029999999999967</v>
          </cell>
          <cell r="N89">
            <v>17.970999999999993</v>
          </cell>
          <cell r="P89">
            <v>7.1831301779641435E-2</v>
          </cell>
          <cell r="Q89">
            <v>4.751506794834897E-2</v>
          </cell>
          <cell r="R89">
            <v>6.9604418523646489E-2</v>
          </cell>
          <cell r="S89">
            <v>5.5639999999999965</v>
          </cell>
          <cell r="T89">
            <v>17.988420189025149</v>
          </cell>
          <cell r="V89">
            <v>5.8541863742880333E-2</v>
          </cell>
          <cell r="W89">
            <v>6.3993103342524227E-2</v>
          </cell>
          <cell r="X89">
            <v>6.3271275079551173E-2</v>
          </cell>
          <cell r="Y89">
            <v>-0.27179790000000659</v>
          </cell>
          <cell r="Z89">
            <v>12.015146376613796</v>
          </cell>
          <cell r="AB89">
            <v>-1.6070185680315017E-2</v>
          </cell>
          <cell r="AC89">
            <v>0.60524137931030864</v>
          </cell>
          <cell r="AD89">
            <v>-0.67458804947309092</v>
          </cell>
          <cell r="AE89">
            <v>0.44245139040130937</v>
          </cell>
          <cell r="AF89">
            <v>0.40135049049676558</v>
          </cell>
          <cell r="AH89">
            <v>2.6455998619333163E-2</v>
          </cell>
          <cell r="AI89">
            <v>2.2443796280100726E-2</v>
          </cell>
          <cell r="AJ89">
            <v>2.4419993557529822E-2</v>
          </cell>
          <cell r="AK89">
            <v>1.8674140812079612</v>
          </cell>
          <cell r="AL89">
            <v>7.4832411042302747</v>
          </cell>
          <cell r="AN89">
            <v>2.9145602842257309E-2</v>
          </cell>
          <cell r="AO89">
            <v>2.6209266874415289E-2</v>
          </cell>
          <cell r="AP89">
            <v>2.3600704718941153E-2</v>
          </cell>
          <cell r="AQ89">
            <v>2.430122817936724</v>
          </cell>
          <cell r="AR89">
            <v>10.571134932811853</v>
          </cell>
          <cell r="AT89">
            <v>1.3577296428008583</v>
          </cell>
          <cell r="AU89">
            <v>1.2351824762390957</v>
          </cell>
          <cell r="AV89">
            <v>1.4389507982498286</v>
          </cell>
          <cell r="AW89">
            <v>1.4792021230952392</v>
          </cell>
          <cell r="AX89">
            <v>5.5110650403850219</v>
          </cell>
          <cell r="AZ89">
            <v>1.6654579115174799</v>
          </cell>
          <cell r="BA89">
            <v>1.9917997543640205</v>
          </cell>
          <cell r="BB89">
            <v>2.0946429115960203</v>
          </cell>
          <cell r="BC89">
            <v>2.1637696866504803</v>
          </cell>
          <cell r="BD89">
            <v>7.9156702641280017</v>
          </cell>
        </row>
        <row r="90">
          <cell r="A90" t="str">
            <v>Y.Y.</v>
          </cell>
          <cell r="D90">
            <v>4.0230806820782571E-4</v>
          </cell>
          <cell r="E90">
            <v>2.8226276772335405E-2</v>
          </cell>
          <cell r="F90">
            <v>4.230346818759384E-2</v>
          </cell>
          <cell r="G90">
            <v>0.41370679680706857</v>
          </cell>
          <cell r="H90">
            <v>0.48463884983520567</v>
          </cell>
          <cell r="J90">
            <v>120.6666666666729</v>
          </cell>
          <cell r="K90">
            <v>1.0804046574458819</v>
          </cell>
          <cell r="L90">
            <v>0.9520256757242227</v>
          </cell>
          <cell r="M90">
            <v>7.7140552013466854E-2</v>
          </cell>
          <cell r="N90">
            <v>0.26743897142509654</v>
          </cell>
          <cell r="P90">
            <v>0.46751782491598992</v>
          </cell>
          <cell r="Q90">
            <v>-0.19084831732544549</v>
          </cell>
          <cell r="R90">
            <v>-0.15710144351064192</v>
          </cell>
          <cell r="S90">
            <v>8.4069790134364747E-2</v>
          </cell>
          <cell r="T90">
            <v>0.27309867735455029</v>
          </cell>
          <cell r="V90">
            <v>-0.18500901010438908</v>
          </cell>
          <cell r="W90">
            <v>0.3467959976840953</v>
          </cell>
          <cell r="X90">
            <v>-9.0987663979173683E-2</v>
          </cell>
          <cell r="Y90">
            <v>-4.0733272916341975E-3</v>
          </cell>
          <cell r="Z90">
            <v>0.18128588436602783</v>
          </cell>
          <cell r="AB90" t="str">
            <v>-</v>
          </cell>
          <cell r="AC90">
            <v>8.9485591100676269E-3</v>
          </cell>
          <cell r="AD90">
            <v>-1.0451437262666034E-2</v>
          </cell>
          <cell r="AE90">
            <v>6.5135911294309755E-3</v>
          </cell>
          <cell r="AF90">
            <v>5.9883902734133559E-3</v>
          </cell>
          <cell r="AH90">
            <v>-2.6462783408744386</v>
          </cell>
          <cell r="AI90">
            <v>6.0299326027051938</v>
          </cell>
          <cell r="AJ90">
            <v>-0.28429019871529937</v>
          </cell>
          <cell r="AK90">
            <v>2.714861454647292E-2</v>
          </cell>
          <cell r="AL90">
            <v>0.10950581097875745</v>
          </cell>
          <cell r="AN90">
            <v>0.10166330372268284</v>
          </cell>
          <cell r="AO90">
            <v>0.16777333688655571</v>
          </cell>
          <cell r="AP90">
            <v>-3.3549920341237938E-2</v>
          </cell>
          <cell r="AQ90">
            <v>3.4727071077176638E-2</v>
          </cell>
          <cell r="AR90">
            <v>0.1520817954705786</v>
          </cell>
          <cell r="AT90">
            <v>2.2316307577074201E-2</v>
          </cell>
          <cell r="AU90">
            <v>2.0416075948071682E-2</v>
          </cell>
          <cell r="AV90">
            <v>2.378111343261434E-2</v>
          </cell>
          <cell r="AW90">
            <v>2.430372080847084E-2</v>
          </cell>
          <cell r="AX90">
            <v>9.0824741718809054E-2</v>
          </cell>
          <cell r="AZ90">
            <v>2.7203320689095818E-2</v>
          </cell>
          <cell r="BA90">
            <v>3.2340832848906327E-2</v>
          </cell>
          <cell r="BB90">
            <v>3.3791727600011146E-2</v>
          </cell>
          <cell r="BC90">
            <v>3.466556503965483E-2</v>
          </cell>
          <cell r="BD90">
            <v>0.12807717770073701</v>
          </cell>
        </row>
        <row r="91">
          <cell r="A91" t="str">
            <v>Y.Y.</v>
          </cell>
          <cell r="J91">
            <v>120.6666666666729</v>
          </cell>
          <cell r="K91">
            <v>1.0804046574458819</v>
          </cell>
          <cell r="L91">
            <v>0.9520256757242227</v>
          </cell>
          <cell r="M91">
            <v>-0.81353810812675331</v>
          </cell>
          <cell r="N91">
            <v>-0.44816852483857772</v>
          </cell>
          <cell r="P91">
            <v>0.46751782491598992</v>
          </cell>
          <cell r="Q91">
            <v>-0.19084831732544549</v>
          </cell>
          <cell r="R91">
            <v>-0.15710144351064192</v>
          </cell>
          <cell r="S91">
            <v>8.9826141245245683E-2</v>
          </cell>
          <cell r="T91">
            <v>2.1162607301751901E-2</v>
          </cell>
          <cell r="V91">
            <v>-0.18500901010438908</v>
          </cell>
          <cell r="W91">
            <v>0.3467959976840953</v>
          </cell>
          <cell r="X91">
            <v>-9.0987663979173683E-2</v>
          </cell>
          <cell r="Y91" t="str">
            <v>-</v>
          </cell>
          <cell r="Z91">
            <v>-0.33618907963192557</v>
          </cell>
          <cell r="AB91">
            <v>-0.99290225343495353</v>
          </cell>
          <cell r="AC91">
            <v>-0.86016369510679447</v>
          </cell>
          <cell r="AD91" t="str">
            <v>-</v>
          </cell>
          <cell r="AE91">
            <v>-2.5990836638167019</v>
          </cell>
          <cell r="AF91">
            <v>-0.96696714532212336</v>
          </cell>
          <cell r="AH91">
            <v>63.943220719576502</v>
          </cell>
          <cell r="AI91">
            <v>1.9361612840286169</v>
          </cell>
          <cell r="AJ91" t="str">
            <v>-</v>
          </cell>
          <cell r="AK91">
            <v>3.1679948905304736</v>
          </cell>
          <cell r="AL91">
            <v>17.286351753814404</v>
          </cell>
          <cell r="AN91">
            <v>-1.3442176744803525E-2</v>
          </cell>
          <cell r="AO91">
            <v>-2.460204328519179</v>
          </cell>
          <cell r="AP91">
            <v>-2.0866620700951266</v>
          </cell>
          <cell r="AQ91">
            <v>0.27914708198943039</v>
          </cell>
          <cell r="AR91">
            <v>0.38880114316563774</v>
          </cell>
          <cell r="AT91">
            <v>0.86048413677589819</v>
          </cell>
          <cell r="AU91">
            <v>0.66758480127181419</v>
          </cell>
          <cell r="AV91">
            <v>0.58549493824507515</v>
          </cell>
          <cell r="AW91">
            <v>0.1322217233127041</v>
          </cell>
          <cell r="AX91">
            <v>0.50121309244453438</v>
          </cell>
          <cell r="AZ91">
            <v>0.21898842786349215</v>
          </cell>
          <cell r="BA91">
            <v>0.58408662522442012</v>
          </cell>
          <cell r="BB91">
            <v>0.42094808536878103</v>
          </cell>
          <cell r="BC91">
            <v>0.42634806056414476</v>
          </cell>
          <cell r="BD91">
            <v>0.41015735665134612</v>
          </cell>
        </row>
        <row r="92">
          <cell r="A92" t="str">
            <v>ModelWare Operating Metrics (3)</v>
          </cell>
        </row>
        <row r="93">
          <cell r="A93" t="str">
            <v>ModelWare Net Income</v>
          </cell>
          <cell r="D93">
            <v>-0.79100000000000137</v>
          </cell>
          <cell r="E93">
            <v>1.2803429999999993</v>
          </cell>
          <cell r="F93">
            <v>2.1751020000000016</v>
          </cell>
          <cell r="G93">
            <v>27.095999999999997</v>
          </cell>
          <cell r="H93">
            <v>32.525444999999998</v>
          </cell>
          <cell r="J93">
            <v>2.3100000000000005</v>
          </cell>
          <cell r="K93">
            <v>2.9520000000000022</v>
          </cell>
          <cell r="L93">
            <v>4.4609999999999967</v>
          </cell>
          <cell r="M93">
            <v>0</v>
          </cell>
          <cell r="N93">
            <v>13.901999999999997</v>
          </cell>
          <cell r="P93">
            <v>5.4839999999999991</v>
          </cell>
          <cell r="Q93">
            <v>5.1119999999999965</v>
          </cell>
          <cell r="R93">
            <v>5.6860000000000017</v>
          </cell>
          <cell r="S93">
            <v>0</v>
          </cell>
          <cell r="T93">
            <v>21.409999999999993</v>
          </cell>
          <cell r="V93">
            <v>4.6810000000000036</v>
          </cell>
          <cell r="W93">
            <v>3.9219999999999997</v>
          </cell>
          <cell r="X93">
            <v>4.802000000000004</v>
          </cell>
          <cell r="Y93">
            <v>0</v>
          </cell>
          <cell r="Z93">
            <v>15.262000000000006</v>
          </cell>
          <cell r="AB93">
            <v>0.75600000000000223</v>
          </cell>
          <cell r="AC93">
            <v>0.49726305978801988</v>
          </cell>
          <cell r="AD93">
            <v>2.6068014838673355</v>
          </cell>
          <cell r="AE93">
            <v>0</v>
          </cell>
          <cell r="AF93">
            <v>8.4044049061794333</v>
          </cell>
          <cell r="AH93">
            <v>2.0454307110859604</v>
          </cell>
          <cell r="AI93">
            <v>1.7703898557162692</v>
          </cell>
          <cell r="AJ93">
            <v>1.8942239152744005</v>
          </cell>
          <cell r="AK93">
            <v>0</v>
          </cell>
          <cell r="AL93">
            <v>7.3770922273134198</v>
          </cell>
          <cell r="AN93">
            <v>2.1908264152859758</v>
          </cell>
          <cell r="AO93">
            <v>1.9925413065666882</v>
          </cell>
          <cell r="AP93">
            <v>1.8171470544710462</v>
          </cell>
          <cell r="AQ93">
            <v>0</v>
          </cell>
          <cell r="AR93">
            <v>7.6515082004938568</v>
          </cell>
        </row>
        <row r="94">
          <cell r="A94" t="str">
            <v>ModelWare EPS (Diluted)</v>
          </cell>
          <cell r="D94">
            <v>-1.1786136368607666E-2</v>
          </cell>
          <cell r="E94">
            <v>1.9077493295312529E-2</v>
          </cell>
          <cell r="F94">
            <v>3.2409669769445322E-2</v>
          </cell>
          <cell r="G94">
            <v>27.095999999999997</v>
          </cell>
          <cell r="H94">
            <v>0.48463884983520567</v>
          </cell>
          <cell r="J94">
            <v>3.4419690280004633E-2</v>
          </cell>
          <cell r="K94">
            <v>4.3985682124057894E-2</v>
          </cell>
          <cell r="L94">
            <v>6.6470233047229668E-2</v>
          </cell>
          <cell r="M94">
            <v>4.1789999999999985</v>
          </cell>
          <cell r="N94">
            <v>13.901999999999997</v>
          </cell>
          <cell r="P94">
            <v>8.3125605214734152E-2</v>
          </cell>
          <cell r="Q94">
            <v>7.7628668911297341E-2</v>
          </cell>
          <cell r="R94">
            <v>8.6857106754334626E-2</v>
          </cell>
          <cell r="S94">
            <v>4.6759999999999966</v>
          </cell>
          <cell r="T94">
            <v>19.067999999999994</v>
          </cell>
          <cell r="V94">
            <v>7.0787455319672024E-2</v>
          </cell>
          <cell r="W94">
            <v>5.9304677903698477E-2</v>
          </cell>
          <cell r="X94">
            <v>7.2622779076848082E-2</v>
          </cell>
          <cell r="Y94">
            <v>1.264999999999997</v>
          </cell>
          <cell r="Z94">
            <v>12.895000000000007</v>
          </cell>
          <cell r="AB94">
            <v>1.1121296152349315E-2</v>
          </cell>
          <cell r="AC94">
            <v>-1.019000000000005</v>
          </cell>
          <cell r="AD94">
            <v>-1.6680000000000055</v>
          </cell>
          <cell r="AE94">
            <v>-9.9408609598690356E-2</v>
          </cell>
          <cell r="AF94">
            <v>-2.8514086095986988</v>
          </cell>
          <cell r="AH94">
            <v>3.0637035980991607E-2</v>
          </cell>
          <cell r="AI94">
            <v>2.6644944243074484E-2</v>
          </cell>
          <cell r="AJ94">
            <v>2.8640577353320238E-2</v>
          </cell>
          <cell r="AK94">
            <v>1.3255540812079614</v>
          </cell>
          <cell r="AL94">
            <v>5.3158011042302755</v>
          </cell>
          <cell r="AN94">
            <v>3.3401375919020357E-2</v>
          </cell>
          <cell r="AO94">
            <v>3.0479168343081845E-2</v>
          </cell>
          <cell r="AP94">
            <v>2.7884105562971068E-2</v>
          </cell>
          <cell r="AQ94">
            <v>1.8882628179367249</v>
          </cell>
          <cell r="AR94">
            <v>8.4036949328118542</v>
          </cell>
          <cell r="AT94">
            <v>0.64001144280085831</v>
          </cell>
          <cell r="AU94">
            <v>0.51746427623909574</v>
          </cell>
          <cell r="AV94">
            <v>0.89709079824982862</v>
          </cell>
          <cell r="AW94">
            <v>0.93734212309523945</v>
          </cell>
          <cell r="AX94">
            <v>2.9919086403850224</v>
          </cell>
          <cell r="AZ94">
            <v>1.1235979115174801</v>
          </cell>
          <cell r="BA94">
            <v>1.4499397543640213</v>
          </cell>
          <cell r="BB94">
            <v>1.5527829115960203</v>
          </cell>
          <cell r="BC94">
            <v>1.6219096866504803</v>
          </cell>
          <cell r="BD94">
            <v>5.7482302641280016</v>
          </cell>
        </row>
        <row r="95">
          <cell r="A95" t="str">
            <v>Y.Y.</v>
          </cell>
          <cell r="D95">
            <v>-1.1786136368607666E-2</v>
          </cell>
          <cell r="E95">
            <v>1.9077493295312529E-2</v>
          </cell>
          <cell r="F95">
            <v>3.2409669769445322E-2</v>
          </cell>
          <cell r="G95">
            <v>0.40373849689480751</v>
          </cell>
          <cell r="H95">
            <v>0.48463884983520567</v>
          </cell>
          <cell r="J95">
            <v>-3.9203539823008802</v>
          </cell>
          <cell r="K95">
            <v>1.3056321626314227</v>
          </cell>
          <cell r="L95">
            <v>1.0509383008245097</v>
          </cell>
          <cell r="M95">
            <v>6.195855599928466E-2</v>
          </cell>
          <cell r="N95">
            <v>0.2068853475461406</v>
          </cell>
          <cell r="P95">
            <v>1.4150596515688045</v>
          </cell>
          <cell r="Q95">
            <v>0.76486222703906814</v>
          </cell>
          <cell r="R95">
            <v>0.30670681856372162</v>
          </cell>
          <cell r="S95">
            <v>7.0652469207097321E-2</v>
          </cell>
          <cell r="T95">
            <v>0.28948876694428449</v>
          </cell>
          <cell r="V95">
            <v>-0.14842779024813846</v>
          </cell>
          <cell r="W95">
            <v>-0.23604669852753546</v>
          </cell>
          <cell r="X95">
            <v>-0.16388213019513431</v>
          </cell>
          <cell r="Y95">
            <v>1.895805311195238E-2</v>
          </cell>
          <cell r="Z95">
            <v>0.19456121512177149</v>
          </cell>
          <cell r="AB95">
            <v>-0.84289170867738938</v>
          </cell>
          <cell r="AC95">
            <v>-1.5066024969326887E-2</v>
          </cell>
          <cell r="AD95">
            <v>-2.5842434308973625E-2</v>
          </cell>
          <cell r="AE95">
            <v>-1.4634535040873051E-3</v>
          </cell>
          <cell r="AF95">
            <v>-4.2544728329877442E-2</v>
          </cell>
          <cell r="AH95">
            <v>1.7548080332812375</v>
          </cell>
          <cell r="AI95">
            <v>2.6608761988222662</v>
          </cell>
          <cell r="AJ95">
            <v>-0.25047685382136642</v>
          </cell>
          <cell r="AK95">
            <v>1.9271010737982854E-2</v>
          </cell>
          <cell r="AL95">
            <v>7.7788635006219881E-2</v>
          </cell>
          <cell r="AN95">
            <v>9.0228700313693899E-2</v>
          </cell>
          <cell r="AO95">
            <v>0.14390062388679792</v>
          </cell>
          <cell r="AP95">
            <v>-2.6412588720439056E-2</v>
          </cell>
          <cell r="AQ95">
            <v>2.6983754321747995E-2</v>
          </cell>
          <cell r="AR95">
            <v>0.12089988653934222</v>
          </cell>
          <cell r="AT95">
            <v>1.0519540680372303E-2</v>
          </cell>
          <cell r="AU95">
            <v>8.5530601083967477E-3</v>
          </cell>
          <cell r="AV95">
            <v>1.4825953784161128E-2</v>
          </cell>
          <cell r="AW95">
            <v>1.5400803518356798E-2</v>
          </cell>
          <cell r="AX95">
            <v>4.9307951823819918E-2</v>
          </cell>
          <cell r="AZ95">
            <v>1.8352666915946569E-2</v>
          </cell>
          <cell r="BA95">
            <v>2.3542657405258974E-2</v>
          </cell>
          <cell r="BB95">
            <v>2.5050196804487446E-2</v>
          </cell>
          <cell r="BC95">
            <v>2.598447333739291E-2</v>
          </cell>
          <cell r="BD95">
            <v>9.3007551405955249E-2</v>
          </cell>
        </row>
        <row r="96">
          <cell r="A96" t="str">
            <v>Y.Y.</v>
          </cell>
          <cell r="J96">
            <v>-3.9203539823008802</v>
          </cell>
          <cell r="K96">
            <v>1.3056321626314227</v>
          </cell>
          <cell r="L96">
            <v>1.0509383008245097</v>
          </cell>
          <cell r="M96">
            <v>-0.84653790392589756</v>
          </cell>
          <cell r="N96">
            <v>-0.5731143972125039</v>
          </cell>
          <cell r="P96">
            <v>1.0684783339567239</v>
          </cell>
          <cell r="Q96">
            <v>0.54977827409592628</v>
          </cell>
          <cell r="R96">
            <v>0.19639741425303114</v>
          </cell>
          <cell r="S96">
            <v>0.14031820250802873</v>
          </cell>
          <cell r="T96">
            <v>0.39927148238335852</v>
          </cell>
          <cell r="V96">
            <v>-0.13148597574594045</v>
          </cell>
          <cell r="W96">
            <v>-0.26111798572322709</v>
          </cell>
          <cell r="X96">
            <v>-0.19937317486402895</v>
          </cell>
          <cell r="Y96">
            <v>-0.73167175436739063</v>
          </cell>
          <cell r="Z96">
            <v>-0.32791445700821586</v>
          </cell>
          <cell r="AB96" t="str">
            <v>-</v>
          </cell>
          <cell r="AC96" t="str">
            <v>-</v>
          </cell>
          <cell r="AD96" t="str">
            <v>-</v>
          </cell>
          <cell r="AE96" t="str">
            <v>-</v>
          </cell>
          <cell r="AF96" t="str">
            <v>-</v>
          </cell>
          <cell r="AH96">
            <v>-20.878367224271052</v>
          </cell>
          <cell r="AI96">
            <v>-2.2163982974543295</v>
          </cell>
          <cell r="AJ96" t="str">
            <v>-</v>
          </cell>
          <cell r="AK96">
            <v>-14.16817424274875</v>
          </cell>
          <cell r="AL96">
            <v>-2.8283965619212115</v>
          </cell>
          <cell r="AN96">
            <v>-1.1068988585729076</v>
          </cell>
          <cell r="AO96">
            <v>-1.0206682805237113</v>
          </cell>
          <cell r="AP96">
            <v>-1.2061977549587994</v>
          </cell>
          <cell r="AQ96">
            <v>0.40022517182056494</v>
          </cell>
          <cell r="AR96">
            <v>0.55421015588813471</v>
          </cell>
          <cell r="AT96">
            <v>12.477159754104498</v>
          </cell>
          <cell r="AU96">
            <v>9.6657789471812041</v>
          </cell>
          <cell r="AV96">
            <v>3.3254456748259953</v>
          </cell>
          <cell r="AW96">
            <v>0.5768712853092155</v>
          </cell>
          <cell r="AX96">
            <v>2.380401168380295</v>
          </cell>
          <cell r="AZ96">
            <v>0.74462626017403633</v>
          </cell>
          <cell r="BA96">
            <v>1.7525420267006626</v>
          </cell>
          <cell r="BB96">
            <v>0.68961789367299176</v>
          </cell>
          <cell r="BC96">
            <v>0.68721543044303091</v>
          </cell>
          <cell r="BD96">
            <v>0.88625866550442933</v>
          </cell>
        </row>
        <row r="97">
          <cell r="A97" t="str">
            <v>GAAP - Reported Figures</v>
          </cell>
        </row>
        <row r="98">
          <cell r="A98" t="str">
            <v xml:space="preserve">Operating Income </v>
          </cell>
          <cell r="D98">
            <v>-0.62000000000000133</v>
          </cell>
          <cell r="E98">
            <v>1.4183429999999992</v>
          </cell>
          <cell r="F98">
            <v>2.4811160000000014</v>
          </cell>
          <cell r="G98">
            <v>3.3739999999999957</v>
          </cell>
          <cell r="H98">
            <v>6.6534589999999945</v>
          </cell>
          <cell r="J98">
            <v>4.3900000000000006</v>
          </cell>
          <cell r="K98">
            <v>5.6380000000000026</v>
          </cell>
          <cell r="L98">
            <v>6.1629999999999967</v>
          </cell>
          <cell r="M98">
            <v>0</v>
          </cell>
          <cell r="N98">
            <v>22.356999999999996</v>
          </cell>
          <cell r="P98">
            <v>7.14</v>
          </cell>
          <cell r="Q98">
            <v>7.1939999999999964</v>
          </cell>
          <cell r="R98">
            <v>7.95</v>
          </cell>
          <cell r="S98">
            <v>0</v>
          </cell>
          <cell r="T98">
            <v>28.965999999999994</v>
          </cell>
          <cell r="V98">
            <v>5.9610000000000039</v>
          </cell>
          <cell r="W98">
            <v>4.5360000000000005</v>
          </cell>
          <cell r="X98">
            <v>4.6830000000000043</v>
          </cell>
          <cell r="Y98">
            <v>0</v>
          </cell>
          <cell r="Z98">
            <v>17.899000000000004</v>
          </cell>
          <cell r="AB98">
            <v>-1.9079999999999977</v>
          </cell>
          <cell r="AC98">
            <v>-1.1677097093205369</v>
          </cell>
          <cell r="AD98">
            <v>2.01656641156913</v>
          </cell>
          <cell r="AE98">
            <v>0</v>
          </cell>
          <cell r="AF98">
            <v>3.86999083065942</v>
          </cell>
          <cell r="AH98">
            <v>1.1209927686508507</v>
          </cell>
          <cell r="AI98">
            <v>0.67210864668103376</v>
          </cell>
          <cell r="AJ98">
            <v>0.81936335124810356</v>
          </cell>
          <cell r="AK98">
            <v>0</v>
          </cell>
          <cell r="AL98">
            <v>3.0589042013844008</v>
          </cell>
          <cell r="AN98">
            <v>1.2213914263816301</v>
          </cell>
          <cell r="AO98">
            <v>0.8905637893229601</v>
          </cell>
          <cell r="AP98">
            <v>0.58441394747466191</v>
          </cell>
          <cell r="AQ98">
            <v>0</v>
          </cell>
          <cell r="AR98">
            <v>2.9969649418567466</v>
          </cell>
        </row>
        <row r="99">
          <cell r="A99" t="str">
            <v>Operating Margin</v>
          </cell>
          <cell r="D99">
            <v>-3.2096081172024712E-2</v>
          </cell>
          <cell r="E99">
            <v>6.4177391193706246E-2</v>
          </cell>
          <cell r="F99">
            <v>0.10334968967384518</v>
          </cell>
          <cell r="G99">
            <v>3.3739999999999957</v>
          </cell>
          <cell r="H99">
            <v>7.1673313576648731E-2</v>
          </cell>
          <cell r="J99">
            <v>0.14394386517148666</v>
          </cell>
          <cell r="K99">
            <v>0.17031688970788153</v>
          </cell>
          <cell r="L99">
            <v>0.17614107290862835</v>
          </cell>
          <cell r="M99">
            <v>6.1659999999999977</v>
          </cell>
          <cell r="N99">
            <v>22.356999999999996</v>
          </cell>
          <cell r="P99">
            <v>0.17545152967194985</v>
          </cell>
          <cell r="Q99">
            <v>0.17809575679556361</v>
          </cell>
          <cell r="R99">
            <v>0.18968314563848063</v>
          </cell>
          <cell r="S99">
            <v>6.6819999999999968</v>
          </cell>
          <cell r="T99">
            <v>28.965999999999994</v>
          </cell>
          <cell r="V99">
            <v>0.13525594481757133</v>
          </cell>
          <cell r="W99">
            <v>0.10518260869565219</v>
          </cell>
          <cell r="X99">
            <v>0.11181681430720385</v>
          </cell>
          <cell r="Y99">
            <v>2.7189999999999976</v>
          </cell>
          <cell r="Z99">
            <v>17.899000000000004</v>
          </cell>
          <cell r="AB99">
            <v>-4.3099164219561725E-2</v>
          </cell>
          <cell r="AC99">
            <v>-5.1420000000000057</v>
          </cell>
          <cell r="AD99">
            <v>-4.6950000000000056</v>
          </cell>
          <cell r="AE99">
            <v>-0.77664808598917467</v>
          </cell>
          <cell r="AF99">
            <v>-12.521648085989183</v>
          </cell>
          <cell r="AH99">
            <v>1.953869874519535E-2</v>
          </cell>
          <cell r="AI99">
            <v>1.1817570035888887E-2</v>
          </cell>
          <cell r="AJ99">
            <v>1.4492767881887199E-2</v>
          </cell>
          <cell r="AK99">
            <v>1.2882353962037465</v>
          </cell>
          <cell r="AL99">
            <v>5.3818818958149084</v>
          </cell>
          <cell r="AN99">
            <v>2.1469064538994154E-2</v>
          </cell>
          <cell r="AO99">
            <v>1.5439001023323093E-2</v>
          </cell>
          <cell r="AP99">
            <v>9.9334922877978588E-3</v>
          </cell>
          <cell r="AQ99">
            <v>1.9800556449057884</v>
          </cell>
          <cell r="AR99">
            <v>9.4651039507931785</v>
          </cell>
          <cell r="AT99">
            <v>6.3089186937328456E-2</v>
          </cell>
          <cell r="AU99">
            <v>-0.31747194405471912</v>
          </cell>
          <cell r="AV99">
            <v>0.31747042003559667</v>
          </cell>
          <cell r="AW99">
            <v>0.31878576285393967</v>
          </cell>
          <cell r="AX99">
            <v>0.38187342577214567</v>
          </cell>
          <cell r="AZ99">
            <v>0.92261344250589605</v>
          </cell>
          <cell r="BA99">
            <v>1.0815202681382616</v>
          </cell>
          <cell r="BB99">
            <v>1.0775376307013147</v>
          </cell>
          <cell r="BC99">
            <v>1.1119036460009193</v>
          </cell>
          <cell r="BD99">
            <v>4.1935749873463912</v>
          </cell>
        </row>
        <row r="100">
          <cell r="A100" t="str">
            <v>Other Income</v>
          </cell>
          <cell r="D100">
            <v>-0.16300000000000001</v>
          </cell>
          <cell r="E100">
            <v>-0.126</v>
          </cell>
          <cell r="F100">
            <v>-0.18101399999999998</v>
          </cell>
          <cell r="G100">
            <v>0.12311172735897233</v>
          </cell>
          <cell r="H100">
            <v>-0.58601400000000003</v>
          </cell>
          <cell r="J100">
            <v>-0.11900000000000001</v>
          </cell>
          <cell r="K100">
            <v>-4.8999999999999988E-2</v>
          </cell>
          <cell r="L100">
            <v>0.19299999999999998</v>
          </cell>
          <cell r="M100">
            <v>0.16447930004268027</v>
          </cell>
          <cell r="N100">
            <v>0.16429547759373297</v>
          </cell>
          <cell r="P100">
            <v>0.49099999999999999</v>
          </cell>
          <cell r="Q100">
            <v>0.41199999999999998</v>
          </cell>
          <cell r="R100">
            <v>0.59</v>
          </cell>
          <cell r="S100">
            <v>0.15425458239069204</v>
          </cell>
          <cell r="T100">
            <v>0.1741592962920652</v>
          </cell>
          <cell r="V100">
            <v>0.77300000000000002</v>
          </cell>
          <cell r="W100">
            <v>0.95099999999999996</v>
          </cell>
          <cell r="X100">
            <v>0.99299999999999999</v>
          </cell>
          <cell r="Y100">
            <v>6.7477354510485116E-2</v>
          </cell>
          <cell r="Z100">
            <v>0.10567800062583768</v>
          </cell>
          <cell r="AB100">
            <v>1.127</v>
          </cell>
          <cell r="AC100">
            <v>-0.10851764308627397</v>
          </cell>
          <cell r="AD100">
            <v>-0.10228758169934653</v>
          </cell>
          <cell r="AE100">
            <v>-1.6719008158551107E-2</v>
          </cell>
          <cell r="AF100">
            <v>-6.804984639708915E-2</v>
          </cell>
          <cell r="AH100">
            <v>0.73420527844908912</v>
          </cell>
          <cell r="AI100">
            <v>0.76636083167695024</v>
          </cell>
          <cell r="AJ100">
            <v>0.80673349007674577</v>
          </cell>
          <cell r="AK100">
            <v>2.5994582676706304E-2</v>
          </cell>
          <cell r="AL100">
            <v>2.7889789838891524E-2</v>
          </cell>
          <cell r="AN100">
            <v>0.8541031422334846</v>
          </cell>
          <cell r="AO100">
            <v>0.88449879638414342</v>
          </cell>
          <cell r="AP100">
            <v>0.92489977142086277</v>
          </cell>
          <cell r="AQ100">
            <v>3.5626663677051716E-2</v>
          </cell>
          <cell r="AR100">
            <v>4.4604040935361695E-2</v>
          </cell>
          <cell r="AT100">
            <v>1.1372896713665029E-3</v>
          </cell>
          <cell r="AU100">
            <v>-5.6929752739208741E-3</v>
          </cell>
          <cell r="AV100">
            <v>5.5978411169607658E-3</v>
          </cell>
          <cell r="AW100">
            <v>5.4684317293739486E-3</v>
          </cell>
          <cell r="AX100">
            <v>1.6878570443553411E-3</v>
          </cell>
          <cell r="AZ100">
            <v>1.5608840907490188E-2</v>
          </cell>
          <cell r="BA100">
            <v>1.7947547347276247E-2</v>
          </cell>
          <cell r="BB100">
            <v>1.7490389246486288E-2</v>
          </cell>
          <cell r="BC100">
            <v>1.7504586880799842E-2</v>
          </cell>
          <cell r="BD100">
            <v>1.7151877030442332E-2</v>
          </cell>
        </row>
        <row r="101">
          <cell r="A101" t="str">
            <v>Income Before Taxes</v>
          </cell>
          <cell r="D101">
            <v>-0.78300000000000136</v>
          </cell>
          <cell r="E101">
            <v>1.2923429999999994</v>
          </cell>
          <cell r="F101">
            <v>2.3001020000000016</v>
          </cell>
          <cell r="G101">
            <v>-0.11600000000000001</v>
          </cell>
          <cell r="H101">
            <v>6.0674449999999958</v>
          </cell>
          <cell r="J101">
            <v>4.2710000000000008</v>
          </cell>
          <cell r="K101">
            <v>5.5890000000000022</v>
          </cell>
          <cell r="L101">
            <v>6.3559999999999963</v>
          </cell>
          <cell r="M101">
            <v>0.48799999999999999</v>
          </cell>
          <cell r="N101">
            <v>0.51300000000000001</v>
          </cell>
          <cell r="P101">
            <v>7.6309999999999993</v>
          </cell>
          <cell r="Q101">
            <v>7.6059999999999963</v>
          </cell>
          <cell r="R101">
            <v>8.5400000000000009</v>
          </cell>
          <cell r="S101">
            <v>0.80500000000000005</v>
          </cell>
          <cell r="T101">
            <v>2.298</v>
          </cell>
          <cell r="V101">
            <v>6.7340000000000035</v>
          </cell>
          <cell r="W101">
            <v>5.4870000000000001</v>
          </cell>
          <cell r="X101">
            <v>5.6760000000000046</v>
          </cell>
          <cell r="Y101">
            <v>1.1819999999999999</v>
          </cell>
          <cell r="Z101">
            <v>3.899</v>
          </cell>
          <cell r="AB101">
            <v>-0.7809999999999977</v>
          </cell>
          <cell r="AC101">
            <v>0.86299999999999999</v>
          </cell>
          <cell r="AD101">
            <v>0.82499999999999996</v>
          </cell>
          <cell r="AE101">
            <v>0.62602898053661304</v>
          </cell>
          <cell r="AF101">
            <v>3.441028980536613</v>
          </cell>
          <cell r="AH101">
            <v>1.8551980470999399</v>
          </cell>
          <cell r="AI101">
            <v>1.4384694783579839</v>
          </cell>
          <cell r="AJ101">
            <v>1.6260968413248493</v>
          </cell>
          <cell r="AK101">
            <v>0.72017987835377084</v>
          </cell>
          <cell r="AL101">
            <v>2.6723622015036916</v>
          </cell>
          <cell r="AN101">
            <v>2.0754945686151149</v>
          </cell>
          <cell r="AO101">
            <v>1.7750625857071034</v>
          </cell>
          <cell r="AP101">
            <v>1.5093137188955246</v>
          </cell>
          <cell r="AQ101">
            <v>0.88094862469530899</v>
          </cell>
          <cell r="AR101">
            <v>3.2677671595278142</v>
          </cell>
          <cell r="AT101">
            <v>0.66902182061341342</v>
          </cell>
          <cell r="AU101">
            <v>0.90940088049843415</v>
          </cell>
          <cell r="AV101">
            <v>1.0417580621611133</v>
          </cell>
          <cell r="AW101">
            <v>1.1014295751691503</v>
          </cell>
          <cell r="AX101">
            <v>3.7216103384421109</v>
          </cell>
          <cell r="AZ101">
            <v>0.77980763555089194</v>
          </cell>
          <cell r="BA101">
            <v>1.1153581475648</v>
          </cell>
          <cell r="BB101">
            <v>1.275163750504777</v>
          </cell>
          <cell r="BC101">
            <v>1.3455352731664754</v>
          </cell>
          <cell r="BD101">
            <v>4.5158648067869445</v>
          </cell>
        </row>
        <row r="102">
          <cell r="A102" t="str">
            <v>Income Tax Expense</v>
          </cell>
          <cell r="D102">
            <v>8.0000000000000002E-3</v>
          </cell>
          <cell r="E102">
            <v>1.2E-2</v>
          </cell>
          <cell r="F102">
            <v>0.125</v>
          </cell>
          <cell r="G102">
            <v>3.2579999999999956</v>
          </cell>
          <cell r="H102">
            <v>-23.693000000000001</v>
          </cell>
          <cell r="J102">
            <v>1.9610000000000001</v>
          </cell>
          <cell r="K102">
            <v>2.637</v>
          </cell>
          <cell r="L102">
            <v>1.895</v>
          </cell>
          <cell r="M102">
            <v>6.6539999999999981</v>
          </cell>
          <cell r="N102">
            <v>22.869999999999997</v>
          </cell>
          <cell r="P102">
            <v>2.9340000000000002</v>
          </cell>
          <cell r="Q102">
            <v>3.117</v>
          </cell>
          <cell r="R102">
            <v>3.3340000000000001</v>
          </cell>
          <cell r="S102">
            <v>7.4869999999999965</v>
          </cell>
          <cell r="T102">
            <v>31.263999999999989</v>
          </cell>
          <cell r="V102">
            <v>2.645</v>
          </cell>
          <cell r="W102">
            <v>2.1560000000000001</v>
          </cell>
          <cell r="X102">
            <v>1.466</v>
          </cell>
          <cell r="Y102">
            <v>3.9009999999999976</v>
          </cell>
          <cell r="Z102">
            <v>21.798000000000005</v>
          </cell>
          <cell r="AB102">
            <v>-0.71599999999999997</v>
          </cell>
          <cell r="AC102">
            <v>-4.2790000000000052</v>
          </cell>
          <cell r="AD102">
            <v>-3.8700000000000054</v>
          </cell>
          <cell r="AE102">
            <v>-0.15061910545256163</v>
          </cell>
          <cell r="AF102">
            <v>-9.0806191054525698</v>
          </cell>
          <cell r="AH102">
            <v>0.63076733601397961</v>
          </cell>
          <cell r="AI102">
            <v>0.48907962264171456</v>
          </cell>
          <cell r="AJ102">
            <v>0.5528729260504488</v>
          </cell>
          <cell r="AK102">
            <v>2.0084152745575174</v>
          </cell>
          <cell r="AL102">
            <v>8.0542440973186</v>
          </cell>
          <cell r="AN102">
            <v>0.70566815332913913</v>
          </cell>
          <cell r="AO102">
            <v>0.6035212791404152</v>
          </cell>
          <cell r="AP102">
            <v>0.51316666442447834</v>
          </cell>
          <cell r="AQ102">
            <v>2.8610042696010973</v>
          </cell>
          <cell r="AR102">
            <v>12.732871110320989</v>
          </cell>
          <cell r="AT102">
            <v>0.73211100755074188</v>
          </cell>
          <cell r="AU102">
            <v>0.59192893644371503</v>
          </cell>
          <cell r="AV102">
            <v>1.35922848219671</v>
          </cell>
          <cell r="AW102" t="str">
            <v>mstag:taxExpenseIncome</v>
          </cell>
          <cell r="AX102">
            <v>6</v>
          </cell>
          <cell r="AY102" t="str">
            <v>ISO4217:USD</v>
          </cell>
          <cell r="AZ102" t="b">
            <v>0</v>
          </cell>
          <cell r="BA102" t="b">
            <v>0</v>
          </cell>
          <cell r="BB102">
            <v>2.3527013812060917</v>
          </cell>
          <cell r="BC102">
            <v>2.4574389191673944</v>
          </cell>
          <cell r="BD102">
            <v>8.7094397941333348</v>
          </cell>
        </row>
        <row r="103">
          <cell r="A103" t="str">
            <v>Tax Rate</v>
          </cell>
          <cell r="D103">
            <v>-1.0217113665389511E-2</v>
          </cell>
          <cell r="E103">
            <v>9.2854605936659278E-3</v>
          </cell>
          <cell r="F103">
            <v>5.4345415985899717E-2</v>
          </cell>
          <cell r="G103">
            <v>-23.838000000000001</v>
          </cell>
          <cell r="H103">
            <v>-3.9049385696944956</v>
          </cell>
          <cell r="J103">
            <v>0.45914305783188941</v>
          </cell>
          <cell r="K103">
            <v>0.47181964573268903</v>
          </cell>
          <cell r="L103">
            <v>0.29814348646947786</v>
          </cell>
          <cell r="M103">
            <v>2.4750000000000001</v>
          </cell>
          <cell r="N103">
            <v>8.968</v>
          </cell>
          <cell r="P103">
            <v>0.38448434019132494</v>
          </cell>
          <cell r="Q103">
            <v>0.40980804627925344</v>
          </cell>
          <cell r="R103">
            <v>0.3903981264637002</v>
          </cell>
          <cell r="S103">
            <v>2.8109999999999999</v>
          </cell>
          <cell r="T103">
            <v>12.196</v>
          </cell>
          <cell r="V103">
            <v>0.39278289278289258</v>
          </cell>
          <cell r="W103">
            <v>0.3929287406597412</v>
          </cell>
          <cell r="X103">
            <v>0.25828047921071157</v>
          </cell>
          <cell r="Y103">
            <v>2.6360000000000001</v>
          </cell>
          <cell r="Z103">
            <v>8.9030000000000005</v>
          </cell>
          <cell r="AB103">
            <v>0.91677336747759552</v>
          </cell>
          <cell r="AC103">
            <v>-2.2250000000000001</v>
          </cell>
          <cell r="AD103">
            <v>-1.661</v>
          </cell>
          <cell r="AE103">
            <v>-5.1210495853870955E-2</v>
          </cell>
          <cell r="AF103">
            <v>-4.6532104958538714</v>
          </cell>
          <cell r="AH103">
            <v>0.34</v>
          </cell>
          <cell r="AI103">
            <v>0.34</v>
          </cell>
          <cell r="AJ103">
            <v>0.34</v>
          </cell>
          <cell r="AK103">
            <v>0.68286119334955597</v>
          </cell>
          <cell r="AL103">
            <v>2.7384429930883241</v>
          </cell>
          <cell r="AN103">
            <v>0.34</v>
          </cell>
          <cell r="AO103">
            <v>0.34</v>
          </cell>
          <cell r="AP103">
            <v>0.34</v>
          </cell>
          <cell r="AQ103">
            <v>0.9727414516643732</v>
          </cell>
          <cell r="AR103">
            <v>4.3291761775091375</v>
          </cell>
          <cell r="AT103">
            <v>9.2099564749883331E-2</v>
          </cell>
          <cell r="AU103">
            <v>7.4464660204619351E-2</v>
          </cell>
          <cell r="AV103">
            <v>0.46213768394688143</v>
          </cell>
          <cell r="AW103">
            <v>0.48287321492785062</v>
          </cell>
          <cell r="AX103">
            <v>1.1115751238292346</v>
          </cell>
          <cell r="AZ103">
            <v>0.57882316653930788</v>
          </cell>
          <cell r="BA103">
            <v>0.74693866133904097</v>
          </cell>
          <cell r="BB103">
            <v>0.79991846961007129</v>
          </cell>
          <cell r="BC103">
            <v>0.83552923251691413</v>
          </cell>
          <cell r="BD103">
            <v>2.961209530005334</v>
          </cell>
          <cell r="BI103" t="str">
            <v>mstag:taxExpenseIncome</v>
          </cell>
          <cell r="BJ103">
            <v>6</v>
          </cell>
          <cell r="BK103" t="str">
            <v>ISO4217:USD</v>
          </cell>
          <cell r="BL103" t="b">
            <v>0</v>
          </cell>
          <cell r="BM103" t="b">
            <v>0</v>
          </cell>
        </row>
        <row r="104">
          <cell r="A104" t="str">
            <v>Minority Interest</v>
          </cell>
          <cell r="D104">
            <v>-1.0217113665389511E-2</v>
          </cell>
          <cell r="E104">
            <v>9.2854605936659278E-3</v>
          </cell>
          <cell r="F104">
            <v>5.4345415985899717E-2</v>
          </cell>
          <cell r="G104">
            <v>-7.3167587476979845</v>
          </cell>
          <cell r="H104">
            <v>-3.9049385696944956</v>
          </cell>
          <cell r="J104">
            <v>0.45914305783188941</v>
          </cell>
          <cell r="K104">
            <v>0.47181964573268903</v>
          </cell>
          <cell r="L104">
            <v>0.29814348646947786</v>
          </cell>
          <cell r="M104">
            <v>0.37195671776375122</v>
          </cell>
          <cell r="N104">
            <v>0.39212942719720162</v>
          </cell>
          <cell r="P104">
            <v>0.38448434019132494</v>
          </cell>
          <cell r="Q104">
            <v>0.40980804627925344</v>
          </cell>
          <cell r="R104">
            <v>0.3903981264637002</v>
          </cell>
          <cell r="S104">
            <v>0.37545078135434773</v>
          </cell>
          <cell r="T104">
            <v>0.39009723643807587</v>
          </cell>
          <cell r="V104">
            <v>0.39278289278289258</v>
          </cell>
          <cell r="W104">
            <v>0.3929287406597412</v>
          </cell>
          <cell r="X104">
            <v>0.25828047921071157</v>
          </cell>
          <cell r="Y104">
            <v>0.67572417328890078</v>
          </cell>
          <cell r="Z104">
            <v>0.40843196623543437</v>
          </cell>
          <cell r="AB104">
            <v>0.91677336747759552</v>
          </cell>
          <cell r="AC104">
            <v>0.51998130404300014</v>
          </cell>
          <cell r="AD104">
            <v>0.42919896640826816</v>
          </cell>
          <cell r="AE104">
            <v>0.34</v>
          </cell>
          <cell r="AF104">
            <v>0</v>
          </cell>
          <cell r="AH104">
            <v>0.34</v>
          </cell>
          <cell r="AI104">
            <v>0.34</v>
          </cell>
          <cell r="AJ104">
            <v>0.1258</v>
          </cell>
          <cell r="AK104">
            <v>0.34</v>
          </cell>
          <cell r="AL104">
            <v>0</v>
          </cell>
          <cell r="AN104">
            <v>0.1258</v>
          </cell>
          <cell r="AO104">
            <v>0.1258</v>
          </cell>
          <cell r="AP104">
            <v>0.1258</v>
          </cell>
          <cell r="AQ104">
            <v>0.34</v>
          </cell>
          <cell r="AR104">
            <v>0</v>
          </cell>
          <cell r="AT104">
            <v>0.1258</v>
          </cell>
          <cell r="AU104">
            <v>0.1258</v>
          </cell>
          <cell r="AV104">
            <v>0.34</v>
          </cell>
          <cell r="AW104">
            <v>0.34</v>
          </cell>
          <cell r="AX104">
            <v>0.27088571265300987</v>
          </cell>
          <cell r="AZ104">
            <v>0.34</v>
          </cell>
          <cell r="BA104">
            <v>0.34</v>
          </cell>
          <cell r="BB104">
            <v>0.34</v>
          </cell>
          <cell r="BC104">
            <v>0.34</v>
          </cell>
          <cell r="BD104">
            <v>0.34</v>
          </cell>
        </row>
        <row r="105">
          <cell r="A105" t="str">
            <v>Cumm. Effect of Chg. in Accounting Principle</v>
          </cell>
          <cell r="U105">
            <v>0</v>
          </cell>
          <cell r="Y105">
            <v>0</v>
          </cell>
          <cell r="AE105">
            <v>0</v>
          </cell>
          <cell r="AF105">
            <v>0</v>
          </cell>
          <cell r="AK105">
            <v>0</v>
          </cell>
          <cell r="AL105">
            <v>0</v>
          </cell>
          <cell r="AQ105">
            <v>0</v>
          </cell>
          <cell r="AR105">
            <v>0</v>
          </cell>
          <cell r="AW105">
            <v>0</v>
          </cell>
          <cell r="AX105">
            <v>0</v>
          </cell>
          <cell r="BC105">
            <v>0</v>
          </cell>
          <cell r="BD105">
            <v>0</v>
          </cell>
        </row>
        <row r="106">
          <cell r="A106" t="str">
            <v xml:space="preserve">Net Income </v>
          </cell>
          <cell r="B106" t="str">
            <v>nirep</v>
          </cell>
          <cell r="D106">
            <v>-0.79100000000000137</v>
          </cell>
          <cell r="E106">
            <v>1.2803429999999993</v>
          </cell>
          <cell r="F106">
            <v>2.1751020000000016</v>
          </cell>
          <cell r="G106">
            <v>27.095999999999997</v>
          </cell>
          <cell r="H106">
            <v>29.760444999999997</v>
          </cell>
          <cell r="J106">
            <v>2.3100000000000005</v>
          </cell>
          <cell r="K106">
            <v>2.9520000000000022</v>
          </cell>
          <cell r="L106">
            <v>4.4609999999999967</v>
          </cell>
          <cell r="M106">
            <v>0</v>
          </cell>
          <cell r="N106">
            <v>13.901999999999997</v>
          </cell>
          <cell r="P106">
            <v>4.6969999999999992</v>
          </cell>
          <cell r="Q106">
            <v>4.4889999999999963</v>
          </cell>
          <cell r="R106">
            <v>5.2060000000000013</v>
          </cell>
          <cell r="S106">
            <v>0</v>
          </cell>
          <cell r="T106">
            <v>19.067999999999994</v>
          </cell>
          <cell r="U106">
            <v>0</v>
          </cell>
          <cell r="V106">
            <v>4.089000000000004</v>
          </cell>
          <cell r="W106">
            <v>3.331</v>
          </cell>
          <cell r="X106">
            <v>4.2100000000000044</v>
          </cell>
          <cell r="Y106">
            <v>0</v>
          </cell>
          <cell r="Z106">
            <v>12.895000000000005</v>
          </cell>
          <cell r="AB106">
            <v>-6.4999999999997726E-2</v>
          </cell>
          <cell r="AC106">
            <v>-0.32373694021198007</v>
          </cell>
          <cell r="AD106">
            <v>1.7858014838673357</v>
          </cell>
          <cell r="AE106">
            <v>0</v>
          </cell>
          <cell r="AF106">
            <v>0</v>
          </cell>
          <cell r="AH106">
            <v>1.2244307110859602</v>
          </cell>
          <cell r="AI106">
            <v>0.94938985571626933</v>
          </cell>
          <cell r="AJ106">
            <v>1.0732239152744005</v>
          </cell>
          <cell r="AK106">
            <v>0</v>
          </cell>
          <cell r="AL106">
            <v>0</v>
          </cell>
          <cell r="AN106">
            <v>1.3698264152859758</v>
          </cell>
          <cell r="AO106">
            <v>1.1715413065666882</v>
          </cell>
          <cell r="AP106">
            <v>0.99614705447104623</v>
          </cell>
          <cell r="AQ106">
            <v>0</v>
          </cell>
          <cell r="AR106">
            <v>0</v>
          </cell>
          <cell r="AW106">
            <v>0</v>
          </cell>
          <cell r="AX106">
            <v>0</v>
          </cell>
          <cell r="BC106">
            <v>0</v>
          </cell>
          <cell r="BD106">
            <v>0</v>
          </cell>
        </row>
        <row r="107">
          <cell r="A107" t="str">
            <v>EPS (Basic) - Reported</v>
          </cell>
          <cell r="B107" t="str">
            <v>nirep</v>
          </cell>
          <cell r="D107">
            <v>-0.06</v>
          </cell>
          <cell r="E107">
            <v>0.1</v>
          </cell>
          <cell r="F107">
            <v>0.16</v>
          </cell>
          <cell r="G107">
            <v>27.095999999999997</v>
          </cell>
          <cell r="H107">
            <v>2.2400000000000002</v>
          </cell>
          <cell r="J107">
            <v>0.17</v>
          </cell>
          <cell r="K107">
            <v>0.21</v>
          </cell>
          <cell r="L107">
            <v>7.0000000000000007E-2</v>
          </cell>
          <cell r="M107">
            <v>4.1789999999999985</v>
          </cell>
          <cell r="N107">
            <v>13.901999999999997</v>
          </cell>
          <cell r="P107">
            <v>0.08</v>
          </cell>
          <cell r="Q107">
            <v>7.0000000000000007E-2</v>
          </cell>
          <cell r="R107">
            <v>0.08</v>
          </cell>
          <cell r="S107">
            <v>4.6759999999999966</v>
          </cell>
          <cell r="T107">
            <v>19.067999999999994</v>
          </cell>
          <cell r="V107">
            <v>7.0000000000000007E-2</v>
          </cell>
          <cell r="W107">
            <v>0.05</v>
          </cell>
          <cell r="X107">
            <v>7.0000000000000007E-2</v>
          </cell>
          <cell r="Y107">
            <v>1.2649999999999975</v>
          </cell>
          <cell r="Z107">
            <v>12.895000000000005</v>
          </cell>
          <cell r="AB107">
            <v>0</v>
          </cell>
          <cell r="AC107">
            <v>-2.0540000000000052</v>
          </cell>
          <cell r="AD107">
            <v>-2.2090000000000054</v>
          </cell>
          <cell r="AE107">
            <v>-9.9408609598690675E-2</v>
          </cell>
          <cell r="AF107">
            <v>-4.4274086095986993</v>
          </cell>
          <cell r="AH107">
            <v>0.02</v>
          </cell>
          <cell r="AI107">
            <v>0.01</v>
          </cell>
          <cell r="AJ107">
            <v>0.02</v>
          </cell>
          <cell r="AK107">
            <v>1.3255540812079616</v>
          </cell>
          <cell r="AL107">
            <v>5.3158011042302755</v>
          </cell>
          <cell r="AN107">
            <v>0.02</v>
          </cell>
          <cell r="AO107">
            <v>0.02</v>
          </cell>
          <cell r="AP107">
            <v>0.02</v>
          </cell>
          <cell r="AQ107">
            <v>1.8882628179367242</v>
          </cell>
          <cell r="AR107">
            <v>8.4036949328118542</v>
          </cell>
          <cell r="AT107">
            <v>0.64001144280085853</v>
          </cell>
          <cell r="AU107">
            <v>0.51746427623909563</v>
          </cell>
          <cell r="AV107">
            <v>0.89709079824982862</v>
          </cell>
          <cell r="AW107">
            <v>0.93734212309523934</v>
          </cell>
          <cell r="AX107">
            <v>2.9919086403850224</v>
          </cell>
          <cell r="AZ107">
            <v>1.1235979115174799</v>
          </cell>
          <cell r="BA107">
            <v>1.4499397543640207</v>
          </cell>
          <cell r="BB107">
            <v>1.5527829115960206</v>
          </cell>
          <cell r="BC107">
            <v>1.6219096866504803</v>
          </cell>
          <cell r="BD107">
            <v>5.7482302641280016</v>
          </cell>
        </row>
        <row r="108">
          <cell r="A108" t="str">
            <v>EPS (Diluted) - Reported</v>
          </cell>
          <cell r="D108">
            <v>-0.06</v>
          </cell>
          <cell r="E108">
            <v>0.02</v>
          </cell>
          <cell r="F108">
            <v>0.03</v>
          </cell>
          <cell r="G108">
            <v>2.04</v>
          </cell>
          <cell r="H108">
            <v>0.55000000000000004</v>
          </cell>
          <cell r="J108">
            <v>0.03</v>
          </cell>
          <cell r="K108">
            <v>0.04</v>
          </cell>
          <cell r="L108">
            <v>7.0000000000000007E-2</v>
          </cell>
          <cell r="M108">
            <v>7.0000000000000007E-2</v>
          </cell>
          <cell r="N108">
            <v>0.37</v>
          </cell>
          <cell r="P108">
            <v>7.0000000000000007E-2</v>
          </cell>
          <cell r="Q108">
            <v>7.0000000000000007E-2</v>
          </cell>
          <cell r="R108">
            <v>0.08</v>
          </cell>
          <cell r="S108">
            <v>7.0000000000000007E-2</v>
          </cell>
          <cell r="T108">
            <v>0.31</v>
          </cell>
          <cell r="V108">
            <v>0.06</v>
          </cell>
          <cell r="W108">
            <v>0.05</v>
          </cell>
          <cell r="X108">
            <v>0.06</v>
          </cell>
          <cell r="Y108">
            <v>0.02</v>
          </cell>
          <cell r="Z108">
            <v>0.2</v>
          </cell>
          <cell r="AB108">
            <v>0</v>
          </cell>
          <cell r="AC108">
            <v>-0.03</v>
          </cell>
          <cell r="AD108">
            <v>-0.03</v>
          </cell>
          <cell r="AE108">
            <v>0</v>
          </cell>
          <cell r="AF108">
            <v>-7.0000000000000007E-2</v>
          </cell>
          <cell r="AH108">
            <v>0.02</v>
          </cell>
          <cell r="AI108">
            <v>0.01</v>
          </cell>
          <cell r="AJ108">
            <v>0.02</v>
          </cell>
          <cell r="AK108">
            <v>0.02</v>
          </cell>
          <cell r="AL108">
            <v>0.08</v>
          </cell>
          <cell r="AN108">
            <v>0.02</v>
          </cell>
          <cell r="AO108">
            <v>0.02</v>
          </cell>
          <cell r="AP108">
            <v>0.02</v>
          </cell>
          <cell r="AQ108">
            <v>0.03</v>
          </cell>
          <cell r="AR108">
            <v>0.13</v>
          </cell>
          <cell r="AT108">
            <v>0.01</v>
          </cell>
          <cell r="AU108">
            <v>0.01</v>
          </cell>
          <cell r="AV108">
            <v>0.02</v>
          </cell>
          <cell r="AW108">
            <v>0.02</v>
          </cell>
          <cell r="AX108">
            <v>0.05</v>
          </cell>
          <cell r="AZ108">
            <v>0.02</v>
          </cell>
          <cell r="BA108">
            <v>0.02</v>
          </cell>
          <cell r="BB108">
            <v>0.03</v>
          </cell>
          <cell r="BC108">
            <v>0.03</v>
          </cell>
          <cell r="BD108">
            <v>0.09</v>
          </cell>
        </row>
        <row r="109">
          <cell r="A109" t="str">
            <v>Y.Y</v>
          </cell>
          <cell r="D109" t="e">
            <v>#REF!</v>
          </cell>
          <cell r="E109" t="e">
            <v>#REF!</v>
          </cell>
          <cell r="F109" t="e">
            <v>#REF!</v>
          </cell>
          <cell r="G109">
            <v>0.4</v>
          </cell>
          <cell r="H109" t="e">
            <v>#REF!</v>
          </cell>
          <cell r="J109">
            <v>-1.5</v>
          </cell>
          <cell r="K109">
            <v>1</v>
          </cell>
          <cell r="L109">
            <v>1.3333333333333335</v>
          </cell>
          <cell r="M109">
            <v>0.06</v>
          </cell>
          <cell r="N109">
            <v>0.21</v>
          </cell>
          <cell r="P109">
            <v>1.3333333333333335</v>
          </cell>
          <cell r="Q109">
            <v>0.75000000000000022</v>
          </cell>
          <cell r="R109">
            <v>0.14285714285714279</v>
          </cell>
          <cell r="S109">
            <v>7.0000000000000007E-2</v>
          </cell>
          <cell r="T109">
            <v>0.28999999999999998</v>
          </cell>
          <cell r="V109">
            <v>-0.14285714285714302</v>
          </cell>
          <cell r="W109">
            <v>-0.2857142857142857</v>
          </cell>
          <cell r="X109">
            <v>-0.25</v>
          </cell>
          <cell r="Y109">
            <v>0.02</v>
          </cell>
          <cell r="Z109">
            <v>0.19</v>
          </cell>
          <cell r="AB109" t="str">
            <v>NM</v>
          </cell>
          <cell r="AC109">
            <v>-0.03</v>
          </cell>
          <cell r="AD109">
            <v>-0.03</v>
          </cell>
          <cell r="AE109">
            <v>0</v>
          </cell>
          <cell r="AF109">
            <v>-7.0000000000000007E-2</v>
          </cell>
          <cell r="AH109" t="str">
            <v>NM</v>
          </cell>
          <cell r="AI109" t="str">
            <v>NM</v>
          </cell>
          <cell r="AJ109" t="str">
            <v>NM</v>
          </cell>
          <cell r="AK109">
            <v>0.02</v>
          </cell>
          <cell r="AL109">
            <v>0.08</v>
          </cell>
          <cell r="AN109" t="str">
            <v>NM</v>
          </cell>
          <cell r="AO109" t="str">
            <v>NM</v>
          </cell>
          <cell r="AP109" t="str">
            <v>NM</v>
          </cell>
          <cell r="AQ109">
            <v>0.03</v>
          </cell>
          <cell r="AR109">
            <v>0.12</v>
          </cell>
          <cell r="AT109">
            <v>0.01</v>
          </cell>
          <cell r="AU109">
            <v>0.01</v>
          </cell>
          <cell r="AV109">
            <v>0.01</v>
          </cell>
          <cell r="AW109">
            <v>0.02</v>
          </cell>
          <cell r="AX109">
            <v>0.05</v>
          </cell>
          <cell r="AZ109">
            <v>0.02</v>
          </cell>
          <cell r="BA109">
            <v>0.02</v>
          </cell>
          <cell r="BB109">
            <v>0.03</v>
          </cell>
          <cell r="BC109">
            <v>0.03</v>
          </cell>
          <cell r="BD109">
            <v>0.09</v>
          </cell>
        </row>
        <row r="110">
          <cell r="A110" t="str">
            <v>Y.Y</v>
          </cell>
          <cell r="D110" t="e">
            <v>#REF!</v>
          </cell>
          <cell r="E110" t="e">
            <v>#REF!</v>
          </cell>
          <cell r="F110" t="e">
            <v>#REF!</v>
          </cell>
          <cell r="G110" t="e">
            <v>#REF!</v>
          </cell>
          <cell r="H110" t="e">
            <v>#REF!</v>
          </cell>
          <cell r="J110">
            <v>-1.5</v>
          </cell>
          <cell r="K110">
            <v>1</v>
          </cell>
          <cell r="L110">
            <v>1.3333333333333335</v>
          </cell>
          <cell r="M110">
            <v>-0.85</v>
          </cell>
          <cell r="N110">
            <v>-0.61818181818181817</v>
          </cell>
          <cell r="P110">
            <v>1.3333333333333335</v>
          </cell>
          <cell r="Q110">
            <v>0.75000000000000022</v>
          </cell>
          <cell r="R110">
            <v>0.14285714285714279</v>
          </cell>
          <cell r="S110">
            <v>0.16666666666666674</v>
          </cell>
          <cell r="T110">
            <v>0.38095238095238093</v>
          </cell>
          <cell r="V110">
            <v>-0.14285714285714302</v>
          </cell>
          <cell r="W110">
            <v>-0.2857142857142857</v>
          </cell>
          <cell r="X110">
            <v>-0.25</v>
          </cell>
          <cell r="Y110">
            <v>-0.7142857142857143</v>
          </cell>
          <cell r="Z110">
            <v>-0.34482758620689646</v>
          </cell>
          <cell r="AB110" t="str">
            <v>NM</v>
          </cell>
          <cell r="AC110" t="str">
            <v>NM</v>
          </cell>
          <cell r="AD110" t="str">
            <v>NM</v>
          </cell>
          <cell r="AE110" t="str">
            <v>NM</v>
          </cell>
          <cell r="AF110" t="str">
            <v>NM</v>
          </cell>
          <cell r="AH110" t="str">
            <v>NM</v>
          </cell>
          <cell r="AI110" t="str">
            <v>NM</v>
          </cell>
          <cell r="AJ110" t="str">
            <v>NM</v>
          </cell>
          <cell r="AK110" t="str">
            <v>NM</v>
          </cell>
          <cell r="AL110" t="str">
            <v>NM</v>
          </cell>
          <cell r="AN110" t="str">
            <v>NM</v>
          </cell>
          <cell r="AO110" t="str">
            <v>NM</v>
          </cell>
          <cell r="AP110" t="str">
            <v>NM</v>
          </cell>
          <cell r="AQ110" t="str">
            <v>NM</v>
          </cell>
          <cell r="AR110" t="str">
            <v>NM</v>
          </cell>
          <cell r="AT110" t="str">
            <v>NM</v>
          </cell>
          <cell r="AU110" t="str">
            <v>NM</v>
          </cell>
          <cell r="AV110" t="str">
            <v>NM</v>
          </cell>
          <cell r="AW110" t="str">
            <v>NM</v>
          </cell>
          <cell r="AX110" t="str">
            <v>NM</v>
          </cell>
          <cell r="AZ110" t="str">
            <v>NM</v>
          </cell>
          <cell r="BA110" t="str">
            <v>NM</v>
          </cell>
          <cell r="BB110" t="str">
            <v>NM</v>
          </cell>
          <cell r="BC110" t="str">
            <v>NM</v>
          </cell>
          <cell r="BD110" t="str">
            <v>NM</v>
          </cell>
        </row>
        <row r="111">
          <cell r="A111" t="str">
            <v>Diluted Shares Outstanding (Operating)</v>
          </cell>
          <cell r="B111" t="str">
            <v>shs</v>
          </cell>
          <cell r="D111">
            <v>67.112747999999996</v>
          </cell>
          <cell r="E111">
            <v>67.112747999999996</v>
          </cell>
          <cell r="F111">
            <v>67.112747999999996</v>
          </cell>
          <cell r="G111">
            <v>67.112747999999996</v>
          </cell>
          <cell r="H111">
            <v>67.112747999999996</v>
          </cell>
          <cell r="J111">
            <v>67.112747999999996</v>
          </cell>
          <cell r="K111">
            <v>67.112747999999996</v>
          </cell>
          <cell r="L111">
            <v>67.112747999999996</v>
          </cell>
          <cell r="M111">
            <v>0</v>
          </cell>
          <cell r="N111">
            <v>67.196638934999996</v>
          </cell>
          <cell r="P111">
            <v>65.972452000000004</v>
          </cell>
          <cell r="Q111">
            <v>65.851960000000005</v>
          </cell>
          <cell r="R111">
            <v>65.463842999999997</v>
          </cell>
          <cell r="S111">
            <v>0</v>
          </cell>
          <cell r="T111">
            <v>65.867840749999999</v>
          </cell>
          <cell r="V111">
            <v>66.127536000000006</v>
          </cell>
          <cell r="W111">
            <v>66.133063000000007</v>
          </cell>
          <cell r="X111">
            <v>66.122504000000006</v>
          </cell>
          <cell r="Y111">
            <v>0</v>
          </cell>
          <cell r="Z111">
            <v>66.277341000000007</v>
          </cell>
          <cell r="AB111">
            <v>67.977688000000001</v>
          </cell>
          <cell r="AC111">
            <v>68.321347702000011</v>
          </cell>
          <cell r="AD111">
            <v>68.219925371890923</v>
          </cell>
          <cell r="AE111">
            <v>0</v>
          </cell>
          <cell r="AF111">
            <v>68.053970746614041</v>
          </cell>
          <cell r="AH111">
            <v>66.763335472629407</v>
          </cell>
          <cell r="AI111">
            <v>66.44374405761522</v>
          </cell>
          <cell r="AJ111">
            <v>66.137769916667111</v>
          </cell>
          <cell r="AK111">
            <v>0</v>
          </cell>
          <cell r="AL111">
            <v>66.297505686720129</v>
          </cell>
          <cell r="AN111">
            <v>65.590903219002229</v>
          </cell>
          <cell r="AO111">
            <v>65.373873858305416</v>
          </cell>
          <cell r="AP111">
            <v>65.167844468504015</v>
          </cell>
          <cell r="AQ111">
            <v>0</v>
          </cell>
          <cell r="AR111">
            <v>65.291184053231731</v>
          </cell>
          <cell r="AW111" t="str">
            <v>mstag:averageDilutedSharesOutstanding</v>
          </cell>
          <cell r="AX111">
            <v>6</v>
          </cell>
          <cell r="AY111" t="str">
            <v>ms_eqr_gcim_Decimal:ms_eqr_gcim_decimal</v>
          </cell>
          <cell r="AZ111" t="b">
            <v>0</v>
          </cell>
          <cell r="BA111" t="b">
            <v>0</v>
          </cell>
        </row>
        <row r="112">
          <cell r="A112" t="str">
            <v>Diluted Shares Outstanding (Reported)</v>
          </cell>
          <cell r="B112" t="str">
            <v>shs</v>
          </cell>
          <cell r="D112">
            <v>13.307221999999999</v>
          </cell>
          <cell r="E112">
            <v>67.112747999999996</v>
          </cell>
          <cell r="F112">
            <v>67.112747999999996</v>
          </cell>
          <cell r="G112">
            <v>67.112747999999996</v>
          </cell>
          <cell r="H112">
            <v>53.6613665</v>
          </cell>
          <cell r="J112">
            <v>67.112747999999996</v>
          </cell>
          <cell r="K112">
            <v>67.112747999999996</v>
          </cell>
          <cell r="L112">
            <v>67.112747999999996</v>
          </cell>
          <cell r="M112">
            <v>67.448311739999994</v>
          </cell>
          <cell r="N112">
            <v>67.196638934999996</v>
          </cell>
          <cell r="P112">
            <v>65.972452000000004</v>
          </cell>
          <cell r="Q112">
            <v>65.851960000000005</v>
          </cell>
          <cell r="R112">
            <v>65.463842999999997</v>
          </cell>
          <cell r="S112">
            <v>66.183108000000004</v>
          </cell>
          <cell r="T112">
            <v>65.762751666666659</v>
          </cell>
          <cell r="V112">
            <v>66.127536000000006</v>
          </cell>
          <cell r="W112">
            <v>66.133063000000007</v>
          </cell>
          <cell r="X112">
            <v>66.122504000000006</v>
          </cell>
          <cell r="Y112">
            <v>66.726261000000008</v>
          </cell>
          <cell r="Z112">
            <v>66.277341000000007</v>
          </cell>
          <cell r="AB112">
            <v>64.494634000000005</v>
          </cell>
          <cell r="AC112">
            <v>67.635624000000007</v>
          </cell>
          <cell r="AD112">
            <v>64.545002999999994</v>
          </cell>
          <cell r="AE112">
            <v>67.927412330525229</v>
          </cell>
          <cell r="AF112">
            <v>66.308123571114038</v>
          </cell>
          <cell r="AH112">
            <v>66.763335472629407</v>
          </cell>
          <cell r="AI112">
            <v>66.44374405761522</v>
          </cell>
          <cell r="AJ112">
            <v>66.137769916667111</v>
          </cell>
          <cell r="AK112">
            <v>68.784875854763314</v>
          </cell>
          <cell r="AL112">
            <v>66.297505686720129</v>
          </cell>
          <cell r="AN112">
            <v>65.590903219002229</v>
          </cell>
          <cell r="AO112">
            <v>65.373873858305416</v>
          </cell>
          <cell r="AP112">
            <v>65.167844468504015</v>
          </cell>
          <cell r="AQ112">
            <v>69.977764970045286</v>
          </cell>
          <cell r="AR112">
            <v>65.291184053231731</v>
          </cell>
          <cell r="AT112">
            <v>68.97258170306192</v>
          </cell>
          <cell r="AU112">
            <v>69.341335225663414</v>
          </cell>
          <cell r="AV112">
            <v>69.744333251871012</v>
          </cell>
          <cell r="AW112">
            <v>70.180126251871002</v>
          </cell>
          <cell r="AX112">
            <v>69.559594108116841</v>
          </cell>
          <cell r="AZ112">
            <v>61.222595967302702</v>
          </cell>
          <cell r="BA112">
            <v>61.587769358616796</v>
          </cell>
          <cell r="BB112">
            <v>61.9868547826282</v>
          </cell>
          <cell r="BC112">
            <v>62.418416782628192</v>
          </cell>
          <cell r="BD112">
            <v>61.803909222793969</v>
          </cell>
          <cell r="BI112" t="str">
            <v>mstag:averageDilutedSharesOutstanding</v>
          </cell>
          <cell r="BJ112">
            <v>6</v>
          </cell>
          <cell r="BK112" t="str">
            <v>ms_eqr_gcim_Decimal:ms_eqr_gcim_decimal</v>
          </cell>
          <cell r="BL112" t="b">
            <v>0</v>
          </cell>
          <cell r="BM112" t="b">
            <v>0</v>
          </cell>
        </row>
        <row r="113">
          <cell r="A113" t="str">
            <v>Basic Shares Outstanding (Wa)</v>
          </cell>
          <cell r="D113">
            <v>13.307221999999999</v>
          </cell>
          <cell r="E113">
            <v>13.307221999999999</v>
          </cell>
          <cell r="F113">
            <v>13.307221999999999</v>
          </cell>
          <cell r="G113">
            <v>67.112747999999996</v>
          </cell>
          <cell r="H113">
            <v>13.307221999999999</v>
          </cell>
          <cell r="J113">
            <v>13.863163999999999</v>
          </cell>
          <cell r="K113">
            <v>14.165328000000001</v>
          </cell>
          <cell r="L113">
            <v>60.459012999999999</v>
          </cell>
          <cell r="M113">
            <v>67.448311739999994</v>
          </cell>
          <cell r="N113">
            <v>67.196638934999996</v>
          </cell>
          <cell r="P113">
            <v>59.345996999999997</v>
          </cell>
          <cell r="Q113">
            <v>60.477687000000003</v>
          </cell>
          <cell r="R113">
            <v>61.352058</v>
          </cell>
          <cell r="S113">
            <v>65.762751666666659</v>
          </cell>
          <cell r="T113">
            <v>65.762751666666659</v>
          </cell>
          <cell r="V113">
            <v>62.316794000000002</v>
          </cell>
          <cell r="W113">
            <v>62.968553</v>
          </cell>
          <cell r="X113">
            <v>63.461174999999997</v>
          </cell>
          <cell r="Y113">
            <v>66.726261000000008</v>
          </cell>
          <cell r="Z113">
            <v>66.277341000000007</v>
          </cell>
          <cell r="AB113">
            <v>64.494634000000005</v>
          </cell>
          <cell r="AC113">
            <v>64.937719999999999</v>
          </cell>
          <cell r="AD113">
            <v>64.545002999999994</v>
          </cell>
          <cell r="AE113">
            <v>65.314819548581951</v>
          </cell>
          <cell r="AF113">
            <v>64.823044137145487</v>
          </cell>
          <cell r="AH113">
            <v>64.195514877528268</v>
          </cell>
          <cell r="AI113">
            <v>63.888215440014626</v>
          </cell>
          <cell r="AJ113">
            <v>63.594009535256831</v>
          </cell>
          <cell r="AK113">
            <v>68.784875854763314</v>
          </cell>
          <cell r="AL113">
            <v>68.33647490800206</v>
          </cell>
          <cell r="AN113">
            <v>63.068176172117532</v>
          </cell>
          <cell r="AO113">
            <v>62.859494094524436</v>
          </cell>
          <cell r="AP113">
            <v>62.661388912023085</v>
          </cell>
          <cell r="AQ113">
            <v>69.977764970045286</v>
          </cell>
          <cell r="AR113">
            <v>69.509535313560406</v>
          </cell>
          <cell r="AT113">
            <v>60.840246</v>
          </cell>
          <cell r="AU113">
            <v>60.500484000000007</v>
          </cell>
          <cell r="AV113">
            <v>60.508134000000005</v>
          </cell>
          <cell r="AW113" t="str">
            <v>mstag:averageBasicSharesOutstanding</v>
          </cell>
          <cell r="AX113">
            <v>6</v>
          </cell>
          <cell r="AY113" t="str">
            <v>ms_eqr_gcim_Decimal:ms_eqr_gcim_decimal</v>
          </cell>
          <cell r="AZ113" t="b">
            <v>0</v>
          </cell>
          <cell r="BA113" t="b">
            <v>0</v>
          </cell>
          <cell r="BB113">
            <v>61.9868547826282</v>
          </cell>
          <cell r="BC113">
            <v>62.418416782628192</v>
          </cell>
          <cell r="BD113">
            <v>61.803909222793969</v>
          </cell>
        </row>
        <row r="114">
          <cell r="A114" t="str">
            <v>Dilution Ratio</v>
          </cell>
          <cell r="D114">
            <v>5.0433327106138304</v>
          </cell>
          <cell r="E114">
            <v>5.0433327106138304</v>
          </cell>
          <cell r="F114">
            <v>5.0433327106138304</v>
          </cell>
          <cell r="G114">
            <v>13.307221999999999</v>
          </cell>
          <cell r="H114">
            <v>5.0433327106138304</v>
          </cell>
          <cell r="J114">
            <v>4.8410844739339449</v>
          </cell>
          <cell r="K114">
            <v>4.7378181430038184</v>
          </cell>
          <cell r="L114">
            <v>1.1100536490729678</v>
          </cell>
          <cell r="M114">
            <v>60.937590999999998</v>
          </cell>
          <cell r="N114">
            <v>37.356273999999999</v>
          </cell>
          <cell r="P114">
            <v>1.1116579943884</v>
          </cell>
          <cell r="Q114">
            <v>1.0888637325035264</v>
          </cell>
          <cell r="R114">
            <v>1.0670195122060941</v>
          </cell>
          <cell r="S114">
            <v>62.588000000000001</v>
          </cell>
          <cell r="T114">
            <v>60.940935500000002</v>
          </cell>
          <cell r="V114">
            <v>1.0611511240453095</v>
          </cell>
          <cell r="W114">
            <v>1.0502554028834046</v>
          </cell>
          <cell r="X114">
            <v>1.0419363335141527</v>
          </cell>
          <cell r="Y114">
            <v>64.668594000000013</v>
          </cell>
          <cell r="Z114">
            <v>63.353779000000003</v>
          </cell>
          <cell r="AB114">
            <v>1.0540053301178514</v>
          </cell>
          <cell r="AC114">
            <v>64.937719999999999</v>
          </cell>
          <cell r="AD114">
            <v>64.545002999999994</v>
          </cell>
          <cell r="AE114">
            <v>65.314819548581951</v>
          </cell>
          <cell r="AF114">
            <v>64.823044137145487</v>
          </cell>
          <cell r="AH114">
            <v>1.04</v>
          </cell>
          <cell r="AI114">
            <v>1.04</v>
          </cell>
          <cell r="AJ114">
            <v>1.04</v>
          </cell>
          <cell r="AK114">
            <v>66.139303706503185</v>
          </cell>
          <cell r="AL114">
            <v>65.708148950001984</v>
          </cell>
          <cell r="AN114">
            <v>1.04</v>
          </cell>
          <cell r="AO114">
            <v>1.04</v>
          </cell>
          <cell r="AP114">
            <v>1.04</v>
          </cell>
          <cell r="AQ114">
            <v>67.286312471197391</v>
          </cell>
          <cell r="AR114">
            <v>66.836091647654229</v>
          </cell>
          <cell r="AT114">
            <v>59.647300000000001</v>
          </cell>
          <cell r="AU114">
            <v>59.314200000000007</v>
          </cell>
          <cell r="AV114">
            <v>59.321700000000007</v>
          </cell>
          <cell r="AW114">
            <v>59.669800000000002</v>
          </cell>
          <cell r="AX114">
            <v>59.488250000000008</v>
          </cell>
          <cell r="AZ114">
            <v>60.022152909120294</v>
          </cell>
          <cell r="BA114">
            <v>60.380166037859603</v>
          </cell>
          <cell r="BB114">
            <v>60.771426257478623</v>
          </cell>
          <cell r="BC114">
            <v>61.194526257478621</v>
          </cell>
          <cell r="BD114">
            <v>60.592067865484289</v>
          </cell>
          <cell r="BI114" t="str">
            <v>mstag:averageBasicSharesOutstanding</v>
          </cell>
          <cell r="BJ114">
            <v>6</v>
          </cell>
          <cell r="BK114" t="str">
            <v>ms_eqr_gcim_Decimal:ms_eqr_gcim_decimal</v>
          </cell>
          <cell r="BL114" t="b">
            <v>0</v>
          </cell>
          <cell r="BM114" t="b">
            <v>0</v>
          </cell>
        </row>
        <row r="115">
          <cell r="A115" t="str">
            <v>Basic Shares (EoP)</v>
          </cell>
          <cell r="D115">
            <v>13.307221999999999</v>
          </cell>
          <cell r="E115">
            <v>13.307221999999999</v>
          </cell>
          <cell r="F115">
            <v>13.307221999999999</v>
          </cell>
          <cell r="G115">
            <v>5.0433327106138304</v>
          </cell>
          <cell r="H115">
            <v>13.307221999999999</v>
          </cell>
          <cell r="I115">
            <v>0</v>
          </cell>
          <cell r="J115">
            <v>13.863163999999999</v>
          </cell>
          <cell r="K115">
            <v>14.165328000000001</v>
          </cell>
          <cell r="L115">
            <v>60.459012999999999</v>
          </cell>
          <cell r="M115">
            <v>1.1068424372076013</v>
          </cell>
          <cell r="N115">
            <v>1.7988046381445857</v>
          </cell>
          <cell r="P115">
            <v>61.276000000000003</v>
          </cell>
          <cell r="Q115">
            <v>62.276000000000003</v>
          </cell>
          <cell r="R115">
            <v>62.418999999999997</v>
          </cell>
          <cell r="S115">
            <v>1.0574408512813958</v>
          </cell>
          <cell r="T115">
            <v>1.080847220502547</v>
          </cell>
          <cell r="V115">
            <v>61.877000000000002</v>
          </cell>
          <cell r="W115">
            <v>64.048000000000002</v>
          </cell>
          <cell r="X115">
            <v>62.874000000000002</v>
          </cell>
          <cell r="Y115">
            <v>1.0318186444566892</v>
          </cell>
          <cell r="Z115">
            <v>1.0461466079237358</v>
          </cell>
          <cell r="AB115">
            <v>64.78650300000001</v>
          </cell>
          <cell r="AC115">
            <v>1.0415460228662172</v>
          </cell>
          <cell r="AD115">
            <v>1</v>
          </cell>
          <cell r="AE115">
            <v>1.04</v>
          </cell>
          <cell r="AF115">
            <v>1.0339136756804372</v>
          </cell>
          <cell r="AH115">
            <v>64.03856258706476</v>
          </cell>
          <cell r="AI115">
            <v>63.737868292964492</v>
          </cell>
          <cell r="AJ115">
            <v>63.450150777549162</v>
          </cell>
          <cell r="AK115">
            <v>1.04</v>
          </cell>
          <cell r="AL115">
            <v>1.04</v>
          </cell>
          <cell r="AN115">
            <v>62.961169852613502</v>
          </cell>
          <cell r="AO115">
            <v>62.757818336435363</v>
          </cell>
          <cell r="AP115">
            <v>62.564959487610814</v>
          </cell>
          <cell r="AQ115">
            <v>1.04</v>
          </cell>
          <cell r="AR115">
            <v>1.04</v>
          </cell>
          <cell r="AT115">
            <v>1.02</v>
          </cell>
          <cell r="AU115">
            <v>1.02</v>
          </cell>
          <cell r="AV115">
            <v>1.02</v>
          </cell>
          <cell r="AW115" t="str">
            <v>mstag:periodEndBasicSharesOutstanding</v>
          </cell>
          <cell r="AX115">
            <v>6</v>
          </cell>
          <cell r="AY115" t="str">
            <v>ms_eqr_gcim_Decimal:ms_eqr_gcim_decimal</v>
          </cell>
          <cell r="AZ115" t="b">
            <v>0</v>
          </cell>
          <cell r="BA115" t="b">
            <v>0</v>
          </cell>
          <cell r="BB115">
            <v>1.02</v>
          </cell>
          <cell r="BC115">
            <v>1.02</v>
          </cell>
          <cell r="BD115">
            <v>1.02</v>
          </cell>
        </row>
        <row r="116">
          <cell r="A116" t="str">
            <v>Annual Dilution from new issuance</v>
          </cell>
          <cell r="D116">
            <v>13.307221999999999</v>
          </cell>
          <cell r="E116">
            <v>13.307221999999999</v>
          </cell>
          <cell r="F116">
            <v>13.307221999999999</v>
          </cell>
          <cell r="G116">
            <v>13.307221999999999</v>
          </cell>
          <cell r="H116">
            <v>13.307221999999999</v>
          </cell>
          <cell r="I116">
            <v>0</v>
          </cell>
          <cell r="J116">
            <v>4.1777464898383743E-2</v>
          </cell>
          <cell r="K116">
            <v>6.4484232697102462E-2</v>
          </cell>
          <cell r="L116">
            <v>3.5433233923654388</v>
          </cell>
          <cell r="M116">
            <v>60.937590999999998</v>
          </cell>
          <cell r="N116">
            <v>60.937590999999998</v>
          </cell>
          <cell r="P116">
            <v>3.4200587975443417</v>
          </cell>
          <cell r="Q116">
            <v>3.3963683721266458</v>
          </cell>
          <cell r="R116">
            <v>3.241844189550358E-2</v>
          </cell>
          <cell r="S116">
            <v>62.756999999999998</v>
          </cell>
          <cell r="T116">
            <v>62.756999999999998</v>
          </cell>
          <cell r="V116">
            <v>9.8080814674585959E-3</v>
          </cell>
          <cell r="W116">
            <v>2.8453979060954371E-2</v>
          </cell>
          <cell r="X116">
            <v>7.2894471234721259E-3</v>
          </cell>
          <cell r="Y116">
            <v>64.202764999999999</v>
          </cell>
          <cell r="Z116">
            <v>64.202764999999999</v>
          </cell>
          <cell r="AB116">
            <v>4.7020750844417369E-2</v>
          </cell>
          <cell r="AC116">
            <v>65.672674999999998</v>
          </cell>
          <cell r="AD116">
            <v>65.427614757286008</v>
          </cell>
          <cell r="AE116">
            <v>65.202024339877894</v>
          </cell>
          <cell r="AF116">
            <v>65.202024339877894</v>
          </cell>
          <cell r="AH116">
            <v>-1.1544694933376065E-2</v>
          </cell>
          <cell r="AI116">
            <v>-1.7232991969481359E-2</v>
          </cell>
          <cell r="AJ116">
            <v>-1.7709060968979506E-2</v>
          </cell>
          <cell r="AK116">
            <v>66.303907568624751</v>
          </cell>
          <cell r="AL116">
            <v>66.303907568624751</v>
          </cell>
          <cell r="AN116">
            <v>-1.6824124260854112E-2</v>
          </cell>
          <cell r="AO116">
            <v>-1.5376258773268536E-2</v>
          </cell>
          <cell r="AP116">
            <v>-1.3950972205594159E-2</v>
          </cell>
          <cell r="AQ116">
            <v>67.457081215875263</v>
          </cell>
          <cell r="AR116">
            <v>67.457081215875263</v>
          </cell>
          <cell r="AT116">
            <v>59.470600000000005</v>
          </cell>
          <cell r="AU116">
            <v>59.157800000000009</v>
          </cell>
          <cell r="AV116">
            <v>59.485600000000005</v>
          </cell>
          <cell r="AW116">
            <v>59.853999999999999</v>
          </cell>
          <cell r="AX116">
            <v>59.853999999999999</v>
          </cell>
          <cell r="AZ116">
            <v>60.190305818240581</v>
          </cell>
          <cell r="BA116">
            <v>60.570026257478624</v>
          </cell>
          <cell r="BB116">
            <v>60.972826257478623</v>
          </cell>
          <cell r="BC116">
            <v>61.41622625747862</v>
          </cell>
          <cell r="BD116">
            <v>61.41622625747862</v>
          </cell>
          <cell r="BI116" t="str">
            <v>mstag:periodEndBasicSharesOutstanding</v>
          </cell>
          <cell r="BJ116">
            <v>6</v>
          </cell>
          <cell r="BK116" t="str">
            <v>ms_eqr_gcim_Decimal:ms_eqr_gcim_decimal</v>
          </cell>
          <cell r="BL116" t="b">
            <v>0</v>
          </cell>
          <cell r="BM116" t="b">
            <v>0</v>
          </cell>
        </row>
        <row r="117">
          <cell r="A117" t="str">
            <v>Annual Dilution from new issuance</v>
          </cell>
          <cell r="J117">
            <v>4.1777464898383743E-2</v>
          </cell>
          <cell r="K117">
            <v>6.4484232697102462E-2</v>
          </cell>
          <cell r="L117">
            <v>3.5433233923654388</v>
          </cell>
          <cell r="M117">
            <v>3.5792871720333519</v>
          </cell>
          <cell r="N117">
            <v>3.5792871720333519</v>
          </cell>
          <cell r="P117">
            <v>3.4200587975443417</v>
          </cell>
          <cell r="Q117">
            <v>3.3963683721266458</v>
          </cell>
          <cell r="R117">
            <v>3.241844189550358E-2</v>
          </cell>
          <cell r="S117">
            <v>2.9856923618788889E-2</v>
          </cell>
          <cell r="T117">
            <v>2.9856923618788889E-2</v>
          </cell>
          <cell r="V117">
            <v>9.8080814674585959E-3</v>
          </cell>
          <cell r="W117">
            <v>2.8453979060954371E-2</v>
          </cell>
          <cell r="X117">
            <v>7.2894471234721259E-3</v>
          </cell>
          <cell r="Y117">
            <v>2.3037509759867403E-2</v>
          </cell>
          <cell r="Z117">
            <v>2.3037509759867403E-2</v>
          </cell>
          <cell r="AB117">
            <v>4.7020750844417369E-2</v>
          </cell>
          <cell r="AC117">
            <v>2.5366521983512413E-2</v>
          </cell>
          <cell r="AD117">
            <v>4.0614797170309025E-2</v>
          </cell>
          <cell r="AE117">
            <v>1.556411690178594E-2</v>
          </cell>
          <cell r="AF117">
            <v>1.556411690178594E-2</v>
          </cell>
          <cell r="AH117">
            <v>9.8348884259911173E-3</v>
          </cell>
          <cell r="AI117">
            <v>1.3070843939066989E-4</v>
          </cell>
          <cell r="AJ117">
            <v>5.0704465576971725E-3</v>
          </cell>
          <cell r="AK117">
            <v>1.6899524821546663E-2</v>
          </cell>
          <cell r="AL117">
            <v>1.6899524821546663E-2</v>
          </cell>
          <cell r="AN117">
            <v>-2.9424556666721058E-2</v>
          </cell>
          <cell r="AO117">
            <v>-4.7667536121585252E-2</v>
          </cell>
          <cell r="AP117">
            <v>-2.7778985855776317E-2</v>
          </cell>
          <cell r="AQ117">
            <v>1.739224262245731E-2</v>
          </cell>
          <cell r="AR117">
            <v>1.739224262245731E-2</v>
          </cell>
          <cell r="AT117">
            <v>-3.858365579605183E-2</v>
          </cell>
          <cell r="AU117">
            <v>-3.2532073506746917E-2</v>
          </cell>
          <cell r="AV117">
            <v>-1.6267433645646201E-2</v>
          </cell>
          <cell r="AW117">
            <v>5.0147098154584846E-4</v>
          </cell>
          <cell r="AX117">
            <v>5.0147098154584846E-4</v>
          </cell>
          <cell r="AZ117">
            <v>1.2101875855306199E-2</v>
          </cell>
          <cell r="BA117">
            <v>2.3872190268715343E-2</v>
          </cell>
          <cell r="BB117">
            <v>2.5001450056461039E-2</v>
          </cell>
          <cell r="BC117">
            <v>2.6100615789732107E-2</v>
          </cell>
          <cell r="BD117">
            <v>2.6100615789732107E-2</v>
          </cell>
        </row>
        <row r="118">
          <cell r="A118" t="str">
            <v>Pro-Forma Adjustments for Expensing of Stock Options</v>
          </cell>
        </row>
        <row r="119">
          <cell r="A119" t="str">
            <v>Net Income - as reported</v>
          </cell>
          <cell r="D119">
            <v>-0.79100000000000137</v>
          </cell>
          <cell r="E119">
            <v>1.2803429999999993</v>
          </cell>
          <cell r="F119">
            <v>2.1751020000000016</v>
          </cell>
          <cell r="G119">
            <v>27.095999999999997</v>
          </cell>
          <cell r="H119">
            <v>29.760444999999997</v>
          </cell>
          <cell r="J119">
            <v>2.3100000000000005</v>
          </cell>
          <cell r="K119">
            <v>2.9520000000000022</v>
          </cell>
          <cell r="L119">
            <v>4.4609999999999967</v>
          </cell>
          <cell r="M119">
            <v>0</v>
          </cell>
          <cell r="N119">
            <v>13.901999999999997</v>
          </cell>
          <cell r="P119">
            <v>4.6969999999999992</v>
          </cell>
          <cell r="Q119">
            <v>4.4889999999999963</v>
          </cell>
          <cell r="R119">
            <v>5.2060000000000013</v>
          </cell>
          <cell r="S119">
            <v>0</v>
          </cell>
          <cell r="T119">
            <v>19.067999999999994</v>
          </cell>
          <cell r="V119">
            <v>4.089000000000004</v>
          </cell>
          <cell r="W119">
            <v>3.331</v>
          </cell>
          <cell r="X119">
            <v>4.2100000000000044</v>
          </cell>
          <cell r="Y119">
            <v>0</v>
          </cell>
          <cell r="Z119">
            <v>12.895000000000005</v>
          </cell>
        </row>
        <row r="120">
          <cell r="A120" t="str">
            <v>add: Stock-based employee comp included above</v>
          </cell>
          <cell r="D120">
            <v>0</v>
          </cell>
          <cell r="E120">
            <v>0</v>
          </cell>
          <cell r="F120">
            <v>0</v>
          </cell>
          <cell r="G120">
            <v>27.095999999999997</v>
          </cell>
          <cell r="H120">
            <v>1.714</v>
          </cell>
          <cell r="J120">
            <v>0</v>
          </cell>
          <cell r="K120">
            <v>0</v>
          </cell>
          <cell r="L120">
            <v>0</v>
          </cell>
          <cell r="M120">
            <v>4.1789999999999985</v>
          </cell>
          <cell r="N120">
            <v>13.901999999999997</v>
          </cell>
          <cell r="P120">
            <v>0.48799999999999999</v>
          </cell>
          <cell r="Q120">
            <v>0</v>
          </cell>
          <cell r="R120">
            <v>0.28799999999999998</v>
          </cell>
          <cell r="S120">
            <v>4.6759999999999966</v>
          </cell>
          <cell r="T120">
            <v>19.067999999999994</v>
          </cell>
          <cell r="V120">
            <v>0.22</v>
          </cell>
          <cell r="W120">
            <v>0.02</v>
          </cell>
          <cell r="X120">
            <v>0.14000000000000001</v>
          </cell>
          <cell r="Y120">
            <v>1.2649999999999975</v>
          </cell>
          <cell r="Z120">
            <v>12.895000000000005</v>
          </cell>
        </row>
        <row r="121">
          <cell r="A121" t="str">
            <v>less: Stock-based employee comp via fair value method</v>
          </cell>
          <cell r="D121">
            <v>-1.0434999999999999E-3</v>
          </cell>
          <cell r="E121">
            <v>-1.1131E-2</v>
          </cell>
          <cell r="F121">
            <v>-5.8349999999999999E-3</v>
          </cell>
          <cell r="G121">
            <v>1.714</v>
          </cell>
          <cell r="H121">
            <v>-2.2650000000000001</v>
          </cell>
          <cell r="J121">
            <v>-9.1269999999999997E-3</v>
          </cell>
          <cell r="K121">
            <v>-8.8330000000000006E-3</v>
          </cell>
          <cell r="L121">
            <v>-8.9999999999999993E-3</v>
          </cell>
          <cell r="M121">
            <v>2.5230000000000001</v>
          </cell>
          <cell r="N121">
            <v>2.5230000000000001</v>
          </cell>
          <cell r="P121">
            <v>-0.70399999999999996</v>
          </cell>
          <cell r="Q121">
            <v>-1.8840000000000001</v>
          </cell>
          <cell r="R121">
            <v>-1.111</v>
          </cell>
          <cell r="S121">
            <v>0.65300000000000002</v>
          </cell>
          <cell r="T121">
            <v>1.429</v>
          </cell>
          <cell r="V121">
            <v>-1.083</v>
          </cell>
          <cell r="W121">
            <v>-4.5250000000000004E-3</v>
          </cell>
          <cell r="X121">
            <v>-0.81899999999999995</v>
          </cell>
          <cell r="Y121">
            <v>0.29100000000000004</v>
          </cell>
          <cell r="Z121">
            <v>0.67100000000000004</v>
          </cell>
        </row>
        <row r="122">
          <cell r="A122" t="str">
            <v>Pro-Forma Net Income</v>
          </cell>
          <cell r="D122">
            <v>-0.79204350000000134</v>
          </cell>
          <cell r="E122">
            <v>1.2692119999999993</v>
          </cell>
          <cell r="F122">
            <v>2.1692670000000018</v>
          </cell>
          <cell r="G122">
            <v>-2.2469905000000003</v>
          </cell>
          <cell r="H122">
            <v>29.209444999999995</v>
          </cell>
          <cell r="J122">
            <v>2.3008730000000006</v>
          </cell>
          <cell r="K122">
            <v>2.9431670000000021</v>
          </cell>
          <cell r="L122">
            <v>4.4519999999999964</v>
          </cell>
          <cell r="M122">
            <v>-3.00204</v>
          </cell>
          <cell r="N122">
            <v>-3.0289999999999999</v>
          </cell>
          <cell r="P122">
            <v>4.480999999999999</v>
          </cell>
          <cell r="Q122">
            <v>2.604999999999996</v>
          </cell>
          <cell r="R122">
            <v>4.3830000000000009</v>
          </cell>
          <cell r="S122">
            <v>0</v>
          </cell>
          <cell r="T122">
            <v>-3.6989999999999998</v>
          </cell>
          <cell r="V122">
            <v>3.226000000000004</v>
          </cell>
          <cell r="W122">
            <v>3.3464749999999999</v>
          </cell>
          <cell r="X122">
            <v>3.5310000000000046</v>
          </cell>
          <cell r="Y122">
            <v>-1.663475</v>
          </cell>
          <cell r="Z122">
            <v>-3.57</v>
          </cell>
        </row>
        <row r="123">
          <cell r="A123" t="str">
            <v>Pro-Forma EPS (basic)</v>
          </cell>
          <cell r="D123">
            <v>-0.06</v>
          </cell>
          <cell r="E123">
            <v>0.1</v>
          </cell>
          <cell r="F123">
            <v>0.16</v>
          </cell>
          <cell r="G123">
            <v>26.563009499999996</v>
          </cell>
          <cell r="H123">
            <v>2.2000000000000002</v>
          </cell>
          <cell r="J123">
            <v>0.17</v>
          </cell>
          <cell r="K123">
            <v>0.21</v>
          </cell>
          <cell r="L123">
            <v>7.0000000000000007E-2</v>
          </cell>
          <cell r="M123">
            <v>3.6999599999999986</v>
          </cell>
          <cell r="N123">
            <v>13.395999999999997</v>
          </cell>
          <cell r="P123">
            <v>0.08</v>
          </cell>
          <cell r="Q123">
            <v>0.04</v>
          </cell>
          <cell r="R123">
            <v>7.0000000000000007E-2</v>
          </cell>
          <cell r="S123">
            <v>5.3289999999999971</v>
          </cell>
          <cell r="T123">
            <v>16.797999999999995</v>
          </cell>
          <cell r="V123">
            <v>0.05</v>
          </cell>
          <cell r="W123">
            <v>0.05</v>
          </cell>
          <cell r="X123">
            <v>0.06</v>
          </cell>
          <cell r="Y123">
            <v>-0.10747500000000265</v>
          </cell>
          <cell r="Z123">
            <v>9.9960000000000058</v>
          </cell>
        </row>
        <row r="124">
          <cell r="A124" t="str">
            <v>Pro-Forma EPS (diluted)</v>
          </cell>
          <cell r="D124">
            <v>-0.01</v>
          </cell>
          <cell r="E124">
            <v>0.02</v>
          </cell>
          <cell r="F124">
            <v>0.03</v>
          </cell>
          <cell r="G124">
            <v>2</v>
          </cell>
          <cell r="H124">
            <v>0.44</v>
          </cell>
          <cell r="J124">
            <v>0.03</v>
          </cell>
          <cell r="K124">
            <v>0.04</v>
          </cell>
          <cell r="L124">
            <v>7.0000000000000007E-2</v>
          </cell>
          <cell r="M124">
            <v>0.06</v>
          </cell>
          <cell r="N124">
            <v>0.36</v>
          </cell>
          <cell r="P124">
            <v>7.0000000000000007E-2</v>
          </cell>
          <cell r="Q124">
            <v>0.04</v>
          </cell>
          <cell r="R124">
            <v>7.0000000000000007E-2</v>
          </cell>
          <cell r="S124">
            <v>0.09</v>
          </cell>
          <cell r="T124">
            <v>0.28000000000000003</v>
          </cell>
          <cell r="V124">
            <v>0.05</v>
          </cell>
          <cell r="W124">
            <v>0.05</v>
          </cell>
          <cell r="X124">
            <v>0.05</v>
          </cell>
          <cell r="Y124">
            <v>0</v>
          </cell>
          <cell r="Z124">
            <v>0.16</v>
          </cell>
        </row>
        <row r="125">
          <cell r="A125" t="str">
            <v>Pro-Forma EPS (diluted)</v>
          </cell>
          <cell r="D125">
            <v>-0.01</v>
          </cell>
          <cell r="E125">
            <v>0.02</v>
          </cell>
          <cell r="F125">
            <v>0.03</v>
          </cell>
          <cell r="G125">
            <v>0.4</v>
          </cell>
          <cell r="H125">
            <v>0.44</v>
          </cell>
          <cell r="J125">
            <v>0.03</v>
          </cell>
          <cell r="K125">
            <v>0.04</v>
          </cell>
          <cell r="L125">
            <v>7.0000000000000007E-2</v>
          </cell>
          <cell r="M125">
            <v>0.05</v>
          </cell>
          <cell r="N125">
            <v>0.2</v>
          </cell>
          <cell r="P125">
            <v>7.0000000000000007E-2</v>
          </cell>
          <cell r="Q125">
            <v>0.04</v>
          </cell>
          <cell r="R125">
            <v>7.0000000000000007E-2</v>
          </cell>
          <cell r="S125">
            <v>0.08</v>
          </cell>
          <cell r="T125">
            <v>0.26</v>
          </cell>
          <cell r="V125">
            <v>0.05</v>
          </cell>
          <cell r="W125">
            <v>0.05</v>
          </cell>
          <cell r="X125">
            <v>0.05</v>
          </cell>
          <cell r="Y125">
            <v>0</v>
          </cell>
          <cell r="Z125">
            <v>0.15</v>
          </cell>
        </row>
        <row r="126">
          <cell r="A126" t="str">
            <v>Fair Value Stock Option Estimation</v>
          </cell>
        </row>
        <row r="127">
          <cell r="A127" t="str">
            <v>Stock Option Expense (pre-tax)</v>
          </cell>
          <cell r="D127">
            <v>1.3043749999999998E-3</v>
          </cell>
          <cell r="E127">
            <v>1.3913749999999999E-2</v>
          </cell>
          <cell r="F127">
            <v>7.2937499999999999E-3</v>
          </cell>
          <cell r="G127">
            <v>2.8087381250000001</v>
          </cell>
          <cell r="H127">
            <v>2.8312500000000003</v>
          </cell>
          <cell r="J127">
            <v>1.1408749999999999E-2</v>
          </cell>
          <cell r="K127">
            <v>1.1041250000000001E-2</v>
          </cell>
          <cell r="L127">
            <v>1.1249999999999998E-2</v>
          </cell>
          <cell r="M127">
            <v>0</v>
          </cell>
          <cell r="N127">
            <v>3.7862499999999999</v>
          </cell>
          <cell r="P127">
            <v>1.1437564402810305</v>
          </cell>
          <cell r="Q127">
            <v>3.1921817776787722</v>
          </cell>
          <cell r="R127">
            <v>1.8225009604302727</v>
          </cell>
          <cell r="S127">
            <v>0</v>
          </cell>
          <cell r="T127">
            <v>6.1584391783900756</v>
          </cell>
          <cell r="V127">
            <v>1.7835465884079231</v>
          </cell>
          <cell r="W127">
            <v>7.4538201741218869E-3</v>
          </cell>
          <cell r="X127">
            <v>1.1041909738717337</v>
          </cell>
          <cell r="Y127">
            <v>0</v>
          </cell>
          <cell r="Z127">
            <v>8.0250063824537854</v>
          </cell>
          <cell r="AB127">
            <v>1.7900913532772078</v>
          </cell>
          <cell r="AC127">
            <v>1.4</v>
          </cell>
          <cell r="AD127">
            <v>2.1155625084185186</v>
          </cell>
          <cell r="AE127">
            <v>0</v>
          </cell>
          <cell r="AF127">
            <v>8.1367788785327626</v>
          </cell>
          <cell r="AH127">
            <v>2.3851380699251457</v>
          </cell>
          <cell r="AI127">
            <v>2.6019688035547044</v>
          </cell>
          <cell r="AJ127">
            <v>2.8187995371842631</v>
          </cell>
          <cell r="AK127">
            <v>0</v>
          </cell>
          <cell r="AL127">
            <v>10.841536681477935</v>
          </cell>
          <cell r="AN127">
            <v>2.7933232855413737</v>
          </cell>
          <cell r="AO127">
            <v>3.0472617660451347</v>
          </cell>
          <cell r="AP127">
            <v>3.3012002465488965</v>
          </cell>
          <cell r="AQ127">
            <v>0</v>
          </cell>
          <cell r="AR127">
            <v>12.696924025188062</v>
          </cell>
        </row>
        <row r="128">
          <cell r="A128" t="str">
            <v>Gross Value of Grants, net of cancelations</v>
          </cell>
          <cell r="D128">
            <v>1.3043749999999998E-3</v>
          </cell>
          <cell r="E128">
            <v>1.3913749999999999E-2</v>
          </cell>
          <cell r="F128">
            <v>7.2937499999999999E-3</v>
          </cell>
          <cell r="G128">
            <v>2.8087381250000001</v>
          </cell>
          <cell r="H128">
            <v>0.33703332413805609</v>
          </cell>
          <cell r="J128">
            <v>1.1408749999999999E-2</v>
          </cell>
          <cell r="K128">
            <v>1.1041250000000001E-2</v>
          </cell>
          <cell r="L128">
            <v>1.1249999999999998E-2</v>
          </cell>
          <cell r="M128">
            <v>3.7525499999999998</v>
          </cell>
          <cell r="N128">
            <v>2.883764771645291</v>
          </cell>
          <cell r="P128">
            <v>1.1437564402810305</v>
          </cell>
          <cell r="Q128">
            <v>3.1921817776787722</v>
          </cell>
          <cell r="R128">
            <v>1.8225009604302727</v>
          </cell>
          <cell r="S128">
            <v>0</v>
          </cell>
          <cell r="T128">
            <v>8.2531568533742483</v>
          </cell>
          <cell r="V128">
            <v>1.7835465884079231</v>
          </cell>
          <cell r="W128">
            <v>7.4538201741218869E-3</v>
          </cell>
          <cell r="X128">
            <v>1.1041909738717337</v>
          </cell>
          <cell r="Y128">
            <v>5.1298150000000078</v>
          </cell>
          <cell r="Z128">
            <v>0.67235081237498895</v>
          </cell>
          <cell r="AB128">
            <v>1.083</v>
          </cell>
          <cell r="AC128">
            <v>1.788</v>
          </cell>
          <cell r="AD128">
            <v>2.1155625084185186</v>
          </cell>
          <cell r="AE128">
            <v>2.2782980859891739</v>
          </cell>
          <cell r="AF128">
            <v>10.998038180480808</v>
          </cell>
          <cell r="AH128">
            <v>1.6914377332840864</v>
          </cell>
          <cell r="AI128">
            <v>1.845204799946276</v>
          </cell>
          <cell r="AJ128">
            <v>1.5470565707422519</v>
          </cell>
          <cell r="AK128">
            <v>2.1527389332706557</v>
          </cell>
          <cell r="AL128">
            <v>13.81931888450463</v>
          </cell>
          <cell r="AN128">
            <v>1.4052084031891987</v>
          </cell>
          <cell r="AO128">
            <v>1.532954621660944</v>
          </cell>
          <cell r="AP128">
            <v>1.6607008401326893</v>
          </cell>
          <cell r="AQ128">
            <v>1.9786449469176284</v>
          </cell>
          <cell r="AR128">
            <v>14.041205262490925</v>
          </cell>
          <cell r="AT128">
            <v>1.5320513215718092</v>
          </cell>
          <cell r="AU128">
            <v>1.6713287144419735</v>
          </cell>
          <cell r="AV128">
            <v>1.8106061073121382</v>
          </cell>
          <cell r="AW128">
            <v>1.9498835001823027</v>
          </cell>
          <cell r="AX128">
            <v>6.9638696435082235</v>
          </cell>
          <cell r="AZ128">
            <v>1.6255647389182113</v>
          </cell>
          <cell r="BA128">
            <v>1.7733433515471397</v>
          </cell>
          <cell r="BB128">
            <v>1.921121964176068</v>
          </cell>
          <cell r="BC128">
            <v>2.0689005768049964</v>
          </cell>
          <cell r="BD128">
            <v>7.3889306314464154</v>
          </cell>
        </row>
        <row r="129">
          <cell r="A129" t="str">
            <v xml:space="preserve">     % of operating expense</v>
          </cell>
          <cell r="H129">
            <v>0.33703332413805609</v>
          </cell>
          <cell r="N129">
            <v>2.6299244625226086E-2</v>
          </cell>
          <cell r="T129">
            <v>6.1337134930022519E-2</v>
          </cell>
          <cell r="Z129">
            <v>4.5438319414407577E-3</v>
          </cell>
          <cell r="AF129">
            <v>5.7994229270948369E-2</v>
          </cell>
          <cell r="AL129">
            <v>6.5789558551695909E-2</v>
          </cell>
          <cell r="AR129">
            <v>6.5376882735535449E-2</v>
          </cell>
          <cell r="AX129">
            <v>6.3554665469513623</v>
          </cell>
          <cell r="BD129">
            <v>7.0997993437054703</v>
          </cell>
        </row>
        <row r="130">
          <cell r="A130" t="str">
            <v xml:space="preserve">     % of operating expense</v>
          </cell>
          <cell r="N130">
            <v>2.6299244625226086E-2</v>
          </cell>
          <cell r="T130">
            <v>6.1337134930022519E-2</v>
          </cell>
          <cell r="Z130">
            <v>4.5438319414407577E-3</v>
          </cell>
          <cell r="AF130">
            <v>8.3401649960031E-3</v>
          </cell>
          <cell r="AL130">
            <v>3.6168222131893885E-2</v>
          </cell>
          <cell r="AR130">
            <v>7.7368176065593514E-2</v>
          </cell>
          <cell r="AX130">
            <v>2.9475618461382552E-2</v>
          </cell>
          <cell r="BD130">
            <v>3.0918423383831266E-2</v>
          </cell>
        </row>
        <row r="131">
          <cell r="A131" t="str">
            <v>Total Options Granted</v>
          </cell>
          <cell r="H131">
            <v>1.8</v>
          </cell>
          <cell r="N131">
            <v>1.7922</v>
          </cell>
          <cell r="T131">
            <v>4.4979329999999997</v>
          </cell>
          <cell r="Z131">
            <v>1.0452999999999999</v>
          </cell>
          <cell r="AF131">
            <v>4.3819663490761975</v>
          </cell>
          <cell r="AL131">
            <v>4.9986458819283239</v>
          </cell>
          <cell r="AR131">
            <v>4.7272405892137224</v>
          </cell>
        </row>
        <row r="132">
          <cell r="A132" t="str">
            <v xml:space="preserve">   Options Granted per Employee</v>
          </cell>
          <cell r="H132" t="e">
            <v>#DIV/0!</v>
          </cell>
          <cell r="N132">
            <v>5430.909090909091</v>
          </cell>
          <cell r="T132">
            <v>11188.88805970149</v>
          </cell>
          <cell r="Z132">
            <v>2574.6305418719212</v>
          </cell>
          <cell r="AF132">
            <v>10793.020564227088</v>
          </cell>
          <cell r="AL132">
            <v>12311.935669774197</v>
          </cell>
          <cell r="AR132">
            <v>11643.449727127396</v>
          </cell>
          <cell r="AX132">
            <v>2.4359999999999999</v>
          </cell>
          <cell r="BD132">
            <v>2.4359999999999999</v>
          </cell>
        </row>
        <row r="133">
          <cell r="A133" t="str">
            <v xml:space="preserve">   Options Granted per Employee</v>
          </cell>
          <cell r="H133" t="e">
            <v>#DIV/0!</v>
          </cell>
          <cell r="N133">
            <v>5430.909090909091</v>
          </cell>
          <cell r="T133">
            <v>11188.88805970149</v>
          </cell>
          <cell r="Z133">
            <v>2574.6305418719212</v>
          </cell>
          <cell r="AF133">
            <v>2500</v>
          </cell>
          <cell r="AL133">
            <v>6000</v>
          </cell>
          <cell r="AR133">
            <v>11643.449727127396</v>
          </cell>
          <cell r="AX133">
            <v>6000</v>
          </cell>
          <cell r="BD133">
            <v>6000</v>
          </cell>
        </row>
        <row r="134">
          <cell r="A134" t="str">
            <v>Total Options Outstanding</v>
          </cell>
          <cell r="H134">
            <v>7.008318</v>
          </cell>
          <cell r="N134">
            <v>7.8875730000000006</v>
          </cell>
          <cell r="T134">
            <v>10.114985999999998</v>
          </cell>
          <cell r="Z134">
            <v>9.348024999999998</v>
          </cell>
          <cell r="AF134">
            <v>10.925583849076196</v>
          </cell>
          <cell r="AL134">
            <v>12.646554576281661</v>
          </cell>
          <cell r="AR134">
            <v>13.579828792610886</v>
          </cell>
        </row>
        <row r="135">
          <cell r="A135" t="str">
            <v xml:space="preserve">   Options Fortfeited</v>
          </cell>
          <cell r="H135">
            <v>1.3342810000000001</v>
          </cell>
          <cell r="N135">
            <v>0.25139499999999998</v>
          </cell>
          <cell r="T135">
            <v>0.38526700000000003</v>
          </cell>
          <cell r="Z135">
            <v>0.77108500000000002</v>
          </cell>
          <cell r="AF135">
            <v>0.46740124999999993</v>
          </cell>
          <cell r="AL135">
            <v>0.54627919245380985</v>
          </cell>
          <cell r="AR135">
            <v>0.63232772881408306</v>
          </cell>
          <cell r="AX135">
            <v>8.2755908024999982</v>
          </cell>
          <cell r="BD135">
            <v>8.228913561749998</v>
          </cell>
        </row>
        <row r="136">
          <cell r="A136" t="str">
            <v xml:space="preserve">   Forfeiture as % of BOP Options</v>
          </cell>
          <cell r="H136">
            <v>0.11167382643097572</v>
          </cell>
          <cell r="N136">
            <v>3.5870946495293161E-2</v>
          </cell>
          <cell r="T136">
            <v>4.884480942363386E-2</v>
          </cell>
          <cell r="Z136">
            <v>7.6231939421369452E-2</v>
          </cell>
          <cell r="AF136">
            <v>0.05</v>
          </cell>
          <cell r="AL136">
            <v>0.05</v>
          </cell>
          <cell r="AR136">
            <v>0.05</v>
          </cell>
          <cell r="AX136">
            <v>0.41711362874999997</v>
          </cell>
          <cell r="BD136">
            <v>0.41377954012499996</v>
          </cell>
        </row>
        <row r="137">
          <cell r="A137" t="str">
            <v xml:space="preserve">   Forfeiture as % of BOP Options</v>
          </cell>
          <cell r="H137">
            <v>0.11167382643097572</v>
          </cell>
          <cell r="N137">
            <v>3.5870946495293161E-2</v>
          </cell>
          <cell r="T137">
            <v>4.884480942363386E-2</v>
          </cell>
          <cell r="Z137">
            <v>7.6231939421369452E-2</v>
          </cell>
          <cell r="AF137">
            <v>0.05</v>
          </cell>
          <cell r="AL137">
            <v>0.05</v>
          </cell>
          <cell r="AR137">
            <v>0.05</v>
          </cell>
          <cell r="AX137">
            <v>0.05</v>
          </cell>
          <cell r="BD137">
            <v>0.05</v>
          </cell>
        </row>
        <row r="138">
          <cell r="A138" t="str">
            <v xml:space="preserve">   Options Exercised</v>
          </cell>
          <cell r="H138">
            <v>3.2406969999999999</v>
          </cell>
          <cell r="N138">
            <v>0.66154999999999997</v>
          </cell>
          <cell r="T138">
            <v>1.8852530000000001</v>
          </cell>
          <cell r="Z138">
            <v>1.0411760000000001</v>
          </cell>
          <cell r="AF138">
            <v>2.3370062499999995</v>
          </cell>
          <cell r="AL138">
            <v>2.7313959622690489</v>
          </cell>
          <cell r="AR138">
            <v>3.1616386440704152</v>
          </cell>
        </row>
        <row r="139">
          <cell r="A139" t="str">
            <v xml:space="preserve">   Exercised as % of BOP Optoins</v>
          </cell>
          <cell r="H139">
            <v>0.27123299686751418</v>
          </cell>
          <cell r="N139">
            <v>9.4394974657257269E-2</v>
          </cell>
          <cell r="T139">
            <v>0.23901560086987467</v>
          </cell>
          <cell r="Z139">
            <v>0.10293400307227318</v>
          </cell>
          <cell r="AF139">
            <v>0.25</v>
          </cell>
          <cell r="AL139">
            <v>0.25</v>
          </cell>
          <cell r="AR139">
            <v>0.25</v>
          </cell>
          <cell r="AX139">
            <v>2.0855681437499998</v>
          </cell>
          <cell r="BD139">
            <v>2.0688977006249996</v>
          </cell>
        </row>
        <row r="140">
          <cell r="A140" t="str">
            <v xml:space="preserve">   Exercised as % of BOP Optoins</v>
          </cell>
          <cell r="H140">
            <v>0.27123299686751418</v>
          </cell>
          <cell r="N140">
            <v>9.4394974657257269E-2</v>
          </cell>
          <cell r="T140">
            <v>0.23901560086987467</v>
          </cell>
          <cell r="Z140">
            <v>0.10293400307227318</v>
          </cell>
          <cell r="AF140">
            <v>0.25</v>
          </cell>
          <cell r="AL140">
            <v>0.25</v>
          </cell>
          <cell r="AR140">
            <v>0.25</v>
          </cell>
          <cell r="AX140">
            <v>0.25</v>
          </cell>
          <cell r="BD140">
            <v>0.25</v>
          </cell>
        </row>
        <row r="141">
          <cell r="A141" t="str">
            <v>Black-Scholes Assumptions</v>
          </cell>
        </row>
        <row r="142">
          <cell r="A142" t="str">
            <v>Average Exercise Price</v>
          </cell>
          <cell r="H142">
            <v>2.3199999999999998</v>
          </cell>
          <cell r="N142">
            <v>6</v>
          </cell>
          <cell r="T142">
            <v>6.1</v>
          </cell>
          <cell r="Z142">
            <v>6.98</v>
          </cell>
          <cell r="AF142">
            <v>6.9035800000000007</v>
          </cell>
          <cell r="AL142">
            <v>7.6267300050000015</v>
          </cell>
          <cell r="AR142">
            <v>8.4256299730237529</v>
          </cell>
        </row>
        <row r="143">
          <cell r="A143" t="str">
            <v xml:space="preserve">    Period End Stock Price</v>
          </cell>
          <cell r="H143" t="str">
            <v/>
          </cell>
          <cell r="N143">
            <v>16.010000000000002</v>
          </cell>
          <cell r="T143">
            <v>7.4</v>
          </cell>
          <cell r="Z143">
            <v>6.5600000000000005</v>
          </cell>
          <cell r="AF143">
            <v>7.2471600000000009</v>
          </cell>
          <cell r="AL143">
            <v>8.0063000100000021</v>
          </cell>
          <cell r="AR143">
            <v>8.8449599360475037</v>
          </cell>
          <cell r="AX143">
            <v>7.7353188392717875</v>
          </cell>
          <cell r="BD143">
            <v>8.6270086467071039</v>
          </cell>
        </row>
        <row r="144">
          <cell r="A144" t="str">
            <v xml:space="preserve">Expected life from vest date (in years) </v>
          </cell>
          <cell r="H144">
            <v>3</v>
          </cell>
          <cell r="N144">
            <v>3</v>
          </cell>
          <cell r="T144">
            <v>3</v>
          </cell>
          <cell r="Z144">
            <v>3</v>
          </cell>
          <cell r="AF144">
            <v>4</v>
          </cell>
          <cell r="AL144">
            <v>4</v>
          </cell>
          <cell r="AR144">
            <v>4</v>
          </cell>
          <cell r="AX144">
            <v>8.1568667499924103</v>
          </cell>
          <cell r="BD144">
            <v>9.0971505434217956</v>
          </cell>
        </row>
        <row r="145">
          <cell r="A145" t="str">
            <v>Risk-free interest rate (%)</v>
          </cell>
          <cell r="H145">
            <v>0.02</v>
          </cell>
          <cell r="N145">
            <v>0.02</v>
          </cell>
          <cell r="T145">
            <v>0.03</v>
          </cell>
          <cell r="Z145">
            <v>4.4999999999999998E-2</v>
          </cell>
          <cell r="AF145">
            <v>4.4999999999999998E-2</v>
          </cell>
          <cell r="AL145">
            <v>4.4999999999999998E-2</v>
          </cell>
          <cell r="AR145">
            <v>4.4999999999999998E-2</v>
          </cell>
          <cell r="AX145">
            <v>4</v>
          </cell>
          <cell r="BD145">
            <v>4</v>
          </cell>
        </row>
        <row r="146">
          <cell r="A146" t="str">
            <v>Volatility</v>
          </cell>
          <cell r="H146">
            <v>0.43</v>
          </cell>
          <cell r="N146">
            <v>0.43</v>
          </cell>
          <cell r="T146">
            <v>0.43999999999999995</v>
          </cell>
          <cell r="Z146">
            <v>0.45</v>
          </cell>
          <cell r="AF146">
            <v>0.45</v>
          </cell>
          <cell r="AL146">
            <v>0.45</v>
          </cell>
          <cell r="AR146">
            <v>0.45</v>
          </cell>
          <cell r="AX146">
            <v>4.4999999999999998E-2</v>
          </cell>
          <cell r="BD146">
            <v>4.4999999999999998E-2</v>
          </cell>
        </row>
        <row r="147">
          <cell r="A147" t="str">
            <v>Dividend Yield</v>
          </cell>
          <cell r="H147">
            <v>0</v>
          </cell>
          <cell r="N147">
            <v>0</v>
          </cell>
          <cell r="T147">
            <v>0</v>
          </cell>
          <cell r="Z147">
            <v>0</v>
          </cell>
          <cell r="AF147">
            <v>0</v>
          </cell>
          <cell r="AL147">
            <v>0</v>
          </cell>
          <cell r="AR147">
            <v>0</v>
          </cell>
          <cell r="AX147">
            <v>0.45</v>
          </cell>
          <cell r="BD147">
            <v>0.45</v>
          </cell>
        </row>
        <row r="148">
          <cell r="A148" t="str">
            <v>Weighted average fair value of grants (per share)</v>
          </cell>
          <cell r="H148">
            <v>0.72368386116532957</v>
          </cell>
          <cell r="N148">
            <v>1.8715961926689562</v>
          </cell>
          <cell r="T148">
            <v>2.0067656486994685</v>
          </cell>
          <cell r="Z148">
            <v>2.4519111367904354</v>
          </cell>
          <cell r="AF148">
            <v>2.8095172521402816</v>
          </cell>
          <cell r="AL148">
            <v>3.1038141843019762</v>
          </cell>
          <cell r="AR148">
            <v>3.4289387201076083</v>
          </cell>
          <cell r="AX148">
            <v>0</v>
          </cell>
          <cell r="BD148">
            <v>0</v>
          </cell>
        </row>
        <row r="149">
          <cell r="A149" t="str">
            <v>Weighted average fair value of grants (per share)</v>
          </cell>
          <cell r="H149">
            <v>0.72368386116532957</v>
          </cell>
          <cell r="N149">
            <v>1.8715961926689562</v>
          </cell>
          <cell r="Q149" t="str">
            <v>Overhang</v>
          </cell>
          <cell r="T149">
            <v>0.16117701610975665</v>
          </cell>
          <cell r="Z149">
            <v>2.4519111367904354</v>
          </cell>
          <cell r="AF149">
            <v>2.8095172521402816</v>
          </cell>
          <cell r="AL149">
            <v>3.1038141843019762</v>
          </cell>
          <cell r="AR149">
            <v>3.4289387201076083</v>
          </cell>
          <cell r="AX149">
            <v>3.14800606782855</v>
          </cell>
          <cell r="BD149">
            <v>3.5108928450582146</v>
          </cell>
        </row>
        <row r="150">
          <cell r="A150" t="str">
            <v>Modelware: Adjustment to Net Income for Dilutive Items</v>
          </cell>
          <cell r="H150">
            <v>1.6202983205669561</v>
          </cell>
          <cell r="N150">
            <v>0.75582400979991826</v>
          </cell>
          <cell r="Q150" t="str">
            <v>Overhang</v>
          </cell>
          <cell r="T150">
            <v>1.4752184481695683</v>
          </cell>
        </row>
        <row r="151">
          <cell r="A151" t="str">
            <v>Statutory Tax Rate</v>
          </cell>
          <cell r="D151">
            <v>0.2</v>
          </cell>
          <cell r="E151">
            <v>0.2</v>
          </cell>
          <cell r="F151">
            <v>0.2</v>
          </cell>
          <cell r="G151">
            <v>0.2</v>
          </cell>
          <cell r="H151">
            <v>0.2</v>
          </cell>
          <cell r="J151">
            <v>0.2</v>
          </cell>
          <cell r="K151">
            <v>0.2</v>
          </cell>
          <cell r="L151">
            <v>0.2</v>
          </cell>
          <cell r="M151">
            <v>0</v>
          </cell>
          <cell r="N151">
            <v>0.75582400979991826</v>
          </cell>
          <cell r="P151">
            <v>0.2</v>
          </cell>
          <cell r="Q151">
            <v>0.2</v>
          </cell>
          <cell r="R151">
            <v>0.2</v>
          </cell>
          <cell r="S151">
            <v>0</v>
          </cell>
          <cell r="T151">
            <v>1.4752184481695683</v>
          </cell>
          <cell r="V151">
            <v>0.2</v>
          </cell>
          <cell r="W151">
            <v>0.2</v>
          </cell>
          <cell r="X151">
            <v>0.2</v>
          </cell>
          <cell r="Y151">
            <v>0</v>
          </cell>
          <cell r="Z151">
            <v>0.2</v>
          </cell>
          <cell r="AB151">
            <v>0.2</v>
          </cell>
          <cell r="AC151">
            <v>0.2</v>
          </cell>
          <cell r="AD151">
            <v>0.2</v>
          </cell>
          <cell r="AE151">
            <v>0</v>
          </cell>
          <cell r="AF151">
            <v>0.2</v>
          </cell>
          <cell r="AH151">
            <v>0.2</v>
          </cell>
          <cell r="AI151">
            <v>0.2</v>
          </cell>
          <cell r="AJ151">
            <v>0.2</v>
          </cell>
          <cell r="AK151">
            <v>0</v>
          </cell>
          <cell r="AL151">
            <v>0.2</v>
          </cell>
          <cell r="AN151">
            <v>0.2</v>
          </cell>
          <cell r="AO151">
            <v>0.2</v>
          </cell>
          <cell r="AP151">
            <v>0.2</v>
          </cell>
          <cell r="AQ151">
            <v>0</v>
          </cell>
          <cell r="AR151">
            <v>0.2</v>
          </cell>
          <cell r="AW151" t="str">
            <v>mstag:statutoryTaxRate</v>
          </cell>
          <cell r="AX151">
            <v>0</v>
          </cell>
          <cell r="AY151" t="str">
            <v>ms_eqr_gcim_Decimal:ms_eqr_gcim_decimal</v>
          </cell>
          <cell r="AZ151" t="b">
            <v>0</v>
          </cell>
          <cell r="BA151" t="b">
            <v>0</v>
          </cell>
        </row>
        <row r="152">
          <cell r="A152" t="str">
            <v>Statutory Tax Rate</v>
          </cell>
          <cell r="D152">
            <v>0.2</v>
          </cell>
          <cell r="E152">
            <v>0.2</v>
          </cell>
          <cell r="F152">
            <v>0.2</v>
          </cell>
          <cell r="G152">
            <v>0.2</v>
          </cell>
          <cell r="H152">
            <v>0.2</v>
          </cell>
          <cell r="J152">
            <v>0.2</v>
          </cell>
          <cell r="K152">
            <v>0.2</v>
          </cell>
          <cell r="L152">
            <v>0.2</v>
          </cell>
          <cell r="M152">
            <v>0.2</v>
          </cell>
          <cell r="N152">
            <v>0.2</v>
          </cell>
          <cell r="P152">
            <v>0.2</v>
          </cell>
          <cell r="Q152">
            <v>0.2</v>
          </cell>
          <cell r="R152">
            <v>0.2</v>
          </cell>
          <cell r="S152">
            <v>0.2</v>
          </cell>
          <cell r="T152">
            <v>0.2</v>
          </cell>
          <cell r="V152">
            <v>0.2</v>
          </cell>
          <cell r="W152">
            <v>0.2</v>
          </cell>
          <cell r="X152">
            <v>0.2</v>
          </cell>
          <cell r="Y152">
            <v>0.2</v>
          </cell>
          <cell r="Z152">
            <v>0.2</v>
          </cell>
          <cell r="AB152">
            <v>0.2</v>
          </cell>
          <cell r="AC152">
            <v>0.2</v>
          </cell>
          <cell r="AD152">
            <v>0.2</v>
          </cell>
          <cell r="AE152">
            <v>0.2</v>
          </cell>
          <cell r="AF152">
            <v>0.2</v>
          </cell>
          <cell r="AH152">
            <v>0.2</v>
          </cell>
          <cell r="AI152">
            <v>0.2</v>
          </cell>
          <cell r="AJ152">
            <v>0.2</v>
          </cell>
          <cell r="AK152">
            <v>0.2</v>
          </cell>
          <cell r="AL152">
            <v>0.2</v>
          </cell>
          <cell r="AN152">
            <v>0.2</v>
          </cell>
          <cell r="AO152">
            <v>0.2</v>
          </cell>
          <cell r="AP152">
            <v>0.2</v>
          </cell>
          <cell r="AQ152">
            <v>0.2</v>
          </cell>
          <cell r="AR152">
            <v>0.2</v>
          </cell>
          <cell r="AT152">
            <v>0.2</v>
          </cell>
          <cell r="AU152">
            <v>0.2</v>
          </cell>
          <cell r="AV152">
            <v>0.2</v>
          </cell>
          <cell r="AW152">
            <v>0.2</v>
          </cell>
          <cell r="AX152">
            <v>0.2</v>
          </cell>
          <cell r="AZ152">
            <v>0.2</v>
          </cell>
          <cell r="BA152">
            <v>0.2</v>
          </cell>
          <cell r="BB152">
            <v>0.2</v>
          </cell>
          <cell r="BC152">
            <v>0.2</v>
          </cell>
          <cell r="BD152">
            <v>0.2</v>
          </cell>
          <cell r="BI152" t="str">
            <v>mstag:statutoryTaxRate</v>
          </cell>
          <cell r="BJ152">
            <v>0</v>
          </cell>
          <cell r="BK152" t="str">
            <v>ms_eqr_gcim_Decimal:ms_eqr_gcim_decimal</v>
          </cell>
          <cell r="BL152" t="b">
            <v>0</v>
          </cell>
          <cell r="BM152" t="b">
            <v>0</v>
          </cell>
        </row>
        <row r="153">
          <cell r="A153" t="str">
            <v>Notes:</v>
          </cell>
        </row>
        <row r="154">
          <cell r="A154" t="str">
            <v>* Stock option expense for forcasted period is computed using a fair value method based on black scholes option valuation.</v>
          </cell>
        </row>
        <row r="155">
          <cell r="A155" t="str">
            <v>1) Operating EPS excludes maintenance all extraordinary and one-time charges.</v>
          </cell>
        </row>
        <row r="156">
          <cell r="A156" t="str">
            <v>2) Excludes extraordinary and one-time charges and includes stock option expense calculated using the fair value method.</v>
          </cell>
        </row>
        <row r="157">
          <cell r="A157" t="str">
            <v>3) ModelWare EPS calculated using reported (GAAP) revenue.  Excludes extraordinary and one-time chargees. Includes stock option expense as reported historically and using FV method for forecast periods.</v>
          </cell>
        </row>
        <row r="158">
          <cell r="A158" t="str">
            <v>3) ModelWare EPS calculated using reported (GAAP) revenue.  Excludes extraordinary and one-time chargees. Includes stock option expense as reported historically and using FV method for forecast periods.</v>
          </cell>
        </row>
        <row r="159">
          <cell r="A159" t="str">
            <v>iPass</v>
          </cell>
        </row>
        <row r="160">
          <cell r="A160" t="str">
            <v>Income Statement Analysis</v>
          </cell>
        </row>
        <row r="161">
          <cell r="A161" t="str">
            <v>Income Statement Analysis</v>
          </cell>
          <cell r="D161">
            <v>2002</v>
          </cell>
          <cell r="J161">
            <v>2003</v>
          </cell>
          <cell r="P161" t="str">
            <v>2004</v>
          </cell>
          <cell r="V161" t="str">
            <v>2005</v>
          </cell>
          <cell r="AB161" t="str">
            <v xml:space="preserve">  2006E</v>
          </cell>
          <cell r="AH161" t="str">
            <v xml:space="preserve">  2007E</v>
          </cell>
          <cell r="AN161" t="str">
            <v xml:space="preserve">  2008E</v>
          </cell>
          <cell r="AS161" t="str">
            <v xml:space="preserve"> </v>
          </cell>
        </row>
        <row r="162">
          <cell r="D162" t="str">
            <v>3/02</v>
          </cell>
          <cell r="E162" t="str">
            <v>6/02</v>
          </cell>
          <cell r="F162" t="str">
            <v>9/02</v>
          </cell>
          <cell r="G162" t="str">
            <v>12/02</v>
          </cell>
          <cell r="H162" t="str">
            <v>FY02</v>
          </cell>
          <cell r="J162" t="str">
            <v>3/03</v>
          </cell>
          <cell r="K162" t="str">
            <v>6/03</v>
          </cell>
          <cell r="L162" t="str">
            <v>9/03</v>
          </cell>
          <cell r="M162">
            <v>0</v>
          </cell>
          <cell r="N162" t="str">
            <v>FY03</v>
          </cell>
          <cell r="P162" t="str">
            <v>3/04</v>
          </cell>
          <cell r="Q162" t="str">
            <v>6/04</v>
          </cell>
          <cell r="R162" t="str">
            <v>9/04</v>
          </cell>
          <cell r="S162">
            <v>0</v>
          </cell>
          <cell r="T162" t="str">
            <v>FY04</v>
          </cell>
          <cell r="V162" t="str">
            <v>3/05</v>
          </cell>
          <cell r="W162" t="str">
            <v xml:space="preserve"> 6/05</v>
          </cell>
          <cell r="X162" t="str">
            <v>9/05</v>
          </cell>
          <cell r="Y162">
            <v>0</v>
          </cell>
          <cell r="Z162" t="str">
            <v>FY05</v>
          </cell>
          <cell r="AB162" t="str">
            <v>3/06</v>
          </cell>
          <cell r="AC162" t="str">
            <v xml:space="preserve"> 6/06E</v>
          </cell>
          <cell r="AD162" t="str">
            <v>9/06E</v>
          </cell>
          <cell r="AE162">
            <v>0</v>
          </cell>
          <cell r="AF162" t="str">
            <v>FY06E</v>
          </cell>
          <cell r="AH162" t="str">
            <v xml:space="preserve"> 3/07E</v>
          </cell>
          <cell r="AI162" t="str">
            <v>6/07E</v>
          </cell>
          <cell r="AJ162" t="str">
            <v>9/07E</v>
          </cell>
          <cell r="AK162">
            <v>0</v>
          </cell>
          <cell r="AL162" t="str">
            <v>FY07E</v>
          </cell>
          <cell r="AN162" t="str">
            <v xml:space="preserve"> 3/08E</v>
          </cell>
          <cell r="AO162" t="str">
            <v>6/08E</v>
          </cell>
          <cell r="AP162" t="str">
            <v>9/08E</v>
          </cell>
          <cell r="AQ162">
            <v>0</v>
          </cell>
          <cell r="AR162" t="str">
            <v>FY08E</v>
          </cell>
          <cell r="AT162" t="str">
            <v xml:space="preserve">  2009E</v>
          </cell>
          <cell r="AZ162" t="str">
            <v xml:space="preserve">  2010E</v>
          </cell>
          <cell r="BE162" t="str">
            <v xml:space="preserve"> </v>
          </cell>
        </row>
        <row r="163">
          <cell r="D163" t="str">
            <v>3/02</v>
          </cell>
          <cell r="E163" t="str">
            <v>6/02</v>
          </cell>
          <cell r="F163" t="str">
            <v>9/02</v>
          </cell>
          <cell r="G163" t="str">
            <v>12/02</v>
          </cell>
          <cell r="H163" t="str">
            <v>FY02</v>
          </cell>
          <cell r="J163" t="str">
            <v>3/03</v>
          </cell>
          <cell r="K163" t="str">
            <v>6/03</v>
          </cell>
          <cell r="L163" t="str">
            <v>9/03</v>
          </cell>
          <cell r="M163" t="str">
            <v>12/03</v>
          </cell>
          <cell r="N163" t="str">
            <v>FY03</v>
          </cell>
          <cell r="P163" t="str">
            <v>3/04</v>
          </cell>
          <cell r="Q163" t="str">
            <v>6/04</v>
          </cell>
          <cell r="R163" t="str">
            <v>9/04</v>
          </cell>
          <cell r="S163" t="str">
            <v>12/04</v>
          </cell>
          <cell r="T163" t="str">
            <v>FY04</v>
          </cell>
          <cell r="V163" t="str">
            <v>3/05</v>
          </cell>
          <cell r="W163" t="str">
            <v xml:space="preserve"> 6/05</v>
          </cell>
          <cell r="X163" t="str">
            <v>9/05</v>
          </cell>
          <cell r="Y163" t="str">
            <v>12/05</v>
          </cell>
          <cell r="Z163" t="str">
            <v>FY05</v>
          </cell>
          <cell r="AB163" t="str">
            <v>3/06</v>
          </cell>
          <cell r="AC163" t="str">
            <v xml:space="preserve"> 6/06</v>
          </cell>
          <cell r="AD163" t="str">
            <v>9/06</v>
          </cell>
          <cell r="AE163" t="str">
            <v>12/06E</v>
          </cell>
          <cell r="AF163" t="str">
            <v>FY06E</v>
          </cell>
          <cell r="AH163" t="str">
            <v xml:space="preserve"> 3/07E</v>
          </cell>
          <cell r="AI163" t="str">
            <v>6/07E</v>
          </cell>
          <cell r="AJ163" t="str">
            <v>9/07E</v>
          </cell>
          <cell r="AK163" t="str">
            <v>12/07E</v>
          </cell>
          <cell r="AL163" t="str">
            <v>FY07E</v>
          </cell>
          <cell r="AN163" t="str">
            <v xml:space="preserve"> 3/08E</v>
          </cell>
          <cell r="AO163" t="str">
            <v>6/08E</v>
          </cell>
          <cell r="AP163" t="str">
            <v>9/08E</v>
          </cell>
          <cell r="AQ163" t="str">
            <v>12/08E</v>
          </cell>
          <cell r="AR163" t="str">
            <v>FY08E</v>
          </cell>
          <cell r="AT163" t="str">
            <v xml:space="preserve"> 3/09E</v>
          </cell>
          <cell r="AU163" t="str">
            <v>6/09E</v>
          </cell>
          <cell r="AV163" t="str">
            <v>9/09E</v>
          </cell>
          <cell r="AW163" t="str">
            <v>12/09E</v>
          </cell>
          <cell r="AX163" t="str">
            <v>FY09E</v>
          </cell>
          <cell r="AZ163" t="str">
            <v xml:space="preserve"> 3/10E</v>
          </cell>
          <cell r="BA163" t="str">
            <v>6/10E</v>
          </cell>
          <cell r="BB163" t="str">
            <v>9/10E</v>
          </cell>
          <cell r="BC163" t="str">
            <v>12/10E</v>
          </cell>
          <cell r="BD163" t="str">
            <v>FY10E</v>
          </cell>
        </row>
        <row r="164">
          <cell r="A164" t="str">
            <v>Y/Y % Growth</v>
          </cell>
        </row>
        <row r="165">
          <cell r="A165" t="str">
            <v>Broadband</v>
          </cell>
          <cell r="H165" t="str">
            <v>-</v>
          </cell>
        </row>
        <row r="166">
          <cell r="A166" t="str">
            <v>Services</v>
          </cell>
          <cell r="H166" t="str">
            <v>-</v>
          </cell>
        </row>
        <row r="167">
          <cell r="A167" t="str">
            <v>Dial-Up</v>
          </cell>
          <cell r="H167" t="str">
            <v>-</v>
          </cell>
        </row>
        <row r="168">
          <cell r="A168" t="str">
            <v>Total Revenues</v>
          </cell>
          <cell r="H168" t="str">
            <v>-</v>
          </cell>
          <cell r="J168">
            <v>0.57881658642646383</v>
          </cell>
          <cell r="K168">
            <v>0.49784937824296316</v>
          </cell>
          <cell r="L168">
            <v>0.45744991044278738</v>
          </cell>
          <cell r="M168">
            <v>0</v>
          </cell>
          <cell r="N168">
            <v>0.46587829952558724</v>
          </cell>
          <cell r="P168">
            <v>0.33434979342907734</v>
          </cell>
          <cell r="Q168">
            <v>0.22025194091169964</v>
          </cell>
          <cell r="R168">
            <v>0.19786218525822408</v>
          </cell>
          <cell r="S168">
            <v>0</v>
          </cell>
          <cell r="T168">
            <v>0.22223283704933938</v>
          </cell>
          <cell r="V168">
            <v>8.2983167465290553E-2</v>
          </cell>
          <cell r="W168">
            <v>6.7609050849136043E-2</v>
          </cell>
          <cell r="X168">
            <v>-7.3964497041412169E-4</v>
          </cell>
          <cell r="Y168">
            <v>0</v>
          </cell>
          <cell r="Z168">
            <v>1.8362303765655064E-2</v>
          </cell>
          <cell r="AB168">
            <v>4.4926483935379125E-3</v>
          </cell>
          <cell r="AC168">
            <v>0.12428382608695654</v>
          </cell>
          <cell r="AD168">
            <v>0.26469335498197277</v>
          </cell>
          <cell r="AE168">
            <v>0</v>
          </cell>
          <cell r="AF168">
            <v>0.20250020770724997</v>
          </cell>
          <cell r="AH168">
            <v>0.29597806874181187</v>
          </cell>
          <cell r="AI168">
            <v>0.17302218751664977</v>
          </cell>
          <cell r="AJ168">
            <v>6.7389481364171777E-2</v>
          </cell>
          <cell r="AK168">
            <v>0</v>
          </cell>
          <cell r="AL168">
            <v>0.11570985290111069</v>
          </cell>
        </row>
        <row r="169">
          <cell r="A169" t="str">
            <v>Total Revenues</v>
          </cell>
          <cell r="H169" t="str">
            <v>-</v>
          </cell>
          <cell r="J169">
            <v>0.57881658642646383</v>
          </cell>
          <cell r="K169">
            <v>0.49784937824296316</v>
          </cell>
          <cell r="L169">
            <v>0.45744991044278738</v>
          </cell>
          <cell r="M169">
            <v>0.36787564766839376</v>
          </cell>
          <cell r="N169">
            <v>0.46587829952558724</v>
          </cell>
          <cell r="P169">
            <v>0.33434979342907734</v>
          </cell>
          <cell r="Q169">
            <v>0.22025194091169964</v>
          </cell>
          <cell r="R169">
            <v>0.19786218525822408</v>
          </cell>
          <cell r="S169">
            <v>0.15551643192488251</v>
          </cell>
          <cell r="T169">
            <v>0.22223283704933938</v>
          </cell>
          <cell r="V169">
            <v>8.2983167465290553E-2</v>
          </cell>
          <cell r="W169">
            <v>6.7609050849136043E-2</v>
          </cell>
          <cell r="X169">
            <v>-7.3964497041412169E-4</v>
          </cell>
          <cell r="Y169">
            <v>-6.9786232051341157E-2</v>
          </cell>
          <cell r="Z169">
            <v>1.8362303765655064E-2</v>
          </cell>
          <cell r="AB169">
            <v>4.4926483935379125E-3</v>
          </cell>
          <cell r="AC169">
            <v>9.8759420289855182E-2</v>
          </cell>
          <cell r="AD169">
            <v>9.5962369570927075E-2</v>
          </cell>
          <cell r="AE169">
            <v>0.15282293088472509</v>
          </cell>
          <cell r="AF169">
            <v>8.640102023344931E-2</v>
          </cell>
          <cell r="AH169">
            <v>7.3084707476846589E-2</v>
          </cell>
          <cell r="AI169">
            <v>1.9659729022454941E-2</v>
          </cell>
          <cell r="AJ169">
            <v>5.2505446623093865E-2</v>
          </cell>
          <cell r="AK169">
            <v>6.6838332086194496E-2</v>
          </cell>
          <cell r="AL169">
            <v>4.870798931779774E-2</v>
          </cell>
          <cell r="AN169">
            <v>4.4804640846271893E-2</v>
          </cell>
          <cell r="AO169">
            <v>6.6552093619345776E-2</v>
          </cell>
          <cell r="AP169">
            <v>0.10899498910675387</v>
          </cell>
          <cell r="AQ169">
            <v>6.8816652186226568E-2</v>
          </cell>
          <cell r="AR169">
            <v>9.9442503607561017E-2</v>
          </cell>
          <cell r="AT169">
            <v>0.13236655584051871</v>
          </cell>
          <cell r="AU169">
            <v>9.8510976825970431E-2</v>
          </cell>
          <cell r="AV169">
            <v>7.1290096618978005E-2</v>
          </cell>
          <cell r="AW169">
            <v>3.8536292676265793E-2</v>
          </cell>
          <cell r="AX169">
            <v>8.343121429757705E-2</v>
          </cell>
          <cell r="AZ169">
            <v>6.5529034883163639E-2</v>
          </cell>
          <cell r="BA169">
            <v>8.0596362125780807E-2</v>
          </cell>
          <cell r="BB169">
            <v>8.6301232593821275E-2</v>
          </cell>
          <cell r="BC169">
            <v>8.9630286189447128E-2</v>
          </cell>
          <cell r="BD169">
            <v>8.0659765154471375E-2</v>
          </cell>
        </row>
        <row r="170">
          <cell r="A170" t="str">
            <v>Cost of Revenues</v>
          </cell>
          <cell r="H170" t="str">
            <v>-</v>
          </cell>
          <cell r="J170">
            <v>0.29572864321608039</v>
          </cell>
          <cell r="K170">
            <v>0.34018341112197592</v>
          </cell>
          <cell r="L170">
            <v>0.31138804925338359</v>
          </cell>
          <cell r="M170">
            <v>0</v>
          </cell>
          <cell r="N170">
            <v>0.31509886656161545</v>
          </cell>
          <cell r="P170">
            <v>0.33672677913515603</v>
          </cell>
          <cell r="Q170">
            <v>0.30190449385495821</v>
          </cell>
          <cell r="R170">
            <v>0.28298987707881418</v>
          </cell>
          <cell r="S170">
            <v>0</v>
          </cell>
          <cell r="T170">
            <v>0.26904810137979118</v>
          </cell>
          <cell r="V170">
            <v>0.14724015376804256</v>
          </cell>
          <cell r="W170">
            <v>0.12545939324061384</v>
          </cell>
          <cell r="X170">
            <v>0.10271222261359614</v>
          </cell>
          <cell r="Y170">
            <v>0</v>
          </cell>
          <cell r="Z170">
            <v>0.11550195104647054</v>
          </cell>
          <cell r="AB170">
            <v>0.21951065309477147</v>
          </cell>
          <cell r="AC170">
            <v>0.4153411796784312</v>
          </cell>
          <cell r="AD170">
            <v>0.47885003268764548</v>
          </cell>
          <cell r="AE170">
            <v>0</v>
          </cell>
          <cell r="AF170">
            <v>0.42244818699162767</v>
          </cell>
          <cell r="AH170">
            <v>0.27898637121551184</v>
          </cell>
          <cell r="AI170">
            <v>0.11278393801711606</v>
          </cell>
          <cell r="AJ170">
            <v>3.7988179358086738E-2</v>
          </cell>
          <cell r="AK170">
            <v>0</v>
          </cell>
          <cell r="AL170">
            <v>8.9089667114294668E-2</v>
          </cell>
        </row>
        <row r="171">
          <cell r="A171" t="str">
            <v>Cost of Revenues</v>
          </cell>
          <cell r="H171" t="str">
            <v>-</v>
          </cell>
          <cell r="J171">
            <v>0.29572864321608039</v>
          </cell>
          <cell r="K171">
            <v>0.34018341112197592</v>
          </cell>
          <cell r="L171">
            <v>0.31138804925338359</v>
          </cell>
          <cell r="M171">
            <v>0.31361323155216292</v>
          </cell>
          <cell r="N171">
            <v>0.31509886656161545</v>
          </cell>
          <cell r="P171">
            <v>0.33672677913515603</v>
          </cell>
          <cell r="Q171">
            <v>0.30190449385495821</v>
          </cell>
          <cell r="R171">
            <v>0.28298987707881418</v>
          </cell>
          <cell r="S171">
            <v>0.17199354317998372</v>
          </cell>
          <cell r="T171">
            <v>0.26904810137979118</v>
          </cell>
          <cell r="V171">
            <v>0.14724015376804256</v>
          </cell>
          <cell r="W171">
            <v>0.12545939324061384</v>
          </cell>
          <cell r="X171">
            <v>0.10271222261359614</v>
          </cell>
          <cell r="Y171">
            <v>8.8354796501618482E-2</v>
          </cell>
          <cell r="Z171">
            <v>0.11550195104647054</v>
          </cell>
          <cell r="AB171">
            <v>0.21951065309477147</v>
          </cell>
          <cell r="AC171">
            <v>0.44231015494941772</v>
          </cell>
          <cell r="AD171">
            <v>0.45799527247173089</v>
          </cell>
          <cell r="AE171">
            <v>0.41087319665907374</v>
          </cell>
          <cell r="AF171">
            <v>0.38228137123958517</v>
          </cell>
          <cell r="AH171">
            <v>9.5957784229353527E-2</v>
          </cell>
          <cell r="AI171">
            <v>-4.5528603080884467E-2</v>
          </cell>
          <cell r="AJ171">
            <v>0.12191306633949694</v>
          </cell>
          <cell r="AK171">
            <v>-4.4290660839450768E-2</v>
          </cell>
          <cell r="AL171">
            <v>-2.6252406507455528E-2</v>
          </cell>
          <cell r="AN171">
            <v>0.1464069370813299</v>
          </cell>
          <cell r="AO171">
            <v>0.11966442825025214</v>
          </cell>
          <cell r="AP171">
            <v>0.16491153032717132</v>
          </cell>
          <cell r="AQ171">
            <v>4.3368636657982851E-2</v>
          </cell>
          <cell r="AR171">
            <v>8.8593622765351432E-2</v>
          </cell>
          <cell r="AT171">
            <v>0.13151845162959641</v>
          </cell>
          <cell r="AU171">
            <v>9.8510976825970431E-2</v>
          </cell>
          <cell r="AV171">
            <v>7.1290096618978227E-2</v>
          </cell>
          <cell r="AW171">
            <v>3.8536292676265793E-2</v>
          </cell>
          <cell r="AX171">
            <v>8.3240744142915934E-2</v>
          </cell>
          <cell r="AZ171">
            <v>6.5529034883163639E-2</v>
          </cell>
          <cell r="BA171">
            <v>8.0596362125780807E-2</v>
          </cell>
          <cell r="BB171">
            <v>8.6301232593821053E-2</v>
          </cell>
          <cell r="BC171">
            <v>8.963028618944735E-2</v>
          </cell>
          <cell r="BD171">
            <v>8.0659765154471597E-2</v>
          </cell>
        </row>
        <row r="172">
          <cell r="A172" t="str">
            <v>R&amp;D</v>
          </cell>
          <cell r="H172" t="str">
            <v>-</v>
          </cell>
          <cell r="J172">
            <v>0.4973333333333334</v>
          </cell>
          <cell r="K172">
            <v>0.70399151230142776</v>
          </cell>
          <cell r="L172">
            <v>0.29482321391390132</v>
          </cell>
          <cell r="M172">
            <v>0</v>
          </cell>
          <cell r="N172">
            <v>0.40657261508922526</v>
          </cell>
          <cell r="P172">
            <v>0.42920747996438102</v>
          </cell>
          <cell r="Q172">
            <v>0.32519983172065636</v>
          </cell>
          <cell r="R172">
            <v>0.31845120505728963</v>
          </cell>
          <cell r="S172">
            <v>0</v>
          </cell>
          <cell r="T172">
            <v>0.38817377312952539</v>
          </cell>
          <cell r="V172">
            <v>0.39563862928348925</v>
          </cell>
          <cell r="W172">
            <v>0.38634920634920644</v>
          </cell>
          <cell r="X172">
            <v>0.2697033263410249</v>
          </cell>
          <cell r="Y172">
            <v>0</v>
          </cell>
          <cell r="Z172">
            <v>0.27289191538684454</v>
          </cell>
          <cell r="AB172">
            <v>0.16741071428571397</v>
          </cell>
          <cell r="AC172">
            <v>0.29630967341921988</v>
          </cell>
          <cell r="AD172">
            <v>0.2508850601840924</v>
          </cell>
          <cell r="AE172">
            <v>0</v>
          </cell>
          <cell r="AF172">
            <v>0.22309398120890855</v>
          </cell>
          <cell r="AH172">
            <v>0.14722753346080308</v>
          </cell>
          <cell r="AI172">
            <v>5.9886344068105668E-2</v>
          </cell>
          <cell r="AJ172">
            <v>0.13207547169811318</v>
          </cell>
          <cell r="AK172">
            <v>0</v>
          </cell>
          <cell r="AL172">
            <v>0.11674735861503538</v>
          </cell>
        </row>
        <row r="173">
          <cell r="A173" t="str">
            <v>S&amp;M</v>
          </cell>
          <cell r="H173" t="str">
            <v>-</v>
          </cell>
          <cell r="J173">
            <v>0.28194297782470956</v>
          </cell>
          <cell r="K173">
            <v>0.2606630198834774</v>
          </cell>
          <cell r="L173">
            <v>0.2876720054759021</v>
          </cell>
          <cell r="M173">
            <v>0.25675675675675658</v>
          </cell>
          <cell r="N173">
            <v>0.40657261508922526</v>
          </cell>
          <cell r="P173">
            <v>0.1886326194398682</v>
          </cell>
          <cell r="Q173">
            <v>0.11235067627603912</v>
          </cell>
          <cell r="R173">
            <v>8.2290481607887767E-2</v>
          </cell>
          <cell r="S173">
            <v>0.47204301075268829</v>
          </cell>
          <cell r="T173">
            <v>0.38817377312952539</v>
          </cell>
          <cell r="V173">
            <v>9.779972279972271E-2</v>
          </cell>
          <cell r="W173">
            <v>0.16046862518860383</v>
          </cell>
          <cell r="X173">
            <v>7.1040644709180034E-2</v>
          </cell>
          <cell r="Y173">
            <v>9.2524957389822138E-2</v>
          </cell>
          <cell r="Z173">
            <v>0.27289191538684454</v>
          </cell>
          <cell r="AB173">
            <v>0.12704174228675136</v>
          </cell>
          <cell r="AC173">
            <v>0.33157774215708735</v>
          </cell>
          <cell r="AD173">
            <v>0.21807882936039658</v>
          </cell>
          <cell r="AE173">
            <v>3.5279696902161817E-2</v>
          </cell>
          <cell r="AF173">
            <v>0.18668829321040348</v>
          </cell>
          <cell r="AH173">
            <v>0.1648921963122596</v>
          </cell>
          <cell r="AI173">
            <v>0.15481110487087979</v>
          </cell>
          <cell r="AJ173">
            <v>0.14907446455141282</v>
          </cell>
          <cell r="AK173">
            <v>6.6838332086194496E-2</v>
          </cell>
          <cell r="AL173">
            <v>-7.4543980517281949E-2</v>
          </cell>
          <cell r="AN173">
            <v>-0.42107294480895407</v>
          </cell>
          <cell r="AO173">
            <v>-0.4130307180590882</v>
          </cell>
          <cell r="AP173">
            <v>-0.43904263275991029</v>
          </cell>
          <cell r="AQ173">
            <v>5.7753617433807802E-2</v>
          </cell>
          <cell r="AR173">
            <v>1.3491059204324474E-2</v>
          </cell>
          <cell r="AT173">
            <v>-1.174415720847366E-2</v>
          </cell>
          <cell r="AU173">
            <v>3.7800478710403596E-3</v>
          </cell>
          <cell r="AV173">
            <v>-5.4783164311623112E-2</v>
          </cell>
          <cell r="AW173">
            <v>-2.8405892126968424E-2</v>
          </cell>
          <cell r="AX173">
            <v>-2.2788291444006181E-2</v>
          </cell>
          <cell r="AZ173">
            <v>-3.1530536190579328E-3</v>
          </cell>
          <cell r="BA173">
            <v>5.5218715350080494E-4</v>
          </cell>
          <cell r="BB173">
            <v>8.6301232593821275E-2</v>
          </cell>
          <cell r="BC173">
            <v>8.9630286189447128E-2</v>
          </cell>
          <cell r="BD173">
            <v>4.2492298564484221E-2</v>
          </cell>
        </row>
        <row r="174">
          <cell r="A174" t="str">
            <v>G&amp;A</v>
          </cell>
          <cell r="H174" t="str">
            <v>-</v>
          </cell>
          <cell r="J174">
            <v>0.3734997599615939</v>
          </cell>
          <cell r="K174">
            <v>0.23314711359404083</v>
          </cell>
          <cell r="L174">
            <v>0.58066480953910582</v>
          </cell>
          <cell r="M174">
            <v>0.16783523225241015</v>
          </cell>
          <cell r="N174">
            <v>0.24654617823621305</v>
          </cell>
          <cell r="P174">
            <v>0.47745543516253064</v>
          </cell>
          <cell r="Q174">
            <v>0.29356689821806103</v>
          </cell>
          <cell r="R174">
            <v>0.25291504719600222</v>
          </cell>
          <cell r="S174">
            <v>0.15881801125703565</v>
          </cell>
          <cell r="T174">
            <v>0.13474140661161038</v>
          </cell>
          <cell r="V174">
            <v>-8.9898273006860929E-3</v>
          </cell>
          <cell r="W174">
            <v>7.9383609619425588E-2</v>
          </cell>
          <cell r="X174">
            <v>-5.7832927099490394E-2</v>
          </cell>
          <cell r="Y174">
            <v>9.7142394560025824E-3</v>
          </cell>
          <cell r="Z174">
            <v>8.3039931300987302E-2</v>
          </cell>
          <cell r="AB174">
            <v>0.30627834805442844</v>
          </cell>
          <cell r="AC174">
            <v>0.10982791586998086</v>
          </cell>
          <cell r="AD174">
            <v>0.16136419399689195</v>
          </cell>
          <cell r="AE174">
            <v>4.2799647238034311E-2</v>
          </cell>
          <cell r="AF174">
            <v>0.11007056771328916</v>
          </cell>
          <cell r="AH174">
            <v>4.8482257002924189E-2</v>
          </cell>
          <cell r="AI174">
            <v>5.6471623425261797E-2</v>
          </cell>
          <cell r="AJ174">
            <v>6.7389481364171999E-2</v>
          </cell>
          <cell r="AK174">
            <v>0.10493970108927275</v>
          </cell>
          <cell r="AL174">
            <v>-2.6316935822462639E-2</v>
          </cell>
          <cell r="AN174">
            <v>-8.9634708737864166E-2</v>
          </cell>
          <cell r="AO174">
            <v>-4.8709242185743351E-2</v>
          </cell>
          <cell r="AP174">
            <v>0.10381536280233528</v>
          </cell>
          <cell r="AQ174">
            <v>-1.0200921321704692E-2</v>
          </cell>
          <cell r="AR174">
            <v>4.7052360861747911E-3</v>
          </cell>
          <cell r="AT174">
            <v>0.13236655584051871</v>
          </cell>
          <cell r="AU174">
            <v>8.9722889011362605E-2</v>
          </cell>
          <cell r="AV174">
            <v>3.700881352717067E-2</v>
          </cell>
          <cell r="AW174">
            <v>5.3031313106253197E-3</v>
          </cell>
          <cell r="AX174">
            <v>6.3347290202502737E-2</v>
          </cell>
          <cell r="AZ174">
            <v>4.3783544375344041E-2</v>
          </cell>
          <cell r="BA174">
            <v>3.7023928169096054E-2</v>
          </cell>
          <cell r="BB174">
            <v>6.3856992250973743E-2</v>
          </cell>
          <cell r="BC174">
            <v>6.2614659259130123E-2</v>
          </cell>
          <cell r="BD174">
            <v>5.1885838498452408E-2</v>
          </cell>
        </row>
        <row r="175">
          <cell r="A175" t="str">
            <v>Operating Expenses</v>
          </cell>
          <cell r="H175" t="str">
            <v>-</v>
          </cell>
          <cell r="J175">
            <v>0.32798637870776948</v>
          </cell>
          <cell r="K175">
            <v>0.30561244961769751</v>
          </cell>
          <cell r="L175">
            <v>0.34253283414709457</v>
          </cell>
          <cell r="M175">
            <v>0.72590011614401861</v>
          </cell>
          <cell r="N175">
            <v>0.47791415553488803</v>
          </cell>
          <cell r="P175">
            <v>0.28085565827653691</v>
          </cell>
          <cell r="Q175">
            <v>0.18227223873047982</v>
          </cell>
          <cell r="R175">
            <v>0.15496672861339222</v>
          </cell>
          <cell r="S175">
            <v>6.931359353970401E-2</v>
          </cell>
          <cell r="T175">
            <v>0.25</v>
          </cell>
          <cell r="V175">
            <v>0.12438754544017683</v>
          </cell>
          <cell r="W175">
            <v>0.17994652406417133</v>
          </cell>
          <cell r="X175">
            <v>7.5262119796532634E-2</v>
          </cell>
          <cell r="Y175">
            <v>-0.16194671701279639</v>
          </cell>
          <cell r="Z175">
            <v>-4.1090500281056874E-2</v>
          </cell>
          <cell r="AB175">
            <v>0.17069627963639777</v>
          </cell>
          <cell r="AC175">
            <v>0.25481289206143187</v>
          </cell>
          <cell r="AD175">
            <v>0.22930385700846645</v>
          </cell>
          <cell r="AE175">
            <v>4.65006257822278E-2</v>
          </cell>
          <cell r="AF175">
            <v>0.21230845887801153</v>
          </cell>
          <cell r="AH175">
            <v>0.13569942566531945</v>
          </cell>
          <cell r="AI175">
            <v>0.11269087132452937</v>
          </cell>
          <cell r="AJ175">
            <v>0.12805088544066967</v>
          </cell>
          <cell r="AK175">
            <v>0.11425336906780337</v>
          </cell>
          <cell r="AL175">
            <v>-0.12289806263994996</v>
          </cell>
          <cell r="AN175">
            <v>-0.15698049713193118</v>
          </cell>
          <cell r="AO175">
            <v>3.7425340599454904E-2</v>
          </cell>
          <cell r="AP175">
            <v>-2.8246250866816092E-2</v>
          </cell>
          <cell r="AQ175">
            <v>2.1313689866838681E-2</v>
          </cell>
          <cell r="AR175">
            <v>5.3559160671728945E-2</v>
          </cell>
          <cell r="AT175">
            <v>0.11978470522006845</v>
          </cell>
          <cell r="AU175">
            <v>9.8510976825970431E-2</v>
          </cell>
          <cell r="AV175">
            <v>3.5580426731678605E-2</v>
          </cell>
          <cell r="AW175">
            <v>3.8536292676265793E-2</v>
          </cell>
          <cell r="AX175">
            <v>7.1824572944149123E-2</v>
          </cell>
          <cell r="AZ175">
            <v>5.6678531481546557E-3</v>
          </cell>
          <cell r="BA175">
            <v>-1.5456647840955129E-2</v>
          </cell>
          <cell r="BB175">
            <v>2.3870127272337394E-2</v>
          </cell>
          <cell r="BC175">
            <v>3.8949807762031163E-2</v>
          </cell>
          <cell r="BD175">
            <v>1.3236652400757665E-2</v>
          </cell>
        </row>
        <row r="176">
          <cell r="A176" t="str">
            <v>Operating Expenses</v>
          </cell>
          <cell r="H176" t="str">
            <v>-</v>
          </cell>
          <cell r="J176">
            <v>0.32798637870776948</v>
          </cell>
          <cell r="K176">
            <v>0.30561244961769751</v>
          </cell>
          <cell r="L176">
            <v>0.34253283414709457</v>
          </cell>
          <cell r="M176">
            <v>0.28547842940205292</v>
          </cell>
          <cell r="N176">
            <v>0.31423472056810908</v>
          </cell>
          <cell r="P176">
            <v>0.28085565827653691</v>
          </cell>
          <cell r="Q176">
            <v>0.18227223873047982</v>
          </cell>
          <cell r="R176">
            <v>0.15496672861339222</v>
          </cell>
          <cell r="S176">
            <v>0.18533616260888985</v>
          </cell>
          <cell r="T176">
            <v>0.19852817171329984</v>
          </cell>
          <cell r="V176">
            <v>0.12438754544017683</v>
          </cell>
          <cell r="W176">
            <v>0.17994652406417133</v>
          </cell>
          <cell r="X176">
            <v>7.5262119796532634E-2</v>
          </cell>
          <cell r="Y176">
            <v>-1.2813869128939448E-2</v>
          </cell>
          <cell r="Z176">
            <v>8.8315808325018619E-2</v>
          </cell>
          <cell r="AB176">
            <v>0.17069627963639777</v>
          </cell>
          <cell r="AC176">
            <v>0.18409245411284836</v>
          </cell>
          <cell r="AD176">
            <v>0.18690866962734143</v>
          </cell>
          <cell r="AE176">
            <v>4.1895013123359526E-2</v>
          </cell>
          <cell r="AF176">
            <v>0.14639401490397064</v>
          </cell>
          <cell r="AH176">
            <v>-9.8755731839103467E-2</v>
          </cell>
          <cell r="AI176">
            <v>-0.12345183800665971</v>
          </cell>
          <cell r="AJ176">
            <v>-7.8518382951033083E-2</v>
          </cell>
          <cell r="AK176">
            <v>9.8616495169613128E-2</v>
          </cell>
          <cell r="AL176">
            <v>-5.71062216860585E-2</v>
          </cell>
          <cell r="AN176">
            <v>-0.17735005933209014</v>
          </cell>
          <cell r="AO176">
            <v>-0.11358106405320278</v>
          </cell>
          <cell r="AP176">
            <v>-5.5831355064970167E-2</v>
          </cell>
          <cell r="AQ176">
            <v>1.0056592354069416E-2</v>
          </cell>
          <cell r="AR176">
            <v>1.6669580666769157E-2</v>
          </cell>
          <cell r="AT176">
            <v>0.10723651691269009</v>
          </cell>
          <cell r="AU176">
            <v>7.8978692759879232E-2</v>
          </cell>
          <cell r="AV176">
            <v>2.3571122666667721E-2</v>
          </cell>
          <cell r="AW176">
            <v>8.0159003452611177E-3</v>
          </cell>
          <cell r="AX176">
            <v>5.2730600018515261E-2</v>
          </cell>
          <cell r="AZ176">
            <v>2.8553455098930813E-2</v>
          </cell>
          <cell r="BA176">
            <v>1.9950647924844134E-2</v>
          </cell>
          <cell r="BB176">
            <v>5.7638930942269351E-2</v>
          </cell>
          <cell r="BC176">
            <v>6.0804088142107249E-2</v>
          </cell>
          <cell r="BD176">
            <v>4.176409140125914E-2</v>
          </cell>
        </row>
        <row r="177">
          <cell r="A177" t="str">
            <v>Operating Income</v>
          </cell>
          <cell r="H177" t="str">
            <v>-</v>
          </cell>
          <cell r="J177">
            <v>26.095959595959787</v>
          </cell>
          <cell r="K177">
            <v>2.2607684824854886</v>
          </cell>
          <cell r="L177">
            <v>1.3032536796734977</v>
          </cell>
          <cell r="M177">
            <v>0</v>
          </cell>
          <cell r="N177">
            <v>1.8057668457228524</v>
          </cell>
          <cell r="P177">
            <v>0.47753960857409128</v>
          </cell>
          <cell r="Q177">
            <v>0.17956843217141905</v>
          </cell>
          <cell r="R177">
            <v>0.16662065157371675</v>
          </cell>
          <cell r="S177">
            <v>0</v>
          </cell>
          <cell r="T177">
            <v>0.20203587376069043</v>
          </cell>
          <cell r="V177">
            <v>-0.12791724485934097</v>
          </cell>
          <cell r="W177">
            <v>-0.30382499680184183</v>
          </cell>
          <cell r="X177">
            <v>-0.34776949473435048</v>
          </cell>
          <cell r="Y177">
            <v>0</v>
          </cell>
          <cell r="Z177">
            <v>-0.32620809066582657</v>
          </cell>
          <cell r="AB177">
            <v>-1.0005786199913205</v>
          </cell>
          <cell r="AC177">
            <v>-0.8064516187652585</v>
          </cell>
          <cell r="AD177">
            <v>-0.1013917053723431</v>
          </cell>
          <cell r="AE177">
            <v>0</v>
          </cell>
          <cell r="AF177">
            <v>-0.3444446374308695</v>
          </cell>
          <cell r="AH177">
            <v>-1082.7827096445988</v>
          </cell>
          <cell r="AI177">
            <v>2.8878906285123538</v>
          </cell>
          <cell r="AJ177">
            <v>-9.9728078863837277E-2</v>
          </cell>
          <cell r="AK177">
            <v>0</v>
          </cell>
          <cell r="AL177">
            <v>0.22476108984812648</v>
          </cell>
        </row>
        <row r="178">
          <cell r="A178" t="str">
            <v>Net Income</v>
          </cell>
          <cell r="H178" t="str">
            <v>-</v>
          </cell>
          <cell r="J178">
            <v>120.66666666667291</v>
          </cell>
          <cell r="K178">
            <v>1.0804046574458814</v>
          </cell>
          <cell r="L178">
            <v>0.95202567572422292</v>
          </cell>
          <cell r="M178">
            <v>0.77838238931486647</v>
          </cell>
          <cell r="N178">
            <v>1.8057668457228524</v>
          </cell>
          <cell r="P178">
            <v>0.66940639269406366</v>
          </cell>
          <cell r="Q178">
            <v>0.29713270743465992</v>
          </cell>
          <cell r="R178">
            <v>2.9772645254421581E-2</v>
          </cell>
          <cell r="S178">
            <v>5.2851182197496405E-2</v>
          </cell>
          <cell r="T178">
            <v>0.20203587376069043</v>
          </cell>
          <cell r="V178">
            <v>-8.0780452224652688E-2</v>
          </cell>
          <cell r="W178">
            <v>-0.17116588419405276</v>
          </cell>
          <cell r="X178">
            <v>-0.11704923777816656</v>
          </cell>
          <cell r="Y178">
            <v>-0.53289299867899609</v>
          </cell>
          <cell r="Z178">
            <v>-0.32620809066582657</v>
          </cell>
          <cell r="AB178">
            <v>-0.63519143027177138</v>
          </cell>
          <cell r="AC178">
            <v>-1.233186328555679</v>
          </cell>
          <cell r="AD178">
            <v>-1.2739477503628454</v>
          </cell>
          <cell r="AE178">
            <v>-0.34314196832579158</v>
          </cell>
          <cell r="AF178">
            <v>-1.0215086670092981</v>
          </cell>
          <cell r="AH178">
            <v>0.81646646940541179</v>
          </cell>
          <cell r="AI178">
            <v>1.8092850753384546</v>
          </cell>
          <cell r="AJ178">
            <v>-6.6714719892067675E-2</v>
          </cell>
          <cell r="AK178">
            <v>0.83496193118825612</v>
          </cell>
          <cell r="AL178">
            <v>-36.525654890678993</v>
          </cell>
          <cell r="AN178">
            <v>-2.6157848222862587</v>
          </cell>
          <cell r="AO178">
            <v>-2.5322477578051097</v>
          </cell>
          <cell r="AP178">
            <v>-6.0067427460054743</v>
          </cell>
          <cell r="AQ178">
            <v>1.0395194689746758</v>
          </cell>
          <cell r="AR178">
            <v>2.4509549033064513</v>
          </cell>
          <cell r="AT178">
            <v>0.4364414639609373</v>
          </cell>
          <cell r="AU178">
            <v>0.34284745084790202</v>
          </cell>
          <cell r="AV178">
            <v>0.62264733249379822</v>
          </cell>
          <cell r="AW178">
            <v>0.32456694158047195</v>
          </cell>
          <cell r="AX178">
            <v>0.42649450086322882</v>
          </cell>
          <cell r="AZ178">
            <v>0.39444629546939525</v>
          </cell>
          <cell r="BA178">
            <v>0.6901635407608373</v>
          </cell>
          <cell r="BB178">
            <v>0.29520531578494169</v>
          </cell>
          <cell r="BC178">
            <v>0.29522090622518982</v>
          </cell>
          <cell r="BD178">
            <v>0.39857619529455524</v>
          </cell>
        </row>
        <row r="179">
          <cell r="A179" t="str">
            <v xml:space="preserve">EPS - Diluted </v>
          </cell>
          <cell r="H179" t="str">
            <v>-</v>
          </cell>
          <cell r="J179">
            <v>120.66666666667291</v>
          </cell>
          <cell r="K179">
            <v>1</v>
          </cell>
          <cell r="L179">
            <v>1</v>
          </cell>
          <cell r="M179">
            <v>-0.81260579866738702</v>
          </cell>
          <cell r="N179">
            <v>-0.44747873549462591</v>
          </cell>
          <cell r="P179">
            <v>0.59999999999999987</v>
          </cell>
          <cell r="Q179">
            <v>0.33333333333333348</v>
          </cell>
          <cell r="R179">
            <v>0.125</v>
          </cell>
          <cell r="S179">
            <v>6.938304824139907E-2</v>
          </cell>
          <cell r="T179">
            <v>0.21679372322074442</v>
          </cell>
          <cell r="V179">
            <v>0</v>
          </cell>
          <cell r="W179">
            <v>-0.25</v>
          </cell>
          <cell r="X179">
            <v>-0.11111111111111105</v>
          </cell>
          <cell r="Y179">
            <v>-0.62580877066858387</v>
          </cell>
          <cell r="Z179">
            <v>-0.25005716376274711</v>
          </cell>
          <cell r="AB179">
            <v>-0.625</v>
          </cell>
          <cell r="AC179">
            <v>-0.97356620250177139</v>
          </cell>
          <cell r="AD179">
            <v>-1.0327445921809892</v>
          </cell>
          <cell r="AE179">
            <v>-6.5260265535943329E-2</v>
          </cell>
          <cell r="AF179">
            <v>-0.83620171186327485</v>
          </cell>
          <cell r="AH179">
            <v>0.66666666666666674</v>
          </cell>
          <cell r="AI179">
            <v>1.5</v>
          </cell>
          <cell r="AJ179">
            <v>0</v>
          </cell>
          <cell r="AK179">
            <v>0.68962245151606871</v>
          </cell>
          <cell r="AL179">
            <v>3.6749647483818118</v>
          </cell>
          <cell r="AN179">
            <v>11.714052983439496</v>
          </cell>
          <cell r="AO179">
            <v>-38.645233847687237</v>
          </cell>
          <cell r="AP179">
            <v>4.739995784007391</v>
          </cell>
          <cell r="AQ179">
            <v>0.44734206732002146</v>
          </cell>
          <cell r="AR179">
            <v>1.2175969274289722</v>
          </cell>
          <cell r="AT179">
            <v>0.35115493761914784</v>
          </cell>
          <cell r="AU179">
            <v>0.27897903799218859</v>
          </cell>
          <cell r="AV179">
            <v>0.10572720024222582</v>
          </cell>
          <cell r="AW179">
            <v>-3.9660061591716089E-2</v>
          </cell>
          <cell r="AX179">
            <v>0.15231459473813103</v>
          </cell>
          <cell r="AZ179">
            <v>1.5306259727176252E-2</v>
          </cell>
          <cell r="BA179">
            <v>0.17281295830892618</v>
          </cell>
          <cell r="BB179">
            <v>0.27663104824627172</v>
          </cell>
          <cell r="BC179">
            <v>0.27588007403378145</v>
          </cell>
          <cell r="BD179">
            <v>0.18520434885295312</v>
          </cell>
        </row>
        <row r="180">
          <cell r="A180" t="str">
            <v xml:space="preserve">EPS - Diluted </v>
          </cell>
          <cell r="H180" t="str">
            <v>-</v>
          </cell>
          <cell r="K180">
            <v>1</v>
          </cell>
          <cell r="L180">
            <v>1</v>
          </cell>
          <cell r="M180">
            <v>-0.80487804878048785</v>
          </cell>
          <cell r="N180">
            <v>-0.43749999999999989</v>
          </cell>
          <cell r="P180">
            <v>0.59999999999999987</v>
          </cell>
          <cell r="Q180">
            <v>0.33333333333333348</v>
          </cell>
          <cell r="R180">
            <v>0.125</v>
          </cell>
          <cell r="S180">
            <v>0</v>
          </cell>
          <cell r="T180">
            <v>0.2222222222222221</v>
          </cell>
          <cell r="V180">
            <v>0</v>
          </cell>
          <cell r="W180">
            <v>-0.25</v>
          </cell>
          <cell r="X180">
            <v>-0.11111111111111105</v>
          </cell>
          <cell r="Y180">
            <v>-0.60997365040429929</v>
          </cell>
          <cell r="Z180">
            <v>-0.24242424242424243</v>
          </cell>
          <cell r="AB180">
            <v>-0.875</v>
          </cell>
          <cell r="AC180">
            <v>-1</v>
          </cell>
          <cell r="AD180">
            <v>-1</v>
          </cell>
          <cell r="AE180">
            <v>-3.852649855907686E-2</v>
          </cell>
          <cell r="AF180">
            <v>-0.83968542278463609</v>
          </cell>
          <cell r="AH180">
            <v>3</v>
          </cell>
          <cell r="AI180" t="str">
            <v>-</v>
          </cell>
          <cell r="AJ180" t="str">
            <v>-</v>
          </cell>
          <cell r="AK180">
            <v>0.66666666666666674</v>
          </cell>
          <cell r="AL180">
            <v>3.5850013718945366</v>
          </cell>
          <cell r="AN180" t="str">
            <v>-</v>
          </cell>
          <cell r="AO180" t="str">
            <v>-</v>
          </cell>
          <cell r="AP180">
            <v>3</v>
          </cell>
          <cell r="AQ180">
            <v>0.25</v>
          </cell>
          <cell r="AR180">
            <v>1.1502764232423544</v>
          </cell>
          <cell r="AT180">
            <v>0.33333333333333348</v>
          </cell>
          <cell r="AU180">
            <v>0.33333333333333348</v>
          </cell>
          <cell r="AV180">
            <v>0</v>
          </cell>
          <cell r="AW180">
            <v>0</v>
          </cell>
          <cell r="AX180">
            <v>0.18741898668398616</v>
          </cell>
          <cell r="AZ180">
            <v>0</v>
          </cell>
          <cell r="BA180">
            <v>0.25</v>
          </cell>
          <cell r="BB180">
            <v>0.25</v>
          </cell>
          <cell r="BC180">
            <v>0.19999999999999996</v>
          </cell>
          <cell r="BD180">
            <v>0.16361324327428384</v>
          </cell>
        </row>
        <row r="181">
          <cell r="A181" t="str">
            <v>Q/Q % Growth</v>
          </cell>
        </row>
        <row r="182">
          <cell r="A182" t="str">
            <v>Broadband</v>
          </cell>
        </row>
        <row r="183">
          <cell r="A183" t="str">
            <v>Services</v>
          </cell>
        </row>
        <row r="184">
          <cell r="A184" t="str">
            <v>Dial-Up</v>
          </cell>
        </row>
        <row r="185">
          <cell r="A185" t="str">
            <v>Total Revenues</v>
          </cell>
          <cell r="D185" t="str">
            <v>-</v>
          </cell>
          <cell r="E185">
            <v>0.14408826422322307</v>
          </cell>
          <cell r="F185">
            <v>8.6272241895864799E-2</v>
          </cell>
          <cell r="G185">
            <v>0.14158370475278037</v>
          </cell>
          <cell r="H185" t="str">
            <v>-</v>
          </cell>
          <cell r="J185">
            <v>0.11282200977888057</v>
          </cell>
          <cell r="K185">
            <v>8.5415437077841272E-2</v>
          </cell>
          <cell r="L185">
            <v>5.6973688185360638E-2</v>
          </cell>
          <cell r="M185">
            <v>0</v>
          </cell>
          <cell r="N185" t="str">
            <v>-</v>
          </cell>
          <cell r="P185">
            <v>8.5547375160051287E-2</v>
          </cell>
          <cell r="Q185">
            <v>-7.3964860547979239E-3</v>
          </cell>
          <cell r="R185">
            <v>3.7579838589889558E-2</v>
          </cell>
          <cell r="S185">
            <v>0</v>
          </cell>
          <cell r="T185" t="str">
            <v>-</v>
          </cell>
          <cell r="V185">
            <v>1.740615910245169E-2</v>
          </cell>
          <cell r="W185">
            <v>-2.1487565801415975E-2</v>
          </cell>
          <cell r="X185">
            <v>-2.8846376811594188E-2</v>
          </cell>
          <cell r="Y185">
            <v>0</v>
          </cell>
          <cell r="Z185" t="str">
            <v>-</v>
          </cell>
          <cell r="AB185">
            <v>9.8647474872813001E-2</v>
          </cell>
          <cell r="AC185">
            <v>9.5205330923876286E-2</v>
          </cell>
          <cell r="AD185">
            <v>9.2439031332332666E-2</v>
          </cell>
          <cell r="AE185">
            <v>0</v>
          </cell>
          <cell r="AF185" t="str">
            <v>-</v>
          </cell>
          <cell r="AH185">
            <v>-9.9527025032007943E-3</v>
          </cell>
          <cell r="AI185">
            <v>-8.7022426950013054E-3</v>
          </cell>
          <cell r="AJ185">
            <v>-5.9370202157869034E-3</v>
          </cell>
          <cell r="AK185">
            <v>0</v>
          </cell>
          <cell r="AL185" t="str">
            <v>-</v>
          </cell>
        </row>
        <row r="186">
          <cell r="A186" t="str">
            <v>Total Revenues</v>
          </cell>
          <cell r="D186" t="str">
            <v>-</v>
          </cell>
          <cell r="E186">
            <v>0.14408826422322307</v>
          </cell>
          <cell r="F186">
            <v>8.6272241895864799E-2</v>
          </cell>
          <cell r="G186">
            <v>0.14158370475278037</v>
          </cell>
          <cell r="H186" t="str">
            <v>-</v>
          </cell>
          <cell r="J186">
            <v>0.11282200977888057</v>
          </cell>
          <cell r="K186">
            <v>8.5415437077841272E-2</v>
          </cell>
          <cell r="L186">
            <v>5.6973688185360638E-2</v>
          </cell>
          <cell r="M186">
            <v>7.1422447054788618E-2</v>
          </cell>
          <cell r="N186" t="str">
            <v>-</v>
          </cell>
          <cell r="P186">
            <v>8.5547375160051287E-2</v>
          </cell>
          <cell r="Q186">
            <v>-7.3964860547979239E-3</v>
          </cell>
          <cell r="R186">
            <v>3.7579838589889558E-2</v>
          </cell>
          <cell r="S186">
            <v>3.3546478335560126E-2</v>
          </cell>
          <cell r="T186" t="str">
            <v>-</v>
          </cell>
          <cell r="V186">
            <v>1.740615910245169E-2</v>
          </cell>
          <cell r="W186">
            <v>-2.1487565801415975E-2</v>
          </cell>
          <cell r="X186">
            <v>-2.8846376811594188E-2</v>
          </cell>
          <cell r="Y186">
            <v>-3.7869200830925709E-2</v>
          </cell>
          <cell r="Z186" t="str">
            <v>-</v>
          </cell>
          <cell r="AB186">
            <v>9.8647474872813001E-2</v>
          </cell>
          <cell r="AC186">
            <v>7.03410887734357E-2</v>
          </cell>
          <cell r="AD186">
            <v>-3.1318588553098103E-2</v>
          </cell>
          <cell r="AE186">
            <v>1.2047930283224595E-2</v>
          </cell>
          <cell r="AF186" t="str">
            <v>-</v>
          </cell>
          <cell r="AH186">
            <v>2.2656448453275191E-2</v>
          </cell>
          <cell r="AI186">
            <v>1.7052705099582344E-2</v>
          </cell>
          <cell r="AJ186">
            <v>1.705263157894743E-2</v>
          </cell>
          <cell r="AK186">
            <v>4.1333400964118194E-2</v>
          </cell>
          <cell r="AL186" t="str">
            <v>-</v>
          </cell>
          <cell r="AN186">
            <v>-2.0361149439078519E-2</v>
          </cell>
          <cell r="AO186">
            <v>3.6250734861845935E-2</v>
          </cell>
          <cell r="AP186">
            <v>4.2831054977594762E-2</v>
          </cell>
          <cell r="AQ186">
            <v>2.4058395286305601E-2</v>
          </cell>
          <cell r="AR186" t="str">
            <v>-</v>
          </cell>
          <cell r="AT186">
            <v>-1.174415720847366E-2</v>
          </cell>
          <cell r="AU186">
            <v>5.2688337697934795E-3</v>
          </cell>
          <cell r="AV186">
            <v>1.6989911991752926E-2</v>
          </cell>
          <cell r="AW186">
            <v>2.7906054133541636E-2</v>
          </cell>
          <cell r="AX186" t="str">
            <v>-</v>
          </cell>
          <cell r="AZ186">
            <v>1.394173878480931E-2</v>
          </cell>
          <cell r="BA186">
            <v>1.9484039540206499E-2</v>
          </cell>
          <cell r="BB186">
            <v>2.2358980330835054E-2</v>
          </cell>
          <cell r="BC186">
            <v>3.1056151217853989E-2</v>
          </cell>
          <cell r="BD186" t="str">
            <v>-</v>
          </cell>
        </row>
        <row r="187">
          <cell r="A187" t="str">
            <v>Cost of Revenues</v>
          </cell>
          <cell r="D187" t="str">
            <v>-</v>
          </cell>
          <cell r="E187">
            <v>-8.3052763819102537E-4</v>
          </cell>
          <cell r="F187">
            <v>6.0788300433940901E-2</v>
          </cell>
          <cell r="G187">
            <v>0.11795120033965234</v>
          </cell>
          <cell r="H187" t="str">
            <v>-</v>
          </cell>
          <cell r="J187">
            <v>9.3511450381679406E-2</v>
          </cell>
          <cell r="K187">
            <v>3.3449680046538699E-2</v>
          </cell>
          <cell r="L187">
            <v>3.7996059667886328E-2</v>
          </cell>
          <cell r="M187">
            <v>0</v>
          </cell>
          <cell r="N187" t="str">
            <v>-</v>
          </cell>
          <cell r="P187">
            <v>0.11275221953188042</v>
          </cell>
          <cell r="Q187">
            <v>6.5278885907014139E-3</v>
          </cell>
          <cell r="R187">
            <v>2.2915615767096664E-2</v>
          </cell>
          <cell r="S187">
            <v>0</v>
          </cell>
          <cell r="T187" t="str">
            <v>-</v>
          </cell>
          <cell r="V187">
            <v>8.9250051649335527E-2</v>
          </cell>
          <cell r="W187">
            <v>-1.2581399759752254E-2</v>
          </cell>
          <cell r="X187">
            <v>2.2410039697784434E-3</v>
          </cell>
          <cell r="Y187">
            <v>0</v>
          </cell>
          <cell r="Z187" t="str">
            <v>-</v>
          </cell>
          <cell r="AB187">
            <v>0.22051379397620874</v>
          </cell>
          <cell r="AC187">
            <v>0.14597949837823299</v>
          </cell>
          <cell r="AD187">
            <v>4.7213324082294283E-2</v>
          </cell>
          <cell r="AE187">
            <v>0</v>
          </cell>
          <cell r="AF187" t="str">
            <v>-</v>
          </cell>
          <cell r="AH187">
            <v>-9.9527025032006833E-3</v>
          </cell>
          <cell r="AI187">
            <v>-2.9388836409025565E-3</v>
          </cell>
          <cell r="AJ187">
            <v>-2.317510657042654E-2</v>
          </cell>
          <cell r="AK187">
            <v>0</v>
          </cell>
          <cell r="AL187" t="str">
            <v>-</v>
          </cell>
        </row>
        <row r="188">
          <cell r="A188" t="str">
            <v>Cost of Revenues</v>
          </cell>
          <cell r="D188" t="str">
            <v>-</v>
          </cell>
          <cell r="E188">
            <v>-8.3052763819102537E-4</v>
          </cell>
          <cell r="F188">
            <v>6.0788300433940901E-2</v>
          </cell>
          <cell r="G188">
            <v>0.11795120033965234</v>
          </cell>
          <cell r="H188" t="str">
            <v>-</v>
          </cell>
          <cell r="J188">
            <v>9.3511450381679406E-2</v>
          </cell>
          <cell r="K188">
            <v>3.3449680046538699E-2</v>
          </cell>
          <cell r="L188">
            <v>3.7996059667886328E-2</v>
          </cell>
          <cell r="M188">
            <v>0.11984815618221267</v>
          </cell>
          <cell r="N188" t="str">
            <v>-</v>
          </cell>
          <cell r="P188">
            <v>0.11275221953188042</v>
          </cell>
          <cell r="Q188">
            <v>6.5278885907014139E-3</v>
          </cell>
          <cell r="R188">
            <v>2.2915615767096664E-2</v>
          </cell>
          <cell r="S188">
            <v>2.2965833039802597E-2</v>
          </cell>
          <cell r="T188" t="str">
            <v>-</v>
          </cell>
          <cell r="V188">
            <v>8.9250051649335527E-2</v>
          </cell>
          <cell r="W188">
            <v>-1.2581399759752254E-2</v>
          </cell>
          <cell r="X188">
            <v>2.2410039697784434E-3</v>
          </cell>
          <cell r="Y188">
            <v>9.6467130901425335E-3</v>
          </cell>
          <cell r="Z188" t="str">
            <v>-</v>
          </cell>
          <cell r="AB188">
            <v>0.22051379397620874</v>
          </cell>
          <cell r="AC188">
            <v>0.16781585359531337</v>
          </cell>
          <cell r="AD188">
            <v>1.3140371126697969E-2</v>
          </cell>
          <cell r="AE188">
            <v>-2.2984839190255069E-2</v>
          </cell>
          <cell r="AF188" t="str">
            <v>-</v>
          </cell>
          <cell r="AH188">
            <v>-5.1912250913109359E-2</v>
          </cell>
          <cell r="AI188">
            <v>1.7052705099582344E-2</v>
          </cell>
          <cell r="AJ188">
            <v>2.8698272398553604E-2</v>
          </cell>
          <cell r="AK188">
            <v>2.9364051527748902E-2</v>
          </cell>
          <cell r="AL188" t="str">
            <v>-</v>
          </cell>
          <cell r="AN188">
            <v>3.3167407407407534E-2</v>
          </cell>
          <cell r="AO188">
            <v>3.5474618146569714E-2</v>
          </cell>
          <cell r="AP188">
            <v>4.283105497759454E-2</v>
          </cell>
          <cell r="AQ188">
            <v>1.4164111273877511E-2</v>
          </cell>
          <cell r="AR188" t="str">
            <v>-</v>
          </cell>
          <cell r="AT188">
            <v>-1.1744157208473549E-2</v>
          </cell>
          <cell r="AU188">
            <v>5.2688337697934795E-3</v>
          </cell>
          <cell r="AV188">
            <v>1.6989911991753148E-2</v>
          </cell>
          <cell r="AW188">
            <v>2.7906054133541636E-2</v>
          </cell>
          <cell r="AX188" t="str">
            <v>-</v>
          </cell>
          <cell r="AZ188">
            <v>1.394173878480931E-2</v>
          </cell>
          <cell r="BA188">
            <v>1.9484039540206277E-2</v>
          </cell>
          <cell r="BB188">
            <v>2.2358980330835054E-2</v>
          </cell>
          <cell r="BC188">
            <v>3.1056151217854211E-2</v>
          </cell>
          <cell r="BD188" t="str">
            <v>-</v>
          </cell>
        </row>
        <row r="189">
          <cell r="A189" t="str">
            <v>R&amp;D</v>
          </cell>
          <cell r="D189" t="str">
            <v>-</v>
          </cell>
          <cell r="E189">
            <v>-7.0026666666666681E-2</v>
          </cell>
          <cell r="F189">
            <v>0.4012638355221656</v>
          </cell>
          <cell r="G189">
            <v>0.13572008490275023</v>
          </cell>
          <cell r="H189" t="str">
            <v>-</v>
          </cell>
          <cell r="J189">
            <v>1.1711711711711592E-2</v>
          </cell>
          <cell r="K189">
            <v>5.8325912733748764E-2</v>
          </cell>
          <cell r="L189">
            <v>6.4787547328565509E-2</v>
          </cell>
          <cell r="M189">
            <v>0</v>
          </cell>
          <cell r="N189" t="str">
            <v>-</v>
          </cell>
          <cell r="P189">
            <v>0.15053763440860202</v>
          </cell>
          <cell r="Q189">
            <v>-1.8691588785046731E-2</v>
          </cell>
          <cell r="R189">
            <v>5.9365079365079509E-2</v>
          </cell>
          <cell r="S189">
            <v>0</v>
          </cell>
          <cell r="T189" t="str">
            <v>-</v>
          </cell>
          <cell r="V189">
            <v>9.0820550280009682E-2</v>
          </cell>
          <cell r="W189">
            <v>-2.522321428571439E-2</v>
          </cell>
          <cell r="X189">
            <v>-2.9768719945042377E-2</v>
          </cell>
          <cell r="Y189">
            <v>0</v>
          </cell>
          <cell r="Z189" t="str">
            <v>-</v>
          </cell>
          <cell r="AB189">
            <v>0.1655894807220859</v>
          </cell>
          <cell r="AC189">
            <v>8.2406184287138418E-2</v>
          </cell>
          <cell r="AD189">
            <v>-6.3767062739840119E-2</v>
          </cell>
          <cell r="AE189">
            <v>0</v>
          </cell>
          <cell r="AF189" t="str">
            <v>-</v>
          </cell>
          <cell r="AH189">
            <v>0.13207547169811318</v>
          </cell>
          <cell r="AI189">
            <v>0</v>
          </cell>
          <cell r="AJ189">
            <v>0</v>
          </cell>
          <cell r="AK189">
            <v>0</v>
          </cell>
          <cell r="AL189" t="str">
            <v>-</v>
          </cell>
        </row>
        <row r="190">
          <cell r="A190" t="str">
            <v>S&amp;M</v>
          </cell>
          <cell r="D190" t="str">
            <v>-</v>
          </cell>
          <cell r="E190">
            <v>6.0541314677930336E-2</v>
          </cell>
          <cell r="F190">
            <v>1.952366129697336E-2</v>
          </cell>
          <cell r="G190">
            <v>0.13572008490275023</v>
          </cell>
          <cell r="H190" t="str">
            <v>-</v>
          </cell>
          <cell r="J190">
            <v>6.3978965819456501E-2</v>
          </cell>
          <cell r="K190">
            <v>4.2936573311367354E-2</v>
          </cell>
          <cell r="L190">
            <v>4.1366373778260579E-2</v>
          </cell>
          <cell r="M190">
            <v>0.10233109442907939</v>
          </cell>
          <cell r="N190" t="str">
            <v>-</v>
          </cell>
          <cell r="P190">
            <v>8.2926829268292757E-2</v>
          </cell>
          <cell r="Q190">
            <v>-2.3995148995149096E-2</v>
          </cell>
          <cell r="R190">
            <v>1.3224460814768912E-2</v>
          </cell>
          <cell r="S190">
            <v>0.23074617920287688</v>
          </cell>
          <cell r="T190" t="str">
            <v>-</v>
          </cell>
          <cell r="V190">
            <v>2.590463854934022E-2</v>
          </cell>
          <cell r="W190">
            <v>3.1720981614455912E-2</v>
          </cell>
          <cell r="X190">
            <v>-6.4856596558317325E-2</v>
          </cell>
          <cell r="Y190">
            <v>5.9004012272834583E-2</v>
          </cell>
          <cell r="Z190" t="str">
            <v>-</v>
          </cell>
          <cell r="AB190">
            <v>0.14511344504128898</v>
          </cell>
          <cell r="AC190">
            <v>0.11185468451242842</v>
          </cell>
          <cell r="AD190">
            <v>-0.11246775580395529</v>
          </cell>
          <cell r="AE190">
            <v>-9.9922495640379694E-2</v>
          </cell>
          <cell r="AF190" t="str">
            <v>-</v>
          </cell>
          <cell r="AH190">
            <v>0.19630715114196584</v>
          </cell>
          <cell r="AI190">
            <v>-8.7022426950013054E-3</v>
          </cell>
          <cell r="AJ190">
            <v>-5.9370202157870144E-3</v>
          </cell>
          <cell r="AK190">
            <v>4.1333400964118194E-2</v>
          </cell>
          <cell r="AL190" t="str">
            <v>-</v>
          </cell>
          <cell r="AN190">
            <v>-0.33920704845814975</v>
          </cell>
          <cell r="AO190">
            <v>0</v>
          </cell>
          <cell r="AP190">
            <v>0</v>
          </cell>
          <cell r="AQ190">
            <v>-1.0076884556571075E-2</v>
          </cell>
          <cell r="AR190" t="str">
            <v>-</v>
          </cell>
          <cell r="AT190">
            <v>-1.174415720847366E-2</v>
          </cell>
          <cell r="AU190">
            <v>1.5708690409219184E-2</v>
          </cell>
          <cell r="AV190">
            <v>-5.8342674081710122E-2</v>
          </cell>
          <cell r="AW190">
            <v>2.7906054133541636E-2</v>
          </cell>
          <cell r="AX190" t="str">
            <v>-</v>
          </cell>
          <cell r="AZ190">
            <v>1.394173878480931E-2</v>
          </cell>
          <cell r="BA190">
            <v>1.9484039540206499E-2</v>
          </cell>
          <cell r="BB190">
            <v>2.2358980330835054E-2</v>
          </cell>
          <cell r="BC190">
            <v>3.1056151217854211E-2</v>
          </cell>
          <cell r="BD190" t="str">
            <v>-</v>
          </cell>
        </row>
        <row r="191">
          <cell r="A191" t="str">
            <v>G&amp;A</v>
          </cell>
          <cell r="D191" t="str">
            <v>-</v>
          </cell>
          <cell r="E191">
            <v>0.28900624099855965</v>
          </cell>
          <cell r="F191">
            <v>-0.15128938547486037</v>
          </cell>
          <cell r="G191">
            <v>0.11432215263405698</v>
          </cell>
          <cell r="H191" t="str">
            <v>-</v>
          </cell>
          <cell r="J191">
            <v>0.1076267905536199</v>
          </cell>
          <cell r="K191">
            <v>0.15728766165676333</v>
          </cell>
          <cell r="L191">
            <v>8.7888855330715776E-2</v>
          </cell>
          <cell r="M191">
            <v>1.061812665908235E-2</v>
          </cell>
          <cell r="N191" t="str">
            <v>-</v>
          </cell>
          <cell r="P191">
            <v>-5.1816958277254299E-2</v>
          </cell>
          <cell r="Q191">
            <v>1.3248166548379459E-2</v>
          </cell>
          <cell r="R191">
            <v>5.3700677095493754E-2</v>
          </cell>
          <cell r="S191">
            <v>8.2077785564120376E-2</v>
          </cell>
          <cell r="T191" t="str">
            <v>-</v>
          </cell>
          <cell r="V191">
            <v>-0.12125026221942525</v>
          </cell>
          <cell r="W191">
            <v>0.10360467892098346</v>
          </cell>
          <cell r="X191">
            <v>-8.0250919316461222E-2</v>
          </cell>
          <cell r="Y191">
            <v>2.0119407867833505E-2</v>
          </cell>
          <cell r="Z191" t="str">
            <v>-</v>
          </cell>
          <cell r="AB191">
            <v>0.36971214017521903</v>
          </cell>
          <cell r="AC191">
            <v>1.5963032976265445E-2</v>
          </cell>
          <cell r="AD191">
            <v>-2.1432017090483035E-2</v>
          </cell>
          <cell r="AE191">
            <v>-8.4025352112675811E-2</v>
          </cell>
          <cell r="AF191" t="str">
            <v>-</v>
          </cell>
          <cell r="AH191">
            <v>-9.9527025032007943E-3</v>
          </cell>
          <cell r="AI191">
            <v>-8.7022426950013054E-3</v>
          </cell>
          <cell r="AJ191">
            <v>-5.9370202157869034E-3</v>
          </cell>
          <cell r="AK191">
            <v>7.8523879569979416E-2</v>
          </cell>
          <cell r="AL191" t="str">
            <v>-</v>
          </cell>
          <cell r="AN191">
            <v>-8.0145922746781229E-2</v>
          </cell>
          <cell r="AO191">
            <v>5.7398709042699947E-2</v>
          </cell>
          <cell r="AP191">
            <v>4.2831054977594762E-2</v>
          </cell>
          <cell r="AQ191">
            <v>1.5524575325586376E-2</v>
          </cell>
          <cell r="AR191" t="str">
            <v>-</v>
          </cell>
          <cell r="AT191">
            <v>-3.1509274064304149E-2</v>
          </cell>
          <cell r="AU191">
            <v>1.7578248060852175E-2</v>
          </cell>
          <cell r="AV191">
            <v>-7.6146826532087486E-3</v>
          </cell>
          <cell r="AW191">
            <v>2.7906054133541636E-2</v>
          </cell>
          <cell r="AX191" t="str">
            <v>-</v>
          </cell>
          <cell r="AZ191">
            <v>5.5620549931993946E-3</v>
          </cell>
          <cell r="BA191">
            <v>1.0988339210704634E-2</v>
          </cell>
          <cell r="BB191">
            <v>1.8063354363058393E-2</v>
          </cell>
          <cell r="BC191">
            <v>2.670570332242006E-2</v>
          </cell>
          <cell r="BD191" t="str">
            <v>-</v>
          </cell>
        </row>
        <row r="192">
          <cell r="A192" t="str">
            <v>Operating Expenses</v>
          </cell>
          <cell r="D192" t="str">
            <v>-</v>
          </cell>
          <cell r="E192">
            <v>8.5636795411775157E-2</v>
          </cell>
          <cell r="F192">
            <v>2.5622014918997627E-2</v>
          </cell>
          <cell r="G192">
            <v>0.13349728013312356</v>
          </cell>
          <cell r="H192" t="str">
            <v>-</v>
          </cell>
          <cell r="J192">
            <v>6.374273203646541E-2</v>
          </cell>
          <cell r="K192">
            <v>6.7345974762129668E-2</v>
          </cell>
          <cell r="L192">
            <v>5.4624770816210422E-2</v>
          </cell>
          <cell r="M192">
            <v>0.23764575235980012</v>
          </cell>
          <cell r="N192" t="str">
            <v>-</v>
          </cell>
          <cell r="P192">
            <v>5.9917355371900793E-2</v>
          </cell>
          <cell r="Q192">
            <v>-1.4804277962172874E-2</v>
          </cell>
          <cell r="R192">
            <v>3.0267379679144391E-2</v>
          </cell>
          <cell r="S192">
            <v>5.6281852426323997E-2</v>
          </cell>
          <cell r="T192" t="str">
            <v>-</v>
          </cell>
          <cell r="V192">
            <v>5.4176284920148809E-3</v>
          </cell>
          <cell r="W192">
            <v>3.3876862524599538E-2</v>
          </cell>
          <cell r="X192">
            <v>-6.1137548153183952E-2</v>
          </cell>
          <cell r="Y192">
            <v>-6.0442144873000814E-2</v>
          </cell>
          <cell r="Z192" t="str">
            <v>-</v>
          </cell>
          <cell r="AB192">
            <v>0.19231686948222371</v>
          </cell>
          <cell r="AC192">
            <v>6.0124269005847886E-2</v>
          </cell>
          <cell r="AD192">
            <v>-9.894845716255829E-2</v>
          </cell>
          <cell r="AE192">
            <v>-0.2001587908934378</v>
          </cell>
          <cell r="AF192" t="str">
            <v>-</v>
          </cell>
          <cell r="AH192">
            <v>0.13488636848816449</v>
          </cell>
          <cell r="AI192">
            <v>-6.8621500834818994E-3</v>
          </cell>
          <cell r="AJ192">
            <v>-4.6729608105130493E-3</v>
          </cell>
          <cell r="AK192">
            <v>4.1333400964117972E-2</v>
          </cell>
          <cell r="AL192" t="str">
            <v>-</v>
          </cell>
          <cell r="AN192">
            <v>-0.11073174667204533</v>
          </cell>
          <cell r="AO192">
            <v>3.6250734861845935E-2</v>
          </cell>
          <cell r="AP192">
            <v>4.2831054977594762E-2</v>
          </cell>
          <cell r="AQ192">
            <v>-2.1455311170863522E-2</v>
          </cell>
          <cell r="AR192" t="str">
            <v>-</v>
          </cell>
          <cell r="AT192">
            <v>2.2729883819137653E-2</v>
          </cell>
          <cell r="AU192">
            <v>1.6563989205409246E-2</v>
          </cell>
          <cell r="AV192">
            <v>-1.690975174130549E-2</v>
          </cell>
          <cell r="AW192">
            <v>1.6091042017064128E-2</v>
          </cell>
          <cell r="AX192" t="str">
            <v>-</v>
          </cell>
          <cell r="AZ192">
            <v>-9.6383016520464881E-3</v>
          </cell>
          <cell r="BA192">
            <v>-4.7893899726556555E-3</v>
          </cell>
          <cell r="BB192">
            <v>2.2358980330835054E-2</v>
          </cell>
          <cell r="BC192">
            <v>3.1056151217853989E-2</v>
          </cell>
          <cell r="BD192" t="str">
            <v>-</v>
          </cell>
        </row>
        <row r="193">
          <cell r="A193" t="str">
            <v>Operating Expenses</v>
          </cell>
          <cell r="D193" t="str">
            <v>-</v>
          </cell>
          <cell r="E193">
            <v>8.5636795411775157E-2</v>
          </cell>
          <cell r="F193">
            <v>2.5622014918997627E-2</v>
          </cell>
          <cell r="G193">
            <v>0.12120525822811423</v>
          </cell>
          <cell r="H193" t="str">
            <v>-</v>
          </cell>
          <cell r="J193">
            <v>6.374273203646541E-2</v>
          </cell>
          <cell r="K193">
            <v>6.7345974762129668E-2</v>
          </cell>
          <cell r="L193">
            <v>5.4624770816210422E-2</v>
          </cell>
          <cell r="M193">
            <v>7.3556741202565723E-2</v>
          </cell>
          <cell r="N193" t="str">
            <v>-</v>
          </cell>
          <cell r="P193">
            <v>5.9917355371900793E-2</v>
          </cell>
          <cell r="Q193">
            <v>-1.4804277962172874E-2</v>
          </cell>
          <cell r="R193">
            <v>3.0267379679144391E-2</v>
          </cell>
          <cell r="S193">
            <v>0.10178552891103521</v>
          </cell>
          <cell r="T193" t="str">
            <v>-</v>
          </cell>
          <cell r="V193">
            <v>5.4176284920148809E-3</v>
          </cell>
          <cell r="W193">
            <v>3.3876862524599538E-2</v>
          </cell>
          <cell r="X193">
            <v>-6.1137548153183952E-2</v>
          </cell>
          <cell r="Y193">
            <v>1.1536976250241526E-2</v>
          </cell>
          <cell r="Z193" t="str">
            <v>-</v>
          </cell>
          <cell r="AB193">
            <v>0.19231686948222371</v>
          </cell>
          <cell r="AC193">
            <v>4.5707424454672907E-2</v>
          </cell>
          <cell r="AD193">
            <v>-5.8904581467447481E-2</v>
          </cell>
          <cell r="AE193">
            <v>-0.11205018708312997</v>
          </cell>
          <cell r="AF193" t="str">
            <v>-</v>
          </cell>
          <cell r="AH193">
            <v>3.1359907589047831E-2</v>
          </cell>
          <cell r="AI193">
            <v>1.7052705099582344E-2</v>
          </cell>
          <cell r="AJ193">
            <v>-1.6979662671511409E-2</v>
          </cell>
          <cell r="AK193">
            <v>6.3302460056187781E-2</v>
          </cell>
          <cell r="AL193" t="str">
            <v>-</v>
          </cell>
          <cell r="AN193">
            <v>-0.13903805553091453</v>
          </cell>
          <cell r="AO193">
            <v>4.3724298406779383E-2</v>
          </cell>
          <cell r="AP193">
            <v>3.6488842699990975E-2</v>
          </cell>
          <cell r="AQ193">
            <v>2.1142868158847694E-3</v>
          </cell>
          <cell r="AR193" t="str">
            <v>-</v>
          </cell>
          <cell r="AT193">
            <v>-1.6819358726398059E-2</v>
          </cell>
          <cell r="AU193">
            <v>1.7087371934528361E-2</v>
          </cell>
          <cell r="AV193">
            <v>-1.6736794273279676E-2</v>
          </cell>
          <cell r="AW193">
            <v>2.5193900956408166E-2</v>
          </cell>
          <cell r="AX193" t="str">
            <v>-</v>
          </cell>
          <cell r="AZ193">
            <v>3.2121965754463577E-3</v>
          </cell>
          <cell r="BA193">
            <v>8.5804669248030763E-3</v>
          </cell>
          <cell r="BB193">
            <v>1.9595847951562551E-2</v>
          </cell>
          <cell r="BC193">
            <v>2.8261961106152533E-2</v>
          </cell>
          <cell r="BD193" t="str">
            <v>-</v>
          </cell>
        </row>
        <row r="194">
          <cell r="A194" t="str">
            <v>Operating Income</v>
          </cell>
          <cell r="D194" t="str">
            <v>-</v>
          </cell>
          <cell r="E194">
            <v>9.2643585858586537</v>
          </cell>
          <cell r="F194">
            <v>0.54753208488921556</v>
          </cell>
          <cell r="G194">
            <v>0.28548517765322279</v>
          </cell>
          <cell r="H194" t="str">
            <v>-</v>
          </cell>
          <cell r="J194">
            <v>0.32698491219391679</v>
          </cell>
          <cell r="K194">
            <v>0.23522833178005631</v>
          </cell>
          <cell r="L194">
            <v>9.3103968613247767E-2</v>
          </cell>
          <cell r="M194">
            <v>0</v>
          </cell>
          <cell r="N194" t="str">
            <v>-</v>
          </cell>
          <cell r="P194">
            <v>0.10250347705146057</v>
          </cell>
          <cell r="Q194">
            <v>-1.3876624195786946E-2</v>
          </cell>
          <cell r="R194">
            <v>8.1105283356787128E-2</v>
          </cell>
          <cell r="S194">
            <v>0</v>
          </cell>
          <cell r="T194" t="str">
            <v>-</v>
          </cell>
          <cell r="V194">
            <v>-8.6789960369880181E-2</v>
          </cell>
          <cell r="W194">
            <v>-0.21278750180818784</v>
          </cell>
          <cell r="X194">
            <v>1.286291804483719E-2</v>
          </cell>
          <cell r="Y194">
            <v>0</v>
          </cell>
          <cell r="Z194" t="str">
            <v>-</v>
          </cell>
          <cell r="AB194">
            <v>-1.0011312217194563</v>
          </cell>
          <cell r="AC194">
            <v>-264.32257267001177</v>
          </cell>
          <cell r="AD194">
            <v>3.7025297430516062</v>
          </cell>
          <cell r="AE194">
            <v>0</v>
          </cell>
          <cell r="AF194" t="str">
            <v>-</v>
          </cell>
          <cell r="AH194">
            <v>-0.4610241796879414</v>
          </cell>
          <cell r="AI194">
            <v>-5.3627541434967063E-2</v>
          </cell>
          <cell r="AJ194">
            <v>8.890807136643275E-2</v>
          </cell>
          <cell r="AK194">
            <v>0</v>
          </cell>
          <cell r="AL194" t="str">
            <v>-</v>
          </cell>
        </row>
        <row r="195">
          <cell r="A195" t="str">
            <v>Net Income</v>
          </cell>
          <cell r="D195" t="str">
            <v>-</v>
          </cell>
          <cell r="E195">
            <v>69.160851851855426</v>
          </cell>
          <cell r="F195">
            <v>0.49872647139404158</v>
          </cell>
          <cell r="G195">
            <v>0.28548517765322279</v>
          </cell>
          <cell r="H195" t="str">
            <v>-</v>
          </cell>
          <cell r="J195">
            <v>-0.88168557536466774</v>
          </cell>
          <cell r="K195">
            <v>0.19969558599695647</v>
          </cell>
          <cell r="L195">
            <v>0.40624207054047035</v>
          </cell>
          <cell r="M195">
            <v>-7.4544450579787647E-3</v>
          </cell>
          <cell r="N195" t="str">
            <v>-</v>
          </cell>
          <cell r="P195">
            <v>5.4007303478762481E-2</v>
          </cell>
          <cell r="Q195">
            <v>-6.7833698030634881E-2</v>
          </cell>
          <cell r="R195">
            <v>0.11639280125195683</v>
          </cell>
          <cell r="S195">
            <v>-0.10424801798603756</v>
          </cell>
          <cell r="T195" t="str">
            <v>-</v>
          </cell>
          <cell r="V195">
            <v>-9.3997124370954865E-2</v>
          </cell>
          <cell r="W195">
            <v>-0.15949216425312507</v>
          </cell>
          <cell r="X195">
            <v>0.18928487137125427</v>
          </cell>
          <cell r="Y195">
            <v>-0.35849056603773666</v>
          </cell>
          <cell r="Z195" t="str">
            <v>-</v>
          </cell>
          <cell r="AB195">
            <v>-0.11671469740633822</v>
          </cell>
          <cell r="AC195">
            <v>316.25000000017718</v>
          </cell>
          <cell r="AD195">
            <v>0.18991331757289087</v>
          </cell>
          <cell r="AE195">
            <v>-2.5381788079470144</v>
          </cell>
          <cell r="AF195" t="str">
            <v>-</v>
          </cell>
          <cell r="AH195">
            <v>-0.42094765068660389</v>
          </cell>
          <cell r="AI195">
            <v>-3.9495072149029919E-2</v>
          </cell>
          <cell r="AJ195">
            <v>8.319720896205518E-2</v>
          </cell>
          <cell r="AK195">
            <v>-1.588271996797419E-2</v>
          </cell>
          <cell r="AL195" t="str">
            <v>-</v>
          </cell>
          <cell r="AN195">
            <v>2.6486594360086797</v>
          </cell>
          <cell r="AO195">
            <v>-3.7125405461963412E-2</v>
          </cell>
          <cell r="AP195">
            <v>0.12216810435517256</v>
          </cell>
          <cell r="AQ195">
            <v>0.25344747583043747</v>
          </cell>
          <cell r="AR195" t="str">
            <v>-</v>
          </cell>
          <cell r="AT195">
            <v>3.5819555857456331E-2</v>
          </cell>
          <cell r="AU195">
            <v>-9.9863289105965647E-2</v>
          </cell>
          <cell r="AV195">
            <v>0.35598654932233686</v>
          </cell>
          <cell r="AW195">
            <v>4.7673478251495149E-2</v>
          </cell>
          <cell r="AX195" t="str">
            <v>-</v>
          </cell>
          <cell r="AZ195">
            <v>9.0465643598755197E-2</v>
          </cell>
          <cell r="BA195">
            <v>9.1026779157064919E-2</v>
          </cell>
          <cell r="BB195">
            <v>3.9118963614947155E-2</v>
          </cell>
          <cell r="BC195">
            <v>4.7686089140720922E-2</v>
          </cell>
          <cell r="BD195" t="str">
            <v>-</v>
          </cell>
        </row>
        <row r="196">
          <cell r="A196" t="str">
            <v xml:space="preserve">EPS - Diluted </v>
          </cell>
          <cell r="D196" t="str">
            <v>-</v>
          </cell>
          <cell r="E196" t="str">
            <v>-</v>
          </cell>
          <cell r="F196">
            <v>0.33333333333333348</v>
          </cell>
          <cell r="G196">
            <v>8.7795007012780726</v>
          </cell>
          <cell r="H196" t="str">
            <v>-</v>
          </cell>
          <cell r="J196">
            <v>-0.87804878048780488</v>
          </cell>
          <cell r="K196">
            <v>0.19999999999999996</v>
          </cell>
          <cell r="L196">
            <v>0.33333333333333348</v>
          </cell>
          <cell r="M196">
            <v>-6.1169252977264277E-2</v>
          </cell>
          <cell r="N196" t="str">
            <v>-</v>
          </cell>
          <cell r="P196">
            <v>0</v>
          </cell>
          <cell r="Q196">
            <v>0</v>
          </cell>
          <cell r="R196">
            <v>0.125</v>
          </cell>
          <cell r="S196">
            <v>-2.5056947608201208E-2</v>
          </cell>
          <cell r="T196" t="str">
            <v>-</v>
          </cell>
          <cell r="V196">
            <v>0</v>
          </cell>
          <cell r="W196">
            <v>-0.25</v>
          </cell>
          <cell r="X196">
            <v>0.33333333333333348</v>
          </cell>
          <cell r="Y196">
            <v>-0.58682278229807572</v>
          </cell>
          <cell r="Z196" t="str">
            <v>-</v>
          </cell>
          <cell r="AB196">
            <v>-3.852649855907686E-2</v>
          </cell>
          <cell r="AC196">
            <v>-0.85876418663304632</v>
          </cell>
          <cell r="AD196">
            <v>-2.4732142857144033</v>
          </cell>
          <cell r="AE196">
            <v>-12.794715922146082</v>
          </cell>
          <cell r="AF196" t="str">
            <v>-</v>
          </cell>
          <cell r="AH196">
            <v>-0.44444444444444442</v>
          </cell>
          <cell r="AI196">
            <v>0</v>
          </cell>
          <cell r="AJ196">
            <v>0</v>
          </cell>
          <cell r="AK196">
            <v>-6.8623303502438615E-3</v>
          </cell>
          <cell r="AL196" t="str">
            <v>-</v>
          </cell>
          <cell r="AN196">
            <v>0.8129939313351473</v>
          </cell>
          <cell r="AO196">
            <v>5.6122650400822982E-2</v>
          </cell>
          <cell r="AP196">
            <v>0.12995628951571514</v>
          </cell>
          <cell r="AQ196">
            <v>-3.0573742962124451E-2</v>
          </cell>
          <cell r="AR196" t="str">
            <v>-</v>
          </cell>
          <cell r="AT196">
            <v>-6.3641894732238136E-2</v>
          </cell>
          <cell r="AU196">
            <v>-2.9323521434265754E-4</v>
          </cell>
          <cell r="AV196">
            <v>-2.3108770911742793E-2</v>
          </cell>
          <cell r="AW196">
            <v>5.0181044642391592E-2</v>
          </cell>
          <cell r="AX196" t="str">
            <v>-</v>
          </cell>
          <cell r="AZ196">
            <v>-1.0048205221622863E-2</v>
          </cell>
          <cell r="BA196">
            <v>0.15479347932393095</v>
          </cell>
          <cell r="BB196">
            <v>6.3366212811769573E-2</v>
          </cell>
          <cell r="BC196">
            <v>4.9563278934706467E-2</v>
          </cell>
          <cell r="BD196" t="str">
            <v>-</v>
          </cell>
        </row>
        <row r="197">
          <cell r="A197" t="str">
            <v xml:space="preserve">EPS - Diluted </v>
          </cell>
          <cell r="D197" t="str">
            <v>-</v>
          </cell>
          <cell r="E197" t="str">
            <v>-</v>
          </cell>
          <cell r="F197">
            <v>0.33333333333333348</v>
          </cell>
          <cell r="G197">
            <v>9.25</v>
          </cell>
          <cell r="H197" t="str">
            <v>-</v>
          </cell>
          <cell r="J197">
            <v>-0.87804878048780488</v>
          </cell>
          <cell r="K197">
            <v>0.19999999999999996</v>
          </cell>
          <cell r="L197">
            <v>0.33333333333333348</v>
          </cell>
          <cell r="M197">
            <v>0</v>
          </cell>
          <cell r="N197" t="str">
            <v>-</v>
          </cell>
          <cell r="P197">
            <v>0</v>
          </cell>
          <cell r="Q197">
            <v>0</v>
          </cell>
          <cell r="R197">
            <v>0.125</v>
          </cell>
          <cell r="S197">
            <v>-0.11111111111111105</v>
          </cell>
          <cell r="T197" t="str">
            <v>-</v>
          </cell>
          <cell r="V197">
            <v>0</v>
          </cell>
          <cell r="W197">
            <v>-0.25</v>
          </cell>
          <cell r="X197">
            <v>0.33333333333333348</v>
          </cell>
          <cell r="Y197">
            <v>-0.60997365040429929</v>
          </cell>
          <cell r="Z197" t="str">
            <v>-</v>
          </cell>
          <cell r="AB197">
            <v>-0.67950883285302566</v>
          </cell>
          <cell r="AC197">
            <v>-1</v>
          </cell>
          <cell r="AD197" t="str">
            <v>-</v>
          </cell>
          <cell r="AE197" t="e">
            <v>#DIV/0!</v>
          </cell>
          <cell r="AF197" t="str">
            <v>-</v>
          </cell>
          <cell r="AH197">
            <v>0.33333333333333348</v>
          </cell>
          <cell r="AI197">
            <v>0</v>
          </cell>
          <cell r="AJ197">
            <v>0</v>
          </cell>
          <cell r="AK197">
            <v>0</v>
          </cell>
          <cell r="AL197" t="str">
            <v>-</v>
          </cell>
          <cell r="AN197">
            <v>0.5</v>
          </cell>
          <cell r="AO197">
            <v>0</v>
          </cell>
          <cell r="AP197">
            <v>0.33333333333333348</v>
          </cell>
          <cell r="AQ197">
            <v>-0.16666666666666663</v>
          </cell>
          <cell r="AR197" t="str">
            <v>-</v>
          </cell>
          <cell r="AT197">
            <v>-0.20000000000000007</v>
          </cell>
          <cell r="AU197">
            <v>0</v>
          </cell>
          <cell r="AV197">
            <v>0</v>
          </cell>
          <cell r="AW197">
            <v>0.25</v>
          </cell>
          <cell r="AX197" t="str">
            <v>-</v>
          </cell>
          <cell r="AZ197">
            <v>-0.20000000000000007</v>
          </cell>
          <cell r="BA197">
            <v>0.25</v>
          </cell>
          <cell r="BB197">
            <v>0</v>
          </cell>
          <cell r="BC197">
            <v>0.19999999999999996</v>
          </cell>
          <cell r="BD197" t="str">
            <v>-</v>
          </cell>
        </row>
        <row r="198">
          <cell r="A198" t="str">
            <v>% of Sales</v>
          </cell>
        </row>
        <row r="199">
          <cell r="A199" t="str">
            <v>% of Sales</v>
          </cell>
        </row>
        <row r="203">
          <cell r="A203" t="str">
            <v>Cost of Revenues</v>
          </cell>
          <cell r="D203">
            <v>0.41207226795050989</v>
          </cell>
          <cell r="E203">
            <v>0.35987610695630068</v>
          </cell>
          <cell r="F203">
            <v>0.35143341525388427</v>
          </cell>
          <cell r="G203">
            <v>0.34415821352988402</v>
          </cell>
          <cell r="H203">
            <v>0.36391384830778356</v>
          </cell>
          <cell r="J203">
            <v>0.33818611056462716</v>
          </cell>
          <cell r="K203">
            <v>0.32199498534875992</v>
          </cell>
          <cell r="L203">
            <v>0.31621366715253368</v>
          </cell>
          <cell r="M203">
            <v>0</v>
          </cell>
          <cell r="N203">
            <v>0.32648187069180917</v>
          </cell>
          <cell r="P203">
            <v>0.33878854896178889</v>
          </cell>
          <cell r="Q203">
            <v>0.34354111996831216</v>
          </cell>
          <cell r="R203">
            <v>0.33868581790418018</v>
          </cell>
          <cell r="S203">
            <v>0</v>
          </cell>
          <cell r="T203">
            <v>0.33898712714722906</v>
          </cell>
          <cell r="V203">
            <v>0.35888999818478851</v>
          </cell>
          <cell r="W203">
            <v>0.36215652173913038</v>
          </cell>
          <cell r="X203">
            <v>0.37374943291707452</v>
          </cell>
          <cell r="Y203">
            <v>0</v>
          </cell>
          <cell r="Z203">
            <v>0.37132246580033423</v>
          </cell>
          <cell r="AB203">
            <v>0.43571267223853627</v>
          </cell>
          <cell r="AC203">
            <v>0.45591249007868734</v>
          </cell>
          <cell r="AD203">
            <v>0.4370382424396333</v>
          </cell>
          <cell r="AE203">
            <v>0</v>
          </cell>
          <cell r="AF203">
            <v>0.43924064618168768</v>
          </cell>
          <cell r="AH203">
            <v>0.4300000000000001</v>
          </cell>
          <cell r="AI203">
            <v>0.43250000000000005</v>
          </cell>
          <cell r="AJ203">
            <v>0.42500000000000004</v>
          </cell>
          <cell r="AK203">
            <v>0</v>
          </cell>
          <cell r="AL203">
            <v>0.42876062077358185</v>
          </cell>
        </row>
        <row r="204">
          <cell r="A204" t="str">
            <v>Cost of Revenues</v>
          </cell>
          <cell r="D204">
            <v>0.41207226795050989</v>
          </cell>
          <cell r="E204">
            <v>0.35987610695630068</v>
          </cell>
          <cell r="F204">
            <v>0.35143341525388427</v>
          </cell>
          <cell r="G204">
            <v>0.34415821352988402</v>
          </cell>
          <cell r="H204">
            <v>0.36391384830778356</v>
          </cell>
          <cell r="J204">
            <v>0.33818611056462716</v>
          </cell>
          <cell r="K204">
            <v>0.32199498534875992</v>
          </cell>
          <cell r="L204">
            <v>0.31621366715253368</v>
          </cell>
          <cell r="M204">
            <v>0.33050576184379005</v>
          </cell>
          <cell r="N204">
            <v>0.32648187069180917</v>
          </cell>
          <cell r="P204">
            <v>0.33878854896178889</v>
          </cell>
          <cell r="Q204">
            <v>0.34354111996831216</v>
          </cell>
          <cell r="R204">
            <v>0.33868581790418018</v>
          </cell>
          <cell r="S204">
            <v>0.3352186158179048</v>
          </cell>
          <cell r="T204">
            <v>0.33898712714722906</v>
          </cell>
          <cell r="V204">
            <v>0.35888999818478851</v>
          </cell>
          <cell r="W204">
            <v>0.36215652173913038</v>
          </cell>
          <cell r="X204">
            <v>0.37374943291707452</v>
          </cell>
          <cell r="Y204">
            <v>0.39220746990941802</v>
          </cell>
          <cell r="Z204">
            <v>0.37132246580033423</v>
          </cell>
          <cell r="AB204">
            <v>0.43571267223853627</v>
          </cell>
          <cell r="AC204">
            <v>0.47539253756542299</v>
          </cell>
          <cell r="AD204">
            <v>0.49721132897603493</v>
          </cell>
          <cell r="AE204">
            <v>0.48</v>
          </cell>
          <cell r="AF204">
            <v>0.47245180889857447</v>
          </cell>
          <cell r="AH204">
            <v>0.44500000000000001</v>
          </cell>
          <cell r="AI204">
            <v>0.44500000000000001</v>
          </cell>
          <cell r="AJ204">
            <v>0.53</v>
          </cell>
          <cell r="AK204">
            <v>0.43</v>
          </cell>
          <cell r="AL204">
            <v>0.43868151729773314</v>
          </cell>
          <cell r="AN204">
            <v>0.56942648115487626</v>
          </cell>
          <cell r="AO204">
            <v>0.56900000000000006</v>
          </cell>
          <cell r="AP204">
            <v>0.56899999999999995</v>
          </cell>
          <cell r="AQ204">
            <v>0.51249999999999996</v>
          </cell>
          <cell r="AR204">
            <v>0.51988898401739247</v>
          </cell>
          <cell r="AT204">
            <v>0.56900000000000006</v>
          </cell>
          <cell r="AU204">
            <v>0.56900000000000006</v>
          </cell>
          <cell r="AV204">
            <v>0.56900000000000006</v>
          </cell>
          <cell r="AW204">
            <v>0.56900000000000006</v>
          </cell>
          <cell r="AX204">
            <v>0.56900000000000006</v>
          </cell>
          <cell r="AZ204">
            <v>0.56900000000000006</v>
          </cell>
          <cell r="BA204">
            <v>0.56899999999999995</v>
          </cell>
          <cell r="BB204">
            <v>0.56899999999999995</v>
          </cell>
          <cell r="BC204">
            <v>0.56900000000000006</v>
          </cell>
          <cell r="BD204">
            <v>0.56900000000000006</v>
          </cell>
        </row>
        <row r="206">
          <cell r="A206" t="str">
            <v>S&amp;M</v>
          </cell>
          <cell r="D206">
            <v>0.39219340477299786</v>
          </cell>
          <cell r="E206">
            <v>0.36355351428097099</v>
          </cell>
          <cell r="F206">
            <v>0.34121410421960263</v>
          </cell>
          <cell r="G206">
            <v>0.33306575202510402</v>
          </cell>
          <cell r="H206">
            <v>0.35473513711619731</v>
          </cell>
          <cell r="J206">
            <v>0.31844711128598596</v>
          </cell>
          <cell r="K206">
            <v>0.30598435187143158</v>
          </cell>
          <cell r="L206">
            <v>0.30146617508359774</v>
          </cell>
          <cell r="M206">
            <v>0</v>
          </cell>
          <cell r="N206">
            <v>0.30165787269066274</v>
          </cell>
          <cell r="P206">
            <v>0.28367121267969037</v>
          </cell>
          <cell r="Q206">
            <v>0.27892756349952963</v>
          </cell>
          <cell r="R206">
            <v>0.27238022523382327</v>
          </cell>
          <cell r="S206">
            <v>0</v>
          </cell>
          <cell r="T206">
            <v>0.28006421395030034</v>
          </cell>
          <cell r="V206">
            <v>0.28755218732982391</v>
          </cell>
          <cell r="W206">
            <v>0.30318840579710143</v>
          </cell>
          <cell r="X206">
            <v>0.29194622860008118</v>
          </cell>
          <cell r="Y206">
            <v>0</v>
          </cell>
          <cell r="Z206">
            <v>0.29785148754524038</v>
          </cell>
          <cell r="AB206">
            <v>0.32263383781341765</v>
          </cell>
          <cell r="AC206">
            <v>0.29457322755643556</v>
          </cell>
          <cell r="AD206">
            <v>0.26938458659113296</v>
          </cell>
          <cell r="AE206">
            <v>0</v>
          </cell>
          <cell r="AF206">
            <v>0.27859444122784033</v>
          </cell>
          <cell r="AH206">
            <v>0.28999999999999998</v>
          </cell>
          <cell r="AI206">
            <v>0.28999999999999998</v>
          </cell>
          <cell r="AJ206">
            <v>0.28999999999999998</v>
          </cell>
          <cell r="AK206">
            <v>0</v>
          </cell>
          <cell r="AL206">
            <v>0.28999999999999998</v>
          </cell>
        </row>
        <row r="207">
          <cell r="A207" t="str">
            <v>R&amp;D</v>
          </cell>
          <cell r="D207">
            <v>7.7651809287156384E-2</v>
          </cell>
          <cell r="E207">
            <v>6.3119353794937119E-2</v>
          </cell>
          <cell r="F207">
            <v>8.1422376806764687E-2</v>
          </cell>
          <cell r="G207">
            <v>0.33306575202510402</v>
          </cell>
          <cell r="H207">
            <v>7.6156847103662315E-2</v>
          </cell>
          <cell r="J207">
            <v>7.3644173388418915E-2</v>
          </cell>
          <cell r="K207">
            <v>7.1806180708697084E-2</v>
          </cell>
          <cell r="L207">
            <v>7.2337020206350577E-2</v>
          </cell>
          <cell r="M207">
            <v>0.28435766111822453</v>
          </cell>
          <cell r="N207">
            <v>0.30165787269066274</v>
          </cell>
          <cell r="P207">
            <v>7.8879469222263174E-2</v>
          </cell>
          <cell r="Q207">
            <v>7.7981878496806462E-2</v>
          </cell>
          <cell r="R207">
            <v>7.9619202137812567E-2</v>
          </cell>
          <cell r="S207">
            <v>0.28517013712544442</v>
          </cell>
          <cell r="T207">
            <v>0.28006421395030034</v>
          </cell>
          <cell r="V207">
            <v>0.10165184243964422</v>
          </cell>
          <cell r="W207">
            <v>0.10126376811594202</v>
          </cell>
          <cell r="X207">
            <v>0.10116759389699387</v>
          </cell>
          <cell r="Y207">
            <v>0.3095421268147413</v>
          </cell>
          <cell r="Z207">
            <v>0.29785148754524038</v>
          </cell>
          <cell r="AB207">
            <v>0.11813869437542351</v>
          </cell>
          <cell r="AC207">
            <v>0.30624261354043558</v>
          </cell>
          <cell r="AD207">
            <v>0.30936819172113289</v>
          </cell>
          <cell r="AE207">
            <v>0.28000000000000003</v>
          </cell>
          <cell r="AF207">
            <v>0.30434081312123995</v>
          </cell>
          <cell r="AH207">
            <v>0.1045789016215195</v>
          </cell>
          <cell r="AI207">
            <v>0.10549696178657153</v>
          </cell>
          <cell r="AJ207">
            <v>0.10612704016949948</v>
          </cell>
          <cell r="AK207">
            <v>0.28999999999999998</v>
          </cell>
          <cell r="AL207">
            <v>0.28256816815798347</v>
          </cell>
          <cell r="AN207">
            <v>0.245</v>
          </cell>
          <cell r="AO207">
            <v>0.25</v>
          </cell>
          <cell r="AP207">
            <v>0.25</v>
          </cell>
          <cell r="AQ207">
            <v>0.23799999999999999</v>
          </cell>
          <cell r="AR207">
            <v>0.24241378113105966</v>
          </cell>
          <cell r="AT207">
            <v>0.245</v>
          </cell>
          <cell r="AU207">
            <v>0.24799999999999997</v>
          </cell>
          <cell r="AV207">
            <v>0.24199999999999999</v>
          </cell>
          <cell r="AW207">
            <v>0.24199999999999997</v>
          </cell>
          <cell r="AX207">
            <v>0.24421444745132995</v>
          </cell>
          <cell r="AZ207">
            <v>0.24</v>
          </cell>
          <cell r="BA207">
            <v>0.23799999999999999</v>
          </cell>
          <cell r="BB207">
            <v>0.23699999999999999</v>
          </cell>
          <cell r="BC207">
            <v>0.23599999999999999</v>
          </cell>
          <cell r="BD207">
            <v>0.23771193035400806</v>
          </cell>
        </row>
        <row r="208">
          <cell r="A208" t="str">
            <v>G&amp;A</v>
          </cell>
          <cell r="D208">
            <v>0.10783247916343118</v>
          </cell>
          <cell r="E208">
            <v>0.12149127210773512</v>
          </cell>
          <cell r="F208">
            <v>9.4921814470779353E-2</v>
          </cell>
          <cell r="G208">
            <v>8.1004159673064305E-2</v>
          </cell>
          <cell r="H208">
            <v>0.10373533751401334</v>
          </cell>
          <cell r="J208">
            <v>9.3809430126565674E-2</v>
          </cell>
          <cell r="K208">
            <v>0.10002114611968703</v>
          </cell>
          <cell r="L208">
            <v>0.10294664037268857</v>
          </cell>
          <cell r="M208">
            <v>7.4423815620998715E-2</v>
          </cell>
          <cell r="N208">
            <v>7.3075735974955536E-2</v>
          </cell>
          <cell r="P208">
            <v>0.1038702543309989</v>
          </cell>
          <cell r="Q208">
            <v>0.10603059860375305</v>
          </cell>
          <cell r="R208">
            <v>0.10767799198320289</v>
          </cell>
          <cell r="S208">
            <v>9.4810471397571455E-2</v>
          </cell>
          <cell r="T208">
            <v>8.2997132017388259E-2</v>
          </cell>
          <cell r="V208">
            <v>9.5049010709747681E-2</v>
          </cell>
          <cell r="W208">
            <v>0.1072</v>
          </cell>
          <cell r="X208">
            <v>0.10152575153410855</v>
          </cell>
          <cell r="Y208">
            <v>0.11135376597592753</v>
          </cell>
          <cell r="Z208">
            <v>0.10374144639346296</v>
          </cell>
          <cell r="AB208">
            <v>0.12360515021459227</v>
          </cell>
          <cell r="AC208">
            <v>0.12272074962012494</v>
          </cell>
          <cell r="AD208">
            <v>0.11244008714596951</v>
          </cell>
          <cell r="AE208">
            <v>0.1</v>
          </cell>
          <cell r="AF208">
            <v>0.11331797159890657</v>
          </cell>
          <cell r="AH208">
            <v>0.1</v>
          </cell>
          <cell r="AI208">
            <v>0.1</v>
          </cell>
          <cell r="AJ208">
            <v>0.10000000000000002</v>
          </cell>
          <cell r="AK208">
            <v>0.1</v>
          </cell>
          <cell r="AL208">
            <v>9.9999999999999992E-2</v>
          </cell>
          <cell r="AN208">
            <v>6.1238487164413095E-2</v>
          </cell>
          <cell r="AO208">
            <v>5.9096206259942941E-2</v>
          </cell>
          <cell r="AP208">
            <v>5.6669012663046005E-2</v>
          </cell>
          <cell r="AQ208">
            <v>8.7000000000000008E-2</v>
          </cell>
          <cell r="AR208">
            <v>8.9226533404371713E-2</v>
          </cell>
          <cell r="AT208">
            <v>5.344496658948359E-2</v>
          </cell>
          <cell r="AU208">
            <v>5.3999999999999999E-2</v>
          </cell>
          <cell r="AV208">
            <v>0.05</v>
          </cell>
          <cell r="AW208">
            <v>0.05</v>
          </cell>
          <cell r="AX208">
            <v>5.1830587460576158E-2</v>
          </cell>
          <cell r="AZ208">
            <v>0.05</v>
          </cell>
          <cell r="BA208">
            <v>0.05</v>
          </cell>
          <cell r="BB208">
            <v>0.05</v>
          </cell>
          <cell r="BC208">
            <v>0.05</v>
          </cell>
          <cell r="BD208">
            <v>0.05</v>
          </cell>
        </row>
        <row r="209">
          <cell r="A209" t="str">
            <v>Operating Expenses</v>
          </cell>
          <cell r="D209">
            <v>0.57767769322358542</v>
          </cell>
          <cell r="E209">
            <v>0.54816414018364323</v>
          </cell>
          <cell r="F209">
            <v>0.5175582954971466</v>
          </cell>
          <cell r="G209">
            <v>9.4249434430416709E-2</v>
          </cell>
          <cell r="H209">
            <v>0.53462732173387295</v>
          </cell>
          <cell r="J209">
            <v>0.48590071480097058</v>
          </cell>
          <cell r="K209">
            <v>0.47781167869981572</v>
          </cell>
          <cell r="L209">
            <v>0.4767498356626369</v>
          </cell>
          <cell r="M209">
            <v>0.11891805377720871</v>
          </cell>
          <cell r="N209">
            <v>0.10458707505989212</v>
          </cell>
          <cell r="P209">
            <v>0.4664209362329525</v>
          </cell>
          <cell r="Q209">
            <v>0.46294004060008914</v>
          </cell>
          <cell r="R209">
            <v>0.45967741935483869</v>
          </cell>
          <cell r="S209">
            <v>0.1100466318851286</v>
          </cell>
          <cell r="T209">
            <v>0.10696312507891462</v>
          </cell>
          <cell r="V209">
            <v>0.48425304047921575</v>
          </cell>
          <cell r="W209">
            <v>0.51165217391304352</v>
          </cell>
          <cell r="X209">
            <v>0.49463957403118353</v>
          </cell>
          <cell r="Y209">
            <v>9.9143814369028416E-2</v>
          </cell>
          <cell r="Z209">
            <v>0.10071853246975611</v>
          </cell>
          <cell r="AB209">
            <v>0.56437768240343344</v>
          </cell>
          <cell r="AC209">
            <v>0.12242529123754854</v>
          </cell>
          <cell r="AD209">
            <v>0.11387799564270151</v>
          </cell>
          <cell r="AE209">
            <v>0.09</v>
          </cell>
          <cell r="AF209">
            <v>0.11239121337775193</v>
          </cell>
          <cell r="AH209">
            <v>0.49457890162151952</v>
          </cell>
          <cell r="AI209">
            <v>0.49549696178657154</v>
          </cell>
          <cell r="AJ209">
            <v>0.49612704016949943</v>
          </cell>
          <cell r="AK209">
            <v>9.4E-2</v>
          </cell>
          <cell r="AL209">
            <v>9.4E-2</v>
          </cell>
          <cell r="AN209">
            <v>0.09</v>
          </cell>
          <cell r="AO209">
            <v>0.09</v>
          </cell>
          <cell r="AP209">
            <v>0.09</v>
          </cell>
          <cell r="AQ209">
            <v>8.5999999999999993E-2</v>
          </cell>
          <cell r="AR209">
            <v>9.0436686589886517E-2</v>
          </cell>
          <cell r="AT209">
            <v>8.8999999999999996E-2</v>
          </cell>
          <cell r="AU209">
            <v>0.09</v>
          </cell>
          <cell r="AV209">
            <v>8.6999999999999994E-2</v>
          </cell>
          <cell r="AW209">
            <v>8.5999999999999993E-2</v>
          </cell>
          <cell r="AX209">
            <v>8.797215479461859E-2</v>
          </cell>
          <cell r="AZ209">
            <v>8.4000000000000005E-2</v>
          </cell>
          <cell r="BA209">
            <v>8.2000000000000003E-2</v>
          </cell>
          <cell r="BB209">
            <v>8.2000000000000003E-2</v>
          </cell>
          <cell r="BC209">
            <v>8.2000000000000003E-2</v>
          </cell>
          <cell r="BD209">
            <v>8.2483511002039808E-2</v>
          </cell>
        </row>
        <row r="210">
          <cell r="A210" t="str">
            <v>Operating Expenses</v>
          </cell>
          <cell r="D210">
            <v>0.57767769322358542</v>
          </cell>
          <cell r="E210">
            <v>0.54816414018364323</v>
          </cell>
          <cell r="F210">
            <v>0.5175582954971466</v>
          </cell>
          <cell r="G210">
            <v>0.50831934612858509</v>
          </cell>
          <cell r="H210">
            <v>0.53462732173387295</v>
          </cell>
          <cell r="J210">
            <v>0.48590071480097058</v>
          </cell>
          <cell r="K210">
            <v>0.47781167869981572</v>
          </cell>
          <cell r="L210">
            <v>0.4767498356626369</v>
          </cell>
          <cell r="M210">
            <v>0.47769953051643199</v>
          </cell>
          <cell r="N210">
            <v>0.4793206837255104</v>
          </cell>
          <cell r="P210">
            <v>0.4664209362329525</v>
          </cell>
          <cell r="Q210">
            <v>0.46294004060008914</v>
          </cell>
          <cell r="R210">
            <v>0.45967741935483869</v>
          </cell>
          <cell r="S210">
            <v>0.49002724040814444</v>
          </cell>
          <cell r="T210">
            <v>0.47002447104660311</v>
          </cell>
          <cell r="V210">
            <v>0.48425304047921575</v>
          </cell>
          <cell r="W210">
            <v>0.51165217391304352</v>
          </cell>
          <cell r="X210">
            <v>0.49463957403118353</v>
          </cell>
          <cell r="Y210">
            <v>0.52003970715969727</v>
          </cell>
          <cell r="Z210">
            <v>0.50231146640845936</v>
          </cell>
          <cell r="AB210">
            <v>0.56437768240343344</v>
          </cell>
          <cell r="AC210">
            <v>0.55138865439810913</v>
          </cell>
          <cell r="AD210">
            <v>0.53568627450980399</v>
          </cell>
          <cell r="AE210">
            <v>0.47000000000000003</v>
          </cell>
          <cell r="AF210">
            <v>0.53004999809789843</v>
          </cell>
          <cell r="AH210">
            <v>0.47399999999999998</v>
          </cell>
          <cell r="AI210">
            <v>0.47400000000000009</v>
          </cell>
          <cell r="AJ210">
            <v>0.46899999999999997</v>
          </cell>
          <cell r="AK210">
            <v>0.48399999999999999</v>
          </cell>
          <cell r="AL210">
            <v>0.47656816815798347</v>
          </cell>
          <cell r="AN210">
            <v>0.39623848716441312</v>
          </cell>
          <cell r="AO210">
            <v>0.39909620625994291</v>
          </cell>
          <cell r="AP210">
            <v>0.39666901266304599</v>
          </cell>
          <cell r="AQ210">
            <v>0.41099999999999998</v>
          </cell>
          <cell r="AR210">
            <v>0.42207700112531793</v>
          </cell>
          <cell r="AT210">
            <v>0.38744496658948363</v>
          </cell>
          <cell r="AU210">
            <v>0.39199999999999996</v>
          </cell>
          <cell r="AV210">
            <v>0.37899999999999995</v>
          </cell>
          <cell r="AW210">
            <v>0.37799999999999995</v>
          </cell>
          <cell r="AX210">
            <v>0.38401718970652465</v>
          </cell>
          <cell r="AZ210">
            <v>0.374</v>
          </cell>
          <cell r="BA210">
            <v>0.37</v>
          </cell>
          <cell r="BB210">
            <v>0.36899999999999999</v>
          </cell>
          <cell r="BC210">
            <v>0.36799999999999994</v>
          </cell>
          <cell r="BD210">
            <v>0.37019544135604793</v>
          </cell>
        </row>
        <row r="211">
          <cell r="A211" t="str">
            <v>Operating Income</v>
          </cell>
          <cell r="D211">
            <v>1.0250038825904572E-2</v>
          </cell>
          <cell r="E211">
            <v>9.1959752860056088E-2</v>
          </cell>
          <cell r="F211">
            <v>0.1310082892489691</v>
          </cell>
          <cell r="G211">
            <v>0.14752244034153089</v>
          </cell>
          <cell r="H211">
            <v>0.10145882995834342</v>
          </cell>
          <cell r="J211">
            <v>0.17591317463440226</v>
          </cell>
          <cell r="K211">
            <v>0.20019333595142441</v>
          </cell>
          <cell r="L211">
            <v>0.20703649718482942</v>
          </cell>
          <cell r="M211">
            <v>0</v>
          </cell>
          <cell r="N211">
            <v>0.19419744558268048</v>
          </cell>
          <cell r="P211">
            <v>0.19479051480525861</v>
          </cell>
          <cell r="Q211">
            <v>0.19351883943159867</v>
          </cell>
          <cell r="R211">
            <v>0.20163676274098111</v>
          </cell>
          <cell r="S211">
            <v>0</v>
          </cell>
          <cell r="T211">
            <v>0.19098840180616766</v>
          </cell>
          <cell r="V211">
            <v>0.15685696133599572</v>
          </cell>
          <cell r="W211">
            <v>0.12619130434782608</v>
          </cell>
          <cell r="X211">
            <v>0.13161099305174193</v>
          </cell>
          <cell r="Y211">
            <v>0</v>
          </cell>
          <cell r="Z211">
            <v>0.12636606779120652</v>
          </cell>
          <cell r="AB211">
            <v>-9.0354641969681118E-5</v>
          </cell>
          <cell r="AC211">
            <v>2.1724160853073837E-2</v>
          </cell>
          <cell r="AD211">
            <v>9.3514154679941383E-2</v>
          </cell>
          <cell r="AE211">
            <v>0</v>
          </cell>
          <cell r="AF211">
            <v>6.8889762227356877E-2</v>
          </cell>
          <cell r="AH211">
            <v>7.5421098378480392E-2</v>
          </cell>
          <cell r="AI211">
            <v>7.2003038213428405E-2</v>
          </cell>
          <cell r="AJ211">
            <v>7.8872959830500522E-2</v>
          </cell>
          <cell r="AK211">
            <v>0</v>
          </cell>
          <cell r="AL211">
            <v>7.5623156007419645E-2</v>
          </cell>
        </row>
        <row r="212">
          <cell r="A212" t="str">
            <v>Net Income</v>
          </cell>
          <cell r="D212">
            <v>1.3977325671687434E-3</v>
          </cell>
          <cell r="E212">
            <v>8.5715508707032845E-2</v>
          </cell>
          <cell r="F212">
            <v>0.11826142375140591</v>
          </cell>
          <cell r="G212">
            <v>0.14752244034153089</v>
          </cell>
          <cell r="H212">
            <v>0.35037510845186592</v>
          </cell>
          <cell r="J212">
            <v>0.10771198111351564</v>
          </cell>
          <cell r="K212">
            <v>0.11905265383802079</v>
          </cell>
          <cell r="L212">
            <v>0.15839263768612982</v>
          </cell>
          <cell r="M212">
            <v>0.19179470763977802</v>
          </cell>
          <cell r="N212">
            <v>0.19419744558268048</v>
          </cell>
          <cell r="P212">
            <v>0.13475856984887577</v>
          </cell>
          <cell r="Q212">
            <v>0.12655344853196013</v>
          </cell>
          <cell r="R212">
            <v>0.13616625310173699</v>
          </cell>
          <cell r="S212">
            <v>0.17475414377395071</v>
          </cell>
          <cell r="T212">
            <v>0.19098840180616766</v>
          </cell>
          <cell r="V212">
            <v>0.11438101288800154</v>
          </cell>
          <cell r="W212">
            <v>9.8249275362318839E-2</v>
          </cell>
          <cell r="X212">
            <v>0.12031708889472563</v>
          </cell>
          <cell r="Y212">
            <v>8.7752822930884669E-2</v>
          </cell>
          <cell r="Z212">
            <v>0.12636606779120652</v>
          </cell>
          <cell r="AB212">
            <v>4.1540546645583966E-2</v>
          </cell>
          <cell r="AC212">
            <v>-2.6781191963532108E-2</v>
          </cell>
          <cell r="AD212">
            <v>-3.2897603485838894E-2</v>
          </cell>
          <cell r="AE212">
            <v>4.9999999999999982E-2</v>
          </cell>
          <cell r="AF212">
            <v>-2.5018069964730088E-3</v>
          </cell>
          <cell r="AH212">
            <v>5.8223986904139088E-2</v>
          </cell>
          <cell r="AI212">
            <v>5.6415366552019071E-2</v>
          </cell>
          <cell r="AJ212">
            <v>6.1473939613950423E-2</v>
          </cell>
          <cell r="AK212">
            <v>8.6000000000000035E-2</v>
          </cell>
          <cell r="AL212">
            <v>8.475031454428332E-2</v>
          </cell>
          <cell r="AN212">
            <v>3.4335031680710615E-2</v>
          </cell>
          <cell r="AO212">
            <v>3.1903793740057043E-2</v>
          </cell>
          <cell r="AP212">
            <v>3.4330987336954048E-2</v>
          </cell>
          <cell r="AQ212">
            <v>7.6500000000000012E-2</v>
          </cell>
          <cell r="AR212">
            <v>5.8034014857289672E-2</v>
          </cell>
          <cell r="AT212">
            <v>4.3555033410516343E-2</v>
          </cell>
          <cell r="AU212">
            <v>3.9000000000000007E-2</v>
          </cell>
          <cell r="AV212">
            <v>5.1999999999999991E-2</v>
          </cell>
          <cell r="AW212">
            <v>5.3000000000000033E-2</v>
          </cell>
          <cell r="AX212">
            <v>4.6982810293475286E-2</v>
          </cell>
          <cell r="AZ212">
            <v>5.6999999999999926E-2</v>
          </cell>
          <cell r="BA212">
            <v>6.1000000000000026E-2</v>
          </cell>
          <cell r="BB212">
            <v>6.2000000000000034E-2</v>
          </cell>
          <cell r="BC212">
            <v>6.2999999999999931E-2</v>
          </cell>
          <cell r="BD212">
            <v>6.0804558643952074E-2</v>
          </cell>
        </row>
        <row r="213">
          <cell r="A213" t="str">
            <v>Net Income</v>
          </cell>
          <cell r="D213">
            <v>1.3977325671687434E-3</v>
          </cell>
          <cell r="E213">
            <v>8.5715508707032845E-2</v>
          </cell>
          <cell r="F213">
            <v>0.11826142375140591</v>
          </cell>
          <cell r="G213">
            <v>1.0130993213165</v>
          </cell>
          <cell r="H213">
            <v>0.35037510845186592</v>
          </cell>
          <cell r="J213">
            <v>0.10771198111351564</v>
          </cell>
          <cell r="K213">
            <v>0.11905265383802079</v>
          </cell>
          <cell r="L213">
            <v>0.15839263768612982</v>
          </cell>
          <cell r="M213">
            <v>0.13879107981220651</v>
          </cell>
          <cell r="N213">
            <v>0.13206396331515746</v>
          </cell>
          <cell r="P213">
            <v>0.13475856984887577</v>
          </cell>
          <cell r="Q213">
            <v>0.12655344853196013</v>
          </cell>
          <cell r="R213">
            <v>0.13616625310173699</v>
          </cell>
          <cell r="S213">
            <v>0.12844544992843615</v>
          </cell>
          <cell r="T213">
            <v>0.13147625947726954</v>
          </cell>
          <cell r="V213">
            <v>0.11438101288800154</v>
          </cell>
          <cell r="W213">
            <v>9.8249275362318839E-2</v>
          </cell>
          <cell r="X213">
            <v>0.12031708889472563</v>
          </cell>
          <cell r="Y213">
            <v>5.1668941556024271E-2</v>
          </cell>
          <cell r="Z213">
            <v>9.6821807489977776E-2</v>
          </cell>
          <cell r="AB213">
            <v>1.7912807770499257E-2</v>
          </cell>
          <cell r="AC213">
            <v>2.3636670606110616E-3</v>
          </cell>
          <cell r="AD213">
            <v>-3.5947712418301775E-3</v>
          </cell>
          <cell r="AE213">
            <v>4.1894562830262071E-2</v>
          </cell>
          <cell r="AF213">
            <v>1.4597967072742643E-2</v>
          </cell>
          <cell r="AH213">
            <v>6.2083562041198359E-2</v>
          </cell>
          <cell r="AI213">
            <v>6.2279770878903191E-2</v>
          </cell>
          <cell r="AJ213">
            <v>1.617253756193095E-2</v>
          </cell>
          <cell r="AK213">
            <v>6.6351191015080871E-2</v>
          </cell>
          <cell r="AL213">
            <v>6.5075294703823894E-2</v>
          </cell>
          <cell r="AN213">
            <v>4.0746177052714015E-2</v>
          </cell>
          <cell r="AO213">
            <v>4.1527556077777562E-2</v>
          </cell>
          <cell r="AP213">
            <v>4.4997051971481128E-2</v>
          </cell>
          <cell r="AQ213">
            <v>6.7145292115057278E-2</v>
          </cell>
          <cell r="AR213">
            <v>6.2460704843538349E-2</v>
          </cell>
          <cell r="AT213">
            <v>4.8618884079469724E-2</v>
          </cell>
          <cell r="AU213">
            <v>4.8349879830956774E-2</v>
          </cell>
          <cell r="AV213">
            <v>4.6443502514030753E-2</v>
          </cell>
          <cell r="AW213">
            <v>4.7449945246357907E-2</v>
          </cell>
          <cell r="AX213">
            <v>4.7706088757071594E-2</v>
          </cell>
          <cell r="AZ213">
            <v>4.6327275682589229E-2</v>
          </cell>
          <cell r="BA213">
            <v>5.2475991578273533E-2</v>
          </cell>
          <cell r="BB213">
            <v>5.4580824839112571E-2</v>
          </cell>
          <cell r="BC213">
            <v>5.556053316537149E-2</v>
          </cell>
          <cell r="BD213">
            <v>5.2321244562634456E-2</v>
          </cell>
        </row>
        <row r="214">
          <cell r="A214" t="str">
            <v>Other Metrics</v>
          </cell>
        </row>
        <row r="215">
          <cell r="A215" t="str">
            <v>Domestic Revenue</v>
          </cell>
          <cell r="B215" t="str">
            <v>dom</v>
          </cell>
        </row>
        <row r="216">
          <cell r="A216" t="str">
            <v>International Revenue</v>
          </cell>
          <cell r="B216" t="str">
            <v>intl</v>
          </cell>
        </row>
        <row r="217">
          <cell r="A217" t="str">
            <v>International Revenue</v>
          </cell>
          <cell r="B217" t="str">
            <v>intl</v>
          </cell>
        </row>
        <row r="218">
          <cell r="A218" t="str">
            <v>LTM Total Revenue</v>
          </cell>
          <cell r="B218" t="str">
            <v>ltmrev</v>
          </cell>
          <cell r="D218" t="str">
            <v>-</v>
          </cell>
          <cell r="E218" t="str">
            <v>-</v>
          </cell>
          <cell r="F218" t="str">
            <v>-</v>
          </cell>
          <cell r="G218">
            <v>92.830353000000002</v>
          </cell>
          <cell r="H218" t="str">
            <v>-</v>
          </cell>
          <cell r="J218">
            <v>104.011353</v>
          </cell>
          <cell r="K218">
            <v>115.01400000000001</v>
          </cell>
          <cell r="L218">
            <v>125.99600000000001</v>
          </cell>
          <cell r="M218">
            <v>0</v>
          </cell>
          <cell r="N218" t="str">
            <v>-</v>
          </cell>
          <cell r="P218">
            <v>146.27500000000001</v>
          </cell>
          <cell r="Q218">
            <v>153.566</v>
          </cell>
          <cell r="R218">
            <v>160.489</v>
          </cell>
          <cell r="S218">
            <v>0</v>
          </cell>
          <cell r="T218" t="str">
            <v>-</v>
          </cell>
          <cell r="V218">
            <v>169.696</v>
          </cell>
          <cell r="W218">
            <v>172.42699999999999</v>
          </cell>
          <cell r="X218">
            <v>172.39600000000002</v>
          </cell>
          <cell r="Y218">
            <v>0</v>
          </cell>
          <cell r="Z218" t="str">
            <v>-</v>
          </cell>
          <cell r="AB218">
            <v>169.571</v>
          </cell>
          <cell r="AC218">
            <v>174.93073999999999</v>
          </cell>
          <cell r="AD218">
            <v>186.01636239999999</v>
          </cell>
          <cell r="AE218">
            <v>0</v>
          </cell>
          <cell r="AF218" t="str">
            <v>-</v>
          </cell>
          <cell r="AH218">
            <v>216.77401678320001</v>
          </cell>
          <cell r="AI218">
            <v>225.16295255917606</v>
          </cell>
          <cell r="AJ218">
            <v>228.73234577232395</v>
          </cell>
          <cell r="AK218">
            <v>0</v>
          </cell>
          <cell r="AL218" t="str">
            <v>-</v>
          </cell>
          <cell r="AN218">
            <v>226.75562917500622</v>
          </cell>
          <cell r="AO218">
            <v>227.56468740349203</v>
          </cell>
          <cell r="AP218">
            <v>229.8613492156386</v>
          </cell>
          <cell r="AQ218">
            <v>0</v>
          </cell>
          <cell r="AR218" t="str">
            <v>-</v>
          </cell>
        </row>
        <row r="219">
          <cell r="A219" t="str">
            <v>LTM Total Operating Expenses</v>
          </cell>
          <cell r="B219" t="str">
            <v>ltmrev</v>
          </cell>
          <cell r="D219" t="str">
            <v>-</v>
          </cell>
          <cell r="E219" t="str">
            <v>-</v>
          </cell>
          <cell r="F219" t="str">
            <v>-</v>
          </cell>
          <cell r="G219">
            <v>49.629643000000002</v>
          </cell>
          <cell r="H219" t="str">
            <v>-</v>
          </cell>
          <cell r="J219">
            <v>53.289642999999998</v>
          </cell>
          <cell r="K219">
            <v>56.992022000000006</v>
          </cell>
          <cell r="L219">
            <v>61.248000000000005</v>
          </cell>
          <cell r="M219">
            <v>136.078</v>
          </cell>
          <cell r="N219" t="str">
            <v>-</v>
          </cell>
          <cell r="P219">
            <v>69.387</v>
          </cell>
          <cell r="Q219">
            <v>72.27</v>
          </cell>
          <cell r="R219">
            <v>74.85499999999999</v>
          </cell>
          <cell r="S219">
            <v>166.31899999999999</v>
          </cell>
          <cell r="T219" t="str">
            <v>-</v>
          </cell>
          <cell r="V219">
            <v>80.534999999999997</v>
          </cell>
          <cell r="W219">
            <v>83.9</v>
          </cell>
          <cell r="X219">
            <v>85.35</v>
          </cell>
          <cell r="Y219">
            <v>169.37299999999999</v>
          </cell>
          <cell r="Z219" t="str">
            <v>-</v>
          </cell>
          <cell r="AB219">
            <v>88.720999999999989</v>
          </cell>
          <cell r="AC219">
            <v>173.83</v>
          </cell>
          <cell r="AD219">
            <v>177.84899999999999</v>
          </cell>
          <cell r="AE219">
            <v>184.00700000000003</v>
          </cell>
          <cell r="AF219" t="str">
            <v>-</v>
          </cell>
          <cell r="AH219">
            <v>103.57005502890347</v>
          </cell>
          <cell r="AI219">
            <v>106.42413741643131</v>
          </cell>
          <cell r="AJ219">
            <v>109.60812958720636</v>
          </cell>
          <cell r="AK219">
            <v>192.96961099040001</v>
          </cell>
          <cell r="AL219" t="str">
            <v>-</v>
          </cell>
          <cell r="AN219">
            <v>112.69267912309397</v>
          </cell>
          <cell r="AO219">
            <v>113.35331257269425</v>
          </cell>
          <cell r="AP219">
            <v>114.7206051962138</v>
          </cell>
          <cell r="AQ219">
            <v>212.20283526574667</v>
          </cell>
          <cell r="AR219" t="str">
            <v>-</v>
          </cell>
          <cell r="AT219">
            <v>215.80208713625657</v>
          </cell>
          <cell r="AU219">
            <v>219.77840574565289</v>
          </cell>
          <cell r="AV219">
            <v>224.21507007936171</v>
          </cell>
          <cell r="AW219">
            <v>229.25486719697255</v>
          </cell>
          <cell r="AX219" t="str">
            <v>-</v>
          </cell>
          <cell r="AZ219">
            <v>229.88260397653374</v>
          </cell>
          <cell r="BA219">
            <v>234.37710510058085</v>
          </cell>
          <cell r="BB219">
            <v>239.27150777988115</v>
          </cell>
          <cell r="BC219">
            <v>244.49656325679956</v>
          </cell>
          <cell r="BD219" t="str">
            <v>-</v>
          </cell>
        </row>
        <row r="220">
          <cell r="A220" t="str">
            <v>LTM Operating Income</v>
          </cell>
          <cell r="B220" t="str">
            <v>ltmop</v>
          </cell>
          <cell r="D220" t="str">
            <v>-</v>
          </cell>
          <cell r="E220" t="str">
            <v>-</v>
          </cell>
          <cell r="F220" t="str">
            <v>-</v>
          </cell>
          <cell r="G220">
            <v>49.629643000000002</v>
          </cell>
          <cell r="H220" t="str">
            <v>-</v>
          </cell>
          <cell r="J220">
            <v>14.585458999999997</v>
          </cell>
          <cell r="K220">
            <v>19.180115999999998</v>
          </cell>
          <cell r="L220">
            <v>23.278999999999993</v>
          </cell>
          <cell r="M220">
            <v>65.224999999999994</v>
          </cell>
          <cell r="N220" t="str">
            <v>-</v>
          </cell>
          <cell r="P220">
            <v>28.987999999999996</v>
          </cell>
          <cell r="Q220">
            <v>30.17799999999999</v>
          </cell>
          <cell r="R220">
            <v>31.384999999999994</v>
          </cell>
          <cell r="S220">
            <v>78.174000000000007</v>
          </cell>
          <cell r="T220" t="str">
            <v>-</v>
          </cell>
          <cell r="V220">
            <v>30.750999999999998</v>
          </cell>
          <cell r="W220">
            <v>28.376000000000001</v>
          </cell>
          <cell r="X220">
            <v>25.437000000000005</v>
          </cell>
          <cell r="Y220">
            <v>85.078000000000003</v>
          </cell>
          <cell r="Z220" t="str">
            <v>-</v>
          </cell>
          <cell r="AB220">
            <v>14.486000000000004</v>
          </cell>
          <cell r="AC220">
            <v>92.783000000000001</v>
          </cell>
          <cell r="AD220">
            <v>96.655000000000001</v>
          </cell>
          <cell r="AE220">
            <v>97.532910000000001</v>
          </cell>
          <cell r="AF220" t="str">
            <v>-</v>
          </cell>
          <cell r="AH220">
            <v>18.361982263643107</v>
          </cell>
          <cell r="AI220">
            <v>21.403769423199382</v>
          </cell>
          <cell r="AJ220">
            <v>20.9098033916441</v>
          </cell>
          <cell r="AK220">
            <v>91.963174019853597</v>
          </cell>
          <cell r="AL220" t="str">
            <v>-</v>
          </cell>
          <cell r="AN220">
            <v>17.693024756209343</v>
          </cell>
          <cell r="AO220">
            <v>18.3567728613417</v>
          </cell>
          <cell r="AP220">
            <v>18.604224166932891</v>
          </cell>
          <cell r="AQ220">
            <v>101.13992305454805</v>
          </cell>
          <cell r="AR220" t="str">
            <v>-</v>
          </cell>
          <cell r="AT220">
            <v>84.612611252384426</v>
          </cell>
          <cell r="AU220">
            <v>86.212718872687077</v>
          </cell>
          <cell r="AV220">
            <v>86.707694884240766</v>
          </cell>
          <cell r="AW220">
            <v>86.882926654865116</v>
          </cell>
          <cell r="AX220" t="str">
            <v>-</v>
          </cell>
          <cell r="AZ220">
            <v>87.496621571690696</v>
          </cell>
          <cell r="BA220">
            <v>87.932744706856852</v>
          </cell>
          <cell r="BB220">
            <v>89.17164919410564</v>
          </cell>
          <cell r="BC220">
            <v>90.511513144887786</v>
          </cell>
          <cell r="BD220" t="str">
            <v>-</v>
          </cell>
        </row>
        <row r="221">
          <cell r="A221" t="str">
            <v>LTM Operating Margin</v>
          </cell>
          <cell r="B221" t="str">
            <v>ltmop</v>
          </cell>
          <cell r="D221" t="str">
            <v>-</v>
          </cell>
          <cell r="E221" t="str">
            <v>-</v>
          </cell>
          <cell r="F221" t="str">
            <v>-</v>
          </cell>
          <cell r="G221">
            <v>0.10145882995834342</v>
          </cell>
          <cell r="H221" t="str">
            <v>-</v>
          </cell>
          <cell r="J221">
            <v>0.14022949014036956</v>
          </cell>
          <cell r="K221">
            <v>0.16676331577025402</v>
          </cell>
          <cell r="L221">
            <v>0.18475983364551249</v>
          </cell>
          <cell r="M221">
            <v>26.425999999999995</v>
          </cell>
          <cell r="N221" t="str">
            <v>-</v>
          </cell>
          <cell r="P221">
            <v>0.19817467099641084</v>
          </cell>
          <cell r="Q221">
            <v>0.19651485354831141</v>
          </cell>
          <cell r="R221">
            <v>0.19555857410788274</v>
          </cell>
          <cell r="S221">
            <v>31.764999999999993</v>
          </cell>
          <cell r="T221" t="str">
            <v>-</v>
          </cell>
          <cell r="V221">
            <v>0.18121228549877427</v>
          </cell>
          <cell r="W221">
            <v>0.16456819407633377</v>
          </cell>
          <cell r="X221">
            <v>0.14754982714216108</v>
          </cell>
          <cell r="Y221">
            <v>21.403000000000006</v>
          </cell>
          <cell r="Z221" t="str">
            <v>-</v>
          </cell>
          <cell r="AB221">
            <v>8.5427343118811616E-2</v>
          </cell>
          <cell r="AC221">
            <v>7.7749999999999986</v>
          </cell>
          <cell r="AD221">
            <v>0.75299999999998946</v>
          </cell>
          <cell r="AE221">
            <v>-0.46035000000000892</v>
          </cell>
          <cell r="AF221" t="str">
            <v>-</v>
          </cell>
          <cell r="AH221">
            <v>8.4705642014316171E-2</v>
          </cell>
          <cell r="AI221">
            <v>9.5059019167792108E-2</v>
          </cell>
          <cell r="AJ221">
            <v>9.1416031786152985E-2</v>
          </cell>
          <cell r="AK221">
            <v>16.354235228924392</v>
          </cell>
          <cell r="AL221" t="str">
            <v>-</v>
          </cell>
          <cell r="AN221">
            <v>7.8026838057255729E-2</v>
          </cell>
          <cell r="AO221">
            <v>8.066617483930423E-2</v>
          </cell>
          <cell r="AP221">
            <v>8.093672220413102E-2</v>
          </cell>
          <cell r="AQ221">
            <v>19.815693046927564</v>
          </cell>
          <cell r="AR221" t="str">
            <v>-</v>
          </cell>
          <cell r="AT221">
            <v>14.784542154835563</v>
          </cell>
          <cell r="AU221">
            <v>17.128889962756013</v>
          </cell>
          <cell r="AV221">
            <v>20.241454436953514</v>
          </cell>
          <cell r="AW221">
            <v>23.704185259275345</v>
          </cell>
          <cell r="AZ221">
            <v>11.582780742195339</v>
          </cell>
          <cell r="BA221">
            <v>13.083787591493486</v>
          </cell>
          <cell r="BB221">
            <v>13.954370659023134</v>
          </cell>
          <cell r="BC221">
            <v>14.866505618792807</v>
          </cell>
        </row>
        <row r="222">
          <cell r="A222" t="str">
            <v>LTM R&amp;D</v>
          </cell>
          <cell r="B222" t="str">
            <v>ltmrnd</v>
          </cell>
          <cell r="D222" t="str">
            <v>-</v>
          </cell>
          <cell r="E222" t="str">
            <v>-</v>
          </cell>
          <cell r="F222" t="str">
            <v>-</v>
          </cell>
          <cell r="G222">
            <v>7.0696669999999999</v>
          </cell>
          <cell r="H222" t="str">
            <v>-</v>
          </cell>
          <cell r="J222">
            <v>7.8156670000000004</v>
          </cell>
          <cell r="K222">
            <v>8.7977069999999991</v>
          </cell>
          <cell r="L222">
            <v>9.3740000000000006</v>
          </cell>
          <cell r="M222">
            <v>0.19419744558268048</v>
          </cell>
          <cell r="N222" t="str">
            <v>-</v>
          </cell>
          <cell r="P222">
            <v>10.908000000000001</v>
          </cell>
          <cell r="Q222">
            <v>11.680999999999999</v>
          </cell>
          <cell r="R222">
            <v>12.486999999999998</v>
          </cell>
          <cell r="S222">
            <v>0.19098840180616763</v>
          </cell>
          <cell r="T222" t="str">
            <v>-</v>
          </cell>
          <cell r="V222">
            <v>15.074</v>
          </cell>
          <cell r="W222">
            <v>16.291</v>
          </cell>
          <cell r="X222">
            <v>17.190999999999999</v>
          </cell>
          <cell r="Y222">
            <v>0.12636606779120643</v>
          </cell>
          <cell r="Z222" t="str">
            <v>-</v>
          </cell>
          <cell r="AB222">
            <v>18.320999999999998</v>
          </cell>
          <cell r="AC222">
            <v>4.4727607432549034E-2</v>
          </cell>
          <cell r="AD222">
            <v>4.2339287822815395E-3</v>
          </cell>
          <cell r="AE222">
            <v>-2.5018069964730084E-3</v>
          </cell>
          <cell r="AF222" t="str">
            <v>-</v>
          </cell>
          <cell r="AH222">
            <v>22.260984343821733</v>
          </cell>
          <cell r="AI222">
            <v>22.6</v>
          </cell>
          <cell r="AJ222">
            <v>23.3</v>
          </cell>
          <cell r="AK222">
            <v>8.475031454428332E-2</v>
          </cell>
          <cell r="AL222" t="str">
            <v>-</v>
          </cell>
          <cell r="AN222">
            <v>24.257983744841539</v>
          </cell>
          <cell r="AO222">
            <v>24.603084485332342</v>
          </cell>
          <cell r="AP222">
            <v>25.074679002114735</v>
          </cell>
          <cell r="AQ222">
            <v>9.3380906160428531E-2</v>
          </cell>
          <cell r="AR222" t="str">
            <v>-</v>
          </cell>
          <cell r="AT222">
            <v>6.850972736654147E-2</v>
          </cell>
          <cell r="AU222">
            <v>7.7937092612179043E-2</v>
          </cell>
          <cell r="AV222">
            <v>9.0276957877046274E-2</v>
          </cell>
          <cell r="AW222">
            <v>0.10339664997781287</v>
          </cell>
          <cell r="AX222" t="str">
            <v>-</v>
          </cell>
          <cell r="AZ222">
            <v>5.0385633979410212E-2</v>
          </cell>
          <cell r="BA222">
            <v>5.5823658995526444E-2</v>
          </cell>
          <cell r="BB222">
            <v>5.8320235403291384E-2</v>
          </cell>
          <cell r="BC222">
            <v>6.0804558643952074E-2</v>
          </cell>
          <cell r="BD222" t="str">
            <v>-</v>
          </cell>
        </row>
        <row r="223">
          <cell r="A223" t="str">
            <v>LTM Operating EPS</v>
          </cell>
          <cell r="B223" t="str">
            <v>ltmeps</v>
          </cell>
          <cell r="D223" t="str">
            <v>-</v>
          </cell>
          <cell r="E223" t="str">
            <v>-</v>
          </cell>
          <cell r="F223" t="str">
            <v>-</v>
          </cell>
          <cell r="G223">
            <v>7.0696669999999999</v>
          </cell>
          <cell r="H223" t="str">
            <v>-</v>
          </cell>
          <cell r="J223">
            <v>0.52999999999999992</v>
          </cell>
          <cell r="K223">
            <v>0.56000000000000005</v>
          </cell>
          <cell r="L223">
            <v>0.6</v>
          </cell>
          <cell r="M223">
            <v>9.9439999999999991</v>
          </cell>
          <cell r="N223" t="str">
            <v>-</v>
          </cell>
          <cell r="P223">
            <v>0.3</v>
          </cell>
          <cell r="Q223">
            <v>0.32</v>
          </cell>
          <cell r="R223">
            <v>0.33</v>
          </cell>
          <cell r="S223">
            <v>13.804000000000002</v>
          </cell>
          <cell r="T223" t="str">
            <v>-</v>
          </cell>
          <cell r="V223">
            <v>0.33</v>
          </cell>
          <cell r="W223">
            <v>0.31000000000000005</v>
          </cell>
          <cell r="X223">
            <v>0.30000000000000004</v>
          </cell>
          <cell r="Y223">
            <v>17.571000000000002</v>
          </cell>
          <cell r="Z223" t="str">
            <v>-</v>
          </cell>
          <cell r="AB223">
            <v>0.20120210796765606</v>
          </cell>
          <cell r="AC223">
            <v>19.768999999999998</v>
          </cell>
          <cell r="AD223">
            <v>20.692999999999998</v>
          </cell>
          <cell r="AE223">
            <v>20.851300000000002</v>
          </cell>
          <cell r="AF223" t="str">
            <v>-</v>
          </cell>
          <cell r="AH223">
            <v>0.21</v>
          </cell>
          <cell r="AI223">
            <v>0.24</v>
          </cell>
          <cell r="AJ223">
            <v>0.24000000000000002</v>
          </cell>
          <cell r="AK223">
            <v>19.296961099040001</v>
          </cell>
          <cell r="AL223" t="str">
            <v>-</v>
          </cell>
          <cell r="AN223">
            <v>0.21000000000000002</v>
          </cell>
          <cell r="AO223">
            <v>0.21999999999999997</v>
          </cell>
          <cell r="AP223">
            <v>0.22999999999999998</v>
          </cell>
          <cell r="AQ223">
            <v>21.220283526574669</v>
          </cell>
          <cell r="AR223" t="str">
            <v>-</v>
          </cell>
          <cell r="AT223">
            <v>11.96476752837458</v>
          </cell>
          <cell r="AU223">
            <v>11.9761076719877</v>
          </cell>
          <cell r="AV223">
            <v>11.811758179052831</v>
          </cell>
          <cell r="AW223">
            <v>11.726540502671927</v>
          </cell>
          <cell r="AX223" t="str">
            <v>-</v>
          </cell>
          <cell r="AZ223">
            <v>11.717192431686918</v>
          </cell>
          <cell r="BA223">
            <v>11.718855255029043</v>
          </cell>
          <cell r="BB223">
            <v>11.963575388994059</v>
          </cell>
          <cell r="BC223">
            <v>12.22482816283998</v>
          </cell>
          <cell r="BD223" t="str">
            <v>-</v>
          </cell>
        </row>
        <row r="224">
          <cell r="A224" t="str">
            <v>LTM CFFO</v>
          </cell>
          <cell r="B224" t="str">
            <v>ltmcffo</v>
          </cell>
          <cell r="D224" t="str">
            <v>-</v>
          </cell>
          <cell r="E224" t="str">
            <v>-</v>
          </cell>
          <cell r="F224" t="str">
            <v>-</v>
          </cell>
          <cell r="G224">
            <v>0.48</v>
          </cell>
          <cell r="H224" t="str">
            <v>-</v>
          </cell>
          <cell r="J224">
            <v>6.5719999999999992</v>
          </cell>
          <cell r="K224">
            <v>10.991</v>
          </cell>
          <cell r="L224">
            <v>15.726999999999999</v>
          </cell>
          <cell r="M224">
            <v>0.27</v>
          </cell>
          <cell r="N224">
            <v>17.998999999999995</v>
          </cell>
          <cell r="P224">
            <v>21.724999999999994</v>
          </cell>
          <cell r="Q224">
            <v>25.703999999999994</v>
          </cell>
          <cell r="R224">
            <v>19.860000000000007</v>
          </cell>
          <cell r="S224">
            <v>0.33</v>
          </cell>
          <cell r="T224">
            <v>2.8329999999999984</v>
          </cell>
          <cell r="V224">
            <v>2.3119999999999976</v>
          </cell>
          <cell r="W224">
            <v>3.4300000000000104</v>
          </cell>
          <cell r="X224">
            <v>12.045000000000009</v>
          </cell>
          <cell r="Y224">
            <v>0.25120210796765607</v>
          </cell>
          <cell r="Z224">
            <v>28.267000000000007</v>
          </cell>
          <cell r="AB224">
            <v>-56.852999999999987</v>
          </cell>
          <cell r="AC224">
            <v>0.12120210796765607</v>
          </cell>
          <cell r="AD224">
            <v>4.1202107967656061E-2</v>
          </cell>
          <cell r="AE224">
            <v>0.04</v>
          </cell>
          <cell r="AF224">
            <v>-72.974443979233229</v>
          </cell>
          <cell r="AH224">
            <v>10.65373379568282</v>
          </cell>
          <cell r="AI224">
            <v>17.725850610265965</v>
          </cell>
          <cell r="AJ224">
            <v>20.013743958525019</v>
          </cell>
          <cell r="AK224">
            <v>0.18000000000000002</v>
          </cell>
          <cell r="AL224">
            <v>19.513164484729582</v>
          </cell>
          <cell r="AN224">
            <v>18.885485032888575</v>
          </cell>
          <cell r="AO224">
            <v>18.902087333731743</v>
          </cell>
          <cell r="AP224">
            <v>18.867659641462751</v>
          </cell>
          <cell r="AQ224">
            <v>0.21999999999999997</v>
          </cell>
          <cell r="AR224">
            <v>19.989420607827448</v>
          </cell>
          <cell r="AT224">
            <v>0.21000000000000002</v>
          </cell>
          <cell r="AU224">
            <v>0.22</v>
          </cell>
          <cell r="AV224">
            <v>0.22999999999999998</v>
          </cell>
          <cell r="AW224">
            <v>0.26</v>
          </cell>
          <cell r="AX224" t="str">
            <v>-</v>
          </cell>
          <cell r="AZ224">
            <v>0.17</v>
          </cell>
          <cell r="BA224">
            <v>0.18000000000000002</v>
          </cell>
          <cell r="BB224">
            <v>0.19</v>
          </cell>
          <cell r="BC224">
            <v>0.2</v>
          </cell>
          <cell r="BD224" t="str">
            <v>-</v>
          </cell>
        </row>
        <row r="225">
          <cell r="A225" t="str">
            <v>LTM FCF</v>
          </cell>
          <cell r="B225" t="str">
            <v>ltmfcf</v>
          </cell>
          <cell r="J225">
            <v>6.5719999999999992</v>
          </cell>
          <cell r="K225">
            <v>10.991</v>
          </cell>
          <cell r="L225">
            <v>15.726999999999999</v>
          </cell>
          <cell r="M225">
            <v>17.998999999999995</v>
          </cell>
          <cell r="N225">
            <v>17.998999999999995</v>
          </cell>
          <cell r="P225">
            <v>21.724999999999994</v>
          </cell>
          <cell r="Q225">
            <v>25.703999999999994</v>
          </cell>
          <cell r="R225">
            <v>28.341000000000005</v>
          </cell>
          <cell r="S225">
            <v>2.8329999999999984</v>
          </cell>
          <cell r="T225">
            <v>2.8329999999999984</v>
          </cell>
          <cell r="V225">
            <v>30.756999999999998</v>
          </cell>
          <cell r="W225">
            <v>31.875000000000011</v>
          </cell>
          <cell r="X225">
            <v>32.009000000000007</v>
          </cell>
          <cell r="Y225">
            <v>28.267000000000007</v>
          </cell>
          <cell r="Z225">
            <v>28.267000000000007</v>
          </cell>
          <cell r="AB225">
            <v>21.107000000000006</v>
          </cell>
          <cell r="AC225">
            <v>-68.701999999999998</v>
          </cell>
          <cell r="AD225">
            <v>-74.304509166666676</v>
          </cell>
          <cell r="AE225">
            <v>-78.043945707970252</v>
          </cell>
          <cell r="AF225">
            <v>-78.043945707970252</v>
          </cell>
          <cell r="AH225">
            <v>10.65373379568282</v>
          </cell>
          <cell r="AI225">
            <v>17.725850610265965</v>
          </cell>
          <cell r="AJ225">
            <v>20.013743958525019</v>
          </cell>
          <cell r="AK225">
            <v>13.122538211318574</v>
          </cell>
          <cell r="AL225">
            <v>13.122538211318574</v>
          </cell>
          <cell r="AN225">
            <v>18.885485032888575</v>
          </cell>
          <cell r="AO225">
            <v>18.902087333731743</v>
          </cell>
          <cell r="AP225">
            <v>18.867659641462751</v>
          </cell>
          <cell r="AQ225">
            <v>20.011751214648321</v>
          </cell>
          <cell r="AR225">
            <v>20.011751214648321</v>
          </cell>
          <cell r="AT225">
            <v>6.7900786284254524</v>
          </cell>
          <cell r="AU225">
            <v>7.0505590090302759</v>
          </cell>
          <cell r="AV225">
            <v>6.8100241956616223</v>
          </cell>
          <cell r="AW225">
            <v>8.345788214779958</v>
          </cell>
          <cell r="AX225">
            <v>8.345788214779958</v>
          </cell>
          <cell r="AZ225">
            <v>12.846686037041755</v>
          </cell>
          <cell r="BA225">
            <v>13.14794215441006</v>
          </cell>
          <cell r="BB225">
            <v>13.927650217373326</v>
          </cell>
          <cell r="BC225">
            <v>14.706209816518294</v>
          </cell>
          <cell r="BD225">
            <v>14.706209816518294</v>
          </cell>
        </row>
        <row r="226">
          <cell r="A226" t="str">
            <v>LTM FCF</v>
          </cell>
          <cell r="B226" t="str">
            <v>ltmfcf</v>
          </cell>
          <cell r="J226">
            <v>6.5719999999999992</v>
          </cell>
          <cell r="K226">
            <v>10.991</v>
          </cell>
          <cell r="L226">
            <v>15.726999999999999</v>
          </cell>
          <cell r="M226">
            <v>17.998999999999995</v>
          </cell>
          <cell r="N226">
            <v>17.998999999999995</v>
          </cell>
          <cell r="P226">
            <v>21.724999999999994</v>
          </cell>
          <cell r="Q226">
            <v>25.703999999999994</v>
          </cell>
          <cell r="R226">
            <v>28.341000000000005</v>
          </cell>
          <cell r="S226">
            <v>31.277999999999999</v>
          </cell>
          <cell r="T226">
            <v>31.277999999999999</v>
          </cell>
          <cell r="V226">
            <v>30.756999999999998</v>
          </cell>
          <cell r="W226">
            <v>31.875000000000011</v>
          </cell>
          <cell r="X226">
            <v>32.009000000000007</v>
          </cell>
          <cell r="Y226">
            <v>28.267000000000007</v>
          </cell>
          <cell r="Z226">
            <v>28.267000000000007</v>
          </cell>
          <cell r="AB226">
            <v>21.107000000000006</v>
          </cell>
          <cell r="AC226">
            <v>9.2579999999999991</v>
          </cell>
          <cell r="AD226">
            <v>3.6554908333333183</v>
          </cell>
          <cell r="AE226">
            <v>-8.3945707970257466E-2</v>
          </cell>
          <cell r="AF226">
            <v>-8.3945707970257466E-2</v>
          </cell>
          <cell r="AH226">
            <v>1.9195428581305416</v>
          </cell>
          <cell r="AI226">
            <v>9.3240611297964335</v>
          </cell>
          <cell r="AJ226">
            <v>12.418668552147388</v>
          </cell>
          <cell r="AK226">
            <v>13.122538211318574</v>
          </cell>
          <cell r="AL226">
            <v>13.122538211318574</v>
          </cell>
          <cell r="AN226">
            <v>17.436666039827319</v>
          </cell>
          <cell r="AO226">
            <v>18.286394977353066</v>
          </cell>
          <cell r="AP226">
            <v>19.494252583807501</v>
          </cell>
          <cell r="AQ226">
            <v>20.011751214648321</v>
          </cell>
          <cell r="AR226">
            <v>20.011751214648321</v>
          </cell>
          <cell r="AT226">
            <v>19.732424524444902</v>
          </cell>
          <cell r="AU226">
            <v>13.318196515912364</v>
          </cell>
          <cell r="AV226">
            <v>5.9913862420507984</v>
          </cell>
          <cell r="AW226">
            <v>0</v>
          </cell>
          <cell r="AX226">
            <v>0</v>
          </cell>
          <cell r="AZ226">
            <v>12.846686037041755</v>
          </cell>
          <cell r="BA226">
            <v>13.14794215441006</v>
          </cell>
          <cell r="BB226">
            <v>13.927650217373326</v>
          </cell>
          <cell r="BC226">
            <v>14.706209816518294</v>
          </cell>
          <cell r="BD226">
            <v>14.706209816518294</v>
          </cell>
        </row>
        <row r="227">
          <cell r="A227" t="str">
            <v>EBIT (1-T)</v>
          </cell>
          <cell r="B227" t="str">
            <v>nopat</v>
          </cell>
        </row>
        <row r="228">
          <cell r="A228" t="str">
            <v>Deferred Revenue</v>
          </cell>
          <cell r="B228" t="str">
            <v>defrev</v>
          </cell>
        </row>
        <row r="229">
          <cell r="A229" t="str">
            <v>Accounts Receivable</v>
          </cell>
          <cell r="B229" t="str">
            <v>totrec</v>
          </cell>
          <cell r="AB229">
            <v>4.3029999999999999</v>
          </cell>
          <cell r="AC229">
            <v>6.1109999999999998</v>
          </cell>
          <cell r="AD229">
            <v>6.3710000000000004</v>
          </cell>
          <cell r="AE229">
            <v>6.8789999999999996</v>
          </cell>
          <cell r="AH229">
            <v>6.7759999999999998</v>
          </cell>
          <cell r="AI229">
            <v>7.3550000000000004</v>
          </cell>
          <cell r="AJ229">
            <v>7.7350000000000003</v>
          </cell>
          <cell r="AK229">
            <v>7.5549999999999997</v>
          </cell>
          <cell r="AN229">
            <v>7.5549999999999997</v>
          </cell>
          <cell r="AO229">
            <v>7.5549999999999997</v>
          </cell>
          <cell r="AP229">
            <v>7.5549999999999997</v>
          </cell>
          <cell r="AQ229">
            <v>7.5549999999999997</v>
          </cell>
          <cell r="AT229">
            <v>7.5549999999999997</v>
          </cell>
          <cell r="AU229">
            <v>7.5549999999999997</v>
          </cell>
          <cell r="AV229">
            <v>7.5549999999999997</v>
          </cell>
          <cell r="AW229">
            <v>7.5549999999999997</v>
          </cell>
          <cell r="AZ229">
            <v>7.5549999999999997</v>
          </cell>
          <cell r="BA229">
            <v>7.5549999999999997</v>
          </cell>
          <cell r="BB229">
            <v>7.5549999999999997</v>
          </cell>
          <cell r="BC229">
            <v>7.5549999999999997</v>
          </cell>
        </row>
        <row r="230">
          <cell r="A230" t="str">
            <v>Cash</v>
          </cell>
          <cell r="B230" t="str">
            <v>cash</v>
          </cell>
          <cell r="AB230">
            <v>113.101</v>
          </cell>
          <cell r="AC230">
            <v>112.63206461594662</v>
          </cell>
          <cell r="AD230">
            <v>117.09907287481604</v>
          </cell>
          <cell r="AE230">
            <v>0</v>
          </cell>
          <cell r="AF230">
            <v>120.3311482226236</v>
          </cell>
        </row>
        <row r="231">
          <cell r="A231" t="str">
            <v>Debt</v>
          </cell>
          <cell r="B231" t="str">
            <v>debt</v>
          </cell>
          <cell r="V231">
            <v>34.164000000000001</v>
          </cell>
          <cell r="W231">
            <v>30.396999999999998</v>
          </cell>
          <cell r="X231">
            <v>28.969000000000001</v>
          </cell>
          <cell r="Y231">
            <v>37.829000000000001</v>
          </cell>
          <cell r="AB231">
            <v>15.627000000000001</v>
          </cell>
          <cell r="AC231">
            <v>16.030999999999999</v>
          </cell>
          <cell r="AD231">
            <v>20.661000000000001</v>
          </cell>
          <cell r="AE231">
            <v>17.221326845537696</v>
          </cell>
          <cell r="AH231">
            <v>18.88683558156691</v>
          </cell>
          <cell r="AI231">
            <v>25.537416488474225</v>
          </cell>
          <cell r="AJ231">
            <v>32.275610064353579</v>
          </cell>
          <cell r="AK231">
            <v>36.990349386903333</v>
          </cell>
          <cell r="AN231">
            <v>43.067551555516992</v>
          </cell>
          <cell r="AO231">
            <v>50.677083876312665</v>
          </cell>
          <cell r="AP231">
            <v>58.744558026939018</v>
          </cell>
          <cell r="AQ231">
            <v>64.110983538163964</v>
          </cell>
          <cell r="AT231">
            <v>58.150639093746683</v>
          </cell>
          <cell r="AU231">
            <v>65.617165027821073</v>
          </cell>
          <cell r="AV231">
            <v>73.885742231227525</v>
          </cell>
          <cell r="AW231">
            <v>83.111080699636105</v>
          </cell>
          <cell r="AZ231">
            <v>101.39619523316365</v>
          </cell>
          <cell r="BA231">
            <v>106.26364587539808</v>
          </cell>
          <cell r="BB231">
            <v>112.12793943053961</v>
          </cell>
          <cell r="BC231">
            <v>118.72070194156787</v>
          </cell>
        </row>
        <row r="232">
          <cell r="A232" t="str">
            <v>Shareholders Equity</v>
          </cell>
          <cell r="B232" t="str">
            <v>toteq</v>
          </cell>
          <cell r="V232">
            <v>0</v>
          </cell>
          <cell r="W232">
            <v>0</v>
          </cell>
          <cell r="X232">
            <v>0</v>
          </cell>
          <cell r="Y232">
            <v>0</v>
          </cell>
          <cell r="AB232">
            <v>0</v>
          </cell>
          <cell r="AC232">
            <v>0</v>
          </cell>
          <cell r="AD232">
            <v>0</v>
          </cell>
          <cell r="AE232">
            <v>0</v>
          </cell>
          <cell r="AH232">
            <v>0</v>
          </cell>
          <cell r="AI232">
            <v>0</v>
          </cell>
          <cell r="AJ232">
            <v>0</v>
          </cell>
          <cell r="AK232">
            <v>0</v>
          </cell>
          <cell r="AN232">
            <v>0</v>
          </cell>
          <cell r="AO232">
            <v>0</v>
          </cell>
          <cell r="AP232">
            <v>0</v>
          </cell>
          <cell r="AQ232">
            <v>0</v>
          </cell>
          <cell r="AT232">
            <v>0</v>
          </cell>
          <cell r="AU232">
            <v>0</v>
          </cell>
          <cell r="AV232">
            <v>0</v>
          </cell>
          <cell r="AW232">
            <v>0</v>
          </cell>
          <cell r="AZ232">
            <v>0</v>
          </cell>
          <cell r="BA232">
            <v>0</v>
          </cell>
          <cell r="BB232">
            <v>0</v>
          </cell>
          <cell r="BC232">
            <v>0</v>
          </cell>
        </row>
        <row r="233">
          <cell r="A233" t="str">
            <v>Capex</v>
          </cell>
          <cell r="B233" t="str">
            <v>capex</v>
          </cell>
        </row>
        <row r="234">
          <cell r="A234" t="str">
            <v>Operating Cash</v>
          </cell>
          <cell r="B234" t="str">
            <v>opcash</v>
          </cell>
        </row>
        <row r="235">
          <cell r="A235" t="str">
            <v>Depreciation</v>
          </cell>
          <cell r="B235" t="str">
            <v>dcfdna</v>
          </cell>
        </row>
        <row r="236">
          <cell r="A236" t="str">
            <v>DSO</v>
          </cell>
          <cell r="B236" t="str">
            <v>dso</v>
          </cell>
        </row>
        <row r="237">
          <cell r="A237" t="str">
            <v>DSO</v>
          </cell>
          <cell r="B237" t="str">
            <v>dso</v>
          </cell>
        </row>
      </sheetData>
      <sheetData sheetId="2" refreshError="1">
        <row r="1">
          <cell r="A1" t="str">
            <v>iPass</v>
          </cell>
          <cell r="AW1" t="str">
            <v>ElementName</v>
          </cell>
          <cell r="AX1" t="str">
            <v>ScaleOverride</v>
          </cell>
          <cell r="AY1" t="str">
            <v>UnitOverride</v>
          </cell>
          <cell r="AZ1" t="str">
            <v>ReverseSign</v>
          </cell>
          <cell r="BA1" t="str">
            <v>IsDrivingAssumption</v>
          </cell>
          <cell r="BB1" t="str">
            <v>SegmentID</v>
          </cell>
          <cell r="BI1" t="str">
            <v>ElementName</v>
          </cell>
          <cell r="BJ1" t="str">
            <v>ScaleOverride</v>
          </cell>
          <cell r="BK1" t="str">
            <v>UnitOverride</v>
          </cell>
          <cell r="BL1" t="str">
            <v>ReverseSign</v>
          </cell>
          <cell r="BM1" t="str">
            <v>IsDrivingAssumption</v>
          </cell>
          <cell r="BN1" t="str">
            <v>SegmentID</v>
          </cell>
        </row>
        <row r="2">
          <cell r="A2" t="str">
            <v>Balance Sheet</v>
          </cell>
        </row>
        <row r="3">
          <cell r="J3" t="str">
            <v>2003-Q1</v>
          </cell>
          <cell r="K3" t="str">
            <v>2003-Q2</v>
          </cell>
          <cell r="L3" t="str">
            <v>2003-Q3</v>
          </cell>
          <cell r="M3" t="str">
            <v>2003-Q4</v>
          </cell>
          <cell r="N3" t="str">
            <v>2003-FY</v>
          </cell>
          <cell r="P3" t="str">
            <v>2004-Q1</v>
          </cell>
          <cell r="Q3" t="str">
            <v>2004-Q2</v>
          </cell>
          <cell r="R3" t="str">
            <v>2004-Q3</v>
          </cell>
          <cell r="S3" t="str">
            <v>2004-Q4</v>
          </cell>
          <cell r="T3" t="str">
            <v>2004-FY</v>
          </cell>
          <cell r="V3" t="str">
            <v>2005-Q1</v>
          </cell>
          <cell r="W3" t="str">
            <v>2005-Q2</v>
          </cell>
          <cell r="X3" t="str">
            <v>2005-Q3</v>
          </cell>
          <cell r="Y3" t="str">
            <v>2005-Q4</v>
          </cell>
          <cell r="Z3" t="str">
            <v>2005-FY</v>
          </cell>
          <cell r="AB3" t="str">
            <v>2006-Q1</v>
          </cell>
          <cell r="AC3" t="str">
            <v>2006-Q2</v>
          </cell>
          <cell r="AD3" t="str">
            <v>2006-Q3</v>
          </cell>
          <cell r="AE3" t="str">
            <v>2006-Q4</v>
          </cell>
          <cell r="AF3" t="str">
            <v>2006-FY</v>
          </cell>
          <cell r="AH3" t="str">
            <v>2007-Q1</v>
          </cell>
          <cell r="AI3" t="str">
            <v>2007-Q2</v>
          </cell>
          <cell r="AJ3" t="str">
            <v>2007-Q3</v>
          </cell>
          <cell r="AK3" t="str">
            <v>2007-Q4</v>
          </cell>
          <cell r="AL3" t="str">
            <v>2007-FY</v>
          </cell>
          <cell r="AN3" t="str">
            <v>2008-Q1</v>
          </cell>
          <cell r="AO3" t="str">
            <v>2008-Q2</v>
          </cell>
          <cell r="AP3" t="str">
            <v>2008-Q3</v>
          </cell>
          <cell r="AQ3" t="str">
            <v>2008-Q4</v>
          </cell>
          <cell r="AR3" t="str">
            <v>2008-FY</v>
          </cell>
          <cell r="AT3" t="str">
            <v>2009-Q1</v>
          </cell>
          <cell r="AU3" t="str">
            <v>2009-Q2</v>
          </cell>
          <cell r="AV3" t="str">
            <v>2009-Q3</v>
          </cell>
          <cell r="AW3" t="str">
            <v>2009-Q4</v>
          </cell>
          <cell r="AX3" t="str">
            <v>2009-FY</v>
          </cell>
          <cell r="AZ3" t="str">
            <v>2010-Q1</v>
          </cell>
          <cell r="BA3" t="str">
            <v>2010-Q2</v>
          </cell>
          <cell r="BB3" t="str">
            <v>2010-Q3</v>
          </cell>
          <cell r="BC3" t="str">
            <v>2010-Q4</v>
          </cell>
          <cell r="BD3" t="str">
            <v>2010-FY</v>
          </cell>
        </row>
        <row r="4">
          <cell r="A4" t="str">
            <v>($ Millions, Except Per-Share Data)</v>
          </cell>
        </row>
        <row r="5">
          <cell r="V5" t="str">
            <v>1c05</v>
          </cell>
          <cell r="W5" t="str">
            <v>2c05</v>
          </cell>
          <cell r="X5" t="str">
            <v>3c05</v>
          </cell>
          <cell r="Y5" t="str">
            <v>4c05</v>
          </cell>
          <cell r="Z5" t="str">
            <v>_fy05</v>
          </cell>
          <cell r="AB5" t="str">
            <v>1c06</v>
          </cell>
          <cell r="AC5" t="str">
            <v>2c06</v>
          </cell>
          <cell r="AD5" t="str">
            <v>3c06</v>
          </cell>
          <cell r="AE5" t="str">
            <v>4c06</v>
          </cell>
          <cell r="AF5" t="str">
            <v>_fy06</v>
          </cell>
          <cell r="AH5" t="str">
            <v>1c07</v>
          </cell>
          <cell r="AI5" t="str">
            <v>2c07</v>
          </cell>
          <cell r="AJ5" t="str">
            <v>3c07</v>
          </cell>
          <cell r="AK5" t="str">
            <v>4c07</v>
          </cell>
          <cell r="AL5" t="str">
            <v>_fy07</v>
          </cell>
          <cell r="AN5" t="str">
            <v>1c08</v>
          </cell>
          <cell r="AO5" t="str">
            <v>2c08</v>
          </cell>
          <cell r="AP5" t="str">
            <v>3c08</v>
          </cell>
          <cell r="AQ5" t="str">
            <v>4c08</v>
          </cell>
          <cell r="AR5" t="str">
            <v>_fy08</v>
          </cell>
          <cell r="AT5" t="str">
            <v>1c09</v>
          </cell>
          <cell r="AU5" t="str">
            <v>2c09</v>
          </cell>
          <cell r="AV5" t="str">
            <v>3c09</v>
          </cell>
          <cell r="AW5" t="str">
            <v>4c09</v>
          </cell>
          <cell r="AX5" t="str">
            <v>_fy09</v>
          </cell>
          <cell r="AZ5" t="str">
            <v>1c10</v>
          </cell>
          <cell r="BA5" t="str">
            <v>2c10</v>
          </cell>
          <cell r="BB5" t="str">
            <v>3c10</v>
          </cell>
          <cell r="BC5" t="str">
            <v>4c10</v>
          </cell>
          <cell r="BD5" t="str">
            <v>_fy10</v>
          </cell>
        </row>
        <row r="6">
          <cell r="D6">
            <v>2002</v>
          </cell>
          <cell r="J6">
            <v>2003</v>
          </cell>
          <cell r="P6" t="str">
            <v>2004</v>
          </cell>
          <cell r="V6" t="str">
            <v>2005</v>
          </cell>
          <cell r="AB6" t="str">
            <v xml:space="preserve">  2006E</v>
          </cell>
          <cell r="AH6" t="str">
            <v xml:space="preserve">  2007E</v>
          </cell>
          <cell r="AM6" t="str">
            <v xml:space="preserve"> </v>
          </cell>
          <cell r="AN6" t="str">
            <v xml:space="preserve">  2008E</v>
          </cell>
          <cell r="AS6" t="str">
            <v xml:space="preserve"> </v>
          </cell>
          <cell r="AT6" t="str">
            <v xml:space="preserve">  2009E</v>
          </cell>
          <cell r="AZ6" t="str">
            <v xml:space="preserve">  2010E</v>
          </cell>
          <cell r="BE6" t="str">
            <v xml:space="preserve"> </v>
          </cell>
        </row>
        <row r="7">
          <cell r="D7" t="str">
            <v>3/02</v>
          </cell>
          <cell r="E7" t="str">
            <v>6/02</v>
          </cell>
          <cell r="F7" t="str">
            <v>9/02</v>
          </cell>
          <cell r="G7" t="str">
            <v>12/02</v>
          </cell>
          <cell r="H7" t="str">
            <v>FY02</v>
          </cell>
          <cell r="J7" t="str">
            <v>3/03</v>
          </cell>
          <cell r="K7" t="str">
            <v>6/03</v>
          </cell>
          <cell r="L7" t="str">
            <v>9/03</v>
          </cell>
          <cell r="M7" t="str">
            <v>12/03</v>
          </cell>
          <cell r="N7" t="str">
            <v>FY03</v>
          </cell>
          <cell r="P7" t="str">
            <v>3/04</v>
          </cell>
          <cell r="Q7" t="str">
            <v>6/04</v>
          </cell>
          <cell r="R7" t="str">
            <v>9/04</v>
          </cell>
          <cell r="S7" t="str">
            <v>12/04</v>
          </cell>
          <cell r="T7" t="str">
            <v>FY04</v>
          </cell>
          <cell r="V7" t="str">
            <v>3/05</v>
          </cell>
          <cell r="W7" t="str">
            <v xml:space="preserve"> 6/05</v>
          </cell>
          <cell r="X7" t="str">
            <v>9/05</v>
          </cell>
          <cell r="Y7" t="str">
            <v>12/05</v>
          </cell>
          <cell r="Z7" t="str">
            <v>FY05</v>
          </cell>
          <cell r="AB7" t="str">
            <v>3/06</v>
          </cell>
          <cell r="AC7" t="str">
            <v xml:space="preserve"> 6/06E</v>
          </cell>
          <cell r="AD7" t="str">
            <v>9/06E</v>
          </cell>
          <cell r="AE7" t="str">
            <v>12/06E</v>
          </cell>
          <cell r="AF7" t="str">
            <v>FY06E</v>
          </cell>
          <cell r="AH7" t="str">
            <v xml:space="preserve"> 3/07E</v>
          </cell>
          <cell r="AI7" t="str">
            <v>6/07E</v>
          </cell>
          <cell r="AJ7" t="str">
            <v>9/07E</v>
          </cell>
          <cell r="AK7" t="str">
            <v>12/07E</v>
          </cell>
          <cell r="AL7" t="str">
            <v>FY07E</v>
          </cell>
          <cell r="AN7" t="str">
            <v xml:space="preserve"> 3/08E</v>
          </cell>
          <cell r="AO7" t="str">
            <v>6/08E</v>
          </cell>
          <cell r="AP7" t="str">
            <v>9/08E</v>
          </cell>
          <cell r="AQ7" t="str">
            <v>12/08E</v>
          </cell>
          <cell r="AR7" t="str">
            <v>FY08E</v>
          </cell>
          <cell r="AT7" t="str">
            <v xml:space="preserve"> 3/09E</v>
          </cell>
          <cell r="AU7" t="str">
            <v>6/09E</v>
          </cell>
          <cell r="AV7" t="str">
            <v>9/09E</v>
          </cell>
          <cell r="AW7" t="str">
            <v>12/09E</v>
          </cell>
          <cell r="AX7" t="str">
            <v>FY09E</v>
          </cell>
          <cell r="AZ7" t="str">
            <v xml:space="preserve"> 3/10E</v>
          </cell>
          <cell r="BA7" t="str">
            <v>6/10E</v>
          </cell>
          <cell r="BB7" t="str">
            <v>9/10E</v>
          </cell>
          <cell r="BC7" t="str">
            <v>12/10E</v>
          </cell>
          <cell r="BD7" t="str">
            <v>FY10E</v>
          </cell>
        </row>
        <row r="9">
          <cell r="A9" t="str">
            <v>Assets</v>
          </cell>
        </row>
        <row r="10">
          <cell r="A10" t="str">
            <v>Cash &amp; Cash Equivalents</v>
          </cell>
          <cell r="D10">
            <v>17.597000000000001</v>
          </cell>
          <cell r="E10">
            <v>19.135999999999999</v>
          </cell>
          <cell r="F10">
            <v>21.625</v>
          </cell>
          <cell r="G10">
            <v>27.917000000000002</v>
          </cell>
          <cell r="H10">
            <v>27.917000000000002</v>
          </cell>
          <cell r="J10">
            <v>30.484999999999999</v>
          </cell>
          <cell r="K10">
            <v>35.537999999999997</v>
          </cell>
          <cell r="L10">
            <v>38.938000000000002</v>
          </cell>
          <cell r="M10">
            <v>45.646000000000001</v>
          </cell>
          <cell r="N10">
            <v>45.646000000000001</v>
          </cell>
          <cell r="P10">
            <v>34.734000000000002</v>
          </cell>
          <cell r="Q10">
            <v>49.558</v>
          </cell>
          <cell r="R10">
            <v>32.74</v>
          </cell>
          <cell r="S10">
            <v>34.395000000000003</v>
          </cell>
          <cell r="T10">
            <v>34.395000000000003</v>
          </cell>
          <cell r="V10">
            <v>34.164000000000001</v>
          </cell>
          <cell r="W10">
            <v>30.396999999999998</v>
          </cell>
          <cell r="X10">
            <v>28.969000000000001</v>
          </cell>
          <cell r="Y10">
            <v>37.829000000000001</v>
          </cell>
          <cell r="Z10">
            <v>37.829000000000001</v>
          </cell>
          <cell r="AB10">
            <v>15.627000000000001</v>
          </cell>
          <cell r="AC10">
            <v>15.158064615946618</v>
          </cell>
          <cell r="AD10">
            <v>19.625072874816034</v>
          </cell>
          <cell r="AE10">
            <v>22.857148222623593</v>
          </cell>
          <cell r="AF10">
            <v>22.857148222623593</v>
          </cell>
          <cell r="AH10">
            <v>26.929944593739428</v>
          </cell>
          <cell r="AI10">
            <v>33.575665965243971</v>
          </cell>
          <cell r="AJ10">
            <v>40.38749739367131</v>
          </cell>
          <cell r="AK10">
            <v>43.148198700206308</v>
          </cell>
          <cell r="AL10">
            <v>43.148198700206308</v>
          </cell>
          <cell r="AN10">
            <v>46.604848710955252</v>
          </cell>
          <cell r="AO10">
            <v>53.280083417092541</v>
          </cell>
          <cell r="AP10">
            <v>60.071840389861727</v>
          </cell>
          <cell r="AQ10">
            <v>63.97016478337099</v>
          </cell>
          <cell r="AR10">
            <v>63.97016478337099</v>
          </cell>
          <cell r="AT10">
            <v>78.414807318039479</v>
          </cell>
          <cell r="AU10">
            <v>82.55517184675945</v>
          </cell>
          <cell r="AV10">
            <v>87.527797930762532</v>
          </cell>
          <cell r="AW10" t="str">
            <v>mstag:cashAndCashEquivalents</v>
          </cell>
          <cell r="AX10">
            <v>6</v>
          </cell>
          <cell r="AY10" t="str">
            <v>ISO4217:USD</v>
          </cell>
          <cell r="AZ10" t="b">
            <v>0</v>
          </cell>
          <cell r="BA10" t="b">
            <v>0</v>
          </cell>
          <cell r="BB10">
            <v>107.86993943053962</v>
          </cell>
          <cell r="BC10">
            <v>114.46270194156787</v>
          </cell>
          <cell r="BD10">
            <v>114.46270194156787</v>
          </cell>
          <cell r="BI10" t="str">
            <v>mstag:cashAndCashEquivalents</v>
          </cell>
          <cell r="BJ10">
            <v>6</v>
          </cell>
          <cell r="BK10" t="str">
            <v>ISO4217:USD</v>
          </cell>
          <cell r="BL10" t="b">
            <v>0</v>
          </cell>
          <cell r="BM10" t="b">
            <v>0</v>
          </cell>
        </row>
        <row r="11">
          <cell r="A11" t="str">
            <v>Marketable Securities</v>
          </cell>
          <cell r="H11">
            <v>0</v>
          </cell>
          <cell r="L11">
            <v>93.498999999999995</v>
          </cell>
          <cell r="M11">
            <v>93.638999999999996</v>
          </cell>
          <cell r="N11">
            <v>93.638999999999996</v>
          </cell>
          <cell r="P11">
            <v>112.32599999999999</v>
          </cell>
          <cell r="Q11">
            <v>112.508</v>
          </cell>
          <cell r="R11">
            <v>128.864</v>
          </cell>
          <cell r="S11">
            <v>117.94</v>
          </cell>
          <cell r="T11">
            <v>117.94</v>
          </cell>
          <cell r="V11">
            <v>123.892</v>
          </cell>
          <cell r="W11">
            <v>139.048</v>
          </cell>
          <cell r="X11">
            <v>148.25200000000001</v>
          </cell>
          <cell r="Y11">
            <v>146.727</v>
          </cell>
          <cell r="Z11">
            <v>146.727</v>
          </cell>
          <cell r="AB11">
            <v>97.474000000000004</v>
          </cell>
          <cell r="AC11">
            <v>97.474000000000004</v>
          </cell>
          <cell r="AD11">
            <v>97.474000000000004</v>
          </cell>
          <cell r="AE11">
            <v>97.474000000000004</v>
          </cell>
          <cell r="AF11">
            <v>97.474000000000004</v>
          </cell>
          <cell r="AH11">
            <v>97.474000000000004</v>
          </cell>
          <cell r="AI11">
            <v>97.474000000000004</v>
          </cell>
          <cell r="AJ11">
            <v>97.474000000000004</v>
          </cell>
          <cell r="AK11">
            <v>97.474000000000004</v>
          </cell>
          <cell r="AL11">
            <v>97.474000000000004</v>
          </cell>
          <cell r="AN11">
            <v>97.474000000000004</v>
          </cell>
          <cell r="AO11">
            <v>97.474000000000004</v>
          </cell>
          <cell r="AP11">
            <v>97.474000000000004</v>
          </cell>
          <cell r="AQ11">
            <v>97.474000000000004</v>
          </cell>
          <cell r="AR11">
            <v>97.474000000000004</v>
          </cell>
          <cell r="AT11">
            <v>4.258</v>
          </cell>
          <cell r="AU11">
            <v>4.258</v>
          </cell>
          <cell r="AV11">
            <v>4.258</v>
          </cell>
          <cell r="AW11" t="str">
            <v>mstag:shortTermInvestments</v>
          </cell>
          <cell r="AX11">
            <v>6</v>
          </cell>
          <cell r="AY11" t="str">
            <v>ISO4217:USD</v>
          </cell>
          <cell r="AZ11" t="b">
            <v>0</v>
          </cell>
          <cell r="BA11" t="b">
            <v>0</v>
          </cell>
          <cell r="BB11">
            <v>4.258</v>
          </cell>
          <cell r="BC11">
            <v>4.258</v>
          </cell>
          <cell r="BD11">
            <v>4.258</v>
          </cell>
          <cell r="BI11" t="str">
            <v>mstag:shortTermInvestments</v>
          </cell>
          <cell r="BJ11">
            <v>6</v>
          </cell>
          <cell r="BK11" t="str">
            <v>ISO4217:USD</v>
          </cell>
          <cell r="BL11" t="b">
            <v>0</v>
          </cell>
          <cell r="BM11" t="b">
            <v>0</v>
          </cell>
        </row>
        <row r="12">
          <cell r="A12" t="str">
            <v>Accounts Receivable</v>
          </cell>
          <cell r="D12">
            <v>12.194000000000001</v>
          </cell>
          <cell r="E12">
            <v>12.843</v>
          </cell>
          <cell r="F12">
            <v>16.843</v>
          </cell>
          <cell r="G12">
            <v>14.227</v>
          </cell>
          <cell r="H12">
            <v>14.227</v>
          </cell>
          <cell r="J12">
            <v>16.282</v>
          </cell>
          <cell r="K12">
            <v>17.677</v>
          </cell>
          <cell r="L12">
            <v>19.114000000000001</v>
          </cell>
          <cell r="M12">
            <v>20.658000000000001</v>
          </cell>
          <cell r="N12">
            <v>20.658000000000001</v>
          </cell>
          <cell r="P12">
            <v>23.268000000000001</v>
          </cell>
          <cell r="Q12">
            <v>22.946999999999999</v>
          </cell>
          <cell r="R12">
            <v>23.382000000000001</v>
          </cell>
          <cell r="S12">
            <v>23.884</v>
          </cell>
          <cell r="T12">
            <v>23.884</v>
          </cell>
          <cell r="V12">
            <v>26.488</v>
          </cell>
          <cell r="W12">
            <v>25.21</v>
          </cell>
          <cell r="X12">
            <v>23.651</v>
          </cell>
          <cell r="Y12">
            <v>23.347000000000001</v>
          </cell>
          <cell r="Z12">
            <v>23.347000000000001</v>
          </cell>
          <cell r="AB12">
            <v>31.370999999999999</v>
          </cell>
          <cell r="AC12">
            <v>28.160999671232879</v>
          </cell>
          <cell r="AD12">
            <v>30.183719066301371</v>
          </cell>
          <cell r="AE12">
            <v>33.6584589571507</v>
          </cell>
          <cell r="AF12">
            <v>33.6584589571507</v>
          </cell>
          <cell r="AH12">
            <v>34.580955623846585</v>
          </cell>
          <cell r="AI12">
            <v>33.033477437005246</v>
          </cell>
          <cell r="AJ12">
            <v>32.217784239821285</v>
          </cell>
          <cell r="AK12">
            <v>33.409090732423181</v>
          </cell>
          <cell r="AL12">
            <v>33.409090732423181</v>
          </cell>
          <cell r="AN12">
            <v>34.290321889542682</v>
          </cell>
          <cell r="AO12">
            <v>33.503396188892907</v>
          </cell>
          <cell r="AP12">
            <v>33.526566861537681</v>
          </cell>
          <cell r="AQ12">
            <v>34.388361544564646</v>
          </cell>
          <cell r="AR12">
            <v>34.388361544564646</v>
          </cell>
          <cell r="AT12">
            <v>48.634107380392329</v>
          </cell>
          <cell r="AU12">
            <v>48.890352407721906</v>
          </cell>
          <cell r="AV12">
            <v>49.720995192374886</v>
          </cell>
          <cell r="AW12" t="str">
            <v>mstag:tradeReceivables</v>
          </cell>
          <cell r="AX12">
            <v>6</v>
          </cell>
          <cell r="AY12" t="str">
            <v>ISO4217:USD</v>
          </cell>
          <cell r="AZ12" t="b">
            <v>0</v>
          </cell>
          <cell r="BA12" t="b">
            <v>0</v>
          </cell>
          <cell r="BB12">
            <v>52.661678904186594</v>
          </cell>
          <cell r="BC12">
            <v>54.2971479676211</v>
          </cell>
          <cell r="BD12">
            <v>54.2971479676211</v>
          </cell>
          <cell r="BI12" t="str">
            <v>mstag:tradeReceivables</v>
          </cell>
          <cell r="BJ12">
            <v>6</v>
          </cell>
          <cell r="BK12" t="str">
            <v>ISO4217:USD</v>
          </cell>
          <cell r="BL12" t="b">
            <v>0</v>
          </cell>
          <cell r="BM12" t="b">
            <v>0</v>
          </cell>
        </row>
        <row r="13">
          <cell r="A13" t="str">
            <v>Prepaid Expenses &amp; Other</v>
          </cell>
          <cell r="D13">
            <v>1.7090000000000001</v>
          </cell>
          <cell r="E13">
            <v>2.0049999999999999</v>
          </cell>
          <cell r="F13">
            <v>2.0049999999999999</v>
          </cell>
          <cell r="G13">
            <v>11.824999999999999</v>
          </cell>
          <cell r="J13">
            <v>12.846</v>
          </cell>
          <cell r="K13">
            <v>13.63</v>
          </cell>
          <cell r="L13">
            <v>14.662000000000001</v>
          </cell>
          <cell r="M13">
            <v>3.31</v>
          </cell>
          <cell r="N13">
            <v>3.31</v>
          </cell>
          <cell r="P13">
            <v>3.0289999999999999</v>
          </cell>
          <cell r="Q13">
            <v>2.2570000000000001</v>
          </cell>
          <cell r="R13">
            <v>3.7330000000000001</v>
          </cell>
          <cell r="S13">
            <v>3.161</v>
          </cell>
          <cell r="T13">
            <v>3.161</v>
          </cell>
          <cell r="V13">
            <v>3.2589999999999999</v>
          </cell>
          <cell r="W13">
            <v>2.0870000000000002</v>
          </cell>
          <cell r="X13">
            <v>3.2029999999999998</v>
          </cell>
          <cell r="Y13">
            <v>3.7770000000000001</v>
          </cell>
          <cell r="Z13">
            <v>3.7770000000000001</v>
          </cell>
          <cell r="AB13">
            <v>5.1680000000000001</v>
          </cell>
          <cell r="AC13">
            <v>3.4493494186913547</v>
          </cell>
          <cell r="AD13">
            <v>3.6049389406295789</v>
          </cell>
          <cell r="AE13">
            <v>3.7567351829495794</v>
          </cell>
          <cell r="AF13">
            <v>3.7567351829495794</v>
          </cell>
          <cell r="AH13">
            <v>3.88387706358388</v>
          </cell>
          <cell r="AI13">
            <v>3.9909051531161737</v>
          </cell>
          <cell r="AJ13">
            <v>4.1103048595202383</v>
          </cell>
          <cell r="AK13">
            <v>4.2233530730614248</v>
          </cell>
          <cell r="AL13">
            <v>4.2233530730614248</v>
          </cell>
          <cell r="AN13">
            <v>4.2259754671160232</v>
          </cell>
          <cell r="AO13">
            <v>4.2507492214760338</v>
          </cell>
          <cell r="AP13">
            <v>4.3020226948580174</v>
          </cell>
          <cell r="AQ13">
            <v>4.3828337645767066</v>
          </cell>
          <cell r="AR13">
            <v>4.3828337645767066</v>
          </cell>
          <cell r="AT13">
            <v>7.054518167079407</v>
          </cell>
          <cell r="AU13">
            <v>7.1879260374858314</v>
          </cell>
          <cell r="AV13">
            <v>7.2291943214223542</v>
          </cell>
          <cell r="AW13" t="str">
            <v>mstag:otherAssetsOperatingCurrent</v>
          </cell>
          <cell r="AX13">
            <v>6</v>
          </cell>
          <cell r="AY13" t="str">
            <v>ISO4217:USD</v>
          </cell>
          <cell r="AZ13" t="b">
            <v>0</v>
          </cell>
          <cell r="BA13" t="b">
            <v>0</v>
          </cell>
          <cell r="BB13">
            <v>7.4346248144010891</v>
          </cell>
          <cell r="BC13">
            <v>7.546335048162975</v>
          </cell>
          <cell r="BD13">
            <v>7.546335048162975</v>
          </cell>
          <cell r="BI13" t="str">
            <v>mstag:otherAssetsOperatingCurrent</v>
          </cell>
          <cell r="BJ13">
            <v>6</v>
          </cell>
          <cell r="BK13" t="str">
            <v>ISO4217:USD</v>
          </cell>
          <cell r="BL13" t="b">
            <v>0</v>
          </cell>
          <cell r="BM13" t="b">
            <v>0</v>
          </cell>
        </row>
        <row r="14">
          <cell r="A14" t="str">
            <v>Deferred Income Tax Assets</v>
          </cell>
          <cell r="H14">
            <v>0</v>
          </cell>
          <cell r="M14">
            <v>17.341000000000001</v>
          </cell>
          <cell r="N14">
            <v>17.341000000000001</v>
          </cell>
          <cell r="P14">
            <v>14.361000000000001</v>
          </cell>
          <cell r="Q14">
            <v>12.196</v>
          </cell>
          <cell r="R14">
            <v>8.6509999999999998</v>
          </cell>
          <cell r="S14">
            <v>8.6419999999999995</v>
          </cell>
          <cell r="T14">
            <v>8.6419999999999995</v>
          </cell>
          <cell r="V14">
            <v>6.335</v>
          </cell>
          <cell r="W14">
            <v>4.3129999999999997</v>
          </cell>
          <cell r="X14">
            <v>4.1079999999999997</v>
          </cell>
          <cell r="Y14">
            <v>4.5549999999999997</v>
          </cell>
          <cell r="Z14">
            <v>4.5549999999999997</v>
          </cell>
          <cell r="AB14">
            <v>6.5359999999999996</v>
          </cell>
          <cell r="AC14">
            <v>6.5359999999999996</v>
          </cell>
          <cell r="AD14">
            <v>6.5359999999999996</v>
          </cell>
          <cell r="AE14">
            <v>6.5359999999999996</v>
          </cell>
          <cell r="AF14">
            <v>6.5359999999999996</v>
          </cell>
          <cell r="AH14">
            <v>6.5359999999999996</v>
          </cell>
          <cell r="AI14">
            <v>6.5359999999999996</v>
          </cell>
          <cell r="AJ14">
            <v>6.5359999999999996</v>
          </cell>
          <cell r="AK14">
            <v>6.5359999999999996</v>
          </cell>
          <cell r="AL14">
            <v>6.5359999999999996</v>
          </cell>
          <cell r="AN14">
            <v>6.5359999999999996</v>
          </cell>
          <cell r="AO14">
            <v>6.5359999999999996</v>
          </cell>
          <cell r="AP14">
            <v>6.5359999999999996</v>
          </cell>
          <cell r="AQ14">
            <v>6.5359999999999996</v>
          </cell>
          <cell r="AR14">
            <v>6.5359999999999996</v>
          </cell>
          <cell r="AT14">
            <v>0</v>
          </cell>
          <cell r="AU14">
            <v>0</v>
          </cell>
          <cell r="AV14">
            <v>0</v>
          </cell>
          <cell r="AW14" t="str">
            <v>mstag:incomeTaxReceivable</v>
          </cell>
          <cell r="AX14">
            <v>6</v>
          </cell>
          <cell r="AY14" t="str">
            <v>ISO4217:USD</v>
          </cell>
          <cell r="AZ14" t="b">
            <v>0</v>
          </cell>
          <cell r="BA14" t="b">
            <v>0</v>
          </cell>
          <cell r="BB14">
            <v>0</v>
          </cell>
          <cell r="BC14">
            <v>0</v>
          </cell>
          <cell r="BD14">
            <v>0</v>
          </cell>
          <cell r="BI14" t="str">
            <v>mstag:incomeTaxReceivable</v>
          </cell>
          <cell r="BJ14">
            <v>6</v>
          </cell>
          <cell r="BK14" t="str">
            <v>ISO4217:USD</v>
          </cell>
          <cell r="BL14" t="b">
            <v>0</v>
          </cell>
          <cell r="BM14" t="b">
            <v>0</v>
          </cell>
        </row>
        <row r="15">
          <cell r="A15" t="str">
            <v>Total Current Assets</v>
          </cell>
          <cell r="D15">
            <v>31.500000000000004</v>
          </cell>
          <cell r="E15">
            <v>33.984000000000002</v>
          </cell>
          <cell r="F15">
            <v>40.473000000000006</v>
          </cell>
          <cell r="G15">
            <v>53.969000000000008</v>
          </cell>
          <cell r="H15">
            <v>53.969000000000008</v>
          </cell>
          <cell r="I15">
            <v>0</v>
          </cell>
          <cell r="J15">
            <v>59.613</v>
          </cell>
          <cell r="K15">
            <v>66.844999999999999</v>
          </cell>
          <cell r="L15">
            <v>166.21300000000002</v>
          </cell>
          <cell r="M15">
            <v>180.59399999999999</v>
          </cell>
          <cell r="N15">
            <v>180.59399999999999</v>
          </cell>
          <cell r="O15">
            <v>0</v>
          </cell>
          <cell r="P15">
            <v>187.71799999999999</v>
          </cell>
          <cell r="Q15">
            <v>199.46600000000001</v>
          </cell>
          <cell r="R15">
            <v>197.37000000000003</v>
          </cell>
          <cell r="S15">
            <v>188.02199999999999</v>
          </cell>
          <cell r="T15">
            <v>188.02199999999999</v>
          </cell>
          <cell r="U15">
            <v>0</v>
          </cell>
          <cell r="V15">
            <v>194.13799999999998</v>
          </cell>
          <cell r="W15">
            <v>201.05499999999998</v>
          </cell>
          <cell r="X15">
            <v>208.18300000000002</v>
          </cell>
          <cell r="Y15">
            <v>216.23500000000001</v>
          </cell>
          <cell r="Z15">
            <v>216.23500000000001</v>
          </cell>
          <cell r="AB15">
            <v>156.17600000000002</v>
          </cell>
          <cell r="AC15">
            <v>150.77841370587086</v>
          </cell>
          <cell r="AD15">
            <v>157.42373088174699</v>
          </cell>
          <cell r="AE15">
            <v>164.28234236272385</v>
          </cell>
          <cell r="AF15">
            <v>164.28234236272385</v>
          </cell>
          <cell r="AH15">
            <v>169.40477728116988</v>
          </cell>
          <cell r="AI15">
            <v>174.61004855536538</v>
          </cell>
          <cell r="AJ15">
            <v>180.72558649301283</v>
          </cell>
          <cell r="AK15">
            <v>184.7906425056909</v>
          </cell>
          <cell r="AL15">
            <v>184.7906425056909</v>
          </cell>
          <cell r="AN15">
            <v>189.13114606761394</v>
          </cell>
          <cell r="AO15">
            <v>195.0442288274615</v>
          </cell>
          <cell r="AP15">
            <v>201.91042994625741</v>
          </cell>
          <cell r="AQ15">
            <v>206.75136009251233</v>
          </cell>
          <cell r="AR15">
            <v>206.75136009251233</v>
          </cell>
          <cell r="AT15">
            <v>138.3614328655112</v>
          </cell>
          <cell r="AU15">
            <v>142.89145029196717</v>
          </cell>
          <cell r="AV15">
            <v>148.73598744455975</v>
          </cell>
          <cell r="AW15">
            <v>155.82827056921599</v>
          </cell>
          <cell r="AX15">
            <v>155.82827056921599</v>
          </cell>
          <cell r="AZ15">
            <v>159.21669293554805</v>
          </cell>
          <cell r="BA15">
            <v>165.10494641271163</v>
          </cell>
          <cell r="BB15">
            <v>172.22424314912729</v>
          </cell>
          <cell r="BC15">
            <v>180.56418495735193</v>
          </cell>
          <cell r="BD15">
            <v>180.56418495735193</v>
          </cell>
        </row>
        <row r="18">
          <cell r="A18" t="str">
            <v>PP&amp;E</v>
          </cell>
          <cell r="D18">
            <v>5.8120000000000003</v>
          </cell>
          <cell r="E18">
            <v>5.4560000000000004</v>
          </cell>
          <cell r="F18">
            <v>5.8</v>
          </cell>
          <cell r="G18">
            <v>6.4080000000000004</v>
          </cell>
          <cell r="H18">
            <v>6.4080000000000004</v>
          </cell>
          <cell r="J18">
            <v>6.4329999999999998</v>
          </cell>
          <cell r="K18">
            <v>6.5629999999999997</v>
          </cell>
          <cell r="L18">
            <v>7.4050000000000002</v>
          </cell>
          <cell r="M18">
            <v>8.2880000000000003</v>
          </cell>
          <cell r="N18">
            <v>8.2880000000000003</v>
          </cell>
          <cell r="P18">
            <v>10.199</v>
          </cell>
          <cell r="Q18">
            <v>10.266</v>
          </cell>
          <cell r="R18">
            <v>10.06</v>
          </cell>
          <cell r="S18">
            <v>10.111000000000001</v>
          </cell>
          <cell r="T18">
            <v>10.111000000000001</v>
          </cell>
          <cell r="V18">
            <v>10.15</v>
          </cell>
          <cell r="W18">
            <v>9.6310000000000002</v>
          </cell>
          <cell r="X18">
            <v>9.2289999999999992</v>
          </cell>
          <cell r="Y18">
            <v>9.2100000000000009</v>
          </cell>
          <cell r="Z18">
            <v>9.2100000000000009</v>
          </cell>
          <cell r="AB18">
            <v>10.569000000000001</v>
          </cell>
          <cell r="AC18">
            <v>10.596272366666675</v>
          </cell>
          <cell r="AD18">
            <v>10.730716317833345</v>
          </cell>
          <cell r="AE18">
            <v>11.026027838400015</v>
          </cell>
          <cell r="AF18">
            <v>11.026027838400015</v>
          </cell>
          <cell r="AH18">
            <v>11.317630976262681</v>
          </cell>
          <cell r="AI18">
            <v>11.66574413474013</v>
          </cell>
          <cell r="AJ18">
            <v>11.964901846252776</v>
          </cell>
          <cell r="AK18">
            <v>12.216316854170572</v>
          </cell>
          <cell r="AL18">
            <v>12.216316854170572</v>
          </cell>
          <cell r="AN18">
            <v>12.454008451636732</v>
          </cell>
          <cell r="AO18">
            <v>12.689726552265618</v>
          </cell>
          <cell r="AP18">
            <v>12.894725329261121</v>
          </cell>
          <cell r="AQ18">
            <v>13.084343854253163</v>
          </cell>
          <cell r="AR18">
            <v>13.084343854253163</v>
          </cell>
          <cell r="AT18">
            <v>9.6786979827824702</v>
          </cell>
          <cell r="AU18">
            <v>9.7035402302720062</v>
          </cell>
          <cell r="AV18">
            <v>9.7078229751567022</v>
          </cell>
          <cell r="AW18" t="str">
            <v>mstag:propertyPlantAndEquipmentNet</v>
          </cell>
          <cell r="AX18">
            <v>6</v>
          </cell>
          <cell r="AY18" t="str">
            <v>ISO4217:USD</v>
          </cell>
          <cell r="AZ18" t="b">
            <v>0</v>
          </cell>
          <cell r="BA18" t="b">
            <v>0</v>
          </cell>
          <cell r="BB18">
            <v>9.8170200263380742</v>
          </cell>
          <cell r="BC18">
            <v>9.8897110961207151</v>
          </cell>
          <cell r="BD18">
            <v>9.8897110961207151</v>
          </cell>
          <cell r="BI18" t="str">
            <v>mstag:propertyPlantAndEquipmentNet</v>
          </cell>
          <cell r="BJ18">
            <v>6</v>
          </cell>
          <cell r="BK18" t="str">
            <v>ISO4217:USD</v>
          </cell>
          <cell r="BL18" t="b">
            <v>0</v>
          </cell>
          <cell r="BM18" t="b">
            <v>0</v>
          </cell>
        </row>
        <row r="19">
          <cell r="A19" t="str">
            <v>Other Assets</v>
          </cell>
          <cell r="D19">
            <v>1.5940000000000001</v>
          </cell>
          <cell r="E19">
            <v>1.113</v>
          </cell>
          <cell r="F19">
            <v>1.113</v>
          </cell>
          <cell r="G19">
            <v>15.356999999999999</v>
          </cell>
          <cell r="H19">
            <v>15.356999999999999</v>
          </cell>
          <cell r="J19">
            <v>13.677</v>
          </cell>
          <cell r="K19">
            <v>11.59</v>
          </cell>
          <cell r="L19">
            <v>9.1029999999999998</v>
          </cell>
          <cell r="M19">
            <v>1.2350000000000001</v>
          </cell>
          <cell r="N19">
            <v>1.2350000000000001</v>
          </cell>
          <cell r="P19">
            <v>1.1779999999999999</v>
          </cell>
          <cell r="Q19">
            <v>1.196</v>
          </cell>
          <cell r="R19">
            <v>1.194</v>
          </cell>
          <cell r="S19">
            <v>1.224</v>
          </cell>
          <cell r="T19">
            <v>1.224</v>
          </cell>
          <cell r="V19">
            <v>1.2250000000000001</v>
          </cell>
          <cell r="W19">
            <v>1.2769999999999999</v>
          </cell>
          <cell r="X19">
            <v>1.1719999999999999</v>
          </cell>
          <cell r="Y19">
            <v>1.5609999999999999</v>
          </cell>
          <cell r="Z19">
            <v>1.5609999999999999</v>
          </cell>
          <cell r="AB19">
            <v>12.327</v>
          </cell>
          <cell r="AC19">
            <v>12.327</v>
          </cell>
          <cell r="AD19">
            <v>12.327</v>
          </cell>
          <cell r="AE19">
            <v>12.327</v>
          </cell>
          <cell r="AF19">
            <v>12.327</v>
          </cell>
          <cell r="AH19">
            <v>12.327</v>
          </cell>
          <cell r="AI19">
            <v>12.327</v>
          </cell>
          <cell r="AJ19">
            <v>12.327</v>
          </cell>
          <cell r="AK19">
            <v>12.327</v>
          </cell>
          <cell r="AL19">
            <v>12.327</v>
          </cell>
          <cell r="AN19">
            <v>12.327</v>
          </cell>
          <cell r="AO19">
            <v>12.327</v>
          </cell>
          <cell r="AP19">
            <v>12.327</v>
          </cell>
          <cell r="AQ19">
            <v>12.327</v>
          </cell>
          <cell r="AR19">
            <v>12.327</v>
          </cell>
          <cell r="AT19">
            <v>0.20156311088184475</v>
          </cell>
          <cell r="AU19">
            <v>0.20156311088184475</v>
          </cell>
          <cell r="AV19">
            <v>0.20156311088184475</v>
          </cell>
          <cell r="AW19" t="str">
            <v>mstag:otherAssetsOperatingNonCurrent</v>
          </cell>
          <cell r="AX19">
            <v>6</v>
          </cell>
          <cell r="AY19" t="str">
            <v>ISO4217:USD</v>
          </cell>
          <cell r="AZ19" t="b">
            <v>0</v>
          </cell>
          <cell r="BA19" t="b">
            <v>0</v>
          </cell>
          <cell r="BB19">
            <v>0.20156311088184475</v>
          </cell>
          <cell r="BC19">
            <v>0.20156311088184475</v>
          </cell>
          <cell r="BD19">
            <v>0.20156311088184475</v>
          </cell>
          <cell r="BI19" t="str">
            <v>mstag:otherAssetsOperatingNonCurrent</v>
          </cell>
          <cell r="BJ19">
            <v>6</v>
          </cell>
          <cell r="BK19" t="str">
            <v>ISO4217:USD</v>
          </cell>
          <cell r="BL19" t="b">
            <v>0</v>
          </cell>
          <cell r="BM19" t="b">
            <v>0</v>
          </cell>
        </row>
        <row r="20">
          <cell r="A20" t="str">
            <v>Acquired Intangibles, Net</v>
          </cell>
          <cell r="H20">
            <v>0</v>
          </cell>
          <cell r="N20">
            <v>0</v>
          </cell>
          <cell r="R20">
            <v>3.9790000000000001</v>
          </cell>
          <cell r="S20">
            <v>11.143000000000001</v>
          </cell>
          <cell r="T20">
            <v>11.143000000000001</v>
          </cell>
          <cell r="V20">
            <v>10.551</v>
          </cell>
          <cell r="W20">
            <v>9.9600000000000009</v>
          </cell>
          <cell r="X20">
            <v>9.3680000000000003</v>
          </cell>
          <cell r="Y20">
            <v>8.7759999999999998</v>
          </cell>
          <cell r="Z20">
            <v>8.7759999999999998</v>
          </cell>
          <cell r="AB20">
            <v>16.855</v>
          </cell>
          <cell r="AC20">
            <v>16.033999999999999</v>
          </cell>
          <cell r="AD20">
            <v>15.212999999999999</v>
          </cell>
          <cell r="AE20">
            <v>14.391999999999999</v>
          </cell>
          <cell r="AF20">
            <v>14.391999999999999</v>
          </cell>
          <cell r="AH20">
            <v>13.571</v>
          </cell>
          <cell r="AI20">
            <v>12.75</v>
          </cell>
          <cell r="AJ20">
            <v>11.929</v>
          </cell>
          <cell r="AK20">
            <v>11.108000000000001</v>
          </cell>
          <cell r="AL20">
            <v>11.108000000000001</v>
          </cell>
          <cell r="AN20">
            <v>10.287000000000001</v>
          </cell>
          <cell r="AO20">
            <v>9.4660000000000011</v>
          </cell>
          <cell r="AP20">
            <v>8.6450000000000014</v>
          </cell>
          <cell r="AQ20">
            <v>7.8240000000000016</v>
          </cell>
          <cell r="AR20">
            <v>7.8240000000000016</v>
          </cell>
          <cell r="AT20">
            <v>5.2000000000000028</v>
          </cell>
          <cell r="AU20">
            <v>4.3790000000000031</v>
          </cell>
          <cell r="AV20">
            <v>3.5580000000000034</v>
          </cell>
          <cell r="AW20" t="str">
            <v>mstag:otherFiniteLifeIntangibleAssets</v>
          </cell>
          <cell r="AX20">
            <v>6</v>
          </cell>
          <cell r="AY20" t="str">
            <v>ISO4217:USD</v>
          </cell>
          <cell r="AZ20" t="b">
            <v>0</v>
          </cell>
          <cell r="BA20" t="b">
            <v>0</v>
          </cell>
          <cell r="BB20">
            <v>0.2740000000000038</v>
          </cell>
          <cell r="BC20">
            <v>-0.54699999999999616</v>
          </cell>
          <cell r="BD20">
            <v>-0.54699999999999616</v>
          </cell>
          <cell r="BI20" t="str">
            <v>mstag:otherFiniteLifeIntangibleAssets</v>
          </cell>
          <cell r="BJ20">
            <v>6</v>
          </cell>
          <cell r="BK20" t="str">
            <v>ISO4217:USD</v>
          </cell>
          <cell r="BL20" t="b">
            <v>0</v>
          </cell>
          <cell r="BM20" t="b">
            <v>0</v>
          </cell>
        </row>
        <row r="21">
          <cell r="A21" t="str">
            <v>Goodwill</v>
          </cell>
          <cell r="H21">
            <v>0</v>
          </cell>
          <cell r="N21">
            <v>0</v>
          </cell>
          <cell r="R21">
            <v>5.3810000000000002</v>
          </cell>
          <cell r="S21">
            <v>20.013000000000002</v>
          </cell>
          <cell r="T21">
            <v>20.013000000000002</v>
          </cell>
          <cell r="V21">
            <v>20.013000000000002</v>
          </cell>
          <cell r="W21">
            <v>20.013000000000002</v>
          </cell>
          <cell r="X21">
            <v>20.013000000000002</v>
          </cell>
          <cell r="Y21">
            <v>18.692</v>
          </cell>
          <cell r="Z21">
            <v>18.692</v>
          </cell>
          <cell r="AB21">
            <v>80.162000000000006</v>
          </cell>
          <cell r="AC21">
            <v>80.162000000000006</v>
          </cell>
          <cell r="AD21">
            <v>80.162000000000006</v>
          </cell>
          <cell r="AE21">
            <v>80.162000000000006</v>
          </cell>
          <cell r="AF21">
            <v>80.162000000000006</v>
          </cell>
          <cell r="AH21">
            <v>80.162000000000006</v>
          </cell>
          <cell r="AI21">
            <v>80.162000000000006</v>
          </cell>
          <cell r="AJ21">
            <v>80.162000000000006</v>
          </cell>
          <cell r="AK21">
            <v>80.162000000000006</v>
          </cell>
          <cell r="AL21">
            <v>80.162000000000006</v>
          </cell>
          <cell r="AN21">
            <v>80.162000000000006</v>
          </cell>
          <cell r="AO21">
            <v>80.162000000000006</v>
          </cell>
          <cell r="AP21">
            <v>80.162000000000006</v>
          </cell>
          <cell r="AQ21">
            <v>80.162000000000006</v>
          </cell>
          <cell r="AR21">
            <v>80.162000000000006</v>
          </cell>
          <cell r="AT21">
            <v>78.891999999999996</v>
          </cell>
          <cell r="AU21">
            <v>78.891999999999996</v>
          </cell>
          <cell r="AV21">
            <v>78.891999999999996</v>
          </cell>
          <cell r="AW21" t="str">
            <v>mstag:goodwill</v>
          </cell>
          <cell r="AX21">
            <v>6</v>
          </cell>
          <cell r="AY21" t="str">
            <v>ISO4217:USD</v>
          </cell>
          <cell r="AZ21" t="b">
            <v>0</v>
          </cell>
          <cell r="BA21" t="b">
            <v>0</v>
          </cell>
          <cell r="BB21">
            <v>78.891999999999996</v>
          </cell>
          <cell r="BC21">
            <v>78.891999999999996</v>
          </cell>
          <cell r="BD21">
            <v>78.891999999999996</v>
          </cell>
          <cell r="BI21" t="str">
            <v>mstag:goodwill</v>
          </cell>
          <cell r="BJ21">
            <v>6</v>
          </cell>
          <cell r="BK21" t="str">
            <v>ISO4217:USD</v>
          </cell>
          <cell r="BL21" t="b">
            <v>0</v>
          </cell>
          <cell r="BM21" t="b">
            <v>0</v>
          </cell>
        </row>
        <row r="22">
          <cell r="A22" t="str">
            <v>Total Assets</v>
          </cell>
          <cell r="D22">
            <v>38.906000000000006</v>
          </cell>
          <cell r="E22">
            <v>40.553000000000004</v>
          </cell>
          <cell r="F22">
            <v>47.386000000000003</v>
          </cell>
          <cell r="G22">
            <v>75.734000000000009</v>
          </cell>
          <cell r="H22">
            <v>75.734000000000009</v>
          </cell>
          <cell r="J22">
            <v>79.722999999999985</v>
          </cell>
          <cell r="K22">
            <v>84.998000000000005</v>
          </cell>
          <cell r="L22">
            <v>182.72100000000003</v>
          </cell>
          <cell r="M22">
            <v>190.11700000000002</v>
          </cell>
          <cell r="N22">
            <v>190.11700000000002</v>
          </cell>
          <cell r="P22">
            <v>199.095</v>
          </cell>
          <cell r="Q22">
            <v>210.928</v>
          </cell>
          <cell r="R22">
            <v>217.98400000000004</v>
          </cell>
          <cell r="S22">
            <v>230.51299999999998</v>
          </cell>
          <cell r="T22">
            <v>230.51299999999998</v>
          </cell>
          <cell r="V22">
            <v>236.07699999999997</v>
          </cell>
          <cell r="W22">
            <v>241.93599999999998</v>
          </cell>
          <cell r="X22">
            <v>247.96500000000003</v>
          </cell>
          <cell r="Y22">
            <v>254.47400000000005</v>
          </cell>
          <cell r="Z22">
            <v>254.47400000000005</v>
          </cell>
          <cell r="AB22">
            <v>276.089</v>
          </cell>
          <cell r="AC22">
            <v>269.89768607253757</v>
          </cell>
          <cell r="AD22">
            <v>275.85644719958032</v>
          </cell>
          <cell r="AE22">
            <v>282.18937020112389</v>
          </cell>
          <cell r="AF22">
            <v>282.18937020112389</v>
          </cell>
          <cell r="AH22">
            <v>286.78240825743256</v>
          </cell>
          <cell r="AI22">
            <v>291.51479269010554</v>
          </cell>
          <cell r="AJ22">
            <v>297.10848833926559</v>
          </cell>
          <cell r="AK22">
            <v>300.60395935986151</v>
          </cell>
          <cell r="AL22">
            <v>300.60395935986151</v>
          </cell>
          <cell r="AN22">
            <v>304.3611545192507</v>
          </cell>
          <cell r="AO22">
            <v>309.68895537972713</v>
          </cell>
          <cell r="AP22">
            <v>315.93915527551854</v>
          </cell>
          <cell r="AQ22">
            <v>320.14870394676552</v>
          </cell>
          <cell r="AR22">
            <v>320.14870394676552</v>
          </cell>
          <cell r="AT22">
            <v>232.33369395917549</v>
          </cell>
          <cell r="AU22">
            <v>236.06755363312101</v>
          </cell>
          <cell r="AV22">
            <v>241.09537353059827</v>
          </cell>
          <cell r="AW22">
            <v>247.38448417765622</v>
          </cell>
          <cell r="AX22">
            <v>247.38448417765622</v>
          </cell>
          <cell r="AZ22">
            <v>249.96837021193912</v>
          </cell>
          <cell r="BA22">
            <v>255.04999360208427</v>
          </cell>
          <cell r="BB22">
            <v>261.40882628634722</v>
          </cell>
          <cell r="BC22">
            <v>269.00045916435448</v>
          </cell>
          <cell r="BD22">
            <v>269.00045916435448</v>
          </cell>
        </row>
        <row r="23">
          <cell r="Y23">
            <v>18.143999999999998</v>
          </cell>
        </row>
        <row r="24">
          <cell r="A24" t="str">
            <v>Liabilities</v>
          </cell>
        </row>
        <row r="25">
          <cell r="A25" t="str">
            <v>Accounts Payable</v>
          </cell>
          <cell r="D25">
            <v>5.8</v>
          </cell>
          <cell r="E25">
            <v>5.7779999999999996</v>
          </cell>
          <cell r="F25">
            <v>8.7780000000000005</v>
          </cell>
          <cell r="G25">
            <v>6.9790000000000001</v>
          </cell>
          <cell r="H25">
            <v>6.9790000000000001</v>
          </cell>
          <cell r="J25">
            <v>7.4779999999999998</v>
          </cell>
          <cell r="K25">
            <v>6.5819999999999999</v>
          </cell>
          <cell r="L25">
            <v>6.6710000000000003</v>
          </cell>
          <cell r="M25">
            <v>7.4210000000000003</v>
          </cell>
          <cell r="N25">
            <v>7.4210000000000003</v>
          </cell>
          <cell r="P25">
            <v>8.843</v>
          </cell>
          <cell r="Q25">
            <v>8.4489999999999998</v>
          </cell>
          <cell r="R25">
            <v>8.1370000000000005</v>
          </cell>
          <cell r="S25">
            <v>9.1539999999999999</v>
          </cell>
          <cell r="T25">
            <v>9.1539999999999999</v>
          </cell>
          <cell r="V25">
            <v>9.484</v>
          </cell>
          <cell r="W25">
            <v>9.9260000000000002</v>
          </cell>
          <cell r="X25">
            <v>10.183</v>
          </cell>
          <cell r="Y25">
            <v>12.669</v>
          </cell>
          <cell r="Z25">
            <v>12.669</v>
          </cell>
          <cell r="AB25">
            <v>14.528</v>
          </cell>
          <cell r="AC25">
            <v>12.475121019437731</v>
          </cell>
          <cell r="AD25">
            <v>13.680557046359686</v>
          </cell>
          <cell r="AE25">
            <v>13.129978669308498</v>
          </cell>
          <cell r="AF25">
            <v>13.129978669308498</v>
          </cell>
          <cell r="AH25">
            <v>13.370452822864138</v>
          </cell>
          <cell r="AI25">
            <v>13.881494354167303</v>
          </cell>
          <cell r="AJ25">
            <v>14.838336118823065</v>
          </cell>
          <cell r="AK25">
            <v>13.716718491227908</v>
          </cell>
          <cell r="AL25">
            <v>13.716718491227908</v>
          </cell>
          <cell r="AN25">
            <v>13.120724075735012</v>
          </cell>
          <cell r="AO25">
            <v>13.919712907158903</v>
          </cell>
          <cell r="AP25">
            <v>15.422220756307331</v>
          </cell>
          <cell r="AQ25">
            <v>14.641506242243485</v>
          </cell>
          <cell r="AR25">
            <v>14.641506242243485</v>
          </cell>
          <cell r="AT25">
            <v>14.536202252671469</v>
          </cell>
          <cell r="AU25">
            <v>14.682383957443983</v>
          </cell>
          <cell r="AV25">
            <v>15.319038618770705</v>
          </cell>
          <cell r="AW25" t="str">
            <v>mstag:tradeAndOtherPayablesCurrent</v>
          </cell>
          <cell r="AX25">
            <v>6</v>
          </cell>
          <cell r="AY25" t="str">
            <v>ISO4217:USD</v>
          </cell>
          <cell r="AZ25" t="b">
            <v>0</v>
          </cell>
          <cell r="BA25" t="b">
            <v>0</v>
          </cell>
          <cell r="BB25">
            <v>16.465551604042343</v>
          </cell>
          <cell r="BC25">
            <v>18.263333001006501</v>
          </cell>
          <cell r="BD25">
            <v>18.263333001006501</v>
          </cell>
          <cell r="BI25" t="str">
            <v>mstag:tradeAndOtherPayablesCurrent</v>
          </cell>
          <cell r="BJ25">
            <v>6</v>
          </cell>
          <cell r="BK25" t="str">
            <v>ISO4217:USD</v>
          </cell>
          <cell r="BL25" t="b">
            <v>0</v>
          </cell>
          <cell r="BM25" t="b">
            <v>0</v>
          </cell>
        </row>
        <row r="26">
          <cell r="A26" t="str">
            <v>Accrued Liabilities</v>
          </cell>
          <cell r="D26">
            <v>6.9610000000000003</v>
          </cell>
          <cell r="E26">
            <v>6.9649999999999999</v>
          </cell>
          <cell r="F26">
            <v>7.9589999999999996</v>
          </cell>
          <cell r="G26">
            <v>8.488999999999999</v>
          </cell>
          <cell r="H26">
            <v>8.488999999999999</v>
          </cell>
          <cell r="J26">
            <v>8.5109999999999992</v>
          </cell>
          <cell r="K26">
            <v>9.9749999999999996</v>
          </cell>
          <cell r="L26">
            <v>9.89</v>
          </cell>
          <cell r="M26">
            <v>10.974</v>
          </cell>
          <cell r="N26">
            <v>10.974</v>
          </cell>
          <cell r="P26">
            <v>10.965999999999999</v>
          </cell>
          <cell r="Q26">
            <v>11.084</v>
          </cell>
          <cell r="R26">
            <v>11.997</v>
          </cell>
          <cell r="S26">
            <v>14.137</v>
          </cell>
          <cell r="T26">
            <v>14.137</v>
          </cell>
          <cell r="V26">
            <v>14.273999999999999</v>
          </cell>
          <cell r="W26">
            <v>13.747999999999999</v>
          </cell>
          <cell r="X26">
            <v>14.641</v>
          </cell>
          <cell r="Y26">
            <v>12.523</v>
          </cell>
          <cell r="Z26">
            <v>12.523</v>
          </cell>
          <cell r="AB26">
            <v>20.994</v>
          </cell>
          <cell r="AC26">
            <v>15.637050698067476</v>
          </cell>
          <cell r="AD26">
            <v>16.342389864187428</v>
          </cell>
          <cell r="AE26">
            <v>17.030532829371428</v>
          </cell>
          <cell r="AF26">
            <v>17.030532829371428</v>
          </cell>
          <cell r="AH26">
            <v>17.60690935491359</v>
          </cell>
          <cell r="AI26">
            <v>18.092103360793324</v>
          </cell>
          <cell r="AJ26">
            <v>18.633382029825082</v>
          </cell>
          <cell r="AK26">
            <v>19.145867264545128</v>
          </cell>
          <cell r="AL26">
            <v>19.145867264545128</v>
          </cell>
          <cell r="AN26">
            <v>19.157755450925976</v>
          </cell>
          <cell r="AO26">
            <v>19.270063137358022</v>
          </cell>
          <cell r="AP26">
            <v>19.502502883356346</v>
          </cell>
          <cell r="AQ26">
            <v>19.868846399414405</v>
          </cell>
          <cell r="AR26">
            <v>19.868846399414405</v>
          </cell>
          <cell r="AT26">
            <v>14.384143912905353</v>
          </cell>
          <cell r="AU26">
            <v>14.656162208356804</v>
          </cell>
          <cell r="AV26">
            <v>14.740308130320932</v>
          </cell>
          <cell r="AW26" t="str">
            <v>mstag:otherAccruedExpenses</v>
          </cell>
          <cell r="AX26">
            <v>6</v>
          </cell>
          <cell r="AY26" t="str">
            <v>ISO4217:USD</v>
          </cell>
          <cell r="AZ26" t="b">
            <v>0</v>
          </cell>
          <cell r="BA26" t="b">
            <v>0</v>
          </cell>
          <cell r="BB26">
            <v>15.15918036299796</v>
          </cell>
          <cell r="BC26">
            <v>15.386957234630925</v>
          </cell>
          <cell r="BD26">
            <v>15.386957234630925</v>
          </cell>
          <cell r="BI26" t="str">
            <v>mstag:otherAccruedExpenses</v>
          </cell>
          <cell r="BJ26">
            <v>6</v>
          </cell>
          <cell r="BK26" t="str">
            <v>ISO4217:USD</v>
          </cell>
          <cell r="BL26" t="b">
            <v>0</v>
          </cell>
          <cell r="BM26" t="b">
            <v>0</v>
          </cell>
        </row>
        <row r="27">
          <cell r="A27" t="str">
            <v>Deferred Revenue - Current</v>
          </cell>
          <cell r="Y27">
            <v>3.0310000000000001</v>
          </cell>
          <cell r="Z27">
            <v>3.0310000000000001</v>
          </cell>
          <cell r="AB27">
            <v>4.0750000000000002</v>
          </cell>
          <cell r="AC27">
            <v>4.0750000000000002</v>
          </cell>
          <cell r="AD27">
            <v>4.0750000000000002</v>
          </cell>
          <cell r="AE27">
            <v>4.0750000000000002</v>
          </cell>
          <cell r="AF27">
            <v>4.0750000000000002</v>
          </cell>
          <cell r="AH27">
            <v>4.0750000000000002</v>
          </cell>
          <cell r="AI27">
            <v>4.0750000000000002</v>
          </cell>
          <cell r="AJ27">
            <v>4.0750000000000002</v>
          </cell>
          <cell r="AK27">
            <v>4.0750000000000002</v>
          </cell>
          <cell r="AL27">
            <v>4.0750000000000002</v>
          </cell>
          <cell r="AN27">
            <v>4.0750000000000002</v>
          </cell>
          <cell r="AO27">
            <v>4.0750000000000002</v>
          </cell>
          <cell r="AP27">
            <v>4.0750000000000002</v>
          </cell>
          <cell r="AQ27">
            <v>4.0750000000000002</v>
          </cell>
          <cell r="AR27">
            <v>4.0750000000000002</v>
          </cell>
          <cell r="AT27">
            <v>6.6059999999999999</v>
          </cell>
          <cell r="AU27">
            <v>6.6059999999999999</v>
          </cell>
          <cell r="AV27">
            <v>6.6059999999999999</v>
          </cell>
          <cell r="AW27" t="str">
            <v>mstag:deferredRevenueCurrent</v>
          </cell>
          <cell r="AX27">
            <v>6</v>
          </cell>
          <cell r="AY27" t="str">
            <v>ISO4217:USD</v>
          </cell>
          <cell r="AZ27" t="b">
            <v>0</v>
          </cell>
          <cell r="BA27" t="b">
            <v>0</v>
          </cell>
          <cell r="BB27">
            <v>6.6059999999999999</v>
          </cell>
          <cell r="BC27">
            <v>6.6059999999999999</v>
          </cell>
          <cell r="BD27">
            <v>6.6059999999999999</v>
          </cell>
          <cell r="BI27" t="str">
            <v>mstag:deferredRevenueCurrent</v>
          </cell>
          <cell r="BJ27">
            <v>6</v>
          </cell>
          <cell r="BK27" t="str">
            <v>ISO4217:USD</v>
          </cell>
          <cell r="BL27" t="b">
            <v>0</v>
          </cell>
          <cell r="BM27" t="b">
            <v>0</v>
          </cell>
        </row>
        <row r="28">
          <cell r="A28" t="str">
            <v>CPLTD</v>
          </cell>
          <cell r="D28">
            <v>7.7720000000000002</v>
          </cell>
          <cell r="E28">
            <v>7.843</v>
          </cell>
          <cell r="F28">
            <v>7.843</v>
          </cell>
          <cell r="G28">
            <v>8.6210000000000004</v>
          </cell>
          <cell r="H28">
            <v>8.6210000000000004</v>
          </cell>
          <cell r="J28">
            <v>8.8810000000000002</v>
          </cell>
          <cell r="K28">
            <v>8.9109999999999996</v>
          </cell>
          <cell r="L28">
            <v>0</v>
          </cell>
          <cell r="M28">
            <v>0</v>
          </cell>
          <cell r="N28">
            <v>0</v>
          </cell>
          <cell r="P28">
            <v>0</v>
          </cell>
          <cell r="Q28">
            <v>0</v>
          </cell>
          <cell r="R28">
            <v>0</v>
          </cell>
          <cell r="S28">
            <v>0</v>
          </cell>
          <cell r="T28">
            <v>0</v>
          </cell>
          <cell r="V28">
            <v>0</v>
          </cell>
          <cell r="W28">
            <v>0</v>
          </cell>
          <cell r="X28">
            <v>0</v>
          </cell>
          <cell r="Y28">
            <v>0</v>
          </cell>
          <cell r="Z28">
            <v>0</v>
          </cell>
          <cell r="AC28">
            <v>0</v>
          </cell>
          <cell r="AD28">
            <v>0</v>
          </cell>
          <cell r="AE28">
            <v>0</v>
          </cell>
          <cell r="AF28">
            <v>0</v>
          </cell>
          <cell r="AH28">
            <v>0</v>
          </cell>
          <cell r="AI28">
            <v>0</v>
          </cell>
          <cell r="AJ28">
            <v>0</v>
          </cell>
          <cell r="AK28">
            <v>0</v>
          </cell>
          <cell r="AL28">
            <v>0</v>
          </cell>
          <cell r="AN28">
            <v>0</v>
          </cell>
          <cell r="AO28">
            <v>0</v>
          </cell>
          <cell r="AP28">
            <v>0</v>
          </cell>
          <cell r="AQ28">
            <v>0</v>
          </cell>
          <cell r="AR28">
            <v>0</v>
          </cell>
          <cell r="AT28">
            <v>0</v>
          </cell>
          <cell r="AU28">
            <v>0</v>
          </cell>
          <cell r="AV28">
            <v>0</v>
          </cell>
          <cell r="AW28" t="str">
            <v>mstag:shortTermBorrowings</v>
          </cell>
          <cell r="AX28">
            <v>6</v>
          </cell>
          <cell r="AY28" t="str">
            <v>ISO4217:USD</v>
          </cell>
          <cell r="AZ28" t="b">
            <v>0</v>
          </cell>
          <cell r="BA28" t="b">
            <v>0</v>
          </cell>
          <cell r="BB28">
            <v>0</v>
          </cell>
          <cell r="BC28">
            <v>0</v>
          </cell>
          <cell r="BD28">
            <v>0</v>
          </cell>
          <cell r="BI28" t="str">
            <v>mstag:shortTermBorrowings</v>
          </cell>
          <cell r="BJ28">
            <v>6</v>
          </cell>
          <cell r="BK28" t="str">
            <v>ISO4217:USD</v>
          </cell>
          <cell r="BL28" t="b">
            <v>0</v>
          </cell>
          <cell r="BM28" t="b">
            <v>0</v>
          </cell>
        </row>
        <row r="29">
          <cell r="A29" t="str">
            <v>Other</v>
          </cell>
          <cell r="D29">
            <v>0</v>
          </cell>
          <cell r="E29">
            <v>0</v>
          </cell>
          <cell r="F29">
            <v>0</v>
          </cell>
          <cell r="G29">
            <v>0</v>
          </cell>
          <cell r="H29">
            <v>0</v>
          </cell>
          <cell r="J29">
            <v>0</v>
          </cell>
          <cell r="K29">
            <v>0</v>
          </cell>
          <cell r="L29">
            <v>0</v>
          </cell>
          <cell r="M29">
            <v>0</v>
          </cell>
          <cell r="N29">
            <v>0</v>
          </cell>
          <cell r="P29">
            <v>0</v>
          </cell>
          <cell r="Q29">
            <v>0</v>
          </cell>
          <cell r="R29">
            <v>0</v>
          </cell>
          <cell r="S29">
            <v>0</v>
          </cell>
          <cell r="T29">
            <v>0</v>
          </cell>
          <cell r="V29">
            <v>0</v>
          </cell>
          <cell r="W29">
            <v>0</v>
          </cell>
          <cell r="X29">
            <v>0</v>
          </cell>
          <cell r="Y29">
            <v>0</v>
          </cell>
          <cell r="Z29">
            <v>0</v>
          </cell>
          <cell r="AC29">
            <v>0</v>
          </cell>
          <cell r="AD29">
            <v>0</v>
          </cell>
          <cell r="AE29">
            <v>0</v>
          </cell>
          <cell r="AF29">
            <v>0</v>
          </cell>
          <cell r="AH29">
            <v>0</v>
          </cell>
          <cell r="AI29">
            <v>0</v>
          </cell>
          <cell r="AJ29">
            <v>0</v>
          </cell>
          <cell r="AK29">
            <v>0</v>
          </cell>
          <cell r="AL29">
            <v>0</v>
          </cell>
          <cell r="AN29">
            <v>0</v>
          </cell>
          <cell r="AO29">
            <v>0</v>
          </cell>
          <cell r="AP29">
            <v>0</v>
          </cell>
          <cell r="AQ29">
            <v>0</v>
          </cell>
          <cell r="AR29">
            <v>0</v>
          </cell>
          <cell r="AT29">
            <v>0</v>
          </cell>
          <cell r="AU29">
            <v>0</v>
          </cell>
          <cell r="AV29">
            <v>0</v>
          </cell>
          <cell r="AW29" t="str">
            <v>mstag:otherAccruedExpenses</v>
          </cell>
          <cell r="AX29">
            <v>6</v>
          </cell>
          <cell r="AY29" t="str">
            <v>ISO4217:USD</v>
          </cell>
          <cell r="AZ29" t="b">
            <v>0</v>
          </cell>
          <cell r="BA29" t="b">
            <v>0</v>
          </cell>
          <cell r="BB29">
            <v>0</v>
          </cell>
          <cell r="BC29">
            <v>0</v>
          </cell>
          <cell r="BD29">
            <v>0</v>
          </cell>
          <cell r="BI29" t="str">
            <v>mstag:otherAccruedExpenses</v>
          </cell>
          <cell r="BJ29">
            <v>6</v>
          </cell>
          <cell r="BK29" t="str">
            <v>ISO4217:USD</v>
          </cell>
          <cell r="BL29" t="b">
            <v>0</v>
          </cell>
          <cell r="BM29" t="b">
            <v>0</v>
          </cell>
        </row>
        <row r="30">
          <cell r="A30" t="str">
            <v>Total Current Liabilities</v>
          </cell>
          <cell r="D30">
            <v>20.533000000000001</v>
          </cell>
          <cell r="E30">
            <v>20.585999999999999</v>
          </cell>
          <cell r="F30">
            <v>24.580000000000002</v>
          </cell>
          <cell r="G30">
            <v>24.088999999999999</v>
          </cell>
          <cell r="H30">
            <v>24.088999999999999</v>
          </cell>
          <cell r="J30">
            <v>24.869999999999997</v>
          </cell>
          <cell r="K30">
            <v>25.467999999999996</v>
          </cell>
          <cell r="L30">
            <v>16.561</v>
          </cell>
          <cell r="M30">
            <v>18.395</v>
          </cell>
          <cell r="N30">
            <v>18.395</v>
          </cell>
          <cell r="P30">
            <v>19.808999999999997</v>
          </cell>
          <cell r="Q30">
            <v>19.533000000000001</v>
          </cell>
          <cell r="R30">
            <v>20.134</v>
          </cell>
          <cell r="S30">
            <v>23.291</v>
          </cell>
          <cell r="T30">
            <v>23.291</v>
          </cell>
          <cell r="V30">
            <v>23.757999999999999</v>
          </cell>
          <cell r="W30">
            <v>23.673999999999999</v>
          </cell>
          <cell r="X30">
            <v>24.823999999999998</v>
          </cell>
          <cell r="Y30">
            <v>28.222999999999999</v>
          </cell>
          <cell r="Z30">
            <v>28.222999999999999</v>
          </cell>
          <cell r="AB30">
            <v>39.597000000000001</v>
          </cell>
          <cell r="AC30">
            <v>32.187171717505208</v>
          </cell>
          <cell r="AD30">
            <v>34.097946910547115</v>
          </cell>
          <cell r="AE30">
            <v>34.235511498679926</v>
          </cell>
          <cell r="AF30">
            <v>34.235511498679926</v>
          </cell>
          <cell r="AH30">
            <v>35.052362177777731</v>
          </cell>
          <cell r="AI30">
            <v>36.048597714960628</v>
          </cell>
          <cell r="AJ30">
            <v>37.546718148648154</v>
          </cell>
          <cell r="AK30">
            <v>36.937585755773043</v>
          </cell>
          <cell r="AL30">
            <v>36.937585755773043</v>
          </cell>
          <cell r="AN30">
            <v>36.35347952666099</v>
          </cell>
          <cell r="AO30">
            <v>37.264776044516928</v>
          </cell>
          <cell r="AP30">
            <v>38.999723639663678</v>
          </cell>
          <cell r="AQ30">
            <v>38.585352641657892</v>
          </cell>
          <cell r="AR30">
            <v>38.585352641657892</v>
          </cell>
          <cell r="AT30">
            <v>35.526346165576825</v>
          </cell>
          <cell r="AU30">
            <v>35.944546165800787</v>
          </cell>
          <cell r="AV30">
            <v>36.66534674909164</v>
          </cell>
          <cell r="AW30">
            <v>38.316013825701631</v>
          </cell>
          <cell r="AX30">
            <v>38.316013825701631</v>
          </cell>
          <cell r="AZ30">
            <v>36.751442370301753</v>
          </cell>
          <cell r="BA30">
            <v>37.057085975349096</v>
          </cell>
          <cell r="BB30">
            <v>38.230731967040306</v>
          </cell>
          <cell r="BC30">
            <v>40.256290235637429</v>
          </cell>
          <cell r="BD30">
            <v>40.256290235637429</v>
          </cell>
        </row>
        <row r="32">
          <cell r="A32" t="str">
            <v>LT Debt</v>
          </cell>
          <cell r="D32">
            <v>1.373</v>
          </cell>
          <cell r="E32">
            <v>1.0880000000000001</v>
          </cell>
          <cell r="F32">
            <v>1.0880000000000001</v>
          </cell>
          <cell r="G32">
            <v>1.754</v>
          </cell>
          <cell r="H32">
            <v>1.754</v>
          </cell>
          <cell r="J32">
            <v>1.7250000000000001</v>
          </cell>
          <cell r="K32">
            <v>1.9870000000000001</v>
          </cell>
          <cell r="L32">
            <v>0</v>
          </cell>
          <cell r="M32">
            <v>0</v>
          </cell>
          <cell r="N32">
            <v>0</v>
          </cell>
          <cell r="P32">
            <v>0</v>
          </cell>
          <cell r="Q32">
            <v>0</v>
          </cell>
          <cell r="R32">
            <v>0</v>
          </cell>
          <cell r="S32">
            <v>0</v>
          </cell>
          <cell r="T32">
            <v>0</v>
          </cell>
          <cell r="V32">
            <v>0</v>
          </cell>
          <cell r="W32">
            <v>0</v>
          </cell>
          <cell r="X32">
            <v>0</v>
          </cell>
          <cell r="Y32">
            <v>0</v>
          </cell>
          <cell r="Z32">
            <v>0</v>
          </cell>
          <cell r="AB32">
            <v>0</v>
          </cell>
          <cell r="AC32">
            <v>0</v>
          </cell>
          <cell r="AD32">
            <v>0</v>
          </cell>
          <cell r="AE32">
            <v>0</v>
          </cell>
          <cell r="AF32">
            <v>0</v>
          </cell>
          <cell r="AH32">
            <v>0</v>
          </cell>
          <cell r="AI32">
            <v>0</v>
          </cell>
          <cell r="AJ32">
            <v>0</v>
          </cell>
          <cell r="AK32">
            <v>0</v>
          </cell>
          <cell r="AL32">
            <v>0</v>
          </cell>
          <cell r="AN32">
            <v>0</v>
          </cell>
          <cell r="AO32">
            <v>0</v>
          </cell>
          <cell r="AP32">
            <v>0</v>
          </cell>
          <cell r="AQ32">
            <v>0</v>
          </cell>
          <cell r="AR32">
            <v>0</v>
          </cell>
          <cell r="AT32">
            <v>0</v>
          </cell>
          <cell r="AU32">
            <v>0</v>
          </cell>
          <cell r="AV32">
            <v>0</v>
          </cell>
          <cell r="AW32" t="str">
            <v>mstag:longTermDebt</v>
          </cell>
          <cell r="AX32">
            <v>6</v>
          </cell>
          <cell r="AY32" t="str">
            <v>ISO4217:USD</v>
          </cell>
          <cell r="AZ32" t="b">
            <v>0</v>
          </cell>
          <cell r="BA32" t="b">
            <v>0</v>
          </cell>
          <cell r="BB32">
            <v>0</v>
          </cell>
          <cell r="BC32">
            <v>0</v>
          </cell>
          <cell r="BD32">
            <v>0</v>
          </cell>
          <cell r="BI32" t="str">
            <v>mstag:longTermDebt</v>
          </cell>
          <cell r="BJ32">
            <v>6</v>
          </cell>
          <cell r="BK32" t="str">
            <v>ISO4217:USD</v>
          </cell>
          <cell r="BL32" t="b">
            <v>0</v>
          </cell>
          <cell r="BM32" t="b">
            <v>0</v>
          </cell>
        </row>
        <row r="33">
          <cell r="A33" t="str">
            <v>Deferred Revenue - Long Term</v>
          </cell>
          <cell r="AB33">
            <v>0.22800000000000001</v>
          </cell>
          <cell r="AC33">
            <v>0.22800000000000001</v>
          </cell>
          <cell r="AD33">
            <v>0.22800000000000001</v>
          </cell>
          <cell r="AE33">
            <v>0.22800000000000001</v>
          </cell>
          <cell r="AF33">
            <v>0.22800000000000001</v>
          </cell>
          <cell r="AH33">
            <v>0.22800000000000001</v>
          </cell>
          <cell r="AI33">
            <v>0.22800000000000001</v>
          </cell>
          <cell r="AJ33">
            <v>0.22800000000000001</v>
          </cell>
          <cell r="AK33">
            <v>0.22800000000000001</v>
          </cell>
          <cell r="AL33">
            <v>0.22800000000000001</v>
          </cell>
          <cell r="AN33">
            <v>0.22800000000000001</v>
          </cell>
          <cell r="AO33">
            <v>0.22800000000000001</v>
          </cell>
          <cell r="AP33">
            <v>0.22800000000000001</v>
          </cell>
          <cell r="AQ33">
            <v>0.22800000000000001</v>
          </cell>
          <cell r="AR33">
            <v>0.22800000000000001</v>
          </cell>
          <cell r="AT33">
            <v>0.94899999999999995</v>
          </cell>
          <cell r="AU33">
            <v>0.94899999999999995</v>
          </cell>
          <cell r="AV33">
            <v>0.94899999999999995</v>
          </cell>
          <cell r="AW33" t="str">
            <v>mstag:deferredRevenueNonCurrent</v>
          </cell>
          <cell r="AX33">
            <v>6</v>
          </cell>
          <cell r="AY33" t="str">
            <v>ISO4217:USD</v>
          </cell>
          <cell r="AZ33" t="b">
            <v>0</v>
          </cell>
          <cell r="BA33" t="b">
            <v>0</v>
          </cell>
          <cell r="BB33">
            <v>0.94899999999999995</v>
          </cell>
          <cell r="BC33">
            <v>0.94899999999999995</v>
          </cell>
          <cell r="BD33">
            <v>0.94899999999999995</v>
          </cell>
          <cell r="BI33" t="str">
            <v>mstag:deferredRevenueNonCurrent</v>
          </cell>
          <cell r="BJ33">
            <v>6</v>
          </cell>
          <cell r="BK33" t="str">
            <v>ISO4217:USD</v>
          </cell>
          <cell r="BL33" t="b">
            <v>0</v>
          </cell>
          <cell r="BM33" t="b">
            <v>0</v>
          </cell>
        </row>
        <row r="34">
          <cell r="A34" t="str">
            <v>Other Long Term Liabilities</v>
          </cell>
          <cell r="AB34">
            <v>0.68799999999999994</v>
          </cell>
          <cell r="AC34">
            <v>0.68799999999999994</v>
          </cell>
          <cell r="AD34">
            <v>0.68799999999999994</v>
          </cell>
          <cell r="AE34">
            <v>0.68799999999999994</v>
          </cell>
          <cell r="AF34">
            <v>0.68799999999999994</v>
          </cell>
          <cell r="AH34">
            <v>0.68799999999999994</v>
          </cell>
          <cell r="AI34">
            <v>0.68799999999999994</v>
          </cell>
          <cell r="AJ34">
            <v>0.68799999999999994</v>
          </cell>
          <cell r="AK34">
            <v>0.68799999999999994</v>
          </cell>
          <cell r="AL34">
            <v>0.68799999999999994</v>
          </cell>
          <cell r="AN34">
            <v>0.68799999999999994</v>
          </cell>
          <cell r="AO34">
            <v>0.68799999999999994</v>
          </cell>
          <cell r="AP34">
            <v>0.68799999999999994</v>
          </cell>
          <cell r="AQ34">
            <v>0.68799999999999994</v>
          </cell>
          <cell r="AR34">
            <v>0.68799999999999994</v>
          </cell>
          <cell r="AT34">
            <v>1.04</v>
          </cell>
          <cell r="AU34">
            <v>1.04</v>
          </cell>
          <cell r="AV34">
            <v>1.04</v>
          </cell>
          <cell r="AW34" t="str">
            <v>mstag:otherLiabilitiesOperatingNonCurrent</v>
          </cell>
          <cell r="AX34">
            <v>6</v>
          </cell>
          <cell r="AY34" t="str">
            <v>ISO4217:USD</v>
          </cell>
          <cell r="AZ34" t="b">
            <v>0</v>
          </cell>
          <cell r="BA34" t="b">
            <v>0</v>
          </cell>
          <cell r="BB34">
            <v>1.04</v>
          </cell>
          <cell r="BC34">
            <v>1.04</v>
          </cell>
          <cell r="BD34">
            <v>1.04</v>
          </cell>
          <cell r="BI34" t="str">
            <v>mstag:otherLiabilitiesOperatingNonCurrent</v>
          </cell>
          <cell r="BJ34">
            <v>6</v>
          </cell>
          <cell r="BK34" t="str">
            <v>ISO4217:USD</v>
          </cell>
          <cell r="BL34" t="b">
            <v>0</v>
          </cell>
          <cell r="BM34" t="b">
            <v>0</v>
          </cell>
        </row>
        <row r="35">
          <cell r="A35" t="str">
            <v>Capital Lease Obligation</v>
          </cell>
          <cell r="D35">
            <v>0</v>
          </cell>
          <cell r="E35">
            <v>0</v>
          </cell>
          <cell r="F35">
            <v>0</v>
          </cell>
          <cell r="G35">
            <v>0</v>
          </cell>
          <cell r="H35">
            <v>0</v>
          </cell>
          <cell r="J35">
            <v>0</v>
          </cell>
          <cell r="K35">
            <v>0</v>
          </cell>
          <cell r="L35">
            <v>0</v>
          </cell>
          <cell r="M35">
            <v>0</v>
          </cell>
          <cell r="N35">
            <v>0</v>
          </cell>
          <cell r="P35">
            <v>0</v>
          </cell>
          <cell r="Q35">
            <v>0</v>
          </cell>
          <cell r="R35">
            <v>0</v>
          </cell>
          <cell r="S35">
            <v>0</v>
          </cell>
          <cell r="T35">
            <v>0</v>
          </cell>
          <cell r="V35">
            <v>0</v>
          </cell>
          <cell r="W35">
            <v>0</v>
          </cell>
          <cell r="X35">
            <v>0</v>
          </cell>
          <cell r="Y35">
            <v>0</v>
          </cell>
          <cell r="Z35">
            <v>0</v>
          </cell>
          <cell r="AB35">
            <v>0</v>
          </cell>
          <cell r="AC35">
            <v>0</v>
          </cell>
          <cell r="AD35">
            <v>0</v>
          </cell>
          <cell r="AE35">
            <v>0</v>
          </cell>
          <cell r="AF35">
            <v>0</v>
          </cell>
          <cell r="AH35">
            <v>0</v>
          </cell>
          <cell r="AI35">
            <v>0</v>
          </cell>
          <cell r="AJ35">
            <v>0</v>
          </cell>
          <cell r="AK35">
            <v>0</v>
          </cell>
          <cell r="AL35">
            <v>0</v>
          </cell>
          <cell r="AN35">
            <v>0</v>
          </cell>
          <cell r="AO35">
            <v>0</v>
          </cell>
          <cell r="AP35">
            <v>0</v>
          </cell>
          <cell r="AQ35">
            <v>0</v>
          </cell>
          <cell r="AR35">
            <v>0</v>
          </cell>
          <cell r="AT35">
            <v>0</v>
          </cell>
          <cell r="AU35">
            <v>0</v>
          </cell>
          <cell r="AV35">
            <v>0</v>
          </cell>
          <cell r="AW35" t="str">
            <v>mstag:longTermDebt</v>
          </cell>
          <cell r="AX35">
            <v>6</v>
          </cell>
          <cell r="AY35" t="str">
            <v>ISO4217:USD</v>
          </cell>
          <cell r="AZ35" t="b">
            <v>0</v>
          </cell>
          <cell r="BA35" t="b">
            <v>0</v>
          </cell>
          <cell r="BB35">
            <v>0</v>
          </cell>
          <cell r="BC35">
            <v>0</v>
          </cell>
          <cell r="BD35">
            <v>0</v>
          </cell>
          <cell r="BI35" t="str">
            <v>mstag:longTermDebt</v>
          </cell>
          <cell r="BJ35">
            <v>6</v>
          </cell>
          <cell r="BK35" t="str">
            <v>ISO4217:USD</v>
          </cell>
          <cell r="BL35" t="b">
            <v>0</v>
          </cell>
          <cell r="BM35" t="b">
            <v>0</v>
          </cell>
        </row>
        <row r="36">
          <cell r="A36" t="str">
            <v>Total Liabilities</v>
          </cell>
          <cell r="D36">
            <v>21.906000000000002</v>
          </cell>
          <cell r="E36">
            <v>21.673999999999999</v>
          </cell>
          <cell r="F36">
            <v>25.668000000000003</v>
          </cell>
          <cell r="G36">
            <v>25.843</v>
          </cell>
          <cell r="H36">
            <v>25.843</v>
          </cell>
          <cell r="J36">
            <v>26.594999999999999</v>
          </cell>
          <cell r="K36">
            <v>27.454999999999998</v>
          </cell>
          <cell r="L36">
            <v>16.561</v>
          </cell>
          <cell r="M36">
            <v>18.395</v>
          </cell>
          <cell r="N36">
            <v>18.395</v>
          </cell>
          <cell r="P36">
            <v>19.808999999999997</v>
          </cell>
          <cell r="Q36">
            <v>19.533000000000001</v>
          </cell>
          <cell r="R36">
            <v>20.134</v>
          </cell>
          <cell r="S36">
            <v>23.291</v>
          </cell>
          <cell r="T36">
            <v>23.291</v>
          </cell>
          <cell r="V36">
            <v>23.757999999999999</v>
          </cell>
          <cell r="W36">
            <v>23.673999999999999</v>
          </cell>
          <cell r="X36">
            <v>24.823999999999998</v>
          </cell>
          <cell r="Y36">
            <v>28.222999999999999</v>
          </cell>
          <cell r="Z36">
            <v>28.222999999999999</v>
          </cell>
          <cell r="AB36">
            <v>40.513000000000005</v>
          </cell>
          <cell r="AC36">
            <v>33.103171717505212</v>
          </cell>
          <cell r="AD36">
            <v>35.013946910547119</v>
          </cell>
          <cell r="AE36">
            <v>35.15151149867993</v>
          </cell>
          <cell r="AF36">
            <v>35.15151149867993</v>
          </cell>
          <cell r="AH36">
            <v>35.968362177777735</v>
          </cell>
          <cell r="AI36">
            <v>36.964597714960632</v>
          </cell>
          <cell r="AJ36">
            <v>38.462718148648158</v>
          </cell>
          <cell r="AK36">
            <v>37.853585755773047</v>
          </cell>
          <cell r="AL36">
            <v>37.853585755773047</v>
          </cell>
          <cell r="AN36">
            <v>37.269479526660994</v>
          </cell>
          <cell r="AO36">
            <v>38.180776044516932</v>
          </cell>
          <cell r="AP36">
            <v>39.915723639663682</v>
          </cell>
          <cell r="AQ36">
            <v>39.501352641657896</v>
          </cell>
          <cell r="AR36">
            <v>39.501352641657896</v>
          </cell>
          <cell r="AT36">
            <v>37.515346165576823</v>
          </cell>
          <cell r="AU36">
            <v>37.933546165800784</v>
          </cell>
          <cell r="AV36">
            <v>38.654346749091637</v>
          </cell>
          <cell r="AW36">
            <v>40.305013825701629</v>
          </cell>
          <cell r="AX36">
            <v>40.305013825701629</v>
          </cell>
          <cell r="AZ36">
            <v>38.74044237030175</v>
          </cell>
          <cell r="BA36">
            <v>39.046085975349094</v>
          </cell>
          <cell r="BB36">
            <v>40.219731967040303</v>
          </cell>
          <cell r="BC36">
            <v>42.245290235637427</v>
          </cell>
          <cell r="BD36">
            <v>42.245290235637427</v>
          </cell>
        </row>
        <row r="39">
          <cell r="A39" t="str">
            <v>Common Stock</v>
          </cell>
          <cell r="D39">
            <v>4.8000000000000001E-2</v>
          </cell>
          <cell r="E39">
            <v>4.8000000000000001E-2</v>
          </cell>
          <cell r="F39">
            <v>4.8000000000000001E-2</v>
          </cell>
          <cell r="G39">
            <v>5.1000000000000004E-2</v>
          </cell>
          <cell r="H39">
            <v>5.1000000000000004E-2</v>
          </cell>
          <cell r="J39">
            <v>5.1000000000000004E-2</v>
          </cell>
          <cell r="K39">
            <v>5.1000000000000004E-2</v>
          </cell>
          <cell r="L39">
            <v>0.06</v>
          </cell>
          <cell r="M39">
            <v>0.06</v>
          </cell>
          <cell r="N39">
            <v>0.06</v>
          </cell>
          <cell r="P39">
            <v>6.0999999999999999E-2</v>
          </cell>
          <cell r="Q39">
            <v>6.2E-2</v>
          </cell>
          <cell r="R39">
            <v>6.2E-2</v>
          </cell>
          <cell r="S39">
            <v>6.3E-2</v>
          </cell>
          <cell r="T39">
            <v>6.3E-2</v>
          </cell>
          <cell r="V39">
            <v>6.3E-2</v>
          </cell>
          <cell r="W39">
            <v>6.4000000000000001E-2</v>
          </cell>
          <cell r="X39">
            <v>6.4000000000000001E-2</v>
          </cell>
          <cell r="Y39">
            <v>6.4000000000000001E-2</v>
          </cell>
          <cell r="Z39">
            <v>6.4000000000000001E-2</v>
          </cell>
          <cell r="AB39">
            <v>6.5000000000000002E-2</v>
          </cell>
          <cell r="AC39">
            <v>6.5000000000000002E-2</v>
          </cell>
          <cell r="AD39">
            <v>6.5000000000000002E-2</v>
          </cell>
          <cell r="AE39">
            <v>6.5000000000000002E-2</v>
          </cell>
          <cell r="AF39">
            <v>6.5000000000000002E-2</v>
          </cell>
          <cell r="AH39">
            <v>6.5000000000000002E-2</v>
          </cell>
          <cell r="AI39">
            <v>6.5000000000000002E-2</v>
          </cell>
          <cell r="AJ39">
            <v>6.5000000000000002E-2</v>
          </cell>
          <cell r="AK39">
            <v>6.5000000000000002E-2</v>
          </cell>
          <cell r="AL39">
            <v>6.5000000000000002E-2</v>
          </cell>
          <cell r="AN39">
            <v>6.5000000000000002E-2</v>
          </cell>
          <cell r="AO39">
            <v>6.5000000000000002E-2</v>
          </cell>
          <cell r="AP39">
            <v>6.5000000000000002E-2</v>
          </cell>
          <cell r="AQ39">
            <v>6.5000000000000002E-2</v>
          </cell>
          <cell r="AR39">
            <v>6.5000000000000002E-2</v>
          </cell>
          <cell r="AT39">
            <v>6.3E-2</v>
          </cell>
          <cell r="AU39">
            <v>6.3E-2</v>
          </cell>
          <cell r="AV39">
            <v>6.3E-2</v>
          </cell>
          <cell r="AW39" t="str">
            <v>mstag:commonStock</v>
          </cell>
          <cell r="AX39">
            <v>6</v>
          </cell>
          <cell r="AY39" t="str">
            <v>ISO4217:USD</v>
          </cell>
          <cell r="AZ39" t="b">
            <v>0</v>
          </cell>
          <cell r="BA39" t="b">
            <v>0</v>
          </cell>
          <cell r="BB39">
            <v>6.3E-2</v>
          </cell>
          <cell r="BC39">
            <v>6.3E-2</v>
          </cell>
          <cell r="BD39">
            <v>6.3E-2</v>
          </cell>
          <cell r="BI39" t="str">
            <v>mstag:commonStock</v>
          </cell>
          <cell r="BJ39">
            <v>6</v>
          </cell>
          <cell r="BK39" t="str">
            <v>ISO4217:USD</v>
          </cell>
          <cell r="BL39" t="b">
            <v>0</v>
          </cell>
          <cell r="BM39" t="b">
            <v>0</v>
          </cell>
        </row>
        <row r="40">
          <cell r="A40" t="str">
            <v>Additional Paid in Capital</v>
          </cell>
          <cell r="D40">
            <v>115.79300000000001</v>
          </cell>
          <cell r="E40">
            <v>115.76300000000001</v>
          </cell>
          <cell r="F40">
            <v>116.42700000000001</v>
          </cell>
          <cell r="G40">
            <v>119.268</v>
          </cell>
          <cell r="H40">
            <v>119.268</v>
          </cell>
          <cell r="J40">
            <v>122.021</v>
          </cell>
          <cell r="K40">
            <v>125.096</v>
          </cell>
          <cell r="L40">
            <v>228.62700000000001</v>
          </cell>
          <cell r="M40">
            <v>229.02600000000001</v>
          </cell>
          <cell r="N40">
            <v>229.02600000000001</v>
          </cell>
          <cell r="P40">
            <v>230.63900000000001</v>
          </cell>
          <cell r="Q40">
            <v>235.934</v>
          </cell>
          <cell r="R40">
            <v>236.33600000000001</v>
          </cell>
          <cell r="S40">
            <v>240.62899999999999</v>
          </cell>
          <cell r="T40">
            <v>240.62899999999999</v>
          </cell>
          <cell r="V40">
            <v>241.488</v>
          </cell>
          <cell r="W40">
            <v>243.566</v>
          </cell>
          <cell r="X40">
            <v>243.941</v>
          </cell>
          <cell r="Y40">
            <v>245.45599999999999</v>
          </cell>
          <cell r="Z40">
            <v>245.45599999999999</v>
          </cell>
          <cell r="AB40">
            <v>254.22</v>
          </cell>
          <cell r="AC40">
            <v>254.36225029524428</v>
          </cell>
          <cell r="AD40">
            <v>254.50887223695932</v>
          </cell>
          <cell r="AE40">
            <v>254.70259220185682</v>
          </cell>
          <cell r="AF40">
            <v>254.70259220185682</v>
          </cell>
          <cell r="AH40">
            <v>254.8692107980566</v>
          </cell>
          <cell r="AI40">
            <v>255.05400103427567</v>
          </cell>
          <cell r="AJ40">
            <v>255.25755279728958</v>
          </cell>
          <cell r="AK40">
            <v>255.48047819470995</v>
          </cell>
          <cell r="AL40">
            <v>255.48047819470995</v>
          </cell>
          <cell r="AN40">
            <v>255.65862988238385</v>
          </cell>
          <cell r="AO40">
            <v>255.8563311523925</v>
          </cell>
          <cell r="AP40">
            <v>256.07423615201725</v>
          </cell>
          <cell r="AQ40">
            <v>256.31302367004719</v>
          </cell>
          <cell r="AR40">
            <v>256.31302367004719</v>
          </cell>
          <cell r="AT40">
            <v>246.38893594242083</v>
          </cell>
          <cell r="AU40">
            <v>247.5158026254613</v>
          </cell>
          <cell r="AV40">
            <v>249.11512503408576</v>
          </cell>
          <cell r="AW40" t="str">
            <v>mstag:additionalPaidInCapital</v>
          </cell>
          <cell r="AX40">
            <v>6</v>
          </cell>
          <cell r="AY40" t="str">
            <v>ISO4217:USD</v>
          </cell>
          <cell r="AZ40" t="b">
            <v>0</v>
          </cell>
          <cell r="BA40" t="b">
            <v>0</v>
          </cell>
          <cell r="BB40">
            <v>255.52961631648952</v>
          </cell>
          <cell r="BC40">
            <v>257.40488066244421</v>
          </cell>
          <cell r="BD40">
            <v>257.40488066244421</v>
          </cell>
          <cell r="BI40" t="str">
            <v>mstag:additionalPaidInCapital</v>
          </cell>
          <cell r="BJ40">
            <v>6</v>
          </cell>
          <cell r="BK40" t="str">
            <v>ISO4217:USD</v>
          </cell>
          <cell r="BL40" t="b">
            <v>0</v>
          </cell>
          <cell r="BM40" t="b">
            <v>0</v>
          </cell>
        </row>
        <row r="41">
          <cell r="A41" t="str">
            <v>Notes Receivable</v>
          </cell>
          <cell r="H41">
            <v>0</v>
          </cell>
          <cell r="M41">
            <v>-2.831</v>
          </cell>
          <cell r="N41">
            <v>-2.831</v>
          </cell>
          <cell r="P41">
            <v>-2.6110000000000002</v>
          </cell>
          <cell r="Q41">
            <v>-0.17599999999999999</v>
          </cell>
          <cell r="R41">
            <v>0</v>
          </cell>
          <cell r="S41">
            <v>0</v>
          </cell>
          <cell r="T41">
            <v>0</v>
          </cell>
          <cell r="Z41">
            <v>0</v>
          </cell>
          <cell r="AF41">
            <v>0</v>
          </cell>
          <cell r="AL41">
            <v>0</v>
          </cell>
          <cell r="AR41">
            <v>0</v>
          </cell>
          <cell r="AX41">
            <v>0</v>
          </cell>
          <cell r="BD41">
            <v>0</v>
          </cell>
        </row>
        <row r="42">
          <cell r="A42" t="str">
            <v>Deferred Stock-Based Comp.</v>
          </cell>
          <cell r="D42">
            <v>-4.16</v>
          </cell>
          <cell r="E42">
            <v>-3.504</v>
          </cell>
          <cell r="F42">
            <v>-3.504</v>
          </cell>
          <cell r="G42">
            <v>-5.194</v>
          </cell>
          <cell r="H42">
            <v>-5.194</v>
          </cell>
          <cell r="J42">
            <v>-7.0019999999999998</v>
          </cell>
          <cell r="K42">
            <v>-8.6319999999999997</v>
          </cell>
          <cell r="L42">
            <v>-8.016</v>
          </cell>
          <cell r="M42">
            <v>-4.3259999999999996</v>
          </cell>
          <cell r="N42">
            <v>-4.3259999999999996</v>
          </cell>
          <cell r="P42">
            <v>-3.45</v>
          </cell>
          <cell r="Q42">
            <v>-2.7839999999999998</v>
          </cell>
          <cell r="R42">
            <v>-2.2829999999999999</v>
          </cell>
          <cell r="S42">
            <v>-1.782</v>
          </cell>
          <cell r="T42">
            <v>-1.782</v>
          </cell>
          <cell r="V42">
            <v>-1.3959999999999999</v>
          </cell>
          <cell r="W42">
            <v>-1.0609999999999999</v>
          </cell>
          <cell r="X42">
            <v>-0.81899999999999995</v>
          </cell>
          <cell r="Y42">
            <v>-0.59299999999999997</v>
          </cell>
          <cell r="Z42">
            <v>-0.59299999999999997</v>
          </cell>
          <cell r="AB42">
            <v>0</v>
          </cell>
          <cell r="AC42">
            <v>1.4</v>
          </cell>
          <cell r="AD42">
            <v>3.5155625084185185</v>
          </cell>
          <cell r="AE42">
            <v>5.7938605944076924</v>
          </cell>
          <cell r="AF42">
            <v>5.7938605944076924</v>
          </cell>
          <cell r="AH42">
            <v>8.1789986643328376</v>
          </cell>
          <cell r="AI42">
            <v>10.780967467887542</v>
          </cell>
          <cell r="AJ42">
            <v>13.599767005071806</v>
          </cell>
          <cell r="AK42">
            <v>16.63539727588563</v>
          </cell>
          <cell r="AL42">
            <v>16.63539727588563</v>
          </cell>
          <cell r="AN42">
            <v>19.428720561427003</v>
          </cell>
          <cell r="AO42">
            <v>22.475982327472138</v>
          </cell>
          <cell r="AP42">
            <v>25.777182574021033</v>
          </cell>
          <cell r="AQ42">
            <v>29.332321301073691</v>
          </cell>
          <cell r="AR42">
            <v>29.332321301073691</v>
          </cell>
          <cell r="AT42">
            <v>7.9193622451590757</v>
          </cell>
          <cell r="AU42">
            <v>9.5906909596010497</v>
          </cell>
          <cell r="AV42">
            <v>11.401297066913187</v>
          </cell>
          <cell r="AW42" t="str">
            <v>mstag:unearnedCompensationReserve</v>
          </cell>
          <cell r="AX42">
            <v>6</v>
          </cell>
          <cell r="AY42" t="str">
            <v>ISO4217:USD</v>
          </cell>
          <cell r="AZ42" t="b">
            <v>0</v>
          </cell>
          <cell r="BA42" t="b">
            <v>0</v>
          </cell>
          <cell r="BB42">
            <v>18.671210621736908</v>
          </cell>
          <cell r="BC42">
            <v>20.740111198541904</v>
          </cell>
          <cell r="BD42">
            <v>20.740111198541904</v>
          </cell>
          <cell r="BI42" t="str">
            <v>mstag:unearnedCompensationReserve</v>
          </cell>
          <cell r="BJ42">
            <v>6</v>
          </cell>
          <cell r="BK42" t="str">
            <v>ISO4217:USD</v>
          </cell>
          <cell r="BL42" t="b">
            <v>0</v>
          </cell>
          <cell r="BM42" t="b">
            <v>0</v>
          </cell>
        </row>
        <row r="43">
          <cell r="A43" t="str">
            <v>Accumulated Other Comprehensive Income</v>
          </cell>
          <cell r="H43">
            <v>0</v>
          </cell>
          <cell r="M43">
            <v>0.125</v>
          </cell>
          <cell r="N43">
            <v>0.125</v>
          </cell>
          <cell r="P43">
            <v>0.28199999999999997</v>
          </cell>
          <cell r="Q43">
            <v>-0.495</v>
          </cell>
          <cell r="R43">
            <v>-0.32500000000000001</v>
          </cell>
          <cell r="S43">
            <v>-0.42399999999999999</v>
          </cell>
          <cell r="T43">
            <v>-0.42399999999999999</v>
          </cell>
          <cell r="V43">
            <v>-0.66100000000000003</v>
          </cell>
          <cell r="W43">
            <v>-0.46300000000000002</v>
          </cell>
          <cell r="X43">
            <v>-0.41099999999999998</v>
          </cell>
          <cell r="Y43">
            <v>-0.307</v>
          </cell>
          <cell r="Z43">
            <v>-0.307</v>
          </cell>
          <cell r="AB43">
            <v>-0.27500000000000002</v>
          </cell>
          <cell r="AC43">
            <v>-0.27500000000000002</v>
          </cell>
          <cell r="AD43">
            <v>-0.27500000000000002</v>
          </cell>
          <cell r="AE43">
            <v>-0.27500000000000002</v>
          </cell>
          <cell r="AF43">
            <v>-0.27500000000000002</v>
          </cell>
          <cell r="AH43">
            <v>-0.27500000000000002</v>
          </cell>
          <cell r="AI43">
            <v>-0.27500000000000002</v>
          </cell>
          <cell r="AJ43">
            <v>-0.27500000000000002</v>
          </cell>
          <cell r="AK43">
            <v>-0.27500000000000002</v>
          </cell>
          <cell r="AL43">
            <v>-0.27500000000000002</v>
          </cell>
          <cell r="AN43">
            <v>-0.27500000000000002</v>
          </cell>
          <cell r="AO43">
            <v>-0.27500000000000002</v>
          </cell>
          <cell r="AP43">
            <v>-0.27500000000000002</v>
          </cell>
          <cell r="AQ43">
            <v>-0.27500000000000002</v>
          </cell>
          <cell r="AR43">
            <v>-0.27500000000000002</v>
          </cell>
          <cell r="AT43">
            <v>8.9999999999999993E-3</v>
          </cell>
          <cell r="AU43">
            <v>8.9999999999999993E-3</v>
          </cell>
          <cell r="AV43">
            <v>8.9999999999999993E-3</v>
          </cell>
          <cell r="AW43" t="str">
            <v>mstag:otherAccumulatedOciAndReserves</v>
          </cell>
          <cell r="AX43">
            <v>6</v>
          </cell>
          <cell r="AY43" t="str">
            <v>ISO4217:USD</v>
          </cell>
          <cell r="AZ43" t="b">
            <v>0</v>
          </cell>
          <cell r="BA43" t="b">
            <v>0</v>
          </cell>
          <cell r="BB43">
            <v>8.9999999999999993E-3</v>
          </cell>
          <cell r="BC43">
            <v>8.9999999999999993E-3</v>
          </cell>
          <cell r="BD43">
            <v>8.9999999999999993E-3</v>
          </cell>
          <cell r="BI43" t="str">
            <v>mstag:otherAccumulatedOciAndReserves</v>
          </cell>
          <cell r="BJ43">
            <v>6</v>
          </cell>
          <cell r="BK43" t="str">
            <v>ISO4217:USD</v>
          </cell>
          <cell r="BL43" t="b">
            <v>0</v>
          </cell>
          <cell r="BM43" t="b">
            <v>0</v>
          </cell>
        </row>
        <row r="44">
          <cell r="A44" t="str">
            <v>Retained Earnings</v>
          </cell>
          <cell r="D44">
            <v>-94.680999999999997</v>
          </cell>
          <cell r="E44">
            <v>-93.427999999999997</v>
          </cell>
          <cell r="F44">
            <v>-91.253</v>
          </cell>
          <cell r="G44">
            <v>-64.233999999999995</v>
          </cell>
          <cell r="H44">
            <v>-64.233999999999995</v>
          </cell>
          <cell r="J44">
            <v>-61.942</v>
          </cell>
          <cell r="K44">
            <v>-58.972000000000001</v>
          </cell>
          <cell r="L44">
            <v>-54.511000000000003</v>
          </cell>
          <cell r="M44">
            <v>-50.332000000000001</v>
          </cell>
          <cell r="N44">
            <v>-50.332000000000001</v>
          </cell>
          <cell r="P44">
            <v>-45.634999999999998</v>
          </cell>
          <cell r="Q44">
            <v>-41.146000000000001</v>
          </cell>
          <cell r="R44">
            <v>-35.94</v>
          </cell>
          <cell r="S44">
            <v>-31.263999999999999</v>
          </cell>
          <cell r="T44">
            <v>-31.263999999999999</v>
          </cell>
          <cell r="V44">
            <v>-27.175000000000001</v>
          </cell>
          <cell r="W44">
            <v>-23.844000000000001</v>
          </cell>
          <cell r="X44">
            <v>-19.634</v>
          </cell>
          <cell r="Y44">
            <v>-18.369</v>
          </cell>
          <cell r="Z44">
            <v>-18.369</v>
          </cell>
          <cell r="AB44">
            <v>-18.434000000000001</v>
          </cell>
          <cell r="AC44">
            <v>-18.757736940211981</v>
          </cell>
          <cell r="AD44">
            <v>-16.971935456344646</v>
          </cell>
          <cell r="AE44">
            <v>-13.248595093820571</v>
          </cell>
          <cell r="AF44">
            <v>-13.248595093820571</v>
          </cell>
          <cell r="AH44">
            <v>-12.024164382734611</v>
          </cell>
          <cell r="AI44">
            <v>-11.074774527018342</v>
          </cell>
          <cell r="AJ44">
            <v>-10.001550611743941</v>
          </cell>
          <cell r="AK44">
            <v>-9.1555028665071507</v>
          </cell>
          <cell r="AL44">
            <v>-9.1555028665071507</v>
          </cell>
          <cell r="AN44">
            <v>-7.7856764512211747</v>
          </cell>
          <cell r="AO44">
            <v>-6.6141351446544867</v>
          </cell>
          <cell r="AP44">
            <v>-5.6179880901834407</v>
          </cell>
          <cell r="AQ44">
            <v>-4.7879946660132937</v>
          </cell>
          <cell r="AR44">
            <v>-4.7879946660132937</v>
          </cell>
          <cell r="AT44">
            <v>-59.56195039398122</v>
          </cell>
          <cell r="AU44">
            <v>-59.044486117742125</v>
          </cell>
          <cell r="AV44">
            <v>-58.147395319492297</v>
          </cell>
          <cell r="AW44" t="str">
            <v>mstag:retainedEarnings</v>
          </cell>
          <cell r="AX44">
            <v>6</v>
          </cell>
          <cell r="AY44" t="str">
            <v>ISO4217:USD</v>
          </cell>
          <cell r="AZ44" t="b">
            <v>0</v>
          </cell>
          <cell r="BA44" t="b">
            <v>0</v>
          </cell>
          <cell r="BB44">
            <v>-53.083732618919534</v>
          </cell>
          <cell r="BC44">
            <v>-51.461822932269051</v>
          </cell>
          <cell r="BD44">
            <v>-51.461822932269051</v>
          </cell>
          <cell r="BI44" t="str">
            <v>mstag:retainedEarnings</v>
          </cell>
          <cell r="BJ44">
            <v>6</v>
          </cell>
          <cell r="BK44" t="str">
            <v>ISO4217:USD</v>
          </cell>
          <cell r="BL44" t="b">
            <v>0</v>
          </cell>
          <cell r="BM44" t="b">
            <v>0</v>
          </cell>
        </row>
        <row r="46">
          <cell r="A46" t="str">
            <v>Total Stockholder's Equity</v>
          </cell>
          <cell r="D46">
            <v>17.000000000000014</v>
          </cell>
          <cell r="E46">
            <v>18.879000000000005</v>
          </cell>
          <cell r="F46">
            <v>21.718000000000004</v>
          </cell>
          <cell r="G46">
            <v>49.891000000000005</v>
          </cell>
          <cell r="H46">
            <v>49.891000000000005</v>
          </cell>
          <cell r="J46">
            <v>53.128000000000007</v>
          </cell>
          <cell r="K46">
            <v>57.542999999999999</v>
          </cell>
          <cell r="L46">
            <v>166.16000000000003</v>
          </cell>
          <cell r="M46">
            <v>171.72200000000004</v>
          </cell>
          <cell r="N46">
            <v>171.72200000000004</v>
          </cell>
          <cell r="P46">
            <v>179.28600000000006</v>
          </cell>
          <cell r="Q46">
            <v>191.39500000000004</v>
          </cell>
          <cell r="R46">
            <v>197.85000000000005</v>
          </cell>
          <cell r="S46">
            <v>207.22199999999995</v>
          </cell>
          <cell r="T46">
            <v>207.22199999999995</v>
          </cell>
          <cell r="V46">
            <v>212.31899999999999</v>
          </cell>
          <cell r="W46">
            <v>218.262</v>
          </cell>
          <cell r="X46">
            <v>223.14100000000002</v>
          </cell>
          <cell r="Y46">
            <v>226.251</v>
          </cell>
          <cell r="Z46">
            <v>226.251</v>
          </cell>
          <cell r="AB46">
            <v>235.57599999999999</v>
          </cell>
          <cell r="AC46">
            <v>236.79451335503231</v>
          </cell>
          <cell r="AD46">
            <v>240.84249928903321</v>
          </cell>
          <cell r="AE46">
            <v>247.03785770244397</v>
          </cell>
          <cell r="AF46">
            <v>247.03785770244397</v>
          </cell>
          <cell r="AH46">
            <v>250.81404507965482</v>
          </cell>
          <cell r="AI46">
            <v>254.55019397514491</v>
          </cell>
          <cell r="AJ46">
            <v>258.64576919061744</v>
          </cell>
          <cell r="AK46">
            <v>262.75037260408845</v>
          </cell>
          <cell r="AL46">
            <v>262.75037260408845</v>
          </cell>
          <cell r="AN46">
            <v>267.09167399258973</v>
          </cell>
          <cell r="AO46">
            <v>271.50817833521018</v>
          </cell>
          <cell r="AP46">
            <v>276.02343063585488</v>
          </cell>
          <cell r="AQ46">
            <v>280.64735030510764</v>
          </cell>
          <cell r="AR46">
            <v>280.64735030510764</v>
          </cell>
          <cell r="AT46">
            <v>194.81834779359866</v>
          </cell>
          <cell r="AU46">
            <v>198.13400746732026</v>
          </cell>
          <cell r="AV46">
            <v>202.44102678150668</v>
          </cell>
          <cell r="AW46">
            <v>207.07947035195457</v>
          </cell>
          <cell r="AX46">
            <v>207.07947035195457</v>
          </cell>
          <cell r="AZ46">
            <v>211.22792784163741</v>
          </cell>
          <cell r="BA46">
            <v>216.00390762673516</v>
          </cell>
          <cell r="BB46">
            <v>221.18909431930692</v>
          </cell>
          <cell r="BC46">
            <v>226.75516892871707</v>
          </cell>
          <cell r="BD46">
            <v>226.75516892871707</v>
          </cell>
        </row>
        <row r="48">
          <cell r="A48" t="str">
            <v>Total Liabs &amp; Stockholder's Equity</v>
          </cell>
          <cell r="D48">
            <v>38.90600000000002</v>
          </cell>
          <cell r="E48">
            <v>40.553000000000004</v>
          </cell>
          <cell r="F48">
            <v>47.38600000000001</v>
          </cell>
          <cell r="G48">
            <v>75.734000000000009</v>
          </cell>
          <cell r="H48">
            <v>75.734000000000009</v>
          </cell>
          <cell r="J48">
            <v>79.723000000000013</v>
          </cell>
          <cell r="K48">
            <v>84.99799999999999</v>
          </cell>
          <cell r="L48">
            <v>182.72100000000003</v>
          </cell>
          <cell r="M48">
            <v>190.11700000000005</v>
          </cell>
          <cell r="N48">
            <v>190.11700000000005</v>
          </cell>
          <cell r="P48">
            <v>199.09500000000006</v>
          </cell>
          <cell r="Q48">
            <v>210.92800000000005</v>
          </cell>
          <cell r="R48">
            <v>217.98400000000004</v>
          </cell>
          <cell r="S48">
            <v>230.51299999999995</v>
          </cell>
          <cell r="T48">
            <v>230.51299999999995</v>
          </cell>
          <cell r="V48">
            <v>236.077</v>
          </cell>
          <cell r="W48">
            <v>241.93600000000001</v>
          </cell>
          <cell r="X48">
            <v>247.96500000000003</v>
          </cell>
          <cell r="Y48">
            <v>254.47399999999999</v>
          </cell>
          <cell r="Z48">
            <v>254.47399999999999</v>
          </cell>
          <cell r="AB48">
            <v>276.089</v>
          </cell>
          <cell r="AC48">
            <v>269.89768507253751</v>
          </cell>
          <cell r="AD48">
            <v>275.85644619958032</v>
          </cell>
          <cell r="AE48">
            <v>282.1893692011239</v>
          </cell>
          <cell r="AF48">
            <v>282.1893692011239</v>
          </cell>
          <cell r="AH48">
            <v>286.78240725743257</v>
          </cell>
          <cell r="AI48">
            <v>291.51479169010554</v>
          </cell>
          <cell r="AJ48">
            <v>297.10848733926559</v>
          </cell>
          <cell r="AK48">
            <v>300.60395835986151</v>
          </cell>
          <cell r="AL48">
            <v>300.60395835986151</v>
          </cell>
          <cell r="AN48">
            <v>304.36115351925071</v>
          </cell>
          <cell r="AO48">
            <v>309.68895437972708</v>
          </cell>
          <cell r="AP48">
            <v>315.93915427551855</v>
          </cell>
          <cell r="AQ48">
            <v>320.14870294676552</v>
          </cell>
          <cell r="AR48">
            <v>320.14870294676552</v>
          </cell>
          <cell r="AT48">
            <v>232.33369395917549</v>
          </cell>
          <cell r="AU48">
            <v>236.06755363312104</v>
          </cell>
          <cell r="AV48">
            <v>241.09537353059832</v>
          </cell>
          <cell r="AW48">
            <v>247.38448417765619</v>
          </cell>
          <cell r="AX48">
            <v>247.38448417765619</v>
          </cell>
          <cell r="AZ48">
            <v>249.96837021193915</v>
          </cell>
          <cell r="BA48">
            <v>255.04999360208424</v>
          </cell>
          <cell r="BB48">
            <v>261.40882628634722</v>
          </cell>
          <cell r="BC48">
            <v>269.00045916435448</v>
          </cell>
          <cell r="BD48">
            <v>269.00045916435448</v>
          </cell>
        </row>
        <row r="49">
          <cell r="D49" t="str">
            <v xml:space="preserve"> </v>
          </cell>
          <cell r="E49" t="str">
            <v xml:space="preserve"> </v>
          </cell>
          <cell r="F49" t="str">
            <v xml:space="preserve"> </v>
          </cell>
          <cell r="G49" t="str">
            <v xml:space="preserve"> </v>
          </cell>
          <cell r="H49" t="str">
            <v xml:space="preserve"> </v>
          </cell>
          <cell r="J49" t="str">
            <v xml:space="preserve"> </v>
          </cell>
          <cell r="K49" t="str">
            <v xml:space="preserve"> </v>
          </cell>
          <cell r="L49" t="str">
            <v xml:space="preserve"> </v>
          </cell>
          <cell r="M49" t="str">
            <v xml:space="preserve"> </v>
          </cell>
          <cell r="N49" t="str">
            <v xml:space="preserve"> </v>
          </cell>
          <cell r="P49" t="str">
            <v xml:space="preserve"> </v>
          </cell>
          <cell r="Q49" t="str">
            <v xml:space="preserve"> </v>
          </cell>
          <cell r="R49" t="str">
            <v xml:space="preserve"> </v>
          </cell>
          <cell r="S49" t="str">
            <v xml:space="preserve"> </v>
          </cell>
          <cell r="T49" t="str">
            <v xml:space="preserve"> </v>
          </cell>
          <cell r="V49" t="str">
            <v xml:space="preserve"> </v>
          </cell>
          <cell r="W49" t="str">
            <v xml:space="preserve"> </v>
          </cell>
          <cell r="X49" t="str">
            <v xml:space="preserve"> </v>
          </cell>
          <cell r="Y49" t="str">
            <v xml:space="preserve"> </v>
          </cell>
          <cell r="Z49" t="str">
            <v xml:space="preserve"> </v>
          </cell>
          <cell r="AB49" t="str">
            <v xml:space="preserve"> </v>
          </cell>
          <cell r="AC49">
            <v>-1.0000000543186616E-6</v>
          </cell>
          <cell r="AD49">
            <v>-9.9999999747524271E-7</v>
          </cell>
          <cell r="AE49">
            <v>-9.9999999747524271E-7</v>
          </cell>
          <cell r="AF49">
            <v>-9.9999999747524271E-7</v>
          </cell>
          <cell r="AH49">
            <v>-9.9999999747524271E-7</v>
          </cell>
          <cell r="AI49">
            <v>-9.9999999747524271E-7</v>
          </cell>
          <cell r="AJ49">
            <v>-9.9999999747524271E-7</v>
          </cell>
          <cell r="AK49">
            <v>-9.9999999747524271E-7</v>
          </cell>
          <cell r="AL49">
            <v>-9.9999999747524271E-7</v>
          </cell>
          <cell r="AN49">
            <v>-9.9999999747524271E-7</v>
          </cell>
          <cell r="AO49">
            <v>-1.0000000543186616E-6</v>
          </cell>
          <cell r="AP49">
            <v>-9.9999999747524271E-7</v>
          </cell>
          <cell r="AQ49">
            <v>-9.9999999747524271E-7</v>
          </cell>
          <cell r="AR49">
            <v>-9.9999999747524271E-7</v>
          </cell>
          <cell r="AT49" t="str">
            <v xml:space="preserve"> </v>
          </cell>
          <cell r="AU49" t="str">
            <v xml:space="preserve"> </v>
          </cell>
          <cell r="AV49" t="str">
            <v xml:space="preserve"> </v>
          </cell>
          <cell r="AW49" t="str">
            <v xml:space="preserve"> </v>
          </cell>
          <cell r="AX49" t="str">
            <v xml:space="preserve"> </v>
          </cell>
          <cell r="AZ49" t="str">
            <v xml:space="preserve"> </v>
          </cell>
          <cell r="BA49" t="str">
            <v xml:space="preserve"> </v>
          </cell>
          <cell r="BB49" t="str">
            <v xml:space="preserve"> </v>
          </cell>
          <cell r="BC49" t="str">
            <v xml:space="preserve"> </v>
          </cell>
          <cell r="BD49" t="str">
            <v xml:space="preserve"> </v>
          </cell>
        </row>
        <row r="52">
          <cell r="A52" t="str">
            <v>Additional-Paid in Capital:</v>
          </cell>
          <cell r="E52">
            <v>115.76300000000001</v>
          </cell>
          <cell r="F52">
            <v>0.66400000000000148</v>
          </cell>
          <cell r="G52">
            <v>2.840999999999994</v>
          </cell>
          <cell r="H52">
            <v>119.268</v>
          </cell>
          <cell r="J52">
            <v>2.7530000000000001</v>
          </cell>
          <cell r="K52">
            <v>3.0750000000000028</v>
          </cell>
          <cell r="L52">
            <v>103.53100000000001</v>
          </cell>
          <cell r="M52">
            <v>0.39900000000000091</v>
          </cell>
          <cell r="N52">
            <v>229.02600000000001</v>
          </cell>
          <cell r="P52">
            <v>1.6129999999999995</v>
          </cell>
          <cell r="Q52">
            <v>5.2949999999999875</v>
          </cell>
          <cell r="R52">
            <v>0.40200000000001523</v>
          </cell>
          <cell r="S52">
            <v>4.2929999999999779</v>
          </cell>
          <cell r="T52">
            <v>240.62899999999999</v>
          </cell>
          <cell r="V52">
            <v>0.85900000000000887</v>
          </cell>
          <cell r="W52">
            <v>2.078000000000003</v>
          </cell>
          <cell r="X52">
            <v>0.375</v>
          </cell>
          <cell r="Y52">
            <v>1.5149999999999864</v>
          </cell>
          <cell r="Z52">
            <v>245.45599999999999</v>
          </cell>
          <cell r="AB52">
            <v>8.76400000000001</v>
          </cell>
          <cell r="AC52">
            <v>0.14225029524428123</v>
          </cell>
          <cell r="AD52">
            <v>0.14662194171503984</v>
          </cell>
          <cell r="AE52">
            <v>0.19371996489749677</v>
          </cell>
          <cell r="AF52">
            <v>254.70259220185682</v>
          </cell>
          <cell r="AH52">
            <v>0.16661859619978259</v>
          </cell>
          <cell r="AI52">
            <v>0.18479023621907231</v>
          </cell>
          <cell r="AJ52">
            <v>0.20355176301390543</v>
          </cell>
          <cell r="AK52">
            <v>0.22292539742036865</v>
          </cell>
          <cell r="AL52">
            <v>255.48047819470995</v>
          </cell>
          <cell r="AN52">
            <v>0.17815168767390333</v>
          </cell>
          <cell r="AO52">
            <v>0.19770127000865045</v>
          </cell>
          <cell r="AP52">
            <v>0.21790499962474996</v>
          </cell>
          <cell r="AQ52">
            <v>0.23878751802993747</v>
          </cell>
          <cell r="AR52">
            <v>256.31302367004719</v>
          </cell>
          <cell r="AT52">
            <v>1.0250316135695527</v>
          </cell>
          <cell r="AU52">
            <v>1.1268666830404754</v>
          </cell>
          <cell r="AV52">
            <v>1.5993224086244595</v>
          </cell>
          <cell r="AW52">
            <v>1.7512179471703746</v>
          </cell>
          <cell r="AX52">
            <v>250.86634298125614</v>
          </cell>
          <cell r="AZ52">
            <v>1.3992948392471192</v>
          </cell>
          <cell r="BA52">
            <v>1.5526966791866244</v>
          </cell>
          <cell r="BB52">
            <v>1.7112818167996409</v>
          </cell>
          <cell r="BC52">
            <v>1.8752643459546903</v>
          </cell>
          <cell r="BD52">
            <v>257.40488066244421</v>
          </cell>
        </row>
        <row r="53">
          <cell r="A53" t="str">
            <v>Exercise of Stock Options</v>
          </cell>
          <cell r="G53">
            <v>1.673</v>
          </cell>
          <cell r="H53">
            <v>1.673</v>
          </cell>
          <cell r="M53">
            <v>0.96199999999999997</v>
          </cell>
          <cell r="N53">
            <v>0.96199999999999997</v>
          </cell>
          <cell r="S53">
            <v>5.2389999999999999</v>
          </cell>
          <cell r="T53">
            <v>5.2389999999999999</v>
          </cell>
          <cell r="Y53">
            <v>1.96</v>
          </cell>
          <cell r="Z53">
            <v>1.96</v>
          </cell>
          <cell r="AB53">
            <v>8.3676644261344496E-2</v>
          </cell>
          <cell r="AC53">
            <v>0.14225029524428567</v>
          </cell>
          <cell r="AD53">
            <v>8.3676644261344496E-2</v>
          </cell>
          <cell r="AE53">
            <v>0.10877963753974786</v>
          </cell>
          <cell r="AF53">
            <v>0.41838322130672251</v>
          </cell>
          <cell r="AH53">
            <v>9.2044308687478954E-2</v>
          </cell>
          <cell r="AI53">
            <v>0.10041197311361338</v>
          </cell>
          <cell r="AJ53">
            <v>0.10877963753974786</v>
          </cell>
          <cell r="AK53">
            <v>0.11714730196588231</v>
          </cell>
          <cell r="AL53">
            <v>0.41838322130672251</v>
          </cell>
          <cell r="AN53">
            <v>9.2044308687478954E-2</v>
          </cell>
          <cell r="AO53">
            <v>0.10041197311361338</v>
          </cell>
          <cell r="AP53">
            <v>0.10877963753974786</v>
          </cell>
          <cell r="AQ53">
            <v>0.11714730196588231</v>
          </cell>
          <cell r="AR53">
            <v>0.41838322130672251</v>
          </cell>
          <cell r="AT53">
            <v>0.85779082356966019</v>
          </cell>
          <cell r="AU53">
            <v>0.93577180753053835</v>
          </cell>
          <cell r="AV53">
            <v>1.0137527914914166</v>
          </cell>
          <cell r="AW53">
            <v>1.0917337754522949</v>
          </cell>
          <cell r="AX53">
            <v>3.8990491980439099</v>
          </cell>
          <cell r="AZ53">
            <v>0.85779082356966019</v>
          </cell>
          <cell r="BA53">
            <v>0.93577180753053835</v>
          </cell>
          <cell r="BB53">
            <v>1.0137527914914166</v>
          </cell>
          <cell r="BC53">
            <v>1.0917337754522949</v>
          </cell>
          <cell r="BD53">
            <v>3.8990491980439099</v>
          </cell>
        </row>
        <row r="54">
          <cell r="A54" t="str">
            <v>Cancellation of Unvested Options</v>
          </cell>
          <cell r="G54">
            <v>-0.57199999999999995</v>
          </cell>
          <cell r="H54">
            <v>-0.57199999999999995</v>
          </cell>
          <cell r="M54">
            <v>-0.28199999999999997</v>
          </cell>
          <cell r="N54">
            <v>-0.28199999999999997</v>
          </cell>
          <cell r="S54">
            <v>-0.20200000000000001</v>
          </cell>
          <cell r="T54">
            <v>-0.20200000000000001</v>
          </cell>
          <cell r="Y54">
            <v>-5.1999999999999998E-2</v>
          </cell>
          <cell r="Z54">
            <v>-5.1999999999999998E-2</v>
          </cell>
          <cell r="AF54">
            <v>0</v>
          </cell>
          <cell r="AL54">
            <v>0</v>
          </cell>
          <cell r="AR54">
            <v>0</v>
          </cell>
          <cell r="AX54">
            <v>0</v>
          </cell>
          <cell r="BD54">
            <v>0</v>
          </cell>
        </row>
        <row r="55">
          <cell r="A55" t="str">
            <v>Employee Stock Purchase Plan - Com. Stock issued</v>
          </cell>
          <cell r="H55">
            <v>0</v>
          </cell>
          <cell r="N55">
            <v>0</v>
          </cell>
          <cell r="S55">
            <v>2.7349999999999999</v>
          </cell>
          <cell r="T55">
            <v>2.7349999999999999</v>
          </cell>
          <cell r="Y55">
            <v>1.84</v>
          </cell>
          <cell r="Z55">
            <v>1.84</v>
          </cell>
          <cell r="AC55">
            <v>-1.9804200000000001</v>
          </cell>
          <cell r="AE55">
            <v>1.8120000000000001</v>
          </cell>
          <cell r="AF55">
            <v>0</v>
          </cell>
          <cell r="AH55">
            <v>-6.7583489999999999</v>
          </cell>
          <cell r="AI55">
            <v>-2.9249260000000001</v>
          </cell>
          <cell r="AJ55">
            <v>-1.592503</v>
          </cell>
          <cell r="AK55">
            <v>-1.6140000000000001</v>
          </cell>
          <cell r="AL55">
            <v>0</v>
          </cell>
          <cell r="AR55">
            <v>0</v>
          </cell>
          <cell r="AX55">
            <v>0</v>
          </cell>
          <cell r="BD55">
            <v>0</v>
          </cell>
        </row>
        <row r="56">
          <cell r="A56" t="str">
            <v>Fair Value of Options for Accelerated Vesting</v>
          </cell>
          <cell r="G56">
            <v>4.3999999999999997E-2</v>
          </cell>
          <cell r="H56">
            <v>4.3999999999999997E-2</v>
          </cell>
          <cell r="N56">
            <v>0</v>
          </cell>
          <cell r="T56">
            <v>0</v>
          </cell>
          <cell r="Z56">
            <v>0</v>
          </cell>
          <cell r="AF56">
            <v>0</v>
          </cell>
          <cell r="AL56">
            <v>0</v>
          </cell>
          <cell r="AR56">
            <v>0</v>
          </cell>
          <cell r="AX56">
            <v>0</v>
          </cell>
          <cell r="BD56">
            <v>0</v>
          </cell>
        </row>
        <row r="57">
          <cell r="A57" t="str">
            <v>Fair Value of Options Issued to Non-employees</v>
          </cell>
          <cell r="G57">
            <v>1.6E-2</v>
          </cell>
          <cell r="H57">
            <v>1.6E-2</v>
          </cell>
          <cell r="M57">
            <v>0.39200000000000002</v>
          </cell>
          <cell r="N57">
            <v>0.39200000000000002</v>
          </cell>
          <cell r="T57">
            <v>0</v>
          </cell>
          <cell r="Z57">
            <v>0</v>
          </cell>
          <cell r="AF57">
            <v>0</v>
          </cell>
          <cell r="AL57">
            <v>0</v>
          </cell>
          <cell r="AR57">
            <v>0</v>
          </cell>
          <cell r="AX57">
            <v>0</v>
          </cell>
          <cell r="BD57">
            <v>0</v>
          </cell>
        </row>
        <row r="58">
          <cell r="A58" t="str">
            <v>Tax Benefit from Employee Stock Options</v>
          </cell>
          <cell r="H58">
            <v>0</v>
          </cell>
          <cell r="M58">
            <v>0.20100000000000001</v>
          </cell>
          <cell r="N58">
            <v>0.20100000000000001</v>
          </cell>
          <cell r="S58">
            <v>3.831</v>
          </cell>
          <cell r="T58">
            <v>3.831</v>
          </cell>
          <cell r="Y58">
            <v>1.079</v>
          </cell>
          <cell r="Z58">
            <v>1.079</v>
          </cell>
          <cell r="AB58">
            <v>0</v>
          </cell>
          <cell r="AC58">
            <v>0</v>
          </cell>
          <cell r="AD58">
            <v>6.2945297453698215E-2</v>
          </cell>
          <cell r="AE58">
            <v>8.4940327357741541E-2</v>
          </cell>
          <cell r="AF58">
            <v>0.14788562481143974</v>
          </cell>
          <cell r="AH58">
            <v>7.4574287512295112E-2</v>
          </cell>
          <cell r="AI58">
            <v>8.4378263105453974E-2</v>
          </cell>
          <cell r="AJ58">
            <v>9.4772125474149913E-2</v>
          </cell>
          <cell r="AK58">
            <v>0.10577809545449866</v>
          </cell>
          <cell r="AL58">
            <v>0.3595027715463977</v>
          </cell>
          <cell r="AN58">
            <v>8.6107378986429464E-2</v>
          </cell>
          <cell r="AO58">
            <v>9.7289296895032087E-2</v>
          </cell>
          <cell r="AP58">
            <v>0.10912536208500453</v>
          </cell>
          <cell r="AQ58">
            <v>0.12164021606406936</v>
          </cell>
          <cell r="AR58">
            <v>0.41416225403053541</v>
          </cell>
          <cell r="AT58">
            <v>0.16724078999990347</v>
          </cell>
          <cell r="AU58">
            <v>0.19109487550993126</v>
          </cell>
          <cell r="AV58">
            <v>0.58556961713305222</v>
          </cell>
          <cell r="AW58">
            <v>0.65948417171807905</v>
          </cell>
          <cell r="AX58">
            <v>1.6033894543609661</v>
          </cell>
          <cell r="AZ58">
            <v>0.54150401567745721</v>
          </cell>
          <cell r="BA58">
            <v>0.61692487165608334</v>
          </cell>
          <cell r="BB58">
            <v>0.69752902530821537</v>
          </cell>
          <cell r="BC58">
            <v>0.78353057050239516</v>
          </cell>
          <cell r="BD58">
            <v>2.6394884831441514</v>
          </cell>
        </row>
        <row r="59">
          <cell r="A59" t="str">
            <v>IPO Issuance, Net of cost</v>
          </cell>
          <cell r="H59">
            <v>0</v>
          </cell>
          <cell r="M59">
            <v>102.649</v>
          </cell>
          <cell r="N59">
            <v>102.649</v>
          </cell>
          <cell r="T59">
            <v>0</v>
          </cell>
          <cell r="Z59">
            <v>0</v>
          </cell>
          <cell r="AF59">
            <v>0</v>
          </cell>
          <cell r="AL59">
            <v>0</v>
          </cell>
          <cell r="AR59">
            <v>0</v>
          </cell>
          <cell r="AX59">
            <v>0</v>
          </cell>
          <cell r="BD59">
            <v>0</v>
          </cell>
        </row>
        <row r="60">
          <cell r="A60" t="str">
            <v>Deferred Stock-Based Compensation</v>
          </cell>
          <cell r="G60">
            <v>2.2999999999999998</v>
          </cell>
          <cell r="H60">
            <v>2.2999999999999998</v>
          </cell>
          <cell r="M60">
            <v>5.8360000000000003</v>
          </cell>
          <cell r="N60">
            <v>5.8360000000000003</v>
          </cell>
          <cell r="T60">
            <v>0</v>
          </cell>
          <cell r="Z60">
            <v>0</v>
          </cell>
          <cell r="AF60">
            <v>0</v>
          </cell>
          <cell r="AL60">
            <v>0</v>
          </cell>
          <cell r="AR60">
            <v>0</v>
          </cell>
          <cell r="AX60">
            <v>0</v>
          </cell>
          <cell r="BD60">
            <v>0</v>
          </cell>
        </row>
        <row r="61">
          <cell r="A61" t="str">
            <v>Repurchase of Unvested Common Stock</v>
          </cell>
          <cell r="G61">
            <v>-0.109</v>
          </cell>
          <cell r="H61">
            <v>-0.109</v>
          </cell>
          <cell r="N61">
            <v>0</v>
          </cell>
          <cell r="Q61">
            <v>5.2960000000000003</v>
          </cell>
          <cell r="S61">
            <v>-7.3090000000000002</v>
          </cell>
          <cell r="T61">
            <v>0</v>
          </cell>
          <cell r="W61">
            <v>2.0790000000000002</v>
          </cell>
          <cell r="Y61">
            <v>-3.3119999999999998</v>
          </cell>
          <cell r="Z61">
            <v>0</v>
          </cell>
          <cell r="AF61">
            <v>0</v>
          </cell>
          <cell r="AL61">
            <v>0</v>
          </cell>
          <cell r="AR61">
            <v>0</v>
          </cell>
          <cell r="AX61">
            <v>0</v>
          </cell>
          <cell r="BD61">
            <v>0</v>
          </cell>
        </row>
        <row r="62">
          <cell r="A62" t="str">
            <v>Warrants</v>
          </cell>
          <cell r="G62">
            <v>4.5999999999999999E-2</v>
          </cell>
          <cell r="H62">
            <v>4.5999999999999999E-2</v>
          </cell>
          <cell r="N62">
            <v>0</v>
          </cell>
          <cell r="T62">
            <v>0</v>
          </cell>
          <cell r="Z62">
            <v>0</v>
          </cell>
          <cell r="AF62">
            <v>0</v>
          </cell>
          <cell r="AL62">
            <v>0</v>
          </cell>
          <cell r="AR62">
            <v>0</v>
          </cell>
          <cell r="AX62">
            <v>0</v>
          </cell>
          <cell r="BD62">
            <v>0</v>
          </cell>
        </row>
        <row r="63">
          <cell r="A63" t="str">
            <v>Additional Paid-in Capital, net</v>
          </cell>
          <cell r="D63">
            <v>0</v>
          </cell>
          <cell r="E63">
            <v>0</v>
          </cell>
          <cell r="F63">
            <v>0</v>
          </cell>
          <cell r="G63">
            <v>3.3979999999999997</v>
          </cell>
          <cell r="H63">
            <v>3.3979999999999997</v>
          </cell>
          <cell r="J63">
            <v>0</v>
          </cell>
          <cell r="K63">
            <v>0</v>
          </cell>
          <cell r="L63">
            <v>0</v>
          </cell>
          <cell r="M63">
            <v>109.758</v>
          </cell>
          <cell r="N63">
            <v>109.758</v>
          </cell>
          <cell r="P63">
            <v>0</v>
          </cell>
          <cell r="Q63">
            <v>0</v>
          </cell>
          <cell r="R63">
            <v>0</v>
          </cell>
          <cell r="S63">
            <v>11.603</v>
          </cell>
          <cell r="T63">
            <v>11.603</v>
          </cell>
          <cell r="V63">
            <v>0</v>
          </cell>
          <cell r="W63">
            <v>0</v>
          </cell>
          <cell r="X63">
            <v>0</v>
          </cell>
          <cell r="Y63">
            <v>4.827</v>
          </cell>
          <cell r="Z63">
            <v>4.827</v>
          </cell>
          <cell r="AB63">
            <v>8.3676644261344496E-2</v>
          </cell>
          <cell r="AC63">
            <v>0.14225029524428567</v>
          </cell>
          <cell r="AD63">
            <v>0.14662194171504273</v>
          </cell>
          <cell r="AE63">
            <v>0.19371996489748938</v>
          </cell>
          <cell r="AF63">
            <v>0.56626884611816219</v>
          </cell>
          <cell r="AH63">
            <v>0.16661859619977407</v>
          </cell>
          <cell r="AI63">
            <v>0.18479023621906737</v>
          </cell>
          <cell r="AJ63">
            <v>0.20355176301389777</v>
          </cell>
          <cell r="AK63">
            <v>0.22292539742038098</v>
          </cell>
          <cell r="AL63">
            <v>0.77788599285312021</v>
          </cell>
          <cell r="AN63">
            <v>0.17815168767390843</v>
          </cell>
          <cell r="AO63">
            <v>0.19770127000864546</v>
          </cell>
          <cell r="AP63">
            <v>0.2179049996247524</v>
          </cell>
          <cell r="AQ63">
            <v>0.23878751802995168</v>
          </cell>
          <cell r="AR63">
            <v>0.83254547533725787</v>
          </cell>
          <cell r="AT63">
            <v>1.0250316135695636</v>
          </cell>
          <cell r="AU63">
            <v>1.1268666830404697</v>
          </cell>
          <cell r="AV63">
            <v>1.5993224086244688</v>
          </cell>
          <cell r="AW63" t="str">
            <v>mstag:netIssuanceRepurchaseOfCommonStock</v>
          </cell>
          <cell r="AX63">
            <v>6</v>
          </cell>
          <cell r="AY63" t="str">
            <v>ISO4217:USD</v>
          </cell>
          <cell r="AZ63" t="b">
            <v>0</v>
          </cell>
          <cell r="BA63" t="b">
            <v>0</v>
          </cell>
          <cell r="BB63">
            <v>1.711281816799632</v>
          </cell>
          <cell r="BC63">
            <v>1.87526434595469</v>
          </cell>
          <cell r="BD63">
            <v>6.5385376811880613</v>
          </cell>
          <cell r="BI63" t="str">
            <v>mstag:netIssuanceRepurchaseOfCommonStock</v>
          </cell>
          <cell r="BJ63">
            <v>6</v>
          </cell>
          <cell r="BK63" t="str">
            <v>ISO4217:USD</v>
          </cell>
          <cell r="BL63" t="b">
            <v>0</v>
          </cell>
          <cell r="BM63" t="b">
            <v>0</v>
          </cell>
        </row>
        <row r="64">
          <cell r="A64" t="str">
            <v>BoP Additional Paid-in Capital</v>
          </cell>
          <cell r="H64">
            <v>115.87</v>
          </cell>
          <cell r="N64">
            <v>119.268</v>
          </cell>
          <cell r="T64">
            <v>229.02600000000001</v>
          </cell>
          <cell r="Z64">
            <v>240.62899999999999</v>
          </cell>
          <cell r="AF64">
            <v>245.45599999999999</v>
          </cell>
          <cell r="AL64">
            <v>254.70259220185682</v>
          </cell>
          <cell r="AR64">
            <v>255.48047819470995</v>
          </cell>
          <cell r="AX64">
            <v>245.36390432885128</v>
          </cell>
          <cell r="BD64">
            <v>250.86634298125614</v>
          </cell>
        </row>
        <row r="65">
          <cell r="A65" t="str">
            <v>EoP Additional Paid-in Capital</v>
          </cell>
          <cell r="H65">
            <v>119.268</v>
          </cell>
          <cell r="N65">
            <v>229.02600000000001</v>
          </cell>
          <cell r="T65">
            <v>240.62900000000002</v>
          </cell>
          <cell r="Z65">
            <v>245.45599999999999</v>
          </cell>
          <cell r="AF65">
            <v>246.02226884611815</v>
          </cell>
          <cell r="AL65">
            <v>255.48047819470995</v>
          </cell>
          <cell r="AR65">
            <v>256.31302367004719</v>
          </cell>
          <cell r="AX65">
            <v>250.86634298125614</v>
          </cell>
          <cell r="BD65">
            <v>257.40488066244421</v>
          </cell>
        </row>
        <row r="66">
          <cell r="H66" t="str">
            <v>good</v>
          </cell>
          <cell r="N66" t="str">
            <v>good</v>
          </cell>
          <cell r="T66" t="str">
            <v>good</v>
          </cell>
          <cell r="Z66" t="str">
            <v>good</v>
          </cell>
          <cell r="AF66" t="str">
            <v>problem</v>
          </cell>
          <cell r="AL66" t="str">
            <v>good</v>
          </cell>
          <cell r="AR66" t="str">
            <v>good</v>
          </cell>
          <cell r="AX66" t="str">
            <v>good</v>
          </cell>
          <cell r="BD66" t="str">
            <v>good</v>
          </cell>
        </row>
        <row r="67">
          <cell r="A67" t="str">
            <v>Additional Shares Issued from Exercise</v>
          </cell>
          <cell r="Z67">
            <v>1.0411760000000001</v>
          </cell>
          <cell r="AB67">
            <v>4.0600000000000004E-2</v>
          </cell>
          <cell r="AC67">
            <v>6.9020000000000012E-2</v>
          </cell>
          <cell r="AD67">
            <v>4.0600000000000004E-2</v>
          </cell>
          <cell r="AE67">
            <v>5.2780000000000007E-2</v>
          </cell>
          <cell r="AF67">
            <v>0.20300000000000001</v>
          </cell>
          <cell r="AH67">
            <v>4.4660000000000005E-2</v>
          </cell>
          <cell r="AI67">
            <v>4.8719999999999999E-2</v>
          </cell>
          <cell r="AJ67">
            <v>5.2780000000000007E-2</v>
          </cell>
          <cell r="AK67">
            <v>5.6840000000000009E-2</v>
          </cell>
          <cell r="AL67">
            <v>0.20300000000000001</v>
          </cell>
          <cell r="AN67">
            <v>4.4660000000000005E-2</v>
          </cell>
          <cell r="AO67">
            <v>4.8719999999999999E-2</v>
          </cell>
          <cell r="AP67">
            <v>5.2780000000000007E-2</v>
          </cell>
          <cell r="AQ67">
            <v>5.6840000000000009E-2</v>
          </cell>
          <cell r="AR67">
            <v>0.20300000000000001</v>
          </cell>
          <cell r="AT67">
            <v>0.44659999999999994</v>
          </cell>
          <cell r="AU67">
            <v>0.48719999999999991</v>
          </cell>
          <cell r="AV67">
            <v>0.52779999999999994</v>
          </cell>
          <cell r="AW67">
            <v>0.56840000000000002</v>
          </cell>
          <cell r="AX67">
            <v>2.0299999999999998</v>
          </cell>
          <cell r="AZ67">
            <v>0.44659999999999994</v>
          </cell>
          <cell r="BA67">
            <v>0.48719999999999991</v>
          </cell>
          <cell r="BB67">
            <v>0.52779999999999994</v>
          </cell>
          <cell r="BC67">
            <v>0.56840000000000002</v>
          </cell>
          <cell r="BD67">
            <v>2.0299999999999998</v>
          </cell>
        </row>
        <row r="68">
          <cell r="A68" t="str">
            <v>Average Issuance Price</v>
          </cell>
          <cell r="V68">
            <v>2.0610010901808988</v>
          </cell>
          <cell r="W68">
            <v>2.0610010901808988</v>
          </cell>
          <cell r="X68">
            <v>2.0610010901808988</v>
          </cell>
          <cell r="Y68">
            <v>2.0610010901808988</v>
          </cell>
          <cell r="Z68">
            <v>1.88</v>
          </cell>
          <cell r="AB68">
            <v>2.0610010901808988</v>
          </cell>
          <cell r="AC68">
            <v>2.0610010901808988</v>
          </cell>
          <cell r="AD68">
            <v>2.0610010901808988</v>
          </cell>
          <cell r="AE68">
            <v>2.0610010901808988</v>
          </cell>
          <cell r="AF68">
            <v>2.0610010901808988</v>
          </cell>
          <cell r="AH68">
            <v>2.0610010901808988</v>
          </cell>
          <cell r="AI68">
            <v>2.0610010901808988</v>
          </cell>
          <cell r="AJ68">
            <v>2.0610010901808988</v>
          </cell>
          <cell r="AK68">
            <v>2.0610010901808988</v>
          </cell>
          <cell r="AL68">
            <v>2.2855204014610173</v>
          </cell>
          <cell r="AN68">
            <v>2.0610010901808988</v>
          </cell>
          <cell r="AO68">
            <v>2.0610010901808988</v>
          </cell>
          <cell r="AP68">
            <v>2.0610010901808988</v>
          </cell>
          <cell r="AQ68">
            <v>2.0610010901808988</v>
          </cell>
          <cell r="AR68">
            <v>2.5344981768234014</v>
          </cell>
          <cell r="AT68">
            <v>1.9207138906620249</v>
          </cell>
          <cell r="AU68">
            <v>1.9207138906620249</v>
          </cell>
          <cell r="AV68">
            <v>1.9207138906620249</v>
          </cell>
          <cell r="AW68">
            <v>1.9207138906620249</v>
          </cell>
          <cell r="AX68">
            <v>1.6117214089826719</v>
          </cell>
          <cell r="AZ68">
            <v>1.9207138906620249</v>
          </cell>
          <cell r="BA68">
            <v>1.9207138906620249</v>
          </cell>
          <cell r="BB68">
            <v>1.9207138906620249</v>
          </cell>
          <cell r="BC68">
            <v>1.9207138906620249</v>
          </cell>
          <cell r="BD68">
            <v>1.8056996246728279</v>
          </cell>
        </row>
        <row r="69">
          <cell r="A69" t="str">
            <v xml:space="preserve">         Average Share Price for FY</v>
          </cell>
          <cell r="L69">
            <v>21.505920000000003</v>
          </cell>
          <cell r="M69">
            <v>19.176730000000003</v>
          </cell>
          <cell r="N69">
            <v>20.341325000000005</v>
          </cell>
          <cell r="P69">
            <v>13.233665999999999</v>
          </cell>
          <cell r="Q69">
            <v>11.206450999999999</v>
          </cell>
          <cell r="R69">
            <v>5.8581249999999994</v>
          </cell>
          <cell r="S69">
            <v>6.6065629999999995</v>
          </cell>
          <cell r="T69">
            <v>9.2262012500000008</v>
          </cell>
          <cell r="V69">
            <v>6.2258059999999995</v>
          </cell>
          <cell r="W69">
            <v>5.9075000000000006</v>
          </cell>
          <cell r="X69">
            <v>5.5974219999999999</v>
          </cell>
          <cell r="Y69">
            <v>6.1268750000000001</v>
          </cell>
          <cell r="Z69">
            <v>5.9644007499999994</v>
          </cell>
          <cell r="AB69">
            <v>6.2873225390625</v>
          </cell>
          <cell r="AC69">
            <v>6.4519717980541991</v>
          </cell>
          <cell r="AD69">
            <v>6.620932809515744</v>
          </cell>
          <cell r="AE69">
            <v>6.7943184874649374</v>
          </cell>
          <cell r="AF69">
            <v>6.5386364085243454</v>
          </cell>
          <cell r="AH69">
            <v>6.9722447028554253</v>
          </cell>
          <cell r="AI69">
            <v>7.1548303610114523</v>
          </cell>
          <cell r="AJ69">
            <v>7.34219748109044</v>
          </cell>
          <cell r="AK69">
            <v>7.5344712776264959</v>
          </cell>
          <cell r="AL69">
            <v>7.2509359556459536</v>
          </cell>
          <cell r="AN69">
            <v>7.7317802442093404</v>
          </cell>
          <cell r="AO69">
            <v>7.934256239354573</v>
          </cell>
          <cell r="AP69">
            <v>8.1420345746226719</v>
          </cell>
          <cell r="AQ69">
            <v>8.3552541050456028</v>
          </cell>
          <cell r="AR69">
            <v>8.0408312908080468</v>
          </cell>
          <cell r="AT69">
            <v>4.8974672370891099</v>
          </cell>
          <cell r="AU69">
            <v>5.0386062679519883</v>
          </cell>
          <cell r="AV69">
            <v>5.1838127534947169</v>
          </cell>
          <cell r="AW69">
            <v>5.3332039127988748</v>
          </cell>
          <cell r="AX69">
            <v>5.1132725428336725</v>
          </cell>
          <cell r="AZ69">
            <v>5.4869003430569645</v>
          </cell>
          <cell r="BA69">
            <v>5.6450261169254476</v>
          </cell>
          <cell r="BB69">
            <v>5.807708882683376</v>
          </cell>
          <cell r="BC69">
            <v>5.9750799672774733</v>
          </cell>
          <cell r="BD69">
            <v>5.7286788274858154</v>
          </cell>
        </row>
        <row r="72">
          <cell r="A72" t="str">
            <v>Deferred Stock Based Compensation:</v>
          </cell>
        </row>
        <row r="73">
          <cell r="A73" t="str">
            <v>Amortization of Stock Based Compensation</v>
          </cell>
          <cell r="G73">
            <v>2.7650000000000001</v>
          </cell>
          <cell r="H73">
            <v>2.7650000000000001</v>
          </cell>
          <cell r="M73">
            <v>4.069</v>
          </cell>
          <cell r="N73">
            <v>4.069</v>
          </cell>
          <cell r="S73">
            <v>2.3420000000000001</v>
          </cell>
          <cell r="T73">
            <v>2.3420000000000001</v>
          </cell>
          <cell r="Y73">
            <v>1.137</v>
          </cell>
          <cell r="Z73">
            <v>1.137</v>
          </cell>
          <cell r="AB73">
            <v>0.59299999999999953</v>
          </cell>
          <cell r="AC73">
            <v>1.4</v>
          </cell>
          <cell r="AD73">
            <v>2.1155625084185186</v>
          </cell>
          <cell r="AE73">
            <v>2.2782980859891739</v>
          </cell>
          <cell r="AF73">
            <v>6.3868605944076915</v>
          </cell>
          <cell r="AH73">
            <v>2.3851380699251457</v>
          </cell>
          <cell r="AI73">
            <v>2.6019688035547044</v>
          </cell>
          <cell r="AJ73">
            <v>2.8187995371842631</v>
          </cell>
          <cell r="AK73">
            <v>3.0356302708138223</v>
          </cell>
          <cell r="AL73">
            <v>10.841536681477935</v>
          </cell>
          <cell r="AN73">
            <v>2.7933232855413737</v>
          </cell>
          <cell r="AO73">
            <v>3.0472617660451347</v>
          </cell>
          <cell r="AP73">
            <v>3.3012002465488965</v>
          </cell>
          <cell r="AQ73">
            <v>3.555138727052658</v>
          </cell>
          <cell r="AR73">
            <v>12.696924025188062</v>
          </cell>
          <cell r="AT73">
            <v>1.5320513215718092</v>
          </cell>
          <cell r="AU73">
            <v>1.6713287144419735</v>
          </cell>
          <cell r="AV73">
            <v>1.8106061073121382</v>
          </cell>
          <cell r="AW73">
            <v>1.9498835001823027</v>
          </cell>
          <cell r="AX73">
            <v>6.9638696435082235</v>
          </cell>
          <cell r="AZ73">
            <v>1.6255647389182113</v>
          </cell>
          <cell r="BA73">
            <v>1.7733433515471397</v>
          </cell>
          <cell r="BB73">
            <v>1.921121964176068</v>
          </cell>
          <cell r="BC73">
            <v>2.0689005768049964</v>
          </cell>
          <cell r="BD73">
            <v>7.3889306314464154</v>
          </cell>
        </row>
        <row r="74">
          <cell r="A74" t="str">
            <v>Cancellation of Unvested Options</v>
          </cell>
          <cell r="G74">
            <v>0.57199999999999995</v>
          </cell>
          <cell r="H74">
            <v>0.57199999999999995</v>
          </cell>
          <cell r="M74">
            <v>0.28199999999999997</v>
          </cell>
          <cell r="N74">
            <v>0.28199999999999997</v>
          </cell>
          <cell r="S74">
            <v>0.20200000000000001</v>
          </cell>
          <cell r="T74">
            <v>0.20200000000000001</v>
          </cell>
          <cell r="Y74">
            <v>5.1999999999999998E-2</v>
          </cell>
          <cell r="Z74">
            <v>5.1999999999999998E-2</v>
          </cell>
          <cell r="AE74">
            <v>0</v>
          </cell>
          <cell r="AF74">
            <v>0</v>
          </cell>
          <cell r="AK74">
            <v>0</v>
          </cell>
          <cell r="AL74">
            <v>0</v>
          </cell>
          <cell r="AQ74">
            <v>0</v>
          </cell>
          <cell r="AR74">
            <v>0</v>
          </cell>
          <cell r="AW74">
            <v>0</v>
          </cell>
          <cell r="AX74">
            <v>0</v>
          </cell>
          <cell r="BC74">
            <v>0</v>
          </cell>
          <cell r="BD74">
            <v>0</v>
          </cell>
        </row>
        <row r="75">
          <cell r="A75" t="str">
            <v>Deferred Stock Based Compensation</v>
          </cell>
          <cell r="G75">
            <v>-2.2999999999999998</v>
          </cell>
          <cell r="H75">
            <v>-2.2999999999999998</v>
          </cell>
          <cell r="M75">
            <v>-5.8360000000000003</v>
          </cell>
          <cell r="N75">
            <v>-5.8360000000000003</v>
          </cell>
          <cell r="S75">
            <v>0</v>
          </cell>
          <cell r="T75">
            <v>0</v>
          </cell>
          <cell r="Y75">
            <v>0</v>
          </cell>
          <cell r="Z75">
            <v>0</v>
          </cell>
          <cell r="AE75">
            <v>0</v>
          </cell>
          <cell r="AF75">
            <v>0</v>
          </cell>
          <cell r="AK75">
            <v>0</v>
          </cell>
          <cell r="AL75">
            <v>0</v>
          </cell>
          <cell r="AQ75">
            <v>0</v>
          </cell>
          <cell r="AR75">
            <v>0</v>
          </cell>
          <cell r="AW75">
            <v>0</v>
          </cell>
          <cell r="AX75">
            <v>0</v>
          </cell>
          <cell r="BC75">
            <v>0</v>
          </cell>
          <cell r="BD75">
            <v>0</v>
          </cell>
        </row>
        <row r="76">
          <cell r="A76" t="str">
            <v>Balance</v>
          </cell>
          <cell r="D76">
            <v>0</v>
          </cell>
          <cell r="E76">
            <v>0</v>
          </cell>
          <cell r="F76">
            <v>0</v>
          </cell>
          <cell r="G76">
            <v>1.0370000000000004</v>
          </cell>
          <cell r="H76">
            <v>-5.194</v>
          </cell>
          <cell r="J76">
            <v>0</v>
          </cell>
          <cell r="K76">
            <v>0</v>
          </cell>
          <cell r="L76">
            <v>0</v>
          </cell>
          <cell r="M76">
            <v>-1.4850000000000003</v>
          </cell>
          <cell r="N76">
            <v>-4.3259999999999996</v>
          </cell>
          <cell r="P76">
            <v>0</v>
          </cell>
          <cell r="Q76">
            <v>0</v>
          </cell>
          <cell r="R76">
            <v>0</v>
          </cell>
          <cell r="S76">
            <v>2.544</v>
          </cell>
          <cell r="T76">
            <v>-1.7819999999999996</v>
          </cell>
          <cell r="V76">
            <v>0</v>
          </cell>
          <cell r="W76">
            <v>0</v>
          </cell>
          <cell r="X76">
            <v>0</v>
          </cell>
          <cell r="Y76">
            <v>1.1890000000000001</v>
          </cell>
          <cell r="Z76">
            <v>-0.59299999999999953</v>
          </cell>
          <cell r="AB76">
            <v>0.59299999999999953</v>
          </cell>
          <cell r="AC76">
            <v>1.4</v>
          </cell>
          <cell r="AD76">
            <v>2.1155625084185186</v>
          </cell>
          <cell r="AE76">
            <v>2.2782980859891739</v>
          </cell>
          <cell r="AF76">
            <v>5.7938605944076915</v>
          </cell>
          <cell r="AH76">
            <v>2.3851380699251457</v>
          </cell>
          <cell r="AI76">
            <v>2.6019688035547044</v>
          </cell>
          <cell r="AJ76">
            <v>2.8187995371842631</v>
          </cell>
          <cell r="AK76">
            <v>3.0356302708138223</v>
          </cell>
          <cell r="AL76">
            <v>16.635397275885627</v>
          </cell>
          <cell r="AN76">
            <v>2.7933232855413737</v>
          </cell>
          <cell r="AO76">
            <v>3.0472617660451347</v>
          </cell>
          <cell r="AP76">
            <v>3.3012002465488965</v>
          </cell>
          <cell r="AQ76">
            <v>3.555138727052658</v>
          </cell>
          <cell r="AR76">
            <v>29.332321301073691</v>
          </cell>
          <cell r="AT76">
            <v>1.488492390169164</v>
          </cell>
          <cell r="AU76">
            <v>1.6238098801845424</v>
          </cell>
          <cell r="AV76">
            <v>1.759127370199921</v>
          </cell>
          <cell r="AW76">
            <v>1.8944448602152997</v>
          </cell>
          <cell r="AX76">
            <v>22.824276537734793</v>
          </cell>
          <cell r="AZ76">
            <v>1.6255647389182113</v>
          </cell>
          <cell r="BA76">
            <v>1.7733433515471397</v>
          </cell>
          <cell r="BB76">
            <v>1.921121964176068</v>
          </cell>
          <cell r="BC76">
            <v>2.0689005768049964</v>
          </cell>
          <cell r="BD76">
            <v>30.406111198541907</v>
          </cell>
        </row>
        <row r="77">
          <cell r="N77" t="str">
            <v>good</v>
          </cell>
          <cell r="T77" t="str">
            <v>good</v>
          </cell>
          <cell r="Z77" t="str">
            <v>good</v>
          </cell>
          <cell r="AF77" t="str">
            <v>good</v>
          </cell>
          <cell r="AL77" t="str">
            <v>good</v>
          </cell>
          <cell r="AR77" t="str">
            <v>good</v>
          </cell>
          <cell r="AX77" t="str">
            <v>problem</v>
          </cell>
          <cell r="BD77" t="str">
            <v>problem</v>
          </cell>
        </row>
        <row r="81">
          <cell r="A81" t="str">
            <v>Accumulated Comprehensive income/loss</v>
          </cell>
          <cell r="T81">
            <v>-0.42399999999999999</v>
          </cell>
          <cell r="V81">
            <v>-1.3959999999999999</v>
          </cell>
          <cell r="W81">
            <v>-1.3959999999999999</v>
          </cell>
          <cell r="X81">
            <v>-1.3959999999999999</v>
          </cell>
          <cell r="Y81">
            <v>-1.3959999999999999</v>
          </cell>
          <cell r="Z81">
            <v>-0.59299999999999997</v>
          </cell>
          <cell r="AB81">
            <v>-0.59299999999999997</v>
          </cell>
          <cell r="AC81">
            <v>-0.59299999999999997</v>
          </cell>
          <cell r="AD81">
            <v>-0.59299999999999997</v>
          </cell>
          <cell r="AE81">
            <v>-0.59299999999999997</v>
          </cell>
          <cell r="AF81">
            <v>5.7938605944076924</v>
          </cell>
          <cell r="AH81">
            <v>5.7938605944076924</v>
          </cell>
          <cell r="AI81">
            <v>5.7938605944076924</v>
          </cell>
          <cell r="AJ81">
            <v>5.7938605944076924</v>
          </cell>
          <cell r="AK81">
            <v>5.7938605944076924</v>
          </cell>
          <cell r="AL81">
            <v>16.63539727588563</v>
          </cell>
          <cell r="AN81">
            <v>0</v>
          </cell>
          <cell r="AO81">
            <v>0</v>
          </cell>
          <cell r="AP81">
            <v>0</v>
          </cell>
          <cell r="AQ81">
            <v>6.1882262829690076</v>
          </cell>
          <cell r="AR81">
            <v>11.310402036965865</v>
          </cell>
          <cell r="AT81">
            <v>6.3873109235872665</v>
          </cell>
          <cell r="AU81">
            <v>6.3873109235872665</v>
          </cell>
          <cell r="AV81">
            <v>6.3873109235872665</v>
          </cell>
          <cell r="AW81">
            <v>6.3873109235872665</v>
          </cell>
          <cell r="AX81">
            <v>13.35118056709549</v>
          </cell>
          <cell r="AZ81">
            <v>13.35118056709549</v>
          </cell>
          <cell r="BA81">
            <v>13.35118056709549</v>
          </cell>
          <cell r="BB81">
            <v>13.35118056709549</v>
          </cell>
          <cell r="BC81">
            <v>13.35118056709549</v>
          </cell>
          <cell r="BD81">
            <v>20.740111198541904</v>
          </cell>
        </row>
        <row r="82">
          <cell r="A82" t="str">
            <v>Adjustments</v>
          </cell>
          <cell r="N82" t="str">
            <v>problem</v>
          </cell>
          <cell r="T82" t="str">
            <v>problem</v>
          </cell>
          <cell r="Z82" t="str">
            <v>problem</v>
          </cell>
          <cell r="AF82" t="str">
            <v>problem</v>
          </cell>
          <cell r="AL82" t="str">
            <v>problem</v>
          </cell>
          <cell r="AR82" t="str">
            <v>problem</v>
          </cell>
          <cell r="AX82" t="str">
            <v>problem</v>
          </cell>
          <cell r="BD82" t="str">
            <v>problem</v>
          </cell>
        </row>
        <row r="83">
          <cell r="A83" t="str">
            <v xml:space="preserve">     Foreign Currency Translation</v>
          </cell>
          <cell r="G83">
            <v>0</v>
          </cell>
          <cell r="H83">
            <v>0</v>
          </cell>
          <cell r="M83">
            <v>0</v>
          </cell>
          <cell r="N83">
            <v>0</v>
          </cell>
          <cell r="T83">
            <v>0</v>
          </cell>
          <cell r="Z83">
            <v>0</v>
          </cell>
          <cell r="AB83">
            <v>0</v>
          </cell>
          <cell r="AC83">
            <v>0</v>
          </cell>
          <cell r="AD83">
            <v>0</v>
          </cell>
          <cell r="AE83">
            <v>0</v>
          </cell>
          <cell r="AF83">
            <v>0</v>
          </cell>
          <cell r="AH83">
            <v>0</v>
          </cell>
          <cell r="AI83">
            <v>0</v>
          </cell>
          <cell r="AJ83">
            <v>0</v>
          </cell>
          <cell r="AK83">
            <v>0</v>
          </cell>
          <cell r="AL83">
            <v>0</v>
          </cell>
          <cell r="AN83">
            <v>0</v>
          </cell>
          <cell r="AO83">
            <v>0</v>
          </cell>
          <cell r="AP83">
            <v>0</v>
          </cell>
          <cell r="AQ83">
            <v>0</v>
          </cell>
          <cell r="AR83">
            <v>0</v>
          </cell>
          <cell r="AT83">
            <v>0</v>
          </cell>
          <cell r="AU83">
            <v>0</v>
          </cell>
          <cell r="AV83">
            <v>0</v>
          </cell>
          <cell r="AW83">
            <v>0</v>
          </cell>
          <cell r="AX83">
            <v>0</v>
          </cell>
          <cell r="AZ83">
            <v>0</v>
          </cell>
          <cell r="BA83">
            <v>0</v>
          </cell>
          <cell r="BB83">
            <v>0</v>
          </cell>
          <cell r="BC83">
            <v>0</v>
          </cell>
          <cell r="BD83">
            <v>0</v>
          </cell>
        </row>
        <row r="84">
          <cell r="A84" t="str">
            <v xml:space="preserve">     Unrealized gains on securiites</v>
          </cell>
          <cell r="G84">
            <v>0</v>
          </cell>
          <cell r="H84">
            <v>0</v>
          </cell>
          <cell r="N84">
            <v>0.125</v>
          </cell>
          <cell r="T84">
            <v>-0.54900000000000004</v>
          </cell>
          <cell r="Z84">
            <v>0</v>
          </cell>
          <cell r="AF84">
            <v>0</v>
          </cell>
          <cell r="AL84">
            <v>0</v>
          </cell>
          <cell r="AR84">
            <v>0</v>
          </cell>
          <cell r="AX84">
            <v>0</v>
          </cell>
          <cell r="BD84">
            <v>0</v>
          </cell>
        </row>
        <row r="86">
          <cell r="A86" t="str">
            <v>Retained Earnings Adjustments</v>
          </cell>
        </row>
        <row r="87">
          <cell r="A87" t="str">
            <v>BoP Retained Earnings</v>
          </cell>
          <cell r="H87">
            <v>0</v>
          </cell>
          <cell r="N87">
            <v>-5.194</v>
          </cell>
          <cell r="T87">
            <v>-50.332000000000001</v>
          </cell>
          <cell r="Z87">
            <v>-31.263999999999999</v>
          </cell>
          <cell r="AF87">
            <v>-18.369</v>
          </cell>
          <cell r="AL87">
            <v>-13.248595093820571</v>
          </cell>
          <cell r="AR87">
            <v>-9.1555028665071507</v>
          </cell>
          <cell r="AX87">
            <v>-60.201961836782075</v>
          </cell>
          <cell r="BD87">
            <v>-57.210053196397055</v>
          </cell>
        </row>
        <row r="88">
          <cell r="A88" t="str">
            <v xml:space="preserve">    Net Income</v>
          </cell>
          <cell r="H88">
            <v>29.760444999999997</v>
          </cell>
          <cell r="N88">
            <v>13.901999999999997</v>
          </cell>
          <cell r="T88">
            <v>19.067999999999994</v>
          </cell>
          <cell r="V88">
            <v>4.089000000000004</v>
          </cell>
          <cell r="W88">
            <v>3.331</v>
          </cell>
          <cell r="X88">
            <v>4.2100000000000044</v>
          </cell>
          <cell r="Y88">
            <v>1.2649999999999975</v>
          </cell>
          <cell r="Z88">
            <v>12.895000000000005</v>
          </cell>
          <cell r="AB88">
            <v>-6.4999999999997726E-2</v>
          </cell>
          <cell r="AC88">
            <v>-0.32373694021198007</v>
          </cell>
          <cell r="AD88">
            <v>1.7858014838673357</v>
          </cell>
          <cell r="AE88">
            <v>3.7233403625240746</v>
          </cell>
          <cell r="AF88">
            <v>5.1204049061794326</v>
          </cell>
          <cell r="AH88">
            <v>1.2244307110859602</v>
          </cell>
          <cell r="AI88">
            <v>0.94938985571626933</v>
          </cell>
          <cell r="AJ88">
            <v>1.0732239152744005</v>
          </cell>
          <cell r="AK88">
            <v>0.84604774523679005</v>
          </cell>
          <cell r="AL88">
            <v>4.09309222731342</v>
          </cell>
          <cell r="AN88">
            <v>1.3698264152859758</v>
          </cell>
          <cell r="AO88">
            <v>1.1715413065666882</v>
          </cell>
          <cell r="AP88">
            <v>0.99614705447104623</v>
          </cell>
          <cell r="AQ88">
            <v>0.82999342417014699</v>
          </cell>
          <cell r="AR88">
            <v>4.367508200493857</v>
          </cell>
          <cell r="AT88">
            <v>0.64001144280085853</v>
          </cell>
          <cell r="AU88">
            <v>0.51746427623909563</v>
          </cell>
          <cell r="AV88">
            <v>0.89709079824982862</v>
          </cell>
          <cell r="AW88">
            <v>0.93734212309523934</v>
          </cell>
          <cell r="AX88">
            <v>2.9919086403850224</v>
          </cell>
          <cell r="AZ88">
            <v>1.1235979115174799</v>
          </cell>
          <cell r="BA88">
            <v>1.4499397543640207</v>
          </cell>
          <cell r="BB88">
            <v>1.5527829115960206</v>
          </cell>
          <cell r="BC88">
            <v>1.6219096866504803</v>
          </cell>
          <cell r="BD88">
            <v>5.7482302641280016</v>
          </cell>
        </row>
        <row r="89">
          <cell r="A89" t="str">
            <v xml:space="preserve">    Repurchases of Common Stock</v>
          </cell>
          <cell r="H89">
            <v>0</v>
          </cell>
          <cell r="N89">
            <v>0</v>
          </cell>
          <cell r="T89">
            <v>0</v>
          </cell>
          <cell r="Z89">
            <v>0</v>
          </cell>
          <cell r="AB89">
            <v>8.6817770000000003</v>
          </cell>
          <cell r="AD89">
            <v>-1.4359789999999999</v>
          </cell>
          <cell r="AE89">
            <v>-3.230283</v>
          </cell>
          <cell r="AF89">
            <v>8.6817770000000003</v>
          </cell>
          <cell r="AL89">
            <v>0</v>
          </cell>
          <cell r="AR89">
            <v>0</v>
          </cell>
          <cell r="AW89" t="str">
            <v>mstag:netIssuanceRepurchaseOfCommonStock</v>
          </cell>
          <cell r="AX89">
            <v>6</v>
          </cell>
          <cell r="AY89" t="str">
            <v>ISO4217:USD</v>
          </cell>
          <cell r="AZ89" t="b">
            <v>0</v>
          </cell>
          <cell r="BA89" t="b">
            <v>0</v>
          </cell>
          <cell r="BD89">
            <v>0</v>
          </cell>
          <cell r="BI89" t="str">
            <v>mstag:netIssuanceRepurchaseOfCommonStock</v>
          </cell>
          <cell r="BJ89">
            <v>6</v>
          </cell>
          <cell r="BK89" t="str">
            <v>ISO4217:USD</v>
          </cell>
          <cell r="BL89" t="b">
            <v>0</v>
          </cell>
          <cell r="BM89" t="b">
            <v>0</v>
          </cell>
        </row>
        <row r="90">
          <cell r="A90" t="str">
            <v xml:space="preserve">    Stock Dividend</v>
          </cell>
          <cell r="H90">
            <v>0</v>
          </cell>
          <cell r="N90">
            <v>0</v>
          </cell>
          <cell r="T90">
            <v>0</v>
          </cell>
          <cell r="Z90">
            <v>0</v>
          </cell>
          <cell r="AF90">
            <v>0</v>
          </cell>
          <cell r="AL90">
            <v>0</v>
          </cell>
          <cell r="AR90">
            <v>0</v>
          </cell>
          <cell r="AX90">
            <v>0</v>
          </cell>
          <cell r="BD90">
            <v>0</v>
          </cell>
        </row>
        <row r="91">
          <cell r="A91" t="str">
            <v>EoP Retained Earnings</v>
          </cell>
          <cell r="H91">
            <v>29.760444999999997</v>
          </cell>
          <cell r="N91">
            <v>8.7079999999999984</v>
          </cell>
          <cell r="T91">
            <v>-31.264000000000006</v>
          </cell>
          <cell r="Z91">
            <v>-18.368999999999993</v>
          </cell>
          <cell r="AF91">
            <v>-4.5668180938205669</v>
          </cell>
          <cell r="AL91">
            <v>-9.1555028665071507</v>
          </cell>
          <cell r="AR91">
            <v>-4.7879946660132937</v>
          </cell>
          <cell r="AX91">
            <v>-57.210053196397055</v>
          </cell>
          <cell r="BD91">
            <v>-51.461822932269051</v>
          </cell>
        </row>
        <row r="92">
          <cell r="H92" t="str">
            <v>problem</v>
          </cell>
          <cell r="N92" t="str">
            <v>problem</v>
          </cell>
          <cell r="T92" t="str">
            <v>good</v>
          </cell>
          <cell r="Z92" t="str">
            <v>good</v>
          </cell>
          <cell r="AF92" t="str">
            <v>problem</v>
          </cell>
          <cell r="AL92" t="str">
            <v>good</v>
          </cell>
          <cell r="AR92" t="str">
            <v>good</v>
          </cell>
          <cell r="AX92" t="str">
            <v>good</v>
          </cell>
          <cell r="BD92" t="str">
            <v>good</v>
          </cell>
        </row>
        <row r="95">
          <cell r="A95" t="str">
            <v>Option Activity</v>
          </cell>
          <cell r="D95" t="str">
            <v>Exp./Res.</v>
          </cell>
          <cell r="E95" t="str">
            <v>Granted</v>
          </cell>
          <cell r="F95" t="str">
            <v>Exercised</v>
          </cell>
          <cell r="G95" t="str">
            <v>Cancelled</v>
          </cell>
          <cell r="J95" t="str">
            <v>Exp./Res.</v>
          </cell>
          <cell r="K95" t="str">
            <v>Granted</v>
          </cell>
          <cell r="L95" t="str">
            <v>Exercised</v>
          </cell>
          <cell r="M95" t="str">
            <v>Cancelled</v>
          </cell>
          <cell r="P95" t="str">
            <v>Exp./Res.</v>
          </cell>
          <cell r="Q95" t="str">
            <v>Granted</v>
          </cell>
          <cell r="R95" t="str">
            <v>Exercised</v>
          </cell>
          <cell r="S95" t="str">
            <v>Cancelled</v>
          </cell>
          <cell r="V95" t="str">
            <v>Exp./Res.</v>
          </cell>
          <cell r="W95" t="str">
            <v>Granted</v>
          </cell>
          <cell r="X95" t="str">
            <v>Exercised</v>
          </cell>
          <cell r="Y95" t="str">
            <v>Cancelled</v>
          </cell>
          <cell r="AB95" t="str">
            <v>Exp./Res.</v>
          </cell>
          <cell r="AC95" t="str">
            <v>Granted</v>
          </cell>
          <cell r="AD95" t="str">
            <v>Exercised</v>
          </cell>
          <cell r="AE95" t="str">
            <v>Cancelled</v>
          </cell>
          <cell r="AH95" t="str">
            <v>Exp./Res.</v>
          </cell>
          <cell r="AI95" t="str">
            <v>Granted</v>
          </cell>
          <cell r="AJ95" t="str">
            <v>Exercised</v>
          </cell>
          <cell r="AK95" t="str">
            <v>Cancelled</v>
          </cell>
          <cell r="AN95" t="str">
            <v>Exp./Res.</v>
          </cell>
          <cell r="AO95" t="str">
            <v>Granted</v>
          </cell>
          <cell r="AP95" t="str">
            <v>Exercised</v>
          </cell>
          <cell r="AQ95" t="str">
            <v>Cancelled</v>
          </cell>
          <cell r="AT95" t="str">
            <v>Exp./Res.</v>
          </cell>
          <cell r="AU95" t="str">
            <v>Granted</v>
          </cell>
          <cell r="AV95" t="str">
            <v>Exercised</v>
          </cell>
          <cell r="AW95" t="str">
            <v>Cancelled</v>
          </cell>
          <cell r="AZ95" t="str">
            <v>Exp./Res.</v>
          </cell>
          <cell r="BA95" t="str">
            <v>Granted</v>
          </cell>
          <cell r="BB95" t="str">
            <v>Exercised</v>
          </cell>
          <cell r="BC95" t="str">
            <v>Cancelled</v>
          </cell>
        </row>
        <row r="97">
          <cell r="A97" t="str">
            <v>Shares Available for Grant</v>
          </cell>
          <cell r="E97">
            <v>-1.8</v>
          </cell>
          <cell r="F97">
            <v>0</v>
          </cell>
          <cell r="G97">
            <v>1.3342810000000001</v>
          </cell>
          <cell r="H97">
            <v>-0.46571899999999999</v>
          </cell>
          <cell r="K97">
            <v>-1.7922</v>
          </cell>
          <cell r="L97">
            <v>0</v>
          </cell>
          <cell r="M97">
            <v>0.25139499999999998</v>
          </cell>
          <cell r="N97">
            <v>-2.0065240000000002</v>
          </cell>
          <cell r="Q97">
            <v>-4.4979329999999997</v>
          </cell>
          <cell r="R97">
            <v>0</v>
          </cell>
          <cell r="S97">
            <v>0.38526700000000003</v>
          </cell>
          <cell r="T97">
            <v>-6.1191900000000006</v>
          </cell>
          <cell r="W97">
            <v>-1.0452999999999999</v>
          </cell>
          <cell r="X97">
            <v>0</v>
          </cell>
          <cell r="Y97">
            <v>0.77108500000000002</v>
          </cell>
          <cell r="Z97">
            <v>-6.3934050000000004</v>
          </cell>
          <cell r="AC97">
            <v>-2.2627118181818178</v>
          </cell>
          <cell r="AD97">
            <v>0</v>
          </cell>
          <cell r="AE97">
            <v>0.68340076106060599</v>
          </cell>
          <cell r="AF97">
            <v>-7.9727160571212119</v>
          </cell>
          <cell r="AI97">
            <v>-2.2627118181818178</v>
          </cell>
          <cell r="AJ97">
            <v>0</v>
          </cell>
          <cell r="AK97">
            <v>0.68340076106060599</v>
          </cell>
          <cell r="AL97">
            <v>-9.5520271142424242</v>
          </cell>
          <cell r="AO97">
            <v>-2.2627118181818178</v>
          </cell>
          <cell r="AP97">
            <v>0</v>
          </cell>
          <cell r="AQ97">
            <v>0.68340076106060599</v>
          </cell>
          <cell r="AR97">
            <v>-11.131338171363636</v>
          </cell>
          <cell r="AU97">
            <v>-2.2627118181818178</v>
          </cell>
          <cell r="AV97">
            <v>0</v>
          </cell>
          <cell r="AW97">
            <v>0.68340076106060599</v>
          </cell>
          <cell r="AX97">
            <v>-12.710649228484849</v>
          </cell>
          <cell r="BA97">
            <v>-2.2627118181818178</v>
          </cell>
          <cell r="BB97">
            <v>0</v>
          </cell>
          <cell r="BC97">
            <v>0.68340076106060599</v>
          </cell>
          <cell r="BD97">
            <v>-14.289960285606062</v>
          </cell>
        </row>
        <row r="98">
          <cell r="A98" t="str">
            <v>Number of Shares</v>
          </cell>
          <cell r="D98">
            <v>0</v>
          </cell>
          <cell r="E98">
            <v>1.8</v>
          </cell>
          <cell r="F98">
            <v>-3.2406969999999999</v>
          </cell>
          <cell r="G98">
            <v>-1.3342810000000001</v>
          </cell>
          <cell r="H98">
            <v>7.008318</v>
          </cell>
          <cell r="J98">
            <v>0</v>
          </cell>
          <cell r="K98">
            <v>1.7922</v>
          </cell>
          <cell r="L98">
            <v>-0.66154999999999997</v>
          </cell>
          <cell r="M98">
            <v>-0.25139499999999998</v>
          </cell>
          <cell r="N98">
            <v>7.8875730000000006</v>
          </cell>
          <cell r="P98">
            <v>0</v>
          </cell>
          <cell r="Q98">
            <v>4.4979329999999997</v>
          </cell>
          <cell r="R98">
            <v>-1.8852530000000001</v>
          </cell>
          <cell r="S98">
            <v>-0.38526700000000003</v>
          </cell>
          <cell r="T98">
            <v>10.114985999999998</v>
          </cell>
          <cell r="V98">
            <v>0</v>
          </cell>
          <cell r="W98">
            <v>1.0452999999999999</v>
          </cell>
          <cell r="X98">
            <v>-1.0411760000000001</v>
          </cell>
          <cell r="Y98">
            <v>-0.77108500000000002</v>
          </cell>
          <cell r="Z98">
            <v>9.348024999999998</v>
          </cell>
          <cell r="AB98">
            <v>0</v>
          </cell>
          <cell r="AC98">
            <v>2.2627118181818178</v>
          </cell>
          <cell r="AD98">
            <v>-0.20300000000000001</v>
          </cell>
          <cell r="AE98">
            <v>-0.68340076106060599</v>
          </cell>
          <cell r="AF98">
            <v>10.724336057121212</v>
          </cell>
          <cell r="AH98">
            <v>0</v>
          </cell>
          <cell r="AI98">
            <v>2.2627118181818178</v>
          </cell>
          <cell r="AJ98">
            <v>-0.20300000000000001</v>
          </cell>
          <cell r="AK98">
            <v>-0.68340076106060599</v>
          </cell>
          <cell r="AL98">
            <v>12.100647114242426</v>
          </cell>
          <cell r="AN98">
            <v>0</v>
          </cell>
          <cell r="AO98">
            <v>2.2627118181818178</v>
          </cell>
          <cell r="AP98">
            <v>-0.20300000000000001</v>
          </cell>
          <cell r="AQ98">
            <v>-0.68340076106060599</v>
          </cell>
          <cell r="AR98">
            <v>13.476958171363639</v>
          </cell>
          <cell r="AT98">
            <v>0</v>
          </cell>
          <cell r="AU98">
            <v>2.2627118181818178</v>
          </cell>
          <cell r="AV98">
            <v>-2.0299999999999998</v>
          </cell>
          <cell r="AW98">
            <v>-0.68340076106060599</v>
          </cell>
          <cell r="AX98">
            <v>9.3722692284848499</v>
          </cell>
          <cell r="AZ98">
            <v>0</v>
          </cell>
          <cell r="BA98">
            <v>2.2627118181818178</v>
          </cell>
          <cell r="BB98">
            <v>-2.0299999999999998</v>
          </cell>
          <cell r="BC98">
            <v>-0.68340076106060599</v>
          </cell>
          <cell r="BD98">
            <v>8.921580285606062</v>
          </cell>
        </row>
        <row r="99">
          <cell r="A99" t="str">
            <v>Aggregate Price</v>
          </cell>
          <cell r="D99">
            <v>0</v>
          </cell>
          <cell r="E99">
            <v>4.1760000000000002</v>
          </cell>
          <cell r="F99">
            <v>-14.74517135</v>
          </cell>
          <cell r="G99">
            <v>-3.7226439900000003</v>
          </cell>
          <cell r="H99">
            <v>18.221626799999999</v>
          </cell>
          <cell r="J99">
            <v>0</v>
          </cell>
          <cell r="K99">
            <v>6</v>
          </cell>
          <cell r="L99">
            <v>-3.0100524999999996</v>
          </cell>
          <cell r="M99">
            <v>-0.70139204999999993</v>
          </cell>
          <cell r="N99">
            <v>27.291002580000001</v>
          </cell>
          <cell r="P99">
            <v>0</v>
          </cell>
          <cell r="Q99">
            <v>27.437391299999998</v>
          </cell>
          <cell r="R99">
            <v>-5.1844457500000001</v>
          </cell>
          <cell r="S99">
            <v>-1.19818037</v>
          </cell>
          <cell r="T99">
            <v>48.345767759999994</v>
          </cell>
          <cell r="V99">
            <v>0</v>
          </cell>
          <cell r="W99">
            <v>6.1463639999999993</v>
          </cell>
          <cell r="X99">
            <v>-1.9574108800000001</v>
          </cell>
          <cell r="Y99">
            <v>-4.6959076499999997</v>
          </cell>
          <cell r="Z99">
            <v>47.838813229999992</v>
          </cell>
          <cell r="AB99">
            <v>0</v>
          </cell>
          <cell r="AC99">
            <v>14.585688809225015</v>
          </cell>
          <cell r="AD99">
            <v>-0.41838322130672251</v>
          </cell>
          <cell r="AE99">
            <v>-4.5626076360000338</v>
          </cell>
          <cell r="AF99">
            <v>57.443511181918254</v>
          </cell>
          <cell r="AH99">
            <v>0</v>
          </cell>
          <cell r="AI99">
            <v>16.17461024240383</v>
          </cell>
          <cell r="AJ99">
            <v>-0.46396064149658656</v>
          </cell>
          <cell r="AK99">
            <v>-5.059644502674483</v>
          </cell>
          <cell r="AL99">
            <v>68.094516280151012</v>
          </cell>
          <cell r="AN99">
            <v>0</v>
          </cell>
          <cell r="AO99">
            <v>17.936624037132159</v>
          </cell>
          <cell r="AP99">
            <v>-0.51450312989515057</v>
          </cell>
          <cell r="AQ99">
            <v>-5.6108270830597293</v>
          </cell>
          <cell r="AR99">
            <v>79.905810104328296</v>
          </cell>
          <cell r="AT99">
            <v>0</v>
          </cell>
          <cell r="AU99">
            <v>11.406139972746727</v>
          </cell>
          <cell r="AV99">
            <v>-3.2717944602348235</v>
          </cell>
          <cell r="AW99">
            <v>-3.5680002513165214</v>
          </cell>
          <cell r="AX99">
            <v>69.739816784332021</v>
          </cell>
          <cell r="AZ99">
            <v>0</v>
          </cell>
          <cell r="BA99">
            <v>12.778922308139382</v>
          </cell>
          <cell r="BB99">
            <v>-3.6655702380858401</v>
          </cell>
          <cell r="BC99">
            <v>-3.9974257825994211</v>
          </cell>
          <cell r="BD99">
            <v>74.855743071786151</v>
          </cell>
        </row>
        <row r="100">
          <cell r="A100" t="str">
            <v>Weighted Average Exercise Price</v>
          </cell>
          <cell r="D100">
            <v>0</v>
          </cell>
          <cell r="E100">
            <v>2.3199999999999998</v>
          </cell>
          <cell r="F100">
            <v>4.55</v>
          </cell>
          <cell r="G100">
            <v>2.79</v>
          </cell>
          <cell r="H100">
            <v>2.6</v>
          </cell>
          <cell r="J100">
            <v>0</v>
          </cell>
          <cell r="K100">
            <v>6</v>
          </cell>
          <cell r="L100">
            <v>4.55</v>
          </cell>
          <cell r="M100">
            <v>2.79</v>
          </cell>
          <cell r="N100">
            <v>3.46</v>
          </cell>
          <cell r="P100">
            <v>0</v>
          </cell>
          <cell r="Q100">
            <v>6.1</v>
          </cell>
          <cell r="R100">
            <v>2.75</v>
          </cell>
          <cell r="S100">
            <v>3.11</v>
          </cell>
          <cell r="T100">
            <v>4.779617862051416</v>
          </cell>
          <cell r="V100">
            <v>0</v>
          </cell>
          <cell r="W100">
            <v>5.88</v>
          </cell>
          <cell r="X100">
            <v>1.88</v>
          </cell>
          <cell r="Y100">
            <v>6.09</v>
          </cell>
          <cell r="Z100">
            <v>5.1175315887580535</v>
          </cell>
          <cell r="AB100">
            <v>0</v>
          </cell>
          <cell r="AC100">
            <v>6.4461097926934494</v>
          </cell>
          <cell r="AD100">
            <v>2.0610010901808988</v>
          </cell>
          <cell r="AE100">
            <v>6.6763279995753591</v>
          </cell>
          <cell r="AF100">
            <v>5.3563699305911259</v>
          </cell>
          <cell r="AH100">
            <v>0</v>
          </cell>
          <cell r="AI100">
            <v>7.1483297662716927</v>
          </cell>
          <cell r="AJ100">
            <v>2.2855204014610173</v>
          </cell>
          <cell r="AK100">
            <v>7.4036272579242546</v>
          </cell>
          <cell r="AL100">
            <v>5.6273450202513526</v>
          </cell>
          <cell r="AN100">
            <v>0</v>
          </cell>
          <cell r="AO100">
            <v>7.927047489213618</v>
          </cell>
          <cell r="AP100">
            <v>2.5344981768234014</v>
          </cell>
          <cell r="AQ100">
            <v>8.2101563281141043</v>
          </cell>
          <cell r="AR100">
            <v>5.9290686435545403</v>
          </cell>
          <cell r="AT100">
            <v>0</v>
          </cell>
          <cell r="AU100">
            <v>5.0409158961798459</v>
          </cell>
          <cell r="AV100">
            <v>1.6117214089826719</v>
          </cell>
          <cell r="AW100">
            <v>5.2209486067576982</v>
          </cell>
          <cell r="AX100">
            <v>7.4410812455508575</v>
          </cell>
          <cell r="AZ100">
            <v>0</v>
          </cell>
          <cell r="BA100">
            <v>5.6476137197213978</v>
          </cell>
          <cell r="BB100">
            <v>1.8056996246728279</v>
          </cell>
          <cell r="BC100">
            <v>5.8493142097114488</v>
          </cell>
          <cell r="BD100">
            <v>8.3904129846320199</v>
          </cell>
        </row>
        <row r="102">
          <cell r="A102" t="str">
            <v>Price as % of year end stock price</v>
          </cell>
          <cell r="K102">
            <v>0.29496603588999237</v>
          </cell>
          <cell r="L102">
            <v>0.22368257721657753</v>
          </cell>
          <cell r="M102">
            <v>0.13715920668884643</v>
          </cell>
          <cell r="Q102">
            <v>0.66116051825771727</v>
          </cell>
          <cell r="R102">
            <v>0.2980641680670037</v>
          </cell>
          <cell r="S102">
            <v>0.33708347734122962</v>
          </cell>
          <cell r="W102">
            <v>0.98584924897945536</v>
          </cell>
          <cell r="X102">
            <v>0.31520350137438369</v>
          </cell>
          <cell r="Y102">
            <v>1.0210581507287217</v>
          </cell>
          <cell r="AC102">
            <v>0.98584924897945536</v>
          </cell>
          <cell r="AD102">
            <v>0.31520350137438369</v>
          </cell>
          <cell r="AE102">
            <v>1.0210581507287217</v>
          </cell>
          <cell r="AI102">
            <v>0.98584924897945536</v>
          </cell>
          <cell r="AJ102">
            <v>0.31520350137438369</v>
          </cell>
          <cell r="AK102">
            <v>1.0210581507287217</v>
          </cell>
          <cell r="AO102">
            <v>0.98584924897945536</v>
          </cell>
          <cell r="AP102">
            <v>0.31520350137438369</v>
          </cell>
          <cell r="AQ102">
            <v>1.0210581507287217</v>
          </cell>
          <cell r="AU102">
            <v>0.98584924897945536</v>
          </cell>
          <cell r="AV102">
            <v>0.31520350137438369</v>
          </cell>
          <cell r="AW102">
            <v>1.0210581507287217</v>
          </cell>
          <cell r="BA102">
            <v>0.98584924897945536</v>
          </cell>
          <cell r="BB102">
            <v>0.31520350137438369</v>
          </cell>
          <cell r="BC102">
            <v>1.0210581507287217</v>
          </cell>
        </row>
        <row r="103">
          <cell r="A103" t="str">
            <v>EoP # of Employees</v>
          </cell>
          <cell r="H103">
            <v>300</v>
          </cell>
          <cell r="N103">
            <v>330</v>
          </cell>
          <cell r="T103">
            <v>402</v>
          </cell>
          <cell r="Z103">
            <v>406</v>
          </cell>
          <cell r="AF103">
            <v>406</v>
          </cell>
          <cell r="AL103">
            <v>406</v>
          </cell>
          <cell r="AR103">
            <v>406</v>
          </cell>
          <cell r="AX103">
            <v>406</v>
          </cell>
          <cell r="BD103">
            <v>406</v>
          </cell>
        </row>
        <row r="104">
          <cell r="A104" t="str">
            <v>Net Options Granted / Employee</v>
          </cell>
          <cell r="H104">
            <v>6</v>
          </cell>
          <cell r="N104">
            <v>5.4309090909090907</v>
          </cell>
          <cell r="T104">
            <v>5.7154545454545449</v>
          </cell>
          <cell r="Z104">
            <v>5.5731818181818173</v>
          </cell>
          <cell r="AF104">
            <v>5.5731818181818173</v>
          </cell>
          <cell r="AL104">
            <v>5.5731818181818173</v>
          </cell>
          <cell r="AR104">
            <v>5.5731818181818173</v>
          </cell>
          <cell r="AX104">
            <v>5.5731818181818173</v>
          </cell>
          <cell r="BD104">
            <v>5.5731818181818173</v>
          </cell>
        </row>
        <row r="105">
          <cell r="A105" t="str">
            <v>Net Options Exercised / Employee</v>
          </cell>
          <cell r="H105">
            <v>10.802323333333334</v>
          </cell>
          <cell r="N105">
            <v>2.0046969696969694</v>
          </cell>
          <cell r="T105">
            <v>2.0046969696969694</v>
          </cell>
          <cell r="Z105">
            <v>2.0046969696969694</v>
          </cell>
          <cell r="AF105">
            <v>0.5</v>
          </cell>
          <cell r="AL105">
            <v>0.5</v>
          </cell>
          <cell r="AR105">
            <v>0.5</v>
          </cell>
          <cell r="AX105">
            <v>5</v>
          </cell>
          <cell r="BD105">
            <v>5</v>
          </cell>
        </row>
        <row r="106">
          <cell r="A106" t="str">
            <v>Net Options Cancelled / Employee</v>
          </cell>
          <cell r="H106">
            <v>4.4476033333333334</v>
          </cell>
          <cell r="N106">
            <v>0.7618030303030302</v>
          </cell>
          <cell r="T106">
            <v>2.6047031818181816</v>
          </cell>
          <cell r="Z106">
            <v>1.683253106060606</v>
          </cell>
          <cell r="AF106">
            <v>1.683253106060606</v>
          </cell>
          <cell r="AL106">
            <v>1.683253106060606</v>
          </cell>
          <cell r="AR106">
            <v>1.683253106060606</v>
          </cell>
          <cell r="AX106">
            <v>1.683253106060606</v>
          </cell>
          <cell r="BD106">
            <v>1.683253106060606</v>
          </cell>
        </row>
        <row r="109">
          <cell r="A109" t="str">
            <v>Share Repurchase Activity</v>
          </cell>
        </row>
        <row r="110">
          <cell r="A110" t="str">
            <v>EoP Amount Authorized</v>
          </cell>
          <cell r="H110">
            <v>0</v>
          </cell>
          <cell r="N110">
            <v>0</v>
          </cell>
          <cell r="T110">
            <v>0</v>
          </cell>
          <cell r="Z110">
            <v>0</v>
          </cell>
          <cell r="AF110">
            <v>-4</v>
          </cell>
          <cell r="AJ110">
            <v>0</v>
          </cell>
          <cell r="AL110">
            <v>-7.6254679778229768</v>
          </cell>
          <cell r="AR110">
            <v>-11.645883623227</v>
          </cell>
          <cell r="AX110">
            <v>-0.30804211010329219</v>
          </cell>
          <cell r="BD110">
            <v>-2.9877676449392925</v>
          </cell>
        </row>
        <row r="111">
          <cell r="A111" t="str">
            <v>Purchased</v>
          </cell>
          <cell r="H111">
            <v>0</v>
          </cell>
          <cell r="N111">
            <v>0</v>
          </cell>
          <cell r="T111">
            <v>0</v>
          </cell>
          <cell r="Z111">
            <v>0</v>
          </cell>
          <cell r="AB111">
            <v>0</v>
          </cell>
          <cell r="AC111">
            <v>0</v>
          </cell>
          <cell r="AD111">
            <v>0.30207223929618465</v>
          </cell>
          <cell r="AE111">
            <v>0.29436359271203816</v>
          </cell>
          <cell r="AF111">
            <v>0.59643583200822281</v>
          </cell>
          <cell r="AH111">
            <v>0.35856458092702131</v>
          </cell>
          <cell r="AI111">
            <v>0.34941429410027047</v>
          </cell>
          <cell r="AJ111">
            <v>0.34049751541533146</v>
          </cell>
          <cell r="AK111">
            <v>0.33180828592760236</v>
          </cell>
          <cell r="AL111">
            <v>0.5</v>
          </cell>
          <cell r="AN111">
            <v>0.25867263900805837</v>
          </cell>
          <cell r="AO111">
            <v>0.25207151617814322</v>
          </cell>
          <cell r="AP111">
            <v>0.24563884882455028</v>
          </cell>
          <cell r="AQ111">
            <v>0.125</v>
          </cell>
          <cell r="AR111">
            <v>0.5</v>
          </cell>
          <cell r="AT111">
            <v>0.8</v>
          </cell>
          <cell r="AU111">
            <v>0.8</v>
          </cell>
          <cell r="AV111">
            <v>0.2</v>
          </cell>
          <cell r="AW111">
            <v>0.2</v>
          </cell>
          <cell r="AX111">
            <v>2</v>
          </cell>
          <cell r="AZ111">
            <v>0.11029418175941424</v>
          </cell>
          <cell r="BA111">
            <v>0.10747956076196041</v>
          </cell>
          <cell r="BB111">
            <v>0.125</v>
          </cell>
          <cell r="BC111">
            <v>0.125</v>
          </cell>
          <cell r="BD111">
            <v>0.46777374252137466</v>
          </cell>
        </row>
        <row r="112">
          <cell r="A112" t="str">
            <v xml:space="preserve">Avg. Price </v>
          </cell>
          <cell r="H112" t="e">
            <v>#DIV/0!</v>
          </cell>
          <cell r="N112" t="e">
            <v>#DIV/0!</v>
          </cell>
          <cell r="T112">
            <v>0</v>
          </cell>
          <cell r="Z112">
            <v>0</v>
          </cell>
          <cell r="AB112">
            <v>6.2873225390625</v>
          </cell>
          <cell r="AC112">
            <v>6.4519717980541991</v>
          </cell>
          <cell r="AD112">
            <v>6.620932809515744</v>
          </cell>
          <cell r="AE112">
            <v>6.7943184874649374</v>
          </cell>
          <cell r="AF112">
            <v>6.7065051851962743</v>
          </cell>
          <cell r="AH112">
            <v>6.9722447028554253</v>
          </cell>
          <cell r="AI112">
            <v>7.1548303610114523</v>
          </cell>
          <cell r="AJ112">
            <v>7.34219748109044</v>
          </cell>
          <cell r="AK112">
            <v>7.5344712776264959</v>
          </cell>
          <cell r="AL112">
            <v>7.2509359556459536</v>
          </cell>
          <cell r="AN112">
            <v>7.7317802442093404</v>
          </cell>
          <cell r="AO112">
            <v>7.934256239354573</v>
          </cell>
          <cell r="AP112">
            <v>8.1420345746226719</v>
          </cell>
          <cell r="AQ112">
            <v>8.3552541050456028</v>
          </cell>
          <cell r="AR112">
            <v>8.0408312908080468</v>
          </cell>
          <cell r="AT112">
            <v>6.7590968928414874</v>
          </cell>
          <cell r="AU112">
            <v>6.9361007427227737</v>
          </cell>
          <cell r="AV112">
            <v>7.1177398809228265</v>
          </cell>
          <cell r="AW112">
            <v>7.3041356940544935</v>
          </cell>
          <cell r="AX112">
            <v>7.0292683026353959</v>
          </cell>
          <cell r="AZ112">
            <v>5.4869003430569645</v>
          </cell>
          <cell r="BA112">
            <v>5.6450261169254476</v>
          </cell>
          <cell r="BB112">
            <v>5.807708882683376</v>
          </cell>
          <cell r="BC112">
            <v>5.9750799672774733</v>
          </cell>
          <cell r="BD112">
            <v>5.7286788274858154</v>
          </cell>
        </row>
        <row r="113">
          <cell r="A113" t="str">
            <v>Aggregate Price</v>
          </cell>
          <cell r="H113">
            <v>0</v>
          </cell>
          <cell r="N113">
            <v>0</v>
          </cell>
          <cell r="T113">
            <v>0.54899999999999993</v>
          </cell>
          <cell r="Z113">
            <v>0</v>
          </cell>
          <cell r="AB113">
            <v>0</v>
          </cell>
          <cell r="AC113">
            <v>0</v>
          </cell>
          <cell r="AD113">
            <v>2</v>
          </cell>
          <cell r="AE113">
            <v>2</v>
          </cell>
          <cell r="AF113">
            <v>4</v>
          </cell>
          <cell r="AH113">
            <v>2.5</v>
          </cell>
          <cell r="AI113">
            <v>2.5</v>
          </cell>
          <cell r="AJ113">
            <v>2.5</v>
          </cell>
          <cell r="AK113">
            <v>2.5</v>
          </cell>
          <cell r="AL113">
            <v>3.6254679778229768</v>
          </cell>
          <cell r="AN113">
            <v>2</v>
          </cell>
          <cell r="AO113">
            <v>2</v>
          </cell>
          <cell r="AP113">
            <v>2</v>
          </cell>
          <cell r="AQ113">
            <v>1.0444067631307004</v>
          </cell>
          <cell r="AR113">
            <v>4.0204156454040234</v>
          </cell>
          <cell r="AT113">
            <v>3.9179737896712883</v>
          </cell>
          <cell r="AU113">
            <v>4.0308850143615906</v>
          </cell>
          <cell r="AV113">
            <v>1.0367625506989435</v>
          </cell>
          <cell r="AW113">
            <v>1.066640782559775</v>
          </cell>
          <cell r="AX113">
            <v>10.226545085667345</v>
          </cell>
          <cell r="AZ113">
            <v>0.60517318373291717</v>
          </cell>
          <cell r="BA113">
            <v>0.60672492753694207</v>
          </cell>
          <cell r="BB113">
            <v>0.725963610335422</v>
          </cell>
          <cell r="BC113">
            <v>0.74688499590968416</v>
          </cell>
          <cell r="BD113">
            <v>2.6797255348360003</v>
          </cell>
        </row>
        <row r="116">
          <cell r="A116" t="str">
            <v xml:space="preserve">Notes: </v>
          </cell>
        </row>
        <row r="117">
          <cell r="A117" t="str">
            <v xml:space="preserve">1) Balance sheet actuals represent reported figures from most recent company filings.  </v>
          </cell>
        </row>
        <row r="119">
          <cell r="A119" t="str">
            <v>Modelware:</v>
          </cell>
          <cell r="J119" t="str">
            <v>3/03</v>
          </cell>
          <cell r="K119" t="str">
            <v>6/03</v>
          </cell>
          <cell r="L119" t="str">
            <v>9/03</v>
          </cell>
          <cell r="M119" t="str">
            <v>12/03</v>
          </cell>
          <cell r="N119" t="str">
            <v>FY03</v>
          </cell>
          <cell r="P119" t="str">
            <v>3/04</v>
          </cell>
          <cell r="Q119" t="str">
            <v>6/04</v>
          </cell>
          <cell r="R119" t="str">
            <v>9/04</v>
          </cell>
          <cell r="S119" t="str">
            <v>12/04</v>
          </cell>
          <cell r="T119" t="str">
            <v>FY04</v>
          </cell>
          <cell r="V119" t="str">
            <v>3/05</v>
          </cell>
          <cell r="W119" t="str">
            <v xml:space="preserve"> 6/05</v>
          </cell>
          <cell r="X119" t="str">
            <v>9/05</v>
          </cell>
          <cell r="Y119" t="str">
            <v>12/05</v>
          </cell>
          <cell r="Z119" t="str">
            <v>FY05</v>
          </cell>
          <cell r="AB119" t="str">
            <v>3/06</v>
          </cell>
          <cell r="AC119" t="str">
            <v xml:space="preserve"> 6/06E</v>
          </cell>
          <cell r="AD119" t="str">
            <v>9/06E</v>
          </cell>
          <cell r="AE119" t="str">
            <v>12/06E</v>
          </cell>
          <cell r="AF119" t="str">
            <v>FY06E</v>
          </cell>
          <cell r="AH119" t="str">
            <v xml:space="preserve"> 3/07E</v>
          </cell>
          <cell r="AI119" t="str">
            <v>6/07E</v>
          </cell>
          <cell r="AJ119" t="str">
            <v>9/07E</v>
          </cell>
          <cell r="AK119" t="str">
            <v>12/07E</v>
          </cell>
          <cell r="AL119" t="str">
            <v>FY07E</v>
          </cell>
          <cell r="AN119" t="str">
            <v xml:space="preserve"> 3/08E</v>
          </cell>
          <cell r="AO119" t="str">
            <v>6/08E</v>
          </cell>
          <cell r="AP119" t="str">
            <v>9/08E</v>
          </cell>
          <cell r="AQ119" t="str">
            <v>12/08E</v>
          </cell>
          <cell r="AR119" t="str">
            <v>FY08E</v>
          </cell>
          <cell r="AT119" t="str">
            <v xml:space="preserve"> 3/09E</v>
          </cell>
          <cell r="AU119" t="str">
            <v>6/09E</v>
          </cell>
          <cell r="AV119" t="str">
            <v>9/09E</v>
          </cell>
          <cell r="AW119" t="str">
            <v>12/09E</v>
          </cell>
          <cell r="AX119" t="str">
            <v>FY09E</v>
          </cell>
          <cell r="AZ119" t="str">
            <v xml:space="preserve"> 3/10E</v>
          </cell>
          <cell r="BA119" t="str">
            <v>6/10E</v>
          </cell>
          <cell r="BB119" t="str">
            <v>9/10E</v>
          </cell>
          <cell r="BC119" t="str">
            <v>12/10E</v>
          </cell>
          <cell r="BD119" t="str">
            <v>FY10E</v>
          </cell>
        </row>
        <row r="120">
          <cell r="A120" t="str">
            <v>Gross PP&amp;E</v>
          </cell>
          <cell r="J120">
            <v>15.602</v>
          </cell>
          <cell r="K120">
            <v>16.62</v>
          </cell>
          <cell r="L120">
            <v>18.391000000000002</v>
          </cell>
          <cell r="M120">
            <v>20.347000000000001</v>
          </cell>
          <cell r="N120">
            <v>20.347000000000001</v>
          </cell>
          <cell r="P120">
            <v>23.212000000000003</v>
          </cell>
          <cell r="Q120">
            <v>24.297000000000004</v>
          </cell>
          <cell r="R120">
            <v>25.268000000000004</v>
          </cell>
          <cell r="S120">
            <v>26.533000000000005</v>
          </cell>
          <cell r="T120">
            <v>26.533000000000005</v>
          </cell>
          <cell r="V120">
            <v>27.828000000000003</v>
          </cell>
          <cell r="W120">
            <v>28.515000000000004</v>
          </cell>
          <cell r="X120">
            <v>29.308000000000003</v>
          </cell>
          <cell r="Y120">
            <v>30.415000000000003</v>
          </cell>
          <cell r="Z120">
            <v>30.415000000000003</v>
          </cell>
          <cell r="AB120">
            <v>31.638000000000002</v>
          </cell>
          <cell r="AC120">
            <v>33.092542200000004</v>
          </cell>
          <cell r="AD120">
            <v>34.681540872000006</v>
          </cell>
          <cell r="AE120">
            <v>36.420032030400009</v>
          </cell>
          <cell r="AF120">
            <v>36.420032030400009</v>
          </cell>
          <cell r="AH120">
            <v>38.141220503496008</v>
          </cell>
          <cell r="AI120">
            <v>39.84743077677529</v>
          </cell>
          <cell r="AJ120">
            <v>41.543511245169725</v>
          </cell>
          <cell r="AK120">
            <v>43.237166539243958</v>
          </cell>
          <cell r="AL120">
            <v>43.237166539243958</v>
          </cell>
          <cell r="AN120">
            <v>44.943889378746199</v>
          </cell>
          <cell r="AO120">
            <v>46.674371398880055</v>
          </cell>
          <cell r="AP120">
            <v>48.439351721638893</v>
          </cell>
          <cell r="AQ120">
            <v>50.249700562566694</v>
          </cell>
          <cell r="AR120">
            <v>50.249700562566694</v>
          </cell>
          <cell r="AT120">
            <v>47.942241783932516</v>
          </cell>
          <cell r="AU120">
            <v>49.447911855739079</v>
          </cell>
          <cell r="AV120">
            <v>50.979163129554252</v>
          </cell>
          <cell r="AW120" t="str">
            <v>mstag:propertyPlantAndEquipmentGross</v>
          </cell>
          <cell r="AX120">
            <v>6</v>
          </cell>
          <cell r="AY120" t="str">
            <v>ISO4217:USD</v>
          </cell>
          <cell r="AZ120" t="b">
            <v>0</v>
          </cell>
          <cell r="BA120" t="b">
            <v>0</v>
          </cell>
          <cell r="BB120">
            <v>57.439493839611039</v>
          </cell>
          <cell r="BC120">
            <v>59.15455279224215</v>
          </cell>
          <cell r="BD120">
            <v>59.15455279224215</v>
          </cell>
          <cell r="BI120" t="str">
            <v>mstag:propertyPlantAndEquipmentGross</v>
          </cell>
          <cell r="BJ120">
            <v>6</v>
          </cell>
          <cell r="BK120" t="str">
            <v>ISO4217:USD</v>
          </cell>
          <cell r="BL120" t="b">
            <v>0</v>
          </cell>
          <cell r="BM120" t="b">
            <v>0</v>
          </cell>
        </row>
        <row r="121">
          <cell r="A121" t="str">
            <v>Accumulated Depreciation</v>
          </cell>
          <cell r="J121">
            <v>9.1690000000000005</v>
          </cell>
          <cell r="K121">
            <v>10.057000000000002</v>
          </cell>
          <cell r="L121">
            <v>10.986000000000001</v>
          </cell>
          <cell r="M121">
            <v>12.059000000000001</v>
          </cell>
          <cell r="N121">
            <v>12.059000000000001</v>
          </cell>
          <cell r="P121">
            <v>13.013000000000003</v>
          </cell>
          <cell r="Q121">
            <v>14.031000000000004</v>
          </cell>
          <cell r="R121">
            <v>15.208000000000004</v>
          </cell>
          <cell r="S121">
            <v>16.422000000000004</v>
          </cell>
          <cell r="T121">
            <v>16.422000000000004</v>
          </cell>
          <cell r="V121">
            <v>17.678000000000004</v>
          </cell>
          <cell r="W121">
            <v>18.884000000000004</v>
          </cell>
          <cell r="X121">
            <v>20.079000000000004</v>
          </cell>
          <cell r="Y121">
            <v>21.205000000000002</v>
          </cell>
          <cell r="Z121">
            <v>21.205000000000002</v>
          </cell>
          <cell r="AB121">
            <v>21.069000000000003</v>
          </cell>
          <cell r="AC121">
            <v>22.496269833333329</v>
          </cell>
          <cell r="AD121">
            <v>23.950824554166662</v>
          </cell>
          <cell r="AE121">
            <v>25.394004191999993</v>
          </cell>
          <cell r="AF121">
            <v>25.394004191999993</v>
          </cell>
          <cell r="AH121">
            <v>26.823589527233327</v>
          </cell>
          <cell r="AI121">
            <v>28.18168664203516</v>
          </cell>
          <cell r="AJ121">
            <v>29.578609398916949</v>
          </cell>
          <cell r="AK121">
            <v>31.020849685073387</v>
          </cell>
          <cell r="AL121">
            <v>31.020849685073387</v>
          </cell>
          <cell r="AN121">
            <v>32.489880927109468</v>
          </cell>
          <cell r="AO121">
            <v>33.984644846614437</v>
          </cell>
          <cell r="AP121">
            <v>35.544626392377772</v>
          </cell>
          <cell r="AQ121">
            <v>37.165356708313531</v>
          </cell>
          <cell r="AR121">
            <v>37.165356708313531</v>
          </cell>
          <cell r="AT121">
            <v>38.26354380115005</v>
          </cell>
          <cell r="AU121">
            <v>39.744371625467075</v>
          </cell>
          <cell r="AV121">
            <v>41.271340154397549</v>
          </cell>
          <cell r="AW121" t="str">
            <v>mstag:accumulatedDepreciation</v>
          </cell>
          <cell r="AX121">
            <v>6</v>
          </cell>
          <cell r="AY121" t="str">
            <v>ISO4217:USD</v>
          </cell>
          <cell r="AZ121" t="b">
            <v>0</v>
          </cell>
          <cell r="BA121" t="b">
            <v>0</v>
          </cell>
          <cell r="BB121">
            <v>47.622473813272961</v>
          </cell>
          <cell r="BC121">
            <v>49.264841696121437</v>
          </cell>
          <cell r="BD121">
            <v>49.264841696121437</v>
          </cell>
          <cell r="BI121" t="str">
            <v>mstag:accumulatedDepreciation</v>
          </cell>
          <cell r="BJ121">
            <v>6</v>
          </cell>
          <cell r="BK121" t="str">
            <v>ISO4217:USD</v>
          </cell>
          <cell r="BL121" t="b">
            <v>0</v>
          </cell>
          <cell r="BM121" t="b">
            <v>0</v>
          </cell>
        </row>
        <row r="122">
          <cell r="A122" t="str">
            <v>PP&amp;E, Net</v>
          </cell>
          <cell r="J122">
            <v>6.4329999999999998</v>
          </cell>
          <cell r="K122">
            <v>6.5629999999999997</v>
          </cell>
          <cell r="L122">
            <v>7.4050000000000002</v>
          </cell>
          <cell r="M122">
            <v>8.2880000000000003</v>
          </cell>
          <cell r="N122">
            <v>8.2880000000000003</v>
          </cell>
          <cell r="P122">
            <v>10.199</v>
          </cell>
          <cell r="Q122">
            <v>10.266</v>
          </cell>
          <cell r="R122">
            <v>10.06</v>
          </cell>
          <cell r="S122">
            <v>10.111000000000001</v>
          </cell>
          <cell r="T122">
            <v>10.111000000000001</v>
          </cell>
          <cell r="V122">
            <v>10.15</v>
          </cell>
          <cell r="W122">
            <v>9.6310000000000002</v>
          </cell>
          <cell r="X122">
            <v>9.2289999999999992</v>
          </cell>
          <cell r="Y122">
            <v>9.2100000000000009</v>
          </cell>
          <cell r="Z122">
            <v>9.2100000000000009</v>
          </cell>
          <cell r="AB122">
            <v>10.569000000000001</v>
          </cell>
          <cell r="AC122">
            <v>10.596272366666675</v>
          </cell>
          <cell r="AD122">
            <v>10.730716317833345</v>
          </cell>
          <cell r="AE122">
            <v>11.026027838400015</v>
          </cell>
          <cell r="AF122">
            <v>11.026027838400015</v>
          </cell>
          <cell r="AH122">
            <v>11.317630976262681</v>
          </cell>
          <cell r="AI122">
            <v>11.66574413474013</v>
          </cell>
          <cell r="AJ122">
            <v>11.964901846252776</v>
          </cell>
          <cell r="AK122">
            <v>12.216316854170572</v>
          </cell>
          <cell r="AL122">
            <v>12.216316854170572</v>
          </cell>
          <cell r="AN122">
            <v>12.454008451636732</v>
          </cell>
          <cell r="AO122">
            <v>12.689726552265618</v>
          </cell>
          <cell r="AP122">
            <v>12.894725329261121</v>
          </cell>
          <cell r="AQ122">
            <v>13.084343854253163</v>
          </cell>
          <cell r="AR122">
            <v>13.084343854253163</v>
          </cell>
          <cell r="AT122">
            <v>9.6786979827824702</v>
          </cell>
          <cell r="AU122">
            <v>9.7035402302720062</v>
          </cell>
          <cell r="AV122">
            <v>9.7078229751567022</v>
          </cell>
          <cell r="AW122">
            <v>9.7256504975583962</v>
          </cell>
          <cell r="AX122">
            <v>9.7256504975583962</v>
          </cell>
          <cell r="AZ122">
            <v>9.7421141655092427</v>
          </cell>
          <cell r="BA122">
            <v>9.7564840784908178</v>
          </cell>
          <cell r="BB122">
            <v>9.8170200263380742</v>
          </cell>
          <cell r="BC122">
            <v>9.8897110961207151</v>
          </cell>
          <cell r="BD122">
            <v>9.8897110961207151</v>
          </cell>
        </row>
        <row r="124">
          <cell r="A124" t="str">
            <v>Unrecorded Goodwill from poolings, write-offs, and cumulative amortization</v>
          </cell>
          <cell r="J124">
            <v>0</v>
          </cell>
          <cell r="K124">
            <v>0</v>
          </cell>
          <cell r="L124">
            <v>0</v>
          </cell>
          <cell r="M124">
            <v>0</v>
          </cell>
          <cell r="N124">
            <v>0</v>
          </cell>
          <cell r="P124">
            <v>0</v>
          </cell>
          <cell r="Q124">
            <v>0</v>
          </cell>
          <cell r="R124">
            <v>0</v>
          </cell>
          <cell r="S124">
            <v>0</v>
          </cell>
          <cell r="T124">
            <v>0</v>
          </cell>
          <cell r="V124">
            <v>0</v>
          </cell>
          <cell r="W124">
            <v>0</v>
          </cell>
          <cell r="X124">
            <v>0</v>
          </cell>
          <cell r="Y124">
            <v>0</v>
          </cell>
          <cell r="Z124">
            <v>0</v>
          </cell>
          <cell r="AB124">
            <v>0</v>
          </cell>
          <cell r="AC124">
            <v>0</v>
          </cell>
          <cell r="AD124">
            <v>0</v>
          </cell>
          <cell r="AE124">
            <v>0</v>
          </cell>
          <cell r="AF124">
            <v>0</v>
          </cell>
          <cell r="AH124">
            <v>0</v>
          </cell>
          <cell r="AI124">
            <v>0</v>
          </cell>
          <cell r="AJ124">
            <v>0</v>
          </cell>
          <cell r="AK124">
            <v>0</v>
          </cell>
          <cell r="AL124">
            <v>0</v>
          </cell>
          <cell r="AN124">
            <v>0</v>
          </cell>
          <cell r="AO124">
            <v>0</v>
          </cell>
          <cell r="AP124">
            <v>0</v>
          </cell>
          <cell r="AQ124">
            <v>0</v>
          </cell>
          <cell r="AR124">
            <v>0</v>
          </cell>
          <cell r="AT124">
            <v>0</v>
          </cell>
          <cell r="AU124">
            <v>0</v>
          </cell>
          <cell r="AV124">
            <v>0</v>
          </cell>
          <cell r="AW124" t="str">
            <v>mstag:unrecordedGoodwillFromPoolingAndAmortizedOrWrittenOffGoodwill</v>
          </cell>
          <cell r="AX124">
            <v>6</v>
          </cell>
          <cell r="AY124" t="str">
            <v>ISO4217:USD</v>
          </cell>
          <cell r="AZ124" t="b">
            <v>0</v>
          </cell>
          <cell r="BA124" t="b">
            <v>0</v>
          </cell>
          <cell r="BB124">
            <v>0</v>
          </cell>
          <cell r="BC124">
            <v>0</v>
          </cell>
          <cell r="BD124">
            <v>0</v>
          </cell>
          <cell r="BI124" t="str">
            <v>mstag:unrecordedGoodwillFromPoolingAndAmortizedOrWrittenOffGoodwill</v>
          </cell>
          <cell r="BJ124">
            <v>6</v>
          </cell>
          <cell r="BK124" t="str">
            <v>ISO4217:USD</v>
          </cell>
          <cell r="BL124" t="b">
            <v>0</v>
          </cell>
          <cell r="BM124" t="b">
            <v>0</v>
          </cell>
        </row>
      </sheetData>
      <sheetData sheetId="3" refreshError="1">
        <row r="1">
          <cell r="A1" t="str">
            <v>iPass</v>
          </cell>
          <cell r="AW1" t="str">
            <v>ElementName</v>
          </cell>
          <cell r="AX1" t="str">
            <v>ScaleOverride</v>
          </cell>
          <cell r="AY1" t="str">
            <v>UnitOverride</v>
          </cell>
          <cell r="AZ1" t="str">
            <v>ReverseSign</v>
          </cell>
          <cell r="BA1" t="str">
            <v>IsDrivingAssumption</v>
          </cell>
          <cell r="BB1" t="str">
            <v>SegmentID</v>
          </cell>
          <cell r="BI1" t="str">
            <v>ElementName</v>
          </cell>
          <cell r="BJ1" t="str">
            <v>ScaleOverride</v>
          </cell>
          <cell r="BK1" t="str">
            <v>UnitOverride</v>
          </cell>
          <cell r="BL1" t="str">
            <v>ReverseSign</v>
          </cell>
          <cell r="BM1" t="str">
            <v>IsDrivingAssumption</v>
          </cell>
          <cell r="BN1" t="str">
            <v>SegmentID</v>
          </cell>
        </row>
        <row r="2">
          <cell r="A2" t="str">
            <v>Cash Flow Statement (Cumulative)</v>
          </cell>
        </row>
        <row r="3">
          <cell r="J3" t="str">
            <v>2003-Q1</v>
          </cell>
          <cell r="K3" t="str">
            <v>2003-Q2</v>
          </cell>
          <cell r="L3" t="str">
            <v>2003-Q3</v>
          </cell>
          <cell r="M3" t="str">
            <v>2003-Q4</v>
          </cell>
          <cell r="N3" t="str">
            <v>2003-FY</v>
          </cell>
          <cell r="P3" t="str">
            <v>2004-Q1</v>
          </cell>
          <cell r="Q3" t="str">
            <v>2004-Q2</v>
          </cell>
          <cell r="R3" t="str">
            <v>2004-Q3</v>
          </cell>
          <cell r="S3" t="str">
            <v>2004-Q4</v>
          </cell>
          <cell r="T3" t="str">
            <v>2004-FY</v>
          </cell>
          <cell r="V3" t="str">
            <v>2005-Q1</v>
          </cell>
          <cell r="W3" t="str">
            <v>2005-Q2</v>
          </cell>
          <cell r="X3" t="str">
            <v>2005-Q3</v>
          </cell>
          <cell r="Y3" t="str">
            <v>2005-Q4</v>
          </cell>
          <cell r="Z3" t="str">
            <v>2005-FY</v>
          </cell>
          <cell r="AB3" t="str">
            <v>2006-Q1</v>
          </cell>
          <cell r="AC3" t="str">
            <v>2006-Q2</v>
          </cell>
          <cell r="AD3" t="str">
            <v>2006-Q3</v>
          </cell>
          <cell r="AE3" t="str">
            <v>2006-Q4</v>
          </cell>
          <cell r="AF3" t="str">
            <v>2006-FY</v>
          </cell>
          <cell r="AH3" t="str">
            <v>2007-Q1</v>
          </cell>
          <cell r="AI3" t="str">
            <v>2007-Q2</v>
          </cell>
          <cell r="AJ3" t="str">
            <v>2007-Q3</v>
          </cell>
          <cell r="AK3" t="str">
            <v>2007-Q4</v>
          </cell>
          <cell r="AL3" t="str">
            <v>2007-FY</v>
          </cell>
          <cell r="AN3" t="str">
            <v>2008-Q1</v>
          </cell>
          <cell r="AO3" t="str">
            <v>2008-Q2</v>
          </cell>
          <cell r="AP3" t="str">
            <v>2008-Q3</v>
          </cell>
          <cell r="AQ3" t="str">
            <v>2008-Q4</v>
          </cell>
          <cell r="AR3" t="str">
            <v>2008-FY</v>
          </cell>
          <cell r="AT3" t="str">
            <v>2009-Q1</v>
          </cell>
          <cell r="AU3" t="str">
            <v>2009-Q2</v>
          </cell>
          <cell r="AV3" t="str">
            <v>2009-Q3</v>
          </cell>
          <cell r="AW3" t="str">
            <v>2009-Q4</v>
          </cell>
          <cell r="AX3" t="str">
            <v>2009-FY</v>
          </cell>
          <cell r="AZ3" t="str">
            <v>2010-Q1</v>
          </cell>
          <cell r="BA3" t="str">
            <v>2010-Q2</v>
          </cell>
          <cell r="BB3" t="str">
            <v>2010-Q3</v>
          </cell>
          <cell r="BC3" t="str">
            <v>2010-Q4</v>
          </cell>
          <cell r="BD3" t="str">
            <v>2010-FY</v>
          </cell>
        </row>
        <row r="4">
          <cell r="A4" t="str">
            <v>($ Millions, Except Per-Share Data)</v>
          </cell>
        </row>
        <row r="5">
          <cell r="V5" t="str">
            <v>1c05</v>
          </cell>
          <cell r="W5" t="str">
            <v>2c05</v>
          </cell>
          <cell r="X5" t="str">
            <v>3c05</v>
          </cell>
          <cell r="Y5" t="str">
            <v>4c05</v>
          </cell>
          <cell r="Z5" t="str">
            <v>_fy05</v>
          </cell>
          <cell r="AB5" t="str">
            <v>1c06</v>
          </cell>
          <cell r="AC5" t="str">
            <v>2c06</v>
          </cell>
          <cell r="AD5" t="str">
            <v>3c06</v>
          </cell>
          <cell r="AE5" t="str">
            <v>4c06</v>
          </cell>
          <cell r="AF5" t="str">
            <v>_fy06</v>
          </cell>
          <cell r="AH5" t="str">
            <v>1c07</v>
          </cell>
          <cell r="AI5" t="str">
            <v>2c07</v>
          </cell>
          <cell r="AJ5" t="str">
            <v>3c07</v>
          </cell>
          <cell r="AK5" t="str">
            <v>4c07</v>
          </cell>
          <cell r="AL5" t="str">
            <v>_fy07</v>
          </cell>
          <cell r="AN5" t="str">
            <v>1c08</v>
          </cell>
          <cell r="AO5" t="str">
            <v>2c08</v>
          </cell>
          <cell r="AP5" t="str">
            <v>3c08</v>
          </cell>
          <cell r="AQ5" t="str">
            <v>4c08</v>
          </cell>
          <cell r="AR5" t="str">
            <v>_fy08</v>
          </cell>
          <cell r="AT5" t="str">
            <v>1c09</v>
          </cell>
          <cell r="AU5" t="str">
            <v>2c09</v>
          </cell>
          <cell r="AV5" t="str">
            <v>3c09</v>
          </cell>
          <cell r="AW5" t="str">
            <v>4c09</v>
          </cell>
          <cell r="AX5" t="str">
            <v>_fy09</v>
          </cell>
          <cell r="AZ5" t="str">
            <v>1c10</v>
          </cell>
          <cell r="BA5" t="str">
            <v>2c10</v>
          </cell>
          <cell r="BB5" t="str">
            <v>3c10</v>
          </cell>
          <cell r="BC5" t="str">
            <v>4c10</v>
          </cell>
          <cell r="BD5" t="str">
            <v>_fy10</v>
          </cell>
        </row>
        <row r="6">
          <cell r="D6">
            <v>2002</v>
          </cell>
          <cell r="J6">
            <v>2003</v>
          </cell>
          <cell r="P6" t="str">
            <v>2004</v>
          </cell>
          <cell r="V6" t="str">
            <v>2005</v>
          </cell>
          <cell r="AB6" t="str">
            <v xml:space="preserve">  2006E</v>
          </cell>
          <cell r="AH6" t="str">
            <v xml:space="preserve">  2007E</v>
          </cell>
          <cell r="AM6" t="str">
            <v xml:space="preserve"> </v>
          </cell>
          <cell r="AN6" t="str">
            <v xml:space="preserve">  2008E</v>
          </cell>
          <cell r="AT6" t="str">
            <v xml:space="preserve">  2009E</v>
          </cell>
          <cell r="AZ6" t="str">
            <v xml:space="preserve">  2010E</v>
          </cell>
        </row>
        <row r="7">
          <cell r="D7" t="str">
            <v>3/02</v>
          </cell>
          <cell r="E7" t="str">
            <v>6/02</v>
          </cell>
          <cell r="F7" t="str">
            <v>9/02</v>
          </cell>
          <cell r="G7" t="str">
            <v>12/02</v>
          </cell>
          <cell r="H7" t="str">
            <v>FY02</v>
          </cell>
          <cell r="J7" t="str">
            <v>3/03</v>
          </cell>
          <cell r="K7" t="str">
            <v>6/03</v>
          </cell>
          <cell r="L7" t="str">
            <v>9/03</v>
          </cell>
          <cell r="M7" t="str">
            <v>12/03</v>
          </cell>
          <cell r="N7" t="str">
            <v>FY03</v>
          </cell>
          <cell r="P7" t="str">
            <v>3/04</v>
          </cell>
          <cell r="Q7" t="str">
            <v>6/04</v>
          </cell>
          <cell r="R7" t="str">
            <v>9/04</v>
          </cell>
          <cell r="S7" t="str">
            <v>12/04</v>
          </cell>
          <cell r="T7" t="str">
            <v>FY04</v>
          </cell>
          <cell r="V7" t="str">
            <v>3/05</v>
          </cell>
          <cell r="W7" t="str">
            <v xml:space="preserve"> 6/05</v>
          </cell>
          <cell r="X7" t="str">
            <v>9/05</v>
          </cell>
          <cell r="Y7" t="str">
            <v>12/05</v>
          </cell>
          <cell r="Z7" t="str">
            <v>FY05</v>
          </cell>
          <cell r="AB7" t="str">
            <v>3/06</v>
          </cell>
          <cell r="AC7" t="str">
            <v xml:space="preserve"> 6/06E</v>
          </cell>
          <cell r="AD7" t="str">
            <v>9/06E</v>
          </cell>
          <cell r="AE7" t="str">
            <v>12/06E</v>
          </cell>
          <cell r="AF7" t="str">
            <v>FY06E</v>
          </cell>
          <cell r="AH7" t="str">
            <v xml:space="preserve"> 3/07E</v>
          </cell>
          <cell r="AI7" t="str">
            <v>6/07E</v>
          </cell>
          <cell r="AJ7" t="str">
            <v>9/07E</v>
          </cell>
          <cell r="AK7" t="str">
            <v>12/07E</v>
          </cell>
          <cell r="AL7" t="str">
            <v>FY07E</v>
          </cell>
          <cell r="AN7" t="str">
            <v xml:space="preserve"> 3/08E</v>
          </cell>
          <cell r="AO7" t="str">
            <v>6/08E</v>
          </cell>
          <cell r="AP7" t="str">
            <v>9/08E</v>
          </cell>
          <cell r="AQ7" t="str">
            <v>12/08E</v>
          </cell>
          <cell r="AR7" t="str">
            <v>FY08E</v>
          </cell>
          <cell r="AT7" t="str">
            <v xml:space="preserve"> 3/09E</v>
          </cell>
          <cell r="AU7" t="str">
            <v>6/09E</v>
          </cell>
          <cell r="AV7" t="str">
            <v>9/09E</v>
          </cell>
          <cell r="AW7" t="str">
            <v>12/09E</v>
          </cell>
          <cell r="AX7" t="str">
            <v>FY09E</v>
          </cell>
          <cell r="AZ7" t="str">
            <v xml:space="preserve"> 3/10E</v>
          </cell>
          <cell r="BA7" t="str">
            <v>6/10E</v>
          </cell>
          <cell r="BB7" t="str">
            <v>9/10E</v>
          </cell>
          <cell r="BC7" t="str">
            <v>12/10E</v>
          </cell>
          <cell r="BD7" t="str">
            <v>FY10E</v>
          </cell>
        </row>
        <row r="9">
          <cell r="A9" t="str">
            <v>Operating Activities:</v>
          </cell>
        </row>
        <row r="10">
          <cell r="A10" t="str">
            <v>Net income (loss)</v>
          </cell>
          <cell r="D10">
            <v>-0.79100000000000137</v>
          </cell>
          <cell r="E10">
            <v>0.48934299999999797</v>
          </cell>
          <cell r="F10">
            <v>2.6644449999999997</v>
          </cell>
          <cell r="G10">
            <v>29.760444999999997</v>
          </cell>
          <cell r="H10">
            <v>29.760444999999997</v>
          </cell>
          <cell r="J10">
            <v>2.3100000000000005</v>
          </cell>
          <cell r="K10">
            <v>5.2620000000000022</v>
          </cell>
          <cell r="L10">
            <v>9.722999999999999</v>
          </cell>
          <cell r="M10">
            <v>13.901999999999997</v>
          </cell>
          <cell r="N10">
            <v>13.901999999999997</v>
          </cell>
          <cell r="P10">
            <v>4.6969999999999992</v>
          </cell>
          <cell r="Q10">
            <v>9.1859999999999964</v>
          </cell>
          <cell r="R10">
            <v>14.391999999999998</v>
          </cell>
          <cell r="S10">
            <v>19.067999999999994</v>
          </cell>
          <cell r="T10">
            <v>19.067999999999994</v>
          </cell>
          <cell r="V10">
            <v>4.089000000000004</v>
          </cell>
          <cell r="W10">
            <v>7.4200000000000035</v>
          </cell>
          <cell r="X10">
            <v>11.630000000000008</v>
          </cell>
          <cell r="Y10">
            <v>12.895000000000005</v>
          </cell>
          <cell r="Z10">
            <v>12.895000000000005</v>
          </cell>
          <cell r="AB10">
            <v>-6.4999999999997726E-2</v>
          </cell>
          <cell r="AC10">
            <v>-0.3887369402119778</v>
          </cell>
          <cell r="AD10">
            <v>1.3970645436553579</v>
          </cell>
          <cell r="AE10">
            <v>5.1204049061794326</v>
          </cell>
          <cell r="AF10">
            <v>5.1204049061794326</v>
          </cell>
          <cell r="AH10">
            <v>1.2244307110859602</v>
          </cell>
          <cell r="AI10">
            <v>2.1738205668022297</v>
          </cell>
          <cell r="AJ10">
            <v>3.24704448207663</v>
          </cell>
          <cell r="AK10">
            <v>4.09309222731342</v>
          </cell>
          <cell r="AL10">
            <v>4.09309222731342</v>
          </cell>
          <cell r="AN10">
            <v>1.3698264152859758</v>
          </cell>
          <cell r="AO10">
            <v>2.541367721852664</v>
          </cell>
          <cell r="AP10">
            <v>3.53751477632371</v>
          </cell>
          <cell r="AQ10">
            <v>4.367508200493857</v>
          </cell>
          <cell r="AR10">
            <v>4.367508200493857</v>
          </cell>
          <cell r="AT10">
            <v>0.64001144280085853</v>
          </cell>
          <cell r="AU10">
            <v>1.1574757190399541</v>
          </cell>
          <cell r="AV10">
            <v>2.0545665172897829</v>
          </cell>
          <cell r="AW10">
            <v>2.9919086403850224</v>
          </cell>
          <cell r="AX10">
            <v>2.9919086403850224</v>
          </cell>
          <cell r="AZ10">
            <v>1.1235979115174799</v>
          </cell>
          <cell r="BA10">
            <v>2.5735376658815006</v>
          </cell>
          <cell r="BB10">
            <v>4.1263205774775216</v>
          </cell>
          <cell r="BC10">
            <v>5.7482302641280016</v>
          </cell>
          <cell r="BD10">
            <v>5.7482302641280016</v>
          </cell>
        </row>
        <row r="13">
          <cell r="A13" t="str">
            <v>Adjustments to Operating Activities:</v>
          </cell>
        </row>
        <row r="14">
          <cell r="A14" t="str">
            <v>Amortization of stock-based comp</v>
          </cell>
          <cell r="G14">
            <v>2.8250000000000002</v>
          </cell>
          <cell r="H14">
            <v>2.8250000000000002</v>
          </cell>
          <cell r="J14">
            <v>1.1080000000000001</v>
          </cell>
          <cell r="K14">
            <v>2.2690000000000001</v>
          </cell>
          <cell r="L14">
            <v>3.411</v>
          </cell>
          <cell r="M14">
            <v>4.4610000000000003</v>
          </cell>
          <cell r="N14">
            <v>4.4610000000000003</v>
          </cell>
          <cell r="P14">
            <v>0.78700000000000003</v>
          </cell>
          <cell r="Q14">
            <v>1.41</v>
          </cell>
          <cell r="R14">
            <v>1.89</v>
          </cell>
          <cell r="S14">
            <v>2.3420000000000001</v>
          </cell>
          <cell r="T14">
            <v>2.3420000000000001</v>
          </cell>
          <cell r="V14">
            <v>0.36</v>
          </cell>
          <cell r="W14">
            <v>0.67500000000000004</v>
          </cell>
          <cell r="X14">
            <v>0.91200000000000003</v>
          </cell>
          <cell r="Y14">
            <v>1.137</v>
          </cell>
          <cell r="Z14">
            <v>1.137</v>
          </cell>
          <cell r="AB14">
            <v>1.43</v>
          </cell>
          <cell r="AC14">
            <v>2.83</v>
          </cell>
          <cell r="AD14">
            <v>4.9455625084185186</v>
          </cell>
          <cell r="AE14">
            <v>7.223860594407693</v>
          </cell>
          <cell r="AF14">
            <v>7.223860594407693</v>
          </cell>
          <cell r="AH14">
            <v>2.3851380699251457</v>
          </cell>
          <cell r="AI14">
            <v>4.98710687347985</v>
          </cell>
          <cell r="AJ14">
            <v>7.8059064106641127</v>
          </cell>
          <cell r="AK14">
            <v>10.841536681477935</v>
          </cell>
          <cell r="AL14">
            <v>10.841536681477935</v>
          </cell>
          <cell r="AN14">
            <v>2.7933232855413737</v>
          </cell>
          <cell r="AO14">
            <v>5.8405850515865083</v>
          </cell>
          <cell r="AP14">
            <v>9.1417852981354049</v>
          </cell>
          <cell r="AQ14">
            <v>12.696924025188062</v>
          </cell>
          <cell r="AR14">
            <v>12.696924025188062</v>
          </cell>
          <cell r="AT14">
            <v>1.5320513215718092</v>
          </cell>
          <cell r="AU14">
            <v>3.2033800360137827</v>
          </cell>
          <cell r="AV14">
            <v>5.013986143325921</v>
          </cell>
          <cell r="AW14">
            <v>6.9638696435082235</v>
          </cell>
          <cell r="AX14">
            <v>6.9638696435082235</v>
          </cell>
          <cell r="AZ14">
            <v>1.6255647389182113</v>
          </cell>
          <cell r="BA14">
            <v>3.3989080904653513</v>
          </cell>
          <cell r="BB14">
            <v>5.3200300546414194</v>
          </cell>
          <cell r="BC14">
            <v>7.3889306314464154</v>
          </cell>
          <cell r="BD14">
            <v>7.3889306314464154</v>
          </cell>
        </row>
        <row r="15">
          <cell r="A15" t="str">
            <v>Amortization of acquired intangibles</v>
          </cell>
          <cell r="G15">
            <v>0</v>
          </cell>
          <cell r="H15">
            <v>0</v>
          </cell>
          <cell r="K15">
            <v>0</v>
          </cell>
          <cell r="L15">
            <v>0</v>
          </cell>
          <cell r="M15">
            <v>0</v>
          </cell>
          <cell r="N15">
            <v>0</v>
          </cell>
          <cell r="R15">
            <v>2.1000000000000001E-2</v>
          </cell>
          <cell r="S15">
            <v>0.45700000000000002</v>
          </cell>
          <cell r="T15">
            <v>0.45700000000000002</v>
          </cell>
          <cell r="V15">
            <v>0.59199999999999997</v>
          </cell>
          <cell r="W15">
            <v>1.1830000000000001</v>
          </cell>
          <cell r="X15">
            <v>1.7749999999999999</v>
          </cell>
          <cell r="Y15">
            <v>2.367</v>
          </cell>
          <cell r="Z15">
            <v>2.367</v>
          </cell>
          <cell r="AB15">
            <v>0.82099999999999995</v>
          </cell>
          <cell r="AC15">
            <v>1.6419999999999999</v>
          </cell>
          <cell r="AD15">
            <v>2.4630000000000001</v>
          </cell>
          <cell r="AE15">
            <v>3.2839999999999998</v>
          </cell>
          <cell r="AF15">
            <v>3.2839999999999998</v>
          </cell>
          <cell r="AH15">
            <v>0.82099999999999995</v>
          </cell>
          <cell r="AI15">
            <v>1.6419999999999999</v>
          </cell>
          <cell r="AJ15">
            <v>2.4630000000000001</v>
          </cell>
          <cell r="AK15">
            <v>3.2839999999999998</v>
          </cell>
          <cell r="AL15">
            <v>3.2839999999999998</v>
          </cell>
          <cell r="AN15">
            <v>0.82099999999999995</v>
          </cell>
          <cell r="AO15">
            <v>1.6419999999999999</v>
          </cell>
          <cell r="AP15">
            <v>2.4630000000000001</v>
          </cell>
          <cell r="AQ15">
            <v>3.2839999999999998</v>
          </cell>
          <cell r="AR15">
            <v>3.2839999999999998</v>
          </cell>
          <cell r="AT15">
            <v>0.82099999999999995</v>
          </cell>
          <cell r="AU15">
            <v>1.6419999999999999</v>
          </cell>
          <cell r="AV15">
            <v>2.4630000000000001</v>
          </cell>
          <cell r="AW15">
            <v>3.2839999999999998</v>
          </cell>
          <cell r="AX15">
            <v>3.2839999999999998</v>
          </cell>
          <cell r="AZ15">
            <v>0.82099999999999995</v>
          </cell>
          <cell r="BA15">
            <v>1.6419999999999999</v>
          </cell>
          <cell r="BB15">
            <v>2.4630000000000001</v>
          </cell>
          <cell r="BC15">
            <v>3.2839999999999998</v>
          </cell>
          <cell r="BD15">
            <v>3.2839999999999998</v>
          </cell>
        </row>
        <row r="16">
          <cell r="A16" t="str">
            <v>Depreciation &amp; Amortization</v>
          </cell>
          <cell r="G16">
            <v>3.5489999999999999</v>
          </cell>
          <cell r="H16">
            <v>3.5489999999999999</v>
          </cell>
          <cell r="J16">
            <v>0.94299999999999995</v>
          </cell>
          <cell r="K16">
            <v>1.871</v>
          </cell>
          <cell r="L16">
            <v>2.8</v>
          </cell>
          <cell r="M16">
            <v>3.81</v>
          </cell>
          <cell r="N16">
            <v>3.81</v>
          </cell>
          <cell r="P16">
            <v>0.95399999999999996</v>
          </cell>
          <cell r="Q16">
            <v>1.972</v>
          </cell>
          <cell r="R16">
            <v>3.165</v>
          </cell>
          <cell r="S16">
            <v>4.3860000000000001</v>
          </cell>
          <cell r="T16">
            <v>4.3860000000000001</v>
          </cell>
          <cell r="V16">
            <v>1.256</v>
          </cell>
          <cell r="W16">
            <v>2.4620000000000002</v>
          </cell>
          <cell r="X16">
            <v>3.657</v>
          </cell>
          <cell r="Y16">
            <v>4.7830000000000004</v>
          </cell>
          <cell r="Z16">
            <v>4.7830000000000004</v>
          </cell>
          <cell r="AB16">
            <v>1.248</v>
          </cell>
          <cell r="AC16">
            <v>2.6752708333333328</v>
          </cell>
          <cell r="AD16">
            <v>4.1298255541666657</v>
          </cell>
          <cell r="AE16">
            <v>5.5730051919999983</v>
          </cell>
          <cell r="AF16">
            <v>5.5730051919999983</v>
          </cell>
          <cell r="AH16">
            <v>1.4295853352333325</v>
          </cell>
          <cell r="AI16">
            <v>2.7876824500351653</v>
          </cell>
          <cell r="AJ16">
            <v>4.1846052069169533</v>
          </cell>
          <cell r="AK16">
            <v>5.6268454930733931</v>
          </cell>
          <cell r="AL16">
            <v>5.6268454930733931</v>
          </cell>
          <cell r="AN16">
            <v>1.4690312420360798</v>
          </cell>
          <cell r="AO16">
            <v>2.96379516154105</v>
          </cell>
          <cell r="AP16">
            <v>4.5237767073043864</v>
          </cell>
          <cell r="AQ16">
            <v>6.1445070232401493</v>
          </cell>
          <cell r="AR16">
            <v>6.1445070232401493</v>
          </cell>
          <cell r="AT16">
            <v>1.4296609448291158</v>
          </cell>
          <cell r="AU16">
            <v>2.9104887691461414</v>
          </cell>
          <cell r="AV16">
            <v>4.4374572980766152</v>
          </cell>
          <cell r="AW16">
            <v>5.9936122304292336</v>
          </cell>
          <cell r="AX16">
            <v>5.9936122304292336</v>
          </cell>
          <cell r="AZ16">
            <v>1.5794628390395165</v>
          </cell>
          <cell r="BA16">
            <v>3.1921145282137724</v>
          </cell>
          <cell r="BB16">
            <v>4.7949787265227961</v>
          </cell>
          <cell r="BC16">
            <v>6.4373466093712635</v>
          </cell>
          <cell r="BD16">
            <v>6.4373466093712635</v>
          </cell>
        </row>
        <row r="17">
          <cell r="A17" t="str">
            <v>Deferred income tax</v>
          </cell>
          <cell r="G17">
            <v>-24.298999999999999</v>
          </cell>
          <cell r="H17">
            <v>-24.298999999999999</v>
          </cell>
          <cell r="J17">
            <v>1.45</v>
          </cell>
          <cell r="K17">
            <v>3.5680000000000001</v>
          </cell>
          <cell r="L17">
            <v>6.0730000000000004</v>
          </cell>
          <cell r="M17">
            <v>6.9580000000000002</v>
          </cell>
          <cell r="N17">
            <v>6.9580000000000002</v>
          </cell>
          <cell r="P17">
            <v>2.98</v>
          </cell>
          <cell r="Q17">
            <v>5.1449999999999996</v>
          </cell>
          <cell r="R17">
            <v>8.0960000000000001</v>
          </cell>
          <cell r="S17">
            <v>6.4729999999999999</v>
          </cell>
          <cell r="T17">
            <v>6.4729999999999999</v>
          </cell>
          <cell r="V17">
            <v>2.3069999999999999</v>
          </cell>
          <cell r="W17">
            <v>4.3289999999999997</v>
          </cell>
          <cell r="X17">
            <v>4.5339999999999998</v>
          </cell>
          <cell r="Y17">
            <v>5.7</v>
          </cell>
          <cell r="Z17">
            <v>5.7</v>
          </cell>
          <cell r="AB17">
            <v>-0.94899999999999995</v>
          </cell>
          <cell r="AC17">
            <v>-0.94899999999999995</v>
          </cell>
          <cell r="AD17">
            <v>-0.94899999999999995</v>
          </cell>
          <cell r="AE17">
            <v>-0.94899999999999995</v>
          </cell>
          <cell r="AF17">
            <v>-0.94899999999999995</v>
          </cell>
          <cell r="AH17">
            <v>0</v>
          </cell>
          <cell r="AI17">
            <v>0</v>
          </cell>
          <cell r="AJ17">
            <v>0</v>
          </cell>
          <cell r="AK17">
            <v>0</v>
          </cell>
          <cell r="AL17">
            <v>0</v>
          </cell>
          <cell r="AN17">
            <v>0</v>
          </cell>
          <cell r="AO17">
            <v>0</v>
          </cell>
          <cell r="AP17">
            <v>0</v>
          </cell>
          <cell r="AQ17">
            <v>0</v>
          </cell>
          <cell r="AR17">
            <v>0</v>
          </cell>
          <cell r="AT17">
            <v>0</v>
          </cell>
          <cell r="AU17">
            <v>0</v>
          </cell>
          <cell r="AV17">
            <v>0</v>
          </cell>
          <cell r="AW17">
            <v>0</v>
          </cell>
          <cell r="AX17">
            <v>0</v>
          </cell>
          <cell r="AZ17">
            <v>0</v>
          </cell>
          <cell r="BA17">
            <v>0</v>
          </cell>
          <cell r="BB17">
            <v>0</v>
          </cell>
          <cell r="BC17">
            <v>0</v>
          </cell>
          <cell r="BD17">
            <v>0</v>
          </cell>
        </row>
        <row r="18">
          <cell r="A18" t="str">
            <v xml:space="preserve">Tax benefit from employee stock option plans </v>
          </cell>
          <cell r="H18">
            <v>0</v>
          </cell>
          <cell r="J18">
            <v>0</v>
          </cell>
          <cell r="K18">
            <v>0</v>
          </cell>
          <cell r="L18">
            <v>0</v>
          </cell>
          <cell r="M18">
            <v>0.20100000000000001</v>
          </cell>
          <cell r="N18">
            <v>0.20100000000000001</v>
          </cell>
          <cell r="P18">
            <v>0.27100000000000002</v>
          </cell>
          <cell r="Q18">
            <v>0.66900000000000004</v>
          </cell>
          <cell r="R18">
            <v>0.69699999999999995</v>
          </cell>
          <cell r="S18">
            <v>3.831</v>
          </cell>
          <cell r="T18">
            <v>3.831</v>
          </cell>
          <cell r="V18">
            <v>0.29399999999999998</v>
          </cell>
          <cell r="W18">
            <v>0.71799999999999997</v>
          </cell>
          <cell r="X18">
            <v>0.88100000000000001</v>
          </cell>
          <cell r="Y18">
            <v>1.079</v>
          </cell>
          <cell r="Z18">
            <v>1.079</v>
          </cell>
          <cell r="AE18">
            <v>-1.962</v>
          </cell>
          <cell r="AF18">
            <v>0</v>
          </cell>
          <cell r="AL18">
            <v>0</v>
          </cell>
          <cell r="AR18">
            <v>0</v>
          </cell>
          <cell r="AX18">
            <v>0</v>
          </cell>
          <cell r="BD18">
            <v>0</v>
          </cell>
        </row>
        <row r="19">
          <cell r="A19" t="str">
            <v xml:space="preserve">Interest on shareholder notes receivable </v>
          </cell>
          <cell r="G19">
            <v>-8.5999999999999993E-2</v>
          </cell>
          <cell r="H19">
            <v>-8.5999999999999993E-2</v>
          </cell>
          <cell r="J19">
            <v>-4.7E-2</v>
          </cell>
          <cell r="K19">
            <v>-9.2999999999999999E-2</v>
          </cell>
          <cell r="L19">
            <v>-0.14000000000000001</v>
          </cell>
          <cell r="M19">
            <v>-0.187</v>
          </cell>
          <cell r="N19">
            <v>-0.187</v>
          </cell>
          <cell r="P19">
            <v>-4.7E-2</v>
          </cell>
          <cell r="Q19">
            <v>-5.6000000000000001E-2</v>
          </cell>
          <cell r="R19">
            <v>-5.6000000000000001E-2</v>
          </cell>
          <cell r="S19">
            <v>-5.6000000000000001E-2</v>
          </cell>
          <cell r="T19">
            <v>-5.6000000000000001E-2</v>
          </cell>
          <cell r="V19">
            <v>0</v>
          </cell>
          <cell r="W19">
            <v>0</v>
          </cell>
          <cell r="X19">
            <v>0</v>
          </cell>
          <cell r="Y19">
            <v>0</v>
          </cell>
          <cell r="Z19">
            <v>0</v>
          </cell>
          <cell r="AC19">
            <v>0</v>
          </cell>
          <cell r="AD19">
            <v>0</v>
          </cell>
          <cell r="AE19">
            <v>0</v>
          </cell>
          <cell r="AF19">
            <v>0</v>
          </cell>
          <cell r="AH19">
            <v>0</v>
          </cell>
          <cell r="AI19">
            <v>0</v>
          </cell>
          <cell r="AJ19">
            <v>0</v>
          </cell>
          <cell r="AK19">
            <v>0</v>
          </cell>
          <cell r="AL19">
            <v>0</v>
          </cell>
          <cell r="AN19">
            <v>0</v>
          </cell>
          <cell r="AO19">
            <v>0</v>
          </cell>
          <cell r="AP19">
            <v>0</v>
          </cell>
          <cell r="AQ19">
            <v>0</v>
          </cell>
          <cell r="AR19">
            <v>0</v>
          </cell>
          <cell r="AT19">
            <v>0</v>
          </cell>
          <cell r="AU19">
            <v>0</v>
          </cell>
          <cell r="AV19">
            <v>0</v>
          </cell>
          <cell r="AW19">
            <v>0</v>
          </cell>
          <cell r="AX19">
            <v>0</v>
          </cell>
          <cell r="AZ19">
            <v>0</v>
          </cell>
          <cell r="BA19">
            <v>0</v>
          </cell>
          <cell r="BB19">
            <v>0</v>
          </cell>
          <cell r="BC19">
            <v>0</v>
          </cell>
          <cell r="BD19">
            <v>0</v>
          </cell>
        </row>
        <row r="20">
          <cell r="A20" t="str">
            <v xml:space="preserve">Provision for doubtful accounts </v>
          </cell>
          <cell r="G20">
            <v>1.25</v>
          </cell>
          <cell r="H20">
            <v>1.25</v>
          </cell>
          <cell r="J20">
            <v>-5.8999999999999997E-2</v>
          </cell>
          <cell r="K20">
            <v>0.16600000000000001</v>
          </cell>
          <cell r="L20">
            <v>0.39100000000000001</v>
          </cell>
          <cell r="M20">
            <v>1.1759999999999999</v>
          </cell>
          <cell r="N20">
            <v>1.1759999999999999</v>
          </cell>
          <cell r="P20">
            <v>0.35</v>
          </cell>
          <cell r="Q20">
            <v>0.65</v>
          </cell>
          <cell r="R20">
            <v>0.95</v>
          </cell>
          <cell r="S20">
            <v>1.1000000000000001</v>
          </cell>
          <cell r="T20">
            <v>1.1000000000000001</v>
          </cell>
          <cell r="V20">
            <v>0.2</v>
          </cell>
          <cell r="W20">
            <v>0.25</v>
          </cell>
          <cell r="X20">
            <v>0.2</v>
          </cell>
          <cell r="Y20">
            <v>0.16300000000000001</v>
          </cell>
          <cell r="Z20">
            <v>0.16300000000000001</v>
          </cell>
          <cell r="AB20">
            <v>0.1</v>
          </cell>
          <cell r="AC20">
            <v>0.1</v>
          </cell>
          <cell r="AD20">
            <v>0.1</v>
          </cell>
          <cell r="AE20">
            <v>0.1</v>
          </cell>
          <cell r="AF20">
            <v>0.1</v>
          </cell>
          <cell r="AH20">
            <v>0</v>
          </cell>
          <cell r="AI20">
            <v>0</v>
          </cell>
          <cell r="AJ20">
            <v>0</v>
          </cell>
          <cell r="AK20">
            <v>0</v>
          </cell>
          <cell r="AL20">
            <v>0</v>
          </cell>
          <cell r="AN20">
            <v>0</v>
          </cell>
          <cell r="AO20">
            <v>0</v>
          </cell>
          <cell r="AP20">
            <v>0</v>
          </cell>
          <cell r="AQ20">
            <v>0</v>
          </cell>
          <cell r="AR20">
            <v>0</v>
          </cell>
          <cell r="AT20">
            <v>0</v>
          </cell>
          <cell r="AU20">
            <v>0</v>
          </cell>
          <cell r="AV20">
            <v>0</v>
          </cell>
          <cell r="AW20">
            <v>0</v>
          </cell>
          <cell r="AX20">
            <v>0</v>
          </cell>
          <cell r="AZ20">
            <v>0</v>
          </cell>
          <cell r="BA20">
            <v>0</v>
          </cell>
          <cell r="BB20">
            <v>0</v>
          </cell>
          <cell r="BC20">
            <v>0</v>
          </cell>
          <cell r="BD20">
            <v>0</v>
          </cell>
        </row>
        <row r="21">
          <cell r="A21" t="str">
            <v xml:space="preserve">Realized loss on investments, net </v>
          </cell>
          <cell r="H21">
            <v>0</v>
          </cell>
          <cell r="M21">
            <v>4.4999999999999998E-2</v>
          </cell>
          <cell r="N21">
            <v>4.4999999999999998E-2</v>
          </cell>
          <cell r="R21">
            <v>9.5000000000000001E-2</v>
          </cell>
          <cell r="S21">
            <v>9.8000000000000004E-2</v>
          </cell>
          <cell r="T21">
            <v>9.8000000000000004E-2</v>
          </cell>
          <cell r="V21">
            <v>3.1E-2</v>
          </cell>
          <cell r="W21">
            <v>3.1E-2</v>
          </cell>
          <cell r="X21">
            <v>3.1E-2</v>
          </cell>
          <cell r="Y21">
            <v>3.1E-2</v>
          </cell>
          <cell r="Z21">
            <v>3.1E-2</v>
          </cell>
          <cell r="AC21">
            <v>0</v>
          </cell>
          <cell r="AD21">
            <v>0</v>
          </cell>
          <cell r="AE21">
            <v>0</v>
          </cell>
          <cell r="AF21">
            <v>0</v>
          </cell>
          <cell r="AH21">
            <v>0</v>
          </cell>
          <cell r="AI21">
            <v>0</v>
          </cell>
          <cell r="AJ21">
            <v>0</v>
          </cell>
          <cell r="AK21">
            <v>0</v>
          </cell>
          <cell r="AL21">
            <v>0</v>
          </cell>
          <cell r="AN21">
            <v>0</v>
          </cell>
          <cell r="AO21">
            <v>0</v>
          </cell>
          <cell r="AP21">
            <v>0</v>
          </cell>
          <cell r="AQ21">
            <v>0</v>
          </cell>
          <cell r="AR21">
            <v>0</v>
          </cell>
          <cell r="AT21">
            <v>0</v>
          </cell>
          <cell r="AU21">
            <v>0</v>
          </cell>
          <cell r="AV21">
            <v>0</v>
          </cell>
          <cell r="AW21">
            <v>0</v>
          </cell>
          <cell r="AX21">
            <v>0</v>
          </cell>
          <cell r="AZ21">
            <v>0</v>
          </cell>
          <cell r="BA21">
            <v>0</v>
          </cell>
          <cell r="BB21">
            <v>0</v>
          </cell>
          <cell r="BC21">
            <v>0</v>
          </cell>
          <cell r="BD21">
            <v>0</v>
          </cell>
        </row>
        <row r="22">
          <cell r="A22" t="str">
            <v>Other</v>
          </cell>
          <cell r="G22">
            <v>6.3E-2</v>
          </cell>
          <cell r="H22">
            <v>6.3E-2</v>
          </cell>
          <cell r="J22">
            <v>2.5999999999999999E-2</v>
          </cell>
          <cell r="K22">
            <v>8.0000000000000002E-3</v>
          </cell>
          <cell r="L22">
            <v>8.0000000000000002E-3</v>
          </cell>
          <cell r="M22">
            <v>8.0000000000000002E-3</v>
          </cell>
          <cell r="N22">
            <v>8.0000000000000002E-3</v>
          </cell>
          <cell r="T22">
            <v>0</v>
          </cell>
          <cell r="Z22">
            <v>0</v>
          </cell>
          <cell r="AB22">
            <v>-0.34699999999999998</v>
          </cell>
          <cell r="AC22">
            <v>-0.34699999999999998</v>
          </cell>
          <cell r="AD22">
            <v>-0.34699999999999998</v>
          </cell>
          <cell r="AE22">
            <v>-0.34699999999999998</v>
          </cell>
          <cell r="AF22">
            <v>-0.34699999999999998</v>
          </cell>
          <cell r="AH22">
            <v>0</v>
          </cell>
          <cell r="AI22">
            <v>0</v>
          </cell>
          <cell r="AJ22">
            <v>0</v>
          </cell>
          <cell r="AK22">
            <v>0</v>
          </cell>
          <cell r="AL22">
            <v>0</v>
          </cell>
          <cell r="AN22">
            <v>0</v>
          </cell>
          <cell r="AO22">
            <v>0</v>
          </cell>
          <cell r="AP22">
            <v>0</v>
          </cell>
          <cell r="AQ22">
            <v>0</v>
          </cell>
          <cell r="AR22">
            <v>0</v>
          </cell>
          <cell r="AT22">
            <v>0</v>
          </cell>
          <cell r="AU22">
            <v>0</v>
          </cell>
          <cell r="AV22">
            <v>0</v>
          </cell>
          <cell r="AW22">
            <v>0</v>
          </cell>
          <cell r="AX22">
            <v>0</v>
          </cell>
          <cell r="AZ22">
            <v>0</v>
          </cell>
          <cell r="BA22">
            <v>0</v>
          </cell>
          <cell r="BB22">
            <v>0</v>
          </cell>
          <cell r="BC22">
            <v>0</v>
          </cell>
          <cell r="BD22">
            <v>0</v>
          </cell>
        </row>
        <row r="23">
          <cell r="A23" t="str">
            <v>Changes in operating assets and liabilities:</v>
          </cell>
          <cell r="H23">
            <v>0</v>
          </cell>
          <cell r="N23">
            <v>0</v>
          </cell>
          <cell r="AF23">
            <v>0</v>
          </cell>
          <cell r="AL23">
            <v>0</v>
          </cell>
          <cell r="AR23">
            <v>0</v>
          </cell>
          <cell r="AX23">
            <v>0</v>
          </cell>
          <cell r="BD23">
            <v>0</v>
          </cell>
        </row>
        <row r="24">
          <cell r="A24" t="str">
            <v xml:space="preserve">    Accounts Receivable</v>
          </cell>
          <cell r="G24">
            <v>-5.9610000000000003</v>
          </cell>
          <cell r="H24">
            <v>-5.9610000000000003</v>
          </cell>
          <cell r="J24">
            <v>-2.4750000000000001</v>
          </cell>
          <cell r="K24">
            <v>-3.6160000000000001</v>
          </cell>
          <cell r="L24">
            <v>-5.2779999999999996</v>
          </cell>
          <cell r="M24">
            <v>-7.6070000000000002</v>
          </cell>
          <cell r="N24">
            <v>-7.6070000000000002</v>
          </cell>
          <cell r="P24">
            <v>-2.96</v>
          </cell>
          <cell r="Q24">
            <v>-2.9390000000000001</v>
          </cell>
          <cell r="R24">
            <v>-3.6739999999999999</v>
          </cell>
          <cell r="S24">
            <v>-3.4329999999999998</v>
          </cell>
          <cell r="T24">
            <v>-3.4329999999999998</v>
          </cell>
          <cell r="V24">
            <v>-2.8039999999999998</v>
          </cell>
          <cell r="W24">
            <v>-1.5760000000000001</v>
          </cell>
          <cell r="X24">
            <v>3.3000000000000002E-2</v>
          </cell>
          <cell r="Y24">
            <v>0.374</v>
          </cell>
          <cell r="Z24">
            <v>0.374</v>
          </cell>
          <cell r="AB24">
            <v>-0.96799999999999997</v>
          </cell>
          <cell r="AC24">
            <v>2.2420003287671193</v>
          </cell>
          <cell r="AD24">
            <v>0.21928093369862722</v>
          </cell>
          <cell r="AE24">
            <v>-3.2554589571507009</v>
          </cell>
          <cell r="AF24">
            <v>-3.2554589571507009</v>
          </cell>
          <cell r="AH24">
            <v>-0.92249666669588493</v>
          </cell>
          <cell r="AI24">
            <v>0.62498152014545383</v>
          </cell>
          <cell r="AJ24">
            <v>1.440674717329415</v>
          </cell>
          <cell r="AK24">
            <v>0.24936822472751885</v>
          </cell>
          <cell r="AL24">
            <v>0.24936822472751885</v>
          </cell>
          <cell r="AN24">
            <v>-0.88123115711950106</v>
          </cell>
          <cell r="AO24">
            <v>-9.4305456469726323E-2</v>
          </cell>
          <cell r="AP24">
            <v>-0.11747612911450034</v>
          </cell>
          <cell r="AQ24">
            <v>-0.97927081214146483</v>
          </cell>
          <cell r="AR24">
            <v>-0.97927081214146483</v>
          </cell>
          <cell r="AT24">
            <v>-3.1129504299923241</v>
          </cell>
          <cell r="AU24">
            <v>-3.3691954573219007</v>
          </cell>
          <cell r="AV24">
            <v>-4.1998382419748808</v>
          </cell>
          <cell r="AW24">
            <v>-5.5873550253868629</v>
          </cell>
          <cell r="AX24">
            <v>-5.5873550253868629</v>
          </cell>
          <cell r="AZ24">
            <v>0.58298481383912559</v>
          </cell>
          <cell r="BA24">
            <v>-0.40145655517404322</v>
          </cell>
          <cell r="BB24">
            <v>-1.553166928399726</v>
          </cell>
          <cell r="BC24">
            <v>-3.1886359918342322</v>
          </cell>
          <cell r="BD24">
            <v>-3.1886359918342322</v>
          </cell>
        </row>
        <row r="25">
          <cell r="A25" t="str">
            <v xml:space="preserve">    Prepaid Expenses &amp; other current assets</v>
          </cell>
          <cell r="G25">
            <v>0.183</v>
          </cell>
          <cell r="H25">
            <v>0.183</v>
          </cell>
          <cell r="J25">
            <v>-1.137</v>
          </cell>
          <cell r="K25">
            <v>-1.9590000000000001</v>
          </cell>
          <cell r="L25">
            <v>-2.9910000000000001</v>
          </cell>
          <cell r="M25">
            <v>-1.9910000000000001</v>
          </cell>
          <cell r="N25">
            <v>-1.9910000000000001</v>
          </cell>
          <cell r="P25">
            <v>0.28100000000000003</v>
          </cell>
          <cell r="Q25">
            <v>1.0529999999999999</v>
          </cell>
          <cell r="R25">
            <v>-0.34300000000000003</v>
          </cell>
          <cell r="S25">
            <v>0.25</v>
          </cell>
          <cell r="T25">
            <v>0.25</v>
          </cell>
          <cell r="V25">
            <v>-9.8000000000000004E-2</v>
          </cell>
          <cell r="W25">
            <v>1.0740000000000001</v>
          </cell>
          <cell r="X25">
            <v>-4.2000000000000003E-2</v>
          </cell>
          <cell r="Y25">
            <v>-0.61599999999999999</v>
          </cell>
          <cell r="Z25">
            <v>-0.61599999999999999</v>
          </cell>
          <cell r="AB25">
            <v>-0.75800000000000001</v>
          </cell>
          <cell r="AC25">
            <v>0.96065058130864545</v>
          </cell>
          <cell r="AD25">
            <v>0.80506105937042127</v>
          </cell>
          <cell r="AE25">
            <v>0.65326481705042072</v>
          </cell>
          <cell r="AF25">
            <v>0.65326481705042072</v>
          </cell>
          <cell r="AH25">
            <v>-0.12714188063430054</v>
          </cell>
          <cell r="AI25">
            <v>-0.23416997016659424</v>
          </cell>
          <cell r="AJ25">
            <v>-0.35356967657065885</v>
          </cell>
          <cell r="AK25">
            <v>-0.4666178901118454</v>
          </cell>
          <cell r="AL25">
            <v>-0.4666178901118454</v>
          </cell>
          <cell r="AN25">
            <v>-2.6223940545984092E-3</v>
          </cell>
          <cell r="AO25">
            <v>-2.7396148414609023E-2</v>
          </cell>
          <cell r="AP25">
            <v>-7.8669621796592537E-2</v>
          </cell>
          <cell r="AQ25">
            <v>-0.15948069151528177</v>
          </cell>
          <cell r="AR25">
            <v>-0.15948069151528177</v>
          </cell>
          <cell r="AT25">
            <v>-0.17355151764391863</v>
          </cell>
          <cell r="AU25">
            <v>-0.30695938805034295</v>
          </cell>
          <cell r="AV25">
            <v>-0.34822767198686577</v>
          </cell>
          <cell r="AW25">
            <v>-0.3628375001321249</v>
          </cell>
          <cell r="AX25">
            <v>-0.3628375001321249</v>
          </cell>
          <cell r="AZ25">
            <v>-5.1166390869048506E-2</v>
          </cell>
          <cell r="BA25">
            <v>-8.7527856785000857E-2</v>
          </cell>
          <cell r="BB25">
            <v>-0.19082066483347582</v>
          </cell>
          <cell r="BC25">
            <v>-0.30253089859536164</v>
          </cell>
          <cell r="BD25">
            <v>-0.30253089859536164</v>
          </cell>
        </row>
        <row r="26">
          <cell r="A26" t="str">
            <v xml:space="preserve">    Other Assets (Long-Term)</v>
          </cell>
          <cell r="G26">
            <v>5.1999999999999998E-2</v>
          </cell>
          <cell r="H26">
            <v>5.1999999999999998E-2</v>
          </cell>
          <cell r="J26">
            <v>0.04</v>
          </cell>
          <cell r="K26">
            <v>2E-3</v>
          </cell>
          <cell r="L26">
            <v>-1.6E-2</v>
          </cell>
          <cell r="M26">
            <v>-2.1999999999999999E-2</v>
          </cell>
          <cell r="N26">
            <v>-2.1999999999999999E-2</v>
          </cell>
          <cell r="P26">
            <v>5.7000000000000002E-2</v>
          </cell>
          <cell r="Q26">
            <v>3.9E-2</v>
          </cell>
          <cell r="R26">
            <v>4.1000000000000002E-2</v>
          </cell>
          <cell r="S26">
            <v>0.03</v>
          </cell>
          <cell r="T26">
            <v>0.03</v>
          </cell>
          <cell r="V26">
            <v>-1E-3</v>
          </cell>
          <cell r="W26">
            <v>-5.2999999999999999E-2</v>
          </cell>
          <cell r="X26">
            <v>5.1999999999999998E-2</v>
          </cell>
          <cell r="Y26">
            <v>-0.33700000000000002</v>
          </cell>
          <cell r="Z26">
            <v>-0.33700000000000002</v>
          </cell>
          <cell r="AB26">
            <v>-1.2250000000000001</v>
          </cell>
          <cell r="AC26">
            <v>-1.2249999999999996</v>
          </cell>
          <cell r="AD26">
            <v>-1.2249999999999996</v>
          </cell>
          <cell r="AE26">
            <v>-1.2249999999999996</v>
          </cell>
          <cell r="AF26">
            <v>-1.2249999999999996</v>
          </cell>
          <cell r="AH26">
            <v>0</v>
          </cell>
          <cell r="AI26">
            <v>0</v>
          </cell>
          <cell r="AJ26">
            <v>0</v>
          </cell>
          <cell r="AK26">
            <v>0</v>
          </cell>
          <cell r="AL26">
            <v>0</v>
          </cell>
          <cell r="AN26">
            <v>0</v>
          </cell>
          <cell r="AO26">
            <v>0</v>
          </cell>
          <cell r="AP26">
            <v>0</v>
          </cell>
          <cell r="AQ26">
            <v>0</v>
          </cell>
          <cell r="AR26">
            <v>0</v>
          </cell>
          <cell r="AT26">
            <v>0</v>
          </cell>
          <cell r="AU26">
            <v>0</v>
          </cell>
          <cell r="AV26">
            <v>0</v>
          </cell>
          <cell r="AW26">
            <v>0</v>
          </cell>
          <cell r="AX26">
            <v>0</v>
          </cell>
          <cell r="AZ26">
            <v>0</v>
          </cell>
          <cell r="BA26">
            <v>0</v>
          </cell>
          <cell r="BB26">
            <v>0</v>
          </cell>
          <cell r="BC26">
            <v>0</v>
          </cell>
          <cell r="BD26">
            <v>0</v>
          </cell>
        </row>
        <row r="27">
          <cell r="A27" t="str">
            <v xml:space="preserve">    Accounts payable</v>
          </cell>
          <cell r="G27">
            <v>1.5209999999999999</v>
          </cell>
          <cell r="H27">
            <v>1.5209999999999999</v>
          </cell>
          <cell r="J27">
            <v>0.499</v>
          </cell>
          <cell r="K27">
            <v>-0.39700000000000002</v>
          </cell>
          <cell r="L27">
            <v>-0.308</v>
          </cell>
          <cell r="M27">
            <v>0.442</v>
          </cell>
          <cell r="N27">
            <v>0.442</v>
          </cell>
          <cell r="P27">
            <v>1.4219999999999999</v>
          </cell>
          <cell r="Q27">
            <v>1.028</v>
          </cell>
          <cell r="R27">
            <v>0.71599999999999997</v>
          </cell>
          <cell r="S27">
            <v>1.7330000000000001</v>
          </cell>
          <cell r="T27">
            <v>1.7330000000000001</v>
          </cell>
          <cell r="V27">
            <v>0.33</v>
          </cell>
          <cell r="W27">
            <v>0.77200000000000002</v>
          </cell>
          <cell r="X27">
            <v>1.0289999999999999</v>
          </cell>
          <cell r="Y27">
            <v>3.5150000000000001</v>
          </cell>
          <cell r="Z27">
            <v>3.5150000000000001</v>
          </cell>
          <cell r="AB27">
            <v>-0.33900000000000002</v>
          </cell>
          <cell r="AC27">
            <v>-2.3918789805622693</v>
          </cell>
          <cell r="AD27">
            <v>-1.1864429536403143</v>
          </cell>
          <cell r="AE27">
            <v>-1.737021330691503</v>
          </cell>
          <cell r="AF27">
            <v>-1.737021330691503</v>
          </cell>
          <cell r="AH27">
            <v>0.24047415355564006</v>
          </cell>
          <cell r="AI27">
            <v>0.7515156848588056</v>
          </cell>
          <cell r="AJ27">
            <v>1.7083574495145673</v>
          </cell>
          <cell r="AK27">
            <v>0.58673982191941043</v>
          </cell>
          <cell r="AL27">
            <v>0.58673982191941043</v>
          </cell>
          <cell r="AN27">
            <v>-0.59599441549289622</v>
          </cell>
          <cell r="AO27">
            <v>0.20299441593099488</v>
          </cell>
          <cell r="AP27">
            <v>1.7055022650794225</v>
          </cell>
          <cell r="AQ27">
            <v>0.92478775101557709</v>
          </cell>
          <cell r="AR27">
            <v>0.92478775101557709</v>
          </cell>
          <cell r="AT27">
            <v>-1.97226619419801</v>
          </cell>
          <cell r="AU27">
            <v>-1.8260844894254955</v>
          </cell>
          <cell r="AV27">
            <v>-1.1894298280987741</v>
          </cell>
          <cell r="AW27">
            <v>0.43144784750507981</v>
          </cell>
          <cell r="AX27">
            <v>0.43144784750507981</v>
          </cell>
          <cell r="AZ27">
            <v>-1.6688995912602227</v>
          </cell>
          <cell r="BA27">
            <v>-1.43739691919113</v>
          </cell>
          <cell r="BB27">
            <v>-0.47436469033221584</v>
          </cell>
          <cell r="BC27">
            <v>1.3234167066319422</v>
          </cell>
          <cell r="BD27">
            <v>1.3234167066319422</v>
          </cell>
        </row>
        <row r="28">
          <cell r="A28" t="str">
            <v xml:space="preserve">    Accrued liabilities</v>
          </cell>
          <cell r="G28">
            <v>1.7190000000000001</v>
          </cell>
          <cell r="H28">
            <v>1.7190000000000001</v>
          </cell>
          <cell r="J28">
            <v>0.47299999999999998</v>
          </cell>
          <cell r="K28">
            <v>1.4870000000000001</v>
          </cell>
          <cell r="L28">
            <v>1.4019999999999999</v>
          </cell>
          <cell r="M28">
            <v>2.4860000000000002</v>
          </cell>
          <cell r="N28">
            <v>2.4860000000000002</v>
          </cell>
          <cell r="P28">
            <v>-8.0000000000000002E-3</v>
          </cell>
          <cell r="Q28">
            <v>0.11</v>
          </cell>
          <cell r="R28">
            <v>0.621</v>
          </cell>
          <cell r="S28">
            <v>1.1850000000000001</v>
          </cell>
          <cell r="T28">
            <v>1.1850000000000001</v>
          </cell>
          <cell r="V28">
            <v>0.13700000000000001</v>
          </cell>
          <cell r="W28">
            <v>-0.38900000000000001</v>
          </cell>
          <cell r="X28">
            <v>0.504</v>
          </cell>
          <cell r="Y28">
            <v>1.0580000000000001</v>
          </cell>
          <cell r="Z28">
            <v>1.0580000000000001</v>
          </cell>
          <cell r="AB28">
            <v>0.51300000000000001</v>
          </cell>
          <cell r="AC28">
            <v>-4.8439493019325237</v>
          </cell>
          <cell r="AD28">
            <v>-4.1386101358125718</v>
          </cell>
          <cell r="AE28">
            <v>-3.4504671706285723</v>
          </cell>
          <cell r="AF28">
            <v>-3.4504671706285723</v>
          </cell>
          <cell r="AH28">
            <v>0.57637652554216245</v>
          </cell>
          <cell r="AI28">
            <v>1.0615705314218964</v>
          </cell>
          <cell r="AJ28">
            <v>1.6028492004536545</v>
          </cell>
          <cell r="AK28">
            <v>2.1153344351737005</v>
          </cell>
          <cell r="AL28">
            <v>2.1153344351737005</v>
          </cell>
          <cell r="AN28">
            <v>1.1888186380847543E-2</v>
          </cell>
          <cell r="AO28">
            <v>0.12419587281289424</v>
          </cell>
          <cell r="AP28">
            <v>0.35663561881121808</v>
          </cell>
          <cell r="AQ28">
            <v>0.72297913486927712</v>
          </cell>
          <cell r="AR28">
            <v>0.72297913486927712</v>
          </cell>
          <cell r="AT28">
            <v>0.3538710861562322</v>
          </cell>
          <cell r="AU28">
            <v>0.62588938160768315</v>
          </cell>
          <cell r="AV28">
            <v>0.71003530357181077</v>
          </cell>
          <cell r="AW28">
            <v>0.73982470457795024</v>
          </cell>
          <cell r="AX28">
            <v>0.73982470457795024</v>
          </cell>
          <cell r="AZ28">
            <v>0.10432813586034761</v>
          </cell>
          <cell r="BA28">
            <v>0.17846906883859504</v>
          </cell>
          <cell r="BB28">
            <v>0.38908283167088875</v>
          </cell>
          <cell r="BC28">
            <v>0.61685970330385409</v>
          </cell>
          <cell r="BD28">
            <v>0.61685970330385409</v>
          </cell>
        </row>
        <row r="29">
          <cell r="A29" t="str">
            <v>Other</v>
          </cell>
          <cell r="H29">
            <v>0</v>
          </cell>
          <cell r="N29">
            <v>0</v>
          </cell>
          <cell r="T29">
            <v>0</v>
          </cell>
          <cell r="Z29">
            <v>0</v>
          </cell>
          <cell r="AB29">
            <v>0</v>
          </cell>
          <cell r="AC29">
            <v>0</v>
          </cell>
          <cell r="AD29">
            <v>0</v>
          </cell>
          <cell r="AE29">
            <v>0</v>
          </cell>
          <cell r="AF29">
            <v>0</v>
          </cell>
          <cell r="AH29">
            <v>0</v>
          </cell>
          <cell r="AI29">
            <v>0</v>
          </cell>
          <cell r="AJ29">
            <v>0</v>
          </cell>
          <cell r="AK29">
            <v>0</v>
          </cell>
          <cell r="AL29">
            <v>0</v>
          </cell>
          <cell r="AN29">
            <v>0</v>
          </cell>
          <cell r="AO29">
            <v>0</v>
          </cell>
          <cell r="AP29">
            <v>0</v>
          </cell>
          <cell r="AQ29">
            <v>0</v>
          </cell>
          <cell r="AR29">
            <v>0</v>
          </cell>
          <cell r="AT29">
            <v>0</v>
          </cell>
          <cell r="AU29">
            <v>0</v>
          </cell>
          <cell r="AV29">
            <v>0</v>
          </cell>
          <cell r="AW29">
            <v>0</v>
          </cell>
          <cell r="AX29">
            <v>0</v>
          </cell>
          <cell r="AZ29">
            <v>0</v>
          </cell>
          <cell r="BA29">
            <v>0</v>
          </cell>
          <cell r="BB29">
            <v>0</v>
          </cell>
          <cell r="BC29">
            <v>0</v>
          </cell>
          <cell r="BD29">
            <v>0</v>
          </cell>
        </row>
        <row r="30">
          <cell r="A30" t="str">
            <v>Net Cash Provided by (used in) Operating Activities</v>
          </cell>
          <cell r="D30">
            <v>-0.79100000000000137</v>
          </cell>
          <cell r="E30">
            <v>0.48934299999999797</v>
          </cell>
          <cell r="F30">
            <v>2.6644449999999997</v>
          </cell>
          <cell r="G30">
            <v>10.576444999999998</v>
          </cell>
          <cell r="H30">
            <v>10.576444999999998</v>
          </cell>
          <cell r="J30">
            <v>3.1310000000000007</v>
          </cell>
          <cell r="K30">
            <v>8.5680000000000014</v>
          </cell>
          <cell r="L30">
            <v>15.074999999999996</v>
          </cell>
          <cell r="M30">
            <v>23.682000000000002</v>
          </cell>
          <cell r="N30">
            <v>23.682000000000002</v>
          </cell>
          <cell r="P30">
            <v>8.7840000000000007</v>
          </cell>
          <cell r="Q30">
            <v>18.266999999999992</v>
          </cell>
          <cell r="R30">
            <v>26.610999999999994</v>
          </cell>
          <cell r="S30">
            <v>37.463999999999999</v>
          </cell>
          <cell r="T30">
            <v>37.463999999999999</v>
          </cell>
          <cell r="V30">
            <v>6.6930000000000049</v>
          </cell>
          <cell r="W30">
            <v>16.896000000000001</v>
          </cell>
          <cell r="X30">
            <v>25.196000000000009</v>
          </cell>
          <cell r="Y30">
            <v>32.149000000000008</v>
          </cell>
          <cell r="Z30">
            <v>32.149000000000008</v>
          </cell>
          <cell r="AB30">
            <v>-0.53899999999999781</v>
          </cell>
          <cell r="AC30">
            <v>0.30435652070232599</v>
          </cell>
          <cell r="AD30">
            <v>6.213741509856705</v>
          </cell>
          <cell r="AE30">
            <v>10.990588051166768</v>
          </cell>
          <cell r="AF30">
            <v>10.990588051166768</v>
          </cell>
          <cell r="AH30">
            <v>5.6273662480120548</v>
          </cell>
          <cell r="AI30">
            <v>13.794507656576807</v>
          </cell>
          <cell r="AJ30">
            <v>22.098867790384674</v>
          </cell>
          <cell r="AK30">
            <v>26.330298993573535</v>
          </cell>
          <cell r="AL30">
            <v>26.330298993573535</v>
          </cell>
          <cell r="AN30">
            <v>4.9852211625772815</v>
          </cell>
          <cell r="AO30">
            <v>13.193236618839776</v>
          </cell>
          <cell r="AP30">
            <v>21.53206891474305</v>
          </cell>
          <cell r="AQ30">
            <v>27.001954631150177</v>
          </cell>
          <cell r="AR30">
            <v>27.001954631150177</v>
          </cell>
          <cell r="AT30">
            <v>-0.48217334647623744</v>
          </cell>
          <cell r="AU30">
            <v>4.0369945710098225</v>
          </cell>
          <cell r="AV30">
            <v>8.9415495202036084</v>
          </cell>
          <cell r="AW30">
            <v>14.454470540886522</v>
          </cell>
          <cell r="AX30">
            <v>14.454470540886522</v>
          </cell>
          <cell r="AZ30">
            <v>4.1168724570454094</v>
          </cell>
          <cell r="BA30">
            <v>9.0586480222490451</v>
          </cell>
          <cell r="BB30">
            <v>14.875059906747207</v>
          </cell>
          <cell r="BC30">
            <v>21.307617024451886</v>
          </cell>
          <cell r="BD30">
            <v>21.307617024451886</v>
          </cell>
        </row>
        <row r="31">
          <cell r="A31" t="str">
            <v>Cash From Operating ex. Tax Benefit from Options</v>
          </cell>
        </row>
        <row r="33">
          <cell r="A33" t="str">
            <v>Cash Flows From Investing Activities</v>
          </cell>
        </row>
        <row r="34">
          <cell r="A34" t="str">
            <v>Purchases of Property Plant &amp; Equipment</v>
          </cell>
          <cell r="G34">
            <v>-3.5329999999999999</v>
          </cell>
          <cell r="H34">
            <v>-3.5329999999999999</v>
          </cell>
          <cell r="J34">
            <v>-0.93799999999999994</v>
          </cell>
          <cell r="K34">
            <v>-1.956</v>
          </cell>
          <cell r="L34">
            <v>-3.7269999999999999</v>
          </cell>
          <cell r="M34">
            <v>-5.6829999999999998</v>
          </cell>
          <cell r="N34">
            <v>-5.6829999999999998</v>
          </cell>
          <cell r="P34">
            <v>-2.8650000000000002</v>
          </cell>
          <cell r="Q34">
            <v>-3.95</v>
          </cell>
          <cell r="R34">
            <v>-4.9210000000000003</v>
          </cell>
          <cell r="S34">
            <v>-6.1859999999999999</v>
          </cell>
          <cell r="T34">
            <v>-6.1859999999999999</v>
          </cell>
          <cell r="V34">
            <v>-1.2949999999999999</v>
          </cell>
          <cell r="W34">
            <v>-1.982</v>
          </cell>
          <cell r="X34">
            <v>-2.7749999999999999</v>
          </cell>
          <cell r="Y34">
            <v>-3.8820000000000001</v>
          </cell>
          <cell r="Z34">
            <v>-3.8820000000000001</v>
          </cell>
          <cell r="AB34">
            <v>-1.2230000000000001</v>
          </cell>
          <cell r="AC34">
            <v>-2.6775422000000004</v>
          </cell>
          <cell r="AD34">
            <v>-4.2665408720000002</v>
          </cell>
          <cell r="AE34">
            <v>-6.0050320304000007</v>
          </cell>
          <cell r="AF34">
            <v>-6.0050320304000007</v>
          </cell>
          <cell r="AH34">
            <v>-1.7211884730960003</v>
          </cell>
          <cell r="AI34">
            <v>-3.4273987463752809</v>
          </cell>
          <cell r="AJ34">
            <v>-5.123479214769719</v>
          </cell>
          <cell r="AK34">
            <v>-6.8171345088439494</v>
          </cell>
          <cell r="AL34">
            <v>-6.8171345088439494</v>
          </cell>
          <cell r="AN34">
            <v>-1.7067228395022378</v>
          </cell>
          <cell r="AO34">
            <v>-3.4372048596360929</v>
          </cell>
          <cell r="AP34">
            <v>-5.2021851823949277</v>
          </cell>
          <cell r="AQ34">
            <v>-7.01253402332273</v>
          </cell>
          <cell r="AR34">
            <v>-7.01253402332273</v>
          </cell>
          <cell r="AT34">
            <v>-1.4977785257305201</v>
          </cell>
          <cell r="AU34">
            <v>-3.0034485975370808</v>
          </cell>
          <cell r="AV34">
            <v>-4.5346998713522515</v>
          </cell>
          <cell r="AW34">
            <v>-6.1086823261065621</v>
          </cell>
          <cell r="AX34">
            <v>-6.1086823261065621</v>
          </cell>
          <cell r="AZ34">
            <v>-1.5959265069903688</v>
          </cell>
          <cell r="BA34">
            <v>-3.2229481091462011</v>
          </cell>
          <cell r="BB34">
            <v>-4.8863482553024795</v>
          </cell>
          <cell r="BC34">
            <v>-6.6014072079335886</v>
          </cell>
          <cell r="BD34">
            <v>-6.6014072079335886</v>
          </cell>
        </row>
        <row r="35">
          <cell r="A35" t="str">
            <v>Acquisitions, Net of cash acquired</v>
          </cell>
          <cell r="H35">
            <v>0</v>
          </cell>
          <cell r="N35">
            <v>0</v>
          </cell>
          <cell r="R35">
            <v>-8.4809999999999999</v>
          </cell>
          <cell r="S35">
            <v>-28.445</v>
          </cell>
          <cell r="T35">
            <v>-28.445</v>
          </cell>
          <cell r="Z35">
            <v>0</v>
          </cell>
          <cell r="AB35">
            <v>-77.959999999999994</v>
          </cell>
          <cell r="AC35">
            <v>-77.959999999999994</v>
          </cell>
          <cell r="AD35">
            <v>-77.959999999999994</v>
          </cell>
          <cell r="AE35">
            <v>-77.959999999999994</v>
          </cell>
          <cell r="AF35">
            <v>-77.959999999999994</v>
          </cell>
          <cell r="AH35">
            <v>0</v>
          </cell>
          <cell r="AI35">
            <v>0</v>
          </cell>
          <cell r="AJ35">
            <v>0</v>
          </cell>
          <cell r="AK35">
            <v>0</v>
          </cell>
          <cell r="AL35">
            <v>0</v>
          </cell>
          <cell r="AN35">
            <v>0</v>
          </cell>
          <cell r="AO35">
            <v>0</v>
          </cell>
          <cell r="AP35">
            <v>0</v>
          </cell>
          <cell r="AQ35">
            <v>0</v>
          </cell>
          <cell r="AR35">
            <v>0</v>
          </cell>
          <cell r="AT35">
            <v>0</v>
          </cell>
          <cell r="AU35">
            <v>0</v>
          </cell>
          <cell r="AV35">
            <v>0</v>
          </cell>
          <cell r="AW35">
            <v>0</v>
          </cell>
          <cell r="AX35">
            <v>0</v>
          </cell>
          <cell r="AZ35">
            <v>0</v>
          </cell>
          <cell r="BA35">
            <v>0</v>
          </cell>
          <cell r="BB35">
            <v>0</v>
          </cell>
          <cell r="BC35">
            <v>0</v>
          </cell>
          <cell r="BD35">
            <v>0</v>
          </cell>
        </row>
        <row r="36">
          <cell r="A36" t="str">
            <v xml:space="preserve">Purchases of short-term investments </v>
          </cell>
          <cell r="H36">
            <v>0</v>
          </cell>
          <cell r="L36">
            <v>-93.332999999999998</v>
          </cell>
          <cell r="M36">
            <v>-98.853999999999999</v>
          </cell>
          <cell r="N36">
            <v>-98.853999999999999</v>
          </cell>
          <cell r="P36">
            <v>-52.493000000000002</v>
          </cell>
          <cell r="Q36">
            <v>-70.748000000000005</v>
          </cell>
          <cell r="R36">
            <v>-136.292</v>
          </cell>
          <cell r="S36">
            <v>-156.02000000000001</v>
          </cell>
          <cell r="T36">
            <v>-156.02000000000001</v>
          </cell>
          <cell r="V36">
            <v>-16.216999999999999</v>
          </cell>
          <cell r="W36">
            <v>-64.59</v>
          </cell>
          <cell r="X36">
            <v>-126.313</v>
          </cell>
          <cell r="Y36">
            <v>-170.422</v>
          </cell>
          <cell r="Z36">
            <v>-170.422</v>
          </cell>
          <cell r="AB36">
            <v>-56.667000000000002</v>
          </cell>
          <cell r="AC36">
            <v>-56.667000000000002</v>
          </cell>
          <cell r="AD36">
            <v>-56.667000000000002</v>
          </cell>
          <cell r="AE36">
            <v>-56.667000000000002</v>
          </cell>
          <cell r="AF36">
            <v>-56.667000000000002</v>
          </cell>
          <cell r="AH36">
            <v>0</v>
          </cell>
          <cell r="AI36">
            <v>0</v>
          </cell>
          <cell r="AJ36">
            <v>0</v>
          </cell>
          <cell r="AK36">
            <v>0</v>
          </cell>
          <cell r="AL36">
            <v>0</v>
          </cell>
          <cell r="AN36">
            <v>0</v>
          </cell>
          <cell r="AO36">
            <v>0</v>
          </cell>
          <cell r="AP36">
            <v>0</v>
          </cell>
          <cell r="AQ36">
            <v>0</v>
          </cell>
          <cell r="AR36">
            <v>0</v>
          </cell>
          <cell r="AT36">
            <v>0</v>
          </cell>
          <cell r="AU36">
            <v>0</v>
          </cell>
          <cell r="AV36">
            <v>0</v>
          </cell>
          <cell r="AW36">
            <v>0</v>
          </cell>
          <cell r="AX36">
            <v>0</v>
          </cell>
          <cell r="AZ36">
            <v>0</v>
          </cell>
          <cell r="BA36">
            <v>0</v>
          </cell>
          <cell r="BB36">
            <v>0</v>
          </cell>
          <cell r="BC36">
            <v>0</v>
          </cell>
          <cell r="BD36">
            <v>0</v>
          </cell>
        </row>
        <row r="37">
          <cell r="A37" t="str">
            <v xml:space="preserve">Maturities of short-term investments </v>
          </cell>
          <cell r="H37">
            <v>0</v>
          </cell>
          <cell r="M37">
            <v>5.34</v>
          </cell>
          <cell r="N37">
            <v>5.34</v>
          </cell>
          <cell r="P37">
            <v>33.963000000000001</v>
          </cell>
          <cell r="Q37">
            <v>51.259</v>
          </cell>
          <cell r="R37">
            <v>100.52200000000001</v>
          </cell>
          <cell r="S37">
            <v>131.072</v>
          </cell>
          <cell r="T37">
            <v>131.072</v>
          </cell>
          <cell r="V37">
            <v>9.9969999999999999</v>
          </cell>
          <cell r="W37">
            <v>43.411999999999999</v>
          </cell>
          <cell r="X37">
            <v>95.983000000000004</v>
          </cell>
          <cell r="Y37">
            <v>141.78800000000001</v>
          </cell>
          <cell r="Z37">
            <v>141.78800000000001</v>
          </cell>
          <cell r="AB37">
            <v>111.739</v>
          </cell>
          <cell r="AC37">
            <v>111.739</v>
          </cell>
          <cell r="AD37">
            <v>111.739</v>
          </cell>
          <cell r="AE37">
            <v>111.739</v>
          </cell>
          <cell r="AF37">
            <v>111.739</v>
          </cell>
          <cell r="AH37">
            <v>0</v>
          </cell>
          <cell r="AI37">
            <v>0</v>
          </cell>
          <cell r="AJ37">
            <v>0</v>
          </cell>
          <cell r="AK37">
            <v>0</v>
          </cell>
          <cell r="AL37">
            <v>0</v>
          </cell>
          <cell r="AN37">
            <v>0</v>
          </cell>
          <cell r="AO37">
            <v>0</v>
          </cell>
          <cell r="AP37">
            <v>0</v>
          </cell>
          <cell r="AQ37">
            <v>0</v>
          </cell>
          <cell r="AR37">
            <v>0</v>
          </cell>
          <cell r="AT37">
            <v>0</v>
          </cell>
          <cell r="AU37">
            <v>0</v>
          </cell>
          <cell r="AV37">
            <v>0</v>
          </cell>
          <cell r="AW37">
            <v>0</v>
          </cell>
          <cell r="AX37">
            <v>0</v>
          </cell>
          <cell r="AZ37">
            <v>0</v>
          </cell>
          <cell r="BA37">
            <v>0</v>
          </cell>
          <cell r="BB37">
            <v>0</v>
          </cell>
          <cell r="BC37">
            <v>0</v>
          </cell>
          <cell r="BD37">
            <v>0</v>
          </cell>
        </row>
        <row r="38">
          <cell r="A38" t="str">
            <v>Other</v>
          </cell>
          <cell r="H38">
            <v>0</v>
          </cell>
          <cell r="N38">
            <v>0</v>
          </cell>
          <cell r="T38">
            <v>0</v>
          </cell>
          <cell r="Z38">
            <v>0</v>
          </cell>
          <cell r="AB38">
            <v>0</v>
          </cell>
          <cell r="AD38">
            <v>0</v>
          </cell>
          <cell r="AE38">
            <v>0</v>
          </cell>
          <cell r="AF38">
            <v>0</v>
          </cell>
          <cell r="AI38">
            <v>-1.01</v>
          </cell>
          <cell r="AJ38">
            <v>-1.46</v>
          </cell>
          <cell r="AK38">
            <v>-1.46</v>
          </cell>
          <cell r="AL38">
            <v>0</v>
          </cell>
          <cell r="AR38">
            <v>0</v>
          </cell>
          <cell r="AX38">
            <v>0</v>
          </cell>
          <cell r="BD38">
            <v>0</v>
          </cell>
        </row>
        <row r="39">
          <cell r="A39" t="str">
            <v>Net Cash Used in Investing Activities</v>
          </cell>
          <cell r="D39">
            <v>0</v>
          </cell>
          <cell r="E39">
            <v>0</v>
          </cell>
          <cell r="F39">
            <v>0</v>
          </cell>
          <cell r="G39">
            <v>-3.5329999999999999</v>
          </cell>
          <cell r="H39">
            <v>-3.5329999999999999</v>
          </cell>
          <cell r="J39">
            <v>-0.93799999999999994</v>
          </cell>
          <cell r="K39">
            <v>-1.956</v>
          </cell>
          <cell r="L39">
            <v>-97.06</v>
          </cell>
          <cell r="M39">
            <v>-99.197000000000003</v>
          </cell>
          <cell r="N39">
            <v>-99.197000000000003</v>
          </cell>
          <cell r="P39">
            <v>-21.395000000000003</v>
          </cell>
          <cell r="Q39">
            <v>-23.439000000000007</v>
          </cell>
          <cell r="R39">
            <v>-49.172000000000011</v>
          </cell>
          <cell r="S39">
            <v>-59.579000000000008</v>
          </cell>
          <cell r="T39">
            <v>-59.579000000000008</v>
          </cell>
          <cell r="V39">
            <v>-7.5150000000000006</v>
          </cell>
          <cell r="W39">
            <v>-23.160000000000004</v>
          </cell>
          <cell r="X39">
            <v>-33.10499999999999</v>
          </cell>
          <cell r="Y39">
            <v>-32.515999999999991</v>
          </cell>
          <cell r="Z39">
            <v>-32.515999999999991</v>
          </cell>
          <cell r="AB39">
            <v>-24.11099999999999</v>
          </cell>
          <cell r="AC39">
            <v>-25.56554220000001</v>
          </cell>
          <cell r="AD39">
            <v>-27.154540871999984</v>
          </cell>
          <cell r="AE39">
            <v>-28.893032030400008</v>
          </cell>
          <cell r="AF39">
            <v>-28.893032030400008</v>
          </cell>
          <cell r="AH39">
            <v>-1.7211884730960003</v>
          </cell>
          <cell r="AI39">
            <v>-3.4273987463752809</v>
          </cell>
          <cell r="AJ39">
            <v>-5.123479214769719</v>
          </cell>
          <cell r="AK39">
            <v>-6.8171345088439494</v>
          </cell>
          <cell r="AL39">
            <v>-6.8171345088439494</v>
          </cell>
          <cell r="AN39">
            <v>-1.7067228395022378</v>
          </cell>
          <cell r="AO39">
            <v>-3.4372048596360929</v>
          </cell>
          <cell r="AP39">
            <v>-5.2021851823949277</v>
          </cell>
          <cell r="AQ39">
            <v>-7.01253402332273</v>
          </cell>
          <cell r="AR39">
            <v>-7.01253402332273</v>
          </cell>
          <cell r="AT39">
            <v>-1.4977785257305201</v>
          </cell>
          <cell r="AU39">
            <v>-3.0034485975370808</v>
          </cell>
          <cell r="AV39">
            <v>-4.5346998713522515</v>
          </cell>
          <cell r="AW39">
            <v>-6.1086823261065621</v>
          </cell>
          <cell r="AX39">
            <v>-6.1086823261065621</v>
          </cell>
          <cell r="AZ39">
            <v>-1.5959265069903688</v>
          </cell>
          <cell r="BA39">
            <v>-3.2229481091462011</v>
          </cell>
          <cell r="BB39">
            <v>-4.8863482553024795</v>
          </cell>
          <cell r="BC39">
            <v>-6.6014072079335886</v>
          </cell>
          <cell r="BD39">
            <v>-6.6014072079335886</v>
          </cell>
        </row>
        <row r="41">
          <cell r="A41" t="str">
            <v>Cash Flows From Financing Activities</v>
          </cell>
          <cell r="Z41">
            <v>0</v>
          </cell>
        </row>
        <row r="42">
          <cell r="A42" t="str">
            <v xml:space="preserve">Proceeds from issuance of common stock </v>
          </cell>
          <cell r="G42">
            <v>0.16900000000000001</v>
          </cell>
          <cell r="H42">
            <v>0.16900000000000001</v>
          </cell>
          <cell r="J42">
            <v>0.17499999999999999</v>
          </cell>
          <cell r="K42">
            <v>0.505</v>
          </cell>
          <cell r="L42">
            <v>103.39999999999999</v>
          </cell>
          <cell r="M42">
            <v>103.61999999999999</v>
          </cell>
          <cell r="N42">
            <v>103.61999999999999</v>
          </cell>
          <cell r="P42">
            <v>1.4319999999999999</v>
          </cell>
          <cell r="Q42">
            <v>6.3730000000000002</v>
          </cell>
          <cell r="R42">
            <v>6.7679999999999998</v>
          </cell>
          <cell r="S42">
            <v>7.9770000000000003</v>
          </cell>
          <cell r="T42">
            <v>7.9770000000000003</v>
          </cell>
          <cell r="V42">
            <v>0.59099999999999997</v>
          </cell>
          <cell r="W42">
            <v>2.266</v>
          </cell>
          <cell r="X42">
            <v>2.4830000000000001</v>
          </cell>
          <cell r="Y42">
            <v>3.8010000000000002</v>
          </cell>
          <cell r="Z42">
            <v>3.8010000000000002</v>
          </cell>
          <cell r="AB42">
            <v>2.4049999999999998</v>
          </cell>
          <cell r="AC42">
            <v>2.4049999999999998</v>
          </cell>
          <cell r="AD42">
            <v>2.4049999999999998</v>
          </cell>
          <cell r="AE42">
            <v>2.4049999999999998</v>
          </cell>
          <cell r="AF42">
            <v>2.4049999999999998</v>
          </cell>
          <cell r="AH42">
            <v>0</v>
          </cell>
          <cell r="AI42">
            <v>0</v>
          </cell>
          <cell r="AJ42">
            <v>0</v>
          </cell>
          <cell r="AK42">
            <v>0</v>
          </cell>
          <cell r="AL42">
            <v>0</v>
          </cell>
          <cell r="AN42">
            <v>0</v>
          </cell>
          <cell r="AO42">
            <v>0</v>
          </cell>
          <cell r="AP42">
            <v>0</v>
          </cell>
          <cell r="AQ42">
            <v>0</v>
          </cell>
          <cell r="AR42">
            <v>0</v>
          </cell>
          <cell r="AT42">
            <v>0</v>
          </cell>
          <cell r="AU42">
            <v>0</v>
          </cell>
          <cell r="AV42">
            <v>0</v>
          </cell>
          <cell r="AW42">
            <v>0</v>
          </cell>
          <cell r="AX42">
            <v>0</v>
          </cell>
          <cell r="AZ42">
            <v>0</v>
          </cell>
          <cell r="BA42">
            <v>0</v>
          </cell>
          <cell r="BB42">
            <v>0</v>
          </cell>
          <cell r="BC42">
            <v>0</v>
          </cell>
          <cell r="BD42">
            <v>0</v>
          </cell>
        </row>
        <row r="43">
          <cell r="A43" t="str">
            <v>Proceeds Exercise of Stock Options</v>
          </cell>
          <cell r="H43">
            <v>0</v>
          </cell>
          <cell r="N43">
            <v>0</v>
          </cell>
          <cell r="T43">
            <v>0</v>
          </cell>
          <cell r="Z43">
            <v>0</v>
          </cell>
          <cell r="AC43">
            <v>0.14225029524428101</v>
          </cell>
          <cell r="AD43">
            <v>0.22592693950562287</v>
          </cell>
          <cell r="AE43">
            <v>0.33470657704537771</v>
          </cell>
          <cell r="AF43">
            <v>0.33470657704537771</v>
          </cell>
          <cell r="AH43">
            <v>9.2044308687487031E-2</v>
          </cell>
          <cell r="AI43">
            <v>0.19245628180110591</v>
          </cell>
          <cell r="AJ43">
            <v>0.30123591934086236</v>
          </cell>
          <cell r="AK43">
            <v>0.418383221306734</v>
          </cell>
          <cell r="AL43">
            <v>0.418383221306734</v>
          </cell>
          <cell r="AN43">
            <v>9.2044308687472973E-2</v>
          </cell>
          <cell r="AO43">
            <v>0.1924562818010922</v>
          </cell>
          <cell r="AP43">
            <v>0.30123591934083582</v>
          </cell>
          <cell r="AQ43">
            <v>0.41838322130670375</v>
          </cell>
          <cell r="AR43">
            <v>0.41838322130670375</v>
          </cell>
          <cell r="AX43">
            <v>0</v>
          </cell>
          <cell r="BD43">
            <v>0</v>
          </cell>
        </row>
        <row r="44">
          <cell r="A44" t="str">
            <v xml:space="preserve">Tax benefit from employee stock option plans </v>
          </cell>
          <cell r="H44">
            <v>0</v>
          </cell>
          <cell r="N44">
            <v>0</v>
          </cell>
          <cell r="T44">
            <v>0</v>
          </cell>
          <cell r="Z44">
            <v>0</v>
          </cell>
          <cell r="AB44">
            <v>4.2999999999999997E-2</v>
          </cell>
          <cell r="AC44">
            <v>4.2999999999999997E-2</v>
          </cell>
          <cell r="AD44">
            <v>0.10594529745369821</v>
          </cell>
          <cell r="AE44">
            <v>0.19088562481143975</v>
          </cell>
          <cell r="AF44">
            <v>0.19088562481143975</v>
          </cell>
          <cell r="AH44">
            <v>7.4574287512295112E-2</v>
          </cell>
          <cell r="AI44">
            <v>0.1589525506177491</v>
          </cell>
          <cell r="AJ44">
            <v>0.25372467609189903</v>
          </cell>
          <cell r="AK44">
            <v>0.3595027715463977</v>
          </cell>
          <cell r="AL44">
            <v>0.3595027715463977</v>
          </cell>
          <cell r="AN44">
            <v>8.6107378986429464E-2</v>
          </cell>
          <cell r="AO44">
            <v>0.18339667588146155</v>
          </cell>
          <cell r="AP44">
            <v>0.29252203796646609</v>
          </cell>
          <cell r="AQ44">
            <v>0.41416225403053541</v>
          </cell>
          <cell r="AR44">
            <v>0.41416225403053541</v>
          </cell>
          <cell r="AT44">
            <v>0.85779082356964931</v>
          </cell>
          <cell r="AU44">
            <v>1.793562631100194</v>
          </cell>
          <cell r="AV44">
            <v>2.8073154225916008</v>
          </cell>
          <cell r="AW44">
            <v>3.8990491980438962</v>
          </cell>
          <cell r="AX44">
            <v>3.8990491980438962</v>
          </cell>
          <cell r="AZ44">
            <v>0.85779082356966152</v>
          </cell>
          <cell r="BA44">
            <v>1.7935626311002033</v>
          </cell>
          <cell r="BB44">
            <v>2.8073154225916266</v>
          </cell>
          <cell r="BC44">
            <v>3.8990491980439215</v>
          </cell>
          <cell r="BD44">
            <v>3.8990491980439215</v>
          </cell>
        </row>
        <row r="45">
          <cell r="A45" t="str">
            <v xml:space="preserve">Proceeds from stockholder notes receivable </v>
          </cell>
          <cell r="G45">
            <v>0.625</v>
          </cell>
          <cell r="H45">
            <v>0.625</v>
          </cell>
          <cell r="J45">
            <v>0.20100000000000001</v>
          </cell>
          <cell r="K45">
            <v>0.505</v>
          </cell>
          <cell r="L45">
            <v>-10.393000000000001</v>
          </cell>
          <cell r="M45">
            <v>-3.581</v>
          </cell>
          <cell r="N45">
            <v>-3.581</v>
          </cell>
          <cell r="P45">
            <v>0.26700000000000002</v>
          </cell>
          <cell r="Q45">
            <v>2.7109999999999999</v>
          </cell>
          <cell r="R45">
            <v>2.887</v>
          </cell>
          <cell r="S45">
            <v>2.887</v>
          </cell>
          <cell r="T45">
            <v>2.887</v>
          </cell>
          <cell r="X45">
            <v>0</v>
          </cell>
          <cell r="Y45">
            <v>0</v>
          </cell>
          <cell r="Z45">
            <v>0</v>
          </cell>
          <cell r="AB45">
            <v>0</v>
          </cell>
          <cell r="AC45">
            <v>0</v>
          </cell>
          <cell r="AD45">
            <v>0</v>
          </cell>
          <cell r="AE45">
            <v>0</v>
          </cell>
          <cell r="AF45">
            <v>0</v>
          </cell>
          <cell r="AH45">
            <v>0</v>
          </cell>
          <cell r="AI45">
            <v>0</v>
          </cell>
          <cell r="AJ45">
            <v>0</v>
          </cell>
          <cell r="AK45">
            <v>0</v>
          </cell>
          <cell r="AL45">
            <v>0</v>
          </cell>
          <cell r="AN45">
            <v>0</v>
          </cell>
          <cell r="AO45">
            <v>0</v>
          </cell>
          <cell r="AP45">
            <v>0</v>
          </cell>
          <cell r="AQ45">
            <v>0</v>
          </cell>
          <cell r="AR45">
            <v>0</v>
          </cell>
          <cell r="AT45">
            <v>0.16724078999990347</v>
          </cell>
          <cell r="AU45">
            <v>0.35833566550983476</v>
          </cell>
          <cell r="AV45">
            <v>0.94390528264288698</v>
          </cell>
          <cell r="AW45">
            <v>1.6033894543609661</v>
          </cell>
          <cell r="AX45">
            <v>1.6033894543609661</v>
          </cell>
          <cell r="AZ45">
            <v>0.54150401567745721</v>
          </cell>
          <cell r="BA45">
            <v>1.1584288873335407</v>
          </cell>
          <cell r="BB45">
            <v>1.855957912641756</v>
          </cell>
          <cell r="BC45">
            <v>2.6394884831441514</v>
          </cell>
          <cell r="BD45">
            <v>2.6394884831441514</v>
          </cell>
        </row>
        <row r="46">
          <cell r="A46" t="str">
            <v>Long-Term Debt, Net</v>
          </cell>
          <cell r="G46">
            <v>1.2900000000000003</v>
          </cell>
          <cell r="H46">
            <v>1.2900000000000003</v>
          </cell>
          <cell r="J46">
            <v>0.20100000000000001</v>
          </cell>
          <cell r="K46">
            <v>0.505</v>
          </cell>
          <cell r="L46">
            <v>-10.393000000000001</v>
          </cell>
          <cell r="M46">
            <v>-6.7939999999999996</v>
          </cell>
          <cell r="N46">
            <v>-6.7939999999999996</v>
          </cell>
          <cell r="P46">
            <v>0.26700000000000002</v>
          </cell>
          <cell r="Q46">
            <v>2.7109999999999999</v>
          </cell>
          <cell r="R46">
            <v>2.887</v>
          </cell>
          <cell r="S46">
            <v>2.887</v>
          </cell>
          <cell r="T46">
            <v>2.887</v>
          </cell>
          <cell r="X46">
            <v>0</v>
          </cell>
          <cell r="Y46">
            <v>0</v>
          </cell>
          <cell r="Z46">
            <v>0</v>
          </cell>
          <cell r="AB46">
            <v>0</v>
          </cell>
          <cell r="AC46">
            <v>0</v>
          </cell>
          <cell r="AD46">
            <v>0</v>
          </cell>
          <cell r="AE46">
            <v>0</v>
          </cell>
          <cell r="AF46">
            <v>0</v>
          </cell>
          <cell r="AH46">
            <v>0</v>
          </cell>
          <cell r="AI46">
            <v>0</v>
          </cell>
          <cell r="AJ46">
            <v>0</v>
          </cell>
          <cell r="AK46">
            <v>0</v>
          </cell>
          <cell r="AL46">
            <v>0</v>
          </cell>
          <cell r="AN46">
            <v>0</v>
          </cell>
          <cell r="AO46">
            <v>0</v>
          </cell>
          <cell r="AP46">
            <v>0</v>
          </cell>
          <cell r="AQ46">
            <v>0</v>
          </cell>
          <cell r="AR46">
            <v>0</v>
          </cell>
          <cell r="AT46">
            <v>0</v>
          </cell>
          <cell r="AU46">
            <v>0</v>
          </cell>
          <cell r="AV46">
            <v>0</v>
          </cell>
          <cell r="AW46">
            <v>0</v>
          </cell>
          <cell r="AX46">
            <v>0</v>
          </cell>
          <cell r="AZ46">
            <v>0</v>
          </cell>
          <cell r="BA46">
            <v>0</v>
          </cell>
          <cell r="BB46">
            <v>0</v>
          </cell>
          <cell r="BC46">
            <v>0</v>
          </cell>
          <cell r="BD46">
            <v>0</v>
          </cell>
        </row>
        <row r="47">
          <cell r="A47" t="str">
            <v xml:space="preserve">  Other</v>
          </cell>
          <cell r="G47">
            <v>1.2900000000000003</v>
          </cell>
          <cell r="H47">
            <v>0</v>
          </cell>
          <cell r="M47">
            <v>-6.7939999999999996</v>
          </cell>
          <cell r="N47">
            <v>0</v>
          </cell>
          <cell r="T47">
            <v>0</v>
          </cell>
          <cell r="Z47">
            <v>0</v>
          </cell>
          <cell r="AB47">
            <v>0</v>
          </cell>
          <cell r="AC47">
            <v>0</v>
          </cell>
          <cell r="AD47">
            <v>0</v>
          </cell>
          <cell r="AE47">
            <v>0</v>
          </cell>
          <cell r="AF47">
            <v>0</v>
          </cell>
          <cell r="AH47">
            <v>0</v>
          </cell>
          <cell r="AI47">
            <v>0</v>
          </cell>
          <cell r="AJ47">
            <v>0</v>
          </cell>
          <cell r="AK47">
            <v>0</v>
          </cell>
          <cell r="AL47">
            <v>0</v>
          </cell>
          <cell r="AN47">
            <v>0</v>
          </cell>
          <cell r="AO47">
            <v>0</v>
          </cell>
          <cell r="AP47">
            <v>0</v>
          </cell>
          <cell r="AQ47">
            <v>0</v>
          </cell>
          <cell r="AR47">
            <v>0</v>
          </cell>
          <cell r="AT47">
            <v>0</v>
          </cell>
          <cell r="AU47">
            <v>0</v>
          </cell>
          <cell r="AV47">
            <v>0</v>
          </cell>
          <cell r="AW47">
            <v>0</v>
          </cell>
          <cell r="AX47">
            <v>0</v>
          </cell>
          <cell r="AZ47">
            <v>0</v>
          </cell>
          <cell r="BA47">
            <v>0</v>
          </cell>
          <cell r="BB47">
            <v>0</v>
          </cell>
          <cell r="BC47">
            <v>0</v>
          </cell>
          <cell r="BD47">
            <v>0</v>
          </cell>
        </row>
        <row r="48">
          <cell r="A48" t="str">
            <v>Net Cash Provided by Financing Activities</v>
          </cell>
          <cell r="D48">
            <v>0</v>
          </cell>
          <cell r="E48">
            <v>0</v>
          </cell>
          <cell r="F48">
            <v>0</v>
          </cell>
          <cell r="G48">
            <v>2.0840000000000005</v>
          </cell>
          <cell r="H48">
            <v>2.0840000000000005</v>
          </cell>
          <cell r="J48">
            <v>0.376</v>
          </cell>
          <cell r="K48">
            <v>1.01</v>
          </cell>
          <cell r="L48">
            <v>93.006999999999991</v>
          </cell>
          <cell r="M48">
            <v>93.24499999999999</v>
          </cell>
          <cell r="N48">
            <v>93.24499999999999</v>
          </cell>
          <cell r="P48">
            <v>1.6989999999999998</v>
          </cell>
          <cell r="Q48">
            <v>9.0839999999999996</v>
          </cell>
          <cell r="R48">
            <v>9.6549999999999994</v>
          </cell>
          <cell r="S48">
            <v>10.864000000000001</v>
          </cell>
          <cell r="T48">
            <v>10.864000000000001</v>
          </cell>
          <cell r="V48">
            <v>0.59099999999999997</v>
          </cell>
          <cell r="W48">
            <v>2.266</v>
          </cell>
          <cell r="X48">
            <v>2.4830000000000001</v>
          </cell>
          <cell r="Y48">
            <v>3.8010000000000002</v>
          </cell>
          <cell r="Z48">
            <v>3.8010000000000002</v>
          </cell>
          <cell r="AB48">
            <v>2.448</v>
          </cell>
          <cell r="AC48">
            <v>2.5902502952442807</v>
          </cell>
          <cell r="AD48">
            <v>2.736872236959321</v>
          </cell>
          <cell r="AE48">
            <v>2.9305922018568173</v>
          </cell>
          <cell r="AF48">
            <v>2.9305922018568173</v>
          </cell>
          <cell r="AH48">
            <v>0.16661859619978214</v>
          </cell>
          <cell r="AI48">
            <v>0.35140883241885501</v>
          </cell>
          <cell r="AJ48">
            <v>0.55496059543276144</v>
          </cell>
          <cell r="AK48">
            <v>0.77788599285313165</v>
          </cell>
          <cell r="AL48">
            <v>0.77788599285313165</v>
          </cell>
          <cell r="AN48">
            <v>0.17815168767390244</v>
          </cell>
          <cell r="AO48">
            <v>0.37585295768255378</v>
          </cell>
          <cell r="AP48">
            <v>0.59375795730730196</v>
          </cell>
          <cell r="AQ48">
            <v>0.83254547533723922</v>
          </cell>
          <cell r="AR48">
            <v>0.83254547533723922</v>
          </cell>
        </row>
        <row r="49">
          <cell r="A49" t="str">
            <v>Net Cash Provided by Financing Activities</v>
          </cell>
          <cell r="D49">
            <v>0</v>
          </cell>
          <cell r="E49">
            <v>0</v>
          </cell>
          <cell r="F49">
            <v>0</v>
          </cell>
          <cell r="G49">
            <v>2.0840000000000005</v>
          </cell>
          <cell r="H49">
            <v>2.0840000000000005</v>
          </cell>
          <cell r="J49">
            <v>0.376</v>
          </cell>
          <cell r="K49">
            <v>1.01</v>
          </cell>
          <cell r="L49">
            <v>93.006999999999991</v>
          </cell>
          <cell r="M49">
            <v>93.24499999999999</v>
          </cell>
          <cell r="N49">
            <v>93.24499999999999</v>
          </cell>
          <cell r="P49">
            <v>1.6989999999999998</v>
          </cell>
          <cell r="Q49">
            <v>9.0839999999999996</v>
          </cell>
          <cell r="R49">
            <v>9.6549999999999994</v>
          </cell>
          <cell r="S49">
            <v>10.864000000000001</v>
          </cell>
          <cell r="T49">
            <v>10.864000000000001</v>
          </cell>
          <cell r="V49">
            <v>0.59099999999999997</v>
          </cell>
          <cell r="W49">
            <v>2.266</v>
          </cell>
          <cell r="X49">
            <v>2.4830000000000001</v>
          </cell>
          <cell r="Y49">
            <v>3.8010000000000002</v>
          </cell>
          <cell r="Z49">
            <v>3.8010000000000002</v>
          </cell>
          <cell r="AB49">
            <v>2.448</v>
          </cell>
          <cell r="AC49">
            <v>-1.1579999999999999</v>
          </cell>
          <cell r="AD49">
            <v>-4.0969999999999995</v>
          </cell>
          <cell r="AE49">
            <v>-3.9787274464920483</v>
          </cell>
          <cell r="AF49">
            <v>-3.9787274464920483</v>
          </cell>
          <cell r="AH49">
            <v>1.4240201699284114</v>
          </cell>
          <cell r="AI49">
            <v>3.0030828051698384</v>
          </cell>
          <cell r="AJ49">
            <v>-12.041</v>
          </cell>
          <cell r="AK49">
            <v>6.6464843300470573</v>
          </cell>
          <cell r="AL49">
            <v>6.6464843300470573</v>
          </cell>
          <cell r="AN49">
            <v>0.79637871080828382</v>
          </cell>
          <cell r="AO49">
            <v>1.6713323710928307</v>
          </cell>
          <cell r="AP49">
            <v>2.6260833061394631</v>
          </cell>
          <cell r="AQ49">
            <v>7.1088829366123036</v>
          </cell>
          <cell r="AR49">
            <v>7.1088829366123036</v>
          </cell>
          <cell r="AT49">
            <v>1.0250316135695527</v>
          </cell>
          <cell r="AU49">
            <v>2.1518982966100286</v>
          </cell>
          <cell r="AV49">
            <v>3.7512207052344877</v>
          </cell>
          <cell r="AW49">
            <v>5.5024386524048623</v>
          </cell>
          <cell r="AX49">
            <v>5.5024386524048623</v>
          </cell>
          <cell r="AZ49">
            <v>1.3992948392471187</v>
          </cell>
          <cell r="BA49">
            <v>2.951991518433744</v>
          </cell>
          <cell r="BB49">
            <v>4.6632733352333826</v>
          </cell>
          <cell r="BC49">
            <v>6.5385376811880729</v>
          </cell>
          <cell r="BD49">
            <v>6.5385376811880729</v>
          </cell>
        </row>
        <row r="50">
          <cell r="A50" t="str">
            <v>Exchange Rate Impact</v>
          </cell>
          <cell r="H50">
            <v>0</v>
          </cell>
          <cell r="N50">
            <v>0</v>
          </cell>
          <cell r="T50">
            <v>0</v>
          </cell>
          <cell r="Y50">
            <v>0</v>
          </cell>
          <cell r="Z50">
            <v>0</v>
          </cell>
          <cell r="AE50">
            <v>0</v>
          </cell>
        </row>
        <row r="51">
          <cell r="A51" t="str">
            <v>Exchange Rate Impact</v>
          </cell>
          <cell r="H51">
            <v>0</v>
          </cell>
          <cell r="N51">
            <v>0</v>
          </cell>
          <cell r="T51">
            <v>0</v>
          </cell>
          <cell r="Y51">
            <v>0</v>
          </cell>
          <cell r="Z51">
            <v>0</v>
          </cell>
          <cell r="AE51">
            <v>0</v>
          </cell>
        </row>
        <row r="52">
          <cell r="A52" t="str">
            <v>Change in Cash and Cash Equivalents</v>
          </cell>
          <cell r="G52">
            <v>9.127444999999998</v>
          </cell>
          <cell r="H52">
            <v>9.127444999999998</v>
          </cell>
          <cell r="J52">
            <v>2.5690000000000004</v>
          </cell>
          <cell r="K52">
            <v>7.6220000000000017</v>
          </cell>
          <cell r="L52">
            <v>11.021999999999977</v>
          </cell>
          <cell r="M52">
            <v>17.72999999999999</v>
          </cell>
          <cell r="N52">
            <v>17.72999999999999</v>
          </cell>
          <cell r="P52">
            <v>-10.912000000000003</v>
          </cell>
          <cell r="Q52">
            <v>3.9119999999999848</v>
          </cell>
          <cell r="R52">
            <v>-12.906000000000018</v>
          </cell>
          <cell r="S52">
            <v>-11.251000000000008</v>
          </cell>
          <cell r="T52">
            <v>-11.251000000000008</v>
          </cell>
          <cell r="V52">
            <v>-0.23099999999999565</v>
          </cell>
          <cell r="W52">
            <v>-3.9980000000000029</v>
          </cell>
          <cell r="X52">
            <v>-5.4259999999999806</v>
          </cell>
          <cell r="Y52">
            <v>3.434000000000017</v>
          </cell>
          <cell r="Z52">
            <v>3.434000000000017</v>
          </cell>
          <cell r="AB52">
            <v>-22.201999999999988</v>
          </cell>
          <cell r="AC52">
            <v>-22.670935384053401</v>
          </cell>
          <cell r="AD52">
            <v>-18.203927125183959</v>
          </cell>
          <cell r="AE52">
            <v>-14.971851777376422</v>
          </cell>
          <cell r="AF52">
            <v>-14.971851777376422</v>
          </cell>
          <cell r="AH52">
            <v>4.072796371115837</v>
          </cell>
          <cell r="AI52">
            <v>10.718517742620381</v>
          </cell>
          <cell r="AJ52">
            <v>17.530349171047714</v>
          </cell>
          <cell r="AK52">
            <v>20.291050477582719</v>
          </cell>
          <cell r="AL52">
            <v>20.291050477582719</v>
          </cell>
          <cell r="AN52">
            <v>3.4566500107489464</v>
          </cell>
          <cell r="AO52">
            <v>10.131884716886237</v>
          </cell>
          <cell r="AP52">
            <v>16.923641689655426</v>
          </cell>
          <cell r="AQ52">
            <v>20.821966083164686</v>
          </cell>
          <cell r="AR52">
            <v>20.821966083164686</v>
          </cell>
        </row>
        <row r="53">
          <cell r="A53" t="str">
            <v>Change in Cash and Cash Equivalents</v>
          </cell>
          <cell r="G53">
            <v>9.127444999999998</v>
          </cell>
          <cell r="H53">
            <v>9.127444999999998</v>
          </cell>
          <cell r="J53">
            <v>2.5690000000000004</v>
          </cell>
          <cell r="K53">
            <v>7.6220000000000017</v>
          </cell>
          <cell r="L53">
            <v>11.021999999999977</v>
          </cell>
          <cell r="M53">
            <v>17.72999999999999</v>
          </cell>
          <cell r="N53">
            <v>17.72999999999999</v>
          </cell>
          <cell r="P53">
            <v>-10.912000000000003</v>
          </cell>
          <cell r="Q53">
            <v>3.9119999999999848</v>
          </cell>
          <cell r="R53">
            <v>-12.906000000000018</v>
          </cell>
          <cell r="S53">
            <v>-11.251000000000008</v>
          </cell>
          <cell r="T53">
            <v>-11.251000000000008</v>
          </cell>
          <cell r="V53">
            <v>-0.23099999999999565</v>
          </cell>
          <cell r="W53">
            <v>-3.9980000000000029</v>
          </cell>
          <cell r="X53">
            <v>-5.4259999999999806</v>
          </cell>
          <cell r="Y53">
            <v>3.434000000000017</v>
          </cell>
          <cell r="Z53">
            <v>3.434000000000017</v>
          </cell>
          <cell r="AB53">
            <v>-22.201999999999988</v>
          </cell>
          <cell r="AC53">
            <v>-21.798000000000009</v>
          </cell>
          <cell r="AD53">
            <v>-22.832509166666689</v>
          </cell>
          <cell r="AE53">
            <v>-20.607673154462308</v>
          </cell>
          <cell r="AF53">
            <v>-20.607673154462308</v>
          </cell>
          <cell r="AH53">
            <v>1.6655087360292127</v>
          </cell>
          <cell r="AI53">
            <v>8.3160896429365252</v>
          </cell>
          <cell r="AJ53">
            <v>23.814999999999994</v>
          </cell>
          <cell r="AK53">
            <v>19.769022541365636</v>
          </cell>
          <cell r="AL53">
            <v>19.769022541365636</v>
          </cell>
          <cell r="AN53">
            <v>-3.1728285419985189</v>
          </cell>
          <cell r="AO53">
            <v>0.45514258336070146</v>
          </cell>
          <cell r="AP53">
            <v>5.0237320071546048</v>
          </cell>
          <cell r="AQ53">
            <v>27.120634151260624</v>
          </cell>
          <cell r="AR53">
            <v>27.120634151260624</v>
          </cell>
          <cell r="AT53">
            <v>-0.95492025863720476</v>
          </cell>
          <cell r="AU53">
            <v>3.1854442700827703</v>
          </cell>
          <cell r="AV53">
            <v>8.1580703540858437</v>
          </cell>
          <cell r="AW53">
            <v>13.848226867184822</v>
          </cell>
          <cell r="AX53">
            <v>13.848226867184822</v>
          </cell>
          <cell r="AZ53">
            <v>3.9202407893021594</v>
          </cell>
          <cell r="BA53">
            <v>8.7876914315365884</v>
          </cell>
          <cell r="BB53">
            <v>14.65198498667811</v>
          </cell>
          <cell r="BC53">
            <v>21.244747497706371</v>
          </cell>
          <cell r="BD53">
            <v>21.244747497706371</v>
          </cell>
        </row>
        <row r="54">
          <cell r="A54" t="str">
            <v>Cash, Beginning of Period</v>
          </cell>
          <cell r="G54">
            <v>0</v>
          </cell>
          <cell r="H54">
            <v>0</v>
          </cell>
          <cell r="J54">
            <v>27.916</v>
          </cell>
          <cell r="K54">
            <v>27.916</v>
          </cell>
          <cell r="L54">
            <v>27.916</v>
          </cell>
          <cell r="M54">
            <v>27.916</v>
          </cell>
          <cell r="N54">
            <v>27.916</v>
          </cell>
          <cell r="P54">
            <v>45.646000000000001</v>
          </cell>
          <cell r="Q54">
            <v>45.646000000000001</v>
          </cell>
          <cell r="R54">
            <v>45.646000000000001</v>
          </cell>
          <cell r="S54">
            <v>45.646000000000001</v>
          </cell>
          <cell r="T54">
            <v>45.646000000000001</v>
          </cell>
          <cell r="V54">
            <v>34.395000000000003</v>
          </cell>
          <cell r="W54">
            <v>34.395000000000003</v>
          </cell>
          <cell r="X54">
            <v>34.395000000000003</v>
          </cell>
          <cell r="Y54">
            <v>34.395000000000003</v>
          </cell>
          <cell r="Z54">
            <v>34.395000000000003</v>
          </cell>
          <cell r="AB54">
            <v>37.829000000000001</v>
          </cell>
          <cell r="AC54">
            <v>37.829000000000001</v>
          </cell>
          <cell r="AD54">
            <v>37.829000000000001</v>
          </cell>
          <cell r="AE54">
            <v>37.829000000000001</v>
          </cell>
          <cell r="AF54">
            <v>37.829000000000001</v>
          </cell>
          <cell r="AH54">
            <v>22.857148222623593</v>
          </cell>
          <cell r="AI54">
            <v>22.857148222623593</v>
          </cell>
          <cell r="AJ54">
            <v>22.857148222623593</v>
          </cell>
          <cell r="AK54">
            <v>22.857148222623593</v>
          </cell>
          <cell r="AL54">
            <v>22.857148222623593</v>
          </cell>
          <cell r="AN54">
            <v>43.148198700206308</v>
          </cell>
          <cell r="AO54">
            <v>43.148198700206308</v>
          </cell>
          <cell r="AP54">
            <v>43.148198700206308</v>
          </cell>
          <cell r="AQ54">
            <v>43.148198700206308</v>
          </cell>
          <cell r="AR54">
            <v>43.148198700206308</v>
          </cell>
        </row>
        <row r="55">
          <cell r="A55" t="str">
            <v>Cash, Beginning of Period</v>
          </cell>
          <cell r="G55">
            <v>0</v>
          </cell>
          <cell r="H55">
            <v>0</v>
          </cell>
          <cell r="J55">
            <v>27.916</v>
          </cell>
          <cell r="K55">
            <v>27.916</v>
          </cell>
          <cell r="L55">
            <v>27.916</v>
          </cell>
          <cell r="M55">
            <v>27.916</v>
          </cell>
          <cell r="N55">
            <v>27.916</v>
          </cell>
          <cell r="P55">
            <v>45.646000000000001</v>
          </cell>
          <cell r="Q55">
            <v>45.646000000000001</v>
          </cell>
          <cell r="R55">
            <v>45.646000000000001</v>
          </cell>
          <cell r="S55">
            <v>45.646000000000001</v>
          </cell>
          <cell r="T55">
            <v>45.646000000000001</v>
          </cell>
          <cell r="V55">
            <v>34.395000000000003</v>
          </cell>
          <cell r="W55">
            <v>34.395000000000003</v>
          </cell>
          <cell r="X55">
            <v>34.395000000000003</v>
          </cell>
          <cell r="Y55">
            <v>34.395000000000003</v>
          </cell>
          <cell r="Z55">
            <v>34.395000000000003</v>
          </cell>
          <cell r="AB55">
            <v>37.829000000000001</v>
          </cell>
          <cell r="AC55">
            <v>37.829000000000001</v>
          </cell>
          <cell r="AD55">
            <v>37.829000000000001</v>
          </cell>
          <cell r="AE55">
            <v>37.829000000000001</v>
          </cell>
          <cell r="AF55">
            <v>37.829000000000001</v>
          </cell>
          <cell r="AH55">
            <v>17.221326845537696</v>
          </cell>
          <cell r="AI55">
            <v>17.221326845537696</v>
          </cell>
          <cell r="AJ55">
            <v>15.492000000000001</v>
          </cell>
          <cell r="AK55">
            <v>17.221326845537696</v>
          </cell>
          <cell r="AL55">
            <v>17.221326845537696</v>
          </cell>
          <cell r="AN55">
            <v>70.906999999999996</v>
          </cell>
          <cell r="AO55">
            <v>70.906999999999996</v>
          </cell>
          <cell r="AP55">
            <v>70.906999999999996</v>
          </cell>
          <cell r="AQ55">
            <v>36.990349386903333</v>
          </cell>
          <cell r="AR55">
            <v>36.990349386903333</v>
          </cell>
          <cell r="AT55">
            <v>79.369727576676681</v>
          </cell>
          <cell r="AU55">
            <v>79.369727576676681</v>
          </cell>
          <cell r="AV55">
            <v>79.369727576676681</v>
          </cell>
          <cell r="AW55">
            <v>79.369727576676681</v>
          </cell>
          <cell r="AX55">
            <v>79.369727576676681</v>
          </cell>
          <cell r="AZ55">
            <v>93.217954443861501</v>
          </cell>
          <cell r="BA55">
            <v>93.217954443861501</v>
          </cell>
          <cell r="BB55">
            <v>93.217954443861501</v>
          </cell>
          <cell r="BC55">
            <v>93.217954443861501</v>
          </cell>
          <cell r="BD55">
            <v>93.217954443861501</v>
          </cell>
        </row>
        <row r="57">
          <cell r="A57" t="str">
            <v>Cash, end of period</v>
          </cell>
          <cell r="G57">
            <v>9.127444999999998</v>
          </cell>
          <cell r="H57">
            <v>9.127444999999998</v>
          </cell>
          <cell r="J57">
            <v>30.484999999999999</v>
          </cell>
          <cell r="K57">
            <v>35.538000000000004</v>
          </cell>
          <cell r="L57">
            <v>38.937999999999974</v>
          </cell>
          <cell r="M57">
            <v>45.645999999999987</v>
          </cell>
          <cell r="N57">
            <v>45.645999999999987</v>
          </cell>
          <cell r="O57">
            <v>0</v>
          </cell>
          <cell r="P57">
            <v>34.733999999999995</v>
          </cell>
          <cell r="Q57">
            <v>49.557999999999986</v>
          </cell>
          <cell r="R57">
            <v>32.739999999999981</v>
          </cell>
          <cell r="S57">
            <v>34.394999999999996</v>
          </cell>
          <cell r="T57">
            <v>34.394999999999996</v>
          </cell>
          <cell r="U57">
            <v>0</v>
          </cell>
          <cell r="V57">
            <v>34.164000000000009</v>
          </cell>
          <cell r="W57">
            <v>30.396999999999998</v>
          </cell>
          <cell r="X57">
            <v>28.969000000000023</v>
          </cell>
          <cell r="Y57">
            <v>37.829000000000022</v>
          </cell>
          <cell r="Z57">
            <v>37.829000000000022</v>
          </cell>
          <cell r="AB57">
            <v>15.627000000000013</v>
          </cell>
          <cell r="AC57">
            <v>15.1580646159466</v>
          </cell>
          <cell r="AD57">
            <v>19.625072874816041</v>
          </cell>
          <cell r="AE57">
            <v>22.857148222623579</v>
          </cell>
          <cell r="AF57">
            <v>22.857148222623579</v>
          </cell>
          <cell r="AG57">
            <v>0</v>
          </cell>
          <cell r="AH57">
            <v>26.929944593739428</v>
          </cell>
          <cell r="AI57">
            <v>33.575665965243971</v>
          </cell>
          <cell r="AJ57">
            <v>40.38749739367131</v>
          </cell>
          <cell r="AK57">
            <v>43.148198700206308</v>
          </cell>
          <cell r="AL57">
            <v>43.148198700206308</v>
          </cell>
          <cell r="AN57">
            <v>46.604848710955252</v>
          </cell>
          <cell r="AO57">
            <v>53.280083417092541</v>
          </cell>
          <cell r="AP57">
            <v>60.071840389861734</v>
          </cell>
          <cell r="AQ57">
            <v>63.97016478337099</v>
          </cell>
          <cell r="AR57">
            <v>63.97016478337099</v>
          </cell>
        </row>
        <row r="58">
          <cell r="A58" t="str">
            <v>Cash, end of period</v>
          </cell>
          <cell r="G58">
            <v>9.127444999999998</v>
          </cell>
          <cell r="H58">
            <v>9.127444999999998</v>
          </cell>
          <cell r="J58">
            <v>30.484999999999999</v>
          </cell>
          <cell r="K58">
            <v>35.538000000000004</v>
          </cell>
          <cell r="L58">
            <v>38.937999999999974</v>
          </cell>
          <cell r="M58">
            <v>45.645999999999987</v>
          </cell>
          <cell r="N58">
            <v>45.645999999999987</v>
          </cell>
          <cell r="O58">
            <v>0</v>
          </cell>
          <cell r="P58">
            <v>34.733999999999995</v>
          </cell>
          <cell r="Q58">
            <v>49.557999999999986</v>
          </cell>
          <cell r="R58">
            <v>32.739999999999981</v>
          </cell>
          <cell r="S58">
            <v>34.394999999999996</v>
          </cell>
          <cell r="T58">
            <v>34.394999999999996</v>
          </cell>
          <cell r="U58">
            <v>0</v>
          </cell>
          <cell r="V58">
            <v>34.164000000000009</v>
          </cell>
          <cell r="W58">
            <v>30.396999999999998</v>
          </cell>
          <cell r="X58">
            <v>28.969000000000023</v>
          </cell>
          <cell r="Y58">
            <v>37.829000000000022</v>
          </cell>
          <cell r="Z58">
            <v>37.829000000000022</v>
          </cell>
          <cell r="AB58">
            <v>15.627000000000013</v>
          </cell>
          <cell r="AC58">
            <v>16.030999999999992</v>
          </cell>
          <cell r="AD58">
            <v>14.996490833333311</v>
          </cell>
          <cell r="AE58">
            <v>17.221326845537693</v>
          </cell>
          <cell r="AF58">
            <v>17.221326845537693</v>
          </cell>
          <cell r="AG58">
            <v>0</v>
          </cell>
          <cell r="AH58">
            <v>18.88683558156691</v>
          </cell>
          <cell r="AI58">
            <v>25.537416488474221</v>
          </cell>
          <cell r="AJ58">
            <v>39.306999999999995</v>
          </cell>
          <cell r="AK58">
            <v>36.990349386903333</v>
          </cell>
          <cell r="AL58">
            <v>36.990349386903333</v>
          </cell>
          <cell r="AN58">
            <v>67.734171458001484</v>
          </cell>
          <cell r="AO58">
            <v>71.362142583360693</v>
          </cell>
          <cell r="AP58">
            <v>75.930732007154603</v>
          </cell>
          <cell r="AQ58">
            <v>64.110983538163964</v>
          </cell>
          <cell r="AR58">
            <v>64.110983538163964</v>
          </cell>
          <cell r="AT58">
            <v>78.414807318039479</v>
          </cell>
          <cell r="AU58">
            <v>82.55517184675945</v>
          </cell>
          <cell r="AV58">
            <v>87.527797930762517</v>
          </cell>
          <cell r="AW58">
            <v>93.217954443861501</v>
          </cell>
          <cell r="AX58">
            <v>93.217954443861501</v>
          </cell>
          <cell r="AZ58">
            <v>97.138195233163657</v>
          </cell>
          <cell r="BA58">
            <v>102.00564587539809</v>
          </cell>
          <cell r="BB58">
            <v>107.86993943053962</v>
          </cell>
          <cell r="BC58">
            <v>114.46270194156787</v>
          </cell>
          <cell r="BD58">
            <v>114.46270194156787</v>
          </cell>
        </row>
        <row r="59">
          <cell r="A59" t="str">
            <v>Notes:</v>
          </cell>
          <cell r="V59" t="str">
            <v>ok</v>
          </cell>
          <cell r="W59" t="str">
            <v>ok</v>
          </cell>
          <cell r="X59" t="str">
            <v>ok</v>
          </cell>
          <cell r="Y59" t="str">
            <v>ok</v>
          </cell>
          <cell r="Z59" t="str">
            <v>ok</v>
          </cell>
          <cell r="AB59" t="str">
            <v>ok</v>
          </cell>
          <cell r="AC59" t="str">
            <v>ok</v>
          </cell>
          <cell r="AD59" t="str">
            <v>ok</v>
          </cell>
          <cell r="AE59" t="str">
            <v>ok</v>
          </cell>
          <cell r="AF59" t="str">
            <v>ok</v>
          </cell>
          <cell r="AG59" t="str">
            <v xml:space="preserve">check </v>
          </cell>
          <cell r="AH59" t="str">
            <v>ok</v>
          </cell>
          <cell r="AI59" t="str">
            <v>ok</v>
          </cell>
          <cell r="AJ59" t="str">
            <v>ok</v>
          </cell>
          <cell r="AK59" t="str">
            <v>ok</v>
          </cell>
          <cell r="AL59" t="str">
            <v>ok</v>
          </cell>
          <cell r="AN59" t="str">
            <v>ok</v>
          </cell>
          <cell r="AO59" t="str">
            <v>ok</v>
          </cell>
          <cell r="AP59" t="str">
            <v>ok</v>
          </cell>
          <cell r="AQ59" t="str">
            <v>ok</v>
          </cell>
          <cell r="AR59" t="str">
            <v>ok</v>
          </cell>
        </row>
        <row r="60">
          <cell r="A60" t="str">
            <v xml:space="preserve">a) Cash flow actuals represent reported figures from most recent company filings.  </v>
          </cell>
          <cell r="V60">
            <v>0</v>
          </cell>
          <cell r="W60">
            <v>0</v>
          </cell>
          <cell r="X60">
            <v>0</v>
          </cell>
          <cell r="Y60">
            <v>0</v>
          </cell>
          <cell r="Z60">
            <v>0</v>
          </cell>
          <cell r="AB60">
            <v>0</v>
          </cell>
          <cell r="AC60">
            <v>-1.7763568394002505E-14</v>
          </cell>
          <cell r="AD60">
            <v>0</v>
          </cell>
          <cell r="AE60">
            <v>0</v>
          </cell>
          <cell r="AF60">
            <v>0</v>
          </cell>
          <cell r="AG60" t="str">
            <v xml:space="preserve">check </v>
          </cell>
          <cell r="AH60">
            <v>0</v>
          </cell>
          <cell r="AI60">
            <v>0</v>
          </cell>
          <cell r="AJ60">
            <v>0</v>
          </cell>
          <cell r="AK60">
            <v>0</v>
          </cell>
          <cell r="AL60">
            <v>0</v>
          </cell>
          <cell r="AN60">
            <v>0</v>
          </cell>
          <cell r="AO60">
            <v>0</v>
          </cell>
          <cell r="AP60">
            <v>0</v>
          </cell>
          <cell r="AQ60">
            <v>0</v>
          </cell>
          <cell r="AR60">
            <v>0</v>
          </cell>
          <cell r="AT60" t="str">
            <v>ok</v>
          </cell>
          <cell r="AU60" t="str">
            <v>ok</v>
          </cell>
          <cell r="AV60" t="str">
            <v>ok</v>
          </cell>
          <cell r="AW60" t="str">
            <v>ok</v>
          </cell>
          <cell r="AX60" t="str">
            <v>ok</v>
          </cell>
          <cell r="AZ60" t="str">
            <v>ok</v>
          </cell>
          <cell r="BA60" t="str">
            <v>ok</v>
          </cell>
          <cell r="BB60" t="str">
            <v>ok</v>
          </cell>
          <cell r="BC60" t="str">
            <v>ok</v>
          </cell>
          <cell r="BD60" t="str">
            <v>ok</v>
          </cell>
        </row>
        <row r="61">
          <cell r="A61" t="str">
            <v>b) As a result of acquisitions, in some instances, not all quarters with a given year have been restated.</v>
          </cell>
          <cell r="V61">
            <v>0</v>
          </cell>
          <cell r="W61">
            <v>0</v>
          </cell>
          <cell r="X61">
            <v>0</v>
          </cell>
          <cell r="Y61">
            <v>0</v>
          </cell>
          <cell r="Z61">
            <v>0</v>
          </cell>
          <cell r="AB61">
            <v>0</v>
          </cell>
          <cell r="AC61">
            <v>0</v>
          </cell>
          <cell r="AD61">
            <v>-5.66450916666669</v>
          </cell>
          <cell r="AE61">
            <v>0</v>
          </cell>
          <cell r="AF61">
            <v>0</v>
          </cell>
          <cell r="AH61">
            <v>0</v>
          </cell>
          <cell r="AI61">
            <v>0</v>
          </cell>
          <cell r="AJ61">
            <v>0</v>
          </cell>
          <cell r="AK61">
            <v>0</v>
          </cell>
          <cell r="AL61">
            <v>0</v>
          </cell>
          <cell r="AN61">
            <v>0</v>
          </cell>
          <cell r="AO61">
            <v>0</v>
          </cell>
          <cell r="AP61">
            <v>0</v>
          </cell>
          <cell r="AQ61">
            <v>0</v>
          </cell>
          <cell r="AR61">
            <v>0</v>
          </cell>
          <cell r="AT61">
            <v>0</v>
          </cell>
          <cell r="AU61">
            <v>0</v>
          </cell>
          <cell r="AV61">
            <v>0</v>
          </cell>
          <cell r="AW61">
            <v>0</v>
          </cell>
          <cell r="AX61">
            <v>0</v>
          </cell>
          <cell r="AZ61">
            <v>0</v>
          </cell>
          <cell r="BA61">
            <v>0</v>
          </cell>
          <cell r="BB61">
            <v>0</v>
          </cell>
          <cell r="BC61">
            <v>0</v>
          </cell>
          <cell r="BD61">
            <v>0</v>
          </cell>
        </row>
        <row r="62">
          <cell r="A62" t="str">
            <v>b) As a result of acquisitions, in some instances, not all quarters with a given year have been restated.</v>
          </cell>
        </row>
        <row r="63">
          <cell r="A63" t="str">
            <v>iPass</v>
          </cell>
        </row>
        <row r="64">
          <cell r="A64" t="str">
            <v>Cash Flow Statement (Quarterly)</v>
          </cell>
        </row>
        <row r="65">
          <cell r="A65" t="str">
            <v>Cash Flow Statement (Quarterly)</v>
          </cell>
        </row>
        <row r="66">
          <cell r="A66" t="str">
            <v>($ Millions, Except Per-Share Data)</v>
          </cell>
        </row>
        <row r="67">
          <cell r="A67" t="str">
            <v>($ Millions, Except Per-Share Data)</v>
          </cell>
        </row>
        <row r="68">
          <cell r="D68">
            <v>2002</v>
          </cell>
          <cell r="J68">
            <v>2003</v>
          </cell>
          <cell r="P68" t="str">
            <v>2004</v>
          </cell>
          <cell r="V68" t="str">
            <v>2005</v>
          </cell>
          <cell r="AB68" t="str">
            <v xml:space="preserve">  2006E</v>
          </cell>
          <cell r="AH68" t="str">
            <v xml:space="preserve">  2007E</v>
          </cell>
          <cell r="AM68" t="str">
            <v xml:space="preserve"> </v>
          </cell>
          <cell r="AN68" t="str">
            <v xml:space="preserve">  2008E</v>
          </cell>
          <cell r="AS68" t="str">
            <v xml:space="preserve"> </v>
          </cell>
        </row>
        <row r="69">
          <cell r="D69" t="str">
            <v>3/02</v>
          </cell>
          <cell r="E69" t="str">
            <v>6/02</v>
          </cell>
          <cell r="F69" t="str">
            <v>9/02</v>
          </cell>
          <cell r="G69" t="str">
            <v>12/02</v>
          </cell>
          <cell r="H69" t="str">
            <v>FY02</v>
          </cell>
          <cell r="J69" t="str">
            <v>3/03</v>
          </cell>
          <cell r="K69" t="str">
            <v>6/03</v>
          </cell>
          <cell r="L69" t="str">
            <v>9/03</v>
          </cell>
          <cell r="M69" t="str">
            <v>12/03</v>
          </cell>
          <cell r="N69" t="str">
            <v>FY03</v>
          </cell>
          <cell r="P69" t="str">
            <v>3/04</v>
          </cell>
          <cell r="Q69" t="str">
            <v>6/04</v>
          </cell>
          <cell r="R69" t="str">
            <v>9/04</v>
          </cell>
          <cell r="S69" t="str">
            <v>12/04</v>
          </cell>
          <cell r="T69" t="str">
            <v>FY04</v>
          </cell>
          <cell r="V69" t="str">
            <v>3/05</v>
          </cell>
          <cell r="W69" t="str">
            <v xml:space="preserve"> 6/05</v>
          </cell>
          <cell r="X69" t="str">
            <v>9/05</v>
          </cell>
          <cell r="Y69" t="str">
            <v>12/05</v>
          </cell>
          <cell r="Z69" t="str">
            <v>FY05</v>
          </cell>
          <cell r="AB69" t="str">
            <v>3/06</v>
          </cell>
          <cell r="AC69" t="str">
            <v xml:space="preserve"> 6/06E</v>
          </cell>
          <cell r="AD69" t="str">
            <v>9/06E</v>
          </cell>
          <cell r="AE69" t="str">
            <v>12/06E</v>
          </cell>
          <cell r="AF69" t="str">
            <v>FY06E</v>
          </cell>
          <cell r="AH69" t="str">
            <v xml:space="preserve"> 3/07E</v>
          </cell>
          <cell r="AI69" t="str">
            <v>6/07E</v>
          </cell>
          <cell r="AJ69" t="str">
            <v>9/07E</v>
          </cell>
          <cell r="AK69" t="str">
            <v>12/07E</v>
          </cell>
          <cell r="AL69" t="str">
            <v>FY07E</v>
          </cell>
          <cell r="AM69" t="str">
            <v xml:space="preserve"> </v>
          </cell>
          <cell r="AN69" t="str">
            <v xml:space="preserve"> 3/08E</v>
          </cell>
          <cell r="AO69" t="str">
            <v>6/08E</v>
          </cell>
          <cell r="AP69" t="str">
            <v>9/08E</v>
          </cell>
          <cell r="AQ69" t="str">
            <v>12/08E</v>
          </cell>
          <cell r="AR69" t="str">
            <v>FY08E</v>
          </cell>
          <cell r="AT69" t="str">
            <v xml:space="preserve">  2009E</v>
          </cell>
          <cell r="AZ69" t="str">
            <v xml:space="preserve">  2010E</v>
          </cell>
          <cell r="BE69" t="str">
            <v xml:space="preserve"> </v>
          </cell>
        </row>
        <row r="70">
          <cell r="D70" t="str">
            <v>3/02</v>
          </cell>
          <cell r="E70" t="str">
            <v>6/02</v>
          </cell>
          <cell r="F70" t="str">
            <v>9/02</v>
          </cell>
          <cell r="G70" t="str">
            <v>12/02</v>
          </cell>
          <cell r="H70" t="str">
            <v>FY02</v>
          </cell>
          <cell r="J70" t="str">
            <v>3/03</v>
          </cell>
          <cell r="K70" t="str">
            <v>6/03</v>
          </cell>
          <cell r="L70" t="str">
            <v>9/03</v>
          </cell>
          <cell r="M70" t="str">
            <v>12/03</v>
          </cell>
          <cell r="N70" t="str">
            <v>FY03</v>
          </cell>
          <cell r="P70" t="str">
            <v>3/04</v>
          </cell>
          <cell r="Q70" t="str">
            <v>6/04</v>
          </cell>
          <cell r="R70" t="str">
            <v>9/04</v>
          </cell>
          <cell r="S70" t="str">
            <v>12/04</v>
          </cell>
          <cell r="T70" t="str">
            <v>FY04</v>
          </cell>
          <cell r="V70" t="str">
            <v>3/05</v>
          </cell>
          <cell r="W70" t="str">
            <v xml:space="preserve"> 6/05</v>
          </cell>
          <cell r="X70" t="str">
            <v>9/05</v>
          </cell>
          <cell r="Y70" t="str">
            <v>12/05</v>
          </cell>
          <cell r="Z70" t="str">
            <v>FY05</v>
          </cell>
          <cell r="AB70" t="str">
            <v>3/06</v>
          </cell>
          <cell r="AC70" t="str">
            <v xml:space="preserve"> 6/06</v>
          </cell>
          <cell r="AD70" t="str">
            <v>9/06</v>
          </cell>
          <cell r="AE70" t="str">
            <v>12/06E</v>
          </cell>
          <cell r="AF70" t="str">
            <v>FY06E</v>
          </cell>
          <cell r="AH70" t="str">
            <v xml:space="preserve"> 3/07E</v>
          </cell>
          <cell r="AI70" t="str">
            <v>6/07E</v>
          </cell>
          <cell r="AJ70" t="str">
            <v>9/07</v>
          </cell>
          <cell r="AK70" t="str">
            <v>12/07E</v>
          </cell>
          <cell r="AL70" t="str">
            <v>FY07E</v>
          </cell>
          <cell r="AN70" t="str">
            <v xml:space="preserve"> 3/08E</v>
          </cell>
          <cell r="AO70" t="str">
            <v>6/08E</v>
          </cell>
          <cell r="AP70" t="str">
            <v>9/08E</v>
          </cell>
          <cell r="AQ70" t="str">
            <v>12/08E</v>
          </cell>
          <cell r="AR70" t="str">
            <v>FY08E</v>
          </cell>
          <cell r="AT70" t="str">
            <v xml:space="preserve"> 3/09E</v>
          </cell>
          <cell r="AU70" t="str">
            <v>6/09E</v>
          </cell>
          <cell r="AV70" t="str">
            <v>9/09E</v>
          </cell>
          <cell r="AW70" t="str">
            <v>12/09E</v>
          </cell>
          <cell r="AX70" t="str">
            <v>FY09E</v>
          </cell>
          <cell r="AZ70" t="str">
            <v xml:space="preserve"> 3/10E</v>
          </cell>
          <cell r="BA70" t="str">
            <v>6/10E</v>
          </cell>
          <cell r="BB70" t="str">
            <v>9/10E</v>
          </cell>
          <cell r="BC70" t="str">
            <v>12/10E</v>
          </cell>
          <cell r="BD70" t="str">
            <v>FY10E</v>
          </cell>
        </row>
        <row r="71">
          <cell r="A71" t="str">
            <v>Operating Activities:</v>
          </cell>
        </row>
        <row r="72">
          <cell r="A72" t="str">
            <v>Net income (loss)</v>
          </cell>
          <cell r="G72">
            <v>27.095999999999997</v>
          </cell>
          <cell r="H72">
            <v>29.760444999999997</v>
          </cell>
          <cell r="J72">
            <v>2.3100000000000005</v>
          </cell>
          <cell r="K72">
            <v>2.9520000000000017</v>
          </cell>
          <cell r="L72">
            <v>4.4609999999999967</v>
          </cell>
          <cell r="M72">
            <v>4.1789999999999985</v>
          </cell>
          <cell r="N72">
            <v>13.901999999999997</v>
          </cell>
          <cell r="P72">
            <v>4.6969999999999992</v>
          </cell>
          <cell r="Q72">
            <v>4.4889999999999972</v>
          </cell>
          <cell r="R72">
            <v>5.2060000000000013</v>
          </cell>
          <cell r="S72">
            <v>4.6759999999999966</v>
          </cell>
          <cell r="T72">
            <v>19.067999999999994</v>
          </cell>
          <cell r="V72">
            <v>4.089000000000004</v>
          </cell>
          <cell r="W72">
            <v>3.3309999999999995</v>
          </cell>
          <cell r="X72">
            <v>4.2100000000000044</v>
          </cell>
          <cell r="Y72">
            <v>1.264999999999997</v>
          </cell>
          <cell r="Z72">
            <v>12.895000000000005</v>
          </cell>
          <cell r="AB72">
            <v>-6.4999999999997726E-2</v>
          </cell>
          <cell r="AC72">
            <v>-0.32373694021198007</v>
          </cell>
          <cell r="AD72">
            <v>1.7858014838673357</v>
          </cell>
          <cell r="AE72">
            <v>3.7233403625240746</v>
          </cell>
          <cell r="AF72">
            <v>5.1204049061794326</v>
          </cell>
          <cell r="AH72">
            <v>1.2244307110859602</v>
          </cell>
          <cell r="AI72">
            <v>0.94938985571626944</v>
          </cell>
          <cell r="AJ72">
            <v>1.0732239152744003</v>
          </cell>
          <cell r="AK72">
            <v>0.84604774523679005</v>
          </cell>
          <cell r="AL72">
            <v>4.09309222731342</v>
          </cell>
          <cell r="AN72">
            <v>1.3698264152859758</v>
          </cell>
          <cell r="AO72">
            <v>1.1715413065666882</v>
          </cell>
          <cell r="AP72">
            <v>0.99614705447104601</v>
          </cell>
          <cell r="AQ72">
            <v>0.82999342417014699</v>
          </cell>
          <cell r="AR72">
            <v>4.367508200493857</v>
          </cell>
          <cell r="AW72" t="str">
            <v>mstag:netIncomeReported</v>
          </cell>
          <cell r="AX72">
            <v>6</v>
          </cell>
          <cell r="AY72" t="str">
            <v>ISO4217:USD</v>
          </cell>
          <cell r="AZ72" t="b">
            <v>0</v>
          </cell>
          <cell r="BA72" t="b">
            <v>0</v>
          </cell>
        </row>
        <row r="73">
          <cell r="A73" t="str">
            <v>Net income (loss)</v>
          </cell>
          <cell r="G73">
            <v>27.095999999999997</v>
          </cell>
          <cell r="H73">
            <v>29.760444999999997</v>
          </cell>
          <cell r="J73">
            <v>2.3100000000000005</v>
          </cell>
          <cell r="K73">
            <v>2.9520000000000017</v>
          </cell>
          <cell r="L73">
            <v>4.4609999999999967</v>
          </cell>
          <cell r="M73">
            <v>4.1789999999999985</v>
          </cell>
          <cell r="N73">
            <v>13.901999999999997</v>
          </cell>
          <cell r="P73">
            <v>4.6969999999999992</v>
          </cell>
          <cell r="Q73">
            <v>4.4889999999999972</v>
          </cell>
          <cell r="R73">
            <v>5.2060000000000013</v>
          </cell>
          <cell r="S73">
            <v>4.6759999999999966</v>
          </cell>
          <cell r="T73">
            <v>19.067999999999994</v>
          </cell>
          <cell r="V73">
            <v>4.089000000000004</v>
          </cell>
          <cell r="W73">
            <v>3.3309999999999995</v>
          </cell>
          <cell r="X73">
            <v>4.2100000000000044</v>
          </cell>
          <cell r="Y73">
            <v>1.264999999999997</v>
          </cell>
          <cell r="Z73">
            <v>12.895000000000005</v>
          </cell>
          <cell r="AB73">
            <v>-6.4999999999997726E-2</v>
          </cell>
          <cell r="AC73">
            <v>-2.0540000000000052</v>
          </cell>
          <cell r="AD73">
            <v>-2.2090000000000054</v>
          </cell>
          <cell r="AE73">
            <v>-9.9408609598691022E-2</v>
          </cell>
          <cell r="AF73">
            <v>-4.4274086095986993</v>
          </cell>
          <cell r="AH73">
            <v>1.29109926923817</v>
          </cell>
          <cell r="AI73">
            <v>1.249386626970137</v>
          </cell>
          <cell r="AJ73">
            <v>-1.0810000000000031</v>
          </cell>
          <cell r="AK73">
            <v>1.3255540812079616</v>
          </cell>
          <cell r="AL73">
            <v>5.3158011042302755</v>
          </cell>
          <cell r="AN73">
            <v>4.9954932331998984E-2</v>
          </cell>
          <cell r="AO73">
            <v>5.0305965214435693E-2</v>
          </cell>
          <cell r="AP73">
            <v>0.21259537591905253</v>
          </cell>
          <cell r="AQ73">
            <v>1.8882628179367247</v>
          </cell>
          <cell r="AR73">
            <v>8.4036949328118542</v>
          </cell>
          <cell r="AT73">
            <v>0.64001144280085853</v>
          </cell>
          <cell r="AU73">
            <v>0.51746427623909552</v>
          </cell>
          <cell r="AV73">
            <v>0.89709079824982885</v>
          </cell>
          <cell r="AW73">
            <v>0.93734212309523945</v>
          </cell>
          <cell r="AX73">
            <v>2.9919086403850224</v>
          </cell>
          <cell r="AZ73">
            <v>1.1235979115174799</v>
          </cell>
          <cell r="BA73">
            <v>1.4499397543640207</v>
          </cell>
          <cell r="BB73">
            <v>1.552782911596021</v>
          </cell>
          <cell r="BC73">
            <v>1.6219096866504801</v>
          </cell>
          <cell r="BD73">
            <v>5.7482302641280016</v>
          </cell>
          <cell r="BI73" t="str">
            <v>mstag:netIncomeReported</v>
          </cell>
          <cell r="BJ73">
            <v>6</v>
          </cell>
          <cell r="BK73" t="str">
            <v>ISO4217:USD</v>
          </cell>
          <cell r="BL73" t="b">
            <v>0</v>
          </cell>
          <cell r="BM73" t="b">
            <v>0</v>
          </cell>
        </row>
        <row r="75">
          <cell r="A75" t="str">
            <v>Adjustments to Operating Activities:</v>
          </cell>
        </row>
        <row r="76">
          <cell r="A76" t="str">
            <v>Amortization of stock-based comp</v>
          </cell>
          <cell r="D76">
            <v>0</v>
          </cell>
          <cell r="E76">
            <v>0</v>
          </cell>
          <cell r="F76">
            <v>0</v>
          </cell>
          <cell r="G76">
            <v>2.8250000000000002</v>
          </cell>
          <cell r="H76">
            <v>2.8250000000000002</v>
          </cell>
          <cell r="J76">
            <v>1.1080000000000001</v>
          </cell>
          <cell r="K76">
            <v>1.161</v>
          </cell>
          <cell r="L76">
            <v>1.1419999999999999</v>
          </cell>
          <cell r="M76">
            <v>1.0500000000000003</v>
          </cell>
          <cell r="N76">
            <v>4.4610000000000003</v>
          </cell>
          <cell r="P76">
            <v>0.78700000000000003</v>
          </cell>
          <cell r="Q76">
            <v>0.62299999999999989</v>
          </cell>
          <cell r="R76">
            <v>0.48</v>
          </cell>
          <cell r="S76">
            <v>0.45200000000000018</v>
          </cell>
          <cell r="T76">
            <v>2.3420000000000001</v>
          </cell>
          <cell r="V76">
            <v>0.36</v>
          </cell>
          <cell r="W76">
            <v>0.31500000000000006</v>
          </cell>
          <cell r="X76">
            <v>0.23699999999999999</v>
          </cell>
          <cell r="Y76">
            <v>0.22499999999999998</v>
          </cell>
          <cell r="Z76">
            <v>1.137</v>
          </cell>
          <cell r="AB76">
            <v>1.43</v>
          </cell>
          <cell r="AC76">
            <v>1.4000000000000001</v>
          </cell>
          <cell r="AD76">
            <v>2.1155625084185186</v>
          </cell>
          <cell r="AE76">
            <v>2.2782980859891744</v>
          </cell>
          <cell r="AF76">
            <v>7.223860594407693</v>
          </cell>
          <cell r="AH76">
            <v>2.3851380699251457</v>
          </cell>
          <cell r="AI76">
            <v>2.6019688035547044</v>
          </cell>
          <cell r="AJ76">
            <v>2.8187995371842627</v>
          </cell>
          <cell r="AK76">
            <v>3.0356302708138223</v>
          </cell>
          <cell r="AL76">
            <v>10.841536681477935</v>
          </cell>
          <cell r="AN76">
            <v>2.7933232855413737</v>
          </cell>
          <cell r="AO76">
            <v>3.0472617660451347</v>
          </cell>
          <cell r="AP76">
            <v>3.3012002465488965</v>
          </cell>
          <cell r="AQ76">
            <v>3.5551387270526575</v>
          </cell>
          <cell r="AR76">
            <v>12.696924025188062</v>
          </cell>
          <cell r="AW76" t="str">
            <v>mstag:stockBasedCompensationChargePreTax</v>
          </cell>
          <cell r="AX76">
            <v>6</v>
          </cell>
          <cell r="AY76" t="str">
            <v>ISO4217:USD</v>
          </cell>
          <cell r="AZ76" t="b">
            <v>0</v>
          </cell>
          <cell r="BA76" t="b">
            <v>0</v>
          </cell>
        </row>
        <row r="77">
          <cell r="A77" t="str">
            <v>Amortization of acquired intangibles</v>
          </cell>
          <cell r="D77">
            <v>0</v>
          </cell>
          <cell r="E77">
            <v>0</v>
          </cell>
          <cell r="F77">
            <v>0</v>
          </cell>
          <cell r="G77">
            <v>0</v>
          </cell>
          <cell r="H77">
            <v>0</v>
          </cell>
          <cell r="J77">
            <v>0</v>
          </cell>
          <cell r="K77">
            <v>0</v>
          </cell>
          <cell r="L77">
            <v>0</v>
          </cell>
          <cell r="M77">
            <v>0</v>
          </cell>
          <cell r="N77">
            <v>0</v>
          </cell>
          <cell r="P77">
            <v>0</v>
          </cell>
          <cell r="Q77">
            <v>0</v>
          </cell>
          <cell r="R77">
            <v>2.1000000000000001E-2</v>
          </cell>
          <cell r="S77">
            <v>0.436</v>
          </cell>
          <cell r="T77">
            <v>0.45700000000000002</v>
          </cell>
          <cell r="V77">
            <v>0.59199999999999997</v>
          </cell>
          <cell r="W77">
            <v>0.59100000000000008</v>
          </cell>
          <cell r="X77">
            <v>0.59199999999999986</v>
          </cell>
          <cell r="Y77">
            <v>0.59200000000000008</v>
          </cell>
          <cell r="Z77">
            <v>2.367</v>
          </cell>
          <cell r="AB77">
            <v>0.82099999999999995</v>
          </cell>
          <cell r="AC77">
            <v>0.82099999999999995</v>
          </cell>
          <cell r="AD77">
            <v>0.82100000000000017</v>
          </cell>
          <cell r="AE77">
            <v>0.82099999999999973</v>
          </cell>
          <cell r="AF77">
            <v>3.2839999999999998</v>
          </cell>
          <cell r="AH77">
            <v>0.82099999999999995</v>
          </cell>
          <cell r="AI77">
            <v>0.82099999999999995</v>
          </cell>
          <cell r="AJ77">
            <v>0.82100000000000017</v>
          </cell>
          <cell r="AK77">
            <v>0.82099999999999973</v>
          </cell>
          <cell r="AL77">
            <v>3.2839999999999998</v>
          </cell>
          <cell r="AN77">
            <v>0.82099999999999995</v>
          </cell>
          <cell r="AO77">
            <v>0.82099999999999995</v>
          </cell>
          <cell r="AP77">
            <v>0.82100000000000017</v>
          </cell>
          <cell r="AQ77">
            <v>0.82099999999999973</v>
          </cell>
          <cell r="AR77">
            <v>3.2839999999999998</v>
          </cell>
          <cell r="AT77">
            <v>1.5320513215718092</v>
          </cell>
          <cell r="AU77">
            <v>1.6713287144419735</v>
          </cell>
          <cell r="AV77">
            <v>1.8106061073121382</v>
          </cell>
          <cell r="AW77" t="str">
            <v>mstag:amortizationOfOtherIntangibles</v>
          </cell>
          <cell r="AX77">
            <v>6</v>
          </cell>
          <cell r="AY77" t="str">
            <v>ISO4217:USD</v>
          </cell>
          <cell r="AZ77" t="b">
            <v>0</v>
          </cell>
          <cell r="BA77" t="b">
            <v>0</v>
          </cell>
          <cell r="BB77">
            <v>1.9211219641760682</v>
          </cell>
          <cell r="BC77">
            <v>2.0689005768049959</v>
          </cell>
          <cell r="BD77">
            <v>7.3889306314464154</v>
          </cell>
          <cell r="BI77" t="str">
            <v>mstag:stockBasedCompensationChargePreTax</v>
          </cell>
          <cell r="BJ77">
            <v>6</v>
          </cell>
          <cell r="BK77" t="str">
            <v>ISO4217:USD</v>
          </cell>
          <cell r="BL77" t="b">
            <v>0</v>
          </cell>
          <cell r="BM77" t="b">
            <v>0</v>
          </cell>
        </row>
        <row r="78">
          <cell r="A78" t="str">
            <v>Depreciation &amp; Amortization</v>
          </cell>
          <cell r="D78">
            <v>0</v>
          </cell>
          <cell r="E78">
            <v>0</v>
          </cell>
          <cell r="F78">
            <v>0</v>
          </cell>
          <cell r="G78">
            <v>3.5489999999999999</v>
          </cell>
          <cell r="H78">
            <v>3.5489999999999999</v>
          </cell>
          <cell r="J78">
            <v>0.94299999999999995</v>
          </cell>
          <cell r="K78">
            <v>0.92800000000000005</v>
          </cell>
          <cell r="L78">
            <v>0.92899999999999983</v>
          </cell>
          <cell r="M78">
            <v>1.0100000000000002</v>
          </cell>
          <cell r="N78">
            <v>3.81</v>
          </cell>
          <cell r="P78">
            <v>0.95399999999999996</v>
          </cell>
          <cell r="Q78">
            <v>1.018</v>
          </cell>
          <cell r="R78">
            <v>1.1930000000000001</v>
          </cell>
          <cell r="S78">
            <v>1.2210000000000001</v>
          </cell>
          <cell r="T78">
            <v>4.3860000000000001</v>
          </cell>
          <cell r="V78">
            <v>1.256</v>
          </cell>
          <cell r="W78">
            <v>1.2060000000000002</v>
          </cell>
          <cell r="X78">
            <v>1.1949999999999998</v>
          </cell>
          <cell r="Y78">
            <v>1.1260000000000003</v>
          </cell>
          <cell r="Z78">
            <v>4.7830000000000004</v>
          </cell>
          <cell r="AB78">
            <v>1.248</v>
          </cell>
          <cell r="AC78">
            <v>1.4272708333333328</v>
          </cell>
          <cell r="AD78">
            <v>1.4545547208333329</v>
          </cell>
          <cell r="AE78">
            <v>1.4431796378333326</v>
          </cell>
          <cell r="AF78">
            <v>5.5730051919999983</v>
          </cell>
          <cell r="AH78">
            <v>1.4295853352333325</v>
          </cell>
          <cell r="AI78">
            <v>1.3580971148018328</v>
          </cell>
          <cell r="AJ78">
            <v>1.3969227568817879</v>
          </cell>
          <cell r="AK78">
            <v>1.4422402861564398</v>
          </cell>
          <cell r="AL78">
            <v>5.6268454930733931</v>
          </cell>
          <cell r="AN78">
            <v>1.4690312420360798</v>
          </cell>
          <cell r="AO78">
            <v>1.4947639195049702</v>
          </cell>
          <cell r="AP78">
            <v>1.5599815457633364</v>
          </cell>
          <cell r="AQ78">
            <v>1.6207303159357629</v>
          </cell>
          <cell r="AR78">
            <v>6.1445070232401493</v>
          </cell>
          <cell r="AT78">
            <v>0.82099999999999995</v>
          </cell>
          <cell r="AU78">
            <v>0.82099999999999995</v>
          </cell>
          <cell r="AV78">
            <v>0.82100000000000017</v>
          </cell>
          <cell r="AW78" t="str">
            <v>mstag:depreciation</v>
          </cell>
          <cell r="AX78">
            <v>6</v>
          </cell>
          <cell r="AY78" t="str">
            <v>ISO4217:USD</v>
          </cell>
          <cell r="AZ78" t="b">
            <v>0</v>
          </cell>
          <cell r="BA78" t="b">
            <v>0</v>
          </cell>
          <cell r="BB78">
            <v>0.82100000000000017</v>
          </cell>
          <cell r="BC78">
            <v>0.82099999999999973</v>
          </cell>
          <cell r="BD78">
            <v>3.2839999999999998</v>
          </cell>
          <cell r="BI78" t="str">
            <v>mstag:amortizationOfOtherIntangibles</v>
          </cell>
          <cell r="BJ78">
            <v>6</v>
          </cell>
          <cell r="BK78" t="str">
            <v>ISO4217:USD</v>
          </cell>
          <cell r="BL78" t="b">
            <v>0</v>
          </cell>
          <cell r="BM78" t="b">
            <v>0</v>
          </cell>
        </row>
        <row r="79">
          <cell r="A79" t="str">
            <v>Deferred income tax</v>
          </cell>
          <cell r="D79">
            <v>0</v>
          </cell>
          <cell r="E79">
            <v>0</v>
          </cell>
          <cell r="F79">
            <v>0</v>
          </cell>
          <cell r="G79">
            <v>-24.298999999999999</v>
          </cell>
          <cell r="H79">
            <v>-24.298999999999999</v>
          </cell>
          <cell r="J79">
            <v>1.45</v>
          </cell>
          <cell r="K79">
            <v>2.1180000000000003</v>
          </cell>
          <cell r="L79">
            <v>2.5050000000000003</v>
          </cell>
          <cell r="M79">
            <v>0.88499999999999979</v>
          </cell>
          <cell r="N79">
            <v>6.9580000000000002</v>
          </cell>
          <cell r="P79">
            <v>2.98</v>
          </cell>
          <cell r="Q79">
            <v>2.1649999999999996</v>
          </cell>
          <cell r="R79">
            <v>2.9510000000000005</v>
          </cell>
          <cell r="S79">
            <v>-1.6230000000000002</v>
          </cell>
          <cell r="T79">
            <v>6.4729999999999999</v>
          </cell>
          <cell r="V79">
            <v>2.3069999999999999</v>
          </cell>
          <cell r="W79">
            <v>2.0219999999999998</v>
          </cell>
          <cell r="X79">
            <v>0.20500000000000007</v>
          </cell>
          <cell r="Y79">
            <v>1.1660000000000004</v>
          </cell>
          <cell r="Z79">
            <v>5.7</v>
          </cell>
          <cell r="AB79">
            <v>-0.94899999999999995</v>
          </cell>
          <cell r="AC79">
            <v>0</v>
          </cell>
          <cell r="AD79">
            <v>0</v>
          </cell>
          <cell r="AE79">
            <v>0</v>
          </cell>
          <cell r="AF79">
            <v>-0.94899999999999995</v>
          </cell>
          <cell r="AH79">
            <v>0</v>
          </cell>
          <cell r="AI79">
            <v>0</v>
          </cell>
          <cell r="AJ79">
            <v>0</v>
          </cell>
          <cell r="AK79">
            <v>0</v>
          </cell>
          <cell r="AL79">
            <v>0</v>
          </cell>
          <cell r="AN79">
            <v>0</v>
          </cell>
          <cell r="AO79">
            <v>0</v>
          </cell>
          <cell r="AP79">
            <v>0</v>
          </cell>
          <cell r="AQ79">
            <v>0</v>
          </cell>
          <cell r="AR79">
            <v>0</v>
          </cell>
          <cell r="AT79">
            <v>1.4296609448291158</v>
          </cell>
          <cell r="AU79">
            <v>1.4808278243170256</v>
          </cell>
          <cell r="AV79">
            <v>1.5269685289304737</v>
          </cell>
          <cell r="AW79" t="str">
            <v>mstag:deferredTax</v>
          </cell>
          <cell r="AX79">
            <v>6</v>
          </cell>
          <cell r="AY79" t="str">
            <v>ISO4217:USD</v>
          </cell>
          <cell r="AZ79" t="b">
            <v>0</v>
          </cell>
          <cell r="BA79" t="b">
            <v>0</v>
          </cell>
          <cell r="BB79">
            <v>1.6028641983090237</v>
          </cell>
          <cell r="BC79">
            <v>1.6423678828484674</v>
          </cell>
          <cell r="BD79">
            <v>6.4373466093712635</v>
          </cell>
          <cell r="BI79" t="str">
            <v>mstag:depreciation</v>
          </cell>
          <cell r="BJ79">
            <v>6</v>
          </cell>
          <cell r="BK79" t="str">
            <v>ISO4217:USD</v>
          </cell>
          <cell r="BL79" t="b">
            <v>0</v>
          </cell>
          <cell r="BM79" t="b">
            <v>0</v>
          </cell>
        </row>
        <row r="80">
          <cell r="A80" t="str">
            <v xml:space="preserve">Tax benefit from employee stock option plans </v>
          </cell>
          <cell r="D80">
            <v>0</v>
          </cell>
          <cell r="E80">
            <v>0</v>
          </cell>
          <cell r="F80">
            <v>0</v>
          </cell>
          <cell r="G80">
            <v>0</v>
          </cell>
          <cell r="H80">
            <v>0</v>
          </cell>
          <cell r="J80">
            <v>0</v>
          </cell>
          <cell r="K80">
            <v>0</v>
          </cell>
          <cell r="L80">
            <v>0</v>
          </cell>
          <cell r="M80">
            <v>0.20100000000000001</v>
          </cell>
          <cell r="N80">
            <v>0.20100000000000001</v>
          </cell>
          <cell r="P80">
            <v>0.27100000000000002</v>
          </cell>
          <cell r="Q80">
            <v>0.39800000000000002</v>
          </cell>
          <cell r="R80">
            <v>2.7999999999999914E-2</v>
          </cell>
          <cell r="S80">
            <v>3.1339999999999999</v>
          </cell>
          <cell r="T80">
            <v>3.831</v>
          </cell>
          <cell r="V80">
            <v>0.29399999999999998</v>
          </cell>
          <cell r="W80">
            <v>0.42399999999999999</v>
          </cell>
          <cell r="X80">
            <v>0.16300000000000003</v>
          </cell>
          <cell r="Y80">
            <v>0.19799999999999995</v>
          </cell>
          <cell r="Z80">
            <v>1.079</v>
          </cell>
          <cell r="AB80">
            <v>0</v>
          </cell>
          <cell r="AC80">
            <v>0</v>
          </cell>
          <cell r="AD80">
            <v>0</v>
          </cell>
          <cell r="AE80">
            <v>0</v>
          </cell>
          <cell r="AF80">
            <v>0</v>
          </cell>
          <cell r="AH80">
            <v>0</v>
          </cell>
          <cell r="AI80">
            <v>0</v>
          </cell>
          <cell r="AJ80">
            <v>0</v>
          </cell>
          <cell r="AK80">
            <v>0</v>
          </cell>
          <cell r="AL80">
            <v>0</v>
          </cell>
          <cell r="AN80">
            <v>0</v>
          </cell>
          <cell r="AO80">
            <v>0</v>
          </cell>
          <cell r="AP80">
            <v>0</v>
          </cell>
          <cell r="AQ80">
            <v>0</v>
          </cell>
          <cell r="AR80">
            <v>0</v>
          </cell>
          <cell r="AT80">
            <v>0</v>
          </cell>
          <cell r="AU80">
            <v>0</v>
          </cell>
          <cell r="AV80">
            <v>0</v>
          </cell>
          <cell r="AW80" t="str">
            <v>mstag:taxBenefitFromExerciseOfEsosCashFlowStatement</v>
          </cell>
          <cell r="AX80">
            <v>6</v>
          </cell>
          <cell r="AY80" t="str">
            <v>ISO4217:USD</v>
          </cell>
          <cell r="AZ80" t="b">
            <v>0</v>
          </cell>
          <cell r="BA80" t="b">
            <v>0</v>
          </cell>
          <cell r="BB80">
            <v>0</v>
          </cell>
          <cell r="BC80">
            <v>0</v>
          </cell>
          <cell r="BD80">
            <v>0</v>
          </cell>
          <cell r="BI80" t="str">
            <v>mstag:deferredTax</v>
          </cell>
          <cell r="BJ80">
            <v>6</v>
          </cell>
          <cell r="BK80" t="str">
            <v>ISO4217:USD</v>
          </cell>
          <cell r="BL80" t="b">
            <v>0</v>
          </cell>
          <cell r="BM80" t="b">
            <v>0</v>
          </cell>
        </row>
        <row r="81">
          <cell r="A81" t="str">
            <v xml:space="preserve">Interest on shareholder notes receivable </v>
          </cell>
          <cell r="D81">
            <v>0</v>
          </cell>
          <cell r="E81">
            <v>0</v>
          </cell>
          <cell r="F81">
            <v>0</v>
          </cell>
          <cell r="G81">
            <v>-8.5999999999999993E-2</v>
          </cell>
          <cell r="H81">
            <v>-8.5999999999999993E-2</v>
          </cell>
          <cell r="J81">
            <v>-4.7E-2</v>
          </cell>
          <cell r="K81">
            <v>-4.5999999999999999E-2</v>
          </cell>
          <cell r="L81">
            <v>-4.7000000000000014E-2</v>
          </cell>
          <cell r="M81">
            <v>-4.6999999999999986E-2</v>
          </cell>
          <cell r="N81">
            <v>-0.187</v>
          </cell>
          <cell r="P81">
            <v>-4.7E-2</v>
          </cell>
          <cell r="Q81">
            <v>-9.0000000000000011E-3</v>
          </cell>
          <cell r="R81">
            <v>0</v>
          </cell>
          <cell r="S81">
            <v>0</v>
          </cell>
          <cell r="T81">
            <v>-5.6000000000000001E-2</v>
          </cell>
          <cell r="V81">
            <v>0</v>
          </cell>
          <cell r="W81">
            <v>0</v>
          </cell>
          <cell r="X81">
            <v>0</v>
          </cell>
          <cell r="Y81">
            <v>0</v>
          </cell>
          <cell r="Z81">
            <v>0</v>
          </cell>
          <cell r="AB81">
            <v>0</v>
          </cell>
          <cell r="AC81">
            <v>0</v>
          </cell>
          <cell r="AD81">
            <v>0</v>
          </cell>
          <cell r="AE81">
            <v>0</v>
          </cell>
          <cell r="AF81">
            <v>0</v>
          </cell>
          <cell r="AH81">
            <v>0</v>
          </cell>
          <cell r="AI81">
            <v>0</v>
          </cell>
          <cell r="AJ81">
            <v>0</v>
          </cell>
          <cell r="AK81">
            <v>0</v>
          </cell>
          <cell r="AL81">
            <v>0</v>
          </cell>
          <cell r="AN81">
            <v>0</v>
          </cell>
          <cell r="AO81">
            <v>0</v>
          </cell>
          <cell r="AP81">
            <v>0</v>
          </cell>
          <cell r="AQ81">
            <v>0</v>
          </cell>
          <cell r="AR81">
            <v>0</v>
          </cell>
          <cell r="AT81">
            <v>0</v>
          </cell>
          <cell r="AU81">
            <v>0</v>
          </cell>
          <cell r="AV81">
            <v>0</v>
          </cell>
          <cell r="AW81" t="str">
            <v>mstag:otherCashFlow</v>
          </cell>
          <cell r="AX81">
            <v>6</v>
          </cell>
          <cell r="AY81" t="str">
            <v>ISO4217:USD</v>
          </cell>
          <cell r="AZ81" t="b">
            <v>0</v>
          </cell>
          <cell r="BA81" t="b">
            <v>0</v>
          </cell>
          <cell r="BB81">
            <v>0</v>
          </cell>
          <cell r="BC81">
            <v>0</v>
          </cell>
          <cell r="BD81">
            <v>0</v>
          </cell>
          <cell r="BI81" t="str">
            <v>mstag:taxBenefitFromExerciseOfEsosCashFlowStatement</v>
          </cell>
          <cell r="BJ81">
            <v>6</v>
          </cell>
          <cell r="BK81" t="str">
            <v>ISO4217:USD</v>
          </cell>
          <cell r="BL81" t="b">
            <v>0</v>
          </cell>
          <cell r="BM81" t="b">
            <v>0</v>
          </cell>
        </row>
        <row r="82">
          <cell r="A82" t="str">
            <v xml:space="preserve">Provision for doubtful accounts </v>
          </cell>
          <cell r="D82">
            <v>0</v>
          </cell>
          <cell r="E82">
            <v>0</v>
          </cell>
          <cell r="F82">
            <v>0</v>
          </cell>
          <cell r="G82">
            <v>1.25</v>
          </cell>
          <cell r="H82">
            <v>1.25</v>
          </cell>
          <cell r="J82">
            <v>-5.8999999999999997E-2</v>
          </cell>
          <cell r="K82">
            <v>0.22500000000000001</v>
          </cell>
          <cell r="L82">
            <v>0.22500000000000001</v>
          </cell>
          <cell r="M82">
            <v>0.78499999999999992</v>
          </cell>
          <cell r="N82">
            <v>1.1759999999999999</v>
          </cell>
          <cell r="P82">
            <v>0.35</v>
          </cell>
          <cell r="Q82">
            <v>0.30000000000000004</v>
          </cell>
          <cell r="R82">
            <v>0.29999999999999993</v>
          </cell>
          <cell r="S82">
            <v>0.15000000000000013</v>
          </cell>
          <cell r="T82">
            <v>1.1000000000000001</v>
          </cell>
          <cell r="V82">
            <v>0.2</v>
          </cell>
          <cell r="W82">
            <v>4.9999999999999989E-2</v>
          </cell>
          <cell r="X82">
            <v>-4.9999999999999989E-2</v>
          </cell>
          <cell r="Y82">
            <v>-3.7000000000000005E-2</v>
          </cell>
          <cell r="Z82">
            <v>0.16300000000000001</v>
          </cell>
          <cell r="AB82">
            <v>0.1</v>
          </cell>
          <cell r="AC82">
            <v>0</v>
          </cell>
          <cell r="AD82">
            <v>0</v>
          </cell>
          <cell r="AE82">
            <v>0</v>
          </cell>
          <cell r="AF82">
            <v>0.1</v>
          </cell>
          <cell r="AH82">
            <v>0</v>
          </cell>
          <cell r="AI82">
            <v>0</v>
          </cell>
          <cell r="AJ82">
            <v>0</v>
          </cell>
          <cell r="AK82">
            <v>0</v>
          </cell>
          <cell r="AL82">
            <v>0</v>
          </cell>
          <cell r="AN82">
            <v>0</v>
          </cell>
          <cell r="AO82">
            <v>0</v>
          </cell>
          <cell r="AP82">
            <v>0</v>
          </cell>
          <cell r="AQ82">
            <v>0</v>
          </cell>
          <cell r="AR82">
            <v>0</v>
          </cell>
          <cell r="AT82">
            <v>0</v>
          </cell>
          <cell r="AU82">
            <v>0</v>
          </cell>
          <cell r="AV82">
            <v>0</v>
          </cell>
          <cell r="AW82" t="str">
            <v>mstag:provisionForDoubtfulAccountsRecurringCashFlowStatement</v>
          </cell>
          <cell r="AX82">
            <v>6</v>
          </cell>
          <cell r="AY82" t="str">
            <v>ISO4217:USD</v>
          </cell>
          <cell r="AZ82" t="b">
            <v>0</v>
          </cell>
          <cell r="BA82" t="b">
            <v>0</v>
          </cell>
          <cell r="BB82">
            <v>0</v>
          </cell>
          <cell r="BC82">
            <v>0</v>
          </cell>
          <cell r="BD82">
            <v>0</v>
          </cell>
          <cell r="BI82" t="str">
            <v>mstag:otherCashFlow</v>
          </cell>
          <cell r="BJ82">
            <v>6</v>
          </cell>
          <cell r="BK82" t="str">
            <v>ISO4217:USD</v>
          </cell>
          <cell r="BL82" t="b">
            <v>0</v>
          </cell>
          <cell r="BM82" t="b">
            <v>0</v>
          </cell>
        </row>
        <row r="83">
          <cell r="A83" t="str">
            <v xml:space="preserve">Realized loss on investments, net </v>
          </cell>
          <cell r="D83">
            <v>0</v>
          </cell>
          <cell r="E83">
            <v>0</v>
          </cell>
          <cell r="F83">
            <v>0</v>
          </cell>
          <cell r="G83">
            <v>0</v>
          </cell>
          <cell r="H83">
            <v>0</v>
          </cell>
          <cell r="J83">
            <v>0</v>
          </cell>
          <cell r="K83">
            <v>0</v>
          </cell>
          <cell r="L83">
            <v>0</v>
          </cell>
          <cell r="M83">
            <v>4.4999999999999998E-2</v>
          </cell>
          <cell r="N83">
            <v>4.4999999999999998E-2</v>
          </cell>
          <cell r="P83">
            <v>0</v>
          </cell>
          <cell r="Q83">
            <v>0</v>
          </cell>
          <cell r="R83">
            <v>9.5000000000000001E-2</v>
          </cell>
          <cell r="S83">
            <v>3.0000000000000027E-3</v>
          </cell>
          <cell r="T83">
            <v>9.8000000000000004E-2</v>
          </cell>
          <cell r="V83">
            <v>3.1E-2</v>
          </cell>
          <cell r="W83">
            <v>0</v>
          </cell>
          <cell r="X83">
            <v>0</v>
          </cell>
          <cell r="Y83">
            <v>0</v>
          </cell>
          <cell r="Z83">
            <v>3.1E-2</v>
          </cell>
          <cell r="AB83">
            <v>0</v>
          </cell>
          <cell r="AC83">
            <v>0</v>
          </cell>
          <cell r="AD83">
            <v>0</v>
          </cell>
          <cell r="AE83">
            <v>0</v>
          </cell>
          <cell r="AF83">
            <v>0</v>
          </cell>
          <cell r="AH83">
            <v>0</v>
          </cell>
          <cell r="AI83">
            <v>0</v>
          </cell>
          <cell r="AJ83">
            <v>0</v>
          </cell>
          <cell r="AK83">
            <v>0</v>
          </cell>
          <cell r="AL83">
            <v>0</v>
          </cell>
          <cell r="AN83">
            <v>0</v>
          </cell>
          <cell r="AO83">
            <v>0</v>
          </cell>
          <cell r="AP83">
            <v>0</v>
          </cell>
          <cell r="AQ83">
            <v>0</v>
          </cell>
          <cell r="AR83">
            <v>0</v>
          </cell>
          <cell r="AT83">
            <v>0</v>
          </cell>
          <cell r="AU83">
            <v>0</v>
          </cell>
          <cell r="AV83">
            <v>0</v>
          </cell>
          <cell r="AW83" t="str">
            <v>mstag:otherProvisionsOneTimeCashFlowStatement</v>
          </cell>
          <cell r="AX83">
            <v>6</v>
          </cell>
          <cell r="AY83" t="str">
            <v>ISO4217:USD</v>
          </cell>
          <cell r="AZ83" t="b">
            <v>0</v>
          </cell>
          <cell r="BA83" t="b">
            <v>0</v>
          </cell>
          <cell r="BB83">
            <v>0</v>
          </cell>
          <cell r="BC83">
            <v>0</v>
          </cell>
          <cell r="BD83">
            <v>0</v>
          </cell>
          <cell r="BI83" t="str">
            <v>mstag:provisionForDoubtfulAccountsRecurringCashFlowStatement</v>
          </cell>
          <cell r="BJ83">
            <v>6</v>
          </cell>
          <cell r="BK83" t="str">
            <v>ISO4217:USD</v>
          </cell>
          <cell r="BL83" t="b">
            <v>0</v>
          </cell>
          <cell r="BM83" t="b">
            <v>0</v>
          </cell>
        </row>
        <row r="84">
          <cell r="A84" t="str">
            <v>Other</v>
          </cell>
          <cell r="D84">
            <v>0</v>
          </cell>
          <cell r="E84">
            <v>0</v>
          </cell>
          <cell r="F84">
            <v>0</v>
          </cell>
          <cell r="G84">
            <v>6.3E-2</v>
          </cell>
          <cell r="H84">
            <v>6.3E-2</v>
          </cell>
          <cell r="J84">
            <v>2.5999999999999999E-2</v>
          </cell>
          <cell r="K84">
            <v>-1.7999999999999999E-2</v>
          </cell>
          <cell r="L84">
            <v>0</v>
          </cell>
          <cell r="M84">
            <v>0</v>
          </cell>
          <cell r="N84">
            <v>8.0000000000000002E-3</v>
          </cell>
          <cell r="P84">
            <v>0</v>
          </cell>
          <cell r="Q84">
            <v>0</v>
          </cell>
          <cell r="R84">
            <v>0</v>
          </cell>
          <cell r="S84">
            <v>0</v>
          </cell>
          <cell r="T84">
            <v>0</v>
          </cell>
          <cell r="V84">
            <v>0</v>
          </cell>
          <cell r="W84">
            <v>0</v>
          </cell>
          <cell r="X84">
            <v>0</v>
          </cell>
          <cell r="Y84">
            <v>0</v>
          </cell>
          <cell r="Z84">
            <v>0</v>
          </cell>
          <cell r="AB84">
            <v>-0.34699999999999998</v>
          </cell>
          <cell r="AC84">
            <v>0</v>
          </cell>
          <cell r="AD84">
            <v>0</v>
          </cell>
          <cell r="AE84">
            <v>0</v>
          </cell>
          <cell r="AF84">
            <v>-0.34699999999999998</v>
          </cell>
          <cell r="AH84">
            <v>0</v>
          </cell>
          <cell r="AI84">
            <v>0</v>
          </cell>
          <cell r="AJ84">
            <v>0</v>
          </cell>
          <cell r="AK84">
            <v>0</v>
          </cell>
          <cell r="AL84">
            <v>0</v>
          </cell>
          <cell r="AN84">
            <v>0</v>
          </cell>
          <cell r="AO84">
            <v>0</v>
          </cell>
          <cell r="AP84">
            <v>0</v>
          </cell>
          <cell r="AQ84">
            <v>0</v>
          </cell>
          <cell r="AR84">
            <v>0</v>
          </cell>
          <cell r="AT84">
            <v>0</v>
          </cell>
          <cell r="AU84">
            <v>0</v>
          </cell>
          <cell r="AV84">
            <v>0</v>
          </cell>
          <cell r="AW84" t="str">
            <v>mstag:otherCashFlow</v>
          </cell>
          <cell r="AX84">
            <v>6</v>
          </cell>
          <cell r="AY84" t="str">
            <v>ISO4217:USD</v>
          </cell>
          <cell r="AZ84" t="b">
            <v>0</v>
          </cell>
          <cell r="BA84" t="b">
            <v>0</v>
          </cell>
          <cell r="BB84">
            <v>0</v>
          </cell>
          <cell r="BC84">
            <v>0</v>
          </cell>
          <cell r="BD84">
            <v>0</v>
          </cell>
          <cell r="BI84" t="str">
            <v>mstag:otherProvisionsOneTimeCashFlowStatement</v>
          </cell>
          <cell r="BJ84">
            <v>6</v>
          </cell>
          <cell r="BK84" t="str">
            <v>ISO4217:USD</v>
          </cell>
          <cell r="BL84" t="b">
            <v>0</v>
          </cell>
          <cell r="BM84" t="b">
            <v>0</v>
          </cell>
        </row>
        <row r="85">
          <cell r="A85" t="str">
            <v>Changes in operating assets and liabilities:</v>
          </cell>
          <cell r="D85">
            <v>0</v>
          </cell>
          <cell r="E85">
            <v>0</v>
          </cell>
          <cell r="F85">
            <v>0</v>
          </cell>
          <cell r="G85">
            <v>0</v>
          </cell>
          <cell r="H85">
            <v>0</v>
          </cell>
          <cell r="J85">
            <v>0</v>
          </cell>
          <cell r="K85">
            <v>0</v>
          </cell>
          <cell r="L85">
            <v>0</v>
          </cell>
          <cell r="M85">
            <v>0</v>
          </cell>
          <cell r="N85">
            <v>0</v>
          </cell>
          <cell r="P85">
            <v>0</v>
          </cell>
          <cell r="Q85">
            <v>0</v>
          </cell>
          <cell r="R85">
            <v>0</v>
          </cell>
          <cell r="S85">
            <v>0</v>
          </cell>
          <cell r="T85">
            <v>0</v>
          </cell>
          <cell r="V85">
            <v>0</v>
          </cell>
          <cell r="W85">
            <v>0</v>
          </cell>
          <cell r="X85">
            <v>0</v>
          </cell>
          <cell r="Y85">
            <v>0</v>
          </cell>
          <cell r="Z85">
            <v>0</v>
          </cell>
          <cell r="AB85">
            <v>0</v>
          </cell>
          <cell r="AC85">
            <v>0</v>
          </cell>
          <cell r="AD85">
            <v>0</v>
          </cell>
          <cell r="AE85">
            <v>0</v>
          </cell>
          <cell r="AF85">
            <v>0</v>
          </cell>
          <cell r="AH85">
            <v>0</v>
          </cell>
          <cell r="AI85">
            <v>0</v>
          </cell>
          <cell r="AJ85">
            <v>0</v>
          </cell>
          <cell r="AK85">
            <v>0</v>
          </cell>
          <cell r="AL85">
            <v>0</v>
          </cell>
          <cell r="AN85">
            <v>0</v>
          </cell>
          <cell r="AO85">
            <v>0</v>
          </cell>
          <cell r="AP85">
            <v>0</v>
          </cell>
          <cell r="AQ85">
            <v>0</v>
          </cell>
          <cell r="AR85">
            <v>0</v>
          </cell>
          <cell r="AT85">
            <v>0</v>
          </cell>
          <cell r="AU85">
            <v>0</v>
          </cell>
          <cell r="AV85">
            <v>0</v>
          </cell>
          <cell r="AW85" t="str">
            <v>mstag:otherCashFlow</v>
          </cell>
          <cell r="AX85">
            <v>6</v>
          </cell>
          <cell r="AY85" t="str">
            <v>ISO4217:USD</v>
          </cell>
          <cell r="AZ85" t="b">
            <v>0</v>
          </cell>
          <cell r="BA85" t="b">
            <v>0</v>
          </cell>
          <cell r="BB85">
            <v>0</v>
          </cell>
          <cell r="BC85">
            <v>0</v>
          </cell>
          <cell r="BD85">
            <v>0</v>
          </cell>
          <cell r="BI85" t="str">
            <v>mstag:otherCashFlow</v>
          </cell>
          <cell r="BJ85">
            <v>6</v>
          </cell>
          <cell r="BK85" t="str">
            <v>ISO4217:USD</v>
          </cell>
          <cell r="BL85" t="b">
            <v>0</v>
          </cell>
          <cell r="BM85" t="b">
            <v>0</v>
          </cell>
        </row>
        <row r="86">
          <cell r="A86" t="str">
            <v xml:space="preserve">    Accounts Receivable</v>
          </cell>
          <cell r="D86">
            <v>0</v>
          </cell>
          <cell r="E86">
            <v>0</v>
          </cell>
          <cell r="F86">
            <v>0</v>
          </cell>
          <cell r="G86">
            <v>-5.9610000000000003</v>
          </cell>
          <cell r="H86">
            <v>-5.9610000000000003</v>
          </cell>
          <cell r="J86">
            <v>-2.4750000000000001</v>
          </cell>
          <cell r="K86">
            <v>-1.141</v>
          </cell>
          <cell r="L86">
            <v>-1.6619999999999995</v>
          </cell>
          <cell r="M86">
            <v>-2.3290000000000006</v>
          </cell>
          <cell r="N86">
            <v>-7.6070000000000002</v>
          </cell>
          <cell r="P86">
            <v>-2.96</v>
          </cell>
          <cell r="Q86">
            <v>2.0999999999999908E-2</v>
          </cell>
          <cell r="R86">
            <v>-0.73499999999999988</v>
          </cell>
          <cell r="S86">
            <v>0.2410000000000001</v>
          </cell>
          <cell r="T86">
            <v>-3.4329999999999998</v>
          </cell>
          <cell r="V86">
            <v>-2.8039999999999998</v>
          </cell>
          <cell r="W86">
            <v>1.2279999999999998</v>
          </cell>
          <cell r="X86">
            <v>1.609</v>
          </cell>
          <cell r="Y86">
            <v>0.34099999999999997</v>
          </cell>
          <cell r="Z86">
            <v>0.37399999999999989</v>
          </cell>
          <cell r="AB86">
            <v>-0.96799999999999997</v>
          </cell>
          <cell r="AC86">
            <v>3.2100003287671193</v>
          </cell>
          <cell r="AD86">
            <v>-2.0227193950684921</v>
          </cell>
          <cell r="AE86">
            <v>-3.4747398908493281</v>
          </cell>
          <cell r="AF86">
            <v>-3.2554589571507009</v>
          </cell>
          <cell r="AH86">
            <v>-0.92249666669588493</v>
          </cell>
          <cell r="AI86">
            <v>1.5474781868413388</v>
          </cell>
          <cell r="AJ86">
            <v>0.81569319718396116</v>
          </cell>
          <cell r="AK86">
            <v>-1.1913064926018961</v>
          </cell>
          <cell r="AL86">
            <v>0.24936822472751885</v>
          </cell>
          <cell r="AN86">
            <v>-0.88123115711950106</v>
          </cell>
          <cell r="AO86">
            <v>0.78692570064977474</v>
          </cell>
          <cell r="AP86">
            <v>-2.3170672644774015E-2</v>
          </cell>
          <cell r="AQ86">
            <v>-0.86179468302696449</v>
          </cell>
          <cell r="AR86">
            <v>-0.97927081214146483</v>
          </cell>
          <cell r="AT86">
            <v>0</v>
          </cell>
          <cell r="AU86">
            <v>0</v>
          </cell>
          <cell r="AV86">
            <v>0</v>
          </cell>
          <cell r="AW86" t="str">
            <v>mstag:netDecreaseInTradeReceivables</v>
          </cell>
          <cell r="AX86">
            <v>6</v>
          </cell>
          <cell r="AY86" t="str">
            <v>ISO4217:USD</v>
          </cell>
          <cell r="AZ86" t="b">
            <v>0</v>
          </cell>
          <cell r="BA86" t="b">
            <v>0</v>
          </cell>
          <cell r="BB86">
            <v>0</v>
          </cell>
          <cell r="BC86">
            <v>0</v>
          </cell>
          <cell r="BD86">
            <v>0</v>
          </cell>
          <cell r="BI86" t="str">
            <v>mstag:otherCashFlow</v>
          </cell>
          <cell r="BJ86">
            <v>6</v>
          </cell>
          <cell r="BK86" t="str">
            <v>ISO4217:USD</v>
          </cell>
          <cell r="BL86" t="b">
            <v>0</v>
          </cell>
          <cell r="BM86" t="b">
            <v>0</v>
          </cell>
        </row>
        <row r="87">
          <cell r="A87" t="str">
            <v xml:space="preserve">    Prepaid Expenses &amp; other current assets</v>
          </cell>
          <cell r="D87">
            <v>0</v>
          </cell>
          <cell r="E87">
            <v>0</v>
          </cell>
          <cell r="F87">
            <v>0</v>
          </cell>
          <cell r="G87">
            <v>0.183</v>
          </cell>
          <cell r="H87">
            <v>0.183</v>
          </cell>
          <cell r="J87">
            <v>-1.137</v>
          </cell>
          <cell r="K87">
            <v>-0.82200000000000006</v>
          </cell>
          <cell r="L87">
            <v>-1.032</v>
          </cell>
          <cell r="M87">
            <v>1</v>
          </cell>
          <cell r="N87">
            <v>-1.9910000000000001</v>
          </cell>
          <cell r="P87">
            <v>0.28100000000000003</v>
          </cell>
          <cell r="Q87">
            <v>0.77199999999999991</v>
          </cell>
          <cell r="R87">
            <v>-1.3959999999999999</v>
          </cell>
          <cell r="S87">
            <v>0.59299999999999997</v>
          </cell>
          <cell r="T87">
            <v>0.25</v>
          </cell>
          <cell r="V87">
            <v>-9.8000000000000004E-2</v>
          </cell>
          <cell r="W87">
            <v>1.1720000000000002</v>
          </cell>
          <cell r="X87">
            <v>-1.1160000000000001</v>
          </cell>
          <cell r="Y87">
            <v>-0.57399999999999995</v>
          </cell>
          <cell r="Z87">
            <v>-0.61599999999999999</v>
          </cell>
          <cell r="AB87">
            <v>-0.75800000000000001</v>
          </cell>
          <cell r="AC87">
            <v>1.7186505813086455</v>
          </cell>
          <cell r="AD87">
            <v>-0.15558952193822417</v>
          </cell>
          <cell r="AE87">
            <v>-0.15179624232000055</v>
          </cell>
          <cell r="AF87">
            <v>0.65326481705042072</v>
          </cell>
          <cell r="AH87">
            <v>-0.12714188063430054</v>
          </cell>
          <cell r="AI87">
            <v>-0.1070280895322937</v>
          </cell>
          <cell r="AJ87">
            <v>-0.11939970640406461</v>
          </cell>
          <cell r="AK87">
            <v>-0.11304821354118655</v>
          </cell>
          <cell r="AL87">
            <v>-0.4666178901118454</v>
          </cell>
          <cell r="AN87">
            <v>-2.6223940545984092E-3</v>
          </cell>
          <cell r="AO87">
            <v>-2.4773754360010614E-2</v>
          </cell>
          <cell r="AP87">
            <v>-5.1273473381983514E-2</v>
          </cell>
          <cell r="AQ87">
            <v>-8.0811069718689232E-2</v>
          </cell>
          <cell r="AR87">
            <v>-0.15948069151528177</v>
          </cell>
          <cell r="AT87">
            <v>-3.1129504299923241</v>
          </cell>
          <cell r="AU87">
            <v>-0.25624502732957666</v>
          </cell>
          <cell r="AV87">
            <v>-0.83064278465298003</v>
          </cell>
          <cell r="AW87" t="str">
            <v>mstag:netDecreaseInPrepaidExpenses</v>
          </cell>
          <cell r="AX87">
            <v>6</v>
          </cell>
          <cell r="AY87" t="str">
            <v>ISO4217:USD</v>
          </cell>
          <cell r="AZ87" t="b">
            <v>0</v>
          </cell>
          <cell r="BA87" t="b">
            <v>0</v>
          </cell>
          <cell r="BB87">
            <v>-1.1517103732256828</v>
          </cell>
          <cell r="BC87">
            <v>-1.6354690634345062</v>
          </cell>
          <cell r="BD87">
            <v>-3.1886359918342322</v>
          </cell>
          <cell r="BI87" t="str">
            <v>mstag:netDecreaseInTradeReceivables</v>
          </cell>
          <cell r="BJ87">
            <v>6</v>
          </cell>
          <cell r="BK87" t="str">
            <v>ISO4217:USD</v>
          </cell>
          <cell r="BL87" t="b">
            <v>0</v>
          </cell>
          <cell r="BM87" t="b">
            <v>0</v>
          </cell>
        </row>
        <row r="88">
          <cell r="A88" t="str">
            <v xml:space="preserve">    Other Assets</v>
          </cell>
          <cell r="D88">
            <v>0</v>
          </cell>
          <cell r="E88">
            <v>0</v>
          </cell>
          <cell r="F88">
            <v>0</v>
          </cell>
          <cell r="G88">
            <v>5.1999999999999998E-2</v>
          </cell>
          <cell r="H88">
            <v>5.1999999999999998E-2</v>
          </cell>
          <cell r="J88">
            <v>0.04</v>
          </cell>
          <cell r="K88">
            <v>-3.7999999999999999E-2</v>
          </cell>
          <cell r="L88">
            <v>-1.8000000000000002E-2</v>
          </cell>
          <cell r="M88">
            <v>-5.9999999999999984E-3</v>
          </cell>
          <cell r="N88">
            <v>-2.1999999999999999E-2</v>
          </cell>
          <cell r="P88">
            <v>5.7000000000000002E-2</v>
          </cell>
          <cell r="Q88">
            <v>-1.8000000000000002E-2</v>
          </cell>
          <cell r="R88">
            <v>2.0000000000000018E-3</v>
          </cell>
          <cell r="S88">
            <v>-1.1000000000000003E-2</v>
          </cell>
          <cell r="T88">
            <v>0.03</v>
          </cell>
          <cell r="V88">
            <v>-1E-3</v>
          </cell>
          <cell r="W88">
            <v>-5.1999999999999998E-2</v>
          </cell>
          <cell r="X88">
            <v>0.105</v>
          </cell>
          <cell r="Y88">
            <v>-0.38900000000000001</v>
          </cell>
          <cell r="Z88">
            <v>-0.33700000000000002</v>
          </cell>
          <cell r="AB88">
            <v>-1.2250000000000001</v>
          </cell>
          <cell r="AC88">
            <v>4.4408920985006262E-16</v>
          </cell>
          <cell r="AD88">
            <v>0</v>
          </cell>
          <cell r="AE88">
            <v>0</v>
          </cell>
          <cell r="AF88">
            <v>-1.2249999999999996</v>
          </cell>
          <cell r="AH88">
            <v>0</v>
          </cell>
          <cell r="AI88">
            <v>0</v>
          </cell>
          <cell r="AJ88">
            <v>0</v>
          </cell>
          <cell r="AK88">
            <v>0</v>
          </cell>
          <cell r="AL88">
            <v>0</v>
          </cell>
          <cell r="AN88">
            <v>0</v>
          </cell>
          <cell r="AO88">
            <v>0</v>
          </cell>
          <cell r="AP88">
            <v>0</v>
          </cell>
          <cell r="AQ88">
            <v>0</v>
          </cell>
          <cell r="AR88">
            <v>0</v>
          </cell>
          <cell r="AT88">
            <v>-0.17355151764391863</v>
          </cell>
          <cell r="AU88">
            <v>-0.13340787040642432</v>
          </cell>
          <cell r="AV88">
            <v>-4.126828393652282E-2</v>
          </cell>
          <cell r="AW88" t="str">
            <v>mstag:netDecreaseInOtherAssets</v>
          </cell>
          <cell r="AX88">
            <v>6</v>
          </cell>
          <cell r="AY88" t="str">
            <v>ISO4217:USD</v>
          </cell>
          <cell r="AZ88" t="b">
            <v>0</v>
          </cell>
          <cell r="BA88" t="b">
            <v>0</v>
          </cell>
          <cell r="BB88">
            <v>-0.10329280804847496</v>
          </cell>
          <cell r="BC88">
            <v>-0.11171023376188582</v>
          </cell>
          <cell r="BD88">
            <v>-0.30253089859536164</v>
          </cell>
          <cell r="BI88" t="str">
            <v>mstag:netDecreaseInPrepaidExpenses</v>
          </cell>
          <cell r="BJ88">
            <v>6</v>
          </cell>
          <cell r="BK88" t="str">
            <v>ISO4217:USD</v>
          </cell>
          <cell r="BL88" t="b">
            <v>0</v>
          </cell>
          <cell r="BM88" t="b">
            <v>0</v>
          </cell>
        </row>
        <row r="89">
          <cell r="A89" t="str">
            <v xml:space="preserve">    Accounts payable</v>
          </cell>
          <cell r="D89">
            <v>0</v>
          </cell>
          <cell r="E89">
            <v>0</v>
          </cell>
          <cell r="F89">
            <v>0</v>
          </cell>
          <cell r="G89">
            <v>1.5209999999999999</v>
          </cell>
          <cell r="H89">
            <v>1.5209999999999999</v>
          </cell>
          <cell r="J89">
            <v>0.499</v>
          </cell>
          <cell r="K89">
            <v>-0.89600000000000002</v>
          </cell>
          <cell r="L89">
            <v>8.9000000000000024E-2</v>
          </cell>
          <cell r="M89">
            <v>0.75</v>
          </cell>
          <cell r="N89">
            <v>0.442</v>
          </cell>
          <cell r="P89">
            <v>1.4219999999999999</v>
          </cell>
          <cell r="Q89">
            <v>-0.39399999999999991</v>
          </cell>
          <cell r="R89">
            <v>-0.31200000000000006</v>
          </cell>
          <cell r="S89">
            <v>1.0170000000000001</v>
          </cell>
          <cell r="T89">
            <v>1.7330000000000001</v>
          </cell>
          <cell r="V89">
            <v>0.33</v>
          </cell>
          <cell r="W89">
            <v>0.442</v>
          </cell>
          <cell r="X89">
            <v>0.2569999999999999</v>
          </cell>
          <cell r="Y89">
            <v>2.4860000000000002</v>
          </cell>
          <cell r="Z89">
            <v>3.5150000000000001</v>
          </cell>
          <cell r="AB89">
            <v>-0.33900000000000002</v>
          </cell>
          <cell r="AC89">
            <v>-2.0528789805622694</v>
          </cell>
          <cell r="AD89">
            <v>1.2054360269219551</v>
          </cell>
          <cell r="AE89">
            <v>-0.55057837705118873</v>
          </cell>
          <cell r="AF89">
            <v>-1.737021330691503</v>
          </cell>
          <cell r="AH89">
            <v>0.24047415355564006</v>
          </cell>
          <cell r="AI89">
            <v>0.51104153130316554</v>
          </cell>
          <cell r="AJ89">
            <v>0.95684176465576165</v>
          </cell>
          <cell r="AK89">
            <v>-1.1216176275951568</v>
          </cell>
          <cell r="AL89">
            <v>0.58673982191941043</v>
          </cell>
          <cell r="AN89">
            <v>-0.59599441549289622</v>
          </cell>
          <cell r="AO89">
            <v>0.7989888314238911</v>
          </cell>
          <cell r="AP89">
            <v>1.5025078491484276</v>
          </cell>
          <cell r="AQ89">
            <v>-0.7807145140638454</v>
          </cell>
          <cell r="AR89">
            <v>0.92478775101557709</v>
          </cell>
          <cell r="AT89">
            <v>0</v>
          </cell>
          <cell r="AU89">
            <v>0</v>
          </cell>
          <cell r="AV89">
            <v>0</v>
          </cell>
          <cell r="AW89" t="str">
            <v>mstag:netIncreaseInTradeAndOtherPayables</v>
          </cell>
          <cell r="AX89">
            <v>6</v>
          </cell>
          <cell r="AY89" t="str">
            <v>ISO4217:USD</v>
          </cell>
          <cell r="AZ89" t="b">
            <v>0</v>
          </cell>
          <cell r="BA89" t="b">
            <v>0</v>
          </cell>
          <cell r="BB89">
            <v>0</v>
          </cell>
          <cell r="BC89">
            <v>0</v>
          </cell>
          <cell r="BD89">
            <v>0</v>
          </cell>
          <cell r="BI89" t="str">
            <v>mstag:netDecreaseInOtherAssets</v>
          </cell>
          <cell r="BJ89">
            <v>6</v>
          </cell>
          <cell r="BK89" t="str">
            <v>ISO4217:USD</v>
          </cell>
          <cell r="BL89" t="b">
            <v>0</v>
          </cell>
          <cell r="BM89" t="b">
            <v>0</v>
          </cell>
        </row>
        <row r="90">
          <cell r="A90" t="str">
            <v xml:space="preserve">    Accrued liabilities</v>
          </cell>
          <cell r="D90">
            <v>0</v>
          </cell>
          <cell r="E90">
            <v>0</v>
          </cell>
          <cell r="F90">
            <v>0</v>
          </cell>
          <cell r="G90">
            <v>1.7190000000000001</v>
          </cell>
          <cell r="H90">
            <v>1.7190000000000001</v>
          </cell>
          <cell r="J90">
            <v>0.47299999999999998</v>
          </cell>
          <cell r="K90">
            <v>1.0140000000000002</v>
          </cell>
          <cell r="L90">
            <v>-8.5000000000000187E-2</v>
          </cell>
          <cell r="M90">
            <v>1.0840000000000003</v>
          </cell>
          <cell r="N90">
            <v>2.4860000000000002</v>
          </cell>
          <cell r="P90">
            <v>-8.0000000000000002E-3</v>
          </cell>
          <cell r="Q90">
            <v>0.11799999999999999</v>
          </cell>
          <cell r="R90">
            <v>0.51100000000000001</v>
          </cell>
          <cell r="S90">
            <v>0.56400000000000006</v>
          </cell>
          <cell r="T90">
            <v>1.1850000000000001</v>
          </cell>
          <cell r="V90">
            <v>0.13700000000000001</v>
          </cell>
          <cell r="W90">
            <v>-0.52600000000000002</v>
          </cell>
          <cell r="X90">
            <v>0.89300000000000002</v>
          </cell>
          <cell r="Y90">
            <v>0.55400000000000005</v>
          </cell>
          <cell r="Z90">
            <v>1.0580000000000001</v>
          </cell>
          <cell r="AB90">
            <v>0.51300000000000001</v>
          </cell>
          <cell r="AC90">
            <v>-5.3569493019325236</v>
          </cell>
          <cell r="AD90">
            <v>0.70533916611995195</v>
          </cell>
          <cell r="AE90">
            <v>0.68814296518399942</v>
          </cell>
          <cell r="AF90">
            <v>-3.4504671706285723</v>
          </cell>
          <cell r="AH90">
            <v>0.57637652554216245</v>
          </cell>
          <cell r="AI90">
            <v>0.48519400587973394</v>
          </cell>
          <cell r="AJ90">
            <v>0.54127866903175814</v>
          </cell>
          <cell r="AK90">
            <v>0.51248523472004592</v>
          </cell>
          <cell r="AL90">
            <v>2.1153344351737005</v>
          </cell>
          <cell r="AN90">
            <v>1.1888186380847543E-2</v>
          </cell>
          <cell r="AO90">
            <v>0.11230768643204669</v>
          </cell>
          <cell r="AP90">
            <v>0.23243974599832384</v>
          </cell>
          <cell r="AQ90">
            <v>0.36634351605805904</v>
          </cell>
          <cell r="AR90">
            <v>0.72297913486927712</v>
          </cell>
          <cell r="AT90">
            <v>-1.97226619419801</v>
          </cell>
          <cell r="AU90">
            <v>0.14618170477251446</v>
          </cell>
          <cell r="AV90">
            <v>0.63665466132672144</v>
          </cell>
          <cell r="AW90" t="str">
            <v>mstag:netIncreaseInAccruedExpenses</v>
          </cell>
          <cell r="AX90">
            <v>6</v>
          </cell>
          <cell r="AY90" t="str">
            <v>ISO4217:USD</v>
          </cell>
          <cell r="AZ90" t="b">
            <v>0</v>
          </cell>
          <cell r="BA90" t="b">
            <v>0</v>
          </cell>
          <cell r="BB90">
            <v>0.96303222885891415</v>
          </cell>
          <cell r="BC90">
            <v>1.7977813969641581</v>
          </cell>
          <cell r="BD90">
            <v>1.3234167066319422</v>
          </cell>
          <cell r="BI90" t="str">
            <v>mstag:netIncreaseInTradeAndOtherPayables</v>
          </cell>
          <cell r="BJ90">
            <v>6</v>
          </cell>
          <cell r="BK90" t="str">
            <v>ISO4217:USD</v>
          </cell>
          <cell r="BL90" t="b">
            <v>0</v>
          </cell>
          <cell r="BM90" t="b">
            <v>0</v>
          </cell>
        </row>
        <row r="91">
          <cell r="A91" t="str">
            <v>Other</v>
          </cell>
          <cell r="D91">
            <v>0</v>
          </cell>
          <cell r="E91">
            <v>0</v>
          </cell>
          <cell r="F91">
            <v>0</v>
          </cell>
          <cell r="G91">
            <v>0</v>
          </cell>
          <cell r="H91">
            <v>0</v>
          </cell>
          <cell r="J91">
            <v>0</v>
          </cell>
          <cell r="K91">
            <v>0</v>
          </cell>
          <cell r="L91">
            <v>0</v>
          </cell>
          <cell r="M91">
            <v>0</v>
          </cell>
          <cell r="N91">
            <v>0</v>
          </cell>
          <cell r="P91">
            <v>0</v>
          </cell>
          <cell r="Q91">
            <v>0</v>
          </cell>
          <cell r="R91">
            <v>0</v>
          </cell>
          <cell r="S91">
            <v>0</v>
          </cell>
          <cell r="T91">
            <v>0</v>
          </cell>
          <cell r="V91">
            <v>0</v>
          </cell>
          <cell r="W91">
            <v>0</v>
          </cell>
          <cell r="X91">
            <v>0</v>
          </cell>
          <cell r="Y91">
            <v>0</v>
          </cell>
          <cell r="Z91">
            <v>0</v>
          </cell>
          <cell r="AB91">
            <v>0</v>
          </cell>
          <cell r="AC91">
            <v>0</v>
          </cell>
          <cell r="AD91">
            <v>0</v>
          </cell>
          <cell r="AE91">
            <v>0</v>
          </cell>
          <cell r="AF91">
            <v>0</v>
          </cell>
          <cell r="AH91">
            <v>0</v>
          </cell>
          <cell r="AI91">
            <v>0</v>
          </cell>
          <cell r="AJ91">
            <v>0</v>
          </cell>
          <cell r="AK91">
            <v>0</v>
          </cell>
          <cell r="AL91">
            <v>0</v>
          </cell>
          <cell r="AN91">
            <v>0</v>
          </cell>
          <cell r="AO91">
            <v>0</v>
          </cell>
          <cell r="AP91">
            <v>0</v>
          </cell>
          <cell r="AQ91">
            <v>0</v>
          </cell>
          <cell r="AR91">
            <v>0</v>
          </cell>
          <cell r="AT91">
            <v>0.3538710861562322</v>
          </cell>
          <cell r="AU91">
            <v>0.27201829545145095</v>
          </cell>
          <cell r="AV91">
            <v>8.4145921964127623E-2</v>
          </cell>
          <cell r="AW91" t="str">
            <v>mstag:otherCashFlow</v>
          </cell>
          <cell r="AX91">
            <v>6</v>
          </cell>
          <cell r="AY91" t="str">
            <v>ISO4217:USD</v>
          </cell>
          <cell r="AZ91" t="b">
            <v>0</v>
          </cell>
          <cell r="BA91" t="b">
            <v>0</v>
          </cell>
          <cell r="BB91">
            <v>0.21061376283229372</v>
          </cell>
          <cell r="BC91">
            <v>0.22777687163296534</v>
          </cell>
          <cell r="BD91">
            <v>0.61685970330385409</v>
          </cell>
          <cell r="BI91" t="str">
            <v>mstag:netIncreaseInAccruedExpenses</v>
          </cell>
          <cell r="BJ91">
            <v>6</v>
          </cell>
          <cell r="BK91" t="str">
            <v>ISO4217:USD</v>
          </cell>
          <cell r="BL91" t="b">
            <v>0</v>
          </cell>
          <cell r="BM91" t="b">
            <v>0</v>
          </cell>
        </row>
        <row r="92">
          <cell r="A92" t="str">
            <v>Net Cash Provided by (used in) Operating Activities</v>
          </cell>
          <cell r="D92">
            <v>0</v>
          </cell>
          <cell r="E92">
            <v>0</v>
          </cell>
          <cell r="F92">
            <v>0</v>
          </cell>
          <cell r="G92">
            <v>7.911999999999999</v>
          </cell>
          <cell r="H92">
            <v>10.576444999999998</v>
          </cell>
          <cell r="J92">
            <v>3.1310000000000007</v>
          </cell>
          <cell r="K92">
            <v>5.4370000000000012</v>
          </cell>
          <cell r="L92">
            <v>6.5069999999999979</v>
          </cell>
          <cell r="M92">
            <v>8.6069999999999975</v>
          </cell>
          <cell r="N92">
            <v>23.682000000000002</v>
          </cell>
          <cell r="P92">
            <v>8.7840000000000007</v>
          </cell>
          <cell r="Q92">
            <v>9.4829999999999952</v>
          </cell>
          <cell r="R92">
            <v>8.3440000000000047</v>
          </cell>
          <cell r="S92">
            <v>10.852999999999996</v>
          </cell>
          <cell r="T92">
            <v>37.463999999999999</v>
          </cell>
          <cell r="V92">
            <v>6.6930000000000049</v>
          </cell>
          <cell r="W92">
            <v>10.203000000000001</v>
          </cell>
          <cell r="X92">
            <v>8.300000000000006</v>
          </cell>
          <cell r="Y92">
            <v>6.9529999999999976</v>
          </cell>
          <cell r="Z92">
            <v>32.149000000000008</v>
          </cell>
          <cell r="AB92">
            <v>-0.53899999999999781</v>
          </cell>
          <cell r="AC92">
            <v>0.84335652070232392</v>
          </cell>
          <cell r="AD92">
            <v>5.9093849891543782</v>
          </cell>
          <cell r="AE92">
            <v>4.7768465413100625</v>
          </cell>
          <cell r="AF92">
            <v>10.990588051166768</v>
          </cell>
          <cell r="AH92">
            <v>5.6273662480120548</v>
          </cell>
          <cell r="AI92">
            <v>8.1671414085647509</v>
          </cell>
          <cell r="AJ92">
            <v>8.3043601338078687</v>
          </cell>
          <cell r="AK92">
            <v>4.2314312031888583</v>
          </cell>
          <cell r="AL92">
            <v>26.330298993573535</v>
          </cell>
          <cell r="AN92">
            <v>4.9852211625772815</v>
          </cell>
          <cell r="AO92">
            <v>8.2080154562624941</v>
          </cell>
          <cell r="AP92">
            <v>8.3388322959032735</v>
          </cell>
          <cell r="AQ92">
            <v>5.4698857164071271</v>
          </cell>
          <cell r="AR92">
            <v>27.001954631150177</v>
          </cell>
          <cell r="AT92">
            <v>0</v>
          </cell>
          <cell r="AU92">
            <v>0</v>
          </cell>
          <cell r="AV92">
            <v>0</v>
          </cell>
          <cell r="AW92">
            <v>0</v>
          </cell>
          <cell r="AX92">
            <v>0</v>
          </cell>
          <cell r="AZ92">
            <v>0</v>
          </cell>
          <cell r="BA92">
            <v>0</v>
          </cell>
          <cell r="BB92">
            <v>0</v>
          </cell>
          <cell r="BC92">
            <v>0</v>
          </cell>
          <cell r="BD92">
            <v>0</v>
          </cell>
          <cell r="BI92" t="str">
            <v>mstag:otherCashFlow</v>
          </cell>
          <cell r="BJ92">
            <v>6</v>
          </cell>
          <cell r="BK92" t="str">
            <v>ISO4217:USD</v>
          </cell>
          <cell r="BL92" t="b">
            <v>0</v>
          </cell>
          <cell r="BM92" t="b">
            <v>0</v>
          </cell>
        </row>
        <row r="93">
          <cell r="A93" t="str">
            <v>Cash From Operating ex. Tax Benefit from Options</v>
          </cell>
          <cell r="D93">
            <v>0</v>
          </cell>
          <cell r="E93">
            <v>0</v>
          </cell>
          <cell r="F93">
            <v>0</v>
          </cell>
          <cell r="G93">
            <v>7.911999999999999</v>
          </cell>
          <cell r="H93">
            <v>10.576444999999998</v>
          </cell>
          <cell r="J93">
            <v>3.1310000000000007</v>
          </cell>
          <cell r="K93">
            <v>5.4370000000000012</v>
          </cell>
          <cell r="L93">
            <v>6.5069999999999979</v>
          </cell>
          <cell r="M93">
            <v>8.6069999999999975</v>
          </cell>
          <cell r="N93">
            <v>23.682000000000002</v>
          </cell>
          <cell r="P93">
            <v>8.7840000000000007</v>
          </cell>
          <cell r="Q93">
            <v>9.4829999999999952</v>
          </cell>
          <cell r="R93">
            <v>8.3440000000000047</v>
          </cell>
          <cell r="S93">
            <v>10.852999999999996</v>
          </cell>
          <cell r="T93">
            <v>37.463999999999999</v>
          </cell>
          <cell r="V93">
            <v>6.6930000000000049</v>
          </cell>
          <cell r="W93">
            <v>10.203000000000001</v>
          </cell>
          <cell r="X93">
            <v>8.300000000000006</v>
          </cell>
          <cell r="Y93">
            <v>6.9529999999999976</v>
          </cell>
          <cell r="Z93">
            <v>32.149000000000008</v>
          </cell>
          <cell r="AB93">
            <v>-0.53899999999999781</v>
          </cell>
          <cell r="AC93">
            <v>-1.237000000000005</v>
          </cell>
          <cell r="AD93">
            <v>3.2814908333333239</v>
          </cell>
          <cell r="AE93">
            <v>3.5001534586964209</v>
          </cell>
          <cell r="AF93">
            <v>5.0056442920297419</v>
          </cell>
          <cell r="AH93">
            <v>1.6666523661008013</v>
          </cell>
          <cell r="AI93">
            <v>6.5209849696658875</v>
          </cell>
          <cell r="AJ93">
            <v>-4.1250000000000036</v>
          </cell>
          <cell r="AK93">
            <v>4.2971683490796106</v>
          </cell>
          <cell r="AL93">
            <v>18.911626541030579</v>
          </cell>
          <cell r="AN93">
            <v>-2.6465096528068033</v>
          </cell>
          <cell r="AO93">
            <v>4.123663825074674</v>
          </cell>
          <cell r="AP93">
            <v>5.0431910783472702</v>
          </cell>
          <cell r="AQ93">
            <v>4.9952691644607849</v>
          </cell>
          <cell r="AR93">
            <v>26.377836272620719</v>
          </cell>
          <cell r="AT93">
            <v>-0.48217334647623744</v>
          </cell>
          <cell r="AU93">
            <v>4.5191679174860591</v>
          </cell>
          <cell r="AV93">
            <v>4.9045549491937876</v>
          </cell>
          <cell r="AW93">
            <v>5.5129210206829118</v>
          </cell>
          <cell r="AX93">
            <v>14.454470540886522</v>
          </cell>
          <cell r="AZ93">
            <v>4.1168724570454094</v>
          </cell>
          <cell r="BA93">
            <v>4.9417755652036357</v>
          </cell>
          <cell r="BB93">
            <v>5.8164118844981632</v>
          </cell>
          <cell r="BC93">
            <v>6.4325571177046745</v>
          </cell>
          <cell r="BD93">
            <v>21.307617024451886</v>
          </cell>
        </row>
        <row r="94">
          <cell r="A94" t="str">
            <v>Cash From Operating ex. Tax Benefit from Options</v>
          </cell>
        </row>
        <row r="95">
          <cell r="A95" t="str">
            <v>Cash Flows From Investing Activities</v>
          </cell>
        </row>
        <row r="96">
          <cell r="A96" t="str">
            <v>Purchases of Property Plant &amp; Equipment</v>
          </cell>
          <cell r="D96">
            <v>0</v>
          </cell>
          <cell r="E96">
            <v>0</v>
          </cell>
          <cell r="F96">
            <v>0</v>
          </cell>
          <cell r="G96">
            <v>-3.5329999999999999</v>
          </cell>
          <cell r="H96">
            <v>-3.5329999999999999</v>
          </cell>
          <cell r="J96">
            <v>-0.93799999999999994</v>
          </cell>
          <cell r="K96">
            <v>-1.018</v>
          </cell>
          <cell r="L96">
            <v>-1.7709999999999999</v>
          </cell>
          <cell r="M96">
            <v>-1.956</v>
          </cell>
          <cell r="N96">
            <v>-5.6829999999999998</v>
          </cell>
          <cell r="P96">
            <v>-2.8650000000000002</v>
          </cell>
          <cell r="Q96">
            <v>-1.085</v>
          </cell>
          <cell r="R96">
            <v>-0.97100000000000009</v>
          </cell>
          <cell r="S96">
            <v>-1.2649999999999997</v>
          </cell>
          <cell r="T96">
            <v>-6.1859999999999999</v>
          </cell>
          <cell r="V96">
            <v>-1.2949999999999999</v>
          </cell>
          <cell r="W96">
            <v>-0.68700000000000006</v>
          </cell>
          <cell r="X96">
            <v>-0.79299999999999993</v>
          </cell>
          <cell r="Y96">
            <v>-1.1070000000000002</v>
          </cell>
          <cell r="Z96">
            <v>-3.8820000000000001</v>
          </cell>
          <cell r="AB96">
            <v>-1.2230000000000001</v>
          </cell>
          <cell r="AC96">
            <v>-1.4545422000000003</v>
          </cell>
          <cell r="AD96">
            <v>-1.5889986719999998</v>
          </cell>
          <cell r="AE96">
            <v>-1.7384911584000005</v>
          </cell>
          <cell r="AF96">
            <v>-6.0050320304000007</v>
          </cell>
          <cell r="AH96">
            <v>-1.7211884730960003</v>
          </cell>
          <cell r="AI96">
            <v>-1.7062102732792805</v>
          </cell>
          <cell r="AJ96">
            <v>-1.6960804683944382</v>
          </cell>
          <cell r="AK96">
            <v>-1.6936552940742304</v>
          </cell>
          <cell r="AL96">
            <v>-6.8171345088439494</v>
          </cell>
          <cell r="AN96">
            <v>-1.7067228395022378</v>
          </cell>
          <cell r="AO96">
            <v>-1.7304820201338551</v>
          </cell>
          <cell r="AP96">
            <v>-1.7649803227588348</v>
          </cell>
          <cell r="AQ96">
            <v>-1.8103488409278023</v>
          </cell>
          <cell r="AR96">
            <v>-7.01253402332273</v>
          </cell>
          <cell r="AW96" t="str">
            <v>mstag:capitalExpenditures</v>
          </cell>
          <cell r="AX96">
            <v>6</v>
          </cell>
          <cell r="AY96" t="str">
            <v>ISO4217:USD</v>
          </cell>
          <cell r="AZ96" t="b">
            <v>1</v>
          </cell>
          <cell r="BA96" t="b">
            <v>0</v>
          </cell>
        </row>
        <row r="97">
          <cell r="A97" t="str">
            <v>Acquisitions, Net of cash acquired</v>
          </cell>
          <cell r="D97">
            <v>0</v>
          </cell>
          <cell r="E97">
            <v>0</v>
          </cell>
          <cell r="F97">
            <v>0</v>
          </cell>
          <cell r="G97">
            <v>0</v>
          </cell>
          <cell r="H97">
            <v>0</v>
          </cell>
          <cell r="J97">
            <v>0</v>
          </cell>
          <cell r="K97">
            <v>0</v>
          </cell>
          <cell r="L97">
            <v>0</v>
          </cell>
          <cell r="M97">
            <v>0</v>
          </cell>
          <cell r="N97">
            <v>0</v>
          </cell>
          <cell r="P97">
            <v>0</v>
          </cell>
          <cell r="Q97">
            <v>0</v>
          </cell>
          <cell r="R97">
            <v>-8.4809999999999999</v>
          </cell>
          <cell r="S97">
            <v>-19.963999999999999</v>
          </cell>
          <cell r="T97">
            <v>-28.445</v>
          </cell>
          <cell r="V97">
            <v>0</v>
          </cell>
          <cell r="W97">
            <v>0</v>
          </cell>
          <cell r="X97">
            <v>0</v>
          </cell>
          <cell r="Y97">
            <v>0</v>
          </cell>
          <cell r="Z97">
            <v>0</v>
          </cell>
          <cell r="AB97">
            <v>-77.959999999999994</v>
          </cell>
          <cell r="AC97">
            <v>0</v>
          </cell>
          <cell r="AD97">
            <v>0</v>
          </cell>
          <cell r="AE97">
            <v>0</v>
          </cell>
          <cell r="AF97">
            <v>-77.959999999999994</v>
          </cell>
          <cell r="AH97">
            <v>0</v>
          </cell>
          <cell r="AI97">
            <v>0</v>
          </cell>
          <cell r="AJ97">
            <v>0</v>
          </cell>
          <cell r="AK97">
            <v>0</v>
          </cell>
          <cell r="AL97">
            <v>0</v>
          </cell>
          <cell r="AN97">
            <v>0</v>
          </cell>
          <cell r="AO97">
            <v>0</v>
          </cell>
          <cell r="AP97">
            <v>0</v>
          </cell>
          <cell r="AQ97">
            <v>0</v>
          </cell>
          <cell r="AR97">
            <v>0</v>
          </cell>
          <cell r="AT97">
            <v>-1.4977785257305201</v>
          </cell>
          <cell r="AU97">
            <v>-1.5056700718065608</v>
          </cell>
          <cell r="AV97">
            <v>-1.5312512738151707</v>
          </cell>
          <cell r="AW97" t="str">
            <v>mstag:premiumGoodwillOnAcquisions</v>
          </cell>
          <cell r="AX97">
            <v>6</v>
          </cell>
          <cell r="AY97" t="str">
            <v>ISO4217:USD</v>
          </cell>
          <cell r="AZ97" t="b">
            <v>1</v>
          </cell>
          <cell r="BA97" t="b">
            <v>0</v>
          </cell>
          <cell r="BB97">
            <v>-1.6634001461562784</v>
          </cell>
          <cell r="BC97">
            <v>-1.7150589526311091</v>
          </cell>
          <cell r="BD97">
            <v>-6.6014072079335886</v>
          </cell>
          <cell r="BI97" t="str">
            <v>mstag:capitalExpenditures</v>
          </cell>
          <cell r="BJ97">
            <v>6</v>
          </cell>
          <cell r="BK97" t="str">
            <v>ISO4217:USD</v>
          </cell>
          <cell r="BL97" t="b">
            <v>1</v>
          </cell>
          <cell r="BM97" t="b">
            <v>0</v>
          </cell>
        </row>
        <row r="98">
          <cell r="A98" t="str">
            <v xml:space="preserve">Purchases of short-term investments </v>
          </cell>
          <cell r="D98">
            <v>0</v>
          </cell>
          <cell r="E98">
            <v>0</v>
          </cell>
          <cell r="F98">
            <v>0</v>
          </cell>
          <cell r="G98">
            <v>0</v>
          </cell>
          <cell r="H98">
            <v>0</v>
          </cell>
          <cell r="J98">
            <v>0</v>
          </cell>
          <cell r="K98">
            <v>0</v>
          </cell>
          <cell r="L98">
            <v>-93.332999999999998</v>
          </cell>
          <cell r="M98">
            <v>-5.5210000000000008</v>
          </cell>
          <cell r="N98">
            <v>-98.853999999999999</v>
          </cell>
          <cell r="P98">
            <v>-52.493000000000002</v>
          </cell>
          <cell r="Q98">
            <v>-18.255000000000003</v>
          </cell>
          <cell r="R98">
            <v>-65.543999999999997</v>
          </cell>
          <cell r="S98">
            <v>-19.728000000000009</v>
          </cell>
          <cell r="T98">
            <v>-156.02000000000001</v>
          </cell>
          <cell r="V98">
            <v>-16.216999999999999</v>
          </cell>
          <cell r="W98">
            <v>-48.373000000000005</v>
          </cell>
          <cell r="X98">
            <v>-61.722999999999999</v>
          </cell>
          <cell r="Y98">
            <v>-44.108999999999995</v>
          </cell>
          <cell r="Z98">
            <v>-170.422</v>
          </cell>
          <cell r="AB98">
            <v>-56.667000000000002</v>
          </cell>
          <cell r="AC98">
            <v>0</v>
          </cell>
          <cell r="AD98">
            <v>0</v>
          </cell>
          <cell r="AE98">
            <v>0</v>
          </cell>
          <cell r="AF98">
            <v>-56.667000000000002</v>
          </cell>
          <cell r="AH98">
            <v>0</v>
          </cell>
          <cell r="AI98">
            <v>0</v>
          </cell>
          <cell r="AJ98">
            <v>0</v>
          </cell>
          <cell r="AK98">
            <v>0</v>
          </cell>
          <cell r="AL98">
            <v>0</v>
          </cell>
          <cell r="AN98">
            <v>0</v>
          </cell>
          <cell r="AO98">
            <v>0</v>
          </cell>
          <cell r="AP98">
            <v>0</v>
          </cell>
          <cell r="AQ98">
            <v>0</v>
          </cell>
          <cell r="AR98">
            <v>0</v>
          </cell>
          <cell r="AT98">
            <v>0</v>
          </cell>
          <cell r="AU98">
            <v>0</v>
          </cell>
          <cell r="AV98">
            <v>0</v>
          </cell>
          <cell r="AW98" t="str">
            <v>mstag:netDecreaseInInvestmentsNonOperating</v>
          </cell>
          <cell r="AX98">
            <v>6</v>
          </cell>
          <cell r="AY98" t="str">
            <v>ISO4217:USD</v>
          </cell>
          <cell r="AZ98" t="b">
            <v>0</v>
          </cell>
          <cell r="BA98" t="b">
            <v>0</v>
          </cell>
          <cell r="BB98">
            <v>0</v>
          </cell>
          <cell r="BC98">
            <v>0</v>
          </cell>
          <cell r="BD98">
            <v>0</v>
          </cell>
          <cell r="BI98" t="str">
            <v>mstag:premiumGoodwillOnAcquisions</v>
          </cell>
          <cell r="BJ98">
            <v>6</v>
          </cell>
          <cell r="BK98" t="str">
            <v>ISO4217:USD</v>
          </cell>
          <cell r="BL98" t="b">
            <v>1</v>
          </cell>
          <cell r="BM98" t="b">
            <v>0</v>
          </cell>
        </row>
        <row r="99">
          <cell r="A99" t="str">
            <v xml:space="preserve">Maturities of short-term investments </v>
          </cell>
          <cell r="D99">
            <v>0</v>
          </cell>
          <cell r="E99">
            <v>0</v>
          </cell>
          <cell r="F99">
            <v>0</v>
          </cell>
          <cell r="G99">
            <v>0</v>
          </cell>
          <cell r="H99">
            <v>0</v>
          </cell>
          <cell r="J99">
            <v>0</v>
          </cell>
          <cell r="K99">
            <v>0</v>
          </cell>
          <cell r="L99">
            <v>0</v>
          </cell>
          <cell r="M99">
            <v>5.34</v>
          </cell>
          <cell r="N99">
            <v>5.34</v>
          </cell>
          <cell r="P99">
            <v>33.963000000000001</v>
          </cell>
          <cell r="Q99">
            <v>17.295999999999999</v>
          </cell>
          <cell r="R99">
            <v>49.263000000000005</v>
          </cell>
          <cell r="S99">
            <v>30.549999999999997</v>
          </cell>
          <cell r="T99">
            <v>131.072</v>
          </cell>
          <cell r="V99">
            <v>9.9969999999999999</v>
          </cell>
          <cell r="W99">
            <v>33.414999999999999</v>
          </cell>
          <cell r="X99">
            <v>52.571000000000005</v>
          </cell>
          <cell r="Y99">
            <v>45.805000000000007</v>
          </cell>
          <cell r="Z99">
            <v>141.78800000000001</v>
          </cell>
          <cell r="AB99">
            <v>111.739</v>
          </cell>
          <cell r="AC99">
            <v>0</v>
          </cell>
          <cell r="AD99">
            <v>0</v>
          </cell>
          <cell r="AE99">
            <v>0</v>
          </cell>
          <cell r="AF99">
            <v>111.739</v>
          </cell>
          <cell r="AH99">
            <v>0</v>
          </cell>
          <cell r="AI99">
            <v>0</v>
          </cell>
          <cell r="AJ99">
            <v>0</v>
          </cell>
          <cell r="AK99">
            <v>0</v>
          </cell>
          <cell r="AL99">
            <v>0</v>
          </cell>
          <cell r="AN99">
            <v>0</v>
          </cell>
          <cell r="AO99">
            <v>0</v>
          </cell>
          <cell r="AP99">
            <v>0</v>
          </cell>
          <cell r="AQ99">
            <v>0</v>
          </cell>
          <cell r="AR99">
            <v>0</v>
          </cell>
          <cell r="AT99">
            <v>0</v>
          </cell>
          <cell r="AU99">
            <v>0</v>
          </cell>
          <cell r="AV99">
            <v>0</v>
          </cell>
          <cell r="AW99" t="str">
            <v>mstag:netDecreaseInInvestmentsNonOperating</v>
          </cell>
          <cell r="AX99">
            <v>6</v>
          </cell>
          <cell r="AY99" t="str">
            <v>ISO4217:USD</v>
          </cell>
          <cell r="AZ99" t="b">
            <v>0</v>
          </cell>
          <cell r="BA99" t="b">
            <v>0</v>
          </cell>
          <cell r="BB99">
            <v>0</v>
          </cell>
          <cell r="BC99">
            <v>0</v>
          </cell>
          <cell r="BD99">
            <v>0</v>
          </cell>
          <cell r="BI99" t="str">
            <v>mstag:netDecreaseInInvestmentsNonOperating</v>
          </cell>
          <cell r="BJ99">
            <v>6</v>
          </cell>
          <cell r="BK99" t="str">
            <v>ISO4217:USD</v>
          </cell>
          <cell r="BL99" t="b">
            <v>0</v>
          </cell>
          <cell r="BM99" t="b">
            <v>0</v>
          </cell>
        </row>
        <row r="100">
          <cell r="A100" t="str">
            <v>Other</v>
          </cell>
          <cell r="D100">
            <v>0</v>
          </cell>
          <cell r="E100">
            <v>0</v>
          </cell>
          <cell r="F100">
            <v>0</v>
          </cell>
          <cell r="G100">
            <v>0</v>
          </cell>
          <cell r="H100">
            <v>0</v>
          </cell>
          <cell r="J100">
            <v>0</v>
          </cell>
          <cell r="K100">
            <v>0</v>
          </cell>
          <cell r="L100">
            <v>0</v>
          </cell>
          <cell r="M100">
            <v>0</v>
          </cell>
          <cell r="N100">
            <v>0</v>
          </cell>
          <cell r="P100">
            <v>0</v>
          </cell>
          <cell r="Q100">
            <v>0</v>
          </cell>
          <cell r="R100">
            <v>0</v>
          </cell>
          <cell r="S100">
            <v>0</v>
          </cell>
          <cell r="T100">
            <v>0</v>
          </cell>
          <cell r="V100">
            <v>0</v>
          </cell>
          <cell r="W100">
            <v>0</v>
          </cell>
          <cell r="X100">
            <v>0</v>
          </cell>
          <cell r="Y100">
            <v>0</v>
          </cell>
          <cell r="Z100">
            <v>0</v>
          </cell>
          <cell r="AB100">
            <v>0</v>
          </cell>
          <cell r="AC100">
            <v>0</v>
          </cell>
          <cell r="AD100">
            <v>0</v>
          </cell>
          <cell r="AE100">
            <v>0</v>
          </cell>
          <cell r="AF100">
            <v>0</v>
          </cell>
          <cell r="AH100">
            <v>0</v>
          </cell>
          <cell r="AI100">
            <v>0</v>
          </cell>
          <cell r="AJ100">
            <v>0</v>
          </cell>
          <cell r="AK100">
            <v>0</v>
          </cell>
          <cell r="AL100">
            <v>0</v>
          </cell>
          <cell r="AN100">
            <v>0</v>
          </cell>
          <cell r="AO100">
            <v>0</v>
          </cell>
          <cell r="AP100">
            <v>0</v>
          </cell>
          <cell r="AQ100">
            <v>0</v>
          </cell>
          <cell r="AR100">
            <v>0</v>
          </cell>
          <cell r="AT100">
            <v>0</v>
          </cell>
          <cell r="AU100">
            <v>0</v>
          </cell>
          <cell r="AV100">
            <v>0</v>
          </cell>
          <cell r="AW100" t="str">
            <v>mstag:otherCashFlow</v>
          </cell>
          <cell r="AX100">
            <v>6</v>
          </cell>
          <cell r="AY100" t="str">
            <v>ISO4217:USD</v>
          </cell>
          <cell r="AZ100" t="b">
            <v>0</v>
          </cell>
          <cell r="BA100" t="b">
            <v>0</v>
          </cell>
          <cell r="BB100">
            <v>0</v>
          </cell>
          <cell r="BC100">
            <v>0</v>
          </cell>
          <cell r="BD100">
            <v>0</v>
          </cell>
          <cell r="BI100" t="str">
            <v>mstag:netDecreaseInInvestmentsNonOperating</v>
          </cell>
          <cell r="BJ100">
            <v>6</v>
          </cell>
          <cell r="BK100" t="str">
            <v>ISO4217:USD</v>
          </cell>
          <cell r="BL100" t="b">
            <v>0</v>
          </cell>
          <cell r="BM100" t="b">
            <v>0</v>
          </cell>
        </row>
        <row r="101">
          <cell r="A101" t="str">
            <v>Net Cash Used in Investing Activities</v>
          </cell>
          <cell r="D101">
            <v>0</v>
          </cell>
          <cell r="E101">
            <v>0</v>
          </cell>
          <cell r="F101">
            <v>0</v>
          </cell>
          <cell r="G101">
            <v>-3.5329999999999999</v>
          </cell>
          <cell r="H101">
            <v>-3.5329999999999999</v>
          </cell>
          <cell r="J101">
            <v>-0.93799999999999994</v>
          </cell>
          <cell r="K101">
            <v>-1.018</v>
          </cell>
          <cell r="L101">
            <v>-95.103999999999999</v>
          </cell>
          <cell r="M101">
            <v>-2.1370000000000005</v>
          </cell>
          <cell r="N101">
            <v>-99.197000000000003</v>
          </cell>
          <cell r="P101">
            <v>-21.395000000000003</v>
          </cell>
          <cell r="Q101">
            <v>-2.044000000000004</v>
          </cell>
          <cell r="R101">
            <v>-25.73299999999999</v>
          </cell>
          <cell r="S101">
            <v>-10.407000000000011</v>
          </cell>
          <cell r="T101">
            <v>-59.579000000000008</v>
          </cell>
          <cell r="V101">
            <v>-7.5150000000000006</v>
          </cell>
          <cell r="W101">
            <v>-15.645000000000003</v>
          </cell>
          <cell r="X101">
            <v>-9.9449999999999932</v>
          </cell>
          <cell r="Y101">
            <v>0.58900000000001285</v>
          </cell>
          <cell r="Z101">
            <v>-32.515999999999991</v>
          </cell>
          <cell r="AB101">
            <v>-24.11099999999999</v>
          </cell>
          <cell r="AC101">
            <v>-1.4545422000000003</v>
          </cell>
          <cell r="AD101">
            <v>-1.5889986719999998</v>
          </cell>
          <cell r="AE101">
            <v>-1.7384911584000005</v>
          </cell>
          <cell r="AF101">
            <v>-28.893032030400008</v>
          </cell>
          <cell r="AH101">
            <v>-1.7211884730960003</v>
          </cell>
          <cell r="AI101">
            <v>-1.7062102732792805</v>
          </cell>
          <cell r="AJ101">
            <v>-1.6960804683944382</v>
          </cell>
          <cell r="AK101">
            <v>-1.6936552940742304</v>
          </cell>
          <cell r="AL101">
            <v>-6.8171345088439494</v>
          </cell>
          <cell r="AN101">
            <v>-1.7067228395022378</v>
          </cell>
          <cell r="AO101">
            <v>-1.7304820201338551</v>
          </cell>
          <cell r="AP101">
            <v>-1.7649803227588348</v>
          </cell>
          <cell r="AQ101">
            <v>-1.8103488409278023</v>
          </cell>
          <cell r="AR101">
            <v>-7.01253402332273</v>
          </cell>
          <cell r="AT101">
            <v>0</v>
          </cell>
          <cell r="AU101">
            <v>0</v>
          </cell>
          <cell r="AV101">
            <v>0</v>
          </cell>
          <cell r="AW101">
            <v>0</v>
          </cell>
          <cell r="AX101">
            <v>0</v>
          </cell>
          <cell r="AZ101">
            <v>0</v>
          </cell>
          <cell r="BA101">
            <v>0</v>
          </cell>
          <cell r="BB101">
            <v>0</v>
          </cell>
          <cell r="BC101">
            <v>0</v>
          </cell>
          <cell r="BD101">
            <v>0</v>
          </cell>
          <cell r="BI101" t="str">
            <v>mstag:otherCashFlow</v>
          </cell>
          <cell r="BJ101">
            <v>6</v>
          </cell>
          <cell r="BK101" t="str">
            <v>ISO4217:USD</v>
          </cell>
          <cell r="BL101" t="b">
            <v>0</v>
          </cell>
          <cell r="BM101" t="b">
            <v>0</v>
          </cell>
        </row>
        <row r="102">
          <cell r="A102" t="str">
            <v>Net Cash Used in Investing Activities</v>
          </cell>
          <cell r="D102">
            <v>0</v>
          </cell>
          <cell r="E102">
            <v>0</v>
          </cell>
          <cell r="F102">
            <v>0</v>
          </cell>
          <cell r="G102">
            <v>-3.5329999999999999</v>
          </cell>
          <cell r="H102">
            <v>-3.5329999999999999</v>
          </cell>
          <cell r="J102">
            <v>-0.93799999999999994</v>
          </cell>
          <cell r="K102">
            <v>-1.018</v>
          </cell>
          <cell r="L102">
            <v>-95.103999999999999</v>
          </cell>
          <cell r="M102">
            <v>-2.1370000000000005</v>
          </cell>
          <cell r="N102">
            <v>-99.197000000000003</v>
          </cell>
          <cell r="P102">
            <v>-21.395000000000003</v>
          </cell>
          <cell r="Q102">
            <v>-2.044000000000004</v>
          </cell>
          <cell r="R102">
            <v>-25.73299999999999</v>
          </cell>
          <cell r="S102">
            <v>-10.407000000000011</v>
          </cell>
          <cell r="T102">
            <v>-59.579000000000008</v>
          </cell>
          <cell r="V102">
            <v>-7.5150000000000006</v>
          </cell>
          <cell r="W102">
            <v>-15.645000000000003</v>
          </cell>
          <cell r="X102">
            <v>-9.9449999999999932</v>
          </cell>
          <cell r="Y102">
            <v>0.58900000000001285</v>
          </cell>
          <cell r="Z102">
            <v>-32.515999999999991</v>
          </cell>
          <cell r="AB102">
            <v>-24.11099999999999</v>
          </cell>
          <cell r="AC102">
            <v>5.2469999999999928</v>
          </cell>
          <cell r="AD102">
            <v>-1.3769999999999998</v>
          </cell>
          <cell r="AE102">
            <v>-1.3935899999999997</v>
          </cell>
          <cell r="AF102">
            <v>-21.634590000000003</v>
          </cell>
          <cell r="AH102">
            <v>-1.4251638</v>
          </cell>
          <cell r="AI102">
            <v>-1.4494666980000002</v>
          </cell>
          <cell r="AJ102">
            <v>5.3950000000000271</v>
          </cell>
          <cell r="AK102">
            <v>-1.4867352312120001</v>
          </cell>
          <cell r="AL102">
            <v>-5.7890883297120004</v>
          </cell>
          <cell r="AN102">
            <v>-1.3226975999999999</v>
          </cell>
          <cell r="AO102">
            <v>-1.3706463600000001</v>
          </cell>
          <cell r="AP102">
            <v>-1.4293525895999997</v>
          </cell>
          <cell r="AQ102">
            <v>-1.6673374157523542</v>
          </cell>
          <cell r="AR102">
            <v>-6.3660850579724002</v>
          </cell>
          <cell r="AT102">
            <v>-1.4977785257305201</v>
          </cell>
          <cell r="AU102">
            <v>-1.5056700718065608</v>
          </cell>
          <cell r="AV102">
            <v>-1.5312512738151707</v>
          </cell>
          <cell r="AW102">
            <v>-1.5739824547543106</v>
          </cell>
          <cell r="AX102">
            <v>-6.1086823261065621</v>
          </cell>
          <cell r="AZ102">
            <v>-1.5959265069903688</v>
          </cell>
          <cell r="BA102">
            <v>-1.6270216021558324</v>
          </cell>
          <cell r="BB102">
            <v>-1.6634001461562784</v>
          </cell>
          <cell r="BC102">
            <v>-1.7150589526311091</v>
          </cell>
          <cell r="BD102">
            <v>-6.6014072079335886</v>
          </cell>
        </row>
        <row r="103">
          <cell r="A103" t="str">
            <v>Cash Flows From Financing Activities</v>
          </cell>
        </row>
        <row r="104">
          <cell r="A104" t="str">
            <v xml:space="preserve">Proceeds from issuance of common stock </v>
          </cell>
          <cell r="D104">
            <v>0</v>
          </cell>
          <cell r="E104">
            <v>0</v>
          </cell>
          <cell r="F104">
            <v>0</v>
          </cell>
          <cell r="G104">
            <v>0.16900000000000001</v>
          </cell>
          <cell r="H104">
            <v>0.16900000000000001</v>
          </cell>
          <cell r="J104">
            <v>0.17499999999999999</v>
          </cell>
          <cell r="K104">
            <v>0.33</v>
          </cell>
          <cell r="L104">
            <v>102.895</v>
          </cell>
          <cell r="M104">
            <v>0.21999999999999886</v>
          </cell>
          <cell r="N104">
            <v>103.61999999999999</v>
          </cell>
          <cell r="P104">
            <v>1.4319999999999999</v>
          </cell>
          <cell r="Q104">
            <v>4.9410000000000007</v>
          </cell>
          <cell r="R104">
            <v>0.39499999999999957</v>
          </cell>
          <cell r="S104">
            <v>1.2090000000000005</v>
          </cell>
          <cell r="T104">
            <v>7.9770000000000012</v>
          </cell>
          <cell r="V104">
            <v>0.59099999999999997</v>
          </cell>
          <cell r="W104">
            <v>1.675</v>
          </cell>
          <cell r="X104">
            <v>0.21700000000000008</v>
          </cell>
          <cell r="Y104">
            <v>1.3180000000000001</v>
          </cell>
          <cell r="Z104">
            <v>3.8010000000000002</v>
          </cell>
          <cell r="AB104">
            <v>2.4049999999999998</v>
          </cell>
          <cell r="AC104">
            <v>0</v>
          </cell>
          <cell r="AD104">
            <v>0</v>
          </cell>
          <cell r="AE104">
            <v>0</v>
          </cell>
          <cell r="AF104">
            <v>2.4049999999999998</v>
          </cell>
          <cell r="AH104">
            <v>0</v>
          </cell>
          <cell r="AI104">
            <v>0</v>
          </cell>
          <cell r="AJ104">
            <v>0</v>
          </cell>
          <cell r="AK104">
            <v>0</v>
          </cell>
          <cell r="AL104">
            <v>0</v>
          </cell>
          <cell r="AN104">
            <v>0</v>
          </cell>
          <cell r="AO104">
            <v>0</v>
          </cell>
          <cell r="AP104">
            <v>0</v>
          </cell>
          <cell r="AQ104">
            <v>0</v>
          </cell>
          <cell r="AR104">
            <v>0</v>
          </cell>
          <cell r="AW104" t="str">
            <v>mstag:proceedsFromIssuanceFundsUsedToRepurchaseCommonStock</v>
          </cell>
          <cell r="AX104">
            <v>6</v>
          </cell>
          <cell r="AY104" t="str">
            <v>ISO4217:USD</v>
          </cell>
          <cell r="AZ104" t="b">
            <v>0</v>
          </cell>
          <cell r="BA104" t="b">
            <v>0</v>
          </cell>
        </row>
        <row r="105">
          <cell r="A105" t="str">
            <v>Proceeds Exercise of Stock Options</v>
          </cell>
          <cell r="D105">
            <v>0</v>
          </cell>
          <cell r="E105">
            <v>0</v>
          </cell>
          <cell r="F105">
            <v>0</v>
          </cell>
          <cell r="G105">
            <v>0</v>
          </cell>
          <cell r="H105">
            <v>0</v>
          </cell>
          <cell r="J105">
            <v>0</v>
          </cell>
          <cell r="K105">
            <v>0</v>
          </cell>
          <cell r="L105">
            <v>0</v>
          </cell>
          <cell r="M105">
            <v>0</v>
          </cell>
          <cell r="N105">
            <v>0</v>
          </cell>
          <cell r="P105">
            <v>0</v>
          </cell>
          <cell r="Q105">
            <v>0</v>
          </cell>
          <cell r="R105">
            <v>0</v>
          </cell>
          <cell r="S105">
            <v>0</v>
          </cell>
          <cell r="T105">
            <v>0</v>
          </cell>
          <cell r="V105">
            <v>0</v>
          </cell>
          <cell r="W105">
            <v>0</v>
          </cell>
          <cell r="X105">
            <v>0</v>
          </cell>
          <cell r="Y105">
            <v>0</v>
          </cell>
          <cell r="Z105">
            <v>0</v>
          </cell>
          <cell r="AB105">
            <v>0</v>
          </cell>
          <cell r="AC105">
            <v>0.14225029524428101</v>
          </cell>
          <cell r="AD105">
            <v>8.3676644261341859E-2</v>
          </cell>
          <cell r="AE105">
            <v>0.10877963753975484</v>
          </cell>
          <cell r="AF105">
            <v>0.33470657704537771</v>
          </cell>
          <cell r="AH105">
            <v>9.2044308687487031E-2</v>
          </cell>
          <cell r="AI105">
            <v>0.10041197311361888</v>
          </cell>
          <cell r="AJ105">
            <v>0.10877963753975645</v>
          </cell>
          <cell r="AK105">
            <v>0.11714730196587164</v>
          </cell>
          <cell r="AL105">
            <v>0.418383221306734</v>
          </cell>
          <cell r="AN105">
            <v>9.2044308687472973E-2</v>
          </cell>
          <cell r="AO105">
            <v>0.10041197311361923</v>
          </cell>
          <cell r="AP105">
            <v>0.10877963753974362</v>
          </cell>
          <cell r="AQ105">
            <v>0.11714730196586792</v>
          </cell>
          <cell r="AR105">
            <v>0.41838322130670375</v>
          </cell>
          <cell r="AT105">
            <v>0</v>
          </cell>
          <cell r="AU105">
            <v>0</v>
          </cell>
          <cell r="AV105">
            <v>0</v>
          </cell>
          <cell r="AW105" t="str">
            <v>mstag:proceedsFromIssuanceFundsUsedToRepurchaseCommonStock</v>
          </cell>
          <cell r="AX105">
            <v>6</v>
          </cell>
          <cell r="AY105" t="str">
            <v>ISO4217:USD</v>
          </cell>
          <cell r="AZ105" t="b">
            <v>0</v>
          </cell>
          <cell r="BA105" t="b">
            <v>0</v>
          </cell>
          <cell r="BB105">
            <v>0</v>
          </cell>
          <cell r="BC105">
            <v>0</v>
          </cell>
          <cell r="BD105">
            <v>0</v>
          </cell>
          <cell r="BI105" t="str">
            <v>mstag:proceedsFromIssuanceFundsUsedToRepurchaseCommonStock</v>
          </cell>
          <cell r="BJ105">
            <v>6</v>
          </cell>
          <cell r="BK105" t="str">
            <v>ISO4217:USD</v>
          </cell>
          <cell r="BL105" t="b">
            <v>0</v>
          </cell>
          <cell r="BM105" t="b">
            <v>0</v>
          </cell>
        </row>
        <row r="106">
          <cell r="A106" t="str">
            <v>Tax benefit from employee stock option plans (c)</v>
          </cell>
          <cell r="D106">
            <v>0</v>
          </cell>
          <cell r="E106">
            <v>0</v>
          </cell>
          <cell r="F106">
            <v>0</v>
          </cell>
          <cell r="G106">
            <v>0</v>
          </cell>
          <cell r="H106">
            <v>0</v>
          </cell>
          <cell r="J106">
            <v>0</v>
          </cell>
          <cell r="K106">
            <v>0</v>
          </cell>
          <cell r="L106">
            <v>0</v>
          </cell>
          <cell r="M106">
            <v>0</v>
          </cell>
          <cell r="N106">
            <v>0</v>
          </cell>
          <cell r="P106">
            <v>0</v>
          </cell>
          <cell r="Q106">
            <v>0</v>
          </cell>
          <cell r="R106">
            <v>0</v>
          </cell>
          <cell r="S106">
            <v>0</v>
          </cell>
          <cell r="T106">
            <v>0</v>
          </cell>
          <cell r="V106">
            <v>0</v>
          </cell>
          <cell r="W106">
            <v>0</v>
          </cell>
          <cell r="X106">
            <v>0</v>
          </cell>
          <cell r="Y106">
            <v>0</v>
          </cell>
          <cell r="Z106">
            <v>0</v>
          </cell>
          <cell r="AB106">
            <v>4.2999999999999997E-2</v>
          </cell>
          <cell r="AC106">
            <v>0</v>
          </cell>
          <cell r="AD106">
            <v>6.2945297453698215E-2</v>
          </cell>
          <cell r="AE106">
            <v>8.4940327357741541E-2</v>
          </cell>
          <cell r="AF106">
            <v>0.19088562481143975</v>
          </cell>
          <cell r="AH106">
            <v>7.4574287512295112E-2</v>
          </cell>
          <cell r="AI106">
            <v>8.4378263105453988E-2</v>
          </cell>
          <cell r="AJ106">
            <v>9.4772125474149926E-2</v>
          </cell>
          <cell r="AK106">
            <v>0.10577809545449868</v>
          </cell>
          <cell r="AL106">
            <v>0.3595027715463977</v>
          </cell>
          <cell r="AN106">
            <v>8.6107378986429464E-2</v>
          </cell>
          <cell r="AO106">
            <v>9.7289296895032087E-2</v>
          </cell>
          <cell r="AP106">
            <v>0.10912536208500453</v>
          </cell>
          <cell r="AQ106">
            <v>0.12164021606406933</v>
          </cell>
          <cell r="AR106">
            <v>0.41416225403053541</v>
          </cell>
          <cell r="AT106">
            <v>0</v>
          </cell>
          <cell r="AU106">
            <v>0</v>
          </cell>
          <cell r="AV106">
            <v>0</v>
          </cell>
          <cell r="AW106" t="str">
            <v>mstag:taxBenefitFromExerciseOfEsosCashFlowStatement</v>
          </cell>
          <cell r="AX106">
            <v>6</v>
          </cell>
          <cell r="AY106" t="str">
            <v>ISO4217:USD</v>
          </cell>
          <cell r="AZ106" t="b">
            <v>0</v>
          </cell>
          <cell r="BA106" t="b">
            <v>0</v>
          </cell>
          <cell r="BB106">
            <v>0</v>
          </cell>
          <cell r="BC106">
            <v>0</v>
          </cell>
          <cell r="BD106">
            <v>0</v>
          </cell>
          <cell r="BI106" t="str">
            <v>mstag:proceedsFromIssuanceFundsUsedToRepurchaseCommonStock</v>
          </cell>
          <cell r="BJ106">
            <v>6</v>
          </cell>
          <cell r="BK106" t="str">
            <v>ISO4217:USD</v>
          </cell>
          <cell r="BL106" t="b">
            <v>0</v>
          </cell>
          <cell r="BM106" t="b">
            <v>0</v>
          </cell>
        </row>
        <row r="107">
          <cell r="A107" t="str">
            <v xml:space="preserve">Proceeds from stockholder notes receivable </v>
          </cell>
          <cell r="D107">
            <v>0</v>
          </cell>
          <cell r="E107">
            <v>0</v>
          </cell>
          <cell r="F107">
            <v>0</v>
          </cell>
          <cell r="G107">
            <v>0.625</v>
          </cell>
          <cell r="H107">
            <v>0.625</v>
          </cell>
          <cell r="J107">
            <v>0.20100000000000001</v>
          </cell>
          <cell r="K107">
            <v>0.30399999999999999</v>
          </cell>
          <cell r="L107">
            <v>-10.898000000000001</v>
          </cell>
          <cell r="M107">
            <v>6.8120000000000012</v>
          </cell>
          <cell r="N107">
            <v>-3.5809999999999995</v>
          </cell>
          <cell r="P107">
            <v>0.26700000000000002</v>
          </cell>
          <cell r="Q107">
            <v>2.444</v>
          </cell>
          <cell r="R107">
            <v>0.17600000000000016</v>
          </cell>
          <cell r="S107">
            <v>0</v>
          </cell>
          <cell r="T107">
            <v>2.887</v>
          </cell>
          <cell r="V107">
            <v>0</v>
          </cell>
          <cell r="W107">
            <v>0</v>
          </cell>
          <cell r="X107">
            <v>0</v>
          </cell>
          <cell r="Y107">
            <v>0</v>
          </cell>
          <cell r="Z107">
            <v>0</v>
          </cell>
          <cell r="AB107">
            <v>0</v>
          </cell>
          <cell r="AC107">
            <v>0</v>
          </cell>
          <cell r="AD107">
            <v>0</v>
          </cell>
          <cell r="AE107">
            <v>0</v>
          </cell>
          <cell r="AF107">
            <v>0</v>
          </cell>
          <cell r="AH107">
            <v>0</v>
          </cell>
          <cell r="AI107">
            <v>0</v>
          </cell>
          <cell r="AJ107">
            <v>0</v>
          </cell>
          <cell r="AK107">
            <v>0</v>
          </cell>
          <cell r="AL107">
            <v>0</v>
          </cell>
          <cell r="AN107">
            <v>0</v>
          </cell>
          <cell r="AO107">
            <v>0</v>
          </cell>
          <cell r="AP107">
            <v>0</v>
          </cell>
          <cell r="AQ107">
            <v>0</v>
          </cell>
          <cell r="AR107">
            <v>0</v>
          </cell>
          <cell r="AT107">
            <v>0.85779082356964931</v>
          </cell>
          <cell r="AU107">
            <v>0.93577180753054467</v>
          </cell>
          <cell r="AV107">
            <v>1.0137527914914068</v>
          </cell>
          <cell r="AW107" t="str">
            <v>mstag:proceedsFromIssuanceAndCashUsedToRepayLongTermDebt</v>
          </cell>
          <cell r="AX107">
            <v>6</v>
          </cell>
          <cell r="AY107" t="str">
            <v>ISO4217:USD</v>
          </cell>
          <cell r="AZ107" t="b">
            <v>0</v>
          </cell>
          <cell r="BA107" t="b">
            <v>0</v>
          </cell>
          <cell r="BB107">
            <v>1.0137527914914233</v>
          </cell>
          <cell r="BC107">
            <v>1.0917337754522949</v>
          </cell>
          <cell r="BD107">
            <v>3.8990491980439215</v>
          </cell>
          <cell r="BI107" t="str">
            <v>mstag:proceedsFromIssuanceFundsUsedToRepurchaseCommonStock</v>
          </cell>
          <cell r="BJ107">
            <v>6</v>
          </cell>
          <cell r="BK107" t="str">
            <v>ISO4217:USD</v>
          </cell>
          <cell r="BL107" t="b">
            <v>0</v>
          </cell>
          <cell r="BM107" t="b">
            <v>0</v>
          </cell>
        </row>
        <row r="108">
          <cell r="A108" t="str">
            <v>Long-Term Debt, Net</v>
          </cell>
          <cell r="D108">
            <v>0</v>
          </cell>
          <cell r="E108">
            <v>0</v>
          </cell>
          <cell r="F108">
            <v>0</v>
          </cell>
          <cell r="G108">
            <v>1.2900000000000003</v>
          </cell>
          <cell r="H108">
            <v>1.2900000000000003</v>
          </cell>
          <cell r="J108">
            <v>0</v>
          </cell>
          <cell r="K108">
            <v>0</v>
          </cell>
          <cell r="L108">
            <v>0</v>
          </cell>
          <cell r="M108">
            <v>-6.7939999999999996</v>
          </cell>
          <cell r="N108">
            <v>-6.7939999999999996</v>
          </cell>
          <cell r="P108">
            <v>0</v>
          </cell>
          <cell r="Q108">
            <v>0</v>
          </cell>
          <cell r="R108">
            <v>0</v>
          </cell>
          <cell r="S108">
            <v>0</v>
          </cell>
          <cell r="T108">
            <v>0</v>
          </cell>
          <cell r="V108">
            <v>0</v>
          </cell>
          <cell r="W108">
            <v>0</v>
          </cell>
          <cell r="X108">
            <v>0</v>
          </cell>
          <cell r="Y108">
            <v>0</v>
          </cell>
          <cell r="Z108">
            <v>0</v>
          </cell>
          <cell r="AB108">
            <v>0</v>
          </cell>
          <cell r="AC108">
            <v>0</v>
          </cell>
          <cell r="AD108">
            <v>0</v>
          </cell>
          <cell r="AE108">
            <v>0</v>
          </cell>
          <cell r="AF108">
            <v>0</v>
          </cell>
          <cell r="AH108">
            <v>0</v>
          </cell>
          <cell r="AI108">
            <v>0</v>
          </cell>
          <cell r="AJ108">
            <v>0</v>
          </cell>
          <cell r="AK108">
            <v>0</v>
          </cell>
          <cell r="AL108">
            <v>0</v>
          </cell>
          <cell r="AN108">
            <v>0</v>
          </cell>
          <cell r="AO108">
            <v>0</v>
          </cell>
          <cell r="AP108">
            <v>0</v>
          </cell>
          <cell r="AQ108">
            <v>0</v>
          </cell>
          <cell r="AR108">
            <v>0</v>
          </cell>
          <cell r="AT108">
            <v>0.16724078999990347</v>
          </cell>
          <cell r="AU108">
            <v>0.19109487550993129</v>
          </cell>
          <cell r="AV108">
            <v>0.58556961713305222</v>
          </cell>
          <cell r="AW108" t="str">
            <v>mstag:proceedsFromIssuanceAndCashUsedToRepayLongTermDebt</v>
          </cell>
          <cell r="AX108">
            <v>6</v>
          </cell>
          <cell r="AY108" t="str">
            <v>ISO4217:USD</v>
          </cell>
          <cell r="AZ108" t="b">
            <v>0</v>
          </cell>
          <cell r="BA108" t="b">
            <v>0</v>
          </cell>
          <cell r="BB108">
            <v>0.69752902530821537</v>
          </cell>
          <cell r="BC108">
            <v>0.78353057050239538</v>
          </cell>
          <cell r="BD108">
            <v>2.6394884831441514</v>
          </cell>
          <cell r="BI108" t="str">
            <v>mstag:taxBenefitFromExerciseOfEsosCashFlowStatement</v>
          </cell>
          <cell r="BJ108">
            <v>6</v>
          </cell>
          <cell r="BK108" t="str">
            <v>ISO4217:USD</v>
          </cell>
          <cell r="BL108" t="b">
            <v>0</v>
          </cell>
          <cell r="BM108" t="b">
            <v>0</v>
          </cell>
        </row>
        <row r="109">
          <cell r="A109" t="str">
            <v xml:space="preserve">  Other</v>
          </cell>
          <cell r="D109">
            <v>0</v>
          </cell>
          <cell r="E109">
            <v>0</v>
          </cell>
          <cell r="F109">
            <v>0</v>
          </cell>
          <cell r="G109">
            <v>0</v>
          </cell>
          <cell r="H109">
            <v>0</v>
          </cell>
          <cell r="J109">
            <v>0</v>
          </cell>
          <cell r="K109">
            <v>0</v>
          </cell>
          <cell r="L109">
            <v>0</v>
          </cell>
          <cell r="M109">
            <v>0</v>
          </cell>
          <cell r="N109">
            <v>0</v>
          </cell>
          <cell r="P109">
            <v>0</v>
          </cell>
          <cell r="Q109">
            <v>0</v>
          </cell>
          <cell r="R109">
            <v>0</v>
          </cell>
          <cell r="S109">
            <v>0</v>
          </cell>
          <cell r="T109">
            <v>0</v>
          </cell>
          <cell r="V109">
            <v>0</v>
          </cell>
          <cell r="W109">
            <v>0</v>
          </cell>
          <cell r="X109">
            <v>0</v>
          </cell>
          <cell r="Y109">
            <v>0</v>
          </cell>
          <cell r="Z109">
            <v>0</v>
          </cell>
          <cell r="AB109">
            <v>0</v>
          </cell>
          <cell r="AC109">
            <v>0</v>
          </cell>
          <cell r="AD109">
            <v>0</v>
          </cell>
          <cell r="AE109">
            <v>0</v>
          </cell>
          <cell r="AF109">
            <v>0</v>
          </cell>
          <cell r="AH109">
            <v>0</v>
          </cell>
          <cell r="AI109">
            <v>0</v>
          </cell>
          <cell r="AJ109">
            <v>0</v>
          </cell>
          <cell r="AK109">
            <v>0</v>
          </cell>
          <cell r="AL109">
            <v>0</v>
          </cell>
          <cell r="AN109">
            <v>0</v>
          </cell>
          <cell r="AO109">
            <v>0</v>
          </cell>
          <cell r="AP109">
            <v>0</v>
          </cell>
          <cell r="AQ109">
            <v>0</v>
          </cell>
          <cell r="AR109">
            <v>0</v>
          </cell>
          <cell r="AT109">
            <v>0</v>
          </cell>
          <cell r="AU109">
            <v>0</v>
          </cell>
          <cell r="AV109">
            <v>0</v>
          </cell>
          <cell r="AW109" t="str">
            <v>mstag:otherCashFlow</v>
          </cell>
          <cell r="AX109">
            <v>6</v>
          </cell>
          <cell r="AY109" t="str">
            <v>ISO4217:USD</v>
          </cell>
          <cell r="AZ109" t="b">
            <v>0</v>
          </cell>
          <cell r="BA109" t="b">
            <v>0</v>
          </cell>
          <cell r="BB109">
            <v>0</v>
          </cell>
          <cell r="BC109">
            <v>0</v>
          </cell>
          <cell r="BD109">
            <v>0</v>
          </cell>
          <cell r="BI109" t="str">
            <v>mstag:proceedsFromIssuanceAndCashUsedToRepayLongTermDebt</v>
          </cell>
          <cell r="BJ109">
            <v>6</v>
          </cell>
          <cell r="BK109" t="str">
            <v>ISO4217:USD</v>
          </cell>
          <cell r="BL109" t="b">
            <v>0</v>
          </cell>
          <cell r="BM109" t="b">
            <v>0</v>
          </cell>
        </row>
        <row r="110">
          <cell r="A110" t="str">
            <v>Net Cash Provided by Financing Activities</v>
          </cell>
          <cell r="D110">
            <v>0</v>
          </cell>
          <cell r="E110">
            <v>0</v>
          </cell>
          <cell r="F110">
            <v>0</v>
          </cell>
          <cell r="G110">
            <v>2.0840000000000005</v>
          </cell>
          <cell r="H110">
            <v>2.0840000000000005</v>
          </cell>
          <cell r="J110">
            <v>0.376</v>
          </cell>
          <cell r="K110">
            <v>0.63400000000000001</v>
          </cell>
          <cell r="L110">
            <v>91.997</v>
          </cell>
          <cell r="M110">
            <v>0.23800000000000043</v>
          </cell>
          <cell r="N110">
            <v>93.24499999999999</v>
          </cell>
          <cell r="P110">
            <v>1.6989999999999998</v>
          </cell>
          <cell r="Q110">
            <v>7.3850000000000007</v>
          </cell>
          <cell r="R110">
            <v>0.57099999999999973</v>
          </cell>
          <cell r="S110">
            <v>1.2090000000000005</v>
          </cell>
          <cell r="T110">
            <v>10.864000000000001</v>
          </cell>
          <cell r="V110">
            <v>0.59099999999999997</v>
          </cell>
          <cell r="W110">
            <v>1.675</v>
          </cell>
          <cell r="X110">
            <v>0.21700000000000008</v>
          </cell>
          <cell r="Y110">
            <v>1.3180000000000001</v>
          </cell>
          <cell r="Z110">
            <v>3.8010000000000002</v>
          </cell>
          <cell r="AB110">
            <v>2.448</v>
          </cell>
          <cell r="AC110">
            <v>0.14225029524428101</v>
          </cell>
          <cell r="AD110">
            <v>0.14662194171504006</v>
          </cell>
          <cell r="AE110">
            <v>0.19371996489749638</v>
          </cell>
          <cell r="AF110">
            <v>2.9305922018568173</v>
          </cell>
          <cell r="AH110">
            <v>0.16661859619978214</v>
          </cell>
          <cell r="AI110">
            <v>0.18479023621907287</v>
          </cell>
          <cell r="AJ110">
            <v>0.20355176301390637</v>
          </cell>
          <cell r="AK110">
            <v>0.22292539742037032</v>
          </cell>
          <cell r="AL110">
            <v>0.77788599285313165</v>
          </cell>
          <cell r="AN110">
            <v>0.17815168767390244</v>
          </cell>
          <cell r="AO110">
            <v>0.19770127000865131</v>
          </cell>
          <cell r="AP110">
            <v>0.21790499962474816</v>
          </cell>
          <cell r="AQ110">
            <v>0.23878751802993725</v>
          </cell>
          <cell r="AR110">
            <v>0.83254547533723922</v>
          </cell>
          <cell r="AT110">
            <v>0</v>
          </cell>
          <cell r="AU110">
            <v>0</v>
          </cell>
          <cell r="AV110">
            <v>0</v>
          </cell>
          <cell r="AW110">
            <v>0</v>
          </cell>
          <cell r="AX110">
            <v>0</v>
          </cell>
          <cell r="AZ110">
            <v>0</v>
          </cell>
          <cell r="BA110">
            <v>0</v>
          </cell>
          <cell r="BB110">
            <v>0</v>
          </cell>
          <cell r="BC110">
            <v>0</v>
          </cell>
          <cell r="BD110">
            <v>0</v>
          </cell>
          <cell r="BI110" t="str">
            <v>mstag:proceedsFromIssuanceAndCashUsedToRepayLongTermDebt</v>
          </cell>
          <cell r="BJ110">
            <v>6</v>
          </cell>
          <cell r="BK110" t="str">
            <v>ISO4217:USD</v>
          </cell>
          <cell r="BL110" t="b">
            <v>0</v>
          </cell>
          <cell r="BM110" t="b">
            <v>0</v>
          </cell>
        </row>
        <row r="111">
          <cell r="A111" t="str">
            <v xml:space="preserve">  Other</v>
          </cell>
          <cell r="D111">
            <v>0</v>
          </cell>
          <cell r="E111">
            <v>0</v>
          </cell>
          <cell r="F111">
            <v>0</v>
          </cell>
          <cell r="G111">
            <v>0</v>
          </cell>
          <cell r="H111">
            <v>0</v>
          </cell>
          <cell r="J111">
            <v>0</v>
          </cell>
          <cell r="K111">
            <v>0</v>
          </cell>
          <cell r="L111">
            <v>0</v>
          </cell>
          <cell r="M111">
            <v>0</v>
          </cell>
          <cell r="N111">
            <v>0</v>
          </cell>
          <cell r="P111">
            <v>0</v>
          </cell>
          <cell r="Q111">
            <v>0</v>
          </cell>
          <cell r="R111">
            <v>0</v>
          </cell>
          <cell r="S111">
            <v>0</v>
          </cell>
          <cell r="T111">
            <v>0</v>
          </cell>
          <cell r="V111">
            <v>0</v>
          </cell>
          <cell r="W111">
            <v>0</v>
          </cell>
          <cell r="X111">
            <v>0</v>
          </cell>
          <cell r="Y111">
            <v>0</v>
          </cell>
          <cell r="Z111">
            <v>0</v>
          </cell>
          <cell r="AB111">
            <v>0</v>
          </cell>
          <cell r="AC111">
            <v>0</v>
          </cell>
          <cell r="AD111">
            <v>0</v>
          </cell>
          <cell r="AE111">
            <v>0</v>
          </cell>
          <cell r="AF111">
            <v>0</v>
          </cell>
          <cell r="AH111">
            <v>0</v>
          </cell>
          <cell r="AI111">
            <v>0</v>
          </cell>
          <cell r="AJ111">
            <v>0</v>
          </cell>
          <cell r="AK111">
            <v>0</v>
          </cell>
          <cell r="AL111">
            <v>0</v>
          </cell>
          <cell r="AN111">
            <v>0</v>
          </cell>
          <cell r="AO111">
            <v>0</v>
          </cell>
          <cell r="AP111">
            <v>0</v>
          </cell>
          <cell r="AQ111">
            <v>0</v>
          </cell>
          <cell r="AR111">
            <v>0</v>
          </cell>
          <cell r="AT111">
            <v>0</v>
          </cell>
          <cell r="AU111">
            <v>0</v>
          </cell>
          <cell r="AV111">
            <v>0</v>
          </cell>
          <cell r="AW111">
            <v>0</v>
          </cell>
          <cell r="AX111">
            <v>0</v>
          </cell>
          <cell r="AZ111">
            <v>0</v>
          </cell>
          <cell r="BA111">
            <v>0</v>
          </cell>
          <cell r="BB111">
            <v>0</v>
          </cell>
          <cell r="BC111">
            <v>0</v>
          </cell>
          <cell r="BD111">
            <v>0</v>
          </cell>
          <cell r="BI111" t="str">
            <v>mstag:otherCashFlow</v>
          </cell>
          <cell r="BJ111">
            <v>6</v>
          </cell>
          <cell r="BK111" t="str">
            <v>ISO4217:USD</v>
          </cell>
          <cell r="BL111" t="b">
            <v>0</v>
          </cell>
          <cell r="BM111" t="b">
            <v>0</v>
          </cell>
        </row>
        <row r="112">
          <cell r="A112" t="str">
            <v>Exchange Rate Impact</v>
          </cell>
          <cell r="D112">
            <v>0</v>
          </cell>
          <cell r="E112">
            <v>0</v>
          </cell>
          <cell r="F112">
            <v>0</v>
          </cell>
          <cell r="G112">
            <v>0</v>
          </cell>
          <cell r="H112">
            <v>0</v>
          </cell>
          <cell r="J112">
            <v>0</v>
          </cell>
          <cell r="K112">
            <v>0</v>
          </cell>
          <cell r="L112">
            <v>0</v>
          </cell>
          <cell r="M112">
            <v>0</v>
          </cell>
          <cell r="N112">
            <v>0</v>
          </cell>
          <cell r="P112">
            <v>0</v>
          </cell>
          <cell r="Q112">
            <v>0</v>
          </cell>
          <cell r="R112">
            <v>0</v>
          </cell>
          <cell r="S112">
            <v>0</v>
          </cell>
          <cell r="T112">
            <v>0</v>
          </cell>
          <cell r="V112">
            <v>0</v>
          </cell>
          <cell r="W112">
            <v>0</v>
          </cell>
          <cell r="X112">
            <v>0</v>
          </cell>
          <cell r="Y112">
            <v>0</v>
          </cell>
          <cell r="Z112">
            <v>0</v>
          </cell>
          <cell r="AB112">
            <v>0</v>
          </cell>
          <cell r="AC112">
            <v>0</v>
          </cell>
          <cell r="AD112">
            <v>0</v>
          </cell>
          <cell r="AE112">
            <v>0</v>
          </cell>
          <cell r="AF112">
            <v>0</v>
          </cell>
          <cell r="AH112">
            <v>0</v>
          </cell>
          <cell r="AI112">
            <v>0</v>
          </cell>
          <cell r="AJ112">
            <v>0</v>
          </cell>
          <cell r="AK112">
            <v>0</v>
          </cell>
          <cell r="AL112">
            <v>0</v>
          </cell>
          <cell r="AN112">
            <v>0</v>
          </cell>
          <cell r="AO112">
            <v>0</v>
          </cell>
          <cell r="AP112">
            <v>0</v>
          </cell>
          <cell r="AQ112">
            <v>0</v>
          </cell>
          <cell r="AR112">
            <v>0</v>
          </cell>
          <cell r="AT112">
            <v>1.5924702521526224</v>
          </cell>
          <cell r="AU112">
            <v>1.7665606088007162</v>
          </cell>
          <cell r="AV112">
            <v>1.9463694994956877</v>
          </cell>
          <cell r="AW112" t="str">
            <v>mstag:unrealizedForeignCurrencyExchangeGainLossCashFlowStatement</v>
          </cell>
          <cell r="AX112">
            <v>6</v>
          </cell>
          <cell r="AY112" t="str">
            <v>ISO4217:USD</v>
          </cell>
          <cell r="AZ112" t="b">
            <v>0</v>
          </cell>
          <cell r="BA112" t="b">
            <v>0</v>
          </cell>
          <cell r="BB112">
            <v>1.7112818167996386</v>
          </cell>
          <cell r="BC112">
            <v>1.8752643459546903</v>
          </cell>
          <cell r="BD112">
            <v>6.5385376811880729</v>
          </cell>
        </row>
        <row r="114">
          <cell r="A114" t="str">
            <v>Change in Cash and Cash Equivalents</v>
          </cell>
          <cell r="D114">
            <v>0</v>
          </cell>
          <cell r="E114">
            <v>0</v>
          </cell>
          <cell r="F114">
            <v>0</v>
          </cell>
          <cell r="G114">
            <v>6.4630000000000001</v>
          </cell>
          <cell r="H114">
            <v>6.4630000000000001</v>
          </cell>
          <cell r="J114">
            <v>2.5690000000000004</v>
          </cell>
          <cell r="K114">
            <v>5.0530000000000017</v>
          </cell>
          <cell r="L114">
            <v>3.3999999999999915</v>
          </cell>
          <cell r="M114">
            <v>6.7079999999999975</v>
          </cell>
          <cell r="N114">
            <v>17.72999999999999</v>
          </cell>
          <cell r="P114">
            <v>-10.912000000000003</v>
          </cell>
          <cell r="Q114">
            <v>14.823999999999991</v>
          </cell>
          <cell r="R114">
            <v>-16.817999999999984</v>
          </cell>
          <cell r="S114">
            <v>1.654999999999986</v>
          </cell>
          <cell r="T114">
            <v>-11.251000000000008</v>
          </cell>
          <cell r="V114">
            <v>-0.23099999999999565</v>
          </cell>
          <cell r="W114">
            <v>-3.7670000000000021</v>
          </cell>
          <cell r="X114">
            <v>-1.4279999999999871</v>
          </cell>
          <cell r="Y114">
            <v>8.8600000000000101</v>
          </cell>
          <cell r="Z114">
            <v>3.4340000000000259</v>
          </cell>
          <cell r="AB114">
            <v>-22.201999999999988</v>
          </cell>
          <cell r="AC114">
            <v>-0.46893538405339541</v>
          </cell>
          <cell r="AD114">
            <v>4.4670082588694182</v>
          </cell>
          <cell r="AE114">
            <v>3.2320753478075583</v>
          </cell>
          <cell r="AF114">
            <v>-14.971851777376408</v>
          </cell>
          <cell r="AH114">
            <v>4.072796371115837</v>
          </cell>
          <cell r="AI114">
            <v>6.6457213715045436</v>
          </cell>
          <cell r="AJ114">
            <v>6.8118314284273369</v>
          </cell>
          <cell r="AK114">
            <v>2.7607013065349983</v>
          </cell>
          <cell r="AL114">
            <v>20.291050477582715</v>
          </cell>
          <cell r="AN114">
            <v>3.4566500107489464</v>
          </cell>
          <cell r="AO114">
            <v>6.6752347061372905</v>
          </cell>
          <cell r="AP114">
            <v>6.7917569727691873</v>
          </cell>
          <cell r="AQ114">
            <v>3.8983243935092622</v>
          </cell>
          <cell r="AR114">
            <v>20.821966083164689</v>
          </cell>
          <cell r="AT114">
            <v>0</v>
          </cell>
          <cell r="AU114">
            <v>0</v>
          </cell>
          <cell r="AV114">
            <v>0</v>
          </cell>
          <cell r="AW114">
            <v>0</v>
          </cell>
          <cell r="AX114">
            <v>0</v>
          </cell>
          <cell r="AZ114">
            <v>0</v>
          </cell>
          <cell r="BA114">
            <v>0</v>
          </cell>
          <cell r="BB114">
            <v>0</v>
          </cell>
          <cell r="BC114">
            <v>0</v>
          </cell>
          <cell r="BD114">
            <v>0</v>
          </cell>
          <cell r="BI114" t="str">
            <v>mstag:unrealizedForeignCurrencyExchangeGainLossCashFlowStatement</v>
          </cell>
          <cell r="BJ114">
            <v>6</v>
          </cell>
          <cell r="BK114" t="str">
            <v>ISO4217:USD</v>
          </cell>
          <cell r="BL114" t="b">
            <v>0</v>
          </cell>
          <cell r="BM114" t="b">
            <v>0</v>
          </cell>
        </row>
        <row r="116">
          <cell r="A116" t="str">
            <v>Cash, Beginning of Period</v>
          </cell>
          <cell r="D116">
            <v>0</v>
          </cell>
          <cell r="E116">
            <v>0</v>
          </cell>
          <cell r="F116">
            <v>0</v>
          </cell>
          <cell r="G116">
            <v>0</v>
          </cell>
          <cell r="H116">
            <v>0</v>
          </cell>
          <cell r="J116">
            <v>27.916</v>
          </cell>
          <cell r="K116">
            <v>30.484999999999999</v>
          </cell>
          <cell r="L116">
            <v>35.538000000000004</v>
          </cell>
          <cell r="M116">
            <v>38.937999999999995</v>
          </cell>
          <cell r="N116">
            <v>27.916</v>
          </cell>
          <cell r="P116">
            <v>45.646000000000001</v>
          </cell>
          <cell r="Q116">
            <v>34.733999999999995</v>
          </cell>
          <cell r="R116">
            <v>49.557999999999986</v>
          </cell>
          <cell r="S116">
            <v>32.74</v>
          </cell>
          <cell r="T116">
            <v>45.646000000000001</v>
          </cell>
          <cell r="V116">
            <v>34.395000000000003</v>
          </cell>
          <cell r="W116">
            <v>34.164000000000009</v>
          </cell>
          <cell r="X116">
            <v>30.397000000000006</v>
          </cell>
          <cell r="Y116">
            <v>28.969000000000019</v>
          </cell>
          <cell r="Z116">
            <v>34.395000000000003</v>
          </cell>
          <cell r="AB116">
            <v>37.829000000000001</v>
          </cell>
          <cell r="AC116">
            <v>15.627000000000013</v>
          </cell>
          <cell r="AD116">
            <v>15.158064615946618</v>
          </cell>
          <cell r="AE116">
            <v>19.625072874816034</v>
          </cell>
          <cell r="AF116">
            <v>37.829000000000001</v>
          </cell>
          <cell r="AH116">
            <v>22.857148222623593</v>
          </cell>
          <cell r="AI116">
            <v>26.929944593739428</v>
          </cell>
          <cell r="AJ116">
            <v>33.575665965243971</v>
          </cell>
          <cell r="AK116">
            <v>40.38749739367131</v>
          </cell>
          <cell r="AL116">
            <v>22.857148222623593</v>
          </cell>
          <cell r="AN116">
            <v>43.148198700206308</v>
          </cell>
          <cell r="AO116">
            <v>46.604848710955252</v>
          </cell>
          <cell r="AP116">
            <v>53.280083417092541</v>
          </cell>
          <cell r="AQ116">
            <v>60.071840389861727</v>
          </cell>
          <cell r="AR116">
            <v>43.148198700206308</v>
          </cell>
          <cell r="AT116">
            <v>-0.95492025863720476</v>
          </cell>
          <cell r="AU116">
            <v>4.1403645287199744</v>
          </cell>
          <cell r="AV116">
            <v>4.9726260840030765</v>
          </cell>
          <cell r="AW116">
            <v>5.6901565130989757</v>
          </cell>
          <cell r="AX116">
            <v>13.848226867184824</v>
          </cell>
          <cell r="AZ116">
            <v>3.9202407893021594</v>
          </cell>
          <cell r="BA116">
            <v>4.867450642234429</v>
          </cell>
          <cell r="BB116">
            <v>5.8642935551415238</v>
          </cell>
          <cell r="BC116">
            <v>6.5927625110282557</v>
          </cell>
          <cell r="BD116">
            <v>21.244747497706367</v>
          </cell>
        </row>
        <row r="118">
          <cell r="A118" t="str">
            <v>Cash, Beginning of Period</v>
          </cell>
          <cell r="D118">
            <v>0</v>
          </cell>
          <cell r="E118">
            <v>0</v>
          </cell>
          <cell r="F118">
            <v>0</v>
          </cell>
          <cell r="G118">
            <v>0</v>
          </cell>
          <cell r="H118">
            <v>0</v>
          </cell>
          <cell r="J118">
            <v>27.916</v>
          </cell>
          <cell r="K118">
            <v>30.484999999999999</v>
          </cell>
          <cell r="L118">
            <v>35.538000000000004</v>
          </cell>
          <cell r="M118">
            <v>38.937999999999995</v>
          </cell>
          <cell r="N118">
            <v>27.916</v>
          </cell>
          <cell r="P118">
            <v>45.646000000000001</v>
          </cell>
          <cell r="Q118">
            <v>34.733999999999995</v>
          </cell>
          <cell r="R118">
            <v>49.557999999999986</v>
          </cell>
          <cell r="S118">
            <v>32.74</v>
          </cell>
          <cell r="T118">
            <v>45.646000000000001</v>
          </cell>
          <cell r="V118">
            <v>34.395000000000003</v>
          </cell>
          <cell r="W118">
            <v>34.164000000000009</v>
          </cell>
          <cell r="X118">
            <v>30.397000000000006</v>
          </cell>
          <cell r="Y118">
            <v>28.969000000000019</v>
          </cell>
          <cell r="Z118">
            <v>34.395000000000003</v>
          </cell>
          <cell r="AB118">
            <v>37.829000000000001</v>
          </cell>
          <cell r="AC118">
            <v>15.627000000000013</v>
          </cell>
          <cell r="AD118">
            <v>16.030999999999999</v>
          </cell>
          <cell r="AE118">
            <v>14.996490833333324</v>
          </cell>
          <cell r="AF118">
            <v>37.829000000000001</v>
          </cell>
          <cell r="AH118">
            <v>17.221326845537696</v>
          </cell>
          <cell r="AI118">
            <v>18.88683558156691</v>
          </cell>
          <cell r="AJ118">
            <v>39.695999999999998</v>
          </cell>
          <cell r="AK118">
            <v>32.275610064353579</v>
          </cell>
          <cell r="AL118">
            <v>17.221326845537696</v>
          </cell>
          <cell r="AN118">
            <v>70.906999999999996</v>
          </cell>
          <cell r="AO118">
            <v>67.734171458001484</v>
          </cell>
          <cell r="AP118">
            <v>71.362142583360708</v>
          </cell>
          <cell r="AQ118">
            <v>58.744558026939018</v>
          </cell>
          <cell r="AR118">
            <v>36.990349386903333</v>
          </cell>
          <cell r="AT118">
            <v>79.369727576676681</v>
          </cell>
          <cell r="AU118">
            <v>78.414807318039479</v>
          </cell>
          <cell r="AV118">
            <v>82.55517184675945</v>
          </cell>
          <cell r="AW118">
            <v>87.527797930762532</v>
          </cell>
          <cell r="AX118">
            <v>79.369727576676681</v>
          </cell>
          <cell r="AZ118">
            <v>93.217954443861501</v>
          </cell>
          <cell r="BA118">
            <v>97.138195233163657</v>
          </cell>
          <cell r="BB118">
            <v>102.00564587539809</v>
          </cell>
          <cell r="BC118">
            <v>107.86993943053962</v>
          </cell>
          <cell r="BD118">
            <v>93.217954443861501</v>
          </cell>
        </row>
        <row r="119">
          <cell r="A119" t="str">
            <v>Cash, end of period</v>
          </cell>
          <cell r="D119">
            <v>0</v>
          </cell>
          <cell r="E119">
            <v>0</v>
          </cell>
          <cell r="F119">
            <v>0</v>
          </cell>
          <cell r="G119">
            <v>6.4630000000000001</v>
          </cell>
          <cell r="H119">
            <v>6.4630000000000001</v>
          </cell>
          <cell r="J119">
            <v>30.484999999999999</v>
          </cell>
          <cell r="K119">
            <v>35.538000000000004</v>
          </cell>
          <cell r="L119">
            <v>38.937999999999995</v>
          </cell>
          <cell r="M119">
            <v>45.645999999999994</v>
          </cell>
          <cell r="N119">
            <v>45.645999999999987</v>
          </cell>
          <cell r="P119">
            <v>34.733999999999995</v>
          </cell>
          <cell r="Q119">
            <v>49.557999999999986</v>
          </cell>
          <cell r="R119">
            <v>32.74</v>
          </cell>
          <cell r="S119">
            <v>34.394999999999989</v>
          </cell>
          <cell r="T119">
            <v>34.394999999999996</v>
          </cell>
          <cell r="V119">
            <v>34.164000000000009</v>
          </cell>
          <cell r="W119">
            <v>30.397000000000006</v>
          </cell>
          <cell r="X119">
            <v>28.969000000000019</v>
          </cell>
          <cell r="Y119">
            <v>37.829000000000029</v>
          </cell>
          <cell r="Z119">
            <v>37.829000000000029</v>
          </cell>
          <cell r="AB119">
            <v>15.627000000000013</v>
          </cell>
          <cell r="AC119">
            <v>15.158064615946618</v>
          </cell>
          <cell r="AD119">
            <v>19.625072874816034</v>
          </cell>
          <cell r="AE119">
            <v>22.857148222623593</v>
          </cell>
          <cell r="AF119">
            <v>22.857148222623593</v>
          </cell>
          <cell r="AH119">
            <v>26.929944593739428</v>
          </cell>
          <cell r="AI119">
            <v>33.575665965243971</v>
          </cell>
          <cell r="AJ119">
            <v>40.38749739367131</v>
          </cell>
          <cell r="AK119">
            <v>43.148198700206308</v>
          </cell>
          <cell r="AL119">
            <v>43.148198700206308</v>
          </cell>
          <cell r="AN119">
            <v>46.604848710955252</v>
          </cell>
          <cell r="AO119">
            <v>53.280083417092541</v>
          </cell>
          <cell r="AP119">
            <v>60.071840389861727</v>
          </cell>
          <cell r="AQ119">
            <v>63.97016478337099</v>
          </cell>
          <cell r="AR119">
            <v>63.970164783370997</v>
          </cell>
        </row>
        <row r="121">
          <cell r="A121" t="str">
            <v>Notes:</v>
          </cell>
          <cell r="D121" t="str">
            <v xml:space="preserve"> </v>
          </cell>
          <cell r="E121" t="str">
            <v xml:space="preserve"> </v>
          </cell>
          <cell r="F121" t="str">
            <v xml:space="preserve"> </v>
          </cell>
          <cell r="G121">
            <v>6.4630000000000001</v>
          </cell>
          <cell r="H121">
            <v>6.4630000000000001</v>
          </cell>
          <cell r="J121" t="str">
            <v xml:space="preserve"> </v>
          </cell>
          <cell r="K121" t="str">
            <v xml:space="preserve"> </v>
          </cell>
          <cell r="L121" t="str">
            <v xml:space="preserve"> </v>
          </cell>
          <cell r="M121" t="str">
            <v xml:space="preserve"> </v>
          </cell>
          <cell r="N121" t="str">
            <v xml:space="preserve"> </v>
          </cell>
          <cell r="P121" t="str">
            <v xml:space="preserve"> </v>
          </cell>
          <cell r="Q121" t="str">
            <v xml:space="preserve"> </v>
          </cell>
          <cell r="R121" t="str">
            <v xml:space="preserve"> </v>
          </cell>
          <cell r="S121" t="str">
            <v xml:space="preserve"> </v>
          </cell>
          <cell r="T121" t="str">
            <v xml:space="preserve"> </v>
          </cell>
          <cell r="V121" t="str">
            <v xml:space="preserve"> </v>
          </cell>
          <cell r="W121" t="str">
            <v xml:space="preserve"> </v>
          </cell>
          <cell r="X121" t="str">
            <v xml:space="preserve"> </v>
          </cell>
          <cell r="Y121">
            <v>37.829000000000029</v>
          </cell>
          <cell r="Z121">
            <v>37.829000000000029</v>
          </cell>
          <cell r="AB121">
            <v>15.627000000000013</v>
          </cell>
          <cell r="AC121">
            <v>16.030999999999999</v>
          </cell>
          <cell r="AD121">
            <v>14.996490833333324</v>
          </cell>
          <cell r="AE121">
            <v>17.221326845537696</v>
          </cell>
          <cell r="AF121">
            <v>17.221326845537696</v>
          </cell>
          <cell r="AH121">
            <v>18.88683558156691</v>
          </cell>
          <cell r="AI121">
            <v>25.537416488474225</v>
          </cell>
          <cell r="AJ121">
            <v>39.307000000000023</v>
          </cell>
          <cell r="AK121">
            <v>36.990349386903333</v>
          </cell>
          <cell r="AL121">
            <v>36.990349386903333</v>
          </cell>
          <cell r="AN121" t="str">
            <v xml:space="preserve"> </v>
          </cell>
          <cell r="AO121">
            <v>71.362142583360708</v>
          </cell>
          <cell r="AP121">
            <v>75.930732007154603</v>
          </cell>
          <cell r="AQ121">
            <v>64.110983538163964</v>
          </cell>
          <cell r="AR121" t="str">
            <v xml:space="preserve"> </v>
          </cell>
          <cell r="AT121">
            <v>78.414807318039479</v>
          </cell>
          <cell r="AU121">
            <v>82.55517184675945</v>
          </cell>
          <cell r="AV121">
            <v>87.527797930762532</v>
          </cell>
          <cell r="AW121">
            <v>93.217954443861501</v>
          </cell>
          <cell r="AX121">
            <v>93.217954443861501</v>
          </cell>
          <cell r="AZ121">
            <v>97.138195233163657</v>
          </cell>
          <cell r="BA121">
            <v>102.00564587539809</v>
          </cell>
          <cell r="BB121">
            <v>107.86993943053962</v>
          </cell>
          <cell r="BC121">
            <v>114.46270194156787</v>
          </cell>
          <cell r="BD121">
            <v>114.46270194156787</v>
          </cell>
        </row>
        <row r="122">
          <cell r="A122" t="str">
            <v xml:space="preserve">a) Cash flow actuals represent reported figures from most recent company filings.  </v>
          </cell>
        </row>
        <row r="123">
          <cell r="A123" t="str">
            <v>b) As a result of acquisitions, in some instances, not all quarters with a given year have been restated.</v>
          </cell>
          <cell r="D123" t="str">
            <v xml:space="preserve"> </v>
          </cell>
          <cell r="E123" t="str">
            <v xml:space="preserve"> </v>
          </cell>
          <cell r="F123" t="str">
            <v xml:space="preserve"> </v>
          </cell>
          <cell r="J123" t="str">
            <v xml:space="preserve"> </v>
          </cell>
          <cell r="K123" t="str">
            <v xml:space="preserve"> </v>
          </cell>
          <cell r="L123" t="str">
            <v xml:space="preserve"> </v>
          </cell>
          <cell r="M123" t="str">
            <v xml:space="preserve"> </v>
          </cell>
          <cell r="N123" t="str">
            <v xml:space="preserve"> </v>
          </cell>
          <cell r="P123" t="str">
            <v xml:space="preserve"> </v>
          </cell>
          <cell r="Q123" t="str">
            <v xml:space="preserve"> </v>
          </cell>
          <cell r="R123" t="str">
            <v xml:space="preserve"> </v>
          </cell>
          <cell r="S123" t="str">
            <v xml:space="preserve"> </v>
          </cell>
          <cell r="T123" t="str">
            <v xml:space="preserve"> </v>
          </cell>
          <cell r="V123" t="str">
            <v xml:space="preserve"> </v>
          </cell>
          <cell r="W123" t="str">
            <v xml:space="preserve"> </v>
          </cell>
          <cell r="X123" t="str">
            <v xml:space="preserve"> </v>
          </cell>
          <cell r="AN123" t="str">
            <v xml:space="preserve"> </v>
          </cell>
          <cell r="AR123" t="str">
            <v xml:space="preserve"> </v>
          </cell>
        </row>
        <row r="124">
          <cell r="A124" t="str">
            <v>c) Effective Q1 2006, Tax Benefit - Issuance of Stock / Ex. of Options moved to Cash Flow from Financing.</v>
          </cell>
        </row>
        <row r="125">
          <cell r="A125" t="str">
            <v>b) As a result of acquisitions, in some instances, not all quarters with a given year have been restated.</v>
          </cell>
        </row>
        <row r="126">
          <cell r="A126" t="str">
            <v>c) Effective Q1 2006, Tax Benefit - Issuance of Stock / Ex. of Options moved to Cash Flow from Financing.</v>
          </cell>
        </row>
      </sheetData>
      <sheetData sheetId="4" refreshError="1"/>
      <sheetData sheetId="5" refreshError="1">
        <row r="1">
          <cell r="A1" t="str">
            <v>iPass</v>
          </cell>
          <cell r="AW1" t="str">
            <v>ElementName</v>
          </cell>
          <cell r="AX1" t="str">
            <v>ScaleOverride</v>
          </cell>
          <cell r="AY1" t="str">
            <v>UnitOverride</v>
          </cell>
          <cell r="AZ1" t="str">
            <v>ReverseSign</v>
          </cell>
          <cell r="BA1" t="str">
            <v>IsDrivingAssumption</v>
          </cell>
          <cell r="BB1" t="str">
            <v>SegmentID</v>
          </cell>
          <cell r="BI1" t="str">
            <v>ElementName</v>
          </cell>
          <cell r="BJ1" t="str">
            <v>ScaleOverride</v>
          </cell>
          <cell r="BK1" t="str">
            <v>UnitOverride</v>
          </cell>
          <cell r="BL1" t="str">
            <v>ReverseSign</v>
          </cell>
          <cell r="BM1" t="str">
            <v>IsDrivingAssumption</v>
          </cell>
          <cell r="BN1" t="str">
            <v>SegmentID</v>
          </cell>
        </row>
        <row r="2">
          <cell r="A2" t="str">
            <v>Revenue Drivers</v>
          </cell>
        </row>
        <row r="3">
          <cell r="J3" t="str">
            <v>2003-Q1</v>
          </cell>
          <cell r="K3" t="str">
            <v>2003-Q2</v>
          </cell>
          <cell r="L3" t="str">
            <v>2003-Q3</v>
          </cell>
          <cell r="M3" t="str">
            <v>2003-Q4</v>
          </cell>
          <cell r="N3" t="str">
            <v>2003-FY</v>
          </cell>
          <cell r="P3" t="str">
            <v>2004-Q1</v>
          </cell>
          <cell r="Q3" t="str">
            <v>2004-Q2</v>
          </cell>
          <cell r="R3" t="str">
            <v>2004-Q3</v>
          </cell>
          <cell r="S3" t="str">
            <v>2004-Q4</v>
          </cell>
          <cell r="T3" t="str">
            <v>2004-FY</v>
          </cell>
          <cell r="V3" t="str">
            <v>2005-Q1</v>
          </cell>
          <cell r="W3" t="str">
            <v>2005-Q2</v>
          </cell>
          <cell r="X3" t="str">
            <v>2005-Q3</v>
          </cell>
          <cell r="Y3" t="str">
            <v>2005-Q4</v>
          </cell>
          <cell r="Z3" t="str">
            <v>2005-FY</v>
          </cell>
          <cell r="AB3" t="str">
            <v>2006-Q1</v>
          </cell>
          <cell r="AC3" t="str">
            <v>2006-Q2</v>
          </cell>
          <cell r="AD3" t="str">
            <v>2006-Q3</v>
          </cell>
          <cell r="AE3" t="str">
            <v>2006-Q4</v>
          </cell>
          <cell r="AF3" t="str">
            <v>2006-FY</v>
          </cell>
          <cell r="AH3" t="str">
            <v>2007-Q1</v>
          </cell>
          <cell r="AI3" t="str">
            <v>2007-Q2</v>
          </cell>
          <cell r="AJ3" t="str">
            <v>2007-Q3</v>
          </cell>
          <cell r="AK3" t="str">
            <v>2007-Q4</v>
          </cell>
          <cell r="AL3" t="str">
            <v>2007-FY</v>
          </cell>
          <cell r="AM3" t="str">
            <v>2007-FY</v>
          </cell>
          <cell r="AN3" t="str">
            <v>2007-FY</v>
          </cell>
          <cell r="AO3" t="str">
            <v>2007-FY</v>
          </cell>
          <cell r="AP3" t="str">
            <v>2007-FY</v>
          </cell>
          <cell r="AQ3" t="str">
            <v>2007-FY</v>
          </cell>
          <cell r="AR3" t="str">
            <v>2007-FY</v>
          </cell>
          <cell r="AT3" t="str">
            <v>2009-Q1</v>
          </cell>
          <cell r="AU3" t="str">
            <v>2009-Q2</v>
          </cell>
          <cell r="AV3" t="str">
            <v>2009-Q3</v>
          </cell>
          <cell r="AW3" t="str">
            <v>2009-Q4</v>
          </cell>
          <cell r="AX3" t="str">
            <v>2009-FY</v>
          </cell>
          <cell r="AZ3" t="str">
            <v>2010-Q1</v>
          </cell>
          <cell r="BA3" t="str">
            <v>2010-Q2</v>
          </cell>
          <cell r="BB3" t="str">
            <v>2010-Q3</v>
          </cell>
          <cell r="BC3" t="str">
            <v>2010-Q4</v>
          </cell>
          <cell r="BD3" t="str">
            <v>2010-FY</v>
          </cell>
        </row>
        <row r="4">
          <cell r="A4" t="str">
            <v>($ Millions, Except Per-Share Data)</v>
          </cell>
        </row>
        <row r="5">
          <cell r="D5">
            <v>2002</v>
          </cell>
          <cell r="J5">
            <v>2003</v>
          </cell>
          <cell r="P5" t="str">
            <v>2004</v>
          </cell>
          <cell r="V5" t="str">
            <v>2005</v>
          </cell>
          <cell r="AB5" t="str">
            <v xml:space="preserve">  2006E</v>
          </cell>
          <cell r="AH5" t="str">
            <v xml:space="preserve">  2007E</v>
          </cell>
          <cell r="AM5" t="str">
            <v xml:space="preserve"> </v>
          </cell>
          <cell r="AN5" t="str">
            <v xml:space="preserve">  2008E</v>
          </cell>
          <cell r="AT5" t="str">
            <v xml:space="preserve">  2009E</v>
          </cell>
          <cell r="AZ5" t="str">
            <v xml:space="preserve">  2010E</v>
          </cell>
        </row>
        <row r="6">
          <cell r="D6" t="str">
            <v>3/02</v>
          </cell>
          <cell r="E6" t="str">
            <v>6/02</v>
          </cell>
          <cell r="F6" t="str">
            <v>9/02</v>
          </cell>
          <cell r="G6" t="str">
            <v>12/02</v>
          </cell>
          <cell r="H6" t="str">
            <v>FY02</v>
          </cell>
          <cell r="J6" t="str">
            <v>3/03</v>
          </cell>
          <cell r="K6" t="str">
            <v>6/03</v>
          </cell>
          <cell r="L6" t="str">
            <v>9/03</v>
          </cell>
          <cell r="M6" t="str">
            <v>12/03</v>
          </cell>
          <cell r="N6" t="str">
            <v>FY03</v>
          </cell>
          <cell r="P6" t="str">
            <v>3/04</v>
          </cell>
          <cell r="Q6" t="str">
            <v>6/04</v>
          </cell>
          <cell r="R6" t="str">
            <v>9/04</v>
          </cell>
          <cell r="S6" t="str">
            <v>12/04</v>
          </cell>
          <cell r="T6" t="str">
            <v>FY04</v>
          </cell>
          <cell r="V6" t="str">
            <v>3/05</v>
          </cell>
          <cell r="W6" t="str">
            <v xml:space="preserve"> 6/05</v>
          </cell>
          <cell r="X6" t="str">
            <v>9/05</v>
          </cell>
          <cell r="Y6" t="str">
            <v>12/05</v>
          </cell>
          <cell r="Z6" t="str">
            <v>FY05</v>
          </cell>
          <cell r="AB6" t="str">
            <v>3/06</v>
          </cell>
          <cell r="AC6" t="str">
            <v xml:space="preserve"> 6/06E</v>
          </cell>
          <cell r="AD6" t="str">
            <v>9/06E</v>
          </cell>
          <cell r="AE6" t="str">
            <v>12/06E</v>
          </cell>
          <cell r="AF6" t="str">
            <v>FY06E</v>
          </cell>
          <cell r="AH6" t="str">
            <v xml:space="preserve"> 3/07E</v>
          </cell>
          <cell r="AI6" t="str">
            <v>6/07E</v>
          </cell>
          <cell r="AJ6" t="str">
            <v>9/07E</v>
          </cell>
          <cell r="AK6" t="str">
            <v>12/07E</v>
          </cell>
          <cell r="AL6" t="str">
            <v>FY07E</v>
          </cell>
          <cell r="AN6" t="str">
            <v xml:space="preserve"> 3/08E</v>
          </cell>
          <cell r="AO6" t="str">
            <v>6/08E</v>
          </cell>
          <cell r="AP6" t="str">
            <v>9/08E</v>
          </cell>
          <cell r="AQ6" t="str">
            <v>12/08E</v>
          </cell>
          <cell r="AR6" t="str">
            <v>FY08E</v>
          </cell>
          <cell r="AT6" t="str">
            <v xml:space="preserve"> 3/09E</v>
          </cell>
          <cell r="AU6" t="str">
            <v>6/09E</v>
          </cell>
          <cell r="AV6" t="str">
            <v>9/09E</v>
          </cell>
          <cell r="AW6" t="str">
            <v>12/09E</v>
          </cell>
          <cell r="AX6" t="str">
            <v>FY09E</v>
          </cell>
          <cell r="AZ6" t="str">
            <v xml:space="preserve"> 3/10E</v>
          </cell>
          <cell r="BA6" t="str">
            <v>6/10E</v>
          </cell>
          <cell r="BB6" t="str">
            <v>9/10E</v>
          </cell>
          <cell r="BC6" t="str">
            <v>12/10E</v>
          </cell>
          <cell r="BD6" t="str">
            <v>FY10E</v>
          </cell>
        </row>
        <row r="8">
          <cell r="A8" t="str">
            <v>iPass Revenue:</v>
          </cell>
        </row>
        <row r="9">
          <cell r="A9" t="str">
            <v>Broadband Revenue</v>
          </cell>
          <cell r="S9">
            <v>1</v>
          </cell>
          <cell r="T9">
            <v>1</v>
          </cell>
          <cell r="V9">
            <v>1.4</v>
          </cell>
          <cell r="W9">
            <v>2.125</v>
          </cell>
          <cell r="X9">
            <v>2.3809999999999998</v>
          </cell>
          <cell r="Y9">
            <v>2.9</v>
          </cell>
          <cell r="Z9">
            <v>8.8059999999999992</v>
          </cell>
          <cell r="AB9">
            <v>5.7</v>
          </cell>
          <cell r="AC9">
            <v>5.7</v>
          </cell>
          <cell r="AD9">
            <v>10.545000000000002</v>
          </cell>
          <cell r="AE9">
            <v>16.344750000000005</v>
          </cell>
          <cell r="AF9">
            <v>38.289750000000005</v>
          </cell>
          <cell r="AH9">
            <v>17.325435000000006</v>
          </cell>
          <cell r="AI9">
            <v>18.538215450000006</v>
          </cell>
          <cell r="AJ9">
            <v>20.021272686000007</v>
          </cell>
          <cell r="AK9">
            <v>21.823187227740011</v>
          </cell>
          <cell r="AL9">
            <v>77.708110363740019</v>
          </cell>
          <cell r="AN9">
            <v>23.787274078236614</v>
          </cell>
          <cell r="AO9">
            <v>25.92812874527791</v>
          </cell>
          <cell r="AP9">
            <v>28.261660332352925</v>
          </cell>
          <cell r="AQ9">
            <v>30.805209762264692</v>
          </cell>
          <cell r="AR9">
            <v>108.78227291813215</v>
          </cell>
          <cell r="AT9">
            <v>32.905318205760004</v>
          </cell>
          <cell r="AU9">
            <v>33.892477751932802</v>
          </cell>
          <cell r="AV9">
            <v>35.248176862010112</v>
          </cell>
          <cell r="AW9">
            <v>37.010585705110621</v>
          </cell>
          <cell r="AX9">
            <v>139.05655852481354</v>
          </cell>
          <cell r="AZ9">
            <v>37.935850347738381</v>
          </cell>
          <cell r="BA9">
            <v>39.073925858170533</v>
          </cell>
          <cell r="BB9">
            <v>40.246143633915651</v>
          </cell>
          <cell r="BC9">
            <v>41.85598937927228</v>
          </cell>
          <cell r="BD9">
            <v>159.11190921909684</v>
          </cell>
        </row>
        <row r="10">
          <cell r="A10" t="str">
            <v xml:space="preserve">     Q.Q</v>
          </cell>
          <cell r="AC10">
            <v>0</v>
          </cell>
          <cell r="AD10">
            <v>0.85</v>
          </cell>
          <cell r="AE10">
            <v>0.55000000000000004</v>
          </cell>
          <cell r="AH10">
            <v>0.06</v>
          </cell>
          <cell r="AI10">
            <v>7.0000000000000007E-2</v>
          </cell>
          <cell r="AJ10">
            <v>0.08</v>
          </cell>
          <cell r="AK10">
            <v>0.09</v>
          </cell>
          <cell r="AN10">
            <v>0.09</v>
          </cell>
          <cell r="AO10">
            <v>0.09</v>
          </cell>
          <cell r="AP10">
            <v>0.09</v>
          </cell>
          <cell r="AQ10">
            <v>0.09</v>
          </cell>
          <cell r="AT10">
            <v>0.01</v>
          </cell>
          <cell r="AU10">
            <v>0.03</v>
          </cell>
          <cell r="AV10">
            <v>0.04</v>
          </cell>
          <cell r="AW10">
            <v>0.05</v>
          </cell>
          <cell r="AZ10">
            <v>2.5000000000000001E-2</v>
          </cell>
          <cell r="BA10">
            <v>0.03</v>
          </cell>
          <cell r="BB10">
            <v>0.03</v>
          </cell>
          <cell r="BC10">
            <v>0.04</v>
          </cell>
        </row>
        <row r="11">
          <cell r="A11" t="str">
            <v xml:space="preserve">     Y.Y</v>
          </cell>
          <cell r="AB11">
            <v>3.0714285714285721</v>
          </cell>
          <cell r="AC11">
            <v>1.6823529411764708</v>
          </cell>
          <cell r="AD11">
            <v>3.4288114237715259</v>
          </cell>
          <cell r="AE11">
            <v>4.6361206896551739</v>
          </cell>
          <cell r="AF11">
            <v>3.3481433113786068</v>
          </cell>
          <cell r="AH11">
            <v>2.0395500000000011</v>
          </cell>
          <cell r="AI11">
            <v>2.2523185000000008</v>
          </cell>
          <cell r="AJ11">
            <v>0.89865080000000042</v>
          </cell>
          <cell r="AK11">
            <v>0.33518024000000035</v>
          </cell>
          <cell r="AL11">
            <v>1.0294755218756979</v>
          </cell>
          <cell r="AN11">
            <v>0.37296836000000022</v>
          </cell>
          <cell r="AO11">
            <v>0.39863132000000046</v>
          </cell>
          <cell r="AP11">
            <v>0.41158161000000049</v>
          </cell>
          <cell r="AQ11">
            <v>0.41158161000000049</v>
          </cell>
          <cell r="AR11">
            <v>0.39988313200435099</v>
          </cell>
          <cell r="AT11">
            <v>0.38119520000000007</v>
          </cell>
          <cell r="AU11">
            <v>0.29330095999999983</v>
          </cell>
          <cell r="AV11">
            <v>0.21174143999999973</v>
          </cell>
          <cell r="AW11">
            <v>0.1360075999999999</v>
          </cell>
          <cell r="AX11">
            <v>0.24492924577307962</v>
          </cell>
          <cell r="AZ11">
            <v>0.15287899999999977</v>
          </cell>
          <cell r="BA11">
            <v>0.15287899999999999</v>
          </cell>
          <cell r="BB11">
            <v>0.14179362500000003</v>
          </cell>
          <cell r="BC11">
            <v>0.13091940000000002</v>
          </cell>
          <cell r="BD11">
            <v>0.14422441420269005</v>
          </cell>
        </row>
        <row r="12">
          <cell r="A12" t="str">
            <v xml:space="preserve">   % of Total Revenue</v>
          </cell>
          <cell r="V12">
            <v>3.1766200762388813E-2</v>
          </cell>
          <cell r="W12">
            <v>4.9275362318840582E-2</v>
          </cell>
          <cell r="X12">
            <v>5.685155559800386E-2</v>
          </cell>
          <cell r="Y12">
            <v>7.1960297766749379E-2</v>
          </cell>
          <cell r="Z12">
            <v>5.1991757836254891E-2</v>
          </cell>
          <cell r="AB12">
            <v>0.12875536480686697</v>
          </cell>
          <cell r="AC12">
            <v>0.13514333729121539</v>
          </cell>
          <cell r="AD12">
            <v>0.22564730411793987</v>
          </cell>
          <cell r="AE12">
            <v>0.31563423555168058</v>
          </cell>
          <cell r="AF12">
            <v>0.20701247169478748</v>
          </cell>
          <cell r="AH12">
            <v>0.33798634851363518</v>
          </cell>
          <cell r="AI12">
            <v>0.36483590618412715</v>
          </cell>
          <cell r="AJ12">
            <v>0.39627832100365717</v>
          </cell>
          <cell r="AK12">
            <v>0.43224123408755677</v>
          </cell>
          <cell r="AL12">
            <v>0.3826384816425501</v>
          </cell>
          <cell r="AN12">
            <v>0.46671226364328933</v>
          </cell>
          <cell r="AO12">
            <v>0.50053086574642802</v>
          </cell>
          <cell r="AP12">
            <v>0.53333285488106164</v>
          </cell>
          <cell r="AQ12">
            <v>0.56481420323943299</v>
          </cell>
          <cell r="AR12">
            <v>0.51727161818042311</v>
          </cell>
          <cell r="AT12">
            <v>0.59317420853139446</v>
          </cell>
          <cell r="AU12">
            <v>0.60776721038508608</v>
          </cell>
          <cell r="AV12">
            <v>0.62151835662025245</v>
          </cell>
          <cell r="AW12">
            <v>0.63487735267923873</v>
          </cell>
          <cell r="AX12">
            <v>0.61462143220712473</v>
          </cell>
          <cell r="AZ12">
            <v>0.64180145821408907</v>
          </cell>
          <cell r="BA12">
            <v>0.64842162929657221</v>
          </cell>
          <cell r="BB12">
            <v>0.6532678746161602</v>
          </cell>
          <cell r="BC12">
            <v>0.65893461650786</v>
          </cell>
          <cell r="BD12">
            <v>0.65077360229386316</v>
          </cell>
        </row>
        <row r="14">
          <cell r="A14" t="str">
            <v>Service Fee Revenue</v>
          </cell>
          <cell r="S14">
            <v>4.0999999999999996</v>
          </cell>
          <cell r="T14">
            <v>4.0999999999999996</v>
          </cell>
          <cell r="V14">
            <v>5.1999999999999993</v>
          </cell>
          <cell r="W14">
            <v>5.7</v>
          </cell>
          <cell r="X14">
            <v>5.8</v>
          </cell>
          <cell r="Y14">
            <v>5.8</v>
          </cell>
          <cell r="Z14">
            <v>22.5</v>
          </cell>
          <cell r="AB14">
            <v>8</v>
          </cell>
          <cell r="AC14">
            <v>6.1520000000000001</v>
          </cell>
          <cell r="AD14">
            <v>7.0747999999999998</v>
          </cell>
          <cell r="AE14">
            <v>7.7822800000000001</v>
          </cell>
          <cell r="AF14">
            <v>29.009080000000001</v>
          </cell>
          <cell r="AH14">
            <v>7.9379255999999998</v>
          </cell>
          <cell r="AI14">
            <v>8.0966841120000002</v>
          </cell>
          <cell r="AJ14">
            <v>8.258617794240001</v>
          </cell>
          <cell r="AK14">
            <v>8.4237901501248018</v>
          </cell>
          <cell r="AL14">
            <v>32.717017656364803</v>
          </cell>
          <cell r="AN14">
            <v>8.7607417561297947</v>
          </cell>
          <cell r="AO14">
            <v>9.1111714263749874</v>
          </cell>
          <cell r="AP14">
            <v>9.4756182834299878</v>
          </cell>
          <cell r="AQ14">
            <v>9.8546430147671877</v>
          </cell>
          <cell r="AR14">
            <v>37.202174480701956</v>
          </cell>
          <cell r="AT14">
            <v>16.972053525</v>
          </cell>
          <cell r="AU14">
            <v>17.396354863124998</v>
          </cell>
          <cell r="AV14">
            <v>17.883452799292499</v>
          </cell>
          <cell r="AW14">
            <v>18.419956383271273</v>
          </cell>
          <cell r="AX14">
            <v>70.671817570688773</v>
          </cell>
          <cell r="AZ14">
            <v>18.880455292853053</v>
          </cell>
          <cell r="BA14">
            <v>19.352466675174377</v>
          </cell>
          <cell r="BB14">
            <v>19.89433574207926</v>
          </cell>
          <cell r="BC14">
            <v>20.491165814341638</v>
          </cell>
          <cell r="BD14">
            <v>78.618423524448332</v>
          </cell>
        </row>
        <row r="15">
          <cell r="A15" t="str">
            <v xml:space="preserve">     Q.Q</v>
          </cell>
          <cell r="AB15">
            <v>0.03</v>
          </cell>
          <cell r="AC15">
            <v>-0.23100000000000001</v>
          </cell>
          <cell r="AD15">
            <v>0.15</v>
          </cell>
          <cell r="AE15">
            <v>0.1</v>
          </cell>
          <cell r="AH15">
            <v>0.02</v>
          </cell>
          <cell r="AI15">
            <v>0.02</v>
          </cell>
          <cell r="AJ15">
            <v>0.02</v>
          </cell>
          <cell r="AK15">
            <v>0.02</v>
          </cell>
          <cell r="AN15">
            <v>0.04</v>
          </cell>
          <cell r="AO15">
            <v>0.04</v>
          </cell>
          <cell r="AP15">
            <v>0.04</v>
          </cell>
          <cell r="AQ15">
            <v>0.04</v>
          </cell>
          <cell r="AT15">
            <v>2.5000000000000001E-2</v>
          </cell>
          <cell r="AU15">
            <v>2.5000000000000001E-2</v>
          </cell>
          <cell r="AV15">
            <v>2.8000000000000001E-2</v>
          </cell>
          <cell r="AW15">
            <v>0.03</v>
          </cell>
          <cell r="AZ15">
            <v>2.5000000000000001E-2</v>
          </cell>
          <cell r="BA15">
            <v>2.5000000000000001E-2</v>
          </cell>
          <cell r="BB15">
            <v>2.8000000000000001E-2</v>
          </cell>
          <cell r="BC15">
            <v>0.03</v>
          </cell>
        </row>
        <row r="16">
          <cell r="A16" t="str">
            <v xml:space="preserve">     Y.Y</v>
          </cell>
          <cell r="AC16">
            <v>7.9298245614034979E-2</v>
          </cell>
          <cell r="AD16">
            <v>0.21979310344827585</v>
          </cell>
          <cell r="AE16">
            <v>0.34177241379310352</v>
          </cell>
          <cell r="AF16">
            <v>0.28929244444444446</v>
          </cell>
          <cell r="AH16">
            <v>-7.7593000000000245E-3</v>
          </cell>
          <cell r="AI16">
            <v>0.316106</v>
          </cell>
          <cell r="AJ16">
            <v>0.16732880000000017</v>
          </cell>
          <cell r="AK16">
            <v>8.2432160000000199E-2</v>
          </cell>
          <cell r="AL16">
            <v>0.1278198983340666</v>
          </cell>
          <cell r="AN16">
            <v>0.10365632000000047</v>
          </cell>
          <cell r="AO16">
            <v>0.1252966400000004</v>
          </cell>
          <cell r="AP16">
            <v>0.14736128000000037</v>
          </cell>
          <cell r="AQ16">
            <v>0.16985856000000044</v>
          </cell>
          <cell r="AR16">
            <v>0.13708941540594877</v>
          </cell>
          <cell r="AT16">
            <v>0.23209100000000005</v>
          </cell>
          <cell r="AU16">
            <v>0.16934562499999983</v>
          </cell>
          <cell r="AV16">
            <v>0.14484505000000003</v>
          </cell>
          <cell r="AW16">
            <v>0.1124437749999998</v>
          </cell>
          <cell r="AX16">
            <v>0.16177400499112315</v>
          </cell>
          <cell r="AZ16">
            <v>0.1124437749999998</v>
          </cell>
          <cell r="BA16">
            <v>0.1124437749999998</v>
          </cell>
          <cell r="BB16">
            <v>0.1124437749999998</v>
          </cell>
          <cell r="BC16">
            <v>0.1124437749999998</v>
          </cell>
          <cell r="BD16">
            <v>0.1124437749999998</v>
          </cell>
        </row>
        <row r="17">
          <cell r="A17" t="str">
            <v xml:space="preserve">   % of Total Revenue</v>
          </cell>
          <cell r="V17">
            <v>0.11798874568887273</v>
          </cell>
          <cell r="W17">
            <v>0.13217391304347825</v>
          </cell>
          <cell r="X17">
            <v>0.13848761968434373</v>
          </cell>
          <cell r="Y17">
            <v>0.14392059553349876</v>
          </cell>
          <cell r="Z17">
            <v>0.13284289703789862</v>
          </cell>
          <cell r="AB17">
            <v>0.1807092839394624</v>
          </cell>
          <cell r="AC17">
            <v>0.14585996684483457</v>
          </cell>
          <cell r="AD17">
            <v>0.15139018939531537</v>
          </cell>
          <cell r="AE17">
            <v>0.15028397489402603</v>
          </cell>
          <cell r="AF17">
            <v>0.15683678666984835</v>
          </cell>
          <cell r="AH17">
            <v>0.15485386013782082</v>
          </cell>
          <cell r="AI17">
            <v>0.15934441441007979</v>
          </cell>
          <cell r="AJ17">
            <v>0.16346169619880443</v>
          </cell>
          <cell r="AK17">
            <v>0.16684590624582291</v>
          </cell>
          <cell r="AL17">
            <v>0.16110017218672995</v>
          </cell>
          <cell r="AN17">
            <v>0.17188794322332571</v>
          </cell>
          <cell r="AO17">
            <v>0.17588706716207372</v>
          </cell>
          <cell r="AP17">
            <v>0.17881676063736621</v>
          </cell>
          <cell r="AQ17">
            <v>0.18068509792824008</v>
          </cell>
          <cell r="AR17">
            <v>0.17690041288202904</v>
          </cell>
          <cell r="AT17">
            <v>0.30595007025587934</v>
          </cell>
          <cell r="AU17">
            <v>0.31195518201461558</v>
          </cell>
          <cell r="AV17">
            <v>0.31533245642816699</v>
          </cell>
          <cell r="AW17">
            <v>0.31597481969769214</v>
          </cell>
          <cell r="AX17">
            <v>0.3123650850616046</v>
          </cell>
          <cell r="AZ17">
            <v>0.31942090733762646</v>
          </cell>
          <cell r="BA17">
            <v>0.32114914733606753</v>
          </cell>
          <cell r="BB17">
            <v>0.32292113613032852</v>
          </cell>
          <cell r="BC17">
            <v>0.32259035535685465</v>
          </cell>
          <cell r="BD17">
            <v>0.32155226428223388</v>
          </cell>
        </row>
        <row r="19">
          <cell r="A19" t="str">
            <v>Dial Usage Revenue</v>
          </cell>
          <cell r="S19">
            <v>38.299999999999997</v>
          </cell>
          <cell r="T19">
            <v>38.299999999999997</v>
          </cell>
          <cell r="V19">
            <v>37.400000000000006</v>
          </cell>
          <cell r="W19">
            <v>35.299999999999997</v>
          </cell>
          <cell r="X19">
            <v>33.700000000000003</v>
          </cell>
          <cell r="Y19">
            <v>31.6</v>
          </cell>
          <cell r="Z19">
            <v>138</v>
          </cell>
          <cell r="AB19">
            <v>30.57</v>
          </cell>
          <cell r="AC19">
            <v>30.32544</v>
          </cell>
          <cell r="AD19">
            <v>29.1124224</v>
          </cell>
          <cell r="AE19">
            <v>27.65680128</v>
          </cell>
          <cell r="AF19">
            <v>117.66466367999999</v>
          </cell>
          <cell r="AH19">
            <v>25.997393203199998</v>
          </cell>
          <cell r="AI19">
            <v>24.177575678975998</v>
          </cell>
          <cell r="AJ19">
            <v>22.24336962465792</v>
          </cell>
          <cell r="AK19">
            <v>20.241466358438707</v>
          </cell>
          <cell r="AL19">
            <v>92.659804865272633</v>
          </cell>
          <cell r="AN19">
            <v>18.419734386179226</v>
          </cell>
          <cell r="AO19">
            <v>16.761958291423095</v>
          </cell>
          <cell r="AP19">
            <v>15.253382045195018</v>
          </cell>
          <cell r="AQ19">
            <v>13.880577661127466</v>
          </cell>
          <cell r="AR19">
            <v>64.3156523839248</v>
          </cell>
          <cell r="AT19">
            <v>5.5959070000000004</v>
          </cell>
          <cell r="AU19">
            <v>4.4767256000000009</v>
          </cell>
          <cell r="AV19">
            <v>3.5813804800000009</v>
          </cell>
          <cell r="AW19">
            <v>2.8651043840000008</v>
          </cell>
          <cell r="AX19">
            <v>16.519117464000004</v>
          </cell>
          <cell r="AZ19">
            <v>2.2920835072000005</v>
          </cell>
          <cell r="BA19">
            <v>1.8336668057600005</v>
          </cell>
          <cell r="BB19">
            <v>1.4669334446080005</v>
          </cell>
          <cell r="BC19">
            <v>1.1735467556864003</v>
          </cell>
          <cell r="BD19">
            <v>6.7662305132544018</v>
          </cell>
        </row>
        <row r="20">
          <cell r="A20" t="str">
            <v xml:space="preserve">     Q.Q</v>
          </cell>
          <cell r="AB20">
            <v>0</v>
          </cell>
          <cell r="AC20">
            <v>-8.0000000000000002E-3</v>
          </cell>
          <cell r="AD20">
            <v>-0.04</v>
          </cell>
          <cell r="AE20">
            <v>-0.05</v>
          </cell>
          <cell r="AH20">
            <v>-0.06</v>
          </cell>
          <cell r="AI20">
            <v>-7.0000000000000007E-2</v>
          </cell>
          <cell r="AJ20">
            <v>-0.08</v>
          </cell>
          <cell r="AK20">
            <v>-0.09</v>
          </cell>
          <cell r="AN20">
            <v>-0.09</v>
          </cell>
          <cell r="AO20">
            <v>-0.09</v>
          </cell>
          <cell r="AP20">
            <v>-0.09</v>
          </cell>
          <cell r="AQ20">
            <v>-0.09</v>
          </cell>
          <cell r="AT20">
            <v>-0.2</v>
          </cell>
          <cell r="AU20">
            <v>-0.2</v>
          </cell>
          <cell r="AV20">
            <v>-0.2</v>
          </cell>
          <cell r="AW20">
            <v>-0.2</v>
          </cell>
          <cell r="AZ20">
            <v>-0.2</v>
          </cell>
          <cell r="BA20">
            <v>-0.2</v>
          </cell>
          <cell r="BB20">
            <v>-0.2</v>
          </cell>
          <cell r="BC20">
            <v>-0.2</v>
          </cell>
        </row>
        <row r="21">
          <cell r="A21" t="str">
            <v xml:space="preserve">     Y.Y</v>
          </cell>
          <cell r="AC21">
            <v>-0.14092237960339937</v>
          </cell>
          <cell r="AD21">
            <v>-0.13612989910979234</v>
          </cell>
          <cell r="AE21">
            <v>-0.1247847696202532</v>
          </cell>
          <cell r="AF21">
            <v>-0.14735750956521743</v>
          </cell>
          <cell r="AH21">
            <v>-0.14957824000000008</v>
          </cell>
          <cell r="AI21">
            <v>-0.20272960000000007</v>
          </cell>
          <cell r="AJ21">
            <v>-0.23594919999999997</v>
          </cell>
          <cell r="AK21">
            <v>-0.26811976000000004</v>
          </cell>
          <cell r="AL21">
            <v>-0.21250949973163058</v>
          </cell>
          <cell r="AN21">
            <v>-0.29147763999999987</v>
          </cell>
          <cell r="AO21">
            <v>-0.30671467999999991</v>
          </cell>
          <cell r="AP21">
            <v>-0.31425038999999988</v>
          </cell>
          <cell r="AQ21">
            <v>-0.31425038999999988</v>
          </cell>
          <cell r="AR21">
            <v>-0.30589480004366765</v>
          </cell>
          <cell r="AT21">
            <v>-0.50869999999999993</v>
          </cell>
          <cell r="AU21">
            <v>-0.53759999999999986</v>
          </cell>
          <cell r="AV21">
            <v>-0.56479999999999986</v>
          </cell>
          <cell r="AW21">
            <v>-0.59039999999999981</v>
          </cell>
          <cell r="AX21">
            <v>-0.54487346330365183</v>
          </cell>
          <cell r="AZ21">
            <v>-0.59039999999999992</v>
          </cell>
          <cell r="BA21">
            <v>-0.59040000000000004</v>
          </cell>
          <cell r="BB21">
            <v>-0.59040000000000004</v>
          </cell>
          <cell r="BC21">
            <v>-0.59040000000000004</v>
          </cell>
          <cell r="BD21">
            <v>-0.59040000000000004</v>
          </cell>
        </row>
        <row r="22">
          <cell r="A22" t="str">
            <v xml:space="preserve">   % of Total Revenue</v>
          </cell>
          <cell r="V22">
            <v>0.8486113632238157</v>
          </cell>
          <cell r="W22">
            <v>0.81855072463768108</v>
          </cell>
          <cell r="X22">
            <v>0.80466082471765243</v>
          </cell>
          <cell r="Y22">
            <v>0.78411910669975193</v>
          </cell>
          <cell r="Z22">
            <v>0.81476976849911142</v>
          </cell>
          <cell r="AB22">
            <v>0.69053535125367072</v>
          </cell>
          <cell r="AC22">
            <v>0.71899669586394999</v>
          </cell>
          <cell r="AD22">
            <v>0.62296250648674478</v>
          </cell>
          <cell r="AE22">
            <v>0.53408178955429342</v>
          </cell>
          <cell r="AF22">
            <v>0.63615074163536411</v>
          </cell>
          <cell r="AH22">
            <v>0.50715979134854405</v>
          </cell>
          <cell r="AI22">
            <v>0.47581967940579301</v>
          </cell>
          <cell r="AJ22">
            <v>0.44025998279753836</v>
          </cell>
          <cell r="AK22">
            <v>0.40091285966662027</v>
          </cell>
          <cell r="AL22">
            <v>0.45626134617072001</v>
          </cell>
          <cell r="AN22">
            <v>0.36139979313338488</v>
          </cell>
          <cell r="AO22">
            <v>0.32358206709149817</v>
          </cell>
          <cell r="AP22">
            <v>0.28785038448157213</v>
          </cell>
          <cell r="AQ22">
            <v>0.2545006988323269</v>
          </cell>
          <cell r="AR22">
            <v>0.30582796893754782</v>
          </cell>
          <cell r="AT22">
            <v>0.10087572121272621</v>
          </cell>
          <cell r="AU22">
            <v>8.0277607600298284E-2</v>
          </cell>
          <cell r="AV22">
            <v>6.3149186951580519E-2</v>
          </cell>
          <cell r="AW22">
            <v>4.9147827623069081E-2</v>
          </cell>
          <cell r="AX22">
            <v>7.3013482731270715E-2</v>
          </cell>
          <cell r="AZ22">
            <v>3.8777634448284463E-2</v>
          </cell>
          <cell r="BA22">
            <v>3.0429223367360151E-2</v>
          </cell>
          <cell r="BB22">
            <v>2.381098925351114E-2</v>
          </cell>
          <cell r="BC22">
            <v>1.8475028135285381E-2</v>
          </cell>
          <cell r="BD22">
            <v>2.7674133423902961E-2</v>
          </cell>
        </row>
        <row r="24">
          <cell r="A24" t="str">
            <v>Total Revenues</v>
          </cell>
          <cell r="D24">
            <v>19.317</v>
          </cell>
          <cell r="E24">
            <v>22.100352999999998</v>
          </cell>
          <cell r="F24">
            <v>24.007000000000001</v>
          </cell>
          <cell r="G24">
            <v>27.405999999999999</v>
          </cell>
          <cell r="H24">
            <v>92.830353000000002</v>
          </cell>
          <cell r="J24">
            <v>30.498000000000001</v>
          </cell>
          <cell r="K24">
            <v>33.103000000000002</v>
          </cell>
          <cell r="L24">
            <v>34.988999999999997</v>
          </cell>
          <cell r="M24">
            <v>37.488</v>
          </cell>
          <cell r="N24">
            <v>136.078</v>
          </cell>
          <cell r="P24">
            <v>40.695</v>
          </cell>
          <cell r="Q24">
            <v>40.393999999999998</v>
          </cell>
          <cell r="R24">
            <v>41.911999999999999</v>
          </cell>
          <cell r="S24">
            <v>43.317999999999998</v>
          </cell>
          <cell r="T24">
            <v>166.31900000000002</v>
          </cell>
          <cell r="V24">
            <v>44.072000000000003</v>
          </cell>
          <cell r="W24">
            <v>43.125</v>
          </cell>
          <cell r="X24">
            <v>41.881</v>
          </cell>
          <cell r="Y24">
            <v>40.299999999999997</v>
          </cell>
          <cell r="Z24">
            <v>169.37299999999999</v>
          </cell>
          <cell r="AA24">
            <v>0</v>
          </cell>
          <cell r="AB24">
            <v>44.269999999999996</v>
          </cell>
          <cell r="AC24">
            <v>42.177440000000004</v>
          </cell>
          <cell r="AD24">
            <v>46.732222399999998</v>
          </cell>
          <cell r="AE24">
            <v>51.783831280000001</v>
          </cell>
          <cell r="AF24">
            <v>184.96349368</v>
          </cell>
          <cell r="AH24">
            <v>51.260753803200004</v>
          </cell>
          <cell r="AI24">
            <v>50.812475240976006</v>
          </cell>
          <cell r="AJ24">
            <v>50.523260104897929</v>
          </cell>
          <cell r="AK24">
            <v>50.488443736303523</v>
          </cell>
          <cell r="AL24">
            <v>203.08493288537744</v>
          </cell>
          <cell r="AN24">
            <v>50.967750220545639</v>
          </cell>
          <cell r="AO24">
            <v>51.801258463075996</v>
          </cell>
          <cell r="AP24">
            <v>52.99066066097793</v>
          </cell>
          <cell r="AQ24">
            <v>54.540430438159348</v>
          </cell>
          <cell r="AR24">
            <v>210.30009978275891</v>
          </cell>
          <cell r="AT24">
            <v>55.473278730760001</v>
          </cell>
          <cell r="AU24">
            <v>55.765558215057801</v>
          </cell>
          <cell r="AV24">
            <v>56.713010141302611</v>
          </cell>
          <cell r="AW24">
            <v>58.295646472381897</v>
          </cell>
          <cell r="AX24">
            <v>226.24749355950232</v>
          </cell>
          <cell r="AZ24">
            <v>59.108389147791435</v>
          </cell>
          <cell r="BA24">
            <v>60.260059339104913</v>
          </cell>
          <cell r="BB24">
            <v>61.607412820602917</v>
          </cell>
          <cell r="BC24">
            <v>63.520701949300317</v>
          </cell>
          <cell r="BD24">
            <v>244.49656325679956</v>
          </cell>
        </row>
        <row r="25">
          <cell r="A25" t="str">
            <v xml:space="preserve">     Q.Q</v>
          </cell>
          <cell r="E25">
            <v>0.14408826422322307</v>
          </cell>
          <cell r="F25">
            <v>8.6272241895864799E-2</v>
          </cell>
          <cell r="G25">
            <v>0.14158370475278037</v>
          </cell>
          <cell r="J25">
            <v>0.11282200977888057</v>
          </cell>
          <cell r="K25">
            <v>8.5415437077841272E-2</v>
          </cell>
          <cell r="L25">
            <v>5.6973688185360638E-2</v>
          </cell>
          <cell r="M25">
            <v>7.1422447054788618E-2</v>
          </cell>
          <cell r="P25">
            <v>8.5547375160051287E-2</v>
          </cell>
          <cell r="Q25">
            <v>-7.3964860547979239E-3</v>
          </cell>
          <cell r="R25">
            <v>3.7579838589889558E-2</v>
          </cell>
          <cell r="S25">
            <v>3.3546478335560126E-2</v>
          </cell>
          <cell r="V25">
            <v>1.740615910245169E-2</v>
          </cell>
          <cell r="W25">
            <v>-2.1487565801415975E-2</v>
          </cell>
          <cell r="X25">
            <v>-2.8846376811594188E-2</v>
          </cell>
          <cell r="Y25">
            <v>-3.7749814951887561E-2</v>
          </cell>
          <cell r="AB25">
            <v>9.8511166253101745E-2</v>
          </cell>
          <cell r="AC25">
            <v>-4.7268127400045046E-2</v>
          </cell>
          <cell r="AD25">
            <v>0.10799096388970009</v>
          </cell>
          <cell r="AE25">
            <v>0.10809691088006135</v>
          </cell>
          <cell r="AH25">
            <v>-1.0101173742276259E-2</v>
          </cell>
          <cell r="AI25">
            <v>-8.7450637956871802E-3</v>
          </cell>
          <cell r="AJ25">
            <v>-5.6918135695316341E-3</v>
          </cell>
          <cell r="AK25">
            <v>-6.8911563747309224E-4</v>
          </cell>
          <cell r="AN25">
            <v>9.4933899477174233E-3</v>
          </cell>
          <cell r="AO25">
            <v>1.6353640074824538E-2</v>
          </cell>
          <cell r="AP25">
            <v>2.2960874565426614E-2</v>
          </cell>
          <cell r="AQ25">
            <v>2.924609276144885E-2</v>
          </cell>
          <cell r="AT25">
            <v>-1.174415720847366E-2</v>
          </cell>
          <cell r="AU25">
            <v>5.2688337697934795E-3</v>
          </cell>
          <cell r="AV25">
            <v>1.6989911991752926E-2</v>
          </cell>
          <cell r="AW25">
            <v>2.7906054133541636E-2</v>
          </cell>
          <cell r="AZ25">
            <v>1.394173878480931E-2</v>
          </cell>
          <cell r="BA25">
            <v>1.9484039540206499E-2</v>
          </cell>
          <cell r="BB25">
            <v>2.2358980330835054E-2</v>
          </cell>
          <cell r="BC25">
            <v>3.1056151217853989E-2</v>
          </cell>
        </row>
        <row r="26">
          <cell r="A26" t="str">
            <v xml:space="preserve">     Y.Y</v>
          </cell>
          <cell r="J26">
            <v>0.57881658642646383</v>
          </cell>
          <cell r="K26">
            <v>0.49784937824296316</v>
          </cell>
          <cell r="L26">
            <v>0.45744991044278738</v>
          </cell>
          <cell r="M26">
            <v>0.36787564766839376</v>
          </cell>
          <cell r="N26">
            <v>0.46587829952558724</v>
          </cell>
          <cell r="P26">
            <v>0.33434979342907734</v>
          </cell>
          <cell r="Q26">
            <v>0.22025194091169964</v>
          </cell>
          <cell r="R26">
            <v>0.19786218525822408</v>
          </cell>
          <cell r="S26">
            <v>0.15551643192488251</v>
          </cell>
          <cell r="T26">
            <v>0.22223283704933938</v>
          </cell>
          <cell r="V26">
            <v>8.2983167465290553E-2</v>
          </cell>
          <cell r="W26">
            <v>6.7609050849136043E-2</v>
          </cell>
          <cell r="X26">
            <v>-7.3964497041412169E-4</v>
          </cell>
          <cell r="Y26">
            <v>-6.9670806593102208E-2</v>
          </cell>
          <cell r="Z26">
            <v>1.8362303765655064E-2</v>
          </cell>
          <cell r="AB26">
            <v>4.4926483935376904E-3</v>
          </cell>
          <cell r="AC26">
            <v>-2.1972405797101358E-2</v>
          </cell>
          <cell r="AD26">
            <v>0.11583349012678767</v>
          </cell>
          <cell r="AE26">
            <v>0.28495859255583134</v>
          </cell>
          <cell r="AF26">
            <v>9.204828207565563E-2</v>
          </cell>
          <cell r="AH26">
            <v>0.15791176424666831</v>
          </cell>
          <cell r="AI26">
            <v>0.20473113685837729</v>
          </cell>
          <cell r="AJ26">
            <v>8.1122564051178792E-2</v>
          </cell>
          <cell r="AK26">
            <v>-2.5015289747338243E-2</v>
          </cell>
          <cell r="AL26">
            <v>9.7973058601114049E-2</v>
          </cell>
          <cell r="AN26">
            <v>-5.7159436979655753E-3</v>
          </cell>
          <cell r="AO26">
            <v>1.9459457887275322E-2</v>
          </cell>
          <cell r="AP26">
            <v>4.8836922854089471E-2</v>
          </cell>
          <cell r="AQ26">
            <v>8.0255725904703645E-2</v>
          </cell>
          <cell r="AR26">
            <v>3.5527829636941899E-2</v>
          </cell>
          <cell r="AT26">
            <v>0.13236655584051871</v>
          </cell>
          <cell r="AU26">
            <v>9.8510976825970431E-2</v>
          </cell>
          <cell r="AV26">
            <v>7.1290096618978005E-2</v>
          </cell>
          <cell r="AW26">
            <v>3.8536292676265793E-2</v>
          </cell>
          <cell r="AX26">
            <v>8.3431214297576828E-2</v>
          </cell>
          <cell r="AZ26">
            <v>6.5529034883163639E-2</v>
          </cell>
          <cell r="BA26">
            <v>8.0596362125780807E-2</v>
          </cell>
          <cell r="BB26">
            <v>8.6301232593821275E-2</v>
          </cell>
          <cell r="BC26">
            <v>8.9630286189447128E-2</v>
          </cell>
          <cell r="BD26">
            <v>8.0659765154471375E-2</v>
          </cell>
        </row>
        <row r="29">
          <cell r="AB29" t="str">
            <v>Operating Expenses prorated for first three quarters from operating projections under GRIC Historical tab.</v>
          </cell>
        </row>
        <row r="30">
          <cell r="A30" t="str">
            <v>GRIC Contribution:</v>
          </cell>
        </row>
        <row r="31">
          <cell r="A31" t="str">
            <v>Broadband Revenue</v>
          </cell>
          <cell r="AB31">
            <v>2.9</v>
          </cell>
          <cell r="AC31">
            <v>5.0923000000000052</v>
          </cell>
          <cell r="AD31">
            <v>5.0923000000000052</v>
          </cell>
          <cell r="AE31">
            <v>5.0923000000000052</v>
          </cell>
          <cell r="AF31">
            <v>18.176900000000018</v>
          </cell>
          <cell r="AH31">
            <v>5.0923000000000052</v>
          </cell>
          <cell r="AI31">
            <v>5.0923000000000052</v>
          </cell>
          <cell r="AJ31">
            <v>5.0923000000000052</v>
          </cell>
          <cell r="AK31">
            <v>5.0923000000000052</v>
          </cell>
          <cell r="AL31">
            <v>20.369200000000021</v>
          </cell>
          <cell r="AN31">
            <v>5.0923000000000052</v>
          </cell>
          <cell r="AO31">
            <v>5.0923000000000052</v>
          </cell>
          <cell r="AP31">
            <v>5.0923000000000052</v>
          </cell>
          <cell r="AQ31">
            <v>5.0923000000000052</v>
          </cell>
          <cell r="AR31">
            <v>20.369200000000021</v>
          </cell>
          <cell r="AT31">
            <v>5.0923000000000052</v>
          </cell>
          <cell r="AU31">
            <v>5.0923000000000052</v>
          </cell>
          <cell r="AV31">
            <v>5.0923000000000052</v>
          </cell>
          <cell r="AW31">
            <v>5.0923000000000052</v>
          </cell>
          <cell r="AX31">
            <v>20.369200000000021</v>
          </cell>
          <cell r="AZ31">
            <v>5.0923000000000052</v>
          </cell>
          <cell r="BA31">
            <v>5.0923000000000052</v>
          </cell>
          <cell r="BB31">
            <v>5.0923000000000052</v>
          </cell>
          <cell r="BC31">
            <v>5.0923000000000052</v>
          </cell>
          <cell r="BD31">
            <v>20.369200000000021</v>
          </cell>
        </row>
        <row r="32">
          <cell r="A32" t="str">
            <v xml:space="preserve">     Q.Q</v>
          </cell>
          <cell r="AC32">
            <v>0.75596551724138106</v>
          </cell>
          <cell r="AD32">
            <v>0</v>
          </cell>
          <cell r="AE32">
            <v>0</v>
          </cell>
          <cell r="AH32">
            <v>0</v>
          </cell>
          <cell r="AI32">
            <v>0</v>
          </cell>
          <cell r="AJ32">
            <v>0</v>
          </cell>
          <cell r="AK32">
            <v>0</v>
          </cell>
          <cell r="AN32">
            <v>0</v>
          </cell>
          <cell r="AO32">
            <v>0</v>
          </cell>
          <cell r="AP32">
            <v>0</v>
          </cell>
          <cell r="AQ32">
            <v>0</v>
          </cell>
          <cell r="AT32">
            <v>0</v>
          </cell>
          <cell r="AU32">
            <v>0</v>
          </cell>
          <cell r="AV32">
            <v>0</v>
          </cell>
          <cell r="AW32">
            <v>0</v>
          </cell>
          <cell r="AZ32">
            <v>0</v>
          </cell>
          <cell r="BA32">
            <v>0</v>
          </cell>
          <cell r="BB32">
            <v>0</v>
          </cell>
          <cell r="BC32">
            <v>0</v>
          </cell>
        </row>
        <row r="33">
          <cell r="A33" t="str">
            <v xml:space="preserve">     Y.Y</v>
          </cell>
          <cell r="AH33">
            <v>0.75596551724138106</v>
          </cell>
          <cell r="AI33">
            <v>0</v>
          </cell>
          <cell r="AJ33">
            <v>0</v>
          </cell>
          <cell r="AK33">
            <v>0</v>
          </cell>
          <cell r="AL33">
            <v>0.12060912476824992</v>
          </cell>
          <cell r="AN33">
            <v>0</v>
          </cell>
          <cell r="AO33">
            <v>0</v>
          </cell>
          <cell r="AP33">
            <v>0</v>
          </cell>
          <cell r="AQ33">
            <v>0</v>
          </cell>
          <cell r="AR33">
            <v>0</v>
          </cell>
          <cell r="AT33">
            <v>0</v>
          </cell>
          <cell r="AU33">
            <v>0</v>
          </cell>
          <cell r="AV33">
            <v>0</v>
          </cell>
          <cell r="AW33">
            <v>0</v>
          </cell>
          <cell r="AX33">
            <v>0</v>
          </cell>
          <cell r="AZ33">
            <v>0</v>
          </cell>
          <cell r="BA33">
            <v>0</v>
          </cell>
          <cell r="BB33">
            <v>0</v>
          </cell>
          <cell r="BC33">
            <v>0</v>
          </cell>
          <cell r="BD33">
            <v>0</v>
          </cell>
        </row>
        <row r="34">
          <cell r="A34" t="str">
            <v xml:space="preserve">   % of Total Revenue</v>
          </cell>
          <cell r="AB34">
            <v>0.81690140845070425</v>
          </cell>
          <cell r="AC34">
            <v>0.80736606788958842</v>
          </cell>
          <cell r="AD34">
            <v>0.8168067496471193</v>
          </cell>
          <cell r="AE34">
            <v>0.82588453802332018</v>
          </cell>
          <cell r="AF34">
            <v>0.81666133065535373</v>
          </cell>
          <cell r="AH34">
            <v>0.83313764532360424</v>
          </cell>
          <cell r="AI34">
            <v>0.84014709142105648</v>
          </cell>
          <cell r="AJ34">
            <v>0.8469161922537749</v>
          </cell>
          <cell r="AK34">
            <v>0.85344865071211939</v>
          </cell>
          <cell r="AL34">
            <v>0.84334441948348848</v>
          </cell>
          <cell r="AN34">
            <v>0.85974851596526747</v>
          </cell>
          <cell r="AO34">
            <v>0.86582014397021689</v>
          </cell>
          <cell r="AP34">
            <v>0.8716681593767629</v>
          </cell>
          <cell r="AQ34">
            <v>0.87729741900450608</v>
          </cell>
          <cell r="AR34">
            <v>0.86858428993388714</v>
          </cell>
          <cell r="AT34">
            <v>0.8827129770325115</v>
          </cell>
          <cell r="AU34">
            <v>0.88792005200917623</v>
          </cell>
          <cell r="AV34">
            <v>0.89292399575939974</v>
          </cell>
          <cell r="AW34">
            <v>0.89773026423842517</v>
          </cell>
          <cell r="AX34">
            <v>0.89028662252529567</v>
          </cell>
          <cell r="AZ34">
            <v>0.90234439035681169</v>
          </cell>
          <cell r="BA34">
            <v>0.90677195877890682</v>
          </cell>
          <cell r="BB34">
            <v>0.91101858267786051</v>
          </cell>
          <cell r="BC34">
            <v>0.91508988241357592</v>
          </cell>
          <cell r="BD34">
            <v>0.90878136458811865</v>
          </cell>
        </row>
        <row r="36">
          <cell r="A36" t="str">
            <v>Service Fee Revenue</v>
          </cell>
          <cell r="V36" t="str">
            <v>Included in Dial Usage Revenue for GRIC</v>
          </cell>
        </row>
        <row r="37">
          <cell r="A37" t="str">
            <v xml:space="preserve">     Q.Q</v>
          </cell>
        </row>
        <row r="38">
          <cell r="A38" t="str">
            <v xml:space="preserve">     Y.Y</v>
          </cell>
        </row>
        <row r="39">
          <cell r="A39" t="str">
            <v xml:space="preserve">   % of Total Revenue</v>
          </cell>
        </row>
        <row r="41">
          <cell r="A41" t="str">
            <v>Dial Usage Revenue</v>
          </cell>
          <cell r="AB41">
            <v>0.65</v>
          </cell>
          <cell r="AC41">
            <v>1.2150000000000001</v>
          </cell>
          <cell r="AD41">
            <v>1.1421000000000001</v>
          </cell>
          <cell r="AE41">
            <v>1.073574</v>
          </cell>
          <cell r="AF41">
            <v>4.0806740000000001</v>
          </cell>
          <cell r="AH41">
            <v>1.0198952999999999</v>
          </cell>
          <cell r="AI41">
            <v>0.96890053499999995</v>
          </cell>
          <cell r="AJ41">
            <v>0.92045550824999989</v>
          </cell>
          <cell r="AK41">
            <v>0.87443273283749989</v>
          </cell>
          <cell r="AL41">
            <v>3.7836840760874999</v>
          </cell>
          <cell r="AN41">
            <v>0.83071109619562489</v>
          </cell>
          <cell r="AO41">
            <v>0.78917554138584356</v>
          </cell>
          <cell r="AP41">
            <v>0.74971676431655132</v>
          </cell>
          <cell r="AQ41">
            <v>0.71223092610072369</v>
          </cell>
          <cell r="AR41">
            <v>3.0818343279987435</v>
          </cell>
          <cell r="AT41">
            <v>0.67661937979568743</v>
          </cell>
          <cell r="AU41">
            <v>0.64278841080590299</v>
          </cell>
          <cell r="AV41">
            <v>0.61064899026560782</v>
          </cell>
          <cell r="AW41">
            <v>0.58011654075232744</v>
          </cell>
          <cell r="AX41">
            <v>2.5101733216195257</v>
          </cell>
          <cell r="AZ41">
            <v>0.55111071371471099</v>
          </cell>
          <cell r="BA41">
            <v>0.52355517802897544</v>
          </cell>
          <cell r="BB41">
            <v>0.49737741912752664</v>
          </cell>
          <cell r="BC41">
            <v>0.47250854817115029</v>
          </cell>
          <cell r="BD41">
            <v>2.0445518590423633</v>
          </cell>
        </row>
        <row r="42">
          <cell r="A42" t="str">
            <v xml:space="preserve">     Q.Q</v>
          </cell>
          <cell r="AC42">
            <v>0.86923076923076925</v>
          </cell>
          <cell r="AD42">
            <v>-0.06</v>
          </cell>
          <cell r="AE42">
            <v>-0.06</v>
          </cell>
          <cell r="AH42">
            <v>-0.05</v>
          </cell>
          <cell r="AI42">
            <v>-0.05</v>
          </cell>
          <cell r="AJ42">
            <v>-0.05</v>
          </cell>
          <cell r="AK42">
            <v>-0.05</v>
          </cell>
          <cell r="AN42">
            <v>-0.05</v>
          </cell>
          <cell r="AO42">
            <v>-0.05</v>
          </cell>
          <cell r="AP42">
            <v>-0.05</v>
          </cell>
          <cell r="AQ42">
            <v>-0.05</v>
          </cell>
          <cell r="AT42">
            <v>-0.05</v>
          </cell>
          <cell r="AU42">
            <v>-0.05</v>
          </cell>
          <cell r="AV42">
            <v>-0.05</v>
          </cell>
          <cell r="AW42">
            <v>-0.05</v>
          </cell>
          <cell r="AZ42">
            <v>-0.05</v>
          </cell>
          <cell r="BA42">
            <v>-0.05</v>
          </cell>
          <cell r="BB42">
            <v>-0.05</v>
          </cell>
          <cell r="BC42">
            <v>-0.05</v>
          </cell>
        </row>
        <row r="43">
          <cell r="A43" t="str">
            <v xml:space="preserve">     Y.Y</v>
          </cell>
          <cell r="AH43">
            <v>0.56906969230769211</v>
          </cell>
          <cell r="AI43">
            <v>-0.20255100000000015</v>
          </cell>
          <cell r="AJ43">
            <v>-0.19406750000000017</v>
          </cell>
          <cell r="AK43">
            <v>-0.18549375000000012</v>
          </cell>
          <cell r="AL43">
            <v>-7.2779625109111956E-2</v>
          </cell>
          <cell r="AN43">
            <v>-0.18549375000000012</v>
          </cell>
          <cell r="AO43">
            <v>-0.18549375000000012</v>
          </cell>
          <cell r="AP43">
            <v>-0.18549375000000012</v>
          </cell>
          <cell r="AQ43">
            <v>-0.18549375000000023</v>
          </cell>
          <cell r="AR43">
            <v>-0.18549375000000023</v>
          </cell>
          <cell r="AT43">
            <v>-0.18549375000000035</v>
          </cell>
          <cell r="AU43">
            <v>-0.18549375000000035</v>
          </cell>
          <cell r="AV43">
            <v>-0.18549375000000023</v>
          </cell>
          <cell r="AW43">
            <v>-0.18549375000000023</v>
          </cell>
          <cell r="AX43">
            <v>-0.18549375000000023</v>
          </cell>
          <cell r="AZ43">
            <v>-0.18549375000000023</v>
          </cell>
          <cell r="BA43">
            <v>-0.18549375000000012</v>
          </cell>
          <cell r="BB43">
            <v>-0.18549375000000012</v>
          </cell>
          <cell r="BC43">
            <v>-0.18549375000000023</v>
          </cell>
          <cell r="BD43">
            <v>-0.18549375000000023</v>
          </cell>
        </row>
        <row r="44">
          <cell r="A44" t="str">
            <v xml:space="preserve">   % of Total Revenue</v>
          </cell>
          <cell r="AB44">
            <v>0.18309859154929578</v>
          </cell>
          <cell r="AC44">
            <v>0.1926339321104116</v>
          </cell>
          <cell r="AD44">
            <v>0.18319325035288064</v>
          </cell>
          <cell r="AE44">
            <v>0.1741154619766799</v>
          </cell>
          <cell r="AF44">
            <v>0.18333866934464632</v>
          </cell>
          <cell r="AH44">
            <v>0.16686235467639574</v>
          </cell>
          <cell r="AI44">
            <v>0.15985290857894363</v>
          </cell>
          <cell r="AJ44">
            <v>0.15308380774622513</v>
          </cell>
          <cell r="AK44">
            <v>0.14655134928788066</v>
          </cell>
          <cell r="AL44">
            <v>0.15665558051651163</v>
          </cell>
          <cell r="AN44">
            <v>0.1402514840347325</v>
          </cell>
          <cell r="AO44">
            <v>0.13417985602978305</v>
          </cell>
          <cell r="AP44">
            <v>0.12833184062323705</v>
          </cell>
          <cell r="AQ44">
            <v>0.12270258099549386</v>
          </cell>
          <cell r="AR44">
            <v>0.13141571006611277</v>
          </cell>
          <cell r="AT44">
            <v>0.11728702296748859</v>
          </cell>
          <cell r="AU44">
            <v>0.11207994799082389</v>
          </cell>
          <cell r="AV44">
            <v>0.10707600424060028</v>
          </cell>
          <cell r="AW44">
            <v>0.10226973576157483</v>
          </cell>
          <cell r="AX44">
            <v>0.10971337747470436</v>
          </cell>
          <cell r="AZ44">
            <v>9.7655609643188299E-2</v>
          </cell>
          <cell r="BA44">
            <v>9.3228041221093183E-2</v>
          </cell>
          <cell r="BB44">
            <v>8.8981417322139517E-2</v>
          </cell>
          <cell r="BC44">
            <v>8.4910117586424E-2</v>
          </cell>
          <cell r="BD44">
            <v>9.1218635411881271E-2</v>
          </cell>
        </row>
        <row r="46">
          <cell r="A46" t="str">
            <v>Total Revenues</v>
          </cell>
          <cell r="AB46">
            <v>3.55</v>
          </cell>
          <cell r="AC46">
            <v>6.307300000000005</v>
          </cell>
          <cell r="AD46">
            <v>6.2344000000000053</v>
          </cell>
          <cell r="AE46">
            <v>6.165874000000005</v>
          </cell>
          <cell r="AF46">
            <v>22.257574000000016</v>
          </cell>
          <cell r="AH46">
            <v>6.1121953000000051</v>
          </cell>
          <cell r="AI46">
            <v>6.0612005350000047</v>
          </cell>
          <cell r="AJ46">
            <v>6.012755508250005</v>
          </cell>
          <cell r="AK46">
            <v>5.9667327328375048</v>
          </cell>
          <cell r="AL46">
            <v>24.152884076087517</v>
          </cell>
          <cell r="AN46">
            <v>5.9230110961956299</v>
          </cell>
          <cell r="AO46">
            <v>5.881475541385849</v>
          </cell>
          <cell r="AP46">
            <v>5.8420167643165568</v>
          </cell>
          <cell r="AQ46">
            <v>5.8045309261007292</v>
          </cell>
          <cell r="AR46">
            <v>23.451034327998766</v>
          </cell>
          <cell r="AT46">
            <v>5.7689193797956921</v>
          </cell>
          <cell r="AU46">
            <v>5.7350884108059077</v>
          </cell>
          <cell r="AV46">
            <v>5.7029489902656127</v>
          </cell>
          <cell r="AW46">
            <v>5.6724165407523328</v>
          </cell>
          <cell r="AX46">
            <v>22.879373321619546</v>
          </cell>
          <cell r="AZ46">
            <v>5.643410713714716</v>
          </cell>
          <cell r="BA46">
            <v>5.6158551780289807</v>
          </cell>
          <cell r="BB46">
            <v>5.5896774191275318</v>
          </cell>
          <cell r="BC46">
            <v>5.5648085481711558</v>
          </cell>
          <cell r="BD46">
            <v>22.413751859042385</v>
          </cell>
        </row>
        <row r="47">
          <cell r="A47" t="str">
            <v xml:space="preserve">     Q.Q</v>
          </cell>
          <cell r="AC47">
            <v>0.77670422535211414</v>
          </cell>
          <cell r="AD47">
            <v>-1.1558035926624632E-2</v>
          </cell>
          <cell r="AE47">
            <v>-1.0991595021172862E-2</v>
          </cell>
          <cell r="AH47">
            <v>-8.7057730988340243E-3</v>
          </cell>
          <cell r="AI47">
            <v>-8.3431177338199047E-3</v>
          </cell>
          <cell r="AJ47">
            <v>-7.992645428947065E-3</v>
          </cell>
          <cell r="AK47">
            <v>-7.6541903873112993E-3</v>
          </cell>
          <cell r="AN47">
            <v>-7.3275674643940025E-3</v>
          </cell>
          <cell r="AO47">
            <v>-7.01257420173651E-3</v>
          </cell>
          <cell r="AP47">
            <v>-6.7089928014891775E-3</v>
          </cell>
          <cell r="AQ47">
            <v>-6.4165920311618496E-3</v>
          </cell>
          <cell r="AT47">
            <v>-6.1351290497748678E-3</v>
          </cell>
          <cell r="AU47">
            <v>-5.8643511483744692E-3</v>
          </cell>
          <cell r="AV47">
            <v>-5.6039973995412051E-3</v>
          </cell>
          <cell r="AW47">
            <v>-5.3538002120299133E-3</v>
          </cell>
          <cell r="AZ47">
            <v>-5.1134867880787693E-3</v>
          </cell>
          <cell r="BA47">
            <v>-4.882780482159399E-3</v>
          </cell>
          <cell r="BB47">
            <v>-4.661402061054698E-3</v>
          </cell>
          <cell r="BC47">
            <v>-4.4490708661069078E-3</v>
          </cell>
        </row>
        <row r="48">
          <cell r="A48" t="str">
            <v xml:space="preserve">     Y.Y</v>
          </cell>
          <cell r="AH48">
            <v>0.72174515492957902</v>
          </cell>
          <cell r="AI48">
            <v>-3.9018195582895987E-2</v>
          </cell>
          <cell r="AJ48">
            <v>-3.5551856112857716E-2</v>
          </cell>
          <cell r="AK48">
            <v>-3.2297329975036759E-2</v>
          </cell>
          <cell r="AL48">
            <v>8.5153488699509561E-2</v>
          </cell>
          <cell r="AN48">
            <v>-3.0951923902754697E-2</v>
          </cell>
          <cell r="AO48">
            <v>-2.9651715460715322E-2</v>
          </cell>
          <cell r="AP48">
            <v>-2.8396089563126337E-2</v>
          </cell>
          <cell r="AQ48">
            <v>-2.7184359346968723E-2</v>
          </cell>
          <cell r="AR48">
            <v>-2.9058631088434539E-2</v>
          </cell>
          <cell r="AT48">
            <v>-2.6015773716667745E-2</v>
          </cell>
          <cell r="AU48">
            <v>-2.4889524669424734E-2</v>
          </cell>
          <cell r="AV48">
            <v>-2.3804754361606673E-2</v>
          </cell>
          <cell r="AW48">
            <v>-2.2760561883532926E-2</v>
          </cell>
          <cell r="AX48">
            <v>-2.4376792869076125E-2</v>
          </cell>
          <cell r="AZ48">
            <v>-2.1756009716575542E-2</v>
          </cell>
          <cell r="BA48">
            <v>-2.0790129852622852E-2</v>
          </cell>
          <cell r="BB48">
            <v>-1.9861929561604819E-2</v>
          </cell>
          <cell r="BC48">
            <v>-1.8970396797923672E-2</v>
          </cell>
          <cell r="BD48">
            <v>-2.035114581294839E-2</v>
          </cell>
        </row>
        <row r="3972">
          <cell r="AD3972">
            <v>0</v>
          </cell>
        </row>
      </sheetData>
      <sheetData sheetId="6" refreshError="1">
        <row r="1">
          <cell r="A1" t="str">
            <v>iPass</v>
          </cell>
        </row>
        <row r="2">
          <cell r="A2" t="str">
            <v>Discounted Cash Flow Analysis</v>
          </cell>
        </row>
        <row r="4">
          <cell r="A4" t="str">
            <v>($ Millions, Except Per-Share Data)</v>
          </cell>
        </row>
        <row r="5">
          <cell r="A5" t="str">
            <v>Latest Calendar Year</v>
          </cell>
          <cell r="B5">
            <v>38717</v>
          </cell>
        </row>
        <row r="6">
          <cell r="A6" t="str">
            <v>Current Valuation Date</v>
          </cell>
          <cell r="B6">
            <v>38898</v>
          </cell>
        </row>
        <row r="7">
          <cell r="A7" t="str">
            <v>Implied Days Before Valuation Date</v>
          </cell>
          <cell r="B7">
            <v>181</v>
          </cell>
        </row>
        <row r="8">
          <cell r="A8" t="str">
            <v>Implied Days Left After Valuation Date</v>
          </cell>
          <cell r="B8">
            <v>184</v>
          </cell>
        </row>
        <row r="11">
          <cell r="A11" t="str">
            <v>DCF Assumptions</v>
          </cell>
          <cell r="D11" t="str">
            <v>DCF Valuation</v>
          </cell>
          <cell r="G11" t="str">
            <v>Per Share</v>
          </cell>
          <cell r="H11" t="str">
            <v>% of Total</v>
          </cell>
          <cell r="W11" t="str">
            <v>DCF Sensitivity Analysis</v>
          </cell>
          <cell r="AA11" t="str">
            <v>CAGR</v>
          </cell>
          <cell r="AD11" t="str">
            <v>Revenue</v>
          </cell>
          <cell r="AE11" t="str">
            <v>Earnings</v>
          </cell>
          <cell r="AF11" t="str">
            <v>FCF</v>
          </cell>
        </row>
        <row r="12">
          <cell r="A12" t="str">
            <v>Adjusted Beta (Raw Beta * 0.67 + 1.00 * 0.33)</v>
          </cell>
          <cell r="B12">
            <v>1.3</v>
          </cell>
          <cell r="D12" t="str">
            <v>Intrinsic Value</v>
          </cell>
          <cell r="G12">
            <v>5.2559730177990378</v>
          </cell>
          <cell r="V12" t="str">
            <v>Weighted Average Cost of Capital</v>
          </cell>
          <cell r="AA12" t="str">
            <v>5 Year</v>
          </cell>
          <cell r="AC12" t="str">
            <v xml:space="preserve"> 2005E to 2010E</v>
          </cell>
          <cell r="AD12">
            <v>9.3715886114857483E-2</v>
          </cell>
          <cell r="AE12">
            <v>7.2984679894139148E-5</v>
          </cell>
          <cell r="AF12">
            <v>-7.9413503730481949E-2</v>
          </cell>
        </row>
        <row r="13">
          <cell r="A13" t="str">
            <v>Estimated Beta (Used for WACC)</v>
          </cell>
          <cell r="B13">
            <v>1.3</v>
          </cell>
          <cell r="D13" t="str">
            <v>Current Stock Price</v>
          </cell>
          <cell r="G13">
            <v>5.04</v>
          </cell>
          <cell r="U13" t="str">
            <v>Terminal Growth</v>
          </cell>
          <cell r="W13">
            <v>0.11</v>
          </cell>
          <cell r="X13">
            <v>0.12</v>
          </cell>
          <cell r="Y13">
            <v>0.13</v>
          </cell>
          <cell r="AA13" t="str">
            <v>8 Year</v>
          </cell>
          <cell r="AC13" t="str">
            <v>2005E to 2013E</v>
          </cell>
          <cell r="AD13">
            <v>9.978292628075347E-2</v>
          </cell>
          <cell r="AE13">
            <v>3.5988378473654326E-2</v>
          </cell>
          <cell r="AF13">
            <v>-1.286896570647833E-2</v>
          </cell>
        </row>
        <row r="14">
          <cell r="A14" t="str">
            <v>Expected Return on Market</v>
          </cell>
          <cell r="B14">
            <v>9.2420000000000002E-2</v>
          </cell>
          <cell r="D14" t="str">
            <v>% Undervalued (Overvalued)</v>
          </cell>
          <cell r="G14">
            <v>4.2851789245840828E-2</v>
          </cell>
          <cell r="V14">
            <v>3.5000000000000003E-2</v>
          </cell>
          <cell r="W14">
            <v>22.21</v>
          </cell>
          <cell r="X14">
            <v>19.899999999999999</v>
          </cell>
          <cell r="Y14">
            <v>18.079999999999998</v>
          </cell>
        </row>
        <row r="15">
          <cell r="A15" t="str">
            <v>10 Year Treasury Yield</v>
          </cell>
          <cell r="B15">
            <v>5.1319999999999998E-2</v>
          </cell>
          <cell r="V15">
            <v>4.4999999999999998E-2</v>
          </cell>
          <cell r="W15">
            <v>23.97</v>
          </cell>
          <cell r="X15">
            <v>21.15</v>
          </cell>
          <cell r="Y15">
            <v>19</v>
          </cell>
        </row>
        <row r="16">
          <cell r="A16" t="str">
            <v>Current Equity Risk Premium</v>
          </cell>
          <cell r="B16">
            <v>4.1100000000000005E-2</v>
          </cell>
          <cell r="D16" t="str">
            <v>Current Year for DCF</v>
          </cell>
          <cell r="G16">
            <v>2006</v>
          </cell>
          <cell r="V16">
            <v>5.5E-2</v>
          </cell>
          <cell r="W16">
            <v>26.37</v>
          </cell>
          <cell r="X16">
            <v>22.79</v>
          </cell>
          <cell r="Y16">
            <v>20.170000000000002</v>
          </cell>
        </row>
        <row r="17">
          <cell r="A17" t="str">
            <v>LR Average Equity Risk Premium (Used for WACC)</v>
          </cell>
          <cell r="B17">
            <v>4.1100000000000005E-2</v>
          </cell>
          <cell r="D17" t="str">
            <v>Sum of NPV of FCF</v>
          </cell>
          <cell r="G17">
            <v>244.18789394036145</v>
          </cell>
          <cell r="H17">
            <v>0.68344663962916574</v>
          </cell>
        </row>
        <row r="18">
          <cell r="A18" t="str">
            <v>Cost of Equity</v>
          </cell>
          <cell r="B18">
            <v>0.10475000000000001</v>
          </cell>
          <cell r="D18" t="str">
            <v xml:space="preserve">     Excluding Terminal Value</v>
          </cell>
          <cell r="G18">
            <v>123.10935490519847</v>
          </cell>
          <cell r="H18">
            <v>0.34456529993834023</v>
          </cell>
        </row>
        <row r="19">
          <cell r="A19" t="str">
            <v>Cost of LT Debt</v>
          </cell>
          <cell r="B19">
            <v>6.631999999999999E-2</v>
          </cell>
          <cell r="D19" t="str">
            <v xml:space="preserve">     Terminal Value Only</v>
          </cell>
          <cell r="G19">
            <v>121.07853903516299</v>
          </cell>
          <cell r="H19">
            <v>0.33888133969082562</v>
          </cell>
        </row>
        <row r="20">
          <cell r="A20" t="str">
            <v>Tax Rate</v>
          </cell>
          <cell r="B20">
            <v>0.34</v>
          </cell>
          <cell r="D20" t="str">
            <v>Cash Market Value</v>
          </cell>
          <cell r="G20">
            <v>113.101</v>
          </cell>
          <cell r="H20">
            <v>0.3165533603708342</v>
          </cell>
        </row>
        <row r="21">
          <cell r="A21" t="str">
            <v>After-Tax Cost of Debt</v>
          </cell>
          <cell r="B21">
            <v>4.3771199999999989E-2</v>
          </cell>
          <cell r="D21" t="str">
            <v>Debt Market Value</v>
          </cell>
          <cell r="G21">
            <v>0</v>
          </cell>
          <cell r="H21">
            <v>0</v>
          </cell>
        </row>
        <row r="22">
          <cell r="A22" t="str">
            <v>Debt/Capital Ratio</v>
          </cell>
          <cell r="B22">
            <v>0</v>
          </cell>
          <cell r="D22" t="str">
            <v>Total Equity Value</v>
          </cell>
          <cell r="G22">
            <v>357.28889394036145</v>
          </cell>
          <cell r="H22">
            <v>1</v>
          </cell>
        </row>
        <row r="23">
          <cell r="A23" t="str">
            <v>WACC</v>
          </cell>
          <cell r="B23">
            <v>0.10475000000000001</v>
          </cell>
          <cell r="D23" t="str">
            <v>Shares Outstanding</v>
          </cell>
          <cell r="G23">
            <v>67.977688000000001</v>
          </cell>
        </row>
        <row r="24">
          <cell r="A24" t="str">
            <v>Terminal Growth Rate</v>
          </cell>
          <cell r="B24">
            <v>4.4999999999999998E-2</v>
          </cell>
        </row>
        <row r="25">
          <cell r="A25" t="str">
            <v>Terminal Value Multiple</v>
          </cell>
          <cell r="B25">
            <v>16.736401673640167</v>
          </cell>
        </row>
        <row r="27">
          <cell r="B27">
            <v>2003</v>
          </cell>
          <cell r="C27">
            <v>2004</v>
          </cell>
          <cell r="D27">
            <v>2005</v>
          </cell>
          <cell r="E27">
            <v>2006</v>
          </cell>
          <cell r="F27">
            <v>2007</v>
          </cell>
          <cell r="G27">
            <v>2008</v>
          </cell>
          <cell r="H27">
            <v>2009</v>
          </cell>
          <cell r="I27">
            <v>2010</v>
          </cell>
          <cell r="J27">
            <v>2011</v>
          </cell>
          <cell r="K27">
            <v>2012</v>
          </cell>
          <cell r="L27">
            <v>2013</v>
          </cell>
          <cell r="M27">
            <v>2014</v>
          </cell>
          <cell r="N27">
            <v>2015</v>
          </cell>
          <cell r="O27">
            <v>2016</v>
          </cell>
          <cell r="P27">
            <v>2017</v>
          </cell>
          <cell r="Q27">
            <v>2018</v>
          </cell>
          <cell r="R27">
            <v>2019</v>
          </cell>
          <cell r="S27">
            <v>2020</v>
          </cell>
        </row>
        <row r="28">
          <cell r="B28" t="str">
            <v>2003</v>
          </cell>
          <cell r="C28" t="str">
            <v>2004</v>
          </cell>
          <cell r="D28" t="str">
            <v>2005</v>
          </cell>
          <cell r="E28" t="str">
            <v>2006E</v>
          </cell>
          <cell r="F28" t="str">
            <v>2007E</v>
          </cell>
          <cell r="G28" t="str">
            <v>2008E</v>
          </cell>
          <cell r="H28" t="str">
            <v>2009E</v>
          </cell>
          <cell r="I28" t="str">
            <v>2010E</v>
          </cell>
          <cell r="J28" t="str">
            <v>2011E</v>
          </cell>
          <cell r="K28" t="str">
            <v>2012E</v>
          </cell>
          <cell r="L28" t="str">
            <v>2013E</v>
          </cell>
          <cell r="M28" t="str">
            <v>2014E</v>
          </cell>
          <cell r="N28" t="str">
            <v>2015E</v>
          </cell>
          <cell r="O28" t="str">
            <v>2016E</v>
          </cell>
          <cell r="P28" t="str">
            <v>2017E</v>
          </cell>
          <cell r="Q28" t="str">
            <v>2018E</v>
          </cell>
          <cell r="R28" t="str">
            <v>2019E</v>
          </cell>
          <cell r="S28" t="str">
            <v>2020E</v>
          </cell>
        </row>
        <row r="29">
          <cell r="A29" t="str">
            <v>Free Cash Flow Analysis</v>
          </cell>
        </row>
        <row r="30">
          <cell r="A30" t="str">
            <v>Revenue</v>
          </cell>
          <cell r="B30">
            <v>136.078</v>
          </cell>
          <cell r="C30">
            <v>166.31900000000002</v>
          </cell>
          <cell r="D30">
            <v>169.37299999999999</v>
          </cell>
          <cell r="E30">
            <v>203.67106768000002</v>
          </cell>
          <cell r="F30">
            <v>227.237816961465</v>
          </cell>
          <cell r="G30">
            <v>233.75113411075768</v>
          </cell>
          <cell r="H30">
            <v>245.43869081629563</v>
          </cell>
          <cell r="I30">
            <v>265.07378608159928</v>
          </cell>
          <cell r="J30">
            <v>291.58116468975925</v>
          </cell>
          <cell r="K30">
            <v>327.64145275656608</v>
          </cell>
          <cell r="L30">
            <v>362.4932843275713</v>
          </cell>
          <cell r="M30">
            <v>396.20232715289916</v>
          </cell>
          <cell r="N30">
            <v>427.37574090543012</v>
          </cell>
          <cell r="O30">
            <v>456.09933721312501</v>
          </cell>
          <cell r="P30">
            <v>487.09015838157023</v>
          </cell>
          <cell r="Q30">
            <v>520.49223704418853</v>
          </cell>
          <cell r="R30">
            <v>556.46203416583251</v>
          </cell>
          <cell r="S30">
            <v>595.16914472018834</v>
          </cell>
        </row>
        <row r="31">
          <cell r="A31" t="str">
            <v>Operating Income (EBIT)</v>
          </cell>
          <cell r="B31">
            <v>26.425999999999995</v>
          </cell>
          <cell r="C31">
            <v>31.765000000000001</v>
          </cell>
          <cell r="D31">
            <v>21.40300000000002</v>
          </cell>
          <cell r="E31">
            <v>14.030851425067112</v>
          </cell>
          <cell r="F31">
            <v>17.184440882862337</v>
          </cell>
          <cell r="G31">
            <v>18.977888967044809</v>
          </cell>
          <cell r="H31">
            <v>19.926783415397054</v>
          </cell>
          <cell r="I31">
            <v>21.520926088628819</v>
          </cell>
          <cell r="J31">
            <v>23.673018697491703</v>
          </cell>
          <cell r="K31">
            <v>26.600697083545001</v>
          </cell>
          <cell r="L31">
            <v>29.430262776857475</v>
          </cell>
          <cell r="M31">
            <v>32.167047239350438</v>
          </cell>
          <cell r="N31">
            <v>34.697967943414106</v>
          </cell>
          <cell r="O31">
            <v>37.029991800904192</v>
          </cell>
          <cell r="P31">
            <v>39.546088098659986</v>
          </cell>
          <cell r="Q31">
            <v>42.257950620906854</v>
          </cell>
          <cell r="R31">
            <v>45.17828218865975</v>
          </cell>
          <cell r="S31">
            <v>48.32085195256785</v>
          </cell>
        </row>
        <row r="32">
          <cell r="A32" t="str">
            <v>EBIT (1-t)</v>
          </cell>
          <cell r="B32">
            <v>17.628777831396853</v>
          </cell>
          <cell r="C32">
            <v>20.391781551830434</v>
          </cell>
          <cell r="D32">
            <v>13.871938858588269</v>
          </cell>
          <cell r="E32">
            <v>10.15400730397235</v>
          </cell>
          <cell r="F32">
            <v>11.341730982689143</v>
          </cell>
          <cell r="G32">
            <v>12.525406718249572</v>
          </cell>
          <cell r="H32">
            <v>13.151677054162054</v>
          </cell>
          <cell r="I32">
            <v>14.203811218495019</v>
          </cell>
          <cell r="J32">
            <v>15.624192340344521</v>
          </cell>
          <cell r="K32">
            <v>17.556460075139697</v>
          </cell>
          <cell r="L32">
            <v>19.42397343272593</v>
          </cell>
          <cell r="M32">
            <v>21.230251177971287</v>
          </cell>
          <cell r="N32">
            <v>22.900658842653307</v>
          </cell>
          <cell r="O32">
            <v>24.439794588596765</v>
          </cell>
          <cell r="P32">
            <v>26.100418145115587</v>
          </cell>
          <cell r="Q32">
            <v>27.890247409798519</v>
          </cell>
          <cell r="R32">
            <v>29.817666244515433</v>
          </cell>
          <cell r="S32">
            <v>31.891762288694778</v>
          </cell>
        </row>
        <row r="34">
          <cell r="A34" t="str">
            <v>+ Depreciation &amp; Amortortization</v>
          </cell>
          <cell r="B34">
            <v>3.81</v>
          </cell>
          <cell r="C34">
            <v>4.3860000000000001</v>
          </cell>
          <cell r="D34">
            <v>4.7830000000000004</v>
          </cell>
          <cell r="E34">
            <v>5.5730051919999983</v>
          </cell>
          <cell r="F34">
            <v>5.6268454930733931</v>
          </cell>
          <cell r="G34">
            <v>6.1445070232401493</v>
          </cell>
          <cell r="H34">
            <v>6.4517323744021571</v>
          </cell>
          <cell r="I34">
            <v>6.7743189931222654</v>
          </cell>
          <cell r="J34">
            <v>7.1130349427783788</v>
          </cell>
          <cell r="K34">
            <v>7.4686866899172983</v>
          </cell>
          <cell r="L34">
            <v>7.8421210244131636</v>
          </cell>
          <cell r="M34">
            <v>8.2342270756338216</v>
          </cell>
          <cell r="N34">
            <v>8.6459384294155139</v>
          </cell>
          <cell r="O34">
            <v>9.0782353508862901</v>
          </cell>
          <cell r="P34">
            <v>9.5321471184306041</v>
          </cell>
          <cell r="Q34">
            <v>10.008754474352134</v>
          </cell>
          <cell r="R34">
            <v>10.509192198069741</v>
          </cell>
          <cell r="S34">
            <v>11.034651807973228</v>
          </cell>
        </row>
        <row r="35">
          <cell r="A35" t="str">
            <v>- Capital Expenditures</v>
          </cell>
          <cell r="B35">
            <v>5.6829999999999998</v>
          </cell>
          <cell r="C35">
            <v>34.631</v>
          </cell>
          <cell r="D35">
            <v>3.8820000000000001</v>
          </cell>
          <cell r="E35">
            <v>6.0050320304000007</v>
          </cell>
          <cell r="F35">
            <v>6.8171345088439494</v>
          </cell>
          <cell r="G35">
            <v>7.01253402332273</v>
          </cell>
          <cell r="H35">
            <v>7.3631607244888668</v>
          </cell>
          <cell r="I35">
            <v>7.7313187607133109</v>
          </cell>
          <cell r="J35">
            <v>8.117884698748977</v>
          </cell>
          <cell r="K35">
            <v>8.523778933686426</v>
          </cell>
          <cell r="L35">
            <v>8.9499678803707479</v>
          </cell>
          <cell r="M35">
            <v>8.23</v>
          </cell>
          <cell r="N35">
            <v>8.6415000000000006</v>
          </cell>
          <cell r="O35">
            <v>9.0735750000000017</v>
          </cell>
          <cell r="P35">
            <v>9.5272537500000016</v>
          </cell>
          <cell r="Q35">
            <v>10.003616437500002</v>
          </cell>
          <cell r="R35">
            <v>10.503797259375002</v>
          </cell>
          <cell r="S35">
            <v>11.028987122343752</v>
          </cell>
        </row>
        <row r="36">
          <cell r="A36" t="str">
            <v>- (Increase)/Decrease in Working Capital Needs</v>
          </cell>
          <cell r="B36">
            <v>-6.67</v>
          </cell>
          <cell r="C36">
            <v>-0.26499999999999968</v>
          </cell>
          <cell r="D36">
            <v>4.3310000000000004</v>
          </cell>
          <cell r="E36">
            <v>-7.7896826414203559</v>
          </cell>
          <cell r="F36">
            <v>2.4848245917087843</v>
          </cell>
          <cell r="G36">
            <v>0.5090153822281076</v>
          </cell>
          <cell r="H36">
            <v>-1.2008248263655639</v>
          </cell>
          <cell r="I36">
            <v>-0.61557339950791712</v>
          </cell>
          <cell r="J36">
            <v>-0.83102408933569349</v>
          </cell>
          <cell r="K36">
            <v>-1.1305142049269412</v>
          </cell>
          <cell r="L36">
            <v>-1.092628283660604</v>
          </cell>
          <cell r="M36">
            <v>-1.0568010903829068</v>
          </cell>
          <cell r="N36">
            <v>-0.97730741912015351</v>
          </cell>
          <cell r="O36">
            <v>-0.90050399992026264</v>
          </cell>
          <cell r="P36">
            <v>-0.97158301920296897</v>
          </cell>
          <cell r="Q36">
            <v>-1.047177558099863</v>
          </cell>
          <cell r="R36">
            <v>-1.1276772531329322</v>
          </cell>
          <cell r="S36">
            <v>-1.2134938642837931</v>
          </cell>
        </row>
        <row r="38">
          <cell r="A38" t="str">
            <v>Free Cash Flow</v>
          </cell>
          <cell r="B38">
            <v>9.085777831396852</v>
          </cell>
          <cell r="C38">
            <v>-10.118218448169568</v>
          </cell>
          <cell r="D38">
            <v>19.103938858588272</v>
          </cell>
          <cell r="E38">
            <v>1.9322978241519913</v>
          </cell>
          <cell r="F38">
            <v>12.636266558627371</v>
          </cell>
          <cell r="G38">
            <v>12.1663951003951</v>
          </cell>
          <cell r="H38">
            <v>11.039423877709782</v>
          </cell>
          <cell r="I38">
            <v>12.631238051396055</v>
          </cell>
          <cell r="J38">
            <v>13.788318495038228</v>
          </cell>
          <cell r="K38">
            <v>15.370853626443628</v>
          </cell>
          <cell r="L38">
            <v>17.223498293107742</v>
          </cell>
          <cell r="M38">
            <v>20.177677163222199</v>
          </cell>
          <cell r="N38">
            <v>21.927789852948667</v>
          </cell>
          <cell r="O38">
            <v>23.543950939562791</v>
          </cell>
          <cell r="P38">
            <v>25.13372849434322</v>
          </cell>
          <cell r="Q38">
            <v>26.848207888550785</v>
          </cell>
          <cell r="R38">
            <v>28.695383930077242</v>
          </cell>
          <cell r="S38">
            <v>30.68393311004046</v>
          </cell>
        </row>
        <row r="39">
          <cell r="A39" t="str">
            <v>Net Present Value of Free Cash Flow</v>
          </cell>
          <cell r="B39">
            <v>0</v>
          </cell>
          <cell r="C39">
            <v>0</v>
          </cell>
          <cell r="D39">
            <v>0</v>
          </cell>
          <cell r="E39">
            <v>0.94993550920241177</v>
          </cell>
          <cell r="F39">
            <v>11.433441423909953</v>
          </cell>
          <cell r="G39">
            <v>9.9645134609439143</v>
          </cell>
          <cell r="H39">
            <v>8.1842065450281396</v>
          </cell>
          <cell r="I39">
            <v>8.4764124714764986</v>
          </cell>
          <cell r="J39">
            <v>8.3755523624646884</v>
          </cell>
          <cell r="K39">
            <v>8.4515453888214616</v>
          </cell>
          <cell r="L39">
            <v>8.5722632076989669</v>
          </cell>
          <cell r="M39">
            <v>9.0903643397494616</v>
          </cell>
          <cell r="N39">
            <v>8.9421298295145295</v>
          </cell>
          <cell r="O39">
            <v>8.6908337948356156</v>
          </cell>
          <cell r="P39">
            <v>8.3979833536103872</v>
          </cell>
          <cell r="Q39">
            <v>8.1202496571831855</v>
          </cell>
          <cell r="R39">
            <v>7.8560114800835441</v>
          </cell>
          <cell r="S39">
            <v>7.6039120806757383</v>
          </cell>
        </row>
        <row r="42">
          <cell r="A42" t="str">
            <v>Note: Free Cash Flow is calculated by the following equation: FCF = EBIT (1 - t) + Depreciation Expense - Capital Expenditures - Change in Working Capital Need</v>
          </cell>
        </row>
        <row r="44">
          <cell r="A44" t="str">
            <v>Growth Y/Y %</v>
          </cell>
          <cell r="E44" t="str">
            <v>Near Term</v>
          </cell>
          <cell r="F44" t="str">
            <v>Near Term</v>
          </cell>
          <cell r="H44" t="str">
            <v>Transition</v>
          </cell>
          <cell r="I44" t="str">
            <v>Transition</v>
          </cell>
          <cell r="L44" t="str">
            <v>Long-Term</v>
          </cell>
          <cell r="M44" t="str">
            <v>Long-Term</v>
          </cell>
        </row>
        <row r="45">
          <cell r="A45" t="str">
            <v>Revenue</v>
          </cell>
          <cell r="B45">
            <v>0.22223283704933938</v>
          </cell>
          <cell r="C45">
            <v>0.22223283704933938</v>
          </cell>
          <cell r="D45">
            <v>1.8362303765655064E-2</v>
          </cell>
          <cell r="E45">
            <v>0.20250020770724997</v>
          </cell>
          <cell r="F45">
            <v>0.11570985290111069</v>
          </cell>
          <cell r="G45">
            <v>2.8662998247326099E-2</v>
          </cell>
          <cell r="H45">
            <v>5.0000000000000266E-2</v>
          </cell>
          <cell r="I45">
            <v>8.0000000000000071E-2</v>
          </cell>
          <cell r="J45">
            <v>0.10000000000000009</v>
          </cell>
          <cell r="K45">
            <v>0.12367152763510902</v>
          </cell>
          <cell r="L45">
            <v>0.1063718625277239</v>
          </cell>
          <cell r="M45">
            <v>9.2992185738995037E-2</v>
          </cell>
          <cell r="N45">
            <v>7.8680541774053703E-2</v>
          </cell>
          <cell r="O45">
            <v>6.7209234307126664E-2</v>
          </cell>
          <cell r="P45">
            <v>6.7947525111100804E-2</v>
          </cell>
          <cell r="Q45">
            <v>6.8574735267905362E-2</v>
          </cell>
          <cell r="R45">
            <v>6.910726916103882E-2</v>
          </cell>
          <cell r="S45">
            <v>6.9559301763290948E-2</v>
          </cell>
        </row>
        <row r="46">
          <cell r="A46" t="str">
            <v>EBIT</v>
          </cell>
          <cell r="C46">
            <v>0.20203587376069043</v>
          </cell>
          <cell r="D46">
            <v>-0.32620809066582657</v>
          </cell>
          <cell r="E46">
            <v>-0.3444446374308695</v>
          </cell>
          <cell r="F46">
            <v>0.22476108984812648</v>
          </cell>
          <cell r="G46">
            <v>0.10436464569359583</v>
          </cell>
          <cell r="H46">
            <v>8.1188435894614969E-2</v>
          </cell>
          <cell r="I46">
            <v>8.1188435894614996E-2</v>
          </cell>
          <cell r="J46">
            <v>8.118843589461501E-2</v>
          </cell>
          <cell r="K46">
            <v>8.1188435894614969E-2</v>
          </cell>
          <cell r="L46">
            <v>8.1188435894614983E-2</v>
          </cell>
          <cell r="M46">
            <v>8.1188435894615024E-2</v>
          </cell>
          <cell r="N46">
            <v>8.1188435894614969E-2</v>
          </cell>
          <cell r="O46">
            <v>8.1188435894614983E-2</v>
          </cell>
          <cell r="P46">
            <v>8.118843589461501E-2</v>
          </cell>
          <cell r="Q46">
            <v>8.1188435894614996E-2</v>
          </cell>
          <cell r="R46">
            <v>8.1188435894614996E-2</v>
          </cell>
          <cell r="S46">
            <v>8.1188435894615024E-2</v>
          </cell>
        </row>
        <row r="47">
          <cell r="A47" t="str">
            <v>EBIT (1-t)</v>
          </cell>
          <cell r="C47">
            <v>0.15673257368486837</v>
          </cell>
          <cell r="D47">
            <v>-0.31972893965495242</v>
          </cell>
          <cell r="E47">
            <v>-0.26801816188182714</v>
          </cell>
          <cell r="F47">
            <v>0.11697093011269977</v>
          </cell>
          <cell r="G47">
            <v>0.1043646456935956</v>
          </cell>
          <cell r="H47">
            <v>5.0000000000000266E-2</v>
          </cell>
          <cell r="I47">
            <v>8.0000000000000071E-2</v>
          </cell>
          <cell r="J47">
            <v>0.10000000000000009</v>
          </cell>
          <cell r="K47">
            <v>0.12367152763510902</v>
          </cell>
          <cell r="L47">
            <v>0.1063718625277239</v>
          </cell>
          <cell r="M47">
            <v>9.2992185738995037E-2</v>
          </cell>
          <cell r="N47">
            <v>7.8680541774053703E-2</v>
          </cell>
          <cell r="O47">
            <v>6.7209234307126664E-2</v>
          </cell>
          <cell r="P47">
            <v>6.7947525111100582E-2</v>
          </cell>
          <cell r="Q47">
            <v>6.8574735267905362E-2</v>
          </cell>
          <cell r="R47">
            <v>6.910726916103882E-2</v>
          </cell>
          <cell r="S47">
            <v>6.9559301763290948E-2</v>
          </cell>
        </row>
        <row r="48">
          <cell r="A48" t="str">
            <v>Depreciation &amp; Amortortization</v>
          </cell>
          <cell r="C48">
            <v>0.15118110236220472</v>
          </cell>
          <cell r="D48">
            <v>9.0515275877792956E-2</v>
          </cell>
          <cell r="E48">
            <v>0.1651693899226423</v>
          </cell>
          <cell r="F48">
            <v>9.6609099074018712E-3</v>
          </cell>
          <cell r="G48">
            <v>9.1998532890941176E-2</v>
          </cell>
          <cell r="H48">
            <v>0.05</v>
          </cell>
          <cell r="I48">
            <v>0.05</v>
          </cell>
          <cell r="J48">
            <v>0.05</v>
          </cell>
          <cell r="K48">
            <v>0.05</v>
          </cell>
          <cell r="L48">
            <v>0.05</v>
          </cell>
          <cell r="M48">
            <v>0.05</v>
          </cell>
          <cell r="N48">
            <v>0.05</v>
          </cell>
          <cell r="O48">
            <v>0.05</v>
          </cell>
          <cell r="P48">
            <v>0.05</v>
          </cell>
          <cell r="Q48">
            <v>0.05</v>
          </cell>
          <cell r="R48">
            <v>0.05</v>
          </cell>
          <cell r="S48">
            <v>0.05</v>
          </cell>
        </row>
        <row r="49">
          <cell r="A49" t="str">
            <v>Capital Expenditures</v>
          </cell>
          <cell r="C49">
            <v>5.0937884919936653</v>
          </cell>
          <cell r="D49">
            <v>-0.88790390112904627</v>
          </cell>
          <cell r="E49">
            <v>0.54689130097887695</v>
          </cell>
          <cell r="F49">
            <v>0.13523699363013297</v>
          </cell>
          <cell r="G49">
            <v>2.8662998247326099E-2</v>
          </cell>
          <cell r="H49">
            <v>0.05</v>
          </cell>
          <cell r="I49">
            <v>0.05</v>
          </cell>
          <cell r="J49">
            <v>0.05</v>
          </cell>
          <cell r="K49">
            <v>0.05</v>
          </cell>
          <cell r="L49">
            <v>0.05</v>
          </cell>
          <cell r="M49">
            <v>-8.0443627283824704E-2</v>
          </cell>
          <cell r="N49">
            <v>0.05</v>
          </cell>
          <cell r="O49">
            <v>0.05</v>
          </cell>
          <cell r="P49">
            <v>0.05</v>
          </cell>
          <cell r="Q49">
            <v>0.05</v>
          </cell>
          <cell r="R49">
            <v>0.05</v>
          </cell>
          <cell r="S49">
            <v>0.05</v>
          </cell>
        </row>
        <row r="50">
          <cell r="A50" t="str">
            <v>Change in Working Capital</v>
          </cell>
          <cell r="C50">
            <v>-0.96026986506746637</v>
          </cell>
          <cell r="D50">
            <v>-17.343396226415116</v>
          </cell>
          <cell r="E50">
            <v>-2.7985875413115577</v>
          </cell>
          <cell r="F50">
            <v>-1.3189891945656602</v>
          </cell>
          <cell r="G50">
            <v>-0.79515037643841735</v>
          </cell>
          <cell r="H50">
            <v>-3.3591130411603793</v>
          </cell>
          <cell r="I50">
            <v>-0.48737452291770011</v>
          </cell>
          <cell r="J50">
            <v>0.35000000000000875</v>
          </cell>
          <cell r="K50">
            <v>0.36038680398621792</v>
          </cell>
          <cell r="L50">
            <v>-3.3512114311545105E-2</v>
          </cell>
          <cell r="M50">
            <v>-3.2789919328892303E-2</v>
          </cell>
          <cell r="N50">
            <v>-7.5221034484314053E-2</v>
          </cell>
          <cell r="O50">
            <v>-7.858675550527916E-2</v>
          </cell>
          <cell r="P50">
            <v>7.8932485906781258E-2</v>
          </cell>
          <cell r="Q50">
            <v>7.7805537357896082E-2</v>
          </cell>
          <cell r="R50">
            <v>7.6873013951080482E-2</v>
          </cell>
          <cell r="S50">
            <v>7.610033004784289E-2</v>
          </cell>
        </row>
        <row r="51">
          <cell r="A51" t="str">
            <v>Free Cash Flow</v>
          </cell>
          <cell r="C51">
            <v>-2.1136326064682112</v>
          </cell>
          <cell r="D51">
            <v>-2.8880733754116825</v>
          </cell>
          <cell r="E51">
            <v>-0.89885343339636381</v>
          </cell>
          <cell r="F51">
            <v>5.5395025552921311</v>
          </cell>
          <cell r="G51">
            <v>-3.7184357899720633E-2</v>
          </cell>
          <cell r="H51">
            <v>-9.2629839273321024E-2</v>
          </cell>
          <cell r="I51">
            <v>0.14419359119821284</v>
          </cell>
          <cell r="J51">
            <v>9.1604673978437745E-2</v>
          </cell>
          <cell r="K51">
            <v>0.11477361303881106</v>
          </cell>
          <cell r="L51">
            <v>0.12052971888801745</v>
          </cell>
          <cell r="M51">
            <v>0.17152025795460024</v>
          </cell>
          <cell r="N51">
            <v>8.6735092229366817E-2</v>
          </cell>
          <cell r="O51">
            <v>7.3703783986090787E-2</v>
          </cell>
          <cell r="P51">
            <v>6.7523822100266084E-2</v>
          </cell>
          <cell r="Q51">
            <v>6.8214288007186763E-2</v>
          </cell>
          <cell r="R51">
            <v>6.8800720301118057E-2</v>
          </cell>
          <cell r="S51">
            <v>6.9298573763946436E-2</v>
          </cell>
        </row>
        <row r="53">
          <cell r="A53" t="str">
            <v>Selected Ratios</v>
          </cell>
          <cell r="E53" t="str">
            <v>Near Term</v>
          </cell>
          <cell r="F53" t="str">
            <v>Near Term</v>
          </cell>
          <cell r="H53" t="str">
            <v>Transition</v>
          </cell>
          <cell r="I53" t="str">
            <v>Transition</v>
          </cell>
          <cell r="L53" t="str">
            <v>Long-Term</v>
          </cell>
          <cell r="M53" t="str">
            <v>Long-Term</v>
          </cell>
        </row>
        <row r="54">
          <cell r="A54" t="str">
            <v>Operating Margin</v>
          </cell>
          <cell r="B54">
            <v>0.19419744558268048</v>
          </cell>
          <cell r="C54">
            <v>0.19098840180616766</v>
          </cell>
          <cell r="D54">
            <v>0.12636606779120652</v>
          </cell>
          <cell r="E54">
            <v>6.8889762227356877E-2</v>
          </cell>
          <cell r="F54">
            <v>7.5623156007419645E-2</v>
          </cell>
          <cell r="G54">
            <v>8.1188435894615024E-2</v>
          </cell>
          <cell r="H54">
            <v>8.1188435894615024E-2</v>
          </cell>
          <cell r="I54">
            <v>8.1188435894615024E-2</v>
          </cell>
          <cell r="J54">
            <v>8.118843589461501E-2</v>
          </cell>
          <cell r="K54">
            <v>8.1188435894615024E-2</v>
          </cell>
          <cell r="L54">
            <v>8.118843589461501E-2</v>
          </cell>
          <cell r="M54">
            <v>8.118843589461501E-2</v>
          </cell>
          <cell r="N54">
            <v>8.118843589461501E-2</v>
          </cell>
          <cell r="O54">
            <v>8.118843589461501E-2</v>
          </cell>
          <cell r="P54">
            <v>8.118843589461501E-2</v>
          </cell>
          <cell r="Q54">
            <v>8.1188435894614996E-2</v>
          </cell>
          <cell r="R54">
            <v>8.1188435894614996E-2</v>
          </cell>
          <cell r="S54">
            <v>8.1188435894614996E-2</v>
          </cell>
        </row>
        <row r="55">
          <cell r="A55" t="str">
            <v>Tax Rate</v>
          </cell>
          <cell r="B55">
            <v>0.33290025613422924</v>
          </cell>
          <cell r="C55">
            <v>0.35804245075301649</v>
          </cell>
          <cell r="D55">
            <v>0.35186941743735667</v>
          </cell>
          <cell r="E55">
            <v>0.27630854348357692</v>
          </cell>
          <cell r="F55">
            <v>0.33999999999999997</v>
          </cell>
          <cell r="G55">
            <v>0.34</v>
          </cell>
          <cell r="H55">
            <v>0.34</v>
          </cell>
          <cell r="I55">
            <v>0.34</v>
          </cell>
          <cell r="J55">
            <v>0.34</v>
          </cell>
          <cell r="K55">
            <v>0.34</v>
          </cell>
          <cell r="L55">
            <v>0.34</v>
          </cell>
          <cell r="M55">
            <v>0.34</v>
          </cell>
          <cell r="N55">
            <v>0.34</v>
          </cell>
          <cell r="O55">
            <v>0.34</v>
          </cell>
          <cell r="P55">
            <v>0.34</v>
          </cell>
          <cell r="Q55">
            <v>0.34</v>
          </cell>
          <cell r="R55">
            <v>0.34</v>
          </cell>
          <cell r="S55">
            <v>0.34</v>
          </cell>
        </row>
        <row r="56">
          <cell r="A56" t="str">
            <v>Free Cash Flow to EBIT (1-T)</v>
          </cell>
          <cell r="B56">
            <v>0.51539465289619124</v>
          </cell>
          <cell r="C56">
            <v>-0.496190998439826</v>
          </cell>
          <cell r="D56">
            <v>1.3771642921249478</v>
          </cell>
          <cell r="E56">
            <v>0.19029903823252686</v>
          </cell>
          <cell r="F56">
            <v>1.1141391537071437</v>
          </cell>
          <cell r="G56">
            <v>0.97133732852511756</v>
          </cell>
          <cell r="H56">
            <v>0.83939286467015117</v>
          </cell>
          <cell r="I56">
            <v>0.88928512616027378</v>
          </cell>
          <cell r="J56">
            <v>0.88249800019641766</v>
          </cell>
          <cell r="K56">
            <v>0.87550984427715406</v>
          </cell>
          <cell r="L56">
            <v>0.88671343959363225</v>
          </cell>
          <cell r="M56">
            <v>0.95042102865738831</v>
          </cell>
          <cell r="N56">
            <v>0.95751786023323326</v>
          </cell>
          <cell r="O56">
            <v>0.96334487813363368</v>
          </cell>
          <cell r="P56">
            <v>0.96296267571662364</v>
          </cell>
          <cell r="Q56">
            <v>0.96263785308402683</v>
          </cell>
          <cell r="R56">
            <v>0.96236183257150043</v>
          </cell>
          <cell r="S56">
            <v>0.96212723625240115</v>
          </cell>
        </row>
        <row r="57">
          <cell r="A57" t="str">
            <v>Capital Expenditure to Depreciation</v>
          </cell>
          <cell r="B57">
            <v>1.4916010498687664</v>
          </cell>
          <cell r="C57">
            <v>7.8958048335613311</v>
          </cell>
          <cell r="D57">
            <v>0.8116245034497177</v>
          </cell>
          <cell r="E57">
            <v>1.0775213414514979</v>
          </cell>
          <cell r="F57">
            <v>1.2115375332832212</v>
          </cell>
          <cell r="G57">
            <v>1.1412687782436366</v>
          </cell>
          <cell r="H57">
            <v>1.1412687782436366</v>
          </cell>
          <cell r="I57">
            <v>1.1412687782436366</v>
          </cell>
          <cell r="J57">
            <v>1.1412687782436368</v>
          </cell>
          <cell r="K57">
            <v>1.1412687782436366</v>
          </cell>
          <cell r="L57">
            <v>1.1412687782436366</v>
          </cell>
          <cell r="M57">
            <v>0.99948664572946622</v>
          </cell>
          <cell r="N57">
            <v>0.99948664572946611</v>
          </cell>
          <cell r="O57">
            <v>0.99948664572946622</v>
          </cell>
          <cell r="P57">
            <v>0.99948664572946622</v>
          </cell>
          <cell r="Q57">
            <v>0.99948664572946622</v>
          </cell>
          <cell r="R57">
            <v>0.99948664572946633</v>
          </cell>
          <cell r="S57">
            <v>0.99948664572946622</v>
          </cell>
        </row>
        <row r="58">
          <cell r="A58" t="str">
            <v>Capital Expenditure to Revenue</v>
          </cell>
          <cell r="B58">
            <v>4.1762812504592954E-2</v>
          </cell>
          <cell r="C58">
            <v>0.20822034764518785</v>
          </cell>
          <cell r="D58">
            <v>2.2919827835605439E-2</v>
          </cell>
          <cell r="E58">
            <v>2.9483971870932945E-2</v>
          </cell>
          <cell r="F58">
            <v>0.03</v>
          </cell>
          <cell r="G58">
            <v>0.03</v>
          </cell>
          <cell r="H58">
            <v>2.9999999999999992E-2</v>
          </cell>
          <cell r="I58">
            <v>2.916666666666666E-2</v>
          </cell>
          <cell r="J58">
            <v>2.7840909090909083E-2</v>
          </cell>
          <cell r="K58">
            <v>2.6015569342562699E-2</v>
          </cell>
          <cell r="L58">
            <v>2.4690023973749E-2</v>
          </cell>
          <cell r="M58">
            <v>2.0772215194041366E-2</v>
          </cell>
          <cell r="N58">
            <v>2.0219912299402589E-2</v>
          </cell>
          <cell r="O58">
            <v>1.9893857016854474E-2</v>
          </cell>
          <cell r="P58">
            <v>1.9559528325630154E-2</v>
          </cell>
          <cell r="Q58">
            <v>1.9219530524238575E-2</v>
          </cell>
          <cell r="R58">
            <v>1.8876035766071223E-2</v>
          </cell>
          <cell r="S58">
            <v>1.8530844920613111E-2</v>
          </cell>
        </row>
        <row r="60">
          <cell r="A60" t="str">
            <v>E = Morgan Stanley Research Estimates</v>
          </cell>
        </row>
        <row r="62">
          <cell r="A62" t="str">
            <v>iPass</v>
          </cell>
        </row>
        <row r="63">
          <cell r="A63" t="str">
            <v>Residual Income</v>
          </cell>
        </row>
        <row r="65">
          <cell r="A65" t="str">
            <v>($ Millions, Except Per-Share Data)</v>
          </cell>
        </row>
        <row r="67">
          <cell r="A67" t="str">
            <v>Residual Income Assumptions</v>
          </cell>
          <cell r="D67" t="str">
            <v>RI Valuation</v>
          </cell>
          <cell r="G67" t="str">
            <v>Per Share</v>
          </cell>
          <cell r="H67" t="str">
            <v>% of Total</v>
          </cell>
        </row>
        <row r="68">
          <cell r="A68" t="str">
            <v>Adjusted Beta (Raw Beta * 0.67 + 1.00 * 0.33)</v>
          </cell>
          <cell r="B68">
            <v>1.3</v>
          </cell>
          <cell r="D68" t="str">
            <v>Intrinsic Value</v>
          </cell>
          <cell r="G68">
            <v>2.6877997826784159</v>
          </cell>
        </row>
        <row r="69">
          <cell r="A69" t="str">
            <v>Estimated Beta (Used for WACC)</v>
          </cell>
          <cell r="B69">
            <v>1.3</v>
          </cell>
          <cell r="D69" t="str">
            <v>Current Stock Price</v>
          </cell>
          <cell r="G69">
            <v>5.04</v>
          </cell>
        </row>
        <row r="70">
          <cell r="A70" t="str">
            <v>Expected Return on Market</v>
          </cell>
          <cell r="B70">
            <v>9.2420000000000002E-2</v>
          </cell>
          <cell r="D70" t="str">
            <v>% Undervalued (Overvalued)</v>
          </cell>
          <cell r="G70">
            <v>-0.46670639232571115</v>
          </cell>
        </row>
        <row r="71">
          <cell r="A71" t="str">
            <v>10 Year Treasury Yield</v>
          </cell>
          <cell r="B71">
            <v>5.1319999999999998E-2</v>
          </cell>
        </row>
        <row r="72">
          <cell r="A72" t="str">
            <v>Current Equity Risk Premium</v>
          </cell>
          <cell r="B72">
            <v>4.1100000000000005E-2</v>
          </cell>
          <cell r="D72" t="str">
            <v>Sum of NPV of RI</v>
          </cell>
          <cell r="G72">
            <v>182.71041503338117</v>
          </cell>
          <cell r="H72">
            <v>1</v>
          </cell>
        </row>
        <row r="73">
          <cell r="A73" t="str">
            <v>Long Run Average Equity Risk Premium (Used for WACC)</v>
          </cell>
          <cell r="B73">
            <v>4.1100000000000005E-2</v>
          </cell>
          <cell r="D73" t="str">
            <v xml:space="preserve">     Excluding Terminal Value</v>
          </cell>
          <cell r="G73">
            <v>0</v>
          </cell>
          <cell r="H73">
            <v>0</v>
          </cell>
        </row>
        <row r="74">
          <cell r="A74" t="str">
            <v>Cost of Equity</v>
          </cell>
          <cell r="B74">
            <v>0.10475000000000001</v>
          </cell>
          <cell r="D74" t="str">
            <v xml:space="preserve">     Terminal Value Only</v>
          </cell>
          <cell r="G74">
            <v>182.71041503338117</v>
          </cell>
          <cell r="H74">
            <v>1</v>
          </cell>
        </row>
        <row r="75">
          <cell r="A75" t="str">
            <v>Cost of LT Debt</v>
          </cell>
          <cell r="B75">
            <v>6.631999999999999E-2</v>
          </cell>
          <cell r="D75" t="str">
            <v>Beginning Equity Value</v>
          </cell>
          <cell r="G75">
            <v>0</v>
          </cell>
          <cell r="H75">
            <v>0</v>
          </cell>
        </row>
        <row r="76">
          <cell r="A76" t="str">
            <v>Tax Rate</v>
          </cell>
          <cell r="B76">
            <v>0.34</v>
          </cell>
          <cell r="D76" t="str">
            <v>Total Equity Value</v>
          </cell>
          <cell r="G76">
            <v>182.71041503338117</v>
          </cell>
          <cell r="H76">
            <v>1</v>
          </cell>
        </row>
        <row r="77">
          <cell r="A77" t="str">
            <v>After-Tax Cost of Debt</v>
          </cell>
          <cell r="B77">
            <v>4.3771199999999989E-2</v>
          </cell>
          <cell r="D77" t="str">
            <v>Shares Outstanding</v>
          </cell>
          <cell r="G77">
            <v>67.977688000000001</v>
          </cell>
        </row>
        <row r="78">
          <cell r="A78" t="str">
            <v>Debt/Capital Ratio</v>
          </cell>
          <cell r="B78">
            <v>0</v>
          </cell>
        </row>
        <row r="79">
          <cell r="A79" t="str">
            <v>Payout Ratio</v>
          </cell>
          <cell r="B79">
            <v>0.8</v>
          </cell>
        </row>
        <row r="80">
          <cell r="A80" t="str">
            <v>WACC</v>
          </cell>
          <cell r="B80">
            <v>0.10475000000000001</v>
          </cell>
        </row>
        <row r="81">
          <cell r="A81" t="str">
            <v>Terminal Value PE Multiple</v>
          </cell>
          <cell r="B81">
            <v>16.736401673640167</v>
          </cell>
        </row>
        <row r="83">
          <cell r="B83" t="str">
            <v>2003</v>
          </cell>
          <cell r="C83" t="str">
            <v>2004</v>
          </cell>
          <cell r="D83" t="str">
            <v>2005</v>
          </cell>
          <cell r="E83" t="str">
            <v>2006E</v>
          </cell>
          <cell r="F83" t="str">
            <v>2007E</v>
          </cell>
          <cell r="G83" t="str">
            <v>2008E</v>
          </cell>
          <cell r="H83" t="str">
            <v>2009E</v>
          </cell>
          <cell r="I83" t="str">
            <v>2010E</v>
          </cell>
          <cell r="J83" t="str">
            <v>2011E</v>
          </cell>
          <cell r="K83" t="str">
            <v>2012E</v>
          </cell>
          <cell r="L83" t="str">
            <v>2013E</v>
          </cell>
        </row>
        <row r="84">
          <cell r="A84" t="str">
            <v>Residual Income Analysis</v>
          </cell>
          <cell r="E84" t="str">
            <v>Near Term</v>
          </cell>
          <cell r="H84" t="str">
            <v>Transition</v>
          </cell>
        </row>
        <row r="85">
          <cell r="A85" t="str">
            <v>EBIT(1-T)</v>
          </cell>
          <cell r="B85">
            <v>17.628777831396853</v>
          </cell>
          <cell r="C85">
            <v>20.391781551830434</v>
          </cell>
          <cell r="D85">
            <v>13.871938858588269</v>
          </cell>
          <cell r="E85">
            <v>10.15400730397235</v>
          </cell>
          <cell r="F85">
            <v>11.341730982689143</v>
          </cell>
          <cell r="G85">
            <v>12.525406718249572</v>
          </cell>
          <cell r="H85">
            <v>13.151677054162054</v>
          </cell>
          <cell r="I85">
            <v>14.203811218495019</v>
          </cell>
          <cell r="J85">
            <v>15.624192340344521</v>
          </cell>
          <cell r="K85">
            <v>17.556460075139697</v>
          </cell>
          <cell r="L85">
            <v>19.42397343272593</v>
          </cell>
        </row>
        <row r="86">
          <cell r="A86" t="str">
            <v>Other Income (1-T)</v>
          </cell>
          <cell r="B86">
            <v>0.34222216860314347</v>
          </cell>
          <cell r="C86">
            <v>1.47521844816956</v>
          </cell>
          <cell r="D86">
            <v>2.5270611414117354</v>
          </cell>
          <cell r="E86">
            <v>2.3199255945161603</v>
          </cell>
          <cell r="F86">
            <v>2.0742154543997131</v>
          </cell>
          <cell r="G86">
            <v>2.1156997634877075</v>
          </cell>
          <cell r="H86">
            <v>2.1580137587574617</v>
          </cell>
          <cell r="I86">
            <v>2.2011740339326109</v>
          </cell>
          <cell r="J86">
            <v>2.245197514611263</v>
          </cell>
          <cell r="K86">
            <v>2.2901014649034885</v>
          </cell>
          <cell r="L86">
            <v>2.3359034942015584</v>
          </cell>
        </row>
        <row r="87">
          <cell r="A87" t="str">
            <v>Net Income</v>
          </cell>
          <cell r="B87">
            <v>17.970999999999997</v>
          </cell>
          <cell r="C87">
            <v>21.866999999999994</v>
          </cell>
          <cell r="D87">
            <v>16.399000000000004</v>
          </cell>
          <cell r="E87">
            <v>12.47393289848851</v>
          </cell>
          <cell r="F87">
            <v>13.415946437088856</v>
          </cell>
          <cell r="G87">
            <v>14.64110648173728</v>
          </cell>
          <cell r="H87">
            <v>15.309690812919516</v>
          </cell>
          <cell r="I87">
            <v>16.404985252427629</v>
          </cell>
          <cell r="J87">
            <v>17.869389854955784</v>
          </cell>
          <cell r="K87">
            <v>19.846561540043187</v>
          </cell>
          <cell r="L87">
            <v>21.75987692692749</v>
          </cell>
        </row>
        <row r="88">
          <cell r="A88" t="str">
            <v>Payout to Shareholders</v>
          </cell>
          <cell r="B88" t="str">
            <v>-</v>
          </cell>
          <cell r="C88" t="str">
            <v>-</v>
          </cell>
          <cell r="D88">
            <v>13.119200000000005</v>
          </cell>
          <cell r="E88">
            <v>9.9791463187908089</v>
          </cell>
          <cell r="F88">
            <v>10.732757149671086</v>
          </cell>
          <cell r="G88">
            <v>11.712885185389824</v>
          </cell>
          <cell r="H88">
            <v>12.247752650335613</v>
          </cell>
          <cell r="I88">
            <v>13.123988201942105</v>
          </cell>
          <cell r="J88">
            <v>14.295511883964629</v>
          </cell>
          <cell r="K88">
            <v>15.877249232034551</v>
          </cell>
          <cell r="L88">
            <v>17.407901541541992</v>
          </cell>
        </row>
        <row r="89">
          <cell r="A89" t="str">
            <v>Ending Capital</v>
          </cell>
          <cell r="B89">
            <v>207.22199999999995</v>
          </cell>
          <cell r="C89">
            <v>226.251</v>
          </cell>
          <cell r="D89">
            <v>223.30699999999999</v>
          </cell>
          <cell r="E89">
            <v>223.63039999999998</v>
          </cell>
          <cell r="F89">
            <v>225.7867151382878</v>
          </cell>
          <cell r="G89">
            <v>228.90702362199067</v>
          </cell>
          <cell r="H89">
            <v>231.10646531941825</v>
          </cell>
          <cell r="I89">
            <v>234.13154142977737</v>
          </cell>
          <cell r="J89">
            <v>237.34428120480456</v>
          </cell>
          <cell r="K89">
            <v>240.75861088919007</v>
          </cell>
          <cell r="L89">
            <v>244.39978157914564</v>
          </cell>
        </row>
        <row r="90">
          <cell r="A90" t="str">
            <v>Beginning Capital</v>
          </cell>
          <cell r="B90">
            <v>207.22199999999995</v>
          </cell>
          <cell r="C90">
            <v>216.73649999999998</v>
          </cell>
          <cell r="D90">
            <v>224.779</v>
          </cell>
          <cell r="E90">
            <v>223.46869999999998</v>
          </cell>
          <cell r="F90">
            <v>224.70855756914389</v>
          </cell>
          <cell r="G90">
            <v>227.0452751540318</v>
          </cell>
          <cell r="H90">
            <v>229.68130189497793</v>
          </cell>
          <cell r="I90">
            <v>232.61900337459781</v>
          </cell>
          <cell r="J90">
            <v>235.73791131729098</v>
          </cell>
          <cell r="K90">
            <v>239.05144604699731</v>
          </cell>
          <cell r="L90">
            <v>242.57919623416785</v>
          </cell>
        </row>
        <row r="91">
          <cell r="A91" t="str">
            <v xml:space="preserve">    Capital Growth Rate</v>
          </cell>
          <cell r="C91">
            <v>4.5914526449894355E-2</v>
          </cell>
          <cell r="D91">
            <v>3.7107270810408099E-2</v>
          </cell>
          <cell r="E91">
            <v>-5.8292812050948495E-3</v>
          </cell>
          <cell r="F91">
            <v>5.5482381610665321E-3</v>
          </cell>
          <cell r="G91">
            <v>1.4115793557226697E-2</v>
          </cell>
          <cell r="H91">
            <v>1.1716405486503989E-2</v>
          </cell>
          <cell r="I91">
            <v>1.2790337983033195E-2</v>
          </cell>
          <cell r="J91">
            <v>1.3407795139035228E-2</v>
          </cell>
          <cell r="K91">
            <v>1.4056011233791299E-2</v>
          </cell>
          <cell r="L91">
            <v>1.4757284448624342E-2</v>
          </cell>
        </row>
        <row r="92">
          <cell r="A92" t="str">
            <v xml:space="preserve">     ROE</v>
          </cell>
          <cell r="B92">
            <v>0.10552450994585516</v>
          </cell>
          <cell r="C92">
            <v>7.5663305442322845E-2</v>
          </cell>
          <cell r="D92">
            <v>2.1443284292571108E-3</v>
          </cell>
          <cell r="E92">
            <v>7.2359126803887867E-3</v>
          </cell>
          <cell r="F92">
            <v>4.7980263004098536E-2</v>
          </cell>
          <cell r="G92">
            <v>8.1998996310133646E-2</v>
          </cell>
          <cell r="H92">
            <v>6.2049605809530964E-2</v>
          </cell>
          <cell r="I92">
            <v>6.5022119140620574E-2</v>
          </cell>
          <cell r="J92">
            <v>6.8142195650130535E-2</v>
          </cell>
          <cell r="K92">
            <v>7.1414119028467629E-2</v>
          </cell>
          <cell r="L92">
            <v>7.5051173935803378E-2</v>
          </cell>
        </row>
        <row r="93">
          <cell r="A93" t="str">
            <v>Cost of Equity</v>
          </cell>
          <cell r="B93">
            <v>0.11527512000000001</v>
          </cell>
          <cell r="C93">
            <v>0.11527512000000001</v>
          </cell>
          <cell r="D93">
            <v>0.11527512000000001</v>
          </cell>
          <cell r="E93">
            <v>0.11527512000000001</v>
          </cell>
          <cell r="F93">
            <v>0.11527512000000001</v>
          </cell>
          <cell r="G93">
            <v>0.10475000000000001</v>
          </cell>
          <cell r="H93">
            <v>0.11527512000000001</v>
          </cell>
          <cell r="I93">
            <v>0.11527512000000001</v>
          </cell>
          <cell r="J93">
            <v>0.11527512000000001</v>
          </cell>
          <cell r="K93">
            <v>0.11527512000000001</v>
          </cell>
          <cell r="L93">
            <v>0.11527512000000001</v>
          </cell>
        </row>
        <row r="94">
          <cell r="A94" t="str">
            <v>ROE - Cost of Equity</v>
          </cell>
          <cell r="B94">
            <v>-9.7506100541448482E-3</v>
          </cell>
          <cell r="C94">
            <v>-3.9611814557677164E-2</v>
          </cell>
          <cell r="D94">
            <v>-0.11313079157074289</v>
          </cell>
          <cell r="E94">
            <v>-0.10803920731961122</v>
          </cell>
          <cell r="F94">
            <v>-6.7294856995901473E-2</v>
          </cell>
          <cell r="G94">
            <v>-2.2751003689866364E-2</v>
          </cell>
          <cell r="H94">
            <v>-5.3225514190469045E-2</v>
          </cell>
          <cell r="I94">
            <v>-5.0253000859379435E-2</v>
          </cell>
          <cell r="J94">
            <v>-4.7132924349869473E-2</v>
          </cell>
          <cell r="K94">
            <v>-4.386100097153238E-2</v>
          </cell>
          <cell r="L94">
            <v>-4.0223946064196631E-2</v>
          </cell>
        </row>
        <row r="96">
          <cell r="A96" t="str">
            <v>Residual Income</v>
          </cell>
          <cell r="B96">
            <v>-2.0205409166400035</v>
          </cell>
          <cell r="C96">
            <v>-8.5853260458799951</v>
          </cell>
          <cell r="D96">
            <v>-25.429426198480016</v>
          </cell>
          <cell r="E96">
            <v>-24.143381208744003</v>
          </cell>
          <cell r="F96">
            <v>-15.121730247370831</v>
          </cell>
          <cell r="G96">
            <v>-5.1655078927961018</v>
          </cell>
          <cell r="H96">
            <v>-12.224905393296552</v>
          </cell>
          <cell r="I96">
            <v>-11.689802976491652</v>
          </cell>
          <cell r="J96">
            <v>-11.111017140514114</v>
          </cell>
          <cell r="K96">
            <v>-10.485035707313569</v>
          </cell>
          <cell r="L96">
            <v>-9.7574925056193376</v>
          </cell>
        </row>
        <row r="97">
          <cell r="A97" t="str">
            <v>Net Present Value of Residual Income</v>
          </cell>
          <cell r="B97">
            <v>0</v>
          </cell>
          <cell r="C97">
            <v>0</v>
          </cell>
          <cell r="D97">
            <v>0</v>
          </cell>
          <cell r="E97">
            <v>0</v>
          </cell>
          <cell r="F97">
            <v>-13.558744363786069</v>
          </cell>
          <cell r="G97">
            <v>-3.8310780401210898</v>
          </cell>
          <cell r="H97">
            <v>-8.8125068014198717</v>
          </cell>
          <cell r="I97">
            <v>-7.5557770725773423</v>
          </cell>
          <cell r="J97">
            <v>-6.4393754584425409</v>
          </cell>
          <cell r="K97">
            <v>-5.4485109801172698</v>
          </cell>
          <cell r="L97">
            <v>-4.5463632148435611</v>
          </cell>
        </row>
        <row r="99">
          <cell r="A99" t="str">
            <v>iPass</v>
          </cell>
        </row>
        <row r="100">
          <cell r="A100" t="str">
            <v>Back Testing Valuation</v>
          </cell>
        </row>
        <row r="102">
          <cell r="A102" t="str">
            <v>DCF Back Test</v>
          </cell>
          <cell r="B102" t="str">
            <v>2004</v>
          </cell>
          <cell r="C102" t="str">
            <v>2005</v>
          </cell>
          <cell r="D102" t="str">
            <v>2006</v>
          </cell>
          <cell r="E102" t="str">
            <v>2007E</v>
          </cell>
          <cell r="F102" t="str">
            <v>2008E</v>
          </cell>
          <cell r="G102" t="str">
            <v>2009E</v>
          </cell>
          <cell r="H102" t="str">
            <v>2010E</v>
          </cell>
          <cell r="I102" t="str">
            <v>2011E</v>
          </cell>
          <cell r="J102" t="str">
            <v>2012E</v>
          </cell>
          <cell r="K102" t="str">
            <v>2013E</v>
          </cell>
          <cell r="L102" t="str">
            <v>2014E</v>
          </cell>
        </row>
        <row r="103">
          <cell r="A103" t="str">
            <v>DCF Back Test</v>
          </cell>
          <cell r="E103" t="str">
            <v>Near Term</v>
          </cell>
          <cell r="H103" t="str">
            <v>Transition</v>
          </cell>
        </row>
        <row r="104">
          <cell r="A104" t="str">
            <v>Cash</v>
          </cell>
          <cell r="B104">
            <v>152.33500000000001</v>
          </cell>
          <cell r="C104">
            <v>184.55600000000001</v>
          </cell>
          <cell r="D104">
            <v>99.2</v>
          </cell>
          <cell r="E104">
            <v>75.164999999999992</v>
          </cell>
          <cell r="F104">
            <v>83.627727576676676</v>
          </cell>
          <cell r="G104">
            <v>167.6490806996361</v>
          </cell>
          <cell r="H104">
            <v>102.34975216605457</v>
          </cell>
          <cell r="I104">
            <v>107.46723977435731</v>
          </cell>
          <cell r="J104">
            <v>112.84060176307518</v>
          </cell>
          <cell r="K104">
            <v>118.48263185122894</v>
          </cell>
          <cell r="L104">
            <v>124.4067634437904</v>
          </cell>
        </row>
        <row r="105">
          <cell r="A105" t="str">
            <v>Debt</v>
          </cell>
          <cell r="B105">
            <v>14.137</v>
          </cell>
          <cell r="C105">
            <v>12.523</v>
          </cell>
          <cell r="D105">
            <v>16.481999999999999</v>
          </cell>
          <cell r="E105">
            <v>16.393000000000001</v>
          </cell>
          <cell r="F105">
            <v>14.030272826749121</v>
          </cell>
          <cell r="G105">
            <v>15.807335145259602</v>
          </cell>
          <cell r="H105">
            <v>14.770097531327071</v>
          </cell>
          <cell r="I105">
            <v>14.770097531327071</v>
          </cell>
          <cell r="J105">
            <v>14.770097531327071</v>
          </cell>
          <cell r="K105">
            <v>14.770097531327071</v>
          </cell>
          <cell r="L105">
            <v>14.770097531327071</v>
          </cell>
        </row>
        <row r="106">
          <cell r="A106" t="str">
            <v>Present Value of Forecast Period</v>
          </cell>
          <cell r="B106">
            <v>59.276538912607144</v>
          </cell>
          <cell r="C106">
            <v>47.005710190354321</v>
          </cell>
          <cell r="D106">
            <v>49.470642197398334</v>
          </cell>
          <cell r="E106">
            <v>67.435136934013826</v>
          </cell>
          <cell r="F106">
            <v>79.151457472957503</v>
          </cell>
          <cell r="G106">
            <v>154.18636388967903</v>
          </cell>
          <cell r="H106">
            <v>86.896851529522834</v>
          </cell>
          <cell r="I106">
            <v>85.71386970037878</v>
          </cell>
          <cell r="J106">
            <v>83.441764407484584</v>
          </cell>
          <cell r="K106">
            <v>79.933257724013629</v>
          </cell>
          <cell r="L106">
            <v>74.916672746382801</v>
          </cell>
        </row>
        <row r="107">
          <cell r="A107" t="str">
            <v>Present Value of Continuing Value</v>
          </cell>
          <cell r="B107">
            <v>68.015932735682455</v>
          </cell>
          <cell r="C107">
            <v>75.85647754370018</v>
          </cell>
          <cell r="D107">
            <v>84.600842095327522</v>
          </cell>
          <cell r="E107">
            <v>94.353214319967449</v>
          </cell>
          <cell r="F107">
            <v>105.2297924230874</v>
          </cell>
          <cell r="G107">
            <v>244.64814659071553</v>
          </cell>
          <cell r="H107">
            <v>130.88887697983847</v>
          </cell>
          <cell r="I107">
            <v>145.97710798035459</v>
          </cell>
          <cell r="J107">
            <v>162.80463662004291</v>
          </cell>
          <cell r="K107">
            <v>181.57196064297474</v>
          </cell>
          <cell r="L107">
            <v>202.50269019472893</v>
          </cell>
        </row>
        <row r="108">
          <cell r="A108" t="str">
            <v>Equity Value</v>
          </cell>
          <cell r="B108">
            <v>265.4904716482896</v>
          </cell>
          <cell r="C108">
            <v>294.8951877340545</v>
          </cell>
          <cell r="D108">
            <v>216.78948429272586</v>
          </cell>
          <cell r="E108">
            <v>220.56035125398125</v>
          </cell>
          <cell r="F108">
            <v>253.97870464597247</v>
          </cell>
          <cell r="G108">
            <v>550.67625603477109</v>
          </cell>
          <cell r="H108">
            <v>305.36538314408881</v>
          </cell>
          <cell r="I108">
            <v>324.38811992376361</v>
          </cell>
          <cell r="J108">
            <v>344.31690525927559</v>
          </cell>
          <cell r="K108">
            <v>365.21775268689021</v>
          </cell>
          <cell r="L108">
            <v>387.05602885357507</v>
          </cell>
        </row>
        <row r="109">
          <cell r="A109" t="str">
            <v>Shares Outstanding</v>
          </cell>
          <cell r="B109">
            <v>65.867840749999999</v>
          </cell>
          <cell r="C109">
            <v>66.277341000000007</v>
          </cell>
          <cell r="D109">
            <v>66.096005500000004</v>
          </cell>
          <cell r="E109">
            <v>63.963158750000005</v>
          </cell>
          <cell r="F109">
            <v>62.526524800000004</v>
          </cell>
          <cell r="G109">
            <v>69.559594108116841</v>
          </cell>
          <cell r="H109">
            <v>60.678015000000002</v>
          </cell>
          <cell r="I109">
            <v>60.678015000000002</v>
          </cell>
          <cell r="J109">
            <v>60.678015000000002</v>
          </cell>
          <cell r="K109">
            <v>60.678015000000002</v>
          </cell>
          <cell r="L109">
            <v>60.678015000000002</v>
          </cell>
        </row>
        <row r="110">
          <cell r="A110" t="str">
            <v>Projected Price (EoY)</v>
          </cell>
          <cell r="B110">
            <v>4.0306539371155807</v>
          </cell>
          <cell r="C110">
            <v>4.449411869647192</v>
          </cell>
          <cell r="D110">
            <v>3.2799180926709082</v>
          </cell>
          <cell r="E110">
            <v>3.4482404491004166</v>
          </cell>
          <cell r="F110">
            <v>4.0619354019491656</v>
          </cell>
          <cell r="G110">
            <v>7.916611117351434</v>
          </cell>
          <cell r="H110">
            <v>5.0325539347997594</v>
          </cell>
          <cell r="I110">
            <v>5.3460568860692561</v>
          </cell>
          <cell r="J110">
            <v>5.6744919104436029</v>
          </cell>
          <cell r="K110">
            <v>6.018946939626983</v>
          </cell>
          <cell r="L110">
            <v>6.3788512009427976</v>
          </cell>
        </row>
        <row r="111">
          <cell r="A111" t="str">
            <v xml:space="preserve">   Implied P/E</v>
          </cell>
          <cell r="B111" t="str">
            <v>13x</v>
          </cell>
          <cell r="C111" t="str">
            <v>21x</v>
          </cell>
          <cell r="D111" t="str">
            <v>76x</v>
          </cell>
          <cell r="E111" t="str">
            <v>-86x</v>
          </cell>
          <cell r="F111" t="str">
            <v>39x</v>
          </cell>
          <cell r="G111" t="str">
            <v>35x</v>
          </cell>
          <cell r="H111" t="str">
            <v>31x</v>
          </cell>
          <cell r="I111" t="str">
            <v>31x</v>
          </cell>
          <cell r="J111" t="str">
            <v>30x</v>
          </cell>
          <cell r="K111" t="str">
            <v>30x</v>
          </cell>
          <cell r="L111" t="str">
            <v>29x</v>
          </cell>
        </row>
      </sheetData>
      <sheetData sheetId="7" refreshError="1"/>
      <sheetData sheetId="8" refreshError="1"/>
      <sheetData sheetId="9" refreshError="1"/>
      <sheetData sheetId="10" refreshError="1"/>
      <sheetData sheetId="11" refreshError="1">
        <row r="1">
          <cell r="A1" t="str">
            <v>iPass</v>
          </cell>
        </row>
        <row r="2">
          <cell r="A2" t="str">
            <v>Revenue by Geography</v>
          </cell>
        </row>
        <row r="3">
          <cell r="D3" t="str">
            <v>2002-Q1</v>
          </cell>
          <cell r="E3" t="str">
            <v>2002-Q2</v>
          </cell>
          <cell r="F3" t="str">
            <v>2002-Q3</v>
          </cell>
          <cell r="G3" t="str">
            <v>2002-Q4</v>
          </cell>
          <cell r="H3" t="str">
            <v>2002-FY</v>
          </cell>
          <cell r="J3" t="str">
            <v>2003-Q1</v>
          </cell>
          <cell r="K3" t="str">
            <v>2003-Q2</v>
          </cell>
          <cell r="L3" t="str">
            <v>2003-Q3</v>
          </cell>
          <cell r="M3" t="str">
            <v>2003-Q4</v>
          </cell>
          <cell r="N3" t="str">
            <v>2003-FY</v>
          </cell>
          <cell r="P3" t="str">
            <v>2004-Q1</v>
          </cell>
          <cell r="Q3" t="str">
            <v>2004-Q2</v>
          </cell>
          <cell r="R3" t="str">
            <v>2004-Q3</v>
          </cell>
          <cell r="S3" t="str">
            <v>2004-Q4</v>
          </cell>
          <cell r="T3" t="str">
            <v>2004-FY</v>
          </cell>
          <cell r="V3" t="str">
            <v>2005-Q1</v>
          </cell>
          <cell r="W3" t="str">
            <v>2005-Q2</v>
          </cell>
          <cell r="X3" t="str">
            <v>2005-Q3</v>
          </cell>
          <cell r="Y3" t="str">
            <v>2005-Q4</v>
          </cell>
          <cell r="Z3" t="str">
            <v>2005-FY</v>
          </cell>
          <cell r="AB3" t="str">
            <v>2006-Q1</v>
          </cell>
          <cell r="AC3" t="str">
            <v>2006-Q2</v>
          </cell>
          <cell r="AD3" t="str">
            <v>2006-Q3</v>
          </cell>
          <cell r="AE3" t="str">
            <v>2006-Q4</v>
          </cell>
          <cell r="AF3" t="str">
            <v>2006-FY</v>
          </cell>
          <cell r="AH3" t="str">
            <v>2007-Q1</v>
          </cell>
          <cell r="AI3" t="str">
            <v>2007-Q2</v>
          </cell>
          <cell r="AJ3" t="str">
            <v>2007-Q3</v>
          </cell>
          <cell r="AK3" t="str">
            <v>2007-Q4</v>
          </cell>
          <cell r="AL3" t="str">
            <v>2007-FY</v>
          </cell>
          <cell r="AN3" t="str">
            <v>2008-Q1</v>
          </cell>
          <cell r="AO3" t="str">
            <v>2008-Q2</v>
          </cell>
          <cell r="AP3" t="str">
            <v>2008-Q3</v>
          </cell>
          <cell r="AQ3" t="str">
            <v>2008-Q4</v>
          </cell>
          <cell r="AR3" t="str">
            <v>2008-FY</v>
          </cell>
          <cell r="AT3" t="str">
            <v>2009-Q1</v>
          </cell>
          <cell r="AU3" t="str">
            <v>2009-Q2</v>
          </cell>
          <cell r="AV3" t="str">
            <v>2009-Q3</v>
          </cell>
          <cell r="AW3" t="str">
            <v>2009-Q4</v>
          </cell>
          <cell r="AX3" t="str">
            <v>2009-FY</v>
          </cell>
          <cell r="AZ3" t="str">
            <v>2009-Q1</v>
          </cell>
          <cell r="BA3" t="str">
            <v>2009-Q2</v>
          </cell>
          <cell r="BB3" t="str">
            <v>2009-Q3</v>
          </cell>
          <cell r="BC3" t="str">
            <v>2009-Q4</v>
          </cell>
          <cell r="BD3" t="str">
            <v>2009-FY</v>
          </cell>
        </row>
        <row r="4">
          <cell r="A4" t="str">
            <v>($ Millions, Except Per-Share Data)</v>
          </cell>
        </row>
        <row r="5">
          <cell r="D5">
            <v>2002</v>
          </cell>
          <cell r="J5">
            <v>2003</v>
          </cell>
          <cell r="P5" t="str">
            <v>2004</v>
          </cell>
          <cell r="V5" t="str">
            <v>2005</v>
          </cell>
          <cell r="AB5" t="str">
            <v xml:space="preserve">  2006E</v>
          </cell>
          <cell r="AH5" t="str">
            <v xml:space="preserve">  2007E</v>
          </cell>
          <cell r="AN5" t="str">
            <v xml:space="preserve">  2008E</v>
          </cell>
          <cell r="AT5" t="str">
            <v xml:space="preserve">  2009E</v>
          </cell>
          <cell r="AZ5" t="str">
            <v xml:space="preserve">  2010E</v>
          </cell>
        </row>
        <row r="6">
          <cell r="D6" t="str">
            <v>3/02</v>
          </cell>
          <cell r="E6" t="str">
            <v>6/02</v>
          </cell>
          <cell r="F6" t="str">
            <v>9/02</v>
          </cell>
          <cell r="G6" t="str">
            <v>12/02</v>
          </cell>
          <cell r="H6" t="str">
            <v>FY02</v>
          </cell>
          <cell r="J6" t="str">
            <v>3/03</v>
          </cell>
          <cell r="K6" t="str">
            <v>6/03</v>
          </cell>
          <cell r="L6" t="str">
            <v>9/03</v>
          </cell>
          <cell r="M6" t="str">
            <v>12/03</v>
          </cell>
          <cell r="N6" t="str">
            <v>FY03</v>
          </cell>
          <cell r="P6" t="str">
            <v>3/04</v>
          </cell>
          <cell r="Q6" t="str">
            <v>6/04</v>
          </cell>
          <cell r="R6" t="str">
            <v>9/04</v>
          </cell>
          <cell r="S6" t="str">
            <v>12/04</v>
          </cell>
          <cell r="T6" t="str">
            <v>FY04</v>
          </cell>
          <cell r="V6" t="str">
            <v>3/05</v>
          </cell>
          <cell r="W6" t="str">
            <v xml:space="preserve"> 6/05</v>
          </cell>
          <cell r="X6" t="str">
            <v>9/05</v>
          </cell>
          <cell r="Y6" t="str">
            <v>12/05</v>
          </cell>
          <cell r="Z6" t="str">
            <v>FY05</v>
          </cell>
          <cell r="AB6" t="str">
            <v>3/06</v>
          </cell>
          <cell r="AC6" t="str">
            <v xml:space="preserve"> 6/06E</v>
          </cell>
          <cell r="AD6" t="str">
            <v>9/06E</v>
          </cell>
          <cell r="AE6" t="str">
            <v>12/06E</v>
          </cell>
          <cell r="AF6" t="str">
            <v>FY06E</v>
          </cell>
          <cell r="AH6" t="str">
            <v xml:space="preserve"> 3/07E</v>
          </cell>
          <cell r="AI6" t="str">
            <v>6/07E</v>
          </cell>
          <cell r="AJ6" t="str">
            <v>9/07E</v>
          </cell>
          <cell r="AK6" t="str">
            <v>12/07E</v>
          </cell>
          <cell r="AL6" t="str">
            <v>FY07E</v>
          </cell>
          <cell r="AN6" t="str">
            <v xml:space="preserve"> 3/08E</v>
          </cell>
          <cell r="AO6" t="str">
            <v>6/08E</v>
          </cell>
          <cell r="AP6" t="str">
            <v>9/08E</v>
          </cell>
          <cell r="AQ6" t="str">
            <v>12/08E</v>
          </cell>
          <cell r="AR6" t="str">
            <v>FY08E</v>
          </cell>
          <cell r="AT6" t="str">
            <v xml:space="preserve"> 3/09E</v>
          </cell>
          <cell r="AU6" t="str">
            <v>6/09E</v>
          </cell>
          <cell r="AV6" t="str">
            <v>9/09E</v>
          </cell>
          <cell r="AW6" t="str">
            <v>12/09E</v>
          </cell>
          <cell r="AX6" t="str">
            <v>FY09E</v>
          </cell>
          <cell r="AZ6" t="str">
            <v xml:space="preserve"> 3/10E</v>
          </cell>
          <cell r="BA6" t="str">
            <v>6/10E</v>
          </cell>
          <cell r="BB6" t="str">
            <v>9/10E</v>
          </cell>
          <cell r="BC6" t="str">
            <v>12/10E</v>
          </cell>
          <cell r="BD6" t="str">
            <v>FY10E</v>
          </cell>
        </row>
        <row r="8">
          <cell r="A8" t="str">
            <v>Total Revenue by Geography</v>
          </cell>
        </row>
        <row r="9">
          <cell r="A9" t="str">
            <v>Total Revenues</v>
          </cell>
        </row>
        <row r="10">
          <cell r="A10" t="str">
            <v xml:space="preserve">     Untied States</v>
          </cell>
          <cell r="D10">
            <v>0</v>
          </cell>
          <cell r="E10">
            <v>0</v>
          </cell>
          <cell r="F10">
            <v>0</v>
          </cell>
          <cell r="G10">
            <v>0</v>
          </cell>
          <cell r="H10">
            <v>0</v>
          </cell>
          <cell r="J10">
            <v>0</v>
          </cell>
          <cell r="K10">
            <v>0</v>
          </cell>
          <cell r="L10">
            <v>0</v>
          </cell>
          <cell r="M10">
            <v>0</v>
          </cell>
          <cell r="N10">
            <v>0</v>
          </cell>
          <cell r="P10">
            <v>0</v>
          </cell>
          <cell r="Q10">
            <v>0</v>
          </cell>
          <cell r="R10">
            <v>0</v>
          </cell>
          <cell r="S10">
            <v>0</v>
          </cell>
          <cell r="T10">
            <v>0</v>
          </cell>
          <cell r="V10">
            <v>0</v>
          </cell>
          <cell r="W10">
            <v>0</v>
          </cell>
          <cell r="X10">
            <v>0</v>
          </cell>
          <cell r="Y10">
            <v>0</v>
          </cell>
          <cell r="Z10">
            <v>0</v>
          </cell>
          <cell r="AB10">
            <v>0</v>
          </cell>
          <cell r="AC10">
            <v>0</v>
          </cell>
          <cell r="AD10">
            <v>0</v>
          </cell>
          <cell r="AE10">
            <v>0</v>
          </cell>
          <cell r="AF10">
            <v>0</v>
          </cell>
          <cell r="AH10">
            <v>0</v>
          </cell>
          <cell r="AI10">
            <v>0</v>
          </cell>
          <cell r="AJ10">
            <v>0</v>
          </cell>
          <cell r="AK10">
            <v>0</v>
          </cell>
          <cell r="AL10">
            <v>0</v>
          </cell>
          <cell r="AN10">
            <v>31.352831999999999</v>
          </cell>
          <cell r="AO10">
            <v>32.489395199999997</v>
          </cell>
          <cell r="AP10">
            <v>33.880950272</v>
          </cell>
          <cell r="AQ10">
            <v>35.015292163326052</v>
          </cell>
          <cell r="AR10">
            <v>135.81178176757746</v>
          </cell>
          <cell r="AT10">
            <v>35.5028983876864</v>
          </cell>
          <cell r="AU10">
            <v>35.689957257636991</v>
          </cell>
          <cell r="AV10">
            <v>36.296326490433671</v>
          </cell>
          <cell r="AW10">
            <v>37.309213742324417</v>
          </cell>
          <cell r="AX10">
            <v>144.79839587808146</v>
          </cell>
          <cell r="AZ10">
            <v>37.829369054586522</v>
          </cell>
          <cell r="BA10">
            <v>38.566437977027142</v>
          </cell>
          <cell r="BB10">
            <v>39.428744205185865</v>
          </cell>
          <cell r="BC10">
            <v>40.653249247552203</v>
          </cell>
          <cell r="BD10">
            <v>156.47780048435172</v>
          </cell>
        </row>
        <row r="11">
          <cell r="A11" t="str">
            <v xml:space="preserve">     International</v>
          </cell>
          <cell r="D11">
            <v>19.317</v>
          </cell>
          <cell r="E11">
            <v>22.100352999999998</v>
          </cell>
          <cell r="F11">
            <v>24.007000000000001</v>
          </cell>
          <cell r="G11">
            <v>27.405999999999999</v>
          </cell>
          <cell r="H11">
            <v>92.830353000000002</v>
          </cell>
          <cell r="J11">
            <v>30.498000000000001</v>
          </cell>
          <cell r="K11">
            <v>33.103000000000002</v>
          </cell>
          <cell r="L11">
            <v>34.988999999999997</v>
          </cell>
          <cell r="M11">
            <v>37.488</v>
          </cell>
          <cell r="N11">
            <v>136.078</v>
          </cell>
          <cell r="P11">
            <v>40.695</v>
          </cell>
          <cell r="Q11">
            <v>40.393999999999998</v>
          </cell>
          <cell r="R11">
            <v>41.911999999999999</v>
          </cell>
          <cell r="S11">
            <v>43.317999999999998</v>
          </cell>
          <cell r="T11">
            <v>166.31900000000002</v>
          </cell>
          <cell r="V11">
            <v>44.072000000000003</v>
          </cell>
          <cell r="W11">
            <v>43.125</v>
          </cell>
          <cell r="X11">
            <v>41.881</v>
          </cell>
          <cell r="Y11">
            <v>40.295000000000002</v>
          </cell>
          <cell r="Z11">
            <v>169.37299999999999</v>
          </cell>
          <cell r="AB11">
            <v>44.27</v>
          </cell>
          <cell r="AC11">
            <v>48.484740000000002</v>
          </cell>
          <cell r="AD11">
            <v>52.966622400000006</v>
          </cell>
          <cell r="AE11">
            <v>57.949705280000018</v>
          </cell>
          <cell r="AF11">
            <v>203.67106768000002</v>
          </cell>
          <cell r="AH11">
            <v>57.372949103200014</v>
          </cell>
          <cell r="AI11">
            <v>56.873675775976011</v>
          </cell>
          <cell r="AJ11">
            <v>56.536015613147931</v>
          </cell>
          <cell r="AK11">
            <v>56.455176469141023</v>
          </cell>
          <cell r="AL11">
            <v>227.237816961465</v>
          </cell>
          <cell r="AN11">
            <v>17.635967999999998</v>
          </cell>
          <cell r="AO11">
            <v>18.275284800000001</v>
          </cell>
          <cell r="AP11">
            <v>19.058034528</v>
          </cell>
          <cell r="AQ11">
            <v>19.696101841870899</v>
          </cell>
          <cell r="AR11">
            <v>76.394127244262307</v>
          </cell>
          <cell r="AT11">
            <v>19.9703803430736</v>
          </cell>
          <cell r="AU11">
            <v>20.075600957420811</v>
          </cell>
          <cell r="AV11">
            <v>20.41668365086894</v>
          </cell>
          <cell r="AW11">
            <v>20.98643273005748</v>
          </cell>
          <cell r="AX11">
            <v>81.449097681420824</v>
          </cell>
          <cell r="AZ11">
            <v>21.279020093204913</v>
          </cell>
          <cell r="BA11">
            <v>21.693621362077771</v>
          </cell>
          <cell r="BB11">
            <v>22.178668615417045</v>
          </cell>
          <cell r="BC11">
            <v>22.867452701748114</v>
          </cell>
          <cell r="BD11">
            <v>88.018762772447843</v>
          </cell>
        </row>
        <row r="12">
          <cell r="A12" t="str">
            <v>Total</v>
          </cell>
          <cell r="D12">
            <v>19.317</v>
          </cell>
          <cell r="E12">
            <v>22.100352999999998</v>
          </cell>
          <cell r="F12">
            <v>24.007000000000001</v>
          </cell>
          <cell r="G12">
            <v>27.405999999999999</v>
          </cell>
          <cell r="H12">
            <v>92.830353000000002</v>
          </cell>
          <cell r="J12">
            <v>30.498000000000001</v>
          </cell>
          <cell r="K12">
            <v>33.103000000000002</v>
          </cell>
          <cell r="L12">
            <v>34.988999999999997</v>
          </cell>
          <cell r="M12">
            <v>37.488</v>
          </cell>
          <cell r="N12">
            <v>136.078</v>
          </cell>
          <cell r="P12">
            <v>40.695</v>
          </cell>
          <cell r="Q12">
            <v>40.393999999999998</v>
          </cell>
          <cell r="R12">
            <v>41.911999999999999</v>
          </cell>
          <cell r="S12">
            <v>43.317999999999998</v>
          </cell>
          <cell r="T12">
            <v>166.31900000000002</v>
          </cell>
          <cell r="V12">
            <v>44.072000000000003</v>
          </cell>
          <cell r="W12">
            <v>43.125</v>
          </cell>
          <cell r="X12">
            <v>41.881</v>
          </cell>
          <cell r="Y12">
            <v>40.295000000000002</v>
          </cell>
          <cell r="Z12">
            <v>169.37299999999999</v>
          </cell>
          <cell r="AB12">
            <v>44.27</v>
          </cell>
          <cell r="AC12">
            <v>48.484740000000002</v>
          </cell>
          <cell r="AD12">
            <v>52.966622400000006</v>
          </cell>
          <cell r="AE12">
            <v>57.949705280000018</v>
          </cell>
          <cell r="AF12">
            <v>203.67106768000002</v>
          </cell>
          <cell r="AH12">
            <v>57.372949103200014</v>
          </cell>
          <cell r="AI12">
            <v>56.873675775976011</v>
          </cell>
          <cell r="AJ12">
            <v>56.536015613147931</v>
          </cell>
          <cell r="AK12">
            <v>56.455176469141023</v>
          </cell>
          <cell r="AL12">
            <v>227.237816961465</v>
          </cell>
          <cell r="AN12">
            <v>48.988799999999998</v>
          </cell>
          <cell r="AO12">
            <v>50.764679999999998</v>
          </cell>
          <cell r="AP12">
            <v>52.9389848</v>
          </cell>
          <cell r="AQ12">
            <v>54.711394005196951</v>
          </cell>
          <cell r="AR12">
            <v>212.20590901183976</v>
          </cell>
          <cell r="AT12">
            <v>55.473278730760001</v>
          </cell>
          <cell r="AU12">
            <v>55.765558215057801</v>
          </cell>
          <cell r="AV12">
            <v>56.713010141302611</v>
          </cell>
          <cell r="AW12">
            <v>58.295646472381897</v>
          </cell>
          <cell r="AX12">
            <v>226.24749355950232</v>
          </cell>
          <cell r="AZ12">
            <v>59.108389147791435</v>
          </cell>
          <cell r="BA12">
            <v>60.260059339104913</v>
          </cell>
          <cell r="BB12">
            <v>61.60741282060291</v>
          </cell>
          <cell r="BC12">
            <v>63.520701949300317</v>
          </cell>
          <cell r="BD12">
            <v>244.49656325679956</v>
          </cell>
        </row>
        <row r="14">
          <cell r="A14" t="str">
            <v>Constant Currency</v>
          </cell>
        </row>
        <row r="15">
          <cell r="A15" t="str">
            <v>Total Revenue</v>
          </cell>
          <cell r="D15" t="e">
            <v>#DIV/0!</v>
          </cell>
          <cell r="E15" t="e">
            <v>#DIV/0!</v>
          </cell>
          <cell r="F15" t="e">
            <v>#DIV/0!</v>
          </cell>
          <cell r="G15" t="e">
            <v>#DIV/0!</v>
          </cell>
          <cell r="H15" t="e">
            <v>#DIV/0!</v>
          </cell>
          <cell r="J15" t="e">
            <v>#DIV/0!</v>
          </cell>
          <cell r="K15" t="e">
            <v>#DIV/0!</v>
          </cell>
          <cell r="L15" t="e">
            <v>#DIV/0!</v>
          </cell>
          <cell r="M15" t="e">
            <v>#DIV/0!</v>
          </cell>
          <cell r="N15" t="e">
            <v>#DIV/0!</v>
          </cell>
          <cell r="P15" t="e">
            <v>#DIV/0!</v>
          </cell>
          <cell r="Q15" t="e">
            <v>#DIV/0!</v>
          </cell>
          <cell r="R15" t="e">
            <v>#DIV/0!</v>
          </cell>
          <cell r="S15" t="e">
            <v>#DIV/0!</v>
          </cell>
          <cell r="T15" t="e">
            <v>#DIV/0!</v>
          </cell>
          <cell r="V15" t="e">
            <v>#DIV/0!</v>
          </cell>
          <cell r="W15" t="e">
            <v>#DIV/0!</v>
          </cell>
          <cell r="X15" t="e">
            <v>#DIV/0!</v>
          </cell>
          <cell r="Y15" t="e">
            <v>#DIV/0!</v>
          </cell>
          <cell r="Z15" t="e">
            <v>#DIV/0!</v>
          </cell>
          <cell r="AB15" t="e">
            <v>#DIV/0!</v>
          </cell>
          <cell r="AC15" t="e">
            <v>#DIV/0!</v>
          </cell>
          <cell r="AD15" t="e">
            <v>#DIV/0!</v>
          </cell>
          <cell r="AE15" t="e">
            <v>#DIV/0!</v>
          </cell>
          <cell r="AF15" t="e">
            <v>#DIV/0!</v>
          </cell>
          <cell r="AH15">
            <v>57.372949103200014</v>
          </cell>
          <cell r="AI15">
            <v>56.873675775976011</v>
          </cell>
          <cell r="AJ15">
            <v>56.536015613147931</v>
          </cell>
          <cell r="AK15">
            <v>56.455176469141023</v>
          </cell>
          <cell r="AL15">
            <v>227.237816961465</v>
          </cell>
          <cell r="AN15">
            <v>48.988799999999998</v>
          </cell>
          <cell r="AO15">
            <v>50.764679999999998</v>
          </cell>
          <cell r="AP15">
            <v>52.9389848</v>
          </cell>
          <cell r="AQ15">
            <v>54.711394005196951</v>
          </cell>
          <cell r="AR15">
            <v>212.20590901183976</v>
          </cell>
          <cell r="AT15">
            <v>55.473278730760001</v>
          </cell>
          <cell r="AU15">
            <v>55.765558215057801</v>
          </cell>
          <cell r="AV15">
            <v>56.713010141302611</v>
          </cell>
          <cell r="AW15">
            <v>58.295646472381897</v>
          </cell>
          <cell r="AX15">
            <v>226.24749355950232</v>
          </cell>
          <cell r="AZ15">
            <v>59.108389147791435</v>
          </cell>
          <cell r="BA15">
            <v>60.260059339104913</v>
          </cell>
          <cell r="BB15">
            <v>61.60741282060291</v>
          </cell>
          <cell r="BC15">
            <v>63.520701949300317</v>
          </cell>
          <cell r="BD15">
            <v>244.49656325679956</v>
          </cell>
        </row>
        <row r="16">
          <cell r="A16" t="str">
            <v xml:space="preserve">     Domestic</v>
          </cell>
          <cell r="D16">
            <v>0</v>
          </cell>
          <cell r="E16">
            <v>0</v>
          </cell>
          <cell r="F16">
            <v>0</v>
          </cell>
          <cell r="G16">
            <v>0</v>
          </cell>
          <cell r="H16">
            <v>0</v>
          </cell>
          <cell r="J16">
            <v>0</v>
          </cell>
          <cell r="K16">
            <v>0</v>
          </cell>
          <cell r="L16">
            <v>0</v>
          </cell>
          <cell r="M16">
            <v>0</v>
          </cell>
          <cell r="N16">
            <v>0</v>
          </cell>
          <cell r="P16">
            <v>0</v>
          </cell>
          <cell r="Q16">
            <v>0</v>
          </cell>
          <cell r="R16">
            <v>0</v>
          </cell>
          <cell r="S16">
            <v>0</v>
          </cell>
          <cell r="T16">
            <v>0</v>
          </cell>
          <cell r="V16">
            <v>0</v>
          </cell>
          <cell r="W16">
            <v>0</v>
          </cell>
          <cell r="X16">
            <v>0</v>
          </cell>
          <cell r="Y16">
            <v>0</v>
          </cell>
          <cell r="Z16">
            <v>0</v>
          </cell>
          <cell r="AB16">
            <v>0</v>
          </cell>
          <cell r="AC16">
            <v>0</v>
          </cell>
          <cell r="AD16">
            <v>0</v>
          </cell>
          <cell r="AE16">
            <v>0</v>
          </cell>
          <cell r="AF16">
            <v>0</v>
          </cell>
          <cell r="AH16">
            <v>0</v>
          </cell>
          <cell r="AI16">
            <v>0</v>
          </cell>
          <cell r="AJ16">
            <v>0</v>
          </cell>
          <cell r="AK16">
            <v>0</v>
          </cell>
          <cell r="AL16">
            <v>0</v>
          </cell>
          <cell r="AN16">
            <v>31.352831999999999</v>
          </cell>
          <cell r="AO16">
            <v>32.489395199999997</v>
          </cell>
          <cell r="AP16">
            <v>33.880950272</v>
          </cell>
          <cell r="AQ16">
            <v>35.015292163326052</v>
          </cell>
          <cell r="AR16">
            <v>135.81178176757746</v>
          </cell>
          <cell r="AT16">
            <v>35.5028983876864</v>
          </cell>
          <cell r="AU16">
            <v>35.689957257636991</v>
          </cell>
          <cell r="AV16">
            <v>36.296326490433671</v>
          </cell>
          <cell r="AW16">
            <v>37.309213742324417</v>
          </cell>
          <cell r="AX16">
            <v>144.79839587808146</v>
          </cell>
          <cell r="AZ16">
            <v>37.829369054586522</v>
          </cell>
          <cell r="BA16">
            <v>38.566437977027142</v>
          </cell>
          <cell r="BB16">
            <v>39.428744205185865</v>
          </cell>
          <cell r="BC16">
            <v>40.653249247552203</v>
          </cell>
          <cell r="BD16">
            <v>156.47780048435172</v>
          </cell>
        </row>
        <row r="17">
          <cell r="A17" t="str">
            <v xml:space="preserve">     International</v>
          </cell>
          <cell r="D17" t="e">
            <v>#DIV/0!</v>
          </cell>
          <cell r="E17" t="e">
            <v>#DIV/0!</v>
          </cell>
          <cell r="F17" t="e">
            <v>#DIV/0!</v>
          </cell>
          <cell r="G17" t="e">
            <v>#DIV/0!</v>
          </cell>
          <cell r="H17" t="e">
            <v>#DIV/0!</v>
          </cell>
          <cell r="J17" t="e">
            <v>#DIV/0!</v>
          </cell>
          <cell r="K17" t="e">
            <v>#DIV/0!</v>
          </cell>
          <cell r="L17" t="e">
            <v>#DIV/0!</v>
          </cell>
          <cell r="M17" t="e">
            <v>#DIV/0!</v>
          </cell>
          <cell r="N17" t="e">
            <v>#DIV/0!</v>
          </cell>
          <cell r="P17" t="e">
            <v>#DIV/0!</v>
          </cell>
          <cell r="Q17" t="e">
            <v>#DIV/0!</v>
          </cell>
          <cell r="R17" t="e">
            <v>#DIV/0!</v>
          </cell>
          <cell r="S17" t="e">
            <v>#DIV/0!</v>
          </cell>
          <cell r="T17" t="e">
            <v>#DIV/0!</v>
          </cell>
          <cell r="V17" t="e">
            <v>#DIV/0!</v>
          </cell>
          <cell r="W17" t="e">
            <v>#DIV/0!</v>
          </cell>
          <cell r="X17" t="e">
            <v>#DIV/0!</v>
          </cell>
          <cell r="Y17" t="e">
            <v>#DIV/0!</v>
          </cell>
          <cell r="Z17" t="e">
            <v>#DIV/0!</v>
          </cell>
          <cell r="AB17" t="e">
            <v>#DIV/0!</v>
          </cell>
          <cell r="AC17" t="e">
            <v>#DIV/0!</v>
          </cell>
          <cell r="AD17" t="e">
            <v>#DIV/0!</v>
          </cell>
          <cell r="AE17" t="e">
            <v>#DIV/0!</v>
          </cell>
          <cell r="AF17" t="e">
            <v>#DIV/0!</v>
          </cell>
          <cell r="AH17">
            <v>57.372949103200014</v>
          </cell>
          <cell r="AI17">
            <v>56.873675775976011</v>
          </cell>
          <cell r="AJ17">
            <v>56.536015613147931</v>
          </cell>
          <cell r="AK17">
            <v>56.455176469141023</v>
          </cell>
          <cell r="AL17">
            <v>227.237816961465</v>
          </cell>
          <cell r="AN17">
            <v>17.635967999999998</v>
          </cell>
          <cell r="AO17">
            <v>18.275284800000001</v>
          </cell>
          <cell r="AP17">
            <v>19.058034528</v>
          </cell>
          <cell r="AQ17">
            <v>19.696101841870899</v>
          </cell>
          <cell r="AR17">
            <v>76.394127244262307</v>
          </cell>
          <cell r="AT17">
            <v>19.9703803430736</v>
          </cell>
          <cell r="AU17">
            <v>20.075600957420811</v>
          </cell>
          <cell r="AV17">
            <v>20.41668365086894</v>
          </cell>
          <cell r="AW17">
            <v>20.98643273005748</v>
          </cell>
          <cell r="AX17">
            <v>81.449097681420824</v>
          </cell>
          <cell r="AZ17">
            <v>21.279020093204913</v>
          </cell>
          <cell r="BA17">
            <v>21.693621362077771</v>
          </cell>
          <cell r="BB17">
            <v>22.178668615417045</v>
          </cell>
          <cell r="BC17">
            <v>22.867452701748114</v>
          </cell>
          <cell r="BD17">
            <v>88.018762772447843</v>
          </cell>
        </row>
        <row r="19">
          <cell r="A19" t="str">
            <v>Currency Growth Rates</v>
          </cell>
        </row>
        <row r="20">
          <cell r="A20" t="str">
            <v>USD v EURO</v>
          </cell>
          <cell r="D20">
            <v>5.1760403394027987E-2</v>
          </cell>
          <cell r="E20">
            <v>-4.8899789909334079E-2</v>
          </cell>
          <cell r="F20">
            <v>-9.5691288157462973E-2</v>
          </cell>
          <cell r="G20">
            <v>-0.10546719449906006</v>
          </cell>
          <cell r="H20">
            <v>-5.1025779982525221E-2</v>
          </cell>
          <cell r="J20">
            <v>-0.18253842344103877</v>
          </cell>
          <cell r="K20">
            <v>-0.19122747166382315</v>
          </cell>
          <cell r="L20">
            <v>-0.126252619097311</v>
          </cell>
          <cell r="M20">
            <v>-0.15995261555174467</v>
          </cell>
          <cell r="N20">
            <v>-0.16574124319563843</v>
          </cell>
          <cell r="P20">
            <v>-0.14133758890177994</v>
          </cell>
          <cell r="Q20">
            <v>-9.2281049814427418E-2</v>
          </cell>
          <cell r="R20">
            <v>-0.08</v>
          </cell>
          <cell r="S20">
            <v>-8.155593888283541E-2</v>
          </cell>
          <cell r="T20">
            <v>-9.8793644399760697E-2</v>
          </cell>
          <cell r="V20">
            <v>-4.6370693011940078E-2</v>
          </cell>
          <cell r="W20">
            <v>-4.3813713348271E-2</v>
          </cell>
          <cell r="X20">
            <v>1.851152473938189E-2</v>
          </cell>
          <cell r="Y20">
            <v>8.073630548773103E-2</v>
          </cell>
          <cell r="Z20">
            <v>-9.1154059277731569E-5</v>
          </cell>
          <cell r="AB20">
            <v>9.216578675545084E-2</v>
          </cell>
          <cell r="AC20">
            <v>0.05</v>
          </cell>
          <cell r="AD20">
            <v>0</v>
          </cell>
          <cell r="AE20">
            <v>0</v>
          </cell>
          <cell r="AF20">
            <v>0</v>
          </cell>
          <cell r="AH20">
            <v>0</v>
          </cell>
          <cell r="AI20">
            <v>0</v>
          </cell>
          <cell r="AJ20">
            <v>0</v>
          </cell>
          <cell r="AK20">
            <v>0</v>
          </cell>
          <cell r="AL20">
            <v>0</v>
          </cell>
          <cell r="AN20">
            <v>0</v>
          </cell>
          <cell r="AO20">
            <v>0</v>
          </cell>
          <cell r="AP20">
            <v>0</v>
          </cell>
          <cell r="AQ20">
            <v>0</v>
          </cell>
          <cell r="AR20">
            <v>0</v>
          </cell>
          <cell r="AT20">
            <v>0</v>
          </cell>
          <cell r="AU20">
            <v>0</v>
          </cell>
          <cell r="AV20">
            <v>0</v>
          </cell>
          <cell r="AW20">
            <v>0</v>
          </cell>
          <cell r="AX20">
            <v>0</v>
          </cell>
          <cell r="AZ20">
            <v>0</v>
          </cell>
          <cell r="BA20">
            <v>0</v>
          </cell>
          <cell r="BB20">
            <v>0</v>
          </cell>
          <cell r="BC20">
            <v>0</v>
          </cell>
          <cell r="BD20">
            <v>0</v>
          </cell>
        </row>
        <row r="21">
          <cell r="A21" t="str">
            <v>USD v YEN</v>
          </cell>
          <cell r="D21">
            <v>0.12057562866838833</v>
          </cell>
          <cell r="E21">
            <v>3.5196668256744612E-2</v>
          </cell>
          <cell r="F21">
            <v>-1.8991989638715068E-2</v>
          </cell>
          <cell r="G21">
            <v>-1.0379879735221142E-2</v>
          </cell>
          <cell r="H21">
            <v>3.0222071031474673E-2</v>
          </cell>
          <cell r="J21">
            <v>-0.10159371877738654</v>
          </cell>
          <cell r="K21">
            <v>-6.5872492578041619E-2</v>
          </cell>
          <cell r="L21">
            <v>-1.5520349001365896E-2</v>
          </cell>
          <cell r="M21">
            <v>-0.11144226658798295</v>
          </cell>
          <cell r="N21">
            <v>-7.427307138244521E-2</v>
          </cell>
          <cell r="P21">
            <v>-0.10034559437638702</v>
          </cell>
          <cell r="Q21">
            <v>-9.7316056700946674E-2</v>
          </cell>
          <cell r="R21">
            <v>-0.06</v>
          </cell>
          <cell r="S21">
            <v>-2.8097756703160059E-2</v>
          </cell>
          <cell r="T21">
            <v>-7.1439851945123437E-2</v>
          </cell>
          <cell r="V21">
            <v>-2.4918756180239976E-2</v>
          </cell>
          <cell r="W21">
            <v>-4.258968321604395E-2</v>
          </cell>
          <cell r="X21">
            <v>-4.4831584877334185E-2</v>
          </cell>
          <cell r="Y21">
            <v>-6.7093785838282516E-3</v>
          </cell>
          <cell r="Z21">
            <v>-2.998878219803125E-2</v>
          </cell>
          <cell r="AB21">
            <v>4.4279879016047019E-3</v>
          </cell>
          <cell r="AC21">
            <v>0</v>
          </cell>
          <cell r="AD21">
            <v>0</v>
          </cell>
          <cell r="AE21">
            <v>0</v>
          </cell>
          <cell r="AF21">
            <v>0</v>
          </cell>
          <cell r="AH21">
            <v>0</v>
          </cell>
          <cell r="AI21">
            <v>0</v>
          </cell>
          <cell r="AJ21">
            <v>0</v>
          </cell>
          <cell r="AK21">
            <v>0</v>
          </cell>
          <cell r="AL21">
            <v>0</v>
          </cell>
          <cell r="AN21">
            <v>0</v>
          </cell>
          <cell r="AO21">
            <v>0</v>
          </cell>
          <cell r="AP21">
            <v>0</v>
          </cell>
          <cell r="AQ21">
            <v>0</v>
          </cell>
          <cell r="AR21">
            <v>0</v>
          </cell>
          <cell r="AT21">
            <v>0</v>
          </cell>
          <cell r="AU21">
            <v>0</v>
          </cell>
          <cell r="AV21">
            <v>0</v>
          </cell>
          <cell r="AW21">
            <v>0</v>
          </cell>
          <cell r="AX21">
            <v>0</v>
          </cell>
          <cell r="AZ21">
            <v>0</v>
          </cell>
          <cell r="BA21">
            <v>0</v>
          </cell>
          <cell r="BB21">
            <v>0</v>
          </cell>
          <cell r="BC21">
            <v>0</v>
          </cell>
          <cell r="BD21">
            <v>0</v>
          </cell>
        </row>
        <row r="22">
          <cell r="A22" t="str">
            <v>Blended Rate</v>
          </cell>
          <cell r="D22" t="e">
            <v>#DIV/0!</v>
          </cell>
          <cell r="E22" t="e">
            <v>#DIV/0!</v>
          </cell>
          <cell r="F22" t="e">
            <v>#DIV/0!</v>
          </cell>
          <cell r="G22" t="e">
            <v>#DIV/0!</v>
          </cell>
          <cell r="H22" t="e">
            <v>#DIV/0!</v>
          </cell>
          <cell r="J22" t="e">
            <v>#DIV/0!</v>
          </cell>
          <cell r="K22" t="e">
            <v>#DIV/0!</v>
          </cell>
          <cell r="L22" t="e">
            <v>#DIV/0!</v>
          </cell>
          <cell r="M22" t="e">
            <v>#DIV/0!</v>
          </cell>
          <cell r="N22" t="e">
            <v>#DIV/0!</v>
          </cell>
          <cell r="P22" t="e">
            <v>#DIV/0!</v>
          </cell>
          <cell r="Q22" t="e">
            <v>#DIV/0!</v>
          </cell>
          <cell r="R22" t="e">
            <v>#DIV/0!</v>
          </cell>
          <cell r="S22" t="e">
            <v>#DIV/0!</v>
          </cell>
          <cell r="T22" t="e">
            <v>#DIV/0!</v>
          </cell>
          <cell r="V22" t="e">
            <v>#DIV/0!</v>
          </cell>
          <cell r="W22" t="e">
            <v>#DIV/0!</v>
          </cell>
          <cell r="X22" t="e">
            <v>#DIV/0!</v>
          </cell>
          <cell r="Y22" t="e">
            <v>#DIV/0!</v>
          </cell>
          <cell r="Z22" t="e">
            <v>#DIV/0!</v>
          </cell>
          <cell r="AB22" t="e">
            <v>#DIV/0!</v>
          </cell>
          <cell r="AC22" t="e">
            <v>#DIV/0!</v>
          </cell>
          <cell r="AD22" t="e">
            <v>#DIV/0!</v>
          </cell>
          <cell r="AE22" t="e">
            <v>#DIV/0!</v>
          </cell>
          <cell r="AF22" t="e">
            <v>#DIV/0!</v>
          </cell>
          <cell r="AH22" t="e">
            <v>#DIV/0!</v>
          </cell>
          <cell r="AI22" t="e">
            <v>#DIV/0!</v>
          </cell>
          <cell r="AJ22" t="e">
            <v>#DIV/0!</v>
          </cell>
          <cell r="AK22" t="e">
            <v>#DIV/0!</v>
          </cell>
          <cell r="AL22" t="e">
            <v>#DIV/0!</v>
          </cell>
          <cell r="AN22">
            <v>0</v>
          </cell>
          <cell r="AO22">
            <v>0</v>
          </cell>
          <cell r="AP22">
            <v>0</v>
          </cell>
          <cell r="AQ22">
            <v>0</v>
          </cell>
          <cell r="AR22">
            <v>0</v>
          </cell>
          <cell r="AT22">
            <v>0</v>
          </cell>
          <cell r="AU22">
            <v>0</v>
          </cell>
          <cell r="AV22">
            <v>0</v>
          </cell>
          <cell r="AW22">
            <v>0</v>
          </cell>
          <cell r="AX22">
            <v>0</v>
          </cell>
          <cell r="AZ22">
            <v>0</v>
          </cell>
          <cell r="BA22">
            <v>0</v>
          </cell>
          <cell r="BB22">
            <v>0</v>
          </cell>
          <cell r="BC22">
            <v>0</v>
          </cell>
          <cell r="BD22">
            <v>0</v>
          </cell>
        </row>
        <row r="24">
          <cell r="A24" t="str">
            <v>As Reported Growth</v>
          </cell>
        </row>
        <row r="25">
          <cell r="A25" t="str">
            <v xml:space="preserve">     Untied States</v>
          </cell>
          <cell r="D25" t="str">
            <v>-</v>
          </cell>
          <cell r="E25" t="str">
            <v>-</v>
          </cell>
          <cell r="F25" t="str">
            <v>-</v>
          </cell>
          <cell r="G25" t="str">
            <v>-</v>
          </cell>
          <cell r="H25" t="str">
            <v>-</v>
          </cell>
          <cell r="J25" t="e">
            <v>#DIV/0!</v>
          </cell>
          <cell r="K25" t="e">
            <v>#DIV/0!</v>
          </cell>
          <cell r="L25" t="e">
            <v>#DIV/0!</v>
          </cell>
          <cell r="M25" t="e">
            <v>#DIV/0!</v>
          </cell>
          <cell r="N25" t="e">
            <v>#DIV/0!</v>
          </cell>
          <cell r="P25" t="e">
            <v>#DIV/0!</v>
          </cell>
          <cell r="Q25" t="e">
            <v>#DIV/0!</v>
          </cell>
          <cell r="R25" t="e">
            <v>#DIV/0!</v>
          </cell>
          <cell r="S25" t="e">
            <v>#DIV/0!</v>
          </cell>
          <cell r="T25" t="e">
            <v>#DIV/0!</v>
          </cell>
          <cell r="V25" t="e">
            <v>#DIV/0!</v>
          </cell>
          <cell r="W25" t="e">
            <v>#DIV/0!</v>
          </cell>
          <cell r="X25" t="e">
            <v>#DIV/0!</v>
          </cell>
          <cell r="Y25" t="e">
            <v>#DIV/0!</v>
          </cell>
          <cell r="Z25" t="e">
            <v>#DIV/0!</v>
          </cell>
          <cell r="AB25" t="e">
            <v>#DIV/0!</v>
          </cell>
          <cell r="AC25" t="e">
            <v>#DIV/0!</v>
          </cell>
          <cell r="AD25" t="e">
            <v>#DIV/0!</v>
          </cell>
          <cell r="AE25" t="e">
            <v>#DIV/0!</v>
          </cell>
          <cell r="AF25" t="e">
            <v>#DIV/0!</v>
          </cell>
          <cell r="AH25" t="e">
            <v>#DIV/0!</v>
          </cell>
          <cell r="AI25" t="e">
            <v>#DIV/0!</v>
          </cell>
          <cell r="AJ25" t="e">
            <v>#DIV/0!</v>
          </cell>
          <cell r="AK25" t="e">
            <v>#DIV/0!</v>
          </cell>
          <cell r="AL25" t="e">
            <v>#DIV/0!</v>
          </cell>
          <cell r="AN25">
            <v>4.4804640846272115E-2</v>
          </cell>
          <cell r="AO25">
            <v>6.6552093619345554E-2</v>
          </cell>
          <cell r="AP25">
            <v>0.10899498910675387</v>
          </cell>
          <cell r="AQ25">
            <v>6.8816652186226568E-2</v>
          </cell>
          <cell r="AR25">
            <v>9.9442503607561017E-2</v>
          </cell>
          <cell r="AT25">
            <v>0.13236655584051871</v>
          </cell>
          <cell r="AU25">
            <v>9.8510976825970431E-2</v>
          </cell>
          <cell r="AV25">
            <v>7.1290096618978005E-2</v>
          </cell>
          <cell r="AW25">
            <v>3.8536292676265793E-2</v>
          </cell>
          <cell r="AX25">
            <v>8.3431214297576606E-2</v>
          </cell>
          <cell r="AZ25">
            <v>6.5529034883163861E-2</v>
          </cell>
          <cell r="BA25">
            <v>8.0596362125780807E-2</v>
          </cell>
          <cell r="BB25">
            <v>8.6301232593821275E-2</v>
          </cell>
          <cell r="BC25">
            <v>8.9630286189446906E-2</v>
          </cell>
          <cell r="BD25">
            <v>8.0659765154471597E-2</v>
          </cell>
        </row>
        <row r="26">
          <cell r="A26" t="str">
            <v xml:space="preserve">     International</v>
          </cell>
          <cell r="D26" t="str">
            <v>-</v>
          </cell>
          <cell r="E26" t="str">
            <v>-</v>
          </cell>
          <cell r="F26" t="str">
            <v>-</v>
          </cell>
          <cell r="G26" t="str">
            <v>-</v>
          </cell>
          <cell r="H26" t="str">
            <v>-</v>
          </cell>
          <cell r="J26">
            <v>0.57881658642646383</v>
          </cell>
          <cell r="K26">
            <v>0.49784937824296316</v>
          </cell>
          <cell r="L26">
            <v>0.45744991044278738</v>
          </cell>
          <cell r="M26">
            <v>0.36787564766839376</v>
          </cell>
          <cell r="N26">
            <v>0.46587829952558724</v>
          </cell>
          <cell r="P26">
            <v>0.33434979342907734</v>
          </cell>
          <cell r="Q26">
            <v>0.22025194091169964</v>
          </cell>
          <cell r="R26">
            <v>0.19786218525822408</v>
          </cell>
          <cell r="S26">
            <v>0.15551643192488251</v>
          </cell>
          <cell r="T26">
            <v>0.22223283704933938</v>
          </cell>
          <cell r="V26">
            <v>8.2983167465290553E-2</v>
          </cell>
          <cell r="W26">
            <v>6.7609050849136043E-2</v>
          </cell>
          <cell r="X26">
            <v>-7.3964497041412169E-4</v>
          </cell>
          <cell r="Y26">
            <v>-6.9786232051341157E-2</v>
          </cell>
          <cell r="Z26">
            <v>1.8362303765655064E-2</v>
          </cell>
          <cell r="AB26">
            <v>4.4926483935379125E-3</v>
          </cell>
          <cell r="AC26">
            <v>0.12428382608695654</v>
          </cell>
          <cell r="AD26">
            <v>0.26469335498197277</v>
          </cell>
          <cell r="AE26">
            <v>0.43813637622533852</v>
          </cell>
          <cell r="AF26">
            <v>0.20250020770724997</v>
          </cell>
          <cell r="AH26">
            <v>0.29597806874181187</v>
          </cell>
          <cell r="AI26">
            <v>0.17302218751664977</v>
          </cell>
          <cell r="AJ26">
            <v>6.7389481364171777E-2</v>
          </cell>
          <cell r="AK26">
            <v>-2.5790102014113248E-2</v>
          </cell>
          <cell r="AL26">
            <v>0.11570985290111069</v>
          </cell>
          <cell r="AN26">
            <v>4.4804640846271893E-2</v>
          </cell>
          <cell r="AO26">
            <v>6.6552093619345776E-2</v>
          </cell>
          <cell r="AP26">
            <v>0.10899498910675409</v>
          </cell>
          <cell r="AQ26">
            <v>6.8816652186226346E-2</v>
          </cell>
          <cell r="AR26">
            <v>9.9442503607560795E-2</v>
          </cell>
          <cell r="AT26">
            <v>0.13236655584051871</v>
          </cell>
          <cell r="AU26">
            <v>9.8510976825970431E-2</v>
          </cell>
          <cell r="AV26">
            <v>7.1290096618978005E-2</v>
          </cell>
          <cell r="AW26">
            <v>3.8536292676266015E-2</v>
          </cell>
          <cell r="AX26">
            <v>8.3431214297576828E-2</v>
          </cell>
          <cell r="AZ26">
            <v>6.5529034883163417E-2</v>
          </cell>
          <cell r="BA26">
            <v>8.0596362125780807E-2</v>
          </cell>
          <cell r="BB26">
            <v>8.6301232593821053E-2</v>
          </cell>
          <cell r="BC26">
            <v>8.9630286189447128E-2</v>
          </cell>
          <cell r="BD26">
            <v>8.0659765154471597E-2</v>
          </cell>
        </row>
        <row r="27">
          <cell r="A27" t="str">
            <v>Total</v>
          </cell>
          <cell r="D27" t="str">
            <v>-</v>
          </cell>
          <cell r="E27" t="str">
            <v>-</v>
          </cell>
          <cell r="F27" t="str">
            <v>-</v>
          </cell>
          <cell r="G27" t="str">
            <v>-</v>
          </cell>
          <cell r="H27" t="str">
            <v>-</v>
          </cell>
          <cell r="J27">
            <v>0.57881658642646383</v>
          </cell>
          <cell r="K27">
            <v>0.49784937824296316</v>
          </cell>
          <cell r="L27">
            <v>0.45744991044278738</v>
          </cell>
          <cell r="M27">
            <v>0.36787564766839376</v>
          </cell>
          <cell r="N27">
            <v>0.46587829952558724</v>
          </cell>
          <cell r="P27">
            <v>0.33434979342907734</v>
          </cell>
          <cell r="Q27">
            <v>0.22025194091169964</v>
          </cell>
          <cell r="R27">
            <v>0.19786218525822408</v>
          </cell>
          <cell r="S27">
            <v>0.15551643192488251</v>
          </cell>
          <cell r="T27">
            <v>0.22223283704933938</v>
          </cell>
          <cell r="V27">
            <v>8.2983167465290553E-2</v>
          </cell>
          <cell r="W27">
            <v>6.7609050849136043E-2</v>
          </cell>
          <cell r="X27">
            <v>-7.3964497041412169E-4</v>
          </cell>
          <cell r="Y27">
            <v>-6.9786232051341157E-2</v>
          </cell>
          <cell r="Z27">
            <v>1.8362303765655064E-2</v>
          </cell>
          <cell r="AB27">
            <v>4.4926483935379125E-3</v>
          </cell>
          <cell r="AC27">
            <v>0.12428382608695654</v>
          </cell>
          <cell r="AD27">
            <v>0.26469335498197277</v>
          </cell>
          <cell r="AE27">
            <v>0.43813637622533852</v>
          </cell>
          <cell r="AF27">
            <v>0.20250020770724997</v>
          </cell>
          <cell r="AH27">
            <v>0.29597806874181187</v>
          </cell>
          <cell r="AI27">
            <v>0.17302218751664977</v>
          </cell>
          <cell r="AJ27">
            <v>6.7389481364171777E-2</v>
          </cell>
          <cell r="AK27">
            <v>-2.5790102014113248E-2</v>
          </cell>
          <cell r="AL27">
            <v>0.11570985290111069</v>
          </cell>
          <cell r="AN27">
            <v>4.4804640846271893E-2</v>
          </cell>
          <cell r="AO27">
            <v>6.6552093619345776E-2</v>
          </cell>
          <cell r="AP27">
            <v>0.10899498910675387</v>
          </cell>
          <cell r="AQ27">
            <v>6.8816652186226568E-2</v>
          </cell>
          <cell r="AR27">
            <v>9.9442503607561017E-2</v>
          </cell>
          <cell r="AT27">
            <v>0.13236655584051871</v>
          </cell>
          <cell r="AU27">
            <v>9.8510976825970431E-2</v>
          </cell>
          <cell r="AV27">
            <v>7.1290096618978005E-2</v>
          </cell>
          <cell r="AW27">
            <v>3.8536292676265793E-2</v>
          </cell>
          <cell r="AX27">
            <v>8.343121429757705E-2</v>
          </cell>
          <cell r="AZ27">
            <v>6.5529034883163639E-2</v>
          </cell>
          <cell r="BA27">
            <v>8.0596362125780807E-2</v>
          </cell>
          <cell r="BB27">
            <v>8.6301232593821275E-2</v>
          </cell>
          <cell r="BC27">
            <v>8.9630286189447128E-2</v>
          </cell>
          <cell r="BD27">
            <v>8.0659765154471375E-2</v>
          </cell>
        </row>
        <row r="29">
          <cell r="A29" t="str">
            <v>Constant Currency Growth</v>
          </cell>
        </row>
        <row r="30">
          <cell r="A30" t="str">
            <v xml:space="preserve">     Americas</v>
          </cell>
          <cell r="D30" t="str">
            <v>-</v>
          </cell>
          <cell r="E30" t="str">
            <v>-</v>
          </cell>
          <cell r="F30" t="str">
            <v>-</v>
          </cell>
          <cell r="G30" t="str">
            <v>-</v>
          </cell>
          <cell r="H30" t="str">
            <v>-</v>
          </cell>
          <cell r="J30" t="e">
            <v>#DIV/0!</v>
          </cell>
          <cell r="K30" t="e">
            <v>#DIV/0!</v>
          </cell>
          <cell r="L30" t="e">
            <v>#DIV/0!</v>
          </cell>
          <cell r="M30" t="e">
            <v>#DIV/0!</v>
          </cell>
          <cell r="N30" t="e">
            <v>#DIV/0!</v>
          </cell>
          <cell r="P30" t="e">
            <v>#DIV/0!</v>
          </cell>
          <cell r="Q30" t="e">
            <v>#DIV/0!</v>
          </cell>
          <cell r="R30" t="e">
            <v>#DIV/0!</v>
          </cell>
          <cell r="S30" t="e">
            <v>#DIV/0!</v>
          </cell>
          <cell r="T30" t="e">
            <v>#DIV/0!</v>
          </cell>
          <cell r="V30" t="e">
            <v>#DIV/0!</v>
          </cell>
          <cell r="W30" t="e">
            <v>#DIV/0!</v>
          </cell>
          <cell r="X30" t="e">
            <v>#DIV/0!</v>
          </cell>
          <cell r="Y30" t="e">
            <v>#DIV/0!</v>
          </cell>
          <cell r="Z30" t="e">
            <v>#DIV/0!</v>
          </cell>
          <cell r="AB30" t="e">
            <v>#DIV/0!</v>
          </cell>
          <cell r="AC30" t="e">
            <v>#DIV/0!</v>
          </cell>
          <cell r="AD30" t="e">
            <v>#DIV/0!</v>
          </cell>
          <cell r="AE30" t="e">
            <v>#DIV/0!</v>
          </cell>
          <cell r="AF30" t="e">
            <v>#DIV/0!</v>
          </cell>
          <cell r="AH30" t="e">
            <v>#DIV/0!</v>
          </cell>
          <cell r="AI30" t="e">
            <v>#DIV/0!</v>
          </cell>
          <cell r="AJ30" t="e">
            <v>#DIV/0!</v>
          </cell>
          <cell r="AK30" t="e">
            <v>#DIV/0!</v>
          </cell>
          <cell r="AL30" t="e">
            <v>#DIV/0!</v>
          </cell>
          <cell r="AN30">
            <v>4.4804640846272115E-2</v>
          </cell>
          <cell r="AO30">
            <v>6.6552093619345554E-2</v>
          </cell>
          <cell r="AP30">
            <v>0.10899498910675387</v>
          </cell>
          <cell r="AQ30">
            <v>6.8816652186226568E-2</v>
          </cell>
          <cell r="AR30">
            <v>9.9442503607561017E-2</v>
          </cell>
          <cell r="AT30">
            <v>0.13236655584051871</v>
          </cell>
          <cell r="AU30">
            <v>9.8510976825970431E-2</v>
          </cell>
          <cell r="AV30">
            <v>7.1290096618978005E-2</v>
          </cell>
          <cell r="AW30">
            <v>3.8536292676265793E-2</v>
          </cell>
          <cell r="AX30">
            <v>8.3431214297576606E-2</v>
          </cell>
          <cell r="AZ30">
            <v>6.5529034883163861E-2</v>
          </cell>
          <cell r="BA30">
            <v>8.0596362125780807E-2</v>
          </cell>
          <cell r="BB30">
            <v>8.6301232593821275E-2</v>
          </cell>
          <cell r="BC30">
            <v>8.9630286189446906E-2</v>
          </cell>
          <cell r="BD30">
            <v>8.0659765154471597E-2</v>
          </cell>
        </row>
        <row r="31">
          <cell r="A31" t="str">
            <v xml:space="preserve">     International</v>
          </cell>
          <cell r="D31" t="str">
            <v>-</v>
          </cell>
          <cell r="E31" t="str">
            <v>-</v>
          </cell>
          <cell r="F31" t="str">
            <v>-</v>
          </cell>
          <cell r="G31" t="str">
            <v>-</v>
          </cell>
          <cell r="H31" t="str">
            <v>-</v>
          </cell>
          <cell r="J31" t="e">
            <v>#DIV/0!</v>
          </cell>
          <cell r="K31" t="e">
            <v>#DIV/0!</v>
          </cell>
          <cell r="L31" t="e">
            <v>#DIV/0!</v>
          </cell>
          <cell r="M31" t="e">
            <v>#DIV/0!</v>
          </cell>
          <cell r="N31" t="e">
            <v>#DIV/0!</v>
          </cell>
          <cell r="P31" t="e">
            <v>#DIV/0!</v>
          </cell>
          <cell r="Q31" t="e">
            <v>#DIV/0!</v>
          </cell>
          <cell r="R31" t="e">
            <v>#DIV/0!</v>
          </cell>
          <cell r="S31" t="e">
            <v>#DIV/0!</v>
          </cell>
          <cell r="T31" t="e">
            <v>#DIV/0!</v>
          </cell>
          <cell r="V31" t="e">
            <v>#DIV/0!</v>
          </cell>
          <cell r="W31" t="e">
            <v>#DIV/0!</v>
          </cell>
          <cell r="X31" t="e">
            <v>#DIV/0!</v>
          </cell>
          <cell r="Y31" t="e">
            <v>#DIV/0!</v>
          </cell>
          <cell r="Z31" t="e">
            <v>#DIV/0!</v>
          </cell>
          <cell r="AB31" t="e">
            <v>#DIV/0!</v>
          </cell>
          <cell r="AC31" t="e">
            <v>#DIV/0!</v>
          </cell>
          <cell r="AD31" t="e">
            <v>#DIV/0!</v>
          </cell>
          <cell r="AE31" t="e">
            <v>#DIV/0!</v>
          </cell>
          <cell r="AF31" t="e">
            <v>#DIV/0!</v>
          </cell>
          <cell r="AH31" t="e">
            <v>#DIV/0!</v>
          </cell>
          <cell r="AI31" t="e">
            <v>#DIV/0!</v>
          </cell>
          <cell r="AJ31" t="e">
            <v>#DIV/0!</v>
          </cell>
          <cell r="AK31" t="e">
            <v>#DIV/0!</v>
          </cell>
          <cell r="AL31" t="e">
            <v>#DIV/0!</v>
          </cell>
          <cell r="AN31">
            <v>4.4804640846271893E-2</v>
          </cell>
          <cell r="AO31">
            <v>6.6552093619345776E-2</v>
          </cell>
          <cell r="AP31">
            <v>0.10899498910675409</v>
          </cell>
          <cell r="AQ31">
            <v>6.8816652186226346E-2</v>
          </cell>
          <cell r="AR31">
            <v>9.9442503607560795E-2</v>
          </cell>
          <cell r="AT31">
            <v>0.13236655584051871</v>
          </cell>
          <cell r="AU31">
            <v>9.8510976825970431E-2</v>
          </cell>
          <cell r="AV31">
            <v>7.1290096618978005E-2</v>
          </cell>
          <cell r="AW31">
            <v>3.8536292676266015E-2</v>
          </cell>
          <cell r="AX31">
            <v>8.3431214297576828E-2</v>
          </cell>
          <cell r="AZ31">
            <v>6.5529034883163417E-2</v>
          </cell>
          <cell r="BA31">
            <v>8.0596362125780807E-2</v>
          </cell>
          <cell r="BB31">
            <v>8.6301232593821053E-2</v>
          </cell>
          <cell r="BC31">
            <v>8.9630286189447128E-2</v>
          </cell>
          <cell r="BD31">
            <v>8.0659765154471597E-2</v>
          </cell>
        </row>
        <row r="32">
          <cell r="A32" t="str">
            <v>Total</v>
          </cell>
          <cell r="D32" t="str">
            <v>-</v>
          </cell>
          <cell r="E32" t="str">
            <v>-</v>
          </cell>
          <cell r="F32" t="str">
            <v>-</v>
          </cell>
          <cell r="G32" t="str">
            <v>-</v>
          </cell>
          <cell r="H32" t="str">
            <v>-</v>
          </cell>
          <cell r="J32" t="e">
            <v>#DIV/0!</v>
          </cell>
          <cell r="K32" t="e">
            <v>#DIV/0!</v>
          </cell>
          <cell r="L32" t="e">
            <v>#DIV/0!</v>
          </cell>
          <cell r="M32" t="e">
            <v>#DIV/0!</v>
          </cell>
          <cell r="N32" t="e">
            <v>#DIV/0!</v>
          </cell>
          <cell r="P32" t="e">
            <v>#DIV/0!</v>
          </cell>
          <cell r="Q32" t="e">
            <v>#DIV/0!</v>
          </cell>
          <cell r="R32" t="e">
            <v>#DIV/0!</v>
          </cell>
          <cell r="S32" t="e">
            <v>#DIV/0!</v>
          </cell>
          <cell r="T32" t="e">
            <v>#DIV/0!</v>
          </cell>
          <cell r="V32" t="e">
            <v>#DIV/0!</v>
          </cell>
          <cell r="W32" t="e">
            <v>#DIV/0!</v>
          </cell>
          <cell r="X32" t="e">
            <v>#DIV/0!</v>
          </cell>
          <cell r="Y32" t="e">
            <v>#DIV/0!</v>
          </cell>
          <cell r="Z32" t="e">
            <v>#DIV/0!</v>
          </cell>
          <cell r="AB32" t="e">
            <v>#DIV/0!</v>
          </cell>
          <cell r="AC32" t="e">
            <v>#DIV/0!</v>
          </cell>
          <cell r="AD32" t="e">
            <v>#DIV/0!</v>
          </cell>
          <cell r="AE32" t="e">
            <v>#DIV/0!</v>
          </cell>
          <cell r="AF32" t="e">
            <v>#DIV/0!</v>
          </cell>
          <cell r="AH32" t="e">
            <v>#DIV/0!</v>
          </cell>
          <cell r="AI32" t="e">
            <v>#DIV/0!</v>
          </cell>
          <cell r="AJ32" t="e">
            <v>#DIV/0!</v>
          </cell>
          <cell r="AK32" t="e">
            <v>#DIV/0!</v>
          </cell>
          <cell r="AL32" t="e">
            <v>#DIV/0!</v>
          </cell>
          <cell r="AN32">
            <v>4.4804640846271893E-2</v>
          </cell>
          <cell r="AO32">
            <v>6.6552093619345776E-2</v>
          </cell>
          <cell r="AP32">
            <v>0.10899498910675387</v>
          </cell>
          <cell r="AQ32">
            <v>6.8816652186226568E-2</v>
          </cell>
          <cell r="AR32">
            <v>9.9442503607561017E-2</v>
          </cell>
          <cell r="AT32">
            <v>0.13236655584051871</v>
          </cell>
          <cell r="AU32">
            <v>9.8510976825970431E-2</v>
          </cell>
          <cell r="AV32">
            <v>7.1290096618978005E-2</v>
          </cell>
          <cell r="AW32">
            <v>3.8536292676265793E-2</v>
          </cell>
          <cell r="AX32">
            <v>8.343121429757705E-2</v>
          </cell>
          <cell r="AZ32">
            <v>6.5529034883163639E-2</v>
          </cell>
          <cell r="BA32">
            <v>8.0596362125780807E-2</v>
          </cell>
          <cell r="BB32">
            <v>8.6301232593821275E-2</v>
          </cell>
          <cell r="BC32">
            <v>8.9630286189447128E-2</v>
          </cell>
          <cell r="BD32">
            <v>8.0659765154471375E-2</v>
          </cell>
        </row>
        <row r="34">
          <cell r="A34" t="str">
            <v>% of Sales</v>
          </cell>
        </row>
        <row r="35">
          <cell r="A35" t="str">
            <v>Domestic</v>
          </cell>
          <cell r="D35">
            <v>0</v>
          </cell>
          <cell r="E35">
            <v>0</v>
          </cell>
          <cell r="F35">
            <v>0</v>
          </cell>
          <cell r="G35">
            <v>0</v>
          </cell>
          <cell r="H35">
            <v>0</v>
          </cell>
          <cell r="J35">
            <v>0</v>
          </cell>
          <cell r="K35">
            <v>0</v>
          </cell>
          <cell r="L35">
            <v>0</v>
          </cell>
          <cell r="M35">
            <v>0</v>
          </cell>
          <cell r="N35">
            <v>0</v>
          </cell>
          <cell r="P35">
            <v>0</v>
          </cell>
          <cell r="Q35">
            <v>0</v>
          </cell>
          <cell r="R35">
            <v>0</v>
          </cell>
          <cell r="S35">
            <v>0</v>
          </cell>
          <cell r="T35">
            <v>0</v>
          </cell>
          <cell r="V35">
            <v>0</v>
          </cell>
          <cell r="W35">
            <v>0</v>
          </cell>
          <cell r="X35">
            <v>0</v>
          </cell>
          <cell r="Y35">
            <v>0</v>
          </cell>
          <cell r="Z35">
            <v>0</v>
          </cell>
          <cell r="AB35">
            <v>0</v>
          </cell>
          <cell r="AC35">
            <v>0</v>
          </cell>
          <cell r="AD35">
            <v>0</v>
          </cell>
          <cell r="AE35">
            <v>0</v>
          </cell>
          <cell r="AF35">
            <v>0</v>
          </cell>
          <cell r="AH35">
            <v>0</v>
          </cell>
          <cell r="AI35">
            <v>0</v>
          </cell>
          <cell r="AJ35">
            <v>0</v>
          </cell>
          <cell r="AK35">
            <v>0</v>
          </cell>
          <cell r="AL35">
            <v>0</v>
          </cell>
          <cell r="AN35">
            <v>0.64</v>
          </cell>
          <cell r="AO35">
            <v>0.64</v>
          </cell>
          <cell r="AP35">
            <v>0.64</v>
          </cell>
          <cell r="AQ35">
            <v>0.64</v>
          </cell>
          <cell r="AR35">
            <v>0.64</v>
          </cell>
          <cell r="AT35">
            <v>0.64</v>
          </cell>
          <cell r="AU35">
            <v>0.64</v>
          </cell>
          <cell r="AV35">
            <v>0.64</v>
          </cell>
          <cell r="AW35">
            <v>0.64</v>
          </cell>
          <cell r="AX35">
            <v>0.6399999999999999</v>
          </cell>
          <cell r="AZ35">
            <v>0.64</v>
          </cell>
          <cell r="BA35">
            <v>0.64</v>
          </cell>
          <cell r="BB35">
            <v>0.64</v>
          </cell>
          <cell r="BC35">
            <v>0.64</v>
          </cell>
          <cell r="BD35">
            <v>0.64</v>
          </cell>
        </row>
        <row r="36">
          <cell r="A36" t="str">
            <v xml:space="preserve">International </v>
          </cell>
          <cell r="D36">
            <v>1</v>
          </cell>
          <cell r="E36">
            <v>1</v>
          </cell>
          <cell r="F36">
            <v>1</v>
          </cell>
          <cell r="G36">
            <v>1</v>
          </cell>
          <cell r="H36">
            <v>1</v>
          </cell>
          <cell r="J36">
            <v>1</v>
          </cell>
          <cell r="K36">
            <v>1</v>
          </cell>
          <cell r="L36">
            <v>1</v>
          </cell>
          <cell r="M36">
            <v>1</v>
          </cell>
          <cell r="N36">
            <v>1</v>
          </cell>
          <cell r="P36">
            <v>1</v>
          </cell>
          <cell r="Q36">
            <v>1</v>
          </cell>
          <cell r="R36">
            <v>1</v>
          </cell>
          <cell r="S36">
            <v>1</v>
          </cell>
          <cell r="T36">
            <v>1</v>
          </cell>
          <cell r="V36">
            <v>1</v>
          </cell>
          <cell r="W36">
            <v>1</v>
          </cell>
          <cell r="X36">
            <v>1</v>
          </cell>
          <cell r="Y36">
            <v>1</v>
          </cell>
          <cell r="Z36">
            <v>1</v>
          </cell>
          <cell r="AB36">
            <v>1</v>
          </cell>
          <cell r="AC36">
            <v>1</v>
          </cell>
          <cell r="AD36">
            <v>1</v>
          </cell>
          <cell r="AE36">
            <v>1</v>
          </cell>
          <cell r="AF36">
            <v>1</v>
          </cell>
          <cell r="AH36">
            <v>1</v>
          </cell>
          <cell r="AI36">
            <v>1</v>
          </cell>
          <cell r="AJ36">
            <v>1</v>
          </cell>
          <cell r="AK36">
            <v>1</v>
          </cell>
          <cell r="AL36">
            <v>1</v>
          </cell>
          <cell r="AN36">
            <v>0.36</v>
          </cell>
          <cell r="AO36">
            <v>0.36</v>
          </cell>
          <cell r="AP36">
            <v>0.36</v>
          </cell>
          <cell r="AQ36">
            <v>0.36</v>
          </cell>
          <cell r="AR36">
            <v>0.36</v>
          </cell>
          <cell r="AT36">
            <v>0.36</v>
          </cell>
          <cell r="AU36">
            <v>0.36</v>
          </cell>
          <cell r="AV36">
            <v>0.36</v>
          </cell>
          <cell r="AW36">
            <v>0.36</v>
          </cell>
          <cell r="AX36">
            <v>0.3600000000000001</v>
          </cell>
          <cell r="AZ36">
            <v>0.36</v>
          </cell>
          <cell r="BA36">
            <v>0.36</v>
          </cell>
          <cell r="BB36">
            <v>0.36</v>
          </cell>
          <cell r="BC36">
            <v>0.36</v>
          </cell>
          <cell r="BD36">
            <v>0.36</v>
          </cell>
        </row>
        <row r="38">
          <cell r="A38" t="str">
            <v>Total Revenue by Geography</v>
          </cell>
        </row>
        <row r="39">
          <cell r="A39" t="str">
            <v>Revenues</v>
          </cell>
        </row>
        <row r="40">
          <cell r="A40" t="str">
            <v xml:space="preserve">     Untied States</v>
          </cell>
          <cell r="H40">
            <v>0</v>
          </cell>
          <cell r="N40">
            <v>0</v>
          </cell>
          <cell r="T40">
            <v>0</v>
          </cell>
          <cell r="V40">
            <v>24.680320000000005</v>
          </cell>
          <cell r="W40">
            <v>24.150000000000002</v>
          </cell>
          <cell r="X40">
            <v>23.453360000000004</v>
          </cell>
          <cell r="Y40">
            <v>0</v>
          </cell>
          <cell r="Z40">
            <v>0</v>
          </cell>
          <cell r="AB40">
            <v>0</v>
          </cell>
          <cell r="AC40">
            <v>0</v>
          </cell>
          <cell r="AD40">
            <v>0</v>
          </cell>
          <cell r="AE40">
            <v>0</v>
          </cell>
          <cell r="AF40">
            <v>0</v>
          </cell>
          <cell r="AH40">
            <v>0</v>
          </cell>
          <cell r="AI40">
            <v>0</v>
          </cell>
          <cell r="AJ40">
            <v>0</v>
          </cell>
          <cell r="AK40">
            <v>0</v>
          </cell>
          <cell r="AL40">
            <v>0</v>
          </cell>
          <cell r="AN40">
            <v>31.352831999999999</v>
          </cell>
          <cell r="AO40">
            <v>32.489395199999997</v>
          </cell>
          <cell r="AP40">
            <v>33.880950272</v>
          </cell>
          <cell r="AQ40">
            <v>35.015292163326052</v>
          </cell>
          <cell r="AR40">
            <v>135.81178176757746</v>
          </cell>
          <cell r="AT40">
            <v>35.5028983876864</v>
          </cell>
          <cell r="AU40">
            <v>35.689957257636991</v>
          </cell>
          <cell r="AV40">
            <v>36.296326490433671</v>
          </cell>
          <cell r="AW40">
            <v>37.309213742324417</v>
          </cell>
          <cell r="AX40">
            <v>144.79839587808149</v>
          </cell>
          <cell r="AZ40">
            <v>37.829369054586522</v>
          </cell>
          <cell r="BA40">
            <v>38.566437977027142</v>
          </cell>
          <cell r="BB40">
            <v>39.428744205185865</v>
          </cell>
          <cell r="BC40">
            <v>40.653249247552203</v>
          </cell>
          <cell r="BD40">
            <v>156.47780048435172</v>
          </cell>
        </row>
        <row r="41">
          <cell r="A41" t="str">
            <v xml:space="preserve">     EMEA</v>
          </cell>
          <cell r="H41">
            <v>0</v>
          </cell>
          <cell r="N41">
            <v>0</v>
          </cell>
          <cell r="T41">
            <v>0</v>
          </cell>
          <cell r="V41">
            <v>12.340160000000003</v>
          </cell>
          <cell r="W41">
            <v>12.075000000000001</v>
          </cell>
          <cell r="X41">
            <v>11.726680000000002</v>
          </cell>
          <cell r="Y41">
            <v>0</v>
          </cell>
          <cell r="Z41">
            <v>0</v>
          </cell>
          <cell r="AB41">
            <v>0</v>
          </cell>
          <cell r="AC41">
            <v>0</v>
          </cell>
          <cell r="AD41">
            <v>0</v>
          </cell>
          <cell r="AE41">
            <v>0</v>
          </cell>
          <cell r="AF41">
            <v>0</v>
          </cell>
          <cell r="AH41">
            <v>0</v>
          </cell>
          <cell r="AI41">
            <v>0</v>
          </cell>
          <cell r="AJ41">
            <v>0</v>
          </cell>
          <cell r="AK41">
            <v>0</v>
          </cell>
          <cell r="AL41">
            <v>0</v>
          </cell>
          <cell r="AN41">
            <v>12.737088</v>
          </cell>
          <cell r="AO41">
            <v>13.198816799999999</v>
          </cell>
          <cell r="AP41">
            <v>13.764136048000001</v>
          </cell>
          <cell r="AQ41">
            <v>14.224962441351208</v>
          </cell>
          <cell r="AR41">
            <v>55.173536343078339</v>
          </cell>
          <cell r="AT41">
            <v>14.4230524699976</v>
          </cell>
          <cell r="AU41">
            <v>14.499045135915029</v>
          </cell>
          <cell r="AV41">
            <v>14.745382636738679</v>
          </cell>
          <cell r="AW41">
            <v>15.156868082819294</v>
          </cell>
          <cell r="AX41">
            <v>58.824348325470602</v>
          </cell>
          <cell r="AZ41">
            <v>15.368181178425774</v>
          </cell>
          <cell r="BA41">
            <v>15.667615428167277</v>
          </cell>
          <cell r="BB41">
            <v>16.017927333356756</v>
          </cell>
          <cell r="BC41">
            <v>16.515382506818082</v>
          </cell>
          <cell r="BD41">
            <v>63.56910644676789</v>
          </cell>
        </row>
        <row r="42">
          <cell r="A42" t="str">
            <v xml:space="preserve">     Asia Pacific</v>
          </cell>
          <cell r="H42">
            <v>0</v>
          </cell>
          <cell r="N42">
            <v>0</v>
          </cell>
          <cell r="T42">
            <v>0</v>
          </cell>
          <cell r="V42">
            <v>5.28864</v>
          </cell>
          <cell r="W42">
            <v>5.1749999999999998</v>
          </cell>
          <cell r="X42">
            <v>5.0257199999999997</v>
          </cell>
          <cell r="Y42">
            <v>0</v>
          </cell>
          <cell r="Z42">
            <v>0</v>
          </cell>
          <cell r="AB42">
            <v>0</v>
          </cell>
          <cell r="AC42">
            <v>0</v>
          </cell>
          <cell r="AD42">
            <v>0</v>
          </cell>
          <cell r="AE42">
            <v>0</v>
          </cell>
          <cell r="AF42">
            <v>0</v>
          </cell>
          <cell r="AH42">
            <v>0</v>
          </cell>
          <cell r="AI42">
            <v>0</v>
          </cell>
          <cell r="AJ42">
            <v>0</v>
          </cell>
          <cell r="AK42">
            <v>0</v>
          </cell>
          <cell r="AL42">
            <v>0</v>
          </cell>
          <cell r="AN42">
            <v>4.8988800000000001</v>
          </cell>
          <cell r="AO42">
            <v>5.0764680000000002</v>
          </cell>
          <cell r="AP42">
            <v>5.2938984800000002</v>
          </cell>
          <cell r="AQ42">
            <v>5.4711394005196956</v>
          </cell>
          <cell r="AR42">
            <v>21.220590901183979</v>
          </cell>
          <cell r="AT42">
            <v>5.5473278730760001</v>
          </cell>
          <cell r="AU42">
            <v>5.5765558215057807</v>
          </cell>
          <cell r="AV42">
            <v>5.6713010141302611</v>
          </cell>
          <cell r="AW42">
            <v>5.8295646472381897</v>
          </cell>
          <cell r="AX42">
            <v>22.624749355950232</v>
          </cell>
          <cell r="AZ42">
            <v>5.910838914779144</v>
          </cell>
          <cell r="BA42">
            <v>6.0260059339104917</v>
          </cell>
          <cell r="BB42">
            <v>6.1607412820602914</v>
          </cell>
          <cell r="BC42">
            <v>6.3520701949300324</v>
          </cell>
          <cell r="BD42">
            <v>24.449656325679957</v>
          </cell>
        </row>
        <row r="43">
          <cell r="A43" t="str">
            <v xml:space="preserve">     Other </v>
          </cell>
          <cell r="H43">
            <v>0</v>
          </cell>
          <cell r="N43">
            <v>136.078</v>
          </cell>
          <cell r="S43">
            <v>0</v>
          </cell>
          <cell r="T43">
            <v>166.31900000000002</v>
          </cell>
          <cell r="V43">
            <v>0</v>
          </cell>
          <cell r="W43">
            <v>0</v>
          </cell>
          <cell r="X43">
            <v>0</v>
          </cell>
          <cell r="Y43">
            <v>0</v>
          </cell>
          <cell r="Z43">
            <v>169.37299999999999</v>
          </cell>
          <cell r="AB43">
            <v>0</v>
          </cell>
          <cell r="AC43">
            <v>0</v>
          </cell>
          <cell r="AD43">
            <v>0</v>
          </cell>
          <cell r="AE43">
            <v>0</v>
          </cell>
          <cell r="AF43">
            <v>203.67106768000002</v>
          </cell>
          <cell r="AH43">
            <v>0</v>
          </cell>
          <cell r="AI43">
            <v>0</v>
          </cell>
          <cell r="AJ43">
            <v>0</v>
          </cell>
          <cell r="AK43">
            <v>0</v>
          </cell>
          <cell r="AL43">
            <v>227.237816961465</v>
          </cell>
          <cell r="AN43">
            <v>0</v>
          </cell>
          <cell r="AO43">
            <v>0</v>
          </cell>
          <cell r="AP43">
            <v>0</v>
          </cell>
          <cell r="AQ43">
            <v>0</v>
          </cell>
          <cell r="AR43">
            <v>0</v>
          </cell>
          <cell r="AT43">
            <v>0</v>
          </cell>
          <cell r="AU43">
            <v>0</v>
          </cell>
          <cell r="AV43">
            <v>0</v>
          </cell>
          <cell r="AW43">
            <v>0</v>
          </cell>
          <cell r="AX43">
            <v>0</v>
          </cell>
          <cell r="AZ43">
            <v>0</v>
          </cell>
          <cell r="BA43">
            <v>0</v>
          </cell>
          <cell r="BB43">
            <v>0</v>
          </cell>
          <cell r="BC43">
            <v>0</v>
          </cell>
          <cell r="BD43">
            <v>0</v>
          </cell>
        </row>
        <row r="44">
          <cell r="A44" t="str">
            <v>Total</v>
          </cell>
          <cell r="D44">
            <v>19.317</v>
          </cell>
          <cell r="E44">
            <v>22.100352999999998</v>
          </cell>
          <cell r="F44">
            <v>24.007000000000001</v>
          </cell>
          <cell r="G44">
            <v>27.405999999999999</v>
          </cell>
          <cell r="H44">
            <v>92.830353000000002</v>
          </cell>
          <cell r="J44">
            <v>30.498000000000001</v>
          </cell>
          <cell r="K44">
            <v>33.103000000000002</v>
          </cell>
          <cell r="L44">
            <v>34.988999999999997</v>
          </cell>
          <cell r="M44">
            <v>37.488</v>
          </cell>
          <cell r="N44">
            <v>136.078</v>
          </cell>
          <cell r="P44">
            <v>40.695</v>
          </cell>
          <cell r="Q44">
            <v>40.393999999999998</v>
          </cell>
          <cell r="R44">
            <v>41.911999999999999</v>
          </cell>
          <cell r="S44">
            <v>43.317999999999998</v>
          </cell>
          <cell r="T44">
            <v>166.31900000000002</v>
          </cell>
          <cell r="V44">
            <v>44.072000000000003</v>
          </cell>
          <cell r="W44">
            <v>43.125</v>
          </cell>
          <cell r="X44">
            <v>41.881</v>
          </cell>
          <cell r="Y44">
            <v>40.295000000000002</v>
          </cell>
          <cell r="Z44">
            <v>169.37299999999999</v>
          </cell>
          <cell r="AB44">
            <v>44.27</v>
          </cell>
          <cell r="AC44">
            <v>48.484740000000002</v>
          </cell>
          <cell r="AD44">
            <v>52.966622400000006</v>
          </cell>
          <cell r="AE44">
            <v>57.949705280000018</v>
          </cell>
          <cell r="AF44">
            <v>203.67106768000002</v>
          </cell>
          <cell r="AH44">
            <v>57.372949103200014</v>
          </cell>
          <cell r="AI44">
            <v>56.873675775976011</v>
          </cell>
          <cell r="AJ44">
            <v>56.536015613147931</v>
          </cell>
          <cell r="AK44">
            <v>56.455176469141023</v>
          </cell>
          <cell r="AL44">
            <v>227.237816961465</v>
          </cell>
          <cell r="AN44">
            <v>48.988799999999998</v>
          </cell>
          <cell r="AO44">
            <v>50.764679999999998</v>
          </cell>
          <cell r="AP44">
            <v>52.9389848</v>
          </cell>
          <cell r="AQ44">
            <v>54.711394005196951</v>
          </cell>
          <cell r="AR44">
            <v>212.20590901183976</v>
          </cell>
          <cell r="AT44">
            <v>55.473278730760001</v>
          </cell>
          <cell r="AU44">
            <v>55.765558215057801</v>
          </cell>
          <cell r="AV44">
            <v>56.713010141302611</v>
          </cell>
          <cell r="AW44">
            <v>58.295646472381897</v>
          </cell>
          <cell r="AX44">
            <v>226.24749355950232</v>
          </cell>
          <cell r="AZ44">
            <v>59.108389147791435</v>
          </cell>
          <cell r="BA44">
            <v>60.260059339104913</v>
          </cell>
          <cell r="BB44">
            <v>61.60741282060291</v>
          </cell>
          <cell r="BC44">
            <v>63.520701949300317</v>
          </cell>
          <cell r="BD44">
            <v>244.49656325679956</v>
          </cell>
        </row>
        <row r="46">
          <cell r="A46" t="str">
            <v>Constant Currency</v>
          </cell>
        </row>
        <row r="47">
          <cell r="A47" t="str">
            <v xml:space="preserve"> </v>
          </cell>
          <cell r="D47">
            <v>0</v>
          </cell>
          <cell r="E47">
            <v>0</v>
          </cell>
          <cell r="F47">
            <v>0</v>
          </cell>
          <cell r="G47">
            <v>0</v>
          </cell>
          <cell r="H47">
            <v>0</v>
          </cell>
          <cell r="J47">
            <v>0</v>
          </cell>
          <cell r="K47">
            <v>0</v>
          </cell>
          <cell r="L47">
            <v>0</v>
          </cell>
          <cell r="M47">
            <v>0</v>
          </cell>
          <cell r="N47">
            <v>0</v>
          </cell>
          <cell r="P47">
            <v>0</v>
          </cell>
          <cell r="Q47">
            <v>0</v>
          </cell>
          <cell r="R47">
            <v>0</v>
          </cell>
          <cell r="S47">
            <v>0</v>
          </cell>
          <cell r="T47">
            <v>0</v>
          </cell>
          <cell r="V47">
            <v>0</v>
          </cell>
          <cell r="W47">
            <v>0</v>
          </cell>
          <cell r="X47">
            <v>0</v>
          </cell>
          <cell r="Y47">
            <v>0</v>
          </cell>
          <cell r="Z47">
            <v>0</v>
          </cell>
          <cell r="AB47">
            <v>0</v>
          </cell>
          <cell r="AC47">
            <v>0</v>
          </cell>
          <cell r="AD47">
            <v>0</v>
          </cell>
          <cell r="AE47">
            <v>0</v>
          </cell>
          <cell r="AF47">
            <v>0</v>
          </cell>
          <cell r="AH47">
            <v>0</v>
          </cell>
          <cell r="AI47">
            <v>0</v>
          </cell>
          <cell r="AJ47">
            <v>0</v>
          </cell>
          <cell r="AK47">
            <v>0</v>
          </cell>
          <cell r="AL47">
            <v>0</v>
          </cell>
          <cell r="AN47">
            <v>31.352831999999999</v>
          </cell>
          <cell r="AO47">
            <v>32.489395199999997</v>
          </cell>
          <cell r="AP47">
            <v>33.880950272</v>
          </cell>
          <cell r="AQ47">
            <v>35.015292163326052</v>
          </cell>
          <cell r="AR47">
            <v>135.81178176757746</v>
          </cell>
          <cell r="AT47">
            <v>35.5028983876864</v>
          </cell>
          <cell r="AU47">
            <v>35.689957257636991</v>
          </cell>
          <cell r="AV47">
            <v>36.296326490433671</v>
          </cell>
          <cell r="AW47">
            <v>37.309213742324417</v>
          </cell>
          <cell r="AX47">
            <v>144.79839587808149</v>
          </cell>
          <cell r="AZ47">
            <v>37.829369054586522</v>
          </cell>
          <cell r="BA47">
            <v>38.566437977027142</v>
          </cell>
          <cell r="BB47">
            <v>39.428744205185865</v>
          </cell>
          <cell r="BC47">
            <v>40.653249247552203</v>
          </cell>
          <cell r="BD47">
            <v>156.47780048435172</v>
          </cell>
        </row>
        <row r="48">
          <cell r="A48" t="str">
            <v xml:space="preserve">     EMEA</v>
          </cell>
          <cell r="D48">
            <v>0</v>
          </cell>
          <cell r="E48">
            <v>0</v>
          </cell>
          <cell r="F48">
            <v>0</v>
          </cell>
          <cell r="G48">
            <v>0</v>
          </cell>
          <cell r="H48">
            <v>0</v>
          </cell>
          <cell r="J48">
            <v>0</v>
          </cell>
          <cell r="K48">
            <v>0</v>
          </cell>
          <cell r="L48">
            <v>0</v>
          </cell>
          <cell r="M48">
            <v>0</v>
          </cell>
          <cell r="N48">
            <v>0</v>
          </cell>
          <cell r="P48">
            <v>0</v>
          </cell>
          <cell r="Q48">
            <v>0</v>
          </cell>
          <cell r="R48">
            <v>0</v>
          </cell>
          <cell r="S48">
            <v>0</v>
          </cell>
          <cell r="T48">
            <v>0</v>
          </cell>
          <cell r="V48">
            <v>0</v>
          </cell>
          <cell r="W48">
            <v>0</v>
          </cell>
          <cell r="X48">
            <v>0</v>
          </cell>
          <cell r="Y48">
            <v>0</v>
          </cell>
          <cell r="Z48">
            <v>0</v>
          </cell>
          <cell r="AB48">
            <v>0</v>
          </cell>
          <cell r="AC48">
            <v>0</v>
          </cell>
          <cell r="AD48">
            <v>0</v>
          </cell>
          <cell r="AE48">
            <v>0</v>
          </cell>
          <cell r="AF48">
            <v>0</v>
          </cell>
          <cell r="AH48">
            <v>0</v>
          </cell>
          <cell r="AI48">
            <v>0</v>
          </cell>
          <cell r="AJ48">
            <v>0</v>
          </cell>
          <cell r="AK48">
            <v>0</v>
          </cell>
          <cell r="AL48">
            <v>0</v>
          </cell>
          <cell r="AN48">
            <v>12.737088</v>
          </cell>
          <cell r="AO48">
            <v>13.198816799999999</v>
          </cell>
          <cell r="AP48">
            <v>13.764136048000001</v>
          </cell>
          <cell r="AQ48">
            <v>14.224962441351208</v>
          </cell>
          <cell r="AR48">
            <v>55.173536343078339</v>
          </cell>
          <cell r="AT48">
            <v>14.4230524699976</v>
          </cell>
          <cell r="AU48">
            <v>14.499045135915029</v>
          </cell>
          <cell r="AV48">
            <v>14.745382636738679</v>
          </cell>
          <cell r="AW48">
            <v>15.156868082819294</v>
          </cell>
          <cell r="AX48">
            <v>58.824348325470602</v>
          </cell>
          <cell r="AZ48">
            <v>15.368181178425774</v>
          </cell>
          <cell r="BA48">
            <v>15.667615428167277</v>
          </cell>
          <cell r="BB48">
            <v>16.017927333356756</v>
          </cell>
          <cell r="BC48">
            <v>16.515382506818082</v>
          </cell>
          <cell r="BD48">
            <v>63.56910644676789</v>
          </cell>
        </row>
        <row r="49">
          <cell r="A49" t="str">
            <v xml:space="preserve">     Asia Pacific</v>
          </cell>
          <cell r="D49">
            <v>0</v>
          </cell>
          <cell r="E49">
            <v>0</v>
          </cell>
          <cell r="F49">
            <v>0</v>
          </cell>
          <cell r="G49">
            <v>0</v>
          </cell>
          <cell r="H49">
            <v>0</v>
          </cell>
          <cell r="J49">
            <v>0</v>
          </cell>
          <cell r="K49">
            <v>0</v>
          </cell>
          <cell r="L49">
            <v>0</v>
          </cell>
          <cell r="M49">
            <v>0</v>
          </cell>
          <cell r="N49">
            <v>0</v>
          </cell>
          <cell r="P49">
            <v>0</v>
          </cell>
          <cell r="Q49">
            <v>0</v>
          </cell>
          <cell r="R49">
            <v>0</v>
          </cell>
          <cell r="S49">
            <v>0</v>
          </cell>
          <cell r="T49">
            <v>0</v>
          </cell>
          <cell r="V49">
            <v>0</v>
          </cell>
          <cell r="W49">
            <v>0</v>
          </cell>
          <cell r="X49">
            <v>0</v>
          </cell>
          <cell r="Y49">
            <v>0</v>
          </cell>
          <cell r="Z49">
            <v>0</v>
          </cell>
          <cell r="AB49">
            <v>0</v>
          </cell>
          <cell r="AC49">
            <v>0</v>
          </cell>
          <cell r="AD49">
            <v>0</v>
          </cell>
          <cell r="AE49">
            <v>0</v>
          </cell>
          <cell r="AF49">
            <v>0</v>
          </cell>
          <cell r="AH49">
            <v>0</v>
          </cell>
          <cell r="AI49">
            <v>0</v>
          </cell>
          <cell r="AJ49">
            <v>0</v>
          </cell>
          <cell r="AK49">
            <v>0</v>
          </cell>
          <cell r="AL49">
            <v>0</v>
          </cell>
          <cell r="AN49">
            <v>4.8988800000000001</v>
          </cell>
          <cell r="AO49">
            <v>5.0764680000000002</v>
          </cell>
          <cell r="AP49">
            <v>5.2938984800000002</v>
          </cell>
          <cell r="AQ49">
            <v>5.4711394005196956</v>
          </cell>
          <cell r="AR49">
            <v>21.220590901183979</v>
          </cell>
          <cell r="AT49">
            <v>5.5473278730760001</v>
          </cell>
          <cell r="AU49">
            <v>5.5765558215057807</v>
          </cell>
          <cell r="AV49">
            <v>5.6713010141302611</v>
          </cell>
          <cell r="AW49">
            <v>5.8295646472381897</v>
          </cell>
          <cell r="AX49">
            <v>22.624749355950232</v>
          </cell>
          <cell r="AZ49">
            <v>5.910838914779144</v>
          </cell>
          <cell r="BA49">
            <v>6.0260059339104917</v>
          </cell>
          <cell r="BB49">
            <v>6.1607412820602914</v>
          </cell>
          <cell r="BC49">
            <v>6.3520701949300324</v>
          </cell>
          <cell r="BD49">
            <v>24.449656325679957</v>
          </cell>
        </row>
        <row r="50">
          <cell r="A50" t="str">
            <v>Total Revenue</v>
          </cell>
          <cell r="D50">
            <v>0</v>
          </cell>
          <cell r="E50">
            <v>0</v>
          </cell>
          <cell r="F50">
            <v>0</v>
          </cell>
          <cell r="G50">
            <v>0</v>
          </cell>
          <cell r="H50">
            <v>0</v>
          </cell>
          <cell r="J50">
            <v>0</v>
          </cell>
          <cell r="K50">
            <v>0</v>
          </cell>
          <cell r="L50">
            <v>0</v>
          </cell>
          <cell r="M50">
            <v>0</v>
          </cell>
          <cell r="N50">
            <v>0</v>
          </cell>
          <cell r="P50">
            <v>0</v>
          </cell>
          <cell r="Q50">
            <v>0</v>
          </cell>
          <cell r="R50">
            <v>0</v>
          </cell>
          <cell r="S50">
            <v>0</v>
          </cell>
          <cell r="T50">
            <v>0</v>
          </cell>
          <cell r="V50">
            <v>0</v>
          </cell>
          <cell r="W50">
            <v>0</v>
          </cell>
          <cell r="X50">
            <v>0</v>
          </cell>
          <cell r="Y50">
            <v>0</v>
          </cell>
          <cell r="Z50">
            <v>0</v>
          </cell>
          <cell r="AB50">
            <v>0</v>
          </cell>
          <cell r="AC50">
            <v>0</v>
          </cell>
          <cell r="AD50">
            <v>0</v>
          </cell>
          <cell r="AE50">
            <v>0</v>
          </cell>
          <cell r="AF50">
            <v>0</v>
          </cell>
          <cell r="AH50">
            <v>0</v>
          </cell>
          <cell r="AI50">
            <v>0</v>
          </cell>
          <cell r="AJ50">
            <v>0</v>
          </cell>
          <cell r="AK50">
            <v>0</v>
          </cell>
          <cell r="AL50">
            <v>0</v>
          </cell>
          <cell r="AN50">
            <v>48.988799999999998</v>
          </cell>
          <cell r="AO50">
            <v>50.764679999999991</v>
          </cell>
          <cell r="AP50">
            <v>52.938984800000007</v>
          </cell>
          <cell r="AQ50">
            <v>54.711394005196958</v>
          </cell>
          <cell r="AR50">
            <v>212.20590901183976</v>
          </cell>
          <cell r="AT50">
            <v>55.473278730760001</v>
          </cell>
          <cell r="AU50">
            <v>55.765558215057794</v>
          </cell>
          <cell r="AV50">
            <v>56.713010141302618</v>
          </cell>
          <cell r="AW50">
            <v>58.295646472381904</v>
          </cell>
          <cell r="AX50">
            <v>226.24749355950232</v>
          </cell>
          <cell r="AZ50">
            <v>59.108389147791435</v>
          </cell>
          <cell r="BA50">
            <v>60.260059339104906</v>
          </cell>
          <cell r="BB50">
            <v>61.60741282060291</v>
          </cell>
          <cell r="BC50">
            <v>63.520701949300317</v>
          </cell>
          <cell r="BD50">
            <v>244.49656325679959</v>
          </cell>
        </row>
        <row r="52">
          <cell r="A52" t="str">
            <v>Currency Growth Rates</v>
          </cell>
        </row>
        <row r="53">
          <cell r="A53" t="str">
            <v>USD v EURO</v>
          </cell>
          <cell r="D53">
            <v>5.1760403394027987E-2</v>
          </cell>
          <cell r="E53">
            <v>-4.8899789909334079E-2</v>
          </cell>
          <cell r="F53">
            <v>-9.5691288157462973E-2</v>
          </cell>
          <cell r="G53">
            <v>-0.10546719449906006</v>
          </cell>
          <cell r="H53">
            <v>-5.1025779982525221E-2</v>
          </cell>
          <cell r="J53">
            <v>-0.18253842344103877</v>
          </cell>
          <cell r="K53">
            <v>-0.19122747166382315</v>
          </cell>
          <cell r="L53">
            <v>-0.126252619097311</v>
          </cell>
          <cell r="M53">
            <v>-0.15995261555174467</v>
          </cell>
          <cell r="N53">
            <v>-0.16574124319563843</v>
          </cell>
          <cell r="P53">
            <v>-0.14133758890177994</v>
          </cell>
          <cell r="Q53">
            <v>-9.2281049814427418E-2</v>
          </cell>
          <cell r="R53">
            <v>-0.08</v>
          </cell>
          <cell r="S53">
            <v>-8.155593888283541E-2</v>
          </cell>
          <cell r="T53">
            <v>-9.8793644399760697E-2</v>
          </cell>
          <cell r="V53">
            <v>-4.6370693011940078E-2</v>
          </cell>
          <cell r="W53">
            <v>-4.3813713348271E-2</v>
          </cell>
          <cell r="X53">
            <v>1.851152473938189E-2</v>
          </cell>
          <cell r="Y53">
            <v>8.073630548773103E-2</v>
          </cell>
          <cell r="Z53">
            <v>-9.1154059277731569E-5</v>
          </cell>
          <cell r="AB53">
            <v>9.216578675545084E-2</v>
          </cell>
          <cell r="AC53">
            <v>0.05</v>
          </cell>
          <cell r="AD53">
            <v>0</v>
          </cell>
          <cell r="AE53">
            <v>0</v>
          </cell>
          <cell r="AF53">
            <v>0</v>
          </cell>
          <cell r="AH53">
            <v>0</v>
          </cell>
          <cell r="AI53">
            <v>0</v>
          </cell>
          <cell r="AJ53">
            <v>0</v>
          </cell>
          <cell r="AK53">
            <v>0</v>
          </cell>
          <cell r="AL53">
            <v>0</v>
          </cell>
          <cell r="AN53">
            <v>0</v>
          </cell>
          <cell r="AO53">
            <v>0</v>
          </cell>
          <cell r="AP53">
            <v>0</v>
          </cell>
          <cell r="AQ53">
            <v>0</v>
          </cell>
          <cell r="AR53">
            <v>0</v>
          </cell>
          <cell r="AT53">
            <v>0</v>
          </cell>
          <cell r="AU53">
            <v>0</v>
          </cell>
          <cell r="AV53">
            <v>0</v>
          </cell>
          <cell r="AW53">
            <v>0</v>
          </cell>
          <cell r="AX53">
            <v>0</v>
          </cell>
          <cell r="AZ53">
            <v>0</v>
          </cell>
          <cell r="BA53">
            <v>0</v>
          </cell>
          <cell r="BB53">
            <v>0</v>
          </cell>
          <cell r="BC53">
            <v>0</v>
          </cell>
          <cell r="BD53">
            <v>0</v>
          </cell>
        </row>
        <row r="54">
          <cell r="A54" t="str">
            <v>USD v YEN</v>
          </cell>
          <cell r="D54">
            <v>0.12057562866838833</v>
          </cell>
          <cell r="E54">
            <v>3.5196668256744612E-2</v>
          </cell>
          <cell r="F54">
            <v>-1.8991989638715068E-2</v>
          </cell>
          <cell r="G54">
            <v>-1.0379879735221142E-2</v>
          </cell>
          <cell r="H54">
            <v>3.0222071031474673E-2</v>
          </cell>
          <cell r="J54">
            <v>-0.10159371877738654</v>
          </cell>
          <cell r="K54">
            <v>-6.5872492578041619E-2</v>
          </cell>
          <cell r="L54">
            <v>-1.5520349001365896E-2</v>
          </cell>
          <cell r="M54">
            <v>-0.11144226658798295</v>
          </cell>
          <cell r="N54">
            <v>-7.427307138244521E-2</v>
          </cell>
          <cell r="P54">
            <v>-0.10034559437638702</v>
          </cell>
          <cell r="Q54">
            <v>-9.7316056700946674E-2</v>
          </cell>
          <cell r="R54">
            <v>-0.06</v>
          </cell>
          <cell r="S54">
            <v>-2.8097756703160059E-2</v>
          </cell>
          <cell r="T54">
            <v>-7.1439851945123437E-2</v>
          </cell>
          <cell r="V54">
            <v>-2.4918756180239976E-2</v>
          </cell>
          <cell r="W54">
            <v>-4.258968321604395E-2</v>
          </cell>
          <cell r="X54">
            <v>-4.4831584877334185E-2</v>
          </cell>
          <cell r="Y54">
            <v>-6.7093785838282516E-3</v>
          </cell>
          <cell r="Z54">
            <v>-2.998878219803125E-2</v>
          </cell>
          <cell r="AB54">
            <v>4.4279879016047019E-3</v>
          </cell>
          <cell r="AC54">
            <v>0</v>
          </cell>
          <cell r="AD54">
            <v>0</v>
          </cell>
          <cell r="AE54">
            <v>0</v>
          </cell>
          <cell r="AF54">
            <v>0</v>
          </cell>
          <cell r="AH54">
            <v>0</v>
          </cell>
          <cell r="AI54">
            <v>0</v>
          </cell>
          <cell r="AJ54">
            <v>0</v>
          </cell>
          <cell r="AK54">
            <v>0</v>
          </cell>
          <cell r="AL54">
            <v>0</v>
          </cell>
          <cell r="AN54">
            <v>0</v>
          </cell>
          <cell r="AO54">
            <v>0</v>
          </cell>
          <cell r="AP54">
            <v>0</v>
          </cell>
          <cell r="AQ54">
            <v>0</v>
          </cell>
          <cell r="AR54">
            <v>0</v>
          </cell>
          <cell r="AT54">
            <v>0</v>
          </cell>
          <cell r="AU54">
            <v>0</v>
          </cell>
          <cell r="AV54">
            <v>0</v>
          </cell>
          <cell r="AW54">
            <v>0</v>
          </cell>
          <cell r="AX54">
            <v>0</v>
          </cell>
          <cell r="AZ54">
            <v>0</v>
          </cell>
          <cell r="BA54">
            <v>0</v>
          </cell>
          <cell r="BB54">
            <v>0</v>
          </cell>
          <cell r="BC54">
            <v>0</v>
          </cell>
          <cell r="BD54">
            <v>0</v>
          </cell>
        </row>
        <row r="55">
          <cell r="A55" t="str">
            <v>Blended Rate</v>
          </cell>
          <cell r="D55" t="e">
            <v>#DIV/0!</v>
          </cell>
          <cell r="E55" t="e">
            <v>#DIV/0!</v>
          </cell>
          <cell r="F55" t="e">
            <v>#DIV/0!</v>
          </cell>
          <cell r="G55" t="e">
            <v>#DIV/0!</v>
          </cell>
          <cell r="H55" t="e">
            <v>#DIV/0!</v>
          </cell>
          <cell r="J55" t="e">
            <v>#DIV/0!</v>
          </cell>
          <cell r="K55" t="e">
            <v>#DIV/0!</v>
          </cell>
          <cell r="L55" t="e">
            <v>#DIV/0!</v>
          </cell>
          <cell r="M55" t="e">
            <v>#DIV/0!</v>
          </cell>
          <cell r="N55" t="e">
            <v>#DIV/0!</v>
          </cell>
          <cell r="P55" t="e">
            <v>#DIV/0!</v>
          </cell>
          <cell r="Q55" t="e">
            <v>#DIV/0!</v>
          </cell>
          <cell r="R55" t="e">
            <v>#DIV/0!</v>
          </cell>
          <cell r="S55" t="e">
            <v>#DIV/0!</v>
          </cell>
          <cell r="T55" t="e">
            <v>#DIV/0!</v>
          </cell>
          <cell r="V55" t="e">
            <v>#DIV/0!</v>
          </cell>
          <cell r="W55" t="e">
            <v>#DIV/0!</v>
          </cell>
          <cell r="X55" t="e">
            <v>#DIV/0!</v>
          </cell>
          <cell r="Y55" t="e">
            <v>#DIV/0!</v>
          </cell>
          <cell r="Z55" t="e">
            <v>#DIV/0!</v>
          </cell>
          <cell r="AB55" t="e">
            <v>#DIV/0!</v>
          </cell>
          <cell r="AC55" t="e">
            <v>#DIV/0!</v>
          </cell>
          <cell r="AD55" t="e">
            <v>#DIV/0!</v>
          </cell>
          <cell r="AE55" t="e">
            <v>#DIV/0!</v>
          </cell>
          <cell r="AF55" t="e">
            <v>#DIV/0!</v>
          </cell>
          <cell r="AH55" t="e">
            <v>#DIV/0!</v>
          </cell>
          <cell r="AI55" t="e">
            <v>#DIV/0!</v>
          </cell>
          <cell r="AJ55" t="e">
            <v>#DIV/0!</v>
          </cell>
          <cell r="AK55" t="e">
            <v>#DIV/0!</v>
          </cell>
          <cell r="AL55" t="e">
            <v>#DIV/0!</v>
          </cell>
          <cell r="AN55">
            <v>0</v>
          </cell>
          <cell r="AO55">
            <v>0</v>
          </cell>
          <cell r="AP55">
            <v>0</v>
          </cell>
          <cell r="AQ55">
            <v>0</v>
          </cell>
          <cell r="AR55">
            <v>0</v>
          </cell>
          <cell r="AT55">
            <v>0</v>
          </cell>
          <cell r="AU55">
            <v>0</v>
          </cell>
          <cell r="AV55">
            <v>0</v>
          </cell>
          <cell r="AW55">
            <v>0</v>
          </cell>
          <cell r="AX55">
            <v>0</v>
          </cell>
          <cell r="AZ55">
            <v>0</v>
          </cell>
          <cell r="BA55">
            <v>0</v>
          </cell>
          <cell r="BB55">
            <v>0</v>
          </cell>
          <cell r="BC55">
            <v>0</v>
          </cell>
          <cell r="BD55">
            <v>0</v>
          </cell>
        </row>
        <row r="57">
          <cell r="A57" t="str">
            <v>As Reported Growth</v>
          </cell>
        </row>
        <row r="58">
          <cell r="A58" t="str">
            <v xml:space="preserve">     Untied States</v>
          </cell>
          <cell r="D58" t="str">
            <v>-</v>
          </cell>
          <cell r="E58" t="str">
            <v>-</v>
          </cell>
          <cell r="F58" t="str">
            <v>-</v>
          </cell>
          <cell r="G58" t="str">
            <v>-</v>
          </cell>
          <cell r="H58" t="str">
            <v>-</v>
          </cell>
          <cell r="J58" t="e">
            <v>#DIV/0!</v>
          </cell>
          <cell r="K58" t="e">
            <v>#DIV/0!</v>
          </cell>
          <cell r="L58" t="e">
            <v>#DIV/0!</v>
          </cell>
          <cell r="M58" t="e">
            <v>#DIV/0!</v>
          </cell>
          <cell r="N58" t="e">
            <v>#DIV/0!</v>
          </cell>
          <cell r="P58" t="e">
            <v>#DIV/0!</v>
          </cell>
          <cell r="Q58" t="e">
            <v>#DIV/0!</v>
          </cell>
          <cell r="R58" t="e">
            <v>#DIV/0!</v>
          </cell>
          <cell r="S58" t="e">
            <v>#DIV/0!</v>
          </cell>
          <cell r="T58" t="e">
            <v>#DIV/0!</v>
          </cell>
          <cell r="V58" t="e">
            <v>#DIV/0!</v>
          </cell>
          <cell r="W58" t="e">
            <v>#DIV/0!</v>
          </cell>
          <cell r="X58" t="e">
            <v>#DIV/0!</v>
          </cell>
          <cell r="Y58" t="e">
            <v>#DIV/0!</v>
          </cell>
          <cell r="Z58" t="e">
            <v>#DIV/0!</v>
          </cell>
          <cell r="AB58" t="e">
            <v>#DIV/0!</v>
          </cell>
          <cell r="AC58" t="e">
            <v>#DIV/0!</v>
          </cell>
          <cell r="AD58" t="e">
            <v>#DIV/0!</v>
          </cell>
          <cell r="AE58" t="e">
            <v>#DIV/0!</v>
          </cell>
          <cell r="AF58" t="e">
            <v>#DIV/0!</v>
          </cell>
          <cell r="AH58" t="e">
            <v>#DIV/0!</v>
          </cell>
          <cell r="AI58" t="e">
            <v>#DIV/0!</v>
          </cell>
          <cell r="AJ58" t="e">
            <v>#DIV/0!</v>
          </cell>
          <cell r="AK58" t="e">
            <v>#DIV/0!</v>
          </cell>
          <cell r="AL58" t="e">
            <v>#DIV/0!</v>
          </cell>
          <cell r="AN58">
            <v>4.4804640846272115E-2</v>
          </cell>
          <cell r="AO58">
            <v>6.6552093619345554E-2</v>
          </cell>
          <cell r="AP58">
            <v>0.10899498910675387</v>
          </cell>
          <cell r="AQ58">
            <v>6.8816652186226568E-2</v>
          </cell>
          <cell r="AR58">
            <v>9.9442503607561017E-2</v>
          </cell>
          <cell r="AT58">
            <v>0.13236655584051871</v>
          </cell>
          <cell r="AU58">
            <v>9.8510976825970431E-2</v>
          </cell>
          <cell r="AV58">
            <v>7.1290096618978005E-2</v>
          </cell>
          <cell r="AW58">
            <v>3.8536292676265793E-2</v>
          </cell>
          <cell r="AX58">
            <v>8.343121429757705E-2</v>
          </cell>
          <cell r="AZ58">
            <v>6.5529034883163861E-2</v>
          </cell>
          <cell r="BA58">
            <v>8.0596362125780807E-2</v>
          </cell>
          <cell r="BB58">
            <v>8.6301232593821275E-2</v>
          </cell>
          <cell r="BC58">
            <v>8.9630286189446906E-2</v>
          </cell>
          <cell r="BD58">
            <v>8.0659765154471375E-2</v>
          </cell>
        </row>
        <row r="59">
          <cell r="A59" t="str">
            <v xml:space="preserve">     EMEA</v>
          </cell>
          <cell r="D59" t="str">
            <v>-</v>
          </cell>
          <cell r="E59" t="str">
            <v>-</v>
          </cell>
          <cell r="F59" t="str">
            <v>-</v>
          </cell>
          <cell r="G59" t="str">
            <v>-</v>
          </cell>
          <cell r="H59" t="str">
            <v>-</v>
          </cell>
          <cell r="J59" t="e">
            <v>#DIV/0!</v>
          </cell>
          <cell r="K59" t="e">
            <v>#DIV/0!</v>
          </cell>
          <cell r="L59" t="e">
            <v>#DIV/0!</v>
          </cell>
          <cell r="M59" t="e">
            <v>#DIV/0!</v>
          </cell>
          <cell r="N59" t="e">
            <v>#DIV/0!</v>
          </cell>
          <cell r="P59" t="e">
            <v>#DIV/0!</v>
          </cell>
          <cell r="Q59" t="e">
            <v>#DIV/0!</v>
          </cell>
          <cell r="R59" t="e">
            <v>#DIV/0!</v>
          </cell>
          <cell r="S59" t="e">
            <v>#DIV/0!</v>
          </cell>
          <cell r="T59" t="e">
            <v>#DIV/0!</v>
          </cell>
          <cell r="V59" t="e">
            <v>#DIV/0!</v>
          </cell>
          <cell r="W59" t="e">
            <v>#DIV/0!</v>
          </cell>
          <cell r="X59" t="e">
            <v>#DIV/0!</v>
          </cell>
          <cell r="Y59" t="e">
            <v>#DIV/0!</v>
          </cell>
          <cell r="Z59" t="e">
            <v>#DIV/0!</v>
          </cell>
          <cell r="AB59" t="e">
            <v>#DIV/0!</v>
          </cell>
          <cell r="AC59" t="e">
            <v>#DIV/0!</v>
          </cell>
          <cell r="AD59" t="e">
            <v>#DIV/0!</v>
          </cell>
          <cell r="AE59" t="e">
            <v>#DIV/0!</v>
          </cell>
          <cell r="AF59" t="e">
            <v>#DIV/0!</v>
          </cell>
          <cell r="AH59" t="e">
            <v>#DIV/0!</v>
          </cell>
          <cell r="AI59" t="e">
            <v>#DIV/0!</v>
          </cell>
          <cell r="AJ59" t="e">
            <v>#DIV/0!</v>
          </cell>
          <cell r="AK59" t="e">
            <v>#DIV/0!</v>
          </cell>
          <cell r="AL59" t="e">
            <v>#DIV/0!</v>
          </cell>
          <cell r="AN59">
            <v>4.4804640846271893E-2</v>
          </cell>
          <cell r="AO59">
            <v>6.6552093619345776E-2</v>
          </cell>
          <cell r="AP59">
            <v>0.10899498910675387</v>
          </cell>
          <cell r="AQ59">
            <v>6.8816652186226346E-2</v>
          </cell>
          <cell r="AR59">
            <v>9.9442503607560795E-2</v>
          </cell>
          <cell r="AT59">
            <v>0.13236655584051871</v>
          </cell>
          <cell r="AU59">
            <v>9.8510976825970431E-2</v>
          </cell>
          <cell r="AV59">
            <v>7.1290096618978005E-2</v>
          </cell>
          <cell r="AW59">
            <v>3.8536292676265793E-2</v>
          </cell>
          <cell r="AX59">
            <v>8.343121429757705E-2</v>
          </cell>
          <cell r="AZ59">
            <v>6.5529034883163639E-2</v>
          </cell>
          <cell r="BA59">
            <v>8.0596362125780807E-2</v>
          </cell>
          <cell r="BB59">
            <v>8.6301232593821275E-2</v>
          </cell>
          <cell r="BC59">
            <v>8.9630286189446906E-2</v>
          </cell>
          <cell r="BD59">
            <v>8.0659765154471597E-2</v>
          </cell>
        </row>
        <row r="60">
          <cell r="A60" t="str">
            <v xml:space="preserve">     Asia Pacific</v>
          </cell>
          <cell r="J60" t="e">
            <v>#DIV/0!</v>
          </cell>
          <cell r="K60" t="e">
            <v>#DIV/0!</v>
          </cell>
          <cell r="L60" t="e">
            <v>#DIV/0!</v>
          </cell>
          <cell r="M60" t="e">
            <v>#DIV/0!</v>
          </cell>
          <cell r="N60" t="e">
            <v>#DIV/0!</v>
          </cell>
          <cell r="P60" t="e">
            <v>#DIV/0!</v>
          </cell>
          <cell r="Q60" t="e">
            <v>#DIV/0!</v>
          </cell>
          <cell r="R60" t="e">
            <v>#DIV/0!</v>
          </cell>
          <cell r="S60" t="e">
            <v>#DIV/0!</v>
          </cell>
          <cell r="T60" t="e">
            <v>#DIV/0!</v>
          </cell>
          <cell r="V60" t="e">
            <v>#DIV/0!</v>
          </cell>
          <cell r="W60" t="e">
            <v>#DIV/0!</v>
          </cell>
          <cell r="X60" t="e">
            <v>#DIV/0!</v>
          </cell>
          <cell r="Y60" t="e">
            <v>#DIV/0!</v>
          </cell>
          <cell r="Z60" t="e">
            <v>#DIV/0!</v>
          </cell>
          <cell r="AB60" t="e">
            <v>#DIV/0!</v>
          </cell>
          <cell r="AC60" t="e">
            <v>#DIV/0!</v>
          </cell>
          <cell r="AD60" t="e">
            <v>#DIV/0!</v>
          </cell>
          <cell r="AE60" t="e">
            <v>#DIV/0!</v>
          </cell>
          <cell r="AF60" t="e">
            <v>#DIV/0!</v>
          </cell>
          <cell r="AH60" t="e">
            <v>#DIV/0!</v>
          </cell>
          <cell r="AI60" t="e">
            <v>#DIV/0!</v>
          </cell>
          <cell r="AJ60" t="e">
            <v>#DIV/0!</v>
          </cell>
          <cell r="AK60" t="e">
            <v>#DIV/0!</v>
          </cell>
          <cell r="AL60" t="e">
            <v>#DIV/0!</v>
          </cell>
          <cell r="AN60">
            <v>4.4804640846272115E-2</v>
          </cell>
          <cell r="AO60">
            <v>6.6552093619345776E-2</v>
          </cell>
          <cell r="AP60">
            <v>0.10899498910675387</v>
          </cell>
          <cell r="AQ60">
            <v>6.8816652186226568E-2</v>
          </cell>
          <cell r="AR60">
            <v>9.9442503607560795E-2</v>
          </cell>
          <cell r="AT60">
            <v>0.13236655584051871</v>
          </cell>
          <cell r="AU60">
            <v>9.8510976825970431E-2</v>
          </cell>
          <cell r="AV60">
            <v>7.1290096618978005E-2</v>
          </cell>
          <cell r="AW60">
            <v>3.8536292676265793E-2</v>
          </cell>
          <cell r="AX60">
            <v>8.3431214297576828E-2</v>
          </cell>
          <cell r="AZ60">
            <v>6.5529034883163861E-2</v>
          </cell>
          <cell r="BA60">
            <v>8.0596362125780807E-2</v>
          </cell>
          <cell r="BB60">
            <v>8.6301232593821275E-2</v>
          </cell>
          <cell r="BC60">
            <v>8.9630286189447128E-2</v>
          </cell>
          <cell r="BD60">
            <v>8.0659765154471375E-2</v>
          </cell>
        </row>
        <row r="61">
          <cell r="A61" t="str">
            <v xml:space="preserve">     Other Foreign Countries</v>
          </cell>
          <cell r="D61" t="str">
            <v>-</v>
          </cell>
          <cell r="E61" t="str">
            <v>-</v>
          </cell>
          <cell r="F61" t="str">
            <v>-</v>
          </cell>
          <cell r="G61" t="str">
            <v>-</v>
          </cell>
          <cell r="H61" t="str">
            <v>-</v>
          </cell>
          <cell r="J61" t="str">
            <v>-</v>
          </cell>
          <cell r="K61" t="str">
            <v>-</v>
          </cell>
          <cell r="L61" t="str">
            <v>-</v>
          </cell>
          <cell r="M61" t="str">
            <v>-</v>
          </cell>
          <cell r="N61" t="str">
            <v>-</v>
          </cell>
          <cell r="P61" t="str">
            <v>-</v>
          </cell>
          <cell r="Q61" t="str">
            <v>-</v>
          </cell>
          <cell r="R61" t="str">
            <v>-</v>
          </cell>
          <cell r="S61" t="str">
            <v>-</v>
          </cell>
          <cell r="T61" t="str">
            <v>-</v>
          </cell>
          <cell r="V61" t="str">
            <v>-</v>
          </cell>
          <cell r="W61" t="str">
            <v>-</v>
          </cell>
          <cell r="X61" t="str">
            <v>-</v>
          </cell>
          <cell r="Y61" t="str">
            <v>-</v>
          </cell>
          <cell r="Z61" t="str">
            <v>-</v>
          </cell>
          <cell r="AB61" t="str">
            <v>-</v>
          </cell>
          <cell r="AC61" t="str">
            <v>-</v>
          </cell>
          <cell r="AD61" t="str">
            <v>-</v>
          </cell>
          <cell r="AE61" t="str">
            <v>-</v>
          </cell>
          <cell r="AF61" t="str">
            <v>-</v>
          </cell>
          <cell r="AH61" t="str">
            <v>-</v>
          </cell>
          <cell r="AI61" t="str">
            <v>-</v>
          </cell>
          <cell r="AJ61" t="str">
            <v>-</v>
          </cell>
          <cell r="AK61" t="str">
            <v>-</v>
          </cell>
          <cell r="AL61" t="str">
            <v>-</v>
          </cell>
          <cell r="AN61" t="str">
            <v>-</v>
          </cell>
          <cell r="AO61" t="str">
            <v>-</v>
          </cell>
          <cell r="AP61" t="str">
            <v>-</v>
          </cell>
          <cell r="AQ61" t="str">
            <v>-</v>
          </cell>
          <cell r="AR61" t="str">
            <v>-</v>
          </cell>
          <cell r="AT61" t="str">
            <v>-</v>
          </cell>
          <cell r="AU61" t="str">
            <v>-</v>
          </cell>
          <cell r="AV61" t="str">
            <v>-</v>
          </cell>
          <cell r="AW61" t="str">
            <v>-</v>
          </cell>
          <cell r="AX61" t="str">
            <v>-</v>
          </cell>
          <cell r="AZ61" t="str">
            <v>-</v>
          </cell>
          <cell r="BA61" t="str">
            <v>-</v>
          </cell>
          <cell r="BB61" t="str">
            <v>-</v>
          </cell>
          <cell r="BC61" t="str">
            <v>-</v>
          </cell>
          <cell r="BD61" t="str">
            <v>-</v>
          </cell>
        </row>
        <row r="62">
          <cell r="A62" t="str">
            <v>Total</v>
          </cell>
          <cell r="D62" t="str">
            <v>-</v>
          </cell>
          <cell r="E62" t="str">
            <v>-</v>
          </cell>
          <cell r="F62" t="str">
            <v>-</v>
          </cell>
          <cell r="G62" t="str">
            <v>-</v>
          </cell>
          <cell r="H62" t="str">
            <v>-</v>
          </cell>
          <cell r="J62">
            <v>0.57881658642646383</v>
          </cell>
          <cell r="K62">
            <v>0.49784937824296316</v>
          </cell>
          <cell r="L62">
            <v>0.45744991044278738</v>
          </cell>
          <cell r="M62">
            <v>0.36787564766839376</v>
          </cell>
          <cell r="N62">
            <v>0.46587829952558724</v>
          </cell>
          <cell r="P62">
            <v>0.33434979342907734</v>
          </cell>
          <cell r="Q62">
            <v>0.22025194091169964</v>
          </cell>
          <cell r="R62">
            <v>0.19786218525822408</v>
          </cell>
          <cell r="S62">
            <v>0.15551643192488251</v>
          </cell>
          <cell r="T62">
            <v>0.22223283704933938</v>
          </cell>
          <cell r="V62">
            <v>8.2983167465290553E-2</v>
          </cell>
          <cell r="W62">
            <v>6.7609050849136043E-2</v>
          </cell>
          <cell r="X62">
            <v>-7.3964497041412169E-4</v>
          </cell>
          <cell r="Y62">
            <v>-6.9786232051341157E-2</v>
          </cell>
          <cell r="Z62">
            <v>1.8362303765655064E-2</v>
          </cell>
          <cell r="AB62">
            <v>4.4926483935379125E-3</v>
          </cell>
          <cell r="AC62">
            <v>0.12428382608695654</v>
          </cell>
          <cell r="AD62">
            <v>0.26469335498197277</v>
          </cell>
          <cell r="AE62">
            <v>0.43813637622533852</v>
          </cell>
          <cell r="AF62">
            <v>0.20250020770724997</v>
          </cell>
          <cell r="AH62">
            <v>0.29597806874181187</v>
          </cell>
          <cell r="AI62">
            <v>0.17302218751664977</v>
          </cell>
          <cell r="AJ62">
            <v>6.7389481364171777E-2</v>
          </cell>
          <cell r="AK62">
            <v>-2.5790102014113248E-2</v>
          </cell>
          <cell r="AL62">
            <v>0.11570985290111069</v>
          </cell>
          <cell r="AN62">
            <v>4.4804640846271893E-2</v>
          </cell>
          <cell r="AO62">
            <v>6.6552093619345776E-2</v>
          </cell>
          <cell r="AP62">
            <v>0.10899498910675387</v>
          </cell>
          <cell r="AQ62">
            <v>6.8816652186226568E-2</v>
          </cell>
          <cell r="AR62">
            <v>9.9442503607561017E-2</v>
          </cell>
          <cell r="AT62">
            <v>0.13236655584051871</v>
          </cell>
          <cell r="AU62">
            <v>9.8510976825970431E-2</v>
          </cell>
          <cell r="AV62">
            <v>7.1290096618978005E-2</v>
          </cell>
          <cell r="AW62">
            <v>3.8536292676265793E-2</v>
          </cell>
          <cell r="AX62">
            <v>8.343121429757705E-2</v>
          </cell>
          <cell r="AZ62">
            <v>6.5529034883163639E-2</v>
          </cell>
          <cell r="BA62">
            <v>8.0596362125780807E-2</v>
          </cell>
          <cell r="BB62">
            <v>8.6301232593821275E-2</v>
          </cell>
          <cell r="BC62">
            <v>8.9630286189447128E-2</v>
          </cell>
          <cell r="BD62">
            <v>8.0659765154471375E-2</v>
          </cell>
        </row>
        <row r="64">
          <cell r="A64" t="str">
            <v>Constant Currency Growth</v>
          </cell>
        </row>
        <row r="65">
          <cell r="A65" t="str">
            <v xml:space="preserve">     Untied States</v>
          </cell>
          <cell r="D65" t="str">
            <v>-</v>
          </cell>
          <cell r="E65" t="str">
            <v>-</v>
          </cell>
          <cell r="F65" t="str">
            <v>-</v>
          </cell>
          <cell r="G65" t="str">
            <v>-</v>
          </cell>
          <cell r="H65" t="str">
            <v>-</v>
          </cell>
          <cell r="J65" t="e">
            <v>#DIV/0!</v>
          </cell>
          <cell r="K65" t="e">
            <v>#DIV/0!</v>
          </cell>
          <cell r="L65" t="e">
            <v>#DIV/0!</v>
          </cell>
          <cell r="M65" t="e">
            <v>#DIV/0!</v>
          </cell>
          <cell r="N65" t="e">
            <v>#DIV/0!</v>
          </cell>
          <cell r="P65" t="e">
            <v>#DIV/0!</v>
          </cell>
          <cell r="Q65" t="e">
            <v>#DIV/0!</v>
          </cell>
          <cell r="R65" t="e">
            <v>#DIV/0!</v>
          </cell>
          <cell r="S65" t="e">
            <v>#DIV/0!</v>
          </cell>
          <cell r="T65" t="e">
            <v>#DIV/0!</v>
          </cell>
          <cell r="V65" t="e">
            <v>#DIV/0!</v>
          </cell>
          <cell r="W65" t="e">
            <v>#DIV/0!</v>
          </cell>
          <cell r="X65" t="e">
            <v>#DIV/0!</v>
          </cell>
          <cell r="Y65" t="e">
            <v>#DIV/0!</v>
          </cell>
          <cell r="Z65" t="e">
            <v>#DIV/0!</v>
          </cell>
          <cell r="AB65" t="e">
            <v>#DIV/0!</v>
          </cell>
          <cell r="AC65" t="e">
            <v>#DIV/0!</v>
          </cell>
          <cell r="AD65" t="e">
            <v>#DIV/0!</v>
          </cell>
          <cell r="AE65" t="e">
            <v>#DIV/0!</v>
          </cell>
          <cell r="AF65" t="e">
            <v>#DIV/0!</v>
          </cell>
          <cell r="AH65" t="e">
            <v>#DIV/0!</v>
          </cell>
          <cell r="AI65" t="e">
            <v>#DIV/0!</v>
          </cell>
          <cell r="AJ65" t="e">
            <v>#DIV/0!</v>
          </cell>
          <cell r="AK65" t="e">
            <v>#DIV/0!</v>
          </cell>
          <cell r="AL65" t="e">
            <v>#DIV/0!</v>
          </cell>
          <cell r="AN65">
            <v>4.4804640846272115E-2</v>
          </cell>
          <cell r="AO65">
            <v>6.6552093619345554E-2</v>
          </cell>
          <cell r="AP65">
            <v>0.10899498910675387</v>
          </cell>
          <cell r="AQ65">
            <v>6.8816652186226568E-2</v>
          </cell>
          <cell r="AR65">
            <v>9.9442503607561017E-2</v>
          </cell>
          <cell r="AT65">
            <v>0.13236655584051871</v>
          </cell>
          <cell r="AU65">
            <v>9.8510976825970431E-2</v>
          </cell>
          <cell r="AV65">
            <v>7.1290096618978005E-2</v>
          </cell>
          <cell r="AW65">
            <v>3.8536292676265793E-2</v>
          </cell>
          <cell r="AX65">
            <v>8.343121429757705E-2</v>
          </cell>
          <cell r="AZ65">
            <v>6.5529034883163861E-2</v>
          </cell>
          <cell r="BA65">
            <v>8.0596362125780807E-2</v>
          </cell>
          <cell r="BB65">
            <v>8.6301232593821275E-2</v>
          </cell>
          <cell r="BC65">
            <v>8.9630286189446906E-2</v>
          </cell>
          <cell r="BD65">
            <v>8.0659765154471375E-2</v>
          </cell>
        </row>
        <row r="66">
          <cell r="A66" t="str">
            <v xml:space="preserve">     EMEA</v>
          </cell>
          <cell r="D66" t="str">
            <v>-</v>
          </cell>
          <cell r="E66" t="str">
            <v>-</v>
          </cell>
          <cell r="F66" t="str">
            <v>-</v>
          </cell>
          <cell r="G66" t="str">
            <v>-</v>
          </cell>
          <cell r="H66" t="str">
            <v>-</v>
          </cell>
          <cell r="J66" t="e">
            <v>#DIV/0!</v>
          </cell>
          <cell r="K66" t="e">
            <v>#DIV/0!</v>
          </cell>
          <cell r="L66" t="e">
            <v>#DIV/0!</v>
          </cell>
          <cell r="M66" t="e">
            <v>#DIV/0!</v>
          </cell>
          <cell r="N66" t="e">
            <v>#DIV/0!</v>
          </cell>
          <cell r="P66" t="e">
            <v>#DIV/0!</v>
          </cell>
          <cell r="Q66" t="e">
            <v>#DIV/0!</v>
          </cell>
          <cell r="R66" t="e">
            <v>#DIV/0!</v>
          </cell>
          <cell r="S66" t="e">
            <v>#DIV/0!</v>
          </cell>
          <cell r="T66" t="e">
            <v>#DIV/0!</v>
          </cell>
          <cell r="V66" t="e">
            <v>#DIV/0!</v>
          </cell>
          <cell r="W66" t="e">
            <v>#DIV/0!</v>
          </cell>
          <cell r="X66" t="e">
            <v>#DIV/0!</v>
          </cell>
          <cell r="Y66" t="e">
            <v>#DIV/0!</v>
          </cell>
          <cell r="Z66" t="e">
            <v>#DIV/0!</v>
          </cell>
          <cell r="AB66" t="e">
            <v>#DIV/0!</v>
          </cell>
          <cell r="AC66" t="e">
            <v>#DIV/0!</v>
          </cell>
          <cell r="AD66" t="e">
            <v>#DIV/0!</v>
          </cell>
          <cell r="AE66" t="e">
            <v>#DIV/0!</v>
          </cell>
          <cell r="AF66" t="e">
            <v>#DIV/0!</v>
          </cell>
          <cell r="AH66" t="e">
            <v>#DIV/0!</v>
          </cell>
          <cell r="AI66" t="e">
            <v>#DIV/0!</v>
          </cell>
          <cell r="AJ66" t="e">
            <v>#DIV/0!</v>
          </cell>
          <cell r="AK66" t="e">
            <v>#DIV/0!</v>
          </cell>
          <cell r="AL66" t="e">
            <v>#DIV/0!</v>
          </cell>
          <cell r="AN66">
            <v>4.4804640846271893E-2</v>
          </cell>
          <cell r="AO66">
            <v>6.6552093619345776E-2</v>
          </cell>
          <cell r="AP66">
            <v>0.10899498910675387</v>
          </cell>
          <cell r="AQ66">
            <v>6.8816652186226346E-2</v>
          </cell>
          <cell r="AR66">
            <v>9.9442503607560795E-2</v>
          </cell>
          <cell r="AT66">
            <v>0.13236655584051871</v>
          </cell>
          <cell r="AU66">
            <v>9.8510976825970431E-2</v>
          </cell>
          <cell r="AV66">
            <v>7.1290096618978005E-2</v>
          </cell>
          <cell r="AW66">
            <v>3.8536292676265793E-2</v>
          </cell>
          <cell r="AX66">
            <v>8.343121429757705E-2</v>
          </cell>
          <cell r="AZ66">
            <v>6.5529034883163639E-2</v>
          </cell>
          <cell r="BA66">
            <v>8.0596362125780807E-2</v>
          </cell>
          <cell r="BB66">
            <v>8.6301232593821275E-2</v>
          </cell>
          <cell r="BC66">
            <v>8.9630286189446906E-2</v>
          </cell>
          <cell r="BD66">
            <v>8.0659765154471597E-2</v>
          </cell>
        </row>
        <row r="67">
          <cell r="A67" t="str">
            <v xml:space="preserve">     Asia Pacific</v>
          </cell>
          <cell r="D67" t="str">
            <v>-</v>
          </cell>
          <cell r="E67" t="str">
            <v>-</v>
          </cell>
          <cell r="F67" t="str">
            <v>-</v>
          </cell>
          <cell r="G67" t="str">
            <v>-</v>
          </cell>
          <cell r="H67" t="str">
            <v>-</v>
          </cell>
          <cell r="J67" t="e">
            <v>#DIV/0!</v>
          </cell>
          <cell r="K67" t="e">
            <v>#DIV/0!</v>
          </cell>
          <cell r="L67" t="e">
            <v>#DIV/0!</v>
          </cell>
          <cell r="M67" t="e">
            <v>#DIV/0!</v>
          </cell>
          <cell r="N67" t="e">
            <v>#DIV/0!</v>
          </cell>
          <cell r="P67" t="e">
            <v>#DIV/0!</v>
          </cell>
          <cell r="Q67" t="e">
            <v>#DIV/0!</v>
          </cell>
          <cell r="R67" t="e">
            <v>#DIV/0!</v>
          </cell>
          <cell r="S67" t="e">
            <v>#DIV/0!</v>
          </cell>
          <cell r="T67" t="e">
            <v>#DIV/0!</v>
          </cell>
          <cell r="V67" t="e">
            <v>#DIV/0!</v>
          </cell>
          <cell r="W67" t="e">
            <v>#DIV/0!</v>
          </cell>
          <cell r="X67" t="e">
            <v>#DIV/0!</v>
          </cell>
          <cell r="Y67" t="e">
            <v>#DIV/0!</v>
          </cell>
          <cell r="Z67" t="e">
            <v>#DIV/0!</v>
          </cell>
          <cell r="AB67" t="e">
            <v>#DIV/0!</v>
          </cell>
          <cell r="AC67" t="e">
            <v>#DIV/0!</v>
          </cell>
          <cell r="AD67" t="e">
            <v>#DIV/0!</v>
          </cell>
          <cell r="AE67" t="e">
            <v>#DIV/0!</v>
          </cell>
          <cell r="AF67" t="e">
            <v>#DIV/0!</v>
          </cell>
          <cell r="AH67" t="e">
            <v>#DIV/0!</v>
          </cell>
          <cell r="AI67" t="e">
            <v>#DIV/0!</v>
          </cell>
          <cell r="AJ67" t="e">
            <v>#DIV/0!</v>
          </cell>
          <cell r="AK67" t="e">
            <v>#DIV/0!</v>
          </cell>
          <cell r="AL67" t="e">
            <v>#DIV/0!</v>
          </cell>
          <cell r="AN67">
            <v>4.4804640846272115E-2</v>
          </cell>
          <cell r="AO67">
            <v>6.6552093619345776E-2</v>
          </cell>
          <cell r="AP67">
            <v>0.10899498910675387</v>
          </cell>
          <cell r="AQ67">
            <v>6.8816652186226568E-2</v>
          </cell>
          <cell r="AR67">
            <v>9.9442503607560795E-2</v>
          </cell>
          <cell r="AT67">
            <v>0.13236655584051871</v>
          </cell>
          <cell r="AU67">
            <v>9.8510976825970431E-2</v>
          </cell>
          <cell r="AV67">
            <v>7.1290096618978005E-2</v>
          </cell>
          <cell r="AW67">
            <v>3.8536292676265793E-2</v>
          </cell>
          <cell r="AX67">
            <v>8.3431214297576828E-2</v>
          </cell>
          <cell r="AZ67">
            <v>6.5529034883163861E-2</v>
          </cell>
          <cell r="BA67">
            <v>8.0596362125780807E-2</v>
          </cell>
          <cell r="BB67">
            <v>8.6301232593821275E-2</v>
          </cell>
          <cell r="BC67">
            <v>8.9630286189447128E-2</v>
          </cell>
          <cell r="BD67">
            <v>8.0659765154471375E-2</v>
          </cell>
        </row>
        <row r="68">
          <cell r="A68" t="str">
            <v>Total</v>
          </cell>
          <cell r="D68" t="str">
            <v>-</v>
          </cell>
          <cell r="E68" t="str">
            <v>-</v>
          </cell>
          <cell r="F68" t="str">
            <v>-</v>
          </cell>
          <cell r="G68" t="str">
            <v>-</v>
          </cell>
          <cell r="H68" t="str">
            <v>-</v>
          </cell>
          <cell r="J68" t="e">
            <v>#DIV/0!</v>
          </cell>
          <cell r="K68" t="e">
            <v>#DIV/0!</v>
          </cell>
          <cell r="L68" t="e">
            <v>#DIV/0!</v>
          </cell>
          <cell r="M68" t="e">
            <v>#DIV/0!</v>
          </cell>
          <cell r="N68" t="e">
            <v>#DIV/0!</v>
          </cell>
          <cell r="P68" t="e">
            <v>#DIV/0!</v>
          </cell>
          <cell r="Q68" t="e">
            <v>#DIV/0!</v>
          </cell>
          <cell r="R68" t="e">
            <v>#DIV/0!</v>
          </cell>
          <cell r="S68" t="e">
            <v>#DIV/0!</v>
          </cell>
          <cell r="T68" t="e">
            <v>#DIV/0!</v>
          </cell>
          <cell r="V68" t="e">
            <v>#DIV/0!</v>
          </cell>
          <cell r="W68" t="e">
            <v>#DIV/0!</v>
          </cell>
          <cell r="X68" t="e">
            <v>#DIV/0!</v>
          </cell>
          <cell r="Y68" t="e">
            <v>#DIV/0!</v>
          </cell>
          <cell r="Z68" t="e">
            <v>#DIV/0!</v>
          </cell>
          <cell r="AB68" t="e">
            <v>#DIV/0!</v>
          </cell>
          <cell r="AC68" t="e">
            <v>#DIV/0!</v>
          </cell>
          <cell r="AD68" t="e">
            <v>#DIV/0!</v>
          </cell>
          <cell r="AE68" t="e">
            <v>#DIV/0!</v>
          </cell>
          <cell r="AF68" t="e">
            <v>#DIV/0!</v>
          </cell>
          <cell r="AH68" t="e">
            <v>#DIV/0!</v>
          </cell>
          <cell r="AI68" t="e">
            <v>#DIV/0!</v>
          </cell>
          <cell r="AJ68" t="e">
            <v>#DIV/0!</v>
          </cell>
          <cell r="AK68" t="e">
            <v>#DIV/0!</v>
          </cell>
          <cell r="AL68" t="e">
            <v>#DIV/0!</v>
          </cell>
          <cell r="AN68">
            <v>4.4804640846271893E-2</v>
          </cell>
          <cell r="AO68">
            <v>6.6552093619345776E-2</v>
          </cell>
          <cell r="AP68">
            <v>0.10899498910675365</v>
          </cell>
          <cell r="AQ68">
            <v>6.8816652186226568E-2</v>
          </cell>
          <cell r="AR68">
            <v>9.9442503607561017E-2</v>
          </cell>
          <cell r="AT68">
            <v>0.13236655584051871</v>
          </cell>
          <cell r="AU68">
            <v>9.8510976825970653E-2</v>
          </cell>
          <cell r="AV68">
            <v>7.1290096618978005E-2</v>
          </cell>
          <cell r="AW68">
            <v>3.8536292676265793E-2</v>
          </cell>
          <cell r="AX68">
            <v>8.343121429757705E-2</v>
          </cell>
          <cell r="AZ68">
            <v>6.5529034883163639E-2</v>
          </cell>
          <cell r="BA68">
            <v>8.0596362125781029E-2</v>
          </cell>
          <cell r="BB68">
            <v>8.6301232593821053E-2</v>
          </cell>
          <cell r="BC68">
            <v>8.9630286189446906E-2</v>
          </cell>
          <cell r="BD68">
            <v>8.0659765154471375E-2</v>
          </cell>
        </row>
        <row r="70">
          <cell r="A70" t="str">
            <v>% of Sales</v>
          </cell>
        </row>
        <row r="71">
          <cell r="A71" t="str">
            <v xml:space="preserve">     Untied States</v>
          </cell>
          <cell r="D71">
            <v>0</v>
          </cell>
          <cell r="E71">
            <v>0</v>
          </cell>
          <cell r="F71">
            <v>0</v>
          </cell>
          <cell r="G71">
            <v>0</v>
          </cell>
          <cell r="H71">
            <v>0</v>
          </cell>
          <cell r="J71">
            <v>0</v>
          </cell>
          <cell r="K71">
            <v>0</v>
          </cell>
          <cell r="L71">
            <v>0</v>
          </cell>
          <cell r="M71">
            <v>0</v>
          </cell>
          <cell r="N71">
            <v>0</v>
          </cell>
          <cell r="P71">
            <v>0</v>
          </cell>
          <cell r="Q71">
            <v>0</v>
          </cell>
          <cell r="R71">
            <v>0</v>
          </cell>
          <cell r="S71">
            <v>0</v>
          </cell>
          <cell r="T71">
            <v>0</v>
          </cell>
          <cell r="V71">
            <v>0</v>
          </cell>
          <cell r="W71">
            <v>0</v>
          </cell>
          <cell r="X71">
            <v>0</v>
          </cell>
          <cell r="Y71">
            <v>0</v>
          </cell>
          <cell r="Z71">
            <v>0</v>
          </cell>
          <cell r="AB71">
            <v>0</v>
          </cell>
          <cell r="AC71">
            <v>0</v>
          </cell>
          <cell r="AD71">
            <v>0</v>
          </cell>
          <cell r="AE71">
            <v>0</v>
          </cell>
          <cell r="AF71">
            <v>0</v>
          </cell>
          <cell r="AH71">
            <v>0</v>
          </cell>
          <cell r="AI71">
            <v>0</v>
          </cell>
          <cell r="AJ71">
            <v>0</v>
          </cell>
          <cell r="AK71">
            <v>0</v>
          </cell>
          <cell r="AL71">
            <v>0</v>
          </cell>
          <cell r="AN71">
            <v>0.64</v>
          </cell>
          <cell r="AO71">
            <v>0.64</v>
          </cell>
          <cell r="AP71">
            <v>0.64</v>
          </cell>
          <cell r="AQ71">
            <v>0.64</v>
          </cell>
          <cell r="AR71">
            <v>0.64</v>
          </cell>
          <cell r="AT71">
            <v>0.64</v>
          </cell>
          <cell r="AU71">
            <v>0.64</v>
          </cell>
          <cell r="AV71">
            <v>0.64</v>
          </cell>
          <cell r="AW71">
            <v>0.64</v>
          </cell>
          <cell r="AX71">
            <v>0.64</v>
          </cell>
          <cell r="AZ71">
            <v>0.64</v>
          </cell>
          <cell r="BA71">
            <v>0.64</v>
          </cell>
          <cell r="BB71">
            <v>0.64</v>
          </cell>
          <cell r="BC71">
            <v>0.64</v>
          </cell>
          <cell r="BD71">
            <v>0.64</v>
          </cell>
        </row>
        <row r="72">
          <cell r="A72" t="str">
            <v xml:space="preserve">     EMEA</v>
          </cell>
          <cell r="D72">
            <v>0</v>
          </cell>
          <cell r="E72">
            <v>0</v>
          </cell>
          <cell r="F72">
            <v>0</v>
          </cell>
          <cell r="G72">
            <v>0</v>
          </cell>
          <cell r="H72">
            <v>0</v>
          </cell>
          <cell r="J72">
            <v>0</v>
          </cell>
          <cell r="K72">
            <v>0</v>
          </cell>
          <cell r="L72">
            <v>0</v>
          </cell>
          <cell r="M72">
            <v>0</v>
          </cell>
          <cell r="N72">
            <v>0</v>
          </cell>
          <cell r="P72">
            <v>0</v>
          </cell>
          <cell r="Q72">
            <v>0</v>
          </cell>
          <cell r="R72">
            <v>0</v>
          </cell>
          <cell r="S72">
            <v>0</v>
          </cell>
          <cell r="T72">
            <v>0</v>
          </cell>
          <cell r="V72">
            <v>0</v>
          </cell>
          <cell r="W72">
            <v>0</v>
          </cell>
          <cell r="X72">
            <v>0</v>
          </cell>
          <cell r="Y72">
            <v>0</v>
          </cell>
          <cell r="Z72">
            <v>0</v>
          </cell>
          <cell r="AB72">
            <v>0</v>
          </cell>
          <cell r="AC72">
            <v>0</v>
          </cell>
          <cell r="AD72">
            <v>0</v>
          </cell>
          <cell r="AE72">
            <v>0</v>
          </cell>
          <cell r="AF72">
            <v>0</v>
          </cell>
          <cell r="AH72">
            <v>0</v>
          </cell>
          <cell r="AI72">
            <v>0</v>
          </cell>
          <cell r="AJ72">
            <v>0</v>
          </cell>
          <cell r="AK72">
            <v>0</v>
          </cell>
          <cell r="AL72">
            <v>0</v>
          </cell>
          <cell r="AN72">
            <v>0.26</v>
          </cell>
          <cell r="AO72">
            <v>0.26</v>
          </cell>
          <cell r="AP72">
            <v>0.26</v>
          </cell>
          <cell r="AQ72">
            <v>0.26</v>
          </cell>
          <cell r="AR72">
            <v>0.26</v>
          </cell>
          <cell r="AT72">
            <v>0.26</v>
          </cell>
          <cell r="AU72">
            <v>0.26</v>
          </cell>
          <cell r="AV72">
            <v>0.26</v>
          </cell>
          <cell r="AW72">
            <v>0.26</v>
          </cell>
          <cell r="AX72">
            <v>0.26</v>
          </cell>
          <cell r="AZ72">
            <v>0.26</v>
          </cell>
          <cell r="BA72">
            <v>0.26</v>
          </cell>
          <cell r="BB72">
            <v>0.26</v>
          </cell>
          <cell r="BC72">
            <v>0.26</v>
          </cell>
          <cell r="BD72">
            <v>0.26</v>
          </cell>
        </row>
        <row r="73">
          <cell r="A73" t="str">
            <v xml:space="preserve">     Asia Pacific</v>
          </cell>
          <cell r="D73">
            <v>0</v>
          </cell>
          <cell r="E73">
            <v>0</v>
          </cell>
          <cell r="F73">
            <v>0</v>
          </cell>
          <cell r="G73">
            <v>0</v>
          </cell>
          <cell r="H73">
            <v>0</v>
          </cell>
          <cell r="J73">
            <v>1</v>
          </cell>
          <cell r="K73">
            <v>1</v>
          </cell>
          <cell r="L73">
            <v>1</v>
          </cell>
          <cell r="M73">
            <v>1</v>
          </cell>
          <cell r="N73">
            <v>0</v>
          </cell>
          <cell r="P73">
            <v>0</v>
          </cell>
          <cell r="Q73">
            <v>0</v>
          </cell>
          <cell r="R73">
            <v>0</v>
          </cell>
          <cell r="S73">
            <v>0</v>
          </cell>
          <cell r="T73">
            <v>0</v>
          </cell>
          <cell r="V73">
            <v>0</v>
          </cell>
          <cell r="W73">
            <v>0</v>
          </cell>
          <cell r="X73">
            <v>0</v>
          </cell>
          <cell r="Y73">
            <v>0</v>
          </cell>
          <cell r="Z73">
            <v>0</v>
          </cell>
          <cell r="AB73">
            <v>0</v>
          </cell>
          <cell r="AC73">
            <v>0</v>
          </cell>
          <cell r="AD73">
            <v>0</v>
          </cell>
          <cell r="AE73">
            <v>0</v>
          </cell>
          <cell r="AF73">
            <v>0</v>
          </cell>
          <cell r="AH73">
            <v>0</v>
          </cell>
          <cell r="AI73">
            <v>0</v>
          </cell>
          <cell r="AJ73">
            <v>0</v>
          </cell>
          <cell r="AK73">
            <v>0</v>
          </cell>
          <cell r="AL73">
            <v>0</v>
          </cell>
          <cell r="AN73">
            <v>0.1</v>
          </cell>
          <cell r="AO73">
            <v>0.1</v>
          </cell>
          <cell r="AP73">
            <v>0.1</v>
          </cell>
          <cell r="AQ73">
            <v>0.1</v>
          </cell>
          <cell r="AR73">
            <v>0.1</v>
          </cell>
          <cell r="AT73">
            <v>0.1</v>
          </cell>
          <cell r="AU73">
            <v>0.1</v>
          </cell>
          <cell r="AV73">
            <v>0.1</v>
          </cell>
          <cell r="AW73">
            <v>0.1</v>
          </cell>
          <cell r="AX73">
            <v>0.1</v>
          </cell>
          <cell r="AZ73">
            <v>0.1</v>
          </cell>
          <cell r="BA73">
            <v>0.1</v>
          </cell>
          <cell r="BB73">
            <v>0.1</v>
          </cell>
          <cell r="BC73">
            <v>0.1</v>
          </cell>
          <cell r="BD73">
            <v>0.1</v>
          </cell>
        </row>
        <row r="74">
          <cell r="A74" t="str">
            <v xml:space="preserve">     Other </v>
          </cell>
          <cell r="D74" t="str">
            <v>-</v>
          </cell>
          <cell r="E74" t="str">
            <v>-</v>
          </cell>
          <cell r="F74" t="str">
            <v>-</v>
          </cell>
          <cell r="G74" t="str">
            <v>-</v>
          </cell>
          <cell r="H74" t="str">
            <v>-</v>
          </cell>
          <cell r="J74" t="str">
            <v>-</v>
          </cell>
          <cell r="K74" t="str">
            <v>-</v>
          </cell>
          <cell r="L74" t="str">
            <v>-</v>
          </cell>
          <cell r="M74" t="str">
            <v>-</v>
          </cell>
          <cell r="N74" t="str">
            <v>-</v>
          </cell>
          <cell r="P74" t="str">
            <v>-</v>
          </cell>
          <cell r="Q74" t="str">
            <v>-</v>
          </cell>
          <cell r="R74" t="str">
            <v>-</v>
          </cell>
          <cell r="S74" t="str">
            <v>-</v>
          </cell>
          <cell r="T74">
            <v>1</v>
          </cell>
          <cell r="V74" t="str">
            <v>-</v>
          </cell>
          <cell r="W74" t="str">
            <v>-</v>
          </cell>
          <cell r="X74" t="str">
            <v>-</v>
          </cell>
          <cell r="Y74" t="str">
            <v>-</v>
          </cell>
          <cell r="Z74">
            <v>0</v>
          </cell>
          <cell r="AB74" t="str">
            <v>-</v>
          </cell>
          <cell r="AC74" t="str">
            <v>-</v>
          </cell>
          <cell r="AD74" t="str">
            <v>-</v>
          </cell>
          <cell r="AE74" t="str">
            <v>-</v>
          </cell>
          <cell r="AF74">
            <v>1</v>
          </cell>
          <cell r="AH74" t="str">
            <v>-</v>
          </cell>
          <cell r="AI74" t="str">
            <v>-</v>
          </cell>
          <cell r="AJ74" t="str">
            <v>-</v>
          </cell>
          <cell r="AK74" t="str">
            <v>-</v>
          </cell>
          <cell r="AL74">
            <v>1</v>
          </cell>
          <cell r="AN74" t="str">
            <v>-</v>
          </cell>
          <cell r="AO74" t="str">
            <v>-</v>
          </cell>
          <cell r="AP74" t="str">
            <v>-</v>
          </cell>
          <cell r="AQ74" t="str">
            <v>-</v>
          </cell>
          <cell r="AR74" t="str">
            <v>-</v>
          </cell>
          <cell r="AT74" t="str">
            <v>-</v>
          </cell>
          <cell r="AU74" t="str">
            <v>-</v>
          </cell>
          <cell r="AV74" t="str">
            <v>-</v>
          </cell>
          <cell r="AW74" t="str">
            <v>-</v>
          </cell>
          <cell r="AX74" t="str">
            <v>-</v>
          </cell>
          <cell r="AZ74" t="str">
            <v>-</v>
          </cell>
          <cell r="BA74" t="str">
            <v>-</v>
          </cell>
          <cell r="BB74" t="str">
            <v>-</v>
          </cell>
          <cell r="BC74" t="str">
            <v>-</v>
          </cell>
          <cell r="BD74" t="str">
            <v>-</v>
          </cell>
        </row>
        <row r="76">
          <cell r="A76" t="str">
            <v xml:space="preserve">Notes: </v>
          </cell>
        </row>
        <row r="77">
          <cell r="A77" t="str">
            <v>1) Historical Total Revenue figures are from most recent company filings.</v>
          </cell>
        </row>
        <row r="78">
          <cell r="A78" t="str">
            <v>2) Currency estimates are Morgan Stanley Estimates.</v>
          </cell>
        </row>
        <row r="79">
          <cell r="A79" t="str">
            <v>3) Historical currency figures use a daily average for each quarter.</v>
          </cell>
        </row>
        <row r="81">
          <cell r="A81" t="str">
            <v>Y.Y</v>
          </cell>
          <cell r="AQ81" t="str">
            <v>Est. Change in Euro</v>
          </cell>
          <cell r="AR81">
            <v>0.05</v>
          </cell>
          <cell r="BI81" t="str">
            <v>Est. Change in Euro</v>
          </cell>
          <cell r="BJ81">
            <v>0.05</v>
          </cell>
        </row>
        <row r="82">
          <cell r="A82" t="str">
            <v>Currency Sensitivity</v>
          </cell>
          <cell r="AQ82" t="str">
            <v>Est. Change in Yen</v>
          </cell>
          <cell r="AR82">
            <v>0.1</v>
          </cell>
          <cell r="BI82" t="str">
            <v>Est. Change in Yen</v>
          </cell>
          <cell r="BJ82">
            <v>0.1</v>
          </cell>
        </row>
        <row r="84">
          <cell r="A84" t="str">
            <v>Total Revenue by Geography</v>
          </cell>
        </row>
        <row r="85">
          <cell r="A85" t="str">
            <v>Total Revenues</v>
          </cell>
        </row>
        <row r="86">
          <cell r="A86" t="str">
            <v xml:space="preserve">     Domestic</v>
          </cell>
          <cell r="D86">
            <v>0</v>
          </cell>
          <cell r="E86">
            <v>0</v>
          </cell>
          <cell r="F86">
            <v>0</v>
          </cell>
          <cell r="G86">
            <v>0</v>
          </cell>
          <cell r="H86">
            <v>0</v>
          </cell>
          <cell r="J86">
            <v>0</v>
          </cell>
          <cell r="K86">
            <v>0</v>
          </cell>
          <cell r="L86">
            <v>0</v>
          </cell>
          <cell r="M86">
            <v>0</v>
          </cell>
          <cell r="N86">
            <v>0</v>
          </cell>
          <cell r="P86">
            <v>0</v>
          </cell>
          <cell r="Q86">
            <v>0</v>
          </cell>
          <cell r="R86">
            <v>0</v>
          </cell>
          <cell r="S86">
            <v>0</v>
          </cell>
          <cell r="T86">
            <v>0</v>
          </cell>
          <cell r="V86">
            <v>0</v>
          </cell>
          <cell r="W86">
            <v>0</v>
          </cell>
          <cell r="X86">
            <v>0</v>
          </cell>
          <cell r="Y86">
            <v>0</v>
          </cell>
          <cell r="Z86">
            <v>0</v>
          </cell>
          <cell r="AB86">
            <v>0</v>
          </cell>
          <cell r="AC86">
            <v>0</v>
          </cell>
          <cell r="AD86">
            <v>0</v>
          </cell>
          <cell r="AE86">
            <v>0</v>
          </cell>
          <cell r="AF86">
            <v>0</v>
          </cell>
          <cell r="AH86">
            <v>0</v>
          </cell>
          <cell r="AI86">
            <v>0</v>
          </cell>
          <cell r="AJ86">
            <v>0</v>
          </cell>
          <cell r="AK86">
            <v>0</v>
          </cell>
          <cell r="AL86">
            <v>0</v>
          </cell>
          <cell r="AN86">
            <v>31.352831999999999</v>
          </cell>
          <cell r="AO86">
            <v>32.489395199999997</v>
          </cell>
          <cell r="AP86">
            <v>33.880950272</v>
          </cell>
          <cell r="AQ86">
            <v>35.015292163326052</v>
          </cell>
          <cell r="AR86">
            <v>135.81178176757746</v>
          </cell>
          <cell r="AT86">
            <v>35.5028983876864</v>
          </cell>
          <cell r="AU86">
            <v>35.689957257636991</v>
          </cell>
          <cell r="AV86">
            <v>36.296326490433671</v>
          </cell>
          <cell r="AW86">
            <v>37.309213742324417</v>
          </cell>
          <cell r="AX86">
            <v>144.79839587808146</v>
          </cell>
          <cell r="AZ86">
            <v>37.829369054586522</v>
          </cell>
          <cell r="BA86">
            <v>38.566437977027142</v>
          </cell>
          <cell r="BB86">
            <v>39.428744205185865</v>
          </cell>
          <cell r="BC86">
            <v>40.653249247552203</v>
          </cell>
          <cell r="BD86">
            <v>156.47780048435172</v>
          </cell>
        </row>
        <row r="87">
          <cell r="A87" t="str">
            <v xml:space="preserve">     International</v>
          </cell>
          <cell r="D87">
            <v>19.317</v>
          </cell>
          <cell r="E87">
            <v>22.100352999999998</v>
          </cell>
          <cell r="F87">
            <v>24.007000000000001</v>
          </cell>
          <cell r="G87">
            <v>27.405999999999999</v>
          </cell>
          <cell r="H87">
            <v>92.830353000000002</v>
          </cell>
          <cell r="J87">
            <v>30.498000000000001</v>
          </cell>
          <cell r="K87">
            <v>33.103000000000002</v>
          </cell>
          <cell r="L87">
            <v>34.988999999999997</v>
          </cell>
          <cell r="M87">
            <v>37.488</v>
          </cell>
          <cell r="N87">
            <v>136.078</v>
          </cell>
          <cell r="P87">
            <v>40.695</v>
          </cell>
          <cell r="Q87">
            <v>40.393999999999998</v>
          </cell>
          <cell r="R87">
            <v>41.911999999999999</v>
          </cell>
          <cell r="S87">
            <v>43.317999999999998</v>
          </cell>
          <cell r="T87">
            <v>166.31900000000002</v>
          </cell>
          <cell r="V87">
            <v>44.072000000000003</v>
          </cell>
          <cell r="W87">
            <v>43.125</v>
          </cell>
          <cell r="X87">
            <v>41.881</v>
          </cell>
          <cell r="Y87">
            <v>40.295000000000002</v>
          </cell>
          <cell r="Z87">
            <v>169.37299999999999</v>
          </cell>
          <cell r="AB87">
            <v>44.27</v>
          </cell>
          <cell r="AC87">
            <v>48.484740000000002</v>
          </cell>
          <cell r="AD87">
            <v>52.966622400000006</v>
          </cell>
          <cell r="AE87">
            <v>57.949705280000018</v>
          </cell>
          <cell r="AF87">
            <v>203.67106768000002</v>
          </cell>
          <cell r="AH87">
            <v>57.372949103200014</v>
          </cell>
          <cell r="AI87">
            <v>56.873675775976011</v>
          </cell>
          <cell r="AJ87">
            <v>56.536015613147931</v>
          </cell>
          <cell r="AK87">
            <v>56.455176469141023</v>
          </cell>
          <cell r="AL87">
            <v>227.237816961465</v>
          </cell>
          <cell r="AN87">
            <v>17.635967999999998</v>
          </cell>
          <cell r="AO87">
            <v>18.275284800000001</v>
          </cell>
          <cell r="AP87">
            <v>19.058034528</v>
          </cell>
          <cell r="AQ87">
            <v>19.696101841870899</v>
          </cell>
          <cell r="AR87">
            <v>76.394127244262307</v>
          </cell>
          <cell r="AT87">
            <v>19.9703803430736</v>
          </cell>
          <cell r="AU87">
            <v>20.075600957420811</v>
          </cell>
          <cell r="AV87">
            <v>20.41668365086894</v>
          </cell>
          <cell r="AW87">
            <v>20.98643273005748</v>
          </cell>
          <cell r="AX87">
            <v>81.449097681420824</v>
          </cell>
          <cell r="AZ87">
            <v>21.279020093204913</v>
          </cell>
          <cell r="BA87">
            <v>21.693621362077771</v>
          </cell>
          <cell r="BB87">
            <v>22.178668615417045</v>
          </cell>
          <cell r="BC87">
            <v>22.867452701748114</v>
          </cell>
          <cell r="BD87">
            <v>88.018762772447843</v>
          </cell>
        </row>
        <row r="88">
          <cell r="A88" t="str">
            <v>Total</v>
          </cell>
          <cell r="D88">
            <v>19.317</v>
          </cell>
          <cell r="E88">
            <v>22.100352999999998</v>
          </cell>
          <cell r="F88">
            <v>24.007000000000001</v>
          </cell>
          <cell r="G88">
            <v>27.405999999999999</v>
          </cell>
          <cell r="H88">
            <v>92.830353000000002</v>
          </cell>
          <cell r="J88">
            <v>30.498000000000001</v>
          </cell>
          <cell r="K88">
            <v>33.103000000000002</v>
          </cell>
          <cell r="L88">
            <v>34.988999999999997</v>
          </cell>
          <cell r="M88">
            <v>37.488</v>
          </cell>
          <cell r="N88">
            <v>136.078</v>
          </cell>
          <cell r="P88">
            <v>40.695</v>
          </cell>
          <cell r="Q88">
            <v>40.393999999999998</v>
          </cell>
          <cell r="R88">
            <v>41.911999999999999</v>
          </cell>
          <cell r="S88">
            <v>43.317999999999998</v>
          </cell>
          <cell r="T88">
            <v>166.31900000000002</v>
          </cell>
          <cell r="V88">
            <v>44.072000000000003</v>
          </cell>
          <cell r="W88">
            <v>43.125</v>
          </cell>
          <cell r="X88">
            <v>41.881</v>
          </cell>
          <cell r="Y88">
            <v>40.295000000000002</v>
          </cell>
          <cell r="Z88">
            <v>169.37299999999999</v>
          </cell>
          <cell r="AB88">
            <v>44.27</v>
          </cell>
          <cell r="AC88">
            <v>48.484740000000002</v>
          </cell>
          <cell r="AD88">
            <v>52.966622400000006</v>
          </cell>
          <cell r="AE88">
            <v>57.949705280000018</v>
          </cell>
          <cell r="AF88">
            <v>203.67106768000002</v>
          </cell>
          <cell r="AH88">
            <v>57.372949103200014</v>
          </cell>
          <cell r="AI88">
            <v>56.873675775976011</v>
          </cell>
          <cell r="AJ88">
            <v>56.536015613147931</v>
          </cell>
          <cell r="AK88">
            <v>56.455176469141023</v>
          </cell>
          <cell r="AL88">
            <v>227.237816961465</v>
          </cell>
          <cell r="AN88">
            <v>48.988799999999998</v>
          </cell>
          <cell r="AO88">
            <v>50.764679999999998</v>
          </cell>
          <cell r="AP88">
            <v>52.9389848</v>
          </cell>
          <cell r="AQ88">
            <v>54.711394005196951</v>
          </cell>
          <cell r="AR88">
            <v>212.20590901183976</v>
          </cell>
          <cell r="AT88">
            <v>55.473278730760001</v>
          </cell>
          <cell r="AU88">
            <v>55.765558215057801</v>
          </cell>
          <cell r="AV88">
            <v>56.713010141302611</v>
          </cell>
          <cell r="AW88">
            <v>58.295646472381897</v>
          </cell>
          <cell r="AX88">
            <v>226.24749355950232</v>
          </cell>
          <cell r="AZ88">
            <v>59.108389147791435</v>
          </cell>
          <cell r="BA88">
            <v>60.260059339104913</v>
          </cell>
          <cell r="BB88">
            <v>61.60741282060291</v>
          </cell>
          <cell r="BC88">
            <v>63.520701949300317</v>
          </cell>
          <cell r="BD88">
            <v>244.49656325679956</v>
          </cell>
        </row>
        <row r="90">
          <cell r="A90" t="str">
            <v>Currency Dependant</v>
          </cell>
        </row>
        <row r="91">
          <cell r="A91" t="str">
            <v>Total Revenue</v>
          </cell>
          <cell r="D91">
            <v>0</v>
          </cell>
          <cell r="E91">
            <v>0</v>
          </cell>
          <cell r="F91">
            <v>0</v>
          </cell>
          <cell r="G91">
            <v>0</v>
          </cell>
          <cell r="H91">
            <v>0</v>
          </cell>
          <cell r="J91">
            <v>0</v>
          </cell>
          <cell r="K91">
            <v>0</v>
          </cell>
          <cell r="L91">
            <v>0</v>
          </cell>
          <cell r="M91">
            <v>0</v>
          </cell>
          <cell r="N91">
            <v>0</v>
          </cell>
          <cell r="P91" t="e">
            <v>#DIV/0!</v>
          </cell>
          <cell r="Q91" t="e">
            <v>#DIV/0!</v>
          </cell>
          <cell r="R91" t="e">
            <v>#DIV/0!</v>
          </cell>
          <cell r="S91" t="e">
            <v>#DIV/0!</v>
          </cell>
          <cell r="T91" t="e">
            <v>#DIV/0!</v>
          </cell>
          <cell r="V91" t="e">
            <v>#DIV/0!</v>
          </cell>
          <cell r="W91" t="e">
            <v>#DIV/0!</v>
          </cell>
          <cell r="X91" t="e">
            <v>#DIV/0!</v>
          </cell>
          <cell r="Y91" t="e">
            <v>#DIV/0!</v>
          </cell>
          <cell r="Z91" t="e">
            <v>#DIV/0!</v>
          </cell>
          <cell r="AB91" t="e">
            <v>#DIV/0!</v>
          </cell>
          <cell r="AC91" t="e">
            <v>#DIV/0!</v>
          </cell>
          <cell r="AD91" t="e">
            <v>#DIV/0!</v>
          </cell>
          <cell r="AE91" t="e">
            <v>#DIV/0!</v>
          </cell>
          <cell r="AF91" t="e">
            <v>#DIV/0!</v>
          </cell>
          <cell r="AH91" t="e">
            <v>#DIV/0!</v>
          </cell>
          <cell r="AI91" t="e">
            <v>#DIV/0!</v>
          </cell>
          <cell r="AJ91" t="e">
            <v>#DIV/0!</v>
          </cell>
          <cell r="AK91" t="e">
            <v>#DIV/0!</v>
          </cell>
          <cell r="AL91" t="e">
            <v>#DIV/0!</v>
          </cell>
          <cell r="AN91">
            <v>47.929720981723236</v>
          </cell>
          <cell r="AO91">
            <v>49.66720858903394</v>
          </cell>
          <cell r="AP91">
            <v>51.794507530694517</v>
          </cell>
          <cell r="AQ91">
            <v>53.52859937761724</v>
          </cell>
          <cell r="AR91">
            <v>207.61827212771959</v>
          </cell>
          <cell r="AT91">
            <v>54.274013070470986</v>
          </cell>
          <cell r="AU91">
            <v>54.559973823358902</v>
          </cell>
          <cell r="AV91">
            <v>55.48694297689012</v>
          </cell>
          <cell r="AW91">
            <v>57.035364611307948</v>
          </cell>
          <cell r="AX91">
            <v>221.35629448202798</v>
          </cell>
          <cell r="AZ91">
            <v>57.830536766215161</v>
          </cell>
          <cell r="BA91">
            <v>58.95730923119946</v>
          </cell>
          <cell r="BB91">
            <v>60.275534548658804</v>
          </cell>
          <cell r="BC91">
            <v>62.147460664338944</v>
          </cell>
          <cell r="BD91">
            <v>239.21084121041238</v>
          </cell>
        </row>
        <row r="92">
          <cell r="A92" t="str">
            <v xml:space="preserve">     Domestic</v>
          </cell>
          <cell r="H92">
            <v>0</v>
          </cell>
          <cell r="N92">
            <v>0</v>
          </cell>
          <cell r="P92">
            <v>0</v>
          </cell>
          <cell r="Q92">
            <v>0</v>
          </cell>
          <cell r="R92">
            <v>0</v>
          </cell>
          <cell r="S92">
            <v>0</v>
          </cell>
          <cell r="T92">
            <v>0</v>
          </cell>
          <cell r="V92">
            <v>0</v>
          </cell>
          <cell r="W92">
            <v>0</v>
          </cell>
          <cell r="X92">
            <v>0</v>
          </cell>
          <cell r="Y92">
            <v>0</v>
          </cell>
          <cell r="Z92">
            <v>0</v>
          </cell>
          <cell r="AB92">
            <v>0</v>
          </cell>
          <cell r="AC92">
            <v>0</v>
          </cell>
          <cell r="AD92">
            <v>0</v>
          </cell>
          <cell r="AE92">
            <v>0</v>
          </cell>
          <cell r="AF92">
            <v>0</v>
          </cell>
          <cell r="AH92">
            <v>0</v>
          </cell>
          <cell r="AI92">
            <v>0</v>
          </cell>
          <cell r="AJ92">
            <v>0</v>
          </cell>
          <cell r="AK92">
            <v>0</v>
          </cell>
          <cell r="AL92">
            <v>0</v>
          </cell>
          <cell r="AN92">
            <v>31.352831999999999</v>
          </cell>
          <cell r="AO92">
            <v>32.489395199999997</v>
          </cell>
          <cell r="AP92">
            <v>33.880950272</v>
          </cell>
          <cell r="AQ92">
            <v>35.015292163326052</v>
          </cell>
          <cell r="AR92">
            <v>135.81178176757746</v>
          </cell>
          <cell r="AT92">
            <v>35.5028983876864</v>
          </cell>
          <cell r="AU92">
            <v>35.689957257636991</v>
          </cell>
          <cell r="AV92">
            <v>36.296326490433671</v>
          </cell>
          <cell r="AW92">
            <v>37.309213742324417</v>
          </cell>
          <cell r="AX92">
            <v>144.79839587808146</v>
          </cell>
          <cell r="AZ92">
            <v>37.829369054586522</v>
          </cell>
          <cell r="BA92">
            <v>38.566437977027142</v>
          </cell>
          <cell r="BB92">
            <v>39.428744205185865</v>
          </cell>
          <cell r="BC92">
            <v>40.653249247552203</v>
          </cell>
          <cell r="BD92">
            <v>156.47780048435172</v>
          </cell>
        </row>
        <row r="93">
          <cell r="A93" t="str">
            <v xml:space="preserve">     International</v>
          </cell>
          <cell r="H93">
            <v>92.830353000000002</v>
          </cell>
          <cell r="N93" t="e">
            <v>#DIV/0!</v>
          </cell>
          <cell r="P93" t="e">
            <v>#DIV/0!</v>
          </cell>
          <cell r="Q93" t="e">
            <v>#DIV/0!</v>
          </cell>
          <cell r="R93" t="e">
            <v>#DIV/0!</v>
          </cell>
          <cell r="S93" t="e">
            <v>#DIV/0!</v>
          </cell>
          <cell r="T93" t="e">
            <v>#DIV/0!</v>
          </cell>
          <cell r="V93" t="e">
            <v>#DIV/0!</v>
          </cell>
          <cell r="W93" t="e">
            <v>#DIV/0!</v>
          </cell>
          <cell r="X93" t="e">
            <v>#DIV/0!</v>
          </cell>
          <cell r="Y93" t="e">
            <v>#DIV/0!</v>
          </cell>
          <cell r="Z93" t="e">
            <v>#DIV/0!</v>
          </cell>
          <cell r="AB93" t="e">
            <v>#DIV/0!</v>
          </cell>
          <cell r="AC93" t="e">
            <v>#DIV/0!</v>
          </cell>
          <cell r="AD93" t="e">
            <v>#DIV/0!</v>
          </cell>
          <cell r="AE93" t="e">
            <v>#DIV/0!</v>
          </cell>
          <cell r="AF93" t="e">
            <v>#DIV/0!</v>
          </cell>
          <cell r="AH93" t="e">
            <v>#DIV/0!</v>
          </cell>
          <cell r="AI93" t="e">
            <v>#DIV/0!</v>
          </cell>
          <cell r="AJ93" t="e">
            <v>#DIV/0!</v>
          </cell>
          <cell r="AK93" t="e">
            <v>#DIV/0!</v>
          </cell>
          <cell r="AL93" t="e">
            <v>#DIV/0!</v>
          </cell>
          <cell r="AN93">
            <v>16.576888981723236</v>
          </cell>
          <cell r="AO93">
            <v>17.177813389033943</v>
          </cell>
          <cell r="AP93">
            <v>17.913557258694517</v>
          </cell>
          <cell r="AQ93">
            <v>18.513307214291185</v>
          </cell>
          <cell r="AR93">
            <v>71.806490360142121</v>
          </cell>
          <cell r="AT93">
            <v>18.771114682784585</v>
          </cell>
          <cell r="AU93">
            <v>18.870016565721912</v>
          </cell>
          <cell r="AV93">
            <v>19.190616486456445</v>
          </cell>
          <cell r="AW93">
            <v>19.726150868983531</v>
          </cell>
          <cell r="AX93">
            <v>76.55789860394647</v>
          </cell>
          <cell r="AZ93">
            <v>20.001167711628639</v>
          </cell>
          <cell r="BA93">
            <v>20.390871254172318</v>
          </cell>
          <cell r="BB93">
            <v>20.846790343472939</v>
          </cell>
          <cell r="BC93">
            <v>21.49421141678674</v>
          </cell>
          <cell r="BD93">
            <v>82.733040726060636</v>
          </cell>
        </row>
        <row r="95">
          <cell r="A95" t="str">
            <v>Currency Growth Rates</v>
          </cell>
        </row>
        <row r="96">
          <cell r="A96" t="str">
            <v>USD v EURO</v>
          </cell>
          <cell r="P96">
            <v>0.05</v>
          </cell>
          <cell r="Q96">
            <v>0.05</v>
          </cell>
          <cell r="R96">
            <v>0.05</v>
          </cell>
          <cell r="S96">
            <v>0.05</v>
          </cell>
          <cell r="T96">
            <v>0.05</v>
          </cell>
          <cell r="V96">
            <v>0.05</v>
          </cell>
          <cell r="W96">
            <v>0.05</v>
          </cell>
          <cell r="X96">
            <v>0.05</v>
          </cell>
          <cell r="Y96">
            <v>0.05</v>
          </cell>
          <cell r="Z96">
            <v>0.05</v>
          </cell>
          <cell r="AB96">
            <v>0.05</v>
          </cell>
          <cell r="AC96">
            <v>0.05</v>
          </cell>
          <cell r="AD96">
            <v>0.05</v>
          </cell>
          <cell r="AE96">
            <v>0.05</v>
          </cell>
          <cell r="AF96">
            <v>0.05</v>
          </cell>
          <cell r="AH96">
            <v>0.05</v>
          </cell>
          <cell r="AI96">
            <v>0.05</v>
          </cell>
          <cell r="AJ96">
            <v>0.05</v>
          </cell>
          <cell r="AK96">
            <v>0.05</v>
          </cell>
          <cell r="AL96">
            <v>0.05</v>
          </cell>
          <cell r="AN96">
            <v>0.05</v>
          </cell>
          <cell r="AO96">
            <v>0.05</v>
          </cell>
          <cell r="AP96">
            <v>0.05</v>
          </cell>
          <cell r="AQ96">
            <v>0.05</v>
          </cell>
          <cell r="AR96">
            <v>0.05</v>
          </cell>
          <cell r="AT96">
            <v>0.05</v>
          </cell>
          <cell r="AU96">
            <v>0.05</v>
          </cell>
          <cell r="AV96">
            <v>0.05</v>
          </cell>
          <cell r="AW96">
            <v>0.05</v>
          </cell>
          <cell r="AX96">
            <v>0.05</v>
          </cell>
          <cell r="AZ96">
            <v>0.05</v>
          </cell>
          <cell r="BA96">
            <v>0.05</v>
          </cell>
          <cell r="BB96">
            <v>0.05</v>
          </cell>
          <cell r="BC96">
            <v>0.05</v>
          </cell>
          <cell r="BD96">
            <v>0.05</v>
          </cell>
        </row>
        <row r="97">
          <cell r="A97" t="str">
            <v>USD v YEN</v>
          </cell>
          <cell r="P97">
            <v>0.1</v>
          </cell>
          <cell r="Q97">
            <v>0.1</v>
          </cell>
          <cell r="R97">
            <v>0.1</v>
          </cell>
          <cell r="S97">
            <v>0.1</v>
          </cell>
          <cell r="T97">
            <v>0.1</v>
          </cell>
          <cell r="V97">
            <v>0.1</v>
          </cell>
          <cell r="W97">
            <v>0.1</v>
          </cell>
          <cell r="X97">
            <v>0.1</v>
          </cell>
          <cell r="Y97">
            <v>0.1</v>
          </cell>
          <cell r="Z97">
            <v>0.1</v>
          </cell>
          <cell r="AB97">
            <v>0.1</v>
          </cell>
          <cell r="AC97">
            <v>0.1</v>
          </cell>
          <cell r="AD97">
            <v>0.1</v>
          </cell>
          <cell r="AE97">
            <v>0.1</v>
          </cell>
          <cell r="AF97">
            <v>0.1</v>
          </cell>
          <cell r="AH97">
            <v>0.1</v>
          </cell>
          <cell r="AI97">
            <v>0.1</v>
          </cell>
          <cell r="AJ97">
            <v>0.1</v>
          </cell>
          <cell r="AK97">
            <v>0.1</v>
          </cell>
          <cell r="AL97">
            <v>0.1</v>
          </cell>
          <cell r="AN97">
            <v>0.1</v>
          </cell>
          <cell r="AO97">
            <v>0.1</v>
          </cell>
          <cell r="AP97">
            <v>0.1</v>
          </cell>
          <cell r="AQ97">
            <v>0.1</v>
          </cell>
          <cell r="AR97">
            <v>0.1</v>
          </cell>
          <cell r="AT97">
            <v>0.1</v>
          </cell>
          <cell r="AU97">
            <v>0.1</v>
          </cell>
          <cell r="AV97">
            <v>0.1</v>
          </cell>
          <cell r="AW97">
            <v>0.1</v>
          </cell>
          <cell r="AX97">
            <v>0.1</v>
          </cell>
          <cell r="AZ97">
            <v>0.1</v>
          </cell>
          <cell r="BA97">
            <v>0.1</v>
          </cell>
          <cell r="BB97">
            <v>0.1</v>
          </cell>
          <cell r="BC97">
            <v>0.1</v>
          </cell>
          <cell r="BD97">
            <v>0.1</v>
          </cell>
        </row>
        <row r="98">
          <cell r="A98" t="str">
            <v>Blended Rate</v>
          </cell>
          <cell r="P98" t="e">
            <v>#DIV/0!</v>
          </cell>
          <cell r="Q98" t="e">
            <v>#DIV/0!</v>
          </cell>
          <cell r="R98" t="e">
            <v>#DIV/0!</v>
          </cell>
          <cell r="S98" t="e">
            <v>#DIV/0!</v>
          </cell>
          <cell r="T98" t="e">
            <v>#DIV/0!</v>
          </cell>
          <cell r="V98" t="e">
            <v>#DIV/0!</v>
          </cell>
          <cell r="W98" t="e">
            <v>#DIV/0!</v>
          </cell>
          <cell r="X98" t="e">
            <v>#DIV/0!</v>
          </cell>
          <cell r="Y98" t="e">
            <v>#DIV/0!</v>
          </cell>
          <cell r="Z98" t="e">
            <v>#DIV/0!</v>
          </cell>
          <cell r="AB98" t="e">
            <v>#DIV/0!</v>
          </cell>
          <cell r="AC98" t="e">
            <v>#DIV/0!</v>
          </cell>
          <cell r="AD98" t="e">
            <v>#DIV/0!</v>
          </cell>
          <cell r="AE98" t="e">
            <v>#DIV/0!</v>
          </cell>
          <cell r="AF98" t="e">
            <v>#DIV/0!</v>
          </cell>
          <cell r="AH98" t="e">
            <v>#DIV/0!</v>
          </cell>
          <cell r="AI98" t="e">
            <v>#DIV/0!</v>
          </cell>
          <cell r="AJ98" t="e">
            <v>#DIV/0!</v>
          </cell>
          <cell r="AK98" t="e">
            <v>#DIV/0!</v>
          </cell>
          <cell r="AL98" t="e">
            <v>#DIV/0!</v>
          </cell>
          <cell r="AN98">
            <v>6.3888888888888898E-2</v>
          </cell>
          <cell r="AO98">
            <v>6.3888888888888898E-2</v>
          </cell>
          <cell r="AP98">
            <v>6.3888888888888898E-2</v>
          </cell>
          <cell r="AQ98">
            <v>6.3888888888888898E-2</v>
          </cell>
          <cell r="AR98">
            <v>6.3888888888888898E-2</v>
          </cell>
          <cell r="AT98">
            <v>6.3888888888888898E-2</v>
          </cell>
          <cell r="AU98">
            <v>6.3888888888888898E-2</v>
          </cell>
          <cell r="AV98">
            <v>6.3888888888888898E-2</v>
          </cell>
          <cell r="AW98">
            <v>6.3888888888888898E-2</v>
          </cell>
          <cell r="AX98">
            <v>6.3888888888888898E-2</v>
          </cell>
          <cell r="AZ98">
            <v>6.3888888888888898E-2</v>
          </cell>
          <cell r="BA98">
            <v>6.3888888888888898E-2</v>
          </cell>
          <cell r="BB98">
            <v>6.3888888888888898E-2</v>
          </cell>
          <cell r="BC98">
            <v>6.3888888888888898E-2</v>
          </cell>
          <cell r="BD98">
            <v>6.3888888888888898E-2</v>
          </cell>
        </row>
        <row r="100">
          <cell r="A100" t="str">
            <v>As Reported Growth (y/y)</v>
          </cell>
        </row>
        <row r="101">
          <cell r="A101" t="str">
            <v xml:space="preserve">     Domestic</v>
          </cell>
          <cell r="D101" t="str">
            <v>-</v>
          </cell>
          <cell r="E101" t="str">
            <v>-</v>
          </cell>
          <cell r="F101" t="str">
            <v>-</v>
          </cell>
          <cell r="G101" t="str">
            <v>-</v>
          </cell>
          <cell r="H101" t="str">
            <v>-</v>
          </cell>
          <cell r="J101" t="e">
            <v>#DIV/0!</v>
          </cell>
          <cell r="K101" t="e">
            <v>#DIV/0!</v>
          </cell>
          <cell r="L101" t="e">
            <v>#DIV/0!</v>
          </cell>
          <cell r="M101" t="e">
            <v>#DIV/0!</v>
          </cell>
          <cell r="N101" t="e">
            <v>#DIV/0!</v>
          </cell>
          <cell r="P101" t="e">
            <v>#DIV/0!</v>
          </cell>
          <cell r="Q101" t="e">
            <v>#DIV/0!</v>
          </cell>
          <cell r="R101" t="e">
            <v>#DIV/0!</v>
          </cell>
          <cell r="S101" t="e">
            <v>#DIV/0!</v>
          </cell>
          <cell r="T101" t="e">
            <v>#DIV/0!</v>
          </cell>
          <cell r="V101" t="e">
            <v>#DIV/0!</v>
          </cell>
          <cell r="W101" t="e">
            <v>#DIV/0!</v>
          </cell>
          <cell r="X101" t="e">
            <v>#DIV/0!</v>
          </cell>
          <cell r="Y101" t="e">
            <v>#DIV/0!</v>
          </cell>
          <cell r="Z101" t="e">
            <v>#DIV/0!</v>
          </cell>
          <cell r="AB101" t="e">
            <v>#DIV/0!</v>
          </cell>
          <cell r="AC101" t="e">
            <v>#DIV/0!</v>
          </cell>
          <cell r="AD101" t="e">
            <v>#DIV/0!</v>
          </cell>
          <cell r="AE101" t="e">
            <v>#DIV/0!</v>
          </cell>
          <cell r="AF101" t="e">
            <v>#DIV/0!</v>
          </cell>
          <cell r="AH101" t="e">
            <v>#DIV/0!</v>
          </cell>
          <cell r="AI101" t="e">
            <v>#DIV/0!</v>
          </cell>
          <cell r="AJ101" t="e">
            <v>#DIV/0!</v>
          </cell>
          <cell r="AK101" t="e">
            <v>#DIV/0!</v>
          </cell>
          <cell r="AL101" t="e">
            <v>#DIV/0!</v>
          </cell>
          <cell r="AN101">
            <v>4.4804640846272115E-2</v>
          </cell>
          <cell r="AO101">
            <v>6.6552093619345554E-2</v>
          </cell>
          <cell r="AP101">
            <v>0.10899498910675387</v>
          </cell>
          <cell r="AQ101">
            <v>6.8816652186226568E-2</v>
          </cell>
          <cell r="AR101">
            <v>9.9442503607561017E-2</v>
          </cell>
          <cell r="AT101">
            <v>0.13236655584051871</v>
          </cell>
          <cell r="AU101">
            <v>9.8510976825970431E-2</v>
          </cell>
          <cell r="AV101">
            <v>7.1290096618978005E-2</v>
          </cell>
          <cell r="AW101">
            <v>3.8536292676265793E-2</v>
          </cell>
          <cell r="AX101">
            <v>8.3431214297576606E-2</v>
          </cell>
          <cell r="AZ101">
            <v>6.5529034883163861E-2</v>
          </cell>
          <cell r="BA101">
            <v>8.0596362125780807E-2</v>
          </cell>
          <cell r="BB101">
            <v>8.6301232593821275E-2</v>
          </cell>
          <cell r="BC101">
            <v>8.9630286189446906E-2</v>
          </cell>
          <cell r="BD101">
            <v>8.0659765154471597E-2</v>
          </cell>
        </row>
        <row r="102">
          <cell r="A102" t="str">
            <v xml:space="preserve">     International</v>
          </cell>
          <cell r="D102" t="str">
            <v>-</v>
          </cell>
          <cell r="E102" t="str">
            <v>-</v>
          </cell>
          <cell r="F102" t="str">
            <v>-</v>
          </cell>
          <cell r="G102" t="str">
            <v>-</v>
          </cell>
          <cell r="H102" t="str">
            <v>-</v>
          </cell>
          <cell r="J102">
            <v>0.57881658642646383</v>
          </cell>
          <cell r="K102">
            <v>0.49784937824296316</v>
          </cell>
          <cell r="L102">
            <v>0.45744991044278738</v>
          </cell>
          <cell r="M102">
            <v>0.36787564766839376</v>
          </cell>
          <cell r="N102">
            <v>0.46587829952558724</v>
          </cell>
          <cell r="P102">
            <v>0.33434979342907734</v>
          </cell>
          <cell r="Q102">
            <v>0.22025194091169964</v>
          </cell>
          <cell r="R102">
            <v>0.19786218525822408</v>
          </cell>
          <cell r="S102">
            <v>0.15551643192488251</v>
          </cell>
          <cell r="T102">
            <v>0.22223283704933938</v>
          </cell>
          <cell r="V102">
            <v>8.2983167465290553E-2</v>
          </cell>
          <cell r="W102">
            <v>6.7609050849136043E-2</v>
          </cell>
          <cell r="X102">
            <v>-7.3964497041412169E-4</v>
          </cell>
          <cell r="Y102">
            <v>-6.9786232051341157E-2</v>
          </cell>
          <cell r="Z102">
            <v>1.8362303765655064E-2</v>
          </cell>
          <cell r="AB102">
            <v>4.4926483935379125E-3</v>
          </cell>
          <cell r="AC102">
            <v>0.12428382608695654</v>
          </cell>
          <cell r="AD102">
            <v>0.26469335498197277</v>
          </cell>
          <cell r="AE102">
            <v>0.43813637622533852</v>
          </cell>
          <cell r="AF102">
            <v>0.20250020770724997</v>
          </cell>
          <cell r="AH102">
            <v>0.29597806874181187</v>
          </cell>
          <cell r="AI102">
            <v>0.17302218751664977</v>
          </cell>
          <cell r="AJ102">
            <v>6.7389481364171777E-2</v>
          </cell>
          <cell r="AK102">
            <v>-2.5790102014113248E-2</v>
          </cell>
          <cell r="AL102">
            <v>0.11570985290111069</v>
          </cell>
          <cell r="AN102">
            <v>4.4804640846271893E-2</v>
          </cell>
          <cell r="AO102">
            <v>6.6552093619345776E-2</v>
          </cell>
          <cell r="AP102">
            <v>0.10899498910675409</v>
          </cell>
          <cell r="AQ102">
            <v>6.8816652186226346E-2</v>
          </cell>
          <cell r="AR102">
            <v>9.9442503607560795E-2</v>
          </cell>
          <cell r="AT102">
            <v>0.13236655584051871</v>
          </cell>
          <cell r="AU102">
            <v>9.8510976825970431E-2</v>
          </cell>
          <cell r="AV102">
            <v>7.1290096618978005E-2</v>
          </cell>
          <cell r="AW102">
            <v>3.8536292676266015E-2</v>
          </cell>
          <cell r="AX102">
            <v>8.3431214297576828E-2</v>
          </cell>
          <cell r="AZ102">
            <v>6.5529034883163417E-2</v>
          </cell>
          <cell r="BA102">
            <v>8.0596362125780807E-2</v>
          </cell>
          <cell r="BB102">
            <v>8.6301232593821053E-2</v>
          </cell>
          <cell r="BC102">
            <v>8.9630286189447128E-2</v>
          </cell>
          <cell r="BD102">
            <v>8.0659765154471597E-2</v>
          </cell>
        </row>
        <row r="103">
          <cell r="A103" t="str">
            <v>Total</v>
          </cell>
          <cell r="D103" t="str">
            <v>-</v>
          </cell>
          <cell r="E103" t="str">
            <v>-</v>
          </cell>
          <cell r="F103" t="str">
            <v>-</v>
          </cell>
          <cell r="G103" t="str">
            <v>-</v>
          </cell>
          <cell r="H103" t="str">
            <v>-</v>
          </cell>
          <cell r="J103">
            <v>0.57881658642646383</v>
          </cell>
          <cell r="K103">
            <v>0.49784937824296316</v>
          </cell>
          <cell r="L103">
            <v>0.45744991044278738</v>
          </cell>
          <cell r="M103">
            <v>0.36787564766839376</v>
          </cell>
          <cell r="N103">
            <v>0.46587829952558724</v>
          </cell>
          <cell r="P103">
            <v>0.33434979342907734</v>
          </cell>
          <cell r="Q103">
            <v>0.22025194091169964</v>
          </cell>
          <cell r="R103">
            <v>0.19786218525822408</v>
          </cell>
          <cell r="S103">
            <v>0.15551643192488251</v>
          </cell>
          <cell r="T103">
            <v>0.22223283704933938</v>
          </cell>
          <cell r="V103">
            <v>8.2983167465290553E-2</v>
          </cell>
          <cell r="W103">
            <v>6.7609050849136043E-2</v>
          </cell>
          <cell r="X103">
            <v>-7.3964497041412169E-4</v>
          </cell>
          <cell r="Y103">
            <v>-6.9786232051341157E-2</v>
          </cell>
          <cell r="Z103">
            <v>1.8362303765655064E-2</v>
          </cell>
          <cell r="AB103">
            <v>4.4926483935379125E-3</v>
          </cell>
          <cell r="AC103">
            <v>0.12428382608695654</v>
          </cell>
          <cell r="AD103">
            <v>0.26469335498197277</v>
          </cell>
          <cell r="AE103">
            <v>0.43813637622533852</v>
          </cell>
          <cell r="AF103">
            <v>0.20250020770724997</v>
          </cell>
          <cell r="AH103">
            <v>0.29597806874181187</v>
          </cell>
          <cell r="AI103">
            <v>0.17302218751664977</v>
          </cell>
          <cell r="AJ103">
            <v>6.7389481364171777E-2</v>
          </cell>
          <cell r="AK103">
            <v>-2.5790102014113248E-2</v>
          </cell>
          <cell r="AL103">
            <v>0.11570985290111069</v>
          </cell>
          <cell r="AN103">
            <v>4.4804640846271893E-2</v>
          </cell>
          <cell r="AO103">
            <v>6.6552093619345776E-2</v>
          </cell>
          <cell r="AP103">
            <v>0.10899498910675387</v>
          </cell>
          <cell r="AQ103">
            <v>6.8816652186226568E-2</v>
          </cell>
          <cell r="AR103">
            <v>9.9442503607561017E-2</v>
          </cell>
          <cell r="AT103">
            <v>0.13236655584051871</v>
          </cell>
          <cell r="AU103">
            <v>9.8510976825970431E-2</v>
          </cell>
          <cell r="AV103">
            <v>7.1290096618978005E-2</v>
          </cell>
          <cell r="AW103">
            <v>3.8536292676265793E-2</v>
          </cell>
          <cell r="AX103">
            <v>8.343121429757705E-2</v>
          </cell>
          <cell r="AZ103">
            <v>6.5529034883163639E-2</v>
          </cell>
          <cell r="BA103">
            <v>8.0596362125780807E-2</v>
          </cell>
          <cell r="BB103">
            <v>8.6301232593821275E-2</v>
          </cell>
          <cell r="BC103">
            <v>8.9630286189447128E-2</v>
          </cell>
          <cell r="BD103">
            <v>8.0659765154471375E-2</v>
          </cell>
        </row>
        <row r="105">
          <cell r="A105" t="str">
            <v>Currency Adjusted Growth</v>
          </cell>
        </row>
        <row r="106">
          <cell r="A106" t="str">
            <v xml:space="preserve">     Domestic</v>
          </cell>
          <cell r="D106" t="str">
            <v>-</v>
          </cell>
          <cell r="E106" t="str">
            <v>-</v>
          </cell>
          <cell r="F106" t="str">
            <v>-</v>
          </cell>
          <cell r="G106" t="str">
            <v>-</v>
          </cell>
          <cell r="P106" t="e">
            <v>#DIV/0!</v>
          </cell>
          <cell r="Q106" t="e">
            <v>#DIV/0!</v>
          </cell>
          <cell r="R106" t="e">
            <v>#DIV/0!</v>
          </cell>
          <cell r="S106" t="e">
            <v>#DIV/0!</v>
          </cell>
          <cell r="T106" t="e">
            <v>#DIV/0!</v>
          </cell>
          <cell r="V106" t="e">
            <v>#DIV/0!</v>
          </cell>
          <cell r="W106" t="e">
            <v>#DIV/0!</v>
          </cell>
          <cell r="X106" t="e">
            <v>#DIV/0!</v>
          </cell>
          <cell r="Y106" t="e">
            <v>#DIV/0!</v>
          </cell>
          <cell r="Z106" t="e">
            <v>#DIV/0!</v>
          </cell>
          <cell r="AB106" t="e">
            <v>#DIV/0!</v>
          </cell>
          <cell r="AC106" t="e">
            <v>#DIV/0!</v>
          </cell>
          <cell r="AD106" t="e">
            <v>#DIV/0!</v>
          </cell>
          <cell r="AE106" t="e">
            <v>#DIV/0!</v>
          </cell>
          <cell r="AF106" t="e">
            <v>#DIV/0!</v>
          </cell>
          <cell r="AH106" t="e">
            <v>#DIV/0!</v>
          </cell>
          <cell r="AI106" t="e">
            <v>#DIV/0!</v>
          </cell>
          <cell r="AJ106" t="e">
            <v>#DIV/0!</v>
          </cell>
          <cell r="AK106" t="e">
            <v>#DIV/0!</v>
          </cell>
          <cell r="AL106" t="e">
            <v>#DIV/0!</v>
          </cell>
          <cell r="AN106">
            <v>4.4804640846272115E-2</v>
          </cell>
          <cell r="AO106">
            <v>6.6552093619345554E-2</v>
          </cell>
          <cell r="AP106">
            <v>0.10899498910675387</v>
          </cell>
          <cell r="AQ106">
            <v>6.8816652186226568E-2</v>
          </cell>
          <cell r="AR106">
            <v>9.9442503607561017E-2</v>
          </cell>
          <cell r="AT106">
            <v>0.13236655584051871</v>
          </cell>
          <cell r="AU106">
            <v>9.8510976825970431E-2</v>
          </cell>
          <cell r="AV106">
            <v>7.1290096618978005E-2</v>
          </cell>
          <cell r="AW106">
            <v>3.8536292676265793E-2</v>
          </cell>
          <cell r="AX106">
            <v>8.3431214297576606E-2</v>
          </cell>
          <cell r="AZ106">
            <v>6.5529034883163861E-2</v>
          </cell>
          <cell r="BA106">
            <v>8.0596362125780807E-2</v>
          </cell>
          <cell r="BB106">
            <v>8.6301232593821275E-2</v>
          </cell>
          <cell r="BC106">
            <v>8.9630286189446906E-2</v>
          </cell>
          <cell r="BD106">
            <v>8.0659765154471597E-2</v>
          </cell>
        </row>
        <row r="107">
          <cell r="A107" t="str">
            <v xml:space="preserve">     International</v>
          </cell>
          <cell r="D107" t="str">
            <v>-</v>
          </cell>
          <cell r="E107" t="str">
            <v>-</v>
          </cell>
          <cell r="F107" t="str">
            <v>-</v>
          </cell>
          <cell r="G107" t="str">
            <v>-</v>
          </cell>
          <cell r="P107" t="e">
            <v>#DIV/0!</v>
          </cell>
          <cell r="Q107" t="e">
            <v>#DIV/0!</v>
          </cell>
          <cell r="R107" t="e">
            <v>#DIV/0!</v>
          </cell>
          <cell r="S107" t="e">
            <v>#DIV/0!</v>
          </cell>
          <cell r="T107" t="e">
            <v>#DIV/0!</v>
          </cell>
          <cell r="V107" t="e">
            <v>#DIV/0!</v>
          </cell>
          <cell r="W107" t="e">
            <v>#DIV/0!</v>
          </cell>
          <cell r="X107" t="e">
            <v>#DIV/0!</v>
          </cell>
          <cell r="Y107" t="e">
            <v>#DIV/0!</v>
          </cell>
          <cell r="Z107" t="e">
            <v>#DIV/0!</v>
          </cell>
          <cell r="AB107" t="e">
            <v>#DIV/0!</v>
          </cell>
          <cell r="AC107" t="e">
            <v>#DIV/0!</v>
          </cell>
          <cell r="AD107" t="e">
            <v>#DIV/0!</v>
          </cell>
          <cell r="AE107" t="e">
            <v>#DIV/0!</v>
          </cell>
          <cell r="AF107" t="e">
            <v>#DIV/0!</v>
          </cell>
          <cell r="AH107" t="e">
            <v>#DIV/0!</v>
          </cell>
          <cell r="AI107" t="e">
            <v>#DIV/0!</v>
          </cell>
          <cell r="AJ107" t="e">
            <v>#DIV/0!</v>
          </cell>
          <cell r="AK107" t="e">
            <v>#DIV/0!</v>
          </cell>
          <cell r="AL107" t="e">
            <v>#DIV/0!</v>
          </cell>
          <cell r="AN107">
            <v>-1.7938196593582534E-2</v>
          </cell>
          <cell r="AO107">
            <v>2.5032733758862946E-3</v>
          </cell>
          <cell r="AP107">
            <v>4.2397378794860163E-2</v>
          </cell>
          <cell r="AQ107">
            <v>4.6318401750431448E-3</v>
          </cell>
          <cell r="AR107">
            <v>3.3418541249926825E-2</v>
          </cell>
          <cell r="AT107">
            <v>6.4365431077250124E-2</v>
          </cell>
          <cell r="AU107">
            <v>3.2542954718927763E-2</v>
          </cell>
          <cell r="AV107">
            <v>6.9567487802404404E-3</v>
          </cell>
          <cell r="AW107">
            <v>-2.3830116544502067E-2</v>
          </cell>
          <cell r="AX107">
            <v>1.8368765397200226E-2</v>
          </cell>
          <cell r="AZ107">
            <v>1.5416515873076797E-3</v>
          </cell>
          <cell r="BA107">
            <v>1.5704152389767856E-2</v>
          </cell>
          <cell r="BB107">
            <v>2.1066432725262541E-2</v>
          </cell>
          <cell r="BC107">
            <v>2.4195569264232386E-2</v>
          </cell>
          <cell r="BD107">
            <v>1.5763747925874094E-2</v>
          </cell>
        </row>
        <row r="108">
          <cell r="A108" t="str">
            <v>Total</v>
          </cell>
          <cell r="D108" t="str">
            <v>-</v>
          </cell>
          <cell r="E108" t="str">
            <v>-</v>
          </cell>
          <cell r="F108" t="str">
            <v>-</v>
          </cell>
          <cell r="G108" t="str">
            <v>-</v>
          </cell>
          <cell r="P108" t="e">
            <v>#DIV/0!</v>
          </cell>
          <cell r="Q108" t="e">
            <v>#DIV/0!</v>
          </cell>
          <cell r="R108" t="e">
            <v>#DIV/0!</v>
          </cell>
          <cell r="S108" t="e">
            <v>#DIV/0!</v>
          </cell>
          <cell r="T108" t="e">
            <v>#DIV/0!</v>
          </cell>
          <cell r="V108" t="e">
            <v>#DIV/0!</v>
          </cell>
          <cell r="W108" t="e">
            <v>#DIV/0!</v>
          </cell>
          <cell r="X108" t="e">
            <v>#DIV/0!</v>
          </cell>
          <cell r="Y108" t="e">
            <v>#DIV/0!</v>
          </cell>
          <cell r="Z108" t="e">
            <v>#DIV/0!</v>
          </cell>
          <cell r="AB108" t="e">
            <v>#DIV/0!</v>
          </cell>
          <cell r="AC108" t="e">
            <v>#DIV/0!</v>
          </cell>
          <cell r="AD108" t="e">
            <v>#DIV/0!</v>
          </cell>
          <cell r="AE108" t="e">
            <v>#DIV/0!</v>
          </cell>
          <cell r="AF108" t="e">
            <v>#DIV/0!</v>
          </cell>
          <cell r="AH108" t="e">
            <v>#DIV/0!</v>
          </cell>
          <cell r="AI108" t="e">
            <v>#DIV/0!</v>
          </cell>
          <cell r="AJ108" t="e">
            <v>#DIV/0!</v>
          </cell>
          <cell r="AK108" t="e">
            <v>#DIV/0!</v>
          </cell>
          <cell r="AL108" t="e">
            <v>#DIV/0!</v>
          </cell>
          <cell r="AN108">
            <v>2.2217219367924423E-2</v>
          </cell>
          <cell r="AO108">
            <v>4.3494518331700371E-2</v>
          </cell>
          <cell r="AP108">
            <v>8.5019849394472047E-2</v>
          </cell>
          <cell r="AQ108">
            <v>4.5710119862200527E-2</v>
          </cell>
          <cell r="AR108">
            <v>7.5673877158812797E-2</v>
          </cell>
          <cell r="AT108">
            <v>0.10788615092574205</v>
          </cell>
          <cell r="AU108">
            <v>7.4762488867434973E-2</v>
          </cell>
          <cell r="AV108">
            <v>4.8130091397032615E-2</v>
          </cell>
          <cell r="AW108">
            <v>1.6084385356789355E-2</v>
          </cell>
          <cell r="AX108">
            <v>6.0008732693441535E-2</v>
          </cell>
          <cell r="AZ108">
            <v>4.2493576896655672E-2</v>
          </cell>
          <cell r="BA108">
            <v>5.723516662081618E-2</v>
          </cell>
          <cell r="BB108">
            <v>6.2816704641140086E-2</v>
          </cell>
          <cell r="BC108">
            <v>6.6073788096369768E-2</v>
          </cell>
          <cell r="BD108">
            <v>5.7297198952176442E-2</v>
          </cell>
        </row>
      </sheetData>
      <sheetData sheetId="12" refreshError="1">
        <row r="1">
          <cell r="A1" t="str">
            <v>iPass Fourth Quarter 2003 Financial Results</v>
          </cell>
        </row>
        <row r="2">
          <cell r="A2" t="str">
            <v>($ Millions, Except Per-Share Data)</v>
          </cell>
        </row>
        <row r="3">
          <cell r="C3" t="str">
            <v>_1c06</v>
          </cell>
          <cell r="D3" t="str">
            <v>_1c06</v>
          </cell>
          <cell r="E3" t="str">
            <v>_4c05</v>
          </cell>
          <cell r="F3" t="str">
            <v>_1c05</v>
          </cell>
          <cell r="G3" t="str">
            <v>_1c07</v>
          </cell>
          <cell r="H3" t="str">
            <v>_2c07</v>
          </cell>
          <cell r="I3" t="str">
            <v>_3c05</v>
          </cell>
          <cell r="J3" t="str">
            <v>_4c04</v>
          </cell>
          <cell r="K3" t="str">
            <v>_1c04</v>
          </cell>
          <cell r="L3" t="str">
            <v>_2c05</v>
          </cell>
          <cell r="N3" t="str">
            <v>Period</v>
          </cell>
          <cell r="O3" t="str">
            <v>Period</v>
          </cell>
        </row>
        <row r="4">
          <cell r="C4" t="str">
            <v>3/06</v>
          </cell>
          <cell r="D4" t="str">
            <v>3/06A</v>
          </cell>
          <cell r="E4" t="str">
            <v>12/05A</v>
          </cell>
          <cell r="F4" t="str">
            <v>3/05A</v>
          </cell>
          <cell r="G4" t="str">
            <v>Comment</v>
          </cell>
          <cell r="H4" t="str">
            <v>6/07A</v>
          </cell>
          <cell r="I4" t="str">
            <v>9/05A</v>
          </cell>
          <cell r="J4" t="str">
            <v>12/04A</v>
          </cell>
          <cell r="K4" t="str">
            <v>3/04A</v>
          </cell>
          <cell r="L4" t="str">
            <v xml:space="preserve"> 6/05A</v>
          </cell>
          <cell r="M4" t="str">
            <v>Comment</v>
          </cell>
        </row>
        <row r="5">
          <cell r="A5" t="str">
            <v>Product Revenue</v>
          </cell>
          <cell r="C5">
            <v>5.6711500000000026</v>
          </cell>
          <cell r="D5">
            <v>5.7</v>
          </cell>
          <cell r="E5">
            <v>2.9</v>
          </cell>
          <cell r="F5">
            <v>1.4</v>
          </cell>
          <cell r="G5">
            <v>15.4</v>
          </cell>
          <cell r="H5">
            <v>17.899999999999999</v>
          </cell>
          <cell r="I5">
            <v>2.3809999999999998</v>
          </cell>
          <cell r="J5">
            <v>1</v>
          </cell>
          <cell r="K5">
            <v>0</v>
          </cell>
          <cell r="L5">
            <v>2.125</v>
          </cell>
          <cell r="M5" t="str">
            <v xml:space="preserve"> ASP's increased for three consecutive quarters</v>
          </cell>
          <cell r="N5" t="str">
            <v>lrev</v>
          </cell>
          <cell r="O5" t="str">
            <v>Brev</v>
          </cell>
        </row>
        <row r="6">
          <cell r="B6" t="str">
            <v>% Growth (Y/Y)</v>
          </cell>
          <cell r="C6">
            <v>3.0508214285714308</v>
          </cell>
          <cell r="D6">
            <v>3.0714285714285721</v>
          </cell>
          <cell r="E6">
            <v>1.9</v>
          </cell>
          <cell r="F6" t="e">
            <v>#DIV/0!</v>
          </cell>
          <cell r="G6">
            <v>1.7017543859649122</v>
          </cell>
          <cell r="H6">
            <v>0.84536082474226792</v>
          </cell>
          <cell r="I6">
            <v>0.73451327433628322</v>
          </cell>
          <cell r="J6">
            <v>0.70000000000000018</v>
          </cell>
          <cell r="K6">
            <v>0.71412307692307686</v>
          </cell>
          <cell r="L6">
            <v>-1.4123076923076683E-2</v>
          </cell>
        </row>
        <row r="7">
          <cell r="B7" t="str">
            <v>% Growth (Q/Q)</v>
          </cell>
          <cell r="C7">
            <v>0.95556896551724235</v>
          </cell>
          <cell r="D7">
            <v>0.9655172413793105</v>
          </cell>
          <cell r="E7">
            <v>0.21797564048719043</v>
          </cell>
          <cell r="F7">
            <v>0.39999999999999991</v>
          </cell>
          <cell r="G7">
            <v>0.18461538461538463</v>
          </cell>
          <cell r="H7">
            <v>0.16233766233766223</v>
          </cell>
          <cell r="I7">
            <v>9.4972067039106323E-2</v>
          </cell>
          <cell r="J7">
            <v>0.12755102040816335</v>
          </cell>
          <cell r="K7">
            <v>0.13691836734693874</v>
          </cell>
          <cell r="L7">
            <v>-9.3673469387753894E-3</v>
          </cell>
        </row>
        <row r="8">
          <cell r="A8" t="str">
            <v>Prof. Services  Revenue</v>
          </cell>
          <cell r="C8">
            <v>5.9740000000000002</v>
          </cell>
          <cell r="D8">
            <v>8</v>
          </cell>
          <cell r="E8">
            <v>5.8</v>
          </cell>
          <cell r="F8">
            <v>5.1999999999999993</v>
          </cell>
          <cell r="G8">
            <v>11.1</v>
          </cell>
          <cell r="H8">
            <v>11.4</v>
          </cell>
          <cell r="I8">
            <v>5.8</v>
          </cell>
          <cell r="J8">
            <v>4.0999999999999996</v>
          </cell>
          <cell r="K8">
            <v>0</v>
          </cell>
          <cell r="L8">
            <v>5.7</v>
          </cell>
          <cell r="M8" t="str">
            <v xml:space="preserve"> $2.8m additional related to change in recognition of minimum commitment billings</v>
          </cell>
          <cell r="N8" t="str">
            <v>crev</v>
          </cell>
          <cell r="O8" t="str">
            <v>Srev</v>
          </cell>
        </row>
        <row r="9">
          <cell r="B9" t="str">
            <v>% Growth (Y/Y)</v>
          </cell>
          <cell r="C9">
            <v>0.14884615384615407</v>
          </cell>
          <cell r="D9">
            <v>0.53846153846153877</v>
          </cell>
          <cell r="E9">
            <v>0.41463414634146356</v>
          </cell>
          <cell r="F9" t="e">
            <v>#DIV/0!</v>
          </cell>
          <cell r="G9">
            <v>0.38749999999999996</v>
          </cell>
          <cell r="H9">
            <v>0.1875</v>
          </cell>
          <cell r="I9">
            <v>0.2525252525252526</v>
          </cell>
          <cell r="J9">
            <v>0.47959183673469385</v>
          </cell>
          <cell r="K9">
            <v>0.32244897959183683</v>
          </cell>
          <cell r="L9">
            <v>0.15714285714285703</v>
          </cell>
        </row>
        <row r="10">
          <cell r="B10" t="str">
            <v>% Growth (Q/Q)</v>
          </cell>
          <cell r="C10">
            <v>3.0000000000000027E-2</v>
          </cell>
          <cell r="D10">
            <v>0.3793103448275863</v>
          </cell>
          <cell r="E10">
            <v>0</v>
          </cell>
          <cell r="F10">
            <v>0.26829268292682928</v>
          </cell>
          <cell r="G10">
            <v>0.13265306122448961</v>
          </cell>
          <cell r="H10">
            <v>2.7027027027027195E-2</v>
          </cell>
          <cell r="I10">
            <v>8.7719298245614086E-2</v>
          </cell>
          <cell r="J10">
            <v>0.16935483870967749</v>
          </cell>
          <cell r="K10">
            <v>4.5161290322580649E-2</v>
          </cell>
          <cell r="L10">
            <v>0.12419354838709684</v>
          </cell>
        </row>
        <row r="11">
          <cell r="A11" t="str">
            <v>Total Revenues</v>
          </cell>
          <cell r="C11">
            <v>45.336165000000001</v>
          </cell>
          <cell r="D11">
            <v>44.27</v>
          </cell>
          <cell r="E11">
            <v>40.295000000000002</v>
          </cell>
          <cell r="F11">
            <v>44.072000000000003</v>
          </cell>
          <cell r="G11">
            <v>20.3</v>
          </cell>
          <cell r="H11">
            <v>18.399999999999999</v>
          </cell>
          <cell r="I11">
            <v>41.881</v>
          </cell>
          <cell r="J11">
            <v>43.317999999999998</v>
          </cell>
          <cell r="K11">
            <v>40.695</v>
          </cell>
          <cell r="L11">
            <v>43.125</v>
          </cell>
          <cell r="M11" t="str">
            <v xml:space="preserve"> ASP's declined for the second consecutive quarter</v>
          </cell>
          <cell r="N11" t="str">
            <v>rev</v>
          </cell>
          <cell r="O11" t="str">
            <v>Drev</v>
          </cell>
        </row>
        <row r="12">
          <cell r="B12" t="str">
            <v>% Growth (Y/Y)</v>
          </cell>
          <cell r="C12">
            <v>2.8684085133418025E-2</v>
          </cell>
          <cell r="D12">
            <v>4.4926483935379125E-3</v>
          </cell>
          <cell r="E12">
            <v>-6.9786232051341157E-2</v>
          </cell>
          <cell r="F12">
            <v>8.2983167465290553E-2</v>
          </cell>
          <cell r="G12">
            <v>-0.33595027805037614</v>
          </cell>
          <cell r="H12">
            <v>-0.34482267483264484</v>
          </cell>
          <cell r="I12">
            <v>-0.36437246963562753</v>
          </cell>
          <cell r="J12">
            <v>-0.40178571428571419</v>
          </cell>
          <cell r="K12">
            <v>-0.36919642857142854</v>
          </cell>
          <cell r="L12">
            <v>-3.2589285714285654E-2</v>
          </cell>
        </row>
        <row r="13">
          <cell r="B13" t="str">
            <v>% Growth (Q/Q)</v>
          </cell>
          <cell r="C13">
            <v>0.12510646482193821</v>
          </cell>
          <cell r="D13">
            <v>9.8647474872813001E-2</v>
          </cell>
          <cell r="E13">
            <v>-3.7869200830925709E-2</v>
          </cell>
          <cell r="F13">
            <v>1.740615910245169E-2</v>
          </cell>
          <cell r="G13">
            <v>-9.3749999999999889E-2</v>
          </cell>
          <cell r="H13">
            <v>-9.35960591133006E-2</v>
          </cell>
          <cell r="I13">
            <v>-0.14673913043478259</v>
          </cell>
          <cell r="J13">
            <v>-0.14649681528662417</v>
          </cell>
          <cell r="K13">
            <v>-0.1</v>
          </cell>
          <cell r="L13">
            <v>-4.6496815286624166E-2</v>
          </cell>
        </row>
        <row r="14">
          <cell r="A14" t="str">
            <v>Operating Income</v>
          </cell>
          <cell r="C14">
            <v>-0.4235145433574985</v>
          </cell>
          <cell r="D14">
            <v>-3.9999999999977831E-3</v>
          </cell>
          <cell r="E14">
            <v>3.5359999999999978</v>
          </cell>
          <cell r="F14">
            <v>6.9130000000000038</v>
          </cell>
          <cell r="G14">
            <v>46.887999999999998</v>
          </cell>
          <cell r="H14">
            <v>47.597000000000001</v>
          </cell>
          <cell r="I14">
            <v>5.512000000000004</v>
          </cell>
          <cell r="J14">
            <v>7.5699999999999967</v>
          </cell>
          <cell r="K14">
            <v>7.9269999999999996</v>
          </cell>
          <cell r="L14">
            <v>5.4420000000000002</v>
          </cell>
          <cell r="M14" t="str">
            <v xml:space="preserve"> 50% of revenue in Q4 came from flat rate contracts</v>
          </cell>
          <cell r="N14" t="str">
            <v>op</v>
          </cell>
          <cell r="O14" t="str">
            <v>rev</v>
          </cell>
        </row>
        <row r="15">
          <cell r="A15" t="str">
            <v>Operating Margin</v>
          </cell>
          <cell r="B15" t="str">
            <v>% Growth (Y/Y)</v>
          </cell>
          <cell r="C15">
            <v>-9.34164906443892E-3</v>
          </cell>
          <cell r="D15">
            <v>-9.0354641969681118E-5</v>
          </cell>
          <cell r="E15">
            <v>8.7752822930884669E-2</v>
          </cell>
          <cell r="F15">
            <v>0.15685696133599572</v>
          </cell>
          <cell r="G15">
            <v>5.9137113169188904E-2</v>
          </cell>
          <cell r="H15">
            <v>4.4951882491981454E-3</v>
          </cell>
          <cell r="I15">
            <v>0.13161099305174193</v>
          </cell>
          <cell r="J15">
            <v>0.17475414377395071</v>
          </cell>
          <cell r="K15">
            <v>0.19479051480525861</v>
          </cell>
          <cell r="L15">
            <v>0.12619130434782608</v>
          </cell>
          <cell r="N15" t="str">
            <v>opmgn</v>
          </cell>
        </row>
        <row r="16">
          <cell r="A16" t="str">
            <v>Tax Rate</v>
          </cell>
          <cell r="B16" t="str">
            <v>% Growth (Q/Q)</v>
          </cell>
          <cell r="C16">
            <v>0.34</v>
          </cell>
          <cell r="D16">
            <v>-0.63757791629563543</v>
          </cell>
          <cell r="E16">
            <v>0.34</v>
          </cell>
          <cell r="F16">
            <v>0.34413218839448334</v>
          </cell>
          <cell r="G16">
            <v>3.8332927342383361E-2</v>
          </cell>
          <cell r="H16">
            <v>1.5121139737246381E-2</v>
          </cell>
          <cell r="I16">
            <v>0.22536510376633342</v>
          </cell>
          <cell r="J16">
            <v>0.33564179104477626</v>
          </cell>
          <cell r="K16">
            <v>0.3485388453314327</v>
          </cell>
          <cell r="L16">
            <v>0.33724386047239169</v>
          </cell>
          <cell r="N16" t="str">
            <v>taxrate</v>
          </cell>
        </row>
        <row r="17">
          <cell r="A17" t="str">
            <v>EPS</v>
          </cell>
          <cell r="C17">
            <v>0.01</v>
          </cell>
          <cell r="D17">
            <v>0.03</v>
          </cell>
          <cell r="E17">
            <v>3.1202107967656059E-2</v>
          </cell>
          <cell r="F17">
            <v>0.08</v>
          </cell>
          <cell r="G17">
            <v>0.48103992492748682</v>
          </cell>
          <cell r="H17">
            <v>0.45799104985608341</v>
          </cell>
          <cell r="I17">
            <v>0.08</v>
          </cell>
          <cell r="J17">
            <v>0.08</v>
          </cell>
          <cell r="K17">
            <v>0.08</v>
          </cell>
          <cell r="L17">
            <v>0.06</v>
          </cell>
          <cell r="M17" t="str">
            <v xml:space="preserve"> Gross margin decline offset by accounting adjustment</v>
          </cell>
          <cell r="N17" t="str">
            <v>eps</v>
          </cell>
          <cell r="O17" t="str">
            <v>grmgn</v>
          </cell>
        </row>
        <row r="18">
          <cell r="A18" t="str">
            <v>Shares Outstanding</v>
          </cell>
          <cell r="C18">
            <v>66.7940988</v>
          </cell>
          <cell r="D18">
            <v>67.977688000000001</v>
          </cell>
          <cell r="E18">
            <v>66.726261000000008</v>
          </cell>
          <cell r="F18">
            <v>66.127536000000006</v>
          </cell>
          <cell r="G18">
            <v>13.184000000000001</v>
          </cell>
          <cell r="H18">
            <v>13.341000000000001</v>
          </cell>
          <cell r="I18">
            <v>66.122504000000006</v>
          </cell>
          <cell r="J18">
            <v>66.183108000000004</v>
          </cell>
          <cell r="K18">
            <v>65.972452000000004</v>
          </cell>
          <cell r="L18">
            <v>66.133063000000007</v>
          </cell>
          <cell r="N18" t="str">
            <v>shs</v>
          </cell>
          <cell r="O18" t="str">
            <v>snm</v>
          </cell>
        </row>
        <row r="19">
          <cell r="A19" t="str">
            <v>DSO</v>
          </cell>
          <cell r="C19">
            <v>0</v>
          </cell>
          <cell r="D19">
            <v>0</v>
          </cell>
          <cell r="E19">
            <v>0</v>
          </cell>
          <cell r="F19">
            <v>0</v>
          </cell>
          <cell r="G19">
            <v>5.1820000000000004</v>
          </cell>
          <cell r="H19">
            <v>5.1109999999999998</v>
          </cell>
          <cell r="I19">
            <v>0</v>
          </cell>
          <cell r="J19">
            <v>0</v>
          </cell>
          <cell r="K19">
            <v>0</v>
          </cell>
          <cell r="L19">
            <v>0</v>
          </cell>
          <cell r="N19" t="str">
            <v>dso</v>
          </cell>
          <cell r="O19" t="str">
            <v>rnd</v>
          </cell>
        </row>
        <row r="20">
          <cell r="A20" t="str">
            <v>Deferred Revenue</v>
          </cell>
          <cell r="C20">
            <v>0</v>
          </cell>
          <cell r="D20">
            <v>0</v>
          </cell>
          <cell r="E20">
            <v>0</v>
          </cell>
          <cell r="F20">
            <v>0</v>
          </cell>
          <cell r="G20">
            <v>5.2299999999999995</v>
          </cell>
          <cell r="H20">
            <v>4.4039999999999999</v>
          </cell>
          <cell r="I20">
            <v>0</v>
          </cell>
          <cell r="J20">
            <v>0</v>
          </cell>
          <cell r="K20">
            <v>0</v>
          </cell>
          <cell r="L20">
            <v>0</v>
          </cell>
          <cell r="N20" t="str">
            <v>defrev</v>
          </cell>
          <cell r="O20" t="str">
            <v>gna</v>
          </cell>
        </row>
        <row r="21">
          <cell r="A21" t="str">
            <v>* Estimated by company.</v>
          </cell>
          <cell r="C21">
            <v>-9.0354641969681118E-5</v>
          </cell>
          <cell r="D21">
            <v>-2.6781191963532108E-2</v>
          </cell>
          <cell r="E21">
            <v>-3.2897603485838894E-2</v>
          </cell>
          <cell r="F21">
            <v>-3.5985561485484138E-2</v>
          </cell>
          <cell r="G21">
            <v>-2.2201842688960936E-2</v>
          </cell>
          <cell r="H21">
            <v>-2.2207281971552799E-2</v>
          </cell>
          <cell r="I21">
            <v>-7.6043237807944348E-3</v>
          </cell>
          <cell r="J21">
            <v>9.2187093806866752E-3</v>
          </cell>
          <cell r="K21">
            <v>1.4000000000000042E-2</v>
          </cell>
          <cell r="L21">
            <v>-4.7812906193133668E-3</v>
          </cell>
          <cell r="O21" t="str">
            <v>opmgn</v>
          </cell>
        </row>
        <row r="22">
          <cell r="A22" t="str">
            <v>Source: Company data, Morgan Stanley Research</v>
          </cell>
          <cell r="C22">
            <v>0.29385574354407784</v>
          </cell>
          <cell r="D22">
            <v>1.2758620689655</v>
          </cell>
          <cell r="E22">
            <v>0.75912408759123517</v>
          </cell>
          <cell r="F22">
            <v>0.66965428937259275</v>
          </cell>
          <cell r="G22">
            <v>1.5198675496688723</v>
          </cell>
          <cell r="H22">
            <v>0.72815533980583025</v>
          </cell>
          <cell r="I22">
            <v>-1.4669926650366871E-2</v>
          </cell>
          <cell r="J22">
            <v>0.18984547461368606</v>
          </cell>
          <cell r="K22">
            <v>0.12580000000000002</v>
          </cell>
          <cell r="L22">
            <v>6.4045474613686038E-2</v>
          </cell>
          <cell r="O22" t="str">
            <v>taxrate</v>
          </cell>
        </row>
        <row r="23">
          <cell r="A23" t="str">
            <v>EPS</v>
          </cell>
          <cell r="C23">
            <v>0.01</v>
          </cell>
          <cell r="D23">
            <v>0</v>
          </cell>
          <cell r="E23">
            <v>0</v>
          </cell>
          <cell r="F23">
            <v>0</v>
          </cell>
          <cell r="G23">
            <v>0</v>
          </cell>
          <cell r="H23">
            <v>0</v>
          </cell>
          <cell r="I23">
            <v>0.01</v>
          </cell>
          <cell r="J23">
            <v>0.02</v>
          </cell>
          <cell r="K23">
            <v>0.02</v>
          </cell>
          <cell r="L23">
            <v>0</v>
          </cell>
          <cell r="M23" t="str">
            <v xml:space="preserve"> New $30 million share repurchase program announced </v>
          </cell>
          <cell r="O23" t="str">
            <v>eps</v>
          </cell>
        </row>
        <row r="24">
          <cell r="A24" t="str">
            <v xml:space="preserve">  Shares Outstanding</v>
          </cell>
          <cell r="C24">
            <v>67.977688000000001</v>
          </cell>
          <cell r="D24">
            <v>67.635624000000007</v>
          </cell>
          <cell r="E24">
            <v>64.545002999999994</v>
          </cell>
          <cell r="F24">
            <v>64.225707</v>
          </cell>
          <cell r="G24" t="str">
            <v>Forward Quarter:</v>
          </cell>
          <cell r="H24">
            <v>63.970122000000003</v>
          </cell>
          <cell r="I24" t="str">
            <v>_2c06</v>
          </cell>
          <cell r="J24">
            <v>63.539487999999999</v>
          </cell>
          <cell r="K24">
            <v>64</v>
          </cell>
          <cell r="L24">
            <v>63.527459</v>
          </cell>
          <cell r="M24" t="str">
            <v xml:space="preserve"> </v>
          </cell>
          <cell r="O24" t="str">
            <v>shs</v>
          </cell>
        </row>
        <row r="25">
          <cell r="A25" t="str">
            <v>Deferred Revenue</v>
          </cell>
          <cell r="C25">
            <v>4.3029999999999999</v>
          </cell>
          <cell r="D25">
            <v>6.1109999999999998</v>
          </cell>
          <cell r="E25">
            <v>6.3710000000000004</v>
          </cell>
          <cell r="F25">
            <v>6.8789999999999996</v>
          </cell>
          <cell r="G25">
            <v>6.7759999999999998</v>
          </cell>
          <cell r="H25">
            <v>7.3550000000000004</v>
          </cell>
          <cell r="I25" t="str">
            <v>MS Estimates</v>
          </cell>
          <cell r="J25" t="str">
            <v>Guidance(1)</v>
          </cell>
          <cell r="K25" t="str">
            <v>Consensus</v>
          </cell>
          <cell r="L25">
            <v>0</v>
          </cell>
          <cell r="O25" t="str">
            <v>defrev</v>
          </cell>
        </row>
        <row r="26">
          <cell r="G26" t="str">
            <v>Total Revenue</v>
          </cell>
          <cell r="I26">
            <v>48.484740000000002</v>
          </cell>
          <cell r="J26">
            <v>48</v>
          </cell>
          <cell r="K26">
            <v>46.5</v>
          </cell>
          <cell r="N26" t="str">
            <v>rev</v>
          </cell>
        </row>
        <row r="27">
          <cell r="A27" t="str">
            <v>Source: Company data, Morgan Stanley Research</v>
          </cell>
          <cell r="G27" t="str">
            <v xml:space="preserve">   % Growth (Y/Y)</v>
          </cell>
          <cell r="I27">
            <v>0.12428382608695654</v>
          </cell>
          <cell r="J27">
            <v>0.11304347826086958</v>
          </cell>
          <cell r="K27">
            <v>7.8260869565217384E-2</v>
          </cell>
        </row>
        <row r="28">
          <cell r="G28" t="str">
            <v xml:space="preserve">   % Growth (Q/Q)</v>
          </cell>
          <cell r="I28">
            <v>7.5060947368421047</v>
          </cell>
          <cell r="J28">
            <v>7.4210526315789469</v>
          </cell>
          <cell r="K28">
            <v>7.1578947368421044</v>
          </cell>
          <cell r="P28" t="str">
            <v>($ Millions, Except Per-Share Data)</v>
          </cell>
        </row>
        <row r="29">
          <cell r="G29" t="str">
            <v>EPS</v>
          </cell>
          <cell r="I29">
            <v>0.02</v>
          </cell>
          <cell r="J29">
            <v>2.5000000000000001E-2</v>
          </cell>
          <cell r="K29">
            <v>0.06</v>
          </cell>
          <cell r="N29" t="str">
            <v>eps</v>
          </cell>
          <cell r="R29" t="str">
            <v>_1c08</v>
          </cell>
        </row>
        <row r="30">
          <cell r="G30" t="str">
            <v>Deferred Revenue</v>
          </cell>
          <cell r="I30">
            <v>0</v>
          </cell>
          <cell r="J30" t="str">
            <v>N/A</v>
          </cell>
          <cell r="K30" t="str">
            <v>N/A</v>
          </cell>
          <cell r="N30" t="str">
            <v>defrev</v>
          </cell>
          <cell r="P30" t="str">
            <v>Forward Quarter:</v>
          </cell>
          <cell r="R30" t="str">
            <v>MS Estimates</v>
          </cell>
          <cell r="S30" t="str">
            <v>Guidance(1)</v>
          </cell>
          <cell r="T30" t="str">
            <v>Consensus(2)</v>
          </cell>
        </row>
        <row r="31">
          <cell r="G31" t="str">
            <v>(1) Midpoint of guidance used prior to preannouncement.</v>
          </cell>
          <cell r="O31" t="str">
            <v>rev</v>
          </cell>
          <cell r="P31" t="str">
            <v>Total Revenue</v>
          </cell>
          <cell r="R31">
            <v>48.988799999999998</v>
          </cell>
          <cell r="S31">
            <v>49</v>
          </cell>
          <cell r="T31">
            <v>50.1</v>
          </cell>
        </row>
        <row r="32">
          <cell r="P32" t="str">
            <v xml:space="preserve">   % Growth (Y/Y)</v>
          </cell>
          <cell r="R32">
            <v>4.4804640846271893E-2</v>
          </cell>
          <cell r="S32">
            <v>4.5043507933799631E-2</v>
          </cell>
          <cell r="T32">
            <v>6.8503668315987198E-2</v>
          </cell>
        </row>
        <row r="33">
          <cell r="P33" t="str">
            <v xml:space="preserve">   % Growth (Q/Q)</v>
          </cell>
          <cell r="R33">
            <v>-2.0361149439078519E-2</v>
          </cell>
          <cell r="S33">
            <v>-2.0137180794688736E-2</v>
          </cell>
          <cell r="T33">
            <v>1.8597396364510299E-3</v>
          </cell>
        </row>
        <row r="34">
          <cell r="O34" t="str">
            <v>eps</v>
          </cell>
          <cell r="P34" t="str">
            <v>EPS</v>
          </cell>
          <cell r="R34">
            <v>0.03</v>
          </cell>
          <cell r="S34">
            <v>3.5000000000000003E-2</v>
          </cell>
          <cell r="T34">
            <v>0.04</v>
          </cell>
        </row>
        <row r="35">
          <cell r="O35" t="str">
            <v>defrev</v>
          </cell>
          <cell r="P35" t="str">
            <v>Deferred Revenue</v>
          </cell>
          <cell r="R35">
            <v>7.5549999999999997</v>
          </cell>
          <cell r="T35" t="str">
            <v>N/A</v>
          </cell>
        </row>
        <row r="36">
          <cell r="P36" t="str">
            <v>(1) Midpoint of guidance used.</v>
          </cell>
        </row>
        <row r="37">
          <cell r="P37" t="str">
            <v>(2) Consensus prior to the earnings call</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 Statement"/>
      <sheetName val="Balance Sheet"/>
      <sheetName val="Valsum"/>
      <sheetName val="__FDSCACHE__"/>
      <sheetName val="upside_downside"/>
      <sheetName val="Open Platform"/>
      <sheetName val="Cash Flow"/>
      <sheetName val="RNOA_ROE"/>
      <sheetName val="Residual Income &amp; DCF"/>
      <sheetName val="Leases"/>
      <sheetName val="Lease-Own Mix"/>
      <sheetName val="Stores by State"/>
      <sheetName val="Chart1"/>
      <sheetName val="LBO"/>
      <sheetName val="mwareDates"/>
      <sheetName val="mwareSettings"/>
      <sheetName val="pe chart"/>
      <sheetName val="LTM-ROIC"/>
      <sheetName val="MW Valuation"/>
      <sheetName val="IS_Variance"/>
      <sheetName val="DCF"/>
      <sheetName val="Cover"/>
      <sheetName val="Revenue Model"/>
      <sheetName val="RNOA -- ROE"/>
      <sheetName val="Debt Schedule &amp; Leverage"/>
      <sheetName val="Scenarios"/>
      <sheetName val="DCF Analysis"/>
      <sheetName val="Fin. Summary"/>
      <sheetName val="Scorecard"/>
      <sheetName val="MW-Cache"/>
      <sheetName val="MWA RR"/>
      <sheetName val="Risk-Reward_View_Chart"/>
      <sheetName val="REPORT TABLE"/>
    </sheetNames>
    <sheetDataSet>
      <sheetData sheetId="0" refreshError="1">
        <row r="1">
          <cell r="A1" t="str">
            <v>O'Reilly Automotive</v>
          </cell>
          <cell r="W1" t="str">
            <v>Morgan Stanley</v>
          </cell>
          <cell r="Y1">
            <v>15.667832167832168</v>
          </cell>
          <cell r="AE1" t="str">
            <v>O'Reilly Automotive</v>
          </cell>
          <cell r="CR1" t="str">
            <v>Morgan Stanley</v>
          </cell>
          <cell r="DL1" t="str">
            <v>O'Reilly Automotive</v>
          </cell>
          <cell r="DM1" t="str">
            <v>O'Reilly Automotive</v>
          </cell>
          <cell r="EA1" t="str">
            <v>ElementName</v>
          </cell>
          <cell r="EB1" t="str">
            <v>ScaleOverride</v>
          </cell>
          <cell r="EC1" t="str">
            <v>UnitOverride</v>
          </cell>
          <cell r="ED1" t="str">
            <v>ReverseSign</v>
          </cell>
          <cell r="EE1" t="str">
            <v>IsDrivingAssumption</v>
          </cell>
          <cell r="EF1" t="str">
            <v>SegmentID</v>
          </cell>
          <cell r="EG1" t="str">
            <v>SegmentID</v>
          </cell>
        </row>
        <row r="2">
          <cell r="A2" t="str">
            <v>Annual Income Statement</v>
          </cell>
          <cell r="W2" t="str">
            <v>Armando Lopez (212) 761.6649</v>
          </cell>
          <cell r="Y2">
            <v>16.290456431535269</v>
          </cell>
          <cell r="AE2" t="str">
            <v>Quarterly Income Statement</v>
          </cell>
          <cell r="CR2" t="str">
            <v>Armando Lopez (212) 761.6649</v>
          </cell>
          <cell r="DL2" t="str">
            <v>Variance Analysis</v>
          </cell>
          <cell r="DM2" t="str">
            <v>Variance Analysis</v>
          </cell>
        </row>
        <row r="3">
          <cell r="CZ3" t="str">
            <v>NOT IN USE</v>
          </cell>
          <cell r="DB3" t="str">
            <v>NOT IN USE</v>
          </cell>
          <cell r="DD3" t="str">
            <v>NOT IN USE</v>
          </cell>
          <cell r="DF3" t="str">
            <v>NOT IN USE</v>
          </cell>
          <cell r="DH3" t="str">
            <v>NOT IN USE</v>
          </cell>
          <cell r="DJ3" t="str">
            <v>NOT IN USE</v>
          </cell>
          <cell r="DL3" t="str">
            <v>Fiscal Year End December</v>
          </cell>
          <cell r="DM3" t="str">
            <v>Fiscal Year End December</v>
          </cell>
        </row>
        <row r="4">
          <cell r="AH4">
            <v>1997</v>
          </cell>
          <cell r="AN4">
            <v>1998</v>
          </cell>
          <cell r="AT4">
            <v>1999</v>
          </cell>
          <cell r="AX4">
            <v>2000</v>
          </cell>
          <cell r="BD4">
            <v>2001</v>
          </cell>
          <cell r="BJ4">
            <v>2002</v>
          </cell>
          <cell r="BP4">
            <v>2003</v>
          </cell>
          <cell r="BV4">
            <v>2004</v>
          </cell>
          <cell r="CB4">
            <v>2005</v>
          </cell>
          <cell r="CH4">
            <v>2006</v>
          </cell>
          <cell r="CL4">
            <v>2006</v>
          </cell>
          <cell r="CN4">
            <v>2007</v>
          </cell>
          <cell r="CR4">
            <v>2007</v>
          </cell>
          <cell r="CT4">
            <v>2008</v>
          </cell>
          <cell r="CX4">
            <v>2008</v>
          </cell>
          <cell r="CZ4">
            <v>2009</v>
          </cell>
          <cell r="DF4">
            <v>2010</v>
          </cell>
          <cell r="DO4" t="str">
            <v>Actual</v>
          </cell>
          <cell r="DP4" t="str">
            <v>MS est.</v>
          </cell>
          <cell r="DQ4" t="str">
            <v>VARIANCE (%)</v>
          </cell>
          <cell r="DR4" t="str">
            <v>VARIANCE (%)</v>
          </cell>
        </row>
        <row r="5">
          <cell r="A5" t="str">
            <v>($ 000's, Except Store and Per Share Data)</v>
          </cell>
          <cell r="C5">
            <v>1990</v>
          </cell>
          <cell r="D5">
            <v>1991</v>
          </cell>
          <cell r="E5">
            <v>1992</v>
          </cell>
          <cell r="F5">
            <v>1993</v>
          </cell>
          <cell r="G5">
            <v>1994</v>
          </cell>
          <cell r="H5">
            <v>1995</v>
          </cell>
          <cell r="I5">
            <v>1996</v>
          </cell>
          <cell r="J5">
            <v>1997</v>
          </cell>
          <cell r="K5">
            <v>1998</v>
          </cell>
          <cell r="L5">
            <v>1999</v>
          </cell>
          <cell r="M5">
            <v>2000</v>
          </cell>
          <cell r="N5">
            <v>2001</v>
          </cell>
          <cell r="O5">
            <v>2002</v>
          </cell>
          <cell r="P5">
            <v>2003</v>
          </cell>
          <cell r="Q5">
            <v>2004</v>
          </cell>
          <cell r="R5">
            <v>2005</v>
          </cell>
          <cell r="S5">
            <v>2006</v>
          </cell>
          <cell r="T5">
            <v>2007</v>
          </cell>
          <cell r="U5">
            <v>2008</v>
          </cell>
          <cell r="V5">
            <v>2009</v>
          </cell>
          <cell r="W5">
            <v>2010</v>
          </cell>
          <cell r="X5">
            <v>2011</v>
          </cell>
          <cell r="Y5" t="str">
            <v>2012E</v>
          </cell>
          <cell r="Z5" t="str">
            <v>2013E</v>
          </cell>
          <cell r="AA5" t="str">
            <v>2014E</v>
          </cell>
          <cell r="AE5" t="str">
            <v>($ 000's, Except Store and Per Share Data)</v>
          </cell>
          <cell r="AF5" t="str">
            <v>1Q</v>
          </cell>
          <cell r="AG5" t="str">
            <v>2Q</v>
          </cell>
          <cell r="AH5" t="str">
            <v>3Q</v>
          </cell>
          <cell r="AI5" t="str">
            <v>4Q</v>
          </cell>
          <cell r="AJ5" t="str">
            <v>Full Year</v>
          </cell>
          <cell r="AL5" t="str">
            <v>1Q</v>
          </cell>
          <cell r="AM5" t="str">
            <v>2Q</v>
          </cell>
          <cell r="AN5" t="str">
            <v>3Q</v>
          </cell>
          <cell r="AO5" t="str">
            <v>4Q</v>
          </cell>
          <cell r="AP5" t="str">
            <v>Full Year</v>
          </cell>
          <cell r="AR5" t="str">
            <v>1Q</v>
          </cell>
          <cell r="AS5" t="str">
            <v>2Q</v>
          </cell>
          <cell r="AT5" t="str">
            <v>3Q</v>
          </cell>
          <cell r="AU5" t="str">
            <v>4Q</v>
          </cell>
          <cell r="AV5" t="str">
            <v>Full Year</v>
          </cell>
          <cell r="AX5" t="str">
            <v>1Q</v>
          </cell>
          <cell r="AY5" t="str">
            <v>2Q</v>
          </cell>
          <cell r="AZ5" t="str">
            <v>3Q</v>
          </cell>
          <cell r="BA5" t="str">
            <v>4Q</v>
          </cell>
          <cell r="BB5" t="str">
            <v>Full Year</v>
          </cell>
          <cell r="BD5" t="str">
            <v>1Q</v>
          </cell>
          <cell r="BE5" t="str">
            <v>2Q</v>
          </cell>
          <cell r="BF5" t="str">
            <v>3Q</v>
          </cell>
          <cell r="BG5" t="str">
            <v>4Q</v>
          </cell>
          <cell r="BH5" t="str">
            <v>Full Year</v>
          </cell>
          <cell r="BJ5" t="str">
            <v>1Q</v>
          </cell>
          <cell r="BK5" t="str">
            <v>2Q</v>
          </cell>
          <cell r="BL5" t="str">
            <v>3Q</v>
          </cell>
          <cell r="BM5" t="str">
            <v>4Q</v>
          </cell>
          <cell r="BN5" t="str">
            <v>Full Year</v>
          </cell>
          <cell r="BP5" t="str">
            <v>1QA</v>
          </cell>
          <cell r="BQ5" t="str">
            <v>2Q</v>
          </cell>
          <cell r="BR5" t="str">
            <v>3Q</v>
          </cell>
          <cell r="BS5" t="str">
            <v>4Q</v>
          </cell>
          <cell r="BT5" t="str">
            <v>Full Year</v>
          </cell>
          <cell r="BV5" t="str">
            <v>1QA</v>
          </cell>
          <cell r="BW5" t="str">
            <v>2Q</v>
          </cell>
          <cell r="BX5" t="str">
            <v>3Q</v>
          </cell>
          <cell r="BY5" t="str">
            <v>4Q</v>
          </cell>
          <cell r="BZ5" t="str">
            <v>Full Year</v>
          </cell>
          <cell r="CB5" t="str">
            <v>1QA</v>
          </cell>
          <cell r="CC5" t="str">
            <v>2Q</v>
          </cell>
          <cell r="CD5" t="str">
            <v>3Q</v>
          </cell>
          <cell r="CE5" t="str">
            <v>4Q</v>
          </cell>
          <cell r="CF5" t="str">
            <v>Full Year</v>
          </cell>
          <cell r="CH5" t="str">
            <v>1QA</v>
          </cell>
          <cell r="CI5" t="str">
            <v>2Q</v>
          </cell>
          <cell r="CJ5" t="str">
            <v>3Q</v>
          </cell>
          <cell r="CK5" t="str">
            <v>4Q</v>
          </cell>
          <cell r="CL5" t="str">
            <v>Full Year</v>
          </cell>
          <cell r="CN5" t="str">
            <v>1Q</v>
          </cell>
          <cell r="CO5" t="str">
            <v>2Q</v>
          </cell>
          <cell r="CP5" t="str">
            <v>3Q</v>
          </cell>
          <cell r="CQ5" t="str">
            <v>4Qe</v>
          </cell>
          <cell r="CR5" t="str">
            <v>Full Year</v>
          </cell>
          <cell r="CT5" t="str">
            <v>1QE</v>
          </cell>
          <cell r="CU5" t="str">
            <v>2Q</v>
          </cell>
          <cell r="CV5" t="str">
            <v>3Q</v>
          </cell>
          <cell r="CW5" t="str">
            <v>4Q</v>
          </cell>
          <cell r="CX5" t="str">
            <v>Full Year</v>
          </cell>
          <cell r="CZ5" t="str">
            <v>1QE</v>
          </cell>
          <cell r="DA5" t="str">
            <v>2Q</v>
          </cell>
          <cell r="DB5" t="str">
            <v>3Q</v>
          </cell>
          <cell r="DC5" t="str">
            <v>4Q</v>
          </cell>
          <cell r="DD5" t="str">
            <v>Full Year</v>
          </cell>
          <cell r="DF5" t="str">
            <v>1QE</v>
          </cell>
          <cell r="DG5" t="str">
            <v>2Q</v>
          </cell>
          <cell r="DH5" t="str">
            <v>3Q</v>
          </cell>
          <cell r="DI5" t="str">
            <v>4Q</v>
          </cell>
          <cell r="DJ5" t="str">
            <v>Full Year</v>
          </cell>
          <cell r="DL5" t="str">
            <v>($ 000's, Except Store and Per Share Data)</v>
          </cell>
          <cell r="DM5" t="str">
            <v>($ 000's, Except Store and Per Share Data)</v>
          </cell>
          <cell r="DN5" t="str">
            <v>3Q06</v>
          </cell>
          <cell r="DO5" t="str">
            <v>3Q07</v>
          </cell>
          <cell r="DP5" t="str">
            <v>3Q07E</v>
          </cell>
          <cell r="DQ5" t="str">
            <v>vs. Last Year</v>
          </cell>
          <cell r="DR5" t="str">
            <v>vs. MS-Est.</v>
          </cell>
          <cell r="DS5" t="str">
            <v>vs. MS-Est.</v>
          </cell>
          <cell r="DT5" t="str">
            <v>Comments</v>
          </cell>
          <cell r="DU5" t="str">
            <v>Comments</v>
          </cell>
        </row>
        <row r="6">
          <cell r="A6" t="str">
            <v>STORE DETAIL</v>
          </cell>
          <cell r="AE6" t="str">
            <v>STORE DETAIL</v>
          </cell>
          <cell r="DL6" t="str">
            <v>STORE DETAIL</v>
          </cell>
          <cell r="DM6" t="str">
            <v>STORE DETAIL</v>
          </cell>
        </row>
        <row r="7">
          <cell r="A7" t="str">
            <v>Net new stores</v>
          </cell>
          <cell r="D7">
            <v>4</v>
          </cell>
          <cell r="E7">
            <v>11</v>
          </cell>
          <cell r="F7">
            <v>18</v>
          </cell>
          <cell r="G7">
            <v>20</v>
          </cell>
          <cell r="H7">
            <v>23</v>
          </cell>
          <cell r="I7">
            <v>31</v>
          </cell>
          <cell r="J7">
            <v>40</v>
          </cell>
          <cell r="K7">
            <v>232</v>
          </cell>
          <cell r="L7">
            <v>80</v>
          </cell>
          <cell r="M7">
            <v>101</v>
          </cell>
          <cell r="N7">
            <v>118</v>
          </cell>
          <cell r="O7">
            <v>106</v>
          </cell>
          <cell r="P7">
            <v>128</v>
          </cell>
          <cell r="Q7">
            <v>140</v>
          </cell>
          <cell r="R7">
            <v>221</v>
          </cell>
          <cell r="S7">
            <v>170</v>
          </cell>
          <cell r="T7">
            <v>190</v>
          </cell>
          <cell r="U7">
            <v>205</v>
          </cell>
          <cell r="V7">
            <v>240</v>
          </cell>
          <cell r="W7">
            <v>250</v>
          </cell>
          <cell r="X7">
            <v>220</v>
          </cell>
          <cell r="Y7">
            <v>145</v>
          </cell>
          <cell r="Z7">
            <v>145</v>
          </cell>
          <cell r="AA7">
            <v>146</v>
          </cell>
          <cell r="AE7" t="str">
            <v>Net new stores</v>
          </cell>
          <cell r="AF7">
            <v>10</v>
          </cell>
          <cell r="AG7">
            <v>11</v>
          </cell>
          <cell r="AH7">
            <v>9</v>
          </cell>
          <cell r="AI7">
            <v>10</v>
          </cell>
          <cell r="AJ7">
            <v>40</v>
          </cell>
          <cell r="AL7">
            <v>201</v>
          </cell>
          <cell r="AM7">
            <v>2</v>
          </cell>
          <cell r="AN7">
            <v>16</v>
          </cell>
          <cell r="AO7">
            <v>13</v>
          </cell>
          <cell r="AP7">
            <v>232</v>
          </cell>
          <cell r="AR7">
            <v>9</v>
          </cell>
          <cell r="AS7">
            <v>15</v>
          </cell>
          <cell r="AT7">
            <v>26</v>
          </cell>
          <cell r="AU7">
            <v>30</v>
          </cell>
          <cell r="AV7">
            <v>80</v>
          </cell>
          <cell r="AX7">
            <v>23</v>
          </cell>
          <cell r="AY7">
            <v>32</v>
          </cell>
          <cell r="AZ7">
            <v>24</v>
          </cell>
          <cell r="BA7">
            <v>22</v>
          </cell>
          <cell r="BB7">
            <v>101</v>
          </cell>
          <cell r="BD7">
            <v>30</v>
          </cell>
          <cell r="BE7">
            <v>30</v>
          </cell>
          <cell r="BF7">
            <v>32</v>
          </cell>
          <cell r="BG7">
            <v>26</v>
          </cell>
          <cell r="BH7">
            <v>118</v>
          </cell>
          <cell r="BJ7">
            <v>24</v>
          </cell>
          <cell r="BK7">
            <v>30</v>
          </cell>
          <cell r="BL7">
            <v>29</v>
          </cell>
          <cell r="BM7">
            <v>23</v>
          </cell>
          <cell r="BN7">
            <v>106</v>
          </cell>
          <cell r="BP7">
            <v>30</v>
          </cell>
          <cell r="BQ7">
            <v>30</v>
          </cell>
          <cell r="BR7">
            <v>33</v>
          </cell>
          <cell r="BS7">
            <v>35</v>
          </cell>
          <cell r="BT7">
            <v>128</v>
          </cell>
          <cell r="BV7">
            <v>23</v>
          </cell>
          <cell r="BW7">
            <v>38</v>
          </cell>
          <cell r="BX7">
            <v>35</v>
          </cell>
          <cell r="BY7">
            <v>44</v>
          </cell>
          <cell r="BZ7">
            <v>140</v>
          </cell>
          <cell r="CB7">
            <v>37</v>
          </cell>
          <cell r="CC7">
            <v>113</v>
          </cell>
          <cell r="CD7">
            <v>33</v>
          </cell>
          <cell r="CE7">
            <v>38</v>
          </cell>
          <cell r="CF7">
            <v>221</v>
          </cell>
          <cell r="CH7">
            <v>36</v>
          </cell>
          <cell r="CI7">
            <v>49</v>
          </cell>
          <cell r="CJ7">
            <v>41</v>
          </cell>
          <cell r="CK7">
            <v>44</v>
          </cell>
          <cell r="CL7">
            <v>170</v>
          </cell>
          <cell r="CN7">
            <v>47</v>
          </cell>
          <cell r="CO7">
            <v>44</v>
          </cell>
          <cell r="CP7">
            <v>43</v>
          </cell>
          <cell r="CQ7">
            <v>56</v>
          </cell>
          <cell r="CR7">
            <v>190</v>
          </cell>
          <cell r="CT7">
            <v>50</v>
          </cell>
          <cell r="CU7">
            <v>53</v>
          </cell>
          <cell r="CV7">
            <v>50</v>
          </cell>
          <cell r="CW7">
            <v>52</v>
          </cell>
          <cell r="CX7">
            <v>205</v>
          </cell>
          <cell r="CZ7">
            <v>60</v>
          </cell>
          <cell r="DA7">
            <v>70</v>
          </cell>
          <cell r="DB7">
            <v>55</v>
          </cell>
          <cell r="DC7">
            <v>55</v>
          </cell>
          <cell r="DD7">
            <v>240</v>
          </cell>
          <cell r="DF7">
            <v>60</v>
          </cell>
          <cell r="DG7">
            <v>70</v>
          </cell>
          <cell r="DH7">
            <v>60</v>
          </cell>
          <cell r="DI7">
            <v>55</v>
          </cell>
          <cell r="DJ7">
            <v>245</v>
          </cell>
          <cell r="DL7" t="str">
            <v>Net new stores</v>
          </cell>
          <cell r="DM7" t="str">
            <v>Net new stores</v>
          </cell>
          <cell r="DN7">
            <v>41</v>
          </cell>
          <cell r="DO7">
            <v>43</v>
          </cell>
          <cell r="DP7">
            <v>48</v>
          </cell>
          <cell r="DQ7">
            <v>4.8780487804878092E-2</v>
          </cell>
          <cell r="DR7">
            <v>-0.10416666666666663</v>
          </cell>
          <cell r="DS7">
            <v>0</v>
          </cell>
          <cell r="EA7" t="str">
            <v>mstag:newStoresOpened</v>
          </cell>
          <cell r="EB7">
            <v>0</v>
          </cell>
          <cell r="EC7" t="str">
            <v>ms_eqr_gcim_Decimal:ms_eqr_gcim_decimal</v>
          </cell>
          <cell r="ED7" t="b">
            <v>0</v>
          </cell>
          <cell r="EE7" t="b">
            <v>0</v>
          </cell>
        </row>
        <row r="8">
          <cell r="A8" t="str">
            <v>Acquired stores</v>
          </cell>
          <cell r="M8">
            <v>0</v>
          </cell>
          <cell r="N8">
            <v>85</v>
          </cell>
          <cell r="O8">
            <v>0</v>
          </cell>
          <cell r="P8">
            <v>0</v>
          </cell>
          <cell r="Q8">
            <v>0</v>
          </cell>
          <cell r="R8">
            <v>0</v>
          </cell>
          <cell r="S8">
            <v>0</v>
          </cell>
          <cell r="T8">
            <v>0</v>
          </cell>
          <cell r="U8">
            <v>0</v>
          </cell>
          <cell r="V8">
            <v>0</v>
          </cell>
          <cell r="W8">
            <v>0</v>
          </cell>
          <cell r="X8">
            <v>0</v>
          </cell>
          <cell r="Y8">
            <v>0</v>
          </cell>
          <cell r="Z8">
            <v>0</v>
          </cell>
          <cell r="AA8">
            <v>0</v>
          </cell>
          <cell r="AE8" t="str">
            <v>Acquired stores</v>
          </cell>
          <cell r="AX8">
            <v>0</v>
          </cell>
          <cell r="AY8">
            <v>0</v>
          </cell>
          <cell r="AZ8">
            <v>0</v>
          </cell>
          <cell r="BA8">
            <v>0</v>
          </cell>
          <cell r="BB8">
            <v>0</v>
          </cell>
          <cell r="BD8">
            <v>0</v>
          </cell>
          <cell r="BE8">
            <v>0</v>
          </cell>
          <cell r="BF8">
            <v>0</v>
          </cell>
          <cell r="BG8">
            <v>85</v>
          </cell>
          <cell r="BH8">
            <v>85</v>
          </cell>
          <cell r="BJ8">
            <v>0</v>
          </cell>
          <cell r="BK8">
            <v>0</v>
          </cell>
          <cell r="BL8">
            <v>0</v>
          </cell>
          <cell r="BM8">
            <v>0</v>
          </cell>
          <cell r="BN8">
            <v>0</v>
          </cell>
          <cell r="DL8" t="str">
            <v>Acquired stores</v>
          </cell>
          <cell r="DM8" t="str">
            <v>Acquired stores</v>
          </cell>
          <cell r="DN8">
            <v>0</v>
          </cell>
          <cell r="DO8">
            <v>0</v>
          </cell>
          <cell r="DP8">
            <v>0</v>
          </cell>
          <cell r="DQ8">
            <v>0</v>
          </cell>
        </row>
        <row r="9">
          <cell r="A9" t="str">
            <v>Total stores</v>
          </cell>
          <cell r="C9">
            <v>112</v>
          </cell>
          <cell r="D9">
            <v>116</v>
          </cell>
          <cell r="E9">
            <v>127</v>
          </cell>
          <cell r="F9">
            <v>145</v>
          </cell>
          <cell r="G9">
            <v>165</v>
          </cell>
          <cell r="H9">
            <v>188</v>
          </cell>
          <cell r="I9">
            <v>219</v>
          </cell>
          <cell r="J9">
            <v>259</v>
          </cell>
          <cell r="K9">
            <v>491</v>
          </cell>
          <cell r="L9">
            <v>571</v>
          </cell>
          <cell r="M9">
            <v>672</v>
          </cell>
          <cell r="N9">
            <v>875</v>
          </cell>
          <cell r="O9">
            <v>981</v>
          </cell>
          <cell r="P9">
            <v>1109</v>
          </cell>
          <cell r="Q9">
            <v>1249</v>
          </cell>
          <cell r="R9">
            <v>1470</v>
          </cell>
          <cell r="S9">
            <v>1640</v>
          </cell>
          <cell r="T9">
            <v>1830</v>
          </cell>
          <cell r="U9">
            <v>2035</v>
          </cell>
          <cell r="V9">
            <v>2275</v>
          </cell>
          <cell r="W9">
            <v>2525</v>
          </cell>
          <cell r="X9">
            <v>2745</v>
          </cell>
          <cell r="Y9">
            <v>2890</v>
          </cell>
          <cell r="Z9">
            <v>3035</v>
          </cell>
          <cell r="AA9">
            <v>3181</v>
          </cell>
          <cell r="AE9" t="str">
            <v>Total stores</v>
          </cell>
          <cell r="AF9">
            <v>229</v>
          </cell>
          <cell r="AG9">
            <v>240</v>
          </cell>
          <cell r="AH9">
            <v>249</v>
          </cell>
          <cell r="AI9">
            <v>259</v>
          </cell>
          <cell r="AJ9">
            <v>259</v>
          </cell>
          <cell r="AL9">
            <v>460</v>
          </cell>
          <cell r="AM9">
            <v>462</v>
          </cell>
          <cell r="AN9">
            <v>478</v>
          </cell>
          <cell r="AO9">
            <v>491</v>
          </cell>
          <cell r="AP9">
            <v>491</v>
          </cell>
          <cell r="AR9">
            <v>500</v>
          </cell>
          <cell r="AS9">
            <v>515</v>
          </cell>
          <cell r="AT9">
            <v>541</v>
          </cell>
          <cell r="AU9">
            <v>571</v>
          </cell>
          <cell r="AV9">
            <v>571</v>
          </cell>
          <cell r="AX9">
            <v>594</v>
          </cell>
          <cell r="AY9">
            <v>626</v>
          </cell>
          <cell r="AZ9">
            <v>650</v>
          </cell>
          <cell r="BA9">
            <v>672</v>
          </cell>
          <cell r="BB9">
            <v>672</v>
          </cell>
          <cell r="BD9">
            <v>702</v>
          </cell>
          <cell r="BE9">
            <v>732</v>
          </cell>
          <cell r="BF9">
            <v>764</v>
          </cell>
          <cell r="BG9">
            <v>875</v>
          </cell>
          <cell r="BH9">
            <v>875</v>
          </cell>
          <cell r="BJ9">
            <v>899</v>
          </cell>
          <cell r="BK9">
            <v>929</v>
          </cell>
          <cell r="BL9">
            <v>958</v>
          </cell>
          <cell r="BM9">
            <v>981</v>
          </cell>
          <cell r="BN9">
            <v>981</v>
          </cell>
          <cell r="BP9">
            <v>1011</v>
          </cell>
          <cell r="BQ9">
            <v>1041</v>
          </cell>
          <cell r="BR9">
            <v>1074</v>
          </cell>
          <cell r="BS9">
            <v>1109</v>
          </cell>
          <cell r="BT9">
            <v>1109</v>
          </cell>
          <cell r="BV9">
            <v>1132</v>
          </cell>
          <cell r="BW9">
            <v>1170</v>
          </cell>
          <cell r="BX9">
            <v>1205</v>
          </cell>
          <cell r="BY9">
            <v>1249</v>
          </cell>
          <cell r="BZ9">
            <v>1249</v>
          </cell>
          <cell r="CB9">
            <v>1286</v>
          </cell>
          <cell r="CC9">
            <v>1399</v>
          </cell>
          <cell r="CD9">
            <v>1432</v>
          </cell>
          <cell r="CE9">
            <v>1470</v>
          </cell>
          <cell r="CF9">
            <v>1470</v>
          </cell>
          <cell r="CH9">
            <v>1506</v>
          </cell>
          <cell r="CI9">
            <v>1555</v>
          </cell>
          <cell r="CJ9">
            <v>1596</v>
          </cell>
          <cell r="CK9">
            <v>1640</v>
          </cell>
          <cell r="CL9">
            <v>1640</v>
          </cell>
          <cell r="CN9">
            <v>1687</v>
          </cell>
          <cell r="CO9">
            <v>1731</v>
          </cell>
          <cell r="CP9">
            <v>1774</v>
          </cell>
          <cell r="CQ9">
            <v>1830</v>
          </cell>
          <cell r="CR9">
            <v>1830</v>
          </cell>
          <cell r="CT9">
            <v>1880</v>
          </cell>
          <cell r="CU9">
            <v>1933</v>
          </cell>
          <cell r="CV9">
            <v>1983</v>
          </cell>
          <cell r="CW9">
            <v>2035</v>
          </cell>
          <cell r="CX9">
            <v>2035</v>
          </cell>
          <cell r="CZ9">
            <v>2095</v>
          </cell>
          <cell r="DA9">
            <v>2165</v>
          </cell>
          <cell r="DB9">
            <v>2220</v>
          </cell>
          <cell r="DC9">
            <v>2275</v>
          </cell>
          <cell r="DD9">
            <v>2275</v>
          </cell>
          <cell r="DF9">
            <v>2335</v>
          </cell>
          <cell r="DG9">
            <v>2405</v>
          </cell>
          <cell r="DH9">
            <v>2465</v>
          </cell>
          <cell r="DI9">
            <v>2520</v>
          </cell>
          <cell r="DJ9">
            <v>2520</v>
          </cell>
          <cell r="DL9" t="str">
            <v>Total stores</v>
          </cell>
          <cell r="DM9" t="str">
            <v>Total stores</v>
          </cell>
          <cell r="DN9">
            <v>1596</v>
          </cell>
          <cell r="DO9">
            <v>1774</v>
          </cell>
          <cell r="DP9">
            <v>1779</v>
          </cell>
          <cell r="DQ9">
            <v>0.11152882205513781</v>
          </cell>
          <cell r="DR9">
            <v>-2.8105677346823565E-3</v>
          </cell>
          <cell r="DS9">
            <v>0</v>
          </cell>
          <cell r="EA9" t="str">
            <v>mstag:numberOfStores</v>
          </cell>
          <cell r="EB9">
            <v>0</v>
          </cell>
          <cell r="EC9" t="str">
            <v>ms_eqr_gcim_Decimal:ms_eqr_gcim_decimal</v>
          </cell>
          <cell r="ED9" t="b">
            <v>0</v>
          </cell>
          <cell r="EE9" t="b">
            <v>0</v>
          </cell>
        </row>
        <row r="10">
          <cell r="A10" t="str">
            <v>Average stores</v>
          </cell>
          <cell r="D10">
            <v>114</v>
          </cell>
          <cell r="E10">
            <v>121.5</v>
          </cell>
          <cell r="F10">
            <v>136</v>
          </cell>
          <cell r="G10">
            <v>155</v>
          </cell>
          <cell r="H10">
            <v>176.5</v>
          </cell>
          <cell r="I10">
            <v>203.5</v>
          </cell>
          <cell r="J10">
            <v>239</v>
          </cell>
          <cell r="K10">
            <v>375</v>
          </cell>
          <cell r="L10">
            <v>531</v>
          </cell>
          <cell r="M10">
            <v>621.5</v>
          </cell>
          <cell r="N10">
            <v>773.5</v>
          </cell>
          <cell r="O10">
            <v>928</v>
          </cell>
          <cell r="P10">
            <v>1045</v>
          </cell>
          <cell r="Q10">
            <v>1179</v>
          </cell>
          <cell r="R10">
            <v>1359.5</v>
          </cell>
          <cell r="S10">
            <v>1555</v>
          </cell>
          <cell r="T10">
            <v>1735</v>
          </cell>
          <cell r="U10">
            <v>1932.5</v>
          </cell>
          <cell r="V10">
            <v>2155</v>
          </cell>
          <cell r="W10">
            <v>2400</v>
          </cell>
          <cell r="X10">
            <v>2635</v>
          </cell>
          <cell r="Y10">
            <v>2817.5</v>
          </cell>
          <cell r="Z10">
            <v>2962.5</v>
          </cell>
          <cell r="AA10">
            <v>3108</v>
          </cell>
          <cell r="AE10" t="str">
            <v>Average stores</v>
          </cell>
          <cell r="AF10">
            <v>224</v>
          </cell>
          <cell r="AG10">
            <v>234.5</v>
          </cell>
          <cell r="AH10">
            <v>244.5</v>
          </cell>
          <cell r="AI10">
            <v>254</v>
          </cell>
          <cell r="AJ10">
            <v>239</v>
          </cell>
          <cell r="AL10">
            <v>359.5</v>
          </cell>
          <cell r="AM10">
            <v>461</v>
          </cell>
          <cell r="AN10">
            <v>470</v>
          </cell>
          <cell r="AO10">
            <v>484.5</v>
          </cell>
          <cell r="AP10">
            <v>375</v>
          </cell>
          <cell r="AR10">
            <v>495.5</v>
          </cell>
          <cell r="AS10">
            <v>507.5</v>
          </cell>
          <cell r="AT10">
            <v>528</v>
          </cell>
          <cell r="AU10">
            <v>556</v>
          </cell>
          <cell r="AV10">
            <v>531</v>
          </cell>
          <cell r="AX10">
            <v>582.5</v>
          </cell>
          <cell r="AY10">
            <v>610</v>
          </cell>
          <cell r="AZ10">
            <v>638</v>
          </cell>
          <cell r="BA10">
            <v>661</v>
          </cell>
          <cell r="BB10">
            <v>621.5</v>
          </cell>
          <cell r="BD10">
            <v>687</v>
          </cell>
          <cell r="BE10">
            <v>717</v>
          </cell>
          <cell r="BF10">
            <v>748</v>
          </cell>
          <cell r="BG10">
            <v>819.5</v>
          </cell>
          <cell r="BH10">
            <v>773.5</v>
          </cell>
          <cell r="BJ10">
            <v>887</v>
          </cell>
          <cell r="BK10">
            <v>914</v>
          </cell>
          <cell r="BL10">
            <v>943.5</v>
          </cell>
          <cell r="BM10">
            <v>969.5</v>
          </cell>
          <cell r="BN10">
            <v>928</v>
          </cell>
          <cell r="BP10">
            <v>996</v>
          </cell>
          <cell r="BQ10">
            <v>1026</v>
          </cell>
          <cell r="BR10">
            <v>1057.5</v>
          </cell>
          <cell r="BS10">
            <v>1091.5</v>
          </cell>
          <cell r="BT10">
            <v>1045</v>
          </cell>
          <cell r="BV10">
            <v>1120.5</v>
          </cell>
          <cell r="BW10">
            <v>1151</v>
          </cell>
          <cell r="BX10">
            <v>1187.5</v>
          </cell>
          <cell r="BY10">
            <v>1227</v>
          </cell>
          <cell r="BZ10">
            <v>1179</v>
          </cell>
          <cell r="CB10">
            <v>1267.5</v>
          </cell>
          <cell r="CC10">
            <v>1342.5</v>
          </cell>
          <cell r="CD10">
            <v>1415.5</v>
          </cell>
          <cell r="CE10">
            <v>1451</v>
          </cell>
          <cell r="CF10">
            <v>1359.5</v>
          </cell>
          <cell r="CH10">
            <v>1488</v>
          </cell>
          <cell r="CI10">
            <v>1530.5</v>
          </cell>
          <cell r="CJ10">
            <v>1575.5</v>
          </cell>
          <cell r="CK10">
            <v>1618</v>
          </cell>
          <cell r="CL10">
            <v>1555</v>
          </cell>
          <cell r="CN10">
            <v>1663.5</v>
          </cell>
          <cell r="CO10">
            <v>1709</v>
          </cell>
          <cell r="CP10">
            <v>1752.5</v>
          </cell>
          <cell r="CQ10">
            <v>1802</v>
          </cell>
          <cell r="CR10">
            <v>1735</v>
          </cell>
          <cell r="CT10">
            <v>1855</v>
          </cell>
          <cell r="CU10">
            <v>1906.5</v>
          </cell>
          <cell r="CV10">
            <v>1958</v>
          </cell>
          <cell r="CW10">
            <v>2009</v>
          </cell>
          <cell r="CX10">
            <v>1932.5</v>
          </cell>
          <cell r="CZ10">
            <v>2065</v>
          </cell>
          <cell r="DA10">
            <v>2130</v>
          </cell>
          <cell r="DB10">
            <v>2192.5</v>
          </cell>
          <cell r="DC10">
            <v>2247.5</v>
          </cell>
          <cell r="DD10">
            <v>2155</v>
          </cell>
          <cell r="DF10">
            <v>2305</v>
          </cell>
          <cell r="DG10">
            <v>2370</v>
          </cell>
          <cell r="DH10">
            <v>2435</v>
          </cell>
          <cell r="DI10">
            <v>2492.5</v>
          </cell>
          <cell r="DJ10">
            <v>2397.5</v>
          </cell>
          <cell r="DL10" t="str">
            <v>Average stores</v>
          </cell>
          <cell r="DM10" t="str">
            <v>Average stores</v>
          </cell>
          <cell r="DN10">
            <v>1575.5</v>
          </cell>
          <cell r="DO10">
            <v>1752.5</v>
          </cell>
          <cell r="DP10">
            <v>1755</v>
          </cell>
          <cell r="DQ10">
            <v>0.11234528721040937</v>
          </cell>
          <cell r="DR10">
            <v>-1.4245014245014564E-3</v>
          </cell>
          <cell r="DS10">
            <v>0</v>
          </cell>
        </row>
        <row r="11">
          <cell r="A11" t="str">
            <v>Y/Y Chg Stores</v>
          </cell>
          <cell r="E11">
            <v>9.4827586206896575E-2</v>
          </cell>
          <cell r="F11">
            <v>0.1417322834645669</v>
          </cell>
          <cell r="G11">
            <v>0.13793103448275867</v>
          </cell>
          <cell r="H11">
            <v>0.1393939393939394</v>
          </cell>
          <cell r="I11">
            <v>0.16489361702127669</v>
          </cell>
          <cell r="J11">
            <v>0.18264840182648401</v>
          </cell>
          <cell r="K11">
            <v>0.89575289575289574</v>
          </cell>
          <cell r="L11">
            <v>0.16293279022403251</v>
          </cell>
          <cell r="M11">
            <v>0.17688266199649738</v>
          </cell>
          <cell r="N11">
            <v>0.30208333333333326</v>
          </cell>
          <cell r="O11">
            <v>0.12114285714285722</v>
          </cell>
          <cell r="P11">
            <v>0.13047910295616716</v>
          </cell>
          <cell r="Q11">
            <v>0.12623985572587926</v>
          </cell>
          <cell r="R11">
            <v>0.17694155324259397</v>
          </cell>
          <cell r="S11">
            <v>0.11564625850340127</v>
          </cell>
          <cell r="T11">
            <v>0.11585365853658547</v>
          </cell>
          <cell r="U11">
            <v>0.11202185792349728</v>
          </cell>
          <cell r="V11">
            <v>0.11793611793611802</v>
          </cell>
          <cell r="W11">
            <v>0.10989010989010994</v>
          </cell>
          <cell r="X11">
            <v>8.7128712871287206E-2</v>
          </cell>
          <cell r="AE11" t="str">
            <v>Y/Y Chg Stores</v>
          </cell>
          <cell r="DL11" t="str">
            <v>Y/Y Chg Stores</v>
          </cell>
          <cell r="DM11" t="str">
            <v>Y/Y Chg Stores</v>
          </cell>
          <cell r="DN11">
            <v>0</v>
          </cell>
        </row>
        <row r="13">
          <cell r="A13" t="str">
            <v>SQUARE FOOTAGE ANALYSIS (000's)</v>
          </cell>
          <cell r="AE13" t="str">
            <v>SQUARE FOOTAGE ANALYSIS (000's)</v>
          </cell>
          <cell r="DL13" t="str">
            <v>SQUARE FOOTAGE ANALYSIS (000's)</v>
          </cell>
          <cell r="DM13" t="str">
            <v>SQUARE FOOTAGE ANALYSIS (000's)</v>
          </cell>
        </row>
        <row r="14">
          <cell r="A14" t="str">
            <v>O'Reilly</v>
          </cell>
          <cell r="AE14" t="str">
            <v>O'Reilly</v>
          </cell>
          <cell r="AU14">
            <v>3777</v>
          </cell>
          <cell r="AV14">
            <v>3777</v>
          </cell>
          <cell r="BA14">
            <v>4491</v>
          </cell>
          <cell r="BB14">
            <v>4491</v>
          </cell>
          <cell r="BD14">
            <v>4698</v>
          </cell>
          <cell r="BE14">
            <v>4901</v>
          </cell>
          <cell r="BF14">
            <v>5131</v>
          </cell>
          <cell r="BG14">
            <v>5346</v>
          </cell>
          <cell r="BH14">
            <v>5346</v>
          </cell>
          <cell r="BJ14">
            <v>5486</v>
          </cell>
          <cell r="BK14">
            <v>5477</v>
          </cell>
          <cell r="BL14">
            <v>5963</v>
          </cell>
          <cell r="BM14">
            <v>6132</v>
          </cell>
          <cell r="BN14">
            <v>6132</v>
          </cell>
          <cell r="DL14" t="str">
            <v>O'Reilly</v>
          </cell>
          <cell r="DM14" t="str">
            <v>O'Reilly</v>
          </cell>
          <cell r="DN14">
            <v>0</v>
          </cell>
          <cell r="DO14">
            <v>0</v>
          </cell>
          <cell r="DP14">
            <v>0</v>
          </cell>
          <cell r="DQ14">
            <v>0</v>
          </cell>
        </row>
        <row r="15">
          <cell r="A15" t="str">
            <v>Mid-State</v>
          </cell>
          <cell r="AE15" t="str">
            <v>Mid-State</v>
          </cell>
          <cell r="BG15">
            <v>536</v>
          </cell>
          <cell r="BH15">
            <v>536</v>
          </cell>
          <cell r="BJ15">
            <v>560</v>
          </cell>
          <cell r="BK15">
            <v>560</v>
          </cell>
          <cell r="BL15">
            <v>477</v>
          </cell>
          <cell r="BM15">
            <v>485</v>
          </cell>
          <cell r="BN15">
            <v>485</v>
          </cell>
          <cell r="DL15" t="str">
            <v>Mid-State</v>
          </cell>
          <cell r="DM15" t="str">
            <v>Mid-State</v>
          </cell>
          <cell r="DN15">
            <v>0</v>
          </cell>
          <cell r="DO15">
            <v>0</v>
          </cell>
          <cell r="DP15">
            <v>0</v>
          </cell>
          <cell r="DQ15">
            <v>0</v>
          </cell>
        </row>
        <row r="16">
          <cell r="A16" t="str">
            <v>Total square footage (000's)</v>
          </cell>
          <cell r="C16">
            <v>480</v>
          </cell>
          <cell r="D16">
            <v>511</v>
          </cell>
          <cell r="E16">
            <v>571</v>
          </cell>
          <cell r="F16">
            <v>671</v>
          </cell>
          <cell r="G16">
            <v>785</v>
          </cell>
          <cell r="H16">
            <v>923</v>
          </cell>
          <cell r="I16">
            <v>1155</v>
          </cell>
          <cell r="J16">
            <v>1454</v>
          </cell>
          <cell r="K16">
            <v>3172</v>
          </cell>
          <cell r="L16">
            <v>3777</v>
          </cell>
          <cell r="M16">
            <v>4491</v>
          </cell>
          <cell r="N16">
            <v>5882</v>
          </cell>
          <cell r="O16">
            <v>6617</v>
          </cell>
          <cell r="P16">
            <v>7348</v>
          </cell>
          <cell r="Q16">
            <v>8318</v>
          </cell>
          <cell r="R16">
            <v>9801</v>
          </cell>
          <cell r="S16">
            <v>11004</v>
          </cell>
          <cell r="T16">
            <v>12408.2</v>
          </cell>
          <cell r="U16">
            <v>13884.2</v>
          </cell>
          <cell r="V16">
            <v>15492.2</v>
          </cell>
          <cell r="W16">
            <v>17167.2</v>
          </cell>
          <cell r="X16">
            <v>18641.2</v>
          </cell>
          <cell r="Y16">
            <v>19612.7</v>
          </cell>
          <cell r="Z16">
            <v>20584.2</v>
          </cell>
          <cell r="AA16">
            <v>21562.400000000001</v>
          </cell>
          <cell r="AE16" t="str">
            <v>Total square footage (000's)</v>
          </cell>
          <cell r="AO16">
            <v>3172</v>
          </cell>
          <cell r="AP16">
            <v>3172</v>
          </cell>
          <cell r="AR16">
            <v>3230.5</v>
          </cell>
          <cell r="AS16">
            <v>3328</v>
          </cell>
          <cell r="AT16">
            <v>3497</v>
          </cell>
          <cell r="AU16">
            <v>3777</v>
          </cell>
          <cell r="AV16">
            <v>3777</v>
          </cell>
          <cell r="AX16">
            <v>3926.5</v>
          </cell>
          <cell r="AY16">
            <v>4134.5</v>
          </cell>
          <cell r="AZ16">
            <v>4290.5</v>
          </cell>
          <cell r="BA16">
            <v>4491</v>
          </cell>
          <cell r="BB16">
            <v>4491</v>
          </cell>
          <cell r="BD16">
            <v>4698</v>
          </cell>
          <cell r="BE16">
            <v>4901</v>
          </cell>
          <cell r="BF16">
            <v>5131</v>
          </cell>
          <cell r="BG16">
            <v>5882</v>
          </cell>
          <cell r="BH16">
            <v>5882</v>
          </cell>
          <cell r="BJ16">
            <v>6046</v>
          </cell>
          <cell r="BK16">
            <v>6304</v>
          </cell>
          <cell r="BL16">
            <v>6440</v>
          </cell>
          <cell r="BM16">
            <v>6617</v>
          </cell>
          <cell r="BN16">
            <v>6617</v>
          </cell>
          <cell r="BP16">
            <v>6619</v>
          </cell>
          <cell r="BQ16">
            <v>6851</v>
          </cell>
          <cell r="BR16">
            <v>7082</v>
          </cell>
          <cell r="BS16">
            <v>7348</v>
          </cell>
          <cell r="BT16">
            <v>7348</v>
          </cell>
          <cell r="BV16">
            <v>7510</v>
          </cell>
          <cell r="BW16">
            <v>7768</v>
          </cell>
          <cell r="BX16">
            <v>8016</v>
          </cell>
          <cell r="BY16">
            <v>8318</v>
          </cell>
          <cell r="BZ16">
            <v>8318</v>
          </cell>
          <cell r="CB16">
            <v>8561</v>
          </cell>
          <cell r="CC16">
            <v>8860</v>
          </cell>
          <cell r="CD16">
            <v>9511</v>
          </cell>
          <cell r="CE16">
            <v>9801</v>
          </cell>
          <cell r="CF16">
            <v>9801</v>
          </cell>
          <cell r="CH16">
            <v>10046</v>
          </cell>
          <cell r="CI16">
            <v>10404</v>
          </cell>
          <cell r="CJ16">
            <v>10697</v>
          </cell>
          <cell r="CK16">
            <v>11004</v>
          </cell>
          <cell r="CL16">
            <v>11004</v>
          </cell>
          <cell r="CN16">
            <v>11339</v>
          </cell>
          <cell r="CO16">
            <v>11675</v>
          </cell>
          <cell r="CP16">
            <v>12005</v>
          </cell>
          <cell r="CQ16">
            <v>12408.2</v>
          </cell>
          <cell r="CR16">
            <v>12408.2</v>
          </cell>
          <cell r="CT16">
            <v>12768.2</v>
          </cell>
          <cell r="CU16">
            <v>13149.800000000001</v>
          </cell>
          <cell r="CV16">
            <v>13509.800000000001</v>
          </cell>
          <cell r="CW16">
            <v>13884.2</v>
          </cell>
          <cell r="CX16">
            <v>13884.2</v>
          </cell>
          <cell r="CZ16">
            <v>14286.2</v>
          </cell>
          <cell r="DA16">
            <v>14755.2</v>
          </cell>
          <cell r="DB16">
            <v>15123.7</v>
          </cell>
          <cell r="DC16">
            <v>15492.2</v>
          </cell>
          <cell r="DD16">
            <v>15492.2</v>
          </cell>
          <cell r="DF16">
            <v>15894.2</v>
          </cell>
          <cell r="DG16">
            <v>16363.2</v>
          </cell>
          <cell r="DH16">
            <v>16765.2</v>
          </cell>
          <cell r="DI16">
            <v>17133.7</v>
          </cell>
          <cell r="DJ16">
            <v>17133.7</v>
          </cell>
          <cell r="DL16" t="str">
            <v>Total square footage (000's)</v>
          </cell>
          <cell r="DM16" t="str">
            <v>Total square footage (000's)</v>
          </cell>
          <cell r="DN16">
            <v>10697</v>
          </cell>
          <cell r="DO16">
            <v>12005</v>
          </cell>
          <cell r="DP16">
            <v>11996.6</v>
          </cell>
          <cell r="DQ16">
            <v>0.12227727400205657</v>
          </cell>
          <cell r="DR16">
            <v>7.001983895436048E-4</v>
          </cell>
          <cell r="DS16">
            <v>1.7757909337479116E-3</v>
          </cell>
          <cell r="EA16" t="str">
            <v>mstag:floorspace</v>
          </cell>
          <cell r="EB16">
            <v>3</v>
          </cell>
          <cell r="EC16" t="str">
            <v>area:squareFeet</v>
          </cell>
          <cell r="ED16" t="b">
            <v>0</v>
          </cell>
          <cell r="EE16" t="b">
            <v>0</v>
          </cell>
        </row>
        <row r="17">
          <cell r="A17" t="str">
            <v>New square footage per store</v>
          </cell>
          <cell r="M17">
            <v>7069.3069306930693</v>
          </cell>
          <cell r="N17">
            <v>11788.135593220339</v>
          </cell>
          <cell r="O17">
            <v>6933.9622641509432</v>
          </cell>
          <cell r="P17">
            <v>5710.9375</v>
          </cell>
          <cell r="Q17">
            <v>6928.5714285714284</v>
          </cell>
          <cell r="R17">
            <v>6710.4072398190046</v>
          </cell>
          <cell r="S17">
            <v>7076.4705882352937</v>
          </cell>
          <cell r="T17">
            <v>7390.5263157894778</v>
          </cell>
          <cell r="U17">
            <v>7200</v>
          </cell>
          <cell r="V17">
            <v>6700</v>
          </cell>
          <cell r="W17">
            <v>6700</v>
          </cell>
          <cell r="X17">
            <v>6700</v>
          </cell>
          <cell r="Y17">
            <v>6700</v>
          </cell>
          <cell r="Z17">
            <v>6700</v>
          </cell>
          <cell r="AA17">
            <v>6700</v>
          </cell>
          <cell r="AE17" t="str">
            <v>New square footage per store</v>
          </cell>
          <cell r="AX17">
            <v>6500</v>
          </cell>
          <cell r="AY17">
            <v>6500</v>
          </cell>
          <cell r="AZ17">
            <v>6500</v>
          </cell>
          <cell r="BA17">
            <v>9113.636363636364</v>
          </cell>
          <cell r="BB17">
            <v>7069.3069306930693</v>
          </cell>
          <cell r="BD17">
            <v>6900</v>
          </cell>
          <cell r="BE17">
            <v>6766.666666666667</v>
          </cell>
          <cell r="BF17">
            <v>7187.5</v>
          </cell>
          <cell r="BG17">
            <v>28884.615384615383</v>
          </cell>
          <cell r="BH17">
            <v>11788.135593220339</v>
          </cell>
          <cell r="BJ17">
            <v>6833.333333333333</v>
          </cell>
          <cell r="BK17">
            <v>8600</v>
          </cell>
          <cell r="BL17">
            <v>4689.6551724137926</v>
          </cell>
          <cell r="BM17">
            <v>7695.652173913044</v>
          </cell>
          <cell r="BN17">
            <v>6933.9622641509432</v>
          </cell>
          <cell r="BP17">
            <v>66.666666666666671</v>
          </cell>
          <cell r="BQ17">
            <v>7733.333333333333</v>
          </cell>
          <cell r="BR17">
            <v>7000</v>
          </cell>
          <cell r="BS17">
            <v>7600</v>
          </cell>
          <cell r="BT17">
            <v>5710.9375</v>
          </cell>
          <cell r="BV17">
            <v>7043.478260869565</v>
          </cell>
          <cell r="BW17">
            <v>6789.4736842105267</v>
          </cell>
          <cell r="BX17">
            <v>7085.7142857142853</v>
          </cell>
          <cell r="BY17">
            <v>6863.6363636363631</v>
          </cell>
          <cell r="BZ17">
            <v>6928.5714285714284</v>
          </cell>
          <cell r="CB17">
            <v>6567.5675675675675</v>
          </cell>
          <cell r="CC17">
            <v>2646.0176991150443</v>
          </cell>
          <cell r="CD17">
            <v>19727.272727272728</v>
          </cell>
          <cell r="CE17">
            <v>7631.5789473684208</v>
          </cell>
          <cell r="CF17">
            <v>6710.4072398190046</v>
          </cell>
          <cell r="CH17">
            <v>6805.5555555555557</v>
          </cell>
          <cell r="CI17">
            <v>7306.1224489795914</v>
          </cell>
          <cell r="CJ17">
            <v>7146.3414634146338</v>
          </cell>
          <cell r="CK17">
            <v>6977.2727272727279</v>
          </cell>
          <cell r="CL17">
            <v>7076.4705882352937</v>
          </cell>
          <cell r="CN17">
            <v>7127.6595744680853</v>
          </cell>
          <cell r="CO17">
            <v>7636.3636363636369</v>
          </cell>
          <cell r="CP17">
            <v>7674.4186046511632</v>
          </cell>
          <cell r="CQ17">
            <v>7200</v>
          </cell>
          <cell r="CR17">
            <v>7390.5263157894778</v>
          </cell>
          <cell r="CT17">
            <v>7200</v>
          </cell>
          <cell r="CU17">
            <v>7200</v>
          </cell>
          <cell r="CV17">
            <v>7200</v>
          </cell>
          <cell r="CW17">
            <v>7200</v>
          </cell>
          <cell r="CX17">
            <v>7200</v>
          </cell>
          <cell r="CZ17">
            <v>6700</v>
          </cell>
          <cell r="DA17">
            <v>6700</v>
          </cell>
          <cell r="DB17">
            <v>6700</v>
          </cell>
          <cell r="DC17">
            <v>6700</v>
          </cell>
          <cell r="DD17">
            <v>6700</v>
          </cell>
          <cell r="DF17">
            <v>6700</v>
          </cell>
          <cell r="DG17">
            <v>6700</v>
          </cell>
          <cell r="DH17">
            <v>6700</v>
          </cell>
          <cell r="DI17">
            <v>6700</v>
          </cell>
          <cell r="DJ17">
            <v>6700</v>
          </cell>
          <cell r="DL17" t="str">
            <v>New square footage per store</v>
          </cell>
          <cell r="DM17" t="str">
            <v>New square footage per store</v>
          </cell>
          <cell r="DN17">
            <v>7146.3414634146338</v>
          </cell>
          <cell r="DO17">
            <v>7674.4186046511632</v>
          </cell>
          <cell r="DP17">
            <v>6700</v>
          </cell>
          <cell r="DQ17">
            <v>7.3894753551869252E-2</v>
          </cell>
          <cell r="DR17">
            <v>0.145435612634502</v>
          </cell>
          <cell r="DS17">
            <v>6.3829787234042534E-2</v>
          </cell>
        </row>
        <row r="18">
          <cell r="A18" t="str">
            <v>Average square footage (000's)</v>
          </cell>
          <cell r="D18">
            <v>495.5</v>
          </cell>
          <cell r="E18">
            <v>541</v>
          </cell>
          <cell r="F18">
            <v>621</v>
          </cell>
          <cell r="G18">
            <v>728</v>
          </cell>
          <cell r="H18">
            <v>854</v>
          </cell>
          <cell r="I18">
            <v>1039</v>
          </cell>
          <cell r="J18">
            <v>1304.5</v>
          </cell>
          <cell r="K18">
            <v>2313</v>
          </cell>
          <cell r="L18">
            <v>3474.5</v>
          </cell>
          <cell r="M18">
            <v>4134</v>
          </cell>
          <cell r="N18">
            <v>5186.5</v>
          </cell>
          <cell r="O18">
            <v>6249.5</v>
          </cell>
          <cell r="P18">
            <v>6982.5</v>
          </cell>
          <cell r="Q18">
            <v>7833</v>
          </cell>
          <cell r="R18">
            <v>9059.5</v>
          </cell>
          <cell r="S18">
            <v>10402.5</v>
          </cell>
          <cell r="T18">
            <v>11706.1</v>
          </cell>
          <cell r="U18">
            <v>13146.2</v>
          </cell>
          <cell r="V18">
            <v>14688.2</v>
          </cell>
          <cell r="W18">
            <v>16329.7</v>
          </cell>
          <cell r="X18">
            <v>17904.2</v>
          </cell>
          <cell r="Y18">
            <v>19126.95</v>
          </cell>
          <cell r="Z18">
            <v>20098.45</v>
          </cell>
          <cell r="AA18">
            <v>21073.300000000003</v>
          </cell>
          <cell r="AE18" t="str">
            <v>Average square footage (000's)</v>
          </cell>
          <cell r="AR18">
            <v>3201.25</v>
          </cell>
          <cell r="AS18">
            <v>3279.25</v>
          </cell>
          <cell r="AT18">
            <v>3412.5</v>
          </cell>
          <cell r="AU18">
            <v>3637</v>
          </cell>
          <cell r="AV18">
            <v>3474.5</v>
          </cell>
          <cell r="AX18">
            <v>3851.75</v>
          </cell>
          <cell r="AY18">
            <v>4030.5</v>
          </cell>
          <cell r="AZ18">
            <v>4212.5</v>
          </cell>
          <cell r="BA18">
            <v>4390.75</v>
          </cell>
          <cell r="BB18">
            <v>4134</v>
          </cell>
          <cell r="BD18">
            <v>4594.5</v>
          </cell>
          <cell r="BE18">
            <v>4799.5</v>
          </cell>
          <cell r="BF18">
            <v>5016</v>
          </cell>
          <cell r="BG18">
            <v>5506.5</v>
          </cell>
          <cell r="BH18">
            <v>5186.5</v>
          </cell>
          <cell r="BJ18">
            <v>5964</v>
          </cell>
          <cell r="BK18">
            <v>6175</v>
          </cell>
          <cell r="BL18">
            <v>6372</v>
          </cell>
          <cell r="BM18">
            <v>6528.5</v>
          </cell>
          <cell r="BN18">
            <v>6249.5</v>
          </cell>
          <cell r="BP18">
            <v>6618</v>
          </cell>
          <cell r="BQ18">
            <v>6735</v>
          </cell>
          <cell r="BR18">
            <v>6966.5</v>
          </cell>
          <cell r="BS18">
            <v>7215</v>
          </cell>
          <cell r="BT18">
            <v>6982.5</v>
          </cell>
          <cell r="BV18">
            <v>7429</v>
          </cell>
          <cell r="BW18">
            <v>7639</v>
          </cell>
          <cell r="BX18">
            <v>7892</v>
          </cell>
          <cell r="BY18">
            <v>8167</v>
          </cell>
          <cell r="BZ18">
            <v>7833</v>
          </cell>
          <cell r="CB18">
            <v>8439.5</v>
          </cell>
          <cell r="CC18">
            <v>8710.5</v>
          </cell>
          <cell r="CD18">
            <v>9185.5</v>
          </cell>
          <cell r="CE18">
            <v>9656</v>
          </cell>
          <cell r="CF18">
            <v>9059.5</v>
          </cell>
          <cell r="CH18">
            <v>9923.5</v>
          </cell>
          <cell r="CI18">
            <v>10225</v>
          </cell>
          <cell r="CJ18">
            <v>10550.5</v>
          </cell>
          <cell r="CK18">
            <v>10850.5</v>
          </cell>
          <cell r="CL18">
            <v>10402.5</v>
          </cell>
          <cell r="CN18">
            <v>11171.5</v>
          </cell>
          <cell r="CO18">
            <v>11507</v>
          </cell>
          <cell r="CP18">
            <v>11840</v>
          </cell>
          <cell r="CQ18">
            <v>12206.6</v>
          </cell>
          <cell r="CR18">
            <v>11706.1</v>
          </cell>
          <cell r="CT18">
            <v>12588.2</v>
          </cell>
          <cell r="CU18">
            <v>12959</v>
          </cell>
          <cell r="CV18">
            <v>13329.800000000001</v>
          </cell>
          <cell r="CW18">
            <v>13697</v>
          </cell>
          <cell r="CX18">
            <v>13146.2</v>
          </cell>
          <cell r="CZ18">
            <v>14085.2</v>
          </cell>
          <cell r="DA18">
            <v>14520.7</v>
          </cell>
          <cell r="DB18">
            <v>14939.45</v>
          </cell>
          <cell r="DC18">
            <v>15307.95</v>
          </cell>
          <cell r="DD18">
            <v>14688.2</v>
          </cell>
          <cell r="DF18">
            <v>15693.2</v>
          </cell>
          <cell r="DG18">
            <v>16128.7</v>
          </cell>
          <cell r="DH18">
            <v>16564.2</v>
          </cell>
          <cell r="DI18">
            <v>16949.45</v>
          </cell>
          <cell r="DJ18">
            <v>16312.95</v>
          </cell>
          <cell r="DL18" t="str">
            <v>Average square footage (000's)</v>
          </cell>
          <cell r="DM18" t="str">
            <v>Average square footage (000's)</v>
          </cell>
          <cell r="DN18">
            <v>10550.5</v>
          </cell>
          <cell r="DO18">
            <v>11840</v>
          </cell>
          <cell r="DP18">
            <v>11835.8</v>
          </cell>
          <cell r="DQ18">
            <v>11161.45</v>
          </cell>
          <cell r="EA18" t="str">
            <v>mstag:averageFloorspaceReported</v>
          </cell>
          <cell r="EB18">
            <v>3</v>
          </cell>
          <cell r="EC18" t="str">
            <v>area:squareFeet</v>
          </cell>
          <cell r="ED18" t="b">
            <v>0</v>
          </cell>
          <cell r="EE18" t="b">
            <v>0</v>
          </cell>
        </row>
        <row r="19">
          <cell r="A19" t="str">
            <v>Average store size (sqft)</v>
          </cell>
          <cell r="D19">
            <v>4405.1724137931033</v>
          </cell>
          <cell r="E19">
            <v>4496.0629921259842</v>
          </cell>
          <cell r="F19">
            <v>4627.5862068965516</v>
          </cell>
          <cell r="G19">
            <v>4757.575757575758</v>
          </cell>
          <cell r="H19">
            <v>4909.5744680851067</v>
          </cell>
          <cell r="I19">
            <v>5273.9726027397264</v>
          </cell>
          <cell r="J19">
            <v>5613.8996138996135</v>
          </cell>
          <cell r="K19">
            <v>6460.2851323828918</v>
          </cell>
          <cell r="L19">
            <v>6614.7110332749562</v>
          </cell>
          <cell r="M19">
            <v>6683.0357142857147</v>
          </cell>
          <cell r="N19">
            <v>6722.2857142857147</v>
          </cell>
          <cell r="O19">
            <v>6745.1580020387364</v>
          </cell>
          <cell r="P19">
            <v>6625.7889990982867</v>
          </cell>
          <cell r="Q19">
            <v>6659.7277822257802</v>
          </cell>
          <cell r="R19">
            <v>6667.3469387755104</v>
          </cell>
          <cell r="S19">
            <v>6709.7560975609758</v>
          </cell>
          <cell r="T19">
            <v>6780.4371584699456</v>
          </cell>
          <cell r="U19">
            <v>6822.7027027027025</v>
          </cell>
          <cell r="V19">
            <v>6809.7582417582425</v>
          </cell>
          <cell r="W19">
            <v>6798.8910891089117</v>
          </cell>
          <cell r="X19">
            <v>6790.9653916211291</v>
          </cell>
          <cell r="Y19">
            <v>6786.4013840830448</v>
          </cell>
          <cell r="Z19">
            <v>6782.2734761120264</v>
          </cell>
          <cell r="AA19">
            <v>6778.4973278843136</v>
          </cell>
          <cell r="AE19" t="str">
            <v>Average store size (sqft)</v>
          </cell>
          <cell r="AR19">
            <v>6461</v>
          </cell>
          <cell r="AS19">
            <v>6462.1359223300969</v>
          </cell>
          <cell r="AT19">
            <v>6463.955637707948</v>
          </cell>
          <cell r="AU19">
            <v>6614.7110332749562</v>
          </cell>
          <cell r="AV19">
            <v>6614.7110332749562</v>
          </cell>
          <cell r="AX19">
            <v>6610.2693602693598</v>
          </cell>
          <cell r="AY19">
            <v>6604.6325878594243</v>
          </cell>
          <cell r="AZ19">
            <v>6600.7692307692305</v>
          </cell>
          <cell r="BA19">
            <v>6683.0357142857147</v>
          </cell>
          <cell r="BB19">
            <v>6683.0357142857147</v>
          </cell>
          <cell r="BD19">
            <v>6692.3076923076924</v>
          </cell>
          <cell r="BE19">
            <v>6695.3551912568309</v>
          </cell>
          <cell r="BF19">
            <v>6715.9685863874347</v>
          </cell>
          <cell r="BG19">
            <v>6722.2857142857147</v>
          </cell>
          <cell r="BH19">
            <v>6722.2857142857147</v>
          </cell>
          <cell r="BJ19">
            <v>6725.2502780867635</v>
          </cell>
          <cell r="BK19">
            <v>6785.7911733046294</v>
          </cell>
          <cell r="BL19">
            <v>6722.338204592902</v>
          </cell>
          <cell r="BM19">
            <v>6745.1580020387364</v>
          </cell>
          <cell r="BN19">
            <v>6745.1580020387364</v>
          </cell>
          <cell r="BP19">
            <v>6546.983184965381</v>
          </cell>
          <cell r="BQ19">
            <v>6581.1719500480303</v>
          </cell>
          <cell r="BR19">
            <v>6594.0409683426442</v>
          </cell>
          <cell r="BS19">
            <v>6625.7889990982867</v>
          </cell>
          <cell r="BT19">
            <v>6625.7889990982867</v>
          </cell>
          <cell r="BV19">
            <v>6634.2756183745587</v>
          </cell>
          <cell r="BW19">
            <v>6639.3162393162393</v>
          </cell>
          <cell r="BX19">
            <v>6652.282157676349</v>
          </cell>
          <cell r="BY19">
            <v>6659.7277822257802</v>
          </cell>
          <cell r="BZ19">
            <v>6659.7277822257802</v>
          </cell>
          <cell r="CB19">
            <v>6657.0762052877135</v>
          </cell>
          <cell r="CC19">
            <v>6333.0950679056468</v>
          </cell>
          <cell r="CD19">
            <v>6641.7597765363134</v>
          </cell>
          <cell r="CE19">
            <v>6667.3469387755104</v>
          </cell>
          <cell r="CF19">
            <v>6667.3469387755104</v>
          </cell>
          <cell r="CH19">
            <v>6670.6507304116867</v>
          </cell>
          <cell r="CI19">
            <v>6690.6752411575562</v>
          </cell>
          <cell r="CJ19">
            <v>6702.3809523809523</v>
          </cell>
          <cell r="CK19">
            <v>6709.7560975609758</v>
          </cell>
          <cell r="CL19">
            <v>6709.7560975609758</v>
          </cell>
          <cell r="CN19">
            <v>6721.3989330171908</v>
          </cell>
          <cell r="CO19">
            <v>6744.6562680531488</v>
          </cell>
          <cell r="CP19">
            <v>6767.1927846674189</v>
          </cell>
          <cell r="CQ19">
            <v>6780.4371584699456</v>
          </cell>
          <cell r="CR19">
            <v>6780.4371584699456</v>
          </cell>
          <cell r="CT19">
            <v>6791.5957446808516</v>
          </cell>
          <cell r="CU19">
            <v>6802.7935851008797</v>
          </cell>
          <cell r="CV19">
            <v>6812.8088754412511</v>
          </cell>
          <cell r="CW19">
            <v>6822.7027027027025</v>
          </cell>
          <cell r="CX19">
            <v>6822.7027027027025</v>
          </cell>
          <cell r="CZ19">
            <v>6819.1885441527447</v>
          </cell>
          <cell r="DA19">
            <v>6815.3348729792151</v>
          </cell>
          <cell r="DB19">
            <v>6812.4774774774778</v>
          </cell>
          <cell r="DC19">
            <v>6809.7582417582425</v>
          </cell>
          <cell r="DD19">
            <v>6809.7582417582425</v>
          </cell>
          <cell r="DF19">
            <v>6806.937901498929</v>
          </cell>
          <cell r="DG19">
            <v>6803.8253638253645</v>
          </cell>
          <cell r="DH19">
            <v>6801.2981744421904</v>
          </cell>
          <cell r="DI19">
            <v>6799.0873015873021</v>
          </cell>
          <cell r="DJ19">
            <v>6799.0873015873021</v>
          </cell>
          <cell r="DL19" t="str">
            <v>Average store size (sqft)</v>
          </cell>
          <cell r="DM19" t="str">
            <v>Average store size (sqft)</v>
          </cell>
          <cell r="DN19">
            <v>6702.3809523809523</v>
          </cell>
          <cell r="DO19">
            <v>6767.1927846674189</v>
          </cell>
          <cell r="DP19">
            <v>6743.4513771781903</v>
          </cell>
          <cell r="DQ19">
            <v>6709.4842916419684</v>
          </cell>
        </row>
        <row r="20">
          <cell r="A20" t="str">
            <v>Y/Y Chg Sq Ft</v>
          </cell>
          <cell r="E20">
            <v>0.11741682974559686</v>
          </cell>
          <cell r="F20">
            <v>0.17513134851138346</v>
          </cell>
          <cell r="G20">
            <v>0.16989567809239947</v>
          </cell>
          <cell r="H20">
            <v>0.17579617834394901</v>
          </cell>
          <cell r="I20">
            <v>0.2513542795232937</v>
          </cell>
          <cell r="J20">
            <v>0.25887445887445892</v>
          </cell>
          <cell r="K20">
            <v>1.1815680880330124</v>
          </cell>
          <cell r="L20">
            <v>0.1907313997477933</v>
          </cell>
          <cell r="M20">
            <v>0.18903891977760123</v>
          </cell>
          <cell r="N20">
            <v>0.30973057225562228</v>
          </cell>
          <cell r="O20">
            <v>0.12495749744984708</v>
          </cell>
          <cell r="P20">
            <v>0.11047302402901615</v>
          </cell>
          <cell r="Q20">
            <v>0.13200870985302116</v>
          </cell>
          <cell r="R20">
            <v>0.17828805001202208</v>
          </cell>
          <cell r="S20">
            <v>0.12274257728803173</v>
          </cell>
          <cell r="T20">
            <v>0.12760814249363883</v>
          </cell>
          <cell r="U20">
            <v>0.11895359520317217</v>
          </cell>
          <cell r="V20">
            <v>0.11581509917748223</v>
          </cell>
          <cell r="W20">
            <v>0.10811892436193693</v>
          </cell>
          <cell r="X20">
            <v>8.5861410130947391E-2</v>
          </cell>
          <cell r="Y20">
            <v>5.2115743621655275E-2</v>
          </cell>
          <cell r="Z20">
            <v>4.9534230371137022E-2</v>
          </cell>
          <cell r="AA20">
            <v>4.7521885718172285E-2</v>
          </cell>
          <cell r="AE20" t="str">
            <v>Y/Y Chg Sq Ft</v>
          </cell>
          <cell r="CP20">
            <v>0.12227727400205657</v>
          </cell>
          <cell r="DL20" t="str">
            <v>Y/Y Chg Sq Ft</v>
          </cell>
          <cell r="DM20" t="str">
            <v>Y/Y Chg Sq Ft</v>
          </cell>
        </row>
        <row r="22">
          <cell r="A22" t="str">
            <v>SALES PER STORE ANALYSIS (000's)</v>
          </cell>
          <cell r="AE22" t="str">
            <v>SALES PER STORE ANALYSIS (000's)</v>
          </cell>
          <cell r="DL22" t="str">
            <v>SALES PER STORE ANALYSIS (000's)</v>
          </cell>
          <cell r="DM22" t="str">
            <v>SALES PER STORE ANALYSIS (000's)</v>
          </cell>
        </row>
        <row r="23">
          <cell r="A23" t="str">
            <v>Sales/average store ($, 000s)</v>
          </cell>
          <cell r="D23">
            <v>832.78070175438597</v>
          </cell>
          <cell r="E23">
            <v>906.55967078189303</v>
          </cell>
          <cell r="F23">
            <v>1008.5588235294117</v>
          </cell>
          <cell r="G23">
            <v>1077.7870967741935</v>
          </cell>
          <cell r="H23">
            <v>1141.5977337110482</v>
          </cell>
          <cell r="I23">
            <v>1273.921375921376</v>
          </cell>
          <cell r="J23">
            <v>1323.8451882845188</v>
          </cell>
          <cell r="K23">
            <v>1643.472</v>
          </cell>
          <cell r="L23">
            <v>1420.1920903954801</v>
          </cell>
          <cell r="M23">
            <v>1432.69670152856</v>
          </cell>
          <cell r="N23">
            <v>1411.9095022624435</v>
          </cell>
          <cell r="O23">
            <v>1414.3211206896551</v>
          </cell>
          <cell r="P23">
            <v>1446.7138755980861</v>
          </cell>
          <cell r="Q23">
            <v>1459.9160305343512</v>
          </cell>
          <cell r="R23">
            <v>1504.463405663847</v>
          </cell>
          <cell r="S23">
            <v>1468.3099678456592</v>
          </cell>
          <cell r="T23">
            <v>1468.7270064674371</v>
          </cell>
          <cell r="U23">
            <v>1480.7490274608347</v>
          </cell>
          <cell r="V23">
            <v>1503.9386045386975</v>
          </cell>
          <cell r="W23">
            <v>1516.9493289446032</v>
          </cell>
          <cell r="X23">
            <v>1529.8470369738093</v>
          </cell>
          <cell r="Y23">
            <v>1571.0991964903039</v>
          </cell>
          <cell r="Z23">
            <v>1622.3557585207263</v>
          </cell>
          <cell r="AA23">
            <v>1676.545303896057</v>
          </cell>
          <cell r="AE23" t="str">
            <v>Sales/average store ($, 000s)</v>
          </cell>
          <cell r="AF23">
            <v>305.67857142857144</v>
          </cell>
          <cell r="AG23">
            <v>351.59061833688702</v>
          </cell>
          <cell r="AH23">
            <v>357.94274028629854</v>
          </cell>
          <cell r="AI23">
            <v>306.93700787401576</v>
          </cell>
          <cell r="AJ23">
            <v>1323.8451882845188</v>
          </cell>
          <cell r="AL23">
            <v>328.98191933240611</v>
          </cell>
          <cell r="AM23">
            <v>358.44251626898046</v>
          </cell>
          <cell r="AN23">
            <v>367.6255319148936</v>
          </cell>
          <cell r="AO23">
            <v>330.2518059855521</v>
          </cell>
          <cell r="AP23">
            <v>1643.472</v>
          </cell>
          <cell r="AR23">
            <v>335.83047426841574</v>
          </cell>
          <cell r="AS23">
            <v>386.41773399014778</v>
          </cell>
          <cell r="AT23">
            <v>394.69886363636363</v>
          </cell>
          <cell r="AU23">
            <v>329.51438848920861</v>
          </cell>
          <cell r="AV23">
            <v>1420.1920903954801</v>
          </cell>
          <cell r="AX23">
            <v>336.06523605150215</v>
          </cell>
          <cell r="AY23">
            <v>371.08032786885246</v>
          </cell>
          <cell r="AZ23">
            <v>394.06426332288402</v>
          </cell>
          <cell r="BA23">
            <v>328.12556732223902</v>
          </cell>
          <cell r="BB23">
            <v>1432.69670152856</v>
          </cell>
          <cell r="BD23">
            <v>347.98107714701604</v>
          </cell>
          <cell r="BE23">
            <v>391.45885634588564</v>
          </cell>
          <cell r="BF23">
            <v>393.04278074866312</v>
          </cell>
          <cell r="BG23">
            <v>339.69127516778525</v>
          </cell>
          <cell r="BH23">
            <v>1411.9095022624435</v>
          </cell>
          <cell r="BJ23">
            <v>333.13303269447579</v>
          </cell>
          <cell r="BK23">
            <v>375.47155361050329</v>
          </cell>
          <cell r="BL23">
            <v>381.111817700053</v>
          </cell>
          <cell r="BM23">
            <v>324.12686952037132</v>
          </cell>
          <cell r="BN23">
            <v>1414.3211206896551</v>
          </cell>
          <cell r="BP23">
            <v>340.8383534136546</v>
          </cell>
          <cell r="BQ23">
            <v>383.15009746588692</v>
          </cell>
          <cell r="BR23">
            <v>389.77021276595747</v>
          </cell>
          <cell r="BS23">
            <v>336.27759963353185</v>
          </cell>
          <cell r="BT23">
            <v>1446.7138755980861</v>
          </cell>
          <cell r="BV23">
            <v>359.92324854975459</v>
          </cell>
          <cell r="BW23">
            <v>378.07732406602952</v>
          </cell>
          <cell r="BX23">
            <v>383.29431578947367</v>
          </cell>
          <cell r="BY23">
            <v>348.50692746536265</v>
          </cell>
          <cell r="BZ23">
            <v>1459.9160305343512</v>
          </cell>
          <cell r="CB23">
            <v>367.84142011834319</v>
          </cell>
          <cell r="CC23">
            <v>388.23761638733708</v>
          </cell>
          <cell r="CD23">
            <v>383.54362416107381</v>
          </cell>
          <cell r="CE23">
            <v>354.90282563749139</v>
          </cell>
          <cell r="CF23">
            <v>1504.463405663847</v>
          </cell>
          <cell r="CH23">
            <v>360.58266129032256</v>
          </cell>
          <cell r="CI23">
            <v>386.27834041163021</v>
          </cell>
          <cell r="CJ23">
            <v>379.01872421453504</v>
          </cell>
          <cell r="CK23">
            <v>345.0754017305315</v>
          </cell>
          <cell r="CL23">
            <v>1468.3099678456592</v>
          </cell>
          <cell r="CN23">
            <v>368.5873159002104</v>
          </cell>
          <cell r="CO23">
            <v>376.30661205383262</v>
          </cell>
          <cell r="CP23">
            <v>377.61940085592011</v>
          </cell>
          <cell r="CQ23">
            <v>349.72827759212186</v>
          </cell>
          <cell r="CR23">
            <v>1468.7270064674371</v>
          </cell>
          <cell r="CT23">
            <v>370.81358293876519</v>
          </cell>
          <cell r="CU23">
            <v>380.47606914778908</v>
          </cell>
          <cell r="CV23">
            <v>379.30736224300597</v>
          </cell>
          <cell r="CW23">
            <v>351.23288109237848</v>
          </cell>
          <cell r="CX23">
            <v>1480.7490274608347</v>
          </cell>
          <cell r="CZ23">
            <v>377.62665402517047</v>
          </cell>
          <cell r="DA23">
            <v>386.45238052718611</v>
          </cell>
          <cell r="DB23">
            <v>384.4516472796393</v>
          </cell>
          <cell r="DC23">
            <v>355.63624696641136</v>
          </cell>
          <cell r="DD23">
            <v>1505.8678945719266</v>
          </cell>
          <cell r="DF23">
            <v>380.57264762343004</v>
          </cell>
          <cell r="DG23">
            <v>389.876059888893</v>
          </cell>
          <cell r="DH23">
            <v>388.10055008509573</v>
          </cell>
          <cell r="DI23">
            <v>359.18564357332173</v>
          </cell>
          <cell r="DJ23">
            <v>1518.8826989665879</v>
          </cell>
          <cell r="DL23" t="str">
            <v>Sales/average store ($, 000s)</v>
          </cell>
          <cell r="DM23" t="str">
            <v>Sales/average store ($, 000s)</v>
          </cell>
          <cell r="DN23">
            <v>386.27834041163021</v>
          </cell>
          <cell r="DO23">
            <v>377.61940085592011</v>
          </cell>
          <cell r="DP23">
            <v>384.03932832335488</v>
          </cell>
          <cell r="DQ23">
            <v>360.96888097508065</v>
          </cell>
        </row>
        <row r="24">
          <cell r="A24" t="str">
            <v>Sales/average square foot</v>
          </cell>
          <cell r="D24">
            <v>191.59838546922302</v>
          </cell>
          <cell r="E24">
            <v>203.59889094269872</v>
          </cell>
          <cell r="F24">
            <v>220.87600644122384</v>
          </cell>
          <cell r="G24">
            <v>229.47390109890111</v>
          </cell>
          <cell r="H24">
            <v>235.93911007025761</v>
          </cell>
          <cell r="I24">
            <v>249.51203079884505</v>
          </cell>
          <cell r="J24">
            <v>242.5442698351859</v>
          </cell>
          <cell r="K24">
            <v>266.45136186770429</v>
          </cell>
          <cell r="L24">
            <v>217.04475464095555</v>
          </cell>
          <cell r="M24">
            <v>215.38969521044993</v>
          </cell>
          <cell r="N24">
            <v>210.56820591921334</v>
          </cell>
          <cell r="O24">
            <v>210.0152012160973</v>
          </cell>
          <cell r="P24">
            <v>216.51500179018976</v>
          </cell>
          <cell r="Q24">
            <v>219.74224435082343</v>
          </cell>
          <cell r="R24">
            <v>225.76499806832607</v>
          </cell>
          <cell r="S24">
            <v>219.48781542898342</v>
          </cell>
          <cell r="T24">
            <v>217.68491267125717</v>
          </cell>
          <cell r="U24">
            <v>217.67107571526853</v>
          </cell>
          <cell r="V24">
            <v>220.65247564581728</v>
          </cell>
          <cell r="W24">
            <v>222.94827152164751</v>
          </cell>
          <cell r="X24">
            <v>225.15091109493792</v>
          </cell>
          <cell r="Y24">
            <v>231.43114747052883</v>
          </cell>
          <cell r="Z24">
            <v>239.13430809926393</v>
          </cell>
          <cell r="AA24">
            <v>247.26563018174392</v>
          </cell>
          <cell r="AE24" t="str">
            <v>Sales/average square foot</v>
          </cell>
          <cell r="AR24">
            <v>51.980944943381495</v>
          </cell>
          <cell r="AS24">
            <v>59.80239384005489</v>
          </cell>
          <cell r="AT24">
            <v>61.06989010989011</v>
          </cell>
          <cell r="AU24">
            <v>50.373934561451748</v>
          </cell>
          <cell r="AV24">
            <v>217.04475464095555</v>
          </cell>
          <cell r="AX24">
            <v>50.823132342441745</v>
          </cell>
          <cell r="AY24">
            <v>56.161518422032003</v>
          </cell>
          <cell r="AZ24">
            <v>59.682611275964391</v>
          </cell>
          <cell r="BA24">
            <v>49.397255594146785</v>
          </cell>
          <cell r="BB24">
            <v>215.38969521044993</v>
          </cell>
          <cell r="BD24">
            <v>52.032430079442811</v>
          </cell>
          <cell r="BE24">
            <v>58.480258360245855</v>
          </cell>
          <cell r="BF24">
            <v>58.611642743221694</v>
          </cell>
          <cell r="BG24">
            <v>50.554254063379645</v>
          </cell>
          <cell r="BH24">
            <v>210.56820591921334</v>
          </cell>
          <cell r="BJ24">
            <v>49.545439302481554</v>
          </cell>
          <cell r="BK24">
            <v>55.57587044534413</v>
          </cell>
          <cell r="BL24">
            <v>56.431104833647204</v>
          </cell>
          <cell r="BM24">
            <v>48.133721375507392</v>
          </cell>
          <cell r="BN24">
            <v>210.0152012160973</v>
          </cell>
          <cell r="BP24">
            <v>51.295708673315204</v>
          </cell>
          <cell r="BQ24">
            <v>58.368522642910172</v>
          </cell>
          <cell r="BR24">
            <v>59.166295844398192</v>
          </cell>
          <cell r="BS24">
            <v>50.87276507276507</v>
          </cell>
          <cell r="BT24">
            <v>216.51500179018976</v>
          </cell>
          <cell r="BV24">
            <v>54.286445012787723</v>
          </cell>
          <cell r="BW24">
            <v>56.966487760178033</v>
          </cell>
          <cell r="BX24">
            <v>57.673846933603649</v>
          </cell>
          <cell r="BY24">
            <v>52.359250642830908</v>
          </cell>
          <cell r="BZ24">
            <v>219.74224435082343</v>
          </cell>
          <cell r="CB24">
            <v>55.24486047751644</v>
          </cell>
          <cell r="CC24">
            <v>59.83686355547902</v>
          </cell>
          <cell r="CD24">
            <v>59.104675847803605</v>
          </cell>
          <cell r="CE24">
            <v>53.33098591549296</v>
          </cell>
          <cell r="CF24">
            <v>225.76499806832607</v>
          </cell>
          <cell r="CH24">
            <v>54.068322668413366</v>
          </cell>
          <cell r="CI24">
            <v>57.818973105134475</v>
          </cell>
          <cell r="CJ24">
            <v>56.598644613999333</v>
          </cell>
          <cell r="CK24">
            <v>51.456799225842126</v>
          </cell>
          <cell r="CL24">
            <v>219.48781542898342</v>
          </cell>
          <cell r="CN24">
            <v>54.884751376269975</v>
          </cell>
          <cell r="CO24">
            <v>55.888415746936644</v>
          </cell>
          <cell r="CP24">
            <v>55.893412162162164</v>
          </cell>
          <cell r="CQ24">
            <v>51.628656318795045</v>
          </cell>
          <cell r="CR24">
            <v>217.68491267125717</v>
          </cell>
          <cell r="CT24">
            <v>54.643173476065634</v>
          </cell>
          <cell r="CU24">
            <v>55.974814864592936</v>
          </cell>
          <cell r="CV24">
            <v>55.716050898873625</v>
          </cell>
          <cell r="CW24">
            <v>51.516891152412086</v>
          </cell>
          <cell r="CX24">
            <v>217.67107571526853</v>
          </cell>
          <cell r="CZ24">
            <v>55.363008019905784</v>
          </cell>
          <cell r="DA24">
            <v>56.687595675339779</v>
          </cell>
          <cell r="DB24">
            <v>56.421771662317497</v>
          </cell>
          <cell r="DC24">
            <v>52.214206674114394</v>
          </cell>
          <cell r="DD24">
            <v>220.9355341568403</v>
          </cell>
          <cell r="DF24">
            <v>55.898092981164211</v>
          </cell>
          <cell r="DG24">
            <v>57.289568405183083</v>
          </cell>
          <cell r="DH24">
            <v>57.052247585588681</v>
          </cell>
          <cell r="DI24">
            <v>52.820015788506666</v>
          </cell>
          <cell r="DJ24">
            <v>223.22886239290835</v>
          </cell>
          <cell r="DL24" t="str">
            <v>Sales/average square foot</v>
          </cell>
          <cell r="DM24" t="str">
            <v>Sales/average square foot</v>
          </cell>
          <cell r="DN24">
            <v>57.818973105134475</v>
          </cell>
          <cell r="DO24">
            <v>55.893412162162164</v>
          </cell>
          <cell r="DP24">
            <v>56.944948478977999</v>
          </cell>
          <cell r="DQ24">
            <v>53.798720910100982</v>
          </cell>
        </row>
        <row r="26">
          <cell r="A26" t="str">
            <v>ESTIMATED SALES:</v>
          </cell>
          <cell r="AE26" t="str">
            <v>ESTIMATED SALES:</v>
          </cell>
          <cell r="DL26" t="str">
            <v>ESTIMATED SALES:</v>
          </cell>
          <cell r="DM26" t="str">
            <v>ESTIMATED SALES:</v>
          </cell>
        </row>
        <row r="27">
          <cell r="A27" t="str">
            <v>Same store sales</v>
          </cell>
          <cell r="F27">
            <v>109082.613</v>
          </cell>
          <cell r="G27">
            <v>119950.083</v>
          </cell>
          <cell r="H27">
            <v>149371.59599999999</v>
          </cell>
          <cell r="I27">
            <v>191113.20799999998</v>
          </cell>
          <cell r="J27">
            <v>215193.45600000003</v>
          </cell>
          <cell r="K27">
            <v>276871.52400000003</v>
          </cell>
          <cell r="L27">
            <v>346773.304</v>
          </cell>
          <cell r="M27">
            <v>791921.99099999992</v>
          </cell>
          <cell r="N27">
            <v>973683.01299999992</v>
          </cell>
          <cell r="O27">
            <v>1132829.5467999999</v>
          </cell>
          <cell r="P27">
            <v>1415130.4820000001</v>
          </cell>
          <cell r="Q27">
            <v>1620657.2510000002</v>
          </cell>
          <cell r="R27">
            <v>1851059.52</v>
          </cell>
          <cell r="S27">
            <v>2111636.2570000002</v>
          </cell>
          <cell r="T27">
            <v>2385124.9679999999</v>
          </cell>
          <cell r="U27">
            <v>2640032.1986887385</v>
          </cell>
          <cell r="V27">
            <v>3004624.8703464665</v>
          </cell>
          <cell r="W27">
            <v>3386832.1389560332</v>
          </cell>
          <cell r="X27">
            <v>3786305.5250457297</v>
          </cell>
          <cell r="Y27">
            <v>4232704.2895472869</v>
          </cell>
          <cell r="Z27">
            <v>4647900.5854170034</v>
          </cell>
          <cell r="AA27">
            <v>5046540.3813485345</v>
          </cell>
          <cell r="AE27" t="str">
            <v>Same store sales</v>
          </cell>
          <cell r="AR27">
            <v>131278.59000000003</v>
          </cell>
          <cell r="AS27">
            <v>180609.50599999999</v>
          </cell>
          <cell r="AT27">
            <v>190926.32</v>
          </cell>
          <cell r="AU27">
            <v>165767.25200000001</v>
          </cell>
          <cell r="AV27">
            <v>668581.66800000006</v>
          </cell>
          <cell r="AX27">
            <v>174724.2</v>
          </cell>
          <cell r="AY27">
            <v>202186.31699999998</v>
          </cell>
          <cell r="AZ27">
            <v>221321.86200000002</v>
          </cell>
          <cell r="BA27">
            <v>193689.61199999999</v>
          </cell>
          <cell r="BB27">
            <v>791921.99099999992</v>
          </cell>
          <cell r="BD27">
            <v>213963.49400000001</v>
          </cell>
          <cell r="BE27">
            <v>258954.69599999997</v>
          </cell>
          <cell r="BF27">
            <v>268257.67099999997</v>
          </cell>
          <cell r="BG27">
            <v>232507.152</v>
          </cell>
          <cell r="BH27">
            <v>973683.01299999992</v>
          </cell>
          <cell r="BJ27">
            <v>247669.26800000004</v>
          </cell>
          <cell r="BK27">
            <v>288815.60399999999</v>
          </cell>
          <cell r="BL27">
            <v>303492.07079999999</v>
          </cell>
          <cell r="BM27">
            <v>292852.60399999999</v>
          </cell>
          <cell r="BN27">
            <v>1132829.5467999999</v>
          </cell>
          <cell r="BP27">
            <v>313809.31800000003</v>
          </cell>
          <cell r="BQ27">
            <v>366860.489</v>
          </cell>
          <cell r="BR27">
            <v>389424.05699999997</v>
          </cell>
          <cell r="BS27">
            <v>345036.61800000002</v>
          </cell>
          <cell r="BT27">
            <v>1415130.4820000001</v>
          </cell>
          <cell r="BV27">
            <v>381569.9</v>
          </cell>
          <cell r="BW27">
            <v>408050.25599999999</v>
          </cell>
          <cell r="BX27">
            <v>432791.10000000003</v>
          </cell>
          <cell r="BY27">
            <v>398245.995</v>
          </cell>
          <cell r="BZ27">
            <v>1620657.2510000002</v>
          </cell>
          <cell r="CB27">
            <v>431927.87399999995</v>
          </cell>
          <cell r="CC27">
            <v>476943.03200000006</v>
          </cell>
          <cell r="CD27">
            <v>482926.88199999998</v>
          </cell>
          <cell r="CE27">
            <v>459261.73200000002</v>
          </cell>
          <cell r="CF27">
            <v>1851059.52</v>
          </cell>
          <cell r="CH27">
            <v>483956.08199999999</v>
          </cell>
          <cell r="CI27">
            <v>539451.31500000006</v>
          </cell>
          <cell r="CJ27">
            <v>562450.61600000004</v>
          </cell>
          <cell r="CK27">
            <v>525778.24399999995</v>
          </cell>
          <cell r="CL27">
            <v>2111636.2570000002</v>
          </cell>
          <cell r="CN27">
            <v>573032.196</v>
          </cell>
          <cell r="CO27">
            <v>603022.98</v>
          </cell>
          <cell r="CP27">
            <v>622821.19199999992</v>
          </cell>
          <cell r="CQ27">
            <v>586248.6</v>
          </cell>
          <cell r="CR27">
            <v>2385124.9679999999</v>
          </cell>
          <cell r="CT27">
            <v>633991.93000000005</v>
          </cell>
          <cell r="CU27">
            <v>668832.32000000007</v>
          </cell>
          <cell r="CV27">
            <v>684940.23</v>
          </cell>
          <cell r="CW27">
            <v>652267.71868873865</v>
          </cell>
          <cell r="CX27">
            <v>2640032.1986887385</v>
          </cell>
          <cell r="CZ27">
            <v>722252.15616897994</v>
          </cell>
          <cell r="DA27">
            <v>761646.50712177285</v>
          </cell>
          <cell r="DB27">
            <v>779818.00603539601</v>
          </cell>
          <cell r="DC27">
            <v>740908.20102031773</v>
          </cell>
          <cell r="DD27">
            <v>3004624.8703464665</v>
          </cell>
          <cell r="DF27">
            <v>814889.9973872659</v>
          </cell>
          <cell r="DG27">
            <v>860185.03119643708</v>
          </cell>
          <cell r="DH27">
            <v>880841.19731033652</v>
          </cell>
          <cell r="DI27">
            <v>835260.6259845749</v>
          </cell>
          <cell r="DJ27">
            <v>3391176.8518786142</v>
          </cell>
          <cell r="DL27" t="str">
            <v>Same store sales</v>
          </cell>
          <cell r="DM27" t="str">
            <v>Same store sales</v>
          </cell>
          <cell r="DN27">
            <v>562450.61600000004</v>
          </cell>
          <cell r="DO27">
            <v>622821.19199999992</v>
          </cell>
          <cell r="DP27">
            <v>621029.76</v>
          </cell>
          <cell r="DQ27">
            <v>558008.88</v>
          </cell>
        </row>
        <row r="28">
          <cell r="A28" t="str">
            <v>New store sales</v>
          </cell>
          <cell r="F28">
            <v>28081.022240786846</v>
          </cell>
          <cell r="G28">
            <v>47107.038470412961</v>
          </cell>
          <cell r="H28">
            <v>52119.983870154269</v>
          </cell>
          <cell r="I28">
            <v>68130.070818763867</v>
          </cell>
          <cell r="J28">
            <v>101205.69572141646</v>
          </cell>
          <cell r="K28">
            <v>339430.95097110671</v>
          </cell>
          <cell r="L28">
            <v>407348.70941543503</v>
          </cell>
          <cell r="M28">
            <v>98499.009000000078</v>
          </cell>
          <cell r="N28">
            <v>118428.98700000008</v>
          </cell>
          <cell r="O28">
            <v>179660.45320000011</v>
          </cell>
          <cell r="P28">
            <v>96685.517999999924</v>
          </cell>
          <cell r="Q28">
            <v>100583.74899999984</v>
          </cell>
          <cell r="R28">
            <v>194258.47999999998</v>
          </cell>
          <cell r="S28">
            <v>171585.82499999995</v>
          </cell>
          <cell r="T28">
            <v>163116.38822100376</v>
          </cell>
          <cell r="U28">
            <v>221515.29687932471</v>
          </cell>
          <cell r="V28">
            <v>236362.82243442658</v>
          </cell>
          <cell r="W28">
            <v>253846.2505110144</v>
          </cell>
          <cell r="X28">
            <v>244841.41738025783</v>
          </cell>
          <cell r="Y28">
            <v>193867.69656414486</v>
          </cell>
          <cell r="Z28">
            <v>158328.34920064782</v>
          </cell>
          <cell r="AA28">
            <v>164162.42316041052</v>
          </cell>
          <cell r="AE28" t="str">
            <v>New store sales</v>
          </cell>
          <cell r="AR28">
            <v>35125.409999999974</v>
          </cell>
          <cell r="AS28">
            <v>15497.494000000006</v>
          </cell>
          <cell r="AT28">
            <v>17474.679999999993</v>
          </cell>
          <cell r="AU28">
            <v>17442.747999999992</v>
          </cell>
          <cell r="AV28">
            <v>85540.331999999937</v>
          </cell>
          <cell r="AX28">
            <v>21033.799999999988</v>
          </cell>
          <cell r="AY28">
            <v>24172.683000000019</v>
          </cell>
          <cell r="AZ28">
            <v>30091.137999999977</v>
          </cell>
          <cell r="BA28">
            <v>23201.388000000006</v>
          </cell>
          <cell r="BB28">
            <v>98499.009000000078</v>
          </cell>
          <cell r="BC28" t="str">
            <v>ck</v>
          </cell>
          <cell r="BD28">
            <v>25099.505999999994</v>
          </cell>
          <cell r="BE28">
            <v>21721.304000000033</v>
          </cell>
          <cell r="BF28">
            <v>25738.329000000027</v>
          </cell>
          <cell r="BG28">
            <v>45869.847999999998</v>
          </cell>
          <cell r="BH28">
            <v>118428.98700000008</v>
          </cell>
          <cell r="BI28" t="str">
            <v>ck</v>
          </cell>
          <cell r="BJ28">
            <v>47819.73199999996</v>
          </cell>
          <cell r="BK28">
            <v>54365.396000000008</v>
          </cell>
          <cell r="BL28">
            <v>56086.929200000013</v>
          </cell>
          <cell r="BM28">
            <v>21388.396000000008</v>
          </cell>
          <cell r="BN28">
            <v>179660.45320000011</v>
          </cell>
          <cell r="BO28" t="str">
            <v>ck</v>
          </cell>
          <cell r="BP28">
            <v>25665.681999999972</v>
          </cell>
          <cell r="BQ28">
            <v>26251.510999999999</v>
          </cell>
          <cell r="BR28">
            <v>22757.943000000028</v>
          </cell>
          <cell r="BS28">
            <v>22010.381999999983</v>
          </cell>
          <cell r="BT28">
            <v>96685.517999999924</v>
          </cell>
          <cell r="BU28" t="str">
            <v>ck</v>
          </cell>
          <cell r="BV28">
            <v>21724.099999999977</v>
          </cell>
          <cell r="BW28">
            <v>27116.744000000006</v>
          </cell>
          <cell r="BX28">
            <v>22370.899999999965</v>
          </cell>
          <cell r="BY28">
            <v>29372.005000000005</v>
          </cell>
          <cell r="BZ28">
            <v>100583.74899999984</v>
          </cell>
          <cell r="CB28">
            <v>34311.126000000047</v>
          </cell>
          <cell r="CC28">
            <v>44265.967999999935</v>
          </cell>
          <cell r="CD28">
            <v>59979.118000000017</v>
          </cell>
          <cell r="CE28">
            <v>55702.267999999982</v>
          </cell>
          <cell r="CF28">
            <v>194258.47999999998</v>
          </cell>
          <cell r="CH28">
            <v>52591</v>
          </cell>
          <cell r="CI28">
            <v>51747.684999999939</v>
          </cell>
          <cell r="CJ28">
            <v>34693.383999999962</v>
          </cell>
          <cell r="CK28">
            <v>32553.756000000052</v>
          </cell>
          <cell r="CL28">
            <v>171585.82499999995</v>
          </cell>
          <cell r="CN28">
            <v>40112.804000000004</v>
          </cell>
          <cell r="CO28">
            <v>40085.020000000019</v>
          </cell>
          <cell r="CP28">
            <v>38956.808000000077</v>
          </cell>
          <cell r="CQ28">
            <v>43961.756221003649</v>
          </cell>
          <cell r="CR28">
            <v>163116.38822100376</v>
          </cell>
          <cell r="CT28">
            <v>53867.266351409424</v>
          </cell>
          <cell r="CU28">
            <v>56545.305830259844</v>
          </cell>
          <cell r="CV28">
            <v>57743.585271805779</v>
          </cell>
          <cell r="CW28">
            <v>53359.139425849644</v>
          </cell>
          <cell r="CX28">
            <v>221515.29687932471</v>
          </cell>
          <cell r="CZ28">
            <v>57546.884392997039</v>
          </cell>
          <cell r="DA28">
            <v>61497.063401133521</v>
          </cell>
          <cell r="DB28">
            <v>63092.230625213138</v>
          </cell>
          <cell r="DC28">
            <v>58384.264036691733</v>
          </cell>
          <cell r="DD28">
            <v>240520.44245603547</v>
          </cell>
          <cell r="DF28">
            <v>62329.955384740344</v>
          </cell>
          <cell r="DG28">
            <v>63821.230740239342</v>
          </cell>
          <cell r="DH28">
            <v>64183.642146871491</v>
          </cell>
          <cell r="DI28">
            <v>60009.590621929485</v>
          </cell>
          <cell r="DJ28">
            <v>250344.41889378068</v>
          </cell>
          <cell r="DL28" t="str">
            <v>New store sales</v>
          </cell>
          <cell r="DM28" t="str">
            <v>New store sales</v>
          </cell>
          <cell r="DN28">
            <v>34693.383999999962</v>
          </cell>
          <cell r="DO28">
            <v>38956.808000000077</v>
          </cell>
          <cell r="DP28">
            <v>52959.261207487762</v>
          </cell>
          <cell r="DQ28">
            <v>42462.853502046681</v>
          </cell>
        </row>
        <row r="29">
          <cell r="A29" t="str">
            <v>Acquired stores</v>
          </cell>
          <cell r="M29">
            <v>0</v>
          </cell>
          <cell r="N29">
            <v>29600</v>
          </cell>
          <cell r="O29">
            <v>100000</v>
          </cell>
          <cell r="P29">
            <v>0</v>
          </cell>
          <cell r="Q29">
            <v>0</v>
          </cell>
          <cell r="R29">
            <v>0</v>
          </cell>
          <cell r="S29">
            <v>0</v>
          </cell>
          <cell r="T29">
            <v>0</v>
          </cell>
          <cell r="U29">
            <v>0</v>
          </cell>
          <cell r="AE29" t="str">
            <v>Acquired stores</v>
          </cell>
          <cell r="BG29">
            <v>29600</v>
          </cell>
          <cell r="BH29">
            <v>29600</v>
          </cell>
          <cell r="BJ29">
            <v>22000</v>
          </cell>
          <cell r="BK29">
            <v>27000</v>
          </cell>
          <cell r="BL29">
            <v>27500.000000000004</v>
          </cell>
          <cell r="BM29">
            <v>23500</v>
          </cell>
          <cell r="BN29">
            <v>100000</v>
          </cell>
          <cell r="DL29" t="str">
            <v>Acquired stores</v>
          </cell>
          <cell r="DM29" t="str">
            <v>Acquired stores</v>
          </cell>
          <cell r="DN29">
            <v>0</v>
          </cell>
          <cell r="DO29">
            <v>0</v>
          </cell>
          <cell r="DP29">
            <v>0</v>
          </cell>
          <cell r="DQ29">
            <v>0</v>
          </cell>
        </row>
        <row r="30">
          <cell r="A30" t="str">
            <v>Implied new store productivity</v>
          </cell>
          <cell r="F30">
            <v>1.33395</v>
          </cell>
          <cell r="G30">
            <v>1.42435</v>
          </cell>
          <cell r="H30">
            <v>1.17171</v>
          </cell>
          <cell r="I30">
            <v>1.1393</v>
          </cell>
          <cell r="J30">
            <v>1.32813</v>
          </cell>
          <cell r="K30">
            <v>1.4547000000000001</v>
          </cell>
          <cell r="L30">
            <v>0.96147000000000005</v>
          </cell>
          <cell r="M30">
            <v>0.65535779210881351</v>
          </cell>
          <cell r="N30">
            <v>0.48015570454314549</v>
          </cell>
          <cell r="O30">
            <v>0.77401196293376817</v>
          </cell>
          <cell r="P30">
            <v>0.58262345205465715</v>
          </cell>
          <cell r="Q30">
            <v>0.5114394863189019</v>
          </cell>
          <cell r="R30">
            <v>0.67048707989590384</v>
          </cell>
          <cell r="S30">
            <v>0.5478333436862034</v>
          </cell>
          <cell r="T30">
            <v>0.54558594240035319</v>
          </cell>
          <cell r="U30">
            <v>0.68204314690106249</v>
          </cell>
          <cell r="V30">
            <v>0.67066365431339015</v>
          </cell>
          <cell r="W30">
            <v>0.67066365431339015</v>
          </cell>
          <cell r="X30">
            <v>0.67066365431339015</v>
          </cell>
          <cell r="Y30">
            <v>0.67066365431339015</v>
          </cell>
          <cell r="Z30">
            <v>0.67066365431339015</v>
          </cell>
          <cell r="AA30">
            <v>0.67066365431339015</v>
          </cell>
          <cell r="AE30" t="str">
            <v>Implied new store productivity</v>
          </cell>
          <cell r="AX30">
            <v>0.59242990099426407</v>
          </cell>
          <cell r="AY30">
            <v>0.52187096826123747</v>
          </cell>
          <cell r="AZ30">
            <v>0.57995856971079474</v>
          </cell>
          <cell r="BA30">
            <v>0.57799437728558667</v>
          </cell>
          <cell r="BB30">
            <v>0.65535779210881351</v>
          </cell>
          <cell r="BD30">
            <v>0.6083323659241705</v>
          </cell>
          <cell r="BE30">
            <v>0.43963745827921902</v>
          </cell>
          <cell r="BF30">
            <v>0.50301649990334696</v>
          </cell>
          <cell r="BG30">
            <v>0.77635937013037049</v>
          </cell>
          <cell r="BH30">
            <v>0.48015570454314549</v>
          </cell>
          <cell r="BJ30">
            <v>0.64775568991496502</v>
          </cell>
          <cell r="BK30">
            <v>0.65680629071228447</v>
          </cell>
          <cell r="BL30">
            <v>0.68361589494739627</v>
          </cell>
          <cell r="BM30">
            <v>0.39350827913657388</v>
          </cell>
          <cell r="BN30">
            <v>0.77401196293376817</v>
          </cell>
          <cell r="BP30">
            <v>0.74584204233923213</v>
          </cell>
          <cell r="BQ30">
            <v>0.78904595930256827</v>
          </cell>
          <cell r="BR30">
            <v>0.62637459738409274</v>
          </cell>
          <cell r="BS30">
            <v>0.60664588858310764</v>
          </cell>
          <cell r="BT30">
            <v>0.58262345205465715</v>
          </cell>
          <cell r="BV30">
            <v>0.46459399662693157</v>
          </cell>
          <cell r="BW30">
            <v>0.49510014785935108</v>
          </cell>
          <cell r="BX30">
            <v>0.38908398346729045</v>
          </cell>
          <cell r="BY30">
            <v>0.55896107249526239</v>
          </cell>
          <cell r="BZ30">
            <v>0.5114394863189019</v>
          </cell>
          <cell r="CB30">
            <v>0.58400663266727881</v>
          </cell>
          <cell r="CC30">
            <v>0.66167967138114603</v>
          </cell>
          <cell r="CD30">
            <v>0.75777336762863146</v>
          </cell>
          <cell r="CE30">
            <v>0.66524325058594891</v>
          </cell>
          <cell r="CF30">
            <v>0.67048707989590384</v>
          </cell>
          <cell r="CH30">
            <v>0.61799974132893742</v>
          </cell>
          <cell r="CI30">
            <v>0.55171205968674375</v>
          </cell>
          <cell r="CJ30">
            <v>0.41508058147702631</v>
          </cell>
          <cell r="CK30">
            <v>0.50050635411335065</v>
          </cell>
          <cell r="CL30">
            <v>0.5478333436862034</v>
          </cell>
          <cell r="CN30">
            <v>0.55661420632071501</v>
          </cell>
          <cell r="CO30">
            <v>0.53018023532804326</v>
          </cell>
          <cell r="CP30">
            <v>0.511766293940632</v>
          </cell>
          <cell r="CQ30">
            <v>0.6</v>
          </cell>
          <cell r="CR30">
            <v>0.54558594240035319</v>
          </cell>
          <cell r="CT30">
            <v>0.67</v>
          </cell>
          <cell r="CU30">
            <v>0.67</v>
          </cell>
          <cell r="CV30">
            <v>0.67</v>
          </cell>
          <cell r="CW30">
            <v>0.67</v>
          </cell>
          <cell r="CX30">
            <v>0.68204314690106249</v>
          </cell>
          <cell r="CZ30">
            <v>0.67</v>
          </cell>
          <cell r="DA30">
            <v>0.67</v>
          </cell>
          <cell r="DB30">
            <v>0.67</v>
          </cell>
          <cell r="DC30">
            <v>0.67</v>
          </cell>
          <cell r="DD30">
            <v>0.68246062224692505</v>
          </cell>
          <cell r="DF30">
            <v>0.67</v>
          </cell>
          <cell r="DG30">
            <v>0.67</v>
          </cell>
          <cell r="DH30">
            <v>0.67</v>
          </cell>
          <cell r="DI30">
            <v>0.67</v>
          </cell>
          <cell r="DJ30">
            <v>0.66737434326909251</v>
          </cell>
          <cell r="DL30" t="str">
            <v>Implied new store productivity</v>
          </cell>
          <cell r="DM30" t="str">
            <v>Implied new store productivity</v>
          </cell>
          <cell r="DN30">
            <v>0.41508058147702631</v>
          </cell>
          <cell r="DO30">
            <v>0.511766293940632</v>
          </cell>
          <cell r="DP30">
            <v>0.7</v>
          </cell>
          <cell r="DQ30">
            <v>0.61</v>
          </cell>
        </row>
        <row r="31">
          <cell r="A31" t="str">
            <v>Total sales - Estimated</v>
          </cell>
          <cell r="F31">
            <v>137163.63524078685</v>
          </cell>
          <cell r="G31">
            <v>167057.12147041297</v>
          </cell>
          <cell r="H31">
            <v>201491.57987015427</v>
          </cell>
          <cell r="I31">
            <v>259243.27881876385</v>
          </cell>
          <cell r="J31">
            <v>316399.15172141651</v>
          </cell>
          <cell r="K31">
            <v>616302.47497110674</v>
          </cell>
          <cell r="L31">
            <v>754122.0134154351</v>
          </cell>
          <cell r="S31">
            <v>2283222.0820000004</v>
          </cell>
          <cell r="T31">
            <v>2548241.3562210035</v>
          </cell>
          <cell r="U31">
            <v>2861547.4955680631</v>
          </cell>
          <cell r="V31">
            <v>3240987.6927808933</v>
          </cell>
          <cell r="W31">
            <v>3640678.3894670475</v>
          </cell>
          <cell r="X31">
            <v>4031146.9424259877</v>
          </cell>
          <cell r="Y31">
            <v>4426571.9861114314</v>
          </cell>
          <cell r="Z31">
            <v>4806228.9346176516</v>
          </cell>
          <cell r="AA31">
            <v>5210702.804508945</v>
          </cell>
          <cell r="AE31" t="str">
            <v>Total sales - Estimated</v>
          </cell>
          <cell r="AR31">
            <v>166404</v>
          </cell>
          <cell r="AS31">
            <v>196107</v>
          </cell>
          <cell r="AT31">
            <v>208401</v>
          </cell>
          <cell r="AU31">
            <v>183210</v>
          </cell>
          <cell r="AV31">
            <v>754122</v>
          </cell>
          <cell r="AX31">
            <v>195758</v>
          </cell>
          <cell r="AY31">
            <v>226359</v>
          </cell>
          <cell r="AZ31">
            <v>251413</v>
          </cell>
          <cell r="BA31">
            <v>216891</v>
          </cell>
          <cell r="BB31">
            <v>890421</v>
          </cell>
          <cell r="BD31">
            <v>239063</v>
          </cell>
          <cell r="BE31">
            <v>280676</v>
          </cell>
          <cell r="BF31">
            <v>293996</v>
          </cell>
          <cell r="BG31">
            <v>307977</v>
          </cell>
          <cell r="BH31">
            <v>1121712</v>
          </cell>
          <cell r="BJ31">
            <v>317489</v>
          </cell>
          <cell r="BK31">
            <v>370181</v>
          </cell>
          <cell r="BL31">
            <v>387079</v>
          </cell>
          <cell r="BM31">
            <v>337741</v>
          </cell>
          <cell r="BN31">
            <v>1412490</v>
          </cell>
          <cell r="BP31">
            <v>339475</v>
          </cell>
          <cell r="BQ31">
            <v>393112</v>
          </cell>
          <cell r="BR31">
            <v>412182</v>
          </cell>
          <cell r="BS31">
            <v>367047</v>
          </cell>
          <cell r="BT31">
            <v>1511816</v>
          </cell>
          <cell r="BV31">
            <v>403294</v>
          </cell>
          <cell r="BW31">
            <v>435167</v>
          </cell>
          <cell r="BX31">
            <v>455162</v>
          </cell>
          <cell r="BY31">
            <v>427618</v>
          </cell>
          <cell r="BZ31">
            <v>1721241</v>
          </cell>
          <cell r="CB31">
            <v>466239</v>
          </cell>
          <cell r="CC31">
            <v>521209</v>
          </cell>
          <cell r="CD31">
            <v>542906</v>
          </cell>
          <cell r="CE31">
            <v>514964</v>
          </cell>
          <cell r="CF31">
            <v>2045318</v>
          </cell>
          <cell r="CH31">
            <v>536547.08199999994</v>
          </cell>
          <cell r="CI31">
            <v>591199</v>
          </cell>
          <cell r="CJ31">
            <v>597144</v>
          </cell>
          <cell r="CK31">
            <v>558332</v>
          </cell>
          <cell r="CL31">
            <v>2283222.0820000004</v>
          </cell>
          <cell r="CN31">
            <v>600816.45798825007</v>
          </cell>
          <cell r="CO31">
            <v>643108</v>
          </cell>
          <cell r="CP31">
            <v>661778</v>
          </cell>
          <cell r="CQ31">
            <v>630210.35622100357</v>
          </cell>
          <cell r="CR31">
            <v>2548241.3562210035</v>
          </cell>
          <cell r="CT31">
            <v>687859.19635140942</v>
          </cell>
          <cell r="CU31">
            <v>725377.62583025987</v>
          </cell>
          <cell r="CV31">
            <v>742683.81527180574</v>
          </cell>
          <cell r="CW31">
            <v>705626.85811458831</v>
          </cell>
          <cell r="CX31">
            <v>2861547.4955680631</v>
          </cell>
          <cell r="CZ31">
            <v>779799.04056197696</v>
          </cell>
          <cell r="DA31">
            <v>823143.57052290638</v>
          </cell>
          <cell r="DB31">
            <v>842910.23666060914</v>
          </cell>
          <cell r="DC31">
            <v>799292.46505700948</v>
          </cell>
          <cell r="DD31">
            <v>3245145.312802502</v>
          </cell>
          <cell r="DF31">
            <v>877219.95277200628</v>
          </cell>
          <cell r="DG31">
            <v>924006.26193667646</v>
          </cell>
          <cell r="DH31">
            <v>945024.83945720806</v>
          </cell>
          <cell r="DI31">
            <v>895270.2166065044</v>
          </cell>
          <cell r="DJ31">
            <v>3641521.2707723947</v>
          </cell>
          <cell r="DL31" t="str">
            <v>Total sales - Estimated</v>
          </cell>
          <cell r="DM31" t="str">
            <v>Total sales - Estimated</v>
          </cell>
          <cell r="DN31">
            <v>597144</v>
          </cell>
          <cell r="DO31">
            <v>661778</v>
          </cell>
          <cell r="DP31">
            <v>673989.02120748779</v>
          </cell>
          <cell r="DQ31">
            <v>600471.73350204667</v>
          </cell>
        </row>
        <row r="32">
          <cell r="AB32">
            <v>27</v>
          </cell>
        </row>
        <row r="33">
          <cell r="A33" t="str">
            <v>PROFIT &amp; LOSS</v>
          </cell>
          <cell r="AE33" t="str">
            <v>PROFIT &amp; LOSS</v>
          </cell>
          <cell r="DL33" t="str">
            <v>PROFIT &amp; LOSS</v>
          </cell>
          <cell r="DM33" t="str">
            <v>PROFIT &amp; LOSS</v>
          </cell>
        </row>
        <row r="34">
          <cell r="A34" t="str">
            <v>Sales</v>
          </cell>
          <cell r="C34">
            <v>82372</v>
          </cell>
          <cell r="D34">
            <v>94937</v>
          </cell>
          <cell r="E34">
            <v>110147</v>
          </cell>
          <cell r="F34">
            <v>137164</v>
          </cell>
          <cell r="G34">
            <v>167057</v>
          </cell>
          <cell r="H34">
            <v>201492</v>
          </cell>
          <cell r="I34">
            <v>259243</v>
          </cell>
          <cell r="J34">
            <v>316399</v>
          </cell>
          <cell r="K34">
            <v>616302</v>
          </cell>
          <cell r="L34">
            <v>754122</v>
          </cell>
          <cell r="M34">
            <v>890421</v>
          </cell>
          <cell r="N34">
            <v>1092112</v>
          </cell>
          <cell r="O34">
            <v>1312490</v>
          </cell>
          <cell r="P34">
            <v>1511816</v>
          </cell>
          <cell r="Q34">
            <v>1721241</v>
          </cell>
          <cell r="R34">
            <v>2045318</v>
          </cell>
          <cell r="S34">
            <v>2283222</v>
          </cell>
          <cell r="T34">
            <v>2548241.3562210035</v>
          </cell>
          <cell r="U34">
            <v>2861547.4955680631</v>
          </cell>
          <cell r="V34">
            <v>3240987.6927808933</v>
          </cell>
          <cell r="W34">
            <v>3640678.3894670475</v>
          </cell>
          <cell r="X34">
            <v>4031146.9424259877</v>
          </cell>
          <cell r="Y34">
            <v>4426571.9861114314</v>
          </cell>
          <cell r="Z34">
            <v>4806228.9346176516</v>
          </cell>
          <cell r="AA34">
            <v>5210702.804508945</v>
          </cell>
          <cell r="AE34" t="str">
            <v>Sales</v>
          </cell>
          <cell r="AF34">
            <v>68472</v>
          </cell>
          <cell r="AG34">
            <v>82448</v>
          </cell>
          <cell r="AH34">
            <v>87517</v>
          </cell>
          <cell r="AI34">
            <v>77962</v>
          </cell>
          <cell r="AJ34">
            <v>316399</v>
          </cell>
          <cell r="AL34">
            <v>118269</v>
          </cell>
          <cell r="AM34">
            <v>165242</v>
          </cell>
          <cell r="AN34">
            <v>172784</v>
          </cell>
          <cell r="AO34">
            <v>160007</v>
          </cell>
          <cell r="AP34">
            <v>616302</v>
          </cell>
          <cell r="AR34">
            <v>166404</v>
          </cell>
          <cell r="AS34">
            <v>196107</v>
          </cell>
          <cell r="AT34">
            <v>208401</v>
          </cell>
          <cell r="AU34">
            <v>183210</v>
          </cell>
          <cell r="AV34">
            <v>754122</v>
          </cell>
          <cell r="AX34">
            <v>195758</v>
          </cell>
          <cell r="AY34">
            <v>226359</v>
          </cell>
          <cell r="AZ34">
            <v>251413</v>
          </cell>
          <cell r="BA34">
            <v>216891</v>
          </cell>
          <cell r="BB34">
            <v>890421</v>
          </cell>
          <cell r="BD34">
            <v>239063</v>
          </cell>
          <cell r="BE34">
            <v>280676</v>
          </cell>
          <cell r="BF34">
            <v>293996</v>
          </cell>
          <cell r="BG34">
            <v>278377</v>
          </cell>
          <cell r="BH34">
            <v>1092112</v>
          </cell>
          <cell r="BJ34">
            <v>295489</v>
          </cell>
          <cell r="BK34">
            <v>343181</v>
          </cell>
          <cell r="BL34">
            <v>359579</v>
          </cell>
          <cell r="BM34">
            <v>314241</v>
          </cell>
          <cell r="BN34">
            <v>1312490</v>
          </cell>
          <cell r="BP34">
            <v>339475</v>
          </cell>
          <cell r="BQ34">
            <v>393112</v>
          </cell>
          <cell r="BR34">
            <v>412182</v>
          </cell>
          <cell r="BS34">
            <v>367047</v>
          </cell>
          <cell r="BT34">
            <v>1511816</v>
          </cell>
          <cell r="BV34">
            <v>403294</v>
          </cell>
          <cell r="BW34">
            <v>435167</v>
          </cell>
          <cell r="BX34">
            <v>455162</v>
          </cell>
          <cell r="BY34">
            <v>427618</v>
          </cell>
          <cell r="BZ34">
            <v>1721241</v>
          </cell>
          <cell r="CB34">
            <v>466239</v>
          </cell>
          <cell r="CC34">
            <v>521209</v>
          </cell>
          <cell r="CD34">
            <v>542906</v>
          </cell>
          <cell r="CE34">
            <v>514964</v>
          </cell>
          <cell r="CF34">
            <v>2045318</v>
          </cell>
          <cell r="CH34">
            <v>536547</v>
          </cell>
          <cell r="CI34">
            <v>591199</v>
          </cell>
          <cell r="CJ34">
            <v>597144</v>
          </cell>
          <cell r="CK34">
            <v>558332</v>
          </cell>
          <cell r="CL34">
            <v>2283222</v>
          </cell>
          <cell r="CN34">
            <v>613145</v>
          </cell>
          <cell r="CO34">
            <v>643108</v>
          </cell>
          <cell r="CP34">
            <v>661778</v>
          </cell>
          <cell r="CQ34">
            <v>630210.35622100357</v>
          </cell>
          <cell r="CR34">
            <v>2548241.3562210035</v>
          </cell>
          <cell r="CT34">
            <v>687859.19635140942</v>
          </cell>
          <cell r="CU34">
            <v>725377.62583025987</v>
          </cell>
          <cell r="CV34">
            <v>742683.81527180574</v>
          </cell>
          <cell r="CW34">
            <v>705626.85811458831</v>
          </cell>
          <cell r="CX34">
            <v>2861547.4955680631</v>
          </cell>
          <cell r="CZ34">
            <v>779799.04056197696</v>
          </cell>
          <cell r="DA34">
            <v>823143.57052290638</v>
          </cell>
          <cell r="DB34">
            <v>842910.23666060914</v>
          </cell>
          <cell r="DC34">
            <v>799292.46505700948</v>
          </cell>
          <cell r="DD34">
            <v>3245145.312802502</v>
          </cell>
          <cell r="DF34">
            <v>877219.95277200628</v>
          </cell>
          <cell r="DG34">
            <v>924006.26193667646</v>
          </cell>
          <cell r="DH34">
            <v>945024.83945720806</v>
          </cell>
          <cell r="DI34">
            <v>895270.2166065044</v>
          </cell>
          <cell r="DJ34">
            <v>3641521.2707723947</v>
          </cell>
          <cell r="DL34" t="str">
            <v>Sales</v>
          </cell>
          <cell r="DM34" t="str">
            <v>Sales</v>
          </cell>
          <cell r="DN34">
            <v>597144</v>
          </cell>
          <cell r="DO34">
            <v>661778</v>
          </cell>
          <cell r="DP34">
            <v>673989.02120748779</v>
          </cell>
          <cell r="DQ34">
            <v>0.1082385488257438</v>
          </cell>
          <cell r="DR34">
            <v>-1.8117537264347505E-2</v>
          </cell>
          <cell r="DS34">
            <v>2.1105517197355539E-2</v>
          </cell>
          <cell r="EA34" t="str">
            <v>mstag:revenueNet</v>
          </cell>
          <cell r="EB34">
            <v>3</v>
          </cell>
          <cell r="EC34" t="str">
            <v>ISO4217:USD</v>
          </cell>
          <cell r="ED34" t="b">
            <v>0</v>
          </cell>
          <cell r="EE34" t="b">
            <v>0</v>
          </cell>
        </row>
        <row r="35">
          <cell r="A35" t="str">
            <v>Growth (%)</v>
          </cell>
          <cell r="D35">
            <v>0.15253969795561595</v>
          </cell>
          <cell r="E35">
            <v>0.16021150868470668</v>
          </cell>
          <cell r="F35">
            <v>0.24528130589121799</v>
          </cell>
          <cell r="G35">
            <v>0.21793619317021951</v>
          </cell>
          <cell r="H35">
            <v>0.20612724998054555</v>
          </cell>
          <cell r="I35">
            <v>0.28661683838564311</v>
          </cell>
          <cell r="J35">
            <v>0.22047268392974928</v>
          </cell>
          <cell r="K35">
            <v>0.94786329918868262</v>
          </cell>
          <cell r="L35">
            <v>0.22362413232473699</v>
          </cell>
          <cell r="M35">
            <v>0.18073866032286556</v>
          </cell>
          <cell r="N35">
            <v>0.22651195333443397</v>
          </cell>
          <cell r="O35">
            <v>0.20179065883352632</v>
          </cell>
          <cell r="P35">
            <v>0.1518685856654145</v>
          </cell>
          <cell r="Q35">
            <v>0.13852545547870898</v>
          </cell>
          <cell r="R35">
            <v>0.18828101352454429</v>
          </cell>
          <cell r="S35">
            <v>0.11631638698725588</v>
          </cell>
          <cell r="T35">
            <v>0.11607253093260472</v>
          </cell>
          <cell r="U35">
            <v>0.12294994686519289</v>
          </cell>
          <cell r="V35">
            <v>0.13259965029429122</v>
          </cell>
          <cell r="W35">
            <v>0.12332373170575184</v>
          </cell>
          <cell r="X35">
            <v>0.10725159192545441</v>
          </cell>
          <cell r="Y35">
            <v>9.8092441018156729E-2</v>
          </cell>
          <cell r="Z35">
            <v>8.5767711379688638E-2</v>
          </cell>
          <cell r="AA35">
            <v>8.4156180530229108E-2</v>
          </cell>
          <cell r="AE35" t="str">
            <v>Growth (%)</v>
          </cell>
          <cell r="BD35">
            <v>0.22121701284238693</v>
          </cell>
          <cell r="BE35">
            <v>0.23995953330771025</v>
          </cell>
          <cell r="BF35">
            <v>0.16937469422822216</v>
          </cell>
          <cell r="BG35">
            <v>0.28348801932768075</v>
          </cell>
          <cell r="BH35">
            <v>0.22651195333443397</v>
          </cell>
          <cell r="BJ35">
            <v>0.23602983314021819</v>
          </cell>
          <cell r="BK35">
            <v>0.22269449471989056</v>
          </cell>
          <cell r="BL35">
            <v>0.22307446359814409</v>
          </cell>
          <cell r="BM35">
            <v>0.12883248256860291</v>
          </cell>
          <cell r="BN35">
            <v>0.20179065883352632</v>
          </cell>
          <cell r="BP35">
            <v>0.14885833313592056</v>
          </cell>
          <cell r="BQ35">
            <v>0.1454946515104274</v>
          </cell>
          <cell r="BR35">
            <v>0.14629052308393975</v>
          </cell>
          <cell r="BS35">
            <v>0.16804299884483576</v>
          </cell>
          <cell r="BT35">
            <v>0.1518685856654145</v>
          </cell>
          <cell r="BV35">
            <v>0.18799322483246184</v>
          </cell>
          <cell r="BW35">
            <v>0.1069796902663871</v>
          </cell>
          <cell r="BX35">
            <v>0.10427432541935366</v>
          </cell>
          <cell r="BY35">
            <v>0.16502246306331347</v>
          </cell>
          <cell r="BZ35">
            <v>0.13852545547870898</v>
          </cell>
          <cell r="CB35">
            <v>0.15607720422322169</v>
          </cell>
          <cell r="CC35">
            <v>0.19772179416178148</v>
          </cell>
          <cell r="CD35">
            <v>0.19277531955655358</v>
          </cell>
          <cell r="CE35">
            <v>0.20426174763457094</v>
          </cell>
          <cell r="CF35">
            <v>0.18828101352454429</v>
          </cell>
          <cell r="CH35">
            <v>0.1507981957751281</v>
          </cell>
          <cell r="CI35">
            <v>0.13428394367710461</v>
          </cell>
          <cell r="CJ35">
            <v>9.9903113982899416E-2</v>
          </cell>
          <cell r="CK35">
            <v>8.42155956532884E-2</v>
          </cell>
          <cell r="CL35">
            <v>0.11631638698725588</v>
          </cell>
          <cell r="CN35">
            <v>0.14276102559514814</v>
          </cell>
          <cell r="CO35">
            <v>8.7802922535390016E-2</v>
          </cell>
          <cell r="CP35">
            <v>0.1082385488257438</v>
          </cell>
          <cell r="CQ35">
            <v>0.12873766185890045</v>
          </cell>
          <cell r="CR35">
            <v>0.11607253093260472</v>
          </cell>
          <cell r="DL35" t="str">
            <v>Growth (%)</v>
          </cell>
          <cell r="DM35" t="str">
            <v>Growth (%)</v>
          </cell>
          <cell r="DN35">
            <v>9.9903113982899416E-2</v>
          </cell>
          <cell r="DO35">
            <v>0.1082385488257438</v>
          </cell>
          <cell r="DP35">
            <v>0.12868758826595905</v>
          </cell>
          <cell r="DQ35">
            <v>0.11914097646999555</v>
          </cell>
        </row>
        <row r="36">
          <cell r="A36" t="str">
            <v>Cost of goods sold</v>
          </cell>
          <cell r="C36">
            <v>50027</v>
          </cell>
          <cell r="D36">
            <v>56255</v>
          </cell>
          <cell r="E36">
            <v>65066</v>
          </cell>
          <cell r="F36">
            <v>82102</v>
          </cell>
          <cell r="G36">
            <v>97758</v>
          </cell>
          <cell r="H36">
            <v>116768</v>
          </cell>
          <cell r="I36">
            <v>150772</v>
          </cell>
          <cell r="J36">
            <v>181789</v>
          </cell>
          <cell r="K36">
            <v>358439</v>
          </cell>
          <cell r="L36">
            <v>428832</v>
          </cell>
          <cell r="M36">
            <v>507720</v>
          </cell>
          <cell r="N36">
            <v>624294</v>
          </cell>
          <cell r="O36">
            <v>759090</v>
          </cell>
          <cell r="P36">
            <v>873481</v>
          </cell>
          <cell r="Q36">
            <v>978076</v>
          </cell>
          <cell r="R36">
            <v>1152815</v>
          </cell>
          <cell r="S36">
            <v>1276511</v>
          </cell>
          <cell r="T36">
            <v>1416055.2218121043</v>
          </cell>
          <cell r="U36">
            <v>1588790.9716730628</v>
          </cell>
          <cell r="V36">
            <v>1798748.1694933956</v>
          </cell>
          <cell r="W36">
            <v>2016935.8277647444</v>
          </cell>
          <cell r="X36">
            <v>2217130.8183342936</v>
          </cell>
          <cell r="Y36">
            <v>2430188.0203751754</v>
          </cell>
          <cell r="Z36">
            <v>2653038.3719089441</v>
          </cell>
          <cell r="AA36">
            <v>2876307.9480889379</v>
          </cell>
          <cell r="AE36" t="str">
            <v>Cost of goods sold</v>
          </cell>
          <cell r="AF36">
            <v>39281</v>
          </cell>
          <cell r="AG36">
            <v>47733</v>
          </cell>
          <cell r="AH36">
            <v>50986</v>
          </cell>
          <cell r="AI36">
            <v>43789</v>
          </cell>
          <cell r="AJ36">
            <v>181789</v>
          </cell>
          <cell r="AL36">
            <v>67600</v>
          </cell>
          <cell r="AM36">
            <v>99041</v>
          </cell>
          <cell r="AN36">
            <v>103439</v>
          </cell>
          <cell r="AO36">
            <v>88359</v>
          </cell>
          <cell r="AP36">
            <v>358439</v>
          </cell>
          <cell r="AR36">
            <v>95447</v>
          </cell>
          <cell r="AS36">
            <v>114284</v>
          </cell>
          <cell r="AT36">
            <v>120400</v>
          </cell>
          <cell r="AU36">
            <v>98701</v>
          </cell>
          <cell r="AV36">
            <v>428832</v>
          </cell>
          <cell r="AX36">
            <v>111046</v>
          </cell>
          <cell r="AY36">
            <v>129098</v>
          </cell>
          <cell r="AZ36">
            <v>145550</v>
          </cell>
          <cell r="BA36">
            <v>122026</v>
          </cell>
          <cell r="BB36">
            <v>507720</v>
          </cell>
          <cell r="BD36">
            <v>136526</v>
          </cell>
          <cell r="BE36">
            <v>162749</v>
          </cell>
          <cell r="BF36">
            <v>168520</v>
          </cell>
          <cell r="BG36">
            <v>156499</v>
          </cell>
          <cell r="BH36">
            <v>624294</v>
          </cell>
          <cell r="BJ36">
            <v>169461</v>
          </cell>
          <cell r="BK36">
            <v>198995</v>
          </cell>
          <cell r="BL36">
            <v>207383</v>
          </cell>
          <cell r="BM36">
            <v>183251</v>
          </cell>
          <cell r="BN36">
            <v>759090</v>
          </cell>
          <cell r="BP36">
            <v>198529</v>
          </cell>
          <cell r="BQ36">
            <v>227399</v>
          </cell>
          <cell r="BR36">
            <v>236529</v>
          </cell>
          <cell r="BS36">
            <v>211024</v>
          </cell>
          <cell r="BT36">
            <v>873481</v>
          </cell>
          <cell r="BV36">
            <v>233701</v>
          </cell>
          <cell r="BW36">
            <v>245732</v>
          </cell>
          <cell r="BX36">
            <v>256993</v>
          </cell>
          <cell r="BY36">
            <v>241650</v>
          </cell>
          <cell r="BZ36">
            <v>978076</v>
          </cell>
          <cell r="CB36">
            <v>270070</v>
          </cell>
          <cell r="CC36">
            <v>292239</v>
          </cell>
          <cell r="CD36">
            <v>306990</v>
          </cell>
          <cell r="CE36">
            <v>283516</v>
          </cell>
          <cell r="CF36">
            <v>1152815</v>
          </cell>
          <cell r="CH36">
            <v>303119</v>
          </cell>
          <cell r="CI36">
            <v>330271</v>
          </cell>
          <cell r="CJ36">
            <v>333818</v>
          </cell>
          <cell r="CK36">
            <v>309303</v>
          </cell>
          <cell r="CL36">
            <v>1276511</v>
          </cell>
          <cell r="CN36">
            <v>343864</v>
          </cell>
          <cell r="CO36">
            <v>355923</v>
          </cell>
          <cell r="CP36">
            <v>368077</v>
          </cell>
          <cell r="CQ36">
            <v>348191.22181210446</v>
          </cell>
          <cell r="CR36">
            <v>1416055.2218121043</v>
          </cell>
          <cell r="CT36">
            <v>384513.29076043784</v>
          </cell>
          <cell r="CU36">
            <v>401133.82708413363</v>
          </cell>
          <cell r="CV36">
            <v>412932.20129112405</v>
          </cell>
          <cell r="CW36">
            <v>390211.65253736731</v>
          </cell>
          <cell r="CX36">
            <v>1588790.9716730628</v>
          </cell>
          <cell r="CZ36">
            <v>435907.66367414506</v>
          </cell>
          <cell r="DA36">
            <v>458490.96878125879</v>
          </cell>
          <cell r="DB36">
            <v>469501.00181995926</v>
          </cell>
          <cell r="DC36">
            <v>446005.19550181134</v>
          </cell>
          <cell r="DD36">
            <v>1809904.8297771746</v>
          </cell>
          <cell r="DF36">
            <v>490365.95359955146</v>
          </cell>
          <cell r="DG36">
            <v>514671.48789872875</v>
          </cell>
          <cell r="DH36">
            <v>526378.83557766478</v>
          </cell>
          <cell r="DI36">
            <v>499560.7808664295</v>
          </cell>
          <cell r="DJ36">
            <v>2030977.0579423744</v>
          </cell>
          <cell r="DL36" t="str">
            <v>Cost of goods sold</v>
          </cell>
          <cell r="DM36" t="str">
            <v>Cost of goods sold</v>
          </cell>
          <cell r="DN36">
            <v>333818</v>
          </cell>
          <cell r="DO36">
            <v>368077</v>
          </cell>
          <cell r="DP36">
            <v>372041.93970653327</v>
          </cell>
          <cell r="DQ36">
            <v>0.10262777920902999</v>
          </cell>
          <cell r="DR36">
            <v>-1.0657238562030935E-2</v>
          </cell>
          <cell r="DS36">
            <v>1.8961621518968741E-2</v>
          </cell>
          <cell r="EA36" t="str">
            <v>mstag:costOfSalesWithDepreciation</v>
          </cell>
          <cell r="EB36">
            <v>3</v>
          </cell>
          <cell r="EC36" t="str">
            <v>ISO4217:USD</v>
          </cell>
          <cell r="ED36" t="b">
            <v>0</v>
          </cell>
          <cell r="EE36" t="b">
            <v>0</v>
          </cell>
        </row>
        <row r="37">
          <cell r="A37" t="str">
            <v>Gross profit</v>
          </cell>
          <cell r="C37">
            <v>32345</v>
          </cell>
          <cell r="D37">
            <v>38682</v>
          </cell>
          <cell r="E37">
            <v>45081</v>
          </cell>
          <cell r="F37">
            <v>55062</v>
          </cell>
          <cell r="G37">
            <v>69299</v>
          </cell>
          <cell r="H37">
            <v>84724</v>
          </cell>
          <cell r="I37">
            <v>108471</v>
          </cell>
          <cell r="J37">
            <v>134610</v>
          </cell>
          <cell r="K37">
            <v>257863</v>
          </cell>
          <cell r="L37">
            <v>325290</v>
          </cell>
          <cell r="M37">
            <v>382701</v>
          </cell>
          <cell r="N37">
            <v>467818</v>
          </cell>
          <cell r="O37">
            <v>553400</v>
          </cell>
          <cell r="P37">
            <v>638335</v>
          </cell>
          <cell r="Q37">
            <v>743165</v>
          </cell>
          <cell r="R37">
            <v>892503</v>
          </cell>
          <cell r="S37">
            <v>1006711</v>
          </cell>
          <cell r="T37">
            <v>1132186.1344088991</v>
          </cell>
          <cell r="U37">
            <v>1272756.5238950003</v>
          </cell>
          <cell r="V37">
            <v>1442239.5232874977</v>
          </cell>
          <cell r="W37">
            <v>1623742.5617023031</v>
          </cell>
          <cell r="X37">
            <v>1814016.1240916941</v>
          </cell>
          <cell r="Y37">
            <v>1996383.965736256</v>
          </cell>
          <cell r="Z37">
            <v>2153190.5627087075</v>
          </cell>
          <cell r="AA37">
            <v>2334394.8564200071</v>
          </cell>
          <cell r="AE37" t="str">
            <v>Gross profit</v>
          </cell>
          <cell r="AF37">
            <v>29191</v>
          </cell>
          <cell r="AG37">
            <v>34715</v>
          </cell>
          <cell r="AH37">
            <v>36531</v>
          </cell>
          <cell r="AI37">
            <v>34173</v>
          </cell>
          <cell r="AJ37">
            <v>134610</v>
          </cell>
          <cell r="AL37">
            <v>50669</v>
          </cell>
          <cell r="AM37">
            <v>66201</v>
          </cell>
          <cell r="AN37">
            <v>69345</v>
          </cell>
          <cell r="AO37">
            <v>71648</v>
          </cell>
          <cell r="AP37">
            <v>257863</v>
          </cell>
          <cell r="AR37">
            <v>70957</v>
          </cell>
          <cell r="AS37">
            <v>81823</v>
          </cell>
          <cell r="AT37">
            <v>88001</v>
          </cell>
          <cell r="AU37">
            <v>84509</v>
          </cell>
          <cell r="AV37">
            <v>325290</v>
          </cell>
          <cell r="AX37">
            <v>84712</v>
          </cell>
          <cell r="AY37">
            <v>97261</v>
          </cell>
          <cell r="AZ37">
            <v>105863</v>
          </cell>
          <cell r="BA37">
            <v>94865</v>
          </cell>
          <cell r="BB37">
            <v>382701</v>
          </cell>
          <cell r="BD37">
            <v>102537</v>
          </cell>
          <cell r="BE37">
            <v>117927</v>
          </cell>
          <cell r="BF37">
            <v>125476</v>
          </cell>
          <cell r="BG37">
            <v>121878</v>
          </cell>
          <cell r="BH37">
            <v>467818</v>
          </cell>
          <cell r="BJ37">
            <v>126028</v>
          </cell>
          <cell r="BK37">
            <v>144186</v>
          </cell>
          <cell r="BL37">
            <v>152196</v>
          </cell>
          <cell r="BM37">
            <v>130990</v>
          </cell>
          <cell r="BN37">
            <v>553400</v>
          </cell>
          <cell r="BP37">
            <v>140946</v>
          </cell>
          <cell r="BQ37">
            <v>165713</v>
          </cell>
          <cell r="BR37">
            <v>175653</v>
          </cell>
          <cell r="BS37">
            <v>156023</v>
          </cell>
          <cell r="BT37">
            <v>638335</v>
          </cell>
          <cell r="BV37">
            <v>169593</v>
          </cell>
          <cell r="BW37">
            <v>189435</v>
          </cell>
          <cell r="BX37">
            <v>198169</v>
          </cell>
          <cell r="BY37">
            <v>185968</v>
          </cell>
          <cell r="BZ37">
            <v>743165</v>
          </cell>
          <cell r="CB37">
            <v>196169</v>
          </cell>
          <cell r="CC37">
            <v>228970</v>
          </cell>
          <cell r="CD37">
            <v>235916</v>
          </cell>
          <cell r="CE37">
            <v>231448</v>
          </cell>
          <cell r="CF37">
            <v>892503</v>
          </cell>
          <cell r="CH37">
            <v>233428</v>
          </cell>
          <cell r="CI37">
            <v>260928</v>
          </cell>
          <cell r="CJ37">
            <v>263326</v>
          </cell>
          <cell r="CK37">
            <v>249029</v>
          </cell>
          <cell r="CL37">
            <v>1006711</v>
          </cell>
          <cell r="CN37">
            <v>269281</v>
          </cell>
          <cell r="CO37">
            <v>287185</v>
          </cell>
          <cell r="CP37">
            <v>293701</v>
          </cell>
          <cell r="CQ37">
            <v>282019.13440889912</v>
          </cell>
          <cell r="CR37">
            <v>1132186.1344088991</v>
          </cell>
          <cell r="CT37">
            <v>303345.90559097158</v>
          </cell>
          <cell r="CU37">
            <v>324243.79874612624</v>
          </cell>
          <cell r="CV37">
            <v>329751.61398068169</v>
          </cell>
          <cell r="CW37">
            <v>315415.205577221</v>
          </cell>
          <cell r="CX37">
            <v>1272756.5238950003</v>
          </cell>
          <cell r="CZ37">
            <v>343891.3768878319</v>
          </cell>
          <cell r="DA37">
            <v>364652.60174164758</v>
          </cell>
          <cell r="DB37">
            <v>373409.23484064988</v>
          </cell>
          <cell r="DC37">
            <v>353287.26955519815</v>
          </cell>
          <cell r="DD37">
            <v>1435240.4830253273</v>
          </cell>
          <cell r="DF37">
            <v>386853.99917245482</v>
          </cell>
          <cell r="DG37">
            <v>409334.7740379477</v>
          </cell>
          <cell r="DH37">
            <v>418646.00387954328</v>
          </cell>
          <cell r="DI37">
            <v>395709.4357400749</v>
          </cell>
          <cell r="DJ37">
            <v>1610544.2128300203</v>
          </cell>
          <cell r="DL37" t="str">
            <v>Gross profit</v>
          </cell>
          <cell r="DM37" t="str">
            <v>Gross profit</v>
          </cell>
          <cell r="DN37">
            <v>263326</v>
          </cell>
          <cell r="DO37">
            <v>293701</v>
          </cell>
          <cell r="DP37">
            <v>301947.08150095452</v>
          </cell>
          <cell r="DQ37">
            <v>0.11535131358088457</v>
          </cell>
          <cell r="DR37">
            <v>-2.730969102255898E-2</v>
          </cell>
          <cell r="DS37">
            <v>2.3856360510719377E-2</v>
          </cell>
        </row>
        <row r="38">
          <cell r="A38" t="str">
            <v>Margin (%)</v>
          </cell>
          <cell r="C38">
            <v>0.39266983926576993</v>
          </cell>
          <cell r="D38">
            <v>0.40744915048927183</v>
          </cell>
          <cell r="E38">
            <v>0.40928032538335135</v>
          </cell>
          <cell r="F38">
            <v>0.40143186258785102</v>
          </cell>
          <cell r="G38">
            <v>0.41482248573840069</v>
          </cell>
          <cell r="H38">
            <v>0.42048319536259504</v>
          </cell>
          <cell r="I38">
            <v>0.41841438341633141</v>
          </cell>
          <cell r="J38">
            <v>0.42544382251524182</v>
          </cell>
          <cell r="K38">
            <v>0.41840363977400691</v>
          </cell>
          <cell r="L38">
            <v>0.43134930422398499</v>
          </cell>
          <cell r="M38">
            <v>0.42979781474156609</v>
          </cell>
          <cell r="N38">
            <v>0.42836082746091975</v>
          </cell>
          <cell r="O38">
            <v>0.42164130774329711</v>
          </cell>
          <cell r="P38">
            <v>0.42223061536589107</v>
          </cell>
          <cell r="Q38">
            <v>0.431761153725713</v>
          </cell>
          <cell r="R38">
            <v>0.43636392971655263</v>
          </cell>
          <cell r="S38">
            <v>0.44091682718544234</v>
          </cell>
          <cell r="T38">
            <v>0.44430098100594012</v>
          </cell>
          <cell r="U38">
            <v>0.44477910147087657</v>
          </cell>
          <cell r="V38">
            <v>0.44500000000000006</v>
          </cell>
          <cell r="W38">
            <v>0.44599999999999995</v>
          </cell>
          <cell r="X38">
            <v>0.4499999999999999</v>
          </cell>
          <cell r="Y38">
            <v>0.45100000000000012</v>
          </cell>
          <cell r="Z38">
            <v>0.4479999999999999</v>
          </cell>
          <cell r="AA38">
            <v>0.44799999999999995</v>
          </cell>
          <cell r="AE38" t="str">
            <v>Margin (%)</v>
          </cell>
          <cell r="AX38">
            <v>0.43273838106233209</v>
          </cell>
          <cell r="AY38">
            <v>0.42967586886317755</v>
          </cell>
          <cell r="AZ38">
            <v>0.42107210048804161</v>
          </cell>
          <cell r="BA38">
            <v>0.43738559921804038</v>
          </cell>
          <cell r="BB38">
            <v>0.42979781474156609</v>
          </cell>
          <cell r="BD38">
            <v>0.42891204410552869</v>
          </cell>
          <cell r="BE38">
            <v>0.42015348658239393</v>
          </cell>
          <cell r="BF38">
            <v>0.4267949223798963</v>
          </cell>
          <cell r="BG38">
            <v>0.43781634258577395</v>
          </cell>
          <cell r="BH38">
            <v>0.42836082746091975</v>
          </cell>
          <cell r="BJ38">
            <v>0.42650657046455198</v>
          </cell>
          <cell r="BK38">
            <v>0.42014563743330779</v>
          </cell>
          <cell r="BL38">
            <v>0.42326164764905627</v>
          </cell>
          <cell r="BM38">
            <v>0.41684566940660195</v>
          </cell>
          <cell r="BN38">
            <v>0.42164130774329711</v>
          </cell>
          <cell r="BP38">
            <v>0.41518815818543336</v>
          </cell>
          <cell r="BQ38">
            <v>0.42154144365982216</v>
          </cell>
          <cell r="BR38">
            <v>0.42615398052316694</v>
          </cell>
          <cell r="BS38">
            <v>0.42507635261969173</v>
          </cell>
          <cell r="BT38">
            <v>0.42223061536589107</v>
          </cell>
          <cell r="BV38">
            <v>0.42051952173848361</v>
          </cell>
          <cell r="BW38">
            <v>0.43531563744493496</v>
          </cell>
          <cell r="BX38">
            <v>0.43538124887402729</v>
          </cell>
          <cell r="BY38">
            <v>0.43489282490447079</v>
          </cell>
          <cell r="BZ38">
            <v>0.431761153725713</v>
          </cell>
          <cell r="CB38">
            <v>0.42074772809653416</v>
          </cell>
          <cell r="CC38">
            <v>0.43930553770176645</v>
          </cell>
          <cell r="CD38">
            <v>0.43454299639348248</v>
          </cell>
          <cell r="CE38">
            <v>0.44944500974825424</v>
          </cell>
          <cell r="CF38">
            <v>0.43636392971655263</v>
          </cell>
          <cell r="CH38">
            <v>0.43505601559602419</v>
          </cell>
          <cell r="CI38">
            <v>0.4413539265120543</v>
          </cell>
          <cell r="CJ38">
            <v>0.4409757110512707</v>
          </cell>
          <cell r="CK38">
            <v>0.44602315468216042</v>
          </cell>
          <cell r="CL38">
            <v>0.44091682718544234</v>
          </cell>
          <cell r="CN38">
            <v>0.43917996558725914</v>
          </cell>
          <cell r="CO38">
            <v>0.44655796538062037</v>
          </cell>
          <cell r="CP38">
            <v>0.44380592887645104</v>
          </cell>
          <cell r="CQ38">
            <v>0.44750000000000001</v>
          </cell>
          <cell r="CR38">
            <v>0.44430098100594012</v>
          </cell>
          <cell r="CX38">
            <v>0.44477910147087657</v>
          </cell>
          <cell r="DL38" t="str">
            <v>Margin (%)</v>
          </cell>
          <cell r="DM38" t="str">
            <v>Margin (%)</v>
          </cell>
          <cell r="DN38">
            <v>0.4409757110512707</v>
          </cell>
          <cell r="DO38">
            <v>0.44380592887645104</v>
          </cell>
          <cell r="DP38">
            <v>0.44799999999999995</v>
          </cell>
          <cell r="DQ38">
            <v>0.43799999999999989</v>
          </cell>
        </row>
        <row r="39">
          <cell r="A39" t="str">
            <v>Options expense</v>
          </cell>
          <cell r="M39">
            <v>0</v>
          </cell>
          <cell r="N39">
            <v>0</v>
          </cell>
          <cell r="O39">
            <v>0</v>
          </cell>
          <cell r="P39">
            <v>0</v>
          </cell>
          <cell r="Q39">
            <v>0</v>
          </cell>
          <cell r="R39">
            <v>22178</v>
          </cell>
          <cell r="S39">
            <v>25103.408843102668</v>
          </cell>
          <cell r="T39">
            <v>28279.271218600359</v>
          </cell>
          <cell r="U39">
            <v>31782.810092435226</v>
          </cell>
          <cell r="V39">
            <v>35828.177785689528</v>
          </cell>
          <cell r="W39">
            <v>39994.312324228231</v>
          </cell>
          <cell r="X39">
            <v>44004.373143609271</v>
          </cell>
          <cell r="Y39">
            <v>48014.07034917947</v>
          </cell>
          <cell r="Z39">
            <v>51965.570959872879</v>
          </cell>
          <cell r="AA39">
            <v>56338.794930928372</v>
          </cell>
          <cell r="AE39" t="str">
            <v>Options expense</v>
          </cell>
          <cell r="CF39">
            <v>22178</v>
          </cell>
          <cell r="CH39">
            <v>5837.926300706742</v>
          </cell>
          <cell r="CI39">
            <v>6331.0564502897751</v>
          </cell>
          <cell r="CJ39">
            <v>6523.3876049057853</v>
          </cell>
          <cell r="CK39">
            <v>6411.0384872003615</v>
          </cell>
          <cell r="CL39">
            <v>25103.408843102668</v>
          </cell>
          <cell r="CN39">
            <v>6656.70255117746</v>
          </cell>
          <cell r="CO39">
            <v>7125.8519513921547</v>
          </cell>
          <cell r="CP39">
            <v>7311.5294876863145</v>
          </cell>
          <cell r="CQ39">
            <v>7185.1872283444281</v>
          </cell>
          <cell r="CR39">
            <v>28279.271218600359</v>
          </cell>
          <cell r="CT39">
            <v>7556.4091608756753</v>
          </cell>
          <cell r="CU39">
            <v>8018.8390094466495</v>
          </cell>
          <cell r="CV39">
            <v>8235.8910677247131</v>
          </cell>
          <cell r="CW39">
            <v>7971.6708543881923</v>
          </cell>
          <cell r="CX39">
            <v>31782.810092435226</v>
          </cell>
          <cell r="CZ39">
            <v>8269.1482614344513</v>
          </cell>
          <cell r="DA39">
            <v>8614.6807759804924</v>
          </cell>
          <cell r="DB39">
            <v>8996.8131367231872</v>
          </cell>
          <cell r="DC39">
            <v>8725.150530503066</v>
          </cell>
          <cell r="DD39">
            <v>34605.792704641193</v>
          </cell>
          <cell r="DF39">
            <v>9150.2224571210045</v>
          </cell>
          <cell r="DG39">
            <v>9510.1642874809768</v>
          </cell>
          <cell r="DH39">
            <v>9922.9889566892562</v>
          </cell>
          <cell r="DI39">
            <v>9617.7279063980332</v>
          </cell>
          <cell r="DJ39">
            <v>38201.103607689271</v>
          </cell>
          <cell r="DL39" t="str">
            <v>Options expense</v>
          </cell>
          <cell r="DM39" t="str">
            <v>Options expense</v>
          </cell>
          <cell r="DN39">
            <v>6523.3876049057853</v>
          </cell>
          <cell r="DO39">
            <v>7311.5294876863145</v>
          </cell>
          <cell r="DP39">
            <v>7404.0397238216774</v>
          </cell>
          <cell r="DQ39">
            <v>6533.9961173117163</v>
          </cell>
        </row>
        <row r="40">
          <cell r="A40" t="str">
            <v>Other SG&amp;A</v>
          </cell>
          <cell r="M40">
            <v>0</v>
          </cell>
          <cell r="N40">
            <v>0</v>
          </cell>
          <cell r="O40">
            <v>0</v>
          </cell>
          <cell r="P40">
            <v>0</v>
          </cell>
          <cell r="Q40">
            <v>0</v>
          </cell>
          <cell r="R40">
            <v>0</v>
          </cell>
          <cell r="S40">
            <v>699292.59115689737</v>
          </cell>
          <cell r="T40">
            <v>787760.93597810983</v>
          </cell>
          <cell r="U40">
            <v>885357.19442314818</v>
          </cell>
          <cell r="V40">
            <v>998046.89621141553</v>
          </cell>
          <cell r="W40">
            <v>1114100.7371368259</v>
          </cell>
          <cell r="X40">
            <v>1225806.9137205768</v>
          </cell>
          <cell r="Y40">
            <v>1337502.9613036986</v>
          </cell>
          <cell r="Z40">
            <v>1447577.8566408346</v>
          </cell>
          <cell r="AA40">
            <v>1569400.4800758625</v>
          </cell>
          <cell r="AE40" t="str">
            <v>Other SG&amp;A</v>
          </cell>
          <cell r="CH40">
            <v>162624.07369929325</v>
          </cell>
          <cell r="CI40">
            <v>176360.94354971024</v>
          </cell>
          <cell r="CJ40">
            <v>181718.61239509421</v>
          </cell>
          <cell r="CK40">
            <v>178588.96151279964</v>
          </cell>
          <cell r="CL40">
            <v>699292.59115689737</v>
          </cell>
          <cell r="CN40">
            <v>185432.29744882253</v>
          </cell>
          <cell r="CO40">
            <v>198501.14804860784</v>
          </cell>
          <cell r="CP40">
            <v>203673.47051231368</v>
          </cell>
          <cell r="CQ40">
            <v>200154.01996836576</v>
          </cell>
          <cell r="CR40">
            <v>787760.93597810983</v>
          </cell>
          <cell r="CT40">
            <v>210494.95608252109</v>
          </cell>
          <cell r="CU40">
            <v>223376.62363040625</v>
          </cell>
          <cell r="CV40">
            <v>229422.92981925313</v>
          </cell>
          <cell r="CW40">
            <v>222062.68489096762</v>
          </cell>
          <cell r="CX40">
            <v>885357.19442314818</v>
          </cell>
          <cell r="CZ40">
            <v>230349.35815053049</v>
          </cell>
          <cell r="DA40">
            <v>239974.67752193724</v>
          </cell>
          <cell r="DB40">
            <v>250619.53975474442</v>
          </cell>
          <cell r="DC40">
            <v>243051.97596245492</v>
          </cell>
          <cell r="DD40">
            <v>963995.55138966709</v>
          </cell>
          <cell r="DF40">
            <v>254892.98332725285</v>
          </cell>
          <cell r="DG40">
            <v>264919.69550771191</v>
          </cell>
          <cell r="DH40">
            <v>276419.53739884478</v>
          </cell>
          <cell r="DI40">
            <v>267916.03924161836</v>
          </cell>
          <cell r="DJ40">
            <v>1064148.2554754277</v>
          </cell>
          <cell r="DL40" t="str">
            <v>Other SG&amp;A</v>
          </cell>
          <cell r="DM40" t="str">
            <v>Other SG&amp;A</v>
          </cell>
          <cell r="DN40">
            <v>181718.61239509421</v>
          </cell>
          <cell r="DO40">
            <v>203673.47051231368</v>
          </cell>
          <cell r="DP40">
            <v>206250.47999895195</v>
          </cell>
          <cell r="DQ40">
            <v>182014.12820233096</v>
          </cell>
        </row>
        <row r="41">
          <cell r="A41" t="str">
            <v>Total SG&amp;A</v>
          </cell>
          <cell r="C41">
            <v>26750</v>
          </cell>
          <cell r="D41">
            <v>29961</v>
          </cell>
          <cell r="E41">
            <v>35204</v>
          </cell>
          <cell r="F41">
            <v>42492</v>
          </cell>
          <cell r="G41">
            <v>52142</v>
          </cell>
          <cell r="H41">
            <v>62687</v>
          </cell>
          <cell r="I41">
            <v>79620</v>
          </cell>
          <cell r="J41">
            <v>97526</v>
          </cell>
          <cell r="K41">
            <v>200962</v>
          </cell>
          <cell r="L41">
            <v>248370</v>
          </cell>
          <cell r="M41">
            <v>292672</v>
          </cell>
          <cell r="N41">
            <v>353987</v>
          </cell>
          <cell r="O41">
            <v>415099</v>
          </cell>
          <cell r="P41">
            <v>473060</v>
          </cell>
          <cell r="Q41">
            <v>543803.40108829015</v>
          </cell>
          <cell r="R41">
            <v>639979</v>
          </cell>
          <cell r="S41">
            <v>724396</v>
          </cell>
          <cell r="T41">
            <v>816040.20719671017</v>
          </cell>
          <cell r="U41">
            <v>917140.00451558339</v>
          </cell>
          <cell r="V41">
            <v>1033875.073997105</v>
          </cell>
          <cell r="W41">
            <v>1154095.0494610542</v>
          </cell>
          <cell r="X41">
            <v>1269811.2868641862</v>
          </cell>
          <cell r="Y41">
            <v>1385517.031652878</v>
          </cell>
          <cell r="Z41">
            <v>1499543.4276007074</v>
          </cell>
          <cell r="AA41">
            <v>1625739.2750067909</v>
          </cell>
          <cell r="AE41" t="str">
            <v>Total SG&amp;A</v>
          </cell>
          <cell r="AF41">
            <v>21263</v>
          </cell>
          <cell r="AG41">
            <v>25222</v>
          </cell>
          <cell r="AH41">
            <v>26064</v>
          </cell>
          <cell r="AI41">
            <v>24977</v>
          </cell>
          <cell r="AJ41">
            <v>97526</v>
          </cell>
          <cell r="AL41">
            <v>40067</v>
          </cell>
          <cell r="AM41">
            <v>52456</v>
          </cell>
          <cell r="AN41">
            <v>53910</v>
          </cell>
          <cell r="AO41">
            <v>54763.000000000065</v>
          </cell>
          <cell r="AP41">
            <v>201196.00000000006</v>
          </cell>
          <cell r="AR41">
            <v>54716</v>
          </cell>
          <cell r="AS41">
            <v>62193</v>
          </cell>
          <cell r="AT41">
            <v>65770</v>
          </cell>
          <cell r="AU41">
            <v>65691</v>
          </cell>
          <cell r="AV41">
            <v>248370</v>
          </cell>
          <cell r="AX41">
            <v>65226</v>
          </cell>
          <cell r="AY41">
            <v>72468</v>
          </cell>
          <cell r="AZ41">
            <v>77058</v>
          </cell>
          <cell r="BA41">
            <v>77920</v>
          </cell>
          <cell r="BB41">
            <v>292672</v>
          </cell>
          <cell r="BD41">
            <v>80585</v>
          </cell>
          <cell r="BE41">
            <v>87047</v>
          </cell>
          <cell r="BF41">
            <v>91219</v>
          </cell>
          <cell r="BG41">
            <v>95136</v>
          </cell>
          <cell r="BH41">
            <v>353987</v>
          </cell>
          <cell r="BJ41">
            <v>97390</v>
          </cell>
          <cell r="BK41">
            <v>106417</v>
          </cell>
          <cell r="BL41">
            <v>111473</v>
          </cell>
          <cell r="BM41">
            <v>99819</v>
          </cell>
          <cell r="BN41">
            <v>415099</v>
          </cell>
          <cell r="BP41">
            <v>107605</v>
          </cell>
          <cell r="BQ41">
            <v>120987</v>
          </cell>
          <cell r="BR41">
            <v>127291</v>
          </cell>
          <cell r="BS41">
            <v>117177</v>
          </cell>
          <cell r="BT41">
            <v>473060</v>
          </cell>
          <cell r="BV41">
            <v>125566</v>
          </cell>
          <cell r="BW41">
            <v>135193</v>
          </cell>
          <cell r="BX41">
            <v>142039</v>
          </cell>
          <cell r="BY41">
            <v>141005.40108829009</v>
          </cell>
          <cell r="BZ41">
            <v>543803.40108829015</v>
          </cell>
          <cell r="CB41">
            <v>142588</v>
          </cell>
          <cell r="CC41">
            <v>160843</v>
          </cell>
          <cell r="CD41">
            <v>168331</v>
          </cell>
          <cell r="CE41">
            <v>168217</v>
          </cell>
          <cell r="CF41">
            <v>639979</v>
          </cell>
          <cell r="CH41">
            <v>168462</v>
          </cell>
          <cell r="CI41">
            <v>182692</v>
          </cell>
          <cell r="CJ41">
            <v>188242</v>
          </cell>
          <cell r="CK41">
            <v>185000</v>
          </cell>
          <cell r="CL41">
            <v>724396</v>
          </cell>
          <cell r="CN41">
            <v>192089</v>
          </cell>
          <cell r="CO41">
            <v>205627</v>
          </cell>
          <cell r="CP41">
            <v>210985</v>
          </cell>
          <cell r="CQ41">
            <v>207339.20719671019</v>
          </cell>
          <cell r="CR41">
            <v>816040.20719671017</v>
          </cell>
          <cell r="CT41">
            <v>218051.36524339678</v>
          </cell>
          <cell r="CU41">
            <v>231395.46263985289</v>
          </cell>
          <cell r="CV41">
            <v>237658.82088697783</v>
          </cell>
          <cell r="CW41">
            <v>230034.3557453558</v>
          </cell>
          <cell r="CX41">
            <v>917140.00451558339</v>
          </cell>
          <cell r="CZ41">
            <v>238618.50641196495</v>
          </cell>
          <cell r="DA41">
            <v>248589.35829791773</v>
          </cell>
          <cell r="DB41">
            <v>259616.3528914676</v>
          </cell>
          <cell r="DC41">
            <v>251777.12649295799</v>
          </cell>
          <cell r="DD41">
            <v>998601.34409430833</v>
          </cell>
          <cell r="DF41">
            <v>264043.20578437386</v>
          </cell>
          <cell r="DG41">
            <v>274429.8597951929</v>
          </cell>
          <cell r="DH41">
            <v>286342.52635553404</v>
          </cell>
          <cell r="DI41">
            <v>277533.76714801637</v>
          </cell>
          <cell r="DJ41">
            <v>1102349.359083117</v>
          </cell>
          <cell r="DL41" t="str">
            <v>Total SG&amp;A</v>
          </cell>
          <cell r="DM41" t="str">
            <v>Total SG&amp;A</v>
          </cell>
          <cell r="DN41">
            <v>188242</v>
          </cell>
          <cell r="DO41">
            <v>210985</v>
          </cell>
          <cell r="DP41">
            <v>213654.51972277364</v>
          </cell>
          <cell r="DQ41">
            <v>0.12081788336290522</v>
          </cell>
          <cell r="DR41">
            <v>-1.249456237217661E-2</v>
          </cell>
          <cell r="DS41">
            <v>1.8779691885741245E-2</v>
          </cell>
          <cell r="EA41" t="str">
            <v>mstag:sellingGeneralAndAdministrativeExpenses</v>
          </cell>
          <cell r="EB41">
            <v>3</v>
          </cell>
          <cell r="EC41" t="str">
            <v>ISO4217:USD</v>
          </cell>
          <cell r="ED41" t="b">
            <v>0</v>
          </cell>
          <cell r="EE41" t="b">
            <v>0</v>
          </cell>
        </row>
        <row r="42">
          <cell r="A42" t="str">
            <v>% of sales</v>
          </cell>
          <cell r="C42">
            <v>0.32474627300539016</v>
          </cell>
          <cell r="D42">
            <v>0.31558823219608795</v>
          </cell>
          <cell r="E42">
            <v>0.3196092494575431</v>
          </cell>
          <cell r="F42">
            <v>0.30978974074830129</v>
          </cell>
          <cell r="G42">
            <v>0.31212101258851771</v>
          </cell>
          <cell r="H42">
            <v>0.31111408889682968</v>
          </cell>
          <cell r="I42">
            <v>0.30712497540917211</v>
          </cell>
          <cell r="J42">
            <v>0.30823738380968335</v>
          </cell>
          <cell r="K42">
            <v>0.32607715048791014</v>
          </cell>
          <cell r="L42">
            <v>0.32934989298813722</v>
          </cell>
          <cell r="M42">
            <v>0.328689462624983</v>
          </cell>
          <cell r="N42">
            <v>0.32413067524209971</v>
          </cell>
          <cell r="O42">
            <v>0.31626831442525277</v>
          </cell>
          <cell r="P42">
            <v>0.3129084491763548</v>
          </cell>
          <cell r="Q42">
            <v>0.31593681598816792</v>
          </cell>
          <cell r="R42">
            <v>0.31289951000284555</v>
          </cell>
          <cell r="S42">
            <v>0.31726919239565843</v>
          </cell>
          <cell r="T42">
            <v>0.32023662327138558</v>
          </cell>
          <cell r="U42">
            <v>0.32050490370543944</v>
          </cell>
          <cell r="V42">
            <v>0.31900000000000001</v>
          </cell>
          <cell r="W42">
            <v>0.317</v>
          </cell>
          <cell r="X42">
            <v>0.315</v>
          </cell>
          <cell r="Y42">
            <v>0.313</v>
          </cell>
          <cell r="Z42">
            <v>0.312</v>
          </cell>
          <cell r="AA42">
            <v>0.312</v>
          </cell>
          <cell r="AE42" t="str">
            <v>% of sales</v>
          </cell>
          <cell r="BZ42">
            <v>0.31593681598816792</v>
          </cell>
          <cell r="CB42">
            <v>0.30582598195346161</v>
          </cell>
          <cell r="CC42">
            <v>0.30859597589450682</v>
          </cell>
          <cell r="CD42">
            <v>0.31005551605618653</v>
          </cell>
          <cell r="CE42">
            <v>0.32665778578696764</v>
          </cell>
          <cell r="CF42">
            <v>0.31289951000284555</v>
          </cell>
          <cell r="CH42">
            <v>0.31397435825752451</v>
          </cell>
          <cell r="CI42">
            <v>0.30901946721831397</v>
          </cell>
          <cell r="CJ42">
            <v>0.31523719571828573</v>
          </cell>
          <cell r="CK42">
            <v>0.33134407485152201</v>
          </cell>
          <cell r="CL42">
            <v>0.31726919239565843</v>
          </cell>
          <cell r="CN42">
            <v>0.31328478581738411</v>
          </cell>
          <cell r="CO42">
            <v>0.31973945278242533</v>
          </cell>
          <cell r="CP42">
            <v>0.31881537313117086</v>
          </cell>
          <cell r="CQ42">
            <v>0.32900000000000001</v>
          </cell>
          <cell r="CR42">
            <v>0.32023662327138558</v>
          </cell>
          <cell r="CX42">
            <v>0.32050490370543944</v>
          </cell>
          <cell r="DL42" t="str">
            <v>% of sales</v>
          </cell>
          <cell r="DM42" t="str">
            <v>% of sales</v>
          </cell>
          <cell r="DN42">
            <v>0.31523719571828573</v>
          </cell>
          <cell r="DO42">
            <v>0.31881537313117086</v>
          </cell>
          <cell r="DP42">
            <v>0.317</v>
          </cell>
          <cell r="DQ42">
            <v>0.314</v>
          </cell>
        </row>
        <row r="43">
          <cell r="A43" t="str">
            <v>Operating income</v>
          </cell>
          <cell r="C43">
            <v>5595</v>
          </cell>
          <cell r="D43">
            <v>8721</v>
          </cell>
          <cell r="E43">
            <v>9877</v>
          </cell>
          <cell r="F43">
            <v>12570</v>
          </cell>
          <cell r="G43">
            <v>17157</v>
          </cell>
          <cell r="H43">
            <v>22037</v>
          </cell>
          <cell r="I43">
            <v>28851</v>
          </cell>
          <cell r="J43">
            <v>37084</v>
          </cell>
          <cell r="K43">
            <v>56901</v>
          </cell>
          <cell r="L43">
            <v>76920</v>
          </cell>
          <cell r="M43">
            <v>90029</v>
          </cell>
          <cell r="N43">
            <v>113831</v>
          </cell>
          <cell r="O43">
            <v>138301</v>
          </cell>
          <cell r="P43">
            <v>165275</v>
          </cell>
          <cell r="Q43">
            <v>199361.59891170985</v>
          </cell>
          <cell r="R43">
            <v>252524</v>
          </cell>
          <cell r="S43">
            <v>282315</v>
          </cell>
          <cell r="T43">
            <v>316145.92721218895</v>
          </cell>
          <cell r="U43">
            <v>355616.51937941695</v>
          </cell>
          <cell r="V43">
            <v>408364.44929039269</v>
          </cell>
          <cell r="W43">
            <v>469647.51224124897</v>
          </cell>
          <cell r="X43">
            <v>544204.83722750796</v>
          </cell>
          <cell r="Y43">
            <v>610866.93408337794</v>
          </cell>
          <cell r="Z43">
            <v>653647.13510800013</v>
          </cell>
          <cell r="AA43">
            <v>708655.58141321619</v>
          </cell>
          <cell r="AE43" t="str">
            <v>Operating income</v>
          </cell>
          <cell r="AF43">
            <v>7928</v>
          </cell>
          <cell r="AG43">
            <v>9493</v>
          </cell>
          <cell r="AH43">
            <v>10467</v>
          </cell>
          <cell r="AI43">
            <v>9196</v>
          </cell>
          <cell r="AJ43">
            <v>37084</v>
          </cell>
          <cell r="AL43">
            <v>10602</v>
          </cell>
          <cell r="AM43">
            <v>13745</v>
          </cell>
          <cell r="AN43">
            <v>15435</v>
          </cell>
          <cell r="AO43">
            <v>16884.999999999935</v>
          </cell>
          <cell r="AP43">
            <v>56666.999999999942</v>
          </cell>
          <cell r="AR43">
            <v>16241</v>
          </cell>
          <cell r="AS43">
            <v>19630</v>
          </cell>
          <cell r="AT43">
            <v>22231</v>
          </cell>
          <cell r="AU43">
            <v>18818</v>
          </cell>
          <cell r="AV43">
            <v>76920</v>
          </cell>
          <cell r="AX43">
            <v>19486</v>
          </cell>
          <cell r="AY43">
            <v>24793</v>
          </cell>
          <cell r="AZ43">
            <v>28805</v>
          </cell>
          <cell r="BA43">
            <v>16945</v>
          </cell>
          <cell r="BB43">
            <v>90029</v>
          </cell>
          <cell r="BD43">
            <v>21952</v>
          </cell>
          <cell r="BE43">
            <v>30880</v>
          </cell>
          <cell r="BF43">
            <v>34257</v>
          </cell>
          <cell r="BG43">
            <v>26742</v>
          </cell>
          <cell r="BH43">
            <v>113831</v>
          </cell>
          <cell r="BJ43">
            <v>28638</v>
          </cell>
          <cell r="BK43">
            <v>37769</v>
          </cell>
          <cell r="BL43">
            <v>40723</v>
          </cell>
          <cell r="BM43">
            <v>31171</v>
          </cell>
          <cell r="BN43">
            <v>138301</v>
          </cell>
          <cell r="BP43">
            <v>33341</v>
          </cell>
          <cell r="BQ43">
            <v>44726</v>
          </cell>
          <cell r="BR43">
            <v>48362</v>
          </cell>
          <cell r="BS43">
            <v>38846</v>
          </cell>
          <cell r="BT43">
            <v>165275</v>
          </cell>
          <cell r="BV43">
            <v>44027</v>
          </cell>
          <cell r="BW43">
            <v>54242</v>
          </cell>
          <cell r="BX43">
            <v>56130</v>
          </cell>
          <cell r="BY43">
            <v>44962.598911709909</v>
          </cell>
          <cell r="BZ43">
            <v>199361.59891170985</v>
          </cell>
          <cell r="CB43">
            <v>53581</v>
          </cell>
          <cell r="CC43">
            <v>68127</v>
          </cell>
          <cell r="CD43">
            <v>67585</v>
          </cell>
          <cell r="CE43">
            <v>63231</v>
          </cell>
          <cell r="CF43">
            <v>252524</v>
          </cell>
          <cell r="CH43">
            <v>64966</v>
          </cell>
          <cell r="CI43">
            <v>78236</v>
          </cell>
          <cell r="CJ43">
            <v>75084</v>
          </cell>
          <cell r="CK43">
            <v>64029</v>
          </cell>
          <cell r="CL43">
            <v>282315</v>
          </cell>
          <cell r="CN43">
            <v>77192</v>
          </cell>
          <cell r="CO43">
            <v>81558</v>
          </cell>
          <cell r="CP43">
            <v>82716</v>
          </cell>
          <cell r="CQ43">
            <v>74679.927212188923</v>
          </cell>
          <cell r="CR43">
            <v>316145.92721218895</v>
          </cell>
          <cell r="CT43">
            <v>85294.540347574803</v>
          </cell>
          <cell r="CU43">
            <v>92848.336106273346</v>
          </cell>
          <cell r="CV43">
            <v>92092.793093703862</v>
          </cell>
          <cell r="CW43">
            <v>85380.849831865198</v>
          </cell>
          <cell r="CX43">
            <v>355616.51937941695</v>
          </cell>
          <cell r="CZ43">
            <v>105272.87047586695</v>
          </cell>
          <cell r="DA43">
            <v>116063.24344372985</v>
          </cell>
          <cell r="DB43">
            <v>113792.88194918228</v>
          </cell>
          <cell r="DC43">
            <v>101510.14306224015</v>
          </cell>
          <cell r="DD43">
            <v>436639.138931019</v>
          </cell>
          <cell r="DF43">
            <v>122810.79338808096</v>
          </cell>
          <cell r="DG43">
            <v>134904.91424275481</v>
          </cell>
          <cell r="DH43">
            <v>132303.47752400924</v>
          </cell>
          <cell r="DI43">
            <v>118175.66859205853</v>
          </cell>
          <cell r="DJ43">
            <v>508194.85374690336</v>
          </cell>
          <cell r="DK43">
            <v>316145.92721218895</v>
          </cell>
          <cell r="DL43" t="str">
            <v>Operating income</v>
          </cell>
          <cell r="DM43" t="str">
            <v>Operating income</v>
          </cell>
          <cell r="DN43">
            <v>75084</v>
          </cell>
          <cell r="DO43">
            <v>82716</v>
          </cell>
          <cell r="DP43">
            <v>88292.561778180883</v>
          </cell>
          <cell r="DQ43">
            <v>0.10164615630493845</v>
          </cell>
          <cell r="DR43">
            <v>-6.3160040504782078E-2</v>
          </cell>
          <cell r="DS43">
            <v>3.6711795577196504E-2</v>
          </cell>
        </row>
        <row r="44">
          <cell r="A44" t="str">
            <v>Margin (%)</v>
          </cell>
          <cell r="C44">
            <v>6.7923566260379736E-2</v>
          </cell>
          <cell r="D44">
            <v>9.1860918293183907E-2</v>
          </cell>
          <cell r="E44">
            <v>8.9671075925808238E-2</v>
          </cell>
          <cell r="F44">
            <v>9.1642121839549742E-2</v>
          </cell>
          <cell r="G44">
            <v>0.10270147314988297</v>
          </cell>
          <cell r="H44">
            <v>0.10936910646576539</v>
          </cell>
          <cell r="I44">
            <v>0.11128940800715931</v>
          </cell>
          <cell r="J44">
            <v>0.11720643870555848</v>
          </cell>
          <cell r="K44">
            <v>9.2326489286096755E-2</v>
          </cell>
          <cell r="L44">
            <v>0.10199941123584778</v>
          </cell>
          <cell r="M44">
            <v>0.10110835211658306</v>
          </cell>
          <cell r="N44">
            <v>0.10423015221882005</v>
          </cell>
          <cell r="O44">
            <v>0.10537299331804433</v>
          </cell>
          <cell r="P44">
            <v>0.10932216618953629</v>
          </cell>
          <cell r="Q44">
            <v>0.11582433773754509</v>
          </cell>
          <cell r="R44">
            <v>0.12346441971370711</v>
          </cell>
          <cell r="S44">
            <v>0.12364763478978391</v>
          </cell>
          <cell r="T44">
            <v>0.12406435773455451</v>
          </cell>
          <cell r="U44">
            <v>0.12427419776543717</v>
          </cell>
          <cell r="V44">
            <v>0.12600000000000003</v>
          </cell>
          <cell r="W44">
            <v>0.12899999999999995</v>
          </cell>
          <cell r="X44">
            <v>0.1349999999999999</v>
          </cell>
          <cell r="Y44">
            <v>0.13800000000000009</v>
          </cell>
          <cell r="Z44">
            <v>0.1359999999999999</v>
          </cell>
          <cell r="AA44">
            <v>0.13599999999999993</v>
          </cell>
          <cell r="AE44" t="str">
            <v>Margin (%)</v>
          </cell>
          <cell r="AX44">
            <v>9.9541270343996152E-2</v>
          </cell>
          <cell r="AY44">
            <v>0.10952955261332661</v>
          </cell>
          <cell r="AZ44">
            <v>0.11457243658840235</v>
          </cell>
          <cell r="BA44">
            <v>7.8126801019867118E-2</v>
          </cell>
          <cell r="BB44">
            <v>0.10110835211658306</v>
          </cell>
          <cell r="BD44">
            <v>9.1825167424486431E-2</v>
          </cell>
          <cell r="BE44">
            <v>0.11002009434365603</v>
          </cell>
          <cell r="BF44">
            <v>0.11652199349651016</v>
          </cell>
          <cell r="BG44">
            <v>9.6063970802185525E-2</v>
          </cell>
          <cell r="BH44">
            <v>0.10423015221882005</v>
          </cell>
          <cell r="BJ44">
            <v>9.6917313334844948E-2</v>
          </cell>
          <cell r="BK44">
            <v>0.11005562662268599</v>
          </cell>
          <cell r="BL44">
            <v>0.11325188623362321</v>
          </cell>
          <cell r="BM44">
            <v>9.9194567227064573E-2</v>
          </cell>
          <cell r="BN44">
            <v>0.10537299331804433</v>
          </cell>
          <cell r="BP44">
            <v>9.8213417777450476E-2</v>
          </cell>
          <cell r="BQ44">
            <v>0.11377419157899021</v>
          </cell>
          <cell r="BR44">
            <v>0.11733166416777055</v>
          </cell>
          <cell r="BS44">
            <v>0.10583385778932944</v>
          </cell>
          <cell r="BT44">
            <v>0.10932216618953629</v>
          </cell>
          <cell r="BV44">
            <v>0.1091684974237157</v>
          </cell>
          <cell r="BW44">
            <v>0.12464640011765599</v>
          </cell>
          <cell r="BX44">
            <v>0.12331873047398509</v>
          </cell>
          <cell r="BY44">
            <v>0.10514664703475979</v>
          </cell>
          <cell r="BZ44">
            <v>0.11582433773754509</v>
          </cell>
          <cell r="CB44">
            <v>0.11492174614307255</v>
          </cell>
          <cell r="CC44">
            <v>0.13070956180725965</v>
          </cell>
          <cell r="CD44">
            <v>0.12448748033729595</v>
          </cell>
          <cell r="CE44">
            <v>0.12278722396128662</v>
          </cell>
          <cell r="CF44">
            <v>0.12346441971370711</v>
          </cell>
          <cell r="CH44">
            <v>0.1210816573384997</v>
          </cell>
          <cell r="CI44">
            <v>0.13233445929374035</v>
          </cell>
          <cell r="CJ44">
            <v>0.125738515332985</v>
          </cell>
          <cell r="CK44">
            <v>0.11467907983063839</v>
          </cell>
          <cell r="CL44">
            <v>0.12364763478978391</v>
          </cell>
          <cell r="CN44">
            <v>0.12589517976987499</v>
          </cell>
          <cell r="CO44">
            <v>0.12681851259819502</v>
          </cell>
          <cell r="CP44">
            <v>0.12499055574528013</v>
          </cell>
          <cell r="CQ44">
            <v>0.11849999999999999</v>
          </cell>
          <cell r="CR44">
            <v>0.12406435773455451</v>
          </cell>
          <cell r="CT44">
            <v>0.12400000000000005</v>
          </cell>
          <cell r="CU44">
            <v>0.12800000000000011</v>
          </cell>
          <cell r="CV44">
            <v>0.12399999999999993</v>
          </cell>
          <cell r="CW44">
            <v>0.12100000000000002</v>
          </cell>
          <cell r="CX44">
            <v>0.12427419776543717</v>
          </cell>
          <cell r="DK44">
            <v>0.12406435773455454</v>
          </cell>
          <cell r="DL44" t="str">
            <v>Margin (%)</v>
          </cell>
          <cell r="DM44" t="str">
            <v>Margin (%)</v>
          </cell>
          <cell r="DN44">
            <v>0.125738515332985</v>
          </cell>
          <cell r="DO44">
            <v>0.12499055574528013</v>
          </cell>
          <cell r="DP44">
            <v>0.13099999999999998</v>
          </cell>
          <cell r="DQ44">
            <v>0.12399999999999989</v>
          </cell>
        </row>
        <row r="45">
          <cell r="A45" t="str">
            <v>Interest expense</v>
          </cell>
          <cell r="E45">
            <v>403</v>
          </cell>
          <cell r="F45">
            <v>237</v>
          </cell>
          <cell r="G45">
            <v>85</v>
          </cell>
          <cell r="H45">
            <v>299</v>
          </cell>
          <cell r="I45">
            <v>37</v>
          </cell>
          <cell r="J45">
            <v>139</v>
          </cell>
          <cell r="K45">
            <v>8126</v>
          </cell>
          <cell r="L45">
            <v>5343</v>
          </cell>
          <cell r="M45">
            <v>8362</v>
          </cell>
          <cell r="N45">
            <v>9092</v>
          </cell>
          <cell r="O45">
            <v>9248</v>
          </cell>
          <cell r="P45">
            <v>6864</v>
          </cell>
          <cell r="Q45">
            <v>4700</v>
          </cell>
          <cell r="R45">
            <v>5062</v>
          </cell>
          <cell r="S45">
            <v>2749</v>
          </cell>
          <cell r="T45">
            <v>4750.5969999999998</v>
          </cell>
          <cell r="U45">
            <v>6856.1350000000002</v>
          </cell>
          <cell r="V45">
            <v>6856.1350000000002</v>
          </cell>
          <cell r="W45">
            <v>6856.1350000000002</v>
          </cell>
          <cell r="X45">
            <v>6856.1350000000002</v>
          </cell>
          <cell r="Y45">
            <v>0</v>
          </cell>
          <cell r="Z45">
            <v>0</v>
          </cell>
          <cell r="AE45" t="str">
            <v>Interest expense</v>
          </cell>
          <cell r="BB45">
            <v>8362</v>
          </cell>
          <cell r="BH45">
            <v>9092</v>
          </cell>
          <cell r="BN45">
            <v>9248</v>
          </cell>
          <cell r="BT45">
            <v>6864</v>
          </cell>
          <cell r="BZ45">
            <v>4700</v>
          </cell>
          <cell r="CF45">
            <v>5062</v>
          </cell>
          <cell r="CL45">
            <v>4322</v>
          </cell>
          <cell r="CR45">
            <v>4750.5969999999998</v>
          </cell>
          <cell r="CX45">
            <v>6856.1350000000002</v>
          </cell>
          <cell r="DD45">
            <v>6856.1350000000002</v>
          </cell>
          <cell r="DJ45">
            <v>6856.1350000000002</v>
          </cell>
          <cell r="DL45" t="str">
            <v>Interest expense</v>
          </cell>
          <cell r="DM45" t="str">
            <v>Interest expense</v>
          </cell>
          <cell r="EA45" t="str">
            <v>mstag:interestExpense</v>
          </cell>
          <cell r="EB45">
            <v>3</v>
          </cell>
          <cell r="EC45" t="str">
            <v>ISO4217:USD</v>
          </cell>
          <cell r="ED45" t="b">
            <v>0</v>
          </cell>
          <cell r="EE45" t="b">
            <v>0</v>
          </cell>
        </row>
        <row r="46">
          <cell r="A46" t="str">
            <v>Interest (income)</v>
          </cell>
          <cell r="E46">
            <v>-437</v>
          </cell>
          <cell r="F46">
            <v>-476</v>
          </cell>
          <cell r="G46">
            <v>-245</v>
          </cell>
          <cell r="H46">
            <v>-342</v>
          </cell>
          <cell r="I46">
            <v>-676</v>
          </cell>
          <cell r="J46">
            <v>-198</v>
          </cell>
          <cell r="K46">
            <v>-396</v>
          </cell>
          <cell r="L46">
            <v>-402</v>
          </cell>
          <cell r="M46">
            <v>-439</v>
          </cell>
          <cell r="N46">
            <v>-1362</v>
          </cell>
          <cell r="O46">
            <v>-989</v>
          </cell>
          <cell r="P46">
            <v>-298</v>
          </cell>
          <cell r="Q46">
            <v>-901</v>
          </cell>
          <cell r="R46">
            <v>-1582</v>
          </cell>
          <cell r="S46">
            <v>-1573</v>
          </cell>
          <cell r="T46">
            <v>-1196.1199999999976</v>
          </cell>
          <cell r="U46">
            <v>-3229.02331383096</v>
          </cell>
          <cell r="V46">
            <v>-5684.9172848615708</v>
          </cell>
          <cell r="W46">
            <v>-8854.6801079467332</v>
          </cell>
          <cell r="X46">
            <v>-12344.781974670226</v>
          </cell>
          <cell r="Y46">
            <v>0</v>
          </cell>
          <cell r="Z46">
            <v>0</v>
          </cell>
          <cell r="AE46" t="str">
            <v>Interest (income)</v>
          </cell>
          <cell r="BB46">
            <v>-439</v>
          </cell>
          <cell r="BH46">
            <v>-1362</v>
          </cell>
          <cell r="BN46">
            <v>-989</v>
          </cell>
          <cell r="BT46">
            <v>-298</v>
          </cell>
          <cell r="BZ46">
            <v>-901</v>
          </cell>
          <cell r="CF46">
            <v>-1582</v>
          </cell>
          <cell r="CL46">
            <v>-1573</v>
          </cell>
          <cell r="CR46">
            <v>-1196.1199999999976</v>
          </cell>
          <cell r="CX46">
            <v>-3229.02331383096</v>
          </cell>
          <cell r="DD46">
            <v>-5684.9172848615708</v>
          </cell>
          <cell r="DJ46">
            <v>-8854.6801079467332</v>
          </cell>
          <cell r="DL46" t="str">
            <v>Interest (income)</v>
          </cell>
          <cell r="DM46" t="str">
            <v>Interest (income)</v>
          </cell>
          <cell r="EA46" t="str">
            <v>mstag:interestAndDividendIncome</v>
          </cell>
          <cell r="EB46">
            <v>3</v>
          </cell>
          <cell r="EC46" t="str">
            <v>ISO4217:USD</v>
          </cell>
          <cell r="ED46" t="b">
            <v>1</v>
          </cell>
          <cell r="EE46" t="b">
            <v>1</v>
          </cell>
        </row>
        <row r="47">
          <cell r="A47" t="str">
            <v>Net interest expense</v>
          </cell>
          <cell r="E47">
            <v>-34</v>
          </cell>
          <cell r="F47">
            <v>-239</v>
          </cell>
          <cell r="G47">
            <v>-160</v>
          </cell>
          <cell r="H47">
            <v>-43</v>
          </cell>
          <cell r="I47">
            <v>-639</v>
          </cell>
          <cell r="J47">
            <v>-59</v>
          </cell>
          <cell r="K47">
            <v>7730</v>
          </cell>
          <cell r="L47">
            <v>4941</v>
          </cell>
          <cell r="M47">
            <v>7923</v>
          </cell>
          <cell r="N47">
            <v>7730</v>
          </cell>
          <cell r="O47">
            <v>8259</v>
          </cell>
          <cell r="P47">
            <v>6566</v>
          </cell>
          <cell r="Q47">
            <v>3799</v>
          </cell>
          <cell r="R47">
            <v>3480</v>
          </cell>
          <cell r="S47">
            <v>970</v>
          </cell>
          <cell r="T47">
            <v>3554.4770000000021</v>
          </cell>
          <cell r="U47">
            <v>3627.1116861690402</v>
          </cell>
          <cell r="V47">
            <v>1171.2177151384294</v>
          </cell>
          <cell r="W47">
            <v>-1998.545107946733</v>
          </cell>
          <cell r="X47">
            <v>-5488.646974670226</v>
          </cell>
          <cell r="AE47" t="str">
            <v>Net interest expense</v>
          </cell>
          <cell r="CL47">
            <v>970</v>
          </cell>
          <cell r="CN47">
            <v>749</v>
          </cell>
          <cell r="CO47">
            <v>739</v>
          </cell>
          <cell r="CR47">
            <v>3554.4770000000021</v>
          </cell>
          <cell r="CX47">
            <v>3627.1116861690402</v>
          </cell>
          <cell r="DD47">
            <v>1171.2177151384294</v>
          </cell>
          <cell r="DJ47">
            <v>-1998.545107946733</v>
          </cell>
          <cell r="DL47" t="str">
            <v>Net interest expense</v>
          </cell>
          <cell r="DM47" t="str">
            <v>Net interest expense</v>
          </cell>
        </row>
        <row r="48">
          <cell r="A48" t="str">
            <v xml:space="preserve">Other expense / (income) </v>
          </cell>
          <cell r="E48">
            <v>-170</v>
          </cell>
          <cell r="F48">
            <v>23</v>
          </cell>
          <cell r="G48">
            <v>-216</v>
          </cell>
          <cell r="H48">
            <v>-193</v>
          </cell>
          <cell r="I48">
            <v>-543</v>
          </cell>
          <cell r="J48">
            <v>-413</v>
          </cell>
          <cell r="K48">
            <v>-772</v>
          </cell>
          <cell r="L48">
            <v>-1045</v>
          </cell>
          <cell r="M48">
            <v>-1053</v>
          </cell>
          <cell r="N48">
            <v>-626</v>
          </cell>
          <cell r="O48">
            <v>-940</v>
          </cell>
          <cell r="P48">
            <v>-1333</v>
          </cell>
          <cell r="Q48">
            <v>-1078</v>
          </cell>
          <cell r="R48">
            <v>-2025</v>
          </cell>
          <cell r="S48">
            <v>-2699</v>
          </cell>
          <cell r="T48">
            <v>-1274.1206781105018</v>
          </cell>
          <cell r="U48">
            <v>-1430.7737477840317</v>
          </cell>
          <cell r="V48">
            <v>-1621.2505712268076</v>
          </cell>
          <cell r="W48">
            <v>-1820.5303925907288</v>
          </cell>
          <cell r="X48">
            <v>-2015.7851753447569</v>
          </cell>
          <cell r="Y48">
            <v>-2213.5184637625371</v>
          </cell>
          <cell r="Z48">
            <v>-2403.366876496134</v>
          </cell>
          <cell r="AA48">
            <v>-2605.6250532349154</v>
          </cell>
          <cell r="AE48" t="str">
            <v xml:space="preserve">Other expense / (income) </v>
          </cell>
          <cell r="BB48">
            <v>-1053</v>
          </cell>
          <cell r="BH48">
            <v>-626</v>
          </cell>
          <cell r="BN48">
            <v>-940</v>
          </cell>
          <cell r="BT48">
            <v>-1333</v>
          </cell>
          <cell r="BZ48">
            <v>-1078</v>
          </cell>
          <cell r="CF48">
            <v>-2025</v>
          </cell>
          <cell r="CL48">
            <v>-2699</v>
          </cell>
          <cell r="CN48">
            <v>-739</v>
          </cell>
          <cell r="CO48">
            <v>-1520</v>
          </cell>
          <cell r="CR48">
            <v>-1274.1206781105018</v>
          </cell>
          <cell r="CX48">
            <v>-1430.7737477840317</v>
          </cell>
          <cell r="DD48">
            <v>-1622.5726564012509</v>
          </cell>
          <cell r="DJ48">
            <v>-1820.7606353861975</v>
          </cell>
          <cell r="DL48" t="str">
            <v xml:space="preserve">Other expense / (income) </v>
          </cell>
          <cell r="DM48" t="str">
            <v xml:space="preserve">Other expense / (income) </v>
          </cell>
          <cell r="EA48" t="str">
            <v>mstag:otherNonOperatingIncomeExpense</v>
          </cell>
          <cell r="EB48">
            <v>3</v>
          </cell>
          <cell r="EC48" t="str">
            <v>ISO4217:USD</v>
          </cell>
          <cell r="ED48" t="b">
            <v>1</v>
          </cell>
          <cell r="EE48" t="b">
            <v>1</v>
          </cell>
        </row>
        <row r="49">
          <cell r="A49" t="str">
            <v>Net interest &amp; other expense / (income)</v>
          </cell>
          <cell r="C49">
            <v>566</v>
          </cell>
          <cell r="D49">
            <v>104</v>
          </cell>
          <cell r="E49">
            <v>-204</v>
          </cell>
          <cell r="F49">
            <v>-216</v>
          </cell>
          <cell r="G49">
            <v>-376</v>
          </cell>
          <cell r="H49">
            <v>-236</v>
          </cell>
          <cell r="I49">
            <v>-1182</v>
          </cell>
          <cell r="J49">
            <v>-472</v>
          </cell>
          <cell r="K49">
            <v>6958</v>
          </cell>
          <cell r="L49">
            <v>3896</v>
          </cell>
          <cell r="M49">
            <v>6870</v>
          </cell>
          <cell r="N49">
            <v>7104</v>
          </cell>
          <cell r="O49">
            <v>7319</v>
          </cell>
          <cell r="P49">
            <v>5233</v>
          </cell>
          <cell r="Q49">
            <v>2721</v>
          </cell>
          <cell r="R49">
            <v>1455</v>
          </cell>
          <cell r="S49">
            <v>50</v>
          </cell>
          <cell r="T49">
            <v>2280.3563218895006</v>
          </cell>
          <cell r="U49">
            <v>2196.3379383850088</v>
          </cell>
          <cell r="V49">
            <v>-450.03285608837814</v>
          </cell>
          <cell r="W49">
            <v>-3819.0755005374617</v>
          </cell>
          <cell r="X49">
            <v>-7504.4321500149827</v>
          </cell>
          <cell r="Y49">
            <v>-2213.5184637625371</v>
          </cell>
          <cell r="Z49">
            <v>-2403.366876496134</v>
          </cell>
          <cell r="AA49">
            <v>-2605.6250532349154</v>
          </cell>
          <cell r="AE49" t="str">
            <v>Net interest &amp; other expense / (income)</v>
          </cell>
          <cell r="AR49">
            <v>2296</v>
          </cell>
          <cell r="AS49">
            <v>557</v>
          </cell>
          <cell r="AT49">
            <v>564</v>
          </cell>
          <cell r="AU49">
            <v>479</v>
          </cell>
          <cell r="AV49">
            <v>3896</v>
          </cell>
          <cell r="AX49">
            <v>890</v>
          </cell>
          <cell r="AY49">
            <v>1634</v>
          </cell>
          <cell r="AZ49">
            <v>2076</v>
          </cell>
          <cell r="BA49">
            <v>2270</v>
          </cell>
          <cell r="BB49">
            <v>6870</v>
          </cell>
          <cell r="BD49">
            <v>2150</v>
          </cell>
          <cell r="BE49">
            <v>1879</v>
          </cell>
          <cell r="BF49">
            <v>1867</v>
          </cell>
          <cell r="BG49">
            <v>1208</v>
          </cell>
          <cell r="BH49">
            <v>7104</v>
          </cell>
          <cell r="BJ49">
            <v>1871</v>
          </cell>
          <cell r="BK49">
            <v>1527</v>
          </cell>
          <cell r="BL49">
            <v>1972</v>
          </cell>
          <cell r="BM49">
            <v>1949</v>
          </cell>
          <cell r="BN49">
            <v>7319</v>
          </cell>
          <cell r="BP49">
            <v>1763</v>
          </cell>
          <cell r="BQ49">
            <v>1652</v>
          </cell>
          <cell r="BR49">
            <v>1179</v>
          </cell>
          <cell r="BS49">
            <v>639</v>
          </cell>
          <cell r="BT49">
            <v>5233</v>
          </cell>
          <cell r="BV49">
            <v>446</v>
          </cell>
          <cell r="BW49">
            <v>438</v>
          </cell>
          <cell r="BX49">
            <v>791</v>
          </cell>
          <cell r="BY49">
            <v>1046</v>
          </cell>
          <cell r="BZ49">
            <v>2721</v>
          </cell>
          <cell r="CB49">
            <v>668</v>
          </cell>
          <cell r="CC49">
            <v>-195</v>
          </cell>
          <cell r="CD49">
            <v>561</v>
          </cell>
          <cell r="CE49">
            <v>421</v>
          </cell>
          <cell r="CF49">
            <v>1455</v>
          </cell>
          <cell r="CH49">
            <v>452</v>
          </cell>
          <cell r="CI49">
            <v>-162</v>
          </cell>
          <cell r="CJ49">
            <v>-272</v>
          </cell>
          <cell r="CK49">
            <v>32</v>
          </cell>
          <cell r="CL49">
            <v>50</v>
          </cell>
          <cell r="CN49">
            <v>10</v>
          </cell>
          <cell r="CO49">
            <v>-781</v>
          </cell>
          <cell r="CP49">
            <v>-756</v>
          </cell>
          <cell r="CQ49">
            <v>1525.6781609447503</v>
          </cell>
          <cell r="CR49">
            <v>2280.3563218895006</v>
          </cell>
          <cell r="CT49">
            <v>549.0844845962522</v>
          </cell>
          <cell r="CU49">
            <v>549.0844845962522</v>
          </cell>
          <cell r="CV49">
            <v>549.0844845962522</v>
          </cell>
          <cell r="CW49">
            <v>549.0844845962522</v>
          </cell>
          <cell r="CX49">
            <v>2196.3379383850088</v>
          </cell>
          <cell r="CZ49">
            <v>-112.83873531570538</v>
          </cell>
          <cell r="DA49">
            <v>-112.83873531570538</v>
          </cell>
          <cell r="DB49">
            <v>-112.83873531570538</v>
          </cell>
          <cell r="DC49">
            <v>-112.83873531570538</v>
          </cell>
          <cell r="DD49">
            <v>-451.35494126282151</v>
          </cell>
          <cell r="DF49">
            <v>-954.82643583323261</v>
          </cell>
          <cell r="DG49">
            <v>-954.82643583323261</v>
          </cell>
          <cell r="DH49">
            <v>-954.82643583323261</v>
          </cell>
          <cell r="DI49">
            <v>-954.82643583323261</v>
          </cell>
          <cell r="DJ49">
            <v>-3819.3057433329304</v>
          </cell>
          <cell r="DL49" t="str">
            <v>Net interest &amp; other expense / (income)</v>
          </cell>
          <cell r="DM49" t="str">
            <v>Net interest &amp; other expense / (income)</v>
          </cell>
          <cell r="DN49">
            <v>-272</v>
          </cell>
          <cell r="DO49">
            <v>-756</v>
          </cell>
          <cell r="DP49">
            <v>1745.4788477164416</v>
          </cell>
          <cell r="DQ49">
            <v>1.7794117647058822</v>
          </cell>
          <cell r="DR49">
            <v>-1.4331189696105757</v>
          </cell>
          <cell r="DS49">
            <v>-0.98918246505972618</v>
          </cell>
        </row>
        <row r="50">
          <cell r="A50" t="str">
            <v>Pretax income</v>
          </cell>
          <cell r="C50">
            <v>5029</v>
          </cell>
          <cell r="D50">
            <v>8617</v>
          </cell>
          <cell r="E50">
            <v>10081</v>
          </cell>
          <cell r="F50">
            <v>12786</v>
          </cell>
          <cell r="G50">
            <v>17533</v>
          </cell>
          <cell r="H50">
            <v>22273</v>
          </cell>
          <cell r="I50">
            <v>30033</v>
          </cell>
          <cell r="J50">
            <v>37556</v>
          </cell>
          <cell r="K50">
            <v>49943</v>
          </cell>
          <cell r="L50">
            <v>73024</v>
          </cell>
          <cell r="M50">
            <v>83159</v>
          </cell>
          <cell r="N50">
            <v>106727</v>
          </cell>
          <cell r="O50">
            <v>130982</v>
          </cell>
          <cell r="P50">
            <v>160042</v>
          </cell>
          <cell r="Q50">
            <v>196640.59891170985</v>
          </cell>
          <cell r="R50">
            <v>251069</v>
          </cell>
          <cell r="S50">
            <v>282265</v>
          </cell>
          <cell r="T50">
            <v>313865.57089029945</v>
          </cell>
          <cell r="U50">
            <v>353420.18144103192</v>
          </cell>
          <cell r="V50">
            <v>408814.48214648105</v>
          </cell>
          <cell r="W50">
            <v>473466.58774178644</v>
          </cell>
          <cell r="X50">
            <v>551709.26937752299</v>
          </cell>
          <cell r="Y50">
            <v>613080.45254714054</v>
          </cell>
          <cell r="Z50">
            <v>656050.50198449625</v>
          </cell>
          <cell r="AA50">
            <v>711261.20646645105</v>
          </cell>
          <cell r="AE50" t="str">
            <v>Pretax income</v>
          </cell>
          <cell r="AR50">
            <v>13945</v>
          </cell>
          <cell r="AS50">
            <v>19073</v>
          </cell>
          <cell r="AT50">
            <v>21667</v>
          </cell>
          <cell r="AU50">
            <v>18339</v>
          </cell>
          <cell r="AV50">
            <v>73024</v>
          </cell>
          <cell r="AX50">
            <v>18596</v>
          </cell>
          <cell r="AY50">
            <v>23159</v>
          </cell>
          <cell r="AZ50">
            <v>26729</v>
          </cell>
          <cell r="BA50">
            <v>14675</v>
          </cell>
          <cell r="BB50">
            <v>83159</v>
          </cell>
          <cell r="BD50">
            <v>19802</v>
          </cell>
          <cell r="BE50">
            <v>29001</v>
          </cell>
          <cell r="BF50">
            <v>32390</v>
          </cell>
          <cell r="BG50">
            <v>25534</v>
          </cell>
          <cell r="BH50">
            <v>106727</v>
          </cell>
          <cell r="BJ50">
            <v>26767</v>
          </cell>
          <cell r="BK50">
            <v>36242</v>
          </cell>
          <cell r="BL50">
            <v>38751</v>
          </cell>
          <cell r="BM50">
            <v>29222</v>
          </cell>
          <cell r="BN50">
            <v>130982</v>
          </cell>
          <cell r="BP50">
            <v>31578</v>
          </cell>
          <cell r="BQ50">
            <v>43074</v>
          </cell>
          <cell r="BR50">
            <v>47183</v>
          </cell>
          <cell r="BS50">
            <v>38207</v>
          </cell>
          <cell r="BT50">
            <v>160042</v>
          </cell>
          <cell r="BV50">
            <v>43581</v>
          </cell>
          <cell r="BW50">
            <v>53804</v>
          </cell>
          <cell r="BX50">
            <v>55339</v>
          </cell>
          <cell r="BY50">
            <v>43916.598911709909</v>
          </cell>
          <cell r="BZ50">
            <v>196640.59891170985</v>
          </cell>
          <cell r="CB50">
            <v>52913</v>
          </cell>
          <cell r="CC50">
            <v>68322</v>
          </cell>
          <cell r="CD50">
            <v>67024</v>
          </cell>
          <cell r="CE50">
            <v>62810</v>
          </cell>
          <cell r="CF50">
            <v>251069</v>
          </cell>
          <cell r="CH50">
            <v>64514</v>
          </cell>
          <cell r="CI50">
            <v>78398</v>
          </cell>
          <cell r="CJ50">
            <v>75356</v>
          </cell>
          <cell r="CK50">
            <v>63997</v>
          </cell>
          <cell r="CL50">
            <v>282265</v>
          </cell>
          <cell r="CN50">
            <v>77182</v>
          </cell>
          <cell r="CO50">
            <v>82339</v>
          </cell>
          <cell r="CP50">
            <v>83472</v>
          </cell>
          <cell r="CQ50">
            <v>73154.249051244173</v>
          </cell>
          <cell r="CR50">
            <v>313865.57089029945</v>
          </cell>
          <cell r="CT50">
            <v>84745.455862978546</v>
          </cell>
          <cell r="CU50">
            <v>92299.251621677089</v>
          </cell>
          <cell r="CV50">
            <v>91543.708609107605</v>
          </cell>
          <cell r="CW50">
            <v>84831.765347268942</v>
          </cell>
          <cell r="CX50">
            <v>353420.18144103192</v>
          </cell>
          <cell r="CZ50">
            <v>105385.70921118265</v>
          </cell>
          <cell r="DA50">
            <v>116176.08217904555</v>
          </cell>
          <cell r="DB50">
            <v>113905.72068449798</v>
          </cell>
          <cell r="DC50">
            <v>101622.98179755585</v>
          </cell>
          <cell r="DD50">
            <v>437090.4938722818</v>
          </cell>
          <cell r="DF50">
            <v>123765.6198239142</v>
          </cell>
          <cell r="DG50">
            <v>135859.74067858804</v>
          </cell>
          <cell r="DH50">
            <v>133258.30395984248</v>
          </cell>
          <cell r="DI50">
            <v>119130.49502789177</v>
          </cell>
          <cell r="DJ50">
            <v>512014.15949023631</v>
          </cell>
          <cell r="DL50" t="str">
            <v>Pretax income</v>
          </cell>
          <cell r="DM50" t="str">
            <v>Pretax income</v>
          </cell>
          <cell r="DN50">
            <v>75356</v>
          </cell>
          <cell r="DO50">
            <v>83472</v>
          </cell>
          <cell r="DP50">
            <v>86547.082930464443</v>
          </cell>
          <cell r="DQ50">
            <v>0.10770210733053776</v>
          </cell>
          <cell r="DR50">
            <v>-3.5530751890680001E-2</v>
          </cell>
          <cell r="DS50">
            <v>4.9608706189095741E-2</v>
          </cell>
        </row>
        <row r="51">
          <cell r="A51" t="str">
            <v>Extraordinary charges/(gains) - pre tax</v>
          </cell>
          <cell r="M51">
            <v>0</v>
          </cell>
          <cell r="N51">
            <v>0</v>
          </cell>
          <cell r="O51">
            <v>0</v>
          </cell>
          <cell r="P51">
            <v>0</v>
          </cell>
          <cell r="Q51">
            <v>8903.5989117099107</v>
          </cell>
          <cell r="R51">
            <v>0</v>
          </cell>
          <cell r="S51">
            <v>0</v>
          </cell>
          <cell r="T51">
            <v>0</v>
          </cell>
          <cell r="U51">
            <v>0</v>
          </cell>
          <cell r="V51">
            <v>0</v>
          </cell>
          <cell r="W51">
            <v>0</v>
          </cell>
          <cell r="X51">
            <v>0</v>
          </cell>
          <cell r="Y51">
            <v>0</v>
          </cell>
          <cell r="Z51">
            <v>0</v>
          </cell>
          <cell r="AA51">
            <v>0</v>
          </cell>
          <cell r="AE51" t="str">
            <v>Extraordinary charges/(gains) - pre tax</v>
          </cell>
          <cell r="BB51">
            <v>0</v>
          </cell>
          <cell r="BH51">
            <v>0</v>
          </cell>
          <cell r="BN51">
            <v>0</v>
          </cell>
          <cell r="BT51">
            <v>0</v>
          </cell>
          <cell r="BY51">
            <v>8903.5989117099107</v>
          </cell>
          <cell r="BZ51">
            <v>8903.5989117099107</v>
          </cell>
          <cell r="CF51">
            <v>0</v>
          </cell>
          <cell r="CL51">
            <v>0</v>
          </cell>
          <cell r="CR51">
            <v>0</v>
          </cell>
          <cell r="CX51">
            <v>0</v>
          </cell>
          <cell r="DD51">
            <v>0</v>
          </cell>
          <cell r="DJ51">
            <v>0</v>
          </cell>
          <cell r="DL51" t="str">
            <v>Extraordinary charges/(gains) - pre tax</v>
          </cell>
          <cell r="DM51" t="str">
            <v>Extraordinary charges/(gains) - pre tax</v>
          </cell>
          <cell r="DN51">
            <v>0</v>
          </cell>
          <cell r="DO51">
            <v>0</v>
          </cell>
          <cell r="DP51">
            <v>0</v>
          </cell>
          <cell r="DQ51">
            <v>0</v>
          </cell>
        </row>
        <row r="52">
          <cell r="A52" t="str">
            <v>Income taxes</v>
          </cell>
          <cell r="C52">
            <v>1837</v>
          </cell>
          <cell r="D52">
            <v>3167</v>
          </cell>
          <cell r="E52">
            <v>3686</v>
          </cell>
          <cell r="F52">
            <v>4556</v>
          </cell>
          <cell r="G52">
            <v>6461</v>
          </cell>
          <cell r="H52">
            <v>8182</v>
          </cell>
          <cell r="I52">
            <v>11062</v>
          </cell>
          <cell r="J52">
            <v>14413</v>
          </cell>
          <cell r="K52">
            <v>19171</v>
          </cell>
          <cell r="L52">
            <v>27385</v>
          </cell>
          <cell r="M52">
            <v>31451</v>
          </cell>
          <cell r="N52">
            <v>40375</v>
          </cell>
          <cell r="O52">
            <v>48990</v>
          </cell>
          <cell r="P52">
            <v>59955</v>
          </cell>
          <cell r="Q52">
            <v>73370.348911709909</v>
          </cell>
          <cell r="R52">
            <v>92903</v>
          </cell>
          <cell r="S52">
            <v>104180</v>
          </cell>
          <cell r="T52">
            <v>116520.76365085786</v>
          </cell>
          <cell r="U52">
            <v>130412.04695174086</v>
          </cell>
          <cell r="V52">
            <v>151788.44901504781</v>
          </cell>
          <cell r="W52">
            <v>175315.72051797903</v>
          </cell>
          <cell r="X52">
            <v>204287.50535215807</v>
          </cell>
          <cell r="Y52">
            <v>227012.0934751328</v>
          </cell>
          <cell r="Z52">
            <v>242923.0898851089</v>
          </cell>
          <cell r="AA52">
            <v>263366.56929244124</v>
          </cell>
          <cell r="AE52" t="str">
            <v>Income taxes</v>
          </cell>
          <cell r="AR52">
            <v>5342</v>
          </cell>
          <cell r="AS52">
            <v>7304</v>
          </cell>
          <cell r="AT52">
            <v>8255</v>
          </cell>
          <cell r="AU52">
            <v>6484</v>
          </cell>
          <cell r="AV52">
            <v>27385</v>
          </cell>
          <cell r="AX52">
            <v>7029</v>
          </cell>
          <cell r="AY52">
            <v>8800</v>
          </cell>
          <cell r="AZ52">
            <v>10157</v>
          </cell>
          <cell r="BA52">
            <v>5465</v>
          </cell>
          <cell r="BB52">
            <v>31451</v>
          </cell>
          <cell r="BD52">
            <v>7485</v>
          </cell>
          <cell r="BE52">
            <v>11015</v>
          </cell>
          <cell r="BF52">
            <v>12250</v>
          </cell>
          <cell r="BG52">
            <v>9625</v>
          </cell>
          <cell r="BH52">
            <v>40375</v>
          </cell>
          <cell r="BJ52">
            <v>10125</v>
          </cell>
          <cell r="BK52">
            <v>13695</v>
          </cell>
          <cell r="BL52">
            <v>14655</v>
          </cell>
          <cell r="BM52">
            <v>10515</v>
          </cell>
          <cell r="BN52">
            <v>48990</v>
          </cell>
          <cell r="BP52">
            <v>11850</v>
          </cell>
          <cell r="BQ52">
            <v>16150</v>
          </cell>
          <cell r="BR52">
            <v>17650</v>
          </cell>
          <cell r="BS52">
            <v>14305</v>
          </cell>
          <cell r="BT52">
            <v>59955</v>
          </cell>
          <cell r="BV52">
            <v>16296</v>
          </cell>
          <cell r="BW52">
            <v>20109</v>
          </cell>
          <cell r="BX52">
            <v>20652</v>
          </cell>
          <cell r="BY52">
            <v>16313.348911709911</v>
          </cell>
          <cell r="BZ52">
            <v>73370.348911709909</v>
          </cell>
          <cell r="CB52">
            <v>19700</v>
          </cell>
          <cell r="CC52">
            <v>25399</v>
          </cell>
          <cell r="CD52">
            <v>24501</v>
          </cell>
          <cell r="CE52">
            <v>23303</v>
          </cell>
          <cell r="CF52">
            <v>92903</v>
          </cell>
          <cell r="CH52">
            <v>23950</v>
          </cell>
          <cell r="CI52">
            <v>29085</v>
          </cell>
          <cell r="CJ52">
            <v>27500</v>
          </cell>
          <cell r="CK52">
            <v>23645</v>
          </cell>
          <cell r="CL52">
            <v>104180</v>
          </cell>
          <cell r="CN52">
            <v>28775</v>
          </cell>
          <cell r="CO52">
            <v>30440</v>
          </cell>
          <cell r="CP52">
            <v>30385</v>
          </cell>
          <cell r="CQ52">
            <v>26920.763650857854</v>
          </cell>
          <cell r="CR52">
            <v>116520.76365085786</v>
          </cell>
          <cell r="CT52">
            <v>31271.073213439082</v>
          </cell>
          <cell r="CU52">
            <v>34058.423848398845</v>
          </cell>
          <cell r="CV52">
            <v>33779.628476760707</v>
          </cell>
          <cell r="CW52">
            <v>31302.921413142238</v>
          </cell>
          <cell r="CX52">
            <v>130412.04695174086</v>
          </cell>
          <cell r="CZ52">
            <v>38992.71240813758</v>
          </cell>
          <cell r="DA52">
            <v>42985.150406246852</v>
          </cell>
          <cell r="DB52">
            <v>42145.116653264253</v>
          </cell>
          <cell r="DC52">
            <v>37600.503265095664</v>
          </cell>
          <cell r="DD52">
            <v>161723.48273274433</v>
          </cell>
          <cell r="DF52">
            <v>45793.279334848252</v>
          </cell>
          <cell r="DG52">
            <v>50268.104051077578</v>
          </cell>
          <cell r="DH52">
            <v>49305.572465141719</v>
          </cell>
          <cell r="DI52">
            <v>44078.283160319952</v>
          </cell>
          <cell r="DJ52">
            <v>189445.23901138752</v>
          </cell>
          <cell r="DL52" t="str">
            <v>Income taxes</v>
          </cell>
          <cell r="DM52" t="str">
            <v>Income taxes</v>
          </cell>
          <cell r="DN52">
            <v>27500</v>
          </cell>
          <cell r="DO52">
            <v>30385</v>
          </cell>
          <cell r="DP52">
            <v>32282.061933063236</v>
          </cell>
          <cell r="DQ52">
            <v>0.10490909090909084</v>
          </cell>
          <cell r="DR52">
            <v>-5.8765203319316783E-2</v>
          </cell>
          <cell r="DS52">
            <v>4.6297352330467501E-2</v>
          </cell>
          <cell r="EA52" t="str">
            <v>mstag:taxExpenseIncome</v>
          </cell>
          <cell r="EB52">
            <v>3</v>
          </cell>
          <cell r="EC52" t="str">
            <v>ISO4217:USD</v>
          </cell>
          <cell r="ED52" t="b">
            <v>0</v>
          </cell>
          <cell r="EE52" t="b">
            <v>0</v>
          </cell>
        </row>
        <row r="53">
          <cell r="A53" t="str">
            <v>Net income - Adjusted</v>
          </cell>
          <cell r="C53">
            <v>3192</v>
          </cell>
          <cell r="D53">
            <v>5450</v>
          </cell>
          <cell r="E53">
            <v>6395</v>
          </cell>
          <cell r="F53">
            <v>8230</v>
          </cell>
          <cell r="G53">
            <v>11072</v>
          </cell>
          <cell r="H53">
            <v>14091</v>
          </cell>
          <cell r="I53">
            <v>18971</v>
          </cell>
          <cell r="J53">
            <v>23143</v>
          </cell>
          <cell r="K53">
            <v>30772</v>
          </cell>
          <cell r="L53">
            <v>45639</v>
          </cell>
          <cell r="M53">
            <v>51708</v>
          </cell>
          <cell r="N53">
            <v>66352</v>
          </cell>
          <cell r="O53">
            <v>81992</v>
          </cell>
          <cell r="P53">
            <v>100087</v>
          </cell>
          <cell r="Q53">
            <v>123270.24999999994</v>
          </cell>
          <cell r="R53">
            <v>158166</v>
          </cell>
          <cell r="S53">
            <v>178085</v>
          </cell>
          <cell r="T53">
            <v>197344.80723944161</v>
          </cell>
          <cell r="U53">
            <v>223008.13448929106</v>
          </cell>
          <cell r="V53">
            <v>257026.03313143324</v>
          </cell>
          <cell r="W53">
            <v>298150.86722380738</v>
          </cell>
          <cell r="X53">
            <v>347421.76402536489</v>
          </cell>
          <cell r="Y53">
            <v>386068.3590720077</v>
          </cell>
          <cell r="Z53">
            <v>413127.41209938738</v>
          </cell>
          <cell r="AA53">
            <v>447894.63717400981</v>
          </cell>
          <cell r="AE53" t="str">
            <v>Net income - Adjusted</v>
          </cell>
          <cell r="AR53">
            <v>8603</v>
          </cell>
          <cell r="AS53">
            <v>11769</v>
          </cell>
          <cell r="AT53">
            <v>13412</v>
          </cell>
          <cell r="AU53">
            <v>11855</v>
          </cell>
          <cell r="AV53">
            <v>45639</v>
          </cell>
          <cell r="AX53">
            <v>11567</v>
          </cell>
          <cell r="AY53">
            <v>14359</v>
          </cell>
          <cell r="AZ53">
            <v>16572</v>
          </cell>
          <cell r="BA53">
            <v>9210</v>
          </cell>
          <cell r="BB53">
            <v>51708</v>
          </cell>
          <cell r="BD53">
            <v>12317</v>
          </cell>
          <cell r="BE53">
            <v>17986</v>
          </cell>
          <cell r="BF53">
            <v>20140</v>
          </cell>
          <cell r="BG53">
            <v>15909</v>
          </cell>
          <cell r="BH53">
            <v>66352</v>
          </cell>
          <cell r="BJ53">
            <v>16642</v>
          </cell>
          <cell r="BK53">
            <v>22547</v>
          </cell>
          <cell r="BL53">
            <v>24096</v>
          </cell>
          <cell r="BM53">
            <v>18707</v>
          </cell>
          <cell r="BN53">
            <v>81992</v>
          </cell>
          <cell r="BP53">
            <v>19728</v>
          </cell>
          <cell r="BQ53">
            <v>26924</v>
          </cell>
          <cell r="BR53">
            <v>29533</v>
          </cell>
          <cell r="BS53">
            <v>23902</v>
          </cell>
          <cell r="BT53">
            <v>100087</v>
          </cell>
          <cell r="BV53">
            <v>27285</v>
          </cell>
          <cell r="BW53">
            <v>33695</v>
          </cell>
          <cell r="BX53">
            <v>34687</v>
          </cell>
          <cell r="BY53">
            <v>27603.25</v>
          </cell>
          <cell r="BZ53">
            <v>123270.24999999994</v>
          </cell>
          <cell r="CB53">
            <v>33213</v>
          </cell>
          <cell r="CC53">
            <v>42923</v>
          </cell>
          <cell r="CD53">
            <v>42523</v>
          </cell>
          <cell r="CE53">
            <v>39507</v>
          </cell>
          <cell r="CF53">
            <v>158166</v>
          </cell>
          <cell r="CH53">
            <v>40564</v>
          </cell>
          <cell r="CI53">
            <v>49313</v>
          </cell>
          <cell r="CJ53">
            <v>47856</v>
          </cell>
          <cell r="CK53">
            <v>40352</v>
          </cell>
          <cell r="CL53">
            <v>178085</v>
          </cell>
          <cell r="CN53">
            <v>48407</v>
          </cell>
          <cell r="CO53">
            <v>51899</v>
          </cell>
          <cell r="CP53">
            <v>53087</v>
          </cell>
          <cell r="CQ53">
            <v>46233.485400386315</v>
          </cell>
          <cell r="CR53">
            <v>197344.80723944161</v>
          </cell>
          <cell r="CT53">
            <v>53474.382649539461</v>
          </cell>
          <cell r="CU53">
            <v>58240.827773278244</v>
          </cell>
          <cell r="CV53">
            <v>57764.080132346899</v>
          </cell>
          <cell r="CW53">
            <v>53528.843934126708</v>
          </cell>
          <cell r="CX53">
            <v>223008.13448929106</v>
          </cell>
          <cell r="CZ53">
            <v>66392.996803045069</v>
          </cell>
          <cell r="DA53">
            <v>73190.931772798707</v>
          </cell>
          <cell r="DB53">
            <v>71760.604031233728</v>
          </cell>
          <cell r="DC53">
            <v>64022.478532460191</v>
          </cell>
          <cell r="DD53">
            <v>275367.01113953744</v>
          </cell>
          <cell r="DF53">
            <v>77972.340489065944</v>
          </cell>
          <cell r="DG53">
            <v>85591.636627510466</v>
          </cell>
          <cell r="DH53">
            <v>83952.731494700769</v>
          </cell>
          <cell r="DI53">
            <v>75052.211867571808</v>
          </cell>
          <cell r="DJ53">
            <v>322568.9204788488</v>
          </cell>
          <cell r="DL53" t="str">
            <v>Net income - Adjusted</v>
          </cell>
          <cell r="DM53" t="str">
            <v>Net income - Adjusted</v>
          </cell>
          <cell r="DN53">
            <v>47856</v>
          </cell>
          <cell r="DO53">
            <v>53087</v>
          </cell>
          <cell r="DP53">
            <v>54265.02099740121</v>
          </cell>
          <cell r="DQ53">
            <v>0.10930708793045807</v>
          </cell>
          <cell r="DR53">
            <v>-2.1708661965829323E-2</v>
          </cell>
          <cell r="DS53">
            <v>5.1587054980033686E-2</v>
          </cell>
        </row>
        <row r="54">
          <cell r="A54" t="str">
            <v>Growth (%)</v>
          </cell>
          <cell r="D54">
            <v>0.70739348370927324</v>
          </cell>
          <cell r="E54">
            <v>0.17339449541284413</v>
          </cell>
          <cell r="F54">
            <v>0.28694292415949962</v>
          </cell>
          <cell r="G54">
            <v>0.34532199270959896</v>
          </cell>
          <cell r="H54">
            <v>0.27266979768786137</v>
          </cell>
          <cell r="I54">
            <v>0.34632034632034636</v>
          </cell>
          <cell r="J54">
            <v>0.2199146065046651</v>
          </cell>
          <cell r="K54">
            <v>0.32964611329559701</v>
          </cell>
          <cell r="L54">
            <v>0.48313401793838562</v>
          </cell>
          <cell r="M54">
            <v>0.1329783737592849</v>
          </cell>
          <cell r="N54">
            <v>0.28320569350970826</v>
          </cell>
          <cell r="O54">
            <v>0.23571256329877022</v>
          </cell>
          <cell r="P54">
            <v>0.2206922626597716</v>
          </cell>
          <cell r="Q54">
            <v>0.23163098104648894</v>
          </cell>
          <cell r="R54">
            <v>0.28308330679949201</v>
          </cell>
          <cell r="S54">
            <v>0.12593730637431566</v>
          </cell>
          <cell r="T54">
            <v>0.10814951983289789</v>
          </cell>
          <cell r="U54">
            <v>0.13004308351884686</v>
          </cell>
          <cell r="V54">
            <v>0.1525410663608584</v>
          </cell>
          <cell r="W54">
            <v>0.16000260203737593</v>
          </cell>
          <cell r="X54">
            <v>0.16525491694972083</v>
          </cell>
          <cell r="Y54">
            <v>0.11123826728316666</v>
          </cell>
          <cell r="Z54">
            <v>7.0088761203900507E-2</v>
          </cell>
          <cell r="AA54">
            <v>8.4156180530229108E-2</v>
          </cell>
          <cell r="AE54" t="str">
            <v>Growth (%)</v>
          </cell>
          <cell r="BD54">
            <v>6.4839629981845004E-2</v>
          </cell>
          <cell r="BE54">
            <v>0.25259419179608611</v>
          </cell>
          <cell r="BF54">
            <v>0.21530292058894518</v>
          </cell>
          <cell r="BG54">
            <v>0.72736156351791537</v>
          </cell>
          <cell r="BH54">
            <v>0.28320569350970826</v>
          </cell>
          <cell r="BJ54">
            <v>0.35114069984574159</v>
          </cell>
          <cell r="BK54">
            <v>0.2535861225397531</v>
          </cell>
          <cell r="BL54">
            <v>0.19642502482621649</v>
          </cell>
          <cell r="BM54">
            <v>0.17587529071594687</v>
          </cell>
          <cell r="BN54">
            <v>0.23571256329877022</v>
          </cell>
          <cell r="BP54">
            <v>0.18543444297560385</v>
          </cell>
          <cell r="BQ54">
            <v>0.19412782188317745</v>
          </cell>
          <cell r="BR54">
            <v>0.22563911022576355</v>
          </cell>
          <cell r="BS54">
            <v>0.27770353343668153</v>
          </cell>
          <cell r="BT54">
            <v>0.2206922626597716</v>
          </cell>
          <cell r="BV54">
            <v>0.38305961070559613</v>
          </cell>
          <cell r="BW54">
            <v>0.25148566334868527</v>
          </cell>
          <cell r="BX54">
            <v>0.17451664240002707</v>
          </cell>
          <cell r="BY54">
            <v>0.15485105848882941</v>
          </cell>
          <cell r="BZ54">
            <v>0.23163098104648894</v>
          </cell>
          <cell r="CB54">
            <v>0.21726223199560191</v>
          </cell>
          <cell r="CC54">
            <v>0.27386852648760951</v>
          </cell>
          <cell r="CD54">
            <v>0.22590595900481447</v>
          </cell>
          <cell r="CE54">
            <v>0.43124450925162794</v>
          </cell>
          <cell r="CF54">
            <v>0.28308330679949201</v>
          </cell>
          <cell r="CH54">
            <v>0.22132899768163061</v>
          </cell>
          <cell r="CI54">
            <v>0.14887123453626261</v>
          </cell>
          <cell r="CJ54">
            <v>0.12541448157467716</v>
          </cell>
          <cell r="CK54">
            <v>2.1388614675880158E-2</v>
          </cell>
          <cell r="CL54">
            <v>0.12593730637431566</v>
          </cell>
          <cell r="CN54">
            <v>0.19334878217138352</v>
          </cell>
          <cell r="CO54">
            <v>5.2440532922353178E-2</v>
          </cell>
          <cell r="CP54">
            <v>0.10930708793045807</v>
          </cell>
          <cell r="CQ54">
            <v>0.14575449544970054</v>
          </cell>
          <cell r="CR54">
            <v>0.10814951983289789</v>
          </cell>
          <cell r="DL54" t="str">
            <v>Growth (%)</v>
          </cell>
          <cell r="DM54" t="str">
            <v>Growth (%)</v>
          </cell>
          <cell r="DN54">
            <v>0.12541448157467716</v>
          </cell>
          <cell r="DO54">
            <v>0.10930708793045807</v>
          </cell>
          <cell r="DP54">
            <v>0.13392303989888865</v>
          </cell>
          <cell r="DQ54">
            <v>0.13480740992389029</v>
          </cell>
        </row>
        <row r="55">
          <cell r="A55" t="str">
            <v>Extraordinary charges/(gains) - after tax</v>
          </cell>
          <cell r="M55">
            <v>0</v>
          </cell>
          <cell r="N55">
            <v>0</v>
          </cell>
          <cell r="O55">
            <v>0</v>
          </cell>
          <cell r="P55">
            <v>0</v>
          </cell>
          <cell r="Q55">
            <v>5596.25</v>
          </cell>
          <cell r="R55">
            <v>-6100</v>
          </cell>
          <cell r="S55">
            <v>0</v>
          </cell>
          <cell r="T55">
            <v>0</v>
          </cell>
          <cell r="U55">
            <v>0</v>
          </cell>
          <cell r="V55">
            <v>0</v>
          </cell>
          <cell r="W55">
            <v>0</v>
          </cell>
          <cell r="X55">
            <v>0</v>
          </cell>
          <cell r="Y55">
            <v>0</v>
          </cell>
          <cell r="Z55">
            <v>0</v>
          </cell>
          <cell r="AA55">
            <v>0</v>
          </cell>
          <cell r="AE55" t="str">
            <v>Extraordinary charges/(gains) - after tax</v>
          </cell>
          <cell r="BB55">
            <v>0</v>
          </cell>
          <cell r="BH55">
            <v>0</v>
          </cell>
          <cell r="BN55">
            <v>0</v>
          </cell>
          <cell r="BT55">
            <v>0</v>
          </cell>
          <cell r="BY55">
            <v>5596.25</v>
          </cell>
          <cell r="BZ55">
            <v>5596.25</v>
          </cell>
          <cell r="CD55">
            <v>-6100</v>
          </cell>
          <cell r="CF55">
            <v>-6100</v>
          </cell>
          <cell r="CL55">
            <v>0</v>
          </cell>
          <cell r="CR55">
            <v>0</v>
          </cell>
          <cell r="CX55">
            <v>0</v>
          </cell>
          <cell r="DD55">
            <v>0</v>
          </cell>
          <cell r="DJ55">
            <v>0</v>
          </cell>
          <cell r="DL55" t="str">
            <v>Extraordinary charges/(gains) - after tax</v>
          </cell>
          <cell r="DM55" t="str">
            <v>Extraordinary charges/(gains) - after tax</v>
          </cell>
          <cell r="DN55">
            <v>0</v>
          </cell>
          <cell r="DO55">
            <v>0</v>
          </cell>
          <cell r="DP55">
            <v>0</v>
          </cell>
          <cell r="DQ55">
            <v>0</v>
          </cell>
          <cell r="EA55" t="str">
            <v>mstag:incomeLossFromExtraordinaryItemsNetOfTax</v>
          </cell>
          <cell r="EB55">
            <v>3</v>
          </cell>
          <cell r="EC55" t="str">
            <v>ISO4217:USD</v>
          </cell>
          <cell r="ED55" t="b">
            <v>1</v>
          </cell>
          <cell r="EE55" t="b">
            <v>1</v>
          </cell>
        </row>
        <row r="56">
          <cell r="A56" t="str">
            <v>Changes in acctg. - after tax</v>
          </cell>
          <cell r="E56">
            <v>-163</v>
          </cell>
          <cell r="M56">
            <v>0</v>
          </cell>
          <cell r="N56">
            <v>0</v>
          </cell>
          <cell r="O56">
            <v>0</v>
          </cell>
          <cell r="P56">
            <v>0</v>
          </cell>
          <cell r="Q56">
            <v>-21892</v>
          </cell>
          <cell r="R56">
            <v>0</v>
          </cell>
          <cell r="S56">
            <v>0</v>
          </cell>
          <cell r="T56">
            <v>0</v>
          </cell>
          <cell r="U56">
            <v>0</v>
          </cell>
          <cell r="V56">
            <v>0</v>
          </cell>
          <cell r="W56">
            <v>0</v>
          </cell>
          <cell r="X56">
            <v>0</v>
          </cell>
          <cell r="Y56">
            <v>0</v>
          </cell>
          <cell r="Z56">
            <v>0</v>
          </cell>
          <cell r="AA56">
            <v>0</v>
          </cell>
          <cell r="AE56" t="str">
            <v>Changes in acctg. - after tax</v>
          </cell>
          <cell r="BB56">
            <v>0</v>
          </cell>
          <cell r="BH56">
            <v>0</v>
          </cell>
          <cell r="BN56">
            <v>0</v>
          </cell>
          <cell r="BT56">
            <v>0</v>
          </cell>
          <cell r="BV56">
            <v>-21892</v>
          </cell>
          <cell r="BW56">
            <v>0</v>
          </cell>
          <cell r="BX56">
            <v>0</v>
          </cell>
          <cell r="BY56">
            <v>0</v>
          </cell>
          <cell r="BZ56">
            <v>-21892</v>
          </cell>
          <cell r="CF56">
            <v>0</v>
          </cell>
          <cell r="CL56">
            <v>0</v>
          </cell>
          <cell r="CR56">
            <v>0</v>
          </cell>
          <cell r="CX56">
            <v>0</v>
          </cell>
          <cell r="DD56">
            <v>0</v>
          </cell>
          <cell r="DJ56">
            <v>0</v>
          </cell>
          <cell r="DL56" t="str">
            <v>Changes in acctg. - after tax</v>
          </cell>
          <cell r="DM56" t="str">
            <v>Changes in acctg. - after tax</v>
          </cell>
          <cell r="DN56">
            <v>0</v>
          </cell>
          <cell r="DO56">
            <v>0</v>
          </cell>
          <cell r="DP56">
            <v>0</v>
          </cell>
          <cell r="DQ56">
            <v>0</v>
          </cell>
          <cell r="EA56" t="str">
            <v>mstag:cumulativeEffectOfChangeInAccountingPrincipleNetOfTax</v>
          </cell>
          <cell r="EB56">
            <v>3</v>
          </cell>
          <cell r="EC56" t="str">
            <v>ISO4217:USD</v>
          </cell>
          <cell r="ED56" t="b">
            <v>1</v>
          </cell>
          <cell r="EE56" t="b">
            <v>1</v>
          </cell>
        </row>
        <row r="57">
          <cell r="A57" t="str">
            <v>Discontinued operations - after tax</v>
          </cell>
          <cell r="D57">
            <v>-68</v>
          </cell>
          <cell r="E57">
            <v>129</v>
          </cell>
          <cell r="F57">
            <v>48</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E57" t="str">
            <v>Discontinued operations - after tax</v>
          </cell>
          <cell r="BB57">
            <v>0</v>
          </cell>
          <cell r="BH57">
            <v>0</v>
          </cell>
          <cell r="BN57">
            <v>0</v>
          </cell>
          <cell r="BT57">
            <v>0</v>
          </cell>
          <cell r="BZ57">
            <v>0</v>
          </cell>
          <cell r="CF57">
            <v>0</v>
          </cell>
          <cell r="CL57">
            <v>0</v>
          </cell>
          <cell r="CR57">
            <v>0</v>
          </cell>
          <cell r="CX57">
            <v>0</v>
          </cell>
          <cell r="DD57">
            <v>0</v>
          </cell>
          <cell r="DJ57">
            <v>0</v>
          </cell>
          <cell r="DL57" t="str">
            <v>Discontinued operations - after tax</v>
          </cell>
          <cell r="DM57" t="str">
            <v>Discontinued operations - after tax</v>
          </cell>
          <cell r="DN57">
            <v>0</v>
          </cell>
          <cell r="DO57">
            <v>0</v>
          </cell>
          <cell r="DP57">
            <v>0</v>
          </cell>
          <cell r="DQ57">
            <v>0</v>
          </cell>
        </row>
        <row r="58">
          <cell r="A58" t="str">
            <v>Net income - Reported</v>
          </cell>
          <cell r="D58">
            <v>5382</v>
          </cell>
          <cell r="E58">
            <v>6361</v>
          </cell>
          <cell r="F58">
            <v>8278</v>
          </cell>
          <cell r="G58">
            <v>11072</v>
          </cell>
          <cell r="H58">
            <v>14091</v>
          </cell>
          <cell r="I58">
            <v>18971</v>
          </cell>
          <cell r="J58">
            <v>23143</v>
          </cell>
          <cell r="K58">
            <v>30772</v>
          </cell>
          <cell r="L58">
            <v>45639</v>
          </cell>
          <cell r="M58">
            <v>51708</v>
          </cell>
          <cell r="N58">
            <v>66352</v>
          </cell>
          <cell r="O58">
            <v>81992</v>
          </cell>
          <cell r="P58">
            <v>100087</v>
          </cell>
          <cell r="Q58">
            <v>106974.49999999994</v>
          </cell>
          <cell r="R58">
            <v>152066</v>
          </cell>
          <cell r="S58">
            <v>178085</v>
          </cell>
          <cell r="T58">
            <v>197344.80723944161</v>
          </cell>
          <cell r="U58">
            <v>223008.13448929106</v>
          </cell>
          <cell r="V58">
            <v>257026.03313143324</v>
          </cell>
          <cell r="W58">
            <v>298150.86722380738</v>
          </cell>
          <cell r="X58">
            <v>347421.76402536489</v>
          </cell>
          <cell r="Y58">
            <v>386068.3590720077</v>
          </cell>
          <cell r="Z58">
            <v>413127.41209938738</v>
          </cell>
          <cell r="AA58">
            <v>447894.63717400981</v>
          </cell>
          <cell r="AE58" t="str">
            <v>Net income - Reported</v>
          </cell>
          <cell r="AR58">
            <v>8603</v>
          </cell>
          <cell r="AS58">
            <v>11769</v>
          </cell>
          <cell r="AT58">
            <v>13412</v>
          </cell>
          <cell r="AU58">
            <v>11855</v>
          </cell>
          <cell r="AV58">
            <v>45639</v>
          </cell>
          <cell r="AX58">
            <v>11567</v>
          </cell>
          <cell r="AY58">
            <v>14359</v>
          </cell>
          <cell r="AZ58">
            <v>16572</v>
          </cell>
          <cell r="BA58">
            <v>9210</v>
          </cell>
          <cell r="BB58">
            <v>51708</v>
          </cell>
          <cell r="BD58">
            <v>12317</v>
          </cell>
          <cell r="BE58">
            <v>17986</v>
          </cell>
          <cell r="BF58">
            <v>20140</v>
          </cell>
          <cell r="BG58">
            <v>15909</v>
          </cell>
          <cell r="BH58">
            <v>66352</v>
          </cell>
          <cell r="BJ58">
            <v>16642</v>
          </cell>
          <cell r="BK58">
            <v>22547</v>
          </cell>
          <cell r="BL58">
            <v>24096</v>
          </cell>
          <cell r="BM58">
            <v>18707</v>
          </cell>
          <cell r="BN58">
            <v>81992</v>
          </cell>
          <cell r="BP58">
            <v>19728</v>
          </cell>
          <cell r="BQ58">
            <v>26924</v>
          </cell>
          <cell r="BR58">
            <v>29533</v>
          </cell>
          <cell r="BS58">
            <v>23902</v>
          </cell>
          <cell r="BT58">
            <v>100087</v>
          </cell>
          <cell r="BV58">
            <v>49177</v>
          </cell>
          <cell r="BW58">
            <v>33695</v>
          </cell>
          <cell r="BX58">
            <v>34687</v>
          </cell>
          <cell r="BY58">
            <v>22007</v>
          </cell>
          <cell r="BZ58">
            <v>139565.99999999994</v>
          </cell>
          <cell r="CB58">
            <v>33213</v>
          </cell>
          <cell r="CC58">
            <v>42923</v>
          </cell>
          <cell r="CD58">
            <v>48623</v>
          </cell>
          <cell r="CE58">
            <v>39507</v>
          </cell>
          <cell r="CF58">
            <v>164266</v>
          </cell>
          <cell r="CH58">
            <v>40564</v>
          </cell>
          <cell r="CI58">
            <v>49313</v>
          </cell>
          <cell r="CJ58">
            <v>47856</v>
          </cell>
          <cell r="CK58">
            <v>40352</v>
          </cell>
          <cell r="CL58">
            <v>178085</v>
          </cell>
          <cell r="CN58">
            <v>48407</v>
          </cell>
          <cell r="CO58">
            <v>51899</v>
          </cell>
          <cell r="CP58">
            <v>53087</v>
          </cell>
          <cell r="CQ58">
            <v>46233.485400386315</v>
          </cell>
          <cell r="CR58">
            <v>197344.80723944161</v>
          </cell>
          <cell r="CT58">
            <v>53474.382649539461</v>
          </cell>
          <cell r="CU58">
            <v>58240.827773278244</v>
          </cell>
          <cell r="CV58">
            <v>57764.080132346899</v>
          </cell>
          <cell r="CW58">
            <v>53528.843934126708</v>
          </cell>
          <cell r="CX58">
            <v>223008.13448929106</v>
          </cell>
          <cell r="CZ58">
            <v>66392.996803045069</v>
          </cell>
          <cell r="DA58">
            <v>73190.931772798707</v>
          </cell>
          <cell r="DB58">
            <v>71760.604031233728</v>
          </cell>
          <cell r="DC58">
            <v>64022.478532460191</v>
          </cell>
          <cell r="DD58">
            <v>275367.01113953744</v>
          </cell>
          <cell r="DF58">
            <v>77972.340489065944</v>
          </cell>
          <cell r="DG58">
            <v>85591.636627510466</v>
          </cell>
          <cell r="DH58">
            <v>83952.731494700769</v>
          </cell>
          <cell r="DI58">
            <v>75052.211867571808</v>
          </cell>
          <cell r="DJ58">
            <v>322568.9204788488</v>
          </cell>
          <cell r="DL58" t="str">
            <v>Net income - Reported</v>
          </cell>
          <cell r="DM58" t="str">
            <v>Net income - Reported</v>
          </cell>
          <cell r="DN58">
            <v>47856</v>
          </cell>
          <cell r="DO58">
            <v>53087</v>
          </cell>
          <cell r="DP58">
            <v>54265.02099740121</v>
          </cell>
          <cell r="DQ58">
            <v>0.10930708793045807</v>
          </cell>
          <cell r="DR58">
            <v>-2.1708661965829323E-2</v>
          </cell>
          <cell r="DS58">
            <v>5.1587054980033686E-2</v>
          </cell>
        </row>
        <row r="59">
          <cell r="M59">
            <v>103456</v>
          </cell>
          <cell r="N59">
            <v>105572</v>
          </cell>
          <cell r="O59">
            <v>107384</v>
          </cell>
          <cell r="P59">
            <v>109060</v>
          </cell>
          <cell r="Q59">
            <v>111423</v>
          </cell>
          <cell r="R59">
            <v>113385</v>
          </cell>
          <cell r="S59">
            <v>113899.90150044367</v>
          </cell>
        </row>
        <row r="60">
          <cell r="A60" t="str">
            <v>EPS - Adjusted</v>
          </cell>
          <cell r="C60">
            <v>0.10915059499384488</v>
          </cell>
          <cell r="D60">
            <v>0.18595605295482462</v>
          </cell>
          <cell r="E60">
            <v>0.21725098518820493</v>
          </cell>
          <cell r="F60">
            <v>0.24904678327180294</v>
          </cell>
          <cell r="G60">
            <v>0.31836218298924607</v>
          </cell>
          <cell r="H60">
            <v>0.39355937884035302</v>
          </cell>
          <cell r="I60">
            <v>0.45100323316850516</v>
          </cell>
          <cell r="J60">
            <v>0.54385016684682996</v>
          </cell>
          <cell r="K60">
            <v>0.71224886584575497</v>
          </cell>
          <cell r="L60">
            <v>0.45900633611586039</v>
          </cell>
          <cell r="M60">
            <v>0.49980668110114446</v>
          </cell>
          <cell r="N60">
            <v>0.62849998105558291</v>
          </cell>
          <cell r="O60">
            <v>0.76354019220740521</v>
          </cell>
          <cell r="P60">
            <v>0.91772418852008064</v>
          </cell>
          <cell r="Q60">
            <v>1.1063267906985088</v>
          </cell>
          <cell r="R60">
            <v>1.3949464214843232</v>
          </cell>
          <cell r="S60">
            <v>1.5469644454868441</v>
          </cell>
          <cell r="T60">
            <v>1.6955506811570753</v>
          </cell>
          <cell r="U60">
            <v>1.8966591619756448</v>
          </cell>
          <cell r="V60">
            <v>2.1632024934118168</v>
          </cell>
          <cell r="W60">
            <v>2.4824713971058272</v>
          </cell>
          <cell r="X60">
            <v>2.883847810416424</v>
          </cell>
          <cell r="Y60">
            <v>3.2122223609421514</v>
          </cell>
          <cell r="Z60">
            <v>3.4373630469320555</v>
          </cell>
          <cell r="AA60">
            <v>3.7266383920576085</v>
          </cell>
          <cell r="AE60" t="str">
            <v>EPS - Adjusted</v>
          </cell>
          <cell r="AR60">
            <v>9.8414477898782826E-2</v>
          </cell>
          <cell r="AS60">
            <v>0.11519262391355414</v>
          </cell>
          <cell r="AT60">
            <v>0.13103286568447381</v>
          </cell>
          <cell r="AU60">
            <v>0.11453663626526511</v>
          </cell>
          <cell r="AV60">
            <v>0.45900633611586039</v>
          </cell>
          <cell r="AX60">
            <v>0.11287961589507378</v>
          </cell>
          <cell r="AY60">
            <v>0.13927795452781874</v>
          </cell>
          <cell r="AZ60">
            <v>0.15978864547979019</v>
          </cell>
          <cell r="BA60">
            <v>8.812216545151845E-2</v>
          </cell>
          <cell r="BB60">
            <v>0.49980668110114446</v>
          </cell>
          <cell r="BD60">
            <v>0.11832574403904164</v>
          </cell>
          <cell r="BE60">
            <v>0.17153375169283003</v>
          </cell>
          <cell r="BF60">
            <v>0.18926792594680952</v>
          </cell>
          <cell r="BG60">
            <v>0.14882411270556981</v>
          </cell>
          <cell r="BH60">
            <v>0.62849998105558291</v>
          </cell>
          <cell r="BJ60">
            <v>0.15522226574887607</v>
          </cell>
          <cell r="BK60">
            <v>0.20994264218406644</v>
          </cell>
          <cell r="BL60">
            <v>0.22429488969561576</v>
          </cell>
          <cell r="BM60">
            <v>0.17405098622999629</v>
          </cell>
          <cell r="BN60">
            <v>0.76354019220740521</v>
          </cell>
          <cell r="BP60">
            <v>0.18350603687236061</v>
          </cell>
          <cell r="BQ60">
            <v>0.24827560768691675</v>
          </cell>
          <cell r="BR60">
            <v>0.2691473461650627</v>
          </cell>
          <cell r="BS60">
            <v>0.21624506930119786</v>
          </cell>
          <cell r="BT60">
            <v>0.91772418852008064</v>
          </cell>
          <cell r="BV60">
            <v>0.24633899712897925</v>
          </cell>
          <cell r="BW60">
            <v>0.30235730117281789</v>
          </cell>
          <cell r="BX60">
            <v>0.31093800423105883</v>
          </cell>
          <cell r="BY60">
            <v>0.24662273844092025</v>
          </cell>
          <cell r="BZ60">
            <v>1.1063267906985088</v>
          </cell>
          <cell r="CB60">
            <v>0.29520042662874413</v>
          </cell>
          <cell r="CC60">
            <v>0.37938623627782003</v>
          </cell>
          <cell r="CD60">
            <v>0.37356584380216112</v>
          </cell>
          <cell r="CE60">
            <v>0.34642803903859137</v>
          </cell>
          <cell r="CF60">
            <v>1.3949464214843232</v>
          </cell>
          <cell r="CH60">
            <v>0.35391528159490471</v>
          </cell>
          <cell r="CI60">
            <v>0.42807909996874893</v>
          </cell>
          <cell r="CJ60">
            <v>0.41604506807156644</v>
          </cell>
          <cell r="CK60">
            <v>0.34957983193277309</v>
          </cell>
          <cell r="CL60">
            <v>1.5469644454868441</v>
          </cell>
          <cell r="CN60">
            <v>0.41897400832633702</v>
          </cell>
          <cell r="CO60">
            <v>0.44697746122245091</v>
          </cell>
          <cell r="CP60">
            <v>0.4564424879197978</v>
          </cell>
          <cell r="CQ60">
            <v>0.39678299057137734</v>
          </cell>
          <cell r="CR60">
            <v>1.6955506811570753</v>
          </cell>
          <cell r="CT60">
            <v>0.4574183361958124</v>
          </cell>
          <cell r="CU60">
            <v>0.49653970513348034</v>
          </cell>
          <cell r="CV60">
            <v>0.49158031161749621</v>
          </cell>
          <cell r="CW60">
            <v>0.45471166154410908</v>
          </cell>
          <cell r="CX60">
            <v>1.8966591619756448</v>
          </cell>
          <cell r="CZ60">
            <v>0.56208817490290519</v>
          </cell>
          <cell r="DA60">
            <v>0.61753144267312943</v>
          </cell>
          <cell r="DB60">
            <v>0.60432115050361535</v>
          </cell>
          <cell r="DC60">
            <v>0.53814046155975681</v>
          </cell>
          <cell r="DD60">
            <v>2.3175652592194886</v>
          </cell>
          <cell r="DF60">
            <v>0.6531343037822378</v>
          </cell>
          <cell r="DG60">
            <v>0.71446564812248625</v>
          </cell>
          <cell r="DH60">
            <v>0.69942618155113068</v>
          </cell>
          <cell r="DI60">
            <v>0.62406412239139608</v>
          </cell>
          <cell r="DJ60">
            <v>2.685781618347427</v>
          </cell>
          <cell r="DL60" t="str">
            <v>EPS - Adjusted</v>
          </cell>
          <cell r="DM60" t="str">
            <v>EPS - Adjusted</v>
          </cell>
          <cell r="DN60">
            <v>0.41604506807156644</v>
          </cell>
          <cell r="DO60">
            <v>0.4564424879197978</v>
          </cell>
          <cell r="DP60">
            <v>0.46941176726619416</v>
          </cell>
          <cell r="DQ60">
            <v>9.7098662977738615E-2</v>
          </cell>
          <cell r="DR60">
            <v>-2.7628790436865502E-2</v>
          </cell>
          <cell r="DS60">
            <v>5.332101167837533E-2</v>
          </cell>
          <cell r="EA60" t="str">
            <v>mstag:adjEpsForConsensus</v>
          </cell>
          <cell r="EB60">
            <v>0</v>
          </cell>
          <cell r="EC60" t="str">
            <v>ISO4217:USD</v>
          </cell>
          <cell r="ED60" t="b">
            <v>0</v>
          </cell>
          <cell r="EE60" t="b">
            <v>0</v>
          </cell>
        </row>
        <row r="61">
          <cell r="A61" t="str">
            <v>Growth (%)</v>
          </cell>
          <cell r="D61">
            <v>0.70366504154476539</v>
          </cell>
          <cell r="E61">
            <v>0.16829208695337794</v>
          </cell>
          <cell r="F61">
            <v>0.14635513876290718</v>
          </cell>
          <cell r="G61">
            <v>0.27832280669047704</v>
          </cell>
          <cell r="H61">
            <v>0.23620015149113049</v>
          </cell>
          <cell r="I61">
            <v>0.14595981551097581</v>
          </cell>
          <cell r="J61">
            <v>0.20586755670471013</v>
          </cell>
          <cell r="K61">
            <v>0.30964171616472602</v>
          </cell>
          <cell r="L61">
            <v>-0.3555534334606254</v>
          </cell>
          <cell r="M61">
            <v>8.8888413459690119E-2</v>
          </cell>
          <cell r="N61">
            <v>0.25748615378831863</v>
          </cell>
          <cell r="O61">
            <v>0.21486112207198249</v>
          </cell>
          <cell r="P61">
            <v>0.20193304541955714</v>
          </cell>
          <cell r="Q61">
            <v>0.20551120318901939</v>
          </cell>
          <cell r="R61">
            <v>0.26088099213758231</v>
          </cell>
          <cell r="S61">
            <v>0.10897767947299553</v>
          </cell>
          <cell r="T61">
            <v>9.6050194368539454E-2</v>
          </cell>
          <cell r="U61">
            <v>0.11860953674432739</v>
          </cell>
          <cell r="V61">
            <v>0.14053306823906553</v>
          </cell>
          <cell r="W61">
            <v>0.14759085414627893</v>
          </cell>
          <cell r="X61">
            <v>0.1616842046109932</v>
          </cell>
          <cell r="Y61">
            <v>0.11386680994040055</v>
          </cell>
          <cell r="Z61">
            <v>7.0088761203900507E-2</v>
          </cell>
          <cell r="AA61">
            <v>8.415618053022933E-2</v>
          </cell>
          <cell r="AE61" t="str">
            <v>Growth (%)</v>
          </cell>
          <cell r="BD61">
            <v>4.8247224273249234E-2</v>
          </cell>
          <cell r="BE61">
            <v>0.2315929845061635</v>
          </cell>
          <cell r="BF61">
            <v>0.18448920684259651</v>
          </cell>
          <cell r="BG61">
            <v>0.68883857929532288</v>
          </cell>
          <cell r="BH61">
            <v>0.25748615378831863</v>
          </cell>
          <cell r="BJ61">
            <v>0.31182159055480274</v>
          </cell>
          <cell r="BK61">
            <v>0.22391447812565901</v>
          </cell>
          <cell r="BL61">
            <v>0.18506550211074835</v>
          </cell>
          <cell r="BM61">
            <v>0.16950797196644296</v>
          </cell>
          <cell r="BN61">
            <v>0.21486112207198249</v>
          </cell>
          <cell r="BP61">
            <v>0.18221465191883612</v>
          </cell>
          <cell r="BQ61">
            <v>0.18258780162079713</v>
          </cell>
          <cell r="BR61">
            <v>0.19997092457306964</v>
          </cell>
          <cell r="BS61">
            <v>0.24242369425844568</v>
          </cell>
          <cell r="BT61">
            <v>0.20193304541955714</v>
          </cell>
          <cell r="BV61">
            <v>0.3424026878217783</v>
          </cell>
          <cell r="BW61">
            <v>0.21782926639374023</v>
          </cell>
          <cell r="BX61">
            <v>0.1552705559294898</v>
          </cell>
          <cell r="BY61">
            <v>0.14047797361525372</v>
          </cell>
          <cell r="BZ61">
            <v>0.20551120318901939</v>
          </cell>
          <cell r="CB61">
            <v>0.19835036299259512</v>
          </cell>
          <cell r="CC61">
            <v>0.25476128674986032</v>
          </cell>
          <cell r="CD61">
            <v>0.20141584083933139</v>
          </cell>
          <cell r="CE61">
            <v>0.40468815336579356</v>
          </cell>
          <cell r="CF61">
            <v>0.26088099213758231</v>
          </cell>
          <cell r="CH61">
            <v>0.19889827273184379</v>
          </cell>
          <cell r="CI61">
            <v>0.12834641596030827</v>
          </cell>
          <cell r="CJ61">
            <v>0.11371281656012999</v>
          </cell>
          <cell r="CK61">
            <v>9.0979728515294678E-3</v>
          </cell>
          <cell r="CL61">
            <v>0.10897767947299553</v>
          </cell>
          <cell r="CN61">
            <v>0.18382570664439202</v>
          </cell>
          <cell r="CO61">
            <v>4.4146890738374411E-2</v>
          </cell>
          <cell r="CP61">
            <v>9.7098662977738615E-2</v>
          </cell>
          <cell r="CQ61">
            <v>0.13502826629793052</v>
          </cell>
          <cell r="CR61">
            <v>9.6050194368539454E-2</v>
          </cell>
          <cell r="CX61">
            <v>0.11860953674432739</v>
          </cell>
          <cell r="DL61" t="str">
            <v>Growth (%)</v>
          </cell>
          <cell r="DM61" t="str">
            <v>Growth (%)</v>
          </cell>
          <cell r="DN61">
            <v>0.11371281656012999</v>
          </cell>
          <cell r="DO61">
            <v>9.7098662977738615E-2</v>
          </cell>
          <cell r="DP61">
            <v>0.1282714380968164</v>
          </cell>
          <cell r="DQ61">
            <v>0.12389831164392029</v>
          </cell>
        </row>
        <row r="62">
          <cell r="A62" t="str">
            <v>EPS - Reported</v>
          </cell>
          <cell r="D62">
            <v>0.18363586733997544</v>
          </cell>
          <cell r="E62">
            <v>0.2160959369479549</v>
          </cell>
          <cell r="F62">
            <v>0.25049930400048415</v>
          </cell>
          <cell r="G62">
            <v>0.31836218298924607</v>
          </cell>
          <cell r="H62">
            <v>0.39355937884035302</v>
          </cell>
          <cell r="I62">
            <v>0.45100323316850516</v>
          </cell>
          <cell r="J62">
            <v>0.54385016684682996</v>
          </cell>
          <cell r="K62">
            <v>0.71224886584575497</v>
          </cell>
          <cell r="L62">
            <v>0.45900633611586039</v>
          </cell>
          <cell r="M62">
            <v>0.49980668110114446</v>
          </cell>
          <cell r="N62">
            <v>0.62849998105558291</v>
          </cell>
          <cell r="O62">
            <v>0.76354019220740521</v>
          </cell>
          <cell r="P62">
            <v>0.91772418852008064</v>
          </cell>
          <cell r="Q62">
            <v>0.9600755678809576</v>
          </cell>
          <cell r="R62">
            <v>1.3411474180888125</v>
          </cell>
          <cell r="S62">
            <v>1.5469644454868441</v>
          </cell>
          <cell r="T62">
            <v>1.6955506811570753</v>
          </cell>
          <cell r="U62">
            <v>1.8966591619756448</v>
          </cell>
          <cell r="V62">
            <v>2.1632024934118168</v>
          </cell>
          <cell r="W62">
            <v>2.4824713971058272</v>
          </cell>
          <cell r="X62">
            <v>2.883847810416424</v>
          </cell>
          <cell r="Y62">
            <v>3.2122223609421514</v>
          </cell>
          <cell r="Z62">
            <v>3.4373630469320555</v>
          </cell>
          <cell r="AA62">
            <v>3.7266383920576085</v>
          </cell>
          <cell r="AE62" t="str">
            <v>EPS - Reported</v>
          </cell>
          <cell r="AR62">
            <v>9.8414477898782826E-2</v>
          </cell>
          <cell r="AS62">
            <v>0.11519262391355414</v>
          </cell>
          <cell r="AT62">
            <v>0.13103286568447381</v>
          </cell>
          <cell r="AU62">
            <v>0.11453663626526511</v>
          </cell>
          <cell r="AV62">
            <v>0.45900633611586039</v>
          </cell>
          <cell r="AX62">
            <v>0.11287961589507378</v>
          </cell>
          <cell r="AY62">
            <v>0.13927795452781874</v>
          </cell>
          <cell r="AZ62">
            <v>0.15978864547979019</v>
          </cell>
          <cell r="BA62">
            <v>8.812216545151845E-2</v>
          </cell>
          <cell r="BB62">
            <v>0.49980668110114446</v>
          </cell>
          <cell r="BD62">
            <v>0.11832574403904164</v>
          </cell>
          <cell r="BE62">
            <v>0.17153375169283003</v>
          </cell>
          <cell r="BF62">
            <v>0.18926792594680952</v>
          </cell>
          <cell r="BG62">
            <v>0.14882411270556981</v>
          </cell>
          <cell r="BH62">
            <v>0.62849998105558291</v>
          </cell>
          <cell r="BJ62">
            <v>0.15522226574887607</v>
          </cell>
          <cell r="BK62">
            <v>0.20994264218406644</v>
          </cell>
          <cell r="BL62">
            <v>0.22429488969561576</v>
          </cell>
          <cell r="BM62">
            <v>0.17405098622999629</v>
          </cell>
          <cell r="BN62">
            <v>0.76354019220740521</v>
          </cell>
          <cell r="BP62">
            <v>0.18350603687236061</v>
          </cell>
          <cell r="BQ62">
            <v>0.24827560768691675</v>
          </cell>
          <cell r="BR62">
            <v>0.2691473461650627</v>
          </cell>
          <cell r="BS62">
            <v>0.21624506930119786</v>
          </cell>
          <cell r="BT62">
            <v>0.91772418852008064</v>
          </cell>
          <cell r="BV62">
            <v>0.44398801032845198</v>
          </cell>
          <cell r="BW62">
            <v>0.30235730117281789</v>
          </cell>
          <cell r="BX62">
            <v>0.31093800423105883</v>
          </cell>
          <cell r="BY62">
            <v>0.19662273844092026</v>
          </cell>
          <cell r="BZ62">
            <v>1.2525780135160598</v>
          </cell>
          <cell r="CB62">
            <v>0.29520042662874413</v>
          </cell>
          <cell r="CC62">
            <v>0.37938623627782003</v>
          </cell>
          <cell r="CD62">
            <v>0.42715452868312398</v>
          </cell>
          <cell r="CE62">
            <v>0.34642803903859137</v>
          </cell>
          <cell r="CF62">
            <v>1.4487454248798342</v>
          </cell>
          <cell r="CH62">
            <v>0.35391528159490471</v>
          </cell>
          <cell r="CI62">
            <v>0.42807909996874893</v>
          </cell>
          <cell r="CJ62">
            <v>0.41604506807156644</v>
          </cell>
          <cell r="CK62">
            <v>0.34957983193277309</v>
          </cell>
          <cell r="CL62">
            <v>1.5469644454868441</v>
          </cell>
          <cell r="CN62">
            <v>0.41897400832633702</v>
          </cell>
          <cell r="CO62">
            <v>0.44697746122245091</v>
          </cell>
          <cell r="CP62">
            <v>0.4564424879197978</v>
          </cell>
          <cell r="CQ62">
            <v>0.39678299057137734</v>
          </cell>
          <cell r="CR62">
            <v>1.6955506811570753</v>
          </cell>
          <cell r="CT62">
            <v>0.4574183361958124</v>
          </cell>
          <cell r="CU62">
            <v>0.49653970513348034</v>
          </cell>
          <cell r="CV62">
            <v>0.49158031161749621</v>
          </cell>
          <cell r="CW62">
            <v>0.45471166154410908</v>
          </cell>
          <cell r="CX62">
            <v>1.8966591619756448</v>
          </cell>
          <cell r="CZ62">
            <v>0.56208817490290519</v>
          </cell>
          <cell r="DA62">
            <v>0.61753144267312943</v>
          </cell>
          <cell r="DB62">
            <v>0.60432115050361535</v>
          </cell>
          <cell r="DC62">
            <v>0.53814046155975681</v>
          </cell>
          <cell r="DD62">
            <v>2.3175652592194886</v>
          </cell>
          <cell r="DF62">
            <v>0.6531343037822378</v>
          </cell>
          <cell r="DG62">
            <v>0.71446564812248625</v>
          </cell>
          <cell r="DH62">
            <v>0.69942618155113068</v>
          </cell>
          <cell r="DI62">
            <v>0.62406412239139608</v>
          </cell>
          <cell r="DJ62">
            <v>2.685781618347427</v>
          </cell>
          <cell r="DL62" t="str">
            <v>EPS - Reported</v>
          </cell>
          <cell r="DM62" t="str">
            <v>EPS - Reported</v>
          </cell>
          <cell r="DN62">
            <v>0.41604506807156644</v>
          </cell>
          <cell r="DO62">
            <v>0.4564424879197978</v>
          </cell>
          <cell r="DP62">
            <v>0.46941176726619416</v>
          </cell>
          <cell r="DQ62">
            <v>9.7098662977738615E-2</v>
          </cell>
          <cell r="DR62">
            <v>-2.7628790436865502E-2</v>
          </cell>
          <cell r="DS62">
            <v>5.332101167837533E-2</v>
          </cell>
        </row>
        <row r="64">
          <cell r="M64">
            <v>7.833333333333333</v>
          </cell>
          <cell r="N64">
            <v>13.827291666666667</v>
          </cell>
          <cell r="O64">
            <v>14.863333333333335</v>
          </cell>
          <cell r="P64">
            <v>17.061666666666664</v>
          </cell>
          <cell r="Q64">
            <v>21.000000000000004</v>
          </cell>
          <cell r="R64">
            <v>27.918333333333333</v>
          </cell>
          <cell r="S64">
            <v>31.740000000000002</v>
          </cell>
        </row>
        <row r="65">
          <cell r="A65" t="str">
            <v>Average diluted shares outstanding</v>
          </cell>
          <cell r="C65">
            <v>29244</v>
          </cell>
          <cell r="D65">
            <v>29308</v>
          </cell>
          <cell r="E65">
            <v>29436</v>
          </cell>
          <cell r="F65">
            <v>33046</v>
          </cell>
          <cell r="G65">
            <v>34778</v>
          </cell>
          <cell r="H65">
            <v>35804</v>
          </cell>
          <cell r="I65">
            <v>42064</v>
          </cell>
          <cell r="J65">
            <v>42554</v>
          </cell>
          <cell r="K65">
            <v>43204</v>
          </cell>
          <cell r="L65">
            <v>99430</v>
          </cell>
          <cell r="M65">
            <v>103456</v>
          </cell>
          <cell r="N65">
            <v>105572</v>
          </cell>
          <cell r="O65">
            <v>107384</v>
          </cell>
          <cell r="P65">
            <v>109060</v>
          </cell>
          <cell r="Q65">
            <v>111423</v>
          </cell>
          <cell r="R65">
            <v>113385</v>
          </cell>
          <cell r="S65">
            <v>115119</v>
          </cell>
          <cell r="T65">
            <v>116389.80151555827</v>
          </cell>
          <cell r="U65">
            <v>117579.44651320264</v>
          </cell>
          <cell r="V65">
            <v>118817.3709646803</v>
          </cell>
          <cell r="W65">
            <v>120102.43806692178</v>
          </cell>
          <cell r="X65">
            <v>120471.60143835662</v>
          </cell>
          <cell r="Y65">
            <v>120187.30825308527</v>
          </cell>
          <cell r="Z65">
            <v>120187.30825308527</v>
          </cell>
          <cell r="AA65">
            <v>120187.30825308527</v>
          </cell>
          <cell r="AE65" t="str">
            <v>Average diluted shares outstanding</v>
          </cell>
          <cell r="AR65">
            <v>87416</v>
          </cell>
          <cell r="AS65">
            <v>102168</v>
          </cell>
          <cell r="AT65">
            <v>102356</v>
          </cell>
          <cell r="AU65">
            <v>103504</v>
          </cell>
          <cell r="AV65">
            <v>99430</v>
          </cell>
          <cell r="AX65">
            <v>102472</v>
          </cell>
          <cell r="AY65">
            <v>103096</v>
          </cell>
          <cell r="AZ65">
            <v>103712</v>
          </cell>
          <cell r="BA65">
            <v>104514</v>
          </cell>
          <cell r="BB65">
            <v>103456</v>
          </cell>
          <cell r="BD65">
            <v>104094</v>
          </cell>
          <cell r="BE65">
            <v>104854</v>
          </cell>
          <cell r="BF65">
            <v>106410</v>
          </cell>
          <cell r="BG65">
            <v>106898</v>
          </cell>
          <cell r="BH65">
            <v>105572</v>
          </cell>
          <cell r="BJ65">
            <v>107214</v>
          </cell>
          <cell r="BK65">
            <v>107396</v>
          </cell>
          <cell r="BL65">
            <v>107430</v>
          </cell>
          <cell r="BM65">
            <v>107480</v>
          </cell>
          <cell r="BN65">
            <v>107384</v>
          </cell>
          <cell r="BP65">
            <v>107506</v>
          </cell>
          <cell r="BQ65">
            <v>108444</v>
          </cell>
          <cell r="BR65">
            <v>109728</v>
          </cell>
          <cell r="BS65">
            <v>110532</v>
          </cell>
          <cell r="BT65">
            <v>109060</v>
          </cell>
          <cell r="BV65">
            <v>110762</v>
          </cell>
          <cell r="BW65">
            <v>111441</v>
          </cell>
          <cell r="BX65">
            <v>111556</v>
          </cell>
          <cell r="BY65">
            <v>111925</v>
          </cell>
          <cell r="BZ65">
            <v>111423</v>
          </cell>
          <cell r="CB65">
            <v>112510</v>
          </cell>
          <cell r="CC65">
            <v>113138</v>
          </cell>
          <cell r="CD65">
            <v>113830</v>
          </cell>
          <cell r="CE65">
            <v>114041</v>
          </cell>
          <cell r="CF65">
            <v>113385</v>
          </cell>
          <cell r="CH65">
            <v>114615</v>
          </cell>
          <cell r="CI65">
            <v>115196</v>
          </cell>
          <cell r="CJ65">
            <v>115026</v>
          </cell>
          <cell r="CK65">
            <v>115430</v>
          </cell>
          <cell r="CL65">
            <v>115119</v>
          </cell>
          <cell r="CN65">
            <v>115537</v>
          </cell>
          <cell r="CO65">
            <v>116111</v>
          </cell>
          <cell r="CP65">
            <v>116306</v>
          </cell>
          <cell r="CQ65">
            <v>116520.83506354179</v>
          </cell>
          <cell r="CR65">
            <v>116389.80151555827</v>
          </cell>
          <cell r="CT65">
            <v>116904.76401594898</v>
          </cell>
          <cell r="CU65">
            <v>117293.39501182867</v>
          </cell>
          <cell r="CV65">
            <v>117506.90328154097</v>
          </cell>
          <cell r="CW65">
            <v>117720.41155125327</v>
          </cell>
          <cell r="CX65">
            <v>117579.44651320264</v>
          </cell>
          <cell r="CZ65">
            <v>118118.47280813861</v>
          </cell>
          <cell r="DA65">
            <v>118521.78968567919</v>
          </cell>
          <cell r="DB65">
            <v>118745.80919670197</v>
          </cell>
          <cell r="DC65">
            <v>118969.82870772472</v>
          </cell>
          <cell r="DD65">
            <v>118817.3709646803</v>
          </cell>
          <cell r="DF65">
            <v>119381.7872335531</v>
          </cell>
          <cell r="DG65">
            <v>119798.11325069732</v>
          </cell>
          <cell r="DH65">
            <v>120030.86774435182</v>
          </cell>
          <cell r="DI65">
            <v>120263.62223800633</v>
          </cell>
          <cell r="DJ65">
            <v>120102.43806692178</v>
          </cell>
          <cell r="DL65" t="str">
            <v>Average diluted shares outstanding</v>
          </cell>
          <cell r="DM65" t="str">
            <v>Average diluted shares outstanding</v>
          </cell>
          <cell r="DN65">
            <v>115026</v>
          </cell>
          <cell r="DO65">
            <v>116306</v>
          </cell>
          <cell r="DP65">
            <v>115602.17442659162</v>
          </cell>
          <cell r="DQ65">
            <v>1.1127918905291079E-2</v>
          </cell>
          <cell r="DR65">
            <v>6.0883419961561547E-3</v>
          </cell>
          <cell r="DS65">
            <v>-1.6461806791252531E-3</v>
          </cell>
          <cell r="EA65" t="str">
            <v>mstag:averageDilutedSharesOutstanding</v>
          </cell>
          <cell r="EB65">
            <v>3</v>
          </cell>
          <cell r="EC65" t="str">
            <v>ms_eqr_gcim_Decimal:ms_eqr_gcim_decimal</v>
          </cell>
          <cell r="ED65" t="b">
            <v>0</v>
          </cell>
          <cell r="EE65" t="b">
            <v>0</v>
          </cell>
        </row>
        <row r="66">
          <cell r="A66" t="str">
            <v>Ending diluted shares outstanding</v>
          </cell>
          <cell r="M66">
            <v>104209.0873027505</v>
          </cell>
          <cell r="N66">
            <v>106892.71182803939</v>
          </cell>
          <cell r="O66">
            <v>107909.68846378339</v>
          </cell>
          <cell r="P66">
            <v>110366.2649487208</v>
          </cell>
          <cell r="Q66">
            <v>112143.93542465604</v>
          </cell>
          <cell r="R66">
            <v>114215.78877718961</v>
          </cell>
          <cell r="S66">
            <v>115806.47042385633</v>
          </cell>
          <cell r="T66">
            <v>116973.13260726022</v>
          </cell>
          <cell r="U66">
            <v>118185.76041914505</v>
          </cell>
          <cell r="V66">
            <v>119448.98151021557</v>
          </cell>
          <cell r="W66">
            <v>120755.89462362799</v>
          </cell>
          <cell r="X66">
            <v>120187.30825308527</v>
          </cell>
          <cell r="Y66">
            <v>120187.30825308527</v>
          </cell>
          <cell r="Z66">
            <v>120187.30825308527</v>
          </cell>
          <cell r="AE66" t="str">
            <v>Ending diluted shares outstanding</v>
          </cell>
          <cell r="AV66">
            <v>103772.93832436208</v>
          </cell>
          <cell r="BB66">
            <v>104209.0873027505</v>
          </cell>
          <cell r="BH66">
            <v>106892.71182803939</v>
          </cell>
          <cell r="BN66">
            <v>107909.68846378339</v>
          </cell>
          <cell r="BT66">
            <v>110366.2649487208</v>
          </cell>
          <cell r="BZ66">
            <v>112143.93542465604</v>
          </cell>
          <cell r="CF66">
            <v>114215.78877718961</v>
          </cell>
          <cell r="CI66">
            <v>115339.51159647868</v>
          </cell>
          <cell r="CJ66">
            <v>115205.68098485864</v>
          </cell>
          <cell r="CL66">
            <v>115806.47042385633</v>
          </cell>
          <cell r="CN66">
            <v>116010.5746066236</v>
          </cell>
          <cell r="CO66">
            <v>116214.67878939088</v>
          </cell>
          <cell r="CP66">
            <v>116418.78297215815</v>
          </cell>
          <cell r="CQ66">
            <v>116622.88715492543</v>
          </cell>
          <cell r="CR66">
            <v>116973.13260726022</v>
          </cell>
          <cell r="CT66">
            <v>117186.64087697252</v>
          </cell>
          <cell r="CU66">
            <v>117400.14914668482</v>
          </cell>
          <cell r="CV66">
            <v>117613.65741639712</v>
          </cell>
          <cell r="CW66">
            <v>117827.16568610942</v>
          </cell>
          <cell r="CX66">
            <v>118185.76041914505</v>
          </cell>
          <cell r="CZ66">
            <v>118409.77993016782</v>
          </cell>
          <cell r="DA66">
            <v>118633.79944119058</v>
          </cell>
          <cell r="DB66">
            <v>118857.81895221335</v>
          </cell>
          <cell r="DC66">
            <v>119081.83846323611</v>
          </cell>
          <cell r="DD66">
            <v>119448.98151021557</v>
          </cell>
          <cell r="DF66">
            <v>119681.73600387007</v>
          </cell>
          <cell r="DG66">
            <v>119914.49049752457</v>
          </cell>
          <cell r="DH66">
            <v>120147.24499117908</v>
          </cell>
          <cell r="DI66">
            <v>120379.99948483358</v>
          </cell>
          <cell r="DJ66">
            <v>120755.89462362799</v>
          </cell>
          <cell r="DL66" t="str">
            <v>Ending diluted shares outstanding</v>
          </cell>
          <cell r="DM66" t="str">
            <v>Ending diluted shares outstanding</v>
          </cell>
          <cell r="DP66">
            <v>115561.31522713868</v>
          </cell>
          <cell r="EA66" t="str">
            <v>mstag:periodEndDilutedSharesOutstanding</v>
          </cell>
          <cell r="EB66">
            <v>3</v>
          </cell>
          <cell r="EC66" t="str">
            <v>ms_eqr_gcim_Decimal:ms_eqr_gcim_decimal</v>
          </cell>
          <cell r="ED66" t="b">
            <v>0</v>
          </cell>
          <cell r="EE66" t="b">
            <v>0</v>
          </cell>
        </row>
        <row r="67">
          <cell r="A67" t="str">
            <v>Average basic shares outstanding</v>
          </cell>
          <cell r="M67">
            <v>102345</v>
          </cell>
          <cell r="N67">
            <v>104396</v>
          </cell>
          <cell r="O67">
            <v>106222</v>
          </cell>
          <cell r="P67">
            <v>108036</v>
          </cell>
          <cell r="Q67">
            <v>110042</v>
          </cell>
          <cell r="R67">
            <v>111571.50099999999</v>
          </cell>
          <cell r="S67">
            <v>113253</v>
          </cell>
          <cell r="T67">
            <v>114337.53536553455</v>
          </cell>
          <cell r="U67">
            <v>115172.76027049369</v>
          </cell>
          <cell r="V67">
            <v>116047.8158319638</v>
          </cell>
          <cell r="W67">
            <v>116961.36384131832</v>
          </cell>
          <cell r="X67">
            <v>116950.1517102496</v>
          </cell>
          <cell r="Y67">
            <v>116473.43059187187</v>
          </cell>
          <cell r="Z67">
            <v>116473.43059187187</v>
          </cell>
          <cell r="AA67">
            <v>116473.43059187187</v>
          </cell>
          <cell r="AE67" t="str">
            <v>Average basic shares outstanding</v>
          </cell>
          <cell r="AV67">
            <v>97348</v>
          </cell>
          <cell r="BB67">
            <v>102345</v>
          </cell>
          <cell r="BH67">
            <v>104396</v>
          </cell>
          <cell r="BN67">
            <v>106222</v>
          </cell>
          <cell r="BT67">
            <v>108036</v>
          </cell>
          <cell r="BZ67">
            <v>110042</v>
          </cell>
          <cell r="CB67">
            <v>110896</v>
          </cell>
          <cell r="CC67">
            <v>111448</v>
          </cell>
          <cell r="CD67">
            <v>111911</v>
          </cell>
          <cell r="CF67">
            <v>111571.50099999999</v>
          </cell>
          <cell r="CH67">
            <v>112523</v>
          </cell>
          <cell r="CI67">
            <v>113253</v>
          </cell>
          <cell r="CJ67">
            <v>113464</v>
          </cell>
          <cell r="CK67">
            <v>113755</v>
          </cell>
          <cell r="CL67">
            <v>113253</v>
          </cell>
          <cell r="CN67">
            <v>113936</v>
          </cell>
          <cell r="CO67">
            <v>114533</v>
          </cell>
          <cell r="CP67">
            <v>114946</v>
          </cell>
          <cell r="CR67">
            <v>114337.53536553455</v>
          </cell>
          <cell r="CX67">
            <v>115172.76027049369</v>
          </cell>
          <cell r="DD67">
            <v>116047.8158319638</v>
          </cell>
          <cell r="DJ67">
            <v>116961.36384131832</v>
          </cell>
          <cell r="DL67" t="str">
            <v>Average basic shares outstanding</v>
          </cell>
          <cell r="DM67" t="str">
            <v>Average basic shares outstanding</v>
          </cell>
          <cell r="DN67">
            <v>113464</v>
          </cell>
          <cell r="DO67">
            <v>114946</v>
          </cell>
          <cell r="EA67" t="str">
            <v>mstag:averageBasicSharesOutstanding</v>
          </cell>
          <cell r="EB67">
            <v>3</v>
          </cell>
          <cell r="EC67" t="str">
            <v>ms_eqr_gcim_Decimal:ms_eqr_gcim_decimal</v>
          </cell>
          <cell r="ED67" t="b">
            <v>0</v>
          </cell>
          <cell r="EE67" t="b">
            <v>0</v>
          </cell>
        </row>
        <row r="68">
          <cell r="A68" t="str">
            <v>Ending basic shares outstanding</v>
          </cell>
          <cell r="M68">
            <v>103090</v>
          </cell>
          <cell r="N68">
            <v>105702</v>
          </cell>
          <cell r="O68">
            <v>106742</v>
          </cell>
          <cell r="P68">
            <v>109330</v>
          </cell>
          <cell r="Q68">
            <v>110754</v>
          </cell>
          <cell r="R68">
            <v>112389.00199999999</v>
          </cell>
          <cell r="S68">
            <v>113929.327</v>
          </cell>
          <cell r="T68">
            <v>114745.7437310691</v>
          </cell>
          <cell r="U68">
            <v>115599.77680991829</v>
          </cell>
          <cell r="V68">
            <v>116495.85485400932</v>
          </cell>
          <cell r="W68">
            <v>117426.87282862733</v>
          </cell>
          <cell r="X68">
            <v>116473.43059187187</v>
          </cell>
          <cell r="Y68">
            <v>116473.43059187187</v>
          </cell>
          <cell r="Z68">
            <v>116473.43059187187</v>
          </cell>
          <cell r="AA68">
            <v>116473.43059187187</v>
          </cell>
          <cell r="AE68" t="str">
            <v>Ending basic shares outstanding</v>
          </cell>
          <cell r="AU68">
            <v>101600</v>
          </cell>
          <cell r="AV68">
            <v>101600</v>
          </cell>
          <cell r="BA68">
            <v>103090</v>
          </cell>
          <cell r="BB68">
            <v>103090</v>
          </cell>
          <cell r="BG68">
            <v>105702</v>
          </cell>
          <cell r="BH68">
            <v>105702</v>
          </cell>
          <cell r="BM68">
            <v>106742</v>
          </cell>
          <cell r="BN68">
            <v>106742</v>
          </cell>
          <cell r="BS68">
            <v>109330</v>
          </cell>
          <cell r="BT68">
            <v>109330</v>
          </cell>
          <cell r="BY68">
            <v>110754</v>
          </cell>
          <cell r="BZ68">
            <v>110754</v>
          </cell>
          <cell r="CE68">
            <v>112389.00199999999</v>
          </cell>
          <cell r="CF68">
            <v>112389.00199999999</v>
          </cell>
          <cell r="CH68">
            <v>113199.35400000001</v>
          </cell>
          <cell r="CI68">
            <v>113394.091</v>
          </cell>
          <cell r="CJ68">
            <v>113641.24099999999</v>
          </cell>
          <cell r="CK68">
            <v>113929.327</v>
          </cell>
          <cell r="CL68">
            <v>113929.327</v>
          </cell>
          <cell r="CR68">
            <v>114745.7437310691</v>
          </cell>
          <cell r="CX68">
            <v>115599.77680991829</v>
          </cell>
          <cell r="DD68">
            <v>116495.85485400932</v>
          </cell>
          <cell r="DJ68">
            <v>117426.87282862733</v>
          </cell>
          <cell r="DL68" t="str">
            <v>Ending basic shares outstanding</v>
          </cell>
          <cell r="DM68" t="str">
            <v>Ending basic shares outstanding</v>
          </cell>
          <cell r="EA68" t="str">
            <v>mstag:periodEndBasicSharesOutstanding</v>
          </cell>
          <cell r="EB68">
            <v>3</v>
          </cell>
          <cell r="EC68" t="str">
            <v>ms_eqr_gcim_Decimal:ms_eqr_gcim_decimal</v>
          </cell>
          <cell r="ED68" t="b">
            <v>0</v>
          </cell>
          <cell r="EE68" t="b">
            <v>0</v>
          </cell>
        </row>
        <row r="69">
          <cell r="A69" t="str">
            <v>Share price ($)</v>
          </cell>
          <cell r="B69">
            <v>32.24</v>
          </cell>
          <cell r="M69">
            <v>7.833333333333333</v>
          </cell>
          <cell r="N69">
            <v>13.827291666666667</v>
          </cell>
          <cell r="O69">
            <v>14.863333333333335</v>
          </cell>
          <cell r="P69">
            <v>17.061666666666664</v>
          </cell>
          <cell r="Q69">
            <v>21</v>
          </cell>
          <cell r="R69">
            <v>27.918333333333333</v>
          </cell>
          <cell r="S69">
            <v>32.24</v>
          </cell>
          <cell r="T69">
            <v>34.638279866666664</v>
          </cell>
          <cell r="U69">
            <v>37.21496377548155</v>
          </cell>
          <cell r="V69">
            <v>39.983322905799994</v>
          </cell>
          <cell r="W69">
            <v>42.957615657890948</v>
          </cell>
          <cell r="X69">
            <v>46.15316109065536</v>
          </cell>
          <cell r="Y69">
            <v>49.586417822254056</v>
          </cell>
          <cell r="Z69">
            <v>53.275068800021828</v>
          </cell>
          <cell r="AA69">
            <v>57.238112376274117</v>
          </cell>
          <cell r="AE69" t="str">
            <v>Share price ($)</v>
          </cell>
          <cell r="CL69">
            <v>32.24</v>
          </cell>
          <cell r="CR69">
            <v>34.638279866666664</v>
          </cell>
          <cell r="CX69">
            <v>37.21496377548155</v>
          </cell>
          <cell r="DD69">
            <v>39.983322905799994</v>
          </cell>
          <cell r="DJ69">
            <v>42.957615657890948</v>
          </cell>
          <cell r="DL69" t="str">
            <v>Share price ($)</v>
          </cell>
          <cell r="DM69" t="str">
            <v>Share price ($)</v>
          </cell>
        </row>
        <row r="70">
          <cell r="A70" t="str">
            <v>Share Repurchases (shares 000's)</v>
          </cell>
          <cell r="S70">
            <v>0</v>
          </cell>
          <cell r="T70">
            <v>0</v>
          </cell>
          <cell r="U70">
            <v>0</v>
          </cell>
          <cell r="V70">
            <v>0</v>
          </cell>
          <cell r="W70">
            <v>0</v>
          </cell>
          <cell r="X70">
            <v>0</v>
          </cell>
          <cell r="Y70">
            <v>0</v>
          </cell>
          <cell r="Z70">
            <v>0</v>
          </cell>
          <cell r="AE70" t="str">
            <v>Share Repurchases (shares 000's)</v>
          </cell>
          <cell r="CF70">
            <v>0.19733247915721291</v>
          </cell>
          <cell r="CL70">
            <v>0</v>
          </cell>
          <cell r="CR70">
            <v>0</v>
          </cell>
          <cell r="CX70">
            <v>0</v>
          </cell>
          <cell r="DD70">
            <v>0</v>
          </cell>
          <cell r="DJ70">
            <v>0</v>
          </cell>
          <cell r="DL70" t="str">
            <v>Share Repurchases (shares 000's)</v>
          </cell>
          <cell r="DM70" t="str">
            <v>Share Repurchases (shares 000's)</v>
          </cell>
        </row>
        <row r="71">
          <cell r="A71" t="str">
            <v>Share Issuance (shares 000's)</v>
          </cell>
          <cell r="S71">
            <v>635.63895781637711</v>
          </cell>
          <cell r="T71">
            <v>816.41673106909252</v>
          </cell>
          <cell r="U71">
            <v>854.03307884918036</v>
          </cell>
          <cell r="V71">
            <v>896.07804409103483</v>
          </cell>
          <cell r="W71">
            <v>931.01797461800277</v>
          </cell>
          <cell r="X71">
            <v>953.44223675545481</v>
          </cell>
          <cell r="Y71">
            <v>0</v>
          </cell>
          <cell r="Z71">
            <v>0</v>
          </cell>
          <cell r="AE71" t="str">
            <v>Share Issuance (shares 000's)</v>
          </cell>
          <cell r="CL71">
            <v>635.63895781637711</v>
          </cell>
          <cell r="CR71">
            <v>816.41673106909252</v>
          </cell>
          <cell r="CX71">
            <v>854.03307884918036</v>
          </cell>
          <cell r="DD71">
            <v>896.07804409103483</v>
          </cell>
          <cell r="DJ71">
            <v>931.01797461800277</v>
          </cell>
          <cell r="DL71" t="str">
            <v>Share Issuance (shares 000's)</v>
          </cell>
          <cell r="DM71" t="str">
            <v>Share Issuance (shares 000's)</v>
          </cell>
        </row>
        <row r="72">
          <cell r="A72" t="str">
            <v>Net increase in shares outstanding</v>
          </cell>
          <cell r="N72">
            <v>2116</v>
          </cell>
          <cell r="O72">
            <v>1812</v>
          </cell>
          <cell r="P72">
            <v>1676</v>
          </cell>
          <cell r="Q72">
            <v>2363</v>
          </cell>
          <cell r="R72">
            <v>1962</v>
          </cell>
          <cell r="S72">
            <v>1540.3250000000116</v>
          </cell>
          <cell r="T72">
            <v>816.41673106909252</v>
          </cell>
          <cell r="U72">
            <v>854.03307884918036</v>
          </cell>
          <cell r="V72">
            <v>896.07804409103483</v>
          </cell>
          <cell r="W72">
            <v>931.01797461800277</v>
          </cell>
          <cell r="X72">
            <v>953.44223675545481</v>
          </cell>
          <cell r="Y72">
            <v>0</v>
          </cell>
          <cell r="Z72">
            <v>0</v>
          </cell>
          <cell r="AA72">
            <v>0</v>
          </cell>
          <cell r="AE72" t="str">
            <v>Net increase in shares outstanding</v>
          </cell>
          <cell r="BB72">
            <v>1490</v>
          </cell>
          <cell r="BH72">
            <v>2612</v>
          </cell>
          <cell r="BN72">
            <v>1040</v>
          </cell>
          <cell r="BT72">
            <v>2588</v>
          </cell>
          <cell r="BZ72">
            <v>1424</v>
          </cell>
          <cell r="CF72">
            <v>1635.0019999999931</v>
          </cell>
          <cell r="CL72">
            <v>1540.3250000000116</v>
          </cell>
          <cell r="CN72">
            <v>204.10418276727313</v>
          </cell>
          <cell r="CO72">
            <v>204.10418276727313</v>
          </cell>
          <cell r="CP72">
            <v>204.10418276727313</v>
          </cell>
          <cell r="CQ72">
            <v>204.10418276727313</v>
          </cell>
          <cell r="CR72">
            <v>816.41673106909252</v>
          </cell>
          <cell r="CT72">
            <v>213.50826971229509</v>
          </cell>
          <cell r="CU72">
            <v>213.50826971229509</v>
          </cell>
          <cell r="CV72">
            <v>213.50826971229509</v>
          </cell>
          <cell r="CW72">
            <v>213.50826971229509</v>
          </cell>
          <cell r="CX72">
            <v>854.03307884918036</v>
          </cell>
          <cell r="CZ72">
            <v>224.01951102275871</v>
          </cell>
          <cell r="DA72">
            <v>224.01951102275871</v>
          </cell>
          <cell r="DB72">
            <v>224.01951102275871</v>
          </cell>
          <cell r="DC72">
            <v>224.01951102275871</v>
          </cell>
          <cell r="DD72">
            <v>896.07804409103483</v>
          </cell>
          <cell r="DF72">
            <v>232.75449365450069</v>
          </cell>
          <cell r="DG72">
            <v>232.75449365450069</v>
          </cell>
          <cell r="DH72">
            <v>232.75449365450069</v>
          </cell>
          <cell r="DI72">
            <v>232.75449365450069</v>
          </cell>
          <cell r="DJ72">
            <v>931.01797461800277</v>
          </cell>
          <cell r="DL72" t="str">
            <v>Net increase in shares outstanding</v>
          </cell>
          <cell r="DM72" t="str">
            <v>Net increase in shares outstanding</v>
          </cell>
          <cell r="DP72">
            <v>-81.718398905881372</v>
          </cell>
        </row>
        <row r="73">
          <cell r="A73" t="str">
            <v>Stock Options issued (shares 000's)</v>
          </cell>
          <cell r="S73">
            <v>50.356646666710731</v>
          </cell>
          <cell r="T73">
            <v>350.24545233479824</v>
          </cell>
          <cell r="U73">
            <v>358.59473303564488</v>
          </cell>
          <cell r="V73">
            <v>367.14304697948393</v>
          </cell>
          <cell r="W73">
            <v>375.89513879441392</v>
          </cell>
          <cell r="X73">
            <v>384.85586621273376</v>
          </cell>
          <cell r="Y73">
            <v>0</v>
          </cell>
          <cell r="Z73">
            <v>0</v>
          </cell>
          <cell r="AE73" t="str">
            <v>Stock Options issued (shares 000's)</v>
          </cell>
          <cell r="BH73">
            <v>71.624525288891164</v>
          </cell>
          <cell r="BN73">
            <v>-23.023364256005152</v>
          </cell>
          <cell r="BT73">
            <v>-131.42351506259001</v>
          </cell>
          <cell r="BZ73">
            <v>353.6704759352433</v>
          </cell>
          <cell r="CF73">
            <v>436.85135253357294</v>
          </cell>
          <cell r="CL73">
            <v>50.356646666710731</v>
          </cell>
          <cell r="CR73">
            <v>350.24545233479824</v>
          </cell>
          <cell r="CX73">
            <v>358.59473303564488</v>
          </cell>
          <cell r="DD73">
            <v>367.14304697948393</v>
          </cell>
          <cell r="DJ73">
            <v>375.89513879441392</v>
          </cell>
          <cell r="DL73" t="str">
            <v>Stock Options issued (shares 000's)</v>
          </cell>
          <cell r="DM73" t="str">
            <v>Stock Options issued (shares 000's)</v>
          </cell>
        </row>
        <row r="74">
          <cell r="A74" t="str">
            <v>Current Shares Outstanding</v>
          </cell>
          <cell r="B74">
            <v>115430</v>
          </cell>
          <cell r="AE74" t="str">
            <v>Current Shares Outstanding</v>
          </cell>
          <cell r="DL74" t="str">
            <v>Current Shares Outstanding</v>
          </cell>
          <cell r="DM74" t="str">
            <v>Current Shares Outstanding</v>
          </cell>
          <cell r="EA74" t="str">
            <v>mstag:currentDilutedSharesOutstanding</v>
          </cell>
          <cell r="EB74">
            <v>3</v>
          </cell>
          <cell r="EC74" t="str">
            <v>ms_eqr_gcim_Decimal:ms_eqr_gcim_decimal</v>
          </cell>
          <cell r="ED74" t="b">
            <v>0</v>
          </cell>
          <cell r="EE74" t="b">
            <v>0</v>
          </cell>
        </row>
        <row r="75">
          <cell r="T75">
            <v>19.214996261725897</v>
          </cell>
          <cell r="U75">
            <v>17.177572361532377</v>
          </cell>
          <cell r="V75">
            <v>35.692841141294977</v>
          </cell>
        </row>
        <row r="76">
          <cell r="A76" t="str">
            <v>GROWTH &amp; MARGIN ANALYSIS</v>
          </cell>
          <cell r="U76">
            <v>36.444298707130187</v>
          </cell>
          <cell r="AE76" t="str">
            <v>GROWTH &amp; MARGIN ANALYSIS</v>
          </cell>
          <cell r="DL76" t="str">
            <v>GROWTH &amp; MARGIN ANALYSIS</v>
          </cell>
          <cell r="DM76" t="str">
            <v>GROWTH &amp; MARGIN ANALYSIS</v>
          </cell>
        </row>
        <row r="77">
          <cell r="A77" t="str">
            <v>% of Sales</v>
          </cell>
          <cell r="AE77" t="str">
            <v>% of Sales</v>
          </cell>
          <cell r="DL77" t="str">
            <v>% of Sales</v>
          </cell>
          <cell r="DM77" t="str">
            <v>% of Sales</v>
          </cell>
        </row>
        <row r="78">
          <cell r="A78" t="str">
            <v>Cost of goods sold</v>
          </cell>
          <cell r="C78">
            <v>0.60733016073423007</v>
          </cell>
          <cell r="D78">
            <v>0.59255084951072812</v>
          </cell>
          <cell r="E78">
            <v>0.59071967461664865</v>
          </cell>
          <cell r="F78">
            <v>0.59856813741214898</v>
          </cell>
          <cell r="G78">
            <v>0.58517751426159936</v>
          </cell>
          <cell r="H78">
            <v>0.57951680463740496</v>
          </cell>
          <cell r="I78">
            <v>0.58158561658366859</v>
          </cell>
          <cell r="J78">
            <v>0.57455617748475818</v>
          </cell>
          <cell r="K78">
            <v>0.58159636022599315</v>
          </cell>
          <cell r="L78">
            <v>0.56865069577601501</v>
          </cell>
          <cell r="M78">
            <v>0.57020218525843391</v>
          </cell>
          <cell r="N78">
            <v>0.57163917253908025</v>
          </cell>
          <cell r="O78">
            <v>0.57835869225670289</v>
          </cell>
          <cell r="P78">
            <v>0.57776938463410887</v>
          </cell>
          <cell r="Q78">
            <v>0.568238846274287</v>
          </cell>
          <cell r="R78">
            <v>0.56363607028344742</v>
          </cell>
          <cell r="S78">
            <v>0.55908317281455766</v>
          </cell>
          <cell r="T78">
            <v>0.55569901899405993</v>
          </cell>
          <cell r="U78">
            <v>0.55522089852912337</v>
          </cell>
          <cell r="V78">
            <v>0.55499999999999994</v>
          </cell>
          <cell r="W78">
            <v>0.55400000000000005</v>
          </cell>
          <cell r="X78">
            <v>0.55000000000000004</v>
          </cell>
          <cell r="Y78">
            <v>0.54899999999999993</v>
          </cell>
          <cell r="Z78">
            <v>0.55200000000000005</v>
          </cell>
          <cell r="AA78">
            <v>0.55200000000000005</v>
          </cell>
          <cell r="AE78" t="str">
            <v>Cost of goods sold</v>
          </cell>
          <cell r="DL78" t="str">
            <v>Cost of goods sold</v>
          </cell>
          <cell r="DM78" t="str">
            <v>Cost of goods sold</v>
          </cell>
        </row>
        <row r="79">
          <cell r="A79" t="str">
            <v>Gross profit</v>
          </cell>
          <cell r="C79">
            <v>0.39266983926576993</v>
          </cell>
          <cell r="D79">
            <v>0.40744915048927183</v>
          </cell>
          <cell r="E79">
            <v>0.40928032538335135</v>
          </cell>
          <cell r="F79">
            <v>0.40143186258785102</v>
          </cell>
          <cell r="G79">
            <v>0.41482248573840069</v>
          </cell>
          <cell r="H79">
            <v>0.42048319536259504</v>
          </cell>
          <cell r="I79">
            <v>0.41841438341633141</v>
          </cell>
          <cell r="J79">
            <v>0.42544382251524182</v>
          </cell>
          <cell r="K79">
            <v>0.41840363977400691</v>
          </cell>
          <cell r="L79">
            <v>0.43134930422398499</v>
          </cell>
          <cell r="M79">
            <v>0.42979781474156609</v>
          </cell>
          <cell r="N79">
            <v>0.42836082746091975</v>
          </cell>
          <cell r="O79">
            <v>0.42164130774329711</v>
          </cell>
          <cell r="P79">
            <v>0.42223061536589107</v>
          </cell>
          <cell r="Q79">
            <v>0.431761153725713</v>
          </cell>
          <cell r="R79">
            <v>0.43636392971655263</v>
          </cell>
          <cell r="S79">
            <v>0.44091682718544234</v>
          </cell>
          <cell r="T79">
            <v>0.44430098100594012</v>
          </cell>
          <cell r="U79">
            <v>0.44477910147087657</v>
          </cell>
          <cell r="V79">
            <v>0.44500000000000001</v>
          </cell>
          <cell r="W79">
            <v>0.44600000000000001</v>
          </cell>
          <cell r="X79">
            <v>0.45</v>
          </cell>
          <cell r="Y79">
            <v>0.45100000000000001</v>
          </cell>
          <cell r="Z79">
            <v>0.44800000000000001</v>
          </cell>
          <cell r="AA79">
            <v>0.44800000000000001</v>
          </cell>
          <cell r="AE79" t="str">
            <v>Gross profit</v>
          </cell>
          <cell r="AF79">
            <v>0.42632024769248744</v>
          </cell>
          <cell r="AG79">
            <v>0.42105326993984088</v>
          </cell>
          <cell r="AH79">
            <v>0.4174160448827085</v>
          </cell>
          <cell r="AI79">
            <v>0.43832892947846386</v>
          </cell>
          <cell r="AJ79">
            <v>0.42544382251524182</v>
          </cell>
          <cell r="AL79">
            <v>0.42842164895281099</v>
          </cell>
          <cell r="AM79">
            <v>0.4006305902857627</v>
          </cell>
          <cell r="AN79">
            <v>0.4013392443744791</v>
          </cell>
          <cell r="AO79">
            <v>0.44778040960707971</v>
          </cell>
          <cell r="AP79">
            <v>0.41840363977400691</v>
          </cell>
          <cell r="AR79">
            <v>0.42641402850893007</v>
          </cell>
          <cell r="AS79">
            <v>0.41723650864069106</v>
          </cell>
          <cell r="AT79">
            <v>0.42226764746810236</v>
          </cell>
          <cell r="AU79">
            <v>0.46126848971126028</v>
          </cell>
          <cell r="AV79">
            <v>0.43134930422398499</v>
          </cell>
          <cell r="AX79">
            <v>0.43273838106233209</v>
          </cell>
          <cell r="AY79">
            <v>0.42967586886317755</v>
          </cell>
          <cell r="AZ79">
            <v>0.42107210048804161</v>
          </cell>
          <cell r="BA79">
            <v>0.43738559921804038</v>
          </cell>
          <cell r="BB79">
            <v>0.42979781474156609</v>
          </cell>
          <cell r="BD79">
            <v>0.42891204410552869</v>
          </cell>
          <cell r="BE79">
            <v>0.42015348658239393</v>
          </cell>
          <cell r="BF79">
            <v>0.4267949223798963</v>
          </cell>
          <cell r="BG79">
            <v>0.43781634258577395</v>
          </cell>
          <cell r="BH79">
            <v>0.42836082746091975</v>
          </cell>
          <cell r="BJ79">
            <v>0.42650657046455198</v>
          </cell>
          <cell r="BK79">
            <v>0.42014563743330779</v>
          </cell>
          <cell r="BL79">
            <v>0.42326164764905627</v>
          </cell>
          <cell r="BM79">
            <v>0.41684566940660195</v>
          </cell>
          <cell r="BN79">
            <v>0.42164130774329711</v>
          </cell>
          <cell r="BP79">
            <v>0.41518815818543336</v>
          </cell>
          <cell r="BQ79">
            <v>0.42154144365982216</v>
          </cell>
          <cell r="BR79">
            <v>0.42615398052316694</v>
          </cell>
          <cell r="BS79">
            <v>0.42507635261969173</v>
          </cell>
          <cell r="BT79">
            <v>0.42223061536589107</v>
          </cell>
          <cell r="BV79">
            <v>0.42051952173848361</v>
          </cell>
          <cell r="BW79">
            <v>0.43531563744493496</v>
          </cell>
          <cell r="BX79">
            <v>0.43538124887402729</v>
          </cell>
          <cell r="BY79">
            <v>0.43489282490447079</v>
          </cell>
          <cell r="BZ79">
            <v>0.431761153725713</v>
          </cell>
          <cell r="CB79">
            <v>0.42074772809653416</v>
          </cell>
          <cell r="CC79">
            <v>0.43930553770176645</v>
          </cell>
          <cell r="CD79">
            <v>0.43454299639348248</v>
          </cell>
          <cell r="CE79">
            <v>0.44944500974825424</v>
          </cell>
          <cell r="CF79">
            <v>0.43636392971655263</v>
          </cell>
          <cell r="CH79">
            <v>0.43505601559602419</v>
          </cell>
          <cell r="CI79">
            <v>0.4413539265120543</v>
          </cell>
          <cell r="CJ79">
            <v>0.4409757110512707</v>
          </cell>
          <cell r="CK79">
            <v>0.44602315468216042</v>
          </cell>
          <cell r="CL79">
            <v>0.44091682718544234</v>
          </cell>
          <cell r="CN79">
            <v>0.43917996558725914</v>
          </cell>
          <cell r="CO79">
            <v>0.44655796538062037</v>
          </cell>
          <cell r="CP79">
            <v>0.44380592887645104</v>
          </cell>
          <cell r="CQ79">
            <v>0.44750000000000001</v>
          </cell>
          <cell r="CR79">
            <v>0.44430098100594012</v>
          </cell>
          <cell r="CT79">
            <v>0.441</v>
          </cell>
          <cell r="CU79">
            <v>0.44700000000000001</v>
          </cell>
          <cell r="CV79">
            <v>0.44400000000000001</v>
          </cell>
          <cell r="CW79">
            <v>0.44700000000000001</v>
          </cell>
          <cell r="CX79">
            <v>0.44477910147087657</v>
          </cell>
          <cell r="CZ79">
            <v>0.441</v>
          </cell>
          <cell r="DA79">
            <v>0.443</v>
          </cell>
          <cell r="DB79">
            <v>0.443</v>
          </cell>
          <cell r="DC79">
            <v>0.442</v>
          </cell>
          <cell r="DD79">
            <v>0.44227310172001394</v>
          </cell>
          <cell r="DF79">
            <v>0.441</v>
          </cell>
          <cell r="DG79">
            <v>0.443</v>
          </cell>
          <cell r="DH79">
            <v>0.443</v>
          </cell>
          <cell r="DI79">
            <v>0.442</v>
          </cell>
          <cell r="DJ79">
            <v>0.4422723617617127</v>
          </cell>
          <cell r="DL79" t="str">
            <v>Gross profit</v>
          </cell>
          <cell r="DM79" t="str">
            <v>Gross profit</v>
          </cell>
          <cell r="DN79">
            <v>0.4409757110512707</v>
          </cell>
          <cell r="DO79">
            <v>0.44380592887645104</v>
          </cell>
          <cell r="DP79">
            <v>0.44800000000000001</v>
          </cell>
          <cell r="DQ79">
            <v>28.302178251803369</v>
          </cell>
          <cell r="DR79">
            <v>-41.940711235489701</v>
          </cell>
          <cell r="DS79">
            <v>11.799655872591352</v>
          </cell>
        </row>
        <row r="80">
          <cell r="A80" t="str">
            <v>Options expense (% of SG&amp;A)</v>
          </cell>
          <cell r="M80">
            <v>0</v>
          </cell>
          <cell r="N80">
            <v>0</v>
          </cell>
          <cell r="O80">
            <v>0</v>
          </cell>
          <cell r="P80">
            <v>0</v>
          </cell>
          <cell r="Q80">
            <v>0</v>
          </cell>
          <cell r="R80">
            <v>3.4654262092974925E-2</v>
          </cell>
          <cell r="S80">
            <v>3.4654262092974931E-2</v>
          </cell>
          <cell r="T80">
            <v>3.4654262092974925E-2</v>
          </cell>
          <cell r="U80">
            <v>3.4654262092974918E-2</v>
          </cell>
          <cell r="V80">
            <v>3.4654262092974931E-2</v>
          </cell>
          <cell r="W80">
            <v>3.4654262092974925E-2</v>
          </cell>
          <cell r="X80">
            <v>3.4654262092974925E-2</v>
          </cell>
          <cell r="Y80">
            <v>3.4654262092974925E-2</v>
          </cell>
          <cell r="Z80">
            <v>3.4654262092974925E-2</v>
          </cell>
          <cell r="AA80">
            <v>3.4654262092974925E-2</v>
          </cell>
          <cell r="AE80" t="str">
            <v>Options expense (% of SG&amp;A)</v>
          </cell>
          <cell r="AF80">
            <v>0</v>
          </cell>
          <cell r="AG80">
            <v>0</v>
          </cell>
          <cell r="AH80">
            <v>0</v>
          </cell>
          <cell r="AI80">
            <v>0</v>
          </cell>
          <cell r="AJ80">
            <v>0</v>
          </cell>
          <cell r="AL80">
            <v>0</v>
          </cell>
          <cell r="AM80">
            <v>0</v>
          </cell>
          <cell r="AN80">
            <v>0</v>
          </cell>
          <cell r="AO80">
            <v>0</v>
          </cell>
          <cell r="AP80">
            <v>0</v>
          </cell>
          <cell r="AR80">
            <v>0</v>
          </cell>
          <cell r="AS80">
            <v>0</v>
          </cell>
          <cell r="AT80">
            <v>0</v>
          </cell>
          <cell r="AU80">
            <v>0</v>
          </cell>
          <cell r="AV80">
            <v>0</v>
          </cell>
          <cell r="AX80">
            <v>0</v>
          </cell>
          <cell r="AY80">
            <v>0</v>
          </cell>
          <cell r="AZ80">
            <v>0</v>
          </cell>
          <cell r="BA80">
            <v>0</v>
          </cell>
          <cell r="BB80">
            <v>0</v>
          </cell>
          <cell r="BD80">
            <v>0</v>
          </cell>
          <cell r="BE80">
            <v>0</v>
          </cell>
          <cell r="BF80">
            <v>0</v>
          </cell>
          <cell r="BG80">
            <v>0</v>
          </cell>
          <cell r="BH80">
            <v>0</v>
          </cell>
          <cell r="BJ80">
            <v>0</v>
          </cell>
          <cell r="BK80">
            <v>0</v>
          </cell>
          <cell r="BL80">
            <v>0</v>
          </cell>
          <cell r="BM80">
            <v>0</v>
          </cell>
          <cell r="BN80">
            <v>0</v>
          </cell>
          <cell r="BP80">
            <v>0</v>
          </cell>
          <cell r="BQ80">
            <v>0</v>
          </cell>
          <cell r="BR80">
            <v>0</v>
          </cell>
          <cell r="BS80">
            <v>0</v>
          </cell>
          <cell r="BT80">
            <v>0</v>
          </cell>
          <cell r="BV80">
            <v>0</v>
          </cell>
          <cell r="BW80">
            <v>0</v>
          </cell>
          <cell r="BX80">
            <v>0</v>
          </cell>
          <cell r="BY80">
            <v>0</v>
          </cell>
          <cell r="BZ80">
            <v>0</v>
          </cell>
          <cell r="CB80">
            <v>0</v>
          </cell>
          <cell r="CC80">
            <v>0</v>
          </cell>
          <cell r="CD80">
            <v>0</v>
          </cell>
          <cell r="CE80">
            <v>0</v>
          </cell>
          <cell r="CF80">
            <v>3.4654262092974925E-2</v>
          </cell>
          <cell r="CH80">
            <v>3.4654262092974925E-2</v>
          </cell>
          <cell r="CI80">
            <v>3.4654262092974925E-2</v>
          </cell>
          <cell r="CJ80">
            <v>3.4654262092974925E-2</v>
          </cell>
          <cell r="CK80">
            <v>3.4654262092974925E-2</v>
          </cell>
          <cell r="CL80">
            <v>3.4654262092974931E-2</v>
          </cell>
          <cell r="CN80">
            <v>3.4654262092974925E-2</v>
          </cell>
          <cell r="CO80">
            <v>3.4654262092974925E-2</v>
          </cell>
          <cell r="CP80">
            <v>3.4654262092974925E-2</v>
          </cell>
          <cell r="CQ80">
            <v>3.4654262092974925E-2</v>
          </cell>
          <cell r="CR80">
            <v>1.1097563874615871E-2</v>
          </cell>
          <cell r="CT80">
            <v>3.4654262092974925E-2</v>
          </cell>
          <cell r="CU80">
            <v>3.4654262092974925E-2</v>
          </cell>
          <cell r="CV80">
            <v>3.4654262092974925E-2</v>
          </cell>
          <cell r="CW80">
            <v>3.4654262092974925E-2</v>
          </cell>
          <cell r="CX80">
            <v>1.1106860935091984E-2</v>
          </cell>
          <cell r="CZ80">
            <v>3.4654262092974925E-2</v>
          </cell>
          <cell r="DA80">
            <v>3.4654262092974925E-2</v>
          </cell>
          <cell r="DB80">
            <v>3.4654262092974925E-2</v>
          </cell>
          <cell r="DC80">
            <v>3.4654262092974925E-2</v>
          </cell>
          <cell r="DD80">
            <v>1.0663865364708642E-2</v>
          </cell>
          <cell r="DF80">
            <v>3.4654262092974925E-2</v>
          </cell>
          <cell r="DG80">
            <v>3.4654262092974925E-2</v>
          </cell>
          <cell r="DH80">
            <v>3.4654262092974925E-2</v>
          </cell>
          <cell r="DI80">
            <v>3.4654262092974925E-2</v>
          </cell>
          <cell r="DJ80">
            <v>1.0490424404300272E-2</v>
          </cell>
          <cell r="DL80" t="str">
            <v>Options expense (% of SG&amp;A)</v>
          </cell>
          <cell r="DM80" t="str">
            <v>Options expense (% of SG&amp;A)</v>
          </cell>
          <cell r="DN80">
            <v>3.4654262092974925E-2</v>
          </cell>
          <cell r="DO80">
            <v>3.4654262092974925E-2</v>
          </cell>
          <cell r="DP80">
            <v>3.4654262092974925E-2</v>
          </cell>
          <cell r="DQ80">
            <v>0</v>
          </cell>
          <cell r="DR80">
            <v>0</v>
          </cell>
          <cell r="DS80">
            <v>0</v>
          </cell>
        </row>
        <row r="81">
          <cell r="A81" t="str">
            <v>Total SG&amp;A</v>
          </cell>
          <cell r="C81">
            <v>0.32474627300539016</v>
          </cell>
          <cell r="D81">
            <v>0.31558823219608795</v>
          </cell>
          <cell r="E81">
            <v>0.3196092494575431</v>
          </cell>
          <cell r="F81">
            <v>0.30978974074830129</v>
          </cell>
          <cell r="G81">
            <v>0.31212101258851771</v>
          </cell>
          <cell r="H81">
            <v>0.31111408889682968</v>
          </cell>
          <cell r="I81">
            <v>0.30712497540917211</v>
          </cell>
          <cell r="J81">
            <v>0.30823738380968335</v>
          </cell>
          <cell r="K81">
            <v>0.32607715048791014</v>
          </cell>
          <cell r="L81">
            <v>0.32934989298813722</v>
          </cell>
          <cell r="M81">
            <v>0.328689462624983</v>
          </cell>
          <cell r="N81">
            <v>0.32413067524209971</v>
          </cell>
          <cell r="O81">
            <v>0.31626831442525277</v>
          </cell>
          <cell r="P81">
            <v>0.3129084491763548</v>
          </cell>
          <cell r="Q81">
            <v>0.31593681598816792</v>
          </cell>
          <cell r="R81">
            <v>0.31289951000284555</v>
          </cell>
          <cell r="S81">
            <v>0.31726919239565843</v>
          </cell>
          <cell r="T81">
            <v>0.32023662327138558</v>
          </cell>
          <cell r="U81">
            <v>0.32050490370543944</v>
          </cell>
          <cell r="V81">
            <v>0.31900000000000001</v>
          </cell>
          <cell r="W81">
            <v>0.317</v>
          </cell>
          <cell r="X81">
            <v>0.315</v>
          </cell>
          <cell r="Y81">
            <v>0.313</v>
          </cell>
          <cell r="Z81">
            <v>0.312</v>
          </cell>
          <cell r="AA81">
            <v>0.312</v>
          </cell>
          <cell r="AE81" t="str">
            <v>Total SG&amp;A</v>
          </cell>
          <cell r="AF81">
            <v>0.31053569342212878</v>
          </cell>
          <cell r="AG81">
            <v>0.30591403066175044</v>
          </cell>
          <cell r="AH81">
            <v>0.2978164242375767</v>
          </cell>
          <cell r="AI81">
            <v>0.32037402837279699</v>
          </cell>
          <cell r="AJ81">
            <v>0.30823738380968335</v>
          </cell>
          <cell r="AL81">
            <v>0.33877854721017342</v>
          </cell>
          <cell r="AM81">
            <v>0.31744955882886916</v>
          </cell>
          <cell r="AN81">
            <v>0.31200805630150941</v>
          </cell>
          <cell r="AO81">
            <v>0.34225377639728305</v>
          </cell>
          <cell r="AP81">
            <v>0.32645683447400797</v>
          </cell>
          <cell r="AR81">
            <v>0.32881421119684623</v>
          </cell>
          <cell r="AS81">
            <v>0.31713809297985285</v>
          </cell>
          <cell r="AT81">
            <v>0.31559349523274838</v>
          </cell>
          <cell r="AU81">
            <v>0.3585557556901916</v>
          </cell>
          <cell r="AV81">
            <v>0.32934989298813722</v>
          </cell>
          <cell r="AX81">
            <v>0.33319711071833591</v>
          </cell>
          <cell r="AY81">
            <v>0.3201463162498509</v>
          </cell>
          <cell r="AZ81">
            <v>0.30649966389963923</v>
          </cell>
          <cell r="BA81">
            <v>0.3592587981981733</v>
          </cell>
          <cell r="BB81">
            <v>0.328689462624983</v>
          </cell>
          <cell r="BD81">
            <v>0.33708687668104226</v>
          </cell>
          <cell r="BE81">
            <v>0.31013339223873793</v>
          </cell>
          <cell r="BF81">
            <v>0.31027292888338615</v>
          </cell>
          <cell r="BG81">
            <v>0.34175237178358842</v>
          </cell>
          <cell r="BH81">
            <v>0.32413067524209971</v>
          </cell>
          <cell r="BJ81">
            <v>0.32958925712970705</v>
          </cell>
          <cell r="BK81">
            <v>0.31009001081062182</v>
          </cell>
          <cell r="BL81">
            <v>0.31000976141543307</v>
          </cell>
          <cell r="BM81">
            <v>0.31765110217953735</v>
          </cell>
          <cell r="BN81">
            <v>0.31626831442525277</v>
          </cell>
          <cell r="BP81">
            <v>0.3169747404079829</v>
          </cell>
          <cell r="BQ81">
            <v>0.30776725208083194</v>
          </cell>
          <cell r="BR81">
            <v>0.30882231635539642</v>
          </cell>
          <cell r="BS81">
            <v>0.31924249483036232</v>
          </cell>
          <cell r="BT81">
            <v>0.3129084491763548</v>
          </cell>
          <cell r="BV81">
            <v>0.31135102431476791</v>
          </cell>
          <cell r="BW81">
            <v>0.31066923732727897</v>
          </cell>
          <cell r="BX81">
            <v>0.31206251840004218</v>
          </cell>
          <cell r="BY81">
            <v>0.32974617786971105</v>
          </cell>
          <cell r="BZ81">
            <v>0.31593681598816792</v>
          </cell>
          <cell r="CB81">
            <v>0.30582598195346161</v>
          </cell>
          <cell r="CC81">
            <v>0.30859597589450682</v>
          </cell>
          <cell r="CD81">
            <v>0.31005551605618653</v>
          </cell>
          <cell r="CE81">
            <v>0.32665778578696764</v>
          </cell>
          <cell r="CF81">
            <v>0.31289951000284555</v>
          </cell>
          <cell r="CH81">
            <v>0.31397435825752451</v>
          </cell>
          <cell r="CI81">
            <v>0.30901946721831397</v>
          </cell>
          <cell r="CJ81">
            <v>0.31523719571828573</v>
          </cell>
          <cell r="CK81">
            <v>0.33134407485152201</v>
          </cell>
          <cell r="CL81">
            <v>0.31726919239565843</v>
          </cell>
          <cell r="CN81">
            <v>0.31328478581738411</v>
          </cell>
          <cell r="CO81">
            <v>0.31973945278242533</v>
          </cell>
          <cell r="CP81">
            <v>0.31881537313117086</v>
          </cell>
          <cell r="CQ81">
            <v>0.32900000000000001</v>
          </cell>
          <cell r="CR81">
            <v>0.32023662327138558</v>
          </cell>
          <cell r="CT81">
            <v>0.317</v>
          </cell>
          <cell r="CU81">
            <v>0.31900000000000001</v>
          </cell>
          <cell r="CV81">
            <v>0.32</v>
          </cell>
          <cell r="CW81">
            <v>0.32600000000000001</v>
          </cell>
          <cell r="CX81">
            <v>0.32050490370543944</v>
          </cell>
          <cell r="CZ81">
            <v>0.30599999999999999</v>
          </cell>
          <cell r="DA81">
            <v>0.30199999999999999</v>
          </cell>
          <cell r="DB81">
            <v>0.308</v>
          </cell>
          <cell r="DC81">
            <v>0.315</v>
          </cell>
          <cell r="DD81">
            <v>0.30772161115704183</v>
          </cell>
          <cell r="DF81">
            <v>0.30099999999999999</v>
          </cell>
          <cell r="DG81">
            <v>0.29699999999999999</v>
          </cell>
          <cell r="DH81">
            <v>0.30299999999999999</v>
          </cell>
          <cell r="DI81">
            <v>0.31</v>
          </cell>
          <cell r="DJ81">
            <v>0.30271671565694308</v>
          </cell>
          <cell r="DL81" t="str">
            <v>Total SG&amp;A</v>
          </cell>
          <cell r="DM81" t="str">
            <v>Total SG&amp;A</v>
          </cell>
          <cell r="DN81">
            <v>0.31523719571828573</v>
          </cell>
          <cell r="DO81">
            <v>0.31881537313117086</v>
          </cell>
          <cell r="DP81">
            <v>0.317</v>
          </cell>
          <cell r="DQ81">
            <v>35.78177412885131</v>
          </cell>
          <cell r="DR81">
            <v>18.153731311708611</v>
          </cell>
          <cell r="DS81">
            <v>-7.1521418261588643</v>
          </cell>
        </row>
        <row r="82">
          <cell r="A82" t="str">
            <v>Operating income</v>
          </cell>
          <cell r="C82">
            <v>6.7923566260379736E-2</v>
          </cell>
          <cell r="D82">
            <v>9.1860918293183907E-2</v>
          </cell>
          <cell r="E82">
            <v>8.9671075925808238E-2</v>
          </cell>
          <cell r="F82">
            <v>9.1642121839549742E-2</v>
          </cell>
          <cell r="G82">
            <v>0.10270147314988297</v>
          </cell>
          <cell r="H82">
            <v>0.10936910646576539</v>
          </cell>
          <cell r="I82">
            <v>0.11128940800715931</v>
          </cell>
          <cell r="J82">
            <v>0.11720643870555848</v>
          </cell>
          <cell r="K82">
            <v>9.2326489286096755E-2</v>
          </cell>
          <cell r="L82">
            <v>0.10199941123584778</v>
          </cell>
          <cell r="M82">
            <v>0.10110835211658306</v>
          </cell>
          <cell r="N82">
            <v>0.10423015221882005</v>
          </cell>
          <cell r="O82">
            <v>0.10537299331804433</v>
          </cell>
          <cell r="P82">
            <v>0.10932216618953629</v>
          </cell>
          <cell r="Q82">
            <v>0.11582433773754509</v>
          </cell>
          <cell r="R82">
            <v>0.12346441971370711</v>
          </cell>
          <cell r="S82">
            <v>0.12364763478978391</v>
          </cell>
          <cell r="T82">
            <v>0.12406435773455451</v>
          </cell>
          <cell r="U82">
            <v>0.12427419776543717</v>
          </cell>
          <cell r="V82">
            <v>0.12600000000000003</v>
          </cell>
          <cell r="W82">
            <v>0.12899999999999995</v>
          </cell>
          <cell r="X82">
            <v>0.1349999999999999</v>
          </cell>
          <cell r="Y82">
            <v>0.13800000000000009</v>
          </cell>
          <cell r="Z82">
            <v>0.1359999999999999</v>
          </cell>
          <cell r="AA82">
            <v>0.13599999999999993</v>
          </cell>
          <cell r="AE82" t="str">
            <v>Operating income</v>
          </cell>
          <cell r="AF82">
            <v>0.11578455427035869</v>
          </cell>
          <cell r="AG82">
            <v>0.11513923927809043</v>
          </cell>
          <cell r="AH82">
            <v>0.1195996206451318</v>
          </cell>
          <cell r="AI82">
            <v>0.11795490110566687</v>
          </cell>
          <cell r="AJ82">
            <v>0.11720643870555848</v>
          </cell>
          <cell r="AL82">
            <v>8.9643101742637551E-2</v>
          </cell>
          <cell r="AM82">
            <v>8.3181031456893526E-2</v>
          </cell>
          <cell r="AN82">
            <v>8.9331188072969719E-2</v>
          </cell>
          <cell r="AO82">
            <v>0.10552663320979666</v>
          </cell>
          <cell r="AP82">
            <v>9.1946805299998935E-2</v>
          </cell>
          <cell r="AR82">
            <v>9.759981731208385E-2</v>
          </cell>
          <cell r="AS82">
            <v>0.10009841566083821</v>
          </cell>
          <cell r="AT82">
            <v>0.10667415223535395</v>
          </cell>
          <cell r="AU82">
            <v>0.10271273402106872</v>
          </cell>
          <cell r="AV82">
            <v>0.10199941123584778</v>
          </cell>
          <cell r="AX82">
            <v>9.9541270343996152E-2</v>
          </cell>
          <cell r="AY82">
            <v>0.10952955261332661</v>
          </cell>
          <cell r="AZ82">
            <v>0.11457243658840235</v>
          </cell>
          <cell r="BA82">
            <v>7.8126801019867118E-2</v>
          </cell>
          <cell r="BB82">
            <v>0.10110835211658306</v>
          </cell>
          <cell r="BD82">
            <v>9.1825167424486431E-2</v>
          </cell>
          <cell r="BE82">
            <v>0.11002009434365603</v>
          </cell>
          <cell r="BF82">
            <v>0.11652199349651016</v>
          </cell>
          <cell r="BG82">
            <v>9.6063970802185525E-2</v>
          </cell>
          <cell r="BH82">
            <v>0.10423015221882005</v>
          </cell>
          <cell r="BJ82">
            <v>9.6917313334844948E-2</v>
          </cell>
          <cell r="BK82">
            <v>0.11005562662268599</v>
          </cell>
          <cell r="BL82">
            <v>0.11325188623362321</v>
          </cell>
          <cell r="BM82">
            <v>9.9194567227064573E-2</v>
          </cell>
          <cell r="BN82">
            <v>0.10537299331804433</v>
          </cell>
          <cell r="BP82">
            <v>9.8213417777450476E-2</v>
          </cell>
          <cell r="BQ82">
            <v>0.11377419157899021</v>
          </cell>
          <cell r="BR82">
            <v>0.11733166416777055</v>
          </cell>
          <cell r="BS82">
            <v>0.10583385778932944</v>
          </cell>
          <cell r="BT82">
            <v>0.10932216618953629</v>
          </cell>
          <cell r="BV82">
            <v>0.1091684974237157</v>
          </cell>
          <cell r="BW82">
            <v>0.12464640011765599</v>
          </cell>
          <cell r="BX82">
            <v>0.12331873047398509</v>
          </cell>
          <cell r="BY82">
            <v>0.10514664703475979</v>
          </cell>
          <cell r="BZ82">
            <v>0.11582433773754509</v>
          </cell>
          <cell r="CB82">
            <v>0.11492174614307255</v>
          </cell>
          <cell r="CC82">
            <v>0.13070956180725965</v>
          </cell>
          <cell r="CD82">
            <v>0.12448748033729595</v>
          </cell>
          <cell r="CE82">
            <v>0.12278722396128662</v>
          </cell>
          <cell r="CF82">
            <v>0.12346441971370711</v>
          </cell>
          <cell r="CH82">
            <v>0.1210816573384997</v>
          </cell>
          <cell r="CI82">
            <v>0.13233445929374035</v>
          </cell>
          <cell r="CJ82">
            <v>0.125738515332985</v>
          </cell>
          <cell r="CK82">
            <v>0.11467907983063839</v>
          </cell>
          <cell r="CL82">
            <v>0.12364763478978391</v>
          </cell>
          <cell r="CN82">
            <v>0.12589517976987499</v>
          </cell>
          <cell r="CO82">
            <v>0.12681851259819502</v>
          </cell>
          <cell r="CP82">
            <v>0.12499055574528013</v>
          </cell>
          <cell r="CQ82">
            <v>0.11849999999999999</v>
          </cell>
          <cell r="CR82">
            <v>0.12406435773455451</v>
          </cell>
          <cell r="CT82">
            <v>0.12400000000000005</v>
          </cell>
          <cell r="CU82">
            <v>0.12800000000000011</v>
          </cell>
          <cell r="CV82">
            <v>0.12399999999999993</v>
          </cell>
          <cell r="CW82">
            <v>0.12100000000000002</v>
          </cell>
          <cell r="CX82">
            <v>0.12427419776543717</v>
          </cell>
          <cell r="CZ82">
            <v>0.13500000000000006</v>
          </cell>
          <cell r="DA82">
            <v>0.14100000000000007</v>
          </cell>
          <cell r="DB82">
            <v>0.13500000000000006</v>
          </cell>
          <cell r="DC82">
            <v>0.12699999999999995</v>
          </cell>
          <cell r="DD82">
            <v>0.13455149056297211</v>
          </cell>
          <cell r="DF82">
            <v>0.1400000000000001</v>
          </cell>
          <cell r="DG82">
            <v>0.14600000000000005</v>
          </cell>
          <cell r="DH82">
            <v>0.14000000000000012</v>
          </cell>
          <cell r="DI82">
            <v>0.13199999999999995</v>
          </cell>
          <cell r="DJ82">
            <v>0.13955564610476964</v>
          </cell>
          <cell r="DL82" t="str">
            <v>Operating income</v>
          </cell>
          <cell r="DM82" t="str">
            <v>Operating income</v>
          </cell>
          <cell r="DN82">
            <v>0.125738515332985</v>
          </cell>
          <cell r="DO82">
            <v>0.12499055574528013</v>
          </cell>
          <cell r="DP82">
            <v>0.13099999999999998</v>
          </cell>
          <cell r="DQ82">
            <v>-7.4795958770486335</v>
          </cell>
          <cell r="DR82">
            <v>-60.094442547198454</v>
          </cell>
          <cell r="DS82">
            <v>18.951797698751051</v>
          </cell>
        </row>
        <row r="83">
          <cell r="A83" t="str">
            <v xml:space="preserve">Other expense / (income) </v>
          </cell>
          <cell r="E83">
            <v>1.5433920124923964E-3</v>
          </cell>
          <cell r="F83">
            <v>-1.6768248228398122E-4</v>
          </cell>
          <cell r="G83">
            <v>1.2929718599041045E-3</v>
          </cell>
          <cell r="H83">
            <v>9.5785440613026815E-4</v>
          </cell>
          <cell r="I83">
            <v>2.0945599302584833E-3</v>
          </cell>
          <cell r="J83">
            <v>1.3053138600311633E-3</v>
          </cell>
          <cell r="K83">
            <v>1.252632637895058E-3</v>
          </cell>
          <cell r="L83">
            <v>1.3857174303362055E-3</v>
          </cell>
          <cell r="M83">
            <v>1.1825866640611576E-3</v>
          </cell>
          <cell r="N83">
            <v>5.7320128338485428E-4</v>
          </cell>
          <cell r="O83">
            <v>7.1619593292139366E-4</v>
          </cell>
          <cell r="P83">
            <v>8.8172105600152397E-4</v>
          </cell>
          <cell r="Q83">
            <v>6.2629230886319812E-4</v>
          </cell>
          <cell r="R83">
            <v>9.9006609241203566E-4</v>
          </cell>
          <cell r="S83">
            <v>1.1821014338509353E-3</v>
          </cell>
          <cell r="T83">
            <v>5.0000000000000001E-4</v>
          </cell>
          <cell r="U83">
            <v>5.0000000000000001E-4</v>
          </cell>
          <cell r="V83">
            <v>5.0023348587162071E-4</v>
          </cell>
          <cell r="W83">
            <v>5.0005251709619785E-4</v>
          </cell>
          <cell r="X83">
            <v>5.0005251709619785E-4</v>
          </cell>
          <cell r="Y83">
            <v>5.0005251709619785E-4</v>
          </cell>
          <cell r="Z83">
            <v>5.0005251709619785E-4</v>
          </cell>
          <cell r="AA83">
            <v>5.0005251709619785E-4</v>
          </cell>
          <cell r="AE83" t="str">
            <v xml:space="preserve">Other expense / (income) </v>
          </cell>
          <cell r="AQ83" t="e">
            <v>#DIV/0!</v>
          </cell>
          <cell r="AR83">
            <v>0</v>
          </cell>
          <cell r="AS83">
            <v>0</v>
          </cell>
          <cell r="AT83">
            <v>0</v>
          </cell>
          <cell r="AU83">
            <v>0</v>
          </cell>
          <cell r="AV83">
            <v>0</v>
          </cell>
          <cell r="BB83">
            <v>1.1825866640611576E-3</v>
          </cell>
          <cell r="BH83">
            <v>5.7320128338485428E-4</v>
          </cell>
          <cell r="BN83">
            <v>7.1619593292139366E-4</v>
          </cell>
          <cell r="BT83">
            <v>8.8172105600152397E-4</v>
          </cell>
          <cell r="BZ83">
            <v>6.2629230886319812E-4</v>
          </cell>
          <cell r="CF83">
            <v>9.9006609241203566E-4</v>
          </cell>
          <cell r="CL83">
            <v>1.1821014338509353E-3</v>
          </cell>
          <cell r="CR83">
            <v>5.0000000000000001E-4</v>
          </cell>
          <cell r="CX83">
            <v>5.0000000000000001E-4</v>
          </cell>
          <cell r="DD83">
            <v>5.0000000000000001E-4</v>
          </cell>
          <cell r="DJ83">
            <v>5.0000000000000001E-4</v>
          </cell>
          <cell r="DL83" t="str">
            <v xml:space="preserve">Other expense / (income) </v>
          </cell>
          <cell r="DM83" t="str">
            <v xml:space="preserve">Other expense / (income) </v>
          </cell>
          <cell r="DN83">
            <v>0</v>
          </cell>
          <cell r="DO83">
            <v>0</v>
          </cell>
          <cell r="DP83">
            <v>0</v>
          </cell>
          <cell r="DQ83">
            <v>0</v>
          </cell>
          <cell r="DR83">
            <v>0</v>
          </cell>
          <cell r="DS83">
            <v>0</v>
          </cell>
        </row>
        <row r="84">
          <cell r="A84" t="str">
            <v>Net interest &amp; other expense / (income)</v>
          </cell>
          <cell r="C84">
            <v>6.8712669353663868E-3</v>
          </cell>
          <cell r="D84">
            <v>1.0954633072458577E-3</v>
          </cell>
          <cell r="E84">
            <v>-1.8520704149908758E-3</v>
          </cell>
          <cell r="F84">
            <v>-1.5747572249278235E-3</v>
          </cell>
          <cell r="G84">
            <v>-2.2507287931664041E-3</v>
          </cell>
          <cell r="H84">
            <v>-1.171262382625613E-3</v>
          </cell>
          <cell r="I84">
            <v>-4.5594287984632182E-3</v>
          </cell>
          <cell r="J84">
            <v>-1.4917872686070436E-3</v>
          </cell>
          <cell r="K84">
            <v>1.1289919552427219E-2</v>
          </cell>
          <cell r="L84">
            <v>5.1662728311864655E-3</v>
          </cell>
          <cell r="M84">
            <v>7.7154514549858996E-3</v>
          </cell>
          <cell r="N84">
            <v>6.5048273437156631E-3</v>
          </cell>
          <cell r="O84">
            <v>5.5764234394166815E-3</v>
          </cell>
          <cell r="P84">
            <v>3.4614000645581209E-3</v>
          </cell>
          <cell r="Q84">
            <v>1.5808361525201874E-3</v>
          </cell>
          <cell r="R84">
            <v>7.1138082195531453E-4</v>
          </cell>
          <cell r="S84">
            <v>2.189887798908735E-5</v>
          </cell>
          <cell r="T84">
            <v>8.9487454409390343E-4</v>
          </cell>
          <cell r="U84">
            <v>7.6753502843712209E-4</v>
          </cell>
          <cell r="V84">
            <v>-1.3885670010126835E-4</v>
          </cell>
          <cell r="W84">
            <v>-1.049001062985003E-3</v>
          </cell>
          <cell r="X84">
            <v>-1.8616121558443449E-3</v>
          </cell>
          <cell r="Y84">
            <v>-5.0005251709619785E-4</v>
          </cell>
          <cell r="Z84">
            <v>-5.0005251709619785E-4</v>
          </cell>
          <cell r="AA84">
            <v>-5.0005251709619785E-4</v>
          </cell>
          <cell r="AE84" t="str">
            <v>Net interest &amp; other expense / (income)</v>
          </cell>
          <cell r="AR84">
            <v>1.3797745246508498E-2</v>
          </cell>
          <cell r="AS84">
            <v>2.8402861703049867E-3</v>
          </cell>
          <cell r="AT84">
            <v>2.7063209869434409E-3</v>
          </cell>
          <cell r="AU84">
            <v>2.6144861088368541E-3</v>
          </cell>
          <cell r="AV84">
            <v>5.1662728311864655E-3</v>
          </cell>
          <cell r="AX84">
            <v>4.5464297755391861E-3</v>
          </cell>
          <cell r="AY84">
            <v>7.2186217468711202E-3</v>
          </cell>
          <cell r="AZ84">
            <v>8.2573295732519796E-3</v>
          </cell>
          <cell r="BA84">
            <v>1.04660866518205E-2</v>
          </cell>
          <cell r="BB84">
            <v>7.7154514549858996E-3</v>
          </cell>
          <cell r="BD84">
            <v>8.9934452424674672E-3</v>
          </cell>
          <cell r="BE84">
            <v>6.6945517251207802E-3</v>
          </cell>
          <cell r="BF84">
            <v>6.3504265364154617E-3</v>
          </cell>
          <cell r="BG84">
            <v>4.3394389622705897E-3</v>
          </cell>
          <cell r="BH84">
            <v>6.5048273437156631E-3</v>
          </cell>
          <cell r="BJ84">
            <v>6.3318769903448185E-3</v>
          </cell>
          <cell r="BK84">
            <v>4.4495470320326594E-3</v>
          </cell>
          <cell r="BL84">
            <v>5.4841912347495265E-3</v>
          </cell>
          <cell r="BM84">
            <v>6.2022460468239343E-3</v>
          </cell>
          <cell r="BN84">
            <v>5.5764234394166815E-3</v>
          </cell>
          <cell r="BP84">
            <v>5.1933132042123872E-3</v>
          </cell>
          <cell r="BQ84">
            <v>4.2023647204867823E-3</v>
          </cell>
          <cell r="BR84">
            <v>2.8603869164592339E-3</v>
          </cell>
          <cell r="BS84">
            <v>1.7409214623740285E-3</v>
          </cell>
          <cell r="BT84">
            <v>3.4614000645581209E-3</v>
          </cell>
          <cell r="BV84">
            <v>1.1058929713806801E-3</v>
          </cell>
          <cell r="BW84">
            <v>1.0065101443813525E-3</v>
          </cell>
          <cell r="BX84">
            <v>1.7378427900395902E-3</v>
          </cell>
          <cell r="BY84">
            <v>2.4461084425819305E-3</v>
          </cell>
          <cell r="BZ84">
            <v>1.5808361525201874E-3</v>
          </cell>
          <cell r="CB84">
            <v>1.4327415767449742E-3</v>
          </cell>
          <cell r="CC84">
            <v>-3.7413014740727809E-4</v>
          </cell>
          <cell r="CD84">
            <v>1.0333280531067994E-3</v>
          </cell>
          <cell r="CE84">
            <v>8.1753287608454187E-4</v>
          </cell>
          <cell r="CF84">
            <v>7.1138082195531453E-4</v>
          </cell>
          <cell r="CH84">
            <v>8.4242386967031777E-4</v>
          </cell>
          <cell r="CI84">
            <v>-2.7401940801658999E-4</v>
          </cell>
          <cell r="CJ84">
            <v>-4.5550152057125247E-4</v>
          </cell>
          <cell r="CK84">
            <v>5.7313569704047052E-5</v>
          </cell>
          <cell r="CL84">
            <v>2.189887798908735E-5</v>
          </cell>
          <cell r="CN84">
            <v>1.6309355861990231E-5</v>
          </cell>
          <cell r="CO84">
            <v>-1.2144149971699933E-3</v>
          </cell>
          <cell r="CP84">
            <v>-1.142377050914355E-3</v>
          </cell>
          <cell r="CQ84">
            <v>-1.1824671239154582E-3</v>
          </cell>
          <cell r="CR84">
            <v>8.9487454409390343E-4</v>
          </cell>
          <cell r="CT84">
            <v>7.9825128094346092E-4</v>
          </cell>
          <cell r="CU84">
            <v>7.5696363527586841E-4</v>
          </cell>
          <cell r="CV84">
            <v>7.3932469417729201E-4</v>
          </cell>
          <cell r="CW84">
            <v>7.7815133917009309E-4</v>
          </cell>
          <cell r="CX84">
            <v>7.6753502843712209E-4</v>
          </cell>
          <cell r="CZ84">
            <v>-1.4470232642808332E-4</v>
          </cell>
          <cell r="DA84">
            <v>-1.3708269050078829E-4</v>
          </cell>
          <cell r="DB84">
            <v>-1.3386803292690224E-4</v>
          </cell>
          <cell r="DC84">
            <v>-1.4117327542635745E-4</v>
          </cell>
          <cell r="DD84">
            <v>-1.3908620346896953E-4</v>
          </cell>
          <cell r="DF84">
            <v>-1.0884686706178885E-3</v>
          </cell>
          <cell r="DG84">
            <v>-1.0333549405086913E-3</v>
          </cell>
          <cell r="DH84">
            <v>-1.0103717870332957E-3</v>
          </cell>
          <cell r="DI84">
            <v>-1.0665231771614992E-3</v>
          </cell>
          <cell r="DJ84">
            <v>-1.0488214840285214E-3</v>
          </cell>
          <cell r="DL84" t="str">
            <v>Net interest &amp; other expense / (income)</v>
          </cell>
          <cell r="DM84" t="str">
            <v>Net interest &amp; other expense / (income)</v>
          </cell>
          <cell r="DN84">
            <v>-4.5550152057125247E-4</v>
          </cell>
          <cell r="DO84">
            <v>-1.142377050914355E-3</v>
          </cell>
          <cell r="DP84">
            <v>-1.4555015205712524E-3</v>
          </cell>
          <cell r="DQ84">
            <v>-6.8687553034310254</v>
          </cell>
          <cell r="DR84">
            <v>3.1312446965689746</v>
          </cell>
          <cell r="DS84">
            <v>1.7388548619167248</v>
          </cell>
        </row>
        <row r="85">
          <cell r="A85" t="str">
            <v>Pretax income</v>
          </cell>
          <cell r="C85">
            <v>6.1052299325013354E-2</v>
          </cell>
          <cell r="D85">
            <v>9.0765454985938049E-2</v>
          </cell>
          <cell r="E85">
            <v>9.1523146340799111E-2</v>
          </cell>
          <cell r="F85">
            <v>9.3216879064477565E-2</v>
          </cell>
          <cell r="G85">
            <v>0.10495220194304938</v>
          </cell>
          <cell r="H85">
            <v>0.110540368848391</v>
          </cell>
          <cell r="I85">
            <v>0.11584883680562252</v>
          </cell>
          <cell r="J85">
            <v>0.11869822597416553</v>
          </cell>
          <cell r="K85">
            <v>8.1036569733669531E-2</v>
          </cell>
          <cell r="L85">
            <v>9.6833138404661317E-2</v>
          </cell>
          <cell r="M85">
            <v>9.3392900661597153E-2</v>
          </cell>
          <cell r="N85">
            <v>9.772532487510438E-2</v>
          </cell>
          <cell r="O85">
            <v>9.9796569878627645E-2</v>
          </cell>
          <cell r="P85">
            <v>0.10586076612497818</v>
          </cell>
          <cell r="Q85">
            <v>0.1142435015850249</v>
          </cell>
          <cell r="R85">
            <v>0.12275303889175179</v>
          </cell>
          <cell r="S85">
            <v>0.12362573591179482</v>
          </cell>
          <cell r="T85">
            <v>0.12316948319046062</v>
          </cell>
          <cell r="U85">
            <v>0.12350666273700005</v>
          </cell>
          <cell r="V85">
            <v>0.1261388567001013</v>
          </cell>
          <cell r="W85">
            <v>0.13004900106298495</v>
          </cell>
          <cell r="X85">
            <v>0.13686161215584428</v>
          </cell>
          <cell r="Y85">
            <v>0.13850005251709629</v>
          </cell>
          <cell r="Z85">
            <v>0.1365000525170961</v>
          </cell>
          <cell r="AA85">
            <v>0.13650005251709613</v>
          </cell>
          <cell r="AE85" t="str">
            <v>Pretax income</v>
          </cell>
          <cell r="AR85">
            <v>8.3802072065575342E-2</v>
          </cell>
          <cell r="AS85">
            <v>9.7258129490533224E-2</v>
          </cell>
          <cell r="AT85">
            <v>0.10396783124841051</v>
          </cell>
          <cell r="AU85">
            <v>0.10009824791223186</v>
          </cell>
          <cell r="AV85">
            <v>9.6833138404661317E-2</v>
          </cell>
          <cell r="AX85">
            <v>9.4994840568456973E-2</v>
          </cell>
          <cell r="AY85">
            <v>0.1023109308664555</v>
          </cell>
          <cell r="AZ85">
            <v>0.10631510701515037</v>
          </cell>
          <cell r="BA85">
            <v>6.7660714368046618E-2</v>
          </cell>
          <cell r="BB85">
            <v>9.3392900661597153E-2</v>
          </cell>
          <cell r="BD85">
            <v>8.2831722182018966E-2</v>
          </cell>
          <cell r="BE85">
            <v>0.10332554261853526</v>
          </cell>
          <cell r="BF85">
            <v>0.1101715669600947</v>
          </cell>
          <cell r="BG85">
            <v>9.1724531839914941E-2</v>
          </cell>
          <cell r="BH85">
            <v>9.772532487510438E-2</v>
          </cell>
          <cell r="BJ85">
            <v>9.0585436344500128E-2</v>
          </cell>
          <cell r="BK85">
            <v>0.10560607959065332</v>
          </cell>
          <cell r="BL85">
            <v>0.10776769499887369</v>
          </cell>
          <cell r="BM85">
            <v>9.2992321180240645E-2</v>
          </cell>
          <cell r="BN85">
            <v>9.9796569878627645E-2</v>
          </cell>
          <cell r="BP85">
            <v>9.3020104573238088E-2</v>
          </cell>
          <cell r="BQ85">
            <v>0.10957182685850343</v>
          </cell>
          <cell r="BR85">
            <v>0.11447127725131132</v>
          </cell>
          <cell r="BS85">
            <v>0.1040929363269554</v>
          </cell>
          <cell r="BT85">
            <v>0.10586076612497818</v>
          </cell>
          <cell r="BV85">
            <v>0.10806260445233502</v>
          </cell>
          <cell r="BW85">
            <v>0.12363988997327463</v>
          </cell>
          <cell r="BX85">
            <v>0.1215808876839455</v>
          </cell>
          <cell r="BY85">
            <v>0.10270053859217786</v>
          </cell>
          <cell r="BZ85">
            <v>0.1142435015850249</v>
          </cell>
          <cell r="CB85">
            <v>0.11348900456632757</v>
          </cell>
          <cell r="CC85">
            <v>0.13108369195466693</v>
          </cell>
          <cell r="CD85">
            <v>0.12345415228418916</v>
          </cell>
          <cell r="CE85">
            <v>0.12196969108520207</v>
          </cell>
          <cell r="CF85">
            <v>0.12275303889175179</v>
          </cell>
          <cell r="CH85">
            <v>0.12023923346882938</v>
          </cell>
          <cell r="CI85">
            <v>0.13260847870175693</v>
          </cell>
          <cell r="CJ85">
            <v>0.12619401685355627</v>
          </cell>
          <cell r="CK85">
            <v>0.11462176626093436</v>
          </cell>
          <cell r="CL85">
            <v>0.12362573591179482</v>
          </cell>
          <cell r="CN85">
            <v>0.12587887041401299</v>
          </cell>
          <cell r="CO85">
            <v>0.128032927595365</v>
          </cell>
          <cell r="CP85">
            <v>0.1261329327961945</v>
          </cell>
          <cell r="CQ85">
            <v>0.11607909696994931</v>
          </cell>
          <cell r="CR85">
            <v>0.12316948319046062</v>
          </cell>
          <cell r="CT85">
            <v>0.12320174871905658</v>
          </cell>
          <cell r="CU85">
            <v>0.12724303636472423</v>
          </cell>
          <cell r="CV85">
            <v>0.12326067530582263</v>
          </cell>
          <cell r="CW85">
            <v>0.12022184866082992</v>
          </cell>
          <cell r="CX85">
            <v>0.12350666273700005</v>
          </cell>
          <cell r="CZ85">
            <v>0.13514470232642814</v>
          </cell>
          <cell r="DA85">
            <v>0.14113708269050085</v>
          </cell>
          <cell r="DB85">
            <v>0.13513386803292696</v>
          </cell>
          <cell r="DC85">
            <v>0.12714117327542629</v>
          </cell>
          <cell r="DD85">
            <v>0.13469057676644106</v>
          </cell>
          <cell r="DF85">
            <v>0.14108846867061797</v>
          </cell>
          <cell r="DG85">
            <v>0.14703335494050873</v>
          </cell>
          <cell r="DH85">
            <v>0.14101037178703343</v>
          </cell>
          <cell r="DI85">
            <v>0.13306652317716144</v>
          </cell>
          <cell r="DJ85">
            <v>0.14060446758879819</v>
          </cell>
          <cell r="DL85" t="str">
            <v>Pretax income</v>
          </cell>
          <cell r="DM85" t="str">
            <v>Pretax income</v>
          </cell>
          <cell r="DN85">
            <v>0.12619401685355627</v>
          </cell>
          <cell r="DO85">
            <v>0.1261329327961945</v>
          </cell>
          <cell r="DP85">
            <v>0.12841022658708989</v>
          </cell>
          <cell r="DQ85">
            <v>-0.61084057361771027</v>
          </cell>
          <cell r="DR85">
            <v>-22.772937908953907</v>
          </cell>
          <cell r="DS85">
            <v>34.183683998815773</v>
          </cell>
        </row>
        <row r="86">
          <cell r="A86" t="str">
            <v>Net income - Adjusted</v>
          </cell>
          <cell r="C86">
            <v>3.8751031904045066E-2</v>
          </cell>
          <cell r="D86">
            <v>5.7406490620095431E-2</v>
          </cell>
          <cell r="E86">
            <v>5.8058775999346328E-2</v>
          </cell>
          <cell r="F86">
            <v>6.0001166486833277E-2</v>
          </cell>
          <cell r="G86">
            <v>6.6276779781751144E-2</v>
          </cell>
          <cell r="H86">
            <v>6.9933297599904715E-2</v>
          </cell>
          <cell r="I86">
            <v>7.3178446476857617E-2</v>
          </cell>
          <cell r="J86">
            <v>7.314498465545087E-2</v>
          </cell>
          <cell r="K86">
            <v>4.9930066752987987E-2</v>
          </cell>
          <cell r="L86">
            <v>6.0519385457525443E-2</v>
          </cell>
          <cell r="M86">
            <v>5.8071406671675534E-2</v>
          </cell>
          <cell r="N86">
            <v>6.0755673410785707E-2</v>
          </cell>
          <cell r="O86">
            <v>6.2470571204352031E-2</v>
          </cell>
          <cell r="P86">
            <v>6.6203162289590792E-2</v>
          </cell>
          <cell r="Q86">
            <v>7.1617077445866054E-2</v>
          </cell>
          <cell r="R86">
            <v>7.7330762257996066E-2</v>
          </cell>
          <cell r="S86">
            <v>7.7997233733732421E-2</v>
          </cell>
          <cell r="T86">
            <v>7.7443530518671297E-2</v>
          </cell>
          <cell r="U86">
            <v>7.7932704187047008E-2</v>
          </cell>
          <cell r="V86">
            <v>7.9304847008195498E-2</v>
          </cell>
          <cell r="W86">
            <v>8.1894316203924053E-2</v>
          </cell>
          <cell r="X86">
            <v>8.6184346288374875E-2</v>
          </cell>
          <cell r="Y86">
            <v>8.7216103179461338E-2</v>
          </cell>
          <cell r="Z86">
            <v>8.5956665343960098E-2</v>
          </cell>
          <cell r="AA86">
            <v>8.5956665343960112E-2</v>
          </cell>
          <cell r="AE86" t="str">
            <v>Net income - Adjusted</v>
          </cell>
          <cell r="AR86">
            <v>5.1699478377923609E-2</v>
          </cell>
          <cell r="AS86">
            <v>6.0013156083158686E-2</v>
          </cell>
          <cell r="AT86">
            <v>6.4356696944832315E-2</v>
          </cell>
          <cell r="AU86">
            <v>6.4707166639375577E-2</v>
          </cell>
          <cell r="AV86">
            <v>6.0519385457525443E-2</v>
          </cell>
          <cell r="AX86">
            <v>5.9088262037822206E-2</v>
          </cell>
          <cell r="AY86">
            <v>6.343463259689254E-2</v>
          </cell>
          <cell r="AZ86">
            <v>6.591544589977448E-2</v>
          </cell>
          <cell r="BA86">
            <v>4.2463726019060268E-2</v>
          </cell>
          <cell r="BB86">
            <v>5.8071406671675534E-2</v>
          </cell>
          <cell r="BD86">
            <v>5.1521983744870596E-2</v>
          </cell>
          <cell r="BE86">
            <v>6.4081004432156655E-2</v>
          </cell>
          <cell r="BF86">
            <v>6.8504333392291047E-2</v>
          </cell>
          <cell r="BG86">
            <v>5.7149117922816899E-2</v>
          </cell>
          <cell r="BH86">
            <v>6.0755673410785707E-2</v>
          </cell>
          <cell r="BJ86">
            <v>5.6320201428817995E-2</v>
          </cell>
          <cell r="BK86">
            <v>6.5700024185488121E-2</v>
          </cell>
          <cell r="BL86">
            <v>6.7011699793369461E-2</v>
          </cell>
          <cell r="BM86">
            <v>5.9530742328340353E-2</v>
          </cell>
          <cell r="BN86">
            <v>6.2470571204352031E-2</v>
          </cell>
          <cell r="BP86">
            <v>5.8113263126887103E-2</v>
          </cell>
          <cell r="BQ86">
            <v>6.8489387248417757E-2</v>
          </cell>
          <cell r="BR86">
            <v>7.1650387450204037E-2</v>
          </cell>
          <cell r="BS86">
            <v>6.5119725811680795E-2</v>
          </cell>
          <cell r="BT86">
            <v>6.6203162289590792E-2</v>
          </cell>
          <cell r="BV86">
            <v>6.7655358125833759E-2</v>
          </cell>
          <cell r="BW86">
            <v>7.7430044098012948E-2</v>
          </cell>
          <cell r="BX86">
            <v>7.6208031426173536E-2</v>
          </cell>
          <cell r="BY86">
            <v>6.4551188210037927E-2</v>
          </cell>
          <cell r="BZ86">
            <v>7.1617077445866054E-2</v>
          </cell>
          <cell r="CB86">
            <v>7.1235996988668907E-2</v>
          </cell>
          <cell r="CC86">
            <v>8.2352760600833824E-2</v>
          </cell>
          <cell r="CD86">
            <v>7.8324792873904509E-2</v>
          </cell>
          <cell r="CE86">
            <v>7.6717984169767203E-2</v>
          </cell>
          <cell r="CF86">
            <v>7.7330762257996066E-2</v>
          </cell>
          <cell r="CH86">
            <v>7.5601950994041531E-2</v>
          </cell>
          <cell r="CI86">
            <v>8.3411846095815451E-2</v>
          </cell>
          <cell r="CJ86">
            <v>8.0141473413448017E-2</v>
          </cell>
          <cell r="CK86">
            <v>7.2272411396803335E-2</v>
          </cell>
          <cell r="CL86">
            <v>7.7997233733732421E-2</v>
          </cell>
          <cell r="CN86">
            <v>7.894869892113611E-2</v>
          </cell>
          <cell r="CO86">
            <v>8.0700286732555027E-2</v>
          </cell>
          <cell r="CP86">
            <v>8.0218744050119528E-2</v>
          </cell>
          <cell r="CQ86">
            <v>7.3361989285007964E-2</v>
          </cell>
          <cell r="CR86">
            <v>7.7443530518671297E-2</v>
          </cell>
          <cell r="CT86">
            <v>7.7740303441724695E-2</v>
          </cell>
          <cell r="CU86">
            <v>8.0290355946140993E-2</v>
          </cell>
          <cell r="CV86">
            <v>7.7777486117974082E-2</v>
          </cell>
          <cell r="CW86">
            <v>7.5859986504983684E-2</v>
          </cell>
          <cell r="CX86">
            <v>7.7932704187047008E-2</v>
          </cell>
          <cell r="CZ86">
            <v>8.5141162465649733E-2</v>
          </cell>
          <cell r="DA86">
            <v>8.891636209501555E-2</v>
          </cell>
          <cell r="DB86">
            <v>8.5134336860743981E-2</v>
          </cell>
          <cell r="DC86">
            <v>8.0098939163518568E-2</v>
          </cell>
          <cell r="DD86">
            <v>8.4855063362857849E-2</v>
          </cell>
          <cell r="DF86">
            <v>8.8885735262489329E-2</v>
          </cell>
          <cell r="DG86">
            <v>9.2631013612520505E-2</v>
          </cell>
          <cell r="DH86">
            <v>8.8836534225831057E-2</v>
          </cell>
          <cell r="DI86">
            <v>8.3831909601611701E-2</v>
          </cell>
          <cell r="DJ86">
            <v>8.8580814580942829E-2</v>
          </cell>
          <cell r="DL86" t="str">
            <v>Net income - Adjusted</v>
          </cell>
          <cell r="DM86" t="str">
            <v>Net income - Adjusted</v>
          </cell>
          <cell r="DN86">
            <v>8.0141473413448017E-2</v>
          </cell>
          <cell r="DO86">
            <v>8.0218744050119528E-2</v>
          </cell>
          <cell r="DP86">
            <v>8.0513212070105367E-2</v>
          </cell>
          <cell r="DQ86">
            <v>0.77270636671511461</v>
          </cell>
          <cell r="DR86">
            <v>-2.9446801998583849</v>
          </cell>
          <cell r="DS86">
            <v>22.884246602898479</v>
          </cell>
        </row>
        <row r="87">
          <cell r="A87" t="str">
            <v>Tax rate</v>
          </cell>
          <cell r="C87">
            <v>0.36528136806522171</v>
          </cell>
          <cell r="D87">
            <v>0.36752930254148775</v>
          </cell>
          <cell r="E87">
            <v>0.3656383295308005</v>
          </cell>
          <cell r="F87">
            <v>0.35632723291099638</v>
          </cell>
          <cell r="G87">
            <v>0.36850510465978442</v>
          </cell>
          <cell r="H87">
            <v>0.36735060387015667</v>
          </cell>
          <cell r="I87">
            <v>0.3683281723437552</v>
          </cell>
          <cell r="J87">
            <v>0.38377356480988389</v>
          </cell>
          <cell r="K87">
            <v>0.38385759766133393</v>
          </cell>
          <cell r="L87">
            <v>0.37501369412795793</v>
          </cell>
          <cell r="M87">
            <v>0.37820320109669431</v>
          </cell>
          <cell r="N87">
            <v>0.37830164813027634</v>
          </cell>
          <cell r="O87">
            <v>0.37402085782779315</v>
          </cell>
          <cell r="P87">
            <v>0.3746204121418128</v>
          </cell>
          <cell r="Q87">
            <v>0.37311902688341914</v>
          </cell>
          <cell r="R87">
            <v>0.37002975277712502</v>
          </cell>
          <cell r="S87">
            <v>0.36908578817777621</v>
          </cell>
          <cell r="T87">
            <v>0.37124417093706513</v>
          </cell>
          <cell r="U87">
            <v>0.36900000000000022</v>
          </cell>
          <cell r="V87">
            <v>0.37128931494325329</v>
          </cell>
          <cell r="W87">
            <v>0.3702810822494419</v>
          </cell>
          <cell r="X87">
            <v>0.3702810822494419</v>
          </cell>
          <cell r="Y87">
            <v>0.3702810822494419</v>
          </cell>
          <cell r="Z87">
            <v>0.3702810822494419</v>
          </cell>
          <cell r="AA87">
            <v>0.3702810822494419</v>
          </cell>
          <cell r="AE87" t="str">
            <v>Tax rate</v>
          </cell>
          <cell r="AR87">
            <v>0.3830763714593044</v>
          </cell>
          <cell r="AS87">
            <v>0.38294971949876788</v>
          </cell>
          <cell r="AT87">
            <v>0.3809941385517146</v>
          </cell>
          <cell r="AU87">
            <v>0.35356344402639184</v>
          </cell>
          <cell r="AV87">
            <v>0.37501369412795793</v>
          </cell>
          <cell r="AX87">
            <v>0.3779845127984513</v>
          </cell>
          <cell r="AY87">
            <v>0.37998186450192151</v>
          </cell>
          <cell r="AZ87">
            <v>0.37999925174903665</v>
          </cell>
          <cell r="BA87">
            <v>0.37240204429301532</v>
          </cell>
          <cell r="BB87">
            <v>0.37820320109669431</v>
          </cell>
          <cell r="BD87">
            <v>0.37799212200787802</v>
          </cell>
          <cell r="BE87">
            <v>0.37981448915554639</v>
          </cell>
          <cell r="BF87">
            <v>0.37820314912009878</v>
          </cell>
          <cell r="BG87">
            <v>0.37694838254875851</v>
          </cell>
          <cell r="BH87">
            <v>0.37830164813027634</v>
          </cell>
          <cell r="BJ87">
            <v>0.37826428064407669</v>
          </cell>
          <cell r="BK87">
            <v>0.37787649688207053</v>
          </cell>
          <cell r="BL87">
            <v>0.37818378880545017</v>
          </cell>
          <cell r="BM87">
            <v>0.35983163370063653</v>
          </cell>
          <cell r="BN87">
            <v>0.37402085782779315</v>
          </cell>
          <cell r="BP87">
            <v>0.37526125783773512</v>
          </cell>
          <cell r="BQ87">
            <v>0.3749361563820402</v>
          </cell>
          <cell r="BR87">
            <v>0.37407540851577897</v>
          </cell>
          <cell r="BS87">
            <v>0.37440783102572828</v>
          </cell>
          <cell r="BT87">
            <v>0.3746204121418128</v>
          </cell>
          <cell r="BV87">
            <v>0.37392441660356579</v>
          </cell>
          <cell r="BW87">
            <v>0.37374544643520929</v>
          </cell>
          <cell r="BX87">
            <v>0.37319069733822441</v>
          </cell>
          <cell r="BY87">
            <v>0.37146202838945536</v>
          </cell>
          <cell r="BZ87">
            <v>0.37311902688341914</v>
          </cell>
          <cell r="CB87">
            <v>0.37230926237408574</v>
          </cell>
          <cell r="CC87">
            <v>0.37175433974415267</v>
          </cell>
          <cell r="CD87">
            <v>0.36555562186679397</v>
          </cell>
          <cell r="CE87">
            <v>0.37100780130552458</v>
          </cell>
          <cell r="CF87">
            <v>0.37002975277712502</v>
          </cell>
          <cell r="CH87">
            <v>0.37123725082927739</v>
          </cell>
          <cell r="CI87">
            <v>0.37099160692874816</v>
          </cell>
          <cell r="CJ87">
            <v>0.36493444450342377</v>
          </cell>
          <cell r="CK87">
            <v>0.36947044392705908</v>
          </cell>
          <cell r="CL87">
            <v>0.36908578817777621</v>
          </cell>
          <cell r="CN87">
            <v>0.37282008758518825</v>
          </cell>
          <cell r="CO87">
            <v>0.36969115485978699</v>
          </cell>
          <cell r="CP87">
            <v>0.36401428023768451</v>
          </cell>
          <cell r="CQ87">
            <v>0.36799999999999999</v>
          </cell>
          <cell r="CR87">
            <v>0.37124417093706513</v>
          </cell>
          <cell r="CT87">
            <v>0.36899999999999999</v>
          </cell>
          <cell r="CU87">
            <v>0.36899999999999999</v>
          </cell>
          <cell r="CV87">
            <v>0.36899999999999999</v>
          </cell>
          <cell r="CW87">
            <v>0.36899999999999999</v>
          </cell>
          <cell r="CX87">
            <v>0.36900000000000022</v>
          </cell>
          <cell r="CZ87">
            <v>0.37</v>
          </cell>
          <cell r="DA87">
            <v>0.37</v>
          </cell>
          <cell r="DB87">
            <v>0.37</v>
          </cell>
          <cell r="DC87">
            <v>0.37</v>
          </cell>
          <cell r="DD87">
            <v>0.37000000000000016</v>
          </cell>
          <cell r="DF87">
            <v>0.37</v>
          </cell>
          <cell r="DG87">
            <v>0.37</v>
          </cell>
          <cell r="DH87">
            <v>0.37</v>
          </cell>
          <cell r="DI87">
            <v>0.37</v>
          </cell>
          <cell r="DJ87">
            <v>0.37000000000000016</v>
          </cell>
          <cell r="DL87" t="str">
            <v>Tax rate</v>
          </cell>
          <cell r="DM87" t="str">
            <v>Tax rate</v>
          </cell>
          <cell r="DN87">
            <v>0.36493444450342377</v>
          </cell>
          <cell r="DO87">
            <v>0.36401428023768451</v>
          </cell>
          <cell r="DP87">
            <v>0.373</v>
          </cell>
          <cell r="DQ87">
            <v>-9.2016426573926502</v>
          </cell>
          <cell r="DR87">
            <v>-89.857197623154917</v>
          </cell>
          <cell r="DS87">
            <v>-11.799124148117457</v>
          </cell>
          <cell r="EA87" t="str">
            <v>mstag:statutoryTaxRate</v>
          </cell>
          <cell r="EB87">
            <v>0</v>
          </cell>
          <cell r="EC87" t="str">
            <v>ms_eqr_gcim_Decimal:ms_eqr_gcim_decimal</v>
          </cell>
          <cell r="ED87" t="b">
            <v>0</v>
          </cell>
          <cell r="EE87" t="b">
            <v>0</v>
          </cell>
        </row>
        <row r="88">
          <cell r="A88" t="str">
            <v>Statutory tax rate</v>
          </cell>
          <cell r="M88">
            <v>0.37820320109669431</v>
          </cell>
          <cell r="N88">
            <v>0.37830164813027634</v>
          </cell>
          <cell r="O88">
            <v>0.37402085782779315</v>
          </cell>
          <cell r="P88">
            <v>0.3746204121418128</v>
          </cell>
          <cell r="Q88">
            <v>0.37311902688341914</v>
          </cell>
          <cell r="R88">
            <v>0.37002975277712502</v>
          </cell>
          <cell r="S88">
            <v>0.36908578817777621</v>
          </cell>
          <cell r="T88">
            <v>0.37124417093706513</v>
          </cell>
          <cell r="U88">
            <v>0.36900000000000022</v>
          </cell>
          <cell r="V88">
            <v>0.37128931494325329</v>
          </cell>
          <cell r="W88">
            <v>0.3702810822494419</v>
          </cell>
          <cell r="X88">
            <v>0.3702810822494419</v>
          </cell>
          <cell r="Y88">
            <v>0.3702810822494419</v>
          </cell>
          <cell r="Z88">
            <v>0.3702810822494419</v>
          </cell>
          <cell r="AA88">
            <v>0.3702810822494419</v>
          </cell>
          <cell r="AE88" t="str">
            <v>Statutory tax rate</v>
          </cell>
          <cell r="AX88">
            <v>0.3779845127984513</v>
          </cell>
          <cell r="AY88">
            <v>0.37998186450192151</v>
          </cell>
          <cell r="AZ88">
            <v>0.37999925174903665</v>
          </cell>
          <cell r="BA88">
            <v>0.37240204429301532</v>
          </cell>
          <cell r="BB88">
            <v>0.37820320109669431</v>
          </cell>
          <cell r="BD88">
            <v>0.37799212200787802</v>
          </cell>
          <cell r="BE88">
            <v>0.37981448915554639</v>
          </cell>
          <cell r="BF88">
            <v>0.37820314912009878</v>
          </cell>
          <cell r="BG88">
            <v>0.37694838254875851</v>
          </cell>
          <cell r="BH88">
            <v>0.37830164813027634</v>
          </cell>
          <cell r="BJ88">
            <v>0.37826428064407669</v>
          </cell>
          <cell r="BK88">
            <v>0.37787649688207053</v>
          </cell>
          <cell r="BL88">
            <v>0.37818378880545017</v>
          </cell>
          <cell r="BM88">
            <v>0.35983163370063653</v>
          </cell>
          <cell r="BN88">
            <v>0.37402085782779315</v>
          </cell>
          <cell r="BP88">
            <v>0.37526125783773512</v>
          </cell>
          <cell r="BQ88">
            <v>0.3749361563820402</v>
          </cell>
          <cell r="BR88">
            <v>0.37407540851577897</v>
          </cell>
          <cell r="BS88">
            <v>0.37440783102572828</v>
          </cell>
          <cell r="BT88">
            <v>0.3746204121418128</v>
          </cell>
          <cell r="BV88">
            <v>0.37392441660356579</v>
          </cell>
          <cell r="BW88">
            <v>0.37374544643520929</v>
          </cell>
          <cell r="BX88">
            <v>0.37319069733822441</v>
          </cell>
          <cell r="BY88">
            <v>0.37146202838945536</v>
          </cell>
          <cell r="BZ88">
            <v>0.37311902688341914</v>
          </cell>
          <cell r="CB88">
            <v>0.37230926237408574</v>
          </cell>
          <cell r="CC88">
            <v>0.37175433974415267</v>
          </cell>
          <cell r="CD88">
            <v>0.36555562186679397</v>
          </cell>
          <cell r="CE88">
            <v>0.37100780130552458</v>
          </cell>
          <cell r="CF88">
            <v>0.37002975277712502</v>
          </cell>
          <cell r="CH88">
            <v>0.37123725082927739</v>
          </cell>
          <cell r="CI88">
            <v>0.37099160692874816</v>
          </cell>
          <cell r="CJ88">
            <v>0.36493444450342377</v>
          </cell>
          <cell r="CK88">
            <v>0.36947044392705908</v>
          </cell>
          <cell r="CL88">
            <v>0.36908578817777621</v>
          </cell>
          <cell r="CN88">
            <v>0.37282008758518825</v>
          </cell>
          <cell r="CO88">
            <v>0.36969115485978699</v>
          </cell>
          <cell r="CP88">
            <v>0.36401428023768451</v>
          </cell>
          <cell r="CQ88">
            <v>0.36799999999999999</v>
          </cell>
          <cell r="CR88">
            <v>0.37124417093706513</v>
          </cell>
          <cell r="CT88">
            <v>0.36899999999999999</v>
          </cell>
          <cell r="CU88">
            <v>0.36899999999999999</v>
          </cell>
          <cell r="CV88">
            <v>0.36899999999999999</v>
          </cell>
          <cell r="CW88">
            <v>0.36899999999999999</v>
          </cell>
          <cell r="CX88">
            <v>0.36900000000000022</v>
          </cell>
          <cell r="CZ88">
            <v>0.37</v>
          </cell>
          <cell r="DA88">
            <v>0.37</v>
          </cell>
          <cell r="DB88">
            <v>0.37</v>
          </cell>
          <cell r="DC88">
            <v>0.37</v>
          </cell>
          <cell r="DD88">
            <v>0.37000000000000016</v>
          </cell>
          <cell r="DF88">
            <v>0.37</v>
          </cell>
          <cell r="DG88">
            <v>0.37</v>
          </cell>
          <cell r="DH88">
            <v>0.37</v>
          </cell>
          <cell r="DI88">
            <v>0.37</v>
          </cell>
          <cell r="DJ88">
            <v>0.37000000000000016</v>
          </cell>
          <cell r="DL88" t="str">
            <v>Statutory tax rate</v>
          </cell>
          <cell r="DM88" t="str">
            <v>Statutory tax rate</v>
          </cell>
          <cell r="DN88">
            <v>0.36493444450342377</v>
          </cell>
          <cell r="DO88">
            <v>0.36401428023768451</v>
          </cell>
          <cell r="DP88">
            <v>0.373</v>
          </cell>
          <cell r="DQ88">
            <v>-9.2016426573926502</v>
          </cell>
          <cell r="DR88">
            <v>-89.857197623154917</v>
          </cell>
          <cell r="DS88">
            <v>-11.799124148117457</v>
          </cell>
        </row>
        <row r="90">
          <cell r="A90" t="str">
            <v>Growth Y/Y %</v>
          </cell>
          <cell r="AE90" t="str">
            <v>Growth Y/Y %</v>
          </cell>
          <cell r="DL90" t="str">
            <v>Growth Y/Y %</v>
          </cell>
          <cell r="DM90" t="str">
            <v>Growth Y/Y %</v>
          </cell>
        </row>
        <row r="91">
          <cell r="A91" t="str">
            <v>Net new stores</v>
          </cell>
          <cell r="F91">
            <v>0.63636363636363646</v>
          </cell>
          <cell r="G91">
            <v>0.11111111111111116</v>
          </cell>
          <cell r="H91">
            <v>0.14999999999999991</v>
          </cell>
          <cell r="I91">
            <v>0.34782608695652173</v>
          </cell>
          <cell r="J91">
            <v>0.29032258064516125</v>
          </cell>
          <cell r="K91">
            <v>4.8</v>
          </cell>
          <cell r="L91">
            <v>-0.65517241379310343</v>
          </cell>
          <cell r="M91">
            <v>0.26249999999999996</v>
          </cell>
          <cell r="N91">
            <v>0.16831683168316824</v>
          </cell>
          <cell r="O91">
            <v>-0.10169491525423724</v>
          </cell>
          <cell r="P91">
            <v>0.20754716981132071</v>
          </cell>
          <cell r="Q91">
            <v>9.375E-2</v>
          </cell>
          <cell r="R91">
            <v>0.57857142857142851</v>
          </cell>
          <cell r="S91">
            <v>-0.23076923076923073</v>
          </cell>
          <cell r="T91">
            <v>0.11764705882352944</v>
          </cell>
          <cell r="U91">
            <v>7.8947368421052655E-2</v>
          </cell>
          <cell r="V91">
            <v>0.1707317073170731</v>
          </cell>
          <cell r="W91">
            <v>4.1666666666666741E-2</v>
          </cell>
          <cell r="X91">
            <v>-0.12</v>
          </cell>
          <cell r="Y91">
            <v>-0.34090909090909094</v>
          </cell>
          <cell r="Z91">
            <v>0</v>
          </cell>
          <cell r="AA91">
            <v>6.8965517241379448E-3</v>
          </cell>
          <cell r="AE91" t="str">
            <v>Net new stores</v>
          </cell>
          <cell r="BD91">
            <v>0.30434782608695654</v>
          </cell>
          <cell r="BE91">
            <v>-6.25E-2</v>
          </cell>
          <cell r="BF91">
            <v>0.33333333333333326</v>
          </cell>
          <cell r="BG91">
            <v>0.18181818181818188</v>
          </cell>
          <cell r="BH91">
            <v>0.16831683168316824</v>
          </cell>
          <cell r="BJ91">
            <v>-0.19999999999999996</v>
          </cell>
          <cell r="BK91">
            <v>0</v>
          </cell>
          <cell r="BL91">
            <v>-9.375E-2</v>
          </cell>
          <cell r="BM91">
            <v>-0.11538461538461542</v>
          </cell>
          <cell r="BN91">
            <v>-0.10169491525423724</v>
          </cell>
          <cell r="BP91">
            <v>0.25</v>
          </cell>
          <cell r="BQ91">
            <v>0</v>
          </cell>
          <cell r="BR91">
            <v>0.13793103448275867</v>
          </cell>
          <cell r="BS91">
            <v>0.52173913043478271</v>
          </cell>
          <cell r="BT91">
            <v>0.20754716981132071</v>
          </cell>
          <cell r="BV91">
            <v>-0.23333333333333328</v>
          </cell>
          <cell r="BW91">
            <v>0.26666666666666661</v>
          </cell>
          <cell r="BX91">
            <v>6.0606060606060552E-2</v>
          </cell>
          <cell r="BY91">
            <v>0.25714285714285712</v>
          </cell>
          <cell r="BZ91">
            <v>9.375E-2</v>
          </cell>
          <cell r="CB91">
            <v>0.60869565217391308</v>
          </cell>
          <cell r="CC91">
            <v>1.9736842105263159</v>
          </cell>
          <cell r="CD91">
            <v>-5.7142857142857162E-2</v>
          </cell>
          <cell r="CE91">
            <v>-0.13636363636363635</v>
          </cell>
          <cell r="CF91">
            <v>0.57857142857142851</v>
          </cell>
          <cell r="CH91">
            <v>-2.7027027027026973E-2</v>
          </cell>
          <cell r="CI91">
            <v>-0.5663716814159292</v>
          </cell>
          <cell r="CJ91">
            <v>0.24242424242424243</v>
          </cell>
          <cell r="CK91">
            <v>0.15789473684210531</v>
          </cell>
          <cell r="CL91">
            <v>-0.23076923076923073</v>
          </cell>
          <cell r="CN91">
            <v>0.30555555555555558</v>
          </cell>
          <cell r="CO91">
            <v>-0.10204081632653061</v>
          </cell>
          <cell r="CP91">
            <v>4.8780487804878092E-2</v>
          </cell>
          <cell r="CQ91">
            <v>0.27272727272727271</v>
          </cell>
          <cell r="CR91">
            <v>0.11764705882352944</v>
          </cell>
          <cell r="CT91">
            <v>6.3829787234042534E-2</v>
          </cell>
          <cell r="CU91">
            <v>0.20454545454545459</v>
          </cell>
          <cell r="CV91">
            <v>0.16279069767441867</v>
          </cell>
          <cell r="CW91">
            <v>-7.1428571428571397E-2</v>
          </cell>
          <cell r="CX91">
            <v>7.8947368421052655E-2</v>
          </cell>
          <cell r="DL91" t="str">
            <v>Net new stores</v>
          </cell>
          <cell r="DM91" t="str">
            <v>Net new stores</v>
          </cell>
          <cell r="DN91">
            <v>0.24242424242424243</v>
          </cell>
          <cell r="DO91">
            <v>4.8780487804878092E-2</v>
          </cell>
          <cell r="DP91">
            <v>0.1707317073170731</v>
          </cell>
        </row>
        <row r="92">
          <cell r="A92" t="str">
            <v>Total stores</v>
          </cell>
          <cell r="F92">
            <v>0.1417322834645669</v>
          </cell>
          <cell r="G92">
            <v>0.13793103448275867</v>
          </cell>
          <cell r="H92">
            <v>0.1393939393939394</v>
          </cell>
          <cell r="I92">
            <v>0.16489361702127669</v>
          </cell>
          <cell r="J92">
            <v>0.18264840182648401</v>
          </cell>
          <cell r="K92">
            <v>0.89575289575289574</v>
          </cell>
          <cell r="L92">
            <v>0.16293279022403251</v>
          </cell>
          <cell r="M92">
            <v>0.17688266199649738</v>
          </cell>
          <cell r="N92">
            <v>0.30208333333333326</v>
          </cell>
          <cell r="O92">
            <v>0.12114285714285722</v>
          </cell>
          <cell r="P92">
            <v>0.13047910295616716</v>
          </cell>
          <cell r="Q92">
            <v>0.12623985572587926</v>
          </cell>
          <cell r="R92">
            <v>0.17694155324259397</v>
          </cell>
          <cell r="S92">
            <v>0.11564625850340127</v>
          </cell>
          <cell r="T92">
            <v>0.11585365853658547</v>
          </cell>
          <cell r="U92">
            <v>0.11202185792349728</v>
          </cell>
          <cell r="V92">
            <v>0.11793611793611802</v>
          </cell>
          <cell r="W92">
            <v>0.10989010989010994</v>
          </cell>
          <cell r="X92">
            <v>8.7128712871287206E-2</v>
          </cell>
          <cell r="Y92">
            <v>5.2823315118396996E-2</v>
          </cell>
          <cell r="Z92">
            <v>5.0173010380622829E-2</v>
          </cell>
          <cell r="AA92">
            <v>4.8105436573311344E-2</v>
          </cell>
          <cell r="AE92" t="str">
            <v>Total stores</v>
          </cell>
          <cell r="BD92">
            <v>0.18181818181818188</v>
          </cell>
          <cell r="BE92">
            <v>0.16932907348242821</v>
          </cell>
          <cell r="BF92">
            <v>0.17538461538461547</v>
          </cell>
          <cell r="BG92">
            <v>0.30208333333333326</v>
          </cell>
          <cell r="BH92">
            <v>0.30208333333333326</v>
          </cell>
          <cell r="BJ92">
            <v>0.28062678062678059</v>
          </cell>
          <cell r="BK92">
            <v>0.2691256830601092</v>
          </cell>
          <cell r="BL92">
            <v>0.25392670157068054</v>
          </cell>
          <cell r="BM92">
            <v>0.12114285714285722</v>
          </cell>
          <cell r="BN92">
            <v>0.12114285714285722</v>
          </cell>
          <cell r="BP92">
            <v>0.1245828698553948</v>
          </cell>
          <cell r="BQ92">
            <v>0.12055974165769645</v>
          </cell>
          <cell r="BR92">
            <v>0.12108559498956151</v>
          </cell>
          <cell r="BS92">
            <v>0.13047910295616716</v>
          </cell>
          <cell r="BT92">
            <v>0.13047910295616716</v>
          </cell>
          <cell r="BV92">
            <v>0.11968348170128595</v>
          </cell>
          <cell r="BW92">
            <v>0.12391930835734866</v>
          </cell>
          <cell r="BX92">
            <v>0.12197392923649897</v>
          </cell>
          <cell r="BY92">
            <v>0.12623985572587926</v>
          </cell>
          <cell r="BZ92">
            <v>0.12623985572587926</v>
          </cell>
          <cell r="CB92">
            <v>0.1360424028268552</v>
          </cell>
          <cell r="CC92">
            <v>0.1957264957264957</v>
          </cell>
          <cell r="CD92">
            <v>0.18838174273858921</v>
          </cell>
          <cell r="CE92">
            <v>0.17694155324259397</v>
          </cell>
          <cell r="CF92">
            <v>0.17694155324259397</v>
          </cell>
          <cell r="CH92">
            <v>0.1710730948678072</v>
          </cell>
          <cell r="CI92">
            <v>0.11150822015725526</v>
          </cell>
          <cell r="CJ92">
            <v>0.11452513966480438</v>
          </cell>
          <cell r="CK92">
            <v>0.11564625850340127</v>
          </cell>
          <cell r="CL92">
            <v>0.11564625850340127</v>
          </cell>
          <cell r="CN92">
            <v>0.12018592297476749</v>
          </cell>
          <cell r="CO92">
            <v>0.11318327974276521</v>
          </cell>
          <cell r="CP92">
            <v>0.11152882205513781</v>
          </cell>
          <cell r="CQ92">
            <v>0.11585365853658547</v>
          </cell>
          <cell r="CR92">
            <v>0.11585365853658547</v>
          </cell>
          <cell r="CT92">
            <v>0.11440426793123892</v>
          </cell>
          <cell r="CU92">
            <v>0.11669555170421719</v>
          </cell>
          <cell r="CV92">
            <v>0.11781285231116123</v>
          </cell>
          <cell r="CW92">
            <v>0.11202185792349728</v>
          </cell>
          <cell r="CX92">
            <v>0.11202185792349728</v>
          </cell>
          <cell r="DL92" t="str">
            <v>Total stores</v>
          </cell>
          <cell r="DM92" t="str">
            <v>Total stores</v>
          </cell>
          <cell r="DN92">
            <v>0.11452513966480438</v>
          </cell>
          <cell r="DO92">
            <v>0.11152882205513781</v>
          </cell>
          <cell r="DP92">
            <v>0.11466165413533824</v>
          </cell>
        </row>
        <row r="93">
          <cell r="A93" t="str">
            <v>Total square footage</v>
          </cell>
          <cell r="F93">
            <v>0.17513134851138346</v>
          </cell>
          <cell r="G93">
            <v>0.16989567809239947</v>
          </cell>
          <cell r="H93">
            <v>0.17579617834394901</v>
          </cell>
          <cell r="I93">
            <v>0.2513542795232937</v>
          </cell>
          <cell r="J93">
            <v>0.25887445887445892</v>
          </cell>
          <cell r="K93">
            <v>1.1815680880330124</v>
          </cell>
          <cell r="L93">
            <v>0.1907313997477933</v>
          </cell>
          <cell r="M93">
            <v>0.18903891977760123</v>
          </cell>
          <cell r="N93">
            <v>0.30973057225562228</v>
          </cell>
          <cell r="O93">
            <v>0.12495749744984708</v>
          </cell>
          <cell r="P93">
            <v>0.11047302402901615</v>
          </cell>
          <cell r="Q93">
            <v>0.13200870985302116</v>
          </cell>
          <cell r="R93">
            <v>0.17828805001202208</v>
          </cell>
          <cell r="S93">
            <v>0.12274257728803173</v>
          </cell>
          <cell r="T93">
            <v>0.12760814249363883</v>
          </cell>
          <cell r="U93">
            <v>0.11895359520317217</v>
          </cell>
          <cell r="V93">
            <v>0.11581509917748223</v>
          </cell>
          <cell r="W93">
            <v>0.10811892436193693</v>
          </cell>
          <cell r="X93">
            <v>8.5861410130947391E-2</v>
          </cell>
          <cell r="Y93">
            <v>5.2115743621655275E-2</v>
          </cell>
          <cell r="Z93">
            <v>4.9534230371137022E-2</v>
          </cell>
          <cell r="AA93">
            <v>4.7521885718172285E-2</v>
          </cell>
          <cell r="AE93" t="str">
            <v>Total square footage</v>
          </cell>
          <cell r="BD93">
            <v>0.19648541958487198</v>
          </cell>
          <cell r="BE93">
            <v>0.18539122022009913</v>
          </cell>
          <cell r="BF93">
            <v>0.19589791399603773</v>
          </cell>
          <cell r="BG93">
            <v>0.30973057225562228</v>
          </cell>
          <cell r="BH93">
            <v>0.30973057225562228</v>
          </cell>
          <cell r="BJ93">
            <v>0.28693060876968923</v>
          </cell>
          <cell r="BK93">
            <v>0.28626810854927576</v>
          </cell>
          <cell r="BL93">
            <v>0.25511596180081852</v>
          </cell>
          <cell r="BM93">
            <v>0.12495749744984708</v>
          </cell>
          <cell r="BN93">
            <v>0.12495749744984708</v>
          </cell>
          <cell r="BP93">
            <v>9.4773403903407161E-2</v>
          </cell>
          <cell r="BQ93">
            <v>8.6770304568527967E-2</v>
          </cell>
          <cell r="BR93">
            <v>9.9689440993788736E-2</v>
          </cell>
          <cell r="BS93">
            <v>0.11047302402901615</v>
          </cell>
          <cell r="BT93">
            <v>0.11047302402901615</v>
          </cell>
          <cell r="BV93">
            <v>0.13461247922646935</v>
          </cell>
          <cell r="BW93">
            <v>0.13384907312801042</v>
          </cell>
          <cell r="BX93">
            <v>0.13188364868681157</v>
          </cell>
          <cell r="BY93">
            <v>0.13200870985302116</v>
          </cell>
          <cell r="BZ93">
            <v>0.13200870985302116</v>
          </cell>
          <cell r="CB93">
            <v>0.13994673768308918</v>
          </cell>
          <cell r="CC93">
            <v>0.14057672502574659</v>
          </cell>
          <cell r="CD93">
            <v>0.18650199600798412</v>
          </cell>
          <cell r="CE93">
            <v>0.17828805001202208</v>
          </cell>
          <cell r="CF93">
            <v>0.17828805001202208</v>
          </cell>
          <cell r="CH93">
            <v>0.17346104427052911</v>
          </cell>
          <cell r="CI93">
            <v>0.17426636568848752</v>
          </cell>
          <cell r="CJ93">
            <v>0.12469771843129007</v>
          </cell>
          <cell r="CK93">
            <v>0.12274257728803173</v>
          </cell>
          <cell r="CL93">
            <v>0.12274257728803173</v>
          </cell>
          <cell r="CN93">
            <v>0.12870794346008352</v>
          </cell>
          <cell r="CO93">
            <v>0.12216455209534804</v>
          </cell>
          <cell r="CP93">
            <v>0.12227727400205657</v>
          </cell>
          <cell r="CQ93">
            <v>0.12760814249363883</v>
          </cell>
          <cell r="CR93">
            <v>0.12760814249363883</v>
          </cell>
          <cell r="CT93">
            <v>0.12604286092247996</v>
          </cell>
          <cell r="CU93">
            <v>0.12632119914346895</v>
          </cell>
          <cell r="CV93">
            <v>0.12534777176176592</v>
          </cell>
          <cell r="CW93">
            <v>0.11895359520317217</v>
          </cell>
          <cell r="CX93">
            <v>0.11895359520317217</v>
          </cell>
          <cell r="DL93" t="str">
            <v>Total square footage</v>
          </cell>
          <cell r="DM93" t="str">
            <v>Total square footage</v>
          </cell>
          <cell r="DN93">
            <v>0.12469771843129007</v>
          </cell>
          <cell r="DO93">
            <v>0.12227727400205657</v>
          </cell>
          <cell r="DP93">
            <v>0.1214920071047958</v>
          </cell>
        </row>
        <row r="94">
          <cell r="A94" t="str">
            <v>Sales Per Average Store</v>
          </cell>
          <cell r="F94">
            <v>0.11251234313075731</v>
          </cell>
          <cell r="G94">
            <v>6.8640788846128231E-2</v>
          </cell>
          <cell r="H94">
            <v>5.9205233693963688E-2</v>
          </cell>
          <cell r="I94">
            <v>0.11591091879639315</v>
          </cell>
          <cell r="J94">
            <v>3.9189084433907784E-2</v>
          </cell>
          <cell r="K94">
            <v>0.24143820934958704</v>
          </cell>
          <cell r="L94">
            <v>-0.13585866361247401</v>
          </cell>
          <cell r="M94">
            <v>8.8048730996648228E-3</v>
          </cell>
          <cell r="N94">
            <v>-1.4509141567743078E-2</v>
          </cell>
          <cell r="O94">
            <v>1.7080545341945363E-3</v>
          </cell>
          <cell r="P94">
            <v>2.2903394734454352E-2</v>
          </cell>
          <cell r="Q94">
            <v>9.1256157550898553E-3</v>
          </cell>
          <cell r="R94">
            <v>3.051365571565845E-2</v>
          </cell>
          <cell r="S94">
            <v>-2.4030785781881447E-2</v>
          </cell>
          <cell r="T94">
            <v>2.8402628253609841E-4</v>
          </cell>
          <cell r="U94">
            <v>8.1853339255419932E-3</v>
          </cell>
          <cell r="V94">
            <v>1.5660707282467712E-2</v>
          </cell>
          <cell r="W94">
            <v>8.6511007607896762E-3</v>
          </cell>
          <cell r="X94">
            <v>8.5023987176813254E-3</v>
          </cell>
          <cell r="Y94">
            <v>2.6964891599944307E-2</v>
          </cell>
          <cell r="Z94">
            <v>3.262465040076723E-2</v>
          </cell>
          <cell r="AA94">
            <v>3.3401764742858164E-2</v>
          </cell>
          <cell r="AE94" t="str">
            <v>Sales Per Average Store</v>
          </cell>
          <cell r="BD94">
            <v>3.5456928647293218E-2</v>
          </cell>
          <cell r="BE94">
            <v>5.4916757765276492E-2</v>
          </cell>
          <cell r="BF94">
            <v>-2.5921725700458476E-3</v>
          </cell>
          <cell r="BG94">
            <v>3.5247810586451545E-2</v>
          </cell>
          <cell r="BH94">
            <v>-1.4509141567743078E-2</v>
          </cell>
          <cell r="BJ94">
            <v>-4.2669114580236811E-2</v>
          </cell>
          <cell r="BK94">
            <v>-4.0840314317109883E-2</v>
          </cell>
          <cell r="BL94">
            <v>-3.0355380210480343E-2</v>
          </cell>
          <cell r="BM94">
            <v>-4.5819268215605891E-2</v>
          </cell>
          <cell r="BN94">
            <v>1.7080545341945363E-3</v>
          </cell>
          <cell r="BP94">
            <v>2.312986093530256E-2</v>
          </cell>
          <cell r="BQ94">
            <v>2.045040105314877E-2</v>
          </cell>
          <cell r="BR94">
            <v>2.2718778751486868E-2</v>
          </cell>
          <cell r="BS94">
            <v>3.7487574328967765E-2</v>
          </cell>
          <cell r="BT94">
            <v>2.2903394734454352E-2</v>
          </cell>
          <cell r="BV94">
            <v>5.5993977628855163E-2</v>
          </cell>
          <cell r="BW94">
            <v>-1.3239650553159676E-2</v>
          </cell>
          <cell r="BX94">
            <v>-1.6614653363396736E-2</v>
          </cell>
          <cell r="BY94">
            <v>3.6366763189573215E-2</v>
          </cell>
          <cell r="BZ94">
            <v>9.1256157550898553E-3</v>
          </cell>
          <cell r="CB94">
            <v>2.1999611307392364E-2</v>
          </cell>
          <cell r="CC94">
            <v>2.6873582927531281E-2</v>
          </cell>
          <cell r="CD94">
            <v>6.5043586959179223E-4</v>
          </cell>
          <cell r="CE94">
            <v>1.8352284181680778E-2</v>
          </cell>
          <cell r="CF94">
            <v>3.051365571565845E-2</v>
          </cell>
          <cell r="CH94">
            <v>-1.9733391703645853E-2</v>
          </cell>
          <cell r="CI94">
            <v>-5.0465897507265822E-3</v>
          </cell>
          <cell r="CJ94">
            <v>-1.1797614825265534E-2</v>
          </cell>
          <cell r="CK94">
            <v>-2.7690463972236512E-2</v>
          </cell>
          <cell r="CL94">
            <v>-2.4030785781881447E-2</v>
          </cell>
          <cell r="CN94">
            <v>2.2199222173477917E-2</v>
          </cell>
          <cell r="CO94">
            <v>-2.581487832626439E-2</v>
          </cell>
          <cell r="CP94">
            <v>-3.6919636662142707E-3</v>
          </cell>
          <cell r="CQ94">
            <v>1.3483649771199202E-2</v>
          </cell>
          <cell r="CR94">
            <v>2.8402628253609841E-4</v>
          </cell>
          <cell r="CT94">
            <v>6.0399990518325009E-3</v>
          </cell>
          <cell r="CU94">
            <v>1.1079946406469254E-2</v>
          </cell>
          <cell r="CV94">
            <v>4.4700070580587781E-3</v>
          </cell>
          <cell r="CW94">
            <v>4.3022071609875034E-3</v>
          </cell>
          <cell r="CX94">
            <v>8.1853339255419932E-3</v>
          </cell>
          <cell r="DL94" t="str">
            <v>Sales Per Average Store</v>
          </cell>
          <cell r="DM94" t="str">
            <v>Sales Per Average Store</v>
          </cell>
          <cell r="DN94">
            <v>-1.1797614825265534E-2</v>
          </cell>
          <cell r="DO94">
            <v>-3.6919636662142707E-3</v>
          </cell>
          <cell r="DP94">
            <v>1.3246322115679998E-2</v>
          </cell>
        </row>
        <row r="95">
          <cell r="A95" t="str">
            <v>Sales Per Average Square Foot</v>
          </cell>
          <cell r="F95">
            <v>8.4858593377051372E-2</v>
          </cell>
          <cell r="G95">
            <v>3.892634060261857E-2</v>
          </cell>
          <cell r="H95">
            <v>2.8174049163743664E-2</v>
          </cell>
          <cell r="I95">
            <v>5.7527218461346674E-2</v>
          </cell>
          <cell r="J95">
            <v>-2.7925551090065559E-2</v>
          </cell>
          <cell r="K95">
            <v>9.8567952352631494E-2</v>
          </cell>
          <cell r="L95">
            <v>-0.1854244875328489</v>
          </cell>
          <cell r="M95">
            <v>-7.6254292956468017E-3</v>
          </cell>
          <cell r="N95">
            <v>-2.2384958047903192E-2</v>
          </cell>
          <cell r="O95">
            <v>-2.6262497735684009E-3</v>
          </cell>
          <cell r="P95">
            <v>3.0949190994057796E-2</v>
          </cell>
          <cell r="Q95">
            <v>1.4905399320833013E-2</v>
          </cell>
          <cell r="R95">
            <v>2.7408265239555751E-2</v>
          </cell>
          <cell r="S95">
            <v>-2.7804055956640816E-2</v>
          </cell>
          <cell r="T95">
            <v>-8.2141359610442555E-3</v>
          </cell>
          <cell r="U95">
            <v>-6.3564147918415692E-5</v>
          </cell>
          <cell r="V95">
            <v>1.3696812590978658E-2</v>
          </cell>
          <cell r="W95">
            <v>1.040457791878735E-2</v>
          </cell>
          <cell r="X95">
            <v>9.8795992373348351E-3</v>
          </cell>
          <cell r="Y95">
            <v>2.7893453084641306E-2</v>
          </cell>
          <cell r="Z95">
            <v>3.3284891480374501E-2</v>
          </cell>
          <cell r="AA95">
            <v>3.4003159760349844E-2</v>
          </cell>
          <cell r="AE95" t="str">
            <v>Sales Per Average Square Foot</v>
          </cell>
          <cell r="BD95">
            <v>2.3794238593027428E-2</v>
          </cell>
          <cell r="BE95">
            <v>4.1286988018903292E-2</v>
          </cell>
          <cell r="BF95">
            <v>-1.7944398038998055E-2</v>
          </cell>
          <cell r="BG95">
            <v>2.3422322866251566E-2</v>
          </cell>
          <cell r="BH95">
            <v>-2.2384958047903192E-2</v>
          </cell>
          <cell r="BJ95">
            <v>-4.7796936894243358E-2</v>
          </cell>
          <cell r="BK95">
            <v>-4.9664416614070395E-2</v>
          </cell>
          <cell r="BL95">
            <v>-3.7203152949106921E-2</v>
          </cell>
          <cell r="BM95">
            <v>-4.7879901161980154E-2</v>
          </cell>
          <cell r="BN95">
            <v>-2.6262497735684009E-3</v>
          </cell>
          <cell r="BP95">
            <v>3.5326548628381804E-2</v>
          </cell>
          <cell r="BQ95">
            <v>5.0249364970584853E-2</v>
          </cell>
          <cell r="BR95">
            <v>4.8469563351879019E-2</v>
          </cell>
          <cell r="BS95">
            <v>5.6904881213930558E-2</v>
          </cell>
          <cell r="BT95">
            <v>3.0949190994057796E-2</v>
          </cell>
          <cell r="BV95">
            <v>5.8303831194135514E-2</v>
          </cell>
          <cell r="BW95">
            <v>-2.402039351431895E-2</v>
          </cell>
          <cell r="BX95">
            <v>-2.5224646726567879E-2</v>
          </cell>
          <cell r="BY95">
            <v>2.921967319723362E-2</v>
          </cell>
          <cell r="BZ95">
            <v>1.4905399320833013E-2</v>
          </cell>
          <cell r="CB95">
            <v>1.76547840718424E-2</v>
          </cell>
          <cell r="CC95">
            <v>5.0387094380557995E-2</v>
          </cell>
          <cell r="CD95">
            <v>2.4808973048861871E-2</v>
          </cell>
          <cell r="CE95">
            <v>1.8558998853722253E-2</v>
          </cell>
          <cell r="CF95">
            <v>2.7408265239555751E-2</v>
          </cell>
          <cell r="CH95">
            <v>-2.1296783066035663E-2</v>
          </cell>
          <cell r="CI95">
            <v>-3.3723198885142303E-2</v>
          </cell>
          <cell r="CJ95">
            <v>-4.239988119142013E-2</v>
          </cell>
          <cell r="CK95">
            <v>-3.5142547197995255E-2</v>
          </cell>
          <cell r="CL95">
            <v>-2.7804055956640816E-2</v>
          </cell>
          <cell r="CN95">
            <v>1.5099945172398765E-2</v>
          </cell>
          <cell r="CO95">
            <v>-3.338968602378023E-2</v>
          </cell>
          <cell r="CP95">
            <v>-1.2460235693748989E-2</v>
          </cell>
          <cell r="CQ95">
            <v>3.3398325496043491E-3</v>
          </cell>
          <cell r="CR95">
            <v>-8.2141359610442555E-3</v>
          </cell>
          <cell r="CT95">
            <v>-4.4015485931269138E-3</v>
          </cell>
          <cell r="CU95">
            <v>1.5459217532218794E-3</v>
          </cell>
          <cell r="CV95">
            <v>-3.1732051493646996E-3</v>
          </cell>
          <cell r="CW95">
            <v>-2.1647893699350274E-3</v>
          </cell>
          <cell r="CX95">
            <v>-6.3564147918415692E-5</v>
          </cell>
          <cell r="DL95" t="str">
            <v>Sales Per Average Square Foot</v>
          </cell>
          <cell r="DM95" t="str">
            <v>Sales Per Average Square Foot</v>
          </cell>
          <cell r="DN95">
            <v>-4.239988119142013E-2</v>
          </cell>
          <cell r="DO95">
            <v>-1.2460235693748989E-2</v>
          </cell>
          <cell r="DP95">
            <v>6.118589364470628E-3</v>
          </cell>
        </row>
        <row r="96">
          <cell r="A96" t="str">
            <v>Net Sales</v>
          </cell>
          <cell r="D96">
            <v>0.15253969795561595</v>
          </cell>
          <cell r="E96">
            <v>0.16021150868470668</v>
          </cell>
          <cell r="F96">
            <v>0.24528130589121799</v>
          </cell>
          <cell r="G96">
            <v>0.21793619317021951</v>
          </cell>
          <cell r="H96">
            <v>0.20612724998054555</v>
          </cell>
          <cell r="I96">
            <v>0.28661683838564311</v>
          </cell>
          <cell r="J96">
            <v>0.22047268392974928</v>
          </cell>
          <cell r="K96">
            <v>0.94786329918868262</v>
          </cell>
          <cell r="L96">
            <v>0.22362413232473699</v>
          </cell>
          <cell r="M96">
            <v>0.18073866032286556</v>
          </cell>
          <cell r="N96">
            <v>0.22651195333443397</v>
          </cell>
          <cell r="O96">
            <v>0.20179065883352632</v>
          </cell>
          <cell r="P96">
            <v>0.1518685856654145</v>
          </cell>
          <cell r="Q96">
            <v>0.13852545547870898</v>
          </cell>
          <cell r="R96">
            <v>0.18828101352454429</v>
          </cell>
          <cell r="S96">
            <v>0.11631638698725588</v>
          </cell>
          <cell r="T96">
            <v>0.11607253093260472</v>
          </cell>
          <cell r="U96">
            <v>0.12294994686519289</v>
          </cell>
          <cell r="V96">
            <v>0.13259965029429122</v>
          </cell>
          <cell r="W96">
            <v>0.12332373170575184</v>
          </cell>
          <cell r="X96">
            <v>0.10725159192545441</v>
          </cell>
          <cell r="Y96">
            <v>9.8092441018156729E-2</v>
          </cell>
          <cell r="Z96">
            <v>8.5767711379688638E-2</v>
          </cell>
          <cell r="AA96">
            <v>8.4156180530229108E-2</v>
          </cell>
          <cell r="AE96" t="str">
            <v>Net Sales</v>
          </cell>
          <cell r="AL96">
            <v>0.72726077812828605</v>
          </cell>
          <cell r="AM96">
            <v>1.0041965845138754</v>
          </cell>
          <cell r="AN96">
            <v>0.97429070923363459</v>
          </cell>
          <cell r="AO96">
            <v>1.0523716682486342</v>
          </cell>
          <cell r="AP96">
            <v>0.94786329918868262</v>
          </cell>
          <cell r="AR96">
            <v>0.4069959160895924</v>
          </cell>
          <cell r="AS96">
            <v>0.18678665230389369</v>
          </cell>
          <cell r="AT96">
            <v>0.20613598481340856</v>
          </cell>
          <cell r="AU96">
            <v>0.14501240570725038</v>
          </cell>
          <cell r="AV96">
            <v>0.22362413232473699</v>
          </cell>
          <cell r="AX96">
            <v>0.17640200956707774</v>
          </cell>
          <cell r="AY96">
            <v>0.15426272392112472</v>
          </cell>
          <cell r="AZ96">
            <v>0.20639056434470082</v>
          </cell>
          <cell r="BA96">
            <v>0.18383821843785819</v>
          </cell>
          <cell r="BB96">
            <v>0.18073866032286556</v>
          </cell>
          <cell r="BD96">
            <v>0.22121701284238693</v>
          </cell>
          <cell r="BE96">
            <v>0.23995953330771025</v>
          </cell>
          <cell r="BF96">
            <v>0.16937469422822216</v>
          </cell>
          <cell r="BG96">
            <v>0.28348801932768075</v>
          </cell>
          <cell r="BH96">
            <v>0.22651195333443397</v>
          </cell>
          <cell r="BJ96">
            <v>0.23602983314021819</v>
          </cell>
          <cell r="BK96">
            <v>0.22269449471989056</v>
          </cell>
          <cell r="BL96">
            <v>0.22307446359814409</v>
          </cell>
          <cell r="BM96">
            <v>0.12883248256860291</v>
          </cell>
          <cell r="BN96">
            <v>0.20179065883352632</v>
          </cell>
          <cell r="BP96">
            <v>0.14885833313592056</v>
          </cell>
          <cell r="BQ96">
            <v>0.1454946515104274</v>
          </cell>
          <cell r="BR96">
            <v>0.14629052308393975</v>
          </cell>
          <cell r="BS96">
            <v>0.16804299884483576</v>
          </cell>
          <cell r="BT96">
            <v>0.1518685856654145</v>
          </cell>
          <cell r="BV96">
            <v>0.18799322483246184</v>
          </cell>
          <cell r="BW96">
            <v>0.1069796902663871</v>
          </cell>
          <cell r="BX96">
            <v>0.10427432541935366</v>
          </cell>
          <cell r="BY96">
            <v>0.16502246306331347</v>
          </cell>
          <cell r="BZ96">
            <v>0.13852545547870898</v>
          </cell>
          <cell r="CB96">
            <v>0.15607720422322169</v>
          </cell>
          <cell r="CC96">
            <v>0.19772179416178148</v>
          </cell>
          <cell r="CD96">
            <v>0.19277531955655358</v>
          </cell>
          <cell r="CE96">
            <v>0.20426174763457094</v>
          </cell>
          <cell r="CF96">
            <v>0.18828101352454429</v>
          </cell>
          <cell r="CH96">
            <v>0.1507981957751281</v>
          </cell>
          <cell r="CI96">
            <v>0.13428394367710461</v>
          </cell>
          <cell r="CJ96">
            <v>9.9903113982899416E-2</v>
          </cell>
          <cell r="CK96">
            <v>8.42155956532884E-2</v>
          </cell>
          <cell r="CL96">
            <v>0.11631638698725588</v>
          </cell>
          <cell r="CN96">
            <v>0.14276102559514814</v>
          </cell>
          <cell r="CO96">
            <v>8.7802922535390016E-2</v>
          </cell>
          <cell r="CP96">
            <v>0.1082385488257438</v>
          </cell>
          <cell r="CQ96">
            <v>0.12873766185890045</v>
          </cell>
          <cell r="CR96">
            <v>0.11607253093260472</v>
          </cell>
          <cell r="CT96">
            <v>0.12185404162377478</v>
          </cell>
          <cell r="CU96">
            <v>0.12792505431476497</v>
          </cell>
          <cell r="CV96">
            <v>0.12225522043918913</v>
          </cell>
          <cell r="CW96">
            <v>0.1196687759081152</v>
          </cell>
          <cell r="CX96">
            <v>0.12294994686519289</v>
          </cell>
          <cell r="CZ96">
            <v>0.13366084904910958</v>
          </cell>
          <cell r="DA96">
            <v>0.13477937726676448</v>
          </cell>
          <cell r="DB96">
            <v>0.13495167031763411</v>
          </cell>
          <cell r="DC96">
            <v>0.1327409889026796</v>
          </cell>
          <cell r="DD96">
            <v>0.1340525774353043</v>
          </cell>
          <cell r="DF96">
            <v>0.12493079260500384</v>
          </cell>
          <cell r="DG96">
            <v>0.12253353488468188</v>
          </cell>
          <cell r="DH96">
            <v>0.12114528730977381</v>
          </cell>
          <cell r="DI96">
            <v>0.12007838900701917</v>
          </cell>
          <cell r="DJ96">
            <v>0.12214428623770424</v>
          </cell>
          <cell r="DL96" t="str">
            <v>Net Sales</v>
          </cell>
          <cell r="DM96" t="str">
            <v>Net Sales</v>
          </cell>
          <cell r="DN96">
            <v>9.9903113982899416E-2</v>
          </cell>
          <cell r="DO96">
            <v>0.1082385488257438</v>
          </cell>
          <cell r="DP96">
            <v>0.12868758826595905</v>
          </cell>
          <cell r="DQ96">
            <v>83.354348428443799</v>
          </cell>
          <cell r="DR96">
            <v>-204.49039440215256</v>
          </cell>
          <cell r="DS96">
            <v>236.20049125152588</v>
          </cell>
        </row>
        <row r="97">
          <cell r="A97" t="str">
            <v>Same store sales (2-year period)</v>
          </cell>
          <cell r="D97">
            <v>9.1999999999999998E-2</v>
          </cell>
          <cell r="E97">
            <v>0.114</v>
          </cell>
          <cell r="F97">
            <v>0.14899999999999999</v>
          </cell>
          <cell r="G97">
            <v>8.8999999999999996E-2</v>
          </cell>
          <cell r="H97">
            <v>8.8999999999999996E-2</v>
          </cell>
          <cell r="I97">
            <v>0.14399999999999999</v>
          </cell>
          <cell r="J97">
            <v>6.8000000000000005E-2</v>
          </cell>
          <cell r="K97">
            <v>6.8000000000000005E-2</v>
          </cell>
          <cell r="L97">
            <v>9.6000000000000002E-2</v>
          </cell>
          <cell r="M97">
            <v>0.04</v>
          </cell>
          <cell r="AE97" t="str">
            <v>Same store sales (2-year period)</v>
          </cell>
          <cell r="AF97">
            <v>0.09</v>
          </cell>
          <cell r="AG97">
            <v>0.04</v>
          </cell>
          <cell r="AH97">
            <v>0.09</v>
          </cell>
          <cell r="AI97">
            <v>6.8000000000000005E-2</v>
          </cell>
          <cell r="AJ97">
            <v>6.8000000000000005E-2</v>
          </cell>
          <cell r="AL97">
            <v>1.6E-2</v>
          </cell>
          <cell r="AM97">
            <v>0.06</v>
          </cell>
          <cell r="AN97">
            <v>6.0999999999999999E-2</v>
          </cell>
          <cell r="AO97">
            <v>0.05</v>
          </cell>
          <cell r="AP97">
            <v>6.8000000000000005E-2</v>
          </cell>
          <cell r="AR97">
            <v>0.11</v>
          </cell>
          <cell r="AS97">
            <v>9.2999999999999999E-2</v>
          </cell>
          <cell r="AT97">
            <v>0.105</v>
          </cell>
          <cell r="AU97">
            <v>3.5999999999999997E-2</v>
          </cell>
          <cell r="AV97">
            <v>9.6000000000000002E-2</v>
          </cell>
          <cell r="AX97">
            <v>0.05</v>
          </cell>
          <cell r="AY97">
            <v>2.4E-2</v>
          </cell>
          <cell r="AZ97">
            <v>0.05</v>
          </cell>
          <cell r="BA97">
            <v>3.6799999999999999E-2</v>
          </cell>
          <cell r="BB97">
            <v>0.04</v>
          </cell>
          <cell r="BD97">
            <v>9.0999999999999998E-2</v>
          </cell>
          <cell r="BE97">
            <v>0.11799999999999999</v>
          </cell>
          <cell r="BF97">
            <v>0.06</v>
          </cell>
          <cell r="BG97">
            <v>6.3E-2</v>
          </cell>
          <cell r="BH97">
            <v>8.2000000000000003E-2</v>
          </cell>
          <cell r="BN97">
            <v>3.1E-2</v>
          </cell>
          <cell r="DL97" t="str">
            <v>Same store sales (2-year period)</v>
          </cell>
          <cell r="DM97" t="str">
            <v>Same store sales (2-year period)</v>
          </cell>
          <cell r="DO97">
            <v>0</v>
          </cell>
          <cell r="DP97">
            <v>0</v>
          </cell>
          <cell r="DQ97">
            <v>0</v>
          </cell>
        </row>
        <row r="98">
          <cell r="A98" t="str">
            <v>Same store sales (1-year period)</v>
          </cell>
          <cell r="M98">
            <v>0.05</v>
          </cell>
          <cell r="N98">
            <v>8.7999999999999995E-2</v>
          </cell>
          <cell r="O98">
            <v>3.6999999999999998E-2</v>
          </cell>
          <cell r="P98">
            <v>7.8000000000000014E-2</v>
          </cell>
          <cell r="Q98">
            <v>6.8000000000000005E-2</v>
          </cell>
          <cell r="R98">
            <v>7.4999999999999997E-2</v>
          </cell>
          <cell r="S98">
            <v>3.3000000000000002E-2</v>
          </cell>
          <cell r="T98">
            <v>4.4911856452462408E-2</v>
          </cell>
          <cell r="U98">
            <v>3.6026566899959062E-2</v>
          </cell>
          <cell r="V98">
            <v>0.05</v>
          </cell>
          <cell r="W98">
            <v>4.4999999999999998E-2</v>
          </cell>
          <cell r="X98">
            <v>0.04</v>
          </cell>
          <cell r="Y98">
            <v>0.05</v>
          </cell>
          <cell r="Z98">
            <v>0.05</v>
          </cell>
          <cell r="AA98">
            <v>0.05</v>
          </cell>
          <cell r="AE98" t="str">
            <v>Same store sales (1-year period)</v>
          </cell>
          <cell r="AX98">
            <v>0.05</v>
          </cell>
          <cell r="AY98">
            <v>3.1E-2</v>
          </cell>
          <cell r="AZ98">
            <v>6.2E-2</v>
          </cell>
          <cell r="BA98">
            <v>5.7200000000000001E-2</v>
          </cell>
          <cell r="BB98">
            <v>0.05</v>
          </cell>
          <cell r="BD98">
            <v>9.2999999999999999E-2</v>
          </cell>
          <cell r="BE98">
            <v>0.14399999999999999</v>
          </cell>
          <cell r="BF98">
            <v>6.7000000000000004E-2</v>
          </cell>
          <cell r="BG98">
            <v>7.1999999999999995E-2</v>
          </cell>
          <cell r="BH98">
            <v>8.7999999999999995E-2</v>
          </cell>
          <cell r="BJ98">
            <v>3.5999999999999997E-2</v>
          </cell>
          <cell r="BK98">
            <v>2.9000000000000001E-2</v>
          </cell>
          <cell r="BL98">
            <v>3.2300000000000002E-2</v>
          </cell>
          <cell r="BM98">
            <v>5.1999999999999998E-2</v>
          </cell>
          <cell r="BN98">
            <v>3.6999999999999998E-2</v>
          </cell>
          <cell r="BP98">
            <v>6.2E-2</v>
          </cell>
          <cell r="BQ98">
            <v>6.9000000000000006E-2</v>
          </cell>
          <cell r="BR98">
            <v>8.3000000000000004E-2</v>
          </cell>
          <cell r="BS98">
            <v>9.8000000000000004E-2</v>
          </cell>
          <cell r="BT98">
            <v>7.8000000000000014E-2</v>
          </cell>
          <cell r="BV98">
            <v>0.124</v>
          </cell>
          <cell r="BW98">
            <v>3.7999999999999999E-2</v>
          </cell>
          <cell r="BX98">
            <v>0.05</v>
          </cell>
          <cell r="BY98">
            <v>8.5000000000000006E-2</v>
          </cell>
          <cell r="BZ98">
            <v>6.8000000000000005E-2</v>
          </cell>
          <cell r="CB98">
            <v>7.0999999999999994E-2</v>
          </cell>
          <cell r="CC98">
            <v>9.6000000000000002E-2</v>
          </cell>
          <cell r="CD98">
            <v>6.0999999999999999E-2</v>
          </cell>
          <cell r="CE98">
            <v>7.3999999999999996E-2</v>
          </cell>
          <cell r="CF98">
            <v>7.4999999999999997E-2</v>
          </cell>
          <cell r="CH98">
            <v>3.7999999999999999E-2</v>
          </cell>
          <cell r="CI98">
            <v>3.5000000000000003E-2</v>
          </cell>
          <cell r="CJ98">
            <v>3.5999999999999997E-2</v>
          </cell>
          <cell r="CK98">
            <v>2.1000000000000001E-2</v>
          </cell>
          <cell r="CL98">
            <v>3.3000000000000002E-2</v>
          </cell>
          <cell r="CN98">
            <v>6.8000000000000005E-2</v>
          </cell>
          <cell r="CO98">
            <v>0.02</v>
          </cell>
          <cell r="CP98">
            <v>4.2999999999999997E-2</v>
          </cell>
          <cell r="CQ98">
            <v>0.05</v>
          </cell>
          <cell r="CR98">
            <v>4.4911856452462408E-2</v>
          </cell>
          <cell r="CT98">
            <v>3.4000000000000002E-2</v>
          </cell>
          <cell r="CU98">
            <v>0.04</v>
          </cell>
          <cell r="CV98">
            <v>3.5000000000000003E-2</v>
          </cell>
          <cell r="CW98">
            <v>3.5000000000000003E-2</v>
          </cell>
          <cell r="CX98">
            <v>3.6026566899959062E-2</v>
          </cell>
          <cell r="CZ98">
            <v>0.05</v>
          </cell>
          <cell r="DA98">
            <v>0.05</v>
          </cell>
          <cell r="DB98">
            <v>0.05</v>
          </cell>
          <cell r="DC98">
            <v>0.05</v>
          </cell>
          <cell r="DD98">
            <v>0.05</v>
          </cell>
          <cell r="DF98">
            <v>4.4999999999999998E-2</v>
          </cell>
          <cell r="DG98">
            <v>4.4999999999999998E-2</v>
          </cell>
          <cell r="DH98">
            <v>4.4999999999999998E-2</v>
          </cell>
          <cell r="DI98">
            <v>4.4999999999999998E-2</v>
          </cell>
          <cell r="DJ98">
            <v>4.4999999999999998E-2</v>
          </cell>
          <cell r="DL98" t="str">
            <v>Same store sales (1-year period)</v>
          </cell>
          <cell r="DM98" t="str">
            <v>Same store sales (1-year period)</v>
          </cell>
          <cell r="DN98">
            <v>3.5999999999999997E-2</v>
          </cell>
          <cell r="DO98">
            <v>4.2999999999999997E-2</v>
          </cell>
          <cell r="DP98">
            <v>0.04</v>
          </cell>
          <cell r="DQ98">
            <v>69.999999999999986</v>
          </cell>
          <cell r="DR98">
            <v>29.999999999999957</v>
          </cell>
          <cell r="DS98">
            <v>280.00000000000006</v>
          </cell>
          <cell r="EA98" t="str">
            <v>mstag:comparableStoreSalesGrowth</v>
          </cell>
          <cell r="EB98">
            <v>0</v>
          </cell>
          <cell r="EC98" t="str">
            <v>ms_eqr_gcim_Decimal:ms_eqr_gcim_decimal</v>
          </cell>
          <cell r="ED98" t="b">
            <v>0</v>
          </cell>
          <cell r="EE98" t="b">
            <v>0</v>
          </cell>
        </row>
        <row r="99">
          <cell r="A99" t="str">
            <v>Cost of goods sold</v>
          </cell>
          <cell r="D99">
            <v>0.1244927739020929</v>
          </cell>
          <cell r="E99">
            <v>0.15662607768198389</v>
          </cell>
          <cell r="F99">
            <v>0.26182645313988884</v>
          </cell>
          <cell r="G99">
            <v>0.19068962997247318</v>
          </cell>
          <cell r="H99">
            <v>0.19445978845721057</v>
          </cell>
          <cell r="I99">
            <v>0.29120992052617156</v>
          </cell>
          <cell r="J99">
            <v>0.20572122144695304</v>
          </cell>
          <cell r="K99">
            <v>0.97173096281953253</v>
          </cell>
          <cell r="L99">
            <v>0.19638766986851319</v>
          </cell>
          <cell r="M99">
            <v>0.18396015222744566</v>
          </cell>
          <cell r="N99">
            <v>0.22960293074923177</v>
          </cell>
          <cell r="O99">
            <v>0.21591750040846147</v>
          </cell>
          <cell r="P99">
            <v>0.15069491101186938</v>
          </cell>
          <cell r="Q99">
            <v>0.11974502021223121</v>
          </cell>
          <cell r="R99">
            <v>0.17865585087457414</v>
          </cell>
          <cell r="S99">
            <v>0.10729908961975676</v>
          </cell>
          <cell r="T99">
            <v>0.10931689723951021</v>
          </cell>
          <cell r="U99">
            <v>0.1219837667346837</v>
          </cell>
          <cell r="V99">
            <v>0.13214903757870622</v>
          </cell>
          <cell r="W99">
            <v>0.12129972498195785</v>
          </cell>
          <cell r="X99">
            <v>9.9256995593862696E-2</v>
          </cell>
          <cell r="Y99">
            <v>9.6095909307214233E-2</v>
          </cell>
          <cell r="Z99">
            <v>9.1700868272474256E-2</v>
          </cell>
          <cell r="AA99">
            <v>8.4156180530228886E-2</v>
          </cell>
          <cell r="AE99" t="str">
            <v>Cost of goods sold</v>
          </cell>
          <cell r="AL99">
            <v>0.72093378478144654</v>
          </cell>
          <cell r="AM99">
            <v>1.0748957744118326</v>
          </cell>
          <cell r="AN99">
            <v>1.0287726042443022</v>
          </cell>
          <cell r="AO99">
            <v>1.0178355294708719</v>
          </cell>
          <cell r="AP99">
            <v>0.97173096281953253</v>
          </cell>
          <cell r="AR99">
            <v>0.41193786982248515</v>
          </cell>
          <cell r="AS99">
            <v>0.15390595813854868</v>
          </cell>
          <cell r="AT99">
            <v>0.16397103606956764</v>
          </cell>
          <cell r="AU99">
            <v>0.11704523591258398</v>
          </cell>
          <cell r="AV99">
            <v>0.19638766986851319</v>
          </cell>
          <cell r="AX99">
            <v>0.16343101407063609</v>
          </cell>
          <cell r="AY99">
            <v>0.12962444436666543</v>
          </cell>
          <cell r="AZ99">
            <v>0.20888704318936879</v>
          </cell>
          <cell r="BA99">
            <v>0.23631979412569271</v>
          </cell>
          <cell r="BB99">
            <v>0.18396015222744566</v>
          </cell>
          <cell r="BD99">
            <v>0.22945446031374384</v>
          </cell>
          <cell r="BE99">
            <v>0.2606624424855537</v>
          </cell>
          <cell r="BF99">
            <v>0.15781518378564074</v>
          </cell>
          <cell r="BG99">
            <v>0.28250536770852119</v>
          </cell>
          <cell r="BH99">
            <v>0.22960293074923177</v>
          </cell>
          <cell r="BJ99">
            <v>0.24123610154842301</v>
          </cell>
          <cell r="BK99">
            <v>0.22271104584359969</v>
          </cell>
          <cell r="BL99">
            <v>0.23061357702349872</v>
          </cell>
          <cell r="BM99">
            <v>0.1709403893954593</v>
          </cell>
          <cell r="BN99">
            <v>0.21591750040846147</v>
          </cell>
          <cell r="BP99">
            <v>0.17153209292993665</v>
          </cell>
          <cell r="BQ99">
            <v>0.14273725470489218</v>
          </cell>
          <cell r="BR99">
            <v>0.14054189591239408</v>
          </cell>
          <cell r="BS99">
            <v>0.1515571538490923</v>
          </cell>
          <cell r="BT99">
            <v>0.15069491101186938</v>
          </cell>
          <cell r="BV99">
            <v>0.17716303411592271</v>
          </cell>
          <cell r="BW99">
            <v>8.0620407301703167E-2</v>
          </cell>
          <cell r="BX99">
            <v>8.6517932262005992E-2</v>
          </cell>
          <cell r="BY99">
            <v>0.14513041170672536</v>
          </cell>
          <cell r="BZ99">
            <v>0.11974502021223121</v>
          </cell>
          <cell r="CB99">
            <v>0.15562192716334122</v>
          </cell>
          <cell r="CC99">
            <v>0.18925903016294177</v>
          </cell>
          <cell r="CD99">
            <v>0.19454615495363692</v>
          </cell>
          <cell r="CE99">
            <v>0.17325056900475899</v>
          </cell>
          <cell r="CF99">
            <v>0.17865585087457414</v>
          </cell>
          <cell r="CH99">
            <v>0.12237197763542795</v>
          </cell>
          <cell r="CI99">
            <v>0.13014005659751104</v>
          </cell>
          <cell r="CJ99">
            <v>8.7390468744910299E-2</v>
          </cell>
          <cell r="CK99">
            <v>9.0954302402686205E-2</v>
          </cell>
          <cell r="CL99">
            <v>0.10729908961975676</v>
          </cell>
          <cell r="CN99">
            <v>0.13441915551318129</v>
          </cell>
          <cell r="CO99">
            <v>7.7669550157295042E-2</v>
          </cell>
          <cell r="CP99">
            <v>0.10262777920902999</v>
          </cell>
          <cell r="CQ99">
            <v>0.12572856329264326</v>
          </cell>
          <cell r="CR99">
            <v>0.10931689723951021</v>
          </cell>
          <cell r="CT99">
            <v>0.11821327839040396</v>
          </cell>
          <cell r="CU99">
            <v>0.1270241796234961</v>
          </cell>
          <cell r="CV99">
            <v>0.12186363530218958</v>
          </cell>
          <cell r="CW99">
            <v>0.12068205081843919</v>
          </cell>
          <cell r="CX99">
            <v>0.1219837667346837</v>
          </cell>
          <cell r="CZ99">
            <v>0.13366084904910958</v>
          </cell>
          <cell r="DA99">
            <v>0.14298754636091826</v>
          </cell>
          <cell r="DB99">
            <v>0.13699295030021963</v>
          </cell>
          <cell r="DC99">
            <v>0.14298276999583237</v>
          </cell>
          <cell r="DD99">
            <v>0.13917114462909486</v>
          </cell>
          <cell r="DF99">
            <v>0.12493079260500384</v>
          </cell>
          <cell r="DG99">
            <v>0.12253353488468188</v>
          </cell>
          <cell r="DH99">
            <v>0.12114528730977359</v>
          </cell>
          <cell r="DI99">
            <v>0.12007838900701917</v>
          </cell>
          <cell r="DJ99">
            <v>0.12214577503084345</v>
          </cell>
          <cell r="DL99" t="str">
            <v>Cost of goods sold</v>
          </cell>
          <cell r="DM99" t="str">
            <v>Cost of goods sold</v>
          </cell>
          <cell r="DN99">
            <v>8.7390468744910299E-2</v>
          </cell>
          <cell r="DO99">
            <v>0.10262777920902999</v>
          </cell>
          <cell r="DP99">
            <v>0.11450532837214666</v>
          </cell>
          <cell r="DQ99">
            <v>152.3731046411969</v>
          </cell>
          <cell r="DR99">
            <v>-118.77549163116674</v>
          </cell>
          <cell r="DS99">
            <v>211.10144107923779</v>
          </cell>
        </row>
        <row r="100">
          <cell r="A100" t="str">
            <v>Gross profit</v>
          </cell>
          <cell r="D100">
            <v>0.19591899829958259</v>
          </cell>
          <cell r="E100">
            <v>0.1654257794322942</v>
          </cell>
          <cell r="F100">
            <v>0.22140147734078663</v>
          </cell>
          <cell r="G100">
            <v>0.25856307435254799</v>
          </cell>
          <cell r="H100">
            <v>0.22258618450482692</v>
          </cell>
          <cell r="I100">
            <v>0.28028657759312581</v>
          </cell>
          <cell r="J100">
            <v>0.24097685095555499</v>
          </cell>
          <cell r="K100">
            <v>0.91563033949929418</v>
          </cell>
          <cell r="L100">
            <v>0.26148381117104824</v>
          </cell>
          <cell r="M100">
            <v>0.17649174582680072</v>
          </cell>
          <cell r="N100">
            <v>0.22241122965448223</v>
          </cell>
          <cell r="O100">
            <v>0.18293866418136973</v>
          </cell>
          <cell r="P100">
            <v>0.15347849656667867</v>
          </cell>
          <cell r="Q100">
            <v>0.16422411429735173</v>
          </cell>
          <cell r="R100">
            <v>0.20094864532102563</v>
          </cell>
          <cell r="S100">
            <v>0.12796371552812702</v>
          </cell>
          <cell r="T100">
            <v>0.12463868419923796</v>
          </cell>
          <cell r="U100">
            <v>0.12415837397575213</v>
          </cell>
          <cell r="V100">
            <v>0.13316215333458326</v>
          </cell>
          <cell r="W100">
            <v>0.1258480546983487</v>
          </cell>
          <cell r="X100">
            <v>0.11718209947635505</v>
          </cell>
          <cell r="Y100">
            <v>0.10053264644264193</v>
          </cell>
          <cell r="Z100">
            <v>7.8545309751885339E-2</v>
          </cell>
          <cell r="AA100">
            <v>8.4156180530229108E-2</v>
          </cell>
          <cell r="AE100" t="str">
            <v>Gross profit</v>
          </cell>
          <cell r="AL100">
            <v>0.73577472508649922</v>
          </cell>
          <cell r="AM100">
            <v>0.90698545297421873</v>
          </cell>
          <cell r="AN100">
            <v>0.8982508006898251</v>
          </cell>
          <cell r="AO100">
            <v>1.0966259912796654</v>
          </cell>
          <cell r="AP100">
            <v>0.91563033949929418</v>
          </cell>
          <cell r="AR100">
            <v>0.40040261303755753</v>
          </cell>
          <cell r="AS100">
            <v>0.2359783084847662</v>
          </cell>
          <cell r="AT100">
            <v>0.26903165332756518</v>
          </cell>
          <cell r="AU100">
            <v>0.17950256811076382</v>
          </cell>
          <cell r="AV100">
            <v>0.26148381117104824</v>
          </cell>
          <cell r="AX100">
            <v>0.19384979635553923</v>
          </cell>
          <cell r="AY100">
            <v>0.1886755557728268</v>
          </cell>
          <cell r="AZ100">
            <v>0.20297496619356603</v>
          </cell>
          <cell r="BA100">
            <v>0.12254316108343488</v>
          </cell>
          <cell r="BB100">
            <v>0.17649174582680072</v>
          </cell>
          <cell r="BD100">
            <v>0.21041883086221547</v>
          </cell>
          <cell r="BE100">
            <v>0.21247982233372054</v>
          </cell>
          <cell r="BF100">
            <v>0.18526775171684151</v>
          </cell>
          <cell r="BG100">
            <v>0.28475201602276923</v>
          </cell>
          <cell r="BH100">
            <v>0.22241122965448223</v>
          </cell>
          <cell r="BJ100">
            <v>0.22909778909076728</v>
          </cell>
          <cell r="BK100">
            <v>0.22267165280215728</v>
          </cell>
          <cell r="BL100">
            <v>0.21294908986579109</v>
          </cell>
          <cell r="BM100">
            <v>7.4763287878041984E-2</v>
          </cell>
          <cell r="BN100">
            <v>0.18293866418136973</v>
          </cell>
          <cell r="BP100">
            <v>0.11837052083663946</v>
          </cell>
          <cell r="BQ100">
            <v>0.14930020945168043</v>
          </cell>
          <cell r="BR100">
            <v>0.15412363005598051</v>
          </cell>
          <cell r="BS100">
            <v>0.19110619131231399</v>
          </cell>
          <cell r="BT100">
            <v>0.15347849656667867</v>
          </cell>
          <cell r="BV100">
            <v>0.2032480524456175</v>
          </cell>
          <cell r="BW100">
            <v>0.14315111065516883</v>
          </cell>
          <cell r="BX100">
            <v>0.12818454566674076</v>
          </cell>
          <cell r="BY100">
            <v>0.19192683130051336</v>
          </cell>
          <cell r="BZ100">
            <v>0.16422411429735173</v>
          </cell>
          <cell r="CB100">
            <v>0.15670458096737483</v>
          </cell>
          <cell r="CC100">
            <v>0.20869955393670647</v>
          </cell>
          <cell r="CD100">
            <v>0.19047883372273167</v>
          </cell>
          <cell r="CE100">
            <v>0.24455820356190316</v>
          </cell>
          <cell r="CF100">
            <v>0.20094864532102563</v>
          </cell>
          <cell r="CH100">
            <v>0.18993316986883757</v>
          </cell>
          <cell r="CI100">
            <v>0.13957286980827188</v>
          </cell>
          <cell r="CJ100">
            <v>0.11618542192983949</v>
          </cell>
          <cell r="CK100">
            <v>7.596090698558644E-2</v>
          </cell>
          <cell r="CL100">
            <v>0.12796371552812702</v>
          </cell>
          <cell r="CN100">
            <v>0.15359339924944737</v>
          </cell>
          <cell r="CO100">
            <v>0.10062929237184215</v>
          </cell>
          <cell r="CP100">
            <v>0.11535131358088457</v>
          </cell>
          <cell r="CQ100">
            <v>0.13247507081062504</v>
          </cell>
          <cell r="CR100">
            <v>0.12463868419923796</v>
          </cell>
          <cell r="CT100">
            <v>0.12650319031410162</v>
          </cell>
          <cell r="CU100">
            <v>0.12904155421114005</v>
          </cell>
          <cell r="CV100">
            <v>0.12274596947467553</v>
          </cell>
          <cell r="CW100">
            <v>0.11841774934285487</v>
          </cell>
          <cell r="CX100">
            <v>0.12415837397575213</v>
          </cell>
          <cell r="CZ100">
            <v>0.13366084904910958</v>
          </cell>
          <cell r="DA100">
            <v>0.12462475196683798</v>
          </cell>
          <cell r="DB100">
            <v>0.13239547286196407</v>
          </cell>
          <cell r="DC100">
            <v>0.12007050804247021</v>
          </cell>
          <cell r="DD100">
            <v>0.12766303380090283</v>
          </cell>
          <cell r="DF100">
            <v>0.12493079260500384</v>
          </cell>
          <cell r="DG100">
            <v>0.12253353488468166</v>
          </cell>
          <cell r="DH100">
            <v>0.12114528730977403</v>
          </cell>
          <cell r="DI100">
            <v>0.12007838900701917</v>
          </cell>
          <cell r="DJ100">
            <v>0.12214240880049054</v>
          </cell>
          <cell r="DL100" t="str">
            <v>Gross profit</v>
          </cell>
          <cell r="DM100" t="str">
            <v>Gross profit</v>
          </cell>
          <cell r="DN100">
            <v>0.11618542192983949</v>
          </cell>
          <cell r="DO100">
            <v>0.11535131358088457</v>
          </cell>
          <cell r="DP100">
            <v>0.14666641919504531</v>
          </cell>
          <cell r="DQ100">
            <v>-8.3410834895492059</v>
          </cell>
          <cell r="DR100">
            <v>-313.15105614160734</v>
          </cell>
          <cell r="DS100">
            <v>268.79297796766457</v>
          </cell>
        </row>
        <row r="101">
          <cell r="A101" t="str">
            <v>Total SG&amp;A</v>
          </cell>
          <cell r="D101">
            <v>0.12003738317757007</v>
          </cell>
          <cell r="E101">
            <v>0.17499415907346227</v>
          </cell>
          <cell r="F101">
            <v>0.20702192932621299</v>
          </cell>
          <cell r="G101">
            <v>0.22710157206062309</v>
          </cell>
          <cell r="H101">
            <v>0.20223620114303253</v>
          </cell>
          <cell r="I101">
            <v>0.27011980155375115</v>
          </cell>
          <cell r="J101">
            <v>0.22489324290379309</v>
          </cell>
          <cell r="K101">
            <v>1.0605992248220986</v>
          </cell>
          <cell r="L101">
            <v>0.23590529552850792</v>
          </cell>
          <cell r="M101">
            <v>0.17837097878165631</v>
          </cell>
          <cell r="N101">
            <v>0.20950073802755309</v>
          </cell>
          <cell r="O101">
            <v>0.1726391082158385</v>
          </cell>
          <cell r="P101">
            <v>0.13963175049807397</v>
          </cell>
          <cell r="Q101">
            <v>0.149544246159663</v>
          </cell>
          <cell r="R101">
            <v>0.17685729570509823</v>
          </cell>
          <cell r="S101">
            <v>0.13190589066203739</v>
          </cell>
          <cell r="T101">
            <v>0.12651119994686622</v>
          </cell>
          <cell r="U101">
            <v>0.1238907059079537</v>
          </cell>
          <cell r="V101">
            <v>0.12728162429593182</v>
          </cell>
          <cell r="W101">
            <v>0.11628094968878777</v>
          </cell>
          <cell r="X101">
            <v>0.10026577746535681</v>
          </cell>
          <cell r="Y101">
            <v>9.1120425519628734E-2</v>
          </cell>
          <cell r="Z101">
            <v>8.2298804953555571E-2</v>
          </cell>
          <cell r="AA101">
            <v>8.4156180530228886E-2</v>
          </cell>
          <cell r="AE101" t="str">
            <v>Total SG&amp;A</v>
          </cell>
          <cell r="AL101">
            <v>0.88435310163194281</v>
          </cell>
          <cell r="AM101">
            <v>1.0797716279438587</v>
          </cell>
          <cell r="AN101">
            <v>1.0683701657458564</v>
          </cell>
          <cell r="AO101">
            <v>1.192537134163433</v>
          </cell>
          <cell r="AP101">
            <v>1.0629985849927204</v>
          </cell>
          <cell r="AR101">
            <v>0.36561259889684772</v>
          </cell>
          <cell r="AS101">
            <v>0.1856222357785573</v>
          </cell>
          <cell r="AT101">
            <v>0.21999629011315158</v>
          </cell>
          <cell r="AU101">
            <v>0.19955079159286226</v>
          </cell>
          <cell r="AV101">
            <v>0.23446788206524949</v>
          </cell>
          <cell r="AX101">
            <v>0.1920827545873236</v>
          </cell>
          <cell r="AY101">
            <v>0.16521151898123576</v>
          </cell>
          <cell r="AZ101">
            <v>0.17162840200699403</v>
          </cell>
          <cell r="BA101">
            <v>0.18615944345496338</v>
          </cell>
          <cell r="BB101">
            <v>0.17837097878165631</v>
          </cell>
          <cell r="BD101">
            <v>0.23547358415355846</v>
          </cell>
          <cell r="BE101">
            <v>0.20117845117845112</v>
          </cell>
          <cell r="BF101">
            <v>0.18377066625139515</v>
          </cell>
          <cell r="BG101">
            <v>0.22094455852156059</v>
          </cell>
          <cell r="BH101">
            <v>0.20950073802755309</v>
          </cell>
          <cell r="BJ101">
            <v>0.20853756902649367</v>
          </cell>
          <cell r="BK101">
            <v>0.22252346433535908</v>
          </cell>
          <cell r="BL101">
            <v>0.22203707560924801</v>
          </cell>
          <cell r="BM101">
            <v>4.9224268415741568E-2</v>
          </cell>
          <cell r="BN101">
            <v>0.1726391082158385</v>
          </cell>
          <cell r="BP101">
            <v>0.104887565458466</v>
          </cell>
          <cell r="BQ101">
            <v>0.13691421483409605</v>
          </cell>
          <cell r="BR101">
            <v>0.14189983224637359</v>
          </cell>
          <cell r="BS101">
            <v>0.17389474949658879</v>
          </cell>
          <cell r="BT101">
            <v>0.13963175049807397</v>
          </cell>
          <cell r="BV101">
            <v>0.16691603550020906</v>
          </cell>
          <cell r="BW101">
            <v>0.11741757378891937</v>
          </cell>
          <cell r="BX101">
            <v>0.11586050859840835</v>
          </cell>
          <cell r="BY101">
            <v>0.20335390979706003</v>
          </cell>
          <cell r="BZ101">
            <v>0.149544246159663</v>
          </cell>
          <cell r="CB101">
            <v>0.13556217447398189</v>
          </cell>
          <cell r="CC101">
            <v>0.18972875814576207</v>
          </cell>
          <cell r="CD101">
            <v>0.18510409112990089</v>
          </cell>
          <cell r="CE101">
            <v>0.19298267088841126</v>
          </cell>
          <cell r="CF101">
            <v>0.17685729570509823</v>
          </cell>
          <cell r="CH101">
            <v>0.18145987039582567</v>
          </cell>
          <cell r="CI101">
            <v>0.13584054015406322</v>
          </cell>
          <cell r="CJ101">
            <v>0.11828480790822837</v>
          </cell>
          <cell r="CK101">
            <v>9.9769940017953029E-2</v>
          </cell>
          <cell r="CL101">
            <v>0.13190589066203739</v>
          </cell>
          <cell r="CN101">
            <v>0.14025121392361473</v>
          </cell>
          <cell r="CO101">
            <v>0.12553915880279387</v>
          </cell>
          <cell r="CP101">
            <v>0.12081788336290522</v>
          </cell>
          <cell r="CQ101">
            <v>0.12075247133356859</v>
          </cell>
          <cell r="CR101">
            <v>0.12651119994686622</v>
          </cell>
          <cell r="CT101">
            <v>0.13515800094433716</v>
          </cell>
          <cell r="CU101">
            <v>0.12531653255580677</v>
          </cell>
          <cell r="CV101">
            <v>0.12642520030797377</v>
          </cell>
          <cell r="CW101">
            <v>0.10945903023114156</v>
          </cell>
          <cell r="CX101">
            <v>0.1238907059079537</v>
          </cell>
          <cell r="CZ101">
            <v>9.4322459965386463E-2</v>
          </cell>
          <cell r="DA101">
            <v>7.4305241174178249E-2</v>
          </cell>
          <cell r="DB101">
            <v>9.2390982680722766E-2</v>
          </cell>
          <cell r="DC101">
            <v>9.4519667191239387E-2</v>
          </cell>
          <cell r="DD101">
            <v>8.8821051505381998E-2</v>
          </cell>
          <cell r="DF101">
            <v>0.1065495705036148</v>
          </cell>
          <cell r="DG101">
            <v>0.10394854258526642</v>
          </cell>
          <cell r="DH101">
            <v>0.10294487680149822</v>
          </cell>
          <cell r="DI101">
            <v>0.10229936695928887</v>
          </cell>
          <cell r="DJ101">
            <v>0.10389332600278434</v>
          </cell>
          <cell r="DL101" t="str">
            <v>Total SG&amp;A</v>
          </cell>
          <cell r="DM101" t="str">
            <v>Total SG&amp;A</v>
          </cell>
          <cell r="DN101">
            <v>0.11828480790822837</v>
          </cell>
          <cell r="DO101">
            <v>0.12081788336290522</v>
          </cell>
          <cell r="DP101">
            <v>0.13499920168067514</v>
          </cell>
          <cell r="DQ101">
            <v>25.330754546768475</v>
          </cell>
          <cell r="DR101">
            <v>-141.81318317769919</v>
          </cell>
          <cell r="DS101">
            <v>210.18839146853986</v>
          </cell>
        </row>
        <row r="102">
          <cell r="A102" t="str">
            <v>Operating income</v>
          </cell>
          <cell r="D102">
            <v>0.55871313672922263</v>
          </cell>
          <cell r="E102">
            <v>0.13255360623781676</v>
          </cell>
          <cell r="F102">
            <v>0.27265363976916057</v>
          </cell>
          <cell r="G102">
            <v>0.36491646778042952</v>
          </cell>
          <cell r="H102">
            <v>0.28443201025820364</v>
          </cell>
          <cell r="I102">
            <v>0.30920724236511332</v>
          </cell>
          <cell r="J102">
            <v>0.28536272572874433</v>
          </cell>
          <cell r="K102">
            <v>0.53438140437924719</v>
          </cell>
          <cell r="L102">
            <v>0.35182158485791115</v>
          </cell>
          <cell r="M102">
            <v>0.17042381695267816</v>
          </cell>
          <cell r="N102">
            <v>0.26438147707960757</v>
          </cell>
          <cell r="O102">
            <v>0.21496780314677011</v>
          </cell>
          <cell r="P102">
            <v>0.19503835836327998</v>
          </cell>
          <cell r="Q102">
            <v>0.20624171176348427</v>
          </cell>
          <cell r="R102">
            <v>0.26666319581352216</v>
          </cell>
          <cell r="S102">
            <v>0.11797294514580803</v>
          </cell>
          <cell r="T102">
            <v>0.1198339698995412</v>
          </cell>
          <cell r="U102">
            <v>0.12484928246675264</v>
          </cell>
          <cell r="V102">
            <v>0.14832812042316168</v>
          </cell>
          <cell r="W102">
            <v>0.15006953484160213</v>
          </cell>
          <cell r="X102">
            <v>0.15875166596849843</v>
          </cell>
          <cell r="Y102">
            <v>0.12249449526300604</v>
          </cell>
          <cell r="Z102">
            <v>7.0031947446648202E-2</v>
          </cell>
          <cell r="AA102">
            <v>8.415618053022933E-2</v>
          </cell>
          <cell r="AE102" t="str">
            <v>Operating income</v>
          </cell>
          <cell r="AL102">
            <v>0.33728557013118055</v>
          </cell>
          <cell r="AM102">
            <v>0.4479089855683136</v>
          </cell>
          <cell r="AN102">
            <v>0.47463456577815988</v>
          </cell>
          <cell r="AO102">
            <v>0.8361244019138685</v>
          </cell>
          <cell r="AP102">
            <v>0.5280714054578779</v>
          </cell>
          <cell r="AR102">
            <v>0.53188077721184679</v>
          </cell>
          <cell r="AS102">
            <v>0.42815569297926515</v>
          </cell>
          <cell r="AT102">
            <v>0.44029802397149331</v>
          </cell>
          <cell r="AU102">
            <v>0.11448030796565423</v>
          </cell>
          <cell r="AV102">
            <v>0.35740377997776629</v>
          </cell>
          <cell r="AX102">
            <v>0.19980296779754947</v>
          </cell>
          <cell r="AY102">
            <v>0.26301579215486504</v>
          </cell>
          <cell r="AZ102">
            <v>0.29571319328865098</v>
          </cell>
          <cell r="BA102">
            <v>-9.9532362631522986E-2</v>
          </cell>
          <cell r="BB102">
            <v>0.17042381695267816</v>
          </cell>
          <cell r="BD102">
            <v>0.12655239659242534</v>
          </cell>
          <cell r="BE102">
            <v>0.24551284636792636</v>
          </cell>
          <cell r="BF102">
            <v>0.1892726957125499</v>
          </cell>
          <cell r="BG102">
            <v>0.57816465033933317</v>
          </cell>
          <cell r="BH102">
            <v>0.26438147707960757</v>
          </cell>
          <cell r="BJ102">
            <v>0.30457361516034975</v>
          </cell>
          <cell r="BK102">
            <v>0.22308937823834207</v>
          </cell>
          <cell r="BL102">
            <v>0.18874974457775062</v>
          </cell>
          <cell r="BM102">
            <v>0.1656196245606163</v>
          </cell>
          <cell r="BN102">
            <v>0.21496780314677011</v>
          </cell>
          <cell r="BP102">
            <v>0.16422236189678041</v>
          </cell>
          <cell r="BQ102">
            <v>0.18419868145833895</v>
          </cell>
          <cell r="BR102">
            <v>0.18758441175748342</v>
          </cell>
          <cell r="BS102">
            <v>0.24622245035449608</v>
          </cell>
          <cell r="BT102">
            <v>0.19503835836327998</v>
          </cell>
          <cell r="BV102">
            <v>0.3205062835547825</v>
          </cell>
          <cell r="BW102">
            <v>0.21276215176854629</v>
          </cell>
          <cell r="BX102">
            <v>0.16062197593151639</v>
          </cell>
          <cell r="BY102">
            <v>0.15745762528213736</v>
          </cell>
          <cell r="BZ102">
            <v>0.20624171176348427</v>
          </cell>
          <cell r="CB102">
            <v>0.21700320258023487</v>
          </cell>
          <cell r="CC102">
            <v>0.25598244902474088</v>
          </cell>
          <cell r="CD102">
            <v>0.20407981471583825</v>
          </cell>
          <cell r="CE102">
            <v>0.40630216069499325</v>
          </cell>
          <cell r="CF102">
            <v>0.26666319581352216</v>
          </cell>
          <cell r="CH102">
            <v>0.2124820365428044</v>
          </cell>
          <cell r="CI102">
            <v>0.14838463457953521</v>
          </cell>
          <cell r="CJ102">
            <v>0.11095657320411334</v>
          </cell>
          <cell r="CK102">
            <v>1.2620391896379868E-2</v>
          </cell>
          <cell r="CL102">
            <v>0.11797294514580803</v>
          </cell>
          <cell r="CN102">
            <v>0.1881907459286396</v>
          </cell>
          <cell r="CO102">
            <v>4.2461271026126068E-2</v>
          </cell>
          <cell r="CP102">
            <v>0.10164615630493845</v>
          </cell>
          <cell r="CQ102">
            <v>0.16634536244809262</v>
          </cell>
          <cell r="CR102">
            <v>0.1198339698995412</v>
          </cell>
          <cell r="CT102">
            <v>0.10496606316165935</v>
          </cell>
          <cell r="CU102">
            <v>0.13843321447648727</v>
          </cell>
          <cell r="CV102">
            <v>0.11336129761719449</v>
          </cell>
          <cell r="CW102">
            <v>0.14329048004119804</v>
          </cell>
          <cell r="CX102">
            <v>0.12484928246675264</v>
          </cell>
          <cell r="CZ102">
            <v>0.23422753727120815</v>
          </cell>
          <cell r="DA102">
            <v>0.25003040777041963</v>
          </cell>
          <cell r="DB102">
            <v>0.2356328668780705</v>
          </cell>
          <cell r="DC102">
            <v>0.18890996355900991</v>
          </cell>
          <cell r="DD102">
            <v>0.22783705237595231</v>
          </cell>
          <cell r="DF102">
            <v>0.16659489603481892</v>
          </cell>
          <cell r="DG102">
            <v>0.16233968860399672</v>
          </cell>
          <cell r="DH102">
            <v>0.16266918683976606</v>
          </cell>
          <cell r="DI102">
            <v>0.1641759633773745</v>
          </cell>
          <cell r="DJ102">
            <v>0.16387838019071599</v>
          </cell>
          <cell r="DL102" t="str">
            <v>Operating income</v>
          </cell>
          <cell r="DM102" t="str">
            <v>Operating income</v>
          </cell>
          <cell r="DN102">
            <v>0.11095657320411334</v>
          </cell>
          <cell r="DO102">
            <v>0.10164615630493845</v>
          </cell>
          <cell r="DP102">
            <v>0.17591712985697194</v>
          </cell>
          <cell r="DQ102">
            <v>-93.104168991748892</v>
          </cell>
          <cell r="DR102">
            <v>-742.7097355203349</v>
          </cell>
          <cell r="DS102">
            <v>420.75932730140096</v>
          </cell>
        </row>
        <row r="103">
          <cell r="A103" t="str">
            <v>Net interest &amp; other expense / (income)</v>
          </cell>
          <cell r="D103">
            <v>-0.81625441696113077</v>
          </cell>
          <cell r="E103">
            <v>-2.9615384615384617</v>
          </cell>
          <cell r="F103">
            <v>5.8823529411764719E-2</v>
          </cell>
          <cell r="G103">
            <v>0.7407407407407407</v>
          </cell>
          <cell r="H103">
            <v>-0.37234042553191493</v>
          </cell>
          <cell r="I103">
            <v>4.0084745762711869</v>
          </cell>
          <cell r="J103">
            <v>-0.60067681895093061</v>
          </cell>
          <cell r="K103">
            <v>-15.741525423728813</v>
          </cell>
          <cell r="L103">
            <v>-0.44006898534061512</v>
          </cell>
          <cell r="M103">
            <v>0.76334702258726894</v>
          </cell>
          <cell r="N103">
            <v>3.4061135371179052E-2</v>
          </cell>
          <cell r="O103">
            <v>3.0264639639639546E-2</v>
          </cell>
          <cell r="P103">
            <v>-0.28501161360841643</v>
          </cell>
          <cell r="Q103">
            <v>-0.48003057519587233</v>
          </cell>
          <cell r="R103">
            <v>-0.46527012127894152</v>
          </cell>
          <cell r="S103">
            <v>-0.96563573883161513</v>
          </cell>
          <cell r="T103">
            <v>44.607126437790015</v>
          </cell>
          <cell r="U103">
            <v>-3.684441010292383E-2</v>
          </cell>
          <cell r="V103">
            <v>-1.2049014626680319</v>
          </cell>
          <cell r="W103">
            <v>7.4862148371395048</v>
          </cell>
          <cell r="X103">
            <v>0.96498659137764564</v>
          </cell>
          <cell r="Y103">
            <v>-0.70503851330601774</v>
          </cell>
          <cell r="Z103">
            <v>8.5767711379688638E-2</v>
          </cell>
          <cell r="AA103">
            <v>8.4156180530229108E-2</v>
          </cell>
          <cell r="AE103" t="str">
            <v>Net interest &amp; other expense / (income)</v>
          </cell>
          <cell r="AX103">
            <v>-0.6123693379790941</v>
          </cell>
          <cell r="AY103">
            <v>1.9335727109515259</v>
          </cell>
          <cell r="AZ103">
            <v>2.6808510638297873</v>
          </cell>
          <cell r="BA103">
            <v>3.7390396659707728</v>
          </cell>
          <cell r="BB103">
            <v>0.76334702258726894</v>
          </cell>
          <cell r="BD103">
            <v>1.4157303370786516</v>
          </cell>
          <cell r="BE103">
            <v>0.14993880048959607</v>
          </cell>
          <cell r="BF103">
            <v>-0.10067437379576105</v>
          </cell>
          <cell r="BG103">
            <v>-0.46784140969162991</v>
          </cell>
          <cell r="BH103">
            <v>3.4061135371179052E-2</v>
          </cell>
          <cell r="BJ103">
            <v>-0.12976744186046507</v>
          </cell>
          <cell r="BK103">
            <v>-0.18733368813198514</v>
          </cell>
          <cell r="BL103">
            <v>5.6239957150508779E-2</v>
          </cell>
          <cell r="BM103">
            <v>0.61341059602649017</v>
          </cell>
          <cell r="BN103">
            <v>3.0264639639639546E-2</v>
          </cell>
          <cell r="BP103">
            <v>-5.7723142704436126E-2</v>
          </cell>
          <cell r="BQ103">
            <v>8.185985592665368E-2</v>
          </cell>
          <cell r="BR103">
            <v>-0.40212981744421905</v>
          </cell>
          <cell r="BS103">
            <v>-0.67213955874807596</v>
          </cell>
          <cell r="BT103">
            <v>-0.28501161360841643</v>
          </cell>
          <cell r="BV103">
            <v>-0.74702212138400448</v>
          </cell>
          <cell r="BW103">
            <v>-0.73486682808716708</v>
          </cell>
          <cell r="BX103">
            <v>-0.32909245122985586</v>
          </cell>
          <cell r="BY103">
            <v>0.63693270735524266</v>
          </cell>
          <cell r="BZ103">
            <v>-0.48003057519587233</v>
          </cell>
          <cell r="CB103">
            <v>0.49775784753363239</v>
          </cell>
          <cell r="CC103">
            <v>-1.4452054794520548</v>
          </cell>
          <cell r="CD103">
            <v>-0.2907711757269279</v>
          </cell>
          <cell r="CE103">
            <v>-0.59751434034416828</v>
          </cell>
          <cell r="CF103">
            <v>-0.46527012127894152</v>
          </cell>
          <cell r="CH103">
            <v>-0.32335329341317365</v>
          </cell>
          <cell r="CI103">
            <v>-0.16923076923076918</v>
          </cell>
          <cell r="CJ103">
            <v>-1.4848484848484849</v>
          </cell>
          <cell r="CK103">
            <v>-0.92399049881235151</v>
          </cell>
          <cell r="CL103">
            <v>-0.96563573883161513</v>
          </cell>
          <cell r="CN103">
            <v>-0.97787610619469023</v>
          </cell>
          <cell r="CO103">
            <v>3.8209876543209873</v>
          </cell>
          <cell r="CP103">
            <v>1.7794117647058822</v>
          </cell>
          <cell r="CQ103">
            <v>46.677442529523447</v>
          </cell>
          <cell r="CR103">
            <v>44.607126437790015</v>
          </cell>
          <cell r="CT103">
            <v>53.90844845962522</v>
          </cell>
          <cell r="CU103">
            <v>-1.7030531172807326</v>
          </cell>
          <cell r="CV103">
            <v>-1.7263022283019209</v>
          </cell>
          <cell r="CW103">
            <v>-0.64010464418246582</v>
          </cell>
          <cell r="CX103">
            <v>-3.684441010292383E-2</v>
          </cell>
          <cell r="CZ103">
            <v>-1.205503412464253</v>
          </cell>
          <cell r="DA103">
            <v>-1.205503412464253</v>
          </cell>
          <cell r="DB103">
            <v>-1.205503412464253</v>
          </cell>
          <cell r="DC103">
            <v>-1.205503412464253</v>
          </cell>
          <cell r="DD103">
            <v>-1.205503412464253</v>
          </cell>
          <cell r="DF103">
            <v>7.4618675773153207</v>
          </cell>
          <cell r="DG103">
            <v>7.4618675773153207</v>
          </cell>
          <cell r="DH103">
            <v>7.4618675773153207</v>
          </cell>
          <cell r="DI103">
            <v>7.4618675773153207</v>
          </cell>
          <cell r="DJ103">
            <v>7.4618675773153207</v>
          </cell>
          <cell r="DL103" t="str">
            <v>Net interest &amp; other expense / (income)</v>
          </cell>
          <cell r="DM103" t="str">
            <v>Net interest &amp; other expense / (income)</v>
          </cell>
          <cell r="DN103">
            <v>-1.4848484848484849</v>
          </cell>
          <cell r="DO103">
            <v>1.7794117647058822</v>
          </cell>
          <cell r="DP103">
            <v>-7.4172016460163297</v>
          </cell>
          <cell r="DQ103">
            <v>32642.60249554367</v>
          </cell>
          <cell r="DR103">
            <v>91966.134107222111</v>
          </cell>
          <cell r="DS103">
            <v>-20230.642130472294</v>
          </cell>
        </row>
        <row r="104">
          <cell r="A104" t="str">
            <v>Pretax income</v>
          </cell>
          <cell r="D104">
            <v>0.71346192085901761</v>
          </cell>
          <cell r="E104">
            <v>0.16989671579436005</v>
          </cell>
          <cell r="F104">
            <v>0.26832655490526736</v>
          </cell>
          <cell r="G104">
            <v>0.37126544658219918</v>
          </cell>
          <cell r="H104">
            <v>0.27034734500655899</v>
          </cell>
          <cell r="I104">
            <v>0.34840389709513753</v>
          </cell>
          <cell r="J104">
            <v>0.25049112642759641</v>
          </cell>
          <cell r="K104">
            <v>0.32982745766322297</v>
          </cell>
          <cell r="L104">
            <v>0.46214684740604284</v>
          </cell>
          <cell r="M104">
            <v>0.13878998685363708</v>
          </cell>
          <cell r="N104">
            <v>0.2834088914008106</v>
          </cell>
          <cell r="O104">
            <v>0.22726207988606451</v>
          </cell>
          <cell r="P104">
            <v>0.22186254599868693</v>
          </cell>
          <cell r="Q104">
            <v>0.22868121437941191</v>
          </cell>
          <cell r="R104">
            <v>0.27679126990824554</v>
          </cell>
          <cell r="S104">
            <v>0.12425269547415252</v>
          </cell>
          <cell r="T104">
            <v>0.11195355743822111</v>
          </cell>
          <cell r="U104">
            <v>0.12602405048292908</v>
          </cell>
          <cell r="V104">
            <v>0.15673779714442149</v>
          </cell>
          <cell r="W104">
            <v>0.15814534078110309</v>
          </cell>
          <cell r="X104">
            <v>0.16525491694972061</v>
          </cell>
          <cell r="Y104">
            <v>0.11123826728316666</v>
          </cell>
          <cell r="Z104">
            <v>7.0088761203900285E-2</v>
          </cell>
          <cell r="AA104">
            <v>8.415618053022933E-2</v>
          </cell>
          <cell r="AE104" t="str">
            <v>Pretax income</v>
          </cell>
          <cell r="AX104">
            <v>0.33352456077447123</v>
          </cell>
          <cell r="AY104">
            <v>0.21422953913909715</v>
          </cell>
          <cell r="AZ104">
            <v>0.23362717496653906</v>
          </cell>
          <cell r="BA104">
            <v>-0.19979279131904681</v>
          </cell>
          <cell r="BB104">
            <v>0.13878998685363708</v>
          </cell>
          <cell r="BD104">
            <v>6.4852656485265614E-2</v>
          </cell>
          <cell r="BE104">
            <v>0.2522561423204801</v>
          </cell>
          <cell r="BF104">
            <v>0.21179243518276025</v>
          </cell>
          <cell r="BG104">
            <v>0.7399659284497444</v>
          </cell>
          <cell r="BH104">
            <v>0.2834088914008106</v>
          </cell>
          <cell r="BJ104">
            <v>0.35173214826785171</v>
          </cell>
          <cell r="BK104">
            <v>0.24968104548119041</v>
          </cell>
          <cell r="BL104">
            <v>0.19638777400432228</v>
          </cell>
          <cell r="BM104">
            <v>0.14443487115218923</v>
          </cell>
          <cell r="BN104">
            <v>0.22726207988606451</v>
          </cell>
          <cell r="BP104">
            <v>0.17973624238801511</v>
          </cell>
          <cell r="BQ104">
            <v>0.18851056784945652</v>
          </cell>
          <cell r="BR104">
            <v>0.21759438466104108</v>
          </cell>
          <cell r="BS104">
            <v>0.30747382109369648</v>
          </cell>
          <cell r="BT104">
            <v>0.22186254599868693</v>
          </cell>
          <cell r="BV104">
            <v>0.38010640319209577</v>
          </cell>
          <cell r="BW104">
            <v>0.24910618934856288</v>
          </cell>
          <cell r="BX104">
            <v>0.17285886866032252</v>
          </cell>
          <cell r="BY104">
            <v>0.14943855606851919</v>
          </cell>
          <cell r="BZ104">
            <v>0.22868121437941191</v>
          </cell>
          <cell r="CB104">
            <v>0.2141300107845161</v>
          </cell>
          <cell r="CC104">
            <v>0.26983123931306219</v>
          </cell>
          <cell r="CD104">
            <v>0.21115307468512268</v>
          </cell>
          <cell r="CE104">
            <v>0.43021093519271503</v>
          </cell>
          <cell r="CF104">
            <v>0.27679126990824554</v>
          </cell>
          <cell r="CH104">
            <v>0.21924668795948055</v>
          </cell>
          <cell r="CI104">
            <v>0.14747811832206326</v>
          </cell>
          <cell r="CJ104">
            <v>0.12431367868226317</v>
          </cell>
          <cell r="CK104">
            <v>1.8898264607546622E-2</v>
          </cell>
          <cell r="CL104">
            <v>0.12425269547415252</v>
          </cell>
          <cell r="CN104">
            <v>0.19636047989583649</v>
          </cell>
          <cell r="CO104">
            <v>5.0269139518865247E-2</v>
          </cell>
          <cell r="CP104">
            <v>0.10770210733053776</v>
          </cell>
          <cell r="CQ104">
            <v>0.14308872370961412</v>
          </cell>
          <cell r="CR104">
            <v>0.11195355743822111</v>
          </cell>
          <cell r="CT104">
            <v>9.7995074796954462E-2</v>
          </cell>
          <cell r="CU104">
            <v>0.12096639043074475</v>
          </cell>
          <cell r="CV104">
            <v>9.6699595182906828E-2</v>
          </cell>
          <cell r="CW104">
            <v>0.15962868114256401</v>
          </cell>
          <cell r="CX104">
            <v>0.12602405048292908</v>
          </cell>
          <cell r="CZ104">
            <v>0.24355587138001211</v>
          </cell>
          <cell r="DA104">
            <v>0.25868931912077198</v>
          </cell>
          <cell r="DB104">
            <v>0.24427688603786368</v>
          </cell>
          <cell r="DC104">
            <v>0.19793548302985409</v>
          </cell>
          <cell r="DD104">
            <v>0.23674458003528098</v>
          </cell>
          <cell r="DF104">
            <v>0.17440610069720175</v>
          </cell>
          <cell r="DG104">
            <v>0.16942952568504488</v>
          </cell>
          <cell r="DH104">
            <v>0.16990001168552626</v>
          </cell>
          <cell r="DI104">
            <v>0.17227907428668843</v>
          </cell>
          <cell r="DJ104">
            <v>0.17141453925064609</v>
          </cell>
          <cell r="DL104" t="str">
            <v>Pretax income</v>
          </cell>
          <cell r="DM104" t="str">
            <v>Pretax income</v>
          </cell>
          <cell r="DN104">
            <v>0.12431367868226317</v>
          </cell>
          <cell r="DO104">
            <v>0.10770210733053776</v>
          </cell>
          <cell r="DP104">
            <v>0.14850951391348333</v>
          </cell>
          <cell r="DQ104">
            <v>-166.11571351725419</v>
          </cell>
          <cell r="DR104">
            <v>-408.07406582945572</v>
          </cell>
          <cell r="DS104">
            <v>565.44782063484342</v>
          </cell>
        </row>
        <row r="105">
          <cell r="A105" t="str">
            <v>Income taxes</v>
          </cell>
          <cell r="D105">
            <v>0.72400653238976598</v>
          </cell>
          <cell r="E105">
            <v>0.16387748658036005</v>
          </cell>
          <cell r="F105">
            <v>0.23602821486706449</v>
          </cell>
          <cell r="G105">
            <v>0.41812993854258118</v>
          </cell>
          <cell r="H105">
            <v>0.26636743538151997</v>
          </cell>
          <cell r="I105">
            <v>0.35199217795160109</v>
          </cell>
          <cell r="J105">
            <v>0.30292894594105957</v>
          </cell>
          <cell r="K105">
            <v>0.33011864289183368</v>
          </cell>
          <cell r="L105">
            <v>0.42845965260028174</v>
          </cell>
          <cell r="M105">
            <v>0.1484754427606354</v>
          </cell>
          <cell r="N105">
            <v>0.28374296524752785</v>
          </cell>
          <cell r="O105">
            <v>0.21337461300309601</v>
          </cell>
          <cell r="P105">
            <v>0.22382118799755046</v>
          </cell>
          <cell r="Q105">
            <v>0.22375696625318842</v>
          </cell>
          <cell r="R105">
            <v>0.26621995639948071</v>
          </cell>
          <cell r="S105">
            <v>0.12138467003218412</v>
          </cell>
          <cell r="T105">
            <v>0.11845616865864717</v>
          </cell>
          <cell r="U105">
            <v>0.1192172353290335</v>
          </cell>
          <cell r="V105">
            <v>0.16391432051685606</v>
          </cell>
          <cell r="W105">
            <v>0.15500040784130298</v>
          </cell>
          <cell r="X105">
            <v>0.16525491694972061</v>
          </cell>
          <cell r="Y105">
            <v>0.11123826728316688</v>
          </cell>
          <cell r="Z105">
            <v>7.0088761203900507E-2</v>
          </cell>
          <cell r="AA105">
            <v>8.415618053022933E-2</v>
          </cell>
          <cell r="AE105" t="str">
            <v>Income taxes</v>
          </cell>
          <cell r="AX105">
            <v>0.31579932609509553</v>
          </cell>
          <cell r="AY105">
            <v>0.20481927710843384</v>
          </cell>
          <cell r="AZ105">
            <v>0.2304058146577832</v>
          </cell>
          <cell r="BA105">
            <v>-0.15715607649599017</v>
          </cell>
          <cell r="BB105">
            <v>0.1484754427606354</v>
          </cell>
          <cell r="BD105">
            <v>6.4874093043107095E-2</v>
          </cell>
          <cell r="BE105">
            <v>0.25170454545454546</v>
          </cell>
          <cell r="BF105">
            <v>0.20606478290833907</v>
          </cell>
          <cell r="BG105">
            <v>0.76120768526989946</v>
          </cell>
          <cell r="BH105">
            <v>0.28374296524752785</v>
          </cell>
          <cell r="BJ105">
            <v>0.35270541082164319</v>
          </cell>
          <cell r="BK105">
            <v>0.24330458465728544</v>
          </cell>
          <cell r="BL105">
            <v>0.19632653061224481</v>
          </cell>
          <cell r="BM105">
            <v>9.2467532467532365E-2</v>
          </cell>
          <cell r="BN105">
            <v>0.21337461300309601</v>
          </cell>
          <cell r="BP105">
            <v>0.17037037037037028</v>
          </cell>
          <cell r="BQ105">
            <v>0.17926250456370929</v>
          </cell>
          <cell r="BR105">
            <v>0.2043671102012965</v>
          </cell>
          <cell r="BS105">
            <v>0.36043747028055151</v>
          </cell>
          <cell r="BT105">
            <v>0.22382118799755046</v>
          </cell>
          <cell r="BV105">
            <v>0.37518987341772148</v>
          </cell>
          <cell r="BW105">
            <v>0.24513931888544893</v>
          </cell>
          <cell r="BX105">
            <v>0.17008498583569409</v>
          </cell>
          <cell r="BY105">
            <v>0.14039489071722544</v>
          </cell>
          <cell r="BZ105">
            <v>0.22375696625318842</v>
          </cell>
          <cell r="CB105">
            <v>0.20888561610211087</v>
          </cell>
          <cell r="CC105">
            <v>0.263066288726441</v>
          </cell>
          <cell r="CD105">
            <v>0.18637420104590352</v>
          </cell>
          <cell r="CE105">
            <v>0.42846206049530622</v>
          </cell>
          <cell r="CF105">
            <v>0.26621995639948071</v>
          </cell>
          <cell r="CH105">
            <v>0.21573604060913709</v>
          </cell>
          <cell r="CI105">
            <v>0.14512382377258937</v>
          </cell>
          <cell r="CJ105">
            <v>0.12240316721766464</v>
          </cell>
          <cell r="CK105">
            <v>1.4676221945672197E-2</v>
          </cell>
          <cell r="CL105">
            <v>0.12138467003218412</v>
          </cell>
          <cell r="CN105">
            <v>0.20146137787056362</v>
          </cell>
          <cell r="CO105">
            <v>4.6587588103833566E-2</v>
          </cell>
          <cell r="CP105">
            <v>0.10490909090909084</v>
          </cell>
          <cell r="CQ105">
            <v>0.13853938045497372</v>
          </cell>
          <cell r="CR105">
            <v>0.11845616865864717</v>
          </cell>
          <cell r="CT105">
            <v>8.6744507851922892E-2</v>
          </cell>
          <cell r="CU105">
            <v>0.1188706914717097</v>
          </cell>
          <cell r="CV105">
            <v>0.1117205356840778</v>
          </cell>
          <cell r="CW105">
            <v>0.16277984603697315</v>
          </cell>
          <cell r="CX105">
            <v>0.1192172353290335</v>
          </cell>
          <cell r="CZ105">
            <v>0.24692594149215319</v>
          </cell>
          <cell r="DA105">
            <v>0.26210040128641099</v>
          </cell>
          <cell r="DB105">
            <v>0.24764891011926715</v>
          </cell>
          <cell r="DC105">
            <v>0.20118192065324125</v>
          </cell>
          <cell r="DD105">
            <v>0.24009619136328952</v>
          </cell>
          <cell r="DF105">
            <v>0.17440610069720175</v>
          </cell>
          <cell r="DG105">
            <v>0.1694295256850451</v>
          </cell>
          <cell r="DH105">
            <v>0.16990001168552626</v>
          </cell>
          <cell r="DI105">
            <v>0.17227907428668843</v>
          </cell>
          <cell r="DJ105">
            <v>0.17141453925064609</v>
          </cell>
          <cell r="DL105" t="str">
            <v>Income taxes</v>
          </cell>
          <cell r="DM105" t="str">
            <v>Income taxes</v>
          </cell>
          <cell r="DN105">
            <v>0.12240316721766464</v>
          </cell>
          <cell r="DO105">
            <v>0.10490909090909084</v>
          </cell>
          <cell r="DP105">
            <v>0.17389316120229958</v>
          </cell>
          <cell r="DQ105">
            <v>-174.94076308573801</v>
          </cell>
          <cell r="DR105">
            <v>-689.84070293208742</v>
          </cell>
          <cell r="DS105">
            <v>531.63166855796135</v>
          </cell>
        </row>
        <row r="106">
          <cell r="A106" t="str">
            <v>Net income - Adjusted</v>
          </cell>
          <cell r="D106">
            <v>0.70739348370927324</v>
          </cell>
          <cell r="E106">
            <v>0.17339449541284413</v>
          </cell>
          <cell r="F106">
            <v>0.28694292415949962</v>
          </cell>
          <cell r="G106">
            <v>0.34532199270959896</v>
          </cell>
          <cell r="H106">
            <v>0.27266979768786137</v>
          </cell>
          <cell r="I106">
            <v>0.34632034632034636</v>
          </cell>
          <cell r="J106">
            <v>0.2199146065046651</v>
          </cell>
          <cell r="K106">
            <v>0.32964611329559701</v>
          </cell>
          <cell r="L106">
            <v>0.48313401793838562</v>
          </cell>
          <cell r="M106">
            <v>0.1329783737592849</v>
          </cell>
          <cell r="N106">
            <v>0.28320569350970826</v>
          </cell>
          <cell r="O106">
            <v>0.23571256329877022</v>
          </cell>
          <cell r="P106">
            <v>0.2206922626597716</v>
          </cell>
          <cell r="Q106">
            <v>0.23163098104648894</v>
          </cell>
          <cell r="R106">
            <v>0.28308330679949201</v>
          </cell>
          <cell r="S106">
            <v>0.12593730637431566</v>
          </cell>
          <cell r="T106">
            <v>0.10814951983289789</v>
          </cell>
          <cell r="U106">
            <v>0.13004308351884686</v>
          </cell>
          <cell r="V106">
            <v>0.1525410663608584</v>
          </cell>
          <cell r="W106">
            <v>0.16000260203737593</v>
          </cell>
          <cell r="X106">
            <v>0.16525491694972083</v>
          </cell>
          <cell r="Y106">
            <v>0.11123826728316666</v>
          </cell>
          <cell r="Z106">
            <v>7.0088761203900507E-2</v>
          </cell>
          <cell r="AA106">
            <v>8.4156180530229108E-2</v>
          </cell>
          <cell r="AE106" t="str">
            <v>Net income - Adjusted</v>
          </cell>
          <cell r="AX106">
            <v>0.34453097756596529</v>
          </cell>
          <cell r="AY106">
            <v>0.22006967456878246</v>
          </cell>
          <cell r="AZ106">
            <v>0.23560990158067407</v>
          </cell>
          <cell r="BA106">
            <v>-0.22311261071277944</v>
          </cell>
          <cell r="BB106">
            <v>0.1329783737592849</v>
          </cell>
          <cell r="BD106">
            <v>6.4839629981845004E-2</v>
          </cell>
          <cell r="BE106">
            <v>0.25259419179608611</v>
          </cell>
          <cell r="BF106">
            <v>0.21530292058894518</v>
          </cell>
          <cell r="BG106">
            <v>0.72736156351791537</v>
          </cell>
          <cell r="BH106">
            <v>0.28320569350970826</v>
          </cell>
          <cell r="BJ106">
            <v>0.35114069984574159</v>
          </cell>
          <cell r="BK106">
            <v>0.2535861225397531</v>
          </cell>
          <cell r="BL106">
            <v>0.19642502482621649</v>
          </cell>
          <cell r="BM106">
            <v>0.17587529071594687</v>
          </cell>
          <cell r="BN106">
            <v>0.23571256329877022</v>
          </cell>
          <cell r="BP106">
            <v>0.18543444297560385</v>
          </cell>
          <cell r="BQ106">
            <v>0.19412782188317745</v>
          </cell>
          <cell r="BR106">
            <v>0.22563911022576355</v>
          </cell>
          <cell r="BS106">
            <v>0.27770353343668153</v>
          </cell>
          <cell r="BT106">
            <v>0.2206922626597716</v>
          </cell>
          <cell r="BV106">
            <v>0.38305961070559613</v>
          </cell>
          <cell r="BW106">
            <v>0.25148566334868527</v>
          </cell>
          <cell r="BX106">
            <v>0.17451664240002707</v>
          </cell>
          <cell r="BY106">
            <v>0.15485105848882941</v>
          </cell>
          <cell r="BZ106">
            <v>0.23163098104648894</v>
          </cell>
          <cell r="CB106">
            <v>0.21726223199560191</v>
          </cell>
          <cell r="CC106">
            <v>0.27386852648760951</v>
          </cell>
          <cell r="CD106">
            <v>0.22590595900481447</v>
          </cell>
          <cell r="CE106">
            <v>0.43124450925162794</v>
          </cell>
          <cell r="CF106">
            <v>0.28308330679949201</v>
          </cell>
          <cell r="CH106">
            <v>0.22132899768163061</v>
          </cell>
          <cell r="CI106">
            <v>0.14887123453626261</v>
          </cell>
          <cell r="CJ106">
            <v>0.12541448157467716</v>
          </cell>
          <cell r="CK106">
            <v>2.1388614675880158E-2</v>
          </cell>
          <cell r="CL106">
            <v>0.12593730637431566</v>
          </cell>
          <cell r="CN106">
            <v>0.19334878217138352</v>
          </cell>
          <cell r="CO106">
            <v>5.2440532922353178E-2</v>
          </cell>
          <cell r="CP106">
            <v>0.10930708793045807</v>
          </cell>
          <cell r="CQ106">
            <v>0.14575449544970054</v>
          </cell>
          <cell r="CR106">
            <v>0.10814951983289789</v>
          </cell>
          <cell r="CT106">
            <v>0.10468284854544718</v>
          </cell>
          <cell r="CU106">
            <v>0.12219556780050178</v>
          </cell>
          <cell r="CV106">
            <v>8.8102174399512068E-2</v>
          </cell>
          <cell r="CW106">
            <v>0.15779382563442712</v>
          </cell>
          <cell r="CX106">
            <v>0.13004308351884686</v>
          </cell>
          <cell r="CZ106">
            <v>0.24158510137782518</v>
          </cell>
          <cell r="DA106">
            <v>0.2566945658416584</v>
          </cell>
          <cell r="DB106">
            <v>0.2423049733817022</v>
          </cell>
          <cell r="DC106">
            <v>0.1960370115828971</v>
          </cell>
          <cell r="DD106">
            <v>0.23478460447262606</v>
          </cell>
          <cell r="DF106">
            <v>0.17440610069720175</v>
          </cell>
          <cell r="DG106">
            <v>0.16942952568504488</v>
          </cell>
          <cell r="DH106">
            <v>0.16990001168552626</v>
          </cell>
          <cell r="DI106">
            <v>0.17227907428668843</v>
          </cell>
          <cell r="DJ106">
            <v>0.17141453925064609</v>
          </cell>
          <cell r="DL106" t="str">
            <v>Net income - Adjusted</v>
          </cell>
          <cell r="DM106" t="str">
            <v>Net income - Adjusted</v>
          </cell>
          <cell r="DN106">
            <v>0.12541448157467716</v>
          </cell>
          <cell r="DO106">
            <v>0.10930708793045807</v>
          </cell>
          <cell r="DP106">
            <v>0.13392303989888865</v>
          </cell>
          <cell r="DQ106">
            <v>-161.07393644219093</v>
          </cell>
          <cell r="DR106">
            <v>-246.15951968430582</v>
          </cell>
          <cell r="DS106">
            <v>585.41372247493223</v>
          </cell>
        </row>
        <row r="107">
          <cell r="A107" t="str">
            <v>EPS - Adjusted</v>
          </cell>
          <cell r="D107">
            <v>0.70366504154476539</v>
          </cell>
          <cell r="E107">
            <v>0.16829208695337794</v>
          </cell>
          <cell r="F107">
            <v>0.14635513876290718</v>
          </cell>
          <cell r="G107">
            <v>0.27832280669047704</v>
          </cell>
          <cell r="H107">
            <v>0.23620015149113049</v>
          </cell>
          <cell r="I107">
            <v>0.14595981551097581</v>
          </cell>
          <cell r="J107">
            <v>0.20586755670471013</v>
          </cell>
          <cell r="K107">
            <v>0.30964171616472602</v>
          </cell>
          <cell r="L107">
            <v>-0.3555534334606254</v>
          </cell>
          <cell r="M107">
            <v>8.8888413459690119E-2</v>
          </cell>
          <cell r="N107">
            <v>0.25748615378831863</v>
          </cell>
          <cell r="O107">
            <v>0.21486112207198249</v>
          </cell>
          <cell r="P107">
            <v>0.20193304541955714</v>
          </cell>
          <cell r="Q107">
            <v>0.20551120318901939</v>
          </cell>
          <cell r="R107">
            <v>0.26088099213758231</v>
          </cell>
          <cell r="S107">
            <v>0.10897767947299553</v>
          </cell>
          <cell r="T107">
            <v>9.6050194368539454E-2</v>
          </cell>
          <cell r="U107">
            <v>0.11860953674432739</v>
          </cell>
          <cell r="V107">
            <v>0.14053306823906553</v>
          </cell>
          <cell r="W107">
            <v>0.14759085414627893</v>
          </cell>
          <cell r="X107">
            <v>0.1616842046109932</v>
          </cell>
          <cell r="Y107">
            <v>0.11386680994040055</v>
          </cell>
          <cell r="Z107">
            <v>7.0088761203900507E-2</v>
          </cell>
          <cell r="AA107">
            <v>8.415618053022933E-2</v>
          </cell>
          <cell r="AE107" t="str">
            <v>EPS - Adjusted</v>
          </cell>
          <cell r="AX107">
            <v>0.1469818090298467</v>
          </cell>
          <cell r="AY107">
            <v>0.20908743803196406</v>
          </cell>
          <cell r="AZ107">
            <v>0.21945471195417565</v>
          </cell>
          <cell r="BA107">
            <v>-0.23062027727592027</v>
          </cell>
          <cell r="BB107">
            <v>8.8888413459690119E-2</v>
          </cell>
          <cell r="BD107">
            <v>4.8247224273249234E-2</v>
          </cell>
          <cell r="BE107">
            <v>0.2315929845061635</v>
          </cell>
          <cell r="BF107">
            <v>0.18448920684259651</v>
          </cell>
          <cell r="BG107">
            <v>0.68883857929532288</v>
          </cell>
          <cell r="BH107">
            <v>0.25748615378831863</v>
          </cell>
          <cell r="BJ107">
            <v>0.31182159055480274</v>
          </cell>
          <cell r="BK107">
            <v>0.22391447812565901</v>
          </cell>
          <cell r="BL107">
            <v>0.18506550211074835</v>
          </cell>
          <cell r="BM107">
            <v>0.16950797196644296</v>
          </cell>
          <cell r="BN107">
            <v>0.21486112207198249</v>
          </cell>
          <cell r="BP107">
            <v>0.18221465191883612</v>
          </cell>
          <cell r="BQ107">
            <v>0.18258780162079713</v>
          </cell>
          <cell r="BR107">
            <v>0.19997092457306964</v>
          </cell>
          <cell r="BS107">
            <v>0.24242369425844568</v>
          </cell>
          <cell r="BT107">
            <v>0.20193304541955714</v>
          </cell>
          <cell r="BV107">
            <v>0.3424026878217783</v>
          </cell>
          <cell r="BW107">
            <v>0.21782926639374023</v>
          </cell>
          <cell r="BX107">
            <v>0.1552705559294898</v>
          </cell>
          <cell r="BY107">
            <v>0.14047797361525372</v>
          </cell>
          <cell r="BZ107">
            <v>0.20551120318901939</v>
          </cell>
          <cell r="CB107">
            <v>0.19835036299259512</v>
          </cell>
          <cell r="CC107">
            <v>0.25476128674986032</v>
          </cell>
          <cell r="CD107">
            <v>0.20141584083933139</v>
          </cell>
          <cell r="CE107">
            <v>0.40468815336579356</v>
          </cell>
          <cell r="CF107">
            <v>0.26088099213758231</v>
          </cell>
          <cell r="CH107">
            <v>0.19889827273184379</v>
          </cell>
          <cell r="CI107">
            <v>0.12834641596030827</v>
          </cell>
          <cell r="CJ107">
            <v>0.11371281656012999</v>
          </cell>
          <cell r="CK107">
            <v>9.0979728515294678E-3</v>
          </cell>
          <cell r="CL107">
            <v>0.10897767947299553</v>
          </cell>
          <cell r="CN107">
            <v>0.18382570664439202</v>
          </cell>
          <cell r="CO107">
            <v>4.4146890738374411E-2</v>
          </cell>
          <cell r="CP107">
            <v>9.7098662977738615E-2</v>
          </cell>
          <cell r="CQ107">
            <v>0.13502826629793052</v>
          </cell>
          <cell r="CR107">
            <v>9.6050194368539454E-2</v>
          </cell>
          <cell r="CT107">
            <v>9.1758264487689312E-2</v>
          </cell>
          <cell r="CU107">
            <v>0.11088309413964703</v>
          </cell>
          <cell r="CV107">
            <v>7.6981930095588513E-2</v>
          </cell>
          <cell r="CW107">
            <v>0.14599585251704728</v>
          </cell>
          <cell r="CX107">
            <v>0.11860953674432739</v>
          </cell>
          <cell r="CZ107">
            <v>0.22882737840724765</v>
          </cell>
          <cell r="DA107">
            <v>0.24366981389156783</v>
          </cell>
          <cell r="DB107">
            <v>0.22934368244968262</v>
          </cell>
          <cell r="DC107">
            <v>0.18347627094572494</v>
          </cell>
          <cell r="DD107">
            <v>0.2219197342791992</v>
          </cell>
          <cell r="DF107">
            <v>0.16197837446955687</v>
          </cell>
          <cell r="DG107">
            <v>0.15697047753512661</v>
          </cell>
          <cell r="DH107">
            <v>0.15737498343100986</v>
          </cell>
          <cell r="DI107">
            <v>0.15966772054752476</v>
          </cell>
          <cell r="DJ107">
            <v>0.15888068638548125</v>
          </cell>
          <cell r="DL107" t="str">
            <v>EPS - Adjusted</v>
          </cell>
          <cell r="DM107" t="str">
            <v>EPS - Adjusted</v>
          </cell>
          <cell r="DN107">
            <v>0.11371281656012999</v>
          </cell>
          <cell r="DO107">
            <v>9.7098662977738615E-2</v>
          </cell>
          <cell r="DP107">
            <v>0.1282714380968164</v>
          </cell>
          <cell r="DQ107">
            <v>-166.14153582391378</v>
          </cell>
          <cell r="DR107">
            <v>-311.72775119077789</v>
          </cell>
          <cell r="DS107">
            <v>599.27395000471734</v>
          </cell>
        </row>
        <row r="108">
          <cell r="A108" t="str">
            <v>Share price</v>
          </cell>
          <cell r="N108">
            <v>0.76518617021276603</v>
          </cell>
          <cell r="O108">
            <v>7.4927302586973221E-2</v>
          </cell>
          <cell r="P108">
            <v>0.14790311729087202</v>
          </cell>
          <cell r="Q108">
            <v>0.23082934453453174</v>
          </cell>
          <cell r="R108">
            <v>0.32944444444444443</v>
          </cell>
          <cell r="S108">
            <v>0.15479672855351923</v>
          </cell>
          <cell r="T108">
            <v>7.4388333333333279E-2</v>
          </cell>
          <cell r="U108">
            <v>7.4388333333333279E-2</v>
          </cell>
          <cell r="V108">
            <v>7.4388333333333279E-2</v>
          </cell>
          <cell r="W108">
            <v>7.4388333333333279E-2</v>
          </cell>
          <cell r="X108">
            <v>7.4388333333333279E-2</v>
          </cell>
          <cell r="Y108">
            <v>7.4388333333333279E-2</v>
          </cell>
          <cell r="Z108">
            <v>7.4388333333333279E-2</v>
          </cell>
          <cell r="AA108">
            <v>7.4388333333333279E-2</v>
          </cell>
          <cell r="AE108" t="str">
            <v>Share price</v>
          </cell>
          <cell r="CR108">
            <v>7.4388333333333334E-2</v>
          </cell>
          <cell r="CX108">
            <v>7.4388333333333334E-2</v>
          </cell>
          <cell r="DD108">
            <v>7.4388333333333334E-2</v>
          </cell>
          <cell r="DJ108">
            <v>7.4388333333333334E-2</v>
          </cell>
          <cell r="DL108" t="str">
            <v>Share price</v>
          </cell>
          <cell r="DM108" t="str">
            <v>Share price</v>
          </cell>
        </row>
        <row r="109">
          <cell r="A109" t="str">
            <v>E = Morgan Stanley Research Estimate</v>
          </cell>
          <cell r="AE109" t="str">
            <v>E = Morgan Stanley Research Estimate</v>
          </cell>
          <cell r="DL109" t="str">
            <v>E = Morgan Stanley Research Estimate</v>
          </cell>
          <cell r="DM109" t="str">
            <v>E = Morgan Stanley Research Estimate</v>
          </cell>
        </row>
        <row r="110">
          <cell r="A110" t="str">
            <v>A = Actual</v>
          </cell>
          <cell r="AE110" t="str">
            <v>A = Actual</v>
          </cell>
          <cell r="CJ110">
            <v>2.7710234047398953E-2</v>
          </cell>
          <cell r="CN110">
            <v>2.8436992880966166E-2</v>
          </cell>
          <cell r="CO110">
            <v>2.8911162666301771E-2</v>
          </cell>
          <cell r="CP110">
            <v>3.1410835657879228E-2</v>
          </cell>
          <cell r="DL110" t="str">
            <v>A = Actual</v>
          </cell>
          <cell r="DM110" t="str">
            <v>A = Actual</v>
          </cell>
        </row>
        <row r="118">
          <cell r="L118" t="str">
            <v>1999-FY</v>
          </cell>
          <cell r="M118" t="str">
            <v>2000-FY</v>
          </cell>
          <cell r="N118" t="str">
            <v>2001-FY</v>
          </cell>
          <cell r="O118" t="str">
            <v>2002-FY</v>
          </cell>
          <cell r="P118" t="str">
            <v>2003-FY</v>
          </cell>
          <cell r="Q118" t="str">
            <v>2004-FY</v>
          </cell>
          <cell r="R118" t="str">
            <v>2005-FY</v>
          </cell>
          <cell r="S118" t="str">
            <v>2006-FY</v>
          </cell>
          <cell r="T118" t="str">
            <v>2007-FY</v>
          </cell>
          <cell r="U118" t="str">
            <v>2008-FY</v>
          </cell>
          <cell r="V118" t="str">
            <v>2009-FY</v>
          </cell>
          <cell r="W118" t="str">
            <v>2010-FY</v>
          </cell>
          <cell r="AX118" t="str">
            <v>2000-Q1</v>
          </cell>
          <cell r="AY118" t="str">
            <v>2000-Q2</v>
          </cell>
          <cell r="AZ118" t="str">
            <v>2000-Q3</v>
          </cell>
          <cell r="BA118" t="str">
            <v>2000-Q4</v>
          </cell>
          <cell r="BD118" t="str">
            <v>2001-Q1</v>
          </cell>
          <cell r="BE118" t="str">
            <v>2001-Q2</v>
          </cell>
          <cell r="BF118" t="str">
            <v>2001-Q3</v>
          </cell>
          <cell r="BG118" t="str">
            <v>2001-Q4</v>
          </cell>
          <cell r="BJ118" t="str">
            <v>2002-Q1</v>
          </cell>
          <cell r="BK118" t="str">
            <v>2002-Q2</v>
          </cell>
          <cell r="BL118" t="str">
            <v>2002-Q3</v>
          </cell>
          <cell r="BM118" t="str">
            <v>2002-Q4</v>
          </cell>
          <cell r="BP118" t="str">
            <v>2003-Q1</v>
          </cell>
          <cell r="BQ118" t="str">
            <v>2003-Q2</v>
          </cell>
          <cell r="BR118" t="str">
            <v>2003-Q3</v>
          </cell>
          <cell r="BS118" t="str">
            <v>2003-Q4</v>
          </cell>
          <cell r="BV118" t="str">
            <v>2004-Q1</v>
          </cell>
          <cell r="BW118" t="str">
            <v>2004-Q2</v>
          </cell>
          <cell r="BX118" t="str">
            <v>2004-Q3</v>
          </cell>
          <cell r="BY118" t="str">
            <v>2004-Q4</v>
          </cell>
          <cell r="CB118" t="str">
            <v>2005-Q1</v>
          </cell>
          <cell r="CC118" t="str">
            <v>2005-Q2</v>
          </cell>
          <cell r="CD118" t="str">
            <v>2005-Q3</v>
          </cell>
          <cell r="CE118" t="str">
            <v>2005-Q4</v>
          </cell>
          <cell r="CH118" t="str">
            <v>2006-Q1</v>
          </cell>
          <cell r="CI118" t="str">
            <v>2006-Q2</v>
          </cell>
          <cell r="CJ118" t="str">
            <v>2006-Q3</v>
          </cell>
          <cell r="CK118" t="str">
            <v>2006-Q4</v>
          </cell>
          <cell r="CN118" t="str">
            <v>2007-Q1</v>
          </cell>
          <cell r="CO118" t="str">
            <v>2007-Q2</v>
          </cell>
          <cell r="CP118" t="str">
            <v>2007-Q3</v>
          </cell>
          <cell r="CQ118" t="str">
            <v>2007-Q4</v>
          </cell>
        </row>
      </sheetData>
      <sheetData sheetId="1" refreshError="1">
        <row r="1">
          <cell r="A1" t="str">
            <v>O'Reilly Automotive</v>
          </cell>
          <cell r="W1" t="str">
            <v>Morgan Stanley</v>
          </cell>
          <cell r="AA1" t="str">
            <v>O'Reilly Automotive</v>
          </cell>
          <cell r="CH1" t="str">
            <v>Morgan Stanley</v>
          </cell>
          <cell r="DJ1" t="str">
            <v>ElementName</v>
          </cell>
          <cell r="DK1" t="str">
            <v>ScaleOverride</v>
          </cell>
          <cell r="DL1" t="str">
            <v>UnitOverride</v>
          </cell>
          <cell r="DM1" t="str">
            <v>ReverseSign</v>
          </cell>
          <cell r="DN1" t="str">
            <v>IsDrivingAssumption</v>
          </cell>
          <cell r="DO1" t="str">
            <v>SegmentID</v>
          </cell>
        </row>
        <row r="2">
          <cell r="A2" t="str">
            <v>Annual Balance Sheet</v>
          </cell>
          <cell r="W2" t="str">
            <v>Armando Lopez (212) 761.6649</v>
          </cell>
          <cell r="AA2" t="str">
            <v>Quarterly Balance Sheet</v>
          </cell>
          <cell r="CH2" t="str">
            <v>Armando Lopez (212) 761.6649</v>
          </cell>
        </row>
        <row r="4">
          <cell r="AB4">
            <v>1997</v>
          </cell>
          <cell r="AH4">
            <v>1998</v>
          </cell>
          <cell r="AN4">
            <v>1999</v>
          </cell>
          <cell r="AT4">
            <v>2000</v>
          </cell>
          <cell r="AZ4">
            <v>2001</v>
          </cell>
          <cell r="BF4">
            <v>2002</v>
          </cell>
          <cell r="BL4">
            <v>2003</v>
          </cell>
          <cell r="BR4">
            <v>2004</v>
          </cell>
          <cell r="BX4">
            <v>2005</v>
          </cell>
          <cell r="CD4">
            <v>2006</v>
          </cell>
          <cell r="CJ4">
            <v>2007</v>
          </cell>
          <cell r="CP4">
            <v>2008</v>
          </cell>
          <cell r="CV4">
            <v>2009</v>
          </cell>
          <cell r="DB4">
            <v>2010</v>
          </cell>
        </row>
        <row r="5">
          <cell r="A5" t="str">
            <v>($ 000's, Except Per Share Data)</v>
          </cell>
          <cell r="C5">
            <v>1990</v>
          </cell>
          <cell r="D5">
            <v>1991</v>
          </cell>
          <cell r="E5">
            <v>1992</v>
          </cell>
          <cell r="F5">
            <v>1993</v>
          </cell>
          <cell r="G5">
            <v>1994</v>
          </cell>
          <cell r="H5">
            <v>1995</v>
          </cell>
          <cell r="I5">
            <v>1996</v>
          </cell>
          <cell r="J5">
            <v>1997</v>
          </cell>
          <cell r="K5">
            <v>1998</v>
          </cell>
          <cell r="L5">
            <v>1999</v>
          </cell>
          <cell r="M5">
            <v>2000</v>
          </cell>
          <cell r="N5">
            <v>2001</v>
          </cell>
          <cell r="O5">
            <v>2002</v>
          </cell>
          <cell r="P5">
            <v>2003</v>
          </cell>
          <cell r="Q5">
            <v>2004</v>
          </cell>
          <cell r="R5">
            <v>2005</v>
          </cell>
          <cell r="S5">
            <v>2006</v>
          </cell>
          <cell r="T5">
            <v>2007</v>
          </cell>
          <cell r="U5">
            <v>2008</v>
          </cell>
          <cell r="V5">
            <v>2009</v>
          </cell>
          <cell r="W5">
            <v>2010</v>
          </cell>
          <cell r="X5">
            <v>2011</v>
          </cell>
          <cell r="AA5" t="str">
            <v>($ 000's, Except Per Share Data)</v>
          </cell>
          <cell r="AB5" t="str">
            <v>1Q</v>
          </cell>
          <cell r="AC5" t="str">
            <v>2Q</v>
          </cell>
          <cell r="AD5" t="str">
            <v>3Q</v>
          </cell>
          <cell r="AE5" t="str">
            <v>4Q</v>
          </cell>
          <cell r="AF5" t="str">
            <v>Full Year</v>
          </cell>
          <cell r="AH5" t="str">
            <v>1Q</v>
          </cell>
          <cell r="AI5" t="str">
            <v>2Q</v>
          </cell>
          <cell r="AJ5" t="str">
            <v>3Q</v>
          </cell>
          <cell r="AK5" t="str">
            <v>4Q</v>
          </cell>
          <cell r="AL5" t="str">
            <v>Full Year</v>
          </cell>
          <cell r="AN5" t="str">
            <v>1Q</v>
          </cell>
          <cell r="AO5" t="str">
            <v>2Q</v>
          </cell>
          <cell r="AP5" t="str">
            <v>3Q</v>
          </cell>
          <cell r="AQ5" t="str">
            <v>4Q</v>
          </cell>
          <cell r="AR5" t="str">
            <v>Full Year</v>
          </cell>
          <cell r="AT5" t="str">
            <v>1Q</v>
          </cell>
          <cell r="AU5" t="str">
            <v>2Q</v>
          </cell>
          <cell r="AV5" t="str">
            <v>3Q</v>
          </cell>
          <cell r="AW5" t="str">
            <v>4Q</v>
          </cell>
          <cell r="AX5" t="str">
            <v>Full Year</v>
          </cell>
          <cell r="AZ5" t="str">
            <v>1Q</v>
          </cell>
          <cell r="BA5" t="str">
            <v>2Q</v>
          </cell>
          <cell r="BB5" t="str">
            <v>3Q</v>
          </cell>
          <cell r="BC5" t="str">
            <v>4Q</v>
          </cell>
          <cell r="BD5" t="str">
            <v>Full Year</v>
          </cell>
          <cell r="BF5" t="str">
            <v>1Q</v>
          </cell>
          <cell r="BG5" t="str">
            <v>2Q</v>
          </cell>
          <cell r="BH5" t="str">
            <v>3Q</v>
          </cell>
          <cell r="BI5" t="str">
            <v>4Q</v>
          </cell>
          <cell r="BJ5" t="str">
            <v>Full Year</v>
          </cell>
          <cell r="BL5" t="str">
            <v>1QA</v>
          </cell>
          <cell r="BM5" t="str">
            <v>2Q</v>
          </cell>
          <cell r="BN5" t="str">
            <v>3Q</v>
          </cell>
          <cell r="BO5" t="str">
            <v>4Q</v>
          </cell>
          <cell r="BP5" t="str">
            <v>Full Year</v>
          </cell>
          <cell r="BR5" t="str">
            <v>1QA</v>
          </cell>
          <cell r="BS5" t="str">
            <v>2Q</v>
          </cell>
          <cell r="BT5" t="str">
            <v>3Q</v>
          </cell>
          <cell r="BU5" t="str">
            <v>4Q</v>
          </cell>
          <cell r="BV5" t="str">
            <v>Full Year</v>
          </cell>
          <cell r="BX5" t="str">
            <v>1Q</v>
          </cell>
          <cell r="BY5" t="str">
            <v>2Q</v>
          </cell>
          <cell r="BZ5" t="str">
            <v>3Q</v>
          </cell>
          <cell r="CA5" t="str">
            <v>4Q</v>
          </cell>
          <cell r="CB5" t="str">
            <v>Full Year</v>
          </cell>
          <cell r="CD5" t="str">
            <v>1Q</v>
          </cell>
          <cell r="CE5" t="str">
            <v>2Q</v>
          </cell>
          <cell r="CF5" t="str">
            <v>3Q</v>
          </cell>
          <cell r="CG5" t="str">
            <v>4Q</v>
          </cell>
          <cell r="CH5" t="str">
            <v>Full Year</v>
          </cell>
          <cell r="CJ5" t="str">
            <v>1Q</v>
          </cell>
          <cell r="CK5" t="str">
            <v>2Q</v>
          </cell>
          <cell r="CL5" t="str">
            <v>3Q</v>
          </cell>
          <cell r="CM5" t="str">
            <v>4Q</v>
          </cell>
          <cell r="CN5" t="str">
            <v>Full Year</v>
          </cell>
          <cell r="CP5" t="str">
            <v>1Q</v>
          </cell>
          <cell r="CQ5" t="str">
            <v>2Q</v>
          </cell>
          <cell r="CR5" t="str">
            <v>3Q</v>
          </cell>
          <cell r="CS5" t="str">
            <v>4Q</v>
          </cell>
          <cell r="CT5" t="str">
            <v>Full Year</v>
          </cell>
          <cell r="CV5" t="str">
            <v>1Q</v>
          </cell>
          <cell r="CW5" t="str">
            <v>2Q</v>
          </cell>
          <cell r="CX5" t="str">
            <v>3Q</v>
          </cell>
          <cell r="CY5" t="str">
            <v>4Q</v>
          </cell>
          <cell r="CZ5" t="str">
            <v>Full Year</v>
          </cell>
          <cell r="DB5" t="str">
            <v>1Q</v>
          </cell>
          <cell r="DC5" t="str">
            <v>2Q</v>
          </cell>
          <cell r="DD5" t="str">
            <v>3Q</v>
          </cell>
          <cell r="DE5" t="str">
            <v>4Q</v>
          </cell>
          <cell r="DF5" t="str">
            <v>Full Year</v>
          </cell>
        </row>
        <row r="6">
          <cell r="A6" t="str">
            <v>Cash</v>
          </cell>
          <cell r="F6">
            <v>3202</v>
          </cell>
          <cell r="G6">
            <v>3364</v>
          </cell>
          <cell r="H6">
            <v>2833</v>
          </cell>
          <cell r="I6">
            <v>1207</v>
          </cell>
          <cell r="J6">
            <v>2285</v>
          </cell>
          <cell r="K6">
            <v>1728</v>
          </cell>
          <cell r="L6">
            <v>9791</v>
          </cell>
          <cell r="M6">
            <v>9204</v>
          </cell>
          <cell r="N6">
            <v>15041</v>
          </cell>
          <cell r="O6">
            <v>29333</v>
          </cell>
          <cell r="P6">
            <v>21094</v>
          </cell>
          <cell r="Q6">
            <v>69027.999999999942</v>
          </cell>
          <cell r="R6">
            <v>31383.999999999942</v>
          </cell>
          <cell r="S6">
            <v>29903</v>
          </cell>
          <cell r="T6">
            <v>50964.827124420073</v>
          </cell>
          <cell r="U6">
            <v>57230.949911361262</v>
          </cell>
          <cell r="V6">
            <v>64819.75385561787</v>
          </cell>
          <cell r="W6">
            <v>72813.567789340959</v>
          </cell>
          <cell r="X6">
            <v>80622.938848519756</v>
          </cell>
          <cell r="AA6" t="str">
            <v>Cash</v>
          </cell>
          <cell r="AB6">
            <v>3785</v>
          </cell>
          <cell r="AC6">
            <v>2008</v>
          </cell>
          <cell r="AD6">
            <v>1625</v>
          </cell>
          <cell r="AE6">
            <v>2285</v>
          </cell>
          <cell r="AF6">
            <v>2285</v>
          </cell>
          <cell r="AH6">
            <v>1878</v>
          </cell>
          <cell r="AI6">
            <v>1416</v>
          </cell>
          <cell r="AJ6">
            <v>1584</v>
          </cell>
          <cell r="AK6">
            <v>1728</v>
          </cell>
          <cell r="AL6">
            <v>1728</v>
          </cell>
          <cell r="AN6">
            <v>3230</v>
          </cell>
          <cell r="AO6">
            <v>4114</v>
          </cell>
          <cell r="AP6">
            <v>2729</v>
          </cell>
          <cell r="AQ6">
            <v>9791</v>
          </cell>
          <cell r="AR6">
            <v>9791</v>
          </cell>
          <cell r="AT6">
            <v>9432</v>
          </cell>
          <cell r="AU6">
            <v>10985</v>
          </cell>
          <cell r="AV6">
            <v>12269</v>
          </cell>
          <cell r="AW6">
            <v>9204</v>
          </cell>
          <cell r="AX6">
            <v>9204</v>
          </cell>
          <cell r="AZ6">
            <v>11539</v>
          </cell>
          <cell r="BA6">
            <v>16801</v>
          </cell>
          <cell r="BB6">
            <v>33279</v>
          </cell>
          <cell r="BC6">
            <v>15041</v>
          </cell>
          <cell r="BD6">
            <v>15041</v>
          </cell>
          <cell r="BF6">
            <v>20391</v>
          </cell>
          <cell r="BG6">
            <v>27352</v>
          </cell>
          <cell r="BH6">
            <v>31881</v>
          </cell>
          <cell r="BI6">
            <v>29333</v>
          </cell>
          <cell r="BJ6">
            <v>29333</v>
          </cell>
          <cell r="BL6">
            <v>19744</v>
          </cell>
          <cell r="BM6">
            <v>26230</v>
          </cell>
          <cell r="BN6">
            <v>33045</v>
          </cell>
          <cell r="BO6">
            <v>21094</v>
          </cell>
          <cell r="BP6">
            <v>21094</v>
          </cell>
          <cell r="BR6">
            <v>45337</v>
          </cell>
          <cell r="BS6">
            <v>88117</v>
          </cell>
          <cell r="BT6">
            <v>83619</v>
          </cell>
          <cell r="BU6">
            <v>69027.999999999942</v>
          </cell>
          <cell r="BV6">
            <v>69027.999999999942</v>
          </cell>
          <cell r="BX6">
            <v>89269.999999999942</v>
          </cell>
          <cell r="BY6">
            <v>36451.999999999942</v>
          </cell>
          <cell r="BZ6">
            <v>51590.999999999942</v>
          </cell>
          <cell r="CA6">
            <v>31383.999999999942</v>
          </cell>
          <cell r="CB6">
            <v>31383.999999999942</v>
          </cell>
          <cell r="CD6">
            <v>55289.999999999942</v>
          </cell>
          <cell r="CE6">
            <v>55246.999999999942</v>
          </cell>
          <cell r="CF6">
            <v>40823</v>
          </cell>
          <cell r="CG6">
            <v>29903</v>
          </cell>
          <cell r="CH6">
            <v>29903</v>
          </cell>
          <cell r="CJ6">
            <v>90217</v>
          </cell>
          <cell r="CK6">
            <v>92484</v>
          </cell>
          <cell r="CL6">
            <v>109783</v>
          </cell>
          <cell r="CM6">
            <v>0</v>
          </cell>
          <cell r="CN6">
            <v>0</v>
          </cell>
          <cell r="CP6">
            <v>0</v>
          </cell>
          <cell r="CQ6">
            <v>0</v>
          </cell>
          <cell r="CR6">
            <v>0</v>
          </cell>
          <cell r="CS6">
            <v>0</v>
          </cell>
          <cell r="CT6">
            <v>0</v>
          </cell>
          <cell r="CV6">
            <v>0</v>
          </cell>
          <cell r="CW6">
            <v>0</v>
          </cell>
          <cell r="CX6">
            <v>0</v>
          </cell>
          <cell r="CY6">
            <v>0</v>
          </cell>
          <cell r="CZ6">
            <v>0</v>
          </cell>
          <cell r="DB6">
            <v>0</v>
          </cell>
          <cell r="DC6">
            <v>0</v>
          </cell>
          <cell r="DD6">
            <v>0</v>
          </cell>
          <cell r="DE6">
            <v>0</v>
          </cell>
          <cell r="DF6">
            <v>0</v>
          </cell>
          <cell r="DJ6" t="str">
            <v>mstag:cashAndCashEquivalents</v>
          </cell>
          <cell r="DK6">
            <v>3</v>
          </cell>
          <cell r="DL6" t="str">
            <v>ISO4217:USD</v>
          </cell>
          <cell r="DM6" t="b">
            <v>0</v>
          </cell>
          <cell r="DX6" t="b">
            <v>0</v>
          </cell>
          <cell r="DY6" t="b">
            <v>0</v>
          </cell>
          <cell r="DZ6" t="b">
            <v>0</v>
          </cell>
          <cell r="EA6" t="b">
            <v>1</v>
          </cell>
        </row>
        <row r="7">
          <cell r="A7" t="str">
            <v>Short-term investments</v>
          </cell>
          <cell r="F7">
            <v>8826</v>
          </cell>
          <cell r="G7">
            <v>2075</v>
          </cell>
          <cell r="H7">
            <v>23410</v>
          </cell>
          <cell r="I7">
            <v>1000</v>
          </cell>
          <cell r="J7">
            <v>1000</v>
          </cell>
          <cell r="K7">
            <v>500</v>
          </cell>
          <cell r="L7">
            <v>500</v>
          </cell>
          <cell r="M7">
            <v>500</v>
          </cell>
          <cell r="N7">
            <v>500</v>
          </cell>
          <cell r="O7">
            <v>502</v>
          </cell>
          <cell r="P7">
            <v>0</v>
          </cell>
          <cell r="Q7">
            <v>0</v>
          </cell>
          <cell r="R7">
            <v>0</v>
          </cell>
          <cell r="S7">
            <v>0</v>
          </cell>
          <cell r="T7">
            <v>0</v>
          </cell>
          <cell r="U7">
            <v>0</v>
          </cell>
          <cell r="V7">
            <v>0</v>
          </cell>
          <cell r="W7">
            <v>0</v>
          </cell>
          <cell r="X7">
            <v>0</v>
          </cell>
          <cell r="AA7" t="str">
            <v>Short-term investments</v>
          </cell>
          <cell r="AB7">
            <v>1000</v>
          </cell>
          <cell r="AC7">
            <v>1000</v>
          </cell>
          <cell r="AD7">
            <v>1000</v>
          </cell>
          <cell r="AE7">
            <v>1000</v>
          </cell>
          <cell r="AF7">
            <v>1000</v>
          </cell>
          <cell r="AH7">
            <v>1000</v>
          </cell>
          <cell r="AI7">
            <v>1000</v>
          </cell>
          <cell r="AJ7">
            <v>1000</v>
          </cell>
          <cell r="AK7">
            <v>500</v>
          </cell>
          <cell r="AL7">
            <v>500</v>
          </cell>
          <cell r="AN7">
            <v>500</v>
          </cell>
          <cell r="AO7">
            <v>500</v>
          </cell>
          <cell r="AP7">
            <v>500</v>
          </cell>
          <cell r="AQ7">
            <v>500</v>
          </cell>
          <cell r="AR7">
            <v>500</v>
          </cell>
          <cell r="AT7">
            <v>500</v>
          </cell>
          <cell r="AU7">
            <v>500</v>
          </cell>
          <cell r="AV7">
            <v>500</v>
          </cell>
          <cell r="AW7">
            <v>500</v>
          </cell>
          <cell r="AX7">
            <v>500</v>
          </cell>
          <cell r="AZ7">
            <v>500</v>
          </cell>
          <cell r="BA7">
            <v>500</v>
          </cell>
          <cell r="BB7">
            <v>500</v>
          </cell>
          <cell r="BC7">
            <v>500</v>
          </cell>
          <cell r="BD7">
            <v>500</v>
          </cell>
          <cell r="BF7">
            <v>500</v>
          </cell>
          <cell r="BG7">
            <v>500</v>
          </cell>
          <cell r="BH7">
            <v>500</v>
          </cell>
          <cell r="BI7">
            <v>502</v>
          </cell>
          <cell r="BJ7">
            <v>502</v>
          </cell>
          <cell r="BL7">
            <v>0</v>
          </cell>
          <cell r="BO7">
            <v>0</v>
          </cell>
          <cell r="BP7">
            <v>0</v>
          </cell>
          <cell r="BR7">
            <v>0</v>
          </cell>
          <cell r="BS7">
            <v>0</v>
          </cell>
          <cell r="BT7">
            <v>0</v>
          </cell>
          <cell r="BU7">
            <v>0</v>
          </cell>
          <cell r="BV7">
            <v>0</v>
          </cell>
          <cell r="BX7">
            <v>0</v>
          </cell>
          <cell r="BY7">
            <v>0</v>
          </cell>
          <cell r="BZ7">
            <v>0</v>
          </cell>
          <cell r="CA7">
            <v>0</v>
          </cell>
          <cell r="CB7">
            <v>0</v>
          </cell>
          <cell r="CD7">
            <v>0</v>
          </cell>
          <cell r="CE7">
            <v>0</v>
          </cell>
          <cell r="CF7">
            <v>0</v>
          </cell>
          <cell r="CG7">
            <v>0</v>
          </cell>
          <cell r="CH7">
            <v>0</v>
          </cell>
          <cell r="CJ7">
            <v>0</v>
          </cell>
          <cell r="CK7">
            <v>0</v>
          </cell>
          <cell r="DJ7" t="str">
            <v>mstag:shortTermInvestments</v>
          </cell>
          <cell r="DK7">
            <v>3</v>
          </cell>
          <cell r="DL7" t="str">
            <v>ISO4217:USD</v>
          </cell>
          <cell r="DM7" t="b">
            <v>0</v>
          </cell>
          <cell r="DX7" t="b">
            <v>0</v>
          </cell>
          <cell r="DY7" t="b">
            <v>0</v>
          </cell>
          <cell r="DZ7" t="b">
            <v>0</v>
          </cell>
          <cell r="EA7" t="b">
            <v>1</v>
          </cell>
        </row>
        <row r="8">
          <cell r="A8" t="str">
            <v>Accounts receivable, net</v>
          </cell>
          <cell r="F8">
            <v>6554</v>
          </cell>
          <cell r="G8">
            <v>7642</v>
          </cell>
          <cell r="H8">
            <v>9460</v>
          </cell>
          <cell r="I8">
            <v>11296</v>
          </cell>
          <cell r="J8">
            <v>12469</v>
          </cell>
          <cell r="K8">
            <v>27580</v>
          </cell>
          <cell r="L8">
            <v>26462</v>
          </cell>
          <cell r="M8">
            <v>32673</v>
          </cell>
          <cell r="N8">
            <v>41486</v>
          </cell>
          <cell r="O8">
            <v>45421</v>
          </cell>
          <cell r="P8">
            <v>52235</v>
          </cell>
          <cell r="Q8">
            <v>60928</v>
          </cell>
          <cell r="R8">
            <v>73849</v>
          </cell>
          <cell r="S8">
            <v>81048</v>
          </cell>
          <cell r="T8">
            <v>92007.734697276857</v>
          </cell>
          <cell r="U8">
            <v>103320.0807894938</v>
          </cell>
          <cell r="V8">
            <v>117020.28737055861</v>
          </cell>
          <cell r="W8">
            <v>131451.66589437536</v>
          </cell>
          <cell r="X8">
            <v>145550.06632280006</v>
          </cell>
          <cell r="AA8" t="str">
            <v>Accounts receivable, net</v>
          </cell>
          <cell r="AB8">
            <v>11589</v>
          </cell>
          <cell r="AC8">
            <v>14422</v>
          </cell>
          <cell r="AD8">
            <v>13637</v>
          </cell>
          <cell r="AE8">
            <v>12469</v>
          </cell>
          <cell r="AF8">
            <v>12469</v>
          </cell>
          <cell r="AH8">
            <v>23681</v>
          </cell>
          <cell r="AI8">
            <v>25554</v>
          </cell>
          <cell r="AJ8">
            <v>26459</v>
          </cell>
          <cell r="AK8">
            <v>27580</v>
          </cell>
          <cell r="AL8">
            <v>27580</v>
          </cell>
          <cell r="AN8">
            <v>27163</v>
          </cell>
          <cell r="AO8">
            <v>32282</v>
          </cell>
          <cell r="AP8">
            <v>33187</v>
          </cell>
          <cell r="AQ8">
            <v>26462</v>
          </cell>
          <cell r="AR8">
            <v>26462</v>
          </cell>
          <cell r="AT8">
            <v>28678</v>
          </cell>
          <cell r="AU8">
            <v>32589</v>
          </cell>
          <cell r="AV8">
            <v>36190</v>
          </cell>
          <cell r="AW8">
            <v>32673</v>
          </cell>
          <cell r="AX8">
            <v>32673</v>
          </cell>
          <cell r="AZ8">
            <v>35245</v>
          </cell>
          <cell r="BA8">
            <v>41401</v>
          </cell>
          <cell r="BB8">
            <v>39109</v>
          </cell>
          <cell r="BC8">
            <v>41486</v>
          </cell>
          <cell r="BD8">
            <v>41486</v>
          </cell>
          <cell r="BF8">
            <v>46244</v>
          </cell>
          <cell r="BG8">
            <v>52777</v>
          </cell>
          <cell r="BH8">
            <v>50133</v>
          </cell>
          <cell r="BI8">
            <v>45421</v>
          </cell>
          <cell r="BJ8">
            <v>45421</v>
          </cell>
          <cell r="BL8">
            <v>51644</v>
          </cell>
          <cell r="BM8">
            <v>56344</v>
          </cell>
          <cell r="BN8">
            <v>55870</v>
          </cell>
          <cell r="BO8">
            <v>52235</v>
          </cell>
          <cell r="BP8">
            <v>52235</v>
          </cell>
          <cell r="BR8">
            <v>58068</v>
          </cell>
          <cell r="BS8">
            <v>60573</v>
          </cell>
          <cell r="BT8">
            <v>61493</v>
          </cell>
          <cell r="BU8">
            <v>60928</v>
          </cell>
          <cell r="BV8">
            <v>60928</v>
          </cell>
          <cell r="BX8">
            <v>63180</v>
          </cell>
          <cell r="BY8">
            <v>75481</v>
          </cell>
          <cell r="BZ8">
            <v>72791</v>
          </cell>
          <cell r="CA8">
            <v>73849</v>
          </cell>
          <cell r="CB8">
            <v>73849</v>
          </cell>
          <cell r="CD8">
            <v>74575</v>
          </cell>
          <cell r="CE8">
            <v>82612</v>
          </cell>
          <cell r="CF8">
            <v>82154</v>
          </cell>
          <cell r="CG8">
            <v>81048</v>
          </cell>
          <cell r="CH8">
            <v>81048</v>
          </cell>
          <cell r="CJ8">
            <v>87309</v>
          </cell>
          <cell r="CK8">
            <v>92202</v>
          </cell>
          <cell r="CL8">
            <v>90654</v>
          </cell>
          <cell r="CM8">
            <v>0.11608483029099892</v>
          </cell>
          <cell r="DJ8" t="str">
            <v>mstag:tradeReceivables</v>
          </cell>
          <cell r="DK8">
            <v>3</v>
          </cell>
          <cell r="DL8" t="str">
            <v>ISO4217:USD</v>
          </cell>
          <cell r="DM8" t="b">
            <v>0</v>
          </cell>
          <cell r="DX8" t="b">
            <v>0</v>
          </cell>
          <cell r="DY8" t="b">
            <v>0</v>
          </cell>
          <cell r="DZ8" t="b">
            <v>0</v>
          </cell>
          <cell r="EA8" t="b">
            <v>1</v>
          </cell>
        </row>
        <row r="9">
          <cell r="A9" t="str">
            <v>Amounts receivable from vendors</v>
          </cell>
          <cell r="F9">
            <v>0</v>
          </cell>
          <cell r="G9">
            <v>0</v>
          </cell>
          <cell r="H9">
            <v>0</v>
          </cell>
          <cell r="I9">
            <v>0</v>
          </cell>
          <cell r="J9">
            <v>4969</v>
          </cell>
          <cell r="K9">
            <v>26660</v>
          </cell>
          <cell r="L9">
            <v>25984</v>
          </cell>
          <cell r="M9">
            <v>29175</v>
          </cell>
          <cell r="N9">
            <v>40242</v>
          </cell>
          <cell r="O9">
            <v>42918</v>
          </cell>
          <cell r="P9">
            <v>50695</v>
          </cell>
          <cell r="Q9">
            <v>52976</v>
          </cell>
          <cell r="R9">
            <v>57224</v>
          </cell>
          <cell r="S9">
            <v>47790</v>
          </cell>
          <cell r="T9">
            <v>47790</v>
          </cell>
          <cell r="U9">
            <v>47790</v>
          </cell>
          <cell r="V9">
            <v>47790</v>
          </cell>
          <cell r="W9">
            <v>47790</v>
          </cell>
          <cell r="X9">
            <v>47790</v>
          </cell>
          <cell r="AA9" t="str">
            <v>Amounts receivable from vendors</v>
          </cell>
          <cell r="AB9">
            <v>0</v>
          </cell>
          <cell r="AC9">
            <v>0</v>
          </cell>
          <cell r="AD9">
            <v>0</v>
          </cell>
          <cell r="AE9">
            <v>4969</v>
          </cell>
          <cell r="AF9">
            <v>4969</v>
          </cell>
          <cell r="AH9">
            <v>0</v>
          </cell>
          <cell r="AI9">
            <v>0</v>
          </cell>
          <cell r="AJ9">
            <v>0</v>
          </cell>
          <cell r="AK9">
            <v>26660</v>
          </cell>
          <cell r="AL9">
            <v>26660</v>
          </cell>
          <cell r="AN9">
            <v>22188</v>
          </cell>
          <cell r="AO9">
            <v>19605</v>
          </cell>
          <cell r="AP9">
            <v>21579</v>
          </cell>
          <cell r="AQ9">
            <v>25984</v>
          </cell>
          <cell r="AR9">
            <v>25984</v>
          </cell>
          <cell r="AT9">
            <v>21796</v>
          </cell>
          <cell r="AU9">
            <v>20588</v>
          </cell>
          <cell r="AV9">
            <v>27550</v>
          </cell>
          <cell r="AW9">
            <v>29175</v>
          </cell>
          <cell r="AX9">
            <v>29175</v>
          </cell>
          <cell r="AZ9">
            <v>23563</v>
          </cell>
          <cell r="BA9">
            <v>16551</v>
          </cell>
          <cell r="BB9">
            <v>17196</v>
          </cell>
          <cell r="BC9">
            <v>40242</v>
          </cell>
          <cell r="BD9">
            <v>40242</v>
          </cell>
          <cell r="BF9">
            <v>39906</v>
          </cell>
          <cell r="BG9">
            <v>42990</v>
          </cell>
          <cell r="BH9">
            <v>40832</v>
          </cell>
          <cell r="BI9">
            <v>42918</v>
          </cell>
          <cell r="BJ9">
            <v>42918</v>
          </cell>
          <cell r="BL9">
            <v>47684</v>
          </cell>
          <cell r="BM9">
            <v>47192</v>
          </cell>
          <cell r="BN9">
            <v>51715</v>
          </cell>
          <cell r="BO9">
            <v>50695</v>
          </cell>
          <cell r="BP9">
            <v>50695</v>
          </cell>
          <cell r="BR9">
            <v>47673</v>
          </cell>
          <cell r="BS9">
            <v>51603</v>
          </cell>
          <cell r="BT9">
            <v>44276</v>
          </cell>
          <cell r="BU9">
            <v>52976</v>
          </cell>
          <cell r="BV9">
            <v>52976</v>
          </cell>
          <cell r="BX9">
            <v>42631</v>
          </cell>
          <cell r="BY9">
            <v>47304</v>
          </cell>
          <cell r="BZ9">
            <v>38458</v>
          </cell>
          <cell r="CA9">
            <v>57224</v>
          </cell>
          <cell r="CB9">
            <v>57224</v>
          </cell>
          <cell r="CD9">
            <v>60372</v>
          </cell>
          <cell r="CE9">
            <v>62334</v>
          </cell>
          <cell r="CF9">
            <v>48475</v>
          </cell>
          <cell r="CG9">
            <v>47790</v>
          </cell>
          <cell r="CH9">
            <v>47790</v>
          </cell>
          <cell r="CJ9">
            <v>46828</v>
          </cell>
          <cell r="CK9">
            <v>48839</v>
          </cell>
          <cell r="CL9">
            <v>46334</v>
          </cell>
          <cell r="CM9">
            <v>-0.21649501074854816</v>
          </cell>
          <cell r="DJ9" t="str">
            <v>mstag:otherReceivablesCurrent</v>
          </cell>
          <cell r="DK9">
            <v>3</v>
          </cell>
          <cell r="DL9" t="str">
            <v>ISO4217:USD</v>
          </cell>
          <cell r="DM9" t="b">
            <v>0</v>
          </cell>
          <cell r="DX9" t="b">
            <v>0</v>
          </cell>
          <cell r="DY9" t="b">
            <v>0</v>
          </cell>
          <cell r="DZ9" t="b">
            <v>0</v>
          </cell>
          <cell r="EA9" t="b">
            <v>1</v>
          </cell>
        </row>
        <row r="10">
          <cell r="A10" t="str">
            <v>Inventory</v>
          </cell>
          <cell r="F10">
            <v>34820</v>
          </cell>
          <cell r="G10">
            <v>42459</v>
          </cell>
          <cell r="H10">
            <v>58979</v>
          </cell>
          <cell r="I10">
            <v>83909</v>
          </cell>
          <cell r="J10">
            <v>111848</v>
          </cell>
          <cell r="K10">
            <v>246012</v>
          </cell>
          <cell r="L10">
            <v>293924</v>
          </cell>
          <cell r="M10">
            <v>372069</v>
          </cell>
          <cell r="N10">
            <v>447793</v>
          </cell>
          <cell r="O10">
            <v>504098</v>
          </cell>
          <cell r="P10">
            <v>554309</v>
          </cell>
          <cell r="Q10">
            <v>625320</v>
          </cell>
          <cell r="R10">
            <v>726390</v>
          </cell>
          <cell r="S10">
            <v>812938</v>
          </cell>
          <cell r="T10">
            <v>853045.31434464117</v>
          </cell>
          <cell r="U10">
            <v>934582.92451356631</v>
          </cell>
          <cell r="V10">
            <v>1027856.0968533689</v>
          </cell>
          <cell r="W10">
            <v>1120519.9043137468</v>
          </cell>
          <cell r="X10">
            <v>1240667.3906490887</v>
          </cell>
          <cell r="AA10" t="str">
            <v>Inventory</v>
          </cell>
          <cell r="AB10">
            <v>90244</v>
          </cell>
          <cell r="AC10">
            <v>100139</v>
          </cell>
          <cell r="AD10">
            <v>107330</v>
          </cell>
          <cell r="AE10">
            <v>111848</v>
          </cell>
          <cell r="AF10">
            <v>111848</v>
          </cell>
          <cell r="AH10">
            <v>204708</v>
          </cell>
          <cell r="AI10">
            <v>213922</v>
          </cell>
          <cell r="AJ10">
            <v>234849</v>
          </cell>
          <cell r="AK10">
            <v>246012</v>
          </cell>
          <cell r="AL10">
            <v>246012</v>
          </cell>
          <cell r="AN10">
            <v>260778</v>
          </cell>
          <cell r="AO10">
            <v>285431</v>
          </cell>
          <cell r="AP10">
            <v>288823</v>
          </cell>
          <cell r="AQ10">
            <v>293924</v>
          </cell>
          <cell r="AR10">
            <v>293924</v>
          </cell>
          <cell r="AT10">
            <v>307947</v>
          </cell>
          <cell r="AU10">
            <v>328143</v>
          </cell>
          <cell r="AV10">
            <v>347922</v>
          </cell>
          <cell r="AW10">
            <v>372069</v>
          </cell>
          <cell r="AX10">
            <v>372069</v>
          </cell>
          <cell r="AZ10">
            <v>383136</v>
          </cell>
          <cell r="BA10">
            <v>397709</v>
          </cell>
          <cell r="BB10">
            <v>395694</v>
          </cell>
          <cell r="BC10">
            <v>447793</v>
          </cell>
          <cell r="BD10">
            <v>447793</v>
          </cell>
          <cell r="BF10">
            <v>462061</v>
          </cell>
          <cell r="BG10">
            <v>479546</v>
          </cell>
          <cell r="BH10">
            <v>490402</v>
          </cell>
          <cell r="BI10">
            <v>504098</v>
          </cell>
          <cell r="BJ10">
            <v>504098</v>
          </cell>
          <cell r="BL10">
            <v>502506</v>
          </cell>
          <cell r="BM10">
            <v>528006</v>
          </cell>
          <cell r="BN10">
            <v>538463</v>
          </cell>
          <cell r="BO10">
            <v>554309</v>
          </cell>
          <cell r="BP10">
            <v>554309</v>
          </cell>
          <cell r="BR10">
            <v>561914</v>
          </cell>
          <cell r="BS10">
            <v>582993</v>
          </cell>
          <cell r="BT10">
            <v>612699</v>
          </cell>
          <cell r="BU10">
            <v>625320</v>
          </cell>
          <cell r="BV10">
            <v>625320</v>
          </cell>
          <cell r="BX10">
            <v>649297</v>
          </cell>
          <cell r="BY10">
            <v>695842</v>
          </cell>
          <cell r="BZ10">
            <v>715257</v>
          </cell>
          <cell r="CA10">
            <v>726390</v>
          </cell>
          <cell r="CB10">
            <v>726390</v>
          </cell>
          <cell r="CD10">
            <v>755026</v>
          </cell>
          <cell r="CE10">
            <v>800459</v>
          </cell>
          <cell r="CF10">
            <v>816661</v>
          </cell>
          <cell r="CG10">
            <v>812938</v>
          </cell>
          <cell r="CH10">
            <v>812938</v>
          </cell>
          <cell r="CJ10">
            <v>825206</v>
          </cell>
          <cell r="CK10">
            <v>853127</v>
          </cell>
          <cell r="CL10">
            <v>856586</v>
          </cell>
          <cell r="CM10">
            <v>6.5797248828484589E-2</v>
          </cell>
          <cell r="DJ10" t="str">
            <v>mstag:inventories</v>
          </cell>
          <cell r="DK10">
            <v>3</v>
          </cell>
          <cell r="DL10" t="str">
            <v>ISO4217:USD</v>
          </cell>
          <cell r="DM10" t="b">
            <v>0</v>
          </cell>
          <cell r="DX10" t="b">
            <v>0</v>
          </cell>
          <cell r="DY10" t="b">
            <v>0</v>
          </cell>
          <cell r="DZ10" t="b">
            <v>0</v>
          </cell>
          <cell r="EA10" t="b">
            <v>1</v>
          </cell>
        </row>
        <row r="11">
          <cell r="A11" t="str">
            <v>Refundable income taxes</v>
          </cell>
          <cell r="F11">
            <v>0</v>
          </cell>
          <cell r="G11">
            <v>0</v>
          </cell>
          <cell r="H11">
            <v>736</v>
          </cell>
          <cell r="I11">
            <v>172</v>
          </cell>
          <cell r="J11">
            <v>0</v>
          </cell>
          <cell r="K11">
            <v>3026</v>
          </cell>
          <cell r="L11">
            <v>2333</v>
          </cell>
          <cell r="M11">
            <v>92</v>
          </cell>
          <cell r="N11">
            <v>168</v>
          </cell>
          <cell r="O11">
            <v>0</v>
          </cell>
          <cell r="P11">
            <v>0</v>
          </cell>
          <cell r="Q11">
            <v>0</v>
          </cell>
          <cell r="R11">
            <v>0</v>
          </cell>
          <cell r="S11">
            <v>0</v>
          </cell>
          <cell r="T11">
            <v>0</v>
          </cell>
          <cell r="U11">
            <v>0</v>
          </cell>
          <cell r="V11">
            <v>0</v>
          </cell>
          <cell r="W11">
            <v>0</v>
          </cell>
          <cell r="X11">
            <v>0</v>
          </cell>
          <cell r="AA11" t="str">
            <v>Refundable income taxes</v>
          </cell>
          <cell r="AB11">
            <v>0</v>
          </cell>
          <cell r="AC11">
            <v>0</v>
          </cell>
          <cell r="AD11">
            <v>0</v>
          </cell>
          <cell r="AE11">
            <v>0</v>
          </cell>
          <cell r="AF11">
            <v>0</v>
          </cell>
          <cell r="AH11">
            <v>0</v>
          </cell>
          <cell r="AI11">
            <v>0</v>
          </cell>
          <cell r="AJ11">
            <v>0</v>
          </cell>
          <cell r="AK11">
            <v>3026</v>
          </cell>
          <cell r="AL11">
            <v>3026</v>
          </cell>
          <cell r="AN11">
            <v>0</v>
          </cell>
          <cell r="AO11">
            <v>3480</v>
          </cell>
          <cell r="AP11">
            <v>0</v>
          </cell>
          <cell r="AQ11">
            <v>2333</v>
          </cell>
          <cell r="AR11">
            <v>2333</v>
          </cell>
          <cell r="AT11">
            <v>0</v>
          </cell>
          <cell r="AU11">
            <v>592</v>
          </cell>
          <cell r="AV11">
            <v>592</v>
          </cell>
          <cell r="AW11">
            <v>92</v>
          </cell>
          <cell r="AX11">
            <v>92</v>
          </cell>
          <cell r="AZ11">
            <v>92</v>
          </cell>
          <cell r="BA11">
            <v>14</v>
          </cell>
          <cell r="BB11">
            <v>10</v>
          </cell>
          <cell r="BC11">
            <v>168</v>
          </cell>
          <cell r="BD11">
            <v>168</v>
          </cell>
          <cell r="BF11">
            <v>7</v>
          </cell>
          <cell r="BG11">
            <v>7</v>
          </cell>
          <cell r="BH11">
            <v>0</v>
          </cell>
          <cell r="BI11">
            <v>0</v>
          </cell>
          <cell r="BJ11">
            <v>0</v>
          </cell>
          <cell r="BL11">
            <v>0</v>
          </cell>
          <cell r="BM11">
            <v>0</v>
          </cell>
          <cell r="BN11">
            <v>0</v>
          </cell>
          <cell r="BO11">
            <v>0</v>
          </cell>
          <cell r="BP11">
            <v>0</v>
          </cell>
          <cell r="BR11">
            <v>0</v>
          </cell>
          <cell r="BS11">
            <v>0</v>
          </cell>
          <cell r="BT11">
            <v>0</v>
          </cell>
          <cell r="BU11">
            <v>0</v>
          </cell>
          <cell r="BV11">
            <v>0</v>
          </cell>
          <cell r="BX11">
            <v>0</v>
          </cell>
          <cell r="BY11">
            <v>0</v>
          </cell>
          <cell r="BZ11">
            <v>0</v>
          </cell>
          <cell r="CA11">
            <v>0</v>
          </cell>
          <cell r="CD11">
            <v>0</v>
          </cell>
          <cell r="CE11">
            <v>0</v>
          </cell>
          <cell r="CF11">
            <v>0</v>
          </cell>
          <cell r="CG11">
            <v>0</v>
          </cell>
          <cell r="CH11">
            <v>0</v>
          </cell>
          <cell r="CJ11">
            <v>0</v>
          </cell>
          <cell r="CK11">
            <v>0</v>
          </cell>
          <cell r="DJ11" t="str">
            <v>mstag:incomeTaxReceivable</v>
          </cell>
          <cell r="DK11">
            <v>3</v>
          </cell>
          <cell r="DL11" t="str">
            <v>ISO4217:USD</v>
          </cell>
          <cell r="DM11" t="b">
            <v>0</v>
          </cell>
          <cell r="DX11" t="b">
            <v>0</v>
          </cell>
          <cell r="DY11" t="b">
            <v>0</v>
          </cell>
          <cell r="DZ11" t="b">
            <v>0</v>
          </cell>
          <cell r="EA11" t="b">
            <v>1</v>
          </cell>
        </row>
        <row r="12">
          <cell r="A12" t="str">
            <v>Deferred income taxes</v>
          </cell>
          <cell r="F12">
            <v>807</v>
          </cell>
          <cell r="G12">
            <v>1087</v>
          </cell>
          <cell r="H12">
            <v>530</v>
          </cell>
          <cell r="I12">
            <v>0</v>
          </cell>
          <cell r="J12">
            <v>1424</v>
          </cell>
          <cell r="K12">
            <v>2838</v>
          </cell>
          <cell r="L12">
            <v>1776</v>
          </cell>
          <cell r="M12">
            <v>1402</v>
          </cell>
          <cell r="N12">
            <v>3908</v>
          </cell>
          <cell r="O12">
            <v>5040</v>
          </cell>
          <cell r="P12">
            <v>4753</v>
          </cell>
          <cell r="Q12">
            <v>0</v>
          </cell>
          <cell r="R12">
            <v>0</v>
          </cell>
          <cell r="S12">
            <v>0</v>
          </cell>
          <cell r="T12">
            <v>0</v>
          </cell>
          <cell r="U12">
            <v>0</v>
          </cell>
          <cell r="V12">
            <v>0</v>
          </cell>
          <cell r="W12">
            <v>0</v>
          </cell>
          <cell r="X12">
            <v>0</v>
          </cell>
          <cell r="AA12" t="str">
            <v>Deferred income taxes</v>
          </cell>
          <cell r="AB12">
            <v>0</v>
          </cell>
          <cell r="AC12">
            <v>0</v>
          </cell>
          <cell r="AD12">
            <v>0</v>
          </cell>
          <cell r="AE12">
            <v>1424</v>
          </cell>
          <cell r="AF12">
            <v>1424</v>
          </cell>
          <cell r="AH12">
            <v>0</v>
          </cell>
          <cell r="AI12">
            <v>2020</v>
          </cell>
          <cell r="AJ12">
            <v>7255</v>
          </cell>
          <cell r="AK12">
            <v>2838</v>
          </cell>
          <cell r="AL12">
            <v>2838</v>
          </cell>
          <cell r="AN12">
            <v>0</v>
          </cell>
          <cell r="AO12">
            <v>2757</v>
          </cell>
          <cell r="AP12">
            <v>788</v>
          </cell>
          <cell r="AQ12">
            <v>1776</v>
          </cell>
          <cell r="AR12">
            <v>1776</v>
          </cell>
          <cell r="AT12">
            <v>1433</v>
          </cell>
          <cell r="AU12">
            <v>1052</v>
          </cell>
          <cell r="AV12">
            <v>642</v>
          </cell>
          <cell r="AW12">
            <v>1402</v>
          </cell>
          <cell r="AX12">
            <v>1402</v>
          </cell>
          <cell r="AZ12">
            <v>0</v>
          </cell>
          <cell r="BA12">
            <v>0</v>
          </cell>
          <cell r="BB12">
            <v>204</v>
          </cell>
          <cell r="BC12">
            <v>3908</v>
          </cell>
          <cell r="BD12">
            <v>3908</v>
          </cell>
          <cell r="BF12">
            <v>0</v>
          </cell>
          <cell r="BG12">
            <v>1303</v>
          </cell>
          <cell r="BH12">
            <v>2588</v>
          </cell>
          <cell r="BI12">
            <v>5040</v>
          </cell>
          <cell r="BJ12">
            <v>5040</v>
          </cell>
          <cell r="BL12">
            <v>0</v>
          </cell>
          <cell r="BM12">
            <v>3681</v>
          </cell>
          <cell r="BN12">
            <v>5514</v>
          </cell>
          <cell r="BO12">
            <v>4753</v>
          </cell>
          <cell r="BP12">
            <v>4753</v>
          </cell>
          <cell r="BR12">
            <v>427</v>
          </cell>
          <cell r="BS12">
            <v>2393</v>
          </cell>
          <cell r="BT12">
            <v>5854</v>
          </cell>
          <cell r="BU12">
            <v>0</v>
          </cell>
          <cell r="BV12">
            <v>0</v>
          </cell>
          <cell r="BX12">
            <v>0</v>
          </cell>
          <cell r="BY12">
            <v>0</v>
          </cell>
          <cell r="BZ12">
            <v>4783</v>
          </cell>
          <cell r="CA12">
            <v>0</v>
          </cell>
          <cell r="CD12">
            <v>0</v>
          </cell>
          <cell r="CE12">
            <v>0</v>
          </cell>
          <cell r="CF12">
            <v>838</v>
          </cell>
          <cell r="CG12">
            <v>0</v>
          </cell>
          <cell r="CH12">
            <v>0</v>
          </cell>
          <cell r="CJ12">
            <v>0</v>
          </cell>
          <cell r="CK12">
            <v>0</v>
          </cell>
          <cell r="DJ12" t="str">
            <v>mstag:deferredTaxAssetsCurrent</v>
          </cell>
          <cell r="DK12">
            <v>3</v>
          </cell>
          <cell r="DL12" t="str">
            <v>ISO4217:USD</v>
          </cell>
          <cell r="DM12" t="b">
            <v>0</v>
          </cell>
          <cell r="DX12" t="b">
            <v>0</v>
          </cell>
          <cell r="DY12" t="b">
            <v>0</v>
          </cell>
          <cell r="DZ12" t="b">
            <v>0</v>
          </cell>
          <cell r="EA12" t="b">
            <v>1</v>
          </cell>
        </row>
        <row r="13">
          <cell r="A13" t="str">
            <v>Other current assets</v>
          </cell>
          <cell r="F13">
            <v>1033</v>
          </cell>
          <cell r="G13">
            <v>620</v>
          </cell>
          <cell r="H13">
            <v>2698</v>
          </cell>
          <cell r="I13">
            <v>2568</v>
          </cell>
          <cell r="J13">
            <v>145</v>
          </cell>
          <cell r="K13">
            <v>2538</v>
          </cell>
          <cell r="L13">
            <v>3583</v>
          </cell>
          <cell r="M13">
            <v>4089</v>
          </cell>
          <cell r="N13">
            <v>3327</v>
          </cell>
          <cell r="O13">
            <v>3733</v>
          </cell>
          <cell r="P13">
            <v>4399</v>
          </cell>
          <cell r="Q13">
            <v>5225</v>
          </cell>
          <cell r="R13">
            <v>21808</v>
          </cell>
          <cell r="S13">
            <v>28997</v>
          </cell>
          <cell r="T13">
            <v>28997</v>
          </cell>
          <cell r="U13">
            <v>28997</v>
          </cell>
          <cell r="V13">
            <v>28997</v>
          </cell>
          <cell r="W13">
            <v>28997</v>
          </cell>
          <cell r="X13">
            <v>28997</v>
          </cell>
          <cell r="AA13" t="str">
            <v>Other current assets</v>
          </cell>
          <cell r="AB13">
            <v>1877</v>
          </cell>
          <cell r="AC13">
            <v>1491</v>
          </cell>
          <cell r="AD13">
            <v>2759</v>
          </cell>
          <cell r="AE13">
            <v>145</v>
          </cell>
          <cell r="AF13">
            <v>145</v>
          </cell>
          <cell r="AH13">
            <v>20827</v>
          </cell>
          <cell r="AI13">
            <v>12946</v>
          </cell>
          <cell r="AJ13">
            <v>5965</v>
          </cell>
          <cell r="AK13">
            <v>2538</v>
          </cell>
          <cell r="AL13">
            <v>2538</v>
          </cell>
          <cell r="AN13">
            <v>7988</v>
          </cell>
          <cell r="AO13">
            <v>3362</v>
          </cell>
          <cell r="AP13">
            <v>2696</v>
          </cell>
          <cell r="AQ13">
            <v>3583</v>
          </cell>
          <cell r="AR13">
            <v>3583</v>
          </cell>
          <cell r="AT13">
            <v>2019</v>
          </cell>
          <cell r="AU13">
            <v>3902</v>
          </cell>
          <cell r="AV13">
            <v>3496</v>
          </cell>
          <cell r="AW13">
            <v>4089</v>
          </cell>
          <cell r="AX13">
            <v>4089</v>
          </cell>
          <cell r="AZ13">
            <v>3854</v>
          </cell>
          <cell r="BA13">
            <v>3652</v>
          </cell>
          <cell r="BB13">
            <v>1301</v>
          </cell>
          <cell r="BC13">
            <v>3327</v>
          </cell>
          <cell r="BD13">
            <v>3327</v>
          </cell>
          <cell r="BF13">
            <v>4422</v>
          </cell>
          <cell r="BG13">
            <v>3745</v>
          </cell>
          <cell r="BH13">
            <v>3482</v>
          </cell>
          <cell r="BI13">
            <v>3733</v>
          </cell>
          <cell r="BJ13">
            <v>3733</v>
          </cell>
          <cell r="BL13">
            <v>5014</v>
          </cell>
          <cell r="BM13">
            <v>5020</v>
          </cell>
          <cell r="BN13">
            <v>4719</v>
          </cell>
          <cell r="BO13">
            <v>4399</v>
          </cell>
          <cell r="BP13">
            <v>4399</v>
          </cell>
          <cell r="BR13">
            <v>9219</v>
          </cell>
          <cell r="BS13">
            <v>7084</v>
          </cell>
          <cell r="BT13">
            <v>6143</v>
          </cell>
          <cell r="BU13">
            <v>5225</v>
          </cell>
          <cell r="BV13">
            <v>5225</v>
          </cell>
          <cell r="BX13">
            <v>5763</v>
          </cell>
          <cell r="BY13">
            <v>13093</v>
          </cell>
          <cell r="BZ13">
            <v>12533</v>
          </cell>
          <cell r="CA13">
            <v>21808</v>
          </cell>
          <cell r="CB13">
            <v>21808</v>
          </cell>
          <cell r="CD13">
            <v>17739</v>
          </cell>
          <cell r="CE13">
            <v>15211</v>
          </cell>
          <cell r="CF13">
            <v>17253</v>
          </cell>
          <cell r="CG13">
            <v>28997</v>
          </cell>
          <cell r="CH13">
            <v>28997</v>
          </cell>
          <cell r="CJ13">
            <v>21129</v>
          </cell>
          <cell r="CK13">
            <v>19971</v>
          </cell>
          <cell r="CL13">
            <v>22478</v>
          </cell>
          <cell r="DJ13" t="str">
            <v>mstag:otherAssetsOperatingCurrent</v>
          </cell>
          <cell r="DK13">
            <v>3</v>
          </cell>
          <cell r="DL13" t="str">
            <v>ISO4217:USD</v>
          </cell>
          <cell r="DM13" t="b">
            <v>0</v>
          </cell>
          <cell r="DX13" t="b">
            <v>0</v>
          </cell>
          <cell r="DY13" t="b">
            <v>0</v>
          </cell>
          <cell r="DZ13" t="b">
            <v>0</v>
          </cell>
          <cell r="EA13" t="b">
            <v>1</v>
          </cell>
        </row>
        <row r="14">
          <cell r="A14" t="str">
            <v xml:space="preserve">  Total current assets</v>
          </cell>
          <cell r="F14">
            <v>55242</v>
          </cell>
          <cell r="G14">
            <v>57247</v>
          </cell>
          <cell r="H14">
            <v>98646</v>
          </cell>
          <cell r="I14">
            <v>100152</v>
          </cell>
          <cell r="J14">
            <v>134140</v>
          </cell>
          <cell r="K14">
            <v>310882</v>
          </cell>
          <cell r="L14">
            <v>364353</v>
          </cell>
          <cell r="M14">
            <v>449204</v>
          </cell>
          <cell r="N14">
            <v>552465</v>
          </cell>
          <cell r="O14">
            <v>631045</v>
          </cell>
          <cell r="P14">
            <v>687485</v>
          </cell>
          <cell r="Q14">
            <v>813477</v>
          </cell>
          <cell r="R14">
            <v>910655</v>
          </cell>
          <cell r="S14">
            <v>1000676</v>
          </cell>
          <cell r="T14">
            <v>1072804.8761663381</v>
          </cell>
          <cell r="U14">
            <v>1171920.9552144213</v>
          </cell>
          <cell r="V14">
            <v>1286483.1380795455</v>
          </cell>
          <cell r="W14">
            <v>1401572.1379974631</v>
          </cell>
          <cell r="X14">
            <v>1543627.3958204086</v>
          </cell>
          <cell r="AA14" t="str">
            <v xml:space="preserve">  Total current assets</v>
          </cell>
          <cell r="AB14">
            <v>108495</v>
          </cell>
          <cell r="AC14">
            <v>119060</v>
          </cell>
          <cell r="AD14">
            <v>126351</v>
          </cell>
          <cell r="AE14">
            <v>134140</v>
          </cell>
          <cell r="AF14">
            <v>134140</v>
          </cell>
          <cell r="AH14">
            <v>252094</v>
          </cell>
          <cell r="AI14">
            <v>256858</v>
          </cell>
          <cell r="AJ14">
            <v>277112</v>
          </cell>
          <cell r="AK14">
            <v>310882</v>
          </cell>
          <cell r="AL14">
            <v>310882</v>
          </cell>
          <cell r="AN14">
            <v>321847</v>
          </cell>
          <cell r="AO14">
            <v>351531</v>
          </cell>
          <cell r="AP14">
            <v>350302</v>
          </cell>
          <cell r="AQ14">
            <v>364353</v>
          </cell>
          <cell r="AR14">
            <v>364353</v>
          </cell>
          <cell r="AT14">
            <v>371805</v>
          </cell>
          <cell r="AU14">
            <v>398351</v>
          </cell>
          <cell r="AV14">
            <v>429161</v>
          </cell>
          <cell r="AW14">
            <v>449204</v>
          </cell>
          <cell r="AX14">
            <v>449204</v>
          </cell>
          <cell r="AZ14">
            <v>457929</v>
          </cell>
          <cell r="BA14">
            <v>476628</v>
          </cell>
          <cell r="BB14">
            <v>487293</v>
          </cell>
          <cell r="BC14">
            <v>552465</v>
          </cell>
          <cell r="BD14">
            <v>552465</v>
          </cell>
          <cell r="BF14">
            <v>573531</v>
          </cell>
          <cell r="BG14">
            <v>608220</v>
          </cell>
          <cell r="BH14">
            <v>619818</v>
          </cell>
          <cell r="BI14">
            <v>631045</v>
          </cell>
          <cell r="BJ14">
            <v>631045</v>
          </cell>
          <cell r="BL14">
            <v>626592</v>
          </cell>
          <cell r="BM14">
            <v>666473</v>
          </cell>
          <cell r="BN14">
            <v>689326</v>
          </cell>
          <cell r="BO14">
            <v>687485</v>
          </cell>
          <cell r="BP14">
            <v>687485</v>
          </cell>
          <cell r="BR14">
            <v>722638</v>
          </cell>
          <cell r="BS14">
            <v>792763</v>
          </cell>
          <cell r="BT14">
            <v>814084</v>
          </cell>
          <cell r="BU14">
            <v>813477</v>
          </cell>
          <cell r="BV14">
            <v>813477</v>
          </cell>
          <cell r="BX14">
            <v>850141</v>
          </cell>
          <cell r="BY14">
            <v>868172</v>
          </cell>
          <cell r="BZ14">
            <v>895413</v>
          </cell>
          <cell r="CA14">
            <v>910655</v>
          </cell>
          <cell r="CB14">
            <v>910655</v>
          </cell>
          <cell r="CD14">
            <v>963002</v>
          </cell>
          <cell r="CE14">
            <v>1015863</v>
          </cell>
          <cell r="CF14">
            <v>1006204</v>
          </cell>
          <cell r="CG14">
            <v>1000676</v>
          </cell>
          <cell r="CH14">
            <v>1000676</v>
          </cell>
          <cell r="CJ14">
            <v>1070689</v>
          </cell>
          <cell r="CK14">
            <v>1106623</v>
          </cell>
          <cell r="CL14">
            <v>1125835</v>
          </cell>
          <cell r="DX14" t="b">
            <v>1</v>
          </cell>
          <cell r="DY14" t="b">
            <v>1</v>
          </cell>
          <cell r="DZ14" t="b">
            <v>1</v>
          </cell>
          <cell r="EA14" t="b">
            <v>1</v>
          </cell>
        </row>
        <row r="15">
          <cell r="DX15" t="b">
            <v>1</v>
          </cell>
          <cell r="DY15" t="b">
            <v>1</v>
          </cell>
          <cell r="DZ15" t="b">
            <v>1</v>
          </cell>
          <cell r="EA15" t="b">
            <v>1</v>
          </cell>
        </row>
        <row r="16">
          <cell r="A16" t="str">
            <v>Land</v>
          </cell>
          <cell r="F16">
            <v>2064</v>
          </cell>
          <cell r="G16">
            <v>5555</v>
          </cell>
          <cell r="H16">
            <v>12400</v>
          </cell>
          <cell r="I16">
            <v>19954</v>
          </cell>
          <cell r="J16">
            <v>28000</v>
          </cell>
          <cell r="K16">
            <v>40131</v>
          </cell>
          <cell r="L16">
            <v>54631</v>
          </cell>
          <cell r="M16">
            <v>46740</v>
          </cell>
          <cell r="N16">
            <v>48096</v>
          </cell>
          <cell r="O16">
            <v>52362</v>
          </cell>
          <cell r="P16">
            <v>58571</v>
          </cell>
          <cell r="Q16">
            <v>82781</v>
          </cell>
          <cell r="R16">
            <v>109327</v>
          </cell>
          <cell r="S16">
            <v>127068</v>
          </cell>
          <cell r="AA16" t="str">
            <v>Land</v>
          </cell>
          <cell r="AE16">
            <v>28000</v>
          </cell>
          <cell r="AF16">
            <v>28000</v>
          </cell>
          <cell r="AK16">
            <v>40131</v>
          </cell>
          <cell r="AL16">
            <v>40131</v>
          </cell>
          <cell r="AQ16">
            <v>54631</v>
          </cell>
          <cell r="AR16">
            <v>54631</v>
          </cell>
          <cell r="AW16">
            <v>46740</v>
          </cell>
          <cell r="AX16">
            <v>46740</v>
          </cell>
          <cell r="BC16">
            <v>48096</v>
          </cell>
          <cell r="BD16">
            <v>48096</v>
          </cell>
          <cell r="BI16">
            <v>52362</v>
          </cell>
          <cell r="BJ16">
            <v>52362</v>
          </cell>
          <cell r="BL16">
            <v>0</v>
          </cell>
          <cell r="BM16">
            <v>0</v>
          </cell>
          <cell r="BN16">
            <v>0</v>
          </cell>
          <cell r="BO16">
            <v>58571</v>
          </cell>
          <cell r="BP16">
            <v>58571</v>
          </cell>
          <cell r="BR16">
            <v>0</v>
          </cell>
          <cell r="BS16">
            <v>0</v>
          </cell>
          <cell r="BT16">
            <v>0</v>
          </cell>
          <cell r="BU16">
            <v>82781</v>
          </cell>
          <cell r="BV16">
            <v>82781</v>
          </cell>
          <cell r="BX16">
            <v>0</v>
          </cell>
          <cell r="BY16">
            <v>0</v>
          </cell>
          <cell r="BZ16">
            <v>0</v>
          </cell>
          <cell r="CA16">
            <v>109327</v>
          </cell>
          <cell r="CB16">
            <v>109327</v>
          </cell>
          <cell r="CG16">
            <v>127068</v>
          </cell>
          <cell r="CH16">
            <v>127068</v>
          </cell>
          <cell r="DX16" t="b">
            <v>1</v>
          </cell>
          <cell r="DY16" t="b">
            <v>1</v>
          </cell>
          <cell r="DZ16" t="b">
            <v>1</v>
          </cell>
          <cell r="EA16" t="b">
            <v>1</v>
          </cell>
        </row>
        <row r="17">
          <cell r="A17" t="str">
            <v>Buildings</v>
          </cell>
          <cell r="F17">
            <v>5628</v>
          </cell>
          <cell r="G17">
            <v>10279</v>
          </cell>
          <cell r="H17">
            <v>22893</v>
          </cell>
          <cell r="I17">
            <v>35379</v>
          </cell>
          <cell r="J17">
            <v>53507</v>
          </cell>
          <cell r="K17">
            <v>81770</v>
          </cell>
          <cell r="L17">
            <v>112270</v>
          </cell>
          <cell r="M17">
            <v>109835</v>
          </cell>
          <cell r="N17">
            <v>121250</v>
          </cell>
          <cell r="O17">
            <v>160425</v>
          </cell>
          <cell r="P17">
            <v>212937</v>
          </cell>
          <cell r="Q17">
            <v>278752</v>
          </cell>
          <cell r="R17">
            <v>368996</v>
          </cell>
          <cell r="S17">
            <v>478598</v>
          </cell>
          <cell r="AA17" t="str">
            <v>Buildings</v>
          </cell>
          <cell r="AE17">
            <v>53507</v>
          </cell>
          <cell r="AF17">
            <v>53507</v>
          </cell>
          <cell r="AK17">
            <v>81770</v>
          </cell>
          <cell r="AL17">
            <v>81770</v>
          </cell>
          <cell r="AQ17">
            <v>112270</v>
          </cell>
          <cell r="AR17">
            <v>112270</v>
          </cell>
          <cell r="AW17">
            <v>109835</v>
          </cell>
          <cell r="AX17">
            <v>109835</v>
          </cell>
          <cell r="BC17">
            <v>121250</v>
          </cell>
          <cell r="BD17">
            <v>121250</v>
          </cell>
          <cell r="BI17">
            <v>160425</v>
          </cell>
          <cell r="BJ17">
            <v>160425</v>
          </cell>
          <cell r="BL17">
            <v>0</v>
          </cell>
          <cell r="BM17">
            <v>0</v>
          </cell>
          <cell r="BN17">
            <v>0</v>
          </cell>
          <cell r="BO17">
            <v>212937</v>
          </cell>
          <cell r="BP17">
            <v>212937</v>
          </cell>
          <cell r="BR17">
            <v>0</v>
          </cell>
          <cell r="BS17">
            <v>0</v>
          </cell>
          <cell r="BT17">
            <v>0</v>
          </cell>
          <cell r="BU17">
            <v>278752</v>
          </cell>
          <cell r="BV17">
            <v>278752</v>
          </cell>
          <cell r="BX17">
            <v>0</v>
          </cell>
          <cell r="BY17">
            <v>0</v>
          </cell>
          <cell r="BZ17">
            <v>0</v>
          </cell>
          <cell r="CA17">
            <v>368996</v>
          </cell>
          <cell r="CB17">
            <v>368996</v>
          </cell>
          <cell r="CG17">
            <v>478598</v>
          </cell>
          <cell r="CH17">
            <v>478598</v>
          </cell>
          <cell r="DX17" t="b">
            <v>1</v>
          </cell>
          <cell r="DY17" t="b">
            <v>1</v>
          </cell>
          <cell r="DZ17" t="b">
            <v>1</v>
          </cell>
          <cell r="EA17" t="b">
            <v>1</v>
          </cell>
        </row>
        <row r="18">
          <cell r="A18" t="str">
            <v>Leasehold improvements</v>
          </cell>
          <cell r="F18">
            <v>4730</v>
          </cell>
          <cell r="G18">
            <v>5541</v>
          </cell>
          <cell r="H18">
            <v>6194</v>
          </cell>
          <cell r="I18">
            <v>8082</v>
          </cell>
          <cell r="J18">
            <v>9230</v>
          </cell>
          <cell r="K18">
            <v>17898</v>
          </cell>
          <cell r="L18">
            <v>25841</v>
          </cell>
          <cell r="M18">
            <v>34750</v>
          </cell>
          <cell r="N18">
            <v>45456</v>
          </cell>
          <cell r="O18">
            <v>57376</v>
          </cell>
          <cell r="P18">
            <v>79994</v>
          </cell>
          <cell r="Q18">
            <v>108144</v>
          </cell>
          <cell r="R18">
            <v>127685</v>
          </cell>
          <cell r="S18">
            <v>156145</v>
          </cell>
          <cell r="AA18" t="str">
            <v>Leasehold improvements</v>
          </cell>
          <cell r="AE18">
            <v>9230</v>
          </cell>
          <cell r="AF18">
            <v>9230</v>
          </cell>
          <cell r="AK18">
            <v>17898</v>
          </cell>
          <cell r="AL18">
            <v>17898</v>
          </cell>
          <cell r="AQ18">
            <v>25841</v>
          </cell>
          <cell r="AR18">
            <v>25841</v>
          </cell>
          <cell r="AW18">
            <v>34750</v>
          </cell>
          <cell r="AX18">
            <v>34750</v>
          </cell>
          <cell r="BC18">
            <v>45456</v>
          </cell>
          <cell r="BD18">
            <v>45456</v>
          </cell>
          <cell r="BI18">
            <v>57376</v>
          </cell>
          <cell r="BJ18">
            <v>57376</v>
          </cell>
          <cell r="BL18">
            <v>0</v>
          </cell>
          <cell r="BM18">
            <v>0</v>
          </cell>
          <cell r="BN18">
            <v>0</v>
          </cell>
          <cell r="BO18">
            <v>79994</v>
          </cell>
          <cell r="BP18">
            <v>79994</v>
          </cell>
          <cell r="BR18">
            <v>0</v>
          </cell>
          <cell r="BS18">
            <v>0</v>
          </cell>
          <cell r="BT18">
            <v>0</v>
          </cell>
          <cell r="BU18">
            <v>108144</v>
          </cell>
          <cell r="BV18">
            <v>108144</v>
          </cell>
          <cell r="BX18">
            <v>0</v>
          </cell>
          <cell r="BY18">
            <v>0</v>
          </cell>
          <cell r="BZ18">
            <v>0</v>
          </cell>
          <cell r="CA18">
            <v>127685</v>
          </cell>
          <cell r="CB18">
            <v>127685</v>
          </cell>
          <cell r="CG18">
            <v>156145</v>
          </cell>
          <cell r="CH18">
            <v>156145</v>
          </cell>
          <cell r="DX18" t="b">
            <v>1</v>
          </cell>
          <cell r="DY18" t="b">
            <v>1</v>
          </cell>
          <cell r="DZ18" t="b">
            <v>1</v>
          </cell>
          <cell r="EA18" t="b">
            <v>1</v>
          </cell>
        </row>
        <row r="19">
          <cell r="A19" t="str">
            <v>Furniture, fixtures and equipment</v>
          </cell>
          <cell r="F19">
            <v>12217</v>
          </cell>
          <cell r="G19">
            <v>15281</v>
          </cell>
          <cell r="H19">
            <v>21281</v>
          </cell>
          <cell r="I19">
            <v>29311</v>
          </cell>
          <cell r="J19">
            <v>36362</v>
          </cell>
          <cell r="K19">
            <v>56897</v>
          </cell>
          <cell r="L19">
            <v>80569</v>
          </cell>
          <cell r="M19">
            <v>106068</v>
          </cell>
          <cell r="N19">
            <v>143046</v>
          </cell>
          <cell r="O19">
            <v>177293</v>
          </cell>
          <cell r="P19">
            <v>220123</v>
          </cell>
          <cell r="Q19">
            <v>257890</v>
          </cell>
          <cell r="R19">
            <v>310570</v>
          </cell>
          <cell r="S19">
            <v>362803</v>
          </cell>
          <cell r="AA19" t="str">
            <v>Furniture, fixtures and equipment</v>
          </cell>
          <cell r="AE19">
            <v>36362</v>
          </cell>
          <cell r="AF19">
            <v>36362</v>
          </cell>
          <cell r="AK19">
            <v>56897</v>
          </cell>
          <cell r="AL19">
            <v>56897</v>
          </cell>
          <cell r="AQ19">
            <v>80569</v>
          </cell>
          <cell r="AR19">
            <v>80569</v>
          </cell>
          <cell r="AW19">
            <v>106068</v>
          </cell>
          <cell r="AX19">
            <v>106068</v>
          </cell>
          <cell r="BC19">
            <v>143046</v>
          </cell>
          <cell r="BD19">
            <v>143046</v>
          </cell>
          <cell r="BI19">
            <v>177293</v>
          </cell>
          <cell r="BJ19">
            <v>177293</v>
          </cell>
          <cell r="BL19">
            <v>0</v>
          </cell>
          <cell r="BM19">
            <v>0</v>
          </cell>
          <cell r="BN19">
            <v>0</v>
          </cell>
          <cell r="BO19">
            <v>220123</v>
          </cell>
          <cell r="BP19">
            <v>220123</v>
          </cell>
          <cell r="BR19">
            <v>0</v>
          </cell>
          <cell r="BS19">
            <v>0</v>
          </cell>
          <cell r="BT19">
            <v>0</v>
          </cell>
          <cell r="BU19">
            <v>257890</v>
          </cell>
          <cell r="BV19">
            <v>257890</v>
          </cell>
          <cell r="BX19">
            <v>0</v>
          </cell>
          <cell r="BY19">
            <v>0</v>
          </cell>
          <cell r="BZ19">
            <v>0</v>
          </cell>
          <cell r="CA19">
            <v>310570</v>
          </cell>
          <cell r="CB19">
            <v>310570</v>
          </cell>
          <cell r="CG19">
            <v>362803</v>
          </cell>
          <cell r="CH19">
            <v>362803</v>
          </cell>
          <cell r="DX19" t="b">
            <v>1</v>
          </cell>
          <cell r="DY19" t="b">
            <v>1</v>
          </cell>
          <cell r="DZ19" t="b">
            <v>1</v>
          </cell>
          <cell r="EA19" t="b">
            <v>1</v>
          </cell>
        </row>
        <row r="20">
          <cell r="A20" t="str">
            <v>Vehicles</v>
          </cell>
          <cell r="F20">
            <v>3558</v>
          </cell>
          <cell r="G20">
            <v>4272</v>
          </cell>
          <cell r="H20">
            <v>5623</v>
          </cell>
          <cell r="I20">
            <v>8494</v>
          </cell>
          <cell r="J20">
            <v>10434</v>
          </cell>
          <cell r="K20">
            <v>13511</v>
          </cell>
          <cell r="L20">
            <v>19495</v>
          </cell>
          <cell r="M20">
            <v>25628</v>
          </cell>
          <cell r="N20">
            <v>34517</v>
          </cell>
          <cell r="O20">
            <v>44067</v>
          </cell>
          <cell r="P20">
            <v>54517</v>
          </cell>
          <cell r="Q20">
            <v>64227</v>
          </cell>
          <cell r="R20">
            <v>76321</v>
          </cell>
          <cell r="S20">
            <v>90240</v>
          </cell>
          <cell r="AA20" t="str">
            <v>Vehicles</v>
          </cell>
          <cell r="AE20">
            <v>10434</v>
          </cell>
          <cell r="AF20">
            <v>10434</v>
          </cell>
          <cell r="AK20">
            <v>13511</v>
          </cell>
          <cell r="AL20">
            <v>13511</v>
          </cell>
          <cell r="AQ20">
            <v>19495</v>
          </cell>
          <cell r="AR20">
            <v>19495</v>
          </cell>
          <cell r="AW20">
            <v>25628</v>
          </cell>
          <cell r="AX20">
            <v>25628</v>
          </cell>
          <cell r="BC20">
            <v>34517</v>
          </cell>
          <cell r="BD20">
            <v>34517</v>
          </cell>
          <cell r="BI20">
            <v>44067</v>
          </cell>
          <cell r="BJ20">
            <v>44067</v>
          </cell>
          <cell r="BL20">
            <v>0</v>
          </cell>
          <cell r="BM20">
            <v>0</v>
          </cell>
          <cell r="BN20">
            <v>0</v>
          </cell>
          <cell r="BO20">
            <v>54517</v>
          </cell>
          <cell r="BP20">
            <v>54517</v>
          </cell>
          <cell r="BR20">
            <v>0</v>
          </cell>
          <cell r="BS20">
            <v>0</v>
          </cell>
          <cell r="BT20">
            <v>0</v>
          </cell>
          <cell r="BU20">
            <v>64227</v>
          </cell>
          <cell r="BV20">
            <v>64227</v>
          </cell>
          <cell r="BX20">
            <v>0</v>
          </cell>
          <cell r="BY20">
            <v>0</v>
          </cell>
          <cell r="BZ20">
            <v>0</v>
          </cell>
          <cell r="CA20">
            <v>76321</v>
          </cell>
          <cell r="CB20">
            <v>76321</v>
          </cell>
          <cell r="CG20">
            <v>90240</v>
          </cell>
          <cell r="CH20">
            <v>90240</v>
          </cell>
          <cell r="DX20" t="b">
            <v>1</v>
          </cell>
          <cell r="DY20" t="b">
            <v>1</v>
          </cell>
          <cell r="DZ20" t="b">
            <v>1</v>
          </cell>
          <cell r="EA20" t="b">
            <v>1</v>
          </cell>
        </row>
        <row r="21">
          <cell r="A21" t="str">
            <v>Property and equipment, at cost</v>
          </cell>
          <cell r="F21">
            <v>28197</v>
          </cell>
          <cell r="G21">
            <v>40928</v>
          </cell>
          <cell r="H21">
            <v>68391</v>
          </cell>
          <cell r="I21">
            <v>101220</v>
          </cell>
          <cell r="J21">
            <v>137533</v>
          </cell>
          <cell r="K21">
            <v>210207</v>
          </cell>
          <cell r="L21">
            <v>292806</v>
          </cell>
          <cell r="M21">
            <v>323021</v>
          </cell>
          <cell r="N21">
            <v>392365</v>
          </cell>
          <cell r="O21">
            <v>491523</v>
          </cell>
          <cell r="P21">
            <v>626142</v>
          </cell>
          <cell r="Q21">
            <v>791794</v>
          </cell>
          <cell r="R21">
            <v>992899</v>
          </cell>
          <cell r="S21">
            <v>1214854</v>
          </cell>
          <cell r="T21">
            <v>1484967.5837594264</v>
          </cell>
          <cell r="U21">
            <v>1742506.858360552</v>
          </cell>
          <cell r="V21">
            <v>2034195.7507108324</v>
          </cell>
          <cell r="W21">
            <v>2354575.4489839328</v>
          </cell>
          <cell r="X21">
            <v>2697222.939090142</v>
          </cell>
          <cell r="AA21" t="str">
            <v>Property and equipment, at cost</v>
          </cell>
          <cell r="AB21">
            <v>109793</v>
          </cell>
          <cell r="AC21">
            <v>116572</v>
          </cell>
          <cell r="AD21">
            <v>125524</v>
          </cell>
          <cell r="AE21">
            <v>137533</v>
          </cell>
          <cell r="AF21">
            <v>137533</v>
          </cell>
          <cell r="AH21">
            <v>170149</v>
          </cell>
          <cell r="AI21">
            <v>225413</v>
          </cell>
          <cell r="AJ21">
            <v>241591</v>
          </cell>
          <cell r="AK21">
            <v>210207</v>
          </cell>
          <cell r="AL21">
            <v>210207</v>
          </cell>
          <cell r="AN21">
            <v>223520</v>
          </cell>
          <cell r="AO21">
            <v>239014</v>
          </cell>
          <cell r="AP21">
            <v>260550</v>
          </cell>
          <cell r="AQ21">
            <v>292806</v>
          </cell>
          <cell r="AR21">
            <v>292806</v>
          </cell>
          <cell r="AT21">
            <v>313855</v>
          </cell>
          <cell r="AU21">
            <v>334397</v>
          </cell>
          <cell r="AV21">
            <v>354862</v>
          </cell>
          <cell r="AW21">
            <v>323021</v>
          </cell>
          <cell r="AX21">
            <v>323021</v>
          </cell>
          <cell r="AZ21">
            <v>334641</v>
          </cell>
          <cell r="BA21">
            <v>354223</v>
          </cell>
          <cell r="BB21">
            <v>365038</v>
          </cell>
          <cell r="BC21">
            <v>392365</v>
          </cell>
          <cell r="BD21">
            <v>392365</v>
          </cell>
          <cell r="BF21">
            <v>413249</v>
          </cell>
          <cell r="BG21">
            <v>436569</v>
          </cell>
          <cell r="BH21">
            <v>463221</v>
          </cell>
          <cell r="BI21">
            <v>491523</v>
          </cell>
          <cell r="BJ21">
            <v>491523</v>
          </cell>
          <cell r="BL21">
            <v>523440</v>
          </cell>
          <cell r="BM21">
            <v>557916</v>
          </cell>
          <cell r="BN21">
            <v>589309</v>
          </cell>
          <cell r="BO21">
            <v>626142</v>
          </cell>
          <cell r="BP21">
            <v>626142</v>
          </cell>
          <cell r="BR21">
            <v>663294</v>
          </cell>
          <cell r="BS21">
            <v>704045</v>
          </cell>
          <cell r="BT21">
            <v>747749</v>
          </cell>
          <cell r="BU21">
            <v>791794</v>
          </cell>
          <cell r="BV21">
            <v>791794</v>
          </cell>
          <cell r="BX21">
            <v>835860</v>
          </cell>
          <cell r="BY21">
            <v>895448</v>
          </cell>
          <cell r="BZ21">
            <v>941043</v>
          </cell>
          <cell r="CA21">
            <v>992899</v>
          </cell>
          <cell r="CB21">
            <v>992899</v>
          </cell>
          <cell r="CD21">
            <v>1038221</v>
          </cell>
          <cell r="CE21">
            <v>1108717</v>
          </cell>
          <cell r="CF21">
            <v>1162664</v>
          </cell>
          <cell r="CG21">
            <v>1214854</v>
          </cell>
          <cell r="CH21">
            <v>1214854</v>
          </cell>
          <cell r="CJ21">
            <v>1276410</v>
          </cell>
          <cell r="CK21">
            <v>1349332</v>
          </cell>
          <cell r="CL21">
            <v>1416573</v>
          </cell>
          <cell r="DX21" t="b">
            <v>1</v>
          </cell>
          <cell r="DY21" t="b">
            <v>1</v>
          </cell>
          <cell r="DZ21" t="b">
            <v>1</v>
          </cell>
          <cell r="EA21" t="b">
            <v>1</v>
          </cell>
        </row>
        <row r="22">
          <cell r="A22" t="str">
            <v>Less: Accumulated D&amp;A</v>
          </cell>
          <cell r="F22">
            <v>11198</v>
          </cell>
          <cell r="G22">
            <v>13386</v>
          </cell>
          <cell r="H22">
            <v>16440</v>
          </cell>
          <cell r="I22">
            <v>21435</v>
          </cell>
          <cell r="J22">
            <v>29093</v>
          </cell>
          <cell r="K22">
            <v>39256</v>
          </cell>
          <cell r="L22">
            <v>56289</v>
          </cell>
          <cell r="M22">
            <v>76167</v>
          </cell>
          <cell r="N22">
            <v>103361</v>
          </cell>
          <cell r="O22">
            <v>137922</v>
          </cell>
          <cell r="P22">
            <v>177084</v>
          </cell>
          <cell r="Q22">
            <v>224301</v>
          </cell>
          <cell r="R22">
            <v>274533</v>
          </cell>
          <cell r="S22">
            <v>331759</v>
          </cell>
          <cell r="T22">
            <v>409951.86754757271</v>
          </cell>
          <cell r="U22">
            <v>501166.0660330978</v>
          </cell>
          <cell r="V22">
            <v>607649.16770554869</v>
          </cell>
          <cell r="W22">
            <v>730903.03687816882</v>
          </cell>
          <cell r="X22">
            <v>872093.31532410486</v>
          </cell>
          <cell r="AA22" t="str">
            <v>Less: Accumulated D&amp;A</v>
          </cell>
          <cell r="AB22">
            <v>22883</v>
          </cell>
          <cell r="AC22">
            <v>24827</v>
          </cell>
          <cell r="AD22">
            <v>26924</v>
          </cell>
          <cell r="AE22">
            <v>29093</v>
          </cell>
          <cell r="AF22">
            <v>29093</v>
          </cell>
          <cell r="AH22">
            <v>30096</v>
          </cell>
          <cell r="AI22">
            <v>74673</v>
          </cell>
          <cell r="AJ22">
            <v>78354</v>
          </cell>
          <cell r="AK22">
            <v>39256</v>
          </cell>
          <cell r="AL22">
            <v>39256</v>
          </cell>
          <cell r="AN22">
            <v>42821</v>
          </cell>
          <cell r="AO22">
            <v>47035</v>
          </cell>
          <cell r="AP22">
            <v>51257</v>
          </cell>
          <cell r="AQ22">
            <v>56289</v>
          </cell>
          <cell r="AR22">
            <v>56289</v>
          </cell>
          <cell r="AT22">
            <v>61256</v>
          </cell>
          <cell r="AU22">
            <v>66482</v>
          </cell>
          <cell r="AV22">
            <v>72240</v>
          </cell>
          <cell r="AW22">
            <v>76167</v>
          </cell>
          <cell r="AX22">
            <v>76167</v>
          </cell>
          <cell r="AZ22">
            <v>82517</v>
          </cell>
          <cell r="BA22">
            <v>89408</v>
          </cell>
          <cell r="BB22">
            <v>96357</v>
          </cell>
          <cell r="BC22">
            <v>103361</v>
          </cell>
          <cell r="BD22">
            <v>103361</v>
          </cell>
          <cell r="BF22">
            <v>111226</v>
          </cell>
          <cell r="BG22">
            <v>119692</v>
          </cell>
          <cell r="BH22">
            <v>128847</v>
          </cell>
          <cell r="BI22">
            <v>137922</v>
          </cell>
          <cell r="BJ22">
            <v>137922</v>
          </cell>
          <cell r="BL22">
            <v>147788</v>
          </cell>
          <cell r="BM22">
            <v>157108</v>
          </cell>
          <cell r="BN22">
            <v>167071</v>
          </cell>
          <cell r="BO22">
            <v>177084</v>
          </cell>
          <cell r="BP22">
            <v>177084</v>
          </cell>
          <cell r="BR22">
            <v>185550</v>
          </cell>
          <cell r="BS22">
            <v>196512</v>
          </cell>
          <cell r="BT22">
            <v>208080</v>
          </cell>
          <cell r="BU22">
            <v>224301</v>
          </cell>
          <cell r="BV22">
            <v>224301</v>
          </cell>
          <cell r="BX22">
            <v>235962</v>
          </cell>
          <cell r="BY22">
            <v>248527</v>
          </cell>
          <cell r="BZ22">
            <v>262011</v>
          </cell>
          <cell r="CA22">
            <v>274533</v>
          </cell>
          <cell r="CB22">
            <v>274533</v>
          </cell>
          <cell r="CD22">
            <v>287576</v>
          </cell>
          <cell r="CE22">
            <v>300867</v>
          </cell>
          <cell r="CF22">
            <v>316000</v>
          </cell>
          <cell r="CG22">
            <v>331759</v>
          </cell>
          <cell r="CH22">
            <v>331759</v>
          </cell>
          <cell r="CJ22">
            <v>345319</v>
          </cell>
          <cell r="CK22">
            <v>361391</v>
          </cell>
          <cell r="CL22">
            <v>370630</v>
          </cell>
          <cell r="DX22" t="b">
            <v>1</v>
          </cell>
          <cell r="DY22" t="b">
            <v>1</v>
          </cell>
          <cell r="DZ22" t="b">
            <v>1</v>
          </cell>
          <cell r="EA22" t="b">
            <v>1</v>
          </cell>
        </row>
        <row r="23">
          <cell r="A23" t="str">
            <v>Net property and equipment</v>
          </cell>
          <cell r="F23">
            <v>16999</v>
          </cell>
          <cell r="G23">
            <v>27542</v>
          </cell>
          <cell r="H23">
            <v>51951</v>
          </cell>
          <cell r="I23">
            <v>79785</v>
          </cell>
          <cell r="J23">
            <v>108440</v>
          </cell>
          <cell r="K23">
            <v>170951</v>
          </cell>
          <cell r="L23">
            <v>236517</v>
          </cell>
          <cell r="M23">
            <v>246854</v>
          </cell>
          <cell r="N23">
            <v>289004</v>
          </cell>
          <cell r="O23">
            <v>353601</v>
          </cell>
          <cell r="P23">
            <v>449058</v>
          </cell>
          <cell r="Q23">
            <v>567493</v>
          </cell>
          <cell r="R23">
            <v>718366</v>
          </cell>
          <cell r="S23">
            <v>883095</v>
          </cell>
          <cell r="T23">
            <v>1075015.7162118535</v>
          </cell>
          <cell r="U23">
            <v>1241340.7923274543</v>
          </cell>
          <cell r="V23">
            <v>1426546.5830052837</v>
          </cell>
          <cell r="W23">
            <v>1623672.412105764</v>
          </cell>
          <cell r="X23">
            <v>1825129.6237660372</v>
          </cell>
          <cell r="AA23" t="str">
            <v>Net property and equipment</v>
          </cell>
          <cell r="AB23">
            <v>86910</v>
          </cell>
          <cell r="AC23">
            <v>91745</v>
          </cell>
          <cell r="AD23">
            <v>98600</v>
          </cell>
          <cell r="AE23">
            <v>108440</v>
          </cell>
          <cell r="AF23">
            <v>108440</v>
          </cell>
          <cell r="AH23">
            <v>140053</v>
          </cell>
          <cell r="AI23">
            <v>150740</v>
          </cell>
          <cell r="AJ23">
            <v>163237</v>
          </cell>
          <cell r="AK23">
            <v>170951</v>
          </cell>
          <cell r="AL23">
            <v>170951</v>
          </cell>
          <cell r="AN23">
            <v>180699</v>
          </cell>
          <cell r="AO23">
            <v>191979</v>
          </cell>
          <cell r="AP23">
            <v>209293</v>
          </cell>
          <cell r="AQ23">
            <v>236517</v>
          </cell>
          <cell r="AR23">
            <v>236517</v>
          </cell>
          <cell r="AT23">
            <v>252599</v>
          </cell>
          <cell r="AU23">
            <v>267915</v>
          </cell>
          <cell r="AV23">
            <v>282622</v>
          </cell>
          <cell r="AW23">
            <v>246854</v>
          </cell>
          <cell r="AX23">
            <v>246854</v>
          </cell>
          <cell r="AZ23">
            <v>252124</v>
          </cell>
          <cell r="BA23">
            <v>264815</v>
          </cell>
          <cell r="BB23">
            <v>268681</v>
          </cell>
          <cell r="BC23">
            <v>289004</v>
          </cell>
          <cell r="BD23">
            <v>289004</v>
          </cell>
          <cell r="BF23">
            <v>302023</v>
          </cell>
          <cell r="BG23">
            <v>316877</v>
          </cell>
          <cell r="BH23">
            <v>334374</v>
          </cell>
          <cell r="BI23">
            <v>353601</v>
          </cell>
          <cell r="BJ23">
            <v>353601</v>
          </cell>
          <cell r="BL23">
            <v>375652</v>
          </cell>
          <cell r="BM23">
            <v>400808</v>
          </cell>
          <cell r="BN23">
            <v>422238</v>
          </cell>
          <cell r="BO23">
            <v>449058</v>
          </cell>
          <cell r="BP23">
            <v>449058</v>
          </cell>
          <cell r="BR23">
            <v>477744</v>
          </cell>
          <cell r="BS23">
            <v>507533</v>
          </cell>
          <cell r="BT23">
            <v>539669</v>
          </cell>
          <cell r="BU23">
            <v>567493</v>
          </cell>
          <cell r="BV23">
            <v>567493</v>
          </cell>
          <cell r="BX23">
            <v>599898</v>
          </cell>
          <cell r="BY23">
            <v>646921</v>
          </cell>
          <cell r="BZ23">
            <v>679032</v>
          </cell>
          <cell r="CA23">
            <v>718366</v>
          </cell>
          <cell r="CB23">
            <v>718366</v>
          </cell>
          <cell r="CD23">
            <v>750645</v>
          </cell>
          <cell r="CE23">
            <v>807850</v>
          </cell>
          <cell r="CF23">
            <v>846664</v>
          </cell>
          <cell r="CG23">
            <v>883095</v>
          </cell>
          <cell r="CH23">
            <v>883095</v>
          </cell>
          <cell r="CJ23">
            <v>931091</v>
          </cell>
          <cell r="CK23">
            <v>987941</v>
          </cell>
          <cell r="CL23">
            <v>1045943</v>
          </cell>
          <cell r="DJ23" t="str">
            <v>mstag:propertyPlantAndEquipmentNet</v>
          </cell>
          <cell r="DK23">
            <v>3</v>
          </cell>
          <cell r="DL23" t="str">
            <v>ISO4217:USD</v>
          </cell>
          <cell r="DM23" t="b">
            <v>0</v>
          </cell>
          <cell r="DX23" t="b">
            <v>0</v>
          </cell>
          <cell r="DY23" t="b">
            <v>0</v>
          </cell>
          <cell r="DZ23" t="b">
            <v>0</v>
          </cell>
          <cell r="EA23" t="b">
            <v>1</v>
          </cell>
        </row>
        <row r="24">
          <cell r="A24" t="str">
            <v>Notes receivable</v>
          </cell>
          <cell r="F24">
            <v>0</v>
          </cell>
          <cell r="G24">
            <v>1392</v>
          </cell>
          <cell r="H24">
            <v>1540</v>
          </cell>
          <cell r="I24">
            <v>1510</v>
          </cell>
          <cell r="J24">
            <v>2280</v>
          </cell>
          <cell r="K24">
            <v>0</v>
          </cell>
          <cell r="L24">
            <v>0</v>
          </cell>
          <cell r="M24">
            <v>2836</v>
          </cell>
          <cell r="N24">
            <v>2557</v>
          </cell>
          <cell r="O24">
            <v>1880</v>
          </cell>
          <cell r="P24">
            <v>24313</v>
          </cell>
          <cell r="Q24">
            <v>21690</v>
          </cell>
          <cell r="R24">
            <v>24051</v>
          </cell>
          <cell r="S24">
            <v>30288</v>
          </cell>
          <cell r="T24">
            <v>30288</v>
          </cell>
          <cell r="U24">
            <v>30288</v>
          </cell>
          <cell r="V24">
            <v>30288</v>
          </cell>
          <cell r="W24">
            <v>30288</v>
          </cell>
          <cell r="X24">
            <v>30288</v>
          </cell>
          <cell r="AA24" t="str">
            <v>Notes receivable</v>
          </cell>
          <cell r="AB24">
            <v>0</v>
          </cell>
          <cell r="AC24">
            <v>0</v>
          </cell>
          <cell r="AD24">
            <v>0</v>
          </cell>
          <cell r="AE24">
            <v>2280</v>
          </cell>
          <cell r="AF24">
            <v>2280</v>
          </cell>
          <cell r="AH24">
            <v>0</v>
          </cell>
          <cell r="AI24">
            <v>0</v>
          </cell>
          <cell r="AJ24">
            <v>0</v>
          </cell>
          <cell r="AK24">
            <v>0</v>
          </cell>
          <cell r="AL24">
            <v>0</v>
          </cell>
          <cell r="AN24">
            <v>0</v>
          </cell>
          <cell r="AO24">
            <v>0</v>
          </cell>
          <cell r="AP24">
            <v>0</v>
          </cell>
          <cell r="AQ24">
            <v>0</v>
          </cell>
          <cell r="AR24">
            <v>0</v>
          </cell>
          <cell r="AT24">
            <v>0</v>
          </cell>
          <cell r="AU24">
            <v>0</v>
          </cell>
          <cell r="AV24">
            <v>0</v>
          </cell>
          <cell r="AW24">
            <v>2836</v>
          </cell>
          <cell r="AX24">
            <v>2836</v>
          </cell>
          <cell r="AZ24">
            <v>2664</v>
          </cell>
          <cell r="BA24">
            <v>2485</v>
          </cell>
          <cell r="BB24">
            <v>2311</v>
          </cell>
          <cell r="BC24">
            <v>2557</v>
          </cell>
          <cell r="BD24">
            <v>2557</v>
          </cell>
          <cell r="BF24">
            <v>2227</v>
          </cell>
          <cell r="BG24">
            <v>2065</v>
          </cell>
          <cell r="BH24">
            <v>2016</v>
          </cell>
          <cell r="BI24">
            <v>1880</v>
          </cell>
          <cell r="BJ24">
            <v>1880</v>
          </cell>
          <cell r="BL24">
            <v>1861</v>
          </cell>
          <cell r="BM24">
            <v>1820</v>
          </cell>
          <cell r="BN24">
            <v>1793</v>
          </cell>
          <cell r="BO24">
            <v>24313</v>
          </cell>
          <cell r="BP24">
            <v>24313</v>
          </cell>
          <cell r="BR24">
            <v>23377</v>
          </cell>
          <cell r="BS24">
            <v>22456</v>
          </cell>
          <cell r="BT24">
            <v>22082</v>
          </cell>
          <cell r="BU24">
            <v>21690</v>
          </cell>
          <cell r="BV24">
            <v>21690</v>
          </cell>
          <cell r="BX24">
            <v>27375</v>
          </cell>
          <cell r="BY24">
            <v>31290</v>
          </cell>
          <cell r="BZ24">
            <v>30197</v>
          </cell>
          <cell r="CA24">
            <v>24051</v>
          </cell>
          <cell r="CB24">
            <v>24051</v>
          </cell>
          <cell r="CD24">
            <v>27898</v>
          </cell>
          <cell r="CE24">
            <v>32532</v>
          </cell>
          <cell r="CF24">
            <v>31033</v>
          </cell>
          <cell r="CG24">
            <v>30288</v>
          </cell>
          <cell r="CH24">
            <v>30288</v>
          </cell>
          <cell r="CJ24">
            <v>29151</v>
          </cell>
          <cell r="CK24">
            <v>28047</v>
          </cell>
          <cell r="CL24">
            <v>26765</v>
          </cell>
          <cell r="DJ24" t="str">
            <v>mstag:notesReceivableNonCurrent</v>
          </cell>
          <cell r="DK24">
            <v>3</v>
          </cell>
          <cell r="DL24" t="str">
            <v>ISO4217:USD</v>
          </cell>
          <cell r="DM24" t="b">
            <v>0</v>
          </cell>
          <cell r="DX24" t="b">
            <v>0</v>
          </cell>
          <cell r="DY24" t="b">
            <v>0</v>
          </cell>
          <cell r="DZ24" t="b">
            <v>0</v>
          </cell>
          <cell r="EA24" t="b">
            <v>1</v>
          </cell>
        </row>
        <row r="25">
          <cell r="A25" t="str">
            <v>Other assets</v>
          </cell>
          <cell r="F25">
            <v>871</v>
          </cell>
          <cell r="G25">
            <v>1146</v>
          </cell>
          <cell r="H25">
            <v>1467</v>
          </cell>
          <cell r="I25">
            <v>2176</v>
          </cell>
          <cell r="J25">
            <v>2757</v>
          </cell>
          <cell r="K25">
            <v>11455</v>
          </cell>
          <cell r="L25">
            <v>9572</v>
          </cell>
          <cell r="M25">
            <v>17101</v>
          </cell>
          <cell r="N25">
            <v>12833</v>
          </cell>
          <cell r="O25">
            <v>22893</v>
          </cell>
          <cell r="P25">
            <v>26736</v>
          </cell>
          <cell r="Q25">
            <v>29697</v>
          </cell>
          <cell r="R25">
            <v>60827</v>
          </cell>
          <cell r="S25">
            <v>63437</v>
          </cell>
          <cell r="T25">
            <v>63437</v>
          </cell>
          <cell r="U25">
            <v>63437</v>
          </cell>
          <cell r="V25">
            <v>63437</v>
          </cell>
          <cell r="W25">
            <v>63437</v>
          </cell>
          <cell r="X25">
            <v>63437</v>
          </cell>
          <cell r="AA25" t="str">
            <v>Other assets</v>
          </cell>
          <cell r="AB25">
            <v>3940</v>
          </cell>
          <cell r="AC25">
            <v>4496</v>
          </cell>
          <cell r="AD25">
            <v>4770</v>
          </cell>
          <cell r="AE25">
            <v>2757</v>
          </cell>
          <cell r="AF25">
            <v>2757</v>
          </cell>
          <cell r="AH25">
            <v>12074</v>
          </cell>
          <cell r="AI25">
            <v>13947</v>
          </cell>
          <cell r="AJ25">
            <v>13717</v>
          </cell>
          <cell r="AK25">
            <v>11455</v>
          </cell>
          <cell r="AL25">
            <v>11455</v>
          </cell>
          <cell r="AN25">
            <v>10996</v>
          </cell>
          <cell r="AO25">
            <v>13811</v>
          </cell>
          <cell r="AP25">
            <v>21751</v>
          </cell>
          <cell r="AQ25">
            <v>9572</v>
          </cell>
          <cell r="AR25">
            <v>9572</v>
          </cell>
          <cell r="AT25">
            <v>9131</v>
          </cell>
          <cell r="AU25">
            <v>10722</v>
          </cell>
          <cell r="AV25">
            <v>10224</v>
          </cell>
          <cell r="AW25">
            <v>17101</v>
          </cell>
          <cell r="AX25">
            <v>17101</v>
          </cell>
          <cell r="AZ25">
            <v>17298</v>
          </cell>
          <cell r="BA25">
            <v>14075</v>
          </cell>
          <cell r="BB25">
            <v>14135</v>
          </cell>
          <cell r="BC25">
            <v>12833</v>
          </cell>
          <cell r="BD25">
            <v>12833</v>
          </cell>
          <cell r="BF25">
            <v>17002</v>
          </cell>
          <cell r="BG25">
            <v>17283</v>
          </cell>
          <cell r="BH25">
            <v>18755</v>
          </cell>
          <cell r="BI25">
            <v>22893</v>
          </cell>
          <cell r="BJ25">
            <v>22893</v>
          </cell>
          <cell r="BL25">
            <v>24558</v>
          </cell>
          <cell r="BM25">
            <v>24701</v>
          </cell>
          <cell r="BN25">
            <v>27260</v>
          </cell>
          <cell r="BO25">
            <v>26736</v>
          </cell>
          <cell r="BP25">
            <v>26736</v>
          </cell>
          <cell r="BR25">
            <v>29218</v>
          </cell>
          <cell r="BS25">
            <v>29963</v>
          </cell>
          <cell r="BT25">
            <v>29493</v>
          </cell>
          <cell r="BU25">
            <v>29697</v>
          </cell>
          <cell r="BV25">
            <v>29697</v>
          </cell>
          <cell r="BX25">
            <v>27653</v>
          </cell>
          <cell r="BY25">
            <v>61726</v>
          </cell>
          <cell r="BZ25">
            <v>57368</v>
          </cell>
          <cell r="CA25">
            <v>60827</v>
          </cell>
          <cell r="CB25">
            <v>60827</v>
          </cell>
          <cell r="CD25">
            <v>61449</v>
          </cell>
          <cell r="CE25">
            <v>60081</v>
          </cell>
          <cell r="CF25">
            <v>61967</v>
          </cell>
          <cell r="CG25">
            <v>63437</v>
          </cell>
          <cell r="CH25">
            <v>63437</v>
          </cell>
          <cell r="CJ25">
            <v>62697</v>
          </cell>
          <cell r="CK25">
            <v>62093</v>
          </cell>
          <cell r="CL25">
            <v>62007</v>
          </cell>
          <cell r="DJ25" t="str">
            <v>mstag:otherAssetsOperatingNonCurrent</v>
          </cell>
          <cell r="DK25">
            <v>3</v>
          </cell>
          <cell r="DL25" t="str">
            <v>ISO4217:USD</v>
          </cell>
          <cell r="DM25" t="b">
            <v>0</v>
          </cell>
          <cell r="DX25" t="b">
            <v>0</v>
          </cell>
          <cell r="DY25" t="b">
            <v>0</v>
          </cell>
          <cell r="DZ25" t="b">
            <v>0</v>
          </cell>
          <cell r="EA25" t="b">
            <v>1</v>
          </cell>
        </row>
        <row r="26">
          <cell r="A26" t="str">
            <v xml:space="preserve">  Total assets</v>
          </cell>
          <cell r="F26">
            <v>73112</v>
          </cell>
          <cell r="G26">
            <v>87327</v>
          </cell>
          <cell r="H26">
            <v>153604</v>
          </cell>
          <cell r="I26">
            <v>183623</v>
          </cell>
          <cell r="J26">
            <v>247617</v>
          </cell>
          <cell r="K26">
            <v>493288</v>
          </cell>
          <cell r="L26">
            <v>610442</v>
          </cell>
          <cell r="M26">
            <v>715995</v>
          </cell>
          <cell r="N26">
            <v>856859</v>
          </cell>
          <cell r="O26">
            <v>1009419</v>
          </cell>
          <cell r="P26">
            <v>1187592</v>
          </cell>
          <cell r="Q26">
            <v>1432357</v>
          </cell>
          <cell r="R26">
            <v>1713899</v>
          </cell>
          <cell r="S26">
            <v>1977496</v>
          </cell>
          <cell r="T26">
            <v>2241545.5923781916</v>
          </cell>
          <cell r="U26">
            <v>2506986.7475418756</v>
          </cell>
          <cell r="V26">
            <v>2806754.7210848294</v>
          </cell>
          <cell r="W26">
            <v>3118969.5501032271</v>
          </cell>
          <cell r="X26">
            <v>3462482.0195864458</v>
          </cell>
          <cell r="AA26" t="str">
            <v xml:space="preserve">  Total assets</v>
          </cell>
          <cell r="AB26">
            <v>199345</v>
          </cell>
          <cell r="AC26">
            <v>215301</v>
          </cell>
          <cell r="AD26">
            <v>229721</v>
          </cell>
          <cell r="AE26">
            <v>247617</v>
          </cell>
          <cell r="AF26">
            <v>247617</v>
          </cell>
          <cell r="AH26">
            <v>404221</v>
          </cell>
          <cell r="AI26">
            <v>421545</v>
          </cell>
          <cell r="AJ26">
            <v>454066</v>
          </cell>
          <cell r="AK26">
            <v>493288</v>
          </cell>
          <cell r="AL26">
            <v>493288</v>
          </cell>
          <cell r="AN26">
            <v>513542</v>
          </cell>
          <cell r="AO26">
            <v>557321</v>
          </cell>
          <cell r="AP26">
            <v>581346</v>
          </cell>
          <cell r="AQ26">
            <v>610442</v>
          </cell>
          <cell r="AR26">
            <v>610442</v>
          </cell>
          <cell r="AT26">
            <v>633535</v>
          </cell>
          <cell r="AU26">
            <v>676988</v>
          </cell>
          <cell r="AV26">
            <v>722007</v>
          </cell>
          <cell r="AW26">
            <v>715995</v>
          </cell>
          <cell r="AX26">
            <v>715995</v>
          </cell>
          <cell r="AZ26">
            <v>730015</v>
          </cell>
          <cell r="BA26">
            <v>758003</v>
          </cell>
          <cell r="BB26">
            <v>772420</v>
          </cell>
          <cell r="BC26">
            <v>856859</v>
          </cell>
          <cell r="BD26">
            <v>856859</v>
          </cell>
          <cell r="BF26">
            <v>894783</v>
          </cell>
          <cell r="BG26">
            <v>944445</v>
          </cell>
          <cell r="BH26">
            <v>974963</v>
          </cell>
          <cell r="BI26">
            <v>1009419</v>
          </cell>
          <cell r="BJ26">
            <v>1009419</v>
          </cell>
          <cell r="BL26">
            <v>1028663</v>
          </cell>
          <cell r="BM26">
            <v>1093802</v>
          </cell>
          <cell r="BN26">
            <v>1140617</v>
          </cell>
          <cell r="BO26">
            <v>1187592</v>
          </cell>
          <cell r="BP26">
            <v>1187592</v>
          </cell>
          <cell r="BR26">
            <v>1252977</v>
          </cell>
          <cell r="BS26">
            <v>1352715</v>
          </cell>
          <cell r="BT26">
            <v>1405328</v>
          </cell>
          <cell r="BU26">
            <v>1432357</v>
          </cell>
          <cell r="BV26">
            <v>1432357</v>
          </cell>
          <cell r="BX26">
            <v>1505067</v>
          </cell>
          <cell r="BY26">
            <v>1608109</v>
          </cell>
          <cell r="BZ26">
            <v>1662010</v>
          </cell>
          <cell r="CA26">
            <v>1713899</v>
          </cell>
          <cell r="CB26">
            <v>1713899</v>
          </cell>
          <cell r="CD26">
            <v>1802994</v>
          </cell>
          <cell r="CE26">
            <v>1916326</v>
          </cell>
          <cell r="CF26">
            <v>1945868</v>
          </cell>
          <cell r="CG26">
            <v>1977496</v>
          </cell>
          <cell r="CH26">
            <v>1977496</v>
          </cell>
          <cell r="CJ26">
            <v>2093628</v>
          </cell>
          <cell r="CK26">
            <v>2184704</v>
          </cell>
          <cell r="CL26">
            <v>2260550</v>
          </cell>
          <cell r="DX26" t="b">
            <v>1</v>
          </cell>
          <cell r="DY26" t="b">
            <v>1</v>
          </cell>
          <cell r="DZ26" t="b">
            <v>1</v>
          </cell>
          <cell r="EA26" t="b">
            <v>1</v>
          </cell>
        </row>
        <row r="27">
          <cell r="DX27" t="b">
            <v>1</v>
          </cell>
          <cell r="DY27" t="b">
            <v>1</v>
          </cell>
          <cell r="DZ27" t="b">
            <v>1</v>
          </cell>
          <cell r="EA27" t="b">
            <v>1</v>
          </cell>
        </row>
        <row r="28">
          <cell r="A28" t="str">
            <v>Note payable to bank</v>
          </cell>
          <cell r="F28">
            <v>0</v>
          </cell>
          <cell r="G28">
            <v>0</v>
          </cell>
          <cell r="H28">
            <v>0</v>
          </cell>
          <cell r="I28">
            <v>3000</v>
          </cell>
          <cell r="J28">
            <v>0</v>
          </cell>
          <cell r="K28">
            <v>5000</v>
          </cell>
          <cell r="L28">
            <v>5000</v>
          </cell>
          <cell r="M28">
            <v>35000</v>
          </cell>
          <cell r="N28">
            <v>5000</v>
          </cell>
          <cell r="O28">
            <v>0</v>
          </cell>
          <cell r="P28">
            <v>0</v>
          </cell>
          <cell r="Q28">
            <v>0</v>
          </cell>
          <cell r="R28">
            <v>0</v>
          </cell>
          <cell r="S28">
            <v>0</v>
          </cell>
          <cell r="T28">
            <v>0</v>
          </cell>
          <cell r="U28">
            <v>0</v>
          </cell>
          <cell r="V28">
            <v>0</v>
          </cell>
          <cell r="W28">
            <v>0</v>
          </cell>
          <cell r="X28">
            <v>0</v>
          </cell>
          <cell r="AA28" t="str">
            <v>Note payable to bank</v>
          </cell>
          <cell r="AB28">
            <v>5000</v>
          </cell>
          <cell r="AC28">
            <v>11700</v>
          </cell>
          <cell r="AD28">
            <v>0</v>
          </cell>
          <cell r="AE28">
            <v>0</v>
          </cell>
          <cell r="AF28">
            <v>0</v>
          </cell>
          <cell r="AH28">
            <v>0</v>
          </cell>
          <cell r="AK28">
            <v>5000</v>
          </cell>
          <cell r="AL28">
            <v>5000</v>
          </cell>
          <cell r="AN28">
            <v>0</v>
          </cell>
          <cell r="AO28">
            <v>2240</v>
          </cell>
          <cell r="AP28">
            <v>5000</v>
          </cell>
          <cell r="AQ28">
            <v>5000</v>
          </cell>
          <cell r="AR28">
            <v>5000</v>
          </cell>
          <cell r="AT28">
            <v>5000</v>
          </cell>
          <cell r="AU28">
            <v>5000</v>
          </cell>
          <cell r="AV28">
            <v>5000</v>
          </cell>
          <cell r="AW28">
            <v>35000</v>
          </cell>
          <cell r="AX28">
            <v>35000</v>
          </cell>
          <cell r="AZ28">
            <v>10000</v>
          </cell>
          <cell r="BA28">
            <v>0</v>
          </cell>
          <cell r="BB28">
            <v>0</v>
          </cell>
          <cell r="BC28">
            <v>5000</v>
          </cell>
          <cell r="BD28">
            <v>5000</v>
          </cell>
          <cell r="BF28">
            <v>3000</v>
          </cell>
          <cell r="BG28">
            <v>0</v>
          </cell>
          <cell r="BH28">
            <v>0</v>
          </cell>
          <cell r="BI28">
            <v>0</v>
          </cell>
          <cell r="BJ28">
            <v>0</v>
          </cell>
          <cell r="BL28">
            <v>0</v>
          </cell>
          <cell r="BO28">
            <v>0</v>
          </cell>
          <cell r="BP28">
            <v>0</v>
          </cell>
          <cell r="BR28">
            <v>0</v>
          </cell>
          <cell r="BS28">
            <v>0</v>
          </cell>
          <cell r="BT28">
            <v>0</v>
          </cell>
          <cell r="BU28">
            <v>0</v>
          </cell>
          <cell r="BV28">
            <v>0</v>
          </cell>
          <cell r="BX28">
            <v>0</v>
          </cell>
          <cell r="BY28">
            <v>0</v>
          </cell>
          <cell r="BZ28">
            <v>0</v>
          </cell>
          <cell r="CA28">
            <v>0</v>
          </cell>
          <cell r="CB28">
            <v>0</v>
          </cell>
          <cell r="CD28">
            <v>0</v>
          </cell>
          <cell r="CE28">
            <v>0</v>
          </cell>
          <cell r="CF28">
            <v>0</v>
          </cell>
          <cell r="CG28">
            <v>0</v>
          </cell>
          <cell r="CH28">
            <v>0</v>
          </cell>
          <cell r="CJ28">
            <v>0</v>
          </cell>
          <cell r="CK28">
            <v>0</v>
          </cell>
          <cell r="DJ28" t="str">
            <v>mstag:shortTermBorrowings</v>
          </cell>
          <cell r="DK28">
            <v>3</v>
          </cell>
          <cell r="DL28" t="str">
            <v>ISO4217:USD</v>
          </cell>
          <cell r="DM28" t="b">
            <v>0</v>
          </cell>
          <cell r="DX28" t="b">
            <v>0</v>
          </cell>
          <cell r="DY28" t="b">
            <v>0</v>
          </cell>
          <cell r="DZ28" t="b">
            <v>0</v>
          </cell>
          <cell r="EA28" t="b">
            <v>1</v>
          </cell>
        </row>
        <row r="29">
          <cell r="A29" t="str">
            <v>Income taxes payable</v>
          </cell>
          <cell r="F29">
            <v>0</v>
          </cell>
          <cell r="G29">
            <v>1104</v>
          </cell>
          <cell r="H29">
            <v>0</v>
          </cell>
          <cell r="I29">
            <v>0</v>
          </cell>
          <cell r="J29">
            <v>2501</v>
          </cell>
          <cell r="K29">
            <v>0</v>
          </cell>
          <cell r="L29">
            <v>0</v>
          </cell>
          <cell r="M29">
            <v>1011</v>
          </cell>
          <cell r="N29">
            <v>0</v>
          </cell>
          <cell r="O29">
            <v>9798</v>
          </cell>
          <cell r="P29">
            <v>6872</v>
          </cell>
          <cell r="Q29">
            <v>9736</v>
          </cell>
          <cell r="R29">
            <v>0</v>
          </cell>
          <cell r="S29">
            <v>0</v>
          </cell>
          <cell r="T29">
            <v>0</v>
          </cell>
          <cell r="U29">
            <v>0</v>
          </cell>
          <cell r="V29">
            <v>0</v>
          </cell>
          <cell r="W29">
            <v>0</v>
          </cell>
          <cell r="X29">
            <v>0</v>
          </cell>
          <cell r="AA29" t="str">
            <v>Income taxes payable</v>
          </cell>
          <cell r="AB29">
            <v>1619</v>
          </cell>
          <cell r="AC29">
            <v>1594</v>
          </cell>
          <cell r="AD29">
            <v>767</v>
          </cell>
          <cell r="AE29">
            <v>2501</v>
          </cell>
          <cell r="AF29">
            <v>2501</v>
          </cell>
          <cell r="AH29">
            <v>4521</v>
          </cell>
          <cell r="AI29">
            <v>2955</v>
          </cell>
          <cell r="AJ29">
            <v>3697</v>
          </cell>
          <cell r="AK29">
            <v>0</v>
          </cell>
          <cell r="AL29">
            <v>0</v>
          </cell>
          <cell r="AN29">
            <v>0</v>
          </cell>
          <cell r="AO29">
            <v>0</v>
          </cell>
          <cell r="AP29">
            <v>8865</v>
          </cell>
          <cell r="AQ29">
            <v>0</v>
          </cell>
          <cell r="AR29">
            <v>0</v>
          </cell>
          <cell r="AT29">
            <v>4052</v>
          </cell>
          <cell r="AU29">
            <v>4549</v>
          </cell>
          <cell r="AV29">
            <v>3267</v>
          </cell>
          <cell r="AW29">
            <v>1011</v>
          </cell>
          <cell r="AX29">
            <v>1011</v>
          </cell>
          <cell r="AZ29">
            <v>2476</v>
          </cell>
          <cell r="BA29">
            <v>4994</v>
          </cell>
          <cell r="BB29">
            <v>15529</v>
          </cell>
          <cell r="BC29">
            <v>0</v>
          </cell>
          <cell r="BD29">
            <v>0</v>
          </cell>
          <cell r="BF29">
            <v>4497</v>
          </cell>
          <cell r="BG29">
            <v>11470</v>
          </cell>
          <cell r="BH29">
            <v>10746</v>
          </cell>
          <cell r="BI29">
            <v>9798</v>
          </cell>
          <cell r="BJ29">
            <v>9798</v>
          </cell>
          <cell r="BL29">
            <v>10998</v>
          </cell>
          <cell r="BM29">
            <v>18133</v>
          </cell>
          <cell r="BN29">
            <v>23950</v>
          </cell>
          <cell r="BO29">
            <v>6872</v>
          </cell>
          <cell r="BP29">
            <v>6872</v>
          </cell>
          <cell r="BR29">
            <v>14214</v>
          </cell>
          <cell r="BS29">
            <v>17380</v>
          </cell>
          <cell r="BT29">
            <v>17128</v>
          </cell>
          <cell r="BU29">
            <v>9736</v>
          </cell>
          <cell r="BV29">
            <v>9736</v>
          </cell>
          <cell r="BX29">
            <v>16099</v>
          </cell>
          <cell r="BY29">
            <v>29379</v>
          </cell>
          <cell r="BZ29">
            <v>2790</v>
          </cell>
          <cell r="CA29">
            <v>0</v>
          </cell>
          <cell r="CB29">
            <v>0</v>
          </cell>
          <cell r="CD29">
            <v>0</v>
          </cell>
          <cell r="CE29">
            <v>9360</v>
          </cell>
          <cell r="CF29">
            <v>0</v>
          </cell>
          <cell r="CG29">
            <v>0</v>
          </cell>
          <cell r="CH29">
            <v>0</v>
          </cell>
          <cell r="CJ29">
            <v>1571</v>
          </cell>
          <cell r="CK29">
            <v>0</v>
          </cell>
          <cell r="DJ29" t="str">
            <v>mstag:incomeTaxPayable</v>
          </cell>
          <cell r="DK29">
            <v>3</v>
          </cell>
          <cell r="DL29" t="str">
            <v>ISO4217:USD</v>
          </cell>
          <cell r="DM29" t="b">
            <v>0</v>
          </cell>
          <cell r="DX29" t="b">
            <v>0</v>
          </cell>
          <cell r="DY29" t="b">
            <v>0</v>
          </cell>
          <cell r="DZ29" t="b">
            <v>0</v>
          </cell>
          <cell r="EA29" t="b">
            <v>1</v>
          </cell>
        </row>
        <row r="30">
          <cell r="A30" t="str">
            <v>Accounts payable</v>
          </cell>
          <cell r="F30">
            <v>10470</v>
          </cell>
          <cell r="G30">
            <v>10335</v>
          </cell>
          <cell r="H30">
            <v>13013</v>
          </cell>
          <cell r="I30">
            <v>17288</v>
          </cell>
          <cell r="J30">
            <v>29713</v>
          </cell>
          <cell r="K30">
            <v>66737</v>
          </cell>
          <cell r="L30">
            <v>64885</v>
          </cell>
          <cell r="M30">
            <v>68947</v>
          </cell>
          <cell r="N30">
            <v>61875</v>
          </cell>
          <cell r="O30">
            <v>85370</v>
          </cell>
          <cell r="P30">
            <v>176513</v>
          </cell>
          <cell r="Q30">
            <v>240548</v>
          </cell>
          <cell r="R30">
            <v>292667</v>
          </cell>
          <cell r="S30">
            <v>318404</v>
          </cell>
          <cell r="T30">
            <v>378216.16991538246</v>
          </cell>
          <cell r="U30">
            <v>424616.08207640948</v>
          </cell>
          <cell r="V30">
            <v>479972.27181366814</v>
          </cell>
          <cell r="W30">
            <v>537313.56530770473</v>
          </cell>
          <cell r="X30">
            <v>590842.96782529796</v>
          </cell>
          <cell r="AA30" t="str">
            <v>Accounts payable</v>
          </cell>
          <cell r="AB30">
            <v>20906</v>
          </cell>
          <cell r="AC30">
            <v>22251</v>
          </cell>
          <cell r="AD30">
            <v>25445</v>
          </cell>
          <cell r="AE30">
            <v>29713</v>
          </cell>
          <cell r="AF30">
            <v>29713</v>
          </cell>
          <cell r="AH30">
            <v>50017</v>
          </cell>
          <cell r="AI30">
            <v>44758</v>
          </cell>
          <cell r="AJ30">
            <v>40090</v>
          </cell>
          <cell r="AK30">
            <v>66737</v>
          </cell>
          <cell r="AL30">
            <v>66737</v>
          </cell>
          <cell r="AN30">
            <v>76550</v>
          </cell>
          <cell r="AO30">
            <v>82343</v>
          </cell>
          <cell r="AP30">
            <v>79592</v>
          </cell>
          <cell r="AQ30">
            <v>64885</v>
          </cell>
          <cell r="AR30">
            <v>64885</v>
          </cell>
          <cell r="AT30">
            <v>61651</v>
          </cell>
          <cell r="AU30">
            <v>67126</v>
          </cell>
          <cell r="AV30">
            <v>72471</v>
          </cell>
          <cell r="AW30">
            <v>68947</v>
          </cell>
          <cell r="AX30">
            <v>68947</v>
          </cell>
          <cell r="AZ30">
            <v>62612</v>
          </cell>
          <cell r="BA30">
            <v>72056</v>
          </cell>
          <cell r="BB30">
            <v>49996</v>
          </cell>
          <cell r="BC30">
            <v>61875</v>
          </cell>
          <cell r="BD30">
            <v>61875</v>
          </cell>
          <cell r="BF30">
            <v>72351</v>
          </cell>
          <cell r="BG30">
            <v>84305</v>
          </cell>
          <cell r="BH30">
            <v>92643</v>
          </cell>
          <cell r="BI30">
            <v>85370</v>
          </cell>
          <cell r="BJ30">
            <v>85370</v>
          </cell>
          <cell r="BL30">
            <v>112552</v>
          </cell>
          <cell r="BM30">
            <v>142750</v>
          </cell>
          <cell r="BN30">
            <v>154767</v>
          </cell>
          <cell r="BO30">
            <v>176513</v>
          </cell>
          <cell r="BP30">
            <v>176513</v>
          </cell>
          <cell r="BR30">
            <v>216536</v>
          </cell>
          <cell r="BS30">
            <v>258987</v>
          </cell>
          <cell r="BT30">
            <v>268153</v>
          </cell>
          <cell r="BU30">
            <v>240548</v>
          </cell>
          <cell r="BV30">
            <v>240548</v>
          </cell>
          <cell r="BX30">
            <v>258470</v>
          </cell>
          <cell r="BY30">
            <v>272100</v>
          </cell>
          <cell r="BZ30">
            <v>287851</v>
          </cell>
          <cell r="CA30">
            <v>292667</v>
          </cell>
          <cell r="CB30">
            <v>292667</v>
          </cell>
          <cell r="CD30">
            <v>312509</v>
          </cell>
          <cell r="CE30">
            <v>358090</v>
          </cell>
          <cell r="CF30">
            <v>341375</v>
          </cell>
          <cell r="CG30">
            <v>318404</v>
          </cell>
          <cell r="CH30">
            <v>318404</v>
          </cell>
          <cell r="CJ30">
            <v>372061</v>
          </cell>
          <cell r="CK30">
            <v>393916</v>
          </cell>
          <cell r="CL30">
            <v>401308</v>
          </cell>
          <cell r="CM30">
            <v>0.1000474740986903</v>
          </cell>
          <cell r="DJ30" t="str">
            <v>mstag:tradeAndOtherPayables</v>
          </cell>
          <cell r="DK30">
            <v>3</v>
          </cell>
          <cell r="DL30" t="str">
            <v>ISO4217:USD</v>
          </cell>
          <cell r="DM30" t="b">
            <v>0</v>
          </cell>
          <cell r="DX30" t="b">
            <v>0</v>
          </cell>
          <cell r="DY30" t="b">
            <v>0</v>
          </cell>
          <cell r="DZ30" t="b">
            <v>0</v>
          </cell>
          <cell r="EA30" t="b">
            <v>1</v>
          </cell>
        </row>
        <row r="31">
          <cell r="A31" t="str">
            <v>Accrued expenses</v>
          </cell>
          <cell r="F31">
            <v>1843</v>
          </cell>
          <cell r="G31">
            <v>2674</v>
          </cell>
          <cell r="H31">
            <v>3123</v>
          </cell>
          <cell r="M31">
            <v>0</v>
          </cell>
          <cell r="N31">
            <v>0</v>
          </cell>
          <cell r="O31">
            <v>0</v>
          </cell>
          <cell r="P31">
            <v>0</v>
          </cell>
          <cell r="Q31">
            <v>0</v>
          </cell>
          <cell r="R31">
            <v>0</v>
          </cell>
          <cell r="S31">
            <v>0</v>
          </cell>
          <cell r="T31">
            <v>0</v>
          </cell>
          <cell r="U31">
            <v>0</v>
          </cell>
          <cell r="V31">
            <v>0</v>
          </cell>
          <cell r="W31">
            <v>0</v>
          </cell>
          <cell r="X31">
            <v>0</v>
          </cell>
          <cell r="AA31" t="str">
            <v>Accrued expenses</v>
          </cell>
          <cell r="BL31">
            <v>0</v>
          </cell>
          <cell r="BO31">
            <v>0</v>
          </cell>
          <cell r="BP31">
            <v>0</v>
          </cell>
          <cell r="BR31">
            <v>0</v>
          </cell>
          <cell r="BS31">
            <v>0</v>
          </cell>
          <cell r="BT31">
            <v>0</v>
          </cell>
          <cell r="BU31">
            <v>0</v>
          </cell>
          <cell r="BV31">
            <v>0</v>
          </cell>
          <cell r="BX31">
            <v>0</v>
          </cell>
          <cell r="BY31">
            <v>0</v>
          </cell>
          <cell r="BZ31">
            <v>0</v>
          </cell>
          <cell r="CA31">
            <v>0</v>
          </cell>
          <cell r="CB31">
            <v>0</v>
          </cell>
          <cell r="CD31">
            <v>0</v>
          </cell>
          <cell r="CE31">
            <v>0</v>
          </cell>
          <cell r="CF31">
            <v>0</v>
          </cell>
          <cell r="CG31">
            <v>0</v>
          </cell>
          <cell r="CH31">
            <v>0</v>
          </cell>
          <cell r="CJ31">
            <v>0</v>
          </cell>
          <cell r="CK31">
            <v>0</v>
          </cell>
          <cell r="DJ31" t="str">
            <v>mstag:otherAccruedExpenses</v>
          </cell>
          <cell r="DK31">
            <v>3</v>
          </cell>
          <cell r="DL31" t="str">
            <v>ISO4217:USD</v>
          </cell>
          <cell r="DM31" t="b">
            <v>0</v>
          </cell>
          <cell r="DX31" t="b">
            <v>0</v>
          </cell>
          <cell r="DY31" t="b">
            <v>0</v>
          </cell>
          <cell r="DZ31" t="b">
            <v>0</v>
          </cell>
          <cell r="EA31" t="b">
            <v>1</v>
          </cell>
        </row>
        <row r="32">
          <cell r="A32" t="str">
            <v>Accrued payroll</v>
          </cell>
          <cell r="F32">
            <v>1241</v>
          </cell>
          <cell r="G32">
            <v>1407</v>
          </cell>
          <cell r="H32">
            <v>1808</v>
          </cell>
          <cell r="I32">
            <v>1043</v>
          </cell>
          <cell r="J32">
            <v>1647</v>
          </cell>
          <cell r="K32">
            <v>0</v>
          </cell>
          <cell r="L32">
            <v>0</v>
          </cell>
          <cell r="M32">
            <v>9309</v>
          </cell>
          <cell r="N32">
            <v>12866</v>
          </cell>
          <cell r="O32">
            <v>15257</v>
          </cell>
          <cell r="P32">
            <v>17307</v>
          </cell>
          <cell r="Q32">
            <v>15130</v>
          </cell>
          <cell r="R32">
            <v>19356</v>
          </cell>
          <cell r="S32">
            <v>21171</v>
          </cell>
          <cell r="T32">
            <v>23628.37155237417</v>
          </cell>
          <cell r="U32">
            <v>26533.478579249611</v>
          </cell>
          <cell r="V32">
            <v>30051.808559949179</v>
          </cell>
          <cell r="W32">
            <v>33757.909736068963</v>
          </cell>
          <cell r="X32">
            <v>37378.499295338159</v>
          </cell>
          <cell r="AA32" t="str">
            <v>Accrued payroll</v>
          </cell>
          <cell r="AB32">
            <v>0</v>
          </cell>
          <cell r="AC32">
            <v>0</v>
          </cell>
          <cell r="AD32">
            <v>0</v>
          </cell>
          <cell r="AE32">
            <v>1647</v>
          </cell>
          <cell r="AF32">
            <v>1647</v>
          </cell>
          <cell r="AH32">
            <v>0</v>
          </cell>
          <cell r="AI32">
            <v>0</v>
          </cell>
          <cell r="AJ32">
            <v>0</v>
          </cell>
          <cell r="AK32">
            <v>0</v>
          </cell>
          <cell r="AL32">
            <v>0</v>
          </cell>
          <cell r="AN32">
            <v>0</v>
          </cell>
          <cell r="AO32">
            <v>0</v>
          </cell>
          <cell r="AP32">
            <v>0</v>
          </cell>
          <cell r="AQ32">
            <v>0</v>
          </cell>
          <cell r="AR32">
            <v>0</v>
          </cell>
          <cell r="AT32">
            <v>0</v>
          </cell>
          <cell r="AU32">
            <v>0</v>
          </cell>
          <cell r="AV32">
            <v>8847</v>
          </cell>
          <cell r="AW32">
            <v>9309</v>
          </cell>
          <cell r="AX32">
            <v>9309</v>
          </cell>
          <cell r="AZ32">
            <v>8751</v>
          </cell>
          <cell r="BA32">
            <v>10660</v>
          </cell>
          <cell r="BB32">
            <v>10106</v>
          </cell>
          <cell r="BC32">
            <v>12866</v>
          </cell>
          <cell r="BD32">
            <v>12866</v>
          </cell>
          <cell r="BF32">
            <v>11178</v>
          </cell>
          <cell r="BG32">
            <v>13430</v>
          </cell>
          <cell r="BH32">
            <v>13015</v>
          </cell>
          <cell r="BI32">
            <v>15257</v>
          </cell>
          <cell r="BJ32">
            <v>15257</v>
          </cell>
          <cell r="BL32">
            <v>13142</v>
          </cell>
          <cell r="BM32">
            <v>16061</v>
          </cell>
          <cell r="BN32">
            <v>15327</v>
          </cell>
          <cell r="BO32">
            <v>17307</v>
          </cell>
          <cell r="BP32">
            <v>17307</v>
          </cell>
          <cell r="BR32">
            <v>16883</v>
          </cell>
          <cell r="BS32">
            <v>19447</v>
          </cell>
          <cell r="BT32">
            <v>15415</v>
          </cell>
          <cell r="BU32">
            <v>15130</v>
          </cell>
          <cell r="BV32">
            <v>15130</v>
          </cell>
          <cell r="BX32">
            <v>15779</v>
          </cell>
          <cell r="BY32">
            <v>16884</v>
          </cell>
          <cell r="BZ32">
            <v>18762</v>
          </cell>
          <cell r="CA32">
            <v>19356</v>
          </cell>
          <cell r="CB32">
            <v>19356</v>
          </cell>
          <cell r="CD32">
            <v>20286</v>
          </cell>
          <cell r="CE32">
            <v>20323</v>
          </cell>
          <cell r="CF32">
            <v>22824</v>
          </cell>
          <cell r="CG32">
            <v>21171</v>
          </cell>
          <cell r="CH32">
            <v>21171</v>
          </cell>
          <cell r="CJ32">
            <v>25130</v>
          </cell>
          <cell r="CK32">
            <v>23060</v>
          </cell>
          <cell r="CL32">
            <v>26334</v>
          </cell>
          <cell r="CM32">
            <v>0.13467499876986655</v>
          </cell>
          <cell r="DJ32" t="str">
            <v>mstag:payrollAndBenefitsRelatedLiabilities</v>
          </cell>
          <cell r="DK32">
            <v>3</v>
          </cell>
          <cell r="DL32" t="str">
            <v>ISO4217:USD</v>
          </cell>
          <cell r="DM32" t="b">
            <v>0</v>
          </cell>
          <cell r="DX32" t="b">
            <v>0</v>
          </cell>
          <cell r="DY32" t="b">
            <v>0</v>
          </cell>
          <cell r="DZ32" t="b">
            <v>0</v>
          </cell>
          <cell r="EA32" t="b">
            <v>1</v>
          </cell>
        </row>
        <row r="33">
          <cell r="A33" t="str">
            <v>Accrued benefits &amp; withholdings</v>
          </cell>
          <cell r="F33">
            <v>0</v>
          </cell>
          <cell r="G33">
            <v>0</v>
          </cell>
          <cell r="H33">
            <v>0</v>
          </cell>
          <cell r="I33">
            <v>0</v>
          </cell>
          <cell r="J33">
            <v>0</v>
          </cell>
          <cell r="K33">
            <v>0</v>
          </cell>
          <cell r="L33">
            <v>0</v>
          </cell>
          <cell r="M33">
            <v>9360</v>
          </cell>
          <cell r="N33">
            <v>14038</v>
          </cell>
          <cell r="O33">
            <v>19165</v>
          </cell>
          <cell r="P33">
            <v>27368</v>
          </cell>
          <cell r="Q33">
            <v>10620</v>
          </cell>
          <cell r="R33">
            <v>14997</v>
          </cell>
          <cell r="S33">
            <v>44032</v>
          </cell>
          <cell r="T33">
            <v>49142.905682024444</v>
          </cell>
          <cell r="U33">
            <v>55185.023324430542</v>
          </cell>
          <cell r="V33">
            <v>62502.538118732336</v>
          </cell>
          <cell r="W33">
            <v>70210.584360615409</v>
          </cell>
          <cell r="X33">
            <v>77740.781303307813</v>
          </cell>
          <cell r="AA33" t="str">
            <v>Accrued benefits &amp; withholdings</v>
          </cell>
          <cell r="AB33">
            <v>0</v>
          </cell>
          <cell r="AC33">
            <v>0</v>
          </cell>
          <cell r="AD33">
            <v>0</v>
          </cell>
          <cell r="AE33">
            <v>0</v>
          </cell>
          <cell r="AF33">
            <v>0</v>
          </cell>
          <cell r="AH33">
            <v>0</v>
          </cell>
          <cell r="AI33">
            <v>0</v>
          </cell>
          <cell r="AJ33">
            <v>0</v>
          </cell>
          <cell r="AK33">
            <v>0</v>
          </cell>
          <cell r="AL33">
            <v>0</v>
          </cell>
          <cell r="AN33">
            <v>0</v>
          </cell>
          <cell r="AO33">
            <v>0</v>
          </cell>
          <cell r="AP33">
            <v>0</v>
          </cell>
          <cell r="AQ33">
            <v>0</v>
          </cell>
          <cell r="AR33">
            <v>0</v>
          </cell>
          <cell r="AT33">
            <v>0</v>
          </cell>
          <cell r="AU33">
            <v>0</v>
          </cell>
          <cell r="AV33">
            <v>10486</v>
          </cell>
          <cell r="AW33">
            <v>9360</v>
          </cell>
          <cell r="AX33">
            <v>9360</v>
          </cell>
          <cell r="AZ33">
            <v>10736</v>
          </cell>
          <cell r="BA33">
            <v>11223</v>
          </cell>
          <cell r="BB33">
            <v>13843</v>
          </cell>
          <cell r="BC33">
            <v>14038</v>
          </cell>
          <cell r="BD33">
            <v>14038</v>
          </cell>
          <cell r="BF33">
            <v>16878</v>
          </cell>
          <cell r="BG33">
            <v>19567</v>
          </cell>
          <cell r="BH33">
            <v>23639</v>
          </cell>
          <cell r="BI33">
            <v>19165</v>
          </cell>
          <cell r="BJ33">
            <v>19165</v>
          </cell>
          <cell r="BL33">
            <v>18954</v>
          </cell>
          <cell r="BM33">
            <v>22330</v>
          </cell>
          <cell r="BN33">
            <v>28881</v>
          </cell>
          <cell r="BO33">
            <v>27368</v>
          </cell>
          <cell r="BP33">
            <v>27368</v>
          </cell>
          <cell r="BR33">
            <v>31343</v>
          </cell>
          <cell r="BS33">
            <v>32831</v>
          </cell>
          <cell r="BT33">
            <v>36979</v>
          </cell>
          <cell r="BU33">
            <v>10620</v>
          </cell>
          <cell r="BV33">
            <v>10620</v>
          </cell>
          <cell r="BX33">
            <v>40159</v>
          </cell>
          <cell r="BY33">
            <v>43596</v>
          </cell>
          <cell r="BZ33">
            <v>46025</v>
          </cell>
          <cell r="CA33">
            <v>14997</v>
          </cell>
          <cell r="CB33">
            <v>14997</v>
          </cell>
          <cell r="CD33">
            <v>46236</v>
          </cell>
          <cell r="CE33">
            <v>47287</v>
          </cell>
          <cell r="CF33">
            <v>42611</v>
          </cell>
          <cell r="CG33">
            <v>44032</v>
          </cell>
          <cell r="CH33">
            <v>44032</v>
          </cell>
          <cell r="CJ33">
            <v>44905</v>
          </cell>
          <cell r="CK33">
            <v>46661</v>
          </cell>
          <cell r="CL33">
            <v>43620</v>
          </cell>
          <cell r="CM33">
            <v>-1.3238310740795622E-2</v>
          </cell>
          <cell r="DJ33" t="str">
            <v>mstag:payrollAndBenefitsRelatedLiabilities</v>
          </cell>
          <cell r="DK33">
            <v>3</v>
          </cell>
          <cell r="DL33" t="str">
            <v>ISO4217:USD</v>
          </cell>
          <cell r="DM33" t="b">
            <v>0</v>
          </cell>
          <cell r="DX33" t="b">
            <v>0</v>
          </cell>
          <cell r="DY33" t="b">
            <v>0</v>
          </cell>
          <cell r="DZ33" t="b">
            <v>0</v>
          </cell>
          <cell r="EA33" t="b">
            <v>1</v>
          </cell>
        </row>
        <row r="34">
          <cell r="A34" t="str">
            <v>Other current liabilities</v>
          </cell>
          <cell r="F34">
            <v>0</v>
          </cell>
          <cell r="G34">
            <v>0</v>
          </cell>
          <cell r="H34">
            <v>0</v>
          </cell>
          <cell r="I34">
            <v>3953</v>
          </cell>
          <cell r="J34">
            <v>6386</v>
          </cell>
          <cell r="K34">
            <v>22091</v>
          </cell>
          <cell r="L34">
            <v>30759</v>
          </cell>
          <cell r="M34">
            <v>15184</v>
          </cell>
          <cell r="N34">
            <v>15514</v>
          </cell>
          <cell r="O34">
            <v>17150</v>
          </cell>
          <cell r="P34">
            <v>16883</v>
          </cell>
          <cell r="Q34">
            <v>49991</v>
          </cell>
          <cell r="R34">
            <v>80897</v>
          </cell>
          <cell r="S34">
            <v>44089</v>
          </cell>
          <cell r="T34">
            <v>44089</v>
          </cell>
          <cell r="U34">
            <v>44089</v>
          </cell>
          <cell r="V34">
            <v>44089</v>
          </cell>
          <cell r="W34">
            <v>44089</v>
          </cell>
          <cell r="X34">
            <v>44089</v>
          </cell>
          <cell r="AA34" t="str">
            <v>Other current liabilities</v>
          </cell>
          <cell r="AB34">
            <v>7607</v>
          </cell>
          <cell r="AC34">
            <v>8715</v>
          </cell>
          <cell r="AD34">
            <v>11472</v>
          </cell>
          <cell r="AE34">
            <v>6386</v>
          </cell>
          <cell r="AF34">
            <v>6386</v>
          </cell>
          <cell r="AH34">
            <v>27337</v>
          </cell>
          <cell r="AI34">
            <v>25769</v>
          </cell>
          <cell r="AJ34">
            <v>33359</v>
          </cell>
          <cell r="AK34">
            <v>22091</v>
          </cell>
          <cell r="AL34">
            <v>22091</v>
          </cell>
          <cell r="AN34">
            <v>27896</v>
          </cell>
          <cell r="AO34">
            <v>33459</v>
          </cell>
          <cell r="AP34">
            <v>34308</v>
          </cell>
          <cell r="AQ34">
            <v>30759</v>
          </cell>
          <cell r="AR34">
            <v>30759</v>
          </cell>
          <cell r="AT34">
            <v>28703</v>
          </cell>
          <cell r="AU34">
            <v>31211</v>
          </cell>
          <cell r="AV34">
            <v>14926</v>
          </cell>
          <cell r="AW34">
            <v>15184</v>
          </cell>
          <cell r="AX34">
            <v>15184</v>
          </cell>
          <cell r="AZ34">
            <v>10953</v>
          </cell>
          <cell r="BA34">
            <v>13446</v>
          </cell>
          <cell r="BB34">
            <v>17540</v>
          </cell>
          <cell r="BC34">
            <v>15514</v>
          </cell>
          <cell r="BD34">
            <v>15514</v>
          </cell>
          <cell r="BF34">
            <v>21101</v>
          </cell>
          <cell r="BG34">
            <v>22730</v>
          </cell>
          <cell r="BH34">
            <v>25513</v>
          </cell>
          <cell r="BI34">
            <v>17150</v>
          </cell>
          <cell r="BJ34">
            <v>17150</v>
          </cell>
          <cell r="BL34">
            <v>18869</v>
          </cell>
          <cell r="BM34">
            <v>19476</v>
          </cell>
          <cell r="BN34">
            <v>25701</v>
          </cell>
          <cell r="BO34">
            <v>16883</v>
          </cell>
          <cell r="BP34">
            <v>16883</v>
          </cell>
          <cell r="BR34">
            <v>17833</v>
          </cell>
          <cell r="BS34">
            <v>21442</v>
          </cell>
          <cell r="BT34">
            <v>26032</v>
          </cell>
          <cell r="BU34">
            <v>49991</v>
          </cell>
          <cell r="BV34">
            <v>49991</v>
          </cell>
          <cell r="BX34">
            <v>23061</v>
          </cell>
          <cell r="BY34">
            <v>51946</v>
          </cell>
          <cell r="BZ34">
            <v>54532</v>
          </cell>
          <cell r="CA34">
            <v>80897</v>
          </cell>
          <cell r="CB34">
            <v>80897</v>
          </cell>
          <cell r="CD34">
            <v>43514</v>
          </cell>
          <cell r="CE34">
            <v>48374</v>
          </cell>
          <cell r="CF34">
            <v>49072</v>
          </cell>
          <cell r="CG34">
            <v>44089</v>
          </cell>
          <cell r="CH34">
            <v>44089</v>
          </cell>
          <cell r="CJ34">
            <v>43425</v>
          </cell>
          <cell r="CK34">
            <v>47475</v>
          </cell>
          <cell r="CL34">
            <v>48074</v>
          </cell>
          <cell r="DJ34" t="str">
            <v>mstag:otherLiabilitiesOperatingCurrent</v>
          </cell>
          <cell r="DK34">
            <v>3</v>
          </cell>
          <cell r="DL34" t="str">
            <v>ISO4217:USD</v>
          </cell>
          <cell r="DM34" t="b">
            <v>0</v>
          </cell>
          <cell r="DX34" t="b">
            <v>0</v>
          </cell>
          <cell r="DY34" t="b">
            <v>0</v>
          </cell>
          <cell r="DZ34" t="b">
            <v>0</v>
          </cell>
          <cell r="EA34" t="b">
            <v>1</v>
          </cell>
        </row>
        <row r="35">
          <cell r="A35" t="str">
            <v>Deferred income taxes, current</v>
          </cell>
          <cell r="F35">
            <v>0</v>
          </cell>
          <cell r="G35">
            <v>0</v>
          </cell>
          <cell r="H35">
            <v>0</v>
          </cell>
          <cell r="I35">
            <v>311</v>
          </cell>
          <cell r="J35">
            <v>0</v>
          </cell>
          <cell r="K35">
            <v>0</v>
          </cell>
          <cell r="L35">
            <v>0</v>
          </cell>
          <cell r="M35">
            <v>0</v>
          </cell>
          <cell r="N35">
            <v>0</v>
          </cell>
          <cell r="O35">
            <v>0</v>
          </cell>
          <cell r="P35">
            <v>0</v>
          </cell>
          <cell r="Q35">
            <v>7198</v>
          </cell>
          <cell r="R35">
            <v>2451</v>
          </cell>
          <cell r="S35">
            <v>5779</v>
          </cell>
          <cell r="T35">
            <v>6463.5581986783218</v>
          </cell>
          <cell r="U35">
            <v>7234.125737513059</v>
          </cell>
          <cell r="V35">
            <v>8419.9025423110124</v>
          </cell>
          <cell r="W35">
            <v>9724.9908703532437</v>
          </cell>
          <cell r="X35">
            <v>11332.093428970258</v>
          </cell>
          <cell r="AA35" t="str">
            <v>Deferred income taxes, current</v>
          </cell>
          <cell r="AB35">
            <v>0</v>
          </cell>
          <cell r="AC35">
            <v>0</v>
          </cell>
          <cell r="AD35">
            <v>0</v>
          </cell>
          <cell r="AE35">
            <v>0</v>
          </cell>
          <cell r="AF35">
            <v>0</v>
          </cell>
          <cell r="AH35">
            <v>0</v>
          </cell>
          <cell r="AI35">
            <v>0</v>
          </cell>
          <cell r="AJ35">
            <v>0</v>
          </cell>
          <cell r="AK35">
            <v>0</v>
          </cell>
          <cell r="AL35">
            <v>0</v>
          </cell>
          <cell r="AN35">
            <v>0</v>
          </cell>
          <cell r="AO35">
            <v>0</v>
          </cell>
          <cell r="AP35">
            <v>0</v>
          </cell>
          <cell r="AQ35">
            <v>0</v>
          </cell>
          <cell r="AR35">
            <v>0</v>
          </cell>
          <cell r="AT35">
            <v>0</v>
          </cell>
          <cell r="AU35">
            <v>0</v>
          </cell>
          <cell r="AV35">
            <v>0</v>
          </cell>
          <cell r="AW35">
            <v>0</v>
          </cell>
          <cell r="AX35">
            <v>0</v>
          </cell>
          <cell r="AZ35">
            <v>2451</v>
          </cell>
          <cell r="BA35">
            <v>2187</v>
          </cell>
          <cell r="BB35">
            <v>619</v>
          </cell>
          <cell r="BC35">
            <v>0</v>
          </cell>
          <cell r="BD35">
            <v>0</v>
          </cell>
          <cell r="BF35">
            <v>1353</v>
          </cell>
          <cell r="BG35">
            <v>0</v>
          </cell>
          <cell r="BH35">
            <v>0</v>
          </cell>
          <cell r="BI35">
            <v>0</v>
          </cell>
          <cell r="BJ35">
            <v>0</v>
          </cell>
          <cell r="BL35">
            <v>554</v>
          </cell>
          <cell r="BN35">
            <v>0</v>
          </cell>
          <cell r="BO35">
            <v>0</v>
          </cell>
          <cell r="BP35">
            <v>0</v>
          </cell>
          <cell r="BR35">
            <v>0</v>
          </cell>
          <cell r="BS35">
            <v>0</v>
          </cell>
          <cell r="BT35">
            <v>0</v>
          </cell>
          <cell r="BU35">
            <v>7198</v>
          </cell>
          <cell r="BV35">
            <v>7198</v>
          </cell>
          <cell r="BX35">
            <v>11370</v>
          </cell>
          <cell r="BY35">
            <v>5209</v>
          </cell>
          <cell r="BZ35">
            <v>0</v>
          </cell>
          <cell r="CA35">
            <v>2451</v>
          </cell>
          <cell r="CB35">
            <v>2451</v>
          </cell>
          <cell r="CD35">
            <v>10868</v>
          </cell>
          <cell r="CE35">
            <v>3119</v>
          </cell>
          <cell r="CF35">
            <v>0</v>
          </cell>
          <cell r="CG35">
            <v>5779</v>
          </cell>
          <cell r="CH35">
            <v>5779</v>
          </cell>
          <cell r="CJ35">
            <v>10111</v>
          </cell>
          <cell r="CK35">
            <v>4780</v>
          </cell>
          <cell r="CL35">
            <v>9299</v>
          </cell>
          <cell r="DJ35" t="str">
            <v>mstag:deferredTaxLiabilitiesCurrent</v>
          </cell>
          <cell r="DK35">
            <v>3</v>
          </cell>
          <cell r="DL35" t="str">
            <v>ISO4217:USD</v>
          </cell>
          <cell r="DM35" t="b">
            <v>0</v>
          </cell>
          <cell r="DX35" t="b">
            <v>0</v>
          </cell>
          <cell r="DY35" t="b">
            <v>0</v>
          </cell>
          <cell r="DZ35" t="b">
            <v>0</v>
          </cell>
          <cell r="EA35" t="b">
            <v>1</v>
          </cell>
        </row>
        <row r="36">
          <cell r="A36" t="str">
            <v>Current portion of long-term debt</v>
          </cell>
          <cell r="F36">
            <v>495</v>
          </cell>
          <cell r="G36">
            <v>311</v>
          </cell>
          <cell r="H36">
            <v>231</v>
          </cell>
          <cell r="I36">
            <v>154</v>
          </cell>
          <cell r="J36">
            <v>130</v>
          </cell>
          <cell r="K36">
            <v>8691</v>
          </cell>
          <cell r="L36">
            <v>14358</v>
          </cell>
          <cell r="M36">
            <v>14121</v>
          </cell>
          <cell r="N36">
            <v>11843</v>
          </cell>
          <cell r="O36">
            <v>682</v>
          </cell>
          <cell r="P36">
            <v>925</v>
          </cell>
          <cell r="Q36">
            <v>592</v>
          </cell>
          <cell r="R36">
            <v>75313</v>
          </cell>
          <cell r="S36">
            <v>309</v>
          </cell>
          <cell r="T36">
            <v>309</v>
          </cell>
          <cell r="U36">
            <v>309</v>
          </cell>
          <cell r="V36">
            <v>309</v>
          </cell>
          <cell r="W36">
            <v>309</v>
          </cell>
          <cell r="X36">
            <v>309</v>
          </cell>
          <cell r="AA36" t="str">
            <v>Current portion of long-term debt</v>
          </cell>
          <cell r="AB36">
            <v>106</v>
          </cell>
          <cell r="AC36">
            <v>101</v>
          </cell>
          <cell r="AD36">
            <v>98</v>
          </cell>
          <cell r="AE36">
            <v>130</v>
          </cell>
          <cell r="AF36">
            <v>130</v>
          </cell>
          <cell r="AH36">
            <v>2000</v>
          </cell>
          <cell r="AI36">
            <v>6966</v>
          </cell>
          <cell r="AJ36">
            <v>7098</v>
          </cell>
          <cell r="AK36">
            <v>8691</v>
          </cell>
          <cell r="AL36">
            <v>8691</v>
          </cell>
          <cell r="AN36">
            <v>10259</v>
          </cell>
          <cell r="AO36">
            <v>11571</v>
          </cell>
          <cell r="AP36">
            <v>12808</v>
          </cell>
          <cell r="AQ36">
            <v>14358</v>
          </cell>
          <cell r="AR36">
            <v>14358</v>
          </cell>
          <cell r="AT36">
            <v>14523</v>
          </cell>
          <cell r="AU36">
            <v>14358</v>
          </cell>
          <cell r="AV36">
            <v>14177</v>
          </cell>
          <cell r="AW36">
            <v>14121</v>
          </cell>
          <cell r="AX36">
            <v>14121</v>
          </cell>
          <cell r="AZ36">
            <v>14421</v>
          </cell>
          <cell r="BA36">
            <v>14908</v>
          </cell>
          <cell r="BB36">
            <v>15241</v>
          </cell>
          <cell r="BC36">
            <v>11843</v>
          </cell>
          <cell r="BD36">
            <v>11843</v>
          </cell>
          <cell r="BF36">
            <v>8069</v>
          </cell>
          <cell r="BG36">
            <v>4515</v>
          </cell>
          <cell r="BH36">
            <v>748</v>
          </cell>
          <cell r="BI36">
            <v>682</v>
          </cell>
          <cell r="BJ36">
            <v>682</v>
          </cell>
          <cell r="BL36">
            <v>578</v>
          </cell>
          <cell r="BM36">
            <v>475</v>
          </cell>
          <cell r="BN36">
            <v>407</v>
          </cell>
          <cell r="BO36">
            <v>925</v>
          </cell>
          <cell r="BP36">
            <v>925</v>
          </cell>
          <cell r="BR36">
            <v>833</v>
          </cell>
          <cell r="BS36">
            <v>776</v>
          </cell>
          <cell r="BT36">
            <v>592</v>
          </cell>
          <cell r="BU36">
            <v>592</v>
          </cell>
          <cell r="BV36">
            <v>592</v>
          </cell>
          <cell r="BX36">
            <v>591</v>
          </cell>
          <cell r="BY36">
            <v>75587</v>
          </cell>
          <cell r="BZ36">
            <v>75444</v>
          </cell>
          <cell r="CA36">
            <v>75313</v>
          </cell>
          <cell r="CB36">
            <v>75313</v>
          </cell>
          <cell r="CD36">
            <v>75154</v>
          </cell>
          <cell r="CE36">
            <v>265</v>
          </cell>
          <cell r="CF36">
            <v>307</v>
          </cell>
          <cell r="CG36">
            <v>309</v>
          </cell>
          <cell r="CH36">
            <v>309</v>
          </cell>
          <cell r="CJ36">
            <v>312</v>
          </cell>
          <cell r="CK36">
            <v>25315</v>
          </cell>
          <cell r="CL36">
            <v>25317</v>
          </cell>
          <cell r="DJ36" t="str">
            <v>mstag:shortTermBorrowings</v>
          </cell>
          <cell r="DK36">
            <v>3</v>
          </cell>
          <cell r="DL36" t="str">
            <v>ISO4217:USD</v>
          </cell>
          <cell r="DM36" t="b">
            <v>0</v>
          </cell>
          <cell r="DX36" t="b">
            <v>0</v>
          </cell>
          <cell r="DY36" t="b">
            <v>0</v>
          </cell>
          <cell r="DZ36" t="b">
            <v>0</v>
          </cell>
          <cell r="EA36" t="b">
            <v>1</v>
          </cell>
        </row>
        <row r="37">
          <cell r="A37" t="str">
            <v xml:space="preserve">  Total current liabilities</v>
          </cell>
          <cell r="F37">
            <v>14049</v>
          </cell>
          <cell r="G37">
            <v>15831</v>
          </cell>
          <cell r="H37">
            <v>18175</v>
          </cell>
          <cell r="I37">
            <v>25749</v>
          </cell>
          <cell r="J37">
            <v>40377</v>
          </cell>
          <cell r="K37">
            <v>102519</v>
          </cell>
          <cell r="L37">
            <v>115002</v>
          </cell>
          <cell r="M37">
            <v>152932</v>
          </cell>
          <cell r="N37">
            <v>121136</v>
          </cell>
          <cell r="O37">
            <v>147422</v>
          </cell>
          <cell r="P37">
            <v>245868</v>
          </cell>
          <cell r="Q37">
            <v>333815</v>
          </cell>
          <cell r="R37">
            <v>485681</v>
          </cell>
          <cell r="S37">
            <v>433784</v>
          </cell>
          <cell r="T37">
            <v>501849.00534845935</v>
          </cell>
          <cell r="U37">
            <v>557966.7097176027</v>
          </cell>
          <cell r="V37">
            <v>625344.52103466063</v>
          </cell>
          <cell r="W37">
            <v>695405.0502747423</v>
          </cell>
          <cell r="X37">
            <v>761692.34185291431</v>
          </cell>
          <cell r="AA37" t="str">
            <v xml:space="preserve">  Total current liabilities</v>
          </cell>
          <cell r="AB37">
            <v>35238</v>
          </cell>
          <cell r="AC37">
            <v>44361</v>
          </cell>
          <cell r="AD37">
            <v>37782</v>
          </cell>
          <cell r="AE37">
            <v>40377</v>
          </cell>
          <cell r="AF37">
            <v>40377</v>
          </cell>
          <cell r="AH37">
            <v>83875</v>
          </cell>
          <cell r="AI37">
            <v>80448</v>
          </cell>
          <cell r="AJ37">
            <v>84244</v>
          </cell>
          <cell r="AK37">
            <v>102519</v>
          </cell>
          <cell r="AL37">
            <v>102519</v>
          </cell>
          <cell r="AN37">
            <v>114705</v>
          </cell>
          <cell r="AO37">
            <v>129613</v>
          </cell>
          <cell r="AP37">
            <v>140573</v>
          </cell>
          <cell r="AQ37">
            <v>115002</v>
          </cell>
          <cell r="AR37">
            <v>115002</v>
          </cell>
          <cell r="AT37">
            <v>113929</v>
          </cell>
          <cell r="AU37">
            <v>122244</v>
          </cell>
          <cell r="AV37">
            <v>129174</v>
          </cell>
          <cell r="AW37">
            <v>152932</v>
          </cell>
          <cell r="AX37">
            <v>152932</v>
          </cell>
          <cell r="AZ37">
            <v>122400</v>
          </cell>
          <cell r="BA37">
            <v>129474</v>
          </cell>
          <cell r="BB37">
            <v>122874</v>
          </cell>
          <cell r="BC37">
            <v>121136</v>
          </cell>
          <cell r="BD37">
            <v>121136</v>
          </cell>
          <cell r="BF37">
            <v>138427</v>
          </cell>
          <cell r="BG37">
            <v>156017</v>
          </cell>
          <cell r="BH37">
            <v>166304</v>
          </cell>
          <cell r="BI37">
            <v>147422</v>
          </cell>
          <cell r="BJ37">
            <v>147422</v>
          </cell>
          <cell r="BL37">
            <v>175647</v>
          </cell>
          <cell r="BM37">
            <v>219225</v>
          </cell>
          <cell r="BN37">
            <v>249033</v>
          </cell>
          <cell r="BO37">
            <v>245868</v>
          </cell>
          <cell r="BP37">
            <v>245868</v>
          </cell>
          <cell r="BR37">
            <v>297642</v>
          </cell>
          <cell r="BS37">
            <v>350863</v>
          </cell>
          <cell r="BT37">
            <v>364299</v>
          </cell>
          <cell r="BU37">
            <v>333815</v>
          </cell>
          <cell r="BV37">
            <v>333815</v>
          </cell>
          <cell r="BX37">
            <v>365529</v>
          </cell>
          <cell r="BY37">
            <v>494701</v>
          </cell>
          <cell r="BZ37">
            <v>485404</v>
          </cell>
          <cell r="CA37">
            <v>485681</v>
          </cell>
          <cell r="CB37">
            <v>485681</v>
          </cell>
          <cell r="CD37">
            <v>508567</v>
          </cell>
          <cell r="CE37">
            <v>486818</v>
          </cell>
          <cell r="CF37">
            <v>456189</v>
          </cell>
          <cell r="CG37">
            <v>433784</v>
          </cell>
          <cell r="CH37">
            <v>433784</v>
          </cell>
          <cell r="CJ37">
            <v>497515</v>
          </cell>
          <cell r="CK37">
            <v>541207</v>
          </cell>
          <cell r="CL37">
            <v>553952</v>
          </cell>
          <cell r="DX37" t="b">
            <v>1</v>
          </cell>
          <cell r="DY37" t="b">
            <v>1</v>
          </cell>
          <cell r="DZ37" t="b">
            <v>1</v>
          </cell>
          <cell r="EA37" t="b">
            <v>1</v>
          </cell>
        </row>
        <row r="38">
          <cell r="DX38" t="b">
            <v>1</v>
          </cell>
          <cell r="DY38" t="b">
            <v>1</v>
          </cell>
          <cell r="DZ38" t="b">
            <v>1</v>
          </cell>
          <cell r="EA38" t="b">
            <v>1</v>
          </cell>
        </row>
        <row r="39">
          <cell r="A39" t="str">
            <v>Long-term debt, less current portion</v>
          </cell>
          <cell r="F39">
            <v>732</v>
          </cell>
          <cell r="G39">
            <v>461</v>
          </cell>
          <cell r="H39">
            <v>358</v>
          </cell>
          <cell r="I39">
            <v>237</v>
          </cell>
          <cell r="J39">
            <v>22641</v>
          </cell>
          <cell r="K39">
            <v>170166</v>
          </cell>
          <cell r="L39">
            <v>90704</v>
          </cell>
          <cell r="M39">
            <v>90463</v>
          </cell>
          <cell r="N39">
            <v>165618</v>
          </cell>
          <cell r="O39">
            <v>190470</v>
          </cell>
          <cell r="P39">
            <v>120977</v>
          </cell>
          <cell r="Q39">
            <v>100322</v>
          </cell>
          <cell r="R39">
            <v>25461</v>
          </cell>
          <cell r="S39">
            <v>110170</v>
          </cell>
          <cell r="T39">
            <v>135170</v>
          </cell>
          <cell r="U39">
            <v>135170</v>
          </cell>
          <cell r="V39">
            <v>135170</v>
          </cell>
          <cell r="W39">
            <v>135170</v>
          </cell>
          <cell r="X39">
            <v>135170</v>
          </cell>
          <cell r="AA39" t="str">
            <v>Long-term debt, less current portion</v>
          </cell>
          <cell r="AB39">
            <v>246</v>
          </cell>
          <cell r="AC39">
            <v>221</v>
          </cell>
          <cell r="AD39">
            <v>13898</v>
          </cell>
          <cell r="AE39">
            <v>22641</v>
          </cell>
          <cell r="AF39">
            <v>22641</v>
          </cell>
          <cell r="AH39">
            <v>124132</v>
          </cell>
          <cell r="AI39">
            <v>130754</v>
          </cell>
          <cell r="AJ39">
            <v>160474</v>
          </cell>
          <cell r="AK39">
            <v>170166</v>
          </cell>
          <cell r="AL39">
            <v>170166</v>
          </cell>
          <cell r="AN39">
            <v>55728</v>
          </cell>
          <cell r="AO39">
            <v>51707</v>
          </cell>
          <cell r="AP39">
            <v>50433</v>
          </cell>
          <cell r="AQ39">
            <v>90704</v>
          </cell>
          <cell r="AR39">
            <v>90704</v>
          </cell>
          <cell r="AT39">
            <v>100303</v>
          </cell>
          <cell r="AU39">
            <v>118236</v>
          </cell>
          <cell r="AV39">
            <v>136983</v>
          </cell>
          <cell r="AW39">
            <v>90463</v>
          </cell>
          <cell r="AX39">
            <v>90463</v>
          </cell>
          <cell r="AZ39">
            <v>119784</v>
          </cell>
          <cell r="BA39">
            <v>112197</v>
          </cell>
          <cell r="BB39">
            <v>104309</v>
          </cell>
          <cell r="BC39">
            <v>165618</v>
          </cell>
          <cell r="BD39">
            <v>165618</v>
          </cell>
          <cell r="BF39">
            <v>168145</v>
          </cell>
          <cell r="BG39">
            <v>170560</v>
          </cell>
          <cell r="BH39">
            <v>160619</v>
          </cell>
          <cell r="BI39">
            <v>190470</v>
          </cell>
          <cell r="BJ39">
            <v>190470</v>
          </cell>
          <cell r="BL39">
            <v>155371</v>
          </cell>
          <cell r="BM39">
            <v>135317</v>
          </cell>
          <cell r="BN39">
            <v>110216</v>
          </cell>
          <cell r="BO39">
            <v>120977</v>
          </cell>
          <cell r="BP39">
            <v>120977</v>
          </cell>
          <cell r="BR39">
            <v>100823</v>
          </cell>
          <cell r="BS39">
            <v>100616</v>
          </cell>
          <cell r="BT39">
            <v>100469</v>
          </cell>
          <cell r="BU39">
            <v>100322</v>
          </cell>
          <cell r="BV39">
            <v>100322</v>
          </cell>
          <cell r="BX39">
            <v>100173</v>
          </cell>
          <cell r="BY39">
            <v>25471</v>
          </cell>
          <cell r="BZ39">
            <v>25468</v>
          </cell>
          <cell r="CA39">
            <v>25461</v>
          </cell>
          <cell r="CB39">
            <v>25461</v>
          </cell>
          <cell r="CD39">
            <v>25436</v>
          </cell>
          <cell r="CE39">
            <v>100678</v>
          </cell>
          <cell r="CF39">
            <v>100548</v>
          </cell>
          <cell r="CG39">
            <v>110170</v>
          </cell>
          <cell r="CH39">
            <v>110170</v>
          </cell>
          <cell r="CJ39">
            <v>100390</v>
          </cell>
          <cell r="CK39">
            <v>75311</v>
          </cell>
          <cell r="CL39">
            <v>75230</v>
          </cell>
          <cell r="DJ39" t="str">
            <v>mstag:longTermDebt</v>
          </cell>
          <cell r="DK39">
            <v>3</v>
          </cell>
          <cell r="DL39" t="str">
            <v>ISO4217:USD</v>
          </cell>
          <cell r="DM39" t="b">
            <v>0</v>
          </cell>
          <cell r="DX39" t="b">
            <v>0</v>
          </cell>
          <cell r="DY39" t="b">
            <v>0</v>
          </cell>
          <cell r="DZ39" t="b">
            <v>0</v>
          </cell>
          <cell r="EA39" t="b">
            <v>1</v>
          </cell>
        </row>
        <row r="40">
          <cell r="A40" t="str">
            <v>Deferred income taxes</v>
          </cell>
          <cell r="F40">
            <v>156</v>
          </cell>
          <cell r="G40">
            <v>430</v>
          </cell>
          <cell r="H40">
            <v>810</v>
          </cell>
          <cell r="I40">
            <v>1452</v>
          </cell>
          <cell r="J40">
            <v>2145</v>
          </cell>
          <cell r="K40">
            <v>0</v>
          </cell>
          <cell r="L40">
            <v>1215</v>
          </cell>
          <cell r="M40">
            <v>4086</v>
          </cell>
          <cell r="N40">
            <v>9141</v>
          </cell>
          <cell r="O40">
            <v>15939</v>
          </cell>
          <cell r="P40">
            <v>29448</v>
          </cell>
          <cell r="Q40">
            <v>38440</v>
          </cell>
          <cell r="R40">
            <v>42516</v>
          </cell>
          <cell r="S40">
            <v>38171</v>
          </cell>
          <cell r="T40">
            <v>42692.59041386922</v>
          </cell>
          <cell r="U40">
            <v>47782.283012045504</v>
          </cell>
          <cell r="V40">
            <v>55614.483464709061</v>
          </cell>
          <cell r="W40">
            <v>64234.751083622359</v>
          </cell>
          <cell r="X40">
            <v>74849.859539232348</v>
          </cell>
          <cell r="AA40" t="str">
            <v>Deferred income taxes</v>
          </cell>
          <cell r="AB40">
            <v>0</v>
          </cell>
          <cell r="AC40">
            <v>0</v>
          </cell>
          <cell r="AD40">
            <v>0</v>
          </cell>
          <cell r="AE40">
            <v>2145</v>
          </cell>
          <cell r="AF40">
            <v>2145</v>
          </cell>
          <cell r="AH40">
            <v>0</v>
          </cell>
          <cell r="AI40">
            <v>0</v>
          </cell>
          <cell r="AJ40">
            <v>0</v>
          </cell>
          <cell r="AK40">
            <v>0</v>
          </cell>
          <cell r="AL40">
            <v>0</v>
          </cell>
          <cell r="AN40">
            <v>0</v>
          </cell>
          <cell r="AO40">
            <v>0</v>
          </cell>
          <cell r="AP40">
            <v>0</v>
          </cell>
          <cell r="AQ40">
            <v>1215</v>
          </cell>
          <cell r="AR40">
            <v>1215</v>
          </cell>
          <cell r="AT40">
            <v>1546</v>
          </cell>
          <cell r="AU40">
            <v>2095</v>
          </cell>
          <cell r="AV40">
            <v>3222</v>
          </cell>
          <cell r="AW40">
            <v>4086</v>
          </cell>
          <cell r="AX40">
            <v>4086</v>
          </cell>
          <cell r="AZ40">
            <v>5013</v>
          </cell>
          <cell r="BA40">
            <v>5876</v>
          </cell>
          <cell r="BB40">
            <v>6936</v>
          </cell>
          <cell r="BC40">
            <v>9141</v>
          </cell>
          <cell r="BD40">
            <v>9141</v>
          </cell>
          <cell r="BF40">
            <v>8578</v>
          </cell>
          <cell r="BG40">
            <v>9789</v>
          </cell>
          <cell r="BH40">
            <v>12723</v>
          </cell>
          <cell r="BI40">
            <v>15939</v>
          </cell>
          <cell r="BJ40">
            <v>15939</v>
          </cell>
          <cell r="BL40">
            <v>17348</v>
          </cell>
          <cell r="BM40">
            <v>22025</v>
          </cell>
          <cell r="BN40">
            <v>25237</v>
          </cell>
          <cell r="BO40">
            <v>29448</v>
          </cell>
          <cell r="BP40">
            <v>29448</v>
          </cell>
          <cell r="BR40">
            <v>32578</v>
          </cell>
          <cell r="BS40">
            <v>35400</v>
          </cell>
          <cell r="BT40">
            <v>38120</v>
          </cell>
          <cell r="BU40">
            <v>38440</v>
          </cell>
          <cell r="BV40">
            <v>38440</v>
          </cell>
          <cell r="BX40">
            <v>38165</v>
          </cell>
          <cell r="BY40">
            <v>31353</v>
          </cell>
          <cell r="BZ40">
            <v>39517</v>
          </cell>
          <cell r="CA40">
            <v>42516</v>
          </cell>
          <cell r="CB40">
            <v>42516</v>
          </cell>
          <cell r="CD40">
            <v>42882</v>
          </cell>
          <cell r="CE40">
            <v>44809</v>
          </cell>
          <cell r="CF40">
            <v>41699</v>
          </cell>
          <cell r="CG40">
            <v>38171</v>
          </cell>
          <cell r="CH40">
            <v>38171</v>
          </cell>
          <cell r="CJ40">
            <v>32297</v>
          </cell>
          <cell r="CK40">
            <v>25666</v>
          </cell>
          <cell r="CL40">
            <v>25896</v>
          </cell>
          <cell r="DJ40" t="str">
            <v>mstag:deferredTaxLiabilitiesNonCurrent</v>
          </cell>
          <cell r="DK40">
            <v>3</v>
          </cell>
          <cell r="DL40" t="str">
            <v>ISO4217:USD</v>
          </cell>
          <cell r="DM40" t="b">
            <v>0</v>
          </cell>
          <cell r="DX40" t="b">
            <v>0</v>
          </cell>
          <cell r="DY40" t="b">
            <v>0</v>
          </cell>
          <cell r="DZ40" t="b">
            <v>0</v>
          </cell>
          <cell r="EA40" t="b">
            <v>1</v>
          </cell>
        </row>
        <row r="41">
          <cell r="A41" t="str">
            <v>Other liabilities</v>
          </cell>
          <cell r="F41">
            <v>370</v>
          </cell>
          <cell r="G41">
            <v>381</v>
          </cell>
          <cell r="H41">
            <v>391</v>
          </cell>
          <cell r="I41">
            <v>403</v>
          </cell>
          <cell r="J41">
            <v>415</v>
          </cell>
          <cell r="K41">
            <v>2209</v>
          </cell>
          <cell r="L41">
            <v>477</v>
          </cell>
          <cell r="M41">
            <v>4783</v>
          </cell>
          <cell r="N41">
            <v>4673</v>
          </cell>
          <cell r="O41">
            <v>5064</v>
          </cell>
          <cell r="P41">
            <v>7014</v>
          </cell>
          <cell r="Q41">
            <v>11963</v>
          </cell>
          <cell r="R41">
            <v>14472</v>
          </cell>
          <cell r="S41">
            <v>31275</v>
          </cell>
          <cell r="T41">
            <v>31275</v>
          </cell>
          <cell r="U41">
            <v>31275</v>
          </cell>
          <cell r="V41">
            <v>31275</v>
          </cell>
          <cell r="W41">
            <v>31275</v>
          </cell>
          <cell r="X41">
            <v>31275</v>
          </cell>
          <cell r="AA41" t="str">
            <v>Other liabilities</v>
          </cell>
          <cell r="AB41">
            <v>1933</v>
          </cell>
          <cell r="AC41">
            <v>2039</v>
          </cell>
          <cell r="AD41">
            <v>2176</v>
          </cell>
          <cell r="AE41">
            <v>415</v>
          </cell>
          <cell r="AF41">
            <v>415</v>
          </cell>
          <cell r="AH41">
            <v>6649</v>
          </cell>
          <cell r="AI41">
            <v>12671</v>
          </cell>
          <cell r="AJ41">
            <v>2616</v>
          </cell>
          <cell r="AK41">
            <v>2209</v>
          </cell>
          <cell r="AL41">
            <v>2209</v>
          </cell>
          <cell r="AN41">
            <v>681</v>
          </cell>
          <cell r="AO41">
            <v>638</v>
          </cell>
          <cell r="AP41">
            <v>631</v>
          </cell>
          <cell r="AQ41">
            <v>477</v>
          </cell>
          <cell r="AR41">
            <v>477</v>
          </cell>
          <cell r="AT41">
            <v>483</v>
          </cell>
          <cell r="AU41">
            <v>488</v>
          </cell>
          <cell r="AV41">
            <v>448</v>
          </cell>
          <cell r="AW41">
            <v>4783</v>
          </cell>
          <cell r="AX41">
            <v>4783</v>
          </cell>
          <cell r="AZ41">
            <v>4733</v>
          </cell>
          <cell r="BA41">
            <v>4686</v>
          </cell>
          <cell r="BB41">
            <v>4636</v>
          </cell>
          <cell r="BC41">
            <v>4673</v>
          </cell>
          <cell r="BD41">
            <v>4673</v>
          </cell>
          <cell r="BF41">
            <v>4609</v>
          </cell>
          <cell r="BG41">
            <v>5293</v>
          </cell>
          <cell r="BH41">
            <v>5178</v>
          </cell>
          <cell r="BI41">
            <v>5064</v>
          </cell>
          <cell r="BJ41">
            <v>5064</v>
          </cell>
          <cell r="BL41">
            <v>7187</v>
          </cell>
          <cell r="BM41">
            <v>7103</v>
          </cell>
          <cell r="BN41">
            <v>7133</v>
          </cell>
          <cell r="BO41">
            <v>7014</v>
          </cell>
          <cell r="BP41">
            <v>7014</v>
          </cell>
          <cell r="BR41">
            <v>7129</v>
          </cell>
          <cell r="BS41">
            <v>7691</v>
          </cell>
          <cell r="BT41">
            <v>7770</v>
          </cell>
          <cell r="BU41">
            <v>11963</v>
          </cell>
          <cell r="BV41">
            <v>11963</v>
          </cell>
          <cell r="BX41">
            <v>12184</v>
          </cell>
          <cell r="BY41">
            <v>12998</v>
          </cell>
          <cell r="BZ41">
            <v>13943</v>
          </cell>
          <cell r="CA41">
            <v>14472</v>
          </cell>
          <cell r="CB41">
            <v>14472</v>
          </cell>
          <cell r="CD41">
            <v>19637</v>
          </cell>
          <cell r="CE41">
            <v>22319</v>
          </cell>
          <cell r="CF41">
            <v>31353</v>
          </cell>
          <cell r="CG41">
            <v>31275</v>
          </cell>
          <cell r="CH41">
            <v>31275</v>
          </cell>
          <cell r="CJ41">
            <v>42941</v>
          </cell>
          <cell r="CK41">
            <v>49957</v>
          </cell>
          <cell r="CL41">
            <v>52301</v>
          </cell>
          <cell r="DJ41" t="str">
            <v>mstag:otherLiabilitiesOperatingNonCurrent</v>
          </cell>
          <cell r="DK41">
            <v>3</v>
          </cell>
          <cell r="DL41" t="str">
            <v>ISO4217:USD</v>
          </cell>
          <cell r="DM41" t="b">
            <v>0</v>
          </cell>
          <cell r="DX41" t="b">
            <v>0</v>
          </cell>
          <cell r="DY41" t="b">
            <v>0</v>
          </cell>
          <cell r="DZ41" t="b">
            <v>0</v>
          </cell>
          <cell r="EA41" t="b">
            <v>1</v>
          </cell>
        </row>
        <row r="42">
          <cell r="A42" t="str">
            <v xml:space="preserve">  Total liabilities</v>
          </cell>
          <cell r="F42">
            <v>15307</v>
          </cell>
          <cell r="G42">
            <v>17103</v>
          </cell>
          <cell r="H42">
            <v>19734</v>
          </cell>
          <cell r="I42">
            <v>27841</v>
          </cell>
          <cell r="J42">
            <v>65578</v>
          </cell>
          <cell r="K42">
            <v>274894</v>
          </cell>
          <cell r="L42">
            <v>207398</v>
          </cell>
          <cell r="M42">
            <v>252264</v>
          </cell>
          <cell r="N42">
            <v>300568</v>
          </cell>
          <cell r="O42">
            <v>358895</v>
          </cell>
          <cell r="P42">
            <v>403307</v>
          </cell>
          <cell r="Q42">
            <v>484540</v>
          </cell>
          <cell r="R42">
            <v>568130</v>
          </cell>
          <cell r="S42">
            <v>613400</v>
          </cell>
          <cell r="T42">
            <v>710986.59576232859</v>
          </cell>
          <cell r="U42">
            <v>772193.99272964825</v>
          </cell>
          <cell r="V42">
            <v>847404.00449936965</v>
          </cell>
          <cell r="W42">
            <v>926084.80135836464</v>
          </cell>
          <cell r="X42">
            <v>1002987.2013921466</v>
          </cell>
          <cell r="AA42" t="str">
            <v xml:space="preserve">  Total liabilities</v>
          </cell>
          <cell r="AB42">
            <v>37417</v>
          </cell>
          <cell r="AC42">
            <v>46621</v>
          </cell>
          <cell r="AD42">
            <v>53856</v>
          </cell>
          <cell r="AE42">
            <v>65578</v>
          </cell>
          <cell r="AF42">
            <v>65578</v>
          </cell>
          <cell r="AH42">
            <v>214656</v>
          </cell>
          <cell r="AI42">
            <v>223873</v>
          </cell>
          <cell r="AJ42">
            <v>247334</v>
          </cell>
          <cell r="AK42">
            <v>274894</v>
          </cell>
          <cell r="AL42">
            <v>274894</v>
          </cell>
          <cell r="AN42">
            <v>171114</v>
          </cell>
          <cell r="AO42">
            <v>181958</v>
          </cell>
          <cell r="AP42">
            <v>191637</v>
          </cell>
          <cell r="AQ42">
            <v>207398</v>
          </cell>
          <cell r="AR42">
            <v>207398</v>
          </cell>
          <cell r="AT42">
            <v>216261</v>
          </cell>
          <cell r="AU42">
            <v>243063</v>
          </cell>
          <cell r="AV42">
            <v>269827</v>
          </cell>
          <cell r="AW42">
            <v>252264</v>
          </cell>
          <cell r="AX42">
            <v>252264</v>
          </cell>
          <cell r="AZ42">
            <v>251930</v>
          </cell>
          <cell r="BA42">
            <v>252233</v>
          </cell>
          <cell r="BB42">
            <v>238755</v>
          </cell>
          <cell r="BC42">
            <v>300568</v>
          </cell>
          <cell r="BD42">
            <v>300568</v>
          </cell>
          <cell r="BF42">
            <v>319759</v>
          </cell>
          <cell r="BG42">
            <v>341659</v>
          </cell>
          <cell r="BH42">
            <v>344824</v>
          </cell>
          <cell r="BI42">
            <v>358895</v>
          </cell>
          <cell r="BJ42">
            <v>358895</v>
          </cell>
          <cell r="BL42">
            <v>355553</v>
          </cell>
          <cell r="BM42">
            <v>383670</v>
          </cell>
          <cell r="BN42">
            <v>391619</v>
          </cell>
          <cell r="BO42">
            <v>403307</v>
          </cell>
          <cell r="BP42">
            <v>403307</v>
          </cell>
          <cell r="BR42">
            <v>438172</v>
          </cell>
          <cell r="BS42">
            <v>494570</v>
          </cell>
          <cell r="BT42">
            <v>510658</v>
          </cell>
          <cell r="BU42">
            <v>484540</v>
          </cell>
          <cell r="BV42">
            <v>484540</v>
          </cell>
          <cell r="BX42">
            <v>516051</v>
          </cell>
          <cell r="BY42">
            <v>564523</v>
          </cell>
          <cell r="BZ42">
            <v>564332</v>
          </cell>
          <cell r="CA42">
            <v>568130</v>
          </cell>
          <cell r="CB42">
            <v>568130</v>
          </cell>
          <cell r="CD42">
            <v>596522</v>
          </cell>
          <cell r="CE42">
            <v>654624</v>
          </cell>
          <cell r="CF42">
            <v>629789</v>
          </cell>
          <cell r="CG42">
            <v>613400</v>
          </cell>
          <cell r="CH42">
            <v>613400</v>
          </cell>
          <cell r="CJ42">
            <v>673143</v>
          </cell>
          <cell r="CK42">
            <v>692141</v>
          </cell>
          <cell r="CL42">
            <v>707379</v>
          </cell>
          <cell r="DX42" t="b">
            <v>1</v>
          </cell>
          <cell r="DY42" t="b">
            <v>1</v>
          </cell>
          <cell r="DZ42" t="b">
            <v>1</v>
          </cell>
          <cell r="EA42" t="b">
            <v>1</v>
          </cell>
        </row>
        <row r="43">
          <cell r="DX43" t="b">
            <v>1</v>
          </cell>
          <cell r="DY43" t="b">
            <v>1</v>
          </cell>
          <cell r="DZ43" t="b">
            <v>1</v>
          </cell>
          <cell r="EA43" t="b">
            <v>1</v>
          </cell>
        </row>
        <row r="44">
          <cell r="A44" t="str">
            <v>Shareholders' equity:</v>
          </cell>
          <cell r="AA44" t="str">
            <v>Shareholders' equity:</v>
          </cell>
          <cell r="DX44" t="b">
            <v>1</v>
          </cell>
          <cell r="DY44" t="b">
            <v>1</v>
          </cell>
          <cell r="DZ44" t="b">
            <v>1</v>
          </cell>
          <cell r="EA44" t="b">
            <v>1</v>
          </cell>
        </row>
        <row r="45">
          <cell r="A45" t="str">
            <v>Common stock, issued and outstanding</v>
          </cell>
          <cell r="F45">
            <v>86</v>
          </cell>
          <cell r="G45">
            <v>87</v>
          </cell>
          <cell r="H45">
            <v>104</v>
          </cell>
          <cell r="I45">
            <v>105</v>
          </cell>
          <cell r="J45">
            <v>211</v>
          </cell>
          <cell r="K45">
            <v>213</v>
          </cell>
          <cell r="L45">
            <v>508</v>
          </cell>
          <cell r="M45">
            <v>515</v>
          </cell>
          <cell r="N45">
            <v>529</v>
          </cell>
          <cell r="O45">
            <v>534</v>
          </cell>
          <cell r="P45">
            <v>547</v>
          </cell>
          <cell r="Q45">
            <v>554</v>
          </cell>
          <cell r="R45">
            <v>1124</v>
          </cell>
          <cell r="S45">
            <v>1139</v>
          </cell>
          <cell r="T45">
            <v>1139</v>
          </cell>
          <cell r="U45">
            <v>1139</v>
          </cell>
          <cell r="V45">
            <v>1139</v>
          </cell>
          <cell r="W45">
            <v>1139</v>
          </cell>
          <cell r="X45">
            <v>1139</v>
          </cell>
          <cell r="AA45" t="str">
            <v>Common stock, issued and outstanding</v>
          </cell>
          <cell r="AB45">
            <v>105</v>
          </cell>
          <cell r="AC45">
            <v>211</v>
          </cell>
          <cell r="AD45">
            <v>211</v>
          </cell>
          <cell r="AE45">
            <v>211</v>
          </cell>
          <cell r="AF45">
            <v>211</v>
          </cell>
          <cell r="AH45">
            <v>212</v>
          </cell>
          <cell r="AI45">
            <v>212</v>
          </cell>
          <cell r="AJ45">
            <v>213</v>
          </cell>
          <cell r="AK45">
            <v>213</v>
          </cell>
          <cell r="AL45">
            <v>213</v>
          </cell>
          <cell r="AN45">
            <v>247</v>
          </cell>
          <cell r="AO45">
            <v>253</v>
          </cell>
          <cell r="AP45">
            <v>253</v>
          </cell>
          <cell r="AQ45">
            <v>508</v>
          </cell>
          <cell r="AR45">
            <v>508</v>
          </cell>
          <cell r="AT45">
            <v>510</v>
          </cell>
          <cell r="AU45">
            <v>512</v>
          </cell>
          <cell r="AV45">
            <v>514</v>
          </cell>
          <cell r="AW45">
            <v>515</v>
          </cell>
          <cell r="AX45">
            <v>515</v>
          </cell>
          <cell r="AZ45">
            <v>517</v>
          </cell>
          <cell r="BA45">
            <v>522</v>
          </cell>
          <cell r="BB45">
            <v>526</v>
          </cell>
          <cell r="BC45">
            <v>529</v>
          </cell>
          <cell r="BD45">
            <v>529</v>
          </cell>
          <cell r="BF45">
            <v>529</v>
          </cell>
          <cell r="BG45">
            <v>531</v>
          </cell>
          <cell r="BH45">
            <v>533</v>
          </cell>
          <cell r="BI45">
            <v>534</v>
          </cell>
          <cell r="BJ45">
            <v>534</v>
          </cell>
          <cell r="BL45">
            <v>535</v>
          </cell>
          <cell r="BM45">
            <v>539</v>
          </cell>
          <cell r="BN45">
            <v>543</v>
          </cell>
          <cell r="BO45">
            <v>547</v>
          </cell>
          <cell r="BP45">
            <v>547</v>
          </cell>
          <cell r="BR45">
            <v>548</v>
          </cell>
          <cell r="BS45">
            <v>551</v>
          </cell>
          <cell r="BT45">
            <v>552</v>
          </cell>
          <cell r="BU45">
            <v>554</v>
          </cell>
          <cell r="BV45">
            <v>554</v>
          </cell>
          <cell r="BX45">
            <v>556</v>
          </cell>
          <cell r="BY45">
            <v>1118</v>
          </cell>
          <cell r="BZ45">
            <v>1121</v>
          </cell>
          <cell r="CA45">
            <v>1124</v>
          </cell>
          <cell r="CB45">
            <v>1124</v>
          </cell>
          <cell r="CD45">
            <v>1132</v>
          </cell>
          <cell r="CE45">
            <v>1134</v>
          </cell>
          <cell r="CF45">
            <v>1136</v>
          </cell>
          <cell r="CG45">
            <v>1139</v>
          </cell>
          <cell r="CH45">
            <v>1139</v>
          </cell>
          <cell r="CJ45">
            <v>1141</v>
          </cell>
          <cell r="CK45">
            <v>1148</v>
          </cell>
          <cell r="CL45">
            <v>1151</v>
          </cell>
          <cell r="DJ45" t="str">
            <v>mstag:commonStock</v>
          </cell>
          <cell r="DK45">
            <v>3</v>
          </cell>
          <cell r="DL45" t="str">
            <v>ISO4217:USD</v>
          </cell>
          <cell r="DM45" t="b">
            <v>0</v>
          </cell>
          <cell r="DX45" t="b">
            <v>0</v>
          </cell>
          <cell r="DY45" t="b">
            <v>0</v>
          </cell>
          <cell r="DZ45" t="b">
            <v>0</v>
          </cell>
          <cell r="EA45" t="b">
            <v>1</v>
          </cell>
        </row>
        <row r="46">
          <cell r="A46" t="str">
            <v>Additional paid-in capital</v>
          </cell>
          <cell r="F46">
            <v>20140</v>
          </cell>
          <cell r="G46">
            <v>21486</v>
          </cell>
          <cell r="H46">
            <v>71024</v>
          </cell>
          <cell r="I46">
            <v>73964</v>
          </cell>
          <cell r="J46">
            <v>77077</v>
          </cell>
          <cell r="K46">
            <v>82658</v>
          </cell>
          <cell r="L46">
            <v>221628</v>
          </cell>
          <cell r="M46">
            <v>230600</v>
          </cell>
          <cell r="N46">
            <v>256794</v>
          </cell>
          <cell r="O46">
            <v>269030</v>
          </cell>
          <cell r="P46">
            <v>302691</v>
          </cell>
          <cell r="Q46">
            <v>326650</v>
          </cell>
          <cell r="R46">
            <v>360325</v>
          </cell>
          <cell r="S46">
            <v>400552</v>
          </cell>
          <cell r="T46">
            <v>440963.17121860036</v>
          </cell>
          <cell r="U46">
            <v>486091.0713110356</v>
          </cell>
          <cell r="V46">
            <v>536598.84809672518</v>
          </cell>
          <cell r="W46">
            <v>592740.71932095347</v>
          </cell>
          <cell r="X46">
            <v>654507.40725456271</v>
          </cell>
          <cell r="AA46" t="str">
            <v>Additional paid-in capital</v>
          </cell>
          <cell r="AB46">
            <v>75103</v>
          </cell>
          <cell r="AC46">
            <v>75773</v>
          </cell>
          <cell r="AD46">
            <v>76335</v>
          </cell>
          <cell r="AE46">
            <v>77077</v>
          </cell>
          <cell r="AF46">
            <v>77077</v>
          </cell>
          <cell r="AH46">
            <v>78783</v>
          </cell>
          <cell r="AI46">
            <v>79218</v>
          </cell>
          <cell r="AJ46">
            <v>79916</v>
          </cell>
          <cell r="AK46">
            <v>82658</v>
          </cell>
          <cell r="AL46">
            <v>82658</v>
          </cell>
          <cell r="AN46">
            <v>198055</v>
          </cell>
          <cell r="AO46">
            <v>219215</v>
          </cell>
          <cell r="AP46">
            <v>220149</v>
          </cell>
          <cell r="AQ46">
            <v>221628</v>
          </cell>
          <cell r="AR46">
            <v>221628</v>
          </cell>
          <cell r="AT46">
            <v>224289</v>
          </cell>
          <cell r="AU46">
            <v>226585</v>
          </cell>
          <cell r="AV46">
            <v>228266</v>
          </cell>
          <cell r="AW46">
            <v>230600</v>
          </cell>
          <cell r="AX46">
            <v>230600</v>
          </cell>
          <cell r="AZ46">
            <v>232635</v>
          </cell>
          <cell r="BA46">
            <v>242329</v>
          </cell>
          <cell r="BB46">
            <v>250079</v>
          </cell>
          <cell r="BC46">
            <v>256794</v>
          </cell>
          <cell r="BD46">
            <v>256794</v>
          </cell>
          <cell r="BF46">
            <v>258885</v>
          </cell>
          <cell r="BG46">
            <v>264098</v>
          </cell>
          <cell r="BH46">
            <v>267353</v>
          </cell>
          <cell r="BI46">
            <v>269030</v>
          </cell>
          <cell r="BJ46">
            <v>269030</v>
          </cell>
          <cell r="BL46">
            <v>271887</v>
          </cell>
          <cell r="BM46">
            <v>281981</v>
          </cell>
          <cell r="BN46">
            <v>291310</v>
          </cell>
          <cell r="BO46">
            <v>302691</v>
          </cell>
          <cell r="BP46">
            <v>302691</v>
          </cell>
          <cell r="BR46">
            <v>306084</v>
          </cell>
          <cell r="BS46">
            <v>316769</v>
          </cell>
          <cell r="BT46">
            <v>320050</v>
          </cell>
          <cell r="BU46">
            <v>326650</v>
          </cell>
          <cell r="BV46">
            <v>326650</v>
          </cell>
          <cell r="BX46">
            <v>334634</v>
          </cell>
          <cell r="BY46">
            <v>346278</v>
          </cell>
          <cell r="BZ46">
            <v>351744</v>
          </cell>
          <cell r="CA46">
            <v>360325</v>
          </cell>
          <cell r="CB46">
            <v>360325</v>
          </cell>
          <cell r="CD46">
            <v>380456</v>
          </cell>
          <cell r="CE46">
            <v>386371</v>
          </cell>
          <cell r="CF46">
            <v>392890</v>
          </cell>
          <cell r="CG46">
            <v>400552</v>
          </cell>
          <cell r="CH46">
            <v>400552</v>
          </cell>
          <cell r="CJ46">
            <v>408532</v>
          </cell>
          <cell r="CK46">
            <v>428704</v>
          </cell>
          <cell r="CL46">
            <v>436222</v>
          </cell>
          <cell r="DJ46" t="str">
            <v>mstag:additionalPaidInCapital</v>
          </cell>
          <cell r="DK46">
            <v>3</v>
          </cell>
          <cell r="DL46" t="str">
            <v>ISO4217:USD</v>
          </cell>
          <cell r="DM46" t="b">
            <v>0</v>
          </cell>
          <cell r="DX46" t="b">
            <v>0</v>
          </cell>
          <cell r="DY46" t="b">
            <v>0</v>
          </cell>
          <cell r="DZ46" t="b">
            <v>0</v>
          </cell>
          <cell r="EA46" t="b">
            <v>1</v>
          </cell>
        </row>
        <row r="47">
          <cell r="A47" t="str">
            <v>Retained earnings</v>
          </cell>
          <cell r="F47">
            <v>37579</v>
          </cell>
          <cell r="G47">
            <v>48651</v>
          </cell>
          <cell r="H47">
            <v>62742</v>
          </cell>
          <cell r="I47">
            <v>81713</v>
          </cell>
          <cell r="J47">
            <v>104751</v>
          </cell>
          <cell r="K47">
            <v>135523</v>
          </cell>
          <cell r="L47">
            <v>180908</v>
          </cell>
          <cell r="M47">
            <v>232616</v>
          </cell>
          <cell r="N47">
            <v>298968</v>
          </cell>
          <cell r="O47">
            <v>380960</v>
          </cell>
          <cell r="P47">
            <v>481047</v>
          </cell>
          <cell r="Q47">
            <v>620613</v>
          </cell>
          <cell r="R47">
            <v>784320</v>
          </cell>
          <cell r="S47">
            <v>962405</v>
          </cell>
          <cell r="T47">
            <v>1159749.8072394417</v>
          </cell>
          <cell r="U47">
            <v>1382757.9417287328</v>
          </cell>
          <cell r="V47">
            <v>1639783.974860166</v>
          </cell>
          <cell r="W47">
            <v>1908899.5180537172</v>
          </cell>
          <cell r="X47">
            <v>2222594.6381853349</v>
          </cell>
          <cell r="AA47" t="str">
            <v>Retained earnings</v>
          </cell>
          <cell r="AB47">
            <v>86720</v>
          </cell>
          <cell r="AC47">
            <v>92696</v>
          </cell>
          <cell r="AD47">
            <v>99319</v>
          </cell>
          <cell r="AE47">
            <v>104751</v>
          </cell>
          <cell r="AF47">
            <v>104751</v>
          </cell>
          <cell r="AH47">
            <v>110570</v>
          </cell>
          <cell r="AI47">
            <v>118242</v>
          </cell>
          <cell r="AJ47">
            <v>126603</v>
          </cell>
          <cell r="AK47">
            <v>135523</v>
          </cell>
          <cell r="AL47">
            <v>135523</v>
          </cell>
          <cell r="AN47">
            <v>144126</v>
          </cell>
          <cell r="AO47">
            <v>155895</v>
          </cell>
          <cell r="AP47">
            <v>169307</v>
          </cell>
          <cell r="AQ47">
            <v>180908</v>
          </cell>
          <cell r="AR47">
            <v>180908</v>
          </cell>
          <cell r="AT47">
            <v>192475</v>
          </cell>
          <cell r="AU47">
            <v>206828</v>
          </cell>
          <cell r="AV47">
            <v>223400</v>
          </cell>
          <cell r="AW47">
            <v>232616</v>
          </cell>
          <cell r="AX47">
            <v>232616</v>
          </cell>
          <cell r="AZ47">
            <v>244933</v>
          </cell>
          <cell r="BA47">
            <v>262919</v>
          </cell>
          <cell r="BB47">
            <v>283060</v>
          </cell>
          <cell r="BC47">
            <v>298968</v>
          </cell>
          <cell r="BD47">
            <v>298968</v>
          </cell>
          <cell r="BF47">
            <v>315610</v>
          </cell>
          <cell r="BG47">
            <v>338157</v>
          </cell>
          <cell r="BH47">
            <v>362253</v>
          </cell>
          <cell r="BI47">
            <v>380960</v>
          </cell>
          <cell r="BJ47">
            <v>380960</v>
          </cell>
          <cell r="BL47">
            <v>400688</v>
          </cell>
          <cell r="BM47">
            <v>427612</v>
          </cell>
          <cell r="BN47">
            <v>457145</v>
          </cell>
          <cell r="BO47">
            <v>481047</v>
          </cell>
          <cell r="BP47">
            <v>481047</v>
          </cell>
          <cell r="BR47">
            <v>508173</v>
          </cell>
          <cell r="BS47">
            <v>540825</v>
          </cell>
          <cell r="BT47">
            <v>574068</v>
          </cell>
          <cell r="BU47">
            <v>620613</v>
          </cell>
          <cell r="BV47">
            <v>620613</v>
          </cell>
          <cell r="BX47">
            <v>653826</v>
          </cell>
          <cell r="BY47">
            <v>696190</v>
          </cell>
          <cell r="BZ47">
            <v>744813</v>
          </cell>
          <cell r="CA47">
            <v>784320</v>
          </cell>
          <cell r="CB47">
            <v>784320</v>
          </cell>
          <cell r="CD47">
            <v>824884</v>
          </cell>
          <cell r="CE47">
            <v>874197</v>
          </cell>
          <cell r="CF47">
            <v>922053</v>
          </cell>
          <cell r="CG47">
            <v>962405</v>
          </cell>
          <cell r="CH47">
            <v>962405</v>
          </cell>
          <cell r="CJ47">
            <v>1010812</v>
          </cell>
          <cell r="CK47">
            <v>1062711</v>
          </cell>
          <cell r="CL47">
            <v>1115798</v>
          </cell>
          <cell r="DJ47" t="str">
            <v>mstag:retainedEarnings</v>
          </cell>
          <cell r="DK47">
            <v>3</v>
          </cell>
          <cell r="DL47" t="str">
            <v>ISO4217:USD</v>
          </cell>
          <cell r="DM47" t="b">
            <v>0</v>
          </cell>
          <cell r="DX47" t="b">
            <v>0</v>
          </cell>
          <cell r="DY47" t="b">
            <v>0</v>
          </cell>
          <cell r="DZ47" t="b">
            <v>0</v>
          </cell>
          <cell r="EA47" t="b">
            <v>1</v>
          </cell>
        </row>
        <row r="48">
          <cell r="A48" t="str">
            <v>Shareholders' equity</v>
          </cell>
          <cell r="F48">
            <v>57805</v>
          </cell>
          <cell r="G48">
            <v>70224</v>
          </cell>
          <cell r="H48">
            <v>133870</v>
          </cell>
          <cell r="I48">
            <v>155782</v>
          </cell>
          <cell r="J48">
            <v>182039</v>
          </cell>
          <cell r="K48">
            <v>218394</v>
          </cell>
          <cell r="L48">
            <v>403044</v>
          </cell>
          <cell r="M48">
            <v>463731</v>
          </cell>
          <cell r="N48">
            <v>556291</v>
          </cell>
          <cell r="O48">
            <v>650524</v>
          </cell>
          <cell r="P48">
            <v>784285</v>
          </cell>
          <cell r="Q48">
            <v>947817</v>
          </cell>
          <cell r="R48">
            <v>1145769</v>
          </cell>
          <cell r="S48">
            <v>1364096</v>
          </cell>
          <cell r="T48">
            <v>1601851.978458042</v>
          </cell>
          <cell r="U48">
            <v>1869988.0130397684</v>
          </cell>
          <cell r="V48">
            <v>2177521.8229568913</v>
          </cell>
          <cell r="W48">
            <v>2502779.2373746708</v>
          </cell>
          <cell r="X48">
            <v>2878241.0454398976</v>
          </cell>
          <cell r="AA48" t="str">
            <v>Shareholders' equity</v>
          </cell>
          <cell r="AB48">
            <v>161928</v>
          </cell>
          <cell r="AC48">
            <v>168680</v>
          </cell>
          <cell r="AD48">
            <v>175865</v>
          </cell>
          <cell r="AE48">
            <v>182039</v>
          </cell>
          <cell r="AF48">
            <v>182039</v>
          </cell>
          <cell r="AH48">
            <v>189565</v>
          </cell>
          <cell r="AI48">
            <v>197672</v>
          </cell>
          <cell r="AJ48">
            <v>206732</v>
          </cell>
          <cell r="AK48">
            <v>218394</v>
          </cell>
          <cell r="AL48">
            <v>218394</v>
          </cell>
          <cell r="AN48">
            <v>342428</v>
          </cell>
          <cell r="AO48">
            <v>375363</v>
          </cell>
          <cell r="AP48">
            <v>389709</v>
          </cell>
          <cell r="AQ48">
            <v>403044</v>
          </cell>
          <cell r="AR48">
            <v>403044</v>
          </cell>
          <cell r="AT48">
            <v>417274</v>
          </cell>
          <cell r="AU48">
            <v>433925</v>
          </cell>
          <cell r="AV48">
            <v>452180</v>
          </cell>
          <cell r="AW48">
            <v>463731</v>
          </cell>
          <cell r="AX48">
            <v>463731</v>
          </cell>
          <cell r="AZ48">
            <v>478085</v>
          </cell>
          <cell r="BA48">
            <v>505770</v>
          </cell>
          <cell r="BB48">
            <v>533665</v>
          </cell>
          <cell r="BC48">
            <v>556291</v>
          </cell>
          <cell r="BD48">
            <v>556291</v>
          </cell>
          <cell r="BF48">
            <v>575024</v>
          </cell>
          <cell r="BG48">
            <v>602786</v>
          </cell>
          <cell r="BH48">
            <v>630139</v>
          </cell>
          <cell r="BI48">
            <v>650524</v>
          </cell>
          <cell r="BJ48">
            <v>650524</v>
          </cell>
          <cell r="BL48">
            <v>673110</v>
          </cell>
          <cell r="BM48">
            <v>710132</v>
          </cell>
          <cell r="BN48">
            <v>748998</v>
          </cell>
          <cell r="BO48">
            <v>784285</v>
          </cell>
          <cell r="BP48">
            <v>784285</v>
          </cell>
          <cell r="BR48">
            <v>814805</v>
          </cell>
          <cell r="BS48">
            <v>858145</v>
          </cell>
          <cell r="BT48">
            <v>894670</v>
          </cell>
          <cell r="BU48">
            <v>947817</v>
          </cell>
          <cell r="BV48">
            <v>947817</v>
          </cell>
          <cell r="BX48">
            <v>989016</v>
          </cell>
          <cell r="BY48">
            <v>1043586</v>
          </cell>
          <cell r="BZ48">
            <v>1097678</v>
          </cell>
          <cell r="CA48">
            <v>1145769</v>
          </cell>
          <cell r="CB48">
            <v>1145769</v>
          </cell>
          <cell r="CD48">
            <v>1206472</v>
          </cell>
          <cell r="CE48">
            <v>1261702</v>
          </cell>
          <cell r="CF48">
            <v>1316079</v>
          </cell>
          <cell r="CG48">
            <v>1364096</v>
          </cell>
          <cell r="CH48">
            <v>1364096</v>
          </cell>
          <cell r="CJ48">
            <v>1420485</v>
          </cell>
          <cell r="CK48">
            <v>1492563</v>
          </cell>
          <cell r="CL48">
            <v>1553171</v>
          </cell>
        </row>
        <row r="50">
          <cell r="A50" t="str">
            <v>Liabilities and shareholders' equity</v>
          </cell>
          <cell r="F50">
            <v>73112</v>
          </cell>
          <cell r="G50">
            <v>87327</v>
          </cell>
          <cell r="H50">
            <v>153604</v>
          </cell>
          <cell r="I50">
            <v>183623</v>
          </cell>
          <cell r="J50">
            <v>247617</v>
          </cell>
          <cell r="K50">
            <v>493288</v>
          </cell>
          <cell r="L50">
            <v>610442</v>
          </cell>
          <cell r="M50">
            <v>715995</v>
          </cell>
          <cell r="N50">
            <v>856859</v>
          </cell>
          <cell r="O50">
            <v>1009419</v>
          </cell>
          <cell r="P50">
            <v>1187592</v>
          </cell>
          <cell r="Q50">
            <v>1432357</v>
          </cell>
          <cell r="R50">
            <v>1713899</v>
          </cell>
          <cell r="S50">
            <v>1977496</v>
          </cell>
          <cell r="T50">
            <v>2312838.5742203705</v>
          </cell>
          <cell r="U50">
            <v>2642182.0057694167</v>
          </cell>
          <cell r="V50">
            <v>3024925.827456261</v>
          </cell>
          <cell r="W50">
            <v>3428864.0387330353</v>
          </cell>
          <cell r="X50">
            <v>3881228.2468320443</v>
          </cell>
          <cell r="AA50" t="str">
            <v>Liabilities and shareholders' equity</v>
          </cell>
          <cell r="AB50">
            <v>199345</v>
          </cell>
          <cell r="AC50">
            <v>215301</v>
          </cell>
          <cell r="AD50">
            <v>229721</v>
          </cell>
          <cell r="AE50">
            <v>247617</v>
          </cell>
          <cell r="AF50">
            <v>247617</v>
          </cell>
          <cell r="AH50">
            <v>404221</v>
          </cell>
          <cell r="AI50">
            <v>421545</v>
          </cell>
          <cell r="AJ50">
            <v>454066</v>
          </cell>
          <cell r="AK50">
            <v>493288</v>
          </cell>
          <cell r="AL50">
            <v>493288</v>
          </cell>
          <cell r="AN50">
            <v>513542</v>
          </cell>
          <cell r="AO50">
            <v>557321</v>
          </cell>
          <cell r="AP50">
            <v>581346</v>
          </cell>
          <cell r="AQ50">
            <v>610442</v>
          </cell>
          <cell r="AR50">
            <v>610442</v>
          </cell>
          <cell r="AT50">
            <v>633535</v>
          </cell>
          <cell r="AU50">
            <v>676988</v>
          </cell>
          <cell r="AV50">
            <v>722007</v>
          </cell>
          <cell r="AW50">
            <v>715995</v>
          </cell>
          <cell r="AX50">
            <v>715995</v>
          </cell>
          <cell r="AZ50">
            <v>730015</v>
          </cell>
          <cell r="BA50">
            <v>758003</v>
          </cell>
          <cell r="BB50">
            <v>772420</v>
          </cell>
          <cell r="BC50">
            <v>856859</v>
          </cell>
          <cell r="BD50">
            <v>856859</v>
          </cell>
          <cell r="BF50">
            <v>894783</v>
          </cell>
          <cell r="BG50">
            <v>944445</v>
          </cell>
          <cell r="BH50">
            <v>974963</v>
          </cell>
          <cell r="BI50">
            <v>1009419</v>
          </cell>
          <cell r="BJ50">
            <v>1009419</v>
          </cell>
          <cell r="BL50">
            <v>1028663</v>
          </cell>
          <cell r="BM50">
            <v>1093802</v>
          </cell>
          <cell r="BN50">
            <v>1140617</v>
          </cell>
          <cell r="BO50">
            <v>1187592</v>
          </cell>
          <cell r="BP50">
            <v>1187592</v>
          </cell>
          <cell r="BR50">
            <v>1252977</v>
          </cell>
          <cell r="BS50">
            <v>1352715</v>
          </cell>
          <cell r="BT50">
            <v>1405328</v>
          </cell>
          <cell r="BU50">
            <v>1432357</v>
          </cell>
          <cell r="BV50">
            <v>1432357</v>
          </cell>
          <cell r="BX50">
            <v>1505067</v>
          </cell>
          <cell r="BY50">
            <v>1608109</v>
          </cell>
          <cell r="BZ50">
            <v>1662010</v>
          </cell>
          <cell r="CA50">
            <v>1713899</v>
          </cell>
          <cell r="CB50">
            <v>1713899</v>
          </cell>
          <cell r="CD50">
            <v>1802994</v>
          </cell>
          <cell r="CE50">
            <v>1916326</v>
          </cell>
          <cell r="CF50">
            <v>1945868</v>
          </cell>
          <cell r="CG50">
            <v>1977496</v>
          </cell>
          <cell r="CH50">
            <v>1977496</v>
          </cell>
          <cell r="CJ50">
            <v>2093628</v>
          </cell>
          <cell r="CK50">
            <v>2184704</v>
          </cell>
          <cell r="CL50">
            <v>2260550</v>
          </cell>
        </row>
        <row r="51">
          <cell r="A51" t="str">
            <v>Check</v>
          </cell>
          <cell r="H51">
            <v>0</v>
          </cell>
          <cell r="I51">
            <v>0</v>
          </cell>
          <cell r="J51">
            <v>0</v>
          </cell>
          <cell r="K51">
            <v>0</v>
          </cell>
          <cell r="L51">
            <v>0</v>
          </cell>
          <cell r="M51">
            <v>0</v>
          </cell>
          <cell r="N51">
            <v>0</v>
          </cell>
          <cell r="O51">
            <v>0</v>
          </cell>
          <cell r="P51">
            <v>0</v>
          </cell>
          <cell r="Q51">
            <v>0</v>
          </cell>
          <cell r="R51">
            <v>0</v>
          </cell>
          <cell r="S51">
            <v>0</v>
          </cell>
          <cell r="T51">
            <v>71292.981842178851</v>
          </cell>
          <cell r="U51">
            <v>135195.25822754111</v>
          </cell>
          <cell r="V51">
            <v>218171.10637143161</v>
          </cell>
          <cell r="W51">
            <v>309894.48862980818</v>
          </cell>
          <cell r="X51">
            <v>418746.22724559857</v>
          </cell>
          <cell r="AA51" t="str">
            <v>Check</v>
          </cell>
          <cell r="AB51">
            <v>0</v>
          </cell>
          <cell r="AC51">
            <v>0</v>
          </cell>
          <cell r="AD51">
            <v>0</v>
          </cell>
          <cell r="AE51">
            <v>0</v>
          </cell>
          <cell r="AF51">
            <v>0</v>
          </cell>
          <cell r="AH51">
            <v>0</v>
          </cell>
          <cell r="AI51">
            <v>0</v>
          </cell>
          <cell r="AJ51">
            <v>0</v>
          </cell>
          <cell r="AK51">
            <v>0</v>
          </cell>
          <cell r="AL51">
            <v>0</v>
          </cell>
          <cell r="AN51">
            <v>0</v>
          </cell>
          <cell r="AO51">
            <v>0</v>
          </cell>
          <cell r="AQ51">
            <v>0</v>
          </cell>
          <cell r="AR51">
            <v>0</v>
          </cell>
          <cell r="AT51">
            <v>0</v>
          </cell>
          <cell r="AU51">
            <v>0</v>
          </cell>
          <cell r="AV51">
            <v>0</v>
          </cell>
          <cell r="AW51">
            <v>0</v>
          </cell>
          <cell r="AX51">
            <v>0</v>
          </cell>
          <cell r="AZ51">
            <v>0</v>
          </cell>
          <cell r="BA51">
            <v>0</v>
          </cell>
          <cell r="BB51">
            <v>0</v>
          </cell>
          <cell r="BC51">
            <v>0</v>
          </cell>
          <cell r="BD51">
            <v>0</v>
          </cell>
          <cell r="BF51">
            <v>0</v>
          </cell>
          <cell r="BG51">
            <v>0</v>
          </cell>
          <cell r="BH51">
            <v>0</v>
          </cell>
          <cell r="BI51">
            <v>0</v>
          </cell>
          <cell r="BJ51">
            <v>0</v>
          </cell>
          <cell r="BL51">
            <v>0</v>
          </cell>
          <cell r="BM51">
            <v>0</v>
          </cell>
          <cell r="BN51">
            <v>0</v>
          </cell>
          <cell r="BO51">
            <v>0</v>
          </cell>
          <cell r="BP51">
            <v>0</v>
          </cell>
          <cell r="BR51">
            <v>0</v>
          </cell>
          <cell r="BS51">
            <v>0</v>
          </cell>
          <cell r="BT51">
            <v>0</v>
          </cell>
          <cell r="BU51">
            <v>0</v>
          </cell>
          <cell r="BV51">
            <v>0</v>
          </cell>
          <cell r="BX51">
            <v>0</v>
          </cell>
          <cell r="BY51">
            <v>0</v>
          </cell>
          <cell r="BZ51">
            <v>0</v>
          </cell>
          <cell r="CA51">
            <v>0</v>
          </cell>
          <cell r="CB51">
            <v>0</v>
          </cell>
          <cell r="CD51">
            <v>0</v>
          </cell>
          <cell r="CE51">
            <v>0</v>
          </cell>
          <cell r="CF51">
            <v>0</v>
          </cell>
          <cell r="CG51">
            <v>0</v>
          </cell>
          <cell r="CH51">
            <v>0</v>
          </cell>
          <cell r="CJ51">
            <v>0</v>
          </cell>
          <cell r="CK51">
            <v>0</v>
          </cell>
        </row>
        <row r="53">
          <cell r="A53" t="str">
            <v>Return Ratios:</v>
          </cell>
          <cell r="T53">
            <v>3.5253123670664133E-2</v>
          </cell>
          <cell r="AA53" t="str">
            <v>Return Ratios:</v>
          </cell>
        </row>
        <row r="54">
          <cell r="A54" t="str">
            <v>Working Capital</v>
          </cell>
          <cell r="F54">
            <v>41193</v>
          </cell>
          <cell r="G54">
            <v>41416</v>
          </cell>
          <cell r="H54">
            <v>80471</v>
          </cell>
          <cell r="I54">
            <v>74403</v>
          </cell>
          <cell r="J54">
            <v>93763</v>
          </cell>
          <cell r="K54">
            <v>208363</v>
          </cell>
          <cell r="L54">
            <v>249351</v>
          </cell>
          <cell r="M54">
            <v>296272</v>
          </cell>
          <cell r="N54">
            <v>431329</v>
          </cell>
          <cell r="O54">
            <v>483623</v>
          </cell>
          <cell r="P54">
            <v>441617</v>
          </cell>
          <cell r="Q54">
            <v>479662</v>
          </cell>
          <cell r="R54">
            <v>424974</v>
          </cell>
          <cell r="S54">
            <v>566892</v>
          </cell>
          <cell r="T54">
            <v>570955.87081787875</v>
          </cell>
          <cell r="U54">
            <v>613954.24549681856</v>
          </cell>
          <cell r="V54">
            <v>661138.61704488483</v>
          </cell>
          <cell r="W54">
            <v>706167.08772272081</v>
          </cell>
          <cell r="X54">
            <v>781935.05396749428</v>
          </cell>
          <cell r="AA54" t="str">
            <v>Working Capital</v>
          </cell>
          <cell r="AB54">
            <v>73257</v>
          </cell>
          <cell r="AC54">
            <v>74699</v>
          </cell>
          <cell r="AD54">
            <v>88569</v>
          </cell>
          <cell r="AE54">
            <v>93763</v>
          </cell>
          <cell r="AF54">
            <v>93763</v>
          </cell>
          <cell r="AH54">
            <v>168219</v>
          </cell>
          <cell r="AI54">
            <v>176410</v>
          </cell>
          <cell r="AJ54">
            <v>192868</v>
          </cell>
          <cell r="AK54">
            <v>208363</v>
          </cell>
          <cell r="AL54">
            <v>208363</v>
          </cell>
          <cell r="AN54">
            <v>207142</v>
          </cell>
          <cell r="AO54">
            <v>221918</v>
          </cell>
          <cell r="AP54">
            <v>209729</v>
          </cell>
          <cell r="AQ54">
            <v>249351</v>
          </cell>
          <cell r="AR54">
            <v>249351</v>
          </cell>
          <cell r="AT54">
            <v>257876</v>
          </cell>
          <cell r="AU54">
            <v>276107</v>
          </cell>
          <cell r="AV54">
            <v>299987</v>
          </cell>
          <cell r="AW54">
            <v>296272</v>
          </cell>
          <cell r="AX54">
            <v>296272</v>
          </cell>
          <cell r="AZ54">
            <v>335529</v>
          </cell>
          <cell r="BA54">
            <v>347154</v>
          </cell>
          <cell r="BB54">
            <v>364419</v>
          </cell>
          <cell r="BC54">
            <v>431329</v>
          </cell>
          <cell r="BD54">
            <v>431329</v>
          </cell>
          <cell r="BF54">
            <v>435104</v>
          </cell>
          <cell r="BG54">
            <v>452203</v>
          </cell>
          <cell r="BH54">
            <v>453514</v>
          </cell>
          <cell r="BI54">
            <v>483623</v>
          </cell>
          <cell r="BJ54">
            <v>483623</v>
          </cell>
          <cell r="BL54">
            <v>450945</v>
          </cell>
          <cell r="BM54">
            <v>447248</v>
          </cell>
          <cell r="BN54">
            <v>440293</v>
          </cell>
          <cell r="BO54">
            <v>441617</v>
          </cell>
          <cell r="BP54">
            <v>441617</v>
          </cell>
          <cell r="BR54">
            <v>424996</v>
          </cell>
          <cell r="BS54">
            <v>441900</v>
          </cell>
          <cell r="BT54">
            <v>449785</v>
          </cell>
          <cell r="BU54">
            <v>479662</v>
          </cell>
          <cell r="BV54">
            <v>479662</v>
          </cell>
          <cell r="BX54">
            <v>484612</v>
          </cell>
          <cell r="BY54">
            <v>373471</v>
          </cell>
          <cell r="BZ54">
            <v>410009</v>
          </cell>
          <cell r="CA54">
            <v>424974</v>
          </cell>
          <cell r="CB54">
            <v>424974</v>
          </cell>
          <cell r="CD54">
            <v>454435</v>
          </cell>
          <cell r="CE54">
            <v>529045</v>
          </cell>
          <cell r="CF54">
            <v>550015</v>
          </cell>
          <cell r="CG54">
            <v>566892</v>
          </cell>
          <cell r="CH54">
            <v>566892</v>
          </cell>
          <cell r="CJ54">
            <v>573174</v>
          </cell>
          <cell r="CK54">
            <v>565416</v>
          </cell>
          <cell r="CL54">
            <v>571883</v>
          </cell>
        </row>
        <row r="55">
          <cell r="A55" t="str">
            <v>Net Operating Assets</v>
          </cell>
          <cell r="F55">
            <v>47004</v>
          </cell>
          <cell r="G55">
            <v>64165</v>
          </cell>
          <cell r="H55">
            <v>106676</v>
          </cell>
          <cell r="I55">
            <v>155456</v>
          </cell>
          <cell r="J55">
            <v>199245</v>
          </cell>
          <cell r="K55">
            <v>400023</v>
          </cell>
          <cell r="L55">
            <v>502815</v>
          </cell>
          <cell r="M55">
            <v>590775</v>
          </cell>
          <cell r="N55">
            <v>720654</v>
          </cell>
          <cell r="O55">
            <v>809961</v>
          </cell>
          <cell r="P55">
            <v>860780</v>
          </cell>
          <cell r="Q55">
            <v>958013</v>
          </cell>
          <cell r="R55">
            <v>1191108</v>
          </cell>
          <cell r="S55">
            <v>1414384</v>
          </cell>
          <cell r="T55">
            <v>1584785.1694914429</v>
          </cell>
          <cell r="U55">
            <v>1782752.8049008665</v>
          </cell>
          <cell r="V55">
            <v>1999721.9627298417</v>
          </cell>
          <cell r="W55">
            <v>2225262.1809555218</v>
          </cell>
          <cell r="X55">
            <v>2484062.8793457793</v>
          </cell>
          <cell r="AA55" t="str">
            <v>Net Operating Assets</v>
          </cell>
        </row>
        <row r="56">
          <cell r="A56" t="str">
            <v>Non-Cash Working Capital</v>
          </cell>
          <cell r="F56">
            <v>29165</v>
          </cell>
          <cell r="G56">
            <v>35977</v>
          </cell>
          <cell r="H56">
            <v>54228</v>
          </cell>
          <cell r="I56">
            <v>72196</v>
          </cell>
          <cell r="J56">
            <v>90478</v>
          </cell>
          <cell r="K56">
            <v>206135</v>
          </cell>
          <cell r="L56">
            <v>239060</v>
          </cell>
          <cell r="M56">
            <v>286568</v>
          </cell>
          <cell r="N56">
            <v>415788</v>
          </cell>
          <cell r="O56">
            <v>453788</v>
          </cell>
          <cell r="P56">
            <v>420523</v>
          </cell>
          <cell r="Q56">
            <v>410634.00000000006</v>
          </cell>
          <cell r="R56">
            <v>393590.00000000006</v>
          </cell>
          <cell r="S56">
            <v>536989</v>
          </cell>
          <cell r="T56">
            <v>519991.04369345866</v>
          </cell>
          <cell r="U56">
            <v>556723.29558545735</v>
          </cell>
          <cell r="V56">
            <v>596318.86318926699</v>
          </cell>
          <cell r="W56">
            <v>633353.51993337984</v>
          </cell>
          <cell r="X56">
            <v>701312.11511897459</v>
          </cell>
          <cell r="AA56" t="str">
            <v>Non-Cash Working Capital</v>
          </cell>
          <cell r="AB56">
            <v>68472</v>
          </cell>
          <cell r="AC56">
            <v>71691</v>
          </cell>
          <cell r="AD56">
            <v>85944</v>
          </cell>
          <cell r="AE56">
            <v>90478</v>
          </cell>
          <cell r="AF56">
            <v>90478</v>
          </cell>
          <cell r="AH56">
            <v>165341</v>
          </cell>
          <cell r="AI56">
            <v>173994</v>
          </cell>
          <cell r="AJ56">
            <v>190284</v>
          </cell>
          <cell r="AK56">
            <v>206135</v>
          </cell>
          <cell r="AL56">
            <v>206135</v>
          </cell>
          <cell r="AN56">
            <v>203412</v>
          </cell>
          <cell r="AO56">
            <v>217304</v>
          </cell>
          <cell r="AP56">
            <v>206500</v>
          </cell>
          <cell r="AQ56">
            <v>239060</v>
          </cell>
          <cell r="AR56">
            <v>239060</v>
          </cell>
          <cell r="AT56">
            <v>247944</v>
          </cell>
          <cell r="AU56">
            <v>264622</v>
          </cell>
          <cell r="AV56">
            <v>287218</v>
          </cell>
          <cell r="AW56">
            <v>286568</v>
          </cell>
          <cell r="AX56">
            <v>286568</v>
          </cell>
          <cell r="AZ56">
            <v>323490</v>
          </cell>
          <cell r="BA56">
            <v>329853</v>
          </cell>
          <cell r="BB56">
            <v>330640</v>
          </cell>
          <cell r="BC56">
            <v>415788</v>
          </cell>
          <cell r="BD56">
            <v>415788</v>
          </cell>
          <cell r="BF56">
            <v>414213</v>
          </cell>
          <cell r="BG56">
            <v>424351</v>
          </cell>
          <cell r="BH56">
            <v>421133</v>
          </cell>
          <cell r="BI56">
            <v>453788</v>
          </cell>
          <cell r="BJ56">
            <v>453788</v>
          </cell>
          <cell r="BL56">
            <v>431201</v>
          </cell>
          <cell r="BM56">
            <v>421018</v>
          </cell>
          <cell r="BN56">
            <v>407248</v>
          </cell>
          <cell r="BO56">
            <v>420523</v>
          </cell>
          <cell r="BP56">
            <v>420523</v>
          </cell>
          <cell r="BR56">
            <v>379659</v>
          </cell>
          <cell r="BS56">
            <v>353783</v>
          </cell>
          <cell r="BT56">
            <v>366166</v>
          </cell>
          <cell r="BU56">
            <v>410634.00000000006</v>
          </cell>
          <cell r="BV56">
            <v>410634.00000000006</v>
          </cell>
          <cell r="BX56">
            <v>395342.00000000006</v>
          </cell>
          <cell r="BY56">
            <v>337019.00000000006</v>
          </cell>
          <cell r="BZ56">
            <v>358418.00000000006</v>
          </cell>
          <cell r="CA56">
            <v>393590.00000000006</v>
          </cell>
          <cell r="CB56">
            <v>393590.00000000006</v>
          </cell>
          <cell r="CD56">
            <v>399145.00000000006</v>
          </cell>
          <cell r="CE56">
            <v>473798.00000000006</v>
          </cell>
          <cell r="CF56">
            <v>509192</v>
          </cell>
          <cell r="CG56">
            <v>536989</v>
          </cell>
          <cell r="CH56">
            <v>536989</v>
          </cell>
          <cell r="CJ56">
            <v>482957</v>
          </cell>
          <cell r="CK56">
            <v>472932</v>
          </cell>
          <cell r="CL56">
            <v>462100</v>
          </cell>
        </row>
        <row r="57">
          <cell r="A57" t="str">
            <v>Current Ratio</v>
          </cell>
          <cell r="F57">
            <v>3.9320948110185778</v>
          </cell>
          <cell r="G57">
            <v>3.6161329037963488</v>
          </cell>
          <cell r="H57">
            <v>5.4275653370013757</v>
          </cell>
          <cell r="I57">
            <v>3.8895491087032505</v>
          </cell>
          <cell r="J57">
            <v>3.3221883745696807</v>
          </cell>
          <cell r="K57">
            <v>3.0324330124172105</v>
          </cell>
          <cell r="L57">
            <v>3.1682318568372723</v>
          </cell>
          <cell r="M57">
            <v>2.937279313681898</v>
          </cell>
          <cell r="N57">
            <v>4.5607003698322544</v>
          </cell>
          <cell r="O57">
            <v>4.2805347912794565</v>
          </cell>
          <cell r="P57">
            <v>2.7961548473164464</v>
          </cell>
          <cell r="Q57">
            <v>2.4369096655333045</v>
          </cell>
          <cell r="R57">
            <v>1.8750064342644657</v>
          </cell>
          <cell r="S57">
            <v>2.3068531803847074</v>
          </cell>
          <cell r="T57">
            <v>2.1377044982313653</v>
          </cell>
          <cell r="U57">
            <v>2.1003420720342834</v>
          </cell>
          <cell r="V57">
            <v>2.0572390015522983</v>
          </cell>
          <cell r="W57">
            <v>2.0154759265031603</v>
          </cell>
          <cell r="X57">
            <v>2.0265759690655902</v>
          </cell>
          <cell r="AA57" t="str">
            <v>Current Ratio</v>
          </cell>
          <cell r="AB57">
            <v>3.0789204835688744</v>
          </cell>
          <cell r="AC57">
            <v>2.6838890016005048</v>
          </cell>
          <cell r="AD57">
            <v>3.3442115292996664</v>
          </cell>
          <cell r="AE57">
            <v>3.3221883745696807</v>
          </cell>
          <cell r="AF57">
            <v>3.3221883745696807</v>
          </cell>
          <cell r="AH57">
            <v>3.0055916542473922</v>
          </cell>
          <cell r="AI57">
            <v>3.1928450676213207</v>
          </cell>
          <cell r="AJ57">
            <v>3.2893974645078581</v>
          </cell>
          <cell r="AK57">
            <v>3.0324330124172105</v>
          </cell>
          <cell r="AL57">
            <v>3.0324330124172105</v>
          </cell>
          <cell r="AN57">
            <v>2.8058672246196767</v>
          </cell>
          <cell r="AO57">
            <v>2.712158502619336</v>
          </cell>
          <cell r="AP57">
            <v>2.4919579151046074</v>
          </cell>
          <cell r="AQ57">
            <v>3.1682318568372723</v>
          </cell>
          <cell r="AR57">
            <v>3.1682318568372723</v>
          </cell>
          <cell r="AT57">
            <v>3.2634798865960377</v>
          </cell>
          <cell r="AU57">
            <v>3.2586548215045319</v>
          </cell>
          <cell r="AV57">
            <v>3.3223481505566137</v>
          </cell>
          <cell r="AW57">
            <v>2.937279313681898</v>
          </cell>
          <cell r="AX57">
            <v>2.937279313681898</v>
          </cell>
          <cell r="AZ57">
            <v>3.74125</v>
          </cell>
          <cell r="BA57">
            <v>3.6812641920385558</v>
          </cell>
          <cell r="BB57">
            <v>3.9657942282338006</v>
          </cell>
          <cell r="BC57">
            <v>4.5607003698322544</v>
          </cell>
          <cell r="BD57">
            <v>4.5607003698322544</v>
          </cell>
          <cell r="BF57">
            <v>4.143201832012541</v>
          </cell>
          <cell r="BG57">
            <v>3.898421325881154</v>
          </cell>
          <cell r="BH57">
            <v>3.7270179911487396</v>
          </cell>
          <cell r="BI57">
            <v>4.2805347912794565</v>
          </cell>
          <cell r="BJ57">
            <v>4.2805347912794565</v>
          </cell>
          <cell r="BL57">
            <v>3.5673367606620094</v>
          </cell>
          <cell r="BM57">
            <v>3.040132284182917</v>
          </cell>
          <cell r="BN57">
            <v>2.7680106652531995</v>
          </cell>
          <cell r="BO57">
            <v>2.7961548473164464</v>
          </cell>
          <cell r="BP57">
            <v>2.7961548473164464</v>
          </cell>
          <cell r="BR57">
            <v>2.4278764421687797</v>
          </cell>
          <cell r="BS57">
            <v>2.2594659453974915</v>
          </cell>
          <cell r="BT57">
            <v>2.2346588928325359</v>
          </cell>
          <cell r="BU57">
            <v>2.4369096655333045</v>
          </cell>
          <cell r="BV57">
            <v>2.4369096655333045</v>
          </cell>
          <cell r="BX57">
            <v>2.325782632841717</v>
          </cell>
          <cell r="BY57">
            <v>1.7549428846919655</v>
          </cell>
          <cell r="BZ57">
            <v>1.8446757752305296</v>
          </cell>
          <cell r="CA57">
            <v>1.8750064342644657</v>
          </cell>
          <cell r="CB57">
            <v>1.8750064342644657</v>
          </cell>
          <cell r="CD57">
            <v>1.8935597472899344</v>
          </cell>
          <cell r="CE57">
            <v>2.0867408353840653</v>
          </cell>
          <cell r="CF57">
            <v>2.205673525665897</v>
          </cell>
          <cell r="CG57">
            <v>2.3068531803847074</v>
          </cell>
          <cell r="CH57">
            <v>2.3068531803847074</v>
          </cell>
          <cell r="CJ57">
            <v>2.152073806819895</v>
          </cell>
          <cell r="CK57">
            <v>2.0447314982991722</v>
          </cell>
          <cell r="CL57">
            <v>2.0323692305470509</v>
          </cell>
        </row>
        <row r="58">
          <cell r="A58" t="str">
            <v>Quick Ratio</v>
          </cell>
          <cell r="F58">
            <v>3.7041782333262154</v>
          </cell>
          <cell r="G58">
            <v>3.4036384309266627</v>
          </cell>
          <cell r="H58">
            <v>5.2716918844566711</v>
          </cell>
          <cell r="I58">
            <v>3.8426735018835685</v>
          </cell>
          <cell r="J58">
            <v>3.265596750625356</v>
          </cell>
          <cell r="K58">
            <v>3.0155776002497099</v>
          </cell>
          <cell r="L58">
            <v>3.0830942070572687</v>
          </cell>
          <cell r="M58">
            <v>2.8770957026652368</v>
          </cell>
          <cell r="N58">
            <v>4.4365341434420813</v>
          </cell>
          <cell r="O58">
            <v>4.0815617750403606</v>
          </cell>
          <cell r="P58">
            <v>2.7103608440301299</v>
          </cell>
          <cell r="Q58">
            <v>2.2301244701406469</v>
          </cell>
          <cell r="R58">
            <v>1.8103878883464661</v>
          </cell>
          <cell r="S58">
            <v>2.2379179499474393</v>
          </cell>
          <cell r="T58">
            <v>2.0361503921531185</v>
          </cell>
          <cell r="U58">
            <v>1.9977715263106381</v>
          </cell>
          <cell r="V58">
            <v>1.9535845332147956</v>
          </cell>
          <cell r="W58">
            <v>1.9107692267738825</v>
          </cell>
          <cell r="X58">
            <v>1.9207288515110221</v>
          </cell>
          <cell r="AA58" t="str">
            <v>Quick Ratio</v>
          </cell>
          <cell r="AB58">
            <v>2.9715080311027866</v>
          </cell>
          <cell r="AC58">
            <v>2.6386240165911499</v>
          </cell>
          <cell r="AD58">
            <v>3.3012016304060134</v>
          </cell>
          <cell r="AE58">
            <v>3.265596750625356</v>
          </cell>
          <cell r="AF58">
            <v>3.265596750625356</v>
          </cell>
          <cell r="AH58">
            <v>2.9832011922503727</v>
          </cell>
          <cell r="AI58">
            <v>3.1752436356404137</v>
          </cell>
          <cell r="AJ58">
            <v>3.2705949385119415</v>
          </cell>
          <cell r="AK58">
            <v>3.0155776002497099</v>
          </cell>
          <cell r="AL58">
            <v>3.0155776002497099</v>
          </cell>
          <cell r="AN58">
            <v>2.7777080336515407</v>
          </cell>
          <cell r="AO58">
            <v>2.6804178593196668</v>
          </cell>
          <cell r="AP58">
            <v>2.4725445142381539</v>
          </cell>
          <cell r="AQ58">
            <v>3.0830942070572687</v>
          </cell>
          <cell r="AR58">
            <v>3.0830942070572687</v>
          </cell>
          <cell r="AT58">
            <v>3.1806914832922257</v>
          </cell>
          <cell r="AU58">
            <v>3.1687935604201432</v>
          </cell>
          <cell r="AV58">
            <v>3.2273677365414093</v>
          </cell>
          <cell r="AW58">
            <v>2.8770957026652368</v>
          </cell>
          <cell r="AX58">
            <v>2.8770957026652368</v>
          </cell>
          <cell r="AZ58">
            <v>3.6469771241830067</v>
          </cell>
          <cell r="BA58">
            <v>3.5515006873966972</v>
          </cell>
          <cell r="BB58">
            <v>3.6949558083890817</v>
          </cell>
          <cell r="BC58">
            <v>4.4365341434420813</v>
          </cell>
          <cell r="BD58">
            <v>4.4365341434420813</v>
          </cell>
          <cell r="BF58">
            <v>3.9958967542459201</v>
          </cell>
          <cell r="BG58">
            <v>3.7231070973034988</v>
          </cell>
          <cell r="BH58">
            <v>3.5353148451029441</v>
          </cell>
          <cell r="BI58">
            <v>4.0815617750403606</v>
          </cell>
          <cell r="BJ58">
            <v>4.0815617750403606</v>
          </cell>
          <cell r="BL58">
            <v>3.4549294892597082</v>
          </cell>
          <cell r="BM58">
            <v>2.9204835214961795</v>
          </cell>
          <cell r="BN58">
            <v>2.6353174077331118</v>
          </cell>
          <cell r="BO58">
            <v>2.7103608440301299</v>
          </cell>
          <cell r="BP58">
            <v>2.7103608440301299</v>
          </cell>
          <cell r="BR58">
            <v>2.2755558691313724</v>
          </cell>
          <cell r="BS58">
            <v>2.0083223366385172</v>
          </cell>
          <cell r="BT58">
            <v>2.0051249111306921</v>
          </cell>
          <cell r="BU58">
            <v>2.2301244701406469</v>
          </cell>
          <cell r="BV58">
            <v>2.2301244701406469</v>
          </cell>
          <cell r="BX58">
            <v>2.081561244114694</v>
          </cell>
          <cell r="BY58">
            <v>1.6812579719871195</v>
          </cell>
          <cell r="BZ58">
            <v>1.7383911133818428</v>
          </cell>
          <cell r="CA58">
            <v>1.8103878883464661</v>
          </cell>
          <cell r="CB58">
            <v>1.8103878883464661</v>
          </cell>
          <cell r="CD58">
            <v>1.7848425084600457</v>
          </cell>
          <cell r="CE58">
            <v>1.9732548919719484</v>
          </cell>
          <cell r="CF58">
            <v>2.1161864928790481</v>
          </cell>
          <cell r="CG58">
            <v>2.2379179499474393</v>
          </cell>
          <cell r="CH58">
            <v>2.2379179499474393</v>
          </cell>
          <cell r="CJ58">
            <v>1.9707385706963609</v>
          </cell>
          <cell r="CK58">
            <v>1.8738467905995304</v>
          </cell>
          <cell r="CL58">
            <v>1.8341877996649529</v>
          </cell>
        </row>
        <row r="59">
          <cell r="A59" t="str">
            <v>Return on Equity (ending)</v>
          </cell>
          <cell r="F59">
            <v>0.14237522705648301</v>
          </cell>
          <cell r="G59">
            <v>0.15766689450899976</v>
          </cell>
          <cell r="H59">
            <v>0.10525883319638456</v>
          </cell>
          <cell r="I59">
            <v>0.12177915291882245</v>
          </cell>
          <cell r="J59">
            <v>0.12713209806689776</v>
          </cell>
          <cell r="K59">
            <v>0.14090130681245822</v>
          </cell>
          <cell r="L59">
            <v>0.11323577574656861</v>
          </cell>
          <cell r="M59">
            <v>0.11150429882841562</v>
          </cell>
          <cell r="N59">
            <v>0.11927570282460079</v>
          </cell>
          <cell r="O59">
            <v>0.12603993088648535</v>
          </cell>
          <cell r="P59">
            <v>0.1276155989213105</v>
          </cell>
          <cell r="Q59">
            <v>0.13005701522551288</v>
          </cell>
          <cell r="R59">
            <v>0.13804353233505182</v>
          </cell>
          <cell r="S59">
            <v>0.13055166205311064</v>
          </cell>
          <cell r="T59">
            <v>0.12319790460876891</v>
          </cell>
          <cell r="U59">
            <v>0.11925645134311801</v>
          </cell>
          <cell r="V59">
            <v>0.11803603087771287</v>
          </cell>
          <cell r="W59">
            <v>0.11912791299026332</v>
          </cell>
          <cell r="X59">
            <v>0.12070627808459541</v>
          </cell>
          <cell r="AA59" t="str">
            <v>Return on Equity (ending)</v>
          </cell>
          <cell r="AB59">
            <v>0</v>
          </cell>
          <cell r="AC59">
            <v>0</v>
          </cell>
          <cell r="AD59">
            <v>0</v>
          </cell>
          <cell r="AE59">
            <v>0</v>
          </cell>
          <cell r="AF59">
            <v>0</v>
          </cell>
          <cell r="AH59">
            <v>0</v>
          </cell>
          <cell r="AI59">
            <v>0</v>
          </cell>
          <cell r="AJ59">
            <v>0</v>
          </cell>
          <cell r="AK59">
            <v>0</v>
          </cell>
          <cell r="AL59">
            <v>0</v>
          </cell>
          <cell r="AN59">
            <v>0.10049411847162031</v>
          </cell>
          <cell r="AO59">
            <v>0.12541459866848889</v>
          </cell>
          <cell r="AP59">
            <v>0.13766169115930091</v>
          </cell>
          <cell r="AQ59">
            <v>0.11765464812774784</v>
          </cell>
          <cell r="AR59">
            <v>0.45294310298627444</v>
          </cell>
          <cell r="AT59">
            <v>0.1108815790104344</v>
          </cell>
          <cell r="AU59">
            <v>0.13236388776862362</v>
          </cell>
          <cell r="AV59">
            <v>0.14659648812419832</v>
          </cell>
          <cell r="AW59">
            <v>7.9442607891212796E-2</v>
          </cell>
          <cell r="AX59">
            <v>0.11150429882841562</v>
          </cell>
          <cell r="AZ59">
            <v>0.10305280441762447</v>
          </cell>
          <cell r="BA59">
            <v>0.14224647567075943</v>
          </cell>
          <cell r="BB59">
            <v>0.15095612416028781</v>
          </cell>
          <cell r="BC59">
            <v>0.11439336606200712</v>
          </cell>
          <cell r="BD59">
            <v>0.11927570282460079</v>
          </cell>
          <cell r="BF59">
            <v>0.11576560282701244</v>
          </cell>
          <cell r="BG59">
            <v>0.14961860428078955</v>
          </cell>
          <cell r="BH59">
            <v>0.15295672859480211</v>
          </cell>
          <cell r="BI59">
            <v>0.11502727032361604</v>
          </cell>
          <cell r="BJ59">
            <v>0.50415972354594141</v>
          </cell>
          <cell r="BL59">
            <v>0.11723492445514107</v>
          </cell>
          <cell r="BM59">
            <v>0.15165631178428798</v>
          </cell>
          <cell r="BN59">
            <v>0.15772004731654823</v>
          </cell>
          <cell r="BO59">
            <v>0.12190466475834677</v>
          </cell>
          <cell r="BP59">
            <v>0.51046239568524199</v>
          </cell>
          <cell r="BR59">
            <v>0.133946158896914</v>
          </cell>
          <cell r="BS59">
            <v>0.15705970436231639</v>
          </cell>
          <cell r="BT59">
            <v>0.15508287972101445</v>
          </cell>
          <cell r="BU59">
            <v>0.11649189664249533</v>
          </cell>
          <cell r="BV59">
            <v>0.52022806090205154</v>
          </cell>
          <cell r="BX59">
            <v>0.1343274527409061</v>
          </cell>
          <cell r="BY59">
            <v>0.16452117985484666</v>
          </cell>
          <cell r="BZ59">
            <v>0.15495618933785682</v>
          </cell>
          <cell r="CA59">
            <v>0.13792308920908142</v>
          </cell>
          <cell r="CB59">
            <v>0.55217412934020726</v>
          </cell>
          <cell r="CD59">
            <v>0.13448799474832404</v>
          </cell>
          <cell r="CE59">
            <v>0.15633802593639384</v>
          </cell>
          <cell r="CF59">
            <v>0.14545023513026192</v>
          </cell>
          <cell r="CG59">
            <v>0.11832598292202308</v>
          </cell>
          <cell r="CH59">
            <v>0.52220664821244256</v>
          </cell>
          <cell r="CJ59">
            <v>0.13631118948809737</v>
          </cell>
          <cell r="CK59">
            <v>0.13908692631399813</v>
          </cell>
          <cell r="CL59">
            <v>0.1367190090466536</v>
          </cell>
        </row>
        <row r="60">
          <cell r="A60" t="str">
            <v>Return on Average Equity</v>
          </cell>
          <cell r="F60">
            <v>0.14237522705648301</v>
          </cell>
          <cell r="G60">
            <v>0.17296081356567652</v>
          </cell>
          <cell r="H60">
            <v>0.13808343214401209</v>
          </cell>
          <cell r="I60">
            <v>0.13099167276593982</v>
          </cell>
          <cell r="J60">
            <v>0.13701338874729516</v>
          </cell>
          <cell r="K60">
            <v>0.15369362664915229</v>
          </cell>
          <cell r="L60">
            <v>0.14688190937792667</v>
          </cell>
          <cell r="M60">
            <v>0.1193112399411612</v>
          </cell>
          <cell r="N60">
            <v>0.13009915472411379</v>
          </cell>
          <cell r="O60">
            <v>0.13588163885931148</v>
          </cell>
          <cell r="P60">
            <v>0.13951264593405813</v>
          </cell>
          <cell r="Q60">
            <v>0.14233601716296146</v>
          </cell>
          <cell r="R60">
            <v>0.15109577538252547</v>
          </cell>
          <cell r="S60">
            <v>0.14190803091002901</v>
          </cell>
          <cell r="T60">
            <v>0.13307368077442722</v>
          </cell>
          <cell r="U60">
            <v>0.12846682740876061</v>
          </cell>
          <cell r="V60">
            <v>0.12700452552113101</v>
          </cell>
          <cell r="W60">
            <v>0.12740670456044798</v>
          </cell>
          <cell r="X60">
            <v>0.12912858371299218</v>
          </cell>
          <cell r="AA60" t="str">
            <v>Return on Average Equity</v>
          </cell>
        </row>
        <row r="61">
          <cell r="A61" t="str">
            <v>Return on Capital</v>
          </cell>
          <cell r="F61">
            <v>0.17509148157603607</v>
          </cell>
          <cell r="G61">
            <v>0.16889119392284577</v>
          </cell>
          <cell r="H61">
            <v>0.13021179862497229</v>
          </cell>
          <cell r="I61">
            <v>0.12086056853076463</v>
          </cell>
          <cell r="J61">
            <v>0.11483934995658107</v>
          </cell>
          <cell r="K61">
            <v>7.6925576779335189E-2</v>
          </cell>
          <cell r="L61">
            <v>9.0766981891948331E-2</v>
          </cell>
          <cell r="M61">
            <v>8.710755023070664E-2</v>
          </cell>
          <cell r="N61">
            <v>9.1746392131756851E-2</v>
          </cell>
          <cell r="O61">
            <v>0.10099514560117068</v>
          </cell>
          <cell r="P61">
            <v>0.11308077230302352</v>
          </cell>
          <cell r="Q61">
            <v>0.1258241017941151</v>
          </cell>
          <cell r="R61">
            <v>0.13016074439641231</v>
          </cell>
          <cell r="S61">
            <v>0.12327019558764896</v>
          </cell>
          <cell r="T61">
            <v>0.1170237003887775</v>
          </cell>
          <cell r="U61">
            <v>0.11446669051551825</v>
          </cell>
          <cell r="V61">
            <v>0.11432621538539209</v>
          </cell>
          <cell r="W61">
            <v>0.11621800725563865</v>
          </cell>
          <cell r="X61">
            <v>0.1184487766343038</v>
          </cell>
          <cell r="AA61" t="str">
            <v>Return on Capital</v>
          </cell>
        </row>
        <row r="62">
          <cell r="A62" t="str">
            <v>Return on Average Assets</v>
          </cell>
          <cell r="F62">
            <v>0.1125670204617573</v>
          </cell>
          <cell r="G62">
            <v>0.13802130404702098</v>
          </cell>
          <cell r="H62">
            <v>0.11697124902980521</v>
          </cell>
          <cell r="I62">
            <v>0.11251175024538368</v>
          </cell>
          <cell r="J62">
            <v>0.10733234393841017</v>
          </cell>
          <cell r="K62">
            <v>8.3065980118908631E-2</v>
          </cell>
          <cell r="L62">
            <v>8.2699573265200735E-2</v>
          </cell>
          <cell r="M62">
            <v>7.7965255794281971E-2</v>
          </cell>
          <cell r="N62">
            <v>8.4371467408926704E-2</v>
          </cell>
          <cell r="O62">
            <v>8.7866866565431301E-2</v>
          </cell>
          <cell r="P62">
            <v>9.1111969853587438E-2</v>
          </cell>
          <cell r="Q62">
            <v>9.4101259222984832E-2</v>
          </cell>
          <cell r="R62">
            <v>0.10054235891802829</v>
          </cell>
          <cell r="S62">
            <v>9.6486558604538392E-2</v>
          </cell>
          <cell r="T62">
            <v>9.3549590786661183E-2</v>
          </cell>
          <cell r="U62">
            <v>9.3927183611871537E-2</v>
          </cell>
          <cell r="V62">
            <v>9.6740134855623536E-2</v>
          </cell>
          <cell r="W62">
            <v>0.10062934202776556</v>
          </cell>
          <cell r="X62">
            <v>0.10557602995223331</v>
          </cell>
          <cell r="AA62" t="str">
            <v>Return on Average Assets</v>
          </cell>
        </row>
        <row r="63">
          <cell r="A63" t="str">
            <v>RNOA</v>
          </cell>
          <cell r="F63">
            <v>0.26742404901710493</v>
          </cell>
          <cell r="G63">
            <v>0.26171118263495891</v>
          </cell>
          <cell r="H63">
            <v>0.20363901825977676</v>
          </cell>
          <cell r="I63">
            <v>0.1838041359275257</v>
          </cell>
          <cell r="J63">
            <v>0.18401687135591116</v>
          </cell>
          <cell r="K63">
            <v>0.14224432095154529</v>
          </cell>
          <cell r="L63">
            <v>0.15297872975149907</v>
          </cell>
          <cell r="M63">
            <v>0.15166329464918946</v>
          </cell>
          <cell r="N63">
            <v>0.15739666570337013</v>
          </cell>
          <cell r="O63">
            <v>0.1703547862204545</v>
          </cell>
          <cell r="P63">
            <v>0.18673178976672508</v>
          </cell>
          <cell r="Q63">
            <v>0.2034918734674793</v>
          </cell>
          <cell r="R63">
            <v>0.20781148804395144</v>
          </cell>
          <cell r="S63">
            <v>0.19541806029327072</v>
          </cell>
          <cell r="T63">
            <v>0.19574712352613569</v>
          </cell>
          <cell r="U63">
            <v>0.19614369319109801</v>
          </cell>
          <cell r="V63">
            <v>0.20116376608381145</v>
          </cell>
          <cell r="W63">
            <v>0.20821860502446971</v>
          </cell>
          <cell r="X63">
            <v>0.21643949605359264</v>
          </cell>
          <cell r="AA63" t="str">
            <v>RNOA</v>
          </cell>
          <cell r="AB63">
            <v>0.19515677405458631</v>
          </cell>
          <cell r="AC63">
            <v>0.21369320292187693</v>
          </cell>
          <cell r="AD63">
            <v>0.22361084406844839</v>
          </cell>
          <cell r="AE63">
            <v>0.18252822230492496</v>
          </cell>
          <cell r="AF63">
            <v>0.73606748542364464</v>
          </cell>
          <cell r="AH63">
            <v>0.13556721298898083</v>
          </cell>
          <cell r="AI63">
            <v>0.16511700542982077</v>
          </cell>
          <cell r="AJ63">
            <v>0.16609275798988488</v>
          </cell>
          <cell r="AK63">
            <v>0.16884029168322756</v>
          </cell>
          <cell r="AL63">
            <v>0.56663741834844439</v>
          </cell>
          <cell r="AN63">
            <v>0.16052979477865501</v>
          </cell>
          <cell r="AO63">
            <v>0.17998152507524062</v>
          </cell>
          <cell r="AP63">
            <v>0.19555727578009371</v>
          </cell>
          <cell r="AQ63">
            <v>0.14970118234340662</v>
          </cell>
          <cell r="AR63">
            <v>0.61191491900599626</v>
          </cell>
          <cell r="AT63">
            <v>0.14785419448828455</v>
          </cell>
          <cell r="AU63">
            <v>0.177082105729295</v>
          </cell>
          <cell r="AV63">
            <v>0.19346140090770036</v>
          </cell>
          <cell r="AW63">
            <v>0.11418252020262427</v>
          </cell>
          <cell r="AX63">
            <v>0.15166329464918946</v>
          </cell>
          <cell r="AZ63">
            <v>0.14388833447220897</v>
          </cell>
          <cell r="BA63">
            <v>0.20065824742435515</v>
          </cell>
          <cell r="BB63">
            <v>0.22121413673083257</v>
          </cell>
          <cell r="BC63">
            <v>0.14790704234310595</v>
          </cell>
          <cell r="BD63">
            <v>0.15739666570337013</v>
          </cell>
          <cell r="BF63">
            <v>0.1562043616459875</v>
          </cell>
          <cell r="BG63">
            <v>0.20143224947967292</v>
          </cell>
          <cell r="BH63">
            <v>0.21457862670838138</v>
          </cell>
          <cell r="BI63">
            <v>0.15358179742092357</v>
          </cell>
          <cell r="BJ63">
            <v>0.68141914488181798</v>
          </cell>
          <cell r="BL63">
            <v>0.16478626987019887</v>
          </cell>
          <cell r="BM63">
            <v>0.21825705690172187</v>
          </cell>
          <cell r="BN63">
            <v>0.23403534581212135</v>
          </cell>
          <cell r="BO63">
            <v>0.17555669291249623</v>
          </cell>
          <cell r="BP63">
            <v>0.74692715906690033</v>
          </cell>
          <cell r="BR63">
            <v>0.20216180474880729</v>
          </cell>
          <cell r="BS63">
            <v>0.24898212113561774</v>
          </cell>
          <cell r="BT63">
            <v>0.24615398109004158</v>
          </cell>
          <cell r="BU63">
            <v>0.18357644678728108</v>
          </cell>
          <cell r="BV63">
            <v>0.81396749386991718</v>
          </cell>
          <cell r="BX63">
            <v>0.2142147504772566</v>
          </cell>
          <cell r="BY63">
            <v>0.24590323698420491</v>
          </cell>
          <cell r="BZ63">
            <v>0.2356933179540697</v>
          </cell>
          <cell r="CA63">
            <v>0.20814066307372123</v>
          </cell>
          <cell r="CB63">
            <v>0.83124595217580577</v>
          </cell>
          <cell r="CD63">
            <v>0.20759691061950578</v>
          </cell>
          <cell r="CE63">
            <v>0.23936398862473401</v>
          </cell>
          <cell r="CF63">
            <v>0.21824983595073361</v>
          </cell>
          <cell r="CG63">
            <v>0.17728314800868294</v>
          </cell>
          <cell r="CH63">
            <v>0.78167224117308287</v>
          </cell>
          <cell r="CJ63">
            <v>0.21577531324905486</v>
          </cell>
          <cell r="CK63">
            <v>0.21738582866052955</v>
          </cell>
          <cell r="CL63">
            <v>0.21429917710266297</v>
          </cell>
        </row>
        <row r="64">
          <cell r="A64" t="str">
            <v>Operating Margin</v>
          </cell>
          <cell r="F64">
            <v>9.1642121839549742E-2</v>
          </cell>
          <cell r="G64">
            <v>0.10270147314988297</v>
          </cell>
          <cell r="H64">
            <v>0.10936910646576539</v>
          </cell>
          <cell r="I64">
            <v>0.11128940800715931</v>
          </cell>
          <cell r="J64">
            <v>0.11720643870555848</v>
          </cell>
          <cell r="K64">
            <v>9.2326489286096755E-2</v>
          </cell>
          <cell r="L64">
            <v>0.10199941123584778</v>
          </cell>
          <cell r="M64">
            <v>0.10110835211658306</v>
          </cell>
          <cell r="N64">
            <v>0.10423015221882005</v>
          </cell>
          <cell r="O64">
            <v>0.10537299331804433</v>
          </cell>
          <cell r="P64">
            <v>0.10932216618953629</v>
          </cell>
          <cell r="Q64">
            <v>0.11582433773754509</v>
          </cell>
          <cell r="R64">
            <v>0.12346441971370711</v>
          </cell>
          <cell r="S64">
            <v>0.12364763478978391</v>
          </cell>
          <cell r="T64">
            <v>0.12406435773455451</v>
          </cell>
          <cell r="U64">
            <v>0.12427419776543717</v>
          </cell>
          <cell r="V64">
            <v>0.12600000000000003</v>
          </cell>
          <cell r="W64">
            <v>0.12899999999999995</v>
          </cell>
          <cell r="X64">
            <v>0.1349999999999999</v>
          </cell>
          <cell r="AA64" t="str">
            <v>Operating Margin</v>
          </cell>
          <cell r="AB64">
            <v>0.11578455427035869</v>
          </cell>
          <cell r="AC64">
            <v>0.11513923927809043</v>
          </cell>
          <cell r="AD64">
            <v>0.1195996206451318</v>
          </cell>
          <cell r="AE64">
            <v>0.11795490110566687</v>
          </cell>
          <cell r="AF64">
            <v>0.11720643870555848</v>
          </cell>
          <cell r="AH64">
            <v>8.9643101742637551E-2</v>
          </cell>
          <cell r="AI64">
            <v>8.3181031456893526E-2</v>
          </cell>
          <cell r="AJ64">
            <v>8.9331188072969719E-2</v>
          </cell>
          <cell r="AK64">
            <v>0.10552663320979666</v>
          </cell>
          <cell r="AL64">
            <v>9.1946805299998935E-2</v>
          </cell>
          <cell r="AN64">
            <v>9.759981731208385E-2</v>
          </cell>
          <cell r="AO64">
            <v>0.10009841566083821</v>
          </cell>
          <cell r="AP64">
            <v>0.10667415223535395</v>
          </cell>
          <cell r="AQ64">
            <v>0.10271273402106872</v>
          </cell>
          <cell r="AR64">
            <v>0.10199941123584778</v>
          </cell>
          <cell r="AT64">
            <v>9.9541270343996152E-2</v>
          </cell>
          <cell r="AU64">
            <v>0.10952955261332661</v>
          </cell>
          <cell r="AV64">
            <v>0.11457243658840235</v>
          </cell>
          <cell r="AW64">
            <v>7.8126801019867118E-2</v>
          </cell>
          <cell r="AX64">
            <v>0.10110835211658306</v>
          </cell>
          <cell r="AZ64">
            <v>9.1825167424486431E-2</v>
          </cell>
          <cell r="BA64">
            <v>0.11002009434365603</v>
          </cell>
          <cell r="BB64">
            <v>0.11652199349651016</v>
          </cell>
          <cell r="BC64">
            <v>9.6063970802185525E-2</v>
          </cell>
          <cell r="BD64">
            <v>0.10423015221882005</v>
          </cell>
          <cell r="BF64">
            <v>9.6917313334844948E-2</v>
          </cell>
          <cell r="BG64">
            <v>0.11005562662268599</v>
          </cell>
          <cell r="BH64">
            <v>0.11325188623362321</v>
          </cell>
          <cell r="BI64">
            <v>9.9194567227064573E-2</v>
          </cell>
          <cell r="BJ64">
            <v>0.10537299331804433</v>
          </cell>
          <cell r="BL64">
            <v>9.8213417777450476E-2</v>
          </cell>
          <cell r="BM64">
            <v>0.11377419157899021</v>
          </cell>
          <cell r="BN64">
            <v>0.11733166416777055</v>
          </cell>
          <cell r="BO64">
            <v>0.10583385778932944</v>
          </cell>
          <cell r="BP64">
            <v>0.10932216618953629</v>
          </cell>
          <cell r="BR64">
            <v>0.1091684974237157</v>
          </cell>
          <cell r="BS64">
            <v>0.12464640011765599</v>
          </cell>
          <cell r="BT64">
            <v>0.12331873047398509</v>
          </cell>
          <cell r="BU64">
            <v>0.10514664703475979</v>
          </cell>
          <cell r="BV64">
            <v>0.11582433773754509</v>
          </cell>
          <cell r="BX64">
            <v>0.11492174614307255</v>
          </cell>
          <cell r="BY64">
            <v>0.13070956180725965</v>
          </cell>
          <cell r="BZ64">
            <v>0.12448748033729595</v>
          </cell>
          <cell r="CA64">
            <v>0.12278722396128662</v>
          </cell>
          <cell r="CB64">
            <v>0.12346441971370711</v>
          </cell>
          <cell r="CD64">
            <v>0.1210816573384997</v>
          </cell>
          <cell r="CE64">
            <v>0.13233445929374035</v>
          </cell>
          <cell r="CF64">
            <v>0.125738515332985</v>
          </cell>
          <cell r="CG64">
            <v>0.11467907983063839</v>
          </cell>
          <cell r="CH64">
            <v>0.12364763478978391</v>
          </cell>
          <cell r="CJ64">
            <v>0.12589517976987499</v>
          </cell>
          <cell r="CK64">
            <v>0.12681851259819502</v>
          </cell>
          <cell r="CL64">
            <v>0.12499055574528013</v>
          </cell>
        </row>
        <row r="65">
          <cell r="A65" t="str">
            <v>Asset Turnover</v>
          </cell>
          <cell r="F65">
            <v>2.9181346268402688</v>
          </cell>
          <cell r="G65">
            <v>2.5482709703006545</v>
          </cell>
          <cell r="H65">
            <v>1.8619427811044578</v>
          </cell>
          <cell r="I65">
            <v>1.6515869678783941</v>
          </cell>
          <cell r="J65">
            <v>1.5700235702766405</v>
          </cell>
          <cell r="K65">
            <v>1.5406664116813282</v>
          </cell>
          <cell r="L65">
            <v>1.4998001252945914</v>
          </cell>
          <cell r="M65">
            <v>1.5000075807220554</v>
          </cell>
          <cell r="N65">
            <v>1.5100876507685863</v>
          </cell>
          <cell r="O65">
            <v>1.6166835624217057</v>
          </cell>
          <cell r="P65">
            <v>1.7080871727603766</v>
          </cell>
          <cell r="Q65">
            <v>1.7569008158595003</v>
          </cell>
          <cell r="R65">
            <v>1.6831690338465994</v>
          </cell>
          <cell r="S65">
            <v>1.5804431732600894</v>
          </cell>
          <cell r="T65">
            <v>1.5777869413949823</v>
          </cell>
          <cell r="U65">
            <v>1.5783138955466185</v>
          </cell>
          <cell r="V65">
            <v>1.5965378260619953</v>
          </cell>
          <cell r="W65">
            <v>1.6140977133679828</v>
          </cell>
          <cell r="X65">
            <v>1.6032555263229096</v>
          </cell>
          <cell r="AA65" t="str">
            <v>Asset Turnover</v>
          </cell>
          <cell r="AB65">
            <v>1.6855164774300748</v>
          </cell>
          <cell r="AC65">
            <v>1.8559546186140219</v>
          </cell>
          <cell r="AD65">
            <v>1.8696618171719115</v>
          </cell>
          <cell r="AE65">
            <v>1.5474407641731796</v>
          </cell>
          <cell r="AF65">
            <v>6.2800942811065621</v>
          </cell>
          <cell r="AH65">
            <v>1.5122994447268228</v>
          </cell>
          <cell r="AI65">
            <v>1.9850319542549613</v>
          </cell>
          <cell r="AJ65">
            <v>1.8592919401700205</v>
          </cell>
          <cell r="AK65">
            <v>1.5999780012649272</v>
          </cell>
          <cell r="AL65">
            <v>6.1626656467253129</v>
          </cell>
          <cell r="AN65">
            <v>1.6447755661811039</v>
          </cell>
          <cell r="AO65">
            <v>1.7980456922022523</v>
          </cell>
          <cell r="AP65">
            <v>1.8332208101231304</v>
          </cell>
          <cell r="AQ65">
            <v>1.4574744190209123</v>
          </cell>
          <cell r="AR65">
            <v>5.9992005011783656</v>
          </cell>
          <cell r="AT65">
            <v>1.4853557120310792</v>
          </cell>
          <cell r="AU65">
            <v>1.616751840066853</v>
          </cell>
          <cell r="AV65">
            <v>1.6885509872038766</v>
          </cell>
          <cell r="AW65">
            <v>1.461502566495567</v>
          </cell>
          <cell r="AX65">
            <v>1.5000075807220554</v>
          </cell>
          <cell r="AZ65">
            <v>1.5669814551717245</v>
          </cell>
          <cell r="BA65">
            <v>1.8238327154818104</v>
          </cell>
          <cell r="BB65">
            <v>1.8984753872877909</v>
          </cell>
          <cell r="BC65">
            <v>1.5396723777708028</v>
          </cell>
          <cell r="BD65">
            <v>1.5100876507685863</v>
          </cell>
          <cell r="BF65">
            <v>1.6117281450663874</v>
          </cell>
          <cell r="BG65">
            <v>1.8302767033462266</v>
          </cell>
          <cell r="BH65">
            <v>1.894702453482628</v>
          </cell>
          <cell r="BI65">
            <v>1.5482883963731815</v>
          </cell>
          <cell r="BJ65">
            <v>6.466734249686823</v>
          </cell>
          <cell r="BL65">
            <v>1.6778386660323854</v>
          </cell>
          <cell r="BM65">
            <v>1.9183353788120934</v>
          </cell>
          <cell r="BN65">
            <v>1.9946478000812993</v>
          </cell>
          <cell r="BO65">
            <v>1.6587951774559284</v>
          </cell>
          <cell r="BP65">
            <v>6.8323486910415063</v>
          </cell>
          <cell r="BR65">
            <v>1.8518328045146271</v>
          </cell>
          <cell r="BS65">
            <v>1.997507516467375</v>
          </cell>
          <cell r="BT65">
            <v>1.996079428842072</v>
          </cell>
          <cell r="BU65">
            <v>1.7459087090679521</v>
          </cell>
          <cell r="BV65">
            <v>7.0276032634380012</v>
          </cell>
          <cell r="BX65">
            <v>1.8640053572677935</v>
          </cell>
          <cell r="BY65">
            <v>1.8812949380612747</v>
          </cell>
          <cell r="BZ65">
            <v>1.8933094100343593</v>
          </cell>
          <cell r="CA65">
            <v>1.6951329003035818</v>
          </cell>
          <cell r="CB65">
            <v>6.7326761353863978</v>
          </cell>
          <cell r="CD65">
            <v>1.7145198965945876</v>
          </cell>
          <cell r="CE65">
            <v>1.8087804937746577</v>
          </cell>
          <cell r="CF65">
            <v>1.7357437009078482</v>
          </cell>
          <cell r="CG65">
            <v>1.545906614096487</v>
          </cell>
          <cell r="CH65">
            <v>6.3217726930403577</v>
          </cell>
          <cell r="CJ65">
            <v>1.7139283143601893</v>
          </cell>
          <cell r="CK65">
            <v>1.7141490166288511</v>
          </cell>
          <cell r="CL65">
            <v>1.7145229559534565</v>
          </cell>
        </row>
        <row r="67">
          <cell r="A67" t="str">
            <v xml:space="preserve">Leverage Ratios: </v>
          </cell>
          <cell r="AA67" t="str">
            <v xml:space="preserve">Leverage Ratios: </v>
          </cell>
        </row>
        <row r="68">
          <cell r="A68" t="str">
            <v>Total Debt</v>
          </cell>
          <cell r="F68">
            <v>1227</v>
          </cell>
          <cell r="G68">
            <v>772</v>
          </cell>
          <cell r="H68">
            <v>589</v>
          </cell>
          <cell r="I68">
            <v>3391</v>
          </cell>
          <cell r="J68">
            <v>22771</v>
          </cell>
          <cell r="K68">
            <v>183857</v>
          </cell>
          <cell r="L68">
            <v>110062</v>
          </cell>
          <cell r="M68">
            <v>139584</v>
          </cell>
          <cell r="N68">
            <v>182461</v>
          </cell>
          <cell r="O68">
            <v>191152</v>
          </cell>
          <cell r="P68">
            <v>121902</v>
          </cell>
          <cell r="Q68">
            <v>100914</v>
          </cell>
          <cell r="R68">
            <v>100774</v>
          </cell>
          <cell r="S68">
            <v>110479</v>
          </cell>
          <cell r="T68">
            <v>135479</v>
          </cell>
          <cell r="U68">
            <v>135479</v>
          </cell>
          <cell r="V68">
            <v>135479</v>
          </cell>
          <cell r="W68">
            <v>135479</v>
          </cell>
          <cell r="X68">
            <v>135479</v>
          </cell>
          <cell r="AA68" t="str">
            <v>Total Debt</v>
          </cell>
          <cell r="AB68">
            <v>5352</v>
          </cell>
          <cell r="AC68">
            <v>12022</v>
          </cell>
          <cell r="AD68">
            <v>13996</v>
          </cell>
          <cell r="AE68">
            <v>22771</v>
          </cell>
          <cell r="AF68">
            <v>22771</v>
          </cell>
          <cell r="AH68">
            <v>126132</v>
          </cell>
          <cell r="AI68">
            <v>137720</v>
          </cell>
          <cell r="AJ68">
            <v>167572</v>
          </cell>
          <cell r="AK68">
            <v>183857</v>
          </cell>
          <cell r="AL68">
            <v>183857</v>
          </cell>
          <cell r="AN68">
            <v>65987</v>
          </cell>
          <cell r="AO68">
            <v>65518</v>
          </cell>
          <cell r="AP68">
            <v>68241</v>
          </cell>
          <cell r="AQ68">
            <v>110062</v>
          </cell>
          <cell r="AR68">
            <v>110062</v>
          </cell>
          <cell r="AT68">
            <v>119826</v>
          </cell>
          <cell r="AU68">
            <v>137594</v>
          </cell>
          <cell r="AV68">
            <v>156160</v>
          </cell>
          <cell r="AW68">
            <v>139584</v>
          </cell>
          <cell r="AX68">
            <v>139584</v>
          </cell>
          <cell r="AZ68">
            <v>144205</v>
          </cell>
          <cell r="BA68">
            <v>127105</v>
          </cell>
          <cell r="BB68">
            <v>119550</v>
          </cell>
          <cell r="BC68">
            <v>182461</v>
          </cell>
          <cell r="BD68">
            <v>182461</v>
          </cell>
          <cell r="BF68">
            <v>179214</v>
          </cell>
          <cell r="BG68">
            <v>175075</v>
          </cell>
          <cell r="BH68">
            <v>161367</v>
          </cell>
          <cell r="BI68">
            <v>191152</v>
          </cell>
          <cell r="BJ68">
            <v>191152</v>
          </cell>
          <cell r="BL68">
            <v>155949</v>
          </cell>
          <cell r="BM68">
            <v>135792</v>
          </cell>
          <cell r="BN68">
            <v>110623</v>
          </cell>
          <cell r="BO68">
            <v>121902</v>
          </cell>
          <cell r="BP68">
            <v>121902</v>
          </cell>
          <cell r="BR68">
            <v>101656</v>
          </cell>
          <cell r="BS68">
            <v>101392</v>
          </cell>
          <cell r="BT68">
            <v>101061</v>
          </cell>
          <cell r="BU68">
            <v>100914</v>
          </cell>
          <cell r="BV68">
            <v>100914</v>
          </cell>
          <cell r="BX68">
            <v>100764</v>
          </cell>
          <cell r="BY68">
            <v>101058</v>
          </cell>
          <cell r="BZ68">
            <v>100912</v>
          </cell>
          <cell r="CA68">
            <v>100774</v>
          </cell>
          <cell r="CB68">
            <v>100774</v>
          </cell>
          <cell r="CD68">
            <v>100590</v>
          </cell>
          <cell r="CE68">
            <v>100943</v>
          </cell>
          <cell r="CF68">
            <v>100855</v>
          </cell>
          <cell r="CG68">
            <v>110479</v>
          </cell>
          <cell r="CH68">
            <v>110479</v>
          </cell>
          <cell r="CJ68">
            <v>100702</v>
          </cell>
          <cell r="CK68">
            <v>100626</v>
          </cell>
          <cell r="CL68">
            <v>100547</v>
          </cell>
        </row>
        <row r="69">
          <cell r="A69" t="str">
            <v>Net Debt (Cash) Position</v>
          </cell>
          <cell r="F69">
            <v>-10801</v>
          </cell>
          <cell r="G69">
            <v>-4667</v>
          </cell>
          <cell r="H69">
            <v>-25654</v>
          </cell>
          <cell r="I69">
            <v>1184</v>
          </cell>
          <cell r="J69">
            <v>19486</v>
          </cell>
          <cell r="K69">
            <v>181629</v>
          </cell>
          <cell r="L69">
            <v>99771</v>
          </cell>
          <cell r="M69">
            <v>129880</v>
          </cell>
          <cell r="N69">
            <v>166920</v>
          </cell>
          <cell r="O69">
            <v>161317</v>
          </cell>
          <cell r="P69">
            <v>100808</v>
          </cell>
          <cell r="Q69">
            <v>31886.000000000058</v>
          </cell>
          <cell r="R69">
            <v>69390.000000000058</v>
          </cell>
          <cell r="S69">
            <v>80576</v>
          </cell>
          <cell r="T69">
            <v>84514.172875579927</v>
          </cell>
          <cell r="U69">
            <v>78248.050088638731</v>
          </cell>
          <cell r="V69">
            <v>70659.246144382138</v>
          </cell>
          <cell r="W69">
            <v>62665.432210659041</v>
          </cell>
          <cell r="X69">
            <v>54856.061151480244</v>
          </cell>
          <cell r="AA69" t="str">
            <v>Net Debt (Cash) Position</v>
          </cell>
          <cell r="AB69">
            <v>567</v>
          </cell>
          <cell r="AC69">
            <v>9014</v>
          </cell>
          <cell r="AD69">
            <v>11371</v>
          </cell>
          <cell r="AE69">
            <v>19486</v>
          </cell>
          <cell r="AF69">
            <v>19486</v>
          </cell>
          <cell r="AH69">
            <v>123254</v>
          </cell>
          <cell r="AI69">
            <v>135304</v>
          </cell>
          <cell r="AJ69">
            <v>164988</v>
          </cell>
          <cell r="AK69">
            <v>181629</v>
          </cell>
          <cell r="AL69">
            <v>181629</v>
          </cell>
          <cell r="AN69">
            <v>62257</v>
          </cell>
          <cell r="AO69">
            <v>60904</v>
          </cell>
          <cell r="AP69">
            <v>65012</v>
          </cell>
          <cell r="AQ69">
            <v>99771</v>
          </cell>
          <cell r="AR69">
            <v>99771</v>
          </cell>
          <cell r="AT69">
            <v>109894</v>
          </cell>
          <cell r="AU69">
            <v>126109</v>
          </cell>
          <cell r="AV69">
            <v>143391</v>
          </cell>
          <cell r="AW69">
            <v>129880</v>
          </cell>
          <cell r="AX69">
            <v>129880</v>
          </cell>
          <cell r="AZ69">
            <v>132166</v>
          </cell>
          <cell r="BA69">
            <v>109804</v>
          </cell>
          <cell r="BB69">
            <v>85771</v>
          </cell>
          <cell r="BC69">
            <v>166920</v>
          </cell>
          <cell r="BD69">
            <v>166920</v>
          </cell>
          <cell r="BF69">
            <v>158323</v>
          </cell>
          <cell r="BG69">
            <v>147223</v>
          </cell>
          <cell r="BH69">
            <v>128986</v>
          </cell>
          <cell r="BI69">
            <v>161317</v>
          </cell>
          <cell r="BJ69">
            <v>161317</v>
          </cell>
          <cell r="BL69">
            <v>136205</v>
          </cell>
          <cell r="BM69">
            <v>109562</v>
          </cell>
          <cell r="BN69">
            <v>77578</v>
          </cell>
          <cell r="BO69">
            <v>100808</v>
          </cell>
          <cell r="BP69">
            <v>100808</v>
          </cell>
          <cell r="BR69">
            <v>56319</v>
          </cell>
          <cell r="BS69">
            <v>13275</v>
          </cell>
          <cell r="BT69">
            <v>17442</v>
          </cell>
          <cell r="BU69">
            <v>31886.000000000058</v>
          </cell>
          <cell r="BV69">
            <v>31886.000000000058</v>
          </cell>
          <cell r="BX69">
            <v>11494.000000000058</v>
          </cell>
          <cell r="BY69">
            <v>64606.000000000058</v>
          </cell>
          <cell r="BZ69">
            <v>49321.000000000058</v>
          </cell>
          <cell r="CA69">
            <v>69390.000000000058</v>
          </cell>
          <cell r="CB69">
            <v>69390.000000000058</v>
          </cell>
          <cell r="CD69">
            <v>45300.000000000058</v>
          </cell>
          <cell r="CE69">
            <v>45696.000000000058</v>
          </cell>
          <cell r="CF69">
            <v>60032</v>
          </cell>
          <cell r="CG69">
            <v>80576</v>
          </cell>
          <cell r="CH69">
            <v>80576</v>
          </cell>
          <cell r="CJ69">
            <v>10485</v>
          </cell>
          <cell r="CK69">
            <v>8142</v>
          </cell>
          <cell r="CL69">
            <v>-9236</v>
          </cell>
        </row>
        <row r="70">
          <cell r="A70" t="str">
            <v>Total Debt/Capital (incl. ST)</v>
          </cell>
          <cell r="F70">
            <v>2.0785336766499525E-2</v>
          </cell>
          <cell r="G70">
            <v>1.0873852048002704E-2</v>
          </cell>
          <cell r="H70">
            <v>4.3805174811652626E-3</v>
          </cell>
          <cell r="I70">
            <v>2.1303864348853136E-2</v>
          </cell>
          <cell r="J70">
            <v>0.11118109467311166</v>
          </cell>
          <cell r="K70">
            <v>0.45707033668033142</v>
          </cell>
          <cell r="L70">
            <v>0.21450148702217475</v>
          </cell>
          <cell r="M70">
            <v>0.23136172646130132</v>
          </cell>
          <cell r="N70">
            <v>0.24698545655375553</v>
          </cell>
          <cell r="O70">
            <v>0.2271087686948422</v>
          </cell>
          <cell r="P70">
            <v>0.13452190331576153</v>
          </cell>
          <cell r="Q70">
            <v>9.6224866052400479E-2</v>
          </cell>
          <cell r="R70">
            <v>8.084277878901891E-2</v>
          </cell>
          <cell r="S70">
            <v>7.4922604818337485E-2</v>
          </cell>
          <cell r="T70">
            <v>7.7981111072021284E-2</v>
          </cell>
          <cell r="U70">
            <v>6.7554838408759935E-2</v>
          </cell>
          <cell r="V70">
            <v>5.8572828273708313E-2</v>
          </cell>
          <cell r="W70">
            <v>5.1351682743086997E-2</v>
          </cell>
          <cell r="X70">
            <v>4.4954076011471333E-2</v>
          </cell>
          <cell r="AA70" t="str">
            <v>Total Debt/Capital (incl. ST)</v>
          </cell>
          <cell r="AB70">
            <v>3.1994261119081782E-2</v>
          </cell>
          <cell r="AC70">
            <v>6.6529424134763315E-2</v>
          </cell>
          <cell r="AD70">
            <v>7.3717087764206449E-2</v>
          </cell>
          <cell r="AE70">
            <v>0.11118109467311166</v>
          </cell>
          <cell r="AF70">
            <v>0.11118109467311166</v>
          </cell>
          <cell r="AH70">
            <v>0.39953499716500313</v>
          </cell>
          <cell r="AI70">
            <v>0.41062398626085295</v>
          </cell>
          <cell r="AJ70">
            <v>0.44768957852440799</v>
          </cell>
          <cell r="AK70">
            <v>0.45707033668033142</v>
          </cell>
          <cell r="AL70">
            <v>0.45707033668033142</v>
          </cell>
          <cell r="AN70">
            <v>0.16156850262600542</v>
          </cell>
          <cell r="AO70">
            <v>0.14860699372393005</v>
          </cell>
          <cell r="AP70">
            <v>0.14901408450704226</v>
          </cell>
          <cell r="AQ70">
            <v>0.21450148702217475</v>
          </cell>
          <cell r="AR70">
            <v>0.21450148702217475</v>
          </cell>
          <cell r="AT70">
            <v>0.22309811953081363</v>
          </cell>
          <cell r="AU70">
            <v>0.24075140109077739</v>
          </cell>
          <cell r="AV70">
            <v>0.25669855672814545</v>
          </cell>
          <cell r="AW70">
            <v>0.23136172646130132</v>
          </cell>
          <cell r="AX70">
            <v>0.23136172646130132</v>
          </cell>
          <cell r="AZ70">
            <v>0.23173279339214836</v>
          </cell>
          <cell r="BA70">
            <v>0.20083744815326882</v>
          </cell>
          <cell r="BB70">
            <v>0.18301784251739472</v>
          </cell>
          <cell r="BC70">
            <v>0.24698545655375553</v>
          </cell>
          <cell r="BD70">
            <v>0.24698545655375553</v>
          </cell>
          <cell r="BF70">
            <v>0.23760934877319892</v>
          </cell>
          <cell r="BG70">
            <v>0.22507234583042471</v>
          </cell>
          <cell r="BH70">
            <v>0.20387337556506205</v>
          </cell>
          <cell r="BI70">
            <v>0.2271087686948422</v>
          </cell>
          <cell r="BJ70">
            <v>0.2271087686948422</v>
          </cell>
          <cell r="BL70">
            <v>0.1881036210933118</v>
          </cell>
          <cell r="BM70">
            <v>0.16052505898875077</v>
          </cell>
          <cell r="BN70">
            <v>0.12868810789871352</v>
          </cell>
          <cell r="BO70">
            <v>0.13452190331576153</v>
          </cell>
          <cell r="BP70">
            <v>0.13452190331576153</v>
          </cell>
          <cell r="BR70">
            <v>0.11092234148534416</v>
          </cell>
          <cell r="BS70">
            <v>0.10566762928370663</v>
          </cell>
          <cell r="BT70">
            <v>0.10149427907738134</v>
          </cell>
          <cell r="BU70">
            <v>9.6224866052400479E-2</v>
          </cell>
          <cell r="BV70">
            <v>9.6224866052400479E-2</v>
          </cell>
          <cell r="BX70">
            <v>9.2462698893354622E-2</v>
          </cell>
          <cell r="BY70">
            <v>8.8287712162034654E-2</v>
          </cell>
          <cell r="BZ70">
            <v>8.4192259237937911E-2</v>
          </cell>
          <cell r="CA70">
            <v>8.084277878901891E-2</v>
          </cell>
          <cell r="CB70">
            <v>8.084277878901891E-2</v>
          </cell>
          <cell r="CD70">
            <v>7.6958858875860514E-2</v>
          </cell>
          <cell r="CE70">
            <v>7.4078721897486141E-2</v>
          </cell>
          <cell r="CF70">
            <v>7.1178332935761299E-2</v>
          </cell>
          <cell r="CG70">
            <v>7.4922604818337485E-2</v>
          </cell>
          <cell r="CH70">
            <v>7.4922604818337485E-2</v>
          </cell>
          <cell r="CJ70">
            <v>6.6199619113231967E-2</v>
          </cell>
          <cell r="CK70">
            <v>6.3160114713320267E-2</v>
          </cell>
          <cell r="CL70">
            <v>6.0800571802447578E-2</v>
          </cell>
        </row>
        <row r="71">
          <cell r="A71" t="str">
            <v>Total Debt/Equity</v>
          </cell>
          <cell r="F71">
            <v>2.1226537496756338E-2</v>
          </cell>
          <cell r="G71">
            <v>1.099339257233994E-2</v>
          </cell>
          <cell r="H71">
            <v>4.3997908418615074E-3</v>
          </cell>
          <cell r="I71">
            <v>2.1767598310459487E-2</v>
          </cell>
          <cell r="J71">
            <v>0.12508857991968753</v>
          </cell>
          <cell r="K71">
            <v>0.84185920858631647</v>
          </cell>
          <cell r="L71">
            <v>0.27307688490586635</v>
          </cell>
          <cell r="M71">
            <v>0.30100208957348118</v>
          </cell>
          <cell r="N71">
            <v>0.32799559942548057</v>
          </cell>
          <cell r="O71">
            <v>0.29384311724087042</v>
          </cell>
          <cell r="P71">
            <v>0.15543074265094958</v>
          </cell>
          <cell r="Q71">
            <v>0.10646991982629558</v>
          </cell>
          <cell r="R71">
            <v>8.7953156351760264E-2</v>
          </cell>
          <cell r="S71">
            <v>8.0990634090269312E-2</v>
          </cell>
          <cell r="T71">
            <v>8.4576478864428775E-2</v>
          </cell>
          <cell r="U71">
            <v>7.2449127510593736E-2</v>
          </cell>
          <cell r="V71">
            <v>6.2217057285805261E-2</v>
          </cell>
          <cell r="W71">
            <v>5.4131422371120834E-2</v>
          </cell>
          <cell r="X71">
            <v>4.7070067399200055E-2</v>
          </cell>
          <cell r="AA71" t="str">
            <v>Total Debt/Equity</v>
          </cell>
          <cell r="AB71">
            <v>3.305172669334519E-2</v>
          </cell>
          <cell r="AC71">
            <v>7.1271045767133029E-2</v>
          </cell>
          <cell r="AD71">
            <v>7.9583771643021634E-2</v>
          </cell>
          <cell r="AE71">
            <v>0.12508857991968753</v>
          </cell>
          <cell r="AF71">
            <v>0.12508857991968753</v>
          </cell>
          <cell r="AH71">
            <v>0.66537599240366097</v>
          </cell>
          <cell r="AI71">
            <v>0.69670970091869355</v>
          </cell>
          <cell r="AJ71">
            <v>0.81057601145444347</v>
          </cell>
          <cell r="AK71">
            <v>0.84185920858631647</v>
          </cell>
          <cell r="AL71">
            <v>0.84185920858631647</v>
          </cell>
          <cell r="AN71">
            <v>0.19270328360998518</v>
          </cell>
          <cell r="AO71">
            <v>0.17454570642284936</v>
          </cell>
          <cell r="AP71">
            <v>0.17510758027143331</v>
          </cell>
          <cell r="AQ71">
            <v>0.27307688490586635</v>
          </cell>
          <cell r="AR71">
            <v>0.27307688490586635</v>
          </cell>
          <cell r="AT71">
            <v>0.28716383000138995</v>
          </cell>
          <cell r="AU71">
            <v>0.31709166330587085</v>
          </cell>
          <cell r="AV71">
            <v>0.34534919722234508</v>
          </cell>
          <cell r="AW71">
            <v>0.30100208957348118</v>
          </cell>
          <cell r="AX71">
            <v>0.30100208957348118</v>
          </cell>
          <cell r="AZ71">
            <v>0.30163046320215026</v>
          </cell>
          <cell r="BA71">
            <v>0.25130988393934001</v>
          </cell>
          <cell r="BB71">
            <v>0.22401693946576973</v>
          </cell>
          <cell r="BC71">
            <v>0.32799559942548057</v>
          </cell>
          <cell r="BD71">
            <v>0.32799559942548057</v>
          </cell>
          <cell r="BF71">
            <v>0.31166351317510227</v>
          </cell>
          <cell r="BG71">
            <v>0.29044304280457739</v>
          </cell>
          <cell r="BH71">
            <v>0.25608159469577346</v>
          </cell>
          <cell r="BI71">
            <v>0.29384311724087042</v>
          </cell>
          <cell r="BJ71">
            <v>0.29384311724087042</v>
          </cell>
          <cell r="BL71">
            <v>0.23168427151579979</v>
          </cell>
          <cell r="BM71">
            <v>0.19122078712126758</v>
          </cell>
          <cell r="BN71">
            <v>0.14769465339026272</v>
          </cell>
          <cell r="BO71">
            <v>0.15543074265094958</v>
          </cell>
          <cell r="BP71">
            <v>0.15543074265094958</v>
          </cell>
          <cell r="BR71">
            <v>0.12476113916826725</v>
          </cell>
          <cell r="BS71">
            <v>0.11815252667090061</v>
          </cell>
          <cell r="BT71">
            <v>0.11295896811114713</v>
          </cell>
          <cell r="BU71">
            <v>0.10646991982629558</v>
          </cell>
          <cell r="BV71">
            <v>0.10646991982629558</v>
          </cell>
          <cell r="BX71">
            <v>0.10188308379237546</v>
          </cell>
          <cell r="BY71">
            <v>9.6837251553777079E-2</v>
          </cell>
          <cell r="BZ71">
            <v>9.1932242424463281E-2</v>
          </cell>
          <cell r="CA71">
            <v>8.7953156351760264E-2</v>
          </cell>
          <cell r="CB71">
            <v>8.7953156351760264E-2</v>
          </cell>
          <cell r="CD71">
            <v>8.3375329058610559E-2</v>
          </cell>
          <cell r="CE71">
            <v>8.0005421248440595E-2</v>
          </cell>
          <cell r="CF71">
            <v>7.6632937688391051E-2</v>
          </cell>
          <cell r="CG71">
            <v>8.0990634090269312E-2</v>
          </cell>
          <cell r="CH71">
            <v>8.0990634090269312E-2</v>
          </cell>
          <cell r="CJ71">
            <v>7.0892688060767983E-2</v>
          </cell>
          <cell r="CK71">
            <v>6.7418259731750016E-2</v>
          </cell>
          <cell r="CL71">
            <v>6.4736593716982871E-2</v>
          </cell>
        </row>
        <row r="72">
          <cell r="A72" t="str">
            <v>Total Debt/EBITDA</v>
          </cell>
          <cell r="F72">
            <v>7.9960899315738021E-2</v>
          </cell>
          <cell r="G72">
            <v>3.7837572905945201E-2</v>
          </cell>
          <cell r="H72">
            <v>2.2588686481303931E-2</v>
          </cell>
          <cell r="I72">
            <v>9.7007666781096236E-2</v>
          </cell>
          <cell r="J72">
            <v>0.50200617283950622</v>
          </cell>
          <cell r="K72">
            <v>2.662086440309853</v>
          </cell>
          <cell r="L72">
            <v>1.1607221952711395</v>
          </cell>
          <cell r="M72">
            <v>1.2154544108811314</v>
          </cell>
          <cell r="N72">
            <v>1.2637991341991341</v>
          </cell>
          <cell r="O72">
            <v>1.0910004109401397</v>
          </cell>
          <cell r="P72">
            <v>0.58705796801333021</v>
          </cell>
          <cell r="Q72">
            <v>0.397790030821143</v>
          </cell>
          <cell r="R72">
            <v>0.32533768950644387</v>
          </cell>
          <cell r="S72">
            <v>0.31815131906707789</v>
          </cell>
          <cell r="T72">
            <v>0.34355990787702301</v>
          </cell>
          <cell r="U72">
            <v>0.30319983515759441</v>
          </cell>
          <cell r="V72">
            <v>0.26314391463382425</v>
          </cell>
          <cell r="W72">
            <v>0.2285017445513931</v>
          </cell>
          <cell r="X72">
            <v>0.19766554634239453</v>
          </cell>
        </row>
        <row r="73">
          <cell r="A73" t="str">
            <v>Lease Adj Debt/EBITDAR</v>
          </cell>
          <cell r="L73">
            <v>1.7122630221772597</v>
          </cell>
          <cell r="M73">
            <v>2.1889093335012668</v>
          </cell>
          <cell r="N73">
            <v>1.9702381449396225</v>
          </cell>
          <cell r="O73">
            <v>1.8234539292048586</v>
          </cell>
          <cell r="P73">
            <v>1.4469907676844236</v>
          </cell>
          <cell r="Q73">
            <v>1.195621191436034</v>
          </cell>
          <cell r="R73">
            <v>0.98477618333356565</v>
          </cell>
          <cell r="S73">
            <v>0.96652714074671697</v>
          </cell>
          <cell r="T73">
            <v>0.96972900329377698</v>
          </cell>
          <cell r="U73">
            <v>0.91701526664991062</v>
          </cell>
          <cell r="V73">
            <v>0.85609981220699016</v>
          </cell>
          <cell r="W73">
            <v>0.80100676577308294</v>
          </cell>
          <cell r="X73">
            <v>0.7481385216226526</v>
          </cell>
        </row>
        <row r="74">
          <cell r="A74" t="str">
            <v>Cash as % of Sales</v>
          </cell>
          <cell r="M74">
            <v>1.089821556319988E-2</v>
          </cell>
          <cell r="N74">
            <v>1.4230225471380224E-2</v>
          </cell>
          <cell r="O74">
            <v>2.2731601764584872E-2</v>
          </cell>
          <cell r="P74">
            <v>1.3952756155510988E-2</v>
          </cell>
          <cell r="Q74">
            <v>4.0103622909284604E-2</v>
          </cell>
          <cell r="R74">
            <v>1.5344313207041615E-2</v>
          </cell>
          <cell r="S74">
            <v>1.3096842970153582E-2</v>
          </cell>
          <cell r="T74">
            <v>0.02</v>
          </cell>
          <cell r="U74">
            <v>0.02</v>
          </cell>
          <cell r="V74">
            <v>0.02</v>
          </cell>
          <cell r="W74">
            <v>0.02</v>
          </cell>
          <cell r="X74">
            <v>0.02</v>
          </cell>
        </row>
        <row r="75">
          <cell r="A75" t="str">
            <v>Book Value/Share</v>
          </cell>
          <cell r="F75">
            <v>1.7492283483628881</v>
          </cell>
          <cell r="G75">
            <v>2.0192075449997127</v>
          </cell>
          <cell r="H75">
            <v>3.7389677131046812</v>
          </cell>
          <cell r="I75">
            <v>3.7034518828451883</v>
          </cell>
          <cell r="J75">
            <v>4.2778352211307986</v>
          </cell>
          <cell r="K75">
            <v>5.0549486158689012</v>
          </cell>
          <cell r="L75">
            <v>4.0535452076837979</v>
          </cell>
          <cell r="M75">
            <v>4.4823983142592017</v>
          </cell>
          <cell r="N75">
            <v>5.2693043610048118</v>
          </cell>
          <cell r="O75">
            <v>6.0579229680399314</v>
          </cell>
          <cell r="P75">
            <v>7.1913167064001469</v>
          </cell>
          <cell r="Q75">
            <v>8.506475323766189</v>
          </cell>
          <cell r="R75">
            <v>10.105119724831328</v>
          </cell>
          <cell r="S75">
            <v>11.849442750545089</v>
          </cell>
          <cell r="T75">
            <v>13.762820776388354</v>
          </cell>
          <cell r="U75">
            <v>15.904038235371292</v>
          </cell>
          <cell r="V75">
            <v>18.326628549996972</v>
          </cell>
          <cell r="W75">
            <v>20.838704672923523</v>
          </cell>
          <cell r="X75">
            <v>23.89144836688045</v>
          </cell>
          <cell r="AA75" t="str">
            <v>Book Value/Share</v>
          </cell>
          <cell r="AB75" t="e">
            <v>#DIV/0!</v>
          </cell>
          <cell r="AC75" t="e">
            <v>#DIV/0!</v>
          </cell>
          <cell r="AD75" t="e">
            <v>#DIV/0!</v>
          </cell>
          <cell r="AE75" t="e">
            <v>#DIV/0!</v>
          </cell>
          <cell r="AF75" t="e">
            <v>#DIV/0!</v>
          </cell>
          <cell r="AH75" t="e">
            <v>#DIV/0!</v>
          </cell>
          <cell r="AI75" t="e">
            <v>#DIV/0!</v>
          </cell>
          <cell r="AJ75" t="e">
            <v>#DIV/0!</v>
          </cell>
          <cell r="AK75" t="e">
            <v>#DIV/0!</v>
          </cell>
          <cell r="AL75" t="e">
            <v>#DIV/0!</v>
          </cell>
          <cell r="AN75">
            <v>3.917223391598792</v>
          </cell>
          <cell r="AO75">
            <v>3.6739781536293163</v>
          </cell>
          <cell r="AP75">
            <v>3.8073879401305248</v>
          </cell>
          <cell r="AQ75">
            <v>3.8939944349976812</v>
          </cell>
          <cell r="AR75">
            <v>4.0535452076837979</v>
          </cell>
          <cell r="AT75">
            <v>4.0720782262471698</v>
          </cell>
          <cell r="AU75">
            <v>4.2089411810351516</v>
          </cell>
          <cell r="AV75">
            <v>4.3599583461894476</v>
          </cell>
          <cell r="AW75">
            <v>4.4370227912050062</v>
          </cell>
          <cell r="AX75">
            <v>4.4823983142592017</v>
          </cell>
          <cell r="AZ75">
            <v>4.5928199511979555</v>
          </cell>
          <cell r="BA75">
            <v>4.8235641940221639</v>
          </cell>
          <cell r="BB75">
            <v>5.0151771450051683</v>
          </cell>
          <cell r="BC75">
            <v>5.203942075623492</v>
          </cell>
          <cell r="BD75">
            <v>5.2693043610048118</v>
          </cell>
          <cell r="BF75">
            <v>5.3633294159344862</v>
          </cell>
          <cell r="BG75">
            <v>5.6127416291109542</v>
          </cell>
          <cell r="BH75">
            <v>5.8655775854044494</v>
          </cell>
          <cell r="BI75">
            <v>6.0525120952735394</v>
          </cell>
          <cell r="BJ75">
            <v>6.0579229680399314</v>
          </cell>
          <cell r="BL75">
            <v>6.2611389131769393</v>
          </cell>
          <cell r="BM75">
            <v>6.5483751982590093</v>
          </cell>
          <cell r="BN75">
            <v>6.8259514435695534</v>
          </cell>
          <cell r="BO75">
            <v>7.0955469909166577</v>
          </cell>
          <cell r="BP75">
            <v>7.1913167064001469</v>
          </cell>
          <cell r="BR75">
            <v>7.3563586789693218</v>
          </cell>
          <cell r="BS75">
            <v>7.7004423865543199</v>
          </cell>
          <cell r="BT75">
            <v>8.0199182473376602</v>
          </cell>
          <cell r="BU75">
            <v>8.4683225374134459</v>
          </cell>
          <cell r="BV75">
            <v>8.506475323766189</v>
          </cell>
          <cell r="BX75">
            <v>8.7904719580481743</v>
          </cell>
          <cell r="BY75">
            <v>9.224009616574449</v>
          </cell>
          <cell r="BZ75">
            <v>9.6431344988140211</v>
          </cell>
          <cell r="CA75">
            <v>10.046991871344517</v>
          </cell>
          <cell r="CB75">
            <v>10.105119724831328</v>
          </cell>
          <cell r="CD75">
            <v>10.526301094970117</v>
          </cell>
          <cell r="CE75">
            <v>10.95265460606271</v>
          </cell>
          <cell r="CF75">
            <v>11.441578425747222</v>
          </cell>
          <cell r="CG75">
            <v>11.817517109936759</v>
          </cell>
          <cell r="CH75">
            <v>11.849442750545089</v>
          </cell>
          <cell r="CJ75">
            <v>12.294632888165696</v>
          </cell>
          <cell r="CK75">
            <v>12.854621870451551</v>
          </cell>
          <cell r="CL75">
            <v>13.354177772427906</v>
          </cell>
        </row>
        <row r="77">
          <cell r="A77" t="str">
            <v>Inventory Ratios:</v>
          </cell>
          <cell r="AA77" t="str">
            <v>Inventory Ratios:</v>
          </cell>
        </row>
        <row r="78">
          <cell r="A78" t="str">
            <v>Inventory (% of COGS)</v>
          </cell>
          <cell r="F78">
            <v>0.42410659910842613</v>
          </cell>
          <cell r="G78">
            <v>0.43432762536058428</v>
          </cell>
          <cell r="H78">
            <v>0.50509557412989858</v>
          </cell>
          <cell r="I78">
            <v>0.55652906375189026</v>
          </cell>
          <cell r="J78">
            <v>0.61526274967132222</v>
          </cell>
          <cell r="K78">
            <v>0.68634272498249349</v>
          </cell>
          <cell r="L78">
            <v>0.68540593985523468</v>
          </cell>
          <cell r="M78">
            <v>0.73282320964311043</v>
          </cell>
          <cell r="N78">
            <v>0.71727903840177865</v>
          </cell>
          <cell r="O78">
            <v>0.66408199291256631</v>
          </cell>
          <cell r="P78">
            <v>0.63459766154043418</v>
          </cell>
          <cell r="Q78">
            <v>0.63933682045158047</v>
          </cell>
          <cell r="R78">
            <v>0.63010110035001277</v>
          </cell>
          <cell r="S78">
            <v>0.63684370914155852</v>
          </cell>
          <cell r="T78">
            <v>0.60240963855421692</v>
          </cell>
          <cell r="U78">
            <v>0.58823529411764708</v>
          </cell>
          <cell r="V78">
            <v>0.5714285714285714</v>
          </cell>
          <cell r="W78">
            <v>0.55555555555555558</v>
          </cell>
          <cell r="X78">
            <v>0.55958240280164828</v>
          </cell>
          <cell r="AA78" t="str">
            <v>Inventory (% of COGS)</v>
          </cell>
          <cell r="AB78">
            <v>2.2973956874824979</v>
          </cell>
          <cell r="AC78">
            <v>2.097898728343075</v>
          </cell>
          <cell r="AD78">
            <v>2.105087671125407</v>
          </cell>
          <cell r="AE78">
            <v>2.5542487839411723</v>
          </cell>
          <cell r="AF78">
            <v>0.61526274967132222</v>
          </cell>
          <cell r="AH78">
            <v>3.028224852071006</v>
          </cell>
          <cell r="AI78">
            <v>2.159933764804475</v>
          </cell>
          <cell r="AJ78">
            <v>2.2704105801486865</v>
          </cell>
          <cell r="AK78">
            <v>2.7842325060265507</v>
          </cell>
          <cell r="AL78">
            <v>0.68634272498249349</v>
          </cell>
          <cell r="AN78">
            <v>2.7321759720054062</v>
          </cell>
          <cell r="AO78">
            <v>2.4975587133807009</v>
          </cell>
          <cell r="AP78">
            <v>2.3988621262458474</v>
          </cell>
          <cell r="AQ78">
            <v>2.9779232226623842</v>
          </cell>
          <cell r="AR78">
            <v>0.68540593985523468</v>
          </cell>
          <cell r="AT78">
            <v>0.69290171027673586</v>
          </cell>
          <cell r="AU78">
            <v>0.71452710426896315</v>
          </cell>
          <cell r="AV78">
            <v>0.71826092341993619</v>
          </cell>
          <cell r="AW78">
            <v>0.73282320964311043</v>
          </cell>
          <cell r="AX78">
            <v>0.73282320964311043</v>
          </cell>
          <cell r="AZ78">
            <v>0.71855963990997751</v>
          </cell>
          <cell r="BA78">
            <v>0.7016111817743993</v>
          </cell>
          <cell r="BB78">
            <v>0.67087133214992345</v>
          </cell>
          <cell r="BC78">
            <v>0.71727903840177865</v>
          </cell>
          <cell r="BD78">
            <v>0.71727903840177865</v>
          </cell>
          <cell r="BF78">
            <v>0.70304414443063223</v>
          </cell>
          <cell r="BG78">
            <v>0.69151159017989117</v>
          </cell>
          <cell r="BH78">
            <v>0.66963888259246418</v>
          </cell>
          <cell r="BI78">
            <v>0.66408199291256631</v>
          </cell>
          <cell r="BJ78">
            <v>0.66408199291256631</v>
          </cell>
          <cell r="BL78">
            <v>0.63757013187711098</v>
          </cell>
          <cell r="BM78">
            <v>0.64662083222094591</v>
          </cell>
          <cell r="BN78">
            <v>0.63670084710089059</v>
          </cell>
          <cell r="BO78">
            <v>0.63459766154043418</v>
          </cell>
          <cell r="BP78">
            <v>0.63459766154043418</v>
          </cell>
          <cell r="BR78">
            <v>0.61840328486231821</v>
          </cell>
          <cell r="BS78">
            <v>0.62891241075917004</v>
          </cell>
          <cell r="BT78">
            <v>0.64668214681513536</v>
          </cell>
          <cell r="BU78">
            <v>0.63933682045158047</v>
          </cell>
          <cell r="BV78">
            <v>0.63933682045158047</v>
          </cell>
          <cell r="BX78">
            <v>0.64005145670785502</v>
          </cell>
          <cell r="BY78">
            <v>0.65586567535571827</v>
          </cell>
          <cell r="BZ78">
            <v>0.64382523410165549</v>
          </cell>
          <cell r="CA78">
            <v>0.63010110035001277</v>
          </cell>
          <cell r="CB78">
            <v>0.63010110035001277</v>
          </cell>
          <cell r="CD78">
            <v>0.63668852414779431</v>
          </cell>
          <cell r="CE78">
            <v>0.65402534202252482</v>
          </cell>
          <cell r="CF78">
            <v>0.6529506110061053</v>
          </cell>
          <cell r="CG78">
            <v>0.63684370914155852</v>
          </cell>
          <cell r="CH78">
            <v>0.63684370914155852</v>
          </cell>
          <cell r="CJ78">
            <v>0.62645833459858979</v>
          </cell>
          <cell r="CK78">
            <v>0.37490941770249453</v>
          </cell>
          <cell r="CL78">
            <v>0.4384000949899457</v>
          </cell>
        </row>
        <row r="79">
          <cell r="A79" t="str">
            <v>Inventory Turnover (average)</v>
          </cell>
          <cell r="F79">
            <v>2.3578977599080986</v>
          </cell>
          <cell r="G79">
            <v>2.5300016822163847</v>
          </cell>
          <cell r="H79">
            <v>2.302253593327944</v>
          </cell>
          <cell r="I79">
            <v>2.1103521639325904</v>
          </cell>
          <cell r="J79">
            <v>1.8572924595289058</v>
          </cell>
          <cell r="K79">
            <v>2.0032359023081652</v>
          </cell>
          <cell r="L79">
            <v>1.5884549279914657</v>
          </cell>
          <cell r="M79">
            <v>1.3645856010578683</v>
          </cell>
          <cell r="N79">
            <v>1.5229245897480308</v>
          </cell>
          <cell r="O79">
            <v>1.5949095011928887</v>
          </cell>
          <cell r="P79">
            <v>1.6505578666807759</v>
          </cell>
          <cell r="Q79">
            <v>1.658277305830901</v>
          </cell>
          <cell r="R79">
            <v>1.7057135036361351</v>
          </cell>
          <cell r="S79">
            <v>1.6585302157824713</v>
          </cell>
          <cell r="T79">
            <v>1.6999632704834708</v>
          </cell>
          <cell r="U79">
            <v>1.7775406956961632</v>
          </cell>
          <cell r="V79">
            <v>1.8331761139161196</v>
          </cell>
          <cell r="W79">
            <v>1.8776376450575079</v>
          </cell>
          <cell r="X79">
            <v>1.8779796275070086</v>
          </cell>
          <cell r="AA79" t="str">
            <v>Inventory Turnover (average)</v>
          </cell>
          <cell r="AB79">
            <v>3.0349718540844819</v>
          </cell>
          <cell r="AC79">
            <v>3.4645110120126272</v>
          </cell>
          <cell r="AD79">
            <v>3.3746535627009338</v>
          </cell>
          <cell r="AE79">
            <v>2.845614067105275</v>
          </cell>
          <cell r="AF79">
            <v>11.315320792504112</v>
          </cell>
          <cell r="AH79">
            <v>2.3109795415909491</v>
          </cell>
          <cell r="AI79">
            <v>3.157767001887108</v>
          </cell>
          <cell r="AJ79">
            <v>3.0801277266133509</v>
          </cell>
          <cell r="AK79">
            <v>2.6620083558450363</v>
          </cell>
          <cell r="AL79">
            <v>10.020681917955221</v>
          </cell>
          <cell r="AN79">
            <v>2.5524239007891771</v>
          </cell>
          <cell r="AO79">
            <v>2.8722631813097186</v>
          </cell>
          <cell r="AP79">
            <v>2.9032588366820256</v>
          </cell>
          <cell r="AQ79">
            <v>2.5151223429721647</v>
          </cell>
          <cell r="AR79">
            <v>10.262816238211238</v>
          </cell>
          <cell r="AT79">
            <v>1.4760106401537871</v>
          </cell>
          <cell r="AU79">
            <v>1.6236444528290022</v>
          </cell>
          <cell r="AV79">
            <v>1.7223195994467988</v>
          </cell>
          <cell r="AW79">
            <v>1.3558613927118532</v>
          </cell>
          <cell r="AX79">
            <v>1.5247007100675232</v>
          </cell>
          <cell r="AZ79">
            <v>1.4462404247853231</v>
          </cell>
          <cell r="BA79">
            <v>1.6674141474940609</v>
          </cell>
          <cell r="BB79">
            <v>1.6992121280106074</v>
          </cell>
          <cell r="BC79">
            <v>1.4843050337468153</v>
          </cell>
          <cell r="BD79">
            <v>1.5229245897480308</v>
          </cell>
          <cell r="BF79">
            <v>1.4900060888889866</v>
          </cell>
          <cell r="BG79">
            <v>1.6906841176839169</v>
          </cell>
          <cell r="BH79">
            <v>1.7378354465649308</v>
          </cell>
          <cell r="BI79">
            <v>1.4918204723597499</v>
          </cell>
          <cell r="BJ79">
            <v>6.0784012790621631</v>
          </cell>
          <cell r="BL79">
            <v>1.5778121287020517</v>
          </cell>
          <cell r="BM79">
            <v>1.7653283028242273</v>
          </cell>
          <cell r="BN79">
            <v>1.8090460332382605</v>
          </cell>
          <cell r="BO79">
            <v>1.5623904075696979</v>
          </cell>
          <cell r="BP79">
            <v>6.3638473153415038</v>
          </cell>
          <cell r="BR79">
            <v>1.6749412975722593</v>
          </cell>
          <cell r="BS79">
            <v>1.7170442664775392</v>
          </cell>
          <cell r="BT79">
            <v>1.7546116706474604</v>
          </cell>
          <cell r="BU79">
            <v>1.5924112526441341</v>
          </cell>
          <cell r="BV79">
            <v>6.2988602718023934</v>
          </cell>
          <cell r="BX79">
            <v>1.6950660472910686</v>
          </cell>
          <cell r="BY79">
            <v>1.7380449158042404</v>
          </cell>
          <cell r="BZ79">
            <v>1.78794755959534</v>
          </cell>
          <cell r="CA79">
            <v>1.59167696301595</v>
          </cell>
          <cell r="CB79">
            <v>6.3807859367713746</v>
          </cell>
          <cell r="CD79">
            <v>1.6369149516408625</v>
          </cell>
          <cell r="CE79">
            <v>1.6986136156889973</v>
          </cell>
          <cell r="CF79">
            <v>1.6886886388949078</v>
          </cell>
          <cell r="CG79">
            <v>1.5273857661010559</v>
          </cell>
          <cell r="CH79">
            <v>6.271402234643733</v>
          </cell>
          <cell r="CJ79">
            <v>1.6792858259102985</v>
          </cell>
          <cell r="CK79">
            <v>1.6965548553237051</v>
          </cell>
          <cell r="CL79">
            <v>1.7424320067031727</v>
          </cell>
        </row>
        <row r="80">
          <cell r="A80" t="str">
            <v>Inventory Turnover (ending)</v>
          </cell>
          <cell r="F80">
            <v>2.3578977599080986</v>
          </cell>
          <cell r="G80">
            <v>2.3024093831696462</v>
          </cell>
          <cell r="H80">
            <v>1.9798233269468795</v>
          </cell>
          <cell r="I80">
            <v>1.7968513508682025</v>
          </cell>
          <cell r="J80">
            <v>1.6253218653887418</v>
          </cell>
          <cell r="K80">
            <v>1.4569980326162952</v>
          </cell>
          <cell r="L80">
            <v>1.4589893986200515</v>
          </cell>
          <cell r="M80">
            <v>1.3645856010578683</v>
          </cell>
          <cell r="N80">
            <v>1.3941575683407288</v>
          </cell>
          <cell r="O80">
            <v>1.5058381505183516</v>
          </cell>
          <cell r="P80">
            <v>1.5758015835932666</v>
          </cell>
          <cell r="Q80">
            <v>1.5641207701656752</v>
          </cell>
          <cell r="R80">
            <v>1.5870469031787331</v>
          </cell>
          <cell r="S80">
            <v>1.63</v>
          </cell>
          <cell r="T80">
            <v>1.66</v>
          </cell>
          <cell r="U80">
            <v>1.7</v>
          </cell>
          <cell r="V80">
            <v>1.75</v>
          </cell>
          <cell r="W80">
            <v>1.8</v>
          </cell>
          <cell r="X80">
            <v>1.7870469031787333</v>
          </cell>
          <cell r="AA80" t="str">
            <v>Inventory Turnover (ending)</v>
          </cell>
          <cell r="AB80">
            <v>3.0349718540844819</v>
          </cell>
          <cell r="AC80">
            <v>3.2933422542665696</v>
          </cell>
          <cell r="AD80">
            <v>3.2616043976521012</v>
          </cell>
          <cell r="AE80">
            <v>2.7881410485659108</v>
          </cell>
          <cell r="AF80">
            <v>11.315320792504112</v>
          </cell>
          <cell r="AH80">
            <v>2.3109795415909491</v>
          </cell>
          <cell r="AI80">
            <v>3.0897616888398574</v>
          </cell>
          <cell r="AJ80">
            <v>2.9428952220362872</v>
          </cell>
          <cell r="AK80">
            <v>2.6016129294505959</v>
          </cell>
          <cell r="AL80">
            <v>10.020681917955221</v>
          </cell>
          <cell r="AN80">
            <v>2.5524239007891771</v>
          </cell>
          <cell r="AO80">
            <v>2.7482228629686336</v>
          </cell>
          <cell r="AP80">
            <v>2.886210585722051</v>
          </cell>
          <cell r="AQ80">
            <v>2.4932975871313672</v>
          </cell>
          <cell r="AR80">
            <v>10.262816238211238</v>
          </cell>
          <cell r="AT80">
            <v>1.4424040500475732</v>
          </cell>
          <cell r="AU80">
            <v>1.5736797676622691</v>
          </cell>
          <cell r="AV80">
            <v>1.6733635699955738</v>
          </cell>
          <cell r="AW80">
            <v>1.3118641972322338</v>
          </cell>
          <cell r="AX80">
            <v>1.3645856010578683</v>
          </cell>
          <cell r="AZ80">
            <v>1.4253528773072748</v>
          </cell>
          <cell r="BA80">
            <v>1.6368651451186671</v>
          </cell>
          <cell r="BB80">
            <v>1.7035385929531406</v>
          </cell>
          <cell r="BC80">
            <v>1.3979584316860691</v>
          </cell>
          <cell r="BD80">
            <v>1.3941575683407288</v>
          </cell>
          <cell r="BF80">
            <v>1.4670011102430198</v>
          </cell>
          <cell r="BG80">
            <v>1.6598616191147459</v>
          </cell>
          <cell r="BH80">
            <v>1.6915347001031806</v>
          </cell>
          <cell r="BI80">
            <v>1.4540902760971082</v>
          </cell>
          <cell r="BJ80">
            <v>6.0233526020734063</v>
          </cell>
          <cell r="BL80">
            <v>1.580311478867914</v>
          </cell>
          <cell r="BM80">
            <v>1.7227001208319603</v>
          </cell>
          <cell r="BN80">
            <v>1.7570678022445367</v>
          </cell>
          <cell r="BO80">
            <v>1.5227896353838744</v>
          </cell>
          <cell r="BP80">
            <v>6.3032063343730664</v>
          </cell>
          <cell r="BR80">
            <v>1.6636068864630531</v>
          </cell>
          <cell r="BS80">
            <v>1.6860030909462034</v>
          </cell>
          <cell r="BT80">
            <v>1.6777765264836404</v>
          </cell>
          <cell r="BU80">
            <v>1.5457685664939551</v>
          </cell>
          <cell r="BV80">
            <v>6.2564830806627008</v>
          </cell>
          <cell r="BX80">
            <v>1.6637686605667361</v>
          </cell>
          <cell r="BY80">
            <v>1.679915842964351</v>
          </cell>
          <cell r="BZ80">
            <v>1.7168094824657432</v>
          </cell>
          <cell r="CA80">
            <v>1.5612329464888008</v>
          </cell>
          <cell r="CB80">
            <v>6.3481876127149324</v>
          </cell>
          <cell r="CD80">
            <v>1.6058731752284028</v>
          </cell>
          <cell r="CE80">
            <v>1.6504080783650381</v>
          </cell>
          <cell r="CF80">
            <v>1.6350382839391131</v>
          </cell>
          <cell r="CG80">
            <v>1.5219020392699074</v>
          </cell>
          <cell r="CH80">
            <v>6.2809759169825989</v>
          </cell>
          <cell r="CJ80">
            <v>1.6668031982317142</v>
          </cell>
          <cell r="CK80">
            <v>1.6687925713287706</v>
          </cell>
          <cell r="CL80">
            <v>1.7188093197880889</v>
          </cell>
        </row>
        <row r="81">
          <cell r="A81" t="str">
            <v>Payables/Inventory</v>
          </cell>
          <cell r="F81">
            <v>0.30068925904652499</v>
          </cell>
          <cell r="G81">
            <v>0.2434112908923903</v>
          </cell>
          <cell r="H81">
            <v>0.22063785415147766</v>
          </cell>
          <cell r="I81">
            <v>0.20603272592928054</v>
          </cell>
          <cell r="J81">
            <v>0.26565517488019452</v>
          </cell>
          <cell r="K81">
            <v>0.27127538494057202</v>
          </cell>
          <cell r="L81">
            <v>0.22075434466052449</v>
          </cell>
          <cell r="M81">
            <v>0.18530702638489097</v>
          </cell>
          <cell r="N81">
            <v>0.1381776847784579</v>
          </cell>
          <cell r="O81">
            <v>0.1693519910810993</v>
          </cell>
          <cell r="P81">
            <v>0.31843791098466739</v>
          </cell>
          <cell r="Q81">
            <v>0.384679843919913</v>
          </cell>
          <cell r="R81">
            <v>0.40290615234240562</v>
          </cell>
          <cell r="S81">
            <v>0.39167070551505773</v>
          </cell>
          <cell r="T81">
            <v>0.4433717219418174</v>
          </cell>
          <cell r="U81">
            <v>0.45433751349289264</v>
          </cell>
          <cell r="V81">
            <v>0.46696446446446449</v>
          </cell>
          <cell r="W81">
            <v>0.47952166064981949</v>
          </cell>
          <cell r="X81">
            <v>0.47622994871831242</v>
          </cell>
          <cell r="AA81" t="str">
            <v>Payables/Inventory</v>
          </cell>
          <cell r="AB81">
            <v>0.23166083063693985</v>
          </cell>
          <cell r="AC81">
            <v>0.22220114041482339</v>
          </cell>
          <cell r="AD81">
            <v>0.23707257989378552</v>
          </cell>
          <cell r="AE81">
            <v>0.26565517488019452</v>
          </cell>
          <cell r="AF81">
            <v>0.26565517488019452</v>
          </cell>
          <cell r="AH81">
            <v>0.24433339195341658</v>
          </cell>
          <cell r="AI81">
            <v>0.20922579257860341</v>
          </cell>
          <cell r="AJ81">
            <v>0.17070543200098787</v>
          </cell>
          <cell r="AK81">
            <v>0.27127538494057202</v>
          </cell>
          <cell r="AL81">
            <v>0.27127538494057202</v>
          </cell>
          <cell r="AN81">
            <v>0.29354470085666734</v>
          </cell>
          <cell r="AO81">
            <v>0.28848653439885646</v>
          </cell>
          <cell r="AP81">
            <v>0.27557362121437695</v>
          </cell>
          <cell r="AQ81">
            <v>0.22075434466052449</v>
          </cell>
          <cell r="AR81">
            <v>0.22075434466052449</v>
          </cell>
          <cell r="AT81">
            <v>0.20020003442150761</v>
          </cell>
          <cell r="AU81">
            <v>0.20456325443480433</v>
          </cell>
          <cell r="AV81">
            <v>0.20829668718850777</v>
          </cell>
          <cell r="AW81">
            <v>0.18530702638489097</v>
          </cell>
          <cell r="AX81">
            <v>0.18530702638489097</v>
          </cell>
          <cell r="AZ81">
            <v>0.16341977783345862</v>
          </cell>
          <cell r="BA81">
            <v>0.18117769524954175</v>
          </cell>
          <cell r="BB81">
            <v>0.12635015946665859</v>
          </cell>
          <cell r="BC81">
            <v>0.1381776847784579</v>
          </cell>
          <cell r="BD81">
            <v>0.1381776847784579</v>
          </cell>
          <cell r="BF81">
            <v>0.15658322169583669</v>
          </cell>
          <cell r="BG81">
            <v>0.17580169577058302</v>
          </cell>
          <cell r="BH81">
            <v>0.18891236169509912</v>
          </cell>
          <cell r="BI81">
            <v>0.1693519910810993</v>
          </cell>
          <cell r="BJ81">
            <v>0.1693519910810993</v>
          </cell>
          <cell r="BL81">
            <v>0.22398140519715187</v>
          </cell>
          <cell r="BM81">
            <v>0.27035677624875476</v>
          </cell>
          <cell r="BN81">
            <v>0.28742364842152573</v>
          </cell>
          <cell r="BO81">
            <v>0.31843791098466739</v>
          </cell>
          <cell r="BP81">
            <v>0.31843791098466739</v>
          </cell>
          <cell r="BR81">
            <v>0.38535434247945416</v>
          </cell>
          <cell r="BS81">
            <v>0.44423689478261319</v>
          </cell>
          <cell r="BT81">
            <v>0.43765862193344529</v>
          </cell>
          <cell r="BU81">
            <v>0.384679843919913</v>
          </cell>
          <cell r="BV81">
            <v>0.384679843919913</v>
          </cell>
          <cell r="BX81">
            <v>0.39807668909605309</v>
          </cell>
          <cell r="BY81">
            <v>0.39103704576613657</v>
          </cell>
          <cell r="BZ81">
            <v>0.40244415643607823</v>
          </cell>
          <cell r="CA81">
            <v>0.40290615234240562</v>
          </cell>
          <cell r="CB81">
            <v>0.40290615234240562</v>
          </cell>
          <cell r="CD81">
            <v>0.41390495161756019</v>
          </cell>
          <cell r="CE81">
            <v>0.44735582959277115</v>
          </cell>
          <cell r="CF81">
            <v>0.41801310458072566</v>
          </cell>
          <cell r="CG81">
            <v>0.39167070551505773</v>
          </cell>
          <cell r="CH81">
            <v>0.39167070551505773</v>
          </cell>
          <cell r="CJ81">
            <v>0.45087044931810966</v>
          </cell>
          <cell r="CK81">
            <v>0.46173195784449445</v>
          </cell>
          <cell r="CL81">
            <v>0.46849703357281114</v>
          </cell>
        </row>
        <row r="82">
          <cell r="A82" t="str">
            <v>Change in Inventory (y/y)</v>
          </cell>
          <cell r="J82">
            <v>0.33296785803668261</v>
          </cell>
          <cell r="K82">
            <v>1.1995207781989845</v>
          </cell>
          <cell r="L82">
            <v>0.19475472741167099</v>
          </cell>
          <cell r="M82">
            <v>0.26586804752248883</v>
          </cell>
          <cell r="N82">
            <v>0.20352138984973211</v>
          </cell>
          <cell r="O82">
            <v>0.12573890168001722</v>
          </cell>
          <cell r="P82">
            <v>9.9605632238175978E-2</v>
          </cell>
          <cell r="Q82">
            <v>0.12810724704091037</v>
          </cell>
          <cell r="R82">
            <v>0.16162924582613702</v>
          </cell>
          <cell r="S82">
            <v>0.11914811602582631</v>
          </cell>
          <cell r="T82">
            <v>4.9336252389039714E-2</v>
          </cell>
          <cell r="U82">
            <v>9.5584148693867554E-2</v>
          </cell>
          <cell r="V82">
            <v>9.980192221931472E-2</v>
          </cell>
          <cell r="W82">
            <v>9.015251039912564E-2</v>
          </cell>
          <cell r="X82">
            <v>0.10722476760368238</v>
          </cell>
          <cell r="AA82" t="str">
            <v>Change in Inventory (y/y)</v>
          </cell>
          <cell r="AB82">
            <v>-0.90343928009708674</v>
          </cell>
          <cell r="AC82">
            <v>-0.90257488348168491</v>
          </cell>
          <cell r="AD82">
            <v>-0.90421410669564739</v>
          </cell>
          <cell r="AE82">
            <v>-0.90984852117255721</v>
          </cell>
          <cell r="AF82" t="e">
            <v>#DIV/0!</v>
          </cell>
          <cell r="AH82">
            <v>1.2683834936394662</v>
          </cell>
          <cell r="AI82">
            <v>1.1362506116498068</v>
          </cell>
          <cell r="AJ82">
            <v>1.1881021149725148</v>
          </cell>
          <cell r="AK82">
            <v>1.1995207781989845</v>
          </cell>
          <cell r="AL82">
            <v>1.1995207781989845</v>
          </cell>
          <cell r="AN82">
            <v>0.27390233894132132</v>
          </cell>
          <cell r="AO82">
            <v>0.33427604453959847</v>
          </cell>
          <cell r="AP82">
            <v>0.22982427006289141</v>
          </cell>
          <cell r="AQ82">
            <v>0.19475472741167099</v>
          </cell>
          <cell r="AR82">
            <v>0.19475472741167099</v>
          </cell>
          <cell r="AT82">
            <v>0.18087798817384892</v>
          </cell>
          <cell r="AU82">
            <v>0.1496403684252936</v>
          </cell>
          <cell r="AV82">
            <v>0.20462013066826401</v>
          </cell>
          <cell r="AW82">
            <v>0.26586804752248883</v>
          </cell>
          <cell r="AX82">
            <v>0.26586804752248883</v>
          </cell>
          <cell r="AZ82">
            <v>0.24416214478465448</v>
          </cell>
          <cell r="BA82">
            <v>0.21199903700520806</v>
          </cell>
          <cell r="BB82">
            <v>0.13730663769465568</v>
          </cell>
          <cell r="BC82">
            <v>0.20352138984973211</v>
          </cell>
          <cell r="BD82">
            <v>0.20352138984973211</v>
          </cell>
          <cell r="BF82">
            <v>0.20599734820011695</v>
          </cell>
          <cell r="BG82">
            <v>0.20577105371012472</v>
          </cell>
          <cell r="BH82">
            <v>0.23934656578062841</v>
          </cell>
          <cell r="BI82">
            <v>0.12573890168001722</v>
          </cell>
          <cell r="BJ82">
            <v>0.12573890168001722</v>
          </cell>
          <cell r="BL82">
            <v>8.7531732823155295E-2</v>
          </cell>
          <cell r="BM82">
            <v>0.10105391349317894</v>
          </cell>
          <cell r="BN82">
            <v>9.8003270786008123E-2</v>
          </cell>
          <cell r="BO82">
            <v>9.9605632238175978E-2</v>
          </cell>
          <cell r="BP82">
            <v>9.9605632238175978E-2</v>
          </cell>
          <cell r="BR82">
            <v>0.11822346399843986</v>
          </cell>
          <cell r="BS82">
            <v>0.10414086203565875</v>
          </cell>
          <cell r="BT82">
            <v>0.13786648293383208</v>
          </cell>
          <cell r="BU82">
            <v>0.12810724704091037</v>
          </cell>
          <cell r="BV82">
            <v>0.12810724704091037</v>
          </cell>
          <cell r="BX82">
            <v>0.15550956196143884</v>
          </cell>
          <cell r="BY82">
            <v>0.19356836188427651</v>
          </cell>
          <cell r="BZ82">
            <v>0.16738724887750744</v>
          </cell>
          <cell r="CA82">
            <v>0.16162924582613702</v>
          </cell>
          <cell r="CB82">
            <v>0.16162924582613702</v>
          </cell>
          <cell r="CD82">
            <v>0.16283611351969896</v>
          </cell>
          <cell r="CE82">
            <v>0.15034591185930135</v>
          </cell>
          <cell r="CF82">
            <v>0.14177281732300417</v>
          </cell>
          <cell r="CG82">
            <v>0.11914811602582631</v>
          </cell>
          <cell r="CH82">
            <v>0.11914811602582631</v>
          </cell>
          <cell r="CJ82">
            <v>9.2950441441751686E-2</v>
          </cell>
          <cell r="CK82">
            <v>6.5797248828484589E-2</v>
          </cell>
          <cell r="CL82">
            <v>4.8888094325552522E-2</v>
          </cell>
        </row>
        <row r="83">
          <cell r="A83" t="str">
            <v>Change in Sales (y/y)</v>
          </cell>
          <cell r="F83">
            <v>0.24528130589121799</v>
          </cell>
          <cell r="G83">
            <v>0.21793619317021951</v>
          </cell>
          <cell r="H83">
            <v>0.20612724998054555</v>
          </cell>
          <cell r="I83">
            <v>0.28661683838564311</v>
          </cell>
          <cell r="J83">
            <v>0.22047268392974928</v>
          </cell>
          <cell r="K83">
            <v>0.94786329918868262</v>
          </cell>
          <cell r="L83">
            <v>0.22362413232473699</v>
          </cell>
          <cell r="M83">
            <v>0.18073866032286556</v>
          </cell>
          <cell r="N83">
            <v>0.22651195333443397</v>
          </cell>
          <cell r="O83">
            <v>0.20179065883352632</v>
          </cell>
          <cell r="P83">
            <v>0.1518685856654145</v>
          </cell>
          <cell r="Q83">
            <v>0.13852545547870898</v>
          </cell>
          <cell r="R83">
            <v>0.18828101352454429</v>
          </cell>
          <cell r="S83">
            <v>0.11631638698725588</v>
          </cell>
          <cell r="T83">
            <v>0.11607253093260472</v>
          </cell>
          <cell r="U83">
            <v>0.12294994686519289</v>
          </cell>
          <cell r="V83">
            <v>0.13259965029429122</v>
          </cell>
          <cell r="W83">
            <v>0.12332373170575184</v>
          </cell>
          <cell r="X83">
            <v>0.10725159192545441</v>
          </cell>
          <cell r="AA83" t="str">
            <v>Change in Sales (y/y)</v>
          </cell>
          <cell r="AB83">
            <v>0</v>
          </cell>
          <cell r="AC83">
            <v>0</v>
          </cell>
          <cell r="AD83">
            <v>0</v>
          </cell>
          <cell r="AE83">
            <v>0</v>
          </cell>
          <cell r="AF83">
            <v>0</v>
          </cell>
          <cell r="AH83">
            <v>0.72726077812828605</v>
          </cell>
          <cell r="AI83">
            <v>1.0041965845138754</v>
          </cell>
          <cell r="AJ83">
            <v>0.97429070923363459</v>
          </cell>
          <cell r="AK83">
            <v>1.0523716682486342</v>
          </cell>
          <cell r="AL83">
            <v>0.94786329918868262</v>
          </cell>
          <cell r="AN83">
            <v>0.4069959160895924</v>
          </cell>
          <cell r="AO83">
            <v>0.18678665230389369</v>
          </cell>
          <cell r="AP83">
            <v>0.20613598481340856</v>
          </cell>
          <cell r="AQ83">
            <v>0.14501240570725038</v>
          </cell>
          <cell r="AR83">
            <v>0.22362413232473699</v>
          </cell>
          <cell r="AT83">
            <v>0.17640200956707774</v>
          </cell>
          <cell r="AU83">
            <v>0.15426272392112472</v>
          </cell>
          <cell r="AV83">
            <v>0.20639056434470082</v>
          </cell>
          <cell r="AW83">
            <v>0.18383821843785819</v>
          </cell>
          <cell r="AX83">
            <v>0.18073866032286556</v>
          </cell>
          <cell r="AZ83">
            <v>0.22121701284238693</v>
          </cell>
          <cell r="BA83">
            <v>0.23995953330771025</v>
          </cell>
          <cell r="BB83">
            <v>0.16937469422822216</v>
          </cell>
          <cell r="BC83">
            <v>0.28348801932768075</v>
          </cell>
          <cell r="BD83">
            <v>0.22651195333443397</v>
          </cell>
          <cell r="BF83">
            <v>0.23602983314021819</v>
          </cell>
          <cell r="BG83">
            <v>0.22269449471989056</v>
          </cell>
          <cell r="BH83">
            <v>0.22307446359814409</v>
          </cell>
          <cell r="BI83">
            <v>0.12883248256860291</v>
          </cell>
          <cell r="BJ83">
            <v>0.20179065883352632</v>
          </cell>
          <cell r="BL83">
            <v>0.14885833313592056</v>
          </cell>
          <cell r="BM83">
            <v>0.1454946515104274</v>
          </cell>
          <cell r="BN83">
            <v>0.14629052308393975</v>
          </cell>
          <cell r="BO83">
            <v>0.16804299884483576</v>
          </cell>
          <cell r="BP83">
            <v>0.1518685856654145</v>
          </cell>
          <cell r="BR83">
            <v>0.18799322483246184</v>
          </cell>
          <cell r="BS83">
            <v>0.1069796902663871</v>
          </cell>
          <cell r="BT83">
            <v>0.10427432541935366</v>
          </cell>
          <cell r="BU83">
            <v>0.16502246306331347</v>
          </cell>
          <cell r="BV83">
            <v>0.13852545547870898</v>
          </cell>
          <cell r="BX83">
            <v>0.15607720422322169</v>
          </cell>
          <cell r="BY83">
            <v>0.19772179416178148</v>
          </cell>
          <cell r="BZ83">
            <v>0.19277531955655358</v>
          </cell>
          <cell r="CA83">
            <v>0.20426174763457094</v>
          </cell>
          <cell r="CB83">
            <v>0.18828101352454429</v>
          </cell>
          <cell r="CD83">
            <v>0.1507981957751281</v>
          </cell>
          <cell r="CE83">
            <v>0.13428394367710461</v>
          </cell>
          <cell r="CF83">
            <v>9.9903113982899416E-2</v>
          </cell>
          <cell r="CG83">
            <v>8.42155956532884E-2</v>
          </cell>
          <cell r="CH83">
            <v>0.11631638698725588</v>
          </cell>
          <cell r="CJ83">
            <v>0.14276102559514814</v>
          </cell>
          <cell r="CK83">
            <v>8.7802922535390016E-2</v>
          </cell>
          <cell r="CL83">
            <v>0.1082385488257438</v>
          </cell>
        </row>
        <row r="84">
          <cell r="A84" t="str">
            <v>Days Inventory on Hand</v>
          </cell>
          <cell r="F84">
            <v>152.67837567903342</v>
          </cell>
          <cell r="G84">
            <v>156.35794512981033</v>
          </cell>
          <cell r="H84">
            <v>181.83440668676349</v>
          </cell>
          <cell r="I84">
            <v>200.35046295068051</v>
          </cell>
          <cell r="J84">
            <v>221.49458988167601</v>
          </cell>
          <cell r="K84">
            <v>247.08338099369766</v>
          </cell>
          <cell r="L84">
            <v>246.74613834788448</v>
          </cell>
          <cell r="M84">
            <v>263.81635547151973</v>
          </cell>
          <cell r="N84">
            <v>258.22045382464034</v>
          </cell>
          <cell r="O84">
            <v>239.0695174485239</v>
          </cell>
          <cell r="P84">
            <v>228.4551581545563</v>
          </cell>
          <cell r="Q84">
            <v>230.16125536256897</v>
          </cell>
          <cell r="R84">
            <v>226.83639612600462</v>
          </cell>
          <cell r="S84">
            <v>220.85889570552149</v>
          </cell>
          <cell r="T84">
            <v>216.86746987951807</v>
          </cell>
          <cell r="U84">
            <v>211.76470588235296</v>
          </cell>
          <cell r="V84">
            <v>205.71428571428572</v>
          </cell>
          <cell r="W84">
            <v>200</v>
          </cell>
          <cell r="X84">
            <v>201.44966500859337</v>
          </cell>
          <cell r="AA84" t="str">
            <v>Days Inventory on Hand</v>
          </cell>
          <cell r="AB84">
            <v>118.61724500525763</v>
          </cell>
          <cell r="AC84">
            <v>109.31144478944304</v>
          </cell>
          <cell r="AD84">
            <v>110.3751271181599</v>
          </cell>
          <cell r="AE84">
            <v>129.11828839691131</v>
          </cell>
          <cell r="AF84">
            <v>31.815271223992493</v>
          </cell>
          <cell r="AH84">
            <v>155.77809907921772</v>
          </cell>
          <cell r="AI84">
            <v>116.51384030694376</v>
          </cell>
          <cell r="AJ84">
            <v>122.3285142142791</v>
          </cell>
          <cell r="AK84">
            <v>138.37569606329723</v>
          </cell>
          <cell r="AL84">
            <v>35.925698764566725</v>
          </cell>
          <cell r="AN84">
            <v>141.04240282685512</v>
          </cell>
          <cell r="AO84">
            <v>130.99374321161406</v>
          </cell>
          <cell r="AP84">
            <v>124.73102336361151</v>
          </cell>
          <cell r="AQ84">
            <v>144.38709677419357</v>
          </cell>
          <cell r="AR84">
            <v>35.078090812892341</v>
          </cell>
          <cell r="AT84">
            <v>249.58332582893573</v>
          </cell>
          <cell r="AU84">
            <v>228.76318765588934</v>
          </cell>
          <cell r="AV84">
            <v>215.13555479216762</v>
          </cell>
          <cell r="AW84">
            <v>274.41864848474916</v>
          </cell>
          <cell r="AX84">
            <v>263.81635547151973</v>
          </cell>
          <cell r="AZ84">
            <v>252.56903446962482</v>
          </cell>
          <cell r="BA84">
            <v>219.9325955919852</v>
          </cell>
          <cell r="BB84">
            <v>211.32482791360076</v>
          </cell>
          <cell r="BC84">
            <v>257.51838669895653</v>
          </cell>
          <cell r="BD84">
            <v>258.22045382464034</v>
          </cell>
          <cell r="BF84">
            <v>245.39858728557013</v>
          </cell>
          <cell r="BG84">
            <v>216.88554988818817</v>
          </cell>
          <cell r="BH84">
            <v>212.82448416697608</v>
          </cell>
          <cell r="BI84">
            <v>247.57747570272466</v>
          </cell>
          <cell r="BJ84">
            <v>59.767379362130974</v>
          </cell>
          <cell r="BL84">
            <v>227.80319248069551</v>
          </cell>
          <cell r="BM84">
            <v>208.97426989564596</v>
          </cell>
          <cell r="BN84">
            <v>204.8868003500628</v>
          </cell>
          <cell r="BO84">
            <v>236.40822844794906</v>
          </cell>
          <cell r="BP84">
            <v>57.113789538639075</v>
          </cell>
          <cell r="BR84">
            <v>216.39727686231552</v>
          </cell>
          <cell r="BS84">
            <v>213.52274022105385</v>
          </cell>
          <cell r="BT84">
            <v>214.56969645087611</v>
          </cell>
          <cell r="BU84">
            <v>232.89385474860336</v>
          </cell>
          <cell r="BV84">
            <v>57.540313840642241</v>
          </cell>
          <cell r="BX84">
            <v>216.37623579072093</v>
          </cell>
          <cell r="BY84">
            <v>214.29644913923192</v>
          </cell>
          <cell r="BZ84">
            <v>209.69129287598943</v>
          </cell>
          <cell r="CA84">
            <v>230.58698627237968</v>
          </cell>
          <cell r="CB84">
            <v>56.709099031501154</v>
          </cell>
          <cell r="CD84">
            <v>224.17710536126074</v>
          </cell>
          <cell r="CE84">
            <v>218.12787074856709</v>
          </cell>
          <cell r="CF84">
            <v>220.17833070715179</v>
          </cell>
          <cell r="CG84">
            <v>236.54610527540956</v>
          </cell>
          <cell r="CH84">
            <v>57.315933822740263</v>
          </cell>
          <cell r="CJ84">
            <v>215.98230695856503</v>
          </cell>
          <cell r="CK84">
            <v>215.72483374212962</v>
          </cell>
          <cell r="CL84">
            <v>209.44731672992336</v>
          </cell>
        </row>
        <row r="85">
          <cell r="A85" t="str">
            <v>Avg Inventory Per Store</v>
          </cell>
          <cell r="G85">
            <v>257327.27272727271</v>
          </cell>
          <cell r="H85">
            <v>313718.08510638302</v>
          </cell>
          <cell r="I85">
            <v>383146.11872146116</v>
          </cell>
          <cell r="J85">
            <v>431845.55984555982</v>
          </cell>
          <cell r="K85">
            <v>501042.7698574338</v>
          </cell>
          <cell r="L85">
            <v>514753.06479859899</v>
          </cell>
          <cell r="M85">
            <v>553674.10714285716</v>
          </cell>
          <cell r="N85">
            <v>511763.42857142858</v>
          </cell>
          <cell r="O85">
            <v>513861.36595310905</v>
          </cell>
          <cell r="P85">
            <v>499827.77276825969</v>
          </cell>
          <cell r="Q85">
            <v>500656.52522017615</v>
          </cell>
          <cell r="R85">
            <v>494142.85714285716</v>
          </cell>
          <cell r="S85">
            <v>495693.90243902436</v>
          </cell>
          <cell r="T85">
            <v>466144.98051619733</v>
          </cell>
          <cell r="U85">
            <v>459254.50836047484</v>
          </cell>
          <cell r="V85">
            <v>451804.87773774454</v>
          </cell>
        </row>
        <row r="86">
          <cell r="A86" t="str">
            <v xml:space="preserve">   Y/Y Change</v>
          </cell>
          <cell r="H86">
            <v>0.21914044236918451</v>
          </cell>
          <cell r="I86">
            <v>0.2213070808191846</v>
          </cell>
          <cell r="J86">
            <v>0.12710409617773544</v>
          </cell>
          <cell r="K86">
            <v>0.160236011310666</v>
          </cell>
          <cell r="L86">
            <v>2.7363522170106069E-2</v>
          </cell>
          <cell r="M86">
            <v>7.561109395140031E-2</v>
          </cell>
          <cell r="N86">
            <v>-7.5695572595405713E-2</v>
          </cell>
          <cell r="O86">
            <v>4.0994281039909986E-3</v>
          </cell>
          <cell r="P86">
            <v>-2.7310076442154552E-2</v>
          </cell>
          <cell r="Q86">
            <v>1.6580760355240365E-3</v>
          </cell>
          <cell r="R86">
            <v>-1.3010253036159769E-2</v>
          </cell>
          <cell r="S86">
            <v>3.1388600963198066E-3</v>
          </cell>
          <cell r="T86">
            <v>-5.9611227367199371E-2</v>
          </cell>
          <cell r="U86">
            <v>-1.4781822059077299E-2</v>
          </cell>
          <cell r="V86">
            <v>-1.6221137707118527E-2</v>
          </cell>
        </row>
        <row r="87">
          <cell r="A87" t="str">
            <v>Inventory Per Square Ft</v>
          </cell>
          <cell r="G87">
            <v>54.087898089171972</v>
          </cell>
          <cell r="H87">
            <v>63.899241603466955</v>
          </cell>
          <cell r="I87">
            <v>72.648484848484856</v>
          </cell>
          <cell r="J87">
            <v>76.924346629986246</v>
          </cell>
          <cell r="K87">
            <v>77.557377049180332</v>
          </cell>
          <cell r="L87">
            <v>77.819433412761455</v>
          </cell>
          <cell r="M87">
            <v>82.847695390781567</v>
          </cell>
          <cell r="N87">
            <v>76.129377762665754</v>
          </cell>
          <cell r="O87">
            <v>76.182257820764704</v>
          </cell>
          <cell r="P87">
            <v>75.436717474142625</v>
          </cell>
          <cell r="Q87">
            <v>75.176725174320751</v>
          </cell>
          <cell r="R87">
            <v>74.113865932047744</v>
          </cell>
          <cell r="S87">
            <v>73.876590330788801</v>
          </cell>
          <cell r="T87">
            <v>68.748514236121366</v>
          </cell>
          <cell r="U87">
            <v>67.312695330920491</v>
          </cell>
          <cell r="V87">
            <v>66.346683934713525</v>
          </cell>
          <cell r="CD87">
            <v>75.156878359546084</v>
          </cell>
          <cell r="CE87">
            <v>76.937620146097657</v>
          </cell>
          <cell r="CF87">
            <v>76.344863045713751</v>
          </cell>
          <cell r="CG87">
            <v>73.876590330788801</v>
          </cell>
          <cell r="CH87">
            <v>73.876590330788801</v>
          </cell>
          <cell r="CJ87">
            <v>72.775906164564773</v>
          </cell>
          <cell r="CK87">
            <v>73.072976445396151</v>
          </cell>
          <cell r="CL87">
            <v>71.352436484798005</v>
          </cell>
        </row>
        <row r="88">
          <cell r="A88" t="str">
            <v xml:space="preserve">   Y/Y Change</v>
          </cell>
          <cell r="H88">
            <v>0.18139628014606002</v>
          </cell>
          <cell r="I88">
            <v>0.13692248961751674</v>
          </cell>
          <cell r="J88">
            <v>5.8856861095163859E-2</v>
          </cell>
          <cell r="K88">
            <v>8.2292596158017872E-3</v>
          </cell>
          <cell r="L88">
            <v>3.3788708895472475E-3</v>
          </cell>
          <cell r="M88">
            <v>6.4614476840890722E-2</v>
          </cell>
          <cell r="N88">
            <v>-8.1092390034827155E-2</v>
          </cell>
          <cell r="O88">
            <v>6.9460778024232894E-4</v>
          </cell>
          <cell r="P88">
            <v>-9.7862726565038916E-3</v>
          </cell>
          <cell r="Q88">
            <v>-3.446495400744265E-3</v>
          </cell>
          <cell r="R88">
            <v>-1.4138142354677363E-2</v>
          </cell>
          <cell r="S88">
            <v>-3.2015008025150227E-3</v>
          </cell>
          <cell r="T88">
            <v>-6.9414087354411347E-2</v>
          </cell>
          <cell r="U88">
            <v>-2.0885089971100501E-2</v>
          </cell>
          <cell r="V88">
            <v>-1.4351102588566533E-2</v>
          </cell>
        </row>
        <row r="90">
          <cell r="A90" t="str">
            <v>Other Ratios:</v>
          </cell>
          <cell r="AA90" t="str">
            <v>Other Ratios:</v>
          </cell>
        </row>
        <row r="91">
          <cell r="A91" t="str">
            <v>Trade A/R (% of LTM Sales)</v>
          </cell>
          <cell r="F91">
            <v>4.7782216908226649E-2</v>
          </cell>
          <cell r="G91">
            <v>4.5744865524940587E-2</v>
          </cell>
          <cell r="H91">
            <v>4.6949754828975843E-2</v>
          </cell>
          <cell r="I91">
            <v>4.3573018365008889E-2</v>
          </cell>
          <cell r="J91">
            <v>3.9409100534451749E-2</v>
          </cell>
          <cell r="K91">
            <v>4.4750787763142098E-2</v>
          </cell>
          <cell r="L91">
            <v>3.5089813054121219E-2</v>
          </cell>
          <cell r="M91">
            <v>3.6693878513646916E-2</v>
          </cell>
          <cell r="N91">
            <v>3.7986946393776463E-2</v>
          </cell>
          <cell r="O91">
            <v>3.4606739860875133E-2</v>
          </cell>
          <cell r="P91">
            <v>3.4551162310757395E-2</v>
          </cell>
          <cell r="Q91">
            <v>3.5397715950294006E-2</v>
          </cell>
          <cell r="R91">
            <v>3.6106365856067371E-2</v>
          </cell>
          <cell r="S91">
            <v>3.5497205265191033E-2</v>
          </cell>
          <cell r="T91">
            <v>3.6106365856067371E-2</v>
          </cell>
          <cell r="U91">
            <v>3.6106365856067371E-2</v>
          </cell>
          <cell r="V91">
            <v>3.6106365856067371E-2</v>
          </cell>
          <cell r="W91">
            <v>3.6106365856067371E-2</v>
          </cell>
          <cell r="X91">
            <v>3.6106365856067371E-2</v>
          </cell>
          <cell r="AA91" t="str">
            <v>Trade A/R (% of LTM Sales)</v>
          </cell>
          <cell r="AB91">
            <v>0.16925166491412549</v>
          </cell>
          <cell r="AC91">
            <v>0.17492237531535029</v>
          </cell>
          <cell r="AD91">
            <v>0.15582115474707772</v>
          </cell>
          <cell r="AE91">
            <v>0.15993689233216182</v>
          </cell>
          <cell r="AF91">
            <v>3.9409100534451749E-2</v>
          </cell>
          <cell r="AH91">
            <v>0.20022998418858703</v>
          </cell>
          <cell r="AI91">
            <v>0.15464591326660293</v>
          </cell>
          <cell r="AJ91">
            <v>0.15313339198073897</v>
          </cell>
          <cell r="AK91">
            <v>0.17236745892367208</v>
          </cell>
          <cell r="AL91">
            <v>4.4750787763142098E-2</v>
          </cell>
          <cell r="AN91">
            <v>0.16323525876781808</v>
          </cell>
          <cell r="AO91">
            <v>0.16461421570877124</v>
          </cell>
          <cell r="AP91">
            <v>0.15924587693917017</v>
          </cell>
          <cell r="AQ91">
            <v>0.1444353474155341</v>
          </cell>
          <cell r="AR91">
            <v>3.5089813054121219E-2</v>
          </cell>
          <cell r="AT91">
            <v>3.6603546247747219E-2</v>
          </cell>
          <cell r="AU91">
            <v>4.00490090054662E-2</v>
          </cell>
          <cell r="AV91">
            <v>4.2241520181151807E-2</v>
          </cell>
          <cell r="AW91">
            <v>3.6693878513646916E-2</v>
          </cell>
          <cell r="AX91">
            <v>3.6693878513646916E-2</v>
          </cell>
          <cell r="AZ91">
            <v>3.7746619457956619E-2</v>
          </cell>
          <cell r="BA91">
            <v>4.1902022482827164E-2</v>
          </cell>
          <cell r="BB91">
            <v>3.7946840075837401E-2</v>
          </cell>
          <cell r="BC91">
            <v>3.7986946393776463E-2</v>
          </cell>
          <cell r="BD91">
            <v>3.7986946393776463E-2</v>
          </cell>
          <cell r="BF91">
            <v>4.0263360898812231E-2</v>
          </cell>
          <cell r="BG91">
            <v>4.3579790312978151E-2</v>
          </cell>
          <cell r="BH91">
            <v>3.9269919302912522E-2</v>
          </cell>
          <cell r="BI91">
            <v>3.4606739860875133E-2</v>
          </cell>
          <cell r="BJ91">
            <v>3.4606739860875133E-2</v>
          </cell>
          <cell r="BL91">
            <v>3.8072181151749089E-2</v>
          </cell>
          <cell r="BM91">
            <v>4.0062371703212515E-2</v>
          </cell>
          <cell r="BN91">
            <v>3.8293089149491776E-2</v>
          </cell>
          <cell r="BO91">
            <v>3.4551162310757395E-2</v>
          </cell>
          <cell r="BP91">
            <v>3.4551162310757395E-2</v>
          </cell>
          <cell r="BR91">
            <v>3.6853712947478315E-2</v>
          </cell>
          <cell r="BS91">
            <v>3.7444133301188731E-2</v>
          </cell>
          <cell r="BT91">
            <v>3.7029030451564728E-2</v>
          </cell>
          <cell r="BU91">
            <v>3.5397715950294006E-2</v>
          </cell>
          <cell r="BV91">
            <v>3.5397715950294006E-2</v>
          </cell>
          <cell r="BX91">
            <v>3.541110624116544E-2</v>
          </cell>
          <cell r="BY91">
            <v>4.035925031600425E-2</v>
          </cell>
          <cell r="BZ91">
            <v>3.7176731842947702E-2</v>
          </cell>
          <cell r="CA91">
            <v>3.6106365856067371E-2</v>
          </cell>
          <cell r="CB91">
            <v>3.6106365856067371E-2</v>
          </cell>
          <cell r="CD91">
            <v>3.5249614062220824E-2</v>
          </cell>
          <cell r="CE91">
            <v>3.779803954583056E-2</v>
          </cell>
          <cell r="CF91">
            <v>3.6678283495263531E-2</v>
          </cell>
          <cell r="CG91">
            <v>3.5497205265191033E-2</v>
          </cell>
          <cell r="CH91">
            <v>3.5497205265191033E-2</v>
          </cell>
          <cell r="CJ91">
            <v>3.6998160876677032E-2</v>
          </cell>
        </row>
        <row r="92">
          <cell r="A92" t="str">
            <v>Total A/R (% of LTM Sales)</v>
          </cell>
          <cell r="F92">
            <v>4.7782216908226649E-2</v>
          </cell>
          <cell r="G92">
            <v>4.5744865524940587E-2</v>
          </cell>
          <cell r="H92">
            <v>4.6949754828975843E-2</v>
          </cell>
          <cell r="I92">
            <v>4.3573018365008889E-2</v>
          </cell>
          <cell r="J92">
            <v>5.5113954216037347E-2</v>
          </cell>
          <cell r="K92">
            <v>8.8008800880088014E-2</v>
          </cell>
          <cell r="L92">
            <v>6.9545776412835061E-2</v>
          </cell>
          <cell r="M92">
            <v>6.9459278251523718E-2</v>
          </cell>
          <cell r="N92">
            <v>7.4834815476800917E-2</v>
          </cell>
          <cell r="O92">
            <v>6.7306417572705321E-2</v>
          </cell>
          <cell r="P92">
            <v>6.8083682141212951E-2</v>
          </cell>
          <cell r="Q92">
            <v>6.6175509414428305E-2</v>
          </cell>
          <cell r="R92">
            <v>6.4084411323813706E-2</v>
          </cell>
          <cell r="S92">
            <v>5.6428152847160726E-2</v>
          </cell>
          <cell r="T92">
            <v>5.4860476365784436E-2</v>
          </cell>
          <cell r="U92">
            <v>5.2807119582509686E-2</v>
          </cell>
          <cell r="V92">
            <v>5.0851870785459531E-2</v>
          </cell>
          <cell r="W92">
            <v>4.9233040307252798E-2</v>
          </cell>
          <cell r="X92">
            <v>4.7961552650930141E-2</v>
          </cell>
          <cell r="AA92" t="str">
            <v>Total A/R (% of LTM Sales)</v>
          </cell>
          <cell r="AB92">
            <v>0.16925166491412549</v>
          </cell>
          <cell r="AC92">
            <v>0.17492237531535029</v>
          </cell>
          <cell r="AD92">
            <v>0.15582115474707772</v>
          </cell>
          <cell r="AE92">
            <v>0.22367307149637003</v>
          </cell>
          <cell r="AF92">
            <v>5.5113954216037347E-2</v>
          </cell>
          <cell r="AH92">
            <v>0.20022998418858703</v>
          </cell>
          <cell r="AI92">
            <v>0.15464591326660293</v>
          </cell>
          <cell r="AJ92">
            <v>0.15313339198073897</v>
          </cell>
          <cell r="AK92">
            <v>0.33898516939883883</v>
          </cell>
          <cell r="AL92">
            <v>8.8008800880088014E-2</v>
          </cell>
          <cell r="AN92">
            <v>0.29657339967789237</v>
          </cell>
          <cell r="AO92">
            <v>0.26458514994365323</v>
          </cell>
          <cell r="AP92">
            <v>0.26279144533855403</v>
          </cell>
          <cell r="AQ92">
            <v>0.28626166693957755</v>
          </cell>
          <cell r="AR92">
            <v>6.9545776412835061E-2</v>
          </cell>
          <cell r="AT92">
            <v>6.442316037759932E-2</v>
          </cell>
          <cell r="AU92">
            <v>6.5349846631798339E-2</v>
          </cell>
          <cell r="AV92">
            <v>7.4398300534584585E-2</v>
          </cell>
          <cell r="AW92">
            <v>6.9459278251523718E-2</v>
          </cell>
          <cell r="AX92">
            <v>6.9459278251523718E-2</v>
          </cell>
          <cell r="AZ92">
            <v>6.2982073970308208E-2</v>
          </cell>
          <cell r="BA92">
            <v>5.8653317719977775E-2</v>
          </cell>
          <cell r="BB92">
            <v>5.4631845111611781E-2</v>
          </cell>
          <cell r="BC92">
            <v>7.4834815476800917E-2</v>
          </cell>
          <cell r="BD92">
            <v>7.4834815476800917E-2</v>
          </cell>
          <cell r="BF92">
            <v>7.5008401985828935E-2</v>
          </cell>
          <cell r="BG92">
            <v>7.9078116961990616E-2</v>
          </cell>
          <cell r="BH92">
            <v>7.1254227941464451E-2</v>
          </cell>
          <cell r="BI92">
            <v>6.7306417572705321E-2</v>
          </cell>
          <cell r="BJ92">
            <v>6.7306417572705321E-2</v>
          </cell>
          <cell r="BL92">
            <v>7.3225033100475054E-2</v>
          </cell>
          <cell r="BM92">
            <v>7.361738102839363E-2</v>
          </cell>
          <cell r="BN92">
            <v>7.3738356831001842E-2</v>
          </cell>
          <cell r="BO92">
            <v>6.8083682141212951E-2</v>
          </cell>
          <cell r="BP92">
            <v>6.8083682141212951E-2</v>
          </cell>
          <cell r="BR92">
            <v>6.7110085774941527E-2</v>
          </cell>
          <cell r="BS92">
            <v>6.9343322886337933E-2</v>
          </cell>
          <cell r="BT92">
            <v>6.3690558629950558E-2</v>
          </cell>
          <cell r="BU92">
            <v>6.6175509414428305E-2</v>
          </cell>
          <cell r="BV92">
            <v>6.6175509414428305E-2</v>
          </cell>
          <cell r="BX92">
            <v>5.9304915518897695E-2</v>
          </cell>
          <cell r="BY92">
            <v>6.5652423127019813E-2</v>
          </cell>
          <cell r="BZ92">
            <v>5.6818483614678859E-2</v>
          </cell>
          <cell r="CA92">
            <v>6.4084411323813706E-2</v>
          </cell>
          <cell r="CB92">
            <v>6.4084411323813706E-2</v>
          </cell>
          <cell r="CD92">
            <v>6.3785848727516109E-2</v>
          </cell>
          <cell r="CE92">
            <v>6.6318145547982807E-2</v>
          </cell>
          <cell r="CF92">
            <v>5.8320319092226548E-2</v>
          </cell>
          <cell r="CG92">
            <v>5.6428152847160726E-2</v>
          </cell>
          <cell r="CH92">
            <v>5.6428152847160726E-2</v>
          </cell>
          <cell r="CJ92">
            <v>5.6842047274792147E-2</v>
          </cell>
        </row>
        <row r="93">
          <cell r="A93" t="str">
            <v>Days Receivables Outstanding</v>
          </cell>
          <cell r="F93">
            <v>17.201598086961592</v>
          </cell>
          <cell r="G93">
            <v>16.468151588978614</v>
          </cell>
          <cell r="H93">
            <v>16.901911738431302</v>
          </cell>
          <cell r="I93">
            <v>15.686286611403201</v>
          </cell>
          <cell r="J93">
            <v>14.187276192402631</v>
          </cell>
          <cell r="K93">
            <v>16.110283594731154</v>
          </cell>
          <cell r="L93">
            <v>12.632332699483637</v>
          </cell>
          <cell r="M93">
            <v>13.209796264912889</v>
          </cell>
          <cell r="N93">
            <v>13.675300701759527</v>
          </cell>
          <cell r="O93">
            <v>12.458426349915047</v>
          </cell>
          <cell r="P93">
            <v>12.438418431872661</v>
          </cell>
          <cell r="Q93">
            <v>12.743177742105841</v>
          </cell>
          <cell r="R93">
            <v>12.998291708184253</v>
          </cell>
          <cell r="S93">
            <v>12.998291708184253</v>
          </cell>
          <cell r="T93">
            <v>12.998291708184253</v>
          </cell>
          <cell r="U93">
            <v>12.998291708184253</v>
          </cell>
          <cell r="V93">
            <v>12.998291708184253</v>
          </cell>
          <cell r="W93">
            <v>12.998291708184253</v>
          </cell>
          <cell r="X93">
            <v>12.998291708184253</v>
          </cell>
          <cell r="AA93" t="str">
            <v>Days Receivables Outstanding</v>
          </cell>
          <cell r="AB93">
            <v>60.930599369085172</v>
          </cell>
          <cell r="AC93">
            <v>62.972055113526096</v>
          </cell>
          <cell r="AD93">
            <v>56.095615708947982</v>
          </cell>
          <cell r="AE93">
            <v>57.577281239578255</v>
          </cell>
          <cell r="AF93">
            <v>14.187276192402631</v>
          </cell>
          <cell r="AH93">
            <v>72.082794307891334</v>
          </cell>
          <cell r="AI93">
            <v>55.67252877597705</v>
          </cell>
          <cell r="AJ93">
            <v>55.128021113066026</v>
          </cell>
          <cell r="AK93">
            <v>62.052285212521952</v>
          </cell>
          <cell r="AL93">
            <v>16.110283594731154</v>
          </cell>
          <cell r="AN93">
            <v>58.764693156414509</v>
          </cell>
          <cell r="AO93">
            <v>59.261117655157648</v>
          </cell>
          <cell r="AP93">
            <v>57.328515698101256</v>
          </cell>
          <cell r="AQ93">
            <v>51.996725069592266</v>
          </cell>
          <cell r="AR93">
            <v>12.632332699483637</v>
          </cell>
          <cell r="AT93">
            <v>13.177276649188999</v>
          </cell>
          <cell r="AU93">
            <v>14.417643241967831</v>
          </cell>
          <cell r="AV93">
            <v>15.20694726521465</v>
          </cell>
          <cell r="AW93">
            <v>13.209796264912889</v>
          </cell>
          <cell r="AX93">
            <v>13.209796264912889</v>
          </cell>
          <cell r="AZ93">
            <v>13.588783004864382</v>
          </cell>
          <cell r="BA93">
            <v>15.08472809381778</v>
          </cell>
          <cell r="BB93">
            <v>13.660862427301467</v>
          </cell>
          <cell r="BC93">
            <v>13.675300701759527</v>
          </cell>
          <cell r="BD93">
            <v>13.675300701759527</v>
          </cell>
          <cell r="BF93">
            <v>14.494809923572403</v>
          </cell>
          <cell r="BG93">
            <v>15.688724512672135</v>
          </cell>
          <cell r="BH93">
            <v>14.137170949048508</v>
          </cell>
          <cell r="BI93">
            <v>12.458426349915047</v>
          </cell>
          <cell r="BJ93">
            <v>12.458426349915047</v>
          </cell>
          <cell r="BL93">
            <v>13.705985214629672</v>
          </cell>
          <cell r="BM93">
            <v>14.422453813156503</v>
          </cell>
          <cell r="BN93">
            <v>13.78551209381704</v>
          </cell>
          <cell r="BO93">
            <v>12.438418431872661</v>
          </cell>
          <cell r="BP93">
            <v>12.438418431872661</v>
          </cell>
          <cell r="BR93">
            <v>13.267336661092195</v>
          </cell>
          <cell r="BS93">
            <v>13.479887988427942</v>
          </cell>
          <cell r="BT93">
            <v>13.330450962563303</v>
          </cell>
          <cell r="BU93">
            <v>12.743177742105841</v>
          </cell>
          <cell r="BV93">
            <v>12.743177742105841</v>
          </cell>
          <cell r="BX93">
            <v>12.747998246819559</v>
          </cell>
          <cell r="BY93">
            <v>14.52933011376153</v>
          </cell>
          <cell r="BZ93">
            <v>13.383623463461173</v>
          </cell>
          <cell r="CA93">
            <v>12.998291708184253</v>
          </cell>
          <cell r="CB93">
            <v>12.998291708184253</v>
          </cell>
          <cell r="CD93">
            <v>12.689861062399498</v>
          </cell>
          <cell r="CE93">
            <v>13.607294236498999</v>
          </cell>
          <cell r="CF93">
            <v>13.204182058294872</v>
          </cell>
          <cell r="CG93">
            <v>12.778993895468771</v>
          </cell>
          <cell r="CH93">
            <v>12.778993895468771</v>
          </cell>
          <cell r="CJ93">
            <v>13.319337915603732</v>
          </cell>
        </row>
        <row r="94">
          <cell r="A94" t="str">
            <v>Days Payable Outstanding</v>
          </cell>
          <cell r="F94">
            <v>30.251858034897346</v>
          </cell>
          <cell r="G94">
            <v>24.820547031354234</v>
          </cell>
          <cell r="H94">
            <v>26.105040260789615</v>
          </cell>
          <cell r="I94">
            <v>27.013437966596065</v>
          </cell>
          <cell r="J94">
            <v>38.296117286934106</v>
          </cell>
          <cell r="K94">
            <v>42.948296481414943</v>
          </cell>
          <cell r="L94">
            <v>34.492810121647608</v>
          </cell>
          <cell r="M94">
            <v>31.010954632230206</v>
          </cell>
          <cell r="N94">
            <v>22.769531453641644</v>
          </cell>
          <cell r="O94">
            <v>26.173980509100325</v>
          </cell>
          <cell r="P94">
            <v>47.191047283372733</v>
          </cell>
          <cell r="Q94">
            <v>56.901538938022696</v>
          </cell>
          <cell r="R94">
            <v>58.768670577880116</v>
          </cell>
          <cell r="S94">
            <v>60</v>
          </cell>
          <cell r="T94">
            <v>61</v>
          </cell>
          <cell r="U94">
            <v>61</v>
          </cell>
          <cell r="V94">
            <v>61</v>
          </cell>
          <cell r="W94">
            <v>61</v>
          </cell>
          <cell r="X94">
            <v>61</v>
          </cell>
          <cell r="AA94" t="str">
            <v>Days Payable Outstanding</v>
          </cell>
          <cell r="AB94">
            <v>124.30893234672304</v>
          </cell>
          <cell r="AC94">
            <v>109.79864299910903</v>
          </cell>
          <cell r="AD94">
            <v>118.88643737832577</v>
          </cell>
          <cell r="AE94">
            <v>155.55187156443591</v>
          </cell>
          <cell r="AF94">
            <v>38.296117286934106</v>
          </cell>
          <cell r="AH94">
            <v>167.23898687620164</v>
          </cell>
          <cell r="AI94">
            <v>106.35774965840908</v>
          </cell>
          <cell r="AJ94">
            <v>91.72222257529441</v>
          </cell>
          <cell r="AK94">
            <v>167.86601640558396</v>
          </cell>
          <cell r="AL94">
            <v>42.93033852421668</v>
          </cell>
          <cell r="AN94">
            <v>183.52057430925061</v>
          </cell>
          <cell r="AO94">
            <v>167.97361695858385</v>
          </cell>
          <cell r="AP94">
            <v>153.90836332384379</v>
          </cell>
          <cell r="AQ94">
            <v>142.09085600272519</v>
          </cell>
          <cell r="AR94">
            <v>34.492810121647608</v>
          </cell>
          <cell r="AT94">
            <v>31.55696413108852</v>
          </cell>
          <cell r="AU94">
            <v>33.175947281713349</v>
          </cell>
          <cell r="AV94">
            <v>34.111223553223034</v>
          </cell>
          <cell r="AW94">
            <v>31.010954632230206</v>
          </cell>
          <cell r="AX94">
            <v>31.010954632230206</v>
          </cell>
          <cell r="AZ94">
            <v>26.794447660630674</v>
          </cell>
          <cell r="BA94">
            <v>29.163909378826052</v>
          </cell>
          <cell r="BB94">
            <v>19.424471612101119</v>
          </cell>
          <cell r="BC94">
            <v>22.769531453641644</v>
          </cell>
          <cell r="BD94">
            <v>22.769531453641644</v>
          </cell>
          <cell r="BF94">
            <v>25.336408497491782</v>
          </cell>
          <cell r="BG94">
            <v>28.007349324543185</v>
          </cell>
          <cell r="BH94">
            <v>29.185178962401359</v>
          </cell>
          <cell r="BI94">
            <v>26.173980509100325</v>
          </cell>
          <cell r="BJ94">
            <v>26.173980509100325</v>
          </cell>
          <cell r="BL94">
            <v>33.390733366736107</v>
          </cell>
          <cell r="BM94">
            <v>40.901081303931882</v>
          </cell>
          <cell r="BN94">
            <v>42.812119163061602</v>
          </cell>
          <cell r="BO94">
            <v>47.191047283372733</v>
          </cell>
          <cell r="BP94">
            <v>47.191047283372733</v>
          </cell>
          <cell r="BR94">
            <v>55.693654379519799</v>
          </cell>
          <cell r="BS94">
            <v>65.098780698122425</v>
          </cell>
          <cell r="BT94">
            <v>65.785358706577853</v>
          </cell>
          <cell r="BU94">
            <v>56.901538938022696</v>
          </cell>
          <cell r="BV94">
            <v>56.901538938022696</v>
          </cell>
          <cell r="BX94">
            <v>59.06871603485731</v>
          </cell>
          <cell r="BY94">
            <v>59.459979805659593</v>
          </cell>
          <cell r="BZ94">
            <v>60.11798688843141</v>
          </cell>
          <cell r="CA94">
            <v>58.768670577880116</v>
          </cell>
          <cell r="CB94">
            <v>58.768670577880116</v>
          </cell>
          <cell r="CD94">
            <v>60.756173864580816</v>
          </cell>
          <cell r="CE94">
            <v>67.436982043295714</v>
          </cell>
          <cell r="CF94">
            <v>62.754776118717061</v>
          </cell>
          <cell r="CG94">
            <v>57.286740463199941</v>
          </cell>
          <cell r="CH94">
            <v>57.286740463199941</v>
          </cell>
          <cell r="CJ94">
            <v>64.854172245009025</v>
          </cell>
        </row>
        <row r="95">
          <cell r="A95" t="str">
            <v>Cash Conversion Cycle</v>
          </cell>
          <cell r="F95">
            <v>-139.62811573109767</v>
          </cell>
          <cell r="G95">
            <v>-148.00554968743472</v>
          </cell>
          <cell r="H95">
            <v>-172.63127816440516</v>
          </cell>
          <cell r="I95">
            <v>-189.02331159548766</v>
          </cell>
          <cell r="J95">
            <v>-197.38574878714454</v>
          </cell>
          <cell r="K95">
            <v>-220.24536810701386</v>
          </cell>
          <cell r="L95">
            <v>-224.88566092572052</v>
          </cell>
          <cell r="M95">
            <v>-246.0151971042024</v>
          </cell>
          <cell r="N95">
            <v>-249.12622307275822</v>
          </cell>
          <cell r="O95">
            <v>-225.35396328933862</v>
          </cell>
          <cell r="P95">
            <v>-193.70252930305622</v>
          </cell>
          <cell r="Q95">
            <v>-186.00289416665211</v>
          </cell>
          <cell r="R95">
            <v>-181.06601725630873</v>
          </cell>
          <cell r="S95">
            <v>-173.85718741370573</v>
          </cell>
          <cell r="T95">
            <v>-168.86576158770231</v>
          </cell>
          <cell r="U95">
            <v>-163.7629975905372</v>
          </cell>
          <cell r="V95">
            <v>-157.71257742246996</v>
          </cell>
          <cell r="W95">
            <v>-151.99829170818424</v>
          </cell>
          <cell r="X95">
            <v>-153.44795671677761</v>
          </cell>
          <cell r="AA95" t="str">
            <v>Cash Conversion Cycle</v>
          </cell>
          <cell r="AB95">
            <v>-55.238912027619747</v>
          </cell>
          <cell r="AC95">
            <v>-62.484856903860106</v>
          </cell>
          <cell r="AD95">
            <v>-47.584305448782104</v>
          </cell>
          <cell r="AE95">
            <v>-31.143698072053638</v>
          </cell>
          <cell r="AF95">
            <v>-7.7064301294610189</v>
          </cell>
          <cell r="AH95">
            <v>-60.621906510907422</v>
          </cell>
          <cell r="AI95">
            <v>-65.828619424511729</v>
          </cell>
          <cell r="AJ95">
            <v>-85.734312752050727</v>
          </cell>
          <cell r="AK95">
            <v>-32.561964870235215</v>
          </cell>
          <cell r="AL95">
            <v>-9.1056438350811959</v>
          </cell>
          <cell r="AN95">
            <v>-16.286521674019014</v>
          </cell>
          <cell r="AO95">
            <v>-22.281243908187861</v>
          </cell>
          <cell r="AP95">
            <v>-28.151175737868982</v>
          </cell>
          <cell r="AQ95">
            <v>-54.292965841060635</v>
          </cell>
          <cell r="AR95">
            <v>-13.217613390728374</v>
          </cell>
          <cell r="AT95">
            <v>-231.20363834703619</v>
          </cell>
          <cell r="AU95">
            <v>-210.00488361614381</v>
          </cell>
          <cell r="AV95">
            <v>-196.23127850415923</v>
          </cell>
          <cell r="AW95">
            <v>-256.61749011743183</v>
          </cell>
          <cell r="AX95">
            <v>-246.0151971042024</v>
          </cell>
          <cell r="AZ95">
            <v>-239.36336981385853</v>
          </cell>
          <cell r="BA95">
            <v>-205.85341430697693</v>
          </cell>
          <cell r="BB95">
            <v>-205.56121872880112</v>
          </cell>
          <cell r="BF95">
            <v>-234.55698871165072</v>
          </cell>
          <cell r="BG95">
            <v>-204.56692507631712</v>
          </cell>
          <cell r="BH95">
            <v>-197.77647615362324</v>
          </cell>
          <cell r="BI95">
            <v>-233.86192154353938</v>
          </cell>
          <cell r="BJ95">
            <v>-46.0518252029457</v>
          </cell>
          <cell r="BL95">
            <v>-208.11844432858908</v>
          </cell>
          <cell r="BM95">
            <v>-182.49564240487058</v>
          </cell>
          <cell r="BN95">
            <v>-175.86019328081824</v>
          </cell>
          <cell r="BO95">
            <v>-201.65559959644898</v>
          </cell>
          <cell r="BP95">
            <v>-22.361160687138998</v>
          </cell>
          <cell r="BR95">
            <v>-173.97095914388791</v>
          </cell>
          <cell r="BS95">
            <v>-161.90384751135937</v>
          </cell>
          <cell r="BT95">
            <v>-162.11478870686156</v>
          </cell>
          <cell r="BU95">
            <v>-188.73549355268651</v>
          </cell>
          <cell r="BV95">
            <v>-13.381952644725388</v>
          </cell>
          <cell r="BX95">
            <v>-170.05551800268316</v>
          </cell>
          <cell r="BY95">
            <v>-169.36579944733384</v>
          </cell>
          <cell r="BZ95">
            <v>-162.95692945101919</v>
          </cell>
          <cell r="CA95">
            <v>-184.81660740268381</v>
          </cell>
          <cell r="CB95">
            <v>-10.938720161805293</v>
          </cell>
          <cell r="CD95">
            <v>-176.11079255907941</v>
          </cell>
          <cell r="CE95">
            <v>-164.29818294177039</v>
          </cell>
          <cell r="CF95">
            <v>-170.6277366467296</v>
          </cell>
          <cell r="CG95">
            <v>-192.03835870767838</v>
          </cell>
          <cell r="CH95">
            <v>-12.808187255009095</v>
          </cell>
          <cell r="CJ95">
            <v>-164.44747262915973</v>
          </cell>
        </row>
        <row r="96">
          <cell r="A96" t="str">
            <v>Payables as % of sales</v>
          </cell>
          <cell r="F96">
            <v>7.6331982152751457E-2</v>
          </cell>
          <cell r="G96">
            <v>6.186511190791167E-2</v>
          </cell>
          <cell r="H96">
            <v>6.4583209258928395E-2</v>
          </cell>
          <cell r="I96">
            <v>6.668646790848741E-2</v>
          </cell>
          <cell r="J96">
            <v>9.390990489856163E-2</v>
          </cell>
          <cell r="K96">
            <v>0.10828619735129855</v>
          </cell>
          <cell r="L96">
            <v>8.6040454992693485E-2</v>
          </cell>
          <cell r="M96">
            <v>7.7431911421675811E-2</v>
          </cell>
          <cell r="N96">
            <v>5.6656277011881563E-2</v>
          </cell>
          <cell r="O96">
            <v>6.5044305099467431E-2</v>
          </cell>
          <cell r="P96">
            <v>0.11675561047111553</v>
          </cell>
          <cell r="Q96">
            <v>0.13975265520633079</v>
          </cell>
          <cell r="R96">
            <v>0.14309119657676703</v>
          </cell>
          <cell r="S96">
            <v>0.13945380694474738</v>
          </cell>
          <cell r="T96">
            <v>0.14842242827275604</v>
          </cell>
          <cell r="U96">
            <v>0.14838687204530093</v>
          </cell>
          <cell r="V96">
            <v>0.14809444444444442</v>
          </cell>
          <cell r="W96">
            <v>0.14758611111111111</v>
          </cell>
          <cell r="X96">
            <v>0.14656944444444447</v>
          </cell>
          <cell r="AA96" t="str">
            <v>Payables as % of sales</v>
          </cell>
          <cell r="AB96">
            <v>0.3053218833975932</v>
          </cell>
          <cell r="AC96">
            <v>0.26987919658451387</v>
          </cell>
          <cell r="AD96">
            <v>0.29074351268896331</v>
          </cell>
          <cell r="AE96">
            <v>0.3811215720479208</v>
          </cell>
          <cell r="AF96">
            <v>9.390990489856163E-2</v>
          </cell>
          <cell r="AH96">
            <v>0.42290879266756293</v>
          </cell>
          <cell r="AI96">
            <v>0.27086333982885707</v>
          </cell>
          <cell r="AJ96">
            <v>0.2320237984998611</v>
          </cell>
          <cell r="AK96">
            <v>0.41708800239989502</v>
          </cell>
          <cell r="AL96">
            <v>0.10828619735129855</v>
          </cell>
          <cell r="AN96">
            <v>0.46002499939905289</v>
          </cell>
          <cell r="AO96">
            <v>0.41988812230058081</v>
          </cell>
          <cell r="AP96">
            <v>0.38191755317872755</v>
          </cell>
          <cell r="AQ96">
            <v>0.35415643250914253</v>
          </cell>
          <cell r="AR96">
            <v>8.6040454992693485E-2</v>
          </cell>
          <cell r="AT96">
            <v>0.31493476639524309</v>
          </cell>
          <cell r="AU96">
            <v>0.29654663609575937</v>
          </cell>
          <cell r="AV96">
            <v>0.28825478396105214</v>
          </cell>
          <cell r="AW96">
            <v>0.31788778695289338</v>
          </cell>
          <cell r="AX96">
            <v>7.7431911421675811E-2</v>
          </cell>
          <cell r="AZ96">
            <v>0.26190585745180139</v>
          </cell>
          <cell r="BA96">
            <v>0.25672305434023573</v>
          </cell>
          <cell r="BB96">
            <v>0.17005673546578864</v>
          </cell>
          <cell r="BC96">
            <v>0.22227051803848738</v>
          </cell>
          <cell r="BD96">
            <v>5.6656277011881563E-2</v>
          </cell>
          <cell r="BF96">
            <v>0.24485175421081665</v>
          </cell>
          <cell r="BG96">
            <v>0.24565753931598777</v>
          </cell>
          <cell r="BH96">
            <v>0.25764296580167362</v>
          </cell>
          <cell r="BI96">
            <v>0.27167046948043061</v>
          </cell>
          <cell r="BJ96">
            <v>6.5044305099467431E-2</v>
          </cell>
          <cell r="BL96">
            <v>0.33154724206495323</v>
          </cell>
          <cell r="BM96">
            <v>0.36312806528419384</v>
          </cell>
          <cell r="BN96">
            <v>0.37548218990640059</v>
          </cell>
          <cell r="BO96">
            <v>0.48090026617844583</v>
          </cell>
          <cell r="BP96">
            <v>0.11675561047111553</v>
          </cell>
          <cell r="BR96">
            <v>0.53691847634728018</v>
          </cell>
          <cell r="BS96">
            <v>0.59514393324861492</v>
          </cell>
          <cell r="BT96">
            <v>0.58913749390326964</v>
          </cell>
          <cell r="BU96">
            <v>0.56253010864837305</v>
          </cell>
          <cell r="BV96">
            <v>0.13975265520633079</v>
          </cell>
          <cell r="BX96">
            <v>0.55437232835519978</v>
          </cell>
          <cell r="BY96">
            <v>0.52205545184369417</v>
          </cell>
          <cell r="BZ96">
            <v>0.53020412373412706</v>
          </cell>
          <cell r="CA96">
            <v>0.56832516447751691</v>
          </cell>
          <cell r="CB96">
            <v>0.14309119657676703</v>
          </cell>
          <cell r="CD96">
            <v>0.5824447811654897</v>
          </cell>
          <cell r="CE96">
            <v>0.60570129516457238</v>
          </cell>
          <cell r="CF96">
            <v>0.57167952788607101</v>
          </cell>
          <cell r="CG96">
            <v>0.5702771827514812</v>
          </cell>
          <cell r="CH96">
            <v>0.13945380694474738</v>
          </cell>
          <cell r="CJ96">
            <v>0.6068075251367947</v>
          </cell>
        </row>
        <row r="97">
          <cell r="A97" t="str">
            <v>Payables as % of COGS</v>
          </cell>
          <cell r="F97">
            <v>0.12752429904265425</v>
          </cell>
          <cell r="G97">
            <v>0.1057202479592463</v>
          </cell>
          <cell r="H97">
            <v>0.11144320361742943</v>
          </cell>
          <cell r="I97">
            <v>0.1146632000636723</v>
          </cell>
          <cell r="J97">
            <v>0.16344773336120447</v>
          </cell>
          <cell r="K97">
            <v>0.18618788692078708</v>
          </cell>
          <cell r="L97">
            <v>0.15130633907917321</v>
          </cell>
          <cell r="M97">
            <v>0.13579728984479633</v>
          </cell>
          <cell r="N97">
            <v>9.9111956866476378E-2</v>
          </cell>
          <cell r="O97">
            <v>0.1124636077408476</v>
          </cell>
          <cell r="P97">
            <v>0.20207995365669087</v>
          </cell>
          <cell r="Q97">
            <v>0.24593998830356742</v>
          </cell>
          <cell r="R97">
            <v>0.25387160992873964</v>
          </cell>
          <cell r="S97">
            <v>0.24943302486230043</v>
          </cell>
          <cell r="T97">
            <v>0.26709139876013094</v>
          </cell>
          <cell r="U97">
            <v>0.26725736087817215</v>
          </cell>
          <cell r="V97">
            <v>0.26683683683683684</v>
          </cell>
          <cell r="W97">
            <v>0.26640092258323306</v>
          </cell>
          <cell r="X97">
            <v>0.266489898989899</v>
          </cell>
          <cell r="AA97" t="str">
            <v>Payables as % of COGS</v>
          </cell>
          <cell r="AB97">
            <v>0.5322165932639189</v>
          </cell>
          <cell r="AC97">
            <v>0.46615548991263905</v>
          </cell>
          <cell r="AD97">
            <v>0.49905856509630092</v>
          </cell>
          <cell r="AE97">
            <v>0.67854940738541647</v>
          </cell>
          <cell r="AF97">
            <v>0.16344773336120447</v>
          </cell>
          <cell r="AH97">
            <v>0.73989644970414203</v>
          </cell>
          <cell r="AI97">
            <v>0.45191385385850302</v>
          </cell>
          <cell r="AJ97">
            <v>0.38757141890389507</v>
          </cell>
          <cell r="AK97">
            <v>0.75529374483640599</v>
          </cell>
          <cell r="AL97">
            <v>0.18618788692078708</v>
          </cell>
          <cell r="AN97">
            <v>0.8020157783901013</v>
          </cell>
          <cell r="AO97">
            <v>0.72051205768086524</v>
          </cell>
          <cell r="AP97">
            <v>0.66106312292358804</v>
          </cell>
          <cell r="AQ97">
            <v>0.65738948946819176</v>
          </cell>
          <cell r="AR97">
            <v>0.15130633907917321</v>
          </cell>
          <cell r="AT97">
            <v>0.138718946248124</v>
          </cell>
          <cell r="AU97">
            <v>0.14616598983113588</v>
          </cell>
          <cell r="AV97">
            <v>0.14961137088533119</v>
          </cell>
          <cell r="AW97">
            <v>0.13579728984479633</v>
          </cell>
          <cell r="AX97">
            <v>0.13579728984479633</v>
          </cell>
          <cell r="AZ97">
            <v>0.11742685671417855</v>
          </cell>
          <cell r="BA97">
            <v>0.12711629687519296</v>
          </cell>
          <cell r="BB97">
            <v>8.4764699798752507E-2</v>
          </cell>
          <cell r="BC97">
            <v>9.9111956866476378E-2</v>
          </cell>
          <cell r="BD97">
            <v>9.9111956866476378E-2</v>
          </cell>
          <cell r="BF97">
            <v>0.11008491712934153</v>
          </cell>
          <cell r="BG97">
            <v>0.1215689101986373</v>
          </cell>
          <cell r="BH97">
            <v>0.12650306279340959</v>
          </cell>
          <cell r="BI97">
            <v>0.1124636077408476</v>
          </cell>
          <cell r="BJ97">
            <v>0.1124636077408476</v>
          </cell>
          <cell r="BL97">
            <v>0.14280385404956875</v>
          </cell>
          <cell r="BM97">
            <v>0.17481832365454184</v>
          </cell>
          <cell r="BN97">
            <v>0.18300288042681398</v>
          </cell>
          <cell r="BO97">
            <v>0.20207995365669087</v>
          </cell>
          <cell r="BP97">
            <v>0.20207995365669087</v>
          </cell>
          <cell r="BR97">
            <v>0.23830439122525321</v>
          </cell>
          <cell r="BS97">
            <v>0.27938609644590101</v>
          </cell>
          <cell r="BT97">
            <v>0.28302601720407411</v>
          </cell>
          <cell r="BU97">
            <v>0.24593998830356742</v>
          </cell>
          <cell r="BV97">
            <v>0.24593998830356742</v>
          </cell>
          <cell r="BX97">
            <v>0.25478956473736869</v>
          </cell>
          <cell r="BY97">
            <v>0.25646777611051208</v>
          </cell>
          <cell r="BZ97">
            <v>0.2591037032303013</v>
          </cell>
          <cell r="CA97">
            <v>0.25387160992873964</v>
          </cell>
          <cell r="CB97">
            <v>0.25387160992873964</v>
          </cell>
          <cell r="CD97">
            <v>0.2635285327828486</v>
          </cell>
          <cell r="CE97">
            <v>0.29258204945518246</v>
          </cell>
          <cell r="CF97">
            <v>0.27294191204454382</v>
          </cell>
          <cell r="CG97">
            <v>0.24943302486230043</v>
          </cell>
          <cell r="CH97">
            <v>0.24943302486230043</v>
          </cell>
          <cell r="CJ97">
            <v>0.28245155079954087</v>
          </cell>
        </row>
        <row r="98">
          <cell r="A98" t="str">
            <v>Income taxes payable as % of income tax expense</v>
          </cell>
          <cell r="M98">
            <v>3.2145241804712094E-2</v>
          </cell>
          <cell r="N98">
            <v>0</v>
          </cell>
          <cell r="O98">
            <v>0.2</v>
          </cell>
          <cell r="P98">
            <v>0.11461929780668835</v>
          </cell>
          <cell r="Q98">
            <v>0.13269665667960501</v>
          </cell>
          <cell r="R98">
            <v>0</v>
          </cell>
          <cell r="S98">
            <v>0</v>
          </cell>
          <cell r="T98">
            <v>0</v>
          </cell>
          <cell r="U98">
            <v>0</v>
          </cell>
          <cell r="V98">
            <v>0</v>
          </cell>
          <cell r="W98">
            <v>0</v>
          </cell>
          <cell r="X98">
            <v>0</v>
          </cell>
          <cell r="AA98" t="str">
            <v>Income taxes payable as % of income tax expense</v>
          </cell>
        </row>
        <row r="99">
          <cell r="A99" t="str">
            <v>Accrued payroll as % of sales</v>
          </cell>
          <cell r="M99">
            <v>1.045460518114465E-2</v>
          </cell>
          <cell r="N99">
            <v>1.1780842990462517E-2</v>
          </cell>
          <cell r="O99">
            <v>1.1624469519767769E-2</v>
          </cell>
          <cell r="P99">
            <v>1.1447821692586929E-2</v>
          </cell>
          <cell r="Q99">
            <v>8.790169418460286E-3</v>
          </cell>
          <cell r="R99">
            <v>9.4635650788777101E-3</v>
          </cell>
          <cell r="S99">
            <v>9.2724229181393655E-3</v>
          </cell>
          <cell r="T99">
            <v>9.2724229181393655E-3</v>
          </cell>
          <cell r="U99">
            <v>9.2724229181393655E-3</v>
          </cell>
          <cell r="V99">
            <v>9.2724229181393655E-3</v>
          </cell>
          <cell r="W99">
            <v>9.2724229181393655E-3</v>
          </cell>
          <cell r="X99">
            <v>9.2724229181393655E-3</v>
          </cell>
          <cell r="AA99" t="str">
            <v>Accrued payroll as % of sales</v>
          </cell>
        </row>
        <row r="100">
          <cell r="A100" t="str">
            <v>Accrued benefits &amp; withholdings as % of sales</v>
          </cell>
          <cell r="M100">
            <v>1.0511881458321401E-2</v>
          </cell>
          <cell r="N100">
            <v>1.2853992997055247E-2</v>
          </cell>
          <cell r="O100">
            <v>1.4602016015360117E-2</v>
          </cell>
          <cell r="P100">
            <v>1.8102732078506909E-2</v>
          </cell>
          <cell r="Q100">
            <v>6.1699669017877216E-3</v>
          </cell>
          <cell r="R100">
            <v>7.3323561421744683E-3</v>
          </cell>
          <cell r="S100">
            <v>1.9285027912309884E-2</v>
          </cell>
          <cell r="T100">
            <v>1.9285027912309884E-2</v>
          </cell>
          <cell r="U100">
            <v>1.9285027912309884E-2</v>
          </cell>
          <cell r="V100">
            <v>1.9285027912309884E-2</v>
          </cell>
          <cell r="W100">
            <v>1.9285027912309884E-2</v>
          </cell>
          <cell r="X100">
            <v>1.9285027912309884E-2</v>
          </cell>
          <cell r="AA100" t="str">
            <v>Accrued benefits &amp; withholdings as % of sales</v>
          </cell>
        </row>
        <row r="101">
          <cell r="A101" t="str">
            <v>Deferred income tax assets/Income tax expense</v>
          </cell>
          <cell r="M101">
            <v>4.4577278941846044E-2</v>
          </cell>
          <cell r="N101">
            <v>9.6792569659442718E-2</v>
          </cell>
          <cell r="O101">
            <v>0.10287813839559094</v>
          </cell>
          <cell r="P101">
            <v>7.9276123759486283E-2</v>
          </cell>
          <cell r="Q101">
            <v>0</v>
          </cell>
          <cell r="R101">
            <v>0</v>
          </cell>
          <cell r="S101">
            <v>0</v>
          </cell>
          <cell r="T101">
            <v>0</v>
          </cell>
          <cell r="U101">
            <v>0</v>
          </cell>
          <cell r="V101">
            <v>0</v>
          </cell>
          <cell r="W101">
            <v>0</v>
          </cell>
          <cell r="X101">
            <v>0</v>
          </cell>
          <cell r="AA101" t="str">
            <v>Deferred income tax assets/Income tax expense</v>
          </cell>
        </row>
        <row r="102">
          <cell r="A102" t="str">
            <v>Deferred income tax liabilities, current/Income tax expense</v>
          </cell>
          <cell r="M102">
            <v>0</v>
          </cell>
          <cell r="N102">
            <v>0</v>
          </cell>
          <cell r="O102">
            <v>0</v>
          </cell>
          <cell r="P102">
            <v>0</v>
          </cell>
          <cell r="Q102">
            <v>9.810502616883697E-2</v>
          </cell>
          <cell r="R102">
            <v>2.6382355790448103E-2</v>
          </cell>
          <cell r="S102">
            <v>5.5471299673641776E-2</v>
          </cell>
          <cell r="T102">
            <v>5.5471299673641776E-2</v>
          </cell>
          <cell r="U102">
            <v>5.5471299673641776E-2</v>
          </cell>
          <cell r="V102">
            <v>5.5471299673641776E-2</v>
          </cell>
          <cell r="W102">
            <v>5.5471299673641776E-2</v>
          </cell>
          <cell r="X102">
            <v>5.5471299673641776E-2</v>
          </cell>
          <cell r="AA102" t="str">
            <v>Deferred income tax liabilities, current/Income tax expense</v>
          </cell>
        </row>
        <row r="103">
          <cell r="A103" t="str">
            <v>Deferred income tax liabilites/Income tax expense</v>
          </cell>
          <cell r="M103">
            <v>0.12991637785761978</v>
          </cell>
          <cell r="N103">
            <v>0.22640247678018577</v>
          </cell>
          <cell r="O103">
            <v>0.32535211267605635</v>
          </cell>
          <cell r="P103">
            <v>0.49116837628221166</v>
          </cell>
          <cell r="Q103">
            <v>0.52391736675883482</v>
          </cell>
          <cell r="R103">
            <v>0.45763861231607161</v>
          </cell>
          <cell r="S103">
            <v>0.36639470147821079</v>
          </cell>
          <cell r="T103">
            <v>0.36639470147821079</v>
          </cell>
          <cell r="U103">
            <v>0.36639470147821079</v>
          </cell>
          <cell r="V103">
            <v>0.36639470147821079</v>
          </cell>
          <cell r="W103">
            <v>0.36639470147821079</v>
          </cell>
          <cell r="X103">
            <v>0.36639470147821079</v>
          </cell>
          <cell r="AA103" t="str">
            <v>Deferred income tax liabilites/Income tax expense</v>
          </cell>
        </row>
        <row r="105">
          <cell r="A105" t="str">
            <v>E = Morgan Stanley Research Estimate</v>
          </cell>
          <cell r="AA105" t="str">
            <v>E = Morgan Stanley Research Estimate</v>
          </cell>
        </row>
        <row r="106">
          <cell r="A106" t="str">
            <v>A = Actual</v>
          </cell>
          <cell r="AA106" t="str">
            <v>A = Actual</v>
          </cell>
        </row>
        <row r="109">
          <cell r="A109" t="str">
            <v>Income Statement Data</v>
          </cell>
        </row>
        <row r="110">
          <cell r="A110" t="str">
            <v>Sales</v>
          </cell>
          <cell r="M110">
            <v>890421</v>
          </cell>
          <cell r="N110">
            <v>1092112</v>
          </cell>
          <cell r="O110">
            <v>1312490</v>
          </cell>
          <cell r="P110">
            <v>1511816</v>
          </cell>
          <cell r="Q110">
            <v>1721241</v>
          </cell>
          <cell r="R110">
            <v>2045318</v>
          </cell>
          <cell r="S110">
            <v>2283222</v>
          </cell>
          <cell r="T110">
            <v>2548241.3562210035</v>
          </cell>
          <cell r="U110">
            <v>2861547.4955680631</v>
          </cell>
          <cell r="V110">
            <v>3240987.6927808933</v>
          </cell>
          <cell r="W110">
            <v>3640678.3894670475</v>
          </cell>
          <cell r="X110">
            <v>4031146.9424259877</v>
          </cell>
          <cell r="AB110">
            <v>68472</v>
          </cell>
          <cell r="AC110">
            <v>82448</v>
          </cell>
          <cell r="AD110">
            <v>87517</v>
          </cell>
          <cell r="AE110">
            <v>77962</v>
          </cell>
          <cell r="AF110">
            <v>316399</v>
          </cell>
          <cell r="AG110">
            <v>0</v>
          </cell>
          <cell r="AH110">
            <v>118269</v>
          </cell>
          <cell r="AI110">
            <v>165242</v>
          </cell>
          <cell r="AJ110">
            <v>172784</v>
          </cell>
          <cell r="AK110">
            <v>160007</v>
          </cell>
          <cell r="AL110">
            <v>616302</v>
          </cell>
          <cell r="AM110">
            <v>0</v>
          </cell>
          <cell r="AN110">
            <v>166404</v>
          </cell>
          <cell r="AO110">
            <v>196107</v>
          </cell>
          <cell r="AP110">
            <v>208401</v>
          </cell>
          <cell r="AQ110">
            <v>183210</v>
          </cell>
          <cell r="AR110">
            <v>754122</v>
          </cell>
          <cell r="AS110">
            <v>0</v>
          </cell>
          <cell r="AT110">
            <v>195758</v>
          </cell>
          <cell r="AU110">
            <v>226359</v>
          </cell>
          <cell r="AV110">
            <v>251413</v>
          </cell>
          <cell r="AW110">
            <v>216891</v>
          </cell>
          <cell r="AX110">
            <v>890421</v>
          </cell>
          <cell r="AZ110">
            <v>239063</v>
          </cell>
          <cell r="BA110">
            <v>280676</v>
          </cell>
          <cell r="BB110">
            <v>293996</v>
          </cell>
          <cell r="BC110">
            <v>278377</v>
          </cell>
          <cell r="BD110">
            <v>1092112</v>
          </cell>
          <cell r="BF110">
            <v>295489</v>
          </cell>
          <cell r="BG110">
            <v>343181</v>
          </cell>
          <cell r="BH110">
            <v>359579</v>
          </cell>
          <cell r="BI110">
            <v>314241</v>
          </cell>
          <cell r="BJ110">
            <v>1312490</v>
          </cell>
          <cell r="BL110">
            <v>339475</v>
          </cell>
          <cell r="BM110">
            <v>393112</v>
          </cell>
          <cell r="BN110">
            <v>412182</v>
          </cell>
          <cell r="BO110">
            <v>367047</v>
          </cell>
          <cell r="BP110">
            <v>1511816</v>
          </cell>
          <cell r="BR110">
            <v>403294</v>
          </cell>
          <cell r="BS110">
            <v>435167</v>
          </cell>
          <cell r="BT110">
            <v>455162</v>
          </cell>
          <cell r="BU110">
            <v>427618</v>
          </cell>
          <cell r="BV110">
            <v>1721241</v>
          </cell>
          <cell r="BX110">
            <v>466239</v>
          </cell>
          <cell r="BY110">
            <v>521209</v>
          </cell>
          <cell r="BZ110">
            <v>542906</v>
          </cell>
          <cell r="CA110">
            <v>514964</v>
          </cell>
          <cell r="CB110">
            <v>2045318</v>
          </cell>
          <cell r="CD110">
            <v>536547</v>
          </cell>
          <cell r="CE110">
            <v>591199</v>
          </cell>
          <cell r="CF110">
            <v>597144</v>
          </cell>
          <cell r="CG110">
            <v>558332</v>
          </cell>
          <cell r="CH110">
            <v>2283222</v>
          </cell>
          <cell r="CJ110">
            <v>613145</v>
          </cell>
          <cell r="CK110">
            <v>643108</v>
          </cell>
          <cell r="CL110">
            <v>661778</v>
          </cell>
        </row>
        <row r="111">
          <cell r="A111" t="str">
            <v>Cost of goods sold</v>
          </cell>
          <cell r="M111">
            <v>507720</v>
          </cell>
          <cell r="N111">
            <v>624294</v>
          </cell>
          <cell r="O111">
            <v>759090</v>
          </cell>
          <cell r="P111">
            <v>873481</v>
          </cell>
          <cell r="Q111">
            <v>978076</v>
          </cell>
          <cell r="R111">
            <v>1152815</v>
          </cell>
          <cell r="S111">
            <v>1276511</v>
          </cell>
          <cell r="T111">
            <v>1416055.2218121043</v>
          </cell>
          <cell r="U111">
            <v>1588790.9716730628</v>
          </cell>
          <cell r="V111">
            <v>1798748.1694933956</v>
          </cell>
          <cell r="W111">
            <v>2016935.8277647444</v>
          </cell>
          <cell r="X111">
            <v>2217130.8183342936</v>
          </cell>
          <cell r="AB111">
            <v>39281</v>
          </cell>
          <cell r="AC111">
            <v>47733</v>
          </cell>
          <cell r="AD111">
            <v>50986</v>
          </cell>
          <cell r="AE111">
            <v>43789</v>
          </cell>
          <cell r="AF111">
            <v>181789</v>
          </cell>
          <cell r="AG111">
            <v>0</v>
          </cell>
          <cell r="AH111">
            <v>67600</v>
          </cell>
          <cell r="AI111">
            <v>99041</v>
          </cell>
          <cell r="AJ111">
            <v>103439</v>
          </cell>
          <cell r="AK111">
            <v>88359</v>
          </cell>
          <cell r="AL111">
            <v>358439</v>
          </cell>
          <cell r="AM111">
            <v>0</v>
          </cell>
          <cell r="AN111">
            <v>95447</v>
          </cell>
          <cell r="AO111">
            <v>114284</v>
          </cell>
          <cell r="AP111">
            <v>120400</v>
          </cell>
          <cell r="AQ111">
            <v>98701</v>
          </cell>
          <cell r="AR111">
            <v>428832</v>
          </cell>
          <cell r="AS111">
            <v>0</v>
          </cell>
          <cell r="AT111">
            <v>111046</v>
          </cell>
          <cell r="AU111">
            <v>129098</v>
          </cell>
          <cell r="AV111">
            <v>145550</v>
          </cell>
          <cell r="AW111">
            <v>122026</v>
          </cell>
          <cell r="AX111">
            <v>507720</v>
          </cell>
          <cell r="AZ111">
            <v>136526</v>
          </cell>
          <cell r="BA111">
            <v>162749</v>
          </cell>
          <cell r="BB111">
            <v>168520</v>
          </cell>
          <cell r="BC111">
            <v>156499</v>
          </cell>
          <cell r="BD111">
            <v>624294</v>
          </cell>
          <cell r="BF111">
            <v>169461</v>
          </cell>
          <cell r="BG111">
            <v>198995</v>
          </cell>
          <cell r="BH111">
            <v>207383</v>
          </cell>
          <cell r="BI111">
            <v>183251</v>
          </cell>
          <cell r="BJ111">
            <v>759090</v>
          </cell>
          <cell r="BL111">
            <v>198529</v>
          </cell>
          <cell r="BM111">
            <v>227399</v>
          </cell>
          <cell r="BN111">
            <v>236529</v>
          </cell>
          <cell r="BO111">
            <v>211024</v>
          </cell>
          <cell r="BP111">
            <v>873481</v>
          </cell>
          <cell r="BR111">
            <v>233701</v>
          </cell>
          <cell r="BS111">
            <v>245732</v>
          </cell>
          <cell r="BT111">
            <v>256993</v>
          </cell>
          <cell r="BU111">
            <v>241650</v>
          </cell>
          <cell r="BV111">
            <v>978076</v>
          </cell>
          <cell r="BX111">
            <v>270070</v>
          </cell>
          <cell r="BY111">
            <v>292239</v>
          </cell>
          <cell r="BZ111">
            <v>306990</v>
          </cell>
          <cell r="CA111">
            <v>283516</v>
          </cell>
          <cell r="CB111">
            <v>1152815</v>
          </cell>
          <cell r="CD111">
            <v>303119</v>
          </cell>
          <cell r="CE111">
            <v>330271</v>
          </cell>
          <cell r="CF111">
            <v>333818</v>
          </cell>
          <cell r="CG111">
            <v>309303</v>
          </cell>
          <cell r="CH111">
            <v>1276511</v>
          </cell>
          <cell r="CJ111">
            <v>343864</v>
          </cell>
          <cell r="CK111">
            <v>355923</v>
          </cell>
          <cell r="CL111">
            <v>368077</v>
          </cell>
        </row>
        <row r="112">
          <cell r="A112" t="str">
            <v>Gross profit</v>
          </cell>
          <cell r="M112">
            <v>382701</v>
          </cell>
          <cell r="N112">
            <v>467818</v>
          </cell>
          <cell r="O112">
            <v>553400</v>
          </cell>
          <cell r="P112">
            <v>638335</v>
          </cell>
          <cell r="Q112">
            <v>743165</v>
          </cell>
          <cell r="R112">
            <v>892503</v>
          </cell>
          <cell r="S112">
            <v>1006711</v>
          </cell>
          <cell r="T112">
            <v>1132186.1344088991</v>
          </cell>
          <cell r="U112">
            <v>1272756.5238950003</v>
          </cell>
          <cell r="V112">
            <v>1442239.5232874977</v>
          </cell>
          <cell r="W112">
            <v>1623742.5617023031</v>
          </cell>
          <cell r="X112">
            <v>1814016.1240916941</v>
          </cell>
          <cell r="AB112">
            <v>29191</v>
          </cell>
          <cell r="AC112">
            <v>34715</v>
          </cell>
          <cell r="AD112">
            <v>36531</v>
          </cell>
          <cell r="AE112">
            <v>34173</v>
          </cell>
          <cell r="AF112">
            <v>134610</v>
          </cell>
          <cell r="AG112">
            <v>0</v>
          </cell>
          <cell r="AH112">
            <v>50669</v>
          </cell>
          <cell r="AI112">
            <v>66201</v>
          </cell>
          <cell r="AJ112">
            <v>69345</v>
          </cell>
          <cell r="AK112">
            <v>71648</v>
          </cell>
          <cell r="AL112">
            <v>257863</v>
          </cell>
          <cell r="AM112">
            <v>0</v>
          </cell>
          <cell r="AN112">
            <v>70957</v>
          </cell>
          <cell r="AO112">
            <v>81823</v>
          </cell>
          <cell r="AP112">
            <v>88001</v>
          </cell>
          <cell r="AQ112">
            <v>84509</v>
          </cell>
          <cell r="AR112">
            <v>325290</v>
          </cell>
          <cell r="AS112">
            <v>0</v>
          </cell>
          <cell r="AT112">
            <v>84712</v>
          </cell>
          <cell r="AU112">
            <v>97261</v>
          </cell>
          <cell r="AV112">
            <v>105863</v>
          </cell>
          <cell r="AW112">
            <v>94865</v>
          </cell>
          <cell r="AX112">
            <v>382701</v>
          </cell>
          <cell r="AZ112">
            <v>102537</v>
          </cell>
          <cell r="BA112">
            <v>117927</v>
          </cell>
          <cell r="BB112">
            <v>125476</v>
          </cell>
          <cell r="BC112">
            <v>121878</v>
          </cell>
          <cell r="BD112">
            <v>467818</v>
          </cell>
          <cell r="BF112">
            <v>126028</v>
          </cell>
          <cell r="BG112">
            <v>144186</v>
          </cell>
          <cell r="BH112">
            <v>152196</v>
          </cell>
          <cell r="BI112">
            <v>130990</v>
          </cell>
          <cell r="BJ112">
            <v>553400</v>
          </cell>
          <cell r="BL112">
            <v>140946</v>
          </cell>
          <cell r="BM112">
            <v>165713</v>
          </cell>
          <cell r="BN112">
            <v>175653</v>
          </cell>
          <cell r="BO112">
            <v>156023</v>
          </cell>
          <cell r="BP112">
            <v>638335</v>
          </cell>
          <cell r="BR112">
            <v>169593</v>
          </cell>
          <cell r="BS112">
            <v>189435</v>
          </cell>
          <cell r="BT112">
            <v>198169</v>
          </cell>
          <cell r="BU112">
            <v>185968</v>
          </cell>
          <cell r="BV112">
            <v>743165</v>
          </cell>
          <cell r="BX112">
            <v>196169</v>
          </cell>
          <cell r="BY112">
            <v>228970</v>
          </cell>
          <cell r="BZ112">
            <v>235916</v>
          </cell>
          <cell r="CA112">
            <v>231448</v>
          </cell>
          <cell r="CB112">
            <v>892503</v>
          </cell>
          <cell r="CD112">
            <v>233428</v>
          </cell>
          <cell r="CE112">
            <v>260928</v>
          </cell>
          <cell r="CF112">
            <v>263326</v>
          </cell>
          <cell r="CG112">
            <v>249029</v>
          </cell>
          <cell r="CH112">
            <v>1006711</v>
          </cell>
          <cell r="CJ112">
            <v>269281</v>
          </cell>
          <cell r="CK112">
            <v>287185</v>
          </cell>
          <cell r="CL112">
            <v>293701</v>
          </cell>
        </row>
        <row r="113">
          <cell r="A113" t="str">
            <v>Total SG&amp;A</v>
          </cell>
          <cell r="M113">
            <v>292672</v>
          </cell>
          <cell r="N113">
            <v>353987</v>
          </cell>
          <cell r="O113">
            <v>415099</v>
          </cell>
          <cell r="P113">
            <v>473060</v>
          </cell>
          <cell r="Q113">
            <v>543803.40108829015</v>
          </cell>
          <cell r="R113">
            <v>639979</v>
          </cell>
          <cell r="S113">
            <v>724396</v>
          </cell>
          <cell r="T113">
            <v>816040.20719671017</v>
          </cell>
          <cell r="U113">
            <v>917140.00451558339</v>
          </cell>
          <cell r="V113">
            <v>1033875.073997105</v>
          </cell>
          <cell r="W113">
            <v>1154095.0494610542</v>
          </cell>
          <cell r="X113">
            <v>1269811.2868641862</v>
          </cell>
          <cell r="AB113">
            <v>21263</v>
          </cell>
          <cell r="AC113">
            <v>25222</v>
          </cell>
          <cell r="AD113">
            <v>26064</v>
          </cell>
          <cell r="AE113">
            <v>24977</v>
          </cell>
          <cell r="AF113">
            <v>97526</v>
          </cell>
          <cell r="AG113">
            <v>0</v>
          </cell>
          <cell r="AH113">
            <v>40067</v>
          </cell>
          <cell r="AI113">
            <v>52456</v>
          </cell>
          <cell r="AJ113">
            <v>53910</v>
          </cell>
          <cell r="AK113">
            <v>54763.000000000065</v>
          </cell>
          <cell r="AL113">
            <v>201196.00000000006</v>
          </cell>
          <cell r="AM113">
            <v>0</v>
          </cell>
          <cell r="AN113">
            <v>54716</v>
          </cell>
          <cell r="AO113">
            <v>62193</v>
          </cell>
          <cell r="AP113">
            <v>65770</v>
          </cell>
          <cell r="AQ113">
            <v>65691</v>
          </cell>
          <cell r="AR113">
            <v>248370</v>
          </cell>
          <cell r="AS113">
            <v>0</v>
          </cell>
          <cell r="AT113">
            <v>65226</v>
          </cell>
          <cell r="AU113">
            <v>72468</v>
          </cell>
          <cell r="AV113">
            <v>77058</v>
          </cell>
          <cell r="AW113">
            <v>77920</v>
          </cell>
          <cell r="AX113">
            <v>292672</v>
          </cell>
          <cell r="AZ113">
            <v>80585</v>
          </cell>
          <cell r="BA113">
            <v>87047</v>
          </cell>
          <cell r="BB113">
            <v>91219</v>
          </cell>
          <cell r="BC113">
            <v>95136</v>
          </cell>
          <cell r="BD113">
            <v>353987</v>
          </cell>
          <cell r="BF113">
            <v>97390</v>
          </cell>
          <cell r="BG113">
            <v>106417</v>
          </cell>
          <cell r="BH113">
            <v>111473</v>
          </cell>
          <cell r="BI113">
            <v>99819</v>
          </cell>
          <cell r="BJ113">
            <v>415099</v>
          </cell>
          <cell r="BL113">
            <v>107605</v>
          </cell>
          <cell r="BM113">
            <v>120987</v>
          </cell>
          <cell r="BN113">
            <v>127291</v>
          </cell>
          <cell r="BO113">
            <v>117177</v>
          </cell>
          <cell r="BP113">
            <v>473060</v>
          </cell>
          <cell r="BR113">
            <v>125566</v>
          </cell>
          <cell r="BS113">
            <v>135193</v>
          </cell>
          <cell r="BT113">
            <v>142039</v>
          </cell>
          <cell r="BU113">
            <v>141005.40108829009</v>
          </cell>
          <cell r="BV113">
            <v>543803.40108829015</v>
          </cell>
          <cell r="BX113">
            <v>142588</v>
          </cell>
          <cell r="BY113">
            <v>160843</v>
          </cell>
          <cell r="BZ113">
            <v>168331</v>
          </cell>
          <cell r="CA113">
            <v>168217</v>
          </cell>
          <cell r="CB113">
            <v>639979</v>
          </cell>
          <cell r="CD113">
            <v>168462</v>
          </cell>
          <cell r="CE113">
            <v>182692</v>
          </cell>
          <cell r="CF113">
            <v>188242</v>
          </cell>
          <cell r="CG113">
            <v>185000</v>
          </cell>
          <cell r="CH113">
            <v>724396</v>
          </cell>
          <cell r="CJ113">
            <v>192089</v>
          </cell>
          <cell r="CK113">
            <v>205627</v>
          </cell>
          <cell r="CL113">
            <v>210985</v>
          </cell>
        </row>
        <row r="114">
          <cell r="A114" t="str">
            <v>Operating income</v>
          </cell>
          <cell r="M114">
            <v>90029</v>
          </cell>
          <cell r="N114">
            <v>113831</v>
          </cell>
          <cell r="O114">
            <v>138301</v>
          </cell>
          <cell r="P114">
            <v>165275</v>
          </cell>
          <cell r="Q114">
            <v>199361.59891170985</v>
          </cell>
          <cell r="R114">
            <v>252524</v>
          </cell>
          <cell r="S114">
            <v>282315</v>
          </cell>
          <cell r="T114">
            <v>316145.92721218895</v>
          </cell>
          <cell r="U114">
            <v>355616.51937941695</v>
          </cell>
          <cell r="V114">
            <v>408364.44929039269</v>
          </cell>
          <cell r="W114">
            <v>469647.51224124897</v>
          </cell>
          <cell r="X114">
            <v>544204.83722750796</v>
          </cell>
          <cell r="AB114">
            <v>7928</v>
          </cell>
          <cell r="AC114">
            <v>9493</v>
          </cell>
          <cell r="AD114">
            <v>10467</v>
          </cell>
          <cell r="AE114">
            <v>9196</v>
          </cell>
          <cell r="AF114">
            <v>37084</v>
          </cell>
          <cell r="AG114">
            <v>0</v>
          </cell>
          <cell r="AH114">
            <v>10602</v>
          </cell>
          <cell r="AI114">
            <v>13745</v>
          </cell>
          <cell r="AJ114">
            <v>15435</v>
          </cell>
          <cell r="AK114">
            <v>16884.999999999935</v>
          </cell>
          <cell r="AL114">
            <v>56666.999999999942</v>
          </cell>
          <cell r="AM114">
            <v>0</v>
          </cell>
          <cell r="AN114">
            <v>16241</v>
          </cell>
          <cell r="AO114">
            <v>19630</v>
          </cell>
          <cell r="AP114">
            <v>22231</v>
          </cell>
          <cell r="AQ114">
            <v>18818</v>
          </cell>
          <cell r="AR114">
            <v>76920</v>
          </cell>
          <cell r="AS114">
            <v>0</v>
          </cell>
          <cell r="AT114">
            <v>19486</v>
          </cell>
          <cell r="AU114">
            <v>24793</v>
          </cell>
          <cell r="AV114">
            <v>28805</v>
          </cell>
          <cell r="AW114">
            <v>16945</v>
          </cell>
          <cell r="AX114">
            <v>90029</v>
          </cell>
          <cell r="AZ114">
            <v>21952</v>
          </cell>
          <cell r="BA114">
            <v>30880</v>
          </cell>
          <cell r="BB114">
            <v>34257</v>
          </cell>
          <cell r="BC114">
            <v>26742</v>
          </cell>
          <cell r="BD114">
            <v>113831</v>
          </cell>
          <cell r="BF114">
            <v>28638</v>
          </cell>
          <cell r="BG114">
            <v>37769</v>
          </cell>
          <cell r="BH114">
            <v>40723</v>
          </cell>
          <cell r="BI114">
            <v>31171</v>
          </cell>
          <cell r="BJ114">
            <v>138301</v>
          </cell>
          <cell r="BL114">
            <v>33341</v>
          </cell>
          <cell r="BM114">
            <v>44726</v>
          </cell>
          <cell r="BN114">
            <v>48362</v>
          </cell>
          <cell r="BO114">
            <v>38846</v>
          </cell>
          <cell r="BP114">
            <v>165275</v>
          </cell>
          <cell r="BR114">
            <v>44027</v>
          </cell>
          <cell r="BS114">
            <v>54242</v>
          </cell>
          <cell r="BT114">
            <v>56130</v>
          </cell>
          <cell r="BU114">
            <v>44962.598911709909</v>
          </cell>
          <cell r="BV114">
            <v>199361.59891170985</v>
          </cell>
          <cell r="BX114">
            <v>53581</v>
          </cell>
          <cell r="BY114">
            <v>68127</v>
          </cell>
          <cell r="BZ114">
            <v>67585</v>
          </cell>
          <cell r="CA114">
            <v>63231</v>
          </cell>
          <cell r="CB114">
            <v>252524</v>
          </cell>
          <cell r="CD114">
            <v>64966</v>
          </cell>
          <cell r="CE114">
            <v>78236</v>
          </cell>
          <cell r="CF114">
            <v>75084</v>
          </cell>
          <cell r="CG114">
            <v>64029</v>
          </cell>
          <cell r="CH114">
            <v>282315</v>
          </cell>
          <cell r="CJ114">
            <v>77192</v>
          </cell>
          <cell r="CK114">
            <v>81558</v>
          </cell>
          <cell r="CL114">
            <v>82716</v>
          </cell>
        </row>
        <row r="115">
          <cell r="A115" t="str">
            <v>Interest expense</v>
          </cell>
          <cell r="M115">
            <v>8362</v>
          </cell>
          <cell r="N115">
            <v>9092</v>
          </cell>
          <cell r="O115">
            <v>9248</v>
          </cell>
          <cell r="P115">
            <v>6864</v>
          </cell>
          <cell r="Q115">
            <v>4700</v>
          </cell>
          <cell r="R115">
            <v>5062</v>
          </cell>
          <cell r="S115">
            <v>2749</v>
          </cell>
          <cell r="T115">
            <v>4750.5969999999998</v>
          </cell>
          <cell r="U115">
            <v>6856.1350000000002</v>
          </cell>
          <cell r="V115">
            <v>6856.1350000000002</v>
          </cell>
          <cell r="W115">
            <v>6856.1350000000002</v>
          </cell>
          <cell r="X115">
            <v>6856.1350000000002</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8362</v>
          </cell>
          <cell r="AZ115">
            <v>0</v>
          </cell>
          <cell r="BA115">
            <v>0</v>
          </cell>
          <cell r="BB115">
            <v>0</v>
          </cell>
          <cell r="BC115">
            <v>0</v>
          </cell>
          <cell r="BD115">
            <v>9092</v>
          </cell>
          <cell r="BF115">
            <v>0</v>
          </cell>
          <cell r="BG115">
            <v>0</v>
          </cell>
          <cell r="BH115">
            <v>0</v>
          </cell>
          <cell r="BI115">
            <v>0</v>
          </cell>
          <cell r="BJ115">
            <v>9248</v>
          </cell>
          <cell r="BL115">
            <v>0</v>
          </cell>
          <cell r="BM115">
            <v>0</v>
          </cell>
          <cell r="BN115">
            <v>0</v>
          </cell>
          <cell r="BO115">
            <v>0</v>
          </cell>
          <cell r="BP115">
            <v>6864</v>
          </cell>
          <cell r="BR115">
            <v>0</v>
          </cell>
          <cell r="BS115">
            <v>0</v>
          </cell>
          <cell r="BT115">
            <v>0</v>
          </cell>
          <cell r="BU115">
            <v>0</v>
          </cell>
          <cell r="BV115">
            <v>4700</v>
          </cell>
          <cell r="BX115">
            <v>0</v>
          </cell>
          <cell r="BY115">
            <v>0</v>
          </cell>
          <cell r="BZ115">
            <v>0</v>
          </cell>
          <cell r="CA115">
            <v>0</v>
          </cell>
          <cell r="CB115">
            <v>5062</v>
          </cell>
          <cell r="CD115">
            <v>0</v>
          </cell>
          <cell r="CE115">
            <v>0</v>
          </cell>
          <cell r="CF115">
            <v>0</v>
          </cell>
          <cell r="CG115">
            <v>0</v>
          </cell>
          <cell r="CH115">
            <v>4322</v>
          </cell>
          <cell r="CJ115">
            <v>0</v>
          </cell>
          <cell r="CK115">
            <v>0</v>
          </cell>
          <cell r="CL115">
            <v>0</v>
          </cell>
        </row>
        <row r="116">
          <cell r="A116" t="str">
            <v>Interest (income)</v>
          </cell>
          <cell r="M116">
            <v>-439</v>
          </cell>
          <cell r="N116">
            <v>-1362</v>
          </cell>
          <cell r="O116">
            <v>-989</v>
          </cell>
          <cell r="P116">
            <v>-298</v>
          </cell>
          <cell r="Q116">
            <v>-901</v>
          </cell>
          <cell r="R116">
            <v>-1582</v>
          </cell>
          <cell r="S116">
            <v>-1573</v>
          </cell>
          <cell r="T116">
            <v>-1196.1199999999976</v>
          </cell>
          <cell r="U116">
            <v>-3229.02331383096</v>
          </cell>
          <cell r="V116">
            <v>-5684.9172848615708</v>
          </cell>
          <cell r="W116">
            <v>-8854.6801079467332</v>
          </cell>
          <cell r="X116">
            <v>-12344.781974670226</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-439</v>
          </cell>
          <cell r="AZ116">
            <v>0</v>
          </cell>
          <cell r="BA116">
            <v>0</v>
          </cell>
          <cell r="BB116">
            <v>0</v>
          </cell>
          <cell r="BC116">
            <v>0</v>
          </cell>
          <cell r="BD116">
            <v>-1362</v>
          </cell>
          <cell r="BF116">
            <v>0</v>
          </cell>
          <cell r="BG116">
            <v>0</v>
          </cell>
          <cell r="BH116">
            <v>0</v>
          </cell>
          <cell r="BI116">
            <v>0</v>
          </cell>
          <cell r="BJ116">
            <v>-989</v>
          </cell>
          <cell r="BL116">
            <v>0</v>
          </cell>
          <cell r="BM116">
            <v>0</v>
          </cell>
          <cell r="BN116">
            <v>0</v>
          </cell>
          <cell r="BO116">
            <v>0</v>
          </cell>
          <cell r="BP116">
            <v>-298</v>
          </cell>
          <cell r="BR116">
            <v>0</v>
          </cell>
          <cell r="BS116">
            <v>0</v>
          </cell>
          <cell r="BT116">
            <v>0</v>
          </cell>
          <cell r="BU116">
            <v>0</v>
          </cell>
          <cell r="BV116">
            <v>-901</v>
          </cell>
          <cell r="BX116">
            <v>0</v>
          </cell>
          <cell r="BY116">
            <v>0</v>
          </cell>
          <cell r="BZ116">
            <v>0</v>
          </cell>
          <cell r="CA116">
            <v>0</v>
          </cell>
          <cell r="CB116">
            <v>-1582</v>
          </cell>
          <cell r="CD116">
            <v>0</v>
          </cell>
          <cell r="CE116">
            <v>0</v>
          </cell>
          <cell r="CF116">
            <v>0</v>
          </cell>
          <cell r="CG116">
            <v>0</v>
          </cell>
          <cell r="CH116">
            <v>-1573</v>
          </cell>
          <cell r="CJ116">
            <v>0</v>
          </cell>
          <cell r="CK116">
            <v>0</v>
          </cell>
          <cell r="CL116">
            <v>0</v>
          </cell>
        </row>
        <row r="117">
          <cell r="A117" t="str">
            <v xml:space="preserve">Other expense / (income) </v>
          </cell>
          <cell r="M117">
            <v>-1053</v>
          </cell>
          <cell r="N117">
            <v>-626</v>
          </cell>
          <cell r="O117">
            <v>-940</v>
          </cell>
          <cell r="P117">
            <v>-1333</v>
          </cell>
          <cell r="Q117">
            <v>-1078</v>
          </cell>
          <cell r="R117">
            <v>-2025</v>
          </cell>
          <cell r="S117">
            <v>-2699</v>
          </cell>
          <cell r="T117">
            <v>-1274.1206781105018</v>
          </cell>
          <cell r="U117">
            <v>-1430.7737477840317</v>
          </cell>
          <cell r="V117">
            <v>-1621.2505712268076</v>
          </cell>
          <cell r="W117">
            <v>-1820.5303925907288</v>
          </cell>
          <cell r="X117">
            <v>-2015.7851753447569</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-1053</v>
          </cell>
          <cell r="AZ117">
            <v>0</v>
          </cell>
          <cell r="BA117">
            <v>0</v>
          </cell>
          <cell r="BB117">
            <v>0</v>
          </cell>
          <cell r="BC117">
            <v>0</v>
          </cell>
          <cell r="BD117">
            <v>-626</v>
          </cell>
          <cell r="BF117">
            <v>0</v>
          </cell>
          <cell r="BG117">
            <v>0</v>
          </cell>
          <cell r="BH117">
            <v>0</v>
          </cell>
          <cell r="BI117">
            <v>0</v>
          </cell>
          <cell r="BJ117">
            <v>-940</v>
          </cell>
          <cell r="BL117">
            <v>0</v>
          </cell>
          <cell r="BM117">
            <v>0</v>
          </cell>
          <cell r="BN117">
            <v>0</v>
          </cell>
          <cell r="BO117">
            <v>0</v>
          </cell>
          <cell r="BP117">
            <v>-1333</v>
          </cell>
          <cell r="BR117">
            <v>0</v>
          </cell>
          <cell r="BS117">
            <v>0</v>
          </cell>
          <cell r="BT117">
            <v>0</v>
          </cell>
          <cell r="BU117">
            <v>0</v>
          </cell>
          <cell r="BV117">
            <v>-1078</v>
          </cell>
          <cell r="BX117">
            <v>0</v>
          </cell>
          <cell r="BY117">
            <v>0</v>
          </cell>
          <cell r="BZ117">
            <v>0</v>
          </cell>
          <cell r="CA117">
            <v>0</v>
          </cell>
          <cell r="CB117">
            <v>-2025</v>
          </cell>
          <cell r="CD117">
            <v>0</v>
          </cell>
          <cell r="CE117">
            <v>0</v>
          </cell>
          <cell r="CF117">
            <v>0</v>
          </cell>
          <cell r="CG117">
            <v>0</v>
          </cell>
          <cell r="CH117">
            <v>-2699</v>
          </cell>
          <cell r="CJ117">
            <v>-739</v>
          </cell>
          <cell r="CK117">
            <v>-1520</v>
          </cell>
          <cell r="CL117">
            <v>0</v>
          </cell>
        </row>
        <row r="118">
          <cell r="A118" t="str">
            <v>Net interest &amp; other expense / (income)</v>
          </cell>
          <cell r="M118">
            <v>6870</v>
          </cell>
          <cell r="N118">
            <v>7104</v>
          </cell>
          <cell r="O118">
            <v>7319</v>
          </cell>
          <cell r="P118">
            <v>5233</v>
          </cell>
          <cell r="Q118">
            <v>2721</v>
          </cell>
          <cell r="R118">
            <v>1455</v>
          </cell>
          <cell r="S118">
            <v>50</v>
          </cell>
          <cell r="T118">
            <v>2280.3563218895006</v>
          </cell>
          <cell r="U118">
            <v>2196.3379383850088</v>
          </cell>
          <cell r="V118">
            <v>-450.03285608837814</v>
          </cell>
          <cell r="W118">
            <v>-3819.0755005374617</v>
          </cell>
          <cell r="X118">
            <v>-7504.4321500149827</v>
          </cell>
          <cell r="AB118">
            <v>0</v>
          </cell>
          <cell r="AC118">
            <v>0</v>
          </cell>
          <cell r="AD118">
            <v>0</v>
          </cell>
          <cell r="AE118">
            <v>0</v>
          </cell>
          <cell r="AF118">
            <v>0</v>
          </cell>
          <cell r="AG118">
            <v>0</v>
          </cell>
          <cell r="AH118">
            <v>0</v>
          </cell>
          <cell r="AI118">
            <v>0</v>
          </cell>
          <cell r="AJ118">
            <v>0</v>
          </cell>
          <cell r="AK118">
            <v>0</v>
          </cell>
          <cell r="AL118">
            <v>0</v>
          </cell>
          <cell r="AM118">
            <v>0</v>
          </cell>
          <cell r="AN118">
            <v>2296</v>
          </cell>
          <cell r="AO118">
            <v>557</v>
          </cell>
          <cell r="AP118">
            <v>564</v>
          </cell>
          <cell r="AQ118">
            <v>479</v>
          </cell>
          <cell r="AR118">
            <v>3896</v>
          </cell>
          <cell r="AS118">
            <v>0</v>
          </cell>
          <cell r="AT118">
            <v>890</v>
          </cell>
          <cell r="AU118">
            <v>1634</v>
          </cell>
          <cell r="AV118">
            <v>2076</v>
          </cell>
          <cell r="AW118">
            <v>2270</v>
          </cell>
          <cell r="AX118">
            <v>6870</v>
          </cell>
          <cell r="AZ118">
            <v>2150</v>
          </cell>
          <cell r="BA118">
            <v>1879</v>
          </cell>
          <cell r="BB118">
            <v>1867</v>
          </cell>
          <cell r="BC118">
            <v>1208</v>
          </cell>
          <cell r="BD118">
            <v>7104</v>
          </cell>
          <cell r="BF118">
            <v>1871</v>
          </cell>
          <cell r="BG118">
            <v>1527</v>
          </cell>
          <cell r="BH118">
            <v>1972</v>
          </cell>
          <cell r="BI118">
            <v>1949</v>
          </cell>
          <cell r="BJ118">
            <v>7319</v>
          </cell>
          <cell r="BL118">
            <v>1763</v>
          </cell>
          <cell r="BM118">
            <v>1652</v>
          </cell>
          <cell r="BN118">
            <v>1179</v>
          </cell>
          <cell r="BO118">
            <v>639</v>
          </cell>
          <cell r="BP118">
            <v>5233</v>
          </cell>
          <cell r="BR118">
            <v>446</v>
          </cell>
          <cell r="BS118">
            <v>438</v>
          </cell>
          <cell r="BT118">
            <v>791</v>
          </cell>
          <cell r="BU118">
            <v>1046</v>
          </cell>
          <cell r="BV118">
            <v>2721</v>
          </cell>
          <cell r="BX118">
            <v>668</v>
          </cell>
          <cell r="BY118">
            <v>-195</v>
          </cell>
          <cell r="BZ118">
            <v>561</v>
          </cell>
          <cell r="CA118">
            <v>421</v>
          </cell>
          <cell r="CB118">
            <v>1455</v>
          </cell>
          <cell r="CD118">
            <v>452</v>
          </cell>
          <cell r="CE118">
            <v>-162</v>
          </cell>
          <cell r="CF118">
            <v>-272</v>
          </cell>
          <cell r="CG118">
            <v>32</v>
          </cell>
          <cell r="CH118">
            <v>50</v>
          </cell>
          <cell r="CJ118">
            <v>10</v>
          </cell>
          <cell r="CK118">
            <v>-781</v>
          </cell>
          <cell r="CL118">
            <v>-756</v>
          </cell>
        </row>
        <row r="119">
          <cell r="A119" t="str">
            <v>Pretax income</v>
          </cell>
          <cell r="M119">
            <v>83159</v>
          </cell>
          <cell r="N119">
            <v>106727</v>
          </cell>
          <cell r="O119">
            <v>130982</v>
          </cell>
          <cell r="P119">
            <v>160042</v>
          </cell>
          <cell r="Q119">
            <v>196640.59891170985</v>
          </cell>
          <cell r="R119">
            <v>251069</v>
          </cell>
          <cell r="S119">
            <v>282265</v>
          </cell>
          <cell r="T119">
            <v>313865.57089029945</v>
          </cell>
          <cell r="U119">
            <v>353420.18144103192</v>
          </cell>
          <cell r="V119">
            <v>408814.48214648105</v>
          </cell>
          <cell r="W119">
            <v>473466.58774178644</v>
          </cell>
          <cell r="X119">
            <v>551709.26937752299</v>
          </cell>
          <cell r="AB119">
            <v>0</v>
          </cell>
          <cell r="AC119">
            <v>0</v>
          </cell>
          <cell r="AD119">
            <v>0</v>
          </cell>
          <cell r="AE119">
            <v>0</v>
          </cell>
          <cell r="AF119">
            <v>0</v>
          </cell>
          <cell r="AG119">
            <v>0</v>
          </cell>
          <cell r="AH119">
            <v>0</v>
          </cell>
          <cell r="AI119">
            <v>0</v>
          </cell>
          <cell r="AJ119">
            <v>0</v>
          </cell>
          <cell r="AK119">
            <v>0</v>
          </cell>
          <cell r="AL119">
            <v>0</v>
          </cell>
          <cell r="AM119">
            <v>0</v>
          </cell>
          <cell r="AN119">
            <v>13945</v>
          </cell>
          <cell r="AO119">
            <v>19073</v>
          </cell>
          <cell r="AP119">
            <v>21667</v>
          </cell>
          <cell r="AQ119">
            <v>18339</v>
          </cell>
          <cell r="AR119">
            <v>73024</v>
          </cell>
          <cell r="AS119">
            <v>0</v>
          </cell>
          <cell r="AT119">
            <v>18596</v>
          </cell>
          <cell r="AU119">
            <v>23159</v>
          </cell>
          <cell r="AV119">
            <v>26729</v>
          </cell>
          <cell r="AW119">
            <v>14675</v>
          </cell>
          <cell r="AX119">
            <v>83159</v>
          </cell>
          <cell r="AZ119">
            <v>19802</v>
          </cell>
          <cell r="BA119">
            <v>29001</v>
          </cell>
          <cell r="BB119">
            <v>32390</v>
          </cell>
          <cell r="BC119">
            <v>25534</v>
          </cell>
          <cell r="BD119">
            <v>106727</v>
          </cell>
          <cell r="BF119">
            <v>26767</v>
          </cell>
          <cell r="BG119">
            <v>36242</v>
          </cell>
          <cell r="BH119">
            <v>38751</v>
          </cell>
          <cell r="BI119">
            <v>29222</v>
          </cell>
          <cell r="BJ119">
            <v>130982</v>
          </cell>
          <cell r="BL119">
            <v>31578</v>
          </cell>
          <cell r="BM119">
            <v>43074</v>
          </cell>
          <cell r="BN119">
            <v>47183</v>
          </cell>
          <cell r="BO119">
            <v>38207</v>
          </cell>
          <cell r="BP119">
            <v>160042</v>
          </cell>
          <cell r="BR119">
            <v>43581</v>
          </cell>
          <cell r="BS119">
            <v>53804</v>
          </cell>
          <cell r="BT119">
            <v>55339</v>
          </cell>
          <cell r="BU119">
            <v>43916.598911709909</v>
          </cell>
          <cell r="BV119">
            <v>196640.59891170985</v>
          </cell>
          <cell r="BX119">
            <v>52913</v>
          </cell>
          <cell r="BY119">
            <v>68322</v>
          </cell>
          <cell r="BZ119">
            <v>67024</v>
          </cell>
          <cell r="CA119">
            <v>62810</v>
          </cell>
          <cell r="CB119">
            <v>251069</v>
          </cell>
          <cell r="CD119">
            <v>64514</v>
          </cell>
          <cell r="CE119">
            <v>78398</v>
          </cell>
          <cell r="CF119">
            <v>75356</v>
          </cell>
          <cell r="CG119">
            <v>63997</v>
          </cell>
          <cell r="CH119">
            <v>282265</v>
          </cell>
          <cell r="CJ119">
            <v>77182</v>
          </cell>
          <cell r="CK119">
            <v>82339</v>
          </cell>
          <cell r="CL119">
            <v>83472</v>
          </cell>
        </row>
        <row r="120">
          <cell r="A120" t="str">
            <v>Income taxes</v>
          </cell>
          <cell r="M120">
            <v>31451</v>
          </cell>
          <cell r="N120">
            <v>40375</v>
          </cell>
          <cell r="O120">
            <v>48990</v>
          </cell>
          <cell r="P120">
            <v>59955</v>
          </cell>
          <cell r="Q120">
            <v>73370.348911709909</v>
          </cell>
          <cell r="R120">
            <v>92903</v>
          </cell>
          <cell r="S120">
            <v>104180</v>
          </cell>
          <cell r="T120">
            <v>116520.76365085786</v>
          </cell>
          <cell r="U120">
            <v>130412.04695174086</v>
          </cell>
          <cell r="V120">
            <v>151788.44901504781</v>
          </cell>
          <cell r="W120">
            <v>175315.72051797903</v>
          </cell>
          <cell r="X120">
            <v>204287.50535215807</v>
          </cell>
          <cell r="AB120">
            <v>0</v>
          </cell>
          <cell r="AC120">
            <v>0</v>
          </cell>
          <cell r="AD120">
            <v>0</v>
          </cell>
          <cell r="AE120">
            <v>0</v>
          </cell>
          <cell r="AF120">
            <v>0</v>
          </cell>
          <cell r="AG120">
            <v>0</v>
          </cell>
          <cell r="AH120">
            <v>0</v>
          </cell>
          <cell r="AI120">
            <v>0</v>
          </cell>
          <cell r="AJ120">
            <v>0</v>
          </cell>
          <cell r="AK120">
            <v>0</v>
          </cell>
          <cell r="AL120">
            <v>0</v>
          </cell>
          <cell r="AM120">
            <v>0</v>
          </cell>
          <cell r="AN120">
            <v>5342</v>
          </cell>
          <cell r="AO120">
            <v>7304</v>
          </cell>
          <cell r="AP120">
            <v>8255</v>
          </cell>
          <cell r="AQ120">
            <v>6484</v>
          </cell>
          <cell r="AR120">
            <v>27385</v>
          </cell>
          <cell r="AS120">
            <v>0</v>
          </cell>
          <cell r="AT120">
            <v>7029</v>
          </cell>
          <cell r="AU120">
            <v>8800</v>
          </cell>
          <cell r="AV120">
            <v>10157</v>
          </cell>
          <cell r="AW120">
            <v>5465</v>
          </cell>
          <cell r="AX120">
            <v>31451</v>
          </cell>
          <cell r="AZ120">
            <v>7485</v>
          </cell>
          <cell r="BA120">
            <v>11015</v>
          </cell>
          <cell r="BB120">
            <v>12250</v>
          </cell>
          <cell r="BC120">
            <v>9625</v>
          </cell>
          <cell r="BD120">
            <v>40375</v>
          </cell>
          <cell r="BF120">
            <v>10125</v>
          </cell>
          <cell r="BG120">
            <v>13695</v>
          </cell>
          <cell r="BH120">
            <v>14655</v>
          </cell>
          <cell r="BI120">
            <v>10515</v>
          </cell>
          <cell r="BJ120">
            <v>48990</v>
          </cell>
          <cell r="BL120">
            <v>11850</v>
          </cell>
          <cell r="BM120">
            <v>16150</v>
          </cell>
          <cell r="BN120">
            <v>17650</v>
          </cell>
          <cell r="BO120">
            <v>14305</v>
          </cell>
          <cell r="BP120">
            <v>59955</v>
          </cell>
          <cell r="BR120">
            <v>16296</v>
          </cell>
          <cell r="BS120">
            <v>20109</v>
          </cell>
          <cell r="BT120">
            <v>20652</v>
          </cell>
          <cell r="BU120">
            <v>16313.348911709911</v>
          </cell>
          <cell r="BV120">
            <v>73370.348911709909</v>
          </cell>
          <cell r="BX120">
            <v>19700</v>
          </cell>
          <cell r="BY120">
            <v>25399</v>
          </cell>
          <cell r="BZ120">
            <v>24501</v>
          </cell>
          <cell r="CA120">
            <v>23303</v>
          </cell>
          <cell r="CB120">
            <v>92903</v>
          </cell>
          <cell r="CD120">
            <v>23950</v>
          </cell>
          <cell r="CE120">
            <v>29085</v>
          </cell>
          <cell r="CF120">
            <v>27500</v>
          </cell>
          <cell r="CG120">
            <v>23645</v>
          </cell>
          <cell r="CH120">
            <v>104180</v>
          </cell>
          <cell r="CJ120">
            <v>28775</v>
          </cell>
          <cell r="CK120">
            <v>30440</v>
          </cell>
          <cell r="CL120">
            <v>30385</v>
          </cell>
        </row>
        <row r="121">
          <cell r="A121" t="str">
            <v>Net income - Adjusted</v>
          </cell>
          <cell r="M121">
            <v>51708</v>
          </cell>
          <cell r="N121">
            <v>66352</v>
          </cell>
          <cell r="O121">
            <v>81992</v>
          </cell>
          <cell r="P121">
            <v>100087</v>
          </cell>
          <cell r="Q121">
            <v>123270.24999999994</v>
          </cell>
          <cell r="R121">
            <v>158166</v>
          </cell>
          <cell r="S121">
            <v>178085</v>
          </cell>
          <cell r="T121">
            <v>197344.80723944161</v>
          </cell>
          <cell r="U121">
            <v>223008.13448929106</v>
          </cell>
          <cell r="V121">
            <v>257026.03313143324</v>
          </cell>
          <cell r="W121">
            <v>298150.86722380738</v>
          </cell>
          <cell r="X121">
            <v>347421.76402536489</v>
          </cell>
          <cell r="AB121">
            <v>0</v>
          </cell>
          <cell r="AC121">
            <v>0</v>
          </cell>
          <cell r="AD121">
            <v>0</v>
          </cell>
          <cell r="AE121">
            <v>0</v>
          </cell>
          <cell r="AF121">
            <v>0</v>
          </cell>
          <cell r="AG121">
            <v>0</v>
          </cell>
          <cell r="AH121">
            <v>0</v>
          </cell>
          <cell r="AI121">
            <v>0</v>
          </cell>
          <cell r="AJ121">
            <v>0</v>
          </cell>
          <cell r="AK121">
            <v>0</v>
          </cell>
          <cell r="AL121">
            <v>0</v>
          </cell>
          <cell r="AM121">
            <v>0</v>
          </cell>
          <cell r="AN121">
            <v>8603</v>
          </cell>
          <cell r="AO121">
            <v>11769</v>
          </cell>
          <cell r="AP121">
            <v>13412</v>
          </cell>
          <cell r="AQ121">
            <v>11855</v>
          </cell>
          <cell r="AR121">
            <v>45639</v>
          </cell>
          <cell r="AS121">
            <v>0</v>
          </cell>
          <cell r="AT121">
            <v>11567</v>
          </cell>
          <cell r="AU121">
            <v>14359</v>
          </cell>
          <cell r="AV121">
            <v>16572</v>
          </cell>
          <cell r="AW121">
            <v>9210</v>
          </cell>
          <cell r="AX121">
            <v>51708</v>
          </cell>
          <cell r="AZ121">
            <v>12317</v>
          </cell>
          <cell r="BA121">
            <v>17986</v>
          </cell>
          <cell r="BB121">
            <v>20140</v>
          </cell>
          <cell r="BC121">
            <v>15909</v>
          </cell>
          <cell r="BD121">
            <v>66352</v>
          </cell>
          <cell r="BF121">
            <v>16642</v>
          </cell>
          <cell r="BG121">
            <v>22547</v>
          </cell>
          <cell r="BH121">
            <v>24096</v>
          </cell>
          <cell r="BI121">
            <v>18707</v>
          </cell>
          <cell r="BJ121">
            <v>81992</v>
          </cell>
          <cell r="BL121">
            <v>19728</v>
          </cell>
          <cell r="BM121">
            <v>26924</v>
          </cell>
          <cell r="BN121">
            <v>29533</v>
          </cell>
          <cell r="BO121">
            <v>23902</v>
          </cell>
          <cell r="BP121">
            <v>100087</v>
          </cell>
          <cell r="BR121">
            <v>27285</v>
          </cell>
          <cell r="BS121">
            <v>33695</v>
          </cell>
          <cell r="BT121">
            <v>34687</v>
          </cell>
          <cell r="BU121">
            <v>27603.25</v>
          </cell>
          <cell r="BV121">
            <v>123270.24999999994</v>
          </cell>
          <cell r="BX121">
            <v>33213</v>
          </cell>
          <cell r="BY121">
            <v>42923</v>
          </cell>
          <cell r="BZ121">
            <v>42523</v>
          </cell>
          <cell r="CA121">
            <v>39507</v>
          </cell>
          <cell r="CB121">
            <v>158166</v>
          </cell>
          <cell r="CD121">
            <v>40564</v>
          </cell>
          <cell r="CE121">
            <v>49313</v>
          </cell>
          <cell r="CF121">
            <v>47856</v>
          </cell>
          <cell r="CG121">
            <v>40352</v>
          </cell>
          <cell r="CH121">
            <v>178085</v>
          </cell>
          <cell r="CJ121">
            <v>48407</v>
          </cell>
          <cell r="CK121">
            <v>51899</v>
          </cell>
          <cell r="CL121">
            <v>53087</v>
          </cell>
        </row>
        <row r="122">
          <cell r="A122" t="str">
            <v>Net income - Reported</v>
          </cell>
          <cell r="M122">
            <v>51708</v>
          </cell>
          <cell r="N122">
            <v>66352</v>
          </cell>
          <cell r="O122">
            <v>81992</v>
          </cell>
          <cell r="P122">
            <v>100087</v>
          </cell>
          <cell r="Q122">
            <v>106974.49999999994</v>
          </cell>
          <cell r="R122">
            <v>152066</v>
          </cell>
          <cell r="S122">
            <v>178085</v>
          </cell>
          <cell r="T122">
            <v>197344.80723944161</v>
          </cell>
          <cell r="U122">
            <v>223008.13448929106</v>
          </cell>
          <cell r="V122">
            <v>257026.03313143324</v>
          </cell>
          <cell r="W122">
            <v>298150.86722380738</v>
          </cell>
          <cell r="X122">
            <v>347421.76402536489</v>
          </cell>
          <cell r="AB122">
            <v>0</v>
          </cell>
          <cell r="AC122">
            <v>0</v>
          </cell>
          <cell r="AD122">
            <v>0</v>
          </cell>
          <cell r="AE122">
            <v>0</v>
          </cell>
          <cell r="AF122">
            <v>0</v>
          </cell>
          <cell r="AG122">
            <v>0</v>
          </cell>
          <cell r="AH122">
            <v>0</v>
          </cell>
          <cell r="AI122">
            <v>0</v>
          </cell>
          <cell r="AJ122">
            <v>0</v>
          </cell>
          <cell r="AK122">
            <v>0</v>
          </cell>
          <cell r="AL122">
            <v>0</v>
          </cell>
          <cell r="AM122">
            <v>0</v>
          </cell>
          <cell r="AN122">
            <v>8603</v>
          </cell>
          <cell r="AO122">
            <v>11769</v>
          </cell>
          <cell r="AP122">
            <v>13412</v>
          </cell>
          <cell r="AQ122">
            <v>11855</v>
          </cell>
          <cell r="AR122">
            <v>45639</v>
          </cell>
          <cell r="AS122">
            <v>0</v>
          </cell>
          <cell r="AT122">
            <v>11567</v>
          </cell>
          <cell r="AU122">
            <v>14359</v>
          </cell>
          <cell r="AV122">
            <v>16572</v>
          </cell>
          <cell r="AW122">
            <v>9210</v>
          </cell>
          <cell r="AX122">
            <v>51708</v>
          </cell>
          <cell r="AZ122">
            <v>12317</v>
          </cell>
          <cell r="BA122">
            <v>17986</v>
          </cell>
          <cell r="BB122">
            <v>20140</v>
          </cell>
          <cell r="BC122">
            <v>15909</v>
          </cell>
          <cell r="BD122">
            <v>66352</v>
          </cell>
          <cell r="BF122">
            <v>16642</v>
          </cell>
          <cell r="BG122">
            <v>22547</v>
          </cell>
          <cell r="BH122">
            <v>24096</v>
          </cell>
          <cell r="BI122">
            <v>18707</v>
          </cell>
          <cell r="BJ122">
            <v>81992</v>
          </cell>
          <cell r="BL122">
            <v>19728</v>
          </cell>
          <cell r="BM122">
            <v>26924</v>
          </cell>
          <cell r="BN122">
            <v>29533</v>
          </cell>
          <cell r="BO122">
            <v>23902</v>
          </cell>
          <cell r="BP122">
            <v>100087</v>
          </cell>
          <cell r="BR122">
            <v>49177</v>
          </cell>
          <cell r="BS122">
            <v>33695</v>
          </cell>
          <cell r="BT122">
            <v>34687</v>
          </cell>
          <cell r="BU122">
            <v>22007</v>
          </cell>
          <cell r="BV122">
            <v>139565.99999999994</v>
          </cell>
          <cell r="BX122">
            <v>33213</v>
          </cell>
          <cell r="BY122">
            <v>42923</v>
          </cell>
          <cell r="BZ122">
            <v>48623</v>
          </cell>
          <cell r="CA122">
            <v>39507</v>
          </cell>
          <cell r="CB122">
            <v>164266</v>
          </cell>
          <cell r="CD122">
            <v>40564</v>
          </cell>
          <cell r="CE122">
            <v>49313</v>
          </cell>
          <cell r="CF122">
            <v>47856</v>
          </cell>
          <cell r="CG122">
            <v>40352</v>
          </cell>
          <cell r="CH122">
            <v>178085</v>
          </cell>
          <cell r="CJ122">
            <v>48407</v>
          </cell>
          <cell r="CK122">
            <v>51899</v>
          </cell>
          <cell r="CL122">
            <v>53087</v>
          </cell>
        </row>
        <row r="123">
          <cell r="A123" t="str">
            <v>Total square footage (000's)</v>
          </cell>
          <cell r="BX123">
            <v>8561</v>
          </cell>
          <cell r="BY123">
            <v>8860</v>
          </cell>
          <cell r="BZ123">
            <v>9511</v>
          </cell>
          <cell r="CA123">
            <v>9801</v>
          </cell>
          <cell r="CB123">
            <v>9801</v>
          </cell>
          <cell r="CD123">
            <v>10046</v>
          </cell>
          <cell r="CE123">
            <v>10404</v>
          </cell>
          <cell r="CF123">
            <v>10697</v>
          </cell>
          <cell r="CG123">
            <v>11004</v>
          </cell>
          <cell r="CH123">
            <v>11004</v>
          </cell>
          <cell r="CJ123">
            <v>11339</v>
          </cell>
          <cell r="CK123">
            <v>11675</v>
          </cell>
          <cell r="CL123">
            <v>12005</v>
          </cell>
        </row>
        <row r="128">
          <cell r="L128" t="str">
            <v>1999-FY</v>
          </cell>
          <cell r="M128" t="str">
            <v>2000-FY</v>
          </cell>
          <cell r="N128" t="str">
            <v>2001-FY</v>
          </cell>
          <cell r="O128" t="str">
            <v>2002-FY</v>
          </cell>
          <cell r="P128" t="str">
            <v>2003-FY</v>
          </cell>
          <cell r="Q128" t="str">
            <v>2004-FY</v>
          </cell>
          <cell r="R128" t="str">
            <v>2005-FY</v>
          </cell>
          <cell r="S128" t="str">
            <v>2006-FY</v>
          </cell>
          <cell r="T128" t="str">
            <v>2007-FY</v>
          </cell>
          <cell r="U128" t="str">
            <v>2008-FY</v>
          </cell>
          <cell r="V128" t="str">
            <v>2009-FY</v>
          </cell>
          <cell r="W128" t="str">
            <v>2010-FY</v>
          </cell>
          <cell r="AT128" t="str">
            <v>2000-Q1</v>
          </cell>
          <cell r="AU128" t="str">
            <v>2000-Q2</v>
          </cell>
          <cell r="AV128" t="str">
            <v>2000-Q3</v>
          </cell>
          <cell r="AW128" t="str">
            <v>2000-Q4</v>
          </cell>
          <cell r="AZ128" t="str">
            <v>2001-Q1</v>
          </cell>
          <cell r="BA128" t="str">
            <v>2001-Q2</v>
          </cell>
          <cell r="BB128" t="str">
            <v>2001-Q3</v>
          </cell>
          <cell r="BC128" t="str">
            <v>2001-Q4</v>
          </cell>
          <cell r="BF128" t="str">
            <v>2002-Q1</v>
          </cell>
          <cell r="BG128" t="str">
            <v>2002-Q2</v>
          </cell>
          <cell r="BH128" t="str">
            <v>2002-Q3</v>
          </cell>
          <cell r="BI128" t="str">
            <v>2002-Q4</v>
          </cell>
          <cell r="BL128" t="str">
            <v>2003-Q1</v>
          </cell>
          <cell r="BM128" t="str">
            <v>2003-Q2</v>
          </cell>
          <cell r="BN128" t="str">
            <v>2003-Q3</v>
          </cell>
          <cell r="BO128" t="str">
            <v>2003-Q4</v>
          </cell>
          <cell r="BR128" t="str">
            <v>2004-Q1</v>
          </cell>
          <cell r="BS128" t="str">
            <v>2004-Q2</v>
          </cell>
          <cell r="BT128" t="str">
            <v>2004-Q3</v>
          </cell>
          <cell r="BU128" t="str">
            <v>2004-Q4</v>
          </cell>
          <cell r="BX128" t="str">
            <v>2005-Q1</v>
          </cell>
          <cell r="BY128" t="str">
            <v>2005-Q2</v>
          </cell>
          <cell r="BZ128" t="str">
            <v>2005-Q3</v>
          </cell>
          <cell r="CA128" t="str">
            <v>2005-Q4</v>
          </cell>
          <cell r="CD128" t="str">
            <v>2006-Q1</v>
          </cell>
          <cell r="CE128" t="str">
            <v>2006-Q2</v>
          </cell>
          <cell r="CF128" t="str">
            <v>2006-Q3</v>
          </cell>
          <cell r="CG128" t="str">
            <v>2006-Q4</v>
          </cell>
        </row>
        <row r="129">
          <cell r="AA129" t="str">
            <v>NEEDED FOR MODELWARE</v>
          </cell>
        </row>
        <row r="131">
          <cell r="A131" t="str">
            <v>NEEDED FOR MODELWARE</v>
          </cell>
        </row>
        <row r="132">
          <cell r="A132" t="str">
            <v>Unrecorded Goodwill</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AA132" t="str">
            <v>Unrecorded Goodwill</v>
          </cell>
          <cell r="AT132" t="str">
            <v xml:space="preserve">NA </v>
          </cell>
          <cell r="AU132" t="str">
            <v xml:space="preserve">NA </v>
          </cell>
          <cell r="AV132" t="str">
            <v xml:space="preserve">NA </v>
          </cell>
          <cell r="AW132" t="str">
            <v xml:space="preserve">NA </v>
          </cell>
          <cell r="AX132" t="str">
            <v xml:space="preserve">NA </v>
          </cell>
          <cell r="AZ132" t="str">
            <v xml:space="preserve">NA </v>
          </cell>
          <cell r="BA132" t="str">
            <v xml:space="preserve">NA </v>
          </cell>
          <cell r="BB132" t="str">
            <v xml:space="preserve">NA </v>
          </cell>
          <cell r="BC132" t="str">
            <v xml:space="preserve">NA </v>
          </cell>
          <cell r="BD132" t="str">
            <v xml:space="preserve">NA </v>
          </cell>
          <cell r="BF132" t="str">
            <v xml:space="preserve">NA </v>
          </cell>
          <cell r="BG132" t="str">
            <v xml:space="preserve">NA </v>
          </cell>
          <cell r="BH132" t="str">
            <v xml:space="preserve">NA </v>
          </cell>
          <cell r="BI132" t="str">
            <v xml:space="preserve">NA </v>
          </cell>
          <cell r="BJ132" t="str">
            <v xml:space="preserve">NA </v>
          </cell>
          <cell r="BL132" t="str">
            <v xml:space="preserve">NA </v>
          </cell>
          <cell r="BM132" t="str">
            <v xml:space="preserve">NA </v>
          </cell>
          <cell r="BN132" t="str">
            <v xml:space="preserve">NA </v>
          </cell>
          <cell r="BO132" t="str">
            <v xml:space="preserve">NA </v>
          </cell>
          <cell r="BP132" t="str">
            <v xml:space="preserve">NA </v>
          </cell>
          <cell r="BR132">
            <v>0</v>
          </cell>
          <cell r="BS132">
            <v>0</v>
          </cell>
          <cell r="BT132">
            <v>0</v>
          </cell>
          <cell r="BU132">
            <v>0</v>
          </cell>
          <cell r="BV132">
            <v>0</v>
          </cell>
          <cell r="BX132">
            <v>0</v>
          </cell>
          <cell r="BY132">
            <v>0</v>
          </cell>
          <cell r="BZ132">
            <v>0</v>
          </cell>
          <cell r="CA132">
            <v>0</v>
          </cell>
          <cell r="CB132">
            <v>0</v>
          </cell>
          <cell r="CD132">
            <v>0</v>
          </cell>
          <cell r="CE132">
            <v>0</v>
          </cell>
          <cell r="CF132">
            <v>0</v>
          </cell>
          <cell r="CG132">
            <v>0</v>
          </cell>
          <cell r="CH132">
            <v>0</v>
          </cell>
          <cell r="CJ132">
            <v>0</v>
          </cell>
          <cell r="CK132">
            <v>0</v>
          </cell>
          <cell r="CL132">
            <v>0</v>
          </cell>
          <cell r="CM132">
            <v>0</v>
          </cell>
          <cell r="CN132">
            <v>0</v>
          </cell>
          <cell r="CP132">
            <v>0</v>
          </cell>
          <cell r="CQ132">
            <v>0</v>
          </cell>
          <cell r="CR132">
            <v>0</v>
          </cell>
          <cell r="CS132">
            <v>0</v>
          </cell>
          <cell r="CT132">
            <v>0</v>
          </cell>
          <cell r="CV132">
            <v>0</v>
          </cell>
          <cell r="CW132">
            <v>0</v>
          </cell>
          <cell r="CX132">
            <v>0</v>
          </cell>
          <cell r="CY132">
            <v>0</v>
          </cell>
          <cell r="CZ132">
            <v>0</v>
          </cell>
          <cell r="DB132">
            <v>0</v>
          </cell>
          <cell r="DC132">
            <v>0</v>
          </cell>
          <cell r="DD132">
            <v>0</v>
          </cell>
          <cell r="DE132">
            <v>0</v>
          </cell>
          <cell r="DF132">
            <v>0</v>
          </cell>
          <cell r="DJ132" t="str">
            <v>mstag:unrecordedGoodwillFromPoolingAndAmortizedOrWrittenOffGoodwill</v>
          </cell>
          <cell r="DK132">
            <v>3</v>
          </cell>
          <cell r="DL132" t="str">
            <v>ISO4217:USD</v>
          </cell>
          <cell r="DM132" t="b">
            <v>0</v>
          </cell>
          <cell r="DX132" t="b">
            <v>0</v>
          </cell>
          <cell r="DY132" t="b">
            <v>0</v>
          </cell>
          <cell r="DZ132" t="b">
            <v>0</v>
          </cell>
          <cell r="EA132" t="b">
            <v>1</v>
          </cell>
        </row>
        <row r="140">
          <cell r="A140" t="str">
            <v>Statement of Shareholders Equity</v>
          </cell>
        </row>
        <row r="142">
          <cell r="A142" t="str">
            <v>Shareholders' Equity (FY-1) -- B/S</v>
          </cell>
          <cell r="M142">
            <v>403044</v>
          </cell>
          <cell r="N142">
            <v>463731</v>
          </cell>
          <cell r="O142">
            <v>556291</v>
          </cell>
          <cell r="P142">
            <v>650524</v>
          </cell>
          <cell r="Q142">
            <v>784285</v>
          </cell>
          <cell r="R142">
            <v>947817</v>
          </cell>
          <cell r="S142">
            <v>1145769</v>
          </cell>
          <cell r="T142">
            <v>1364096</v>
          </cell>
          <cell r="U142">
            <v>1601851.978458042</v>
          </cell>
          <cell r="V142">
            <v>1869988.0130397684</v>
          </cell>
          <cell r="W142">
            <v>2177521.8229568913</v>
          </cell>
        </row>
        <row r="143">
          <cell r="A143" t="str">
            <v>Net Income</v>
          </cell>
          <cell r="M143">
            <v>51708</v>
          </cell>
          <cell r="N143">
            <v>66352</v>
          </cell>
          <cell r="O143">
            <v>81992</v>
          </cell>
          <cell r="P143">
            <v>100087</v>
          </cell>
          <cell r="Q143">
            <v>106974.49999999994</v>
          </cell>
          <cell r="R143">
            <v>152066</v>
          </cell>
          <cell r="S143">
            <v>178085</v>
          </cell>
          <cell r="T143">
            <v>197344.80723944161</v>
          </cell>
          <cell r="U143">
            <v>223008.13448929106</v>
          </cell>
          <cell r="V143">
            <v>257026.03313143324</v>
          </cell>
          <cell r="W143">
            <v>298150.86722380738</v>
          </cell>
        </row>
        <row r="144">
          <cell r="A144" t="str">
            <v>Accumulated Other Comprehensive Income</v>
          </cell>
          <cell r="DJ144" t="str">
            <v>mstag:changeInAccumulatedOtherComprehensiveIncomeLossOrOtherReserves</v>
          </cell>
          <cell r="DK144">
            <v>3</v>
          </cell>
          <cell r="DL144" t="str">
            <v>ISO4217:USD</v>
          </cell>
          <cell r="DM144" t="b">
            <v>0</v>
          </cell>
        </row>
        <row r="145">
          <cell r="A145" t="str">
            <v>Dividends</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-29035.324030256048</v>
          </cell>
          <cell r="AA145" t="str">
            <v>Dividends</v>
          </cell>
          <cell r="DJ145" t="str">
            <v>mstag:commonDividends</v>
          </cell>
          <cell r="DK145">
            <v>3</v>
          </cell>
          <cell r="DL145" t="str">
            <v>ISO4217:USD</v>
          </cell>
          <cell r="DM145" t="b">
            <v>1</v>
          </cell>
          <cell r="DX145" t="b">
            <v>0</v>
          </cell>
          <cell r="DY145" t="b">
            <v>0</v>
          </cell>
          <cell r="DZ145" t="b">
            <v>0</v>
          </cell>
          <cell r="EA145" t="b">
            <v>0</v>
          </cell>
        </row>
        <row r="146">
          <cell r="A146" t="str">
            <v>Net share issuance</v>
          </cell>
          <cell r="L146">
            <v>139011</v>
          </cell>
          <cell r="M146">
            <v>8979</v>
          </cell>
          <cell r="N146">
            <v>26208</v>
          </cell>
          <cell r="O146">
            <v>12241</v>
          </cell>
          <cell r="P146">
            <v>33674</v>
          </cell>
          <cell r="Q146">
            <v>23966</v>
          </cell>
          <cell r="R146">
            <v>33686</v>
          </cell>
          <cell r="S146">
            <v>40242</v>
          </cell>
          <cell r="T146">
            <v>40411.171218600357</v>
          </cell>
          <cell r="U146">
            <v>45127.900092435229</v>
          </cell>
          <cell r="V146">
            <v>50507.77678568953</v>
          </cell>
          <cell r="W146">
            <v>56141.871224228234</v>
          </cell>
          <cell r="AA146" t="str">
            <v>Net share issuance</v>
          </cell>
          <cell r="DJ146" t="str">
            <v>mstag:netIssuanceRepurchaseOfCommonStock</v>
          </cell>
          <cell r="DK146">
            <v>3</v>
          </cell>
          <cell r="DL146" t="str">
            <v>ISO4217:USD</v>
          </cell>
          <cell r="DM146" t="b">
            <v>0</v>
          </cell>
          <cell r="DX146" t="b">
            <v>0</v>
          </cell>
          <cell r="DY146" t="b">
            <v>0</v>
          </cell>
          <cell r="DZ146" t="b">
            <v>0</v>
          </cell>
          <cell r="EA146" t="b">
            <v>1</v>
          </cell>
        </row>
        <row r="147">
          <cell r="A147" t="str">
            <v>Shareholders' Equity (Current Year) -- Calculated</v>
          </cell>
          <cell r="M147">
            <v>463731</v>
          </cell>
          <cell r="N147">
            <v>556291</v>
          </cell>
          <cell r="O147">
            <v>650524</v>
          </cell>
          <cell r="P147">
            <v>784285</v>
          </cell>
          <cell r="Q147">
            <v>915225.5</v>
          </cell>
          <cell r="R147">
            <v>1133569</v>
          </cell>
          <cell r="S147">
            <v>1364096</v>
          </cell>
          <cell r="T147">
            <v>1601851.978458042</v>
          </cell>
          <cell r="U147">
            <v>1869988.0130397684</v>
          </cell>
          <cell r="V147">
            <v>2177521.8229568913</v>
          </cell>
          <cell r="W147">
            <v>2502779.2373746708</v>
          </cell>
        </row>
        <row r="148">
          <cell r="A148" t="str">
            <v>Shareholders' Equity (Current Year) -- B/S</v>
          </cell>
          <cell r="M148">
            <v>463731</v>
          </cell>
          <cell r="N148">
            <v>556291</v>
          </cell>
          <cell r="O148">
            <v>650524</v>
          </cell>
          <cell r="P148">
            <v>784285</v>
          </cell>
          <cell r="Q148">
            <v>947817</v>
          </cell>
          <cell r="R148">
            <v>1145769</v>
          </cell>
          <cell r="S148">
            <v>1364096</v>
          </cell>
          <cell r="T148">
            <v>1601851.978458042</v>
          </cell>
          <cell r="U148">
            <v>1869988.0130397684</v>
          </cell>
          <cell r="V148">
            <v>2177521.8229568913</v>
          </cell>
          <cell r="W148">
            <v>2502779.2373746708</v>
          </cell>
        </row>
        <row r="149">
          <cell r="A149" t="str">
            <v>Check:</v>
          </cell>
          <cell r="M149">
            <v>0</v>
          </cell>
          <cell r="N149">
            <v>0</v>
          </cell>
          <cell r="O149">
            <v>0</v>
          </cell>
          <cell r="P149">
            <v>0</v>
          </cell>
          <cell r="Q149">
            <v>32591.5</v>
          </cell>
          <cell r="R149">
            <v>12200</v>
          </cell>
          <cell r="S149">
            <v>0</v>
          </cell>
          <cell r="T149">
            <v>0</v>
          </cell>
          <cell r="U149">
            <v>0</v>
          </cell>
          <cell r="V149">
            <v>0</v>
          </cell>
          <cell r="W149">
            <v>0</v>
          </cell>
        </row>
      </sheetData>
      <sheetData sheetId="2" refreshError="1"/>
      <sheetData sheetId="3" refreshError="1"/>
      <sheetData sheetId="4" refreshError="1">
        <row r="1">
          <cell r="A1" t="str">
            <v>O'Reilly Automotive</v>
          </cell>
          <cell r="C1">
            <v>17</v>
          </cell>
          <cell r="D1">
            <v>19.111111111111111</v>
          </cell>
          <cell r="L1" t="str">
            <v>Morgan Stanley</v>
          </cell>
          <cell r="O1" t="str">
            <v>O'Reilly Automotive</v>
          </cell>
          <cell r="R1" t="str">
            <v>Morgan Stanley</v>
          </cell>
        </row>
        <row r="2">
          <cell r="A2" t="str">
            <v>Valuation</v>
          </cell>
          <cell r="C2">
            <v>37.200000000000003</v>
          </cell>
          <cell r="E2">
            <v>32.299999999999997</v>
          </cell>
          <cell r="L2" t="str">
            <v>Armando Lopez (212) 761.6649</v>
          </cell>
          <cell r="O2" t="str">
            <v>Open Platform</v>
          </cell>
          <cell r="R2" t="str">
            <v>Armando Lopez (212) 761.6649</v>
          </cell>
          <cell r="U2" t="str">
            <v>Upside Sensitivity Table</v>
          </cell>
        </row>
        <row r="3">
          <cell r="C3">
            <v>37.74</v>
          </cell>
          <cell r="I3">
            <v>19.801980198019802</v>
          </cell>
          <cell r="W3" t="str">
            <v>Forward P/E</v>
          </cell>
        </row>
        <row r="4">
          <cell r="D4" t="str">
            <v>Current</v>
          </cell>
          <cell r="E4" t="str">
            <v>Potential</v>
          </cell>
          <cell r="F4" t="str">
            <v>Potential</v>
          </cell>
          <cell r="P4">
            <v>2007</v>
          </cell>
          <cell r="Q4">
            <v>2008</v>
          </cell>
          <cell r="R4">
            <v>2009</v>
          </cell>
          <cell r="V4">
            <v>1.7990092357010656E-2</v>
          </cell>
          <cell r="W4">
            <v>13</v>
          </cell>
          <cell r="X4">
            <v>14</v>
          </cell>
          <cell r="Y4">
            <v>15</v>
          </cell>
          <cell r="Z4">
            <v>16</v>
          </cell>
          <cell r="AA4">
            <v>17</v>
          </cell>
          <cell r="AB4">
            <v>18</v>
          </cell>
          <cell r="AC4">
            <v>19</v>
          </cell>
        </row>
        <row r="5">
          <cell r="B5" t="str">
            <v>Valuation Methodology</v>
          </cell>
          <cell r="C5" t="str">
            <v>Est. Value</v>
          </cell>
          <cell r="D5" t="str">
            <v>Price</v>
          </cell>
          <cell r="E5" t="str">
            <v>Upside</v>
          </cell>
          <cell r="F5" t="str">
            <v>Downside</v>
          </cell>
          <cell r="H5" t="str">
            <v xml:space="preserve">Assumptions </v>
          </cell>
          <cell r="O5" t="str">
            <v>Sales</v>
          </cell>
          <cell r="P5">
            <v>2548241.3562210035</v>
          </cell>
          <cell r="Q5">
            <v>2861547.4955680631</v>
          </cell>
          <cell r="R5">
            <v>3240987.6927808933</v>
          </cell>
          <cell r="U5" t="str">
            <v>EPS ($)</v>
          </cell>
          <cell r="V5">
            <v>2.1</v>
          </cell>
          <cell r="W5">
            <v>-0.15322580645161288</v>
          </cell>
          <cell r="X5">
            <v>-8.8089330024813894E-2</v>
          </cell>
          <cell r="Y5">
            <v>-2.2952853598014911E-2</v>
          </cell>
          <cell r="Z5">
            <v>4.2183622828784184E-2</v>
          </cell>
          <cell r="AA5">
            <v>0.10732009925558317</v>
          </cell>
          <cell r="AB5">
            <v>0.17245657568238215</v>
          </cell>
          <cell r="AC5">
            <v>0.23759305210918091</v>
          </cell>
        </row>
        <row r="6">
          <cell r="B6" t="str">
            <v xml:space="preserve">   P/E</v>
          </cell>
          <cell r="C6">
            <v>35.846858161339682</v>
          </cell>
          <cell r="D6">
            <v>32.24</v>
          </cell>
          <cell r="E6">
            <v>0.11187525314329028</v>
          </cell>
          <cell r="F6">
            <v>-0.13151364764267992</v>
          </cell>
          <cell r="H6" t="str">
            <v>Assumes 17.6x in line historic avg and current level</v>
          </cell>
          <cell r="O6" t="str">
            <v>Oper Profit</v>
          </cell>
          <cell r="P6">
            <v>316145.92721218895</v>
          </cell>
          <cell r="Q6">
            <v>355616.51937941695</v>
          </cell>
          <cell r="R6">
            <v>408364.44929039269</v>
          </cell>
          <cell r="V6">
            <v>2.16</v>
          </cell>
          <cell r="W6">
            <v>-0.12903225806451613</v>
          </cell>
          <cell r="X6">
            <v>-6.2034739454094323E-2</v>
          </cell>
          <cell r="Y6">
            <v>4.9627791563275903E-3</v>
          </cell>
          <cell r="Z6">
            <v>7.1960297766749282E-2</v>
          </cell>
          <cell r="AA6">
            <v>0.13895781637717119</v>
          </cell>
          <cell r="AB6">
            <v>0.20595533498759311</v>
          </cell>
          <cell r="AC6">
            <v>0.27295285359801502</v>
          </cell>
        </row>
        <row r="7">
          <cell r="B7" t="str">
            <v xml:space="preserve">   P/Sales</v>
          </cell>
          <cell r="C7">
            <v>29.910077288243144</v>
          </cell>
          <cell r="D7">
            <v>32.24</v>
          </cell>
          <cell r="E7">
            <v>-7.2268074186006781E-2</v>
          </cell>
          <cell r="H7" t="str">
            <v>Assums 1.26x in line historic avg but below current 1.44</v>
          </cell>
          <cell r="O7" t="str">
            <v>EPS</v>
          </cell>
          <cell r="P7">
            <v>1.6955506811570753</v>
          </cell>
          <cell r="Q7">
            <v>1.8966591619756448</v>
          </cell>
          <cell r="R7">
            <v>2.1632024934118168</v>
          </cell>
          <cell r="S7">
            <v>36.774442388000885</v>
          </cell>
          <cell r="V7">
            <v>2.2000000000000002</v>
          </cell>
          <cell r="W7">
            <v>-0.11290322580645162</v>
          </cell>
          <cell r="X7">
            <v>-4.4665012406947868E-2</v>
          </cell>
          <cell r="Y7">
            <v>2.3573200992555776E-2</v>
          </cell>
          <cell r="Z7">
            <v>9.1811414392059643E-2</v>
          </cell>
          <cell r="AA7">
            <v>0.16004962779156329</v>
          </cell>
          <cell r="AB7">
            <v>0.22828784119106693</v>
          </cell>
          <cell r="AC7">
            <v>0.2965260545905708</v>
          </cell>
        </row>
        <row r="8">
          <cell r="B8" t="str">
            <v xml:space="preserve">   EV/EBITDA</v>
          </cell>
          <cell r="C8">
            <v>35.617475716108224</v>
          </cell>
          <cell r="D8">
            <v>32.24</v>
          </cell>
          <cell r="E8">
            <v>0.10476041303065209</v>
          </cell>
          <cell r="H8" t="str">
            <v>Assumes 11x in line historic avg slighly higher than 10.6x current</v>
          </cell>
          <cell r="O8" t="str">
            <v>EBITDA</v>
          </cell>
          <cell r="P8">
            <v>394338.79475976166</v>
          </cell>
          <cell r="Q8">
            <v>446830.71786494204</v>
          </cell>
          <cell r="R8">
            <v>514847.55096284358</v>
          </cell>
          <cell r="V8">
            <v>2.25</v>
          </cell>
          <cell r="W8">
            <v>-9.2741935483870996E-2</v>
          </cell>
          <cell r="X8">
            <v>-2.2952853598014911E-2</v>
          </cell>
          <cell r="Y8">
            <v>4.6836228287841175E-2</v>
          </cell>
          <cell r="Z8">
            <v>0.11662531017369715</v>
          </cell>
          <cell r="AA8">
            <v>0.18641439205955335</v>
          </cell>
          <cell r="AB8">
            <v>0.25620347394540932</v>
          </cell>
          <cell r="AC8">
            <v>0.32599255583126552</v>
          </cell>
        </row>
        <row r="9">
          <cell r="B9" t="str">
            <v xml:space="preserve">   Relative P/E (S&amp;P500)</v>
          </cell>
          <cell r="C9">
            <v>32.479616184580621</v>
          </cell>
          <cell r="D9">
            <v>32.24</v>
          </cell>
          <cell r="E9">
            <v>7.4322637897215049E-3</v>
          </cell>
          <cell r="H9" t="str">
            <v>Assumes 1x in line historic avg current level is 1.1x</v>
          </cell>
          <cell r="O9" t="str">
            <v>D&amp;A</v>
          </cell>
          <cell r="P9">
            <v>78192.867547572707</v>
          </cell>
          <cell r="Q9">
            <v>91214.198485525092</v>
          </cell>
          <cell r="R9">
            <v>106483.1016724509</v>
          </cell>
          <cell r="V9">
            <v>2.2999999999999998</v>
          </cell>
          <cell r="W9">
            <v>-7.2580645161290369E-2</v>
          </cell>
          <cell r="X9">
            <v>-1.2406947890820641E-3</v>
          </cell>
          <cell r="Y9">
            <v>7.0099255583126574E-2</v>
          </cell>
          <cell r="Z9">
            <v>0.14143920595533488</v>
          </cell>
          <cell r="AA9">
            <v>0.21277915632754318</v>
          </cell>
          <cell r="AB9">
            <v>0.28411910669975171</v>
          </cell>
          <cell r="AC9">
            <v>0.35545905707196002</v>
          </cell>
        </row>
        <row r="10">
          <cell r="B10" t="str">
            <v xml:space="preserve">   EV/Sales</v>
          </cell>
          <cell r="C10">
            <v>32.462472282368964</v>
          </cell>
          <cell r="D10">
            <v>32.24</v>
          </cell>
          <cell r="E10">
            <v>6.9005050362580533E-3</v>
          </cell>
          <cell r="H10" t="str">
            <v>Assumes 1.33x in line historic avg current level is 1.43x</v>
          </cell>
          <cell r="O10" t="str">
            <v>S/O</v>
          </cell>
          <cell r="P10">
            <v>116389.80151555827</v>
          </cell>
          <cell r="Q10">
            <v>117579.44651320264</v>
          </cell>
          <cell r="R10">
            <v>118817.3709646803</v>
          </cell>
          <cell r="V10">
            <v>2.35</v>
          </cell>
          <cell r="W10">
            <v>-5.2419354838709742E-2</v>
          </cell>
          <cell r="X10">
            <v>2.0471464019851116E-2</v>
          </cell>
          <cell r="Y10">
            <v>9.3362282878411751E-2</v>
          </cell>
          <cell r="Z10">
            <v>0.16625310173697261</v>
          </cell>
          <cell r="AA10">
            <v>0.23914392059553347</v>
          </cell>
          <cell r="AB10">
            <v>0.31203473945409432</v>
          </cell>
          <cell r="AC10">
            <v>0.38492555831265496</v>
          </cell>
        </row>
        <row r="11">
          <cell r="B11" t="str">
            <v xml:space="preserve">   DCF</v>
          </cell>
          <cell r="C11">
            <v>29.657757225270327</v>
          </cell>
          <cell r="D11">
            <v>32.24</v>
          </cell>
          <cell r="E11">
            <v>-8.0094378868786453E-2</v>
          </cell>
          <cell r="V11">
            <v>2.4</v>
          </cell>
          <cell r="W11">
            <v>-3.2258064516129115E-2</v>
          </cell>
          <cell r="X11">
            <v>4.2183622828784184E-2</v>
          </cell>
          <cell r="Y11">
            <v>0.11662531017369715</v>
          </cell>
          <cell r="Z11">
            <v>0.19106699751861034</v>
          </cell>
          <cell r="AA11">
            <v>0.2655086848635233</v>
          </cell>
          <cell r="AB11">
            <v>0.33995037220843649</v>
          </cell>
          <cell r="AC11">
            <v>0.4143920595533499</v>
          </cell>
        </row>
        <row r="12">
          <cell r="B12" t="str">
            <v xml:space="preserve">   Residual Income</v>
          </cell>
          <cell r="C12">
            <v>43.487875465253452</v>
          </cell>
          <cell r="D12">
            <v>32.24</v>
          </cell>
          <cell r="E12">
            <v>0.34887951194954869</v>
          </cell>
          <cell r="J12" t="str">
            <v>Avg. Multiple</v>
          </cell>
          <cell r="K12">
            <v>17.567535092406004</v>
          </cell>
          <cell r="O12" t="str">
            <v>Bull Sales</v>
          </cell>
          <cell r="P12">
            <v>2652947.871631844</v>
          </cell>
          <cell r="Q12">
            <v>3141868.6199542424</v>
          </cell>
          <cell r="R12">
            <v>3707482.3927191417</v>
          </cell>
        </row>
        <row r="13">
          <cell r="B13" t="str">
            <v>Price Target</v>
          </cell>
          <cell r="C13">
            <v>35.417916550510462</v>
          </cell>
          <cell r="D13">
            <v>32.24</v>
          </cell>
          <cell r="E13">
            <v>9.8570612608885222E-2</v>
          </cell>
          <cell r="F13">
            <v>-0.13151364764267992</v>
          </cell>
          <cell r="J13" t="str">
            <v>Current TMF Multiple (Consensus)</v>
          </cell>
          <cell r="K13">
            <v>18.846339336810026</v>
          </cell>
          <cell r="O13" t="str">
            <v>Bull EBIT</v>
          </cell>
          <cell r="P13">
            <v>350926.34392057604</v>
          </cell>
          <cell r="Q13">
            <v>456081.6454885453</v>
          </cell>
          <cell r="R13">
            <v>579233.99869350577</v>
          </cell>
        </row>
        <row r="14">
          <cell r="J14" t="str">
            <v>Current TMF Multiple (MS)</v>
          </cell>
          <cell r="K14">
            <v>17.304110952335392</v>
          </cell>
          <cell r="O14" t="str">
            <v>Bull EBITDA</v>
          </cell>
          <cell r="P14">
            <v>427082.91161886038</v>
          </cell>
          <cell r="Q14">
            <v>545364.75063907483</v>
          </cell>
          <cell r="R14">
            <v>684277.75245632092</v>
          </cell>
        </row>
        <row r="15">
          <cell r="C15">
            <v>2006</v>
          </cell>
          <cell r="D15">
            <v>2007</v>
          </cell>
          <cell r="E15">
            <v>2008</v>
          </cell>
          <cell r="F15">
            <v>2009</v>
          </cell>
          <cell r="H15" t="str">
            <v>2Q07E</v>
          </cell>
          <cell r="O15" t="str">
            <v>Bull EPS</v>
          </cell>
          <cell r="P15">
            <v>1.9336601390332127</v>
          </cell>
          <cell r="Q15">
            <v>2.4818468593306378</v>
          </cell>
          <cell r="R15">
            <v>3.1775053804608389</v>
          </cell>
        </row>
        <row r="16">
          <cell r="B16" t="str">
            <v>EPS</v>
          </cell>
          <cell r="C16">
            <v>1.5469644454868441</v>
          </cell>
          <cell r="D16">
            <v>1.6955506811570753</v>
          </cell>
          <cell r="E16">
            <v>1.8966591619756448</v>
          </cell>
          <cell r="F16">
            <v>2.1632024934118168</v>
          </cell>
          <cell r="H16">
            <v>0.44697746122245091</v>
          </cell>
          <cell r="I16" t="str">
            <v>Bull</v>
          </cell>
          <cell r="J16">
            <v>49</v>
          </cell>
          <cell r="K16">
            <v>0.51985111662531014</v>
          </cell>
          <cell r="O16" t="str">
            <v xml:space="preserve">Growth </v>
          </cell>
          <cell r="P16">
            <v>0.24997064067925101</v>
          </cell>
          <cell r="Q16">
            <v>0.28349693373288765</v>
          </cell>
          <cell r="R16">
            <v>0.28029872935746836</v>
          </cell>
        </row>
        <row r="17">
          <cell r="B17" t="str">
            <v>Consensus EPS</v>
          </cell>
          <cell r="C17">
            <v>1.5469644454868441</v>
          </cell>
          <cell r="D17">
            <v>1.718251</v>
          </cell>
          <cell r="E17">
            <v>1.9912839999999998</v>
          </cell>
          <cell r="F17">
            <v>2.2921179999999999</v>
          </cell>
          <cell r="H17">
            <v>0.49</v>
          </cell>
          <cell r="I17" t="str">
            <v>P/E (x)</v>
          </cell>
          <cell r="K17">
            <v>20</v>
          </cell>
          <cell r="L17">
            <v>20</v>
          </cell>
        </row>
        <row r="18">
          <cell r="B18" t="str">
            <v>Difference</v>
          </cell>
          <cell r="C18">
            <v>0</v>
          </cell>
          <cell r="D18">
            <v>-1.3211293834791693E-2</v>
          </cell>
          <cell r="E18">
            <v>-4.7519509032541318E-2</v>
          </cell>
          <cell r="F18">
            <v>-5.6242962442676681E-2</v>
          </cell>
          <cell r="I18" t="str">
            <v>P/sales (%)</v>
          </cell>
          <cell r="K18">
            <v>1.5</v>
          </cell>
          <cell r="L18">
            <v>1.5</v>
          </cell>
          <cell r="O18" t="str">
            <v>Bear Sales</v>
          </cell>
          <cell r="P18">
            <v>2562348.1341249114</v>
          </cell>
          <cell r="Q18">
            <v>2828455.1362064457</v>
          </cell>
          <cell r="R18">
            <v>3135376.8670984334</v>
          </cell>
        </row>
        <row r="19">
          <cell r="B19" t="str">
            <v>P/E</v>
          </cell>
          <cell r="C19">
            <v>20.840815116377012</v>
          </cell>
          <cell r="D19">
            <v>19.014471438859513</v>
          </cell>
          <cell r="E19">
            <v>16.998309789312582</v>
          </cell>
          <cell r="F19">
            <v>14.903828974952257</v>
          </cell>
          <cell r="O19" t="str">
            <v>Bear EBIT</v>
          </cell>
          <cell r="P19">
            <v>314445.5586500339</v>
          </cell>
          <cell r="Q19">
            <v>357811.37311380694</v>
          </cell>
          <cell r="R19">
            <v>411728.15097254538</v>
          </cell>
        </row>
        <row r="20">
          <cell r="B20" t="str">
            <v>EV/EBITDA</v>
          </cell>
          <cell r="C20">
            <v>10.920028221498447</v>
          </cell>
          <cell r="D20">
            <v>9.7300124277011619</v>
          </cell>
          <cell r="E20">
            <v>8.6587811692116698</v>
          </cell>
          <cell r="F20">
            <v>7.5776436709266459</v>
          </cell>
          <cell r="I20" t="str">
            <v>Value P/E</v>
          </cell>
          <cell r="K20">
            <v>49.636937186612755</v>
          </cell>
          <cell r="L20">
            <v>63.550107609216781</v>
          </cell>
          <cell r="O20" t="str">
            <v>Bear EBITDA</v>
          </cell>
          <cell r="P20">
            <v>390602.12634831824</v>
          </cell>
          <cell r="Q20">
            <v>447094.47826433647</v>
          </cell>
          <cell r="R20">
            <v>516771.90473536053</v>
          </cell>
        </row>
        <row r="21">
          <cell r="I21" t="str">
            <v>Value P/S</v>
          </cell>
          <cell r="K21">
            <v>40.081860135327112</v>
          </cell>
          <cell r="L21">
            <v>46.804802563186186</v>
          </cell>
          <cell r="O21" t="str">
            <v>Bear EPS</v>
          </cell>
          <cell r="P21">
            <v>1.6197382042611765</v>
          </cell>
          <cell r="Q21">
            <v>1.9459075885704746</v>
          </cell>
          <cell r="R21">
            <v>2.2580076904203588</v>
          </cell>
        </row>
        <row r="22">
          <cell r="O22" t="str">
            <v xml:space="preserve">Growth </v>
          </cell>
          <cell r="P22">
            <v>4.7042942057682335E-2</v>
          </cell>
          <cell r="Q22">
            <v>0.20137166824318764</v>
          </cell>
          <cell r="R22">
            <v>0.16038793603716961</v>
          </cell>
          <cell r="S22" t="str">
            <v>Probability Weighted</v>
          </cell>
        </row>
        <row r="23">
          <cell r="S23">
            <v>14.7</v>
          </cell>
          <cell r="T23">
            <v>0.3</v>
          </cell>
        </row>
        <row r="24">
          <cell r="B24" t="str">
            <v>Operating Model - Base</v>
          </cell>
          <cell r="C24">
            <v>2006</v>
          </cell>
          <cell r="D24">
            <v>2007</v>
          </cell>
          <cell r="E24">
            <v>2008</v>
          </cell>
          <cell r="F24">
            <v>2009</v>
          </cell>
          <cell r="I24" t="str">
            <v>Bear</v>
          </cell>
          <cell r="J24">
            <v>28</v>
          </cell>
          <cell r="K24">
            <v>-0.13151364764267992</v>
          </cell>
          <cell r="Q24">
            <v>-4.9248426594829864E-2</v>
          </cell>
          <cell r="S24">
            <v>2.8000000000000003</v>
          </cell>
          <cell r="T24">
            <v>0.1</v>
          </cell>
        </row>
        <row r="25">
          <cell r="B25" t="str">
            <v>MV Equity</v>
          </cell>
          <cell r="C25">
            <v>3711436.56</v>
          </cell>
          <cell r="D25">
            <v>3752407.2008615988</v>
          </cell>
          <cell r="E25">
            <v>3790761.3555856533</v>
          </cell>
          <cell r="F25">
            <v>3830672.0399012933</v>
          </cell>
          <cell r="I25" t="str">
            <v>P/E (x)</v>
          </cell>
          <cell r="K25">
            <v>14.6</v>
          </cell>
          <cell r="L25">
            <v>15</v>
          </cell>
          <cell r="Q25">
            <v>0.58518769735499299</v>
          </cell>
          <cell r="S25">
            <v>19.344000000000001</v>
          </cell>
          <cell r="T25">
            <v>0.6</v>
          </cell>
        </row>
        <row r="26">
          <cell r="B26" t="str">
            <v>EV</v>
          </cell>
          <cell r="C26">
            <v>3792012.56</v>
          </cell>
          <cell r="D26">
            <v>3836921.3737371787</v>
          </cell>
          <cell r="E26">
            <v>3869009.4056742922</v>
          </cell>
          <cell r="F26">
            <v>3901331.2860456756</v>
          </cell>
          <cell r="I26" t="str">
            <v>P/sales (%)</v>
          </cell>
          <cell r="K26">
            <v>1.1000000000000001</v>
          </cell>
          <cell r="L26">
            <v>1.1000000000000001</v>
          </cell>
          <cell r="P26">
            <v>2007</v>
          </cell>
          <cell r="Q26">
            <v>2008</v>
          </cell>
          <cell r="R26">
            <v>2009</v>
          </cell>
          <cell r="S26">
            <v>36.844000000000001</v>
          </cell>
        </row>
        <row r="27">
          <cell r="B27" t="str">
            <v>EBITDA</v>
          </cell>
          <cell r="C27">
            <v>347253</v>
          </cell>
          <cell r="D27">
            <v>394338.79475976166</v>
          </cell>
          <cell r="E27">
            <v>446830.71786494204</v>
          </cell>
          <cell r="F27">
            <v>514847.55096284358</v>
          </cell>
          <cell r="O27" t="str">
            <v>PASTE FOR EACH CASE</v>
          </cell>
        </row>
        <row r="28">
          <cell r="B28" t="str">
            <v>EV / EBITDA</v>
          </cell>
          <cell r="C28">
            <v>10.920028221498447</v>
          </cell>
          <cell r="D28">
            <v>9.7300124277011619</v>
          </cell>
          <cell r="E28">
            <v>8.6587811692116698</v>
          </cell>
          <cell r="F28">
            <v>7.5776436709266459</v>
          </cell>
          <cell r="I28" t="str">
            <v>Value P/E</v>
          </cell>
          <cell r="K28">
            <v>28.410250793128927</v>
          </cell>
          <cell r="L28">
            <v>33.870115356305384</v>
          </cell>
          <cell r="O28" t="str">
            <v>Bull Sales</v>
          </cell>
          <cell r="P28">
            <v>2652947.871631844</v>
          </cell>
          <cell r="Q28">
            <v>3141868.6199542424</v>
          </cell>
          <cell r="R28">
            <v>3707482.3927191417</v>
          </cell>
        </row>
        <row r="29">
          <cell r="B29" t="str">
            <v>EPS Growth</v>
          </cell>
          <cell r="D29">
            <v>9.6050194368539454E-2</v>
          </cell>
          <cell r="E29">
            <v>0.11860953674432739</v>
          </cell>
          <cell r="F29">
            <v>0.14053306823906553</v>
          </cell>
          <cell r="I29" t="str">
            <v>Value P/S</v>
          </cell>
          <cell r="K29">
            <v>26.461262934059924</v>
          </cell>
          <cell r="L29">
            <v>29.027022949645154</v>
          </cell>
          <cell r="O29" t="str">
            <v>Bull EBIT</v>
          </cell>
          <cell r="P29">
            <v>350926.34392057604</v>
          </cell>
          <cell r="Q29">
            <v>456081.6454885453</v>
          </cell>
          <cell r="R29">
            <v>579233.99869350577</v>
          </cell>
        </row>
        <row r="30">
          <cell r="O30" t="str">
            <v>Bull EBITDA</v>
          </cell>
          <cell r="P30">
            <v>427082.91161886038</v>
          </cell>
          <cell r="Q30">
            <v>545364.75063907483</v>
          </cell>
          <cell r="R30">
            <v>684277.75245632092</v>
          </cell>
        </row>
        <row r="31">
          <cell r="D31">
            <v>1.15995115995116</v>
          </cell>
          <cell r="O31" t="str">
            <v>Bull EPS</v>
          </cell>
          <cell r="P31">
            <v>1.9336601390332127</v>
          </cell>
          <cell r="Q31">
            <v>2.4818468593306378</v>
          </cell>
          <cell r="R31">
            <v>3.1775053804608389</v>
          </cell>
        </row>
        <row r="32">
          <cell r="I32">
            <v>36.9</v>
          </cell>
        </row>
        <row r="33">
          <cell r="O33" t="str">
            <v>Bear Sales</v>
          </cell>
          <cell r="P33">
            <v>2562348.1341249114</v>
          </cell>
          <cell r="Q33">
            <v>2828455.1362064457</v>
          </cell>
          <cell r="R33">
            <v>3135376.8670984334</v>
          </cell>
        </row>
        <row r="34">
          <cell r="O34" t="str">
            <v>Bear EBIT</v>
          </cell>
          <cell r="P34">
            <v>314445.5586500339</v>
          </cell>
          <cell r="Q34">
            <v>357811.37311380694</v>
          </cell>
          <cell r="R34">
            <v>411728.15097254538</v>
          </cell>
        </row>
        <row r="35">
          <cell r="O35" t="str">
            <v>Bear EBITDA</v>
          </cell>
          <cell r="P35">
            <v>390602.12634831824</v>
          </cell>
          <cell r="Q35">
            <v>447094.47826433647</v>
          </cell>
          <cell r="R35">
            <v>516771.90473536053</v>
          </cell>
        </row>
        <row r="36">
          <cell r="O36" t="str">
            <v>Bear EPS</v>
          </cell>
          <cell r="P36">
            <v>1.6197382042611765</v>
          </cell>
          <cell r="Q36">
            <v>1.9459075885704746</v>
          </cell>
          <cell r="R36">
            <v>2.2580076904203588</v>
          </cell>
        </row>
        <row r="38">
          <cell r="O38" t="str">
            <v>DO NOT TOUCH - CASE RUNNING IN OPEN PLATFORM</v>
          </cell>
        </row>
        <row r="39">
          <cell r="O39" t="str">
            <v>Sales</v>
          </cell>
          <cell r="P39">
            <v>2548241.3562210035</v>
          </cell>
          <cell r="Q39">
            <v>2861560.7768093469</v>
          </cell>
          <cell r="R39">
            <v>3245157.5764259407</v>
          </cell>
        </row>
        <row r="40">
          <cell r="O40" t="str">
            <v>EBIT</v>
          </cell>
          <cell r="P40">
            <v>316145.92721218895</v>
          </cell>
          <cell r="Q40">
            <v>355618.16989502287</v>
          </cell>
          <cell r="R40">
            <v>445490.00363327225</v>
          </cell>
        </row>
        <row r="41">
          <cell r="B41">
            <v>39399</v>
          </cell>
          <cell r="O41" t="str">
            <v>EBITDA</v>
          </cell>
          <cell r="P41">
            <v>394338.79475976166</v>
          </cell>
          <cell r="Q41">
            <v>446832.36838054797</v>
          </cell>
          <cell r="R41">
            <v>551973.10530572315</v>
          </cell>
        </row>
        <row r="42">
          <cell r="B42" t="str">
            <v>ORLY</v>
          </cell>
          <cell r="O42" t="str">
            <v>EPS</v>
          </cell>
          <cell r="P42">
            <v>1.7151544448136344</v>
          </cell>
          <cell r="Q42">
            <v>1.8966680196066188</v>
          </cell>
          <cell r="R42">
            <v>2.3644877908619111</v>
          </cell>
        </row>
        <row r="43">
          <cell r="B43" t="str">
            <v>upside - DO NOT DELETE</v>
          </cell>
        </row>
        <row r="44">
          <cell r="C44" t="str">
            <v>Price Target</v>
          </cell>
          <cell r="D44" t="str">
            <v>Closing Price</v>
          </cell>
          <cell r="E44" t="str">
            <v>Upside</v>
          </cell>
        </row>
        <row r="45">
          <cell r="C45">
            <v>40</v>
          </cell>
          <cell r="D45">
            <v>32.24</v>
          </cell>
          <cell r="E45">
            <v>0.2406947890818858</v>
          </cell>
        </row>
      </sheetData>
      <sheetData sheetId="5" refreshError="1"/>
      <sheetData sheetId="6" refreshError="1">
        <row r="1">
          <cell r="A1" t="str">
            <v>O'Reilly Automotive</v>
          </cell>
          <cell r="W1" t="str">
            <v>Morgan Stanley</v>
          </cell>
          <cell r="AC1" t="str">
            <v>O'Reilly Automotive</v>
          </cell>
          <cell r="CJ1" t="str">
            <v>Morgan Stanley</v>
          </cell>
          <cell r="DN1" t="str">
            <v>ElementName</v>
          </cell>
          <cell r="DO1" t="str">
            <v>ScaleOverride</v>
          </cell>
          <cell r="DP1" t="str">
            <v>UnitOverride</v>
          </cell>
          <cell r="DQ1" t="str">
            <v>ReverseSign</v>
          </cell>
          <cell r="DR1" t="str">
            <v>IsDrivingAssumption</v>
          </cell>
          <cell r="DS1" t="str">
            <v>SegmentID</v>
          </cell>
        </row>
        <row r="2">
          <cell r="A2" t="str">
            <v>Annual Statement of Cash Flows</v>
          </cell>
          <cell r="W2" t="str">
            <v>Armando Lopez (212) 761.6649</v>
          </cell>
          <cell r="AC2" t="str">
            <v>Quarterly Statement of Cash Flows</v>
          </cell>
          <cell r="CJ2" t="str">
            <v>Armando Lopez (212) 761.6649</v>
          </cell>
        </row>
        <row r="4">
          <cell r="AD4">
            <v>1997</v>
          </cell>
          <cell r="AJ4">
            <v>1998</v>
          </cell>
          <cell r="AP4">
            <v>1999</v>
          </cell>
          <cell r="AV4">
            <v>2000</v>
          </cell>
          <cell r="BB4">
            <v>2001</v>
          </cell>
          <cell r="BH4">
            <v>2002</v>
          </cell>
          <cell r="BN4">
            <v>2003</v>
          </cell>
          <cell r="BT4">
            <v>2004</v>
          </cell>
          <cell r="BZ4">
            <v>2005</v>
          </cell>
          <cell r="CF4">
            <v>2006</v>
          </cell>
          <cell r="CL4">
            <v>2007</v>
          </cell>
          <cell r="CR4">
            <v>2008</v>
          </cell>
          <cell r="CX4">
            <v>2009</v>
          </cell>
          <cell r="DD4">
            <v>2010</v>
          </cell>
        </row>
        <row r="5">
          <cell r="A5" t="str">
            <v>($ 000's, Except Per Share Data)</v>
          </cell>
          <cell r="C5">
            <v>1990</v>
          </cell>
          <cell r="D5">
            <v>1991</v>
          </cell>
          <cell r="E5">
            <v>1992</v>
          </cell>
          <cell r="F5">
            <v>1993</v>
          </cell>
          <cell r="G5">
            <v>1994</v>
          </cell>
          <cell r="H5">
            <v>1995</v>
          </cell>
          <cell r="I5">
            <v>1996</v>
          </cell>
          <cell r="J5">
            <v>1997</v>
          </cell>
          <cell r="K5">
            <v>1998</v>
          </cell>
          <cell r="L5">
            <v>1999</v>
          </cell>
          <cell r="M5">
            <v>2000</v>
          </cell>
          <cell r="N5">
            <v>2001</v>
          </cell>
          <cell r="O5">
            <v>2002</v>
          </cell>
          <cell r="P5">
            <v>2003</v>
          </cell>
          <cell r="Q5">
            <v>2004</v>
          </cell>
          <cell r="R5">
            <v>2005</v>
          </cell>
          <cell r="S5">
            <v>2006</v>
          </cell>
          <cell r="T5">
            <v>2007</v>
          </cell>
          <cell r="U5">
            <v>2008</v>
          </cell>
          <cell r="V5">
            <v>2009</v>
          </cell>
          <cell r="W5">
            <v>2010</v>
          </cell>
          <cell r="X5">
            <v>2011</v>
          </cell>
          <cell r="AC5" t="str">
            <v>($ 000's, Except Per Share Data)</v>
          </cell>
          <cell r="AD5" t="str">
            <v>1Q</v>
          </cell>
          <cell r="AE5" t="str">
            <v>2Q</v>
          </cell>
          <cell r="AF5" t="str">
            <v>3Q</v>
          </cell>
          <cell r="AG5" t="str">
            <v>4Q</v>
          </cell>
          <cell r="AH5" t="str">
            <v>Full Year</v>
          </cell>
          <cell r="AJ5" t="str">
            <v>1Q</v>
          </cell>
          <cell r="AK5" t="str">
            <v>2Q</v>
          </cell>
          <cell r="AL5" t="str">
            <v>3Q</v>
          </cell>
          <cell r="AM5" t="str">
            <v>4Q</v>
          </cell>
          <cell r="AN5" t="str">
            <v>Full Year</v>
          </cell>
          <cell r="AP5" t="str">
            <v>1Q</v>
          </cell>
          <cell r="AQ5" t="str">
            <v>2Q</v>
          </cell>
          <cell r="AR5" t="str">
            <v>3Q</v>
          </cell>
          <cell r="AS5" t="str">
            <v>4Q</v>
          </cell>
          <cell r="AT5" t="str">
            <v>Full Year</v>
          </cell>
          <cell r="AV5" t="str">
            <v>1Q</v>
          </cell>
          <cell r="AW5" t="str">
            <v>2Q</v>
          </cell>
          <cell r="AX5" t="str">
            <v>3Q</v>
          </cell>
          <cell r="AY5" t="str">
            <v>4Q</v>
          </cell>
          <cell r="AZ5" t="str">
            <v>Full Year</v>
          </cell>
          <cell r="BB5" t="str">
            <v>1Q</v>
          </cell>
          <cell r="BC5" t="str">
            <v>2Q</v>
          </cell>
          <cell r="BD5" t="str">
            <v>3Q</v>
          </cell>
          <cell r="BE5" t="str">
            <v>4Q</v>
          </cell>
          <cell r="BF5" t="str">
            <v>Full Year</v>
          </cell>
          <cell r="BH5" t="str">
            <v>1Q</v>
          </cell>
          <cell r="BI5" t="str">
            <v>2Q</v>
          </cell>
          <cell r="BJ5" t="str">
            <v>3Q</v>
          </cell>
          <cell r="BK5" t="str">
            <v>4Q</v>
          </cell>
          <cell r="BL5" t="str">
            <v>Full Year</v>
          </cell>
          <cell r="BN5" t="str">
            <v>1Q</v>
          </cell>
          <cell r="BO5" t="str">
            <v>2Q</v>
          </cell>
          <cell r="BP5" t="str">
            <v>3Q</v>
          </cell>
          <cell r="BQ5" t="str">
            <v>4Q</v>
          </cell>
          <cell r="BR5" t="str">
            <v>Full Year</v>
          </cell>
          <cell r="BT5" t="str">
            <v>1Q</v>
          </cell>
          <cell r="BU5" t="str">
            <v>2Q</v>
          </cell>
          <cell r="BV5" t="str">
            <v>3Q</v>
          </cell>
          <cell r="BW5" t="str">
            <v>4Q</v>
          </cell>
          <cell r="BX5" t="str">
            <v>Full Year</v>
          </cell>
          <cell r="BZ5" t="str">
            <v>1Q</v>
          </cell>
          <cell r="CA5" t="str">
            <v>2Q</v>
          </cell>
          <cell r="CB5" t="str">
            <v>3Q</v>
          </cell>
          <cell r="CC5" t="str">
            <v>4Q</v>
          </cell>
          <cell r="CD5" t="str">
            <v>Full Year</v>
          </cell>
          <cell r="CF5" t="str">
            <v>1Q</v>
          </cell>
          <cell r="CG5" t="str">
            <v>2Q</v>
          </cell>
          <cell r="CH5" t="str">
            <v>3Q</v>
          </cell>
          <cell r="CI5" t="str">
            <v>4Q</v>
          </cell>
          <cell r="CJ5" t="str">
            <v>Full Year</v>
          </cell>
          <cell r="CL5" t="str">
            <v>1Q</v>
          </cell>
          <cell r="CM5" t="str">
            <v>2Q</v>
          </cell>
          <cell r="CN5" t="str">
            <v>3Q</v>
          </cell>
          <cell r="CO5" t="str">
            <v>4Q</v>
          </cell>
          <cell r="CP5" t="str">
            <v>Full Year</v>
          </cell>
          <cell r="CR5" t="str">
            <v>1Q</v>
          </cell>
          <cell r="CS5" t="str">
            <v>2Q</v>
          </cell>
          <cell r="CT5" t="str">
            <v>3Q</v>
          </cell>
          <cell r="CU5" t="str">
            <v>4Q</v>
          </cell>
          <cell r="CV5" t="str">
            <v>Full Year</v>
          </cell>
          <cell r="CX5" t="str">
            <v>1Q</v>
          </cell>
          <cell r="CY5" t="str">
            <v>2Q</v>
          </cell>
          <cell r="CZ5" t="str">
            <v>3Q</v>
          </cell>
          <cell r="DA5" t="str">
            <v>4Q</v>
          </cell>
          <cell r="DB5" t="str">
            <v>Full Year</v>
          </cell>
          <cell r="DD5" t="str">
            <v>1Q</v>
          </cell>
          <cell r="DE5" t="str">
            <v>2Q</v>
          </cell>
          <cell r="DF5" t="str">
            <v>3Q</v>
          </cell>
          <cell r="DG5" t="str">
            <v>4Q</v>
          </cell>
          <cell r="DH5" t="str">
            <v>Full Year</v>
          </cell>
        </row>
        <row r="6">
          <cell r="A6" t="str">
            <v>OPERATING ACTIVITIES</v>
          </cell>
          <cell r="AC6" t="str">
            <v>OPERATING ACTIVITIES</v>
          </cell>
        </row>
        <row r="7">
          <cell r="A7" t="str">
            <v xml:space="preserve">Net income </v>
          </cell>
          <cell r="E7">
            <v>6232</v>
          </cell>
          <cell r="F7">
            <v>8230</v>
          </cell>
          <cell r="G7">
            <v>11072</v>
          </cell>
          <cell r="H7">
            <v>14091</v>
          </cell>
          <cell r="I7">
            <v>18971</v>
          </cell>
          <cell r="J7">
            <v>23143</v>
          </cell>
          <cell r="K7">
            <v>30772</v>
          </cell>
          <cell r="L7">
            <v>45639</v>
          </cell>
          <cell r="M7">
            <v>51708</v>
          </cell>
          <cell r="N7">
            <v>66352</v>
          </cell>
          <cell r="O7">
            <v>81992</v>
          </cell>
          <cell r="P7">
            <v>100087</v>
          </cell>
          <cell r="Q7">
            <v>139565.99999999994</v>
          </cell>
          <cell r="R7">
            <v>164266</v>
          </cell>
          <cell r="S7">
            <v>178085</v>
          </cell>
          <cell r="T7">
            <v>197344.80723944161</v>
          </cell>
          <cell r="U7">
            <v>223008.13448929106</v>
          </cell>
          <cell r="V7">
            <v>257026.03313143324</v>
          </cell>
          <cell r="W7">
            <v>298150.86722380738</v>
          </cell>
          <cell r="X7">
            <v>347421.76402536489</v>
          </cell>
          <cell r="AC7" t="str">
            <v xml:space="preserve">Net income </v>
          </cell>
          <cell r="AH7">
            <v>23143</v>
          </cell>
          <cell r="AN7">
            <v>30772</v>
          </cell>
          <cell r="AT7">
            <v>45639</v>
          </cell>
          <cell r="AZ7">
            <v>51708</v>
          </cell>
          <cell r="BF7">
            <v>66352</v>
          </cell>
          <cell r="BL7">
            <v>81992</v>
          </cell>
          <cell r="BR7">
            <v>100087</v>
          </cell>
          <cell r="BX7">
            <v>139565.99999999994</v>
          </cell>
          <cell r="CD7">
            <v>164266</v>
          </cell>
          <cell r="CJ7">
            <v>178085</v>
          </cell>
          <cell r="CP7">
            <v>197344.80723944161</v>
          </cell>
          <cell r="CV7">
            <v>223008.13448929106</v>
          </cell>
          <cell r="DB7">
            <v>275367.01113953744</v>
          </cell>
          <cell r="DH7">
            <v>322568.9204788488</v>
          </cell>
          <cell r="DN7" t="str">
            <v>mstag:netIncomeReported</v>
          </cell>
          <cell r="DO7">
            <v>3</v>
          </cell>
          <cell r="DP7" t="str">
            <v>ISO4217:USD</v>
          </cell>
          <cell r="DQ7" t="b">
            <v>0</v>
          </cell>
        </row>
        <row r="8">
          <cell r="A8" t="str">
            <v>Depreciation and amortization</v>
          </cell>
          <cell r="E8">
            <v>2142</v>
          </cell>
          <cell r="F8">
            <v>2775</v>
          </cell>
          <cell r="G8">
            <v>3246</v>
          </cell>
          <cell r="H8">
            <v>4038</v>
          </cell>
          <cell r="I8">
            <v>6105</v>
          </cell>
          <cell r="J8">
            <v>8276</v>
          </cell>
          <cell r="K8">
            <v>12164</v>
          </cell>
          <cell r="L8">
            <v>17902</v>
          </cell>
          <cell r="M8">
            <v>24812</v>
          </cell>
          <cell r="N8">
            <v>30544</v>
          </cell>
          <cell r="O8">
            <v>36907</v>
          </cell>
          <cell r="P8">
            <v>42374</v>
          </cell>
          <cell r="Q8">
            <v>54325</v>
          </cell>
          <cell r="R8">
            <v>57228</v>
          </cell>
          <cell r="S8">
            <v>64938</v>
          </cell>
          <cell r="T8">
            <v>78192.867547572707</v>
          </cell>
          <cell r="U8">
            <v>91214.198485525107</v>
          </cell>
          <cell r="V8">
            <v>106483.10167245088</v>
          </cell>
          <cell r="W8">
            <v>123253.86917262017</v>
          </cell>
          <cell r="X8">
            <v>141190.27844593604</v>
          </cell>
          <cell r="AC8" t="str">
            <v>Depreciation and amortization</v>
          </cell>
          <cell r="AH8">
            <v>8276</v>
          </cell>
          <cell r="AN8">
            <v>12164</v>
          </cell>
          <cell r="AT8">
            <v>17902</v>
          </cell>
          <cell r="AZ8">
            <v>24812</v>
          </cell>
          <cell r="BF8">
            <v>30544</v>
          </cell>
          <cell r="BL8">
            <v>36907</v>
          </cell>
          <cell r="BR8">
            <v>42374</v>
          </cell>
          <cell r="BX8">
            <v>54325</v>
          </cell>
          <cell r="CD8">
            <v>57228</v>
          </cell>
          <cell r="CH8">
            <v>16547</v>
          </cell>
          <cell r="CJ8">
            <v>64938</v>
          </cell>
          <cell r="CL8">
            <v>17436</v>
          </cell>
          <cell r="CM8">
            <v>18593</v>
          </cell>
          <cell r="CN8">
            <v>20787</v>
          </cell>
          <cell r="DN8" t="str">
            <v>mstag:depreciation</v>
          </cell>
          <cell r="DO8">
            <v>3</v>
          </cell>
          <cell r="DP8" t="str">
            <v>ISO4217:USD</v>
          </cell>
          <cell r="DQ8" t="b">
            <v>0</v>
          </cell>
        </row>
        <row r="9">
          <cell r="A9" t="str">
            <v>Provision for doubtful accounts</v>
          </cell>
          <cell r="E9">
            <v>203</v>
          </cell>
          <cell r="F9">
            <v>303</v>
          </cell>
          <cell r="G9">
            <v>307</v>
          </cell>
          <cell r="H9">
            <v>467</v>
          </cell>
          <cell r="I9">
            <v>592</v>
          </cell>
          <cell r="J9">
            <v>662</v>
          </cell>
          <cell r="K9">
            <v>250</v>
          </cell>
          <cell r="L9">
            <v>961</v>
          </cell>
          <cell r="M9">
            <v>1235</v>
          </cell>
          <cell r="N9">
            <v>2635</v>
          </cell>
          <cell r="O9">
            <v>1873</v>
          </cell>
          <cell r="P9">
            <v>2461</v>
          </cell>
          <cell r="Q9">
            <v>2942</v>
          </cell>
          <cell r="R9">
            <v>0</v>
          </cell>
          <cell r="S9">
            <v>0</v>
          </cell>
          <cell r="AC9" t="str">
            <v>Provision for doubtful accounts</v>
          </cell>
          <cell r="AH9">
            <v>662</v>
          </cell>
          <cell r="AN9">
            <v>250</v>
          </cell>
          <cell r="AT9">
            <v>961</v>
          </cell>
          <cell r="AZ9">
            <v>1235</v>
          </cell>
          <cell r="BF9">
            <v>2635</v>
          </cell>
          <cell r="BL9">
            <v>1873</v>
          </cell>
          <cell r="BR9">
            <v>2461</v>
          </cell>
          <cell r="BX9">
            <v>2942</v>
          </cell>
          <cell r="DN9" t="str">
            <v>mstag:provisionForDoubtfulAccountsRecurringCashFlowStatement</v>
          </cell>
          <cell r="DO9">
            <v>3</v>
          </cell>
          <cell r="DP9" t="str">
            <v>ISO4217:USD</v>
          </cell>
          <cell r="DQ9" t="b">
            <v>0</v>
          </cell>
        </row>
        <row r="10">
          <cell r="A10" t="str">
            <v>Increase in cash value of life insurance</v>
          </cell>
          <cell r="E10">
            <v>-7</v>
          </cell>
          <cell r="F10">
            <v>-12</v>
          </cell>
          <cell r="G10">
            <v>-51</v>
          </cell>
          <cell r="H10">
            <v>0</v>
          </cell>
          <cell r="M10">
            <v>0</v>
          </cell>
          <cell r="N10">
            <v>0</v>
          </cell>
          <cell r="O10">
            <v>0</v>
          </cell>
          <cell r="P10">
            <v>0</v>
          </cell>
          <cell r="Q10">
            <v>0</v>
          </cell>
          <cell r="R10">
            <v>0</v>
          </cell>
          <cell r="S10">
            <v>0</v>
          </cell>
          <cell r="AC10" t="str">
            <v>Increase in cash value of life insurance</v>
          </cell>
          <cell r="DN10" t="str">
            <v>mstag:otherProvisionsOneTimeCashFlowStatement</v>
          </cell>
          <cell r="DO10">
            <v>3</v>
          </cell>
          <cell r="DP10" t="str">
            <v>ISO4217:USD</v>
          </cell>
          <cell r="DQ10" t="b">
            <v>0</v>
          </cell>
        </row>
        <row r="11">
          <cell r="A11" t="str">
            <v>Loss (Gain) on sale of PP&amp;E</v>
          </cell>
          <cell r="E11">
            <v>-114</v>
          </cell>
          <cell r="F11">
            <v>63</v>
          </cell>
          <cell r="G11">
            <v>-84</v>
          </cell>
          <cell r="H11">
            <v>-14</v>
          </cell>
          <cell r="I11">
            <v>-281</v>
          </cell>
          <cell r="J11">
            <v>-44</v>
          </cell>
          <cell r="K11">
            <v>-134</v>
          </cell>
          <cell r="L11">
            <v>-82</v>
          </cell>
          <cell r="M11">
            <v>220</v>
          </cell>
          <cell r="N11">
            <v>-158</v>
          </cell>
          <cell r="O11">
            <v>-58</v>
          </cell>
          <cell r="P11">
            <v>-264</v>
          </cell>
          <cell r="Q11">
            <v>46</v>
          </cell>
          <cell r="R11">
            <v>0</v>
          </cell>
          <cell r="S11">
            <v>0</v>
          </cell>
          <cell r="T11">
            <v>0</v>
          </cell>
          <cell r="U11">
            <v>0</v>
          </cell>
          <cell r="V11">
            <v>0</v>
          </cell>
          <cell r="W11">
            <v>0</v>
          </cell>
          <cell r="X11">
            <v>0</v>
          </cell>
          <cell r="AC11" t="str">
            <v>Loss (Gain) on sale of PP&amp;E</v>
          </cell>
          <cell r="AH11">
            <v>-44</v>
          </cell>
          <cell r="AN11">
            <v>-134</v>
          </cell>
          <cell r="AT11">
            <v>-82</v>
          </cell>
          <cell r="AZ11">
            <v>220</v>
          </cell>
          <cell r="BF11">
            <v>-158</v>
          </cell>
          <cell r="BL11">
            <v>-58</v>
          </cell>
          <cell r="BR11">
            <v>-264</v>
          </cell>
          <cell r="BX11">
            <v>46</v>
          </cell>
          <cell r="DN11" t="str">
            <v>mstag:gainsLossesFromSaleOfOperatingAssetsRecurring</v>
          </cell>
          <cell r="DO11">
            <v>3</v>
          </cell>
          <cell r="DP11" t="str">
            <v>ISO4217:USD</v>
          </cell>
          <cell r="DQ11" t="b">
            <v>1</v>
          </cell>
        </row>
        <row r="12">
          <cell r="A12" t="str">
            <v>Deferred income taxes</v>
          </cell>
          <cell r="E12">
            <v>-257</v>
          </cell>
          <cell r="F12">
            <v>-64</v>
          </cell>
          <cell r="G12">
            <v>-6</v>
          </cell>
          <cell r="H12">
            <v>937</v>
          </cell>
          <cell r="I12">
            <v>1483</v>
          </cell>
          <cell r="J12">
            <v>-1042</v>
          </cell>
          <cell r="K12">
            <v>7629</v>
          </cell>
          <cell r="L12">
            <v>5455</v>
          </cell>
          <cell r="M12">
            <v>3245</v>
          </cell>
          <cell r="N12">
            <v>6371</v>
          </cell>
          <cell r="O12">
            <v>5666</v>
          </cell>
          <cell r="P12">
            <v>13796</v>
          </cell>
          <cell r="Q12">
            <v>7640</v>
          </cell>
          <cell r="R12">
            <v>-671</v>
          </cell>
          <cell r="S12">
            <v>-1017</v>
          </cell>
          <cell r="T12">
            <v>5206.1486125475421</v>
          </cell>
          <cell r="U12">
            <v>5860.2601370110206</v>
          </cell>
          <cell r="V12">
            <v>9017.9772574615108</v>
          </cell>
          <cell r="W12">
            <v>9925.3559469555294</v>
          </cell>
          <cell r="X12">
            <v>12222.211014227003</v>
          </cell>
          <cell r="AC12" t="str">
            <v>Deferred income taxes</v>
          </cell>
          <cell r="AH12">
            <v>-1042</v>
          </cell>
          <cell r="AN12">
            <v>7629</v>
          </cell>
          <cell r="AT12">
            <v>5455</v>
          </cell>
          <cell r="AZ12">
            <v>3245</v>
          </cell>
          <cell r="BF12">
            <v>6371</v>
          </cell>
          <cell r="BL12">
            <v>5666</v>
          </cell>
          <cell r="BR12">
            <v>13796</v>
          </cell>
          <cell r="BX12">
            <v>7640</v>
          </cell>
          <cell r="CD12">
            <v>-671</v>
          </cell>
          <cell r="CJ12">
            <v>-1017</v>
          </cell>
          <cell r="DN12" t="str">
            <v>mstag:deferredTax</v>
          </cell>
          <cell r="DO12">
            <v>3</v>
          </cell>
          <cell r="DP12" t="str">
            <v>ISO4217:USD</v>
          </cell>
          <cell r="DQ12" t="b">
            <v>0</v>
          </cell>
        </row>
        <row r="13">
          <cell r="A13" t="str">
            <v>Common stock contributed to ESOP</v>
          </cell>
          <cell r="E13">
            <v>0</v>
          </cell>
          <cell r="F13">
            <v>0</v>
          </cell>
          <cell r="G13">
            <v>762</v>
          </cell>
          <cell r="H13">
            <v>867</v>
          </cell>
          <cell r="I13">
            <v>1028</v>
          </cell>
          <cell r="J13">
            <v>1331</v>
          </cell>
          <cell r="K13">
            <v>1629</v>
          </cell>
          <cell r="L13">
            <v>2339</v>
          </cell>
          <cell r="M13">
            <v>2648</v>
          </cell>
          <cell r="N13">
            <v>2690</v>
          </cell>
          <cell r="O13">
            <v>3512</v>
          </cell>
          <cell r="P13">
            <v>4026</v>
          </cell>
          <cell r="Q13">
            <v>5067</v>
          </cell>
          <cell r="R13">
            <v>7840</v>
          </cell>
          <cell r="S13">
            <v>11029</v>
          </cell>
          <cell r="T13">
            <v>12131.900000000001</v>
          </cell>
          <cell r="U13">
            <v>13345.090000000002</v>
          </cell>
          <cell r="V13">
            <v>14679.599000000004</v>
          </cell>
          <cell r="W13">
            <v>16147.558900000005</v>
          </cell>
          <cell r="X13">
            <v>17762.314790000008</v>
          </cell>
          <cell r="AC13" t="str">
            <v>Common stock contributed to ESOP</v>
          </cell>
          <cell r="AH13">
            <v>1331</v>
          </cell>
          <cell r="AN13">
            <v>1629</v>
          </cell>
          <cell r="AT13">
            <v>2339</v>
          </cell>
          <cell r="AZ13">
            <v>2648</v>
          </cell>
          <cell r="BF13">
            <v>2690</v>
          </cell>
          <cell r="BL13">
            <v>3512</v>
          </cell>
          <cell r="BR13">
            <v>4026</v>
          </cell>
          <cell r="BX13">
            <v>5067</v>
          </cell>
          <cell r="CD13">
            <v>7840</v>
          </cell>
          <cell r="CJ13">
            <v>11029</v>
          </cell>
          <cell r="DN13" t="str">
            <v>mstag:stockBasedCompensationChargePreTax</v>
          </cell>
          <cell r="DO13">
            <v>3</v>
          </cell>
          <cell r="DP13" t="str">
            <v>ISO4217:USD</v>
          </cell>
          <cell r="DQ13" t="b">
            <v>0</v>
          </cell>
        </row>
        <row r="14">
          <cell r="A14" t="str">
            <v>Tax benefit of stock options exercised</v>
          </cell>
          <cell r="E14">
            <v>0</v>
          </cell>
          <cell r="F14">
            <v>0</v>
          </cell>
          <cell r="G14">
            <v>0</v>
          </cell>
          <cell r="H14">
            <v>0</v>
          </cell>
          <cell r="I14">
            <v>0</v>
          </cell>
          <cell r="J14">
            <v>301</v>
          </cell>
          <cell r="K14">
            <v>839</v>
          </cell>
          <cell r="L14">
            <v>4085</v>
          </cell>
          <cell r="M14">
            <v>977</v>
          </cell>
          <cell r="N14">
            <v>6415</v>
          </cell>
          <cell r="O14">
            <v>1464</v>
          </cell>
          <cell r="P14">
            <v>5486</v>
          </cell>
          <cell r="Q14">
            <v>4526</v>
          </cell>
          <cell r="R14">
            <v>7137</v>
          </cell>
          <cell r="S14">
            <v>0</v>
          </cell>
          <cell r="T14">
            <v>0</v>
          </cell>
          <cell r="U14">
            <v>0</v>
          </cell>
          <cell r="V14">
            <v>0</v>
          </cell>
          <cell r="W14">
            <v>0</v>
          </cell>
          <cell r="X14">
            <v>0</v>
          </cell>
          <cell r="AC14" t="str">
            <v>Tax benefit of stock options exercised</v>
          </cell>
          <cell r="AH14">
            <v>301</v>
          </cell>
          <cell r="AN14">
            <v>839</v>
          </cell>
          <cell r="AT14">
            <v>4085</v>
          </cell>
          <cell r="AZ14">
            <v>977</v>
          </cell>
          <cell r="BF14">
            <v>6415</v>
          </cell>
          <cell r="BL14">
            <v>1464</v>
          </cell>
          <cell r="BR14">
            <v>5486</v>
          </cell>
          <cell r="BX14">
            <v>4526</v>
          </cell>
          <cell r="CD14">
            <v>7137</v>
          </cell>
          <cell r="CJ14">
            <v>0</v>
          </cell>
          <cell r="DN14" t="str">
            <v>mstag:taxBenefitFromExerciseOfEsosCashFlowStatement</v>
          </cell>
          <cell r="DO14">
            <v>3</v>
          </cell>
          <cell r="DP14" t="str">
            <v>ISO4217:USD</v>
          </cell>
          <cell r="DQ14" t="b">
            <v>0</v>
          </cell>
        </row>
        <row r="15">
          <cell r="A15" t="str">
            <v>Post-retirement benefits</v>
          </cell>
          <cell r="E15">
            <v>359</v>
          </cell>
          <cell r="F15">
            <v>11</v>
          </cell>
          <cell r="G15">
            <v>11</v>
          </cell>
          <cell r="H15">
            <v>10</v>
          </cell>
          <cell r="I15">
            <v>12</v>
          </cell>
          <cell r="J15">
            <v>12</v>
          </cell>
          <cell r="K15">
            <v>12</v>
          </cell>
          <cell r="L15">
            <v>12</v>
          </cell>
          <cell r="M15">
            <v>0</v>
          </cell>
          <cell r="N15">
            <v>0</v>
          </cell>
          <cell r="O15">
            <v>0</v>
          </cell>
          <cell r="P15">
            <v>0</v>
          </cell>
          <cell r="Q15">
            <v>0</v>
          </cell>
          <cell r="R15">
            <v>0</v>
          </cell>
          <cell r="S15">
            <v>0</v>
          </cell>
          <cell r="T15">
            <v>0</v>
          </cell>
          <cell r="U15">
            <v>0</v>
          </cell>
          <cell r="V15">
            <v>0</v>
          </cell>
          <cell r="W15">
            <v>0</v>
          </cell>
          <cell r="X15">
            <v>0</v>
          </cell>
          <cell r="AC15" t="str">
            <v>Post-retirement benefits</v>
          </cell>
          <cell r="AH15">
            <v>12</v>
          </cell>
          <cell r="AN15">
            <v>12</v>
          </cell>
          <cell r="AT15">
            <v>12</v>
          </cell>
          <cell r="AZ15">
            <v>0</v>
          </cell>
          <cell r="BF15">
            <v>0</v>
          </cell>
          <cell r="BL15">
            <v>0</v>
          </cell>
          <cell r="BR15">
            <v>0</v>
          </cell>
          <cell r="CJ15">
            <v>0</v>
          </cell>
          <cell r="DN15" t="str">
            <v>mstag:contributionToPensionAndOtherPostRetirementPlanAssets</v>
          </cell>
          <cell r="DO15">
            <v>3</v>
          </cell>
          <cell r="DP15" t="str">
            <v>ISO4217:USD</v>
          </cell>
          <cell r="DQ15" t="b">
            <v>0</v>
          </cell>
        </row>
        <row r="16">
          <cell r="A16" t="str">
            <v>Other</v>
          </cell>
          <cell r="M16">
            <v>0</v>
          </cell>
          <cell r="N16">
            <v>0</v>
          </cell>
          <cell r="O16">
            <v>0</v>
          </cell>
          <cell r="P16">
            <v>0</v>
          </cell>
          <cell r="Q16">
            <v>-21892</v>
          </cell>
          <cell r="R16">
            <v>1978</v>
          </cell>
          <cell r="S16">
            <v>1812</v>
          </cell>
          <cell r="T16">
            <v>0</v>
          </cell>
          <cell r="U16">
            <v>0</v>
          </cell>
          <cell r="V16">
            <v>0</v>
          </cell>
          <cell r="W16">
            <v>0</v>
          </cell>
          <cell r="X16">
            <v>0</v>
          </cell>
          <cell r="AC16" t="str">
            <v>Other</v>
          </cell>
          <cell r="BX16">
            <v>-21892</v>
          </cell>
          <cell r="CD16">
            <v>1978</v>
          </cell>
          <cell r="CJ16">
            <v>1812</v>
          </cell>
          <cell r="DN16" t="str">
            <v>mstag:otherCashFlow</v>
          </cell>
          <cell r="DO16">
            <v>3</v>
          </cell>
          <cell r="DP16" t="str">
            <v>ISO4217:USD</v>
          </cell>
          <cell r="DQ16" t="b">
            <v>0</v>
          </cell>
        </row>
        <row r="17">
          <cell r="A17" t="str">
            <v>Changes in:</v>
          </cell>
          <cell r="AC17" t="str">
            <v>Changes in:</v>
          </cell>
        </row>
        <row r="18">
          <cell r="A18" t="str">
            <v>Accounts receivable</v>
          </cell>
          <cell r="E18">
            <v>-1126</v>
          </cell>
          <cell r="F18">
            <v>-1645</v>
          </cell>
          <cell r="G18">
            <v>-1395</v>
          </cell>
          <cell r="H18">
            <v>-2285</v>
          </cell>
          <cell r="I18">
            <v>-2428</v>
          </cell>
          <cell r="J18">
            <v>-1835</v>
          </cell>
          <cell r="K18">
            <v>-5809</v>
          </cell>
          <cell r="L18">
            <v>157</v>
          </cell>
          <cell r="M18">
            <v>-7446</v>
          </cell>
          <cell r="N18">
            <v>-3432</v>
          </cell>
          <cell r="O18">
            <v>-5701</v>
          </cell>
          <cell r="P18">
            <v>-9108</v>
          </cell>
          <cell r="Q18">
            <v>-11636</v>
          </cell>
          <cell r="R18">
            <v>-8974</v>
          </cell>
          <cell r="S18">
            <v>-9426</v>
          </cell>
          <cell r="T18">
            <v>-10959.734697276857</v>
          </cell>
          <cell r="U18">
            <v>-11312.346092216947</v>
          </cell>
          <cell r="V18">
            <v>-13700.206581064806</v>
          </cell>
          <cell r="W18">
            <v>-14431.378523816747</v>
          </cell>
          <cell r="X18">
            <v>-14098.400428424706</v>
          </cell>
          <cell r="AC18" t="str">
            <v>Accounts receivable</v>
          </cell>
          <cell r="AH18">
            <v>-1835</v>
          </cell>
          <cell r="AN18">
            <v>-5809</v>
          </cell>
          <cell r="AT18">
            <v>157</v>
          </cell>
          <cell r="AZ18">
            <v>-7446</v>
          </cell>
          <cell r="BF18">
            <v>-3432</v>
          </cell>
          <cell r="BL18">
            <v>-5701</v>
          </cell>
          <cell r="BR18">
            <v>-9108</v>
          </cell>
          <cell r="BX18">
            <v>-11636</v>
          </cell>
          <cell r="CD18">
            <v>-8974</v>
          </cell>
          <cell r="CJ18">
            <v>-9426</v>
          </cell>
          <cell r="DN18" t="str">
            <v>mstag:netDecreaseInTradeReceivables</v>
          </cell>
          <cell r="DO18">
            <v>3</v>
          </cell>
          <cell r="DP18" t="str">
            <v>ISO4217:USD</v>
          </cell>
          <cell r="DQ18" t="b">
            <v>0</v>
          </cell>
        </row>
        <row r="19">
          <cell r="A19" t="str">
            <v>Amounts receivable from vendors</v>
          </cell>
          <cell r="E19">
            <v>0</v>
          </cell>
          <cell r="F19">
            <v>0</v>
          </cell>
          <cell r="G19">
            <v>0</v>
          </cell>
          <cell r="I19">
            <v>0</v>
          </cell>
          <cell r="J19">
            <v>0</v>
          </cell>
          <cell r="K19">
            <v>-21691</v>
          </cell>
          <cell r="L19">
            <v>-1644</v>
          </cell>
          <cell r="M19">
            <v>-3191</v>
          </cell>
          <cell r="N19">
            <v>-7908</v>
          </cell>
          <cell r="O19">
            <v>-4478</v>
          </cell>
          <cell r="P19">
            <v>-4824</v>
          </cell>
          <cell r="Q19">
            <v>-3606</v>
          </cell>
          <cell r="R19">
            <v>0</v>
          </cell>
          <cell r="S19">
            <v>0</v>
          </cell>
          <cell r="T19">
            <v>0</v>
          </cell>
          <cell r="U19">
            <v>0</v>
          </cell>
          <cell r="V19">
            <v>0</v>
          </cell>
          <cell r="W19">
            <v>0</v>
          </cell>
          <cell r="X19">
            <v>0</v>
          </cell>
          <cell r="AC19" t="str">
            <v>Amounts receivable from vendors</v>
          </cell>
          <cell r="AH19">
            <v>0</v>
          </cell>
          <cell r="AN19">
            <v>-21691</v>
          </cell>
          <cell r="AT19">
            <v>-1644</v>
          </cell>
          <cell r="AZ19">
            <v>-3191</v>
          </cell>
          <cell r="BF19">
            <v>-7908</v>
          </cell>
          <cell r="BL19">
            <v>-4478</v>
          </cell>
          <cell r="BR19">
            <v>-4824</v>
          </cell>
          <cell r="BX19">
            <v>-3606</v>
          </cell>
          <cell r="CJ19">
            <v>0</v>
          </cell>
          <cell r="DN19" t="str">
            <v>mstag:netDecreaseInOtherReceivables</v>
          </cell>
          <cell r="DO19">
            <v>3</v>
          </cell>
          <cell r="DP19" t="str">
            <v>ISO4217:USD</v>
          </cell>
          <cell r="DQ19" t="b">
            <v>0</v>
          </cell>
        </row>
        <row r="20">
          <cell r="A20" t="str">
            <v>Inventory</v>
          </cell>
          <cell r="E20">
            <v>-4420</v>
          </cell>
          <cell r="F20">
            <v>-10673</v>
          </cell>
          <cell r="G20">
            <v>-7639</v>
          </cell>
          <cell r="H20">
            <v>-16520</v>
          </cell>
          <cell r="I20">
            <v>-24930</v>
          </cell>
          <cell r="J20">
            <v>-27939</v>
          </cell>
          <cell r="K20">
            <v>-53328</v>
          </cell>
          <cell r="L20">
            <v>-47912</v>
          </cell>
          <cell r="M20">
            <v>-78145</v>
          </cell>
          <cell r="N20">
            <v>-35115</v>
          </cell>
          <cell r="O20">
            <v>-56305</v>
          </cell>
          <cell r="P20">
            <v>-19652</v>
          </cell>
          <cell r="Q20">
            <v>-66375</v>
          </cell>
          <cell r="R20">
            <v>-62157</v>
          </cell>
          <cell r="S20">
            <v>-91427</v>
          </cell>
          <cell r="T20">
            <v>-40107.31434464117</v>
          </cell>
          <cell r="U20">
            <v>-81537.610168925137</v>
          </cell>
          <cell r="V20">
            <v>-93273.172339802608</v>
          </cell>
          <cell r="W20">
            <v>-92663.807460377924</v>
          </cell>
          <cell r="X20">
            <v>-120147.48633534182</v>
          </cell>
          <cell r="AC20" t="str">
            <v>Inventory</v>
          </cell>
          <cell r="AH20">
            <v>-27939</v>
          </cell>
          <cell r="AN20">
            <v>-53328</v>
          </cell>
          <cell r="AT20">
            <v>-47912</v>
          </cell>
          <cell r="AZ20">
            <v>-78145</v>
          </cell>
          <cell r="BF20">
            <v>-35115</v>
          </cell>
          <cell r="BL20">
            <v>-56305</v>
          </cell>
          <cell r="BR20">
            <v>-19652</v>
          </cell>
          <cell r="BX20">
            <v>-66375</v>
          </cell>
          <cell r="CD20">
            <v>-62157</v>
          </cell>
          <cell r="CJ20">
            <v>-91427</v>
          </cell>
          <cell r="DN20" t="str">
            <v>mstag:netDecreaseInInventories</v>
          </cell>
          <cell r="DO20">
            <v>3</v>
          </cell>
          <cell r="DP20" t="str">
            <v>ISO4217:USD</v>
          </cell>
          <cell r="DQ20" t="b">
            <v>0</v>
          </cell>
        </row>
        <row r="21">
          <cell r="A21" t="str">
            <v xml:space="preserve">Refundable income taxes </v>
          </cell>
          <cell r="E21">
            <v>0</v>
          </cell>
          <cell r="F21">
            <v>0</v>
          </cell>
          <cell r="G21">
            <v>0</v>
          </cell>
          <cell r="H21">
            <v>-736</v>
          </cell>
          <cell r="I21">
            <v>564</v>
          </cell>
          <cell r="J21">
            <v>172</v>
          </cell>
          <cell r="K21">
            <v>-5527</v>
          </cell>
          <cell r="L21">
            <v>693</v>
          </cell>
          <cell r="M21">
            <v>2241</v>
          </cell>
          <cell r="N21">
            <v>-76</v>
          </cell>
          <cell r="O21">
            <v>168</v>
          </cell>
          <cell r="P21">
            <v>0</v>
          </cell>
          <cell r="Q21">
            <v>0</v>
          </cell>
          <cell r="R21">
            <v>0</v>
          </cell>
          <cell r="S21">
            <v>0</v>
          </cell>
          <cell r="T21">
            <v>0</v>
          </cell>
          <cell r="U21">
            <v>0</v>
          </cell>
          <cell r="V21">
            <v>0</v>
          </cell>
          <cell r="W21">
            <v>0</v>
          </cell>
          <cell r="X21">
            <v>0</v>
          </cell>
          <cell r="AC21" t="str">
            <v xml:space="preserve">Refundable income taxes </v>
          </cell>
          <cell r="AH21">
            <v>172</v>
          </cell>
          <cell r="AN21">
            <v>-5527</v>
          </cell>
          <cell r="AT21">
            <v>693</v>
          </cell>
          <cell r="AZ21">
            <v>2241</v>
          </cell>
          <cell r="BF21">
            <v>-76</v>
          </cell>
          <cell r="BL21">
            <v>168</v>
          </cell>
          <cell r="BR21">
            <v>0</v>
          </cell>
          <cell r="BX21">
            <v>0</v>
          </cell>
          <cell r="DN21" t="str">
            <v>mstag:netIncreaseInIncomeTaxPayableReceivable</v>
          </cell>
          <cell r="DO21">
            <v>3</v>
          </cell>
          <cell r="DP21" t="str">
            <v>ISO4217:USD</v>
          </cell>
          <cell r="DQ21" t="b">
            <v>0</v>
          </cell>
        </row>
        <row r="22">
          <cell r="A22" t="str">
            <v>Other current assets</v>
          </cell>
          <cell r="E22">
            <v>-15</v>
          </cell>
          <cell r="F22">
            <v>-1023</v>
          </cell>
          <cell r="G22">
            <v>403</v>
          </cell>
          <cell r="H22">
            <v>-2078</v>
          </cell>
          <cell r="I22">
            <v>130</v>
          </cell>
          <cell r="J22">
            <v>-2546</v>
          </cell>
          <cell r="K22">
            <v>-179</v>
          </cell>
          <cell r="L22">
            <v>734</v>
          </cell>
          <cell r="M22">
            <v>-444</v>
          </cell>
          <cell r="N22">
            <v>1244</v>
          </cell>
          <cell r="O22">
            <v>-788</v>
          </cell>
          <cell r="P22">
            <v>-540</v>
          </cell>
          <cell r="Q22">
            <v>-835</v>
          </cell>
          <cell r="R22">
            <v>0</v>
          </cell>
          <cell r="S22">
            <v>0</v>
          </cell>
          <cell r="T22">
            <v>0</v>
          </cell>
          <cell r="U22">
            <v>0</v>
          </cell>
          <cell r="V22">
            <v>0</v>
          </cell>
          <cell r="W22">
            <v>0</v>
          </cell>
          <cell r="X22">
            <v>0</v>
          </cell>
          <cell r="AC22" t="str">
            <v>Other current assets</v>
          </cell>
          <cell r="AH22">
            <v>-2546</v>
          </cell>
          <cell r="AN22">
            <v>-179</v>
          </cell>
          <cell r="AT22">
            <v>734</v>
          </cell>
          <cell r="AZ22">
            <v>-444</v>
          </cell>
          <cell r="BF22">
            <v>1244</v>
          </cell>
          <cell r="BL22">
            <v>-788</v>
          </cell>
          <cell r="BR22">
            <v>-540</v>
          </cell>
          <cell r="BX22">
            <v>-835</v>
          </cell>
          <cell r="DN22" t="str">
            <v>mstag:netDecreaseInOtherAssets</v>
          </cell>
          <cell r="DO22">
            <v>3</v>
          </cell>
          <cell r="DP22" t="str">
            <v>ISO4217:USD</v>
          </cell>
          <cell r="DQ22" t="b">
            <v>0</v>
          </cell>
        </row>
        <row r="23">
          <cell r="A23" t="str">
            <v>Notes receivable</v>
          </cell>
          <cell r="M23">
            <v>0</v>
          </cell>
          <cell r="N23">
            <v>0</v>
          </cell>
          <cell r="O23">
            <v>0</v>
          </cell>
          <cell r="P23">
            <v>0</v>
          </cell>
          <cell r="Q23">
            <v>0</v>
          </cell>
          <cell r="R23">
            <v>0</v>
          </cell>
          <cell r="S23">
            <v>0</v>
          </cell>
          <cell r="T23">
            <v>0</v>
          </cell>
          <cell r="U23">
            <v>0</v>
          </cell>
          <cell r="V23">
            <v>0</v>
          </cell>
          <cell r="W23">
            <v>0</v>
          </cell>
          <cell r="X23">
            <v>0</v>
          </cell>
          <cell r="AC23" t="str">
            <v>Notes receivable</v>
          </cell>
          <cell r="DN23" t="str">
            <v>mstag:netDecreaseInOtherAssets</v>
          </cell>
          <cell r="DO23">
            <v>3</v>
          </cell>
          <cell r="DP23" t="str">
            <v>ISO4217:USD</v>
          </cell>
          <cell r="DQ23" t="b">
            <v>0</v>
          </cell>
        </row>
        <row r="24">
          <cell r="A24" t="str">
            <v>Other assets</v>
          </cell>
          <cell r="E24">
            <v>-48</v>
          </cell>
          <cell r="F24">
            <v>-272</v>
          </cell>
          <cell r="G24">
            <v>-224</v>
          </cell>
          <cell r="H24">
            <v>-321</v>
          </cell>
          <cell r="I24">
            <v>-709</v>
          </cell>
          <cell r="J24">
            <v>-581</v>
          </cell>
          <cell r="K24">
            <v>-1753</v>
          </cell>
          <cell r="L24">
            <v>-1931</v>
          </cell>
          <cell r="M24">
            <v>0</v>
          </cell>
          <cell r="N24">
            <v>0</v>
          </cell>
          <cell r="O24">
            <v>0</v>
          </cell>
          <cell r="P24">
            <v>-4005</v>
          </cell>
          <cell r="Q24">
            <v>-50</v>
          </cell>
          <cell r="R24">
            <v>0</v>
          </cell>
          <cell r="S24">
            <v>0</v>
          </cell>
          <cell r="T24">
            <v>0</v>
          </cell>
          <cell r="U24">
            <v>0</v>
          </cell>
          <cell r="V24">
            <v>0</v>
          </cell>
          <cell r="W24">
            <v>0</v>
          </cell>
          <cell r="X24">
            <v>0</v>
          </cell>
          <cell r="AC24" t="str">
            <v>Other assets</v>
          </cell>
          <cell r="AH24">
            <v>-581</v>
          </cell>
          <cell r="AN24">
            <v>-1753</v>
          </cell>
          <cell r="AT24">
            <v>-1931</v>
          </cell>
          <cell r="AZ24">
            <v>0</v>
          </cell>
          <cell r="BF24">
            <v>0</v>
          </cell>
          <cell r="BL24">
            <v>0</v>
          </cell>
          <cell r="BR24">
            <v>-4005</v>
          </cell>
          <cell r="BX24">
            <v>-50</v>
          </cell>
          <cell r="DN24" t="str">
            <v>mstag:netDecreaseInOtherAssets</v>
          </cell>
          <cell r="DO24">
            <v>3</v>
          </cell>
          <cell r="DP24" t="str">
            <v>ISO4217:USD</v>
          </cell>
          <cell r="DQ24" t="b">
            <v>0</v>
          </cell>
        </row>
        <row r="25">
          <cell r="A25" t="str">
            <v>Accounts payable</v>
          </cell>
          <cell r="E25">
            <v>1640</v>
          </cell>
          <cell r="F25">
            <v>132</v>
          </cell>
          <cell r="G25">
            <v>-135</v>
          </cell>
          <cell r="H25">
            <v>2678</v>
          </cell>
          <cell r="I25">
            <v>4275</v>
          </cell>
          <cell r="J25">
            <v>12425</v>
          </cell>
          <cell r="K25">
            <v>20071</v>
          </cell>
          <cell r="L25">
            <v>-1852</v>
          </cell>
          <cell r="M25">
            <v>4062</v>
          </cell>
          <cell r="N25">
            <v>-16891</v>
          </cell>
          <cell r="O25">
            <v>23495</v>
          </cell>
          <cell r="P25">
            <v>29760</v>
          </cell>
          <cell r="Q25">
            <v>94594</v>
          </cell>
          <cell r="R25">
            <v>43158</v>
          </cell>
          <cell r="S25">
            <v>25737</v>
          </cell>
          <cell r="T25">
            <v>59812.169915382459</v>
          </cell>
          <cell r="U25">
            <v>46399.912161027023</v>
          </cell>
          <cell r="V25">
            <v>55356.189737258654</v>
          </cell>
          <cell r="W25">
            <v>57341.293494036596</v>
          </cell>
          <cell r="X25">
            <v>53529.402517593233</v>
          </cell>
          <cell r="AC25" t="str">
            <v>Accounts payable</v>
          </cell>
          <cell r="AH25">
            <v>12425</v>
          </cell>
          <cell r="AN25">
            <v>20071</v>
          </cell>
          <cell r="AT25">
            <v>-1852</v>
          </cell>
          <cell r="AZ25">
            <v>4062</v>
          </cell>
          <cell r="BF25">
            <v>-16891</v>
          </cell>
          <cell r="BL25">
            <v>23495</v>
          </cell>
          <cell r="BR25">
            <v>29760</v>
          </cell>
          <cell r="BX25">
            <v>94594</v>
          </cell>
          <cell r="CD25">
            <v>43158</v>
          </cell>
          <cell r="CJ25">
            <v>25737</v>
          </cell>
          <cell r="DN25" t="str">
            <v>mstag:netIncreaseInTradeAndOtherPayables</v>
          </cell>
          <cell r="DO25">
            <v>3</v>
          </cell>
          <cell r="DP25" t="str">
            <v>ISO4217:USD</v>
          </cell>
          <cell r="DQ25" t="b">
            <v>0</v>
          </cell>
        </row>
        <row r="26">
          <cell r="A26" t="str">
            <v>Income taxes payable</v>
          </cell>
          <cell r="E26">
            <v>-591</v>
          </cell>
          <cell r="F26">
            <v>-64</v>
          </cell>
          <cell r="G26">
            <v>1104</v>
          </cell>
          <cell r="H26">
            <v>-1104</v>
          </cell>
          <cell r="I26">
            <v>0</v>
          </cell>
          <cell r="J26">
            <v>2501</v>
          </cell>
          <cell r="K26">
            <v>0</v>
          </cell>
          <cell r="L26">
            <v>0</v>
          </cell>
          <cell r="M26">
            <v>1011</v>
          </cell>
          <cell r="N26">
            <v>-1011</v>
          </cell>
          <cell r="O26">
            <v>9798</v>
          </cell>
          <cell r="P26">
            <v>-2926</v>
          </cell>
          <cell r="Q26">
            <v>2865</v>
          </cell>
          <cell r="R26">
            <v>0</v>
          </cell>
          <cell r="S26">
            <v>0</v>
          </cell>
          <cell r="T26">
            <v>0</v>
          </cell>
          <cell r="U26">
            <v>0</v>
          </cell>
          <cell r="V26">
            <v>0</v>
          </cell>
          <cell r="W26">
            <v>0</v>
          </cell>
          <cell r="X26">
            <v>0</v>
          </cell>
          <cell r="AC26" t="str">
            <v>Income taxes payable</v>
          </cell>
          <cell r="AH26">
            <v>2501</v>
          </cell>
          <cell r="AN26">
            <v>0</v>
          </cell>
          <cell r="AT26">
            <v>0</v>
          </cell>
          <cell r="AZ26">
            <v>1011</v>
          </cell>
          <cell r="BF26">
            <v>-1011</v>
          </cell>
          <cell r="BL26">
            <v>9798</v>
          </cell>
          <cell r="BR26">
            <v>-2926</v>
          </cell>
          <cell r="BX26">
            <v>2865</v>
          </cell>
          <cell r="DN26" t="str">
            <v>mstag:netIncreaseInIncomeTaxPayableReceivable</v>
          </cell>
          <cell r="DO26">
            <v>3</v>
          </cell>
          <cell r="DP26" t="str">
            <v>ISO4217:USD</v>
          </cell>
          <cell r="DQ26" t="b">
            <v>0</v>
          </cell>
        </row>
        <row r="27">
          <cell r="A27" t="str">
            <v xml:space="preserve">Accrued payroll </v>
          </cell>
          <cell r="E27">
            <v>272</v>
          </cell>
          <cell r="F27">
            <v>347</v>
          </cell>
          <cell r="G27">
            <v>166</v>
          </cell>
          <cell r="H27">
            <v>401</v>
          </cell>
          <cell r="I27">
            <v>-765</v>
          </cell>
          <cell r="J27">
            <v>604</v>
          </cell>
          <cell r="K27">
            <v>-3533</v>
          </cell>
          <cell r="L27">
            <v>1479</v>
          </cell>
          <cell r="M27">
            <v>3031</v>
          </cell>
          <cell r="N27">
            <v>3557</v>
          </cell>
          <cell r="O27">
            <v>2391</v>
          </cell>
          <cell r="P27">
            <v>2050</v>
          </cell>
          <cell r="Q27">
            <v>-2177</v>
          </cell>
          <cell r="R27">
            <v>0</v>
          </cell>
          <cell r="S27">
            <v>0</v>
          </cell>
          <cell r="T27">
            <v>2457.3715523741703</v>
          </cell>
          <cell r="U27">
            <v>2905.1070268754411</v>
          </cell>
          <cell r="V27">
            <v>3518.3299806995674</v>
          </cell>
          <cell r="W27">
            <v>3706.1011761197842</v>
          </cell>
          <cell r="X27">
            <v>3620.5895592691959</v>
          </cell>
          <cell r="AC27" t="str">
            <v xml:space="preserve">Accrued payroll </v>
          </cell>
          <cell r="AH27">
            <v>604</v>
          </cell>
          <cell r="AN27">
            <v>-3533</v>
          </cell>
          <cell r="AT27">
            <v>1479</v>
          </cell>
          <cell r="AZ27">
            <v>3031</v>
          </cell>
          <cell r="BF27">
            <v>3557</v>
          </cell>
          <cell r="BL27">
            <v>2391</v>
          </cell>
          <cell r="BR27">
            <v>2050</v>
          </cell>
          <cell r="BX27">
            <v>-2177</v>
          </cell>
          <cell r="DN27" t="str">
            <v>mstag:netIncreaseInAccruedExpenses</v>
          </cell>
          <cell r="DO27">
            <v>3</v>
          </cell>
          <cell r="DP27" t="str">
            <v>ISO4217:USD</v>
          </cell>
          <cell r="DQ27" t="b">
            <v>0</v>
          </cell>
        </row>
        <row r="28">
          <cell r="A28" t="str">
            <v>Accrued expenses</v>
          </cell>
          <cell r="E28">
            <v>353</v>
          </cell>
          <cell r="F28">
            <v>-62</v>
          </cell>
          <cell r="G28">
            <v>831</v>
          </cell>
          <cell r="H28">
            <v>449</v>
          </cell>
          <cell r="I28">
            <v>830</v>
          </cell>
          <cell r="J28">
            <v>2433</v>
          </cell>
          <cell r="M28">
            <v>0</v>
          </cell>
          <cell r="N28">
            <v>0</v>
          </cell>
          <cell r="O28">
            <v>0</v>
          </cell>
          <cell r="P28">
            <v>0</v>
          </cell>
          <cell r="Q28">
            <v>0</v>
          </cell>
          <cell r="R28">
            <v>0</v>
          </cell>
          <cell r="S28">
            <v>0</v>
          </cell>
          <cell r="T28">
            <v>0</v>
          </cell>
          <cell r="U28">
            <v>0</v>
          </cell>
          <cell r="V28">
            <v>0</v>
          </cell>
          <cell r="W28">
            <v>0</v>
          </cell>
          <cell r="X28">
            <v>0</v>
          </cell>
          <cell r="AC28" t="str">
            <v>Accrued expenses</v>
          </cell>
          <cell r="AH28">
            <v>2433</v>
          </cell>
          <cell r="AN28">
            <v>0</v>
          </cell>
          <cell r="AT28">
            <v>0</v>
          </cell>
          <cell r="AZ28">
            <v>0</v>
          </cell>
          <cell r="BF28">
            <v>0</v>
          </cell>
          <cell r="BL28">
            <v>0</v>
          </cell>
          <cell r="DN28" t="str">
            <v>mstag:netIncreaseInAccruedExpenses</v>
          </cell>
          <cell r="DO28">
            <v>3</v>
          </cell>
          <cell r="DP28" t="str">
            <v>ISO4217:USD</v>
          </cell>
          <cell r="DQ28" t="b">
            <v>0</v>
          </cell>
        </row>
        <row r="29">
          <cell r="A29" t="str">
            <v>Accrued benefits and withholdings</v>
          </cell>
          <cell r="E29">
            <v>0</v>
          </cell>
          <cell r="F29">
            <v>0</v>
          </cell>
          <cell r="G29">
            <v>0</v>
          </cell>
          <cell r="H29">
            <v>0</v>
          </cell>
          <cell r="I29">
            <v>0</v>
          </cell>
          <cell r="J29">
            <v>0</v>
          </cell>
          <cell r="K29">
            <v>2156</v>
          </cell>
          <cell r="L29">
            <v>2038</v>
          </cell>
          <cell r="M29">
            <v>-1022</v>
          </cell>
          <cell r="N29">
            <v>4678</v>
          </cell>
          <cell r="O29">
            <v>5127</v>
          </cell>
          <cell r="P29">
            <v>8203</v>
          </cell>
          <cell r="Q29">
            <v>8427</v>
          </cell>
          <cell r="R29">
            <v>0</v>
          </cell>
          <cell r="S29">
            <v>0</v>
          </cell>
          <cell r="T29">
            <v>5110.9056820244441</v>
          </cell>
          <cell r="U29">
            <v>6042.1176424060977</v>
          </cell>
          <cell r="V29">
            <v>7317.5147943017946</v>
          </cell>
          <cell r="W29">
            <v>7708.0462418830721</v>
          </cell>
          <cell r="X29">
            <v>7530.1969426924043</v>
          </cell>
          <cell r="AC29" t="str">
            <v>Accrued benefits and withholdings</v>
          </cell>
          <cell r="AH29">
            <v>0</v>
          </cell>
          <cell r="AN29">
            <v>2156</v>
          </cell>
          <cell r="AT29">
            <v>2038</v>
          </cell>
          <cell r="AZ29">
            <v>-1022</v>
          </cell>
          <cell r="BF29">
            <v>4678</v>
          </cell>
          <cell r="BL29">
            <v>5127</v>
          </cell>
          <cell r="BR29">
            <v>8203</v>
          </cell>
          <cell r="BX29">
            <v>8427</v>
          </cell>
          <cell r="DN29" t="str">
            <v>mstag:netIncreaseInAccruedExpenses</v>
          </cell>
          <cell r="DO29">
            <v>3</v>
          </cell>
          <cell r="DP29" t="str">
            <v>ISO4217:USD</v>
          </cell>
          <cell r="DQ29" t="b">
            <v>0</v>
          </cell>
        </row>
        <row r="30">
          <cell r="A30" t="str">
            <v xml:space="preserve">Other current liabilities   </v>
          </cell>
          <cell r="E30">
            <v>0</v>
          </cell>
          <cell r="F30">
            <v>0</v>
          </cell>
          <cell r="G30">
            <v>0</v>
          </cell>
          <cell r="H30">
            <v>0</v>
          </cell>
          <cell r="I30">
            <v>0</v>
          </cell>
          <cell r="J30">
            <v>0</v>
          </cell>
          <cell r="K30">
            <v>-2681</v>
          </cell>
          <cell r="L30">
            <v>3386</v>
          </cell>
          <cell r="M30">
            <v>870</v>
          </cell>
          <cell r="N30">
            <v>-9756</v>
          </cell>
          <cell r="O30">
            <v>-1148</v>
          </cell>
          <cell r="P30">
            <v>-267</v>
          </cell>
          <cell r="Q30">
            <v>7934</v>
          </cell>
          <cell r="R30">
            <v>0</v>
          </cell>
          <cell r="S30">
            <v>0</v>
          </cell>
          <cell r="T30">
            <v>0</v>
          </cell>
          <cell r="U30">
            <v>0</v>
          </cell>
          <cell r="V30">
            <v>0</v>
          </cell>
          <cell r="W30">
            <v>0</v>
          </cell>
          <cell r="X30">
            <v>0</v>
          </cell>
          <cell r="AC30" t="str">
            <v xml:space="preserve">Other current liabilities   </v>
          </cell>
          <cell r="AH30">
            <v>0</v>
          </cell>
          <cell r="AN30">
            <v>-2681</v>
          </cell>
          <cell r="AT30">
            <v>3386</v>
          </cell>
          <cell r="AZ30">
            <v>870</v>
          </cell>
          <cell r="BF30">
            <v>-9756</v>
          </cell>
          <cell r="BL30">
            <v>-1148</v>
          </cell>
          <cell r="BR30">
            <v>-267</v>
          </cell>
          <cell r="BX30">
            <v>7934</v>
          </cell>
          <cell r="DN30" t="str">
            <v>mstag:netIncreaseInOtherLiabilitiesOperating</v>
          </cell>
          <cell r="DO30">
            <v>3</v>
          </cell>
          <cell r="DP30" t="str">
            <v>ISO4217:USD</v>
          </cell>
          <cell r="DQ30" t="b">
            <v>0</v>
          </cell>
        </row>
        <row r="31">
          <cell r="A31" t="str">
            <v xml:space="preserve">Other liabilities   </v>
          </cell>
          <cell r="E31">
            <v>0</v>
          </cell>
          <cell r="F31">
            <v>0</v>
          </cell>
          <cell r="G31">
            <v>0</v>
          </cell>
          <cell r="H31">
            <v>0</v>
          </cell>
          <cell r="I31">
            <v>0</v>
          </cell>
          <cell r="J31">
            <v>0</v>
          </cell>
          <cell r="K31">
            <v>0</v>
          </cell>
          <cell r="L31">
            <v>-1744</v>
          </cell>
          <cell r="M31">
            <v>20</v>
          </cell>
          <cell r="N31">
            <v>-110</v>
          </cell>
          <cell r="O31">
            <v>618</v>
          </cell>
          <cell r="P31">
            <v>2179</v>
          </cell>
          <cell r="Q31">
            <v>5175</v>
          </cell>
          <cell r="R31">
            <v>3517</v>
          </cell>
          <cell r="S31">
            <v>6197</v>
          </cell>
          <cell r="T31">
            <v>0</v>
          </cell>
          <cell r="U31">
            <v>0</v>
          </cell>
          <cell r="V31">
            <v>0</v>
          </cell>
          <cell r="W31">
            <v>0</v>
          </cell>
          <cell r="X31">
            <v>0</v>
          </cell>
          <cell r="AC31" t="str">
            <v xml:space="preserve">Other liabilities   </v>
          </cell>
          <cell r="AH31">
            <v>0</v>
          </cell>
          <cell r="AN31">
            <v>0</v>
          </cell>
          <cell r="AT31">
            <v>-1744</v>
          </cell>
          <cell r="AZ31">
            <v>20</v>
          </cell>
          <cell r="BF31">
            <v>-110</v>
          </cell>
          <cell r="BL31">
            <v>618</v>
          </cell>
          <cell r="BR31">
            <v>2179</v>
          </cell>
          <cell r="BX31">
            <v>5175</v>
          </cell>
          <cell r="CD31">
            <v>3517</v>
          </cell>
          <cell r="CJ31">
            <v>6197</v>
          </cell>
          <cell r="DN31" t="str">
            <v>mstag:netIncreaseInOtherLiabilitiesOperating</v>
          </cell>
          <cell r="DO31">
            <v>3</v>
          </cell>
          <cell r="DP31" t="str">
            <v>ISO4217:USD</v>
          </cell>
          <cell r="DQ31" t="b">
            <v>0</v>
          </cell>
        </row>
        <row r="32">
          <cell r="A32" t="str">
            <v>∆ in Operating Working Capital</v>
          </cell>
          <cell r="M32">
            <v>-84720</v>
          </cell>
          <cell r="N32">
            <v>-63346</v>
          </cell>
          <cell r="O32">
            <v>-42989</v>
          </cell>
          <cell r="P32">
            <v>-3824</v>
          </cell>
          <cell r="Q32">
            <v>12977</v>
          </cell>
          <cell r="R32">
            <v>-27973</v>
          </cell>
          <cell r="S32">
            <v>-75116</v>
          </cell>
          <cell r="T32">
            <v>8745.1208734644315</v>
          </cell>
          <cell r="U32">
            <v>-46450.044100115061</v>
          </cell>
          <cell r="V32">
            <v>-51617.18918360876</v>
          </cell>
          <cell r="W32">
            <v>-49753.892490158076</v>
          </cell>
          <cell r="X32">
            <v>-80716.484246173291</v>
          </cell>
          <cell r="AC32" t="str">
            <v>∆ in Operating Working Capital</v>
          </cell>
        </row>
        <row r="33">
          <cell r="A33" t="str">
            <v>∆ in Working Capital</v>
          </cell>
          <cell r="M33">
            <v>-79033</v>
          </cell>
          <cell r="N33">
            <v>-64710</v>
          </cell>
          <cell r="O33">
            <v>-27441</v>
          </cell>
          <cell r="P33">
            <v>2696</v>
          </cell>
          <cell r="Q33">
            <v>29191</v>
          </cell>
          <cell r="R33">
            <v>-27973</v>
          </cell>
          <cell r="S33">
            <v>-75116</v>
          </cell>
          <cell r="T33">
            <v>16313.398107863046</v>
          </cell>
          <cell r="U33">
            <v>-37502.819430833522</v>
          </cell>
          <cell r="V33">
            <v>-40781.344408607401</v>
          </cell>
          <cell r="W33">
            <v>-38339.745072155216</v>
          </cell>
          <cell r="X33">
            <v>-69565.697744211691</v>
          </cell>
          <cell r="AC33" t="str">
            <v>∆ in Working Capital</v>
          </cell>
        </row>
        <row r="34">
          <cell r="A34" t="str">
            <v>Income from discontinued operations:</v>
          </cell>
          <cell r="E34">
            <v>129</v>
          </cell>
          <cell r="F34">
            <v>48</v>
          </cell>
          <cell r="G34">
            <v>0</v>
          </cell>
          <cell r="AC34" t="str">
            <v>Income from discontinued operations:</v>
          </cell>
        </row>
        <row r="35">
          <cell r="A35" t="str">
            <v>Adjustments to reconcile income from discontinued operations:</v>
          </cell>
          <cell r="AC35" t="str">
            <v>Adjustments to reconcile income from discontinued operations:</v>
          </cell>
        </row>
        <row r="36">
          <cell r="A36" t="str">
            <v>Depreciation</v>
          </cell>
          <cell r="E36">
            <v>559</v>
          </cell>
          <cell r="F36">
            <v>176</v>
          </cell>
          <cell r="G36">
            <v>0</v>
          </cell>
          <cell r="AC36" t="str">
            <v>Depreciation</v>
          </cell>
        </row>
        <row r="37">
          <cell r="A37" t="str">
            <v>Deferred income taxes</v>
          </cell>
          <cell r="E37">
            <v>-16</v>
          </cell>
          <cell r="F37">
            <v>0</v>
          </cell>
          <cell r="G37">
            <v>0</v>
          </cell>
          <cell r="AC37" t="str">
            <v>Deferred income taxes</v>
          </cell>
        </row>
        <row r="38">
          <cell r="A38" t="str">
            <v>Change in accrued expenses</v>
          </cell>
          <cell r="E38">
            <v>8</v>
          </cell>
          <cell r="F38">
            <v>62</v>
          </cell>
          <cell r="G38">
            <v>0</v>
          </cell>
          <cell r="AC38" t="str">
            <v>Change in accrued expenses</v>
          </cell>
        </row>
        <row r="39">
          <cell r="A39" t="str">
            <v>Other</v>
          </cell>
          <cell r="E39">
            <v>11</v>
          </cell>
          <cell r="F39">
            <v>-119</v>
          </cell>
          <cell r="G39">
            <v>0</v>
          </cell>
          <cell r="AC39" t="str">
            <v>Other</v>
          </cell>
        </row>
        <row r="40">
          <cell r="A40" t="str">
            <v>Net Cash from Operating Activities</v>
          </cell>
          <cell r="E40">
            <v>5314</v>
          </cell>
          <cell r="F40">
            <v>-1787</v>
          </cell>
          <cell r="G40">
            <v>8368</v>
          </cell>
          <cell r="H40">
            <v>880</v>
          </cell>
          <cell r="I40">
            <v>4877</v>
          </cell>
          <cell r="J40">
            <v>17873</v>
          </cell>
          <cell r="K40">
            <v>-19113</v>
          </cell>
          <cell r="L40">
            <v>29715</v>
          </cell>
          <cell r="M40">
            <v>5832</v>
          </cell>
          <cell r="N40">
            <v>50029</v>
          </cell>
          <cell r="O40">
            <v>104533</v>
          </cell>
          <cell r="P40">
            <v>168836</v>
          </cell>
          <cell r="Q40">
            <v>226535.99999999994</v>
          </cell>
          <cell r="R40">
            <v>213322</v>
          </cell>
          <cell r="S40">
            <v>185928</v>
          </cell>
          <cell r="T40">
            <v>309189.12150742492</v>
          </cell>
          <cell r="U40">
            <v>295924.86368099361</v>
          </cell>
          <cell r="V40">
            <v>346425.3666527383</v>
          </cell>
          <cell r="W40">
            <v>409137.90617122781</v>
          </cell>
          <cell r="X40">
            <v>449030.87053131626</v>
          </cell>
          <cell r="AC40" t="str">
            <v>Net Cash from Operating Activities</v>
          </cell>
          <cell r="AD40">
            <v>9500</v>
          </cell>
          <cell r="AE40">
            <v>-1770</v>
          </cell>
          <cell r="AF40">
            <v>6495</v>
          </cell>
          <cell r="AG40">
            <v>3648</v>
          </cell>
          <cell r="AH40">
            <v>17873</v>
          </cell>
          <cell r="AJ40">
            <v>3726</v>
          </cell>
          <cell r="AK40">
            <v>-7030</v>
          </cell>
          <cell r="AL40">
            <v>-13394</v>
          </cell>
          <cell r="AM40">
            <v>-2415</v>
          </cell>
          <cell r="AN40">
            <v>-19113</v>
          </cell>
          <cell r="AP40">
            <v>18324</v>
          </cell>
          <cell r="AQ40">
            <v>-1635</v>
          </cell>
          <cell r="AR40">
            <v>16794</v>
          </cell>
          <cell r="AS40">
            <v>-3768</v>
          </cell>
          <cell r="AT40">
            <v>29715</v>
          </cell>
          <cell r="AV40">
            <v>11229</v>
          </cell>
          <cell r="AW40">
            <v>4656</v>
          </cell>
          <cell r="AX40">
            <v>2802</v>
          </cell>
          <cell r="AY40">
            <v>-12855</v>
          </cell>
          <cell r="AZ40">
            <v>5832</v>
          </cell>
          <cell r="BB40">
            <v>8562</v>
          </cell>
          <cell r="BC40">
            <v>33154</v>
          </cell>
          <cell r="BD40">
            <v>30548</v>
          </cell>
          <cell r="BE40">
            <v>-22235</v>
          </cell>
          <cell r="BF40">
            <v>50029</v>
          </cell>
          <cell r="BH40">
            <v>27961</v>
          </cell>
          <cell r="BI40">
            <v>32859</v>
          </cell>
          <cell r="BJ40">
            <v>44304</v>
          </cell>
          <cell r="BK40">
            <v>-591</v>
          </cell>
          <cell r="BL40">
            <v>104533</v>
          </cell>
          <cell r="BN40">
            <v>57344</v>
          </cell>
          <cell r="BO40">
            <v>55611</v>
          </cell>
          <cell r="BP40">
            <v>54514</v>
          </cell>
          <cell r="BQ40">
            <v>1367</v>
          </cell>
          <cell r="BR40">
            <v>168836</v>
          </cell>
          <cell r="BT40">
            <v>82012</v>
          </cell>
          <cell r="BU40">
            <v>78866</v>
          </cell>
          <cell r="BV40">
            <v>35398</v>
          </cell>
          <cell r="BW40">
            <v>30259.999999999942</v>
          </cell>
          <cell r="BX40">
            <v>226535.99999999994</v>
          </cell>
          <cell r="BZ40">
            <v>64359</v>
          </cell>
          <cell r="CA40">
            <v>61030</v>
          </cell>
          <cell r="CB40">
            <v>57718</v>
          </cell>
          <cell r="CC40">
            <v>30215</v>
          </cell>
          <cell r="CD40">
            <v>213322</v>
          </cell>
          <cell r="CF40">
            <v>56932</v>
          </cell>
          <cell r="CG40">
            <v>66868</v>
          </cell>
          <cell r="CH40">
            <v>35995</v>
          </cell>
          <cell r="CI40">
            <v>26133</v>
          </cell>
          <cell r="CJ40">
            <v>185928</v>
          </cell>
          <cell r="CL40">
            <v>128631</v>
          </cell>
          <cell r="CM40">
            <v>63299</v>
          </cell>
          <cell r="CN40">
            <v>89978</v>
          </cell>
        </row>
        <row r="42">
          <cell r="A42" t="str">
            <v>Purchases of PP&amp;E</v>
          </cell>
          <cell r="E42">
            <v>-4520</v>
          </cell>
          <cell r="F42">
            <v>-8523</v>
          </cell>
          <cell r="G42">
            <v>-13708</v>
          </cell>
          <cell r="H42">
            <v>-28552</v>
          </cell>
          <cell r="I42">
            <v>-34459</v>
          </cell>
          <cell r="J42">
            <v>-37180</v>
          </cell>
          <cell r="K42">
            <v>-57732</v>
          </cell>
          <cell r="L42">
            <v>-86002</v>
          </cell>
          <cell r="M42">
            <v>-81987</v>
          </cell>
          <cell r="N42">
            <v>-68521</v>
          </cell>
          <cell r="O42">
            <v>-102257</v>
          </cell>
          <cell r="P42">
            <v>-136497</v>
          </cell>
          <cell r="Q42">
            <v>-173486</v>
          </cell>
          <cell r="R42">
            <v>-205159</v>
          </cell>
          <cell r="S42">
            <v>-228871</v>
          </cell>
          <cell r="T42">
            <v>-270113.58375942637</v>
          </cell>
          <cell r="U42">
            <v>-257539.27460112568</v>
          </cell>
          <cell r="V42">
            <v>-291688.89235028037</v>
          </cell>
          <cell r="W42">
            <v>-320379.69827310019</v>
          </cell>
          <cell r="X42">
            <v>-342647.49010620901</v>
          </cell>
          <cell r="AC42" t="str">
            <v>Purchases of PP&amp;E</v>
          </cell>
          <cell r="AD42">
            <v>-9049</v>
          </cell>
          <cell r="AE42">
            <v>-6973</v>
          </cell>
          <cell r="AF42">
            <v>-9048</v>
          </cell>
          <cell r="AG42">
            <v>-12110</v>
          </cell>
          <cell r="AH42">
            <v>-37180</v>
          </cell>
          <cell r="AJ42">
            <v>-11429</v>
          </cell>
          <cell r="AK42">
            <v>-9311</v>
          </cell>
          <cell r="AL42">
            <v>-16595</v>
          </cell>
          <cell r="AM42">
            <v>-20397</v>
          </cell>
          <cell r="AN42">
            <v>-57732</v>
          </cell>
          <cell r="AP42">
            <v>-15348</v>
          </cell>
          <cell r="AQ42">
            <v>-17029</v>
          </cell>
          <cell r="AR42">
            <v>-21761</v>
          </cell>
          <cell r="AS42">
            <v>-31864</v>
          </cell>
          <cell r="AT42">
            <v>-86002</v>
          </cell>
          <cell r="AV42">
            <v>-21988</v>
          </cell>
          <cell r="AW42">
            <v>-21069</v>
          </cell>
          <cell r="AX42">
            <v>-21472</v>
          </cell>
          <cell r="AY42">
            <v>-17458</v>
          </cell>
          <cell r="AZ42">
            <v>-81987</v>
          </cell>
          <cell r="BB42">
            <v>-11923</v>
          </cell>
          <cell r="BC42">
            <v>-16629</v>
          </cell>
          <cell r="BD42">
            <v>-17913</v>
          </cell>
          <cell r="BE42">
            <v>-22056</v>
          </cell>
          <cell r="BF42">
            <v>-68521</v>
          </cell>
          <cell r="BH42">
            <v>-21428</v>
          </cell>
          <cell r="BI42">
            <v>-23915</v>
          </cell>
          <cell r="BJ42">
            <v>-27267</v>
          </cell>
          <cell r="BK42">
            <v>-29647</v>
          </cell>
          <cell r="BL42">
            <v>-102257</v>
          </cell>
          <cell r="BN42">
            <v>-32189</v>
          </cell>
          <cell r="BO42">
            <v>-35410</v>
          </cell>
          <cell r="BP42">
            <v>-32448</v>
          </cell>
          <cell r="BQ42">
            <v>-36450</v>
          </cell>
          <cell r="BR42">
            <v>-136497</v>
          </cell>
          <cell r="BT42">
            <v>-40078</v>
          </cell>
          <cell r="BU42">
            <v>-41669</v>
          </cell>
          <cell r="BV42">
            <v>-44473</v>
          </cell>
          <cell r="BW42">
            <v>-47266</v>
          </cell>
          <cell r="BX42">
            <v>-173486</v>
          </cell>
          <cell r="BZ42">
            <v>-45570</v>
          </cell>
          <cell r="CA42">
            <v>-56924</v>
          </cell>
          <cell r="CB42">
            <v>-47107</v>
          </cell>
          <cell r="CC42">
            <v>-55558</v>
          </cell>
          <cell r="CD42">
            <v>-205159</v>
          </cell>
          <cell r="CF42">
            <v>-47450</v>
          </cell>
          <cell r="CG42">
            <v>-71986</v>
          </cell>
          <cell r="CH42">
            <v>-55431</v>
          </cell>
          <cell r="CI42">
            <v>-54004</v>
          </cell>
          <cell r="CJ42">
            <v>-228871</v>
          </cell>
          <cell r="CL42">
            <v>-64089</v>
          </cell>
          <cell r="CM42">
            <v>-76533</v>
          </cell>
          <cell r="CN42">
            <v>-79008</v>
          </cell>
          <cell r="DN42" t="str">
            <v>mstag:capitalExpenditures</v>
          </cell>
          <cell r="DO42">
            <v>3</v>
          </cell>
          <cell r="DP42" t="str">
            <v>ISO4217:USD</v>
          </cell>
          <cell r="DQ42" t="b">
            <v>1</v>
          </cell>
        </row>
        <row r="43">
          <cell r="A43" t="str">
            <v>Purchases of PP&amp;E of discontinued operations</v>
          </cell>
          <cell r="E43">
            <v>-71</v>
          </cell>
          <cell r="F43">
            <v>0</v>
          </cell>
          <cell r="G43">
            <v>0</v>
          </cell>
          <cell r="H43">
            <v>0</v>
          </cell>
          <cell r="M43">
            <v>0</v>
          </cell>
          <cell r="N43">
            <v>0</v>
          </cell>
          <cell r="O43">
            <v>0</v>
          </cell>
          <cell r="P43">
            <v>0</v>
          </cell>
          <cell r="Q43">
            <v>0</v>
          </cell>
          <cell r="R43">
            <v>0</v>
          </cell>
          <cell r="S43">
            <v>0</v>
          </cell>
          <cell r="AC43" t="str">
            <v>Purchases of PP&amp;E of discontinued operations</v>
          </cell>
          <cell r="CJ43">
            <v>0</v>
          </cell>
          <cell r="DN43" t="str">
            <v>mstag:netCashFlowFromDiscontinuedOperations</v>
          </cell>
          <cell r="DO43">
            <v>3</v>
          </cell>
          <cell r="DP43" t="str">
            <v>ISO4217:USD</v>
          </cell>
          <cell r="DQ43" t="b">
            <v>0</v>
          </cell>
        </row>
        <row r="44">
          <cell r="A44" t="str">
            <v>Acquisition, net of cash acquired</v>
          </cell>
          <cell r="H44">
            <v>0</v>
          </cell>
          <cell r="I44">
            <v>0</v>
          </cell>
          <cell r="J44">
            <v>0</v>
          </cell>
          <cell r="K44">
            <v>-49296</v>
          </cell>
          <cell r="L44">
            <v>0</v>
          </cell>
          <cell r="M44">
            <v>0</v>
          </cell>
          <cell r="N44">
            <v>-20536</v>
          </cell>
          <cell r="O44">
            <v>0</v>
          </cell>
          <cell r="P44">
            <v>0</v>
          </cell>
          <cell r="Q44">
            <v>0</v>
          </cell>
          <cell r="R44">
            <v>-63145</v>
          </cell>
          <cell r="S44">
            <v>0</v>
          </cell>
          <cell r="T44">
            <v>0</v>
          </cell>
          <cell r="U44">
            <v>0</v>
          </cell>
          <cell r="V44">
            <v>0</v>
          </cell>
          <cell r="W44">
            <v>0</v>
          </cell>
          <cell r="X44">
            <v>0</v>
          </cell>
          <cell r="AC44" t="str">
            <v>Acquisition, net of cash acquired</v>
          </cell>
          <cell r="AD44">
            <v>0</v>
          </cell>
          <cell r="AE44">
            <v>0</v>
          </cell>
          <cell r="AG44">
            <v>0</v>
          </cell>
          <cell r="AH44">
            <v>0</v>
          </cell>
          <cell r="AJ44">
            <v>-53241</v>
          </cell>
          <cell r="AK44">
            <v>3945</v>
          </cell>
          <cell r="AL44">
            <v>0</v>
          </cell>
          <cell r="AM44">
            <v>0</v>
          </cell>
          <cell r="AN44">
            <v>-49296</v>
          </cell>
          <cell r="AP44">
            <v>0</v>
          </cell>
          <cell r="AQ44">
            <v>0</v>
          </cell>
          <cell r="AR44">
            <v>0</v>
          </cell>
          <cell r="AS44">
            <v>0</v>
          </cell>
          <cell r="AT44">
            <v>0</v>
          </cell>
          <cell r="AV44">
            <v>0</v>
          </cell>
          <cell r="AW44">
            <v>0</v>
          </cell>
          <cell r="AX44">
            <v>0</v>
          </cell>
          <cell r="AY44">
            <v>0</v>
          </cell>
          <cell r="AZ44">
            <v>0</v>
          </cell>
          <cell r="BB44">
            <v>0</v>
          </cell>
          <cell r="BC44">
            <v>0</v>
          </cell>
          <cell r="BD44">
            <v>0</v>
          </cell>
          <cell r="BE44">
            <v>-20536</v>
          </cell>
          <cell r="BF44">
            <v>-20536</v>
          </cell>
          <cell r="BH44">
            <v>0</v>
          </cell>
          <cell r="BI44">
            <v>0</v>
          </cell>
          <cell r="BJ44">
            <v>0</v>
          </cell>
          <cell r="BK44">
            <v>0</v>
          </cell>
          <cell r="BL44">
            <v>0</v>
          </cell>
          <cell r="BZ44">
            <v>0</v>
          </cell>
          <cell r="CA44">
            <v>-62909</v>
          </cell>
          <cell r="CB44">
            <v>0</v>
          </cell>
          <cell r="CC44">
            <v>-236</v>
          </cell>
          <cell r="CD44">
            <v>-63145</v>
          </cell>
          <cell r="CF44">
            <v>0</v>
          </cell>
          <cell r="CG44">
            <v>0</v>
          </cell>
          <cell r="CJ44">
            <v>0</v>
          </cell>
          <cell r="DN44" t="str">
            <v>mstag:netDisposalsAcquisitions</v>
          </cell>
          <cell r="DO44">
            <v>3</v>
          </cell>
          <cell r="DP44" t="str">
            <v>ISO4217:USD</v>
          </cell>
          <cell r="DQ44" t="b">
            <v>0</v>
          </cell>
        </row>
        <row r="45">
          <cell r="A45" t="str">
            <v>Proceeds from sale of PP&amp;E</v>
          </cell>
          <cell r="E45">
            <v>193</v>
          </cell>
          <cell r="F45">
            <v>153</v>
          </cell>
          <cell r="G45">
            <v>105</v>
          </cell>
          <cell r="H45">
            <v>119</v>
          </cell>
          <cell r="I45">
            <v>801</v>
          </cell>
          <cell r="J45">
            <v>293</v>
          </cell>
          <cell r="K45">
            <v>6038</v>
          </cell>
          <cell r="L45">
            <v>7039</v>
          </cell>
          <cell r="M45">
            <v>52861</v>
          </cell>
          <cell r="N45">
            <v>8534</v>
          </cell>
          <cell r="O45">
            <v>2278</v>
          </cell>
          <cell r="P45">
            <v>1273</v>
          </cell>
          <cell r="Q45">
            <v>1653</v>
          </cell>
          <cell r="R45">
            <v>1935</v>
          </cell>
          <cell r="S45">
            <v>875</v>
          </cell>
          <cell r="T45">
            <v>0</v>
          </cell>
          <cell r="U45">
            <v>0</v>
          </cell>
          <cell r="V45">
            <v>0</v>
          </cell>
          <cell r="W45">
            <v>0</v>
          </cell>
          <cell r="X45">
            <v>0</v>
          </cell>
          <cell r="AC45" t="str">
            <v>Proceeds from sale of PP&amp;E</v>
          </cell>
          <cell r="AD45">
            <v>25</v>
          </cell>
          <cell r="AE45">
            <v>217</v>
          </cell>
          <cell r="AF45">
            <v>41</v>
          </cell>
          <cell r="AG45">
            <v>10</v>
          </cell>
          <cell r="AH45">
            <v>293</v>
          </cell>
          <cell r="AJ45">
            <v>14</v>
          </cell>
          <cell r="AK45">
            <v>2387</v>
          </cell>
          <cell r="AL45">
            <v>226</v>
          </cell>
          <cell r="AM45">
            <v>3411</v>
          </cell>
          <cell r="AN45">
            <v>6038</v>
          </cell>
          <cell r="AP45">
            <v>6069</v>
          </cell>
          <cell r="AQ45">
            <v>590</v>
          </cell>
          <cell r="AR45">
            <v>116</v>
          </cell>
          <cell r="AS45">
            <v>264</v>
          </cell>
          <cell r="AT45">
            <v>7039</v>
          </cell>
          <cell r="AV45">
            <v>389</v>
          </cell>
          <cell r="AW45">
            <v>156</v>
          </cell>
          <cell r="AX45">
            <v>521</v>
          </cell>
          <cell r="AY45">
            <v>51795</v>
          </cell>
          <cell r="AZ45">
            <v>52861</v>
          </cell>
          <cell r="BB45">
            <v>104</v>
          </cell>
          <cell r="BC45">
            <v>797</v>
          </cell>
          <cell r="BD45">
            <v>5854</v>
          </cell>
          <cell r="BE45">
            <v>1779</v>
          </cell>
          <cell r="BF45">
            <v>8534</v>
          </cell>
          <cell r="BH45">
            <v>165</v>
          </cell>
          <cell r="BI45">
            <v>1129</v>
          </cell>
          <cell r="BJ45">
            <v>152</v>
          </cell>
          <cell r="BK45">
            <v>832</v>
          </cell>
          <cell r="BL45">
            <v>2278</v>
          </cell>
          <cell r="BN45">
            <v>71</v>
          </cell>
          <cell r="BO45">
            <v>400</v>
          </cell>
          <cell r="BP45">
            <v>628</v>
          </cell>
          <cell r="BQ45">
            <v>174</v>
          </cell>
          <cell r="BR45">
            <v>1273</v>
          </cell>
          <cell r="BT45">
            <v>667</v>
          </cell>
          <cell r="BU45">
            <v>412</v>
          </cell>
          <cell r="BV45">
            <v>169</v>
          </cell>
          <cell r="BW45">
            <v>405</v>
          </cell>
          <cell r="BX45">
            <v>1653</v>
          </cell>
          <cell r="BZ45">
            <v>350</v>
          </cell>
          <cell r="CA45">
            <v>315</v>
          </cell>
          <cell r="CB45">
            <v>128</v>
          </cell>
          <cell r="CC45">
            <v>1142</v>
          </cell>
          <cell r="CD45">
            <v>1935</v>
          </cell>
          <cell r="CF45">
            <v>186</v>
          </cell>
          <cell r="CG45">
            <v>279</v>
          </cell>
          <cell r="CH45">
            <v>144</v>
          </cell>
          <cell r="CI45">
            <v>266</v>
          </cell>
          <cell r="CJ45">
            <v>875</v>
          </cell>
          <cell r="CL45">
            <v>223</v>
          </cell>
          <cell r="CM45">
            <v>1230</v>
          </cell>
          <cell r="CN45">
            <v>381</v>
          </cell>
          <cell r="DN45" t="str">
            <v>mstag:proceedsFromSaleOfPpeAndIntangibleAssets</v>
          </cell>
          <cell r="DO45">
            <v>3</v>
          </cell>
          <cell r="DP45" t="str">
            <v>ISO4217:USD</v>
          </cell>
          <cell r="DQ45" t="b">
            <v>0</v>
          </cell>
        </row>
        <row r="46">
          <cell r="A46" t="str">
            <v>Proceeds from sale of ST investments</v>
          </cell>
          <cell r="E46">
            <v>0</v>
          </cell>
          <cell r="F46">
            <v>-8894</v>
          </cell>
          <cell r="G46">
            <v>6649</v>
          </cell>
          <cell r="H46">
            <v>-21335</v>
          </cell>
          <cell r="I46">
            <v>22410</v>
          </cell>
          <cell r="J46">
            <v>0</v>
          </cell>
          <cell r="K46">
            <v>500</v>
          </cell>
          <cell r="L46">
            <v>0</v>
          </cell>
          <cell r="M46">
            <v>0</v>
          </cell>
          <cell r="N46">
            <v>0</v>
          </cell>
          <cell r="O46">
            <v>0</v>
          </cell>
          <cell r="P46">
            <v>0</v>
          </cell>
          <cell r="Q46">
            <v>0</v>
          </cell>
          <cell r="R46">
            <v>0</v>
          </cell>
          <cell r="S46">
            <v>0</v>
          </cell>
          <cell r="T46">
            <v>0</v>
          </cell>
          <cell r="U46">
            <v>0</v>
          </cell>
          <cell r="V46">
            <v>0</v>
          </cell>
          <cell r="W46">
            <v>0</v>
          </cell>
          <cell r="X46">
            <v>0</v>
          </cell>
          <cell r="AC46" t="str">
            <v>Proceeds from sale of ST investments</v>
          </cell>
          <cell r="AD46">
            <v>0</v>
          </cell>
          <cell r="AE46">
            <v>0</v>
          </cell>
          <cell r="AG46">
            <v>0</v>
          </cell>
          <cell r="AH46">
            <v>0</v>
          </cell>
          <cell r="AJ46">
            <v>0</v>
          </cell>
          <cell r="AK46">
            <v>0</v>
          </cell>
          <cell r="AL46">
            <v>0</v>
          </cell>
          <cell r="AM46">
            <v>500</v>
          </cell>
          <cell r="AN46">
            <v>500</v>
          </cell>
          <cell r="AP46">
            <v>0</v>
          </cell>
          <cell r="AQ46">
            <v>0</v>
          </cell>
          <cell r="AR46">
            <v>0</v>
          </cell>
          <cell r="AS46">
            <v>0</v>
          </cell>
          <cell r="AT46">
            <v>0</v>
          </cell>
          <cell r="AV46">
            <v>0</v>
          </cell>
          <cell r="AW46">
            <v>0</v>
          </cell>
          <cell r="AX46">
            <v>0</v>
          </cell>
          <cell r="AY46">
            <v>0</v>
          </cell>
          <cell r="AZ46">
            <v>0</v>
          </cell>
          <cell r="BB46">
            <v>0</v>
          </cell>
          <cell r="BC46">
            <v>0</v>
          </cell>
          <cell r="BD46">
            <v>0</v>
          </cell>
          <cell r="BE46">
            <v>0</v>
          </cell>
          <cell r="BF46">
            <v>0</v>
          </cell>
          <cell r="BH46">
            <v>0</v>
          </cell>
          <cell r="BI46">
            <v>0</v>
          </cell>
          <cell r="BJ46">
            <v>0</v>
          </cell>
          <cell r="BK46">
            <v>0</v>
          </cell>
          <cell r="BL46">
            <v>0</v>
          </cell>
          <cell r="DN46" t="str">
            <v>mstag:proceedsFromSaleOfFundsUsedTopurchaseSecuritiesAndOtherInvestments</v>
          </cell>
          <cell r="DO46">
            <v>3</v>
          </cell>
          <cell r="DP46" t="str">
            <v>ISO4217:USD</v>
          </cell>
          <cell r="DQ46" t="b">
            <v>0</v>
          </cell>
        </row>
        <row r="47">
          <cell r="A47" t="str">
            <v>Payments received on notes receivable</v>
          </cell>
          <cell r="E47">
            <v>420</v>
          </cell>
          <cell r="F47">
            <v>7343</v>
          </cell>
          <cell r="G47">
            <v>10</v>
          </cell>
          <cell r="H47">
            <v>47</v>
          </cell>
          <cell r="I47">
            <v>51</v>
          </cell>
          <cell r="J47">
            <v>898</v>
          </cell>
          <cell r="K47">
            <v>372</v>
          </cell>
          <cell r="L47">
            <v>1265</v>
          </cell>
          <cell r="M47">
            <v>604</v>
          </cell>
          <cell r="N47">
            <v>721</v>
          </cell>
          <cell r="O47">
            <v>862</v>
          </cell>
          <cell r="P47">
            <v>871</v>
          </cell>
          <cell r="Q47">
            <v>2634</v>
          </cell>
          <cell r="R47">
            <v>4558</v>
          </cell>
          <cell r="S47">
            <v>5174</v>
          </cell>
          <cell r="T47">
            <v>0</v>
          </cell>
          <cell r="U47">
            <v>0</v>
          </cell>
          <cell r="V47">
            <v>0</v>
          </cell>
          <cell r="W47">
            <v>0</v>
          </cell>
          <cell r="X47">
            <v>0</v>
          </cell>
          <cell r="AC47" t="str">
            <v>Payments received on notes receivable</v>
          </cell>
          <cell r="AD47">
            <v>0</v>
          </cell>
          <cell r="AE47">
            <v>0</v>
          </cell>
          <cell r="AG47">
            <v>898</v>
          </cell>
          <cell r="AH47">
            <v>898</v>
          </cell>
          <cell r="AJ47">
            <v>0</v>
          </cell>
          <cell r="AK47">
            <v>0</v>
          </cell>
          <cell r="AL47">
            <v>0</v>
          </cell>
          <cell r="AM47">
            <v>372</v>
          </cell>
          <cell r="AN47">
            <v>372</v>
          </cell>
          <cell r="AP47">
            <v>767</v>
          </cell>
          <cell r="AQ47">
            <v>120</v>
          </cell>
          <cell r="AR47">
            <v>174</v>
          </cell>
          <cell r="AS47">
            <v>204</v>
          </cell>
          <cell r="AT47">
            <v>1265</v>
          </cell>
          <cell r="AV47">
            <v>164</v>
          </cell>
          <cell r="AW47">
            <v>111</v>
          </cell>
          <cell r="AX47">
            <v>167</v>
          </cell>
          <cell r="AY47">
            <v>162</v>
          </cell>
          <cell r="AZ47">
            <v>604</v>
          </cell>
          <cell r="BB47">
            <v>156</v>
          </cell>
          <cell r="BC47">
            <v>164</v>
          </cell>
          <cell r="BD47">
            <v>159</v>
          </cell>
          <cell r="BE47">
            <v>242</v>
          </cell>
          <cell r="BF47">
            <v>721</v>
          </cell>
          <cell r="BH47">
            <v>172</v>
          </cell>
          <cell r="BI47">
            <v>179</v>
          </cell>
          <cell r="BJ47">
            <v>234</v>
          </cell>
          <cell r="BK47">
            <v>277</v>
          </cell>
          <cell r="BL47">
            <v>862</v>
          </cell>
          <cell r="BN47">
            <v>173</v>
          </cell>
          <cell r="BO47">
            <v>114</v>
          </cell>
          <cell r="BP47">
            <v>26</v>
          </cell>
          <cell r="BQ47">
            <v>558</v>
          </cell>
          <cell r="BR47">
            <v>871</v>
          </cell>
          <cell r="BT47">
            <v>936</v>
          </cell>
          <cell r="BU47">
            <v>920</v>
          </cell>
          <cell r="BV47">
            <v>375</v>
          </cell>
          <cell r="BW47">
            <v>403</v>
          </cell>
          <cell r="BX47">
            <v>2634</v>
          </cell>
          <cell r="BZ47">
            <v>1205</v>
          </cell>
          <cell r="CA47">
            <v>1026</v>
          </cell>
          <cell r="CB47">
            <v>1188</v>
          </cell>
          <cell r="CC47">
            <v>1139</v>
          </cell>
          <cell r="CD47">
            <v>4558</v>
          </cell>
          <cell r="CF47">
            <v>1055</v>
          </cell>
          <cell r="CG47">
            <v>1286</v>
          </cell>
          <cell r="CH47">
            <v>1524</v>
          </cell>
          <cell r="CI47">
            <v>1309</v>
          </cell>
          <cell r="CJ47">
            <v>5174</v>
          </cell>
          <cell r="CL47">
            <v>1132</v>
          </cell>
          <cell r="CM47">
            <v>1428</v>
          </cell>
          <cell r="CN47">
            <v>1297</v>
          </cell>
          <cell r="DN47" t="str">
            <v>mstag:netDecreaseInNotesReceivable</v>
          </cell>
          <cell r="DO47">
            <v>3</v>
          </cell>
          <cell r="DP47" t="str">
            <v>ISO4217:USD</v>
          </cell>
          <cell r="DQ47" t="b">
            <v>0</v>
          </cell>
        </row>
        <row r="48">
          <cell r="A48" t="str">
            <v>Advances made on notes receivable</v>
          </cell>
          <cell r="E48">
            <v>-2183</v>
          </cell>
          <cell r="F48">
            <v>-1176</v>
          </cell>
          <cell r="G48">
            <v>-1392</v>
          </cell>
          <cell r="H48">
            <v>-195</v>
          </cell>
          <cell r="I48">
            <v>-21</v>
          </cell>
          <cell r="J48">
            <v>-1668</v>
          </cell>
          <cell r="K48">
            <v>-650</v>
          </cell>
          <cell r="L48">
            <v>-70</v>
          </cell>
          <cell r="M48">
            <v>0</v>
          </cell>
          <cell r="N48">
            <v>0</v>
          </cell>
          <cell r="O48">
            <v>0</v>
          </cell>
          <cell r="P48">
            <v>0</v>
          </cell>
          <cell r="Q48">
            <v>0</v>
          </cell>
          <cell r="R48">
            <v>-7261</v>
          </cell>
          <cell r="S48">
            <v>0</v>
          </cell>
          <cell r="T48">
            <v>0</v>
          </cell>
          <cell r="U48">
            <v>0</v>
          </cell>
          <cell r="V48">
            <v>0</v>
          </cell>
          <cell r="W48">
            <v>0</v>
          </cell>
          <cell r="X48">
            <v>0</v>
          </cell>
          <cell r="AC48" t="str">
            <v>Advances made on notes receivable</v>
          </cell>
          <cell r="AD48">
            <v>0</v>
          </cell>
          <cell r="AE48">
            <v>0</v>
          </cell>
          <cell r="AG48">
            <v>-1668</v>
          </cell>
          <cell r="AH48">
            <v>-1668</v>
          </cell>
          <cell r="AJ48">
            <v>0</v>
          </cell>
          <cell r="AK48">
            <v>0</v>
          </cell>
          <cell r="AL48">
            <v>0</v>
          </cell>
          <cell r="AM48">
            <v>-650</v>
          </cell>
          <cell r="AN48">
            <v>-650</v>
          </cell>
          <cell r="AP48">
            <v>-70</v>
          </cell>
          <cell r="AQ48">
            <v>0</v>
          </cell>
          <cell r="AR48">
            <v>0</v>
          </cell>
          <cell r="AS48">
            <v>0</v>
          </cell>
          <cell r="AT48">
            <v>-70</v>
          </cell>
          <cell r="AV48">
            <v>0</v>
          </cell>
          <cell r="AW48">
            <v>0</v>
          </cell>
          <cell r="AX48">
            <v>0</v>
          </cell>
          <cell r="AY48">
            <v>0</v>
          </cell>
          <cell r="AZ48">
            <v>0</v>
          </cell>
          <cell r="BB48">
            <v>0</v>
          </cell>
          <cell r="BC48">
            <v>0</v>
          </cell>
          <cell r="BD48">
            <v>0</v>
          </cell>
          <cell r="BE48">
            <v>0</v>
          </cell>
          <cell r="BF48">
            <v>0</v>
          </cell>
          <cell r="BH48">
            <v>0</v>
          </cell>
          <cell r="BI48">
            <v>0</v>
          </cell>
          <cell r="BJ48">
            <v>0</v>
          </cell>
          <cell r="BK48">
            <v>0</v>
          </cell>
          <cell r="BL48">
            <v>0</v>
          </cell>
          <cell r="BT48">
            <v>0</v>
          </cell>
          <cell r="BZ48">
            <v>-6896</v>
          </cell>
          <cell r="CA48">
            <v>-259</v>
          </cell>
          <cell r="CB48">
            <v>-106</v>
          </cell>
          <cell r="CC48">
            <v>0</v>
          </cell>
          <cell r="CD48">
            <v>-7261</v>
          </cell>
          <cell r="CF48">
            <v>0</v>
          </cell>
          <cell r="CG48">
            <v>0</v>
          </cell>
          <cell r="CJ48">
            <v>0</v>
          </cell>
          <cell r="DN48" t="str">
            <v>mstag:netDecreaseInNotesReceivable</v>
          </cell>
          <cell r="DO48">
            <v>3</v>
          </cell>
          <cell r="DP48" t="str">
            <v>ISO4217:USD</v>
          </cell>
          <cell r="DQ48" t="b">
            <v>0</v>
          </cell>
        </row>
        <row r="49">
          <cell r="A49" t="str">
            <v>Investment in other assets</v>
          </cell>
          <cell r="E49">
            <v>0</v>
          </cell>
          <cell r="F49">
            <v>0</v>
          </cell>
          <cell r="G49">
            <v>0</v>
          </cell>
          <cell r="H49">
            <v>0</v>
          </cell>
          <cell r="I49">
            <v>0</v>
          </cell>
          <cell r="M49">
            <v>-11995</v>
          </cell>
          <cell r="N49">
            <v>1956</v>
          </cell>
          <cell r="O49">
            <v>-6268</v>
          </cell>
          <cell r="P49">
            <v>3793</v>
          </cell>
          <cell r="Q49">
            <v>-2787</v>
          </cell>
          <cell r="R49">
            <v>-1</v>
          </cell>
          <cell r="S49">
            <v>-2379</v>
          </cell>
          <cell r="T49">
            <v>0</v>
          </cell>
          <cell r="U49">
            <v>0</v>
          </cell>
          <cell r="V49">
            <v>0</v>
          </cell>
          <cell r="W49">
            <v>0</v>
          </cell>
          <cell r="X49">
            <v>0</v>
          </cell>
          <cell r="AC49" t="str">
            <v>Investment in other assets</v>
          </cell>
          <cell r="AD49">
            <v>0</v>
          </cell>
          <cell r="AE49">
            <v>-489</v>
          </cell>
          <cell r="AF49">
            <v>-297</v>
          </cell>
          <cell r="AG49">
            <v>786</v>
          </cell>
          <cell r="AJ49">
            <v>17</v>
          </cell>
          <cell r="AK49">
            <v>17</v>
          </cell>
          <cell r="AL49">
            <v>-489</v>
          </cell>
          <cell r="AM49">
            <v>455</v>
          </cell>
          <cell r="AP49">
            <v>0</v>
          </cell>
          <cell r="AQ49">
            <v>0</v>
          </cell>
          <cell r="AR49">
            <v>0</v>
          </cell>
          <cell r="AS49">
            <v>0</v>
          </cell>
          <cell r="AV49">
            <v>289</v>
          </cell>
          <cell r="AW49">
            <v>-1757</v>
          </cell>
          <cell r="AX49">
            <v>-209</v>
          </cell>
          <cell r="AY49">
            <v>-10318</v>
          </cell>
          <cell r="AZ49">
            <v>-11995</v>
          </cell>
          <cell r="BB49">
            <v>-720</v>
          </cell>
          <cell r="BC49">
            <v>-460</v>
          </cell>
          <cell r="BD49">
            <v>203</v>
          </cell>
          <cell r="BE49">
            <v>2933</v>
          </cell>
          <cell r="BF49">
            <v>1956</v>
          </cell>
          <cell r="BH49">
            <v>381</v>
          </cell>
          <cell r="BI49">
            <v>-499</v>
          </cell>
          <cell r="BJ49">
            <v>-1726</v>
          </cell>
          <cell r="BK49">
            <v>-4424</v>
          </cell>
          <cell r="BL49">
            <v>-6268</v>
          </cell>
          <cell r="BN49">
            <v>-1974</v>
          </cell>
          <cell r="BO49">
            <v>-422</v>
          </cell>
          <cell r="BP49">
            <v>1808</v>
          </cell>
          <cell r="BQ49">
            <v>4381</v>
          </cell>
          <cell r="BR49">
            <v>3793</v>
          </cell>
          <cell r="BT49">
            <v>-1428</v>
          </cell>
          <cell r="BU49">
            <v>-1027</v>
          </cell>
          <cell r="BV49">
            <v>1950</v>
          </cell>
          <cell r="BW49">
            <v>-2282</v>
          </cell>
          <cell r="BX49">
            <v>-2787</v>
          </cell>
          <cell r="BZ49">
            <v>1532</v>
          </cell>
          <cell r="CA49">
            <v>-144</v>
          </cell>
          <cell r="CB49">
            <v>-343</v>
          </cell>
          <cell r="CC49">
            <v>-1046</v>
          </cell>
          <cell r="CD49">
            <v>-1</v>
          </cell>
          <cell r="CF49">
            <v>-497</v>
          </cell>
          <cell r="CG49">
            <v>-311</v>
          </cell>
          <cell r="CH49">
            <v>-1365</v>
          </cell>
          <cell r="CI49">
            <v>-206</v>
          </cell>
          <cell r="CJ49">
            <v>-2379</v>
          </cell>
          <cell r="CL49">
            <v>-1402</v>
          </cell>
          <cell r="CM49">
            <v>-693</v>
          </cell>
          <cell r="CN49">
            <v>-441</v>
          </cell>
          <cell r="DN49" t="str">
            <v>mstag:proceedsFromSaleOfFundsUsedTopurchaseSecuritiesAndOtherInvestments</v>
          </cell>
          <cell r="DO49">
            <v>3</v>
          </cell>
          <cell r="DP49" t="str">
            <v>ISO4217:USD</v>
          </cell>
          <cell r="DQ49" t="b">
            <v>0</v>
          </cell>
        </row>
        <row r="50">
          <cell r="A50" t="str">
            <v>Net Cash from Investing Activities</v>
          </cell>
          <cell r="E50">
            <v>-6161</v>
          </cell>
          <cell r="F50">
            <v>-11097</v>
          </cell>
          <cell r="G50">
            <v>-8336</v>
          </cell>
          <cell r="H50">
            <v>-49916</v>
          </cell>
          <cell r="I50">
            <v>-11218</v>
          </cell>
          <cell r="J50">
            <v>-37657</v>
          </cell>
          <cell r="K50">
            <v>-100768</v>
          </cell>
          <cell r="L50">
            <v>-77768</v>
          </cell>
          <cell r="M50">
            <v>-40517</v>
          </cell>
          <cell r="N50">
            <v>-77846</v>
          </cell>
          <cell r="O50">
            <v>-105385</v>
          </cell>
          <cell r="P50">
            <v>-130560</v>
          </cell>
          <cell r="Q50">
            <v>-171986</v>
          </cell>
          <cell r="R50">
            <v>-269073</v>
          </cell>
          <cell r="S50">
            <v>-225201</v>
          </cell>
          <cell r="T50">
            <v>-270113.58375942637</v>
          </cell>
          <cell r="U50">
            <v>-257539.27460112568</v>
          </cell>
          <cell r="V50">
            <v>-291688.89235028037</v>
          </cell>
          <cell r="W50">
            <v>-320379.69827310019</v>
          </cell>
          <cell r="X50">
            <v>-342647.49010620901</v>
          </cell>
          <cell r="AC50" t="str">
            <v>Net Cash from Investing Activities</v>
          </cell>
          <cell r="AD50">
            <v>-9024</v>
          </cell>
          <cell r="AE50">
            <v>-7245</v>
          </cell>
          <cell r="AF50">
            <v>-9304</v>
          </cell>
          <cell r="AG50">
            <v>-12084</v>
          </cell>
          <cell r="AH50">
            <v>-37657</v>
          </cell>
          <cell r="AJ50">
            <v>-64639</v>
          </cell>
          <cell r="AK50">
            <v>-2962</v>
          </cell>
          <cell r="AL50">
            <v>-16858</v>
          </cell>
          <cell r="AM50">
            <v>-16309</v>
          </cell>
          <cell r="AN50">
            <v>-100768</v>
          </cell>
          <cell r="AP50">
            <v>-8582</v>
          </cell>
          <cell r="AQ50">
            <v>-16319</v>
          </cell>
          <cell r="AR50">
            <v>-21471</v>
          </cell>
          <cell r="AS50">
            <v>-31396</v>
          </cell>
          <cell r="AT50">
            <v>-77768</v>
          </cell>
          <cell r="AV50">
            <v>-21146</v>
          </cell>
          <cell r="AW50">
            <v>-22559</v>
          </cell>
          <cell r="AX50">
            <v>-20993</v>
          </cell>
          <cell r="AY50">
            <v>24181</v>
          </cell>
          <cell r="AZ50">
            <v>-40517</v>
          </cell>
          <cell r="BB50">
            <v>-12383</v>
          </cell>
          <cell r="BC50">
            <v>-16128</v>
          </cell>
          <cell r="BD50">
            <v>-11697</v>
          </cell>
          <cell r="BE50">
            <v>-37638</v>
          </cell>
          <cell r="BF50">
            <v>-77846</v>
          </cell>
          <cell r="BH50">
            <v>-20710</v>
          </cell>
          <cell r="BI50">
            <v>-23106</v>
          </cell>
          <cell r="BJ50">
            <v>-28607</v>
          </cell>
          <cell r="BK50">
            <v>-32962</v>
          </cell>
          <cell r="BL50">
            <v>-105385</v>
          </cell>
          <cell r="BN50">
            <v>-33919</v>
          </cell>
          <cell r="BO50">
            <v>-35318</v>
          </cell>
          <cell r="BP50">
            <v>-29986</v>
          </cell>
          <cell r="BQ50">
            <v>-31337</v>
          </cell>
          <cell r="BR50">
            <v>-130560</v>
          </cell>
          <cell r="BT50">
            <v>-39903</v>
          </cell>
          <cell r="BU50">
            <v>-41364</v>
          </cell>
          <cell r="BV50">
            <v>-41979</v>
          </cell>
          <cell r="BW50">
            <v>-48740</v>
          </cell>
          <cell r="BX50">
            <v>-171986</v>
          </cell>
          <cell r="BZ50">
            <v>-49379</v>
          </cell>
          <cell r="CA50">
            <v>-118895</v>
          </cell>
          <cell r="CB50">
            <v>-46240</v>
          </cell>
          <cell r="CC50">
            <v>-54559</v>
          </cell>
          <cell r="CD50">
            <v>-269073</v>
          </cell>
          <cell r="CF50">
            <v>-46706</v>
          </cell>
          <cell r="CG50">
            <v>-70732</v>
          </cell>
          <cell r="CH50">
            <v>-55128</v>
          </cell>
          <cell r="CI50">
            <v>-52635</v>
          </cell>
          <cell r="CJ50">
            <v>-225201</v>
          </cell>
          <cell r="CL50">
            <v>-64136</v>
          </cell>
          <cell r="CM50">
            <v>-74568</v>
          </cell>
          <cell r="CN50">
            <v>-77771</v>
          </cell>
        </row>
        <row r="52">
          <cell r="A52" t="str">
            <v>Borrowings on notes payable to bank</v>
          </cell>
          <cell r="E52">
            <v>2700</v>
          </cell>
          <cell r="F52">
            <v>1300</v>
          </cell>
          <cell r="G52">
            <v>0</v>
          </cell>
          <cell r="H52">
            <v>9100</v>
          </cell>
          <cell r="I52">
            <v>3000</v>
          </cell>
          <cell r="J52">
            <v>0</v>
          </cell>
          <cell r="K52">
            <v>5000</v>
          </cell>
          <cell r="L52">
            <v>7130</v>
          </cell>
          <cell r="M52">
            <v>30000</v>
          </cell>
          <cell r="N52">
            <v>5000</v>
          </cell>
          <cell r="O52">
            <v>0</v>
          </cell>
          <cell r="P52">
            <v>0</v>
          </cell>
          <cell r="Q52">
            <v>0</v>
          </cell>
          <cell r="R52">
            <v>0</v>
          </cell>
          <cell r="S52">
            <v>0</v>
          </cell>
          <cell r="T52">
            <v>0</v>
          </cell>
          <cell r="U52">
            <v>0</v>
          </cell>
          <cell r="V52">
            <v>0</v>
          </cell>
          <cell r="W52">
            <v>0</v>
          </cell>
          <cell r="X52">
            <v>0</v>
          </cell>
          <cell r="AC52" t="str">
            <v>Borrowings on notes payable to bank</v>
          </cell>
          <cell r="AD52">
            <v>2000</v>
          </cell>
          <cell r="AE52">
            <v>7200</v>
          </cell>
          <cell r="AF52">
            <v>2000</v>
          </cell>
          <cell r="AG52">
            <v>-11200</v>
          </cell>
          <cell r="AH52">
            <v>0</v>
          </cell>
          <cell r="AJ52">
            <v>0</v>
          </cell>
          <cell r="AK52">
            <v>0</v>
          </cell>
          <cell r="AL52">
            <v>0</v>
          </cell>
          <cell r="AM52">
            <v>5000</v>
          </cell>
          <cell r="AN52">
            <v>5000</v>
          </cell>
          <cell r="AP52">
            <v>0</v>
          </cell>
          <cell r="AQ52">
            <v>2240</v>
          </cell>
          <cell r="AR52">
            <v>2760</v>
          </cell>
          <cell r="AS52">
            <v>2130</v>
          </cell>
          <cell r="AT52">
            <v>7130</v>
          </cell>
          <cell r="AV52">
            <v>7130</v>
          </cell>
          <cell r="AW52">
            <v>0</v>
          </cell>
          <cell r="AX52">
            <v>0</v>
          </cell>
          <cell r="AY52">
            <v>22870</v>
          </cell>
          <cell r="AZ52">
            <v>30000</v>
          </cell>
          <cell r="BB52">
            <v>0</v>
          </cell>
          <cell r="BC52">
            <v>0</v>
          </cell>
          <cell r="BD52">
            <v>0</v>
          </cell>
          <cell r="BE52">
            <v>5000</v>
          </cell>
          <cell r="BF52">
            <v>5000</v>
          </cell>
          <cell r="BH52">
            <v>0</v>
          </cell>
          <cell r="BI52">
            <v>0</v>
          </cell>
          <cell r="BJ52">
            <v>0</v>
          </cell>
          <cell r="BK52">
            <v>0</v>
          </cell>
          <cell r="BL52">
            <v>0</v>
          </cell>
          <cell r="CF52">
            <v>0</v>
          </cell>
          <cell r="DN52" t="str">
            <v>mstag:proceedsFromIssuanceAndCashUsedToRepayShortTermBorrowings</v>
          </cell>
          <cell r="DO52">
            <v>3</v>
          </cell>
          <cell r="DP52" t="str">
            <v>ISO4217:USD</v>
          </cell>
          <cell r="DQ52" t="b">
            <v>0</v>
          </cell>
        </row>
        <row r="53">
          <cell r="A53" t="str">
            <v>Payments on notes payable to bank</v>
          </cell>
          <cell r="E53">
            <v>-500</v>
          </cell>
          <cell r="F53">
            <v>-3900</v>
          </cell>
          <cell r="G53">
            <v>0</v>
          </cell>
          <cell r="H53">
            <v>-9100</v>
          </cell>
          <cell r="I53">
            <v>0</v>
          </cell>
          <cell r="J53">
            <v>0</v>
          </cell>
          <cell r="K53">
            <v>0</v>
          </cell>
          <cell r="L53">
            <v>-7130</v>
          </cell>
          <cell r="M53">
            <v>0</v>
          </cell>
          <cell r="N53">
            <v>-35000</v>
          </cell>
          <cell r="O53">
            <v>-5000</v>
          </cell>
          <cell r="P53">
            <v>0</v>
          </cell>
          <cell r="Q53">
            <v>0</v>
          </cell>
          <cell r="R53">
            <v>0</v>
          </cell>
          <cell r="S53">
            <v>0</v>
          </cell>
          <cell r="T53">
            <v>0</v>
          </cell>
          <cell r="U53">
            <v>0</v>
          </cell>
          <cell r="V53">
            <v>0</v>
          </cell>
          <cell r="W53">
            <v>0</v>
          </cell>
          <cell r="X53">
            <v>0</v>
          </cell>
          <cell r="AC53" t="str">
            <v>Payments on notes payable to bank</v>
          </cell>
          <cell r="AD53">
            <v>0</v>
          </cell>
          <cell r="AE53">
            <v>-500</v>
          </cell>
          <cell r="AF53">
            <v>0</v>
          </cell>
          <cell r="AG53">
            <v>500</v>
          </cell>
          <cell r="AH53">
            <v>0</v>
          </cell>
          <cell r="AJ53">
            <v>0</v>
          </cell>
          <cell r="AK53">
            <v>0</v>
          </cell>
          <cell r="AL53">
            <v>0</v>
          </cell>
          <cell r="AM53">
            <v>0</v>
          </cell>
          <cell r="AN53">
            <v>0</v>
          </cell>
          <cell r="AP53">
            <v>-5000</v>
          </cell>
          <cell r="AQ53">
            <v>0</v>
          </cell>
          <cell r="AR53">
            <v>0</v>
          </cell>
          <cell r="AS53">
            <v>-2130</v>
          </cell>
          <cell r="AT53">
            <v>-7130</v>
          </cell>
          <cell r="AV53">
            <v>-7130</v>
          </cell>
          <cell r="AW53">
            <v>0</v>
          </cell>
          <cell r="AX53">
            <v>0</v>
          </cell>
          <cell r="AY53">
            <v>7130</v>
          </cell>
          <cell r="AZ53">
            <v>0</v>
          </cell>
          <cell r="BB53">
            <v>-25000</v>
          </cell>
          <cell r="BC53">
            <v>-10000</v>
          </cell>
          <cell r="BD53">
            <v>0</v>
          </cell>
          <cell r="BE53">
            <v>0</v>
          </cell>
          <cell r="BF53">
            <v>-35000</v>
          </cell>
          <cell r="BH53">
            <v>-2000</v>
          </cell>
          <cell r="BI53">
            <v>-3000</v>
          </cell>
          <cell r="BJ53">
            <v>0</v>
          </cell>
          <cell r="BK53">
            <v>0</v>
          </cell>
          <cell r="BL53">
            <v>-5000</v>
          </cell>
          <cell r="BN53">
            <v>0</v>
          </cell>
          <cell r="BO53">
            <v>0</v>
          </cell>
          <cell r="BP53">
            <v>0</v>
          </cell>
          <cell r="BQ53">
            <v>0</v>
          </cell>
          <cell r="BR53">
            <v>0</v>
          </cell>
          <cell r="DN53" t="str">
            <v>mstag:proceedsFromIssuanceAndCashUsedToRepayShortTermBorrowings</v>
          </cell>
          <cell r="DO53">
            <v>3</v>
          </cell>
          <cell r="DP53" t="str">
            <v>ISO4217:USD</v>
          </cell>
          <cell r="DQ53" t="b">
            <v>0</v>
          </cell>
        </row>
        <row r="54">
          <cell r="A54" t="str">
            <v>Proceeds from issuance of long-term debt</v>
          </cell>
          <cell r="E54">
            <v>-804</v>
          </cell>
          <cell r="F54">
            <v>-2218</v>
          </cell>
          <cell r="G54">
            <v>-455</v>
          </cell>
          <cell r="H54">
            <v>15776</v>
          </cell>
          <cell r="I54">
            <v>0</v>
          </cell>
          <cell r="J54">
            <v>20500</v>
          </cell>
          <cell r="K54">
            <v>157860</v>
          </cell>
          <cell r="L54">
            <v>172892</v>
          </cell>
          <cell r="M54">
            <v>431159</v>
          </cell>
          <cell r="N54">
            <v>289974</v>
          </cell>
          <cell r="O54">
            <v>179640</v>
          </cell>
          <cell r="P54">
            <v>27900</v>
          </cell>
          <cell r="Q54">
            <v>0</v>
          </cell>
          <cell r="R54">
            <v>0</v>
          </cell>
          <cell r="S54">
            <v>88950</v>
          </cell>
          <cell r="T54">
            <v>25000</v>
          </cell>
          <cell r="U54">
            <v>0</v>
          </cell>
          <cell r="V54">
            <v>0</v>
          </cell>
          <cell r="W54">
            <v>0</v>
          </cell>
          <cell r="X54">
            <v>0</v>
          </cell>
          <cell r="AC54" t="str">
            <v>Proceeds from issuance of long-term debt</v>
          </cell>
          <cell r="AD54">
            <v>0</v>
          </cell>
          <cell r="AE54">
            <v>0</v>
          </cell>
          <cell r="AF54">
            <v>0</v>
          </cell>
          <cell r="AG54">
            <v>20500</v>
          </cell>
          <cell r="AH54">
            <v>20500</v>
          </cell>
          <cell r="AJ54">
            <v>82496</v>
          </cell>
          <cell r="AK54">
            <v>26700</v>
          </cell>
          <cell r="AL54">
            <v>36045</v>
          </cell>
          <cell r="AM54">
            <v>12619</v>
          </cell>
          <cell r="AN54">
            <v>157860</v>
          </cell>
          <cell r="AP54">
            <v>44868</v>
          </cell>
          <cell r="AQ54">
            <v>23190</v>
          </cell>
          <cell r="AR54">
            <v>15955</v>
          </cell>
          <cell r="AS54">
            <v>88879</v>
          </cell>
          <cell r="AT54">
            <v>172892</v>
          </cell>
          <cell r="AV54">
            <v>127289</v>
          </cell>
          <cell r="AW54">
            <v>149239</v>
          </cell>
          <cell r="AX54">
            <v>100960</v>
          </cell>
          <cell r="AY54">
            <v>53671</v>
          </cell>
          <cell r="AZ54">
            <v>431159</v>
          </cell>
          <cell r="BB54">
            <v>82485</v>
          </cell>
          <cell r="BC54">
            <v>109057</v>
          </cell>
          <cell r="BD54">
            <v>0</v>
          </cell>
          <cell r="BE54">
            <v>98432</v>
          </cell>
          <cell r="BF54">
            <v>289974</v>
          </cell>
          <cell r="BH54">
            <v>61150</v>
          </cell>
          <cell r="BI54">
            <v>14975</v>
          </cell>
          <cell r="BJ54">
            <v>73515</v>
          </cell>
          <cell r="BK54">
            <v>30000</v>
          </cell>
          <cell r="BL54">
            <v>179640</v>
          </cell>
          <cell r="BN54">
            <v>0</v>
          </cell>
          <cell r="BO54">
            <v>0</v>
          </cell>
          <cell r="BP54">
            <v>0</v>
          </cell>
          <cell r="BQ54">
            <v>27900</v>
          </cell>
          <cell r="BR54">
            <v>27900</v>
          </cell>
          <cell r="CD54">
            <v>0</v>
          </cell>
          <cell r="CF54">
            <v>0</v>
          </cell>
          <cell r="CG54">
            <v>75000</v>
          </cell>
          <cell r="CH54">
            <v>0</v>
          </cell>
          <cell r="CI54">
            <v>13950</v>
          </cell>
          <cell r="CJ54">
            <v>88950</v>
          </cell>
          <cell r="CL54">
            <v>16450</v>
          </cell>
          <cell r="CM54">
            <v>0</v>
          </cell>
          <cell r="CN54">
            <v>0</v>
          </cell>
          <cell r="DN54" t="str">
            <v>mstag:proceedsFromIssuanceAndCashUsedToRepayLongTermDebt</v>
          </cell>
          <cell r="DO54">
            <v>3</v>
          </cell>
          <cell r="DP54" t="str">
            <v>ISO4217:USD</v>
          </cell>
          <cell r="DQ54" t="b">
            <v>0</v>
          </cell>
        </row>
        <row r="55">
          <cell r="A55" t="str">
            <v>Proceeds from issuance of long-term debt related to discont. ops</v>
          </cell>
          <cell r="E55">
            <v>46</v>
          </cell>
          <cell r="F55">
            <v>0</v>
          </cell>
          <cell r="G55">
            <v>0</v>
          </cell>
          <cell r="H55">
            <v>0</v>
          </cell>
          <cell r="M55">
            <v>0</v>
          </cell>
          <cell r="N55">
            <v>0</v>
          </cell>
          <cell r="O55">
            <v>0</v>
          </cell>
          <cell r="P55">
            <v>0</v>
          </cell>
          <cell r="Q55">
            <v>0</v>
          </cell>
          <cell r="R55">
            <v>0</v>
          </cell>
          <cell r="S55">
            <v>0</v>
          </cell>
          <cell r="T55">
            <v>0</v>
          </cell>
          <cell r="U55">
            <v>0</v>
          </cell>
          <cell r="V55">
            <v>0</v>
          </cell>
          <cell r="W55">
            <v>0</v>
          </cell>
          <cell r="X55">
            <v>0</v>
          </cell>
          <cell r="AC55" t="str">
            <v>Proceeds from issuance of long-term debt related to discontinued operations</v>
          </cell>
          <cell r="CI55">
            <v>0</v>
          </cell>
          <cell r="DN55" t="str">
            <v>mstag:netCashFlowFromDiscontinuedOperations</v>
          </cell>
          <cell r="DO55">
            <v>3</v>
          </cell>
          <cell r="DP55" t="str">
            <v>ISO4217:USD</v>
          </cell>
          <cell r="DQ55" t="b">
            <v>0</v>
          </cell>
        </row>
        <row r="56">
          <cell r="A56" t="str">
            <v>Principal payments on long-term debt related to discont. ops</v>
          </cell>
          <cell r="E56">
            <v>-514</v>
          </cell>
          <cell r="F56">
            <v>-30</v>
          </cell>
          <cell r="G56">
            <v>0</v>
          </cell>
          <cell r="H56">
            <v>0</v>
          </cell>
          <cell r="M56">
            <v>0</v>
          </cell>
          <cell r="N56">
            <v>0</v>
          </cell>
          <cell r="O56">
            <v>0</v>
          </cell>
          <cell r="P56">
            <v>0</v>
          </cell>
          <cell r="Q56">
            <v>0</v>
          </cell>
          <cell r="R56">
            <v>0</v>
          </cell>
          <cell r="S56">
            <v>0</v>
          </cell>
          <cell r="T56">
            <v>0</v>
          </cell>
          <cell r="U56">
            <v>0</v>
          </cell>
          <cell r="V56">
            <v>0</v>
          </cell>
          <cell r="W56">
            <v>0</v>
          </cell>
          <cell r="X56">
            <v>0</v>
          </cell>
          <cell r="AC56" t="str">
            <v>Principal payments on long-term debt related to discontinued operations</v>
          </cell>
          <cell r="CI56">
            <v>0</v>
          </cell>
          <cell r="DN56" t="str">
            <v>mstag:netCashFlowFromDiscontinuedOperations</v>
          </cell>
          <cell r="DO56">
            <v>3</v>
          </cell>
          <cell r="DP56" t="str">
            <v>ISO4217:USD</v>
          </cell>
          <cell r="DQ56" t="b">
            <v>0</v>
          </cell>
        </row>
        <row r="57">
          <cell r="A57" t="str">
            <v xml:space="preserve">Principal payments on long-term debt </v>
          </cell>
          <cell r="E57">
            <v>0</v>
          </cell>
          <cell r="F57">
            <v>0</v>
          </cell>
          <cell r="G57">
            <v>0</v>
          </cell>
          <cell r="H57">
            <v>-15959</v>
          </cell>
          <cell r="I57">
            <v>-198</v>
          </cell>
          <cell r="J57">
            <v>-1120</v>
          </cell>
          <cell r="K57">
            <v>-46651</v>
          </cell>
          <cell r="L57">
            <v>-249363</v>
          </cell>
          <cell r="M57">
            <v>-432415</v>
          </cell>
          <cell r="N57">
            <v>-243422</v>
          </cell>
          <cell r="O57">
            <v>-166761</v>
          </cell>
          <cell r="P57">
            <v>-98577</v>
          </cell>
          <cell r="Q57">
            <v>-20989</v>
          </cell>
          <cell r="R57">
            <v>-602</v>
          </cell>
          <cell r="S57">
            <v>-80189</v>
          </cell>
          <cell r="T57">
            <v>-30000</v>
          </cell>
          <cell r="U57">
            <v>0</v>
          </cell>
          <cell r="V57">
            <v>0</v>
          </cell>
          <cell r="W57">
            <v>0</v>
          </cell>
          <cell r="X57">
            <v>0</v>
          </cell>
          <cell r="AC57" t="str">
            <v xml:space="preserve">Principal payments on long-term debt </v>
          </cell>
          <cell r="AD57">
            <v>-39</v>
          </cell>
          <cell r="AE57">
            <v>-30</v>
          </cell>
          <cell r="AF57">
            <v>-26</v>
          </cell>
          <cell r="AG57">
            <v>-1025</v>
          </cell>
          <cell r="AH57">
            <v>-1120</v>
          </cell>
          <cell r="AJ57">
            <v>-22525</v>
          </cell>
          <cell r="AK57">
            <v>-17499</v>
          </cell>
          <cell r="AL57">
            <v>-6193</v>
          </cell>
          <cell r="AM57">
            <v>-434</v>
          </cell>
          <cell r="AN57">
            <v>-46651</v>
          </cell>
          <cell r="AP57">
            <v>-160085</v>
          </cell>
          <cell r="AQ57">
            <v>-25899</v>
          </cell>
          <cell r="AR57">
            <v>-15992</v>
          </cell>
          <cell r="AS57">
            <v>-47387</v>
          </cell>
          <cell r="AT57">
            <v>-249363</v>
          </cell>
          <cell r="AV57">
            <v>-117882</v>
          </cell>
          <cell r="AW57">
            <v>-131471</v>
          </cell>
          <cell r="AX57">
            <v>-82394</v>
          </cell>
          <cell r="AY57">
            <v>-100668</v>
          </cell>
          <cell r="AZ57">
            <v>-432415</v>
          </cell>
          <cell r="BB57">
            <v>-52865</v>
          </cell>
          <cell r="BC57">
            <v>-116601</v>
          </cell>
          <cell r="BD57">
            <v>-7554</v>
          </cell>
          <cell r="BE57">
            <v>-66402</v>
          </cell>
          <cell r="BF57">
            <v>-243422</v>
          </cell>
          <cell r="BH57">
            <v>-62398</v>
          </cell>
          <cell r="BI57">
            <v>-16925</v>
          </cell>
          <cell r="BJ57">
            <v>-87223</v>
          </cell>
          <cell r="BK57">
            <v>-215</v>
          </cell>
          <cell r="BL57">
            <v>-166761</v>
          </cell>
          <cell r="BN57">
            <v>-35204</v>
          </cell>
          <cell r="BO57">
            <v>-20157</v>
          </cell>
          <cell r="BP57">
            <v>-25169</v>
          </cell>
          <cell r="BQ57">
            <v>-18047</v>
          </cell>
          <cell r="BR57">
            <v>-98577</v>
          </cell>
          <cell r="BT57">
            <v>-20246</v>
          </cell>
          <cell r="BU57">
            <v>-264</v>
          </cell>
          <cell r="BV57">
            <v>-331</v>
          </cell>
          <cell r="BW57">
            <v>-148</v>
          </cell>
          <cell r="BX57">
            <v>-20989</v>
          </cell>
          <cell r="BZ57">
            <v>-149</v>
          </cell>
          <cell r="CA57">
            <v>-157</v>
          </cell>
          <cell r="CB57">
            <v>-145</v>
          </cell>
          <cell r="CC57">
            <v>-151</v>
          </cell>
          <cell r="CD57">
            <v>-602</v>
          </cell>
          <cell r="CF57">
            <v>-185</v>
          </cell>
          <cell r="CG57">
            <v>-75590</v>
          </cell>
          <cell r="CH57">
            <v>-88</v>
          </cell>
          <cell r="CI57">
            <v>-4326</v>
          </cell>
          <cell r="CJ57">
            <v>-80189</v>
          </cell>
          <cell r="CL57">
            <v>-26226</v>
          </cell>
          <cell r="CM57">
            <v>-77</v>
          </cell>
          <cell r="CN57">
            <v>-79</v>
          </cell>
          <cell r="DN57" t="str">
            <v>mstag:proceedsFromIssuanceAndCashUsedToRepayLongTermDebt</v>
          </cell>
          <cell r="DO57">
            <v>3</v>
          </cell>
          <cell r="DP57" t="str">
            <v>ISO4217:USD</v>
          </cell>
          <cell r="DQ57" t="b">
            <v>0</v>
          </cell>
        </row>
        <row r="58">
          <cell r="A58" t="str">
            <v>Share repurchases</v>
          </cell>
          <cell r="M58">
            <v>0</v>
          </cell>
          <cell r="N58">
            <v>0</v>
          </cell>
          <cell r="O58">
            <v>0</v>
          </cell>
          <cell r="P58">
            <v>0</v>
          </cell>
          <cell r="Q58">
            <v>0</v>
          </cell>
          <cell r="R58">
            <v>0</v>
          </cell>
          <cell r="S58">
            <v>0</v>
          </cell>
          <cell r="T58">
            <v>0</v>
          </cell>
          <cell r="U58">
            <v>0</v>
          </cell>
          <cell r="V58">
            <v>0</v>
          </cell>
          <cell r="W58">
            <v>0</v>
          </cell>
          <cell r="X58">
            <v>0</v>
          </cell>
          <cell r="AC58" t="str">
            <v>Share repurchases</v>
          </cell>
          <cell r="DN58" t="str">
            <v>mstag:fundsUsedToRepurchaseCommonStock</v>
          </cell>
          <cell r="DO58">
            <v>3</v>
          </cell>
          <cell r="DP58" t="str">
            <v>ISO4217:USD</v>
          </cell>
          <cell r="DQ58" t="b">
            <v>1</v>
          </cell>
        </row>
        <row r="59">
          <cell r="A59" t="str">
            <v>Net proceeds from secondary offering</v>
          </cell>
          <cell r="E59">
            <v>0</v>
          </cell>
          <cell r="F59">
            <v>0</v>
          </cell>
          <cell r="G59">
            <v>0</v>
          </cell>
          <cell r="H59">
            <v>0</v>
          </cell>
          <cell r="I59">
            <v>0</v>
          </cell>
          <cell r="J59">
            <v>0</v>
          </cell>
          <cell r="K59">
            <v>0</v>
          </cell>
          <cell r="L59">
            <v>124570</v>
          </cell>
          <cell r="M59">
            <v>0</v>
          </cell>
          <cell r="N59">
            <v>0</v>
          </cell>
          <cell r="O59">
            <v>0</v>
          </cell>
          <cell r="P59">
            <v>0</v>
          </cell>
          <cell r="Q59">
            <v>0</v>
          </cell>
          <cell r="R59">
            <v>0</v>
          </cell>
          <cell r="S59">
            <v>0</v>
          </cell>
          <cell r="T59">
            <v>0</v>
          </cell>
          <cell r="U59">
            <v>0</v>
          </cell>
          <cell r="V59">
            <v>0</v>
          </cell>
          <cell r="W59">
            <v>0</v>
          </cell>
          <cell r="X59">
            <v>0</v>
          </cell>
          <cell r="AC59" t="str">
            <v>Net proceeds from secondary offering</v>
          </cell>
          <cell r="AD59">
            <v>0</v>
          </cell>
          <cell r="AE59">
            <v>0</v>
          </cell>
          <cell r="AF59">
            <v>0</v>
          </cell>
          <cell r="AG59">
            <v>0</v>
          </cell>
          <cell r="AH59">
            <v>0</v>
          </cell>
          <cell r="AJ59">
            <v>0</v>
          </cell>
          <cell r="AK59">
            <v>0</v>
          </cell>
          <cell r="AL59">
            <v>0</v>
          </cell>
          <cell r="AM59">
            <v>0</v>
          </cell>
          <cell r="AN59">
            <v>0</v>
          </cell>
          <cell r="AP59">
            <v>106780</v>
          </cell>
          <cell r="AQ59">
            <v>18164</v>
          </cell>
          <cell r="AR59">
            <v>-54</v>
          </cell>
          <cell r="AS59">
            <v>-320</v>
          </cell>
          <cell r="AT59">
            <v>124570</v>
          </cell>
          <cell r="AV59">
            <v>0</v>
          </cell>
          <cell r="AW59">
            <v>0</v>
          </cell>
          <cell r="AX59">
            <v>0</v>
          </cell>
          <cell r="AY59">
            <v>0</v>
          </cell>
          <cell r="AZ59">
            <v>0</v>
          </cell>
          <cell r="BB59">
            <v>0</v>
          </cell>
          <cell r="BC59">
            <v>0</v>
          </cell>
          <cell r="BD59">
            <v>0</v>
          </cell>
          <cell r="BE59">
            <v>0</v>
          </cell>
          <cell r="BF59">
            <v>0</v>
          </cell>
          <cell r="BH59">
            <v>0</v>
          </cell>
          <cell r="BI59">
            <v>0</v>
          </cell>
          <cell r="BJ59">
            <v>0</v>
          </cell>
          <cell r="BK59">
            <v>0</v>
          </cell>
          <cell r="BL59">
            <v>0</v>
          </cell>
          <cell r="BR59">
            <v>0</v>
          </cell>
          <cell r="BX59">
            <v>0</v>
          </cell>
          <cell r="CD59">
            <v>0</v>
          </cell>
          <cell r="DN59" t="str">
            <v>mstag:proceedsFromIssuanceOfCommonStock</v>
          </cell>
          <cell r="DO59">
            <v>3</v>
          </cell>
          <cell r="DP59" t="str">
            <v>ISO4217:USD</v>
          </cell>
          <cell r="DQ59" t="b">
            <v>0</v>
          </cell>
        </row>
        <row r="60">
          <cell r="A60" t="str">
            <v>Net proceeds from issuance of stock</v>
          </cell>
          <cell r="E60">
            <v>0</v>
          </cell>
          <cell r="F60">
            <v>19787</v>
          </cell>
          <cell r="G60">
            <v>585</v>
          </cell>
          <cell r="H60">
            <v>48688</v>
          </cell>
          <cell r="I60">
            <v>1913</v>
          </cell>
          <cell r="J60">
            <v>1482</v>
          </cell>
          <cell r="K60">
            <v>3115</v>
          </cell>
          <cell r="L60">
            <v>8017</v>
          </cell>
          <cell r="M60">
            <v>5354</v>
          </cell>
          <cell r="N60">
            <v>17102</v>
          </cell>
          <cell r="O60">
            <v>7265</v>
          </cell>
          <cell r="P60">
            <v>24162</v>
          </cell>
          <cell r="Q60">
            <v>14373</v>
          </cell>
          <cell r="R60">
            <v>18709</v>
          </cell>
          <cell r="S60">
            <v>20493</v>
          </cell>
          <cell r="T60">
            <v>28279.271218600359</v>
          </cell>
          <cell r="U60">
            <v>31782.810092435226</v>
          </cell>
          <cell r="V60">
            <v>35828.177785689528</v>
          </cell>
          <cell r="W60">
            <v>39994.312324228231</v>
          </cell>
          <cell r="X60">
            <v>44004.373143609271</v>
          </cell>
          <cell r="AC60" t="str">
            <v>Net proceeds from issuance of stock</v>
          </cell>
          <cell r="AD60">
            <v>141</v>
          </cell>
          <cell r="AE60">
            <v>568</v>
          </cell>
          <cell r="AF60">
            <v>452</v>
          </cell>
          <cell r="AG60">
            <v>321</v>
          </cell>
          <cell r="AH60">
            <v>1482</v>
          </cell>
          <cell r="AJ60">
            <v>535</v>
          </cell>
          <cell r="AK60">
            <v>329</v>
          </cell>
          <cell r="AL60">
            <v>568</v>
          </cell>
          <cell r="AM60">
            <v>1683</v>
          </cell>
          <cell r="AN60">
            <v>3115</v>
          </cell>
          <cell r="AP60">
            <v>5197</v>
          </cell>
          <cell r="AQ60">
            <v>1143</v>
          </cell>
          <cell r="AR60">
            <v>623</v>
          </cell>
          <cell r="AS60">
            <v>1054</v>
          </cell>
          <cell r="AT60">
            <v>8017</v>
          </cell>
          <cell r="AV60">
            <v>151</v>
          </cell>
          <cell r="AW60">
            <v>1688</v>
          </cell>
          <cell r="AX60">
            <v>909</v>
          </cell>
          <cell r="AY60">
            <v>2606</v>
          </cell>
          <cell r="AZ60">
            <v>5354</v>
          </cell>
          <cell r="BB60">
            <v>1037</v>
          </cell>
          <cell r="BC60">
            <v>6268</v>
          </cell>
          <cell r="BD60">
            <v>5178</v>
          </cell>
          <cell r="BE60">
            <v>4619</v>
          </cell>
          <cell r="BF60">
            <v>17102</v>
          </cell>
          <cell r="BH60">
            <v>1347</v>
          </cell>
          <cell r="BI60">
            <v>2158</v>
          </cell>
          <cell r="BJ60">
            <v>2540</v>
          </cell>
          <cell r="BK60">
            <v>1220</v>
          </cell>
          <cell r="BL60">
            <v>7265</v>
          </cell>
          <cell r="BN60">
            <v>2190</v>
          </cell>
          <cell r="BO60">
            <v>6350</v>
          </cell>
          <cell r="BP60">
            <v>7456</v>
          </cell>
          <cell r="BQ60">
            <v>8166</v>
          </cell>
          <cell r="BR60">
            <v>24162</v>
          </cell>
          <cell r="BT60">
            <v>2380</v>
          </cell>
          <cell r="BU60">
            <v>5542</v>
          </cell>
          <cell r="BV60">
            <v>2414</v>
          </cell>
          <cell r="BW60">
            <v>4037</v>
          </cell>
          <cell r="BX60">
            <v>14373</v>
          </cell>
          <cell r="BZ60">
            <v>5411</v>
          </cell>
          <cell r="CA60">
            <v>5204</v>
          </cell>
          <cell r="CB60">
            <v>3806</v>
          </cell>
          <cell r="CC60">
            <v>4288</v>
          </cell>
          <cell r="CD60">
            <v>18709</v>
          </cell>
          <cell r="CF60">
            <v>8724</v>
          </cell>
          <cell r="CG60">
            <v>3526</v>
          </cell>
          <cell r="CH60">
            <v>3807</v>
          </cell>
          <cell r="CI60">
            <v>4436</v>
          </cell>
          <cell r="CJ60">
            <v>20493</v>
          </cell>
          <cell r="CL60">
            <v>4177</v>
          </cell>
          <cell r="CM60">
            <v>9652</v>
          </cell>
          <cell r="CN60">
            <v>4380</v>
          </cell>
          <cell r="DN60" t="str">
            <v>mstag:proceedsFromIssuanceOfCommonStock</v>
          </cell>
          <cell r="DO60">
            <v>3</v>
          </cell>
          <cell r="DP60" t="str">
            <v>ISO4217:USD</v>
          </cell>
          <cell r="DQ60" t="b">
            <v>0</v>
          </cell>
        </row>
        <row r="61">
          <cell r="A61" t="str">
            <v>Tax benefit of stock options excercised</v>
          </cell>
          <cell r="M61">
            <v>0</v>
          </cell>
          <cell r="N61">
            <v>0</v>
          </cell>
          <cell r="O61">
            <v>0</v>
          </cell>
          <cell r="P61">
            <v>0</v>
          </cell>
          <cell r="Q61">
            <v>0</v>
          </cell>
          <cell r="R61">
            <v>0</v>
          </cell>
          <cell r="S61">
            <v>8538</v>
          </cell>
          <cell r="AC61" t="str">
            <v>Tax benefit of stock options excercised</v>
          </cell>
          <cell r="CD61">
            <v>0</v>
          </cell>
          <cell r="CI61">
            <v>8538</v>
          </cell>
          <cell r="CJ61">
            <v>8538</v>
          </cell>
          <cell r="CL61">
            <v>1418</v>
          </cell>
          <cell r="CM61">
            <v>3961</v>
          </cell>
          <cell r="CN61">
            <v>791</v>
          </cell>
          <cell r="DN61" t="str">
            <v>mstag:taxBenefitFromExerciseOfEsosCashFlowStatement</v>
          </cell>
          <cell r="DO61">
            <v>3</v>
          </cell>
          <cell r="DP61" t="str">
            <v>ISO4217:USD</v>
          </cell>
          <cell r="DQ61" t="b">
            <v>0</v>
          </cell>
        </row>
        <row r="62">
          <cell r="A62" t="str">
            <v>Payments on other liabilities</v>
          </cell>
          <cell r="E62">
            <v>-12</v>
          </cell>
          <cell r="F62">
            <v>-415</v>
          </cell>
          <cell r="G62">
            <v>0</v>
          </cell>
          <cell r="H62">
            <v>0</v>
          </cell>
          <cell r="I62">
            <v>0</v>
          </cell>
          <cell r="J62">
            <v>0</v>
          </cell>
          <cell r="K62">
            <v>0</v>
          </cell>
          <cell r="L62">
            <v>0</v>
          </cell>
          <cell r="M62">
            <v>0</v>
          </cell>
          <cell r="N62">
            <v>0</v>
          </cell>
          <cell r="O62">
            <v>0</v>
          </cell>
          <cell r="P62">
            <v>0</v>
          </cell>
          <cell r="Q62">
            <v>0</v>
          </cell>
          <cell r="R62">
            <v>0</v>
          </cell>
          <cell r="S62">
            <v>0</v>
          </cell>
          <cell r="AC62" t="str">
            <v>Payments on other liabilities</v>
          </cell>
          <cell r="AD62">
            <v>0</v>
          </cell>
          <cell r="AE62">
            <v>0</v>
          </cell>
          <cell r="AF62">
            <v>0</v>
          </cell>
          <cell r="AG62">
            <v>0</v>
          </cell>
          <cell r="AH62">
            <v>0</v>
          </cell>
          <cell r="AJ62">
            <v>0</v>
          </cell>
          <cell r="AK62">
            <v>0</v>
          </cell>
          <cell r="AL62">
            <v>0</v>
          </cell>
          <cell r="AM62">
            <v>0</v>
          </cell>
          <cell r="AN62">
            <v>0</v>
          </cell>
          <cell r="AP62">
            <v>0</v>
          </cell>
          <cell r="AQ62">
            <v>0</v>
          </cell>
          <cell r="AR62">
            <v>0</v>
          </cell>
          <cell r="AS62">
            <v>0</v>
          </cell>
          <cell r="AT62">
            <v>0</v>
          </cell>
          <cell r="AZ62">
            <v>0</v>
          </cell>
          <cell r="BB62">
            <v>499</v>
          </cell>
          <cell r="BC62">
            <v>-488</v>
          </cell>
          <cell r="BD62">
            <v>3</v>
          </cell>
          <cell r="BE62">
            <v>-14</v>
          </cell>
          <cell r="BF62">
            <v>0</v>
          </cell>
          <cell r="BH62">
            <v>0</v>
          </cell>
          <cell r="BI62">
            <v>0</v>
          </cell>
          <cell r="BJ62">
            <v>0</v>
          </cell>
          <cell r="BK62">
            <v>0</v>
          </cell>
          <cell r="BL62">
            <v>0</v>
          </cell>
          <cell r="CF62">
            <v>5141</v>
          </cell>
          <cell r="CG62">
            <v>885</v>
          </cell>
          <cell r="CH62">
            <v>990</v>
          </cell>
          <cell r="DN62" t="str">
            <v>mstag:otherCashFlowsFromUsedInFinancingActivities</v>
          </cell>
          <cell r="DO62">
            <v>3</v>
          </cell>
          <cell r="DP62" t="str">
            <v>ISO4217:USD</v>
          </cell>
          <cell r="DQ62" t="b">
            <v>0</v>
          </cell>
        </row>
        <row r="63">
          <cell r="A63" t="str">
            <v>Dividends</v>
          </cell>
          <cell r="M63">
            <v>0</v>
          </cell>
          <cell r="N63">
            <v>0</v>
          </cell>
          <cell r="O63">
            <v>0</v>
          </cell>
          <cell r="P63">
            <v>0</v>
          </cell>
          <cell r="Q63">
            <v>0</v>
          </cell>
          <cell r="R63">
            <v>0</v>
          </cell>
          <cell r="S63">
            <v>0</v>
          </cell>
          <cell r="T63">
            <v>0</v>
          </cell>
          <cell r="U63">
            <v>0</v>
          </cell>
          <cell r="V63">
            <v>0</v>
          </cell>
          <cell r="W63">
            <v>-29035.324030256048</v>
          </cell>
          <cell r="X63">
            <v>-33726.64389374719</v>
          </cell>
          <cell r="AC63" t="str">
            <v>Dividends</v>
          </cell>
          <cell r="AV63">
            <v>0</v>
          </cell>
          <cell r="DN63" t="str">
            <v>mstag:cashDividendsPaid</v>
          </cell>
          <cell r="DO63">
            <v>3</v>
          </cell>
          <cell r="DP63" t="str">
            <v>ISO4217:USD</v>
          </cell>
          <cell r="DQ63" t="b">
            <v>1</v>
          </cell>
        </row>
        <row r="64">
          <cell r="A64" t="str">
            <v>Net Cash from Financing Activities</v>
          </cell>
          <cell r="E64">
            <v>916</v>
          </cell>
          <cell r="F64">
            <v>14524</v>
          </cell>
          <cell r="G64">
            <v>130</v>
          </cell>
          <cell r="H64">
            <v>48505</v>
          </cell>
          <cell r="I64">
            <v>4715</v>
          </cell>
          <cell r="J64">
            <v>20862</v>
          </cell>
          <cell r="K64">
            <v>119324</v>
          </cell>
          <cell r="L64">
            <v>56116</v>
          </cell>
          <cell r="M64">
            <v>34098</v>
          </cell>
          <cell r="N64">
            <v>33654</v>
          </cell>
          <cell r="O64">
            <v>15144</v>
          </cell>
          <cell r="P64">
            <v>-46515</v>
          </cell>
          <cell r="Q64">
            <v>-6616</v>
          </cell>
          <cell r="R64">
            <v>18107</v>
          </cell>
          <cell r="S64">
            <v>37792</v>
          </cell>
          <cell r="T64">
            <v>23279.271218600359</v>
          </cell>
          <cell r="U64">
            <v>31782.810092435226</v>
          </cell>
          <cell r="V64">
            <v>35828.177785689528</v>
          </cell>
          <cell r="W64">
            <v>10958.988293972183</v>
          </cell>
          <cell r="X64">
            <v>10277.729249862081</v>
          </cell>
          <cell r="AC64" t="str">
            <v>Net Cash from Financing Activities</v>
          </cell>
          <cell r="AD64">
            <v>2102</v>
          </cell>
          <cell r="AE64">
            <v>7238</v>
          </cell>
          <cell r="AF64">
            <v>2426</v>
          </cell>
          <cell r="AG64">
            <v>9096</v>
          </cell>
          <cell r="AH64">
            <v>20862</v>
          </cell>
          <cell r="AJ64">
            <v>60506</v>
          </cell>
          <cell r="AK64">
            <v>9530</v>
          </cell>
          <cell r="AL64">
            <v>30420</v>
          </cell>
          <cell r="AM64">
            <v>18868</v>
          </cell>
          <cell r="AN64">
            <v>119324</v>
          </cell>
          <cell r="AP64">
            <v>-8240</v>
          </cell>
          <cell r="AQ64">
            <v>18838</v>
          </cell>
          <cell r="AR64">
            <v>3292</v>
          </cell>
          <cell r="AS64">
            <v>42226</v>
          </cell>
          <cell r="AT64">
            <v>56116</v>
          </cell>
          <cell r="AV64">
            <v>9558</v>
          </cell>
          <cell r="AW64">
            <v>19456</v>
          </cell>
          <cell r="AX64">
            <v>19475</v>
          </cell>
          <cell r="AY64">
            <v>-14391</v>
          </cell>
          <cell r="AZ64">
            <v>34098</v>
          </cell>
          <cell r="BB64">
            <v>6156</v>
          </cell>
          <cell r="BC64">
            <v>-11764</v>
          </cell>
          <cell r="BD64">
            <v>-2373</v>
          </cell>
          <cell r="BE64">
            <v>41635</v>
          </cell>
          <cell r="BF64">
            <v>33654</v>
          </cell>
          <cell r="BH64">
            <v>-1901</v>
          </cell>
          <cell r="BI64">
            <v>-2792</v>
          </cell>
          <cell r="BJ64">
            <v>-11168</v>
          </cell>
          <cell r="BK64">
            <v>31005</v>
          </cell>
          <cell r="BL64">
            <v>15144</v>
          </cell>
          <cell r="BN64">
            <v>-33014</v>
          </cell>
          <cell r="BO64">
            <v>-13807</v>
          </cell>
          <cell r="BP64">
            <v>-17713</v>
          </cell>
          <cell r="BQ64">
            <v>18019</v>
          </cell>
          <cell r="BR64">
            <v>-46515</v>
          </cell>
          <cell r="BT64">
            <v>-17866</v>
          </cell>
          <cell r="BU64">
            <v>5278</v>
          </cell>
          <cell r="BV64">
            <v>2083</v>
          </cell>
          <cell r="BW64">
            <v>3889</v>
          </cell>
          <cell r="BX64">
            <v>-6616</v>
          </cell>
          <cell r="BZ64">
            <v>5262</v>
          </cell>
          <cell r="CA64">
            <v>5047</v>
          </cell>
          <cell r="CB64">
            <v>3661</v>
          </cell>
          <cell r="CC64">
            <v>4137</v>
          </cell>
          <cell r="CD64">
            <v>18107</v>
          </cell>
          <cell r="CF64">
            <v>13680</v>
          </cell>
          <cell r="CG64">
            <v>3821</v>
          </cell>
          <cell r="CH64">
            <v>4709</v>
          </cell>
          <cell r="CI64">
            <v>22598</v>
          </cell>
          <cell r="CJ64">
            <v>37792</v>
          </cell>
          <cell r="CL64">
            <v>-4181</v>
          </cell>
          <cell r="CM64">
            <v>13536</v>
          </cell>
          <cell r="CN64">
            <v>5092</v>
          </cell>
          <cell r="CO64">
            <v>0</v>
          </cell>
          <cell r="CP64">
            <v>0</v>
          </cell>
          <cell r="CR64">
            <v>0</v>
          </cell>
          <cell r="CS64">
            <v>0</v>
          </cell>
          <cell r="CT64">
            <v>0</v>
          </cell>
          <cell r="CU64">
            <v>0</v>
          </cell>
          <cell r="CV64">
            <v>0</v>
          </cell>
          <cell r="CX64">
            <v>0</v>
          </cell>
          <cell r="CY64">
            <v>0</v>
          </cell>
          <cell r="CZ64">
            <v>0</v>
          </cell>
          <cell r="DA64">
            <v>0</v>
          </cell>
          <cell r="DB64">
            <v>0</v>
          </cell>
          <cell r="DD64">
            <v>0</v>
          </cell>
          <cell r="DE64">
            <v>0</v>
          </cell>
          <cell r="DF64">
            <v>0</v>
          </cell>
          <cell r="DG64">
            <v>0</v>
          </cell>
          <cell r="DH64">
            <v>0</v>
          </cell>
        </row>
        <row r="65">
          <cell r="CJ65" t="str">
            <v>need to fix 4q financing</v>
          </cell>
        </row>
        <row r="66">
          <cell r="A66" t="str">
            <v>Net Change in Cash Pre Debt Reduction</v>
          </cell>
          <cell r="S66">
            <v>-10242</v>
          </cell>
          <cell r="T66">
            <v>69958.068225590861</v>
          </cell>
          <cell r="U66">
            <v>6131.0728896825749</v>
          </cell>
          <cell r="V66">
            <v>-38940.731849697404</v>
          </cell>
          <cell r="W66">
            <v>-66313.958087613282</v>
          </cell>
          <cell r="X66">
            <v>-146476.95065214121</v>
          </cell>
        </row>
        <row r="67">
          <cell r="A67" t="str">
            <v xml:space="preserve">Net increase (decrease) in cash </v>
          </cell>
          <cell r="E67">
            <v>69</v>
          </cell>
          <cell r="F67">
            <v>1640</v>
          </cell>
          <cell r="G67">
            <v>162</v>
          </cell>
          <cell r="H67">
            <v>-531</v>
          </cell>
          <cell r="I67">
            <v>-1626</v>
          </cell>
          <cell r="J67">
            <v>1078</v>
          </cell>
          <cell r="K67">
            <v>-557</v>
          </cell>
          <cell r="L67">
            <v>8063</v>
          </cell>
          <cell r="M67">
            <v>-587</v>
          </cell>
          <cell r="N67">
            <v>5837</v>
          </cell>
          <cell r="O67">
            <v>14292</v>
          </cell>
          <cell r="P67">
            <v>-8239</v>
          </cell>
          <cell r="Q67">
            <v>47933.999999999942</v>
          </cell>
          <cell r="R67">
            <v>-37644</v>
          </cell>
          <cell r="S67">
            <v>-1481</v>
          </cell>
          <cell r="T67">
            <v>62354.80896659891</v>
          </cell>
          <cell r="U67">
            <v>70168.39917230315</v>
          </cell>
          <cell r="V67">
            <v>90564.652088147472</v>
          </cell>
          <cell r="W67">
            <v>99717.1961920998</v>
          </cell>
          <cell r="X67">
            <v>116661.10967496934</v>
          </cell>
          <cell r="AC67" t="str">
            <v xml:space="preserve">Net increase (decrease) in cash </v>
          </cell>
          <cell r="AD67">
            <v>2578</v>
          </cell>
          <cell r="AE67">
            <v>-1777</v>
          </cell>
          <cell r="AF67">
            <v>-383</v>
          </cell>
          <cell r="AG67">
            <v>660</v>
          </cell>
          <cell r="AH67">
            <v>1078</v>
          </cell>
          <cell r="AJ67">
            <v>-407</v>
          </cell>
          <cell r="AK67">
            <v>-462</v>
          </cell>
          <cell r="AL67">
            <v>168</v>
          </cell>
          <cell r="AM67">
            <v>144</v>
          </cell>
          <cell r="AN67">
            <v>-557</v>
          </cell>
          <cell r="AP67">
            <v>1502</v>
          </cell>
          <cell r="AQ67">
            <v>884</v>
          </cell>
          <cell r="AR67">
            <v>-1385</v>
          </cell>
          <cell r="AS67">
            <v>7062</v>
          </cell>
          <cell r="AT67">
            <v>8063</v>
          </cell>
          <cell r="AV67">
            <v>-359</v>
          </cell>
          <cell r="AW67">
            <v>1553</v>
          </cell>
          <cell r="AX67">
            <v>1284</v>
          </cell>
          <cell r="AY67">
            <v>-3065</v>
          </cell>
          <cell r="AZ67">
            <v>-587</v>
          </cell>
          <cell r="BB67">
            <v>2335</v>
          </cell>
          <cell r="BC67">
            <v>5262</v>
          </cell>
          <cell r="BD67">
            <v>16478</v>
          </cell>
          <cell r="BE67">
            <v>-18238</v>
          </cell>
          <cell r="BF67">
            <v>5837</v>
          </cell>
          <cell r="BH67">
            <v>5350</v>
          </cell>
          <cell r="BI67">
            <v>6961</v>
          </cell>
          <cell r="BJ67">
            <v>4529</v>
          </cell>
          <cell r="BK67">
            <v>-2548</v>
          </cell>
          <cell r="BL67">
            <v>14292</v>
          </cell>
          <cell r="BN67">
            <v>-9589</v>
          </cell>
          <cell r="BO67">
            <v>6486</v>
          </cell>
          <cell r="BP67">
            <v>6815</v>
          </cell>
          <cell r="BQ67">
            <v>-11951</v>
          </cell>
          <cell r="BR67">
            <v>-8239</v>
          </cell>
          <cell r="BT67">
            <v>24243</v>
          </cell>
          <cell r="BU67">
            <v>42780</v>
          </cell>
          <cell r="BV67">
            <v>-4498</v>
          </cell>
          <cell r="BW67">
            <v>-14591.000000000058</v>
          </cell>
          <cell r="BX67">
            <v>47933.999999999942</v>
          </cell>
          <cell r="BZ67">
            <v>20242</v>
          </cell>
          <cell r="CA67">
            <v>-52818</v>
          </cell>
          <cell r="CB67">
            <v>15139</v>
          </cell>
          <cell r="CC67">
            <v>-20207</v>
          </cell>
          <cell r="CD67">
            <v>-37644</v>
          </cell>
          <cell r="CF67">
            <v>23906</v>
          </cell>
          <cell r="CG67">
            <v>-43</v>
          </cell>
          <cell r="CH67">
            <v>-14424</v>
          </cell>
          <cell r="CL67">
            <v>60314</v>
          </cell>
          <cell r="CM67">
            <v>2267</v>
          </cell>
          <cell r="CN67">
            <v>17299</v>
          </cell>
        </row>
        <row r="68">
          <cell r="A68" t="str">
            <v xml:space="preserve">Cash at beginning of year  </v>
          </cell>
          <cell r="E68">
            <v>1493</v>
          </cell>
          <cell r="F68">
            <v>1562</v>
          </cell>
          <cell r="G68">
            <v>3202</v>
          </cell>
          <cell r="H68">
            <v>3364</v>
          </cell>
          <cell r="I68">
            <v>2833</v>
          </cell>
          <cell r="J68">
            <v>1207</v>
          </cell>
          <cell r="K68">
            <v>2285</v>
          </cell>
          <cell r="L68">
            <v>1728</v>
          </cell>
          <cell r="M68">
            <v>9791</v>
          </cell>
          <cell r="N68">
            <v>9204</v>
          </cell>
          <cell r="O68">
            <v>15041</v>
          </cell>
          <cell r="P68">
            <v>29333</v>
          </cell>
          <cell r="Q68">
            <v>21094</v>
          </cell>
          <cell r="R68">
            <v>69027.999999999942</v>
          </cell>
          <cell r="S68">
            <v>31383.999999999942</v>
          </cell>
          <cell r="T68">
            <v>29902.999999999942</v>
          </cell>
          <cell r="U68">
            <v>50964.827124420073</v>
          </cell>
          <cell r="V68">
            <v>57230.949911361262</v>
          </cell>
          <cell r="W68">
            <v>64819.75385561787</v>
          </cell>
          <cell r="X68">
            <v>72813.567789340959</v>
          </cell>
          <cell r="AC68" t="str">
            <v xml:space="preserve">Cash at beginning of year  </v>
          </cell>
          <cell r="AD68">
            <v>1207</v>
          </cell>
          <cell r="AE68">
            <v>3785</v>
          </cell>
          <cell r="AF68">
            <v>2008</v>
          </cell>
          <cell r="AG68">
            <v>1625</v>
          </cell>
          <cell r="AH68">
            <v>1207</v>
          </cell>
          <cell r="AJ68">
            <v>2285</v>
          </cell>
          <cell r="AK68">
            <v>1878</v>
          </cell>
          <cell r="AL68">
            <v>1416</v>
          </cell>
          <cell r="AM68">
            <v>1584</v>
          </cell>
          <cell r="AN68">
            <v>2285</v>
          </cell>
          <cell r="AP68">
            <v>1728</v>
          </cell>
          <cell r="AQ68">
            <v>3230</v>
          </cell>
          <cell r="AR68">
            <v>4114</v>
          </cell>
          <cell r="AS68">
            <v>2729</v>
          </cell>
          <cell r="AT68">
            <v>1728</v>
          </cell>
          <cell r="AV68">
            <v>9791</v>
          </cell>
          <cell r="AW68">
            <v>9432</v>
          </cell>
          <cell r="AX68">
            <v>10985</v>
          </cell>
          <cell r="AY68">
            <v>12269</v>
          </cell>
          <cell r="AZ68">
            <v>9791</v>
          </cell>
          <cell r="BB68">
            <v>9204</v>
          </cell>
          <cell r="BC68">
            <v>11539</v>
          </cell>
          <cell r="BD68">
            <v>16801</v>
          </cell>
          <cell r="BE68">
            <v>33279</v>
          </cell>
          <cell r="BF68">
            <v>9204</v>
          </cell>
          <cell r="BH68">
            <v>15041</v>
          </cell>
          <cell r="BI68">
            <v>20391</v>
          </cell>
          <cell r="BJ68">
            <v>27352</v>
          </cell>
          <cell r="BK68">
            <v>31881</v>
          </cell>
          <cell r="BL68">
            <v>15041</v>
          </cell>
          <cell r="BN68">
            <v>29333</v>
          </cell>
          <cell r="BO68">
            <v>19744</v>
          </cell>
          <cell r="BP68">
            <v>26230</v>
          </cell>
          <cell r="BQ68">
            <v>33045</v>
          </cell>
          <cell r="BR68">
            <v>29333</v>
          </cell>
          <cell r="BT68">
            <v>21094</v>
          </cell>
          <cell r="BU68">
            <v>45337</v>
          </cell>
          <cell r="BV68">
            <v>88117</v>
          </cell>
          <cell r="BW68">
            <v>83619</v>
          </cell>
          <cell r="BX68">
            <v>21094</v>
          </cell>
          <cell r="BZ68">
            <v>69027.999999999942</v>
          </cell>
          <cell r="CA68">
            <v>89269.999999999942</v>
          </cell>
          <cell r="CB68">
            <v>36451.999999999942</v>
          </cell>
          <cell r="CC68">
            <v>51590.999999999942</v>
          </cell>
          <cell r="CD68">
            <v>69027.999999999942</v>
          </cell>
          <cell r="CF68">
            <v>31383.999999999942</v>
          </cell>
          <cell r="CG68">
            <v>55289.999999999942</v>
          </cell>
          <cell r="CH68">
            <v>55246.999999999942</v>
          </cell>
          <cell r="CL68">
            <v>29903</v>
          </cell>
          <cell r="CM68">
            <v>90217</v>
          </cell>
          <cell r="CN68">
            <v>92484</v>
          </cell>
        </row>
        <row r="69">
          <cell r="A69" t="str">
            <v xml:space="preserve">Cash at end of year  </v>
          </cell>
          <cell r="E69">
            <v>1562</v>
          </cell>
          <cell r="F69">
            <v>3202</v>
          </cell>
          <cell r="G69">
            <v>3364</v>
          </cell>
          <cell r="H69">
            <v>2833</v>
          </cell>
          <cell r="I69">
            <v>1207</v>
          </cell>
          <cell r="J69">
            <v>2285</v>
          </cell>
          <cell r="K69">
            <v>1728</v>
          </cell>
          <cell r="L69">
            <v>9791</v>
          </cell>
          <cell r="M69">
            <v>9204</v>
          </cell>
          <cell r="N69">
            <v>15041</v>
          </cell>
          <cell r="O69">
            <v>29333</v>
          </cell>
          <cell r="P69">
            <v>21094</v>
          </cell>
          <cell r="Q69">
            <v>69027.999999999942</v>
          </cell>
          <cell r="R69">
            <v>31383.999999999942</v>
          </cell>
          <cell r="S69">
            <v>29902.999999999942</v>
          </cell>
          <cell r="T69">
            <v>50964.827124420073</v>
          </cell>
          <cell r="U69">
            <v>57230.949911361262</v>
          </cell>
          <cell r="V69">
            <v>64819.75385561787</v>
          </cell>
          <cell r="W69">
            <v>72813.567789340959</v>
          </cell>
          <cell r="X69">
            <v>80622.938848519756</v>
          </cell>
          <cell r="AC69" t="str">
            <v xml:space="preserve">Cash at end of year  </v>
          </cell>
          <cell r="AD69">
            <v>3785</v>
          </cell>
          <cell r="AE69">
            <v>2008</v>
          </cell>
          <cell r="AF69">
            <v>1625</v>
          </cell>
          <cell r="AG69">
            <v>2285</v>
          </cell>
          <cell r="AH69">
            <v>2285</v>
          </cell>
          <cell r="AJ69">
            <v>1878</v>
          </cell>
          <cell r="AK69">
            <v>1416</v>
          </cell>
          <cell r="AL69">
            <v>1584</v>
          </cell>
          <cell r="AM69">
            <v>1728</v>
          </cell>
          <cell r="AN69">
            <v>1728</v>
          </cell>
          <cell r="AP69">
            <v>3230</v>
          </cell>
          <cell r="AQ69">
            <v>4114</v>
          </cell>
          <cell r="AR69">
            <v>2729</v>
          </cell>
          <cell r="AS69">
            <v>9791</v>
          </cell>
          <cell r="AT69">
            <v>9791</v>
          </cell>
          <cell r="AV69">
            <v>9432</v>
          </cell>
          <cell r="AW69">
            <v>10985</v>
          </cell>
          <cell r="AX69">
            <v>12269</v>
          </cell>
          <cell r="AY69">
            <v>9204</v>
          </cell>
          <cell r="AZ69">
            <v>9204</v>
          </cell>
          <cell r="BB69">
            <v>11539</v>
          </cell>
          <cell r="BC69">
            <v>16801</v>
          </cell>
          <cell r="BD69">
            <v>33279</v>
          </cell>
          <cell r="BE69">
            <v>15041</v>
          </cell>
          <cell r="BF69">
            <v>15041</v>
          </cell>
          <cell r="BH69">
            <v>20391</v>
          </cell>
          <cell r="BI69">
            <v>27352</v>
          </cell>
          <cell r="BJ69">
            <v>31881</v>
          </cell>
          <cell r="BK69">
            <v>29333</v>
          </cell>
          <cell r="BL69">
            <v>29333</v>
          </cell>
          <cell r="BN69">
            <v>19744</v>
          </cell>
          <cell r="BO69">
            <v>26230</v>
          </cell>
          <cell r="BP69">
            <v>33045</v>
          </cell>
          <cell r="BQ69">
            <v>21094</v>
          </cell>
          <cell r="BR69">
            <v>21094</v>
          </cell>
          <cell r="BT69">
            <v>45337</v>
          </cell>
          <cell r="BU69">
            <v>88117</v>
          </cell>
          <cell r="BV69">
            <v>83619</v>
          </cell>
          <cell r="BW69">
            <v>69027.999999999942</v>
          </cell>
          <cell r="BX69">
            <v>69027.999999999942</v>
          </cell>
          <cell r="BZ69">
            <v>89269.999999999942</v>
          </cell>
          <cell r="CA69">
            <v>36451.999999999942</v>
          </cell>
          <cell r="CB69">
            <v>51590.999999999942</v>
          </cell>
          <cell r="CC69">
            <v>31383.999999999942</v>
          </cell>
          <cell r="CD69">
            <v>31383.999999999942</v>
          </cell>
          <cell r="CF69">
            <v>55289.999999999942</v>
          </cell>
          <cell r="CG69">
            <v>55246.999999999942</v>
          </cell>
          <cell r="CH69">
            <v>40822.999999999942</v>
          </cell>
          <cell r="CJ69">
            <v>29903</v>
          </cell>
          <cell r="CL69">
            <v>90217</v>
          </cell>
          <cell r="CM69">
            <v>92484</v>
          </cell>
          <cell r="CN69">
            <v>109783</v>
          </cell>
        </row>
        <row r="70">
          <cell r="A70" t="str">
            <v xml:space="preserve">Check </v>
          </cell>
          <cell r="H70">
            <v>0</v>
          </cell>
          <cell r="I70">
            <v>0</v>
          </cell>
          <cell r="J70">
            <v>0</v>
          </cell>
          <cell r="K70">
            <v>0</v>
          </cell>
          <cell r="L70">
            <v>0</v>
          </cell>
          <cell r="M70">
            <v>0</v>
          </cell>
          <cell r="N70">
            <v>0</v>
          </cell>
          <cell r="O70">
            <v>0</v>
          </cell>
          <cell r="P70">
            <v>0</v>
          </cell>
          <cell r="Q70">
            <v>0</v>
          </cell>
          <cell r="R70">
            <v>0</v>
          </cell>
          <cell r="S70">
            <v>0</v>
          </cell>
          <cell r="T70">
            <v>41292.981842178779</v>
          </cell>
          <cell r="U70">
            <v>63902.276385361962</v>
          </cell>
          <cell r="V70">
            <v>82975.848143890878</v>
          </cell>
          <cell r="W70">
            <v>91723.382258376703</v>
          </cell>
          <cell r="X70">
            <v>108851.73861579056</v>
          </cell>
          <cell r="AC70" t="str">
            <v xml:space="preserve">Check </v>
          </cell>
          <cell r="AH70" t="str">
            <v/>
          </cell>
          <cell r="AN70" t="str">
            <v/>
          </cell>
          <cell r="AT70" t="str">
            <v/>
          </cell>
          <cell r="AZ70" t="str">
            <v/>
          </cell>
          <cell r="BF70" t="str">
            <v/>
          </cell>
          <cell r="BL70" t="str">
            <v/>
          </cell>
          <cell r="BR70" t="str">
            <v/>
          </cell>
          <cell r="BX70" t="str">
            <v/>
          </cell>
          <cell r="CD70" t="str">
            <v/>
          </cell>
          <cell r="CJ70" t="str">
            <v>ERROR</v>
          </cell>
        </row>
        <row r="72">
          <cell r="A72" t="str">
            <v>Cash Flow Metrics</v>
          </cell>
          <cell r="AC72" t="str">
            <v>Cash Flow Metrics</v>
          </cell>
        </row>
        <row r="73">
          <cell r="A73" t="str">
            <v>EBITDA</v>
          </cell>
          <cell r="E73">
            <v>12019</v>
          </cell>
          <cell r="F73">
            <v>15345</v>
          </cell>
          <cell r="G73">
            <v>20403</v>
          </cell>
          <cell r="H73">
            <v>26075</v>
          </cell>
          <cell r="I73">
            <v>34956</v>
          </cell>
          <cell r="J73">
            <v>45360</v>
          </cell>
          <cell r="K73">
            <v>69065</v>
          </cell>
          <cell r="L73">
            <v>94822</v>
          </cell>
          <cell r="M73">
            <v>114841</v>
          </cell>
          <cell r="N73">
            <v>144375</v>
          </cell>
          <cell r="O73">
            <v>175208</v>
          </cell>
          <cell r="P73">
            <v>207649</v>
          </cell>
          <cell r="Q73">
            <v>253686.59891170985</v>
          </cell>
          <cell r="R73">
            <v>309752</v>
          </cell>
          <cell r="S73">
            <v>347253</v>
          </cell>
          <cell r="T73">
            <v>394338.79475976166</v>
          </cell>
          <cell r="U73">
            <v>446830.71786494204</v>
          </cell>
          <cell r="V73">
            <v>514847.55096284358</v>
          </cell>
          <cell r="W73">
            <v>592901.38141386909</v>
          </cell>
          <cell r="X73">
            <v>685395.115673444</v>
          </cell>
          <cell r="AC73" t="str">
            <v>EBITDA</v>
          </cell>
        </row>
        <row r="74">
          <cell r="A74" t="str">
            <v>Reported FCF</v>
          </cell>
          <cell r="E74">
            <v>69</v>
          </cell>
          <cell r="F74">
            <v>1640</v>
          </cell>
          <cell r="G74">
            <v>162</v>
          </cell>
          <cell r="H74">
            <v>-531</v>
          </cell>
          <cell r="I74">
            <v>-1626</v>
          </cell>
          <cell r="J74">
            <v>1078</v>
          </cell>
          <cell r="K74">
            <v>-557</v>
          </cell>
          <cell r="L74">
            <v>8063</v>
          </cell>
          <cell r="M74">
            <v>-587</v>
          </cell>
          <cell r="N74">
            <v>5837</v>
          </cell>
          <cell r="O74">
            <v>14292</v>
          </cell>
          <cell r="P74">
            <v>-8239</v>
          </cell>
          <cell r="Q74">
            <v>47933.999999999942</v>
          </cell>
          <cell r="R74">
            <v>-37644</v>
          </cell>
          <cell r="S74">
            <v>-1481</v>
          </cell>
          <cell r="T74">
            <v>62354.80896659891</v>
          </cell>
          <cell r="U74">
            <v>70168.39917230315</v>
          </cell>
          <cell r="V74">
            <v>90564.652088147472</v>
          </cell>
          <cell r="W74">
            <v>99717.1961920998</v>
          </cell>
          <cell r="X74">
            <v>116661.10967496934</v>
          </cell>
        </row>
        <row r="75">
          <cell r="A75" t="str">
            <v>FCF</v>
          </cell>
          <cell r="E75">
            <v>3854</v>
          </cell>
          <cell r="F75">
            <v>2482</v>
          </cell>
          <cell r="G75">
            <v>610</v>
          </cell>
          <cell r="H75">
            <v>-10423</v>
          </cell>
          <cell r="I75">
            <v>-9383</v>
          </cell>
          <cell r="J75">
            <v>-5761</v>
          </cell>
          <cell r="K75">
            <v>-14796</v>
          </cell>
          <cell r="L75">
            <v>-22461</v>
          </cell>
          <cell r="M75">
            <v>-5467</v>
          </cell>
          <cell r="N75">
            <v>28375</v>
          </cell>
          <cell r="O75">
            <v>16642</v>
          </cell>
          <cell r="P75">
            <v>5964</v>
          </cell>
          <cell r="Q75">
            <v>20404.999999999942</v>
          </cell>
          <cell r="R75">
            <v>16335</v>
          </cell>
          <cell r="S75">
            <v>14152</v>
          </cell>
          <cell r="T75">
            <v>5424.0910275879432</v>
          </cell>
          <cell r="U75">
            <v>56683.058373690466</v>
          </cell>
          <cell r="V75">
            <v>71820.242453603772</v>
          </cell>
          <cell r="W75">
            <v>101025.03812332737</v>
          </cell>
          <cell r="X75">
            <v>145964.55236509192</v>
          </cell>
          <cell r="AC75" t="str">
            <v>FCF</v>
          </cell>
        </row>
        <row r="77">
          <cell r="A77" t="str">
            <v>FCF per share</v>
          </cell>
          <cell r="M77">
            <v>-5.2843721002165174E-2</v>
          </cell>
          <cell r="N77">
            <v>0.26877391732656386</v>
          </cell>
          <cell r="O77">
            <v>0.15497653281680698</v>
          </cell>
          <cell r="P77">
            <v>5.4685494223363287E-2</v>
          </cell>
          <cell r="Q77">
            <v>0.18313095141936531</v>
          </cell>
          <cell r="R77">
            <v>0.14406667548617541</v>
          </cell>
          <cell r="S77">
            <v>0.12293365995187588</v>
          </cell>
          <cell r="T77">
            <v>4.6602803312306401E-2</v>
          </cell>
          <cell r="U77">
            <v>0.48208305154188408</v>
          </cell>
          <cell r="V77">
            <v>0.60445911124353258</v>
          </cell>
          <cell r="W77">
            <v>0.84115726332745744</v>
          </cell>
          <cell r="X77">
            <v>1.2116096293430583</v>
          </cell>
          <cell r="AC77" t="str">
            <v>FCF per share</v>
          </cell>
        </row>
        <row r="78">
          <cell r="A78" t="str">
            <v>Capex/Sales</v>
          </cell>
          <cell r="M78">
            <v>9.2076669350790244E-2</v>
          </cell>
          <cell r="N78">
            <v>6.2741733448584025E-2</v>
          </cell>
          <cell r="O78">
            <v>7.7910688843343567E-2</v>
          </cell>
          <cell r="P78">
            <v>9.0286780931012764E-2</v>
          </cell>
          <cell r="Q78">
            <v>0.10079123144289498</v>
          </cell>
          <cell r="R78">
            <v>0.10030665158180782</v>
          </cell>
          <cell r="S78">
            <v>0.10024036208480823</v>
          </cell>
          <cell r="T78">
            <v>0.106</v>
          </cell>
          <cell r="U78">
            <v>0.09</v>
          </cell>
          <cell r="V78">
            <v>0.09</v>
          </cell>
          <cell r="W78">
            <v>8.7999999999999995E-2</v>
          </cell>
          <cell r="X78">
            <v>8.5000000000000006E-2</v>
          </cell>
          <cell r="AC78" t="str">
            <v>Capital Spending/Sales</v>
          </cell>
        </row>
        <row r="79">
          <cell r="A79" t="str">
            <v>D&amp;A/Sales</v>
          </cell>
          <cell r="M79">
            <v>2.7865470378618654E-2</v>
          </cell>
          <cell r="N79">
            <v>2.7967827475570271E-2</v>
          </cell>
          <cell r="O79">
            <v>2.8119833293967954E-2</v>
          </cell>
          <cell r="P79">
            <v>2.8028543156045443E-2</v>
          </cell>
          <cell r="Q79">
            <v>3.1561530314464972E-2</v>
          </cell>
          <cell r="R79">
            <v>2.7980001153854805E-2</v>
          </cell>
          <cell r="S79">
            <v>2.844138677710709E-2</v>
          </cell>
          <cell r="T79">
            <v>3.0685031995372421E-2</v>
          </cell>
          <cell r="U79">
            <v>3.1875828944582178E-2</v>
          </cell>
          <cell r="V79">
            <v>3.2855139163174125E-2</v>
          </cell>
          <cell r="W79">
            <v>3.3854643554676378E-2</v>
          </cell>
          <cell r="X79">
            <v>3.502484043932326E-2</v>
          </cell>
          <cell r="AC79" t="str">
            <v>D&amp;A/Sales</v>
          </cell>
        </row>
        <row r="80">
          <cell r="A80" t="str">
            <v>D&amp;A/Capital Spending</v>
          </cell>
          <cell r="M80">
            <v>0.30263334431068339</v>
          </cell>
          <cell r="N80">
            <v>0.4457611535149808</v>
          </cell>
          <cell r="O80">
            <v>0.36092394652688814</v>
          </cell>
          <cell r="P80">
            <v>0.31043905726865789</v>
          </cell>
          <cell r="Q80">
            <v>0.31313765952295863</v>
          </cell>
          <cell r="R80">
            <v>0.27894462343840631</v>
          </cell>
          <cell r="S80">
            <v>0.28373188389966403</v>
          </cell>
          <cell r="T80">
            <v>0.28948143391860776</v>
          </cell>
          <cell r="U80">
            <v>0.3541758771620242</v>
          </cell>
          <cell r="V80">
            <v>0.3650571018130459</v>
          </cell>
          <cell r="W80">
            <v>0.38471185857586793</v>
          </cell>
          <cell r="X80">
            <v>0.41205694634497947</v>
          </cell>
          <cell r="AC80" t="str">
            <v>D&amp;A/Capital Spending</v>
          </cell>
        </row>
        <row r="81">
          <cell r="A81" t="str">
            <v>Payout Ratio</v>
          </cell>
          <cell r="M81">
            <v>0</v>
          </cell>
          <cell r="N81">
            <v>0</v>
          </cell>
          <cell r="O81">
            <v>0</v>
          </cell>
          <cell r="P81">
            <v>0</v>
          </cell>
          <cell r="Q81">
            <v>0</v>
          </cell>
          <cell r="R81">
            <v>0</v>
          </cell>
          <cell r="S81">
            <v>0</v>
          </cell>
          <cell r="T81">
            <v>0</v>
          </cell>
          <cell r="U81">
            <v>0</v>
          </cell>
          <cell r="V81">
            <v>0</v>
          </cell>
          <cell r="W81">
            <v>0.1</v>
          </cell>
          <cell r="X81">
            <v>0.1</v>
          </cell>
          <cell r="AC81" t="str">
            <v>Payout Ratio</v>
          </cell>
        </row>
        <row r="82">
          <cell r="A82" t="str">
            <v>Capex/DA</v>
          </cell>
          <cell r="M82">
            <v>-3.3043285507012734</v>
          </cell>
          <cell r="N82">
            <v>-2.2433538501833419</v>
          </cell>
          <cell r="O82">
            <v>-2.7706668111740322</v>
          </cell>
          <cell r="P82">
            <v>-3.2212441591541983</v>
          </cell>
          <cell r="Q82">
            <v>-3.1934836631385184</v>
          </cell>
          <cell r="R82">
            <v>-3.5849409380023767</v>
          </cell>
          <cell r="S82">
            <v>-3.5244540946749208</v>
          </cell>
          <cell r="T82">
            <v>-3.4544529729017635</v>
          </cell>
          <cell r="U82">
            <v>-2.8234559846732075</v>
          </cell>
          <cell r="V82">
            <v>-2.7392974825952652</v>
          </cell>
          <cell r="W82">
            <v>-2.5993479995698983</v>
          </cell>
          <cell r="X82">
            <v>-2.4268490286844648</v>
          </cell>
          <cell r="AC82" t="str">
            <v>Capex/DA</v>
          </cell>
        </row>
        <row r="84">
          <cell r="A84" t="str">
            <v>Common stock contributed to ESOP Growth (%)</v>
          </cell>
          <cell r="N84">
            <v>1.5861027190332333E-2</v>
          </cell>
          <cell r="O84">
            <v>0.30557620817843856</v>
          </cell>
          <cell r="P84">
            <v>0.14635535307517089</v>
          </cell>
          <cell r="Q84">
            <v>0.25856929955290608</v>
          </cell>
          <cell r="R84">
            <v>0.54726662719557928</v>
          </cell>
          <cell r="S84">
            <v>0.1</v>
          </cell>
          <cell r="T84">
            <v>0.1</v>
          </cell>
          <cell r="U84">
            <v>0.1</v>
          </cell>
          <cell r="V84">
            <v>0.1</v>
          </cell>
          <cell r="W84">
            <v>0.1</v>
          </cell>
          <cell r="X84">
            <v>0.1</v>
          </cell>
          <cell r="AC84" t="str">
            <v>Common stock contributed to ESOP Growth (%)</v>
          </cell>
        </row>
        <row r="85">
          <cell r="A85" t="str">
            <v>Operating FCF</v>
          </cell>
          <cell r="P85">
            <v>32339</v>
          </cell>
          <cell r="Q85">
            <v>53049.999999999942</v>
          </cell>
          <cell r="R85">
            <v>8163</v>
          </cell>
          <cell r="S85">
            <v>-42943</v>
          </cell>
          <cell r="T85">
            <v>39075.537747998547</v>
          </cell>
          <cell r="U85">
            <v>38385.589079867932</v>
          </cell>
        </row>
        <row r="87">
          <cell r="A87" t="str">
            <v>Debt Schedule</v>
          </cell>
          <cell r="AC87" t="str">
            <v>Debt Schedule</v>
          </cell>
        </row>
        <row r="88">
          <cell r="A88" t="str">
            <v>Opening Total Debt</v>
          </cell>
          <cell r="M88">
            <v>105062</v>
          </cell>
          <cell r="N88">
            <v>104584</v>
          </cell>
          <cell r="O88">
            <v>177461</v>
          </cell>
          <cell r="P88">
            <v>191152</v>
          </cell>
          <cell r="Q88">
            <v>121902</v>
          </cell>
          <cell r="R88">
            <v>100914</v>
          </cell>
          <cell r="S88">
            <v>100774</v>
          </cell>
          <cell r="T88">
            <v>110479</v>
          </cell>
          <cell r="U88">
            <v>105479</v>
          </cell>
          <cell r="V88">
            <v>105479</v>
          </cell>
          <cell r="W88">
            <v>105479</v>
          </cell>
          <cell r="X88">
            <v>105479</v>
          </cell>
          <cell r="AC88" t="str">
            <v>Opening Total Debt</v>
          </cell>
        </row>
        <row r="89">
          <cell r="A89" t="str">
            <v>Payments on Debt</v>
          </cell>
          <cell r="N89">
            <v>-278422</v>
          </cell>
          <cell r="O89">
            <v>-171761</v>
          </cell>
          <cell r="P89">
            <v>-98577</v>
          </cell>
          <cell r="Q89">
            <v>-20989</v>
          </cell>
          <cell r="R89">
            <v>-602</v>
          </cell>
          <cell r="S89">
            <v>-80189</v>
          </cell>
          <cell r="T89">
            <v>-30000</v>
          </cell>
          <cell r="U89">
            <v>0</v>
          </cell>
          <cell r="V89">
            <v>0</v>
          </cell>
          <cell r="W89">
            <v>0</v>
          </cell>
          <cell r="X89">
            <v>0</v>
          </cell>
          <cell r="AC89" t="str">
            <v>Payments on Debt</v>
          </cell>
        </row>
        <row r="90">
          <cell r="A90" t="str">
            <v>Issuance of New Debt</v>
          </cell>
          <cell r="N90">
            <v>351299</v>
          </cell>
          <cell r="O90">
            <v>185452</v>
          </cell>
          <cell r="P90">
            <v>29327</v>
          </cell>
          <cell r="Q90">
            <v>1</v>
          </cell>
          <cell r="R90">
            <v>462</v>
          </cell>
          <cell r="S90">
            <v>89894</v>
          </cell>
          <cell r="T90">
            <v>25000</v>
          </cell>
          <cell r="U90">
            <v>0</v>
          </cell>
          <cell r="V90">
            <v>0</v>
          </cell>
          <cell r="W90">
            <v>0</v>
          </cell>
          <cell r="X90">
            <v>0</v>
          </cell>
          <cell r="AC90" t="str">
            <v>Issuance of New Debt</v>
          </cell>
        </row>
        <row r="91">
          <cell r="A91" t="str">
            <v>Closing Total Debt</v>
          </cell>
          <cell r="L91">
            <v>105062</v>
          </cell>
          <cell r="M91">
            <v>104584</v>
          </cell>
          <cell r="N91">
            <v>177461</v>
          </cell>
          <cell r="O91">
            <v>191152</v>
          </cell>
          <cell r="P91">
            <v>121902</v>
          </cell>
          <cell r="Q91">
            <v>100914</v>
          </cell>
          <cell r="R91">
            <v>100774</v>
          </cell>
          <cell r="S91">
            <v>110479</v>
          </cell>
          <cell r="T91">
            <v>105479</v>
          </cell>
          <cell r="U91">
            <v>105479</v>
          </cell>
          <cell r="V91">
            <v>105479</v>
          </cell>
          <cell r="W91">
            <v>105479</v>
          </cell>
          <cell r="X91">
            <v>105479</v>
          </cell>
          <cell r="AC91" t="str">
            <v>Closing Total Debt</v>
          </cell>
        </row>
        <row r="92">
          <cell r="A92" t="str">
            <v>Check</v>
          </cell>
          <cell r="R92" t="str">
            <v/>
          </cell>
          <cell r="S92" t="str">
            <v/>
          </cell>
          <cell r="T92" t="str">
            <v>ERROR</v>
          </cell>
          <cell r="U92" t="str">
            <v>ERROR</v>
          </cell>
          <cell r="V92" t="str">
            <v>ERROR</v>
          </cell>
          <cell r="W92" t="str">
            <v>ERROR</v>
          </cell>
          <cell r="X92" t="str">
            <v>ERROR</v>
          </cell>
          <cell r="AC92" t="str">
            <v>Check</v>
          </cell>
        </row>
        <row r="93">
          <cell r="A93" t="str">
            <v>Opening Cash balance</v>
          </cell>
          <cell r="L93">
            <v>1728</v>
          </cell>
          <cell r="M93">
            <v>9791</v>
          </cell>
          <cell r="N93">
            <v>9204</v>
          </cell>
          <cell r="O93">
            <v>15041</v>
          </cell>
          <cell r="P93">
            <v>29333</v>
          </cell>
          <cell r="Q93">
            <v>21094</v>
          </cell>
          <cell r="R93">
            <v>69027.999999999942</v>
          </cell>
          <cell r="S93">
            <v>31383.999999999942</v>
          </cell>
          <cell r="T93">
            <v>29902.999999999942</v>
          </cell>
          <cell r="U93">
            <v>92257.808966598852</v>
          </cell>
          <cell r="V93">
            <v>162426.208138902</v>
          </cell>
          <cell r="W93">
            <v>252990.86022704947</v>
          </cell>
          <cell r="X93">
            <v>352708.05641914927</v>
          </cell>
          <cell r="AC93" t="str">
            <v>Opening Cash balance</v>
          </cell>
        </row>
        <row r="94">
          <cell r="A94" t="str">
            <v>Net increase / (decrease) in cash</v>
          </cell>
          <cell r="L94">
            <v>8063</v>
          </cell>
          <cell r="M94">
            <v>-587</v>
          </cell>
          <cell r="N94">
            <v>5837</v>
          </cell>
          <cell r="O94">
            <v>14292</v>
          </cell>
          <cell r="P94">
            <v>-8239</v>
          </cell>
          <cell r="Q94">
            <v>47933.999999999942</v>
          </cell>
          <cell r="R94">
            <v>-37644</v>
          </cell>
          <cell r="S94">
            <v>-1481</v>
          </cell>
          <cell r="T94">
            <v>62354.80896659891</v>
          </cell>
          <cell r="U94">
            <v>70168.39917230315</v>
          </cell>
          <cell r="V94">
            <v>90564.652088147472</v>
          </cell>
          <cell r="W94">
            <v>99717.1961920998</v>
          </cell>
          <cell r="X94">
            <v>116661.10967496934</v>
          </cell>
          <cell r="AC94" t="str">
            <v>Net increase / (decrease) in cash</v>
          </cell>
        </row>
        <row r="95">
          <cell r="A95" t="str">
            <v>Ending Cash balance</v>
          </cell>
          <cell r="L95">
            <v>9791</v>
          </cell>
          <cell r="M95">
            <v>9204</v>
          </cell>
          <cell r="N95">
            <v>15041</v>
          </cell>
          <cell r="O95">
            <v>29333</v>
          </cell>
          <cell r="P95">
            <v>21094</v>
          </cell>
          <cell r="Q95">
            <v>69027.999999999942</v>
          </cell>
          <cell r="R95">
            <v>31383.999999999942</v>
          </cell>
          <cell r="S95">
            <v>29902.999999999942</v>
          </cell>
          <cell r="T95">
            <v>92257.808966598852</v>
          </cell>
          <cell r="U95">
            <v>162426.208138902</v>
          </cell>
          <cell r="V95">
            <v>252990.86022704947</v>
          </cell>
          <cell r="W95">
            <v>352708.05641914927</v>
          </cell>
          <cell r="X95">
            <v>469369.16609411861</v>
          </cell>
          <cell r="AC95" t="str">
            <v>Ending Cash balance</v>
          </cell>
        </row>
        <row r="96">
          <cell r="A96" t="str">
            <v>Ending Net Debt</v>
          </cell>
          <cell r="L96">
            <v>9791</v>
          </cell>
          <cell r="M96">
            <v>95380</v>
          </cell>
          <cell r="N96">
            <v>162420</v>
          </cell>
          <cell r="O96">
            <v>161819</v>
          </cell>
          <cell r="P96">
            <v>100808</v>
          </cell>
          <cell r="Q96">
            <v>31886.000000000058</v>
          </cell>
          <cell r="R96">
            <v>69390.000000000058</v>
          </cell>
          <cell r="S96">
            <v>80576.000000000058</v>
          </cell>
          <cell r="T96">
            <v>13221.191033401148</v>
          </cell>
          <cell r="U96">
            <v>-56947.208138902002</v>
          </cell>
          <cell r="V96">
            <v>-147511.86022704947</v>
          </cell>
          <cell r="W96">
            <v>-247229.05641914927</v>
          </cell>
          <cell r="X96">
            <v>-363890.16609411861</v>
          </cell>
        </row>
        <row r="98">
          <cell r="A98" t="str">
            <v>Interest expense</v>
          </cell>
          <cell r="L98">
            <v>5343</v>
          </cell>
          <cell r="M98">
            <v>8362</v>
          </cell>
          <cell r="N98">
            <v>9092</v>
          </cell>
          <cell r="O98">
            <v>9248</v>
          </cell>
          <cell r="P98">
            <v>6864</v>
          </cell>
          <cell r="Q98">
            <v>4700</v>
          </cell>
          <cell r="R98">
            <v>5062</v>
          </cell>
          <cell r="S98">
            <v>2749</v>
          </cell>
          <cell r="T98">
            <v>4750.5969999999998</v>
          </cell>
          <cell r="U98">
            <v>6856.1350000000002</v>
          </cell>
          <cell r="V98">
            <v>6856.1350000000002</v>
          </cell>
          <cell r="W98">
            <v>6856.1350000000002</v>
          </cell>
          <cell r="X98">
            <v>6856.1350000000002</v>
          </cell>
          <cell r="AC98" t="str">
            <v>Interest expense</v>
          </cell>
        </row>
        <row r="99">
          <cell r="A99" t="str">
            <v>Interest (income)</v>
          </cell>
          <cell r="L99">
            <v>-402</v>
          </cell>
          <cell r="M99">
            <v>-439</v>
          </cell>
          <cell r="N99">
            <v>-1362</v>
          </cell>
          <cell r="O99">
            <v>-989</v>
          </cell>
          <cell r="P99">
            <v>-298</v>
          </cell>
          <cell r="Q99">
            <v>-901</v>
          </cell>
          <cell r="R99">
            <v>-1582</v>
          </cell>
          <cell r="S99">
            <v>-1573</v>
          </cell>
          <cell r="T99">
            <v>-1196.1199999999976</v>
          </cell>
          <cell r="U99">
            <v>-3229.02331383096</v>
          </cell>
          <cell r="V99">
            <v>-5684.9172848615708</v>
          </cell>
          <cell r="W99">
            <v>-8854.6801079467332</v>
          </cell>
          <cell r="X99">
            <v>-12344.781974670226</v>
          </cell>
          <cell r="AC99" t="str">
            <v>Interest (income)</v>
          </cell>
        </row>
        <row r="100">
          <cell r="A100" t="str">
            <v>Net interest expense</v>
          </cell>
          <cell r="L100">
            <v>4941</v>
          </cell>
          <cell r="M100">
            <v>7923</v>
          </cell>
          <cell r="N100">
            <v>7730</v>
          </cell>
          <cell r="O100">
            <v>8259</v>
          </cell>
          <cell r="P100">
            <v>6566</v>
          </cell>
          <cell r="Q100">
            <v>3799</v>
          </cell>
          <cell r="R100">
            <v>3480</v>
          </cell>
          <cell r="S100">
            <v>1176</v>
          </cell>
          <cell r="T100">
            <v>3554.4770000000021</v>
          </cell>
          <cell r="U100">
            <v>3627.1116861690402</v>
          </cell>
          <cell r="V100">
            <v>1171.2177151384294</v>
          </cell>
          <cell r="W100">
            <v>-1998.545107946733</v>
          </cell>
          <cell r="X100">
            <v>-5488.646974670226</v>
          </cell>
        </row>
        <row r="101">
          <cell r="A101" t="str">
            <v>Interest rate on debt</v>
          </cell>
          <cell r="L101">
            <v>5.0855685214444807E-2</v>
          </cell>
          <cell r="M101">
            <v>7.9772568997262053E-2</v>
          </cell>
          <cell r="N101">
            <v>6.4471981421404381E-2</v>
          </cell>
          <cell r="O101">
            <v>5.0177286205315599E-2</v>
          </cell>
          <cell r="P101">
            <v>4.3851859423613818E-2</v>
          </cell>
          <cell r="Q101">
            <v>4.2187275599597875E-2</v>
          </cell>
          <cell r="R101">
            <v>5.0196342866209193E-2</v>
          </cell>
          <cell r="S101">
            <v>2.6025665907703086E-2</v>
          </cell>
          <cell r="T101">
            <v>4.2999999999999997E-2</v>
          </cell>
          <cell r="U101">
            <v>6.5000000000000002E-2</v>
          </cell>
          <cell r="V101">
            <v>6.5000000000000002E-2</v>
          </cell>
          <cell r="W101">
            <v>6.5000000000000002E-2</v>
          </cell>
          <cell r="X101">
            <v>6.5000000000000002E-2</v>
          </cell>
          <cell r="AC101" t="str">
            <v>Interest rate on debt</v>
          </cell>
        </row>
        <row r="102">
          <cell r="A102" t="str">
            <v>Interest rate on cash</v>
          </cell>
          <cell r="L102">
            <v>4.1058114595036256E-2</v>
          </cell>
          <cell r="M102">
            <v>4.6222690181626745E-2</v>
          </cell>
          <cell r="N102">
            <v>0.11235306248711074</v>
          </cell>
          <cell r="O102">
            <v>4.4575652409068377E-2</v>
          </cell>
          <cell r="P102">
            <v>1.1819065183334325E-2</v>
          </cell>
          <cell r="Q102">
            <v>1.9995117729300294E-2</v>
          </cell>
          <cell r="R102">
            <v>3.1510178066366606E-2</v>
          </cell>
          <cell r="S102">
            <v>5.1332256432848826E-2</v>
          </cell>
          <cell r="T102">
            <v>0.04</v>
          </cell>
          <cell r="U102">
            <v>3.5000000000000003E-2</v>
          </cell>
          <cell r="V102">
            <v>3.5000000000000003E-2</v>
          </cell>
          <cell r="W102">
            <v>3.5000000000000003E-2</v>
          </cell>
          <cell r="X102">
            <v>3.5000000000000003E-2</v>
          </cell>
          <cell r="AC102" t="str">
            <v>Interest rate on cash</v>
          </cell>
        </row>
        <row r="103">
          <cell r="A103" t="str">
            <v>Cost of Net Debt</v>
          </cell>
          <cell r="N103">
            <v>5.9968968192397207E-2</v>
          </cell>
          <cell r="O103">
            <v>5.0943902491680522E-2</v>
          </cell>
          <cell r="P103">
            <v>5.000247499305098E-2</v>
          </cell>
          <cell r="Q103">
            <v>5.7259559588225518E-2</v>
          </cell>
          <cell r="R103">
            <v>6.8723093329120341E-2</v>
          </cell>
          <cell r="S103">
            <v>1.5683554939119521E-2</v>
          </cell>
          <cell r="T103">
            <v>7.5790691828591147E-2</v>
          </cell>
          <cell r="U103">
            <v>-0.16590176404211027</v>
          </cell>
          <cell r="V103">
            <v>-1.1456745103055277E-2</v>
          </cell>
          <cell r="W103">
            <v>1.0125857359438641E-2</v>
          </cell>
          <cell r="X103">
            <v>1.7962606223046969E-2</v>
          </cell>
        </row>
        <row r="105">
          <cell r="A105" t="str">
            <v>D&amp;A Schedule</v>
          </cell>
          <cell r="AC105" t="str">
            <v>D&amp;A Schedule</v>
          </cell>
        </row>
        <row r="106">
          <cell r="A106" t="str">
            <v>Gross PP&amp;E</v>
          </cell>
          <cell r="F106">
            <v>28197</v>
          </cell>
          <cell r="G106">
            <v>40928</v>
          </cell>
          <cell r="H106">
            <v>68391</v>
          </cell>
          <cell r="I106">
            <v>101220</v>
          </cell>
          <cell r="J106">
            <v>137533</v>
          </cell>
          <cell r="K106">
            <v>210207</v>
          </cell>
          <cell r="L106">
            <v>292806</v>
          </cell>
          <cell r="M106">
            <v>323021</v>
          </cell>
          <cell r="N106">
            <v>392365</v>
          </cell>
          <cell r="O106">
            <v>491523</v>
          </cell>
          <cell r="P106">
            <v>626142</v>
          </cell>
          <cell r="Q106">
            <v>791794</v>
          </cell>
          <cell r="R106">
            <v>992899</v>
          </cell>
          <cell r="S106">
            <v>1214854</v>
          </cell>
          <cell r="T106">
            <v>1484967.5837594264</v>
          </cell>
          <cell r="U106">
            <v>1742506.858360552</v>
          </cell>
          <cell r="V106">
            <v>2034195.7507108324</v>
          </cell>
          <cell r="W106">
            <v>2354575.4489839328</v>
          </cell>
          <cell r="X106">
            <v>2697222.939090142</v>
          </cell>
        </row>
        <row r="107">
          <cell r="A107" t="str">
            <v>Land</v>
          </cell>
          <cell r="F107">
            <v>2064</v>
          </cell>
          <cell r="G107">
            <v>5555</v>
          </cell>
          <cell r="H107">
            <v>12400</v>
          </cell>
          <cell r="I107">
            <v>19954</v>
          </cell>
          <cell r="J107">
            <v>28000</v>
          </cell>
          <cell r="K107">
            <v>40131</v>
          </cell>
          <cell r="L107">
            <v>54631</v>
          </cell>
          <cell r="M107">
            <v>46740</v>
          </cell>
          <cell r="N107">
            <v>48096</v>
          </cell>
          <cell r="O107">
            <v>52362</v>
          </cell>
          <cell r="P107">
            <v>58571</v>
          </cell>
          <cell r="Q107">
            <v>82781</v>
          </cell>
          <cell r="R107">
            <v>109327</v>
          </cell>
          <cell r="S107">
            <v>127068</v>
          </cell>
          <cell r="T107">
            <v>163508.1222054477</v>
          </cell>
          <cell r="U107">
            <v>191865.48410662523</v>
          </cell>
          <cell r="V107">
            <v>223983.02227916755</v>
          </cell>
          <cell r="W107">
            <v>259259.67304939014</v>
          </cell>
          <cell r="X107">
            <v>296988.20550922898</v>
          </cell>
        </row>
        <row r="108">
          <cell r="A108" t="str">
            <v>% of gross PP&amp;E</v>
          </cell>
          <cell r="F108">
            <v>7.3199276518778597E-2</v>
          </cell>
          <cell r="G108">
            <v>0.13572615324472245</v>
          </cell>
          <cell r="H108">
            <v>0.1813104063400155</v>
          </cell>
          <cell r="I108">
            <v>0.19713495356648883</v>
          </cell>
          <cell r="J108">
            <v>0.20358750263573105</v>
          </cell>
          <cell r="K108">
            <v>0.1909118154961538</v>
          </cell>
          <cell r="L108">
            <v>0.18657746084438159</v>
          </cell>
          <cell r="M108">
            <v>0.14469647484219292</v>
          </cell>
          <cell r="N108">
            <v>0.12257974080256903</v>
          </cell>
          <cell r="O108">
            <v>0.10653011151054986</v>
          </cell>
          <cell r="P108">
            <v>9.3542678817265093E-2</v>
          </cell>
          <cell r="Q108">
            <v>0.10454865785797821</v>
          </cell>
          <cell r="R108">
            <v>0.11010888317945733</v>
          </cell>
          <cell r="S108">
            <v>0.10459528470087763</v>
          </cell>
          <cell r="T108">
            <v>0.11010888317945733</v>
          </cell>
          <cell r="U108">
            <v>0.11010888317945733</v>
          </cell>
          <cell r="V108">
            <v>0.11010888317945733</v>
          </cell>
          <cell r="W108">
            <v>0.11010888317945733</v>
          </cell>
          <cell r="X108">
            <v>0.11010888317945733</v>
          </cell>
        </row>
        <row r="109">
          <cell r="A109" t="str">
            <v>PP&amp;E (excl. land)</v>
          </cell>
          <cell r="F109">
            <v>26133</v>
          </cell>
          <cell r="G109">
            <v>35373</v>
          </cell>
          <cell r="H109">
            <v>55991</v>
          </cell>
          <cell r="I109">
            <v>81266</v>
          </cell>
          <cell r="J109">
            <v>109533</v>
          </cell>
          <cell r="K109">
            <v>170076</v>
          </cell>
          <cell r="L109">
            <v>238175</v>
          </cell>
          <cell r="M109">
            <v>276281</v>
          </cell>
          <cell r="N109">
            <v>344269</v>
          </cell>
          <cell r="O109">
            <v>439161</v>
          </cell>
          <cell r="P109">
            <v>567571</v>
          </cell>
          <cell r="Q109">
            <v>709013</v>
          </cell>
          <cell r="R109">
            <v>883572</v>
          </cell>
          <cell r="S109">
            <v>1087786</v>
          </cell>
          <cell r="T109">
            <v>1321459.4615539787</v>
          </cell>
          <cell r="U109">
            <v>1550641.3742539268</v>
          </cell>
          <cell r="V109">
            <v>1810212.7284316649</v>
          </cell>
          <cell r="W109">
            <v>2095315.7759345428</v>
          </cell>
          <cell r="X109">
            <v>2400234.7335809129</v>
          </cell>
          <cell r="AC109" t="str">
            <v>PP&amp;E (excl. land)</v>
          </cell>
        </row>
        <row r="110">
          <cell r="A110" t="str">
            <v>D&amp;A</v>
          </cell>
          <cell r="L110">
            <v>17902</v>
          </cell>
          <cell r="M110">
            <v>24812</v>
          </cell>
          <cell r="N110">
            <v>30544</v>
          </cell>
          <cell r="O110">
            <v>36907</v>
          </cell>
          <cell r="P110">
            <v>42374</v>
          </cell>
          <cell r="Q110">
            <v>54325</v>
          </cell>
          <cell r="R110">
            <v>57228</v>
          </cell>
          <cell r="S110">
            <v>64938</v>
          </cell>
          <cell r="T110">
            <v>78192.867547572707</v>
          </cell>
          <cell r="U110">
            <v>91214.198485525107</v>
          </cell>
          <cell r="V110">
            <v>106483.10167245088</v>
          </cell>
          <cell r="W110">
            <v>123253.86917262017</v>
          </cell>
          <cell r="X110">
            <v>141190.27844593604</v>
          </cell>
          <cell r="AC110" t="str">
            <v>D&amp;A</v>
          </cell>
        </row>
        <row r="111">
          <cell r="A111" t="str">
            <v>Life</v>
          </cell>
          <cell r="L111">
            <v>13.304379398949838</v>
          </cell>
          <cell r="M111">
            <v>11.134975012090925</v>
          </cell>
          <cell r="N111">
            <v>11.271248035620744</v>
          </cell>
          <cell r="O111">
            <v>11.89912482726854</v>
          </cell>
          <cell r="P111">
            <v>13.394321989899467</v>
          </cell>
          <cell r="Q111">
            <v>13.051320754716981</v>
          </cell>
          <cell r="R111">
            <v>15.439505137345355</v>
          </cell>
          <cell r="S111">
            <v>16.751147248144385</v>
          </cell>
          <cell r="T111">
            <v>16.899999999999999</v>
          </cell>
          <cell r="U111">
            <v>17</v>
          </cell>
          <cell r="V111">
            <v>17</v>
          </cell>
          <cell r="W111">
            <v>17</v>
          </cell>
          <cell r="X111">
            <v>17</v>
          </cell>
          <cell r="AC111" t="str">
            <v>Life</v>
          </cell>
        </row>
        <row r="113">
          <cell r="A113" t="str">
            <v>D&amp;A per Avg Sq Ft</v>
          </cell>
          <cell r="F113">
            <v>4.4685990338164254</v>
          </cell>
          <cell r="G113">
            <v>4.4587912087912089</v>
          </cell>
          <cell r="H113">
            <v>4.7283372365339575</v>
          </cell>
          <cell r="I113">
            <v>5.8758421559191527</v>
          </cell>
          <cell r="J113">
            <v>6.3441931774626292</v>
          </cell>
          <cell r="K113">
            <v>5.2589710332900994</v>
          </cell>
          <cell r="L113">
            <v>5.152396028205497</v>
          </cell>
          <cell r="M113">
            <v>6.0019351717464922</v>
          </cell>
          <cell r="N113">
            <v>5.8891352549889131</v>
          </cell>
          <cell r="O113">
            <v>5.9055924473957919</v>
          </cell>
          <cell r="P113">
            <v>6.0686000716075901</v>
          </cell>
          <cell r="Q113">
            <v>6.9354015064470831</v>
          </cell>
          <cell r="R113">
            <v>6.316904906451791</v>
          </cell>
          <cell r="S113">
            <v>6.2425378514780103</v>
          </cell>
          <cell r="T113">
            <v>6.6796685102273772</v>
          </cell>
          <cell r="U113">
            <v>6.938445975683095</v>
          </cell>
          <cell r="V113">
            <v>7.2495677940422159</v>
          </cell>
          <cell r="W113">
            <v>7.5478342634965836</v>
          </cell>
        </row>
        <row r="114">
          <cell r="A114" t="str">
            <v>Capex per Avg Sq Ft</v>
          </cell>
          <cell r="F114">
            <v>13.72463768115942</v>
          </cell>
          <cell r="G114">
            <v>18.829670329670328</v>
          </cell>
          <cell r="H114">
            <v>33.433255269320846</v>
          </cell>
          <cell r="I114">
            <v>33.165543792107798</v>
          </cell>
          <cell r="J114">
            <v>28.501341510157147</v>
          </cell>
          <cell r="K114">
            <v>24.959792477302205</v>
          </cell>
          <cell r="L114">
            <v>24.752338465966325</v>
          </cell>
          <cell r="M114">
            <v>19.832365747460088</v>
          </cell>
          <cell r="N114">
            <v>13.211414248529836</v>
          </cell>
          <cell r="O114">
            <v>16.362428994319547</v>
          </cell>
          <cell r="P114">
            <v>19.548442534908702</v>
          </cell>
          <cell r="Q114">
            <v>22.148091408145028</v>
          </cell>
          <cell r="R114">
            <v>22.645731000607096</v>
          </cell>
          <cell r="S114">
            <v>22.001538091804854</v>
          </cell>
          <cell r="T114">
            <v>23.074600743153258</v>
          </cell>
          <cell r="U114">
            <v>19.590396814374166</v>
          </cell>
          <cell r="V114">
            <v>19.858722808123552</v>
          </cell>
          <cell r="W114">
            <v>19.619447893904983</v>
          </cell>
        </row>
        <row r="115">
          <cell r="A115" t="str">
            <v>Maintenance Capex</v>
          </cell>
          <cell r="F115">
            <v>4968</v>
          </cell>
          <cell r="G115">
            <v>5824</v>
          </cell>
          <cell r="H115">
            <v>8540</v>
          </cell>
          <cell r="I115">
            <v>10390</v>
          </cell>
          <cell r="J115">
            <v>13045</v>
          </cell>
          <cell r="K115">
            <v>23130</v>
          </cell>
          <cell r="L115">
            <v>34745</v>
          </cell>
          <cell r="M115">
            <v>41340</v>
          </cell>
          <cell r="N115">
            <v>51865</v>
          </cell>
          <cell r="O115">
            <v>62495</v>
          </cell>
          <cell r="P115">
            <v>69825</v>
          </cell>
          <cell r="Q115">
            <v>78330</v>
          </cell>
          <cell r="R115">
            <v>90595</v>
          </cell>
          <cell r="S115">
            <v>104025</v>
          </cell>
          <cell r="T115">
            <v>117061</v>
          </cell>
          <cell r="U115">
            <v>131462</v>
          </cell>
          <cell r="V115">
            <v>146882</v>
          </cell>
          <cell r="W115">
            <v>163297</v>
          </cell>
        </row>
        <row r="116">
          <cell r="A116" t="str">
            <v>Maintenance Capex per Avg Sq Ft</v>
          </cell>
          <cell r="F116">
            <v>8</v>
          </cell>
          <cell r="G116">
            <v>8</v>
          </cell>
          <cell r="H116">
            <v>10</v>
          </cell>
          <cell r="I116">
            <v>10</v>
          </cell>
          <cell r="J116">
            <v>10</v>
          </cell>
          <cell r="K116">
            <v>10</v>
          </cell>
          <cell r="L116">
            <v>10</v>
          </cell>
          <cell r="M116">
            <v>10</v>
          </cell>
          <cell r="N116">
            <v>10</v>
          </cell>
          <cell r="O116">
            <v>10</v>
          </cell>
          <cell r="P116">
            <v>10</v>
          </cell>
          <cell r="Q116">
            <v>10</v>
          </cell>
          <cell r="R116">
            <v>10</v>
          </cell>
          <cell r="S116">
            <v>10</v>
          </cell>
          <cell r="T116">
            <v>10</v>
          </cell>
          <cell r="U116">
            <v>10</v>
          </cell>
          <cell r="V116">
            <v>10</v>
          </cell>
          <cell r="W116">
            <v>10</v>
          </cell>
        </row>
        <row r="117">
          <cell r="A117" t="str">
            <v>Growth Capex</v>
          </cell>
          <cell r="F117">
            <v>-3555</v>
          </cell>
          <cell r="G117">
            <v>-7884</v>
          </cell>
          <cell r="H117">
            <v>-20012</v>
          </cell>
          <cell r="I117">
            <v>-24069</v>
          </cell>
          <cell r="J117">
            <v>-24135</v>
          </cell>
          <cell r="K117">
            <v>-34602</v>
          </cell>
          <cell r="L117">
            <v>-51257</v>
          </cell>
          <cell r="M117">
            <v>40647</v>
          </cell>
          <cell r="N117">
            <v>16656</v>
          </cell>
          <cell r="O117">
            <v>39762</v>
          </cell>
          <cell r="P117">
            <v>66672</v>
          </cell>
          <cell r="Q117">
            <v>95156</v>
          </cell>
          <cell r="R117">
            <v>114564</v>
          </cell>
          <cell r="S117">
            <v>124846</v>
          </cell>
          <cell r="T117">
            <v>153052.58375942637</v>
          </cell>
          <cell r="U117">
            <v>126077.27460112568</v>
          </cell>
          <cell r="V117">
            <v>144806.89235028037</v>
          </cell>
          <cell r="W117">
            <v>157082.69827310019</v>
          </cell>
        </row>
        <row r="118">
          <cell r="A118" t="str">
            <v>Growth Capex per Avg Sq Ft</v>
          </cell>
          <cell r="F118">
            <v>-5.72463768115942</v>
          </cell>
          <cell r="G118">
            <v>-10.82967032967033</v>
          </cell>
          <cell r="H118">
            <v>-23.433255269320842</v>
          </cell>
          <cell r="I118">
            <v>-23.165543792107798</v>
          </cell>
          <cell r="J118">
            <v>-18.501341510157147</v>
          </cell>
          <cell r="K118">
            <v>-14.959792477302205</v>
          </cell>
          <cell r="L118">
            <v>-14.752338465966327</v>
          </cell>
          <cell r="M118">
            <v>9.8323657474600878</v>
          </cell>
          <cell r="N118">
            <v>3.2114142485298371</v>
          </cell>
          <cell r="O118">
            <v>6.3624289943195453</v>
          </cell>
          <cell r="P118">
            <v>9.5484425349087001</v>
          </cell>
          <cell r="Q118">
            <v>12.148091408145028</v>
          </cell>
          <cell r="R118">
            <v>12.645731000607098</v>
          </cell>
          <cell r="S118">
            <v>12.001538091804855</v>
          </cell>
          <cell r="T118">
            <v>13.07460074315326</v>
          </cell>
          <cell r="U118">
            <v>9.5903968143741665</v>
          </cell>
          <cell r="V118">
            <v>9.8587228081235523</v>
          </cell>
          <cell r="W118">
            <v>9.6194478939049812</v>
          </cell>
        </row>
        <row r="119">
          <cell r="A119" t="str">
            <v>Growth Capex per New Sq Ft</v>
          </cell>
          <cell r="F119">
            <v>-35.549999999999997</v>
          </cell>
          <cell r="G119">
            <v>-69.15789473684211</v>
          </cell>
          <cell r="H119">
            <v>-145.01449275362319</v>
          </cell>
          <cell r="I119">
            <v>-103.74568965517241</v>
          </cell>
          <cell r="J119">
            <v>-80.719063545150505</v>
          </cell>
          <cell r="K119">
            <v>-20.140861466821885</v>
          </cell>
          <cell r="L119">
            <v>-84.722314049586771</v>
          </cell>
          <cell r="M119">
            <v>56.928571428571431</v>
          </cell>
          <cell r="N119">
            <v>11.97411933860532</v>
          </cell>
          <cell r="O119">
            <v>54.097959183673467</v>
          </cell>
          <cell r="P119">
            <v>91.20656634746922</v>
          </cell>
          <cell r="Q119">
            <v>98.098969072164948</v>
          </cell>
          <cell r="R119">
            <v>77.251517194875248</v>
          </cell>
          <cell r="S119">
            <v>103.77888611803824</v>
          </cell>
          <cell r="T119">
            <v>108.99628525810162</v>
          </cell>
          <cell r="U119">
            <v>85.418207724339894</v>
          </cell>
          <cell r="V119">
            <v>90.054037531268889</v>
          </cell>
          <cell r="W119">
            <v>93.780715386925493</v>
          </cell>
        </row>
        <row r="120">
          <cell r="A120" t="str">
            <v>E = Morgan Stanley Research Estimate</v>
          </cell>
          <cell r="AC120" t="str">
            <v>E = Morgan Stanley Research Estimate</v>
          </cell>
        </row>
        <row r="121">
          <cell r="A121" t="str">
            <v>A = Actual</v>
          </cell>
          <cell r="AC121" t="str">
            <v>A = Actual</v>
          </cell>
        </row>
        <row r="124">
          <cell r="A124" t="str">
            <v>Income Statement Data</v>
          </cell>
        </row>
        <row r="125">
          <cell r="A125" t="str">
            <v>Sales</v>
          </cell>
          <cell r="C125">
            <v>82372</v>
          </cell>
          <cell r="D125">
            <v>94937</v>
          </cell>
          <cell r="E125">
            <v>110147</v>
          </cell>
          <cell r="F125">
            <v>137164</v>
          </cell>
          <cell r="G125">
            <v>167057</v>
          </cell>
          <cell r="H125">
            <v>201492</v>
          </cell>
          <cell r="I125">
            <v>259243</v>
          </cell>
          <cell r="J125">
            <v>316399</v>
          </cell>
          <cell r="K125">
            <v>616302</v>
          </cell>
          <cell r="L125">
            <v>754122</v>
          </cell>
          <cell r="M125">
            <v>890421</v>
          </cell>
          <cell r="N125">
            <v>1092112</v>
          </cell>
          <cell r="O125">
            <v>1312490</v>
          </cell>
          <cell r="P125">
            <v>1511816</v>
          </cell>
          <cell r="Q125">
            <v>1721241</v>
          </cell>
          <cell r="R125">
            <v>2045318</v>
          </cell>
          <cell r="S125">
            <v>2283222</v>
          </cell>
          <cell r="T125">
            <v>2548241.3562210035</v>
          </cell>
          <cell r="U125">
            <v>2861547.4955680631</v>
          </cell>
          <cell r="V125">
            <v>3240987.6927808933</v>
          </cell>
          <cell r="W125">
            <v>3640678.3894670475</v>
          </cell>
          <cell r="X125">
            <v>4031146.9424259877</v>
          </cell>
        </row>
        <row r="126">
          <cell r="A126" t="str">
            <v>Operating income</v>
          </cell>
          <cell r="C126">
            <v>5595</v>
          </cell>
          <cell r="D126">
            <v>8721</v>
          </cell>
          <cell r="E126">
            <v>9877</v>
          </cell>
          <cell r="F126">
            <v>12570</v>
          </cell>
          <cell r="G126">
            <v>17157</v>
          </cell>
          <cell r="H126">
            <v>22037</v>
          </cell>
          <cell r="I126">
            <v>28851</v>
          </cell>
          <cell r="J126">
            <v>37084</v>
          </cell>
          <cell r="K126">
            <v>56901</v>
          </cell>
          <cell r="L126">
            <v>76920</v>
          </cell>
          <cell r="M126">
            <v>90029</v>
          </cell>
          <cell r="N126">
            <v>113831</v>
          </cell>
          <cell r="O126">
            <v>138301</v>
          </cell>
          <cell r="P126">
            <v>165275</v>
          </cell>
          <cell r="Q126">
            <v>199361.59891170985</v>
          </cell>
          <cell r="R126">
            <v>252524</v>
          </cell>
          <cell r="S126">
            <v>282315</v>
          </cell>
          <cell r="T126">
            <v>316145.92721218895</v>
          </cell>
          <cell r="U126">
            <v>355616.51937941695</v>
          </cell>
          <cell r="V126">
            <v>408364.44929039269</v>
          </cell>
          <cell r="W126">
            <v>469647.51224124897</v>
          </cell>
          <cell r="X126">
            <v>544204.83722750796</v>
          </cell>
        </row>
        <row r="127">
          <cell r="A127" t="str">
            <v>D&amp;A</v>
          </cell>
          <cell r="E127">
            <v>2142</v>
          </cell>
          <cell r="F127">
            <v>2775</v>
          </cell>
          <cell r="G127">
            <v>3246</v>
          </cell>
          <cell r="H127">
            <v>4038</v>
          </cell>
          <cell r="I127">
            <v>6105</v>
          </cell>
          <cell r="J127">
            <v>8276</v>
          </cell>
          <cell r="K127">
            <v>12164</v>
          </cell>
          <cell r="L127">
            <v>17902</v>
          </cell>
          <cell r="M127">
            <v>24812</v>
          </cell>
          <cell r="N127">
            <v>30544</v>
          </cell>
          <cell r="O127">
            <v>36907</v>
          </cell>
          <cell r="P127">
            <v>42374</v>
          </cell>
          <cell r="Q127">
            <v>54325</v>
          </cell>
          <cell r="R127">
            <v>57228</v>
          </cell>
          <cell r="S127">
            <v>64938</v>
          </cell>
          <cell r="T127">
            <v>78192.867547572707</v>
          </cell>
          <cell r="U127">
            <v>91214.198485525107</v>
          </cell>
          <cell r="V127">
            <v>106483.10167245088</v>
          </cell>
          <cell r="W127">
            <v>123253.86917262017</v>
          </cell>
          <cell r="X127">
            <v>141190.27844593604</v>
          </cell>
        </row>
        <row r="128">
          <cell r="A128" t="str">
            <v>EBITDA</v>
          </cell>
          <cell r="E128">
            <v>12019</v>
          </cell>
          <cell r="F128">
            <v>15345</v>
          </cell>
          <cell r="G128">
            <v>20403</v>
          </cell>
          <cell r="H128">
            <v>26075</v>
          </cell>
          <cell r="I128">
            <v>34956</v>
          </cell>
          <cell r="J128">
            <v>45360</v>
          </cell>
          <cell r="K128">
            <v>69065</v>
          </cell>
          <cell r="L128">
            <v>94822</v>
          </cell>
          <cell r="M128">
            <v>114841</v>
          </cell>
          <cell r="N128">
            <v>144375</v>
          </cell>
          <cell r="O128">
            <v>175208</v>
          </cell>
          <cell r="P128">
            <v>207649</v>
          </cell>
          <cell r="Q128">
            <v>253686.59891170985</v>
          </cell>
          <cell r="R128">
            <v>309752</v>
          </cell>
          <cell r="S128">
            <v>347253</v>
          </cell>
          <cell r="T128">
            <v>394338.79475976166</v>
          </cell>
          <cell r="U128">
            <v>446830.71786494204</v>
          </cell>
          <cell r="V128">
            <v>514847.55096284358</v>
          </cell>
          <cell r="W128">
            <v>592901.38141386909</v>
          </cell>
          <cell r="X128">
            <v>685395.115673444</v>
          </cell>
        </row>
        <row r="129">
          <cell r="A129" t="str">
            <v>Rent</v>
          </cell>
          <cell r="L129">
            <v>14122</v>
          </cell>
          <cell r="M129">
            <v>16219</v>
          </cell>
          <cell r="N129">
            <v>25122</v>
          </cell>
          <cell r="O129">
            <v>29652</v>
          </cell>
          <cell r="P129">
            <v>31865</v>
          </cell>
          <cell r="Q129">
            <v>39145</v>
          </cell>
          <cell r="R129">
            <v>43047</v>
          </cell>
          <cell r="S129">
            <v>49245</v>
          </cell>
          <cell r="T129">
            <v>54169.500000000007</v>
          </cell>
          <cell r="U129">
            <v>59586.450000000012</v>
          </cell>
          <cell r="V129">
            <v>65545.095000000016</v>
          </cell>
          <cell r="W129">
            <v>72099.604500000016</v>
          </cell>
          <cell r="X129">
            <v>79309.564950000029</v>
          </cell>
        </row>
        <row r="130">
          <cell r="A130" t="str">
            <v>EBITDAR</v>
          </cell>
          <cell r="L130">
            <v>108944</v>
          </cell>
          <cell r="M130">
            <v>131060</v>
          </cell>
          <cell r="N130">
            <v>169497</v>
          </cell>
          <cell r="O130">
            <v>204860</v>
          </cell>
          <cell r="P130">
            <v>239514</v>
          </cell>
          <cell r="Q130">
            <v>292831.59891170985</v>
          </cell>
          <cell r="R130">
            <v>352799</v>
          </cell>
          <cell r="S130">
            <v>396498</v>
          </cell>
          <cell r="T130">
            <v>448508.29475976166</v>
          </cell>
          <cell r="U130">
            <v>506417.16786494205</v>
          </cell>
          <cell r="V130">
            <v>580392.64596284356</v>
          </cell>
          <cell r="W130">
            <v>665000.98591386911</v>
          </cell>
          <cell r="X130">
            <v>764704.68062344403</v>
          </cell>
        </row>
        <row r="131">
          <cell r="A131" t="str">
            <v>Net income - Adjusted</v>
          </cell>
          <cell r="C131">
            <v>3192</v>
          </cell>
          <cell r="D131">
            <v>5450</v>
          </cell>
          <cell r="E131">
            <v>6395</v>
          </cell>
          <cell r="F131">
            <v>8230</v>
          </cell>
          <cell r="G131">
            <v>11072</v>
          </cell>
          <cell r="H131">
            <v>14091</v>
          </cell>
          <cell r="I131">
            <v>18971</v>
          </cell>
          <cell r="J131">
            <v>23143</v>
          </cell>
          <cell r="K131">
            <v>30772</v>
          </cell>
          <cell r="L131">
            <v>45639</v>
          </cell>
          <cell r="M131">
            <v>51708</v>
          </cell>
          <cell r="N131">
            <v>66352</v>
          </cell>
          <cell r="O131">
            <v>81992</v>
          </cell>
          <cell r="P131">
            <v>100087</v>
          </cell>
          <cell r="Q131">
            <v>123270.24999999994</v>
          </cell>
          <cell r="R131">
            <v>158166</v>
          </cell>
          <cell r="S131">
            <v>178085</v>
          </cell>
          <cell r="T131">
            <v>197344.80723944161</v>
          </cell>
          <cell r="U131">
            <v>223008.13448929106</v>
          </cell>
          <cell r="V131">
            <v>257026.03313143324</v>
          </cell>
          <cell r="W131">
            <v>298150.86722380738</v>
          </cell>
          <cell r="X131">
            <v>347421.76402536489</v>
          </cell>
        </row>
        <row r="132">
          <cell r="A132" t="str">
            <v>Net income - Reported</v>
          </cell>
          <cell r="D132">
            <v>5382</v>
          </cell>
          <cell r="E132">
            <v>6361</v>
          </cell>
          <cell r="F132">
            <v>8278</v>
          </cell>
          <cell r="G132">
            <v>11072</v>
          </cell>
          <cell r="H132">
            <v>14091</v>
          </cell>
          <cell r="I132">
            <v>18971</v>
          </cell>
          <cell r="J132">
            <v>23143</v>
          </cell>
          <cell r="K132">
            <v>30772</v>
          </cell>
          <cell r="L132">
            <v>45639</v>
          </cell>
          <cell r="M132">
            <v>51708</v>
          </cell>
          <cell r="N132">
            <v>66352</v>
          </cell>
          <cell r="O132">
            <v>81992</v>
          </cell>
          <cell r="P132">
            <v>100087</v>
          </cell>
          <cell r="Q132">
            <v>106974.49999999994</v>
          </cell>
          <cell r="R132">
            <v>152066</v>
          </cell>
          <cell r="S132">
            <v>178085</v>
          </cell>
          <cell r="T132">
            <v>197344.80723944161</v>
          </cell>
          <cell r="U132">
            <v>223008.13448929106</v>
          </cell>
          <cell r="V132">
            <v>257026.03313143324</v>
          </cell>
          <cell r="W132">
            <v>298150.86722380738</v>
          </cell>
          <cell r="X132">
            <v>347421.76402536489</v>
          </cell>
        </row>
        <row r="133">
          <cell r="A133" t="str">
            <v>EPS - Adjusted</v>
          </cell>
          <cell r="C133">
            <v>0.10915059499384488</v>
          </cell>
          <cell r="D133">
            <v>0.18595605295482462</v>
          </cell>
          <cell r="E133">
            <v>0.21725098518820493</v>
          </cell>
          <cell r="F133">
            <v>0.24904678327180294</v>
          </cell>
          <cell r="G133">
            <v>0.31836218298924607</v>
          </cell>
          <cell r="H133">
            <v>0.39355937884035302</v>
          </cell>
          <cell r="I133">
            <v>0.45100323316850516</v>
          </cell>
          <cell r="J133">
            <v>0.54385016684682996</v>
          </cell>
          <cell r="K133">
            <v>0.71224886584575497</v>
          </cell>
          <cell r="L133">
            <v>0.45900633611586039</v>
          </cell>
          <cell r="M133">
            <v>0.49980668110114446</v>
          </cell>
          <cell r="N133">
            <v>0.62849998105558291</v>
          </cell>
          <cell r="O133">
            <v>0.76354019220740521</v>
          </cell>
          <cell r="P133">
            <v>0.91772418852008064</v>
          </cell>
          <cell r="Q133">
            <v>1.1063267906985088</v>
          </cell>
          <cell r="R133">
            <v>1.3949464214843232</v>
          </cell>
          <cell r="S133">
            <v>1.5469644454868441</v>
          </cell>
          <cell r="T133">
            <v>1.6955506811570753</v>
          </cell>
          <cell r="U133">
            <v>1.8966591619756448</v>
          </cell>
          <cell r="V133">
            <v>2.1632024934118168</v>
          </cell>
          <cell r="W133">
            <v>2.4824713971058272</v>
          </cell>
          <cell r="X133">
            <v>2.883847810416424</v>
          </cell>
        </row>
        <row r="134">
          <cell r="A134" t="str">
            <v>Average diluted shares outstanding</v>
          </cell>
          <cell r="C134">
            <v>29244</v>
          </cell>
          <cell r="D134">
            <v>29308</v>
          </cell>
          <cell r="E134">
            <v>29436</v>
          </cell>
          <cell r="F134">
            <v>33046</v>
          </cell>
          <cell r="G134">
            <v>34778</v>
          </cell>
          <cell r="H134">
            <v>35804</v>
          </cell>
          <cell r="I134">
            <v>42064</v>
          </cell>
          <cell r="J134">
            <v>42554</v>
          </cell>
          <cell r="K134">
            <v>43204</v>
          </cell>
          <cell r="L134">
            <v>99430</v>
          </cell>
          <cell r="M134">
            <v>103456</v>
          </cell>
          <cell r="N134">
            <v>105572</v>
          </cell>
          <cell r="O134">
            <v>107384</v>
          </cell>
          <cell r="P134">
            <v>109060</v>
          </cell>
          <cell r="Q134">
            <v>111423</v>
          </cell>
          <cell r="R134">
            <v>113385</v>
          </cell>
          <cell r="S134">
            <v>115119</v>
          </cell>
          <cell r="T134">
            <v>116389.80151555827</v>
          </cell>
          <cell r="U134">
            <v>117579.44651320264</v>
          </cell>
          <cell r="V134">
            <v>118817.3709646803</v>
          </cell>
          <cell r="W134">
            <v>120102.43806692178</v>
          </cell>
          <cell r="X134">
            <v>120471.60143835662</v>
          </cell>
        </row>
        <row r="135">
          <cell r="A135" t="str">
            <v>Average basic shares outstanding</v>
          </cell>
          <cell r="C135">
            <v>0</v>
          </cell>
          <cell r="D135">
            <v>0</v>
          </cell>
          <cell r="E135">
            <v>0</v>
          </cell>
          <cell r="F135">
            <v>0</v>
          </cell>
          <cell r="G135">
            <v>0</v>
          </cell>
          <cell r="H135">
            <v>0</v>
          </cell>
          <cell r="I135">
            <v>0</v>
          </cell>
          <cell r="J135">
            <v>0</v>
          </cell>
          <cell r="K135">
            <v>0</v>
          </cell>
          <cell r="L135">
            <v>0</v>
          </cell>
          <cell r="M135">
            <v>102345</v>
          </cell>
          <cell r="N135">
            <v>104396</v>
          </cell>
          <cell r="O135">
            <v>106222</v>
          </cell>
          <cell r="P135">
            <v>108036</v>
          </cell>
          <cell r="Q135">
            <v>110042</v>
          </cell>
          <cell r="R135">
            <v>111571.50099999999</v>
          </cell>
          <cell r="S135">
            <v>113253</v>
          </cell>
          <cell r="T135">
            <v>114337.53536553455</v>
          </cell>
          <cell r="U135">
            <v>115172.76027049369</v>
          </cell>
          <cell r="V135">
            <v>116047.8158319638</v>
          </cell>
          <cell r="W135">
            <v>116961.36384131832</v>
          </cell>
          <cell r="X135">
            <v>116950.1517102496</v>
          </cell>
        </row>
        <row r="136">
          <cell r="A136" t="str">
            <v>Average square footage (000's)</v>
          </cell>
          <cell r="D136">
            <v>495.5</v>
          </cell>
          <cell r="E136">
            <v>541</v>
          </cell>
          <cell r="F136">
            <v>621</v>
          </cell>
          <cell r="G136">
            <v>728</v>
          </cell>
          <cell r="H136">
            <v>854</v>
          </cell>
          <cell r="I136">
            <v>1039</v>
          </cell>
          <cell r="J136">
            <v>1304.5</v>
          </cell>
          <cell r="K136">
            <v>2313</v>
          </cell>
          <cell r="L136">
            <v>3474.5</v>
          </cell>
          <cell r="M136">
            <v>4134</v>
          </cell>
          <cell r="N136">
            <v>5186.5</v>
          </cell>
          <cell r="O136">
            <v>6249.5</v>
          </cell>
          <cell r="P136">
            <v>6982.5</v>
          </cell>
          <cell r="Q136">
            <v>7833</v>
          </cell>
          <cell r="R136">
            <v>9059.5</v>
          </cell>
          <cell r="S136">
            <v>10402.5</v>
          </cell>
          <cell r="T136">
            <v>11706.1</v>
          </cell>
          <cell r="U136">
            <v>13146.2</v>
          </cell>
          <cell r="V136">
            <v>14688.2</v>
          </cell>
          <cell r="W136">
            <v>16329.7</v>
          </cell>
          <cell r="X136">
            <v>17904.2</v>
          </cell>
        </row>
        <row r="137">
          <cell r="A137" t="str">
            <v>Total square footage (000's)</v>
          </cell>
          <cell r="C137">
            <v>480</v>
          </cell>
          <cell r="D137">
            <v>511</v>
          </cell>
          <cell r="E137">
            <v>571</v>
          </cell>
          <cell r="F137">
            <v>671</v>
          </cell>
          <cell r="G137">
            <v>785</v>
          </cell>
          <cell r="H137">
            <v>923</v>
          </cell>
          <cell r="I137">
            <v>1155</v>
          </cell>
          <cell r="J137">
            <v>1454</v>
          </cell>
          <cell r="K137">
            <v>3172</v>
          </cell>
          <cell r="L137">
            <v>3777</v>
          </cell>
          <cell r="M137">
            <v>4491</v>
          </cell>
          <cell r="N137">
            <v>5882</v>
          </cell>
          <cell r="O137">
            <v>6617</v>
          </cell>
          <cell r="P137">
            <v>7348</v>
          </cell>
          <cell r="Q137">
            <v>8318</v>
          </cell>
          <cell r="R137">
            <v>9801</v>
          </cell>
          <cell r="S137">
            <v>11004</v>
          </cell>
          <cell r="T137">
            <v>12408.2</v>
          </cell>
          <cell r="U137">
            <v>13884.2</v>
          </cell>
          <cell r="V137">
            <v>15492.2</v>
          </cell>
          <cell r="W137">
            <v>17167.2</v>
          </cell>
          <cell r="X137">
            <v>18641.2</v>
          </cell>
        </row>
        <row r="138">
          <cell r="A138" t="str">
            <v>New square footage (000's)</v>
          </cell>
          <cell r="D138">
            <v>31</v>
          </cell>
          <cell r="E138">
            <v>60</v>
          </cell>
          <cell r="F138">
            <v>100</v>
          </cell>
          <cell r="G138">
            <v>114</v>
          </cell>
          <cell r="H138">
            <v>138</v>
          </cell>
          <cell r="I138">
            <v>232</v>
          </cell>
          <cell r="J138">
            <v>299</v>
          </cell>
          <cell r="K138">
            <v>1718</v>
          </cell>
          <cell r="L138">
            <v>605</v>
          </cell>
          <cell r="M138">
            <v>714</v>
          </cell>
          <cell r="N138">
            <v>1391</v>
          </cell>
          <cell r="O138">
            <v>735</v>
          </cell>
          <cell r="P138">
            <v>731</v>
          </cell>
          <cell r="Q138">
            <v>970</v>
          </cell>
          <cell r="R138">
            <v>1483</v>
          </cell>
          <cell r="S138">
            <v>1203</v>
          </cell>
          <cell r="T138">
            <v>1404.2000000000007</v>
          </cell>
          <cell r="U138">
            <v>1476</v>
          </cell>
          <cell r="V138">
            <v>1608</v>
          </cell>
          <cell r="W138">
            <v>1675</v>
          </cell>
          <cell r="X138">
            <v>1474</v>
          </cell>
        </row>
        <row r="144">
          <cell r="L144" t="str">
            <v>1999-FY</v>
          </cell>
          <cell r="M144" t="str">
            <v>2000-FY</v>
          </cell>
          <cell r="N144" t="str">
            <v>2001-FY</v>
          </cell>
          <cell r="O144" t="str">
            <v>2002-FY</v>
          </cell>
          <cell r="P144" t="str">
            <v>2003-FY</v>
          </cell>
          <cell r="Q144" t="str">
            <v>2004-FY</v>
          </cell>
          <cell r="R144" t="str">
            <v>2005-FY</v>
          </cell>
          <cell r="S144" t="str">
            <v>2006-FY</v>
          </cell>
          <cell r="T144" t="str">
            <v>2007-FY</v>
          </cell>
          <cell r="U144" t="str">
            <v>2008-FY</v>
          </cell>
          <cell r="V144" t="str">
            <v>2009-FY</v>
          </cell>
          <cell r="W144" t="str">
            <v>2010-FY</v>
          </cell>
          <cell r="AV144" t="str">
            <v>2000-Q1</v>
          </cell>
          <cell r="AW144" t="str">
            <v>2000-Q2</v>
          </cell>
          <cell r="AX144" t="str">
            <v>2000-Q3</v>
          </cell>
          <cell r="AY144" t="str">
            <v>2000-Q4</v>
          </cell>
          <cell r="BB144" t="str">
            <v>2001-Q1</v>
          </cell>
          <cell r="BC144" t="str">
            <v>2001-Q2</v>
          </cell>
          <cell r="BD144" t="str">
            <v>2001-Q3</v>
          </cell>
          <cell r="BE144" t="str">
            <v>2001-Q4</v>
          </cell>
          <cell r="BH144" t="str">
            <v>2002-Q1</v>
          </cell>
          <cell r="BI144" t="str">
            <v>2002-Q2</v>
          </cell>
          <cell r="BJ144" t="str">
            <v>2002-Q3</v>
          </cell>
          <cell r="BK144" t="str">
            <v>2002-Q4</v>
          </cell>
          <cell r="BN144" t="str">
            <v>2003-Q1</v>
          </cell>
          <cell r="BO144" t="str">
            <v>2003-Q2</v>
          </cell>
          <cell r="BP144" t="str">
            <v>2003-Q3</v>
          </cell>
          <cell r="BQ144" t="str">
            <v>2003-Q4</v>
          </cell>
          <cell r="BT144" t="str">
            <v>2004-Q1</v>
          </cell>
          <cell r="BU144" t="str">
            <v>2004-Q2</v>
          </cell>
          <cell r="BV144" t="str">
            <v>2004-Q3</v>
          </cell>
          <cell r="BW144" t="str">
            <v>2004-Q4</v>
          </cell>
          <cell r="BZ144" t="str">
            <v>2005-Q1</v>
          </cell>
          <cell r="CA144" t="str">
            <v>2005-Q2</v>
          </cell>
          <cell r="CB144" t="str">
            <v>2005-Q3</v>
          </cell>
          <cell r="CC144" t="str">
            <v>2005-Q4</v>
          </cell>
          <cell r="CG144" t="str">
            <v>2006-Q1</v>
          </cell>
          <cell r="CH144" t="str">
            <v>2006-Q2</v>
          </cell>
          <cell r="CI144" t="str">
            <v>2006-Q3</v>
          </cell>
          <cell r="CJ144" t="str">
            <v>2006-Q4</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Q"/>
      <sheetName val="Summary A"/>
      <sheetName val="BB Q"/>
      <sheetName val="BB A"/>
      <sheetName val="DSL Input"/>
      <sheetName val="Dial-Up Input"/>
      <sheetName val="Adds Table"/>
      <sheetName val="Telco Graphs"/>
    </sheetNames>
    <sheetDataSet>
      <sheetData sheetId="0">
        <row r="1">
          <cell r="A1" t="str">
            <v>Quarterly Internet Access Summary</v>
          </cell>
        </row>
        <row r="3">
          <cell r="B3" t="str">
            <v>1Q01</v>
          </cell>
          <cell r="C3" t="str">
            <v>2Q01</v>
          </cell>
          <cell r="D3" t="str">
            <v>3Q01</v>
          </cell>
          <cell r="E3" t="str">
            <v>4Q01</v>
          </cell>
          <cell r="F3" t="str">
            <v>1Q02</v>
          </cell>
          <cell r="G3" t="str">
            <v>2Q02</v>
          </cell>
          <cell r="H3" t="str">
            <v>3Q02</v>
          </cell>
          <cell r="I3" t="str">
            <v>4Q02</v>
          </cell>
          <cell r="J3" t="str">
            <v>1Q03</v>
          </cell>
          <cell r="K3" t="str">
            <v>2Q03</v>
          </cell>
          <cell r="L3" t="str">
            <v>3Q03</v>
          </cell>
          <cell r="M3" t="str">
            <v>4Q03</v>
          </cell>
          <cell r="N3" t="str">
            <v>1Q04</v>
          </cell>
          <cell r="O3" t="str">
            <v>2Q04</v>
          </cell>
          <cell r="P3" t="str">
            <v>3Q04</v>
          </cell>
          <cell r="Q3" t="str">
            <v>4Q04</v>
          </cell>
          <cell r="R3" t="str">
            <v>1Q05</v>
          </cell>
          <cell r="S3" t="str">
            <v>2Q05</v>
          </cell>
          <cell r="T3" t="str">
            <v>3Q05</v>
          </cell>
          <cell r="U3" t="str">
            <v>4Q05</v>
          </cell>
          <cell r="V3" t="str">
            <v>1Q06</v>
          </cell>
          <cell r="W3" t="str">
            <v>2Q06</v>
          </cell>
          <cell r="X3" t="str">
            <v>3Q06</v>
          </cell>
          <cell r="Y3" t="str">
            <v>4Q06</v>
          </cell>
          <cell r="Z3" t="str">
            <v>1Q07</v>
          </cell>
          <cell r="AA3" t="str">
            <v>2Q07</v>
          </cell>
          <cell r="AB3" t="str">
            <v>3Q07</v>
          </cell>
          <cell r="AC3" t="str">
            <v>4Q07</v>
          </cell>
          <cell r="AD3" t="str">
            <v>1Q08</v>
          </cell>
          <cell r="AE3" t="str">
            <v>2Q08E</v>
          </cell>
          <cell r="AF3" t="str">
            <v>3Q08E</v>
          </cell>
          <cell r="AG3" t="str">
            <v>4Q08E</v>
          </cell>
        </row>
        <row r="4">
          <cell r="A4" t="str">
            <v>Households</v>
          </cell>
          <cell r="B4">
            <v>107299230.9594461</v>
          </cell>
          <cell r="C4">
            <v>107567479.03684472</v>
          </cell>
          <cell r="D4">
            <v>107836397.73443682</v>
          </cell>
          <cell r="E4">
            <v>108209000</v>
          </cell>
          <cell r="F4">
            <v>108479522.5</v>
          </cell>
          <cell r="G4">
            <v>108750721.30624999</v>
          </cell>
          <cell r="H4">
            <v>109022598.10951561</v>
          </cell>
          <cell r="I4">
            <v>109297000</v>
          </cell>
          <cell r="J4">
            <v>109679539.5</v>
          </cell>
          <cell r="K4">
            <v>110063417.88825001</v>
          </cell>
          <cell r="L4">
            <v>110448639.8508589</v>
          </cell>
          <cell r="M4">
            <v>113100000</v>
          </cell>
          <cell r="N4">
            <v>113269650</v>
          </cell>
          <cell r="O4">
            <v>113439554.47500001</v>
          </cell>
          <cell r="P4">
            <v>113609713.80671251</v>
          </cell>
          <cell r="Q4">
            <v>113800000</v>
          </cell>
          <cell r="R4">
            <v>114500000</v>
          </cell>
          <cell r="S4">
            <v>114400000</v>
          </cell>
          <cell r="T4">
            <v>114300087.33624455</v>
          </cell>
          <cell r="U4">
            <v>115200000</v>
          </cell>
          <cell r="V4">
            <v>115500000</v>
          </cell>
          <cell r="W4">
            <v>116200000</v>
          </cell>
          <cell r="X4">
            <v>116432400</v>
          </cell>
          <cell r="Y4">
            <v>116665264.8</v>
          </cell>
          <cell r="Z4">
            <v>116898595.32959999</v>
          </cell>
          <cell r="AA4">
            <v>117132392.52025919</v>
          </cell>
          <cell r="AB4">
            <v>117366657.3052997</v>
          </cell>
          <cell r="AC4">
            <v>117601390.6199103</v>
          </cell>
          <cell r="AD4">
            <v>117836593.40115012</v>
          </cell>
          <cell r="AE4">
            <v>118072266.58795242</v>
          </cell>
          <cell r="AF4">
            <v>118308411.12112832</v>
          </cell>
          <cell r="AG4">
            <v>118545027.94337058</v>
          </cell>
        </row>
        <row r="5">
          <cell r="A5" t="str">
            <v>Growth</v>
          </cell>
          <cell r="B5">
            <v>2.5000000000000001E-3</v>
          </cell>
          <cell r="C5">
            <v>2.5000000000000001E-3</v>
          </cell>
          <cell r="D5">
            <v>2.5000000000000001E-3</v>
          </cell>
          <cell r="E5">
            <v>3.455255121566303E-3</v>
          </cell>
          <cell r="F5">
            <v>2.5000000000000001E-3</v>
          </cell>
          <cell r="G5">
            <v>2.5000000000000001E-3</v>
          </cell>
          <cell r="H5">
            <v>2.5000000000000001E-3</v>
          </cell>
          <cell r="I5">
            <v>2.5169267220062075E-3</v>
          </cell>
          <cell r="J5">
            <v>3.5000000000000001E-3</v>
          </cell>
          <cell r="K5">
            <v>3.5000000000000001E-3</v>
          </cell>
          <cell r="L5">
            <v>3.5000000000000001E-3</v>
          </cell>
          <cell r="M5">
            <v>2.4005367134636524E-2</v>
          </cell>
          <cell r="N5">
            <v>1.5E-3</v>
          </cell>
          <cell r="O5">
            <v>1.5E-3</v>
          </cell>
          <cell r="P5">
            <v>1.5E-3</v>
          </cell>
          <cell r="Q5">
            <v>1.6749112986169656E-3</v>
          </cell>
          <cell r="R5">
            <v>6.1511423550086874E-3</v>
          </cell>
          <cell r="S5">
            <v>-8.7336244541480479E-4</v>
          </cell>
          <cell r="T5">
            <v>-8.7336244541480479E-4</v>
          </cell>
          <cell r="U5">
            <v>7.8732456354833058E-3</v>
          </cell>
          <cell r="V5">
            <v>2.6041666666667407E-3</v>
          </cell>
          <cell r="W5">
            <v>6.0606060606060996E-3</v>
          </cell>
          <cell r="X5">
            <v>2E-3</v>
          </cell>
          <cell r="Y5">
            <v>2E-3</v>
          </cell>
          <cell r="Z5">
            <v>2E-3</v>
          </cell>
          <cell r="AA5">
            <v>2E-3</v>
          </cell>
          <cell r="AB5">
            <v>2E-3</v>
          </cell>
          <cell r="AC5">
            <v>2E-3</v>
          </cell>
          <cell r="AD5">
            <v>2E-3</v>
          </cell>
          <cell r="AE5">
            <v>2E-3</v>
          </cell>
          <cell r="AF5">
            <v>2E-3</v>
          </cell>
          <cell r="AG5">
            <v>2E-3</v>
          </cell>
        </row>
        <row r="7">
          <cell r="A7" t="str">
            <v>Subscribers</v>
          </cell>
        </row>
        <row r="8">
          <cell r="A8" t="str">
            <v>Resid. DSL and RBOC- Fiber</v>
          </cell>
          <cell r="B8">
            <v>1733163.0799999998</v>
          </cell>
          <cell r="C8">
            <v>2017288.84</v>
          </cell>
          <cell r="D8">
            <v>2322798.58</v>
          </cell>
          <cell r="E8">
            <v>2852873.56</v>
          </cell>
          <cell r="F8">
            <v>3229440.06</v>
          </cell>
          <cell r="G8">
            <v>3633436.7549999999</v>
          </cell>
          <cell r="H8">
            <v>4098455.7499999995</v>
          </cell>
          <cell r="I8">
            <v>4557850.3924999991</v>
          </cell>
          <cell r="J8">
            <v>5037852.2999999989</v>
          </cell>
          <cell r="K8">
            <v>5555556.7224999983</v>
          </cell>
          <cell r="L8">
            <v>6205132.9799999977</v>
          </cell>
          <cell r="M8">
            <v>6705708.2199999997</v>
          </cell>
          <cell r="N8">
            <v>7730058.3599999957</v>
          </cell>
          <cell r="O8">
            <v>8478268.8174999952</v>
          </cell>
          <cell r="P8">
            <v>9337488.0599999931</v>
          </cell>
          <cell r="Q8">
            <v>10305393.889999993</v>
          </cell>
          <cell r="R8">
            <v>11759583.523999991</v>
          </cell>
          <cell r="S8">
            <v>12682782.31049999</v>
          </cell>
          <cell r="T8">
            <v>14004406.669999989</v>
          </cell>
          <cell r="U8">
            <v>15443961.703999985</v>
          </cell>
          <cell r="V8">
            <v>16999625.698999986</v>
          </cell>
          <cell r="W8">
            <v>18126417.087899987</v>
          </cell>
          <cell r="X8">
            <v>19414124.509499982</v>
          </cell>
          <cell r="Y8">
            <v>20685576.701842397</v>
          </cell>
          <cell r="Z8">
            <v>21991864.809169084</v>
          </cell>
          <cell r="AA8">
            <v>22795821.200216625</v>
          </cell>
          <cell r="AB8">
            <v>23702179.689652186</v>
          </cell>
          <cell r="AC8">
            <v>24479793.084499978</v>
          </cell>
          <cell r="AD8">
            <v>25347271.481999978</v>
          </cell>
          <cell r="AE8">
            <v>25936663.747101862</v>
          </cell>
          <cell r="AF8">
            <v>26542652.991516162</v>
          </cell>
          <cell r="AG8">
            <v>27108383.885027893</v>
          </cell>
        </row>
        <row r="9">
          <cell r="A9" t="str">
            <v>Business DSL</v>
          </cell>
          <cell r="B9">
            <v>641032.92000000004</v>
          </cell>
          <cell r="C9">
            <v>708777.16</v>
          </cell>
          <cell r="D9">
            <v>816118.42</v>
          </cell>
          <cell r="E9">
            <v>900907.44</v>
          </cell>
          <cell r="F9">
            <v>964637.94</v>
          </cell>
          <cell r="G9">
            <v>1070041.2450000001</v>
          </cell>
          <cell r="H9">
            <v>1189874.2500000005</v>
          </cell>
          <cell r="I9">
            <v>1304336.6075000009</v>
          </cell>
          <cell r="J9">
            <v>1420932.7000000014</v>
          </cell>
          <cell r="K9">
            <v>1544196.2775000017</v>
          </cell>
          <cell r="L9">
            <v>1699495.0200000023</v>
          </cell>
          <cell r="M9">
            <v>2071396.7799999993</v>
          </cell>
          <cell r="N9">
            <v>2054825.6400000041</v>
          </cell>
          <cell r="O9">
            <v>2219862.1825000048</v>
          </cell>
          <cell r="P9">
            <v>2407779.940000006</v>
          </cell>
          <cell r="Q9">
            <v>2616730.1100000073</v>
          </cell>
          <cell r="R9">
            <v>2830470.4760000091</v>
          </cell>
          <cell r="S9">
            <v>2888466.6895000106</v>
          </cell>
          <cell r="T9">
            <v>3011883.3300000122</v>
          </cell>
          <cell r="U9">
            <v>3129654.2960000141</v>
          </cell>
          <cell r="V9">
            <v>3322700.3010000153</v>
          </cell>
          <cell r="W9">
            <v>3414185.5121000162</v>
          </cell>
          <cell r="X9">
            <v>3520458.4905000171</v>
          </cell>
          <cell r="Y9">
            <v>3607525.7078374801</v>
          </cell>
          <cell r="Z9">
            <v>3835339.8991915775</v>
          </cell>
          <cell r="AA9">
            <v>3975548.3831264698</v>
          </cell>
          <cell r="AB9">
            <v>4133615.6006029011</v>
          </cell>
          <cell r="AC9">
            <v>4269229.9155000215</v>
          </cell>
          <cell r="AD9">
            <v>4420516.5180000225</v>
          </cell>
          <cell r="AE9">
            <v>4523305.4215439213</v>
          </cell>
          <cell r="AF9">
            <v>4628988.8070935681</v>
          </cell>
          <cell r="AG9">
            <v>4727651.2118927371</v>
          </cell>
        </row>
        <row r="10">
          <cell r="B10" t="str">
            <v>_________</v>
          </cell>
          <cell r="C10" t="str">
            <v>_________</v>
          </cell>
          <cell r="D10" t="str">
            <v>_________</v>
          </cell>
          <cell r="E10" t="str">
            <v>_________</v>
          </cell>
          <cell r="F10" t="str">
            <v>_________</v>
          </cell>
          <cell r="G10" t="str">
            <v>_________</v>
          </cell>
          <cell r="H10" t="str">
            <v>_________</v>
          </cell>
          <cell r="I10" t="str">
            <v>_________</v>
          </cell>
          <cell r="J10" t="str">
            <v>_________</v>
          </cell>
          <cell r="K10" t="str">
            <v>_________</v>
          </cell>
          <cell r="L10" t="str">
            <v>_________</v>
          </cell>
          <cell r="M10" t="str">
            <v>_________</v>
          </cell>
          <cell r="N10" t="str">
            <v>_________</v>
          </cell>
          <cell r="O10" t="str">
            <v>_________</v>
          </cell>
          <cell r="P10" t="str">
            <v>_________</v>
          </cell>
          <cell r="Q10" t="str">
            <v>_________</v>
          </cell>
          <cell r="R10" t="str">
            <v>_________</v>
          </cell>
          <cell r="S10" t="str">
            <v>_________</v>
          </cell>
          <cell r="T10" t="str">
            <v>_________</v>
          </cell>
          <cell r="U10" t="str">
            <v>_________</v>
          </cell>
          <cell r="V10" t="str">
            <v>_________</v>
          </cell>
          <cell r="W10" t="str">
            <v>_________</v>
          </cell>
          <cell r="X10" t="str">
            <v>_________</v>
          </cell>
          <cell r="Y10" t="str">
            <v>_________</v>
          </cell>
          <cell r="Z10" t="str">
            <v>_________</v>
          </cell>
          <cell r="AA10" t="str">
            <v>_________</v>
          </cell>
          <cell r="AB10" t="str">
            <v>_________</v>
          </cell>
          <cell r="AC10" t="str">
            <v>_________</v>
          </cell>
          <cell r="AD10" t="str">
            <v>_________</v>
          </cell>
          <cell r="AE10" t="str">
            <v>_________</v>
          </cell>
          <cell r="AF10" t="str">
            <v>_________</v>
          </cell>
          <cell r="AG10" t="str">
            <v>_________</v>
          </cell>
        </row>
        <row r="11">
          <cell r="A11" t="str">
            <v>Total DSL and RBOC- Fiber</v>
          </cell>
          <cell r="B11">
            <v>2374196</v>
          </cell>
          <cell r="C11">
            <v>2726066</v>
          </cell>
          <cell r="D11">
            <v>3138917</v>
          </cell>
          <cell r="E11">
            <v>3753781</v>
          </cell>
          <cell r="F11">
            <v>4194078</v>
          </cell>
          <cell r="G11">
            <v>4703478</v>
          </cell>
          <cell r="H11">
            <v>5288330</v>
          </cell>
          <cell r="I11">
            <v>5862187</v>
          </cell>
          <cell r="J11">
            <v>6458785</v>
          </cell>
          <cell r="K11">
            <v>7099753</v>
          </cell>
          <cell r="L11">
            <v>7904628</v>
          </cell>
          <cell r="M11">
            <v>8777105</v>
          </cell>
          <cell r="N11">
            <v>9784884</v>
          </cell>
          <cell r="O11">
            <v>10698131</v>
          </cell>
          <cell r="P11">
            <v>11745268</v>
          </cell>
          <cell r="Q11">
            <v>12922124</v>
          </cell>
          <cell r="R11">
            <v>14590054</v>
          </cell>
          <cell r="S11">
            <v>15571249</v>
          </cell>
          <cell r="T11">
            <v>17016290</v>
          </cell>
          <cell r="U11">
            <v>18573616</v>
          </cell>
          <cell r="V11">
            <v>20322326</v>
          </cell>
          <cell r="W11">
            <v>21540602.600000001</v>
          </cell>
          <cell r="X11">
            <v>22934583</v>
          </cell>
          <cell r="Y11">
            <v>24293102.409679879</v>
          </cell>
          <cell r="Z11">
            <v>25827204.708360661</v>
          </cell>
          <cell r="AA11">
            <v>26771369.583343096</v>
          </cell>
          <cell r="AB11">
            <v>27835795.290255088</v>
          </cell>
          <cell r="AC11">
            <v>28749023</v>
          </cell>
          <cell r="AD11">
            <v>29767788</v>
          </cell>
          <cell r="AE11">
            <v>30459969.168645784</v>
          </cell>
          <cell r="AF11">
            <v>31171641.79860973</v>
          </cell>
          <cell r="AG11">
            <v>31836035.096920632</v>
          </cell>
        </row>
        <row r="12">
          <cell r="A12" t="str">
            <v>Cable Modem</v>
          </cell>
          <cell r="B12">
            <v>5273637.7904497599</v>
          </cell>
          <cell r="C12">
            <v>6150219.2031527199</v>
          </cell>
          <cell r="D12">
            <v>7018746.0377081577</v>
          </cell>
          <cell r="E12">
            <v>8088532.7865101639</v>
          </cell>
          <cell r="F12">
            <v>8116991.6593939178</v>
          </cell>
          <cell r="G12">
            <v>8991722.6593939178</v>
          </cell>
          <cell r="H12">
            <v>9595529.2634379063</v>
          </cell>
          <cell r="I12">
            <v>10704019.620586248</v>
          </cell>
          <cell r="J12">
            <v>11910385.895670434</v>
          </cell>
          <cell r="K12">
            <v>12790585.414490204</v>
          </cell>
          <cell r="L12">
            <v>13992834.6658617</v>
          </cell>
          <cell r="M12">
            <v>15016218.450639794</v>
          </cell>
          <cell r="N12">
            <v>16213036.448847836</v>
          </cell>
          <cell r="O12">
            <v>17013145.34606126</v>
          </cell>
          <cell r="P12">
            <v>18275735.926639121</v>
          </cell>
          <cell r="Q12">
            <v>19321089.102545477</v>
          </cell>
          <cell r="R12">
            <v>20454694.735169675</v>
          </cell>
          <cell r="S12">
            <v>21283354.372392256</v>
          </cell>
          <cell r="T12">
            <v>22492323.717875499</v>
          </cell>
          <cell r="U12">
            <v>23584255.417909764</v>
          </cell>
          <cell r="V12">
            <v>24926025.784445252</v>
          </cell>
          <cell r="W12">
            <v>25764449.54631744</v>
          </cell>
          <cell r="X12">
            <v>27132487.361717559</v>
          </cell>
          <cell r="Y12">
            <v>28179174.811400916</v>
          </cell>
          <cell r="Z12">
            <v>29439024.683169991</v>
          </cell>
          <cell r="AA12">
            <v>30221806.729166593</v>
          </cell>
          <cell r="AB12">
            <v>31225999.225664757</v>
          </cell>
          <cell r="AC12">
            <v>32057018.182119735</v>
          </cell>
          <cell r="AD12">
            <v>33065485.134711146</v>
          </cell>
          <cell r="AE12">
            <v>33692703.702423088</v>
          </cell>
          <cell r="AF12">
            <v>34381601.003957279</v>
          </cell>
          <cell r="AG12">
            <v>35076744.179192722</v>
          </cell>
        </row>
        <row r="13">
          <cell r="B13" t="str">
            <v>_________</v>
          </cell>
          <cell r="C13" t="str">
            <v>_________</v>
          </cell>
          <cell r="D13" t="str">
            <v>_________</v>
          </cell>
          <cell r="E13" t="str">
            <v>_________</v>
          </cell>
          <cell r="F13" t="str">
            <v>_________</v>
          </cell>
          <cell r="G13" t="str">
            <v>_________</v>
          </cell>
          <cell r="H13" t="str">
            <v>_________</v>
          </cell>
          <cell r="I13" t="str">
            <v>_________</v>
          </cell>
          <cell r="J13" t="str">
            <v>_________</v>
          </cell>
          <cell r="K13" t="str">
            <v>_________</v>
          </cell>
          <cell r="L13" t="str">
            <v>_________</v>
          </cell>
          <cell r="M13" t="str">
            <v>_________</v>
          </cell>
          <cell r="N13" t="str">
            <v>_________</v>
          </cell>
          <cell r="O13" t="str">
            <v>_________</v>
          </cell>
          <cell r="P13" t="str">
            <v>_________</v>
          </cell>
          <cell r="Q13" t="str">
            <v>_________</v>
          </cell>
          <cell r="R13" t="str">
            <v>_________</v>
          </cell>
          <cell r="S13" t="str">
            <v>_________</v>
          </cell>
          <cell r="T13" t="str">
            <v>_________</v>
          </cell>
          <cell r="U13" t="str">
            <v>_________</v>
          </cell>
          <cell r="V13" t="str">
            <v>_________</v>
          </cell>
          <cell r="W13" t="str">
            <v>_________</v>
          </cell>
          <cell r="X13" t="str">
            <v>_________</v>
          </cell>
          <cell r="Y13" t="str">
            <v>_________</v>
          </cell>
          <cell r="Z13" t="str">
            <v>_________</v>
          </cell>
          <cell r="AA13" t="str">
            <v>_________</v>
          </cell>
          <cell r="AB13" t="str">
            <v>_________</v>
          </cell>
          <cell r="AC13" t="str">
            <v>_________</v>
          </cell>
          <cell r="AD13" t="str">
            <v>_________</v>
          </cell>
          <cell r="AE13" t="str">
            <v>_________</v>
          </cell>
          <cell r="AF13" t="str">
            <v>_________</v>
          </cell>
          <cell r="AG13" t="str">
            <v>_________</v>
          </cell>
        </row>
        <row r="14">
          <cell r="A14" t="str">
            <v>Total Broadband</v>
          </cell>
          <cell r="B14">
            <v>7647833.7904497599</v>
          </cell>
          <cell r="C14">
            <v>8876285.2031527199</v>
          </cell>
          <cell r="D14">
            <v>10157663.037708158</v>
          </cell>
          <cell r="E14">
            <v>11842313.786510164</v>
          </cell>
          <cell r="F14">
            <v>12311069.659393918</v>
          </cell>
          <cell r="G14">
            <v>13695200.659393918</v>
          </cell>
          <cell r="H14">
            <v>14883859.263437906</v>
          </cell>
          <cell r="I14">
            <v>16566206.620586248</v>
          </cell>
          <cell r="J14">
            <v>18369170.895670436</v>
          </cell>
          <cell r="K14">
            <v>19890338.414490204</v>
          </cell>
          <cell r="L14">
            <v>21897462.6658617</v>
          </cell>
          <cell r="M14">
            <v>23793323.450639792</v>
          </cell>
          <cell r="N14">
            <v>25997920.448847838</v>
          </cell>
          <cell r="O14">
            <v>27711276.34606126</v>
          </cell>
          <cell r="P14">
            <v>30021003.926639121</v>
          </cell>
          <cell r="Q14">
            <v>32243213.102545477</v>
          </cell>
          <cell r="R14">
            <v>35044748.735169679</v>
          </cell>
          <cell r="S14">
            <v>36854603.372392252</v>
          </cell>
          <cell r="T14">
            <v>39508613.717875496</v>
          </cell>
          <cell r="U14">
            <v>42157871.417909764</v>
          </cell>
          <cell r="V14">
            <v>45248351.784445256</v>
          </cell>
          <cell r="W14">
            <v>47305052.146317437</v>
          </cell>
          <cell r="X14">
            <v>50067070.361717559</v>
          </cell>
          <cell r="Y14">
            <v>52472277.221080795</v>
          </cell>
          <cell r="Z14">
            <v>55266229.391530648</v>
          </cell>
          <cell r="AA14">
            <v>56993176.312509686</v>
          </cell>
          <cell r="AB14">
            <v>59061794.515919849</v>
          </cell>
          <cell r="AC14">
            <v>60806041.182119735</v>
          </cell>
          <cell r="AD14">
            <v>62833273.134711146</v>
          </cell>
          <cell r="AE14">
            <v>64152672.871068873</v>
          </cell>
          <cell r="AF14">
            <v>65553242.802567005</v>
          </cell>
          <cell r="AG14">
            <v>66912779.276113354</v>
          </cell>
        </row>
        <row r="15">
          <cell r="A15" t="str">
            <v>Dial-Up</v>
          </cell>
          <cell r="B15">
            <v>46409502.066862293</v>
          </cell>
          <cell r="C15">
            <v>48474973.066862293</v>
          </cell>
          <cell r="D15">
            <v>49029462.066862293</v>
          </cell>
          <cell r="E15">
            <v>49948242.066862293</v>
          </cell>
          <cell r="F15">
            <v>47973380.066862293</v>
          </cell>
          <cell r="G15">
            <v>44138642.066862293</v>
          </cell>
          <cell r="H15">
            <v>44196752.066862293</v>
          </cell>
          <cell r="I15">
            <v>50172662.483642191</v>
          </cell>
          <cell r="J15">
            <v>48980457.483642191</v>
          </cell>
          <cell r="K15">
            <v>47692796.483642191</v>
          </cell>
          <cell r="L15">
            <v>44931933.483642191</v>
          </cell>
          <cell r="M15">
            <v>42024115.921511337</v>
          </cell>
          <cell r="N15">
            <v>41172735.921511337</v>
          </cell>
          <cell r="O15">
            <v>40025735.921511337</v>
          </cell>
          <cell r="P15">
            <v>38576735.921511337</v>
          </cell>
          <cell r="Q15">
            <v>35969559.599605657</v>
          </cell>
          <cell r="R15">
            <v>34378059.599605657</v>
          </cell>
          <cell r="S15">
            <v>32463059.599605657</v>
          </cell>
          <cell r="T15">
            <v>30922059.599605657</v>
          </cell>
          <cell r="U15">
            <v>29224559.599605657</v>
          </cell>
          <cell r="V15">
            <v>27720559.599605657</v>
          </cell>
          <cell r="W15">
            <v>25540559.599605657</v>
          </cell>
          <cell r="X15">
            <v>22915153.599605657</v>
          </cell>
          <cell r="Y15">
            <v>20583153.599605657</v>
          </cell>
          <cell r="Z15">
            <v>19243925.786877055</v>
          </cell>
          <cell r="AA15">
            <v>17589890.426916488</v>
          </cell>
          <cell r="AB15">
            <v>16123498.602951979</v>
          </cell>
          <cell r="AC15">
            <v>15049449.961383922</v>
          </cell>
          <cell r="AD15">
            <v>13976562.517031109</v>
          </cell>
          <cell r="AE15">
            <v>13149675.072678296</v>
          </cell>
          <cell r="AF15">
            <v>12442787.628325483</v>
          </cell>
          <cell r="AG15">
            <v>11844100.18397267</v>
          </cell>
        </row>
        <row r="16">
          <cell r="A16" t="str">
            <v>Other</v>
          </cell>
          <cell r="B16">
            <v>0</v>
          </cell>
          <cell r="C16">
            <v>0</v>
          </cell>
          <cell r="D16">
            <v>0</v>
          </cell>
          <cell r="E16">
            <v>0</v>
          </cell>
          <cell r="F16">
            <v>0</v>
          </cell>
          <cell r="G16">
            <v>0</v>
          </cell>
          <cell r="H16">
            <v>0</v>
          </cell>
          <cell r="I16">
            <v>0</v>
          </cell>
          <cell r="J16">
            <v>0</v>
          </cell>
          <cell r="K16">
            <v>6369</v>
          </cell>
          <cell r="L16">
            <v>31369</v>
          </cell>
          <cell r="M16">
            <v>56369</v>
          </cell>
          <cell r="N16">
            <v>81369</v>
          </cell>
          <cell r="O16">
            <v>106369</v>
          </cell>
          <cell r="P16">
            <v>131369</v>
          </cell>
          <cell r="Q16">
            <v>156369</v>
          </cell>
          <cell r="R16">
            <v>181369</v>
          </cell>
          <cell r="S16">
            <v>206369</v>
          </cell>
          <cell r="T16">
            <v>231369</v>
          </cell>
          <cell r="U16">
            <v>261108</v>
          </cell>
          <cell r="V16">
            <v>311108</v>
          </cell>
          <cell r="W16">
            <v>365769</v>
          </cell>
          <cell r="X16">
            <v>415769</v>
          </cell>
          <cell r="Y16">
            <v>465769</v>
          </cell>
          <cell r="Z16">
            <v>515769</v>
          </cell>
          <cell r="AA16">
            <v>565769</v>
          </cell>
          <cell r="AB16">
            <v>615769</v>
          </cell>
          <cell r="AC16">
            <v>665769</v>
          </cell>
          <cell r="AD16">
            <v>715769</v>
          </cell>
          <cell r="AE16">
            <v>765769</v>
          </cell>
          <cell r="AF16">
            <v>815769</v>
          </cell>
          <cell r="AG16">
            <v>865769</v>
          </cell>
        </row>
        <row r="17">
          <cell r="B17" t="str">
            <v>_________</v>
          </cell>
          <cell r="C17" t="str">
            <v>_________</v>
          </cell>
          <cell r="D17" t="str">
            <v>_________</v>
          </cell>
          <cell r="E17" t="str">
            <v>_________</v>
          </cell>
          <cell r="F17" t="str">
            <v>_________</v>
          </cell>
          <cell r="G17" t="str">
            <v>_________</v>
          </cell>
          <cell r="H17" t="str">
            <v>_________</v>
          </cell>
          <cell r="I17" t="str">
            <v>_________</v>
          </cell>
          <cell r="J17" t="str">
            <v>_________</v>
          </cell>
          <cell r="K17" t="str">
            <v>_________</v>
          </cell>
          <cell r="L17" t="str">
            <v>_________</v>
          </cell>
          <cell r="M17" t="str">
            <v>_________</v>
          </cell>
          <cell r="N17" t="str">
            <v>_________</v>
          </cell>
          <cell r="O17" t="str">
            <v>_________</v>
          </cell>
          <cell r="P17" t="str">
            <v>_________</v>
          </cell>
          <cell r="Q17" t="str">
            <v>_________</v>
          </cell>
          <cell r="R17" t="str">
            <v>_________</v>
          </cell>
          <cell r="S17" t="str">
            <v>_________</v>
          </cell>
          <cell r="T17" t="str">
            <v>_________</v>
          </cell>
          <cell r="U17" t="str">
            <v>_________</v>
          </cell>
          <cell r="V17" t="str">
            <v>_________</v>
          </cell>
          <cell r="W17" t="str">
            <v>_________</v>
          </cell>
          <cell r="X17" t="str">
            <v>_________</v>
          </cell>
          <cell r="Y17" t="str">
            <v>_________</v>
          </cell>
          <cell r="Z17" t="str">
            <v>_________</v>
          </cell>
          <cell r="AA17" t="str">
            <v>_________</v>
          </cell>
          <cell r="AB17" t="str">
            <v>_________</v>
          </cell>
          <cell r="AC17" t="str">
            <v>_________</v>
          </cell>
          <cell r="AD17" t="str">
            <v>_________</v>
          </cell>
          <cell r="AE17" t="str">
            <v>_________</v>
          </cell>
          <cell r="AF17" t="str">
            <v>_________</v>
          </cell>
          <cell r="AG17" t="str">
            <v>_________</v>
          </cell>
        </row>
        <row r="18">
          <cell r="A18" t="str">
            <v>Internet Subscriptions</v>
          </cell>
          <cell r="B18">
            <v>54057335.857312053</v>
          </cell>
          <cell r="C18">
            <v>57351258.270015016</v>
          </cell>
          <cell r="D18">
            <v>59187125.104570448</v>
          </cell>
          <cell r="E18">
            <v>61790555.853372455</v>
          </cell>
          <cell r="F18">
            <v>60284449.726256207</v>
          </cell>
          <cell r="G18">
            <v>57833842.726256207</v>
          </cell>
          <cell r="H18">
            <v>59080611.330300197</v>
          </cell>
          <cell r="I18">
            <v>66738869.104228437</v>
          </cell>
          <cell r="J18">
            <v>67349628.379312634</v>
          </cell>
          <cell r="K18">
            <v>67589503.898132399</v>
          </cell>
          <cell r="L18">
            <v>66860765.149503887</v>
          </cell>
          <cell r="M18">
            <v>65873808.372151129</v>
          </cell>
          <cell r="N18">
            <v>67252025.370359182</v>
          </cell>
          <cell r="O18">
            <v>67843381.267572597</v>
          </cell>
          <cell r="P18">
            <v>68729108.848150462</v>
          </cell>
          <cell r="Q18">
            <v>68369141.702151135</v>
          </cell>
          <cell r="R18">
            <v>69604177.334775329</v>
          </cell>
          <cell r="S18">
            <v>69524031.971997917</v>
          </cell>
          <cell r="T18">
            <v>70662042.31748116</v>
          </cell>
          <cell r="U18">
            <v>71643539.017515421</v>
          </cell>
          <cell r="V18">
            <v>73280019.384050906</v>
          </cell>
          <cell r="W18">
            <v>73211380.745923102</v>
          </cell>
          <cell r="X18">
            <v>73397992.961323217</v>
          </cell>
          <cell r="Y18">
            <v>73521199.82068646</v>
          </cell>
          <cell r="Z18">
            <v>75025924.178407699</v>
          </cell>
          <cell r="AA18">
            <v>75148835.739426166</v>
          </cell>
          <cell r="AB18">
            <v>75801062.118871823</v>
          </cell>
          <cell r="AC18">
            <v>76521260.143503651</v>
          </cell>
          <cell r="AD18">
            <v>77525604.65174225</v>
          </cell>
          <cell r="AE18">
            <v>78068116.943747163</v>
          </cell>
          <cell r="AF18">
            <v>78811799.430892482</v>
          </cell>
          <cell r="AG18">
            <v>79622648.460086018</v>
          </cell>
        </row>
        <row r="19">
          <cell r="A19" t="str">
            <v>Dial-Up Overlap</v>
          </cell>
          <cell r="B19">
            <v>-9959648.413372457</v>
          </cell>
          <cell r="C19">
            <v>-9969648.413372457</v>
          </cell>
          <cell r="D19">
            <v>-9979648.413372457</v>
          </cell>
          <cell r="E19">
            <v>-9989648.413372457</v>
          </cell>
          <cell r="F19">
            <v>-10089648.413372457</v>
          </cell>
          <cell r="G19">
            <v>-10189648.413372457</v>
          </cell>
          <cell r="H19">
            <v>-10289648.413372457</v>
          </cell>
          <cell r="I19">
            <v>-10034532.496728435</v>
          </cell>
          <cell r="J19">
            <v>-8784532.4967284352</v>
          </cell>
          <cell r="K19">
            <v>-7534532.4967284352</v>
          </cell>
          <cell r="L19">
            <v>-6284532.4967284352</v>
          </cell>
          <cell r="M19">
            <v>-4202411.5921511278</v>
          </cell>
          <cell r="N19">
            <v>-3102411.5921511278</v>
          </cell>
          <cell r="O19">
            <v>-2002411.5921511278</v>
          </cell>
          <cell r="P19">
            <v>-902411.59215112776</v>
          </cell>
          <cell r="Q19">
            <v>-652411.59215112776</v>
          </cell>
          <cell r="R19">
            <v>-402411.59215112776</v>
          </cell>
          <cell r="S19">
            <v>-152411.59215112776</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row>
        <row r="20">
          <cell r="B20" t="str">
            <v>_________</v>
          </cell>
          <cell r="C20" t="str">
            <v>_________</v>
          </cell>
          <cell r="D20" t="str">
            <v>_________</v>
          </cell>
          <cell r="E20" t="str">
            <v>_________</v>
          </cell>
          <cell r="F20" t="str">
            <v>_________</v>
          </cell>
          <cell r="G20" t="str">
            <v>_________</v>
          </cell>
          <cell r="H20" t="str">
            <v>_________</v>
          </cell>
          <cell r="I20" t="str">
            <v>_________</v>
          </cell>
          <cell r="J20" t="str">
            <v>_________</v>
          </cell>
          <cell r="K20" t="str">
            <v>_________</v>
          </cell>
          <cell r="L20" t="str">
            <v>_________</v>
          </cell>
          <cell r="M20" t="str">
            <v>_________</v>
          </cell>
          <cell r="N20" t="str">
            <v>_________</v>
          </cell>
          <cell r="O20" t="str">
            <v>_________</v>
          </cell>
          <cell r="P20" t="str">
            <v>_________</v>
          </cell>
          <cell r="Q20" t="str">
            <v>_________</v>
          </cell>
          <cell r="R20" t="str">
            <v>_________</v>
          </cell>
          <cell r="S20" t="str">
            <v>_________</v>
          </cell>
          <cell r="T20" t="str">
            <v>_________</v>
          </cell>
          <cell r="U20" t="str">
            <v>_________</v>
          </cell>
          <cell r="V20" t="str">
            <v>_________</v>
          </cell>
          <cell r="W20" t="str">
            <v>_________</v>
          </cell>
          <cell r="X20" t="str">
            <v>_________</v>
          </cell>
          <cell r="Y20" t="str">
            <v>_________</v>
          </cell>
          <cell r="Z20" t="str">
            <v>_________</v>
          </cell>
          <cell r="AA20" t="str">
            <v>_________</v>
          </cell>
          <cell r="AB20" t="str">
            <v>_________</v>
          </cell>
          <cell r="AC20" t="str">
            <v>_________</v>
          </cell>
          <cell r="AD20" t="str">
            <v>_________</v>
          </cell>
          <cell r="AE20" t="str">
            <v>_________</v>
          </cell>
          <cell r="AF20" t="str">
            <v>_________</v>
          </cell>
          <cell r="AG20" t="str">
            <v>_________</v>
          </cell>
        </row>
        <row r="21">
          <cell r="A21" t="str">
            <v>Total Subscribers</v>
          </cell>
          <cell r="B21">
            <v>44097687.443939596</v>
          </cell>
          <cell r="C21">
            <v>47381609.856642559</v>
          </cell>
          <cell r="D21">
            <v>49207476.691197991</v>
          </cell>
          <cell r="E21">
            <v>51800907.439999998</v>
          </cell>
          <cell r="F21">
            <v>50194801.31288375</v>
          </cell>
          <cell r="G21">
            <v>47644194.31288375</v>
          </cell>
          <cell r="H21">
            <v>48790962.91692774</v>
          </cell>
          <cell r="I21">
            <v>56704336.607500002</v>
          </cell>
          <cell r="J21">
            <v>58565095.882584199</v>
          </cell>
          <cell r="K21">
            <v>60054971.401403964</v>
          </cell>
          <cell r="L21">
            <v>60576232.652775452</v>
          </cell>
          <cell r="M21">
            <v>61671396.780000001</v>
          </cell>
          <cell r="N21">
            <v>64149613.778208055</v>
          </cell>
          <cell r="O21">
            <v>65840969.675421469</v>
          </cell>
          <cell r="P21">
            <v>67826697.255999327</v>
          </cell>
          <cell r="Q21">
            <v>67716730.110000014</v>
          </cell>
          <cell r="R21">
            <v>69201765.742624193</v>
          </cell>
          <cell r="S21">
            <v>69371620.379846781</v>
          </cell>
          <cell r="T21">
            <v>70662042.31748116</v>
          </cell>
          <cell r="U21">
            <v>71643539.017515421</v>
          </cell>
          <cell r="V21">
            <v>73280019.384050906</v>
          </cell>
          <cell r="W21">
            <v>73211380.745923102</v>
          </cell>
          <cell r="X21">
            <v>73397992.961323217</v>
          </cell>
          <cell r="Y21">
            <v>73521199.82068646</v>
          </cell>
          <cell r="Z21">
            <v>75025924.178407699</v>
          </cell>
          <cell r="AA21">
            <v>75148835.739426166</v>
          </cell>
          <cell r="AB21">
            <v>75801062.118871823</v>
          </cell>
          <cell r="AC21">
            <v>76521260.143503651</v>
          </cell>
          <cell r="AD21">
            <v>77525604.65174225</v>
          </cell>
          <cell r="AE21">
            <v>78068116.943747163</v>
          </cell>
          <cell r="AF21">
            <v>78811799.430892482</v>
          </cell>
          <cell r="AG21">
            <v>79622648.460086018</v>
          </cell>
        </row>
        <row r="23">
          <cell r="A23" t="str">
            <v>Residential Broadband Subs.</v>
          </cell>
          <cell r="B23">
            <v>7006800.87044976</v>
          </cell>
          <cell r="C23">
            <v>8167508.0431527197</v>
          </cell>
          <cell r="D23">
            <v>9341544.6177081577</v>
          </cell>
          <cell r="E23">
            <v>10941406.346510164</v>
          </cell>
          <cell r="F23">
            <v>11346431.719393918</v>
          </cell>
          <cell r="G23">
            <v>12625159.414393917</v>
          </cell>
          <cell r="H23">
            <v>13693985.013437906</v>
          </cell>
          <cell r="I23">
            <v>15261870.013086248</v>
          </cell>
          <cell r="J23">
            <v>16948238.195670433</v>
          </cell>
          <cell r="K23">
            <v>18346142.136990204</v>
          </cell>
          <cell r="L23">
            <v>20197967.645861696</v>
          </cell>
          <cell r="M23">
            <v>21721926.670639794</v>
          </cell>
          <cell r="N23">
            <v>23943094.80884783</v>
          </cell>
          <cell r="O23">
            <v>25491414.163561255</v>
          </cell>
          <cell r="P23">
            <v>27613223.986639112</v>
          </cell>
          <cell r="Q23">
            <v>29626482.992545471</v>
          </cell>
          <cell r="R23">
            <v>32214278.259169668</v>
          </cell>
          <cell r="S23">
            <v>33966136.682892248</v>
          </cell>
          <cell r="T23">
            <v>36496730.38787549</v>
          </cell>
          <cell r="U23">
            <v>39028217.121909752</v>
          </cell>
          <cell r="V23">
            <v>41925651.483445242</v>
          </cell>
          <cell r="W23">
            <v>43890866.634217426</v>
          </cell>
          <cell r="X23">
            <v>46546611.871217541</v>
          </cell>
          <cell r="Y23">
            <v>48864751.513243318</v>
          </cell>
          <cell r="Z23">
            <v>51430889.492339075</v>
          </cell>
          <cell r="AA23">
            <v>53017627.929383218</v>
          </cell>
          <cell r="AB23">
            <v>54928178.915316939</v>
          </cell>
          <cell r="AC23">
            <v>56536811.266619712</v>
          </cell>
          <cell r="AD23">
            <v>58412756.616711125</v>
          </cell>
          <cell r="AE23">
            <v>59629367.449524954</v>
          </cell>
          <cell r="AF23">
            <v>60924253.995473444</v>
          </cell>
          <cell r="AG23">
            <v>62185128.064220615</v>
          </cell>
        </row>
        <row r="24">
          <cell r="A24" t="str">
            <v xml:space="preserve">   as % of Total HH</v>
          </cell>
          <cell r="B24">
            <v>6.5301501304310283E-2</v>
          </cell>
          <cell r="C24">
            <v>7.5929157365072497E-2</v>
          </cell>
          <cell r="D24">
            <v>8.6627009191396598E-2</v>
          </cell>
          <cell r="E24">
            <v>0.10111364439658591</v>
          </cell>
          <cell r="F24">
            <v>0.1045951480786977</v>
          </cell>
          <cell r="G24">
            <v>0.11609264989462041</v>
          </cell>
          <cell r="H24">
            <v>0.12560684895513127</v>
          </cell>
          <cell r="I24">
            <v>0.13963667816212932</v>
          </cell>
          <cell r="J24">
            <v>0.1545250670538276</v>
          </cell>
          <cell r="K24">
            <v>0.16668701089782145</v>
          </cell>
          <cell r="L24">
            <v>0.18287203602629631</v>
          </cell>
          <cell r="M24">
            <v>0.1920594754256392</v>
          </cell>
          <cell r="N24">
            <v>0.2113813789382048</v>
          </cell>
          <cell r="O24">
            <v>0.22471363081013415</v>
          </cell>
          <cell r="P24">
            <v>0.24305337159477655</v>
          </cell>
          <cell r="Q24">
            <v>0.26033816337913418</v>
          </cell>
          <cell r="R24">
            <v>0.28134740837702765</v>
          </cell>
          <cell r="S24">
            <v>0.29690678918612107</v>
          </cell>
          <cell r="T24">
            <v>0.31930623360339622</v>
          </cell>
          <cell r="U24">
            <v>0.33878660696102214</v>
          </cell>
          <cell r="V24">
            <v>0.36299265353632243</v>
          </cell>
          <cell r="W24">
            <v>0.37771830149928937</v>
          </cell>
          <cell r="X24">
            <v>0.39977370449477584</v>
          </cell>
          <cell r="Y24">
            <v>0.41884576010702473</v>
          </cell>
          <cell r="Z24">
            <v>0.43996156966067679</v>
          </cell>
          <cell r="AA24">
            <v>0.45262994111738392</v>
          </cell>
          <cell r="AB24">
            <v>0.46800496986495205</v>
          </cell>
          <cell r="AC24">
            <v>0.4807495129827814</v>
          </cell>
          <cell r="AD24">
            <v>0.49570982095398047</v>
          </cell>
          <cell r="AE24">
            <v>0.50502433105327782</v>
          </cell>
          <cell r="AF24">
            <v>0.51496130679243968</v>
          </cell>
          <cell r="AG24">
            <v>0.52456968582374197</v>
          </cell>
        </row>
        <row r="25">
          <cell r="A25" t="str">
            <v xml:space="preserve">   as % of Total Internet HH</v>
          </cell>
          <cell r="B25">
            <v>0.16123654586870745</v>
          </cell>
          <cell r="C25">
            <v>0.17499490755658065</v>
          </cell>
          <cell r="D25">
            <v>0.19304158741227448</v>
          </cell>
          <cell r="E25">
            <v>0.2149588673184708</v>
          </cell>
          <cell r="F25">
            <v>0.23047723066553127</v>
          </cell>
          <cell r="G25">
            <v>0.27107652169202573</v>
          </cell>
          <cell r="H25">
            <v>0.28768218116305827</v>
          </cell>
          <cell r="I25">
            <v>0.27548501828675537</v>
          </cell>
          <cell r="J25">
            <v>0.29658738971324616</v>
          </cell>
          <cell r="K25">
            <v>0.31355151419785382</v>
          </cell>
          <cell r="L25">
            <v>0.34305514296393197</v>
          </cell>
          <cell r="M25">
            <v>0.36446185688992944</v>
          </cell>
          <cell r="N25">
            <v>0.38558944360283931</v>
          </cell>
          <cell r="O25">
            <v>0.40067542311170001</v>
          </cell>
          <cell r="P25">
            <v>0.42209845591384959</v>
          </cell>
          <cell r="Q25">
            <v>0.45509190464739585</v>
          </cell>
          <cell r="R25">
            <v>0.48536461628117583</v>
          </cell>
          <cell r="S25">
            <v>0.5108983975262904</v>
          </cell>
          <cell r="T25">
            <v>0.53949215987251875</v>
          </cell>
          <cell r="U25">
            <v>0.56963953044766891</v>
          </cell>
          <cell r="V25">
            <v>0.5993032899627353</v>
          </cell>
          <cell r="W25">
            <v>0.62883424594901638</v>
          </cell>
          <cell r="X25">
            <v>0.66611697484336263</v>
          </cell>
          <cell r="Y25">
            <v>0.69892981785465602</v>
          </cell>
          <cell r="Z25">
            <v>0.72243949130438823</v>
          </cell>
          <cell r="AA25">
            <v>0.74490907893536429</v>
          </cell>
          <cell r="AB25">
            <v>0.76643136575704651</v>
          </cell>
          <cell r="AC25">
            <v>0.78249443078911607</v>
          </cell>
          <cell r="AD25">
            <v>0.79902450168513317</v>
          </cell>
          <cell r="AE25">
            <v>0.81078958821619662</v>
          </cell>
          <cell r="AF25">
            <v>0.8212718483320457</v>
          </cell>
          <cell r="AG25">
            <v>0.83029748780344248</v>
          </cell>
        </row>
        <row r="26">
          <cell r="A26" t="str">
            <v>Total Residential Subscribers</v>
          </cell>
          <cell r="B26">
            <v>43456654.523939595</v>
          </cell>
          <cell r="C26">
            <v>46672832.696642563</v>
          </cell>
          <cell r="D26">
            <v>48391358.27119799</v>
          </cell>
          <cell r="E26">
            <v>50900000</v>
          </cell>
          <cell r="F26">
            <v>49230163.372883752</v>
          </cell>
          <cell r="G26">
            <v>46574153.067883752</v>
          </cell>
          <cell r="H26">
            <v>47601088.66692774</v>
          </cell>
          <cell r="I26">
            <v>55400000</v>
          </cell>
          <cell r="J26">
            <v>57144163.182584196</v>
          </cell>
          <cell r="K26">
            <v>58510775.12390396</v>
          </cell>
          <cell r="L26">
            <v>58876737.632775448</v>
          </cell>
          <cell r="M26">
            <v>59600000</v>
          </cell>
          <cell r="N26">
            <v>62094788.138208054</v>
          </cell>
          <cell r="O26">
            <v>63621107.492921464</v>
          </cell>
          <cell r="P26">
            <v>65418917.315999322</v>
          </cell>
          <cell r="Q26">
            <v>65100000</v>
          </cell>
          <cell r="R26">
            <v>66371295.266624182</v>
          </cell>
          <cell r="S26">
            <v>66483153.69034677</v>
          </cell>
          <cell r="T26">
            <v>67650158.987481147</v>
          </cell>
          <cell r="U26">
            <v>68513884.721515402</v>
          </cell>
          <cell r="V26">
            <v>69957319.083050892</v>
          </cell>
          <cell r="W26">
            <v>69797195.233823091</v>
          </cell>
          <cell r="X26">
            <v>69877534.470823199</v>
          </cell>
          <cell r="Y26">
            <v>69913674.112848982</v>
          </cell>
          <cell r="Z26">
            <v>71190584.279216126</v>
          </cell>
          <cell r="AA26">
            <v>71173287.356299698</v>
          </cell>
          <cell r="AB26">
            <v>71667446.518268928</v>
          </cell>
          <cell r="AC26">
            <v>72252030.228003636</v>
          </cell>
          <cell r="AD26">
            <v>73105088.133742228</v>
          </cell>
          <cell r="AE26">
            <v>73544811.522203237</v>
          </cell>
          <cell r="AF26">
            <v>74182810.623798907</v>
          </cell>
          <cell r="AG26">
            <v>74894997.248193279</v>
          </cell>
        </row>
        <row r="28">
          <cell r="A28" t="str">
            <v>Subscription Market Share</v>
          </cell>
        </row>
        <row r="29">
          <cell r="A29" t="str">
            <v>Resid. DSL and RBOC- Fiber</v>
          </cell>
          <cell r="B29">
            <v>3.2061570414324517E-2</v>
          </cell>
          <cell r="C29">
            <v>3.5174273430975449E-2</v>
          </cell>
          <cell r="D29">
            <v>3.9244997554723819E-2</v>
          </cell>
          <cell r="E29">
            <v>4.6170058200638339E-2</v>
          </cell>
          <cell r="F29">
            <v>5.3570034638525596E-2</v>
          </cell>
          <cell r="G29">
            <v>6.2825442400534837E-2</v>
          </cell>
          <cell r="H29">
            <v>6.9370571118279156E-2</v>
          </cell>
          <cell r="I29">
            <v>6.8293791214559599E-2</v>
          </cell>
          <cell r="J29">
            <v>7.4801486232809633E-2</v>
          </cell>
          <cell r="K29">
            <v>8.219555407409207E-2</v>
          </cell>
          <cell r="L29">
            <v>9.2806789843415963E-2</v>
          </cell>
          <cell r="M29">
            <v>0.10179627359809534</v>
          </cell>
          <cell r="N29">
            <v>0.11494164402380898</v>
          </cell>
          <cell r="O29">
            <v>0.12496825274763231</v>
          </cell>
          <cell r="P29">
            <v>0.13585929188504631</v>
          </cell>
          <cell r="Q29">
            <v>0.15073165515072934</v>
          </cell>
          <cell r="R29">
            <v>0.16894939318713448</v>
          </cell>
          <cell r="S29">
            <v>0.18242299749830698</v>
          </cell>
          <cell r="T29">
            <v>0.19818853532535705</v>
          </cell>
          <cell r="U29">
            <v>0.21556670588570789</v>
          </cell>
          <cell r="V29">
            <v>0.23198173038010803</v>
          </cell>
          <cell r="W29">
            <v>0.24759015474393148</v>
          </cell>
          <cell r="X29">
            <v>0.26450484170228167</v>
          </cell>
          <cell r="Y29">
            <v>0.28135526558724838</v>
          </cell>
          <cell r="Z29">
            <v>0.29312354429481718</v>
          </cell>
          <cell r="AA29">
            <v>0.30334230698210274</v>
          </cell>
          <cell r="AB29">
            <v>0.31268928201140822</v>
          </cell>
          <cell r="AC29">
            <v>0.31990838936253735</v>
          </cell>
          <cell r="AD29">
            <v>0.32695354774547175</v>
          </cell>
          <cell r="AE29">
            <v>0.33223119453221611</v>
          </cell>
          <cell r="AF29">
            <v>0.33678526798249997</v>
          </cell>
          <cell r="AG29">
            <v>0.3404607157549781</v>
          </cell>
        </row>
        <row r="30">
          <cell r="A30" t="str">
            <v>Business DSL</v>
          </cell>
          <cell r="B30">
            <v>1.1858389057352904E-2</v>
          </cell>
          <cell r="C30">
            <v>1.2358528502775157E-2</v>
          </cell>
          <cell r="D30">
            <v>1.3788782924632694E-2</v>
          </cell>
          <cell r="E30">
            <v>1.4580018379148947E-2</v>
          </cell>
          <cell r="F30">
            <v>1.6001438918001151E-2</v>
          </cell>
          <cell r="G30">
            <v>1.8501991127665603E-2</v>
          </cell>
          <cell r="H30">
            <v>2.0139843227887508E-2</v>
          </cell>
          <cell r="I30">
            <v>1.9543882373298422E-2</v>
          </cell>
          <cell r="J30">
            <v>2.1097855091305306E-2</v>
          </cell>
          <cell r="K30">
            <v>2.2846687554140641E-2</v>
          </cell>
          <cell r="L30">
            <v>2.5418420148196775E-2</v>
          </cell>
          <cell r="M30">
            <v>3.1444922210929968E-2</v>
          </cell>
          <cell r="N30">
            <v>3.0554107905063226E-2</v>
          </cell>
          <cell r="O30">
            <v>3.2720394252534729E-2</v>
          </cell>
          <cell r="P30">
            <v>3.5032899165326523E-2</v>
          </cell>
          <cell r="Q30">
            <v>3.827355506962106E-2</v>
          </cell>
          <cell r="R30">
            <v>4.0665238558690101E-2</v>
          </cell>
          <cell r="S30">
            <v>4.1546305753144379E-2</v>
          </cell>
          <cell r="T30">
            <v>4.2623779772282343E-2</v>
          </cell>
          <cell r="U30">
            <v>4.368369205260611E-2</v>
          </cell>
          <cell r="V30">
            <v>4.534251394757665E-2</v>
          </cell>
          <cell r="W30">
            <v>4.6634628077140056E-2</v>
          </cell>
          <cell r="X30">
            <v>4.7963961253751297E-2</v>
          </cell>
          <cell r="Y30">
            <v>4.9067829641464049E-2</v>
          </cell>
          <cell r="Z30">
            <v>5.1120195335033008E-2</v>
          </cell>
          <cell r="AA30">
            <v>5.2902328346262503E-2</v>
          </cell>
          <cell r="AB30">
            <v>5.4532423228061531E-2</v>
          </cell>
          <cell r="AC30">
            <v>5.5791421985128695E-2</v>
          </cell>
          <cell r="AD30">
            <v>5.7020084368999233E-2</v>
          </cell>
          <cell r="AE30">
            <v>5.7940496051713898E-2</v>
          </cell>
          <cell r="AF30">
            <v>5.8734717904170917E-2</v>
          </cell>
          <cell r="AG30">
            <v>5.937570908938878E-2</v>
          </cell>
        </row>
        <row r="31">
          <cell r="B31" t="str">
            <v>___</v>
          </cell>
          <cell r="C31" t="str">
            <v>___</v>
          </cell>
          <cell r="D31" t="str">
            <v>___</v>
          </cell>
          <cell r="E31" t="str">
            <v>___</v>
          </cell>
          <cell r="F31" t="str">
            <v>___</v>
          </cell>
          <cell r="G31" t="str">
            <v>___</v>
          </cell>
          <cell r="H31" t="str">
            <v>___</v>
          </cell>
          <cell r="I31" t="str">
            <v>___</v>
          </cell>
          <cell r="J31" t="str">
            <v>___</v>
          </cell>
          <cell r="K31" t="str">
            <v>___</v>
          </cell>
          <cell r="L31" t="str">
            <v>___</v>
          </cell>
          <cell r="M31" t="str">
            <v>___</v>
          </cell>
          <cell r="N31" t="str">
            <v>___</v>
          </cell>
          <cell r="O31" t="str">
            <v>___</v>
          </cell>
          <cell r="P31" t="str">
            <v>___</v>
          </cell>
          <cell r="Q31" t="str">
            <v>___</v>
          </cell>
          <cell r="R31" t="str">
            <v>___</v>
          </cell>
          <cell r="S31" t="str">
            <v>___</v>
          </cell>
          <cell r="T31" t="str">
            <v>___</v>
          </cell>
          <cell r="U31" t="str">
            <v>___</v>
          </cell>
          <cell r="V31" t="str">
            <v>___</v>
          </cell>
          <cell r="W31" t="str">
            <v>___</v>
          </cell>
          <cell r="X31" t="str">
            <v>___</v>
          </cell>
          <cell r="Y31" t="str">
            <v>___</v>
          </cell>
          <cell r="Z31" t="str">
            <v>___</v>
          </cell>
          <cell r="AA31" t="str">
            <v>___</v>
          </cell>
          <cell r="AB31" t="str">
            <v>___</v>
          </cell>
          <cell r="AC31" t="str">
            <v>___</v>
          </cell>
          <cell r="AD31" t="str">
            <v>___</v>
          </cell>
          <cell r="AE31" t="str">
            <v>___</v>
          </cell>
          <cell r="AF31" t="str">
            <v>___</v>
          </cell>
          <cell r="AG31" t="str">
            <v>___</v>
          </cell>
        </row>
        <row r="32">
          <cell r="A32" t="str">
            <v>Total DSL and RBOC- Fiber</v>
          </cell>
          <cell r="B32">
            <v>4.3919959471677421E-2</v>
          </cell>
          <cell r="C32">
            <v>4.7532801933750604E-2</v>
          </cell>
          <cell r="D32">
            <v>5.3033780479356515E-2</v>
          </cell>
          <cell r="E32">
            <v>6.0750076579787281E-2</v>
          </cell>
          <cell r="F32">
            <v>6.957147355652675E-2</v>
          </cell>
          <cell r="G32">
            <v>8.1327433528200432E-2</v>
          </cell>
          <cell r="H32">
            <v>8.9510414346166675E-2</v>
          </cell>
          <cell r="I32">
            <v>8.7837673587858017E-2</v>
          </cell>
          <cell r="J32">
            <v>9.5899341324114928E-2</v>
          </cell>
          <cell r="K32">
            <v>0.10504224162823271</v>
          </cell>
          <cell r="L32">
            <v>0.11822520999161275</v>
          </cell>
          <cell r="M32">
            <v>0.13324119580902533</v>
          </cell>
          <cell r="N32">
            <v>0.14549575192887221</v>
          </cell>
          <cell r="O32">
            <v>0.15768864700016705</v>
          </cell>
          <cell r="P32">
            <v>0.17089219105037284</v>
          </cell>
          <cell r="Q32">
            <v>0.18900521022035038</v>
          </cell>
          <cell r="R32">
            <v>0.20961463174582456</v>
          </cell>
          <cell r="S32">
            <v>0.22396930325145134</v>
          </cell>
          <cell r="T32">
            <v>0.24081231509763937</v>
          </cell>
          <cell r="U32">
            <v>0.259250397938314</v>
          </cell>
          <cell r="V32">
            <v>0.27732424432768465</v>
          </cell>
          <cell r="W32">
            <v>0.29422478282107151</v>
          </cell>
          <cell r="X32">
            <v>0.31246880295603296</v>
          </cell>
          <cell r="Y32">
            <v>0.33042309522871244</v>
          </cell>
          <cell r="Z32">
            <v>0.34424373962985017</v>
          </cell>
          <cell r="AA32">
            <v>0.35624463532836526</v>
          </cell>
          <cell r="AB32">
            <v>0.36722170523946979</v>
          </cell>
          <cell r="AC32">
            <v>0.37569981134766606</v>
          </cell>
          <cell r="AD32">
            <v>0.383973632114471</v>
          </cell>
          <cell r="AE32">
            <v>0.39017169058393003</v>
          </cell>
          <cell r="AF32">
            <v>0.39551998588667087</v>
          </cell>
          <cell r="AG32">
            <v>0.39983642484436693</v>
          </cell>
        </row>
        <row r="33">
          <cell r="A33" t="str">
            <v>Cable Modem</v>
          </cell>
          <cell r="B33">
            <v>9.7556376147908561E-2</v>
          </cell>
          <cell r="C33">
            <v>0.10723773790972328</v>
          </cell>
          <cell r="D33">
            <v>0.11858568946046288</v>
          </cell>
          <cell r="E33">
            <v>0.13090241178124476</v>
          </cell>
          <cell r="F33">
            <v>0.13464486606831635</v>
          </cell>
          <cell r="G33">
            <v>0.1554751030802892</v>
          </cell>
          <cell r="H33">
            <v>0.1624141837292859</v>
          </cell>
          <cell r="I33">
            <v>0.16038658976779191</v>
          </cell>
          <cell r="J33">
            <v>0.17684412196888785</v>
          </cell>
          <cell r="K33">
            <v>0.18923922616398473</v>
          </cell>
          <cell r="L33">
            <v>0.20928319672341542</v>
          </cell>
          <cell r="M33">
            <v>0.22795430872625946</v>
          </cell>
          <cell r="N33">
            <v>0.24107878327176163</v>
          </cell>
          <cell r="O33">
            <v>0.25077089361100446</v>
          </cell>
          <cell r="P33">
            <v>0.26590968852829716</v>
          </cell>
          <cell r="Q33">
            <v>0.28259955619623595</v>
          </cell>
          <cell r="R33">
            <v>0.2938716542369102</v>
          </cell>
          <cell r="S33">
            <v>0.3061294601119296</v>
          </cell>
          <cell r="T33">
            <v>0.31830842953588251</v>
          </cell>
          <cell r="U33">
            <v>0.32918886673289383</v>
          </cell>
          <cell r="V33">
            <v>0.3401476417986633</v>
          </cell>
          <cell r="W33">
            <v>0.35191864002308376</v>
          </cell>
          <cell r="X33">
            <v>0.36966252436922786</v>
          </cell>
          <cell r="Y33">
            <v>0.38327958303357584</v>
          </cell>
          <cell r="Z33">
            <v>0.39238469909634888</v>
          </cell>
          <cell r="AA33">
            <v>0.40215934727131097</v>
          </cell>
          <cell r="AB33">
            <v>0.41194672413291383</v>
          </cell>
          <cell r="AC33">
            <v>0.41892956443741008</v>
          </cell>
          <cell r="AD33">
            <v>0.42651050944067753</v>
          </cell>
          <cell r="AE33">
            <v>0.43158084274916908</v>
          </cell>
          <cell r="AF33">
            <v>0.4362494100151259</v>
          </cell>
          <cell r="AG33">
            <v>0.44053726995499676</v>
          </cell>
        </row>
        <row r="34">
          <cell r="B34" t="str">
            <v>___</v>
          </cell>
          <cell r="C34" t="str">
            <v>___</v>
          </cell>
          <cell r="D34" t="str">
            <v>___</v>
          </cell>
          <cell r="E34" t="str">
            <v>___</v>
          </cell>
          <cell r="F34" t="str">
            <v>___</v>
          </cell>
          <cell r="G34" t="str">
            <v>___</v>
          </cell>
          <cell r="H34" t="str">
            <v>___</v>
          </cell>
          <cell r="I34" t="str">
            <v>___</v>
          </cell>
          <cell r="J34" t="str">
            <v>___</v>
          </cell>
          <cell r="K34" t="str">
            <v>___</v>
          </cell>
          <cell r="L34" t="str">
            <v>___</v>
          </cell>
          <cell r="M34" t="str">
            <v>___</v>
          </cell>
          <cell r="N34" t="str">
            <v>___</v>
          </cell>
          <cell r="O34" t="str">
            <v>___</v>
          </cell>
          <cell r="P34" t="str">
            <v>___</v>
          </cell>
          <cell r="Q34" t="str">
            <v>___</v>
          </cell>
          <cell r="R34" t="str">
            <v>___</v>
          </cell>
          <cell r="S34" t="str">
            <v>___</v>
          </cell>
          <cell r="T34" t="str">
            <v>___</v>
          </cell>
          <cell r="U34" t="str">
            <v>___</v>
          </cell>
          <cell r="V34" t="str">
            <v>___</v>
          </cell>
          <cell r="W34" t="str">
            <v>___</v>
          </cell>
          <cell r="X34" t="str">
            <v>___</v>
          </cell>
          <cell r="Y34" t="str">
            <v>___</v>
          </cell>
          <cell r="Z34" t="str">
            <v>___</v>
          </cell>
          <cell r="AA34" t="str">
            <v>___</v>
          </cell>
          <cell r="AB34" t="str">
            <v>___</v>
          </cell>
          <cell r="AC34" t="str">
            <v>___</v>
          </cell>
          <cell r="AD34" t="str">
            <v>___</v>
          </cell>
          <cell r="AE34" t="str">
            <v>___</v>
          </cell>
          <cell r="AF34" t="str">
            <v>___</v>
          </cell>
          <cell r="AG34" t="str">
            <v>___</v>
          </cell>
        </row>
        <row r="35">
          <cell r="A35" t="str">
            <v>Total Broadband</v>
          </cell>
          <cell r="B35">
            <v>0.14147633561958597</v>
          </cell>
          <cell r="C35">
            <v>0.15477053984347389</v>
          </cell>
          <cell r="D35">
            <v>0.17161946993981939</v>
          </cell>
          <cell r="E35">
            <v>0.19165248836103202</v>
          </cell>
          <cell r="F35">
            <v>0.20421633962484312</v>
          </cell>
          <cell r="G35">
            <v>0.23680253660848966</v>
          </cell>
          <cell r="H35">
            <v>0.25192459807545259</v>
          </cell>
          <cell r="I35">
            <v>0.24822426335564993</v>
          </cell>
          <cell r="J35">
            <v>0.27274346329300281</v>
          </cell>
          <cell r="K35">
            <v>0.29428146779221742</v>
          </cell>
          <cell r="L35">
            <v>0.32750840671502818</v>
          </cell>
          <cell r="M35">
            <v>0.36119550453528476</v>
          </cell>
          <cell r="N35">
            <v>0.3865745352006339</v>
          </cell>
          <cell r="O35">
            <v>0.40845954061117146</v>
          </cell>
          <cell r="P35">
            <v>0.43680187957867</v>
          </cell>
          <cell r="Q35">
            <v>0.47160476641658633</v>
          </cell>
          <cell r="R35">
            <v>0.50348628598273482</v>
          </cell>
          <cell r="S35">
            <v>0.53009876336338091</v>
          </cell>
          <cell r="T35">
            <v>0.55912074463352179</v>
          </cell>
          <cell r="U35">
            <v>0.58843926467120788</v>
          </cell>
          <cell r="V35">
            <v>0.61747188612634807</v>
          </cell>
          <cell r="W35">
            <v>0.64614342284415527</v>
          </cell>
          <cell r="X35">
            <v>0.68213132732526083</v>
          </cell>
          <cell r="Y35">
            <v>0.71370267826228828</v>
          </cell>
          <cell r="Z35">
            <v>0.73662843872619899</v>
          </cell>
          <cell r="AA35">
            <v>0.75840398259967623</v>
          </cell>
          <cell r="AB35">
            <v>0.77916842937238373</v>
          </cell>
          <cell r="AC35">
            <v>0.7946293757850762</v>
          </cell>
          <cell r="AD35">
            <v>0.81048414155514847</v>
          </cell>
          <cell r="AE35">
            <v>0.82175253333309917</v>
          </cell>
          <cell r="AF35">
            <v>0.83176939590179666</v>
          </cell>
          <cell r="AG35">
            <v>0.84037369479936375</v>
          </cell>
        </row>
        <row r="36">
          <cell r="A36" t="str">
            <v>Dial-Up</v>
          </cell>
          <cell r="B36">
            <v>0.85852366438041405</v>
          </cell>
          <cell r="C36">
            <v>0.845229460156526</v>
          </cell>
          <cell r="D36">
            <v>0.82838053006018064</v>
          </cell>
          <cell r="E36">
            <v>0.80834751163896801</v>
          </cell>
          <cell r="F36">
            <v>0.79578366037515691</v>
          </cell>
          <cell r="G36">
            <v>0.7631974633915104</v>
          </cell>
          <cell r="H36">
            <v>0.74807540192454747</v>
          </cell>
          <cell r="I36">
            <v>0.75177573664435005</v>
          </cell>
          <cell r="J36">
            <v>0.72725653670699708</v>
          </cell>
          <cell r="K36">
            <v>0.70562430160047407</v>
          </cell>
          <cell r="L36">
            <v>0.67202242425991132</v>
          </cell>
          <cell r="M36">
            <v>0.63794878359086171</v>
          </cell>
          <cell r="N36">
            <v>0.61221555328291877</v>
          </cell>
          <cell r="O36">
            <v>0.58997259826497794</v>
          </cell>
          <cell r="P36">
            <v>0.56128671778274419</v>
          </cell>
          <cell r="Q36">
            <v>0.52610810526635476</v>
          </cell>
          <cell r="R36">
            <v>0.49390799397365831</v>
          </cell>
          <cell r="S36">
            <v>0.4669329249011443</v>
          </cell>
          <cell r="T36">
            <v>0.43760495147698009</v>
          </cell>
          <cell r="U36">
            <v>0.4079161917512315</v>
          </cell>
          <cell r="V36">
            <v>0.37828264556435043</v>
          </cell>
          <cell r="W36">
            <v>0.34886050965550086</v>
          </cell>
          <cell r="X36">
            <v>0.31220408999031768</v>
          </cell>
          <cell r="Y36">
            <v>0.27996215581093159</v>
          </cell>
          <cell r="Z36">
            <v>0.25649701749912485</v>
          </cell>
          <cell r="AA36">
            <v>0.23406737115540047</v>
          </cell>
          <cell r="AB36">
            <v>0.21270808287180701</v>
          </cell>
          <cell r="AC36">
            <v>0.19667017941368234</v>
          </cell>
          <cell r="AD36">
            <v>0.18028317972902144</v>
          </cell>
          <cell r="AE36">
            <v>0.16843848151420687</v>
          </cell>
          <cell r="AF36">
            <v>0.1578797555464542</v>
          </cell>
          <cell r="AG36">
            <v>0.14875290401712762</v>
          </cell>
        </row>
        <row r="38">
          <cell r="A38" t="str">
            <v>Subscription Net Additions</v>
          </cell>
        </row>
        <row r="39">
          <cell r="A39" t="str">
            <v>Resid. DSL and RBOC- Fiber</v>
          </cell>
          <cell r="B39">
            <v>421862.65999999992</v>
          </cell>
          <cell r="C39">
            <v>284125.76000000024</v>
          </cell>
          <cell r="D39">
            <v>305509.74</v>
          </cell>
          <cell r="E39">
            <v>530074.98</v>
          </cell>
          <cell r="F39">
            <v>376566.5</v>
          </cell>
          <cell r="G39">
            <v>403996.69499999983</v>
          </cell>
          <cell r="H39">
            <v>465018.99499999965</v>
          </cell>
          <cell r="I39">
            <v>459394.64249999961</v>
          </cell>
          <cell r="J39">
            <v>480001.90749999974</v>
          </cell>
          <cell r="K39">
            <v>517704.4224999994</v>
          </cell>
          <cell r="L39">
            <v>649576.25749999937</v>
          </cell>
          <cell r="M39">
            <v>500575.24000000209</v>
          </cell>
          <cell r="N39">
            <v>1024350.1399999959</v>
          </cell>
          <cell r="O39">
            <v>748210.45749999955</v>
          </cell>
          <cell r="P39">
            <v>859219.24249999784</v>
          </cell>
          <cell r="Q39">
            <v>967905.83000000007</v>
          </cell>
          <cell r="R39">
            <v>1454189.6339999977</v>
          </cell>
          <cell r="S39">
            <v>923198.78649999946</v>
          </cell>
          <cell r="T39">
            <v>1321624.3594999984</v>
          </cell>
          <cell r="U39">
            <v>1439555.0339999963</v>
          </cell>
          <cell r="V39">
            <v>1555663.995000001</v>
          </cell>
          <cell r="W39">
            <v>1126791.3889000006</v>
          </cell>
          <cell r="X39">
            <v>1287707.4215999953</v>
          </cell>
          <cell r="Y39">
            <v>1271452.1923424155</v>
          </cell>
          <cell r="Z39">
            <v>1306288.1073266864</v>
          </cell>
          <cell r="AA39">
            <v>803956.39104754105</v>
          </cell>
          <cell r="AB39">
            <v>906358.489435561</v>
          </cell>
          <cell r="AC39">
            <v>777613.39484779164</v>
          </cell>
          <cell r="AD39">
            <v>867478.39750000089</v>
          </cell>
          <cell r="AE39">
            <v>589392.26510188356</v>
          </cell>
          <cell r="AF39">
            <v>605989.24441429973</v>
          </cell>
          <cell r="AG39">
            <v>565730.89351173118</v>
          </cell>
        </row>
        <row r="40">
          <cell r="A40" t="str">
            <v>Business DSL</v>
          </cell>
          <cell r="B40">
            <v>105431.33999999997</v>
          </cell>
          <cell r="C40">
            <v>67744.239999999991</v>
          </cell>
          <cell r="D40">
            <v>107341.26000000001</v>
          </cell>
          <cell r="E40">
            <v>84789.019999999902</v>
          </cell>
          <cell r="F40">
            <v>63730.5</v>
          </cell>
          <cell r="G40">
            <v>105403.30500000017</v>
          </cell>
          <cell r="H40">
            <v>119833.00500000035</v>
          </cell>
          <cell r="I40">
            <v>114462.35750000039</v>
          </cell>
          <cell r="J40">
            <v>116596.09250000049</v>
          </cell>
          <cell r="K40">
            <v>123263.57750000036</v>
          </cell>
          <cell r="L40">
            <v>155298.74250000063</v>
          </cell>
          <cell r="M40">
            <v>371901.75999999698</v>
          </cell>
          <cell r="N40">
            <v>-16571.139999995241</v>
          </cell>
          <cell r="O40">
            <v>165036.54250000068</v>
          </cell>
          <cell r="P40">
            <v>187917.75750000123</v>
          </cell>
          <cell r="Q40">
            <v>208950.17000000132</v>
          </cell>
          <cell r="R40">
            <v>213740.36600000178</v>
          </cell>
          <cell r="S40">
            <v>57996.213500001468</v>
          </cell>
          <cell r="T40">
            <v>123416.64050000161</v>
          </cell>
          <cell r="U40">
            <v>117770.96600000188</v>
          </cell>
          <cell r="V40">
            <v>193046.00500000129</v>
          </cell>
          <cell r="W40">
            <v>91485.211100000888</v>
          </cell>
          <cell r="X40">
            <v>106272.97840000084</v>
          </cell>
          <cell r="Y40">
            <v>87067.217337463051</v>
          </cell>
          <cell r="Z40">
            <v>227814.19135409733</v>
          </cell>
          <cell r="AA40">
            <v>140208.48393489234</v>
          </cell>
          <cell r="AB40">
            <v>158067.21747643128</v>
          </cell>
          <cell r="AC40">
            <v>135614.31489712046</v>
          </cell>
          <cell r="AD40">
            <v>151286.60250000097</v>
          </cell>
          <cell r="AE40">
            <v>102788.90354389884</v>
          </cell>
          <cell r="AF40">
            <v>105683.3855496468</v>
          </cell>
          <cell r="AG40">
            <v>98662.404799168929</v>
          </cell>
        </row>
        <row r="41">
          <cell r="B41" t="str">
            <v>_________</v>
          </cell>
          <cell r="C41" t="str">
            <v>_________</v>
          </cell>
          <cell r="D41" t="str">
            <v>_________</v>
          </cell>
          <cell r="E41" t="str">
            <v>_________</v>
          </cell>
          <cell r="F41" t="str">
            <v>_________</v>
          </cell>
          <cell r="G41" t="str">
            <v>_________</v>
          </cell>
          <cell r="H41" t="str">
            <v>_________</v>
          </cell>
          <cell r="I41" t="str">
            <v>_________</v>
          </cell>
          <cell r="J41" t="str">
            <v>_________</v>
          </cell>
          <cell r="K41" t="str">
            <v>_________</v>
          </cell>
          <cell r="L41" t="str">
            <v>_________</v>
          </cell>
          <cell r="M41" t="str">
            <v>_________</v>
          </cell>
          <cell r="N41" t="str">
            <v>_________</v>
          </cell>
          <cell r="O41" t="str">
            <v>_________</v>
          </cell>
          <cell r="P41" t="str">
            <v>_________</v>
          </cell>
          <cell r="Q41" t="str">
            <v>_________</v>
          </cell>
          <cell r="R41" t="str">
            <v>_________</v>
          </cell>
          <cell r="S41" t="str">
            <v>_________</v>
          </cell>
          <cell r="T41" t="str">
            <v>_________</v>
          </cell>
          <cell r="U41" t="str">
            <v>_________</v>
          </cell>
          <cell r="V41" t="str">
            <v>_________</v>
          </cell>
          <cell r="W41" t="str">
            <v>_________</v>
          </cell>
          <cell r="X41" t="str">
            <v>_________</v>
          </cell>
          <cell r="Y41" t="str">
            <v>_________</v>
          </cell>
          <cell r="Z41" t="str">
            <v>_________</v>
          </cell>
          <cell r="AA41" t="str">
            <v>_________</v>
          </cell>
          <cell r="AB41" t="str">
            <v>_________</v>
          </cell>
          <cell r="AC41" t="str">
            <v>_________</v>
          </cell>
          <cell r="AD41" t="str">
            <v>_________</v>
          </cell>
          <cell r="AE41" t="str">
            <v>_________</v>
          </cell>
          <cell r="AF41" t="str">
            <v>_________</v>
          </cell>
          <cell r="AG41" t="str">
            <v>_________</v>
          </cell>
        </row>
        <row r="42">
          <cell r="A42" t="str">
            <v>Total DSL and RBOC- Fiber</v>
          </cell>
          <cell r="B42">
            <v>527293.99999999988</v>
          </cell>
          <cell r="C42">
            <v>351870.00000000023</v>
          </cell>
          <cell r="D42">
            <v>412851</v>
          </cell>
          <cell r="E42">
            <v>614863.99999999988</v>
          </cell>
          <cell r="F42">
            <v>440297</v>
          </cell>
          <cell r="G42">
            <v>509400</v>
          </cell>
          <cell r="H42">
            <v>584852</v>
          </cell>
          <cell r="I42">
            <v>573857</v>
          </cell>
          <cell r="J42">
            <v>596598.00000000023</v>
          </cell>
          <cell r="K42">
            <v>640967.99999999977</v>
          </cell>
          <cell r="L42">
            <v>804875</v>
          </cell>
          <cell r="M42">
            <v>872476.99999999907</v>
          </cell>
          <cell r="N42">
            <v>1007779.0000000007</v>
          </cell>
          <cell r="O42">
            <v>913247.00000000023</v>
          </cell>
          <cell r="P42">
            <v>1047136.9999999991</v>
          </cell>
          <cell r="Q42">
            <v>1176856.0000000014</v>
          </cell>
          <cell r="R42">
            <v>1667929.9999999995</v>
          </cell>
          <cell r="S42">
            <v>981195.00000000093</v>
          </cell>
          <cell r="T42">
            <v>1445041</v>
          </cell>
          <cell r="U42">
            <v>1557325.9999999981</v>
          </cell>
          <cell r="V42">
            <v>1748710.0000000023</v>
          </cell>
          <cell r="W42">
            <v>1218276.6000000015</v>
          </cell>
          <cell r="X42">
            <v>1393980.3999999962</v>
          </cell>
          <cell r="Y42">
            <v>1358519.4096798785</v>
          </cell>
          <cell r="Z42">
            <v>1534102.2986807837</v>
          </cell>
          <cell r="AA42">
            <v>944164.87498243339</v>
          </cell>
          <cell r="AB42">
            <v>1064425.7069119923</v>
          </cell>
          <cell r="AC42">
            <v>913227.70974491211</v>
          </cell>
          <cell r="AD42">
            <v>1018765.0000000019</v>
          </cell>
          <cell r="AE42">
            <v>692181.1686457824</v>
          </cell>
          <cell r="AF42">
            <v>711672.62996394653</v>
          </cell>
          <cell r="AG42">
            <v>664393.29831090011</v>
          </cell>
        </row>
        <row r="43">
          <cell r="A43" t="str">
            <v>Cable Modem</v>
          </cell>
          <cell r="B43">
            <v>951733.03388336115</v>
          </cell>
          <cell r="C43">
            <v>876581.41270295996</v>
          </cell>
          <cell r="D43">
            <v>868526.83455543779</v>
          </cell>
          <cell r="E43">
            <v>1069786.7488020062</v>
          </cell>
          <cell r="F43">
            <v>28458.872883753851</v>
          </cell>
          <cell r="G43">
            <v>874731</v>
          </cell>
          <cell r="H43">
            <v>603806.60404398851</v>
          </cell>
          <cell r="I43">
            <v>1108490.3571483418</v>
          </cell>
          <cell r="J43">
            <v>1206366.2750841863</v>
          </cell>
          <cell r="K43">
            <v>880199.51881976984</v>
          </cell>
          <cell r="L43">
            <v>1202249.2513714954</v>
          </cell>
          <cell r="M43">
            <v>1023383.7847780939</v>
          </cell>
          <cell r="N43">
            <v>1196817.9982080422</v>
          </cell>
          <cell r="O43">
            <v>800108.89721342362</v>
          </cell>
          <cell r="P43">
            <v>1262590.5805778615</v>
          </cell>
          <cell r="Q43">
            <v>1045353.1759063564</v>
          </cell>
          <cell r="R43">
            <v>1133605.6326241978</v>
          </cell>
          <cell r="S43">
            <v>828659.63722258061</v>
          </cell>
          <cell r="T43">
            <v>1208969.3454832435</v>
          </cell>
          <cell r="U43">
            <v>1091931.7000342645</v>
          </cell>
          <cell r="V43">
            <v>1341770.3665354885</v>
          </cell>
          <cell r="W43">
            <v>838423.76187218726</v>
          </cell>
          <cell r="X43">
            <v>1368037.8154001199</v>
          </cell>
          <cell r="Y43">
            <v>1046687.449683357</v>
          </cell>
          <cell r="Z43">
            <v>1259849.8717690744</v>
          </cell>
          <cell r="AA43">
            <v>782782.04599660262</v>
          </cell>
          <cell r="AB43">
            <v>1004192.4964981638</v>
          </cell>
          <cell r="AC43">
            <v>831018.95645497739</v>
          </cell>
          <cell r="AD43">
            <v>1008466.9525914118</v>
          </cell>
          <cell r="AE43">
            <v>627218.5677119419</v>
          </cell>
          <cell r="AF43">
            <v>688897.30153419077</v>
          </cell>
          <cell r="AG43">
            <v>695143.17523544282</v>
          </cell>
        </row>
        <row r="44">
          <cell r="B44" t="str">
            <v>_________</v>
          </cell>
          <cell r="C44" t="str">
            <v>_________</v>
          </cell>
          <cell r="D44" t="str">
            <v>_________</v>
          </cell>
          <cell r="E44" t="str">
            <v>_________</v>
          </cell>
          <cell r="F44" t="str">
            <v>_________</v>
          </cell>
          <cell r="G44" t="str">
            <v>_________</v>
          </cell>
          <cell r="H44" t="str">
            <v>_________</v>
          </cell>
          <cell r="I44" t="str">
            <v>_________</v>
          </cell>
          <cell r="J44" t="str">
            <v>_________</v>
          </cell>
          <cell r="K44" t="str">
            <v>_________</v>
          </cell>
          <cell r="L44" t="str">
            <v>_________</v>
          </cell>
          <cell r="M44" t="str">
            <v>_________</v>
          </cell>
          <cell r="N44" t="str">
            <v>_________</v>
          </cell>
          <cell r="O44" t="str">
            <v>_________</v>
          </cell>
          <cell r="P44" t="str">
            <v>_________</v>
          </cell>
          <cell r="Q44" t="str">
            <v>_________</v>
          </cell>
          <cell r="R44" t="str">
            <v>_________</v>
          </cell>
          <cell r="S44" t="str">
            <v>_________</v>
          </cell>
          <cell r="T44" t="str">
            <v>_________</v>
          </cell>
          <cell r="U44" t="str">
            <v>_________</v>
          </cell>
          <cell r="V44" t="str">
            <v>_________</v>
          </cell>
          <cell r="W44" t="str">
            <v>_________</v>
          </cell>
          <cell r="X44" t="str">
            <v>_________</v>
          </cell>
          <cell r="Y44" t="str">
            <v>_________</v>
          </cell>
          <cell r="Z44" t="str">
            <v>_________</v>
          </cell>
          <cell r="AA44" t="str">
            <v>_________</v>
          </cell>
          <cell r="AB44" t="str">
            <v>_________</v>
          </cell>
          <cell r="AC44" t="str">
            <v>_________</v>
          </cell>
          <cell r="AD44" t="str">
            <v>_________</v>
          </cell>
          <cell r="AE44" t="str">
            <v>_________</v>
          </cell>
          <cell r="AF44" t="str">
            <v>_________</v>
          </cell>
          <cell r="AG44" t="str">
            <v>_________</v>
          </cell>
        </row>
        <row r="45">
          <cell r="A45" t="str">
            <v>Total Broadband</v>
          </cell>
          <cell r="B45">
            <v>1479027.0338833611</v>
          </cell>
          <cell r="C45">
            <v>1228451.4127029602</v>
          </cell>
          <cell r="D45">
            <v>1281377.8345554378</v>
          </cell>
          <cell r="E45">
            <v>1684650.7488020062</v>
          </cell>
          <cell r="F45">
            <v>468755.87288375385</v>
          </cell>
          <cell r="G45">
            <v>1384131</v>
          </cell>
          <cell r="H45">
            <v>1188658.6040439885</v>
          </cell>
          <cell r="I45">
            <v>1682347.3571483418</v>
          </cell>
          <cell r="J45">
            <v>1802964.2750841866</v>
          </cell>
          <cell r="K45">
            <v>1521167.5188197696</v>
          </cell>
          <cell r="L45">
            <v>2007124.2513714954</v>
          </cell>
          <cell r="M45">
            <v>1895860.784778093</v>
          </cell>
          <cell r="N45">
            <v>2204596.9982080432</v>
          </cell>
          <cell r="O45">
            <v>1713355.8972134239</v>
          </cell>
          <cell r="P45">
            <v>2309727.5805778606</v>
          </cell>
          <cell r="Q45">
            <v>2222209.1759063578</v>
          </cell>
          <cell r="R45">
            <v>2801535.6326241973</v>
          </cell>
          <cell r="S45">
            <v>1809854.6372225815</v>
          </cell>
          <cell r="T45">
            <v>2654010.3454832435</v>
          </cell>
          <cell r="U45">
            <v>2649257.7000342626</v>
          </cell>
          <cell r="V45">
            <v>3090480.3665354908</v>
          </cell>
          <cell r="W45">
            <v>2056700.3618721887</v>
          </cell>
          <cell r="X45">
            <v>2762018.2154001161</v>
          </cell>
          <cell r="Y45">
            <v>2405206.8593632355</v>
          </cell>
          <cell r="Z45">
            <v>2793952.1704498581</v>
          </cell>
          <cell r="AA45">
            <v>1726946.920979036</v>
          </cell>
          <cell r="AB45">
            <v>2068618.2034101561</v>
          </cell>
          <cell r="AC45">
            <v>1744246.6661998895</v>
          </cell>
          <cell r="AD45">
            <v>2027231.9525914136</v>
          </cell>
          <cell r="AE45">
            <v>1319399.7363577243</v>
          </cell>
          <cell r="AF45">
            <v>1400569.9314981373</v>
          </cell>
          <cell r="AG45">
            <v>1359536.4735463429</v>
          </cell>
        </row>
        <row r="46">
          <cell r="A46" t="str">
            <v>Dial-Up</v>
          </cell>
          <cell r="B46">
            <v>1659717</v>
          </cell>
          <cell r="C46">
            <v>2065471</v>
          </cell>
          <cell r="D46">
            <v>554489</v>
          </cell>
          <cell r="E46">
            <v>918780</v>
          </cell>
          <cell r="F46">
            <v>-1974862</v>
          </cell>
          <cell r="G46">
            <v>-3834738</v>
          </cell>
          <cell r="H46">
            <v>58110</v>
          </cell>
          <cell r="I46">
            <v>5975910.4167798981</v>
          </cell>
          <cell r="J46">
            <v>-1192205</v>
          </cell>
          <cell r="K46">
            <v>-1287661</v>
          </cell>
          <cell r="L46">
            <v>-2760863</v>
          </cell>
          <cell r="M46">
            <v>-2907817.5621308535</v>
          </cell>
          <cell r="N46">
            <v>-851380</v>
          </cell>
          <cell r="O46">
            <v>-1147000</v>
          </cell>
          <cell r="P46">
            <v>-1449000</v>
          </cell>
          <cell r="Q46">
            <v>-2607176.32190568</v>
          </cell>
          <cell r="R46">
            <v>-1591500</v>
          </cell>
          <cell r="S46">
            <v>-1915000</v>
          </cell>
          <cell r="T46">
            <v>-1541000</v>
          </cell>
          <cell r="U46">
            <v>-1697500</v>
          </cell>
          <cell r="V46">
            <v>-1504000</v>
          </cell>
          <cell r="W46">
            <v>-2180000</v>
          </cell>
          <cell r="X46">
            <v>-2625406</v>
          </cell>
          <cell r="Y46">
            <v>-2332000</v>
          </cell>
          <cell r="Z46">
            <v>-1339227.8127286024</v>
          </cell>
          <cell r="AA46">
            <v>-1654035.3599605672</v>
          </cell>
          <cell r="AB46">
            <v>-1466391.8239645083</v>
          </cell>
          <cell r="AC46">
            <v>-1074048.6415680572</v>
          </cell>
          <cell r="AD46">
            <v>-1072887.4443528131</v>
          </cell>
          <cell r="AE46">
            <v>-826887.44435281307</v>
          </cell>
          <cell r="AF46">
            <v>-706887.44435281307</v>
          </cell>
          <cell r="AG46">
            <v>-598687.44435281307</v>
          </cell>
        </row>
        <row r="47">
          <cell r="B47" t="str">
            <v>_________</v>
          </cell>
          <cell r="C47" t="str">
            <v>_________</v>
          </cell>
          <cell r="D47" t="str">
            <v>_________</v>
          </cell>
          <cell r="E47" t="str">
            <v>_________</v>
          </cell>
          <cell r="F47" t="str">
            <v>_________</v>
          </cell>
          <cell r="G47" t="str">
            <v>_________</v>
          </cell>
          <cell r="H47" t="str">
            <v>_________</v>
          </cell>
          <cell r="I47" t="str">
            <v>_________</v>
          </cell>
          <cell r="J47" t="str">
            <v>_________</v>
          </cell>
          <cell r="K47" t="str">
            <v>_________</v>
          </cell>
          <cell r="L47" t="str">
            <v>_________</v>
          </cell>
          <cell r="M47" t="str">
            <v>_________</v>
          </cell>
          <cell r="N47" t="str">
            <v>_________</v>
          </cell>
          <cell r="O47" t="str">
            <v>_________</v>
          </cell>
          <cell r="P47" t="str">
            <v>_________</v>
          </cell>
          <cell r="Q47" t="str">
            <v>_________</v>
          </cell>
          <cell r="R47" t="str">
            <v>_________</v>
          </cell>
          <cell r="S47" t="str">
            <v>_________</v>
          </cell>
          <cell r="T47" t="str">
            <v>_________</v>
          </cell>
          <cell r="U47" t="str">
            <v>_________</v>
          </cell>
          <cell r="V47" t="str">
            <v>_________</v>
          </cell>
          <cell r="W47" t="str">
            <v>_________</v>
          </cell>
          <cell r="X47" t="str">
            <v>_________</v>
          </cell>
          <cell r="Y47" t="str">
            <v>_________</v>
          </cell>
          <cell r="Z47" t="str">
            <v>_________</v>
          </cell>
          <cell r="AA47" t="str">
            <v>_________</v>
          </cell>
          <cell r="AB47" t="str">
            <v>_________</v>
          </cell>
          <cell r="AC47" t="str">
            <v>_________</v>
          </cell>
          <cell r="AD47" t="str">
            <v>_________</v>
          </cell>
          <cell r="AE47" t="str">
            <v>_________</v>
          </cell>
          <cell r="AF47" t="str">
            <v>_________</v>
          </cell>
          <cell r="AG47" t="str">
            <v>_________</v>
          </cell>
        </row>
        <row r="48">
          <cell r="A48" t="str">
            <v>Total</v>
          </cell>
          <cell r="B48">
            <v>3138744.0338833611</v>
          </cell>
          <cell r="C48">
            <v>3293922.41270296</v>
          </cell>
          <cell r="D48">
            <v>1835866.8345554378</v>
          </cell>
          <cell r="E48">
            <v>2603430.7488020062</v>
          </cell>
          <cell r="F48">
            <v>-1506106.1271162461</v>
          </cell>
          <cell r="G48">
            <v>-2450607</v>
          </cell>
          <cell r="H48">
            <v>1246768.6040439885</v>
          </cell>
          <cell r="I48">
            <v>7658257.7739282399</v>
          </cell>
          <cell r="J48">
            <v>610759.27508418658</v>
          </cell>
          <cell r="K48">
            <v>233506.51881976961</v>
          </cell>
          <cell r="L48">
            <v>-753738.74862850457</v>
          </cell>
          <cell r="M48">
            <v>-1011956.7773527605</v>
          </cell>
          <cell r="N48">
            <v>1353216.9982080432</v>
          </cell>
          <cell r="O48">
            <v>566355.89721342386</v>
          </cell>
          <cell r="P48">
            <v>860727.58057786059</v>
          </cell>
          <cell r="Q48">
            <v>-384967.14599932218</v>
          </cell>
          <cell r="R48">
            <v>1210035.6326241973</v>
          </cell>
          <cell r="S48">
            <v>-105145.36277741846</v>
          </cell>
          <cell r="T48">
            <v>1113010.3454832435</v>
          </cell>
          <cell r="U48">
            <v>951757.70003426261</v>
          </cell>
          <cell r="V48">
            <v>1586480.3665354908</v>
          </cell>
          <cell r="W48">
            <v>-123299.63812781125</v>
          </cell>
          <cell r="X48">
            <v>136612.21540011605</v>
          </cell>
          <cell r="Y48">
            <v>73206.859363235533</v>
          </cell>
          <cell r="Z48">
            <v>1454724.3577212556</v>
          </cell>
          <cell r="AA48">
            <v>72911.561018468812</v>
          </cell>
          <cell r="AB48">
            <v>602226.37944564782</v>
          </cell>
          <cell r="AC48">
            <v>670198.02463183226</v>
          </cell>
          <cell r="AD48">
            <v>954344.50823860057</v>
          </cell>
          <cell r="AE48">
            <v>492512.29200491123</v>
          </cell>
          <cell r="AF48">
            <v>693682.48714532424</v>
          </cell>
          <cell r="AG48">
            <v>760849.02919352986</v>
          </cell>
        </row>
        <row r="50">
          <cell r="A50" t="str">
            <v>Sequential Subscription Growth</v>
          </cell>
        </row>
        <row r="51">
          <cell r="A51" t="str">
            <v>Resid. DSL and RBOC- Fiber</v>
          </cell>
          <cell r="B51">
            <v>0.32171320436242978</v>
          </cell>
          <cell r="C51">
            <v>0.16393480987374853</v>
          </cell>
          <cell r="D51">
            <v>0.15144570967834237</v>
          </cell>
          <cell r="E51">
            <v>0.22820531429806534</v>
          </cell>
          <cell r="F51">
            <v>0.13199550981852837</v>
          </cell>
          <cell r="G51">
            <v>0.1250980626653897</v>
          </cell>
          <cell r="H51">
            <v>0.12798323635607067</v>
          </cell>
          <cell r="I51">
            <v>0.11208969195287755</v>
          </cell>
          <cell r="J51">
            <v>0.10531322140144161</v>
          </cell>
          <cell r="K51">
            <v>0.10276292191019554</v>
          </cell>
          <cell r="L51">
            <v>0.1169237017901763</v>
          </cell>
          <cell r="M51">
            <v>8.0671154286850122E-2</v>
          </cell>
          <cell r="N51">
            <v>0.15275793494038958</v>
          </cell>
          <cell r="O51">
            <v>9.6792342651860652E-2</v>
          </cell>
          <cell r="P51">
            <v>0.10134371308520951</v>
          </cell>
          <cell r="Q51">
            <v>0.10365805276328244</v>
          </cell>
          <cell r="R51">
            <v>0.14110956354721127</v>
          </cell>
          <cell r="S51">
            <v>7.850607843516344E-2</v>
          </cell>
          <cell r="T51">
            <v>0.10420618497928769</v>
          </cell>
          <cell r="U51">
            <v>0.1027930042251477</v>
          </cell>
          <cell r="V51">
            <v>0.10072959418159422</v>
          </cell>
          <cell r="W51">
            <v>6.6283305812214754E-2</v>
          </cell>
          <cell r="X51">
            <v>7.1040372477117142E-2</v>
          </cell>
          <cell r="Y51">
            <v>6.5491090866356183E-2</v>
          </cell>
          <cell r="Z51">
            <v>6.3149706974828579E-2</v>
          </cell>
          <cell r="AA51">
            <v>3.6556990415489876E-2</v>
          </cell>
          <cell r="AB51">
            <v>3.9759852539418494E-2</v>
          </cell>
          <cell r="AC51">
            <v>3.2807674443008361E-2</v>
          </cell>
          <cell r="AD51">
            <v>3.5436508572830538E-2</v>
          </cell>
          <cell r="AE51">
            <v>2.3252690748999605E-2</v>
          </cell>
          <cell r="AF51">
            <v>2.3364194035249142E-2</v>
          </cell>
          <cell r="AG51">
            <v>2.131402967489926E-2</v>
          </cell>
        </row>
        <row r="52">
          <cell r="A52" t="str">
            <v>Business DSL</v>
          </cell>
          <cell r="B52">
            <v>0.19684658137117506</v>
          </cell>
          <cell r="C52">
            <v>0.10567981438457164</v>
          </cell>
          <cell r="D52">
            <v>0.15144570967834237</v>
          </cell>
          <cell r="E52">
            <v>0.10389303552295748</v>
          </cell>
          <cell r="F52">
            <v>7.0740341538304996E-2</v>
          </cell>
          <cell r="G52">
            <v>0.10926721895263647</v>
          </cell>
          <cell r="H52">
            <v>0.11198914580157182</v>
          </cell>
          <cell r="I52">
            <v>9.6197020399424904E-2</v>
          </cell>
          <cell r="J52">
            <v>8.939110642879089E-2</v>
          </cell>
          <cell r="K52">
            <v>8.674835725858121E-2</v>
          </cell>
          <cell r="L52">
            <v>0.10056930246679752</v>
          </cell>
          <cell r="M52">
            <v>0.21883074420541493</v>
          </cell>
          <cell r="N52">
            <v>-7.9999834700887895E-3</v>
          </cell>
          <cell r="O52">
            <v>8.0316567638313296E-2</v>
          </cell>
          <cell r="P52">
            <v>8.4652893761345327E-2</v>
          </cell>
          <cell r="Q52">
            <v>8.6781257094450615E-2</v>
          </cell>
          <cell r="R52">
            <v>8.1682235849688478E-2</v>
          </cell>
          <cell r="S52">
            <v>2.0489955288974127E-2</v>
          </cell>
          <cell r="T52">
            <v>4.2727389223022216E-2</v>
          </cell>
          <cell r="U52">
            <v>3.9102100943598339E-2</v>
          </cell>
          <cell r="V52">
            <v>6.16828527185036E-2</v>
          </cell>
          <cell r="W52">
            <v>2.7533392365380438E-2</v>
          </cell>
          <cell r="X52">
            <v>3.1126890446744993E-2</v>
          </cell>
          <cell r="Y52">
            <v>2.4731783536836138E-2</v>
          </cell>
          <cell r="Z52">
            <v>6.3149706974828357E-2</v>
          </cell>
          <cell r="AA52">
            <v>3.6556990415489876E-2</v>
          </cell>
          <cell r="AB52">
            <v>3.9759852539418272E-2</v>
          </cell>
          <cell r="AC52">
            <v>3.2807674443008361E-2</v>
          </cell>
          <cell r="AD52">
            <v>3.5436508572830538E-2</v>
          </cell>
          <cell r="AE52">
            <v>2.3252690748999605E-2</v>
          </cell>
          <cell r="AF52">
            <v>2.3364194035249142E-2</v>
          </cell>
          <cell r="AG52">
            <v>2.131402967489926E-2</v>
          </cell>
        </row>
        <row r="53">
          <cell r="B53" t="str">
            <v>___</v>
          </cell>
          <cell r="C53" t="str">
            <v>___</v>
          </cell>
          <cell r="D53" t="str">
            <v>___</v>
          </cell>
          <cell r="E53" t="str">
            <v>___</v>
          </cell>
          <cell r="F53" t="str">
            <v>___</v>
          </cell>
          <cell r="G53" t="str">
            <v>___</v>
          </cell>
          <cell r="H53" t="str">
            <v>___</v>
          </cell>
          <cell r="I53" t="str">
            <v>___</v>
          </cell>
          <cell r="J53" t="str">
            <v>___</v>
          </cell>
          <cell r="K53" t="str">
            <v>___</v>
          </cell>
          <cell r="L53" t="str">
            <v>___</v>
          </cell>
          <cell r="M53" t="str">
            <v>___</v>
          </cell>
          <cell r="N53" t="str">
            <v>___</v>
          </cell>
          <cell r="O53" t="str">
            <v>___</v>
          </cell>
          <cell r="P53" t="str">
            <v>___</v>
          </cell>
          <cell r="Q53" t="str">
            <v>___</v>
          </cell>
          <cell r="R53" t="str">
            <v>___</v>
          </cell>
          <cell r="S53" t="str">
            <v>___</v>
          </cell>
          <cell r="T53" t="str">
            <v>___</v>
          </cell>
          <cell r="U53" t="str">
            <v>___</v>
          </cell>
          <cell r="V53" t="str">
            <v>___</v>
          </cell>
          <cell r="W53" t="str">
            <v>___</v>
          </cell>
          <cell r="X53" t="str">
            <v>___</v>
          </cell>
          <cell r="Y53" t="str">
            <v>___</v>
          </cell>
          <cell r="Z53" t="str">
            <v>___</v>
          </cell>
          <cell r="AA53" t="str">
            <v>___</v>
          </cell>
          <cell r="AB53" t="str">
            <v>___</v>
          </cell>
          <cell r="AC53" t="str">
            <v>___</v>
          </cell>
          <cell r="AD53" t="str">
            <v>___</v>
          </cell>
          <cell r="AE53" t="str">
            <v>___</v>
          </cell>
          <cell r="AF53" t="str">
            <v>___</v>
          </cell>
          <cell r="AG53" t="str">
            <v>___</v>
          </cell>
        </row>
        <row r="54">
          <cell r="A54" t="str">
            <v>Total DSL and RBOC- Fiber</v>
          </cell>
          <cell r="B54">
            <v>0.28550188369496587</v>
          </cell>
          <cell r="C54">
            <v>0.14820596109167061</v>
          </cell>
          <cell r="D54">
            <v>0.15144570967834237</v>
          </cell>
          <cell r="E54">
            <v>0.19588412181653725</v>
          </cell>
          <cell r="F54">
            <v>0.11729426943127486</v>
          </cell>
          <cell r="G54">
            <v>0.12145696861145638</v>
          </cell>
          <cell r="H54">
            <v>0.12434458075492216</v>
          </cell>
          <cell r="I54">
            <v>0.10851384085335058</v>
          </cell>
          <cell r="J54">
            <v>0.10177055082002662</v>
          </cell>
          <cell r="K54">
            <v>9.9239717686840478E-2</v>
          </cell>
          <cell r="L54">
            <v>0.11336661993734154</v>
          </cell>
          <cell r="M54">
            <v>0.11037546611934168</v>
          </cell>
          <cell r="N54">
            <v>0.11481906619551663</v>
          </cell>
          <cell r="O54">
            <v>9.333242989901569E-2</v>
          </cell>
          <cell r="P54">
            <v>9.7880368075507818E-2</v>
          </cell>
          <cell r="Q54">
            <v>0.10019830965117182</v>
          </cell>
          <cell r="R54">
            <v>0.12907552968846292</v>
          </cell>
          <cell r="S54">
            <v>6.7250950544802679E-2</v>
          </cell>
          <cell r="T54">
            <v>9.2801868366500395E-2</v>
          </cell>
          <cell r="U54">
            <v>9.1519714344313607E-2</v>
          </cell>
          <cell r="V54">
            <v>9.4150218245063311E-2</v>
          </cell>
          <cell r="W54">
            <v>5.9947694963657261E-2</v>
          </cell>
          <cell r="X54">
            <v>6.4714085575303226E-2</v>
          </cell>
          <cell r="Y54">
            <v>5.9234537191274805E-2</v>
          </cell>
          <cell r="Z54">
            <v>6.3149706974828357E-2</v>
          </cell>
          <cell r="AA54">
            <v>3.6556990415489876E-2</v>
          </cell>
          <cell r="AB54">
            <v>3.9759852539418494E-2</v>
          </cell>
          <cell r="AC54">
            <v>3.2807674443008361E-2</v>
          </cell>
          <cell r="AD54">
            <v>3.5436508572830538E-2</v>
          </cell>
          <cell r="AE54">
            <v>2.3252690748999605E-2</v>
          </cell>
          <cell r="AF54">
            <v>2.3364194035249142E-2</v>
          </cell>
          <cell r="AG54">
            <v>2.1314029674899482E-2</v>
          </cell>
        </row>
        <row r="55">
          <cell r="A55" t="str">
            <v>Cable Modem</v>
          </cell>
          <cell r="B55">
            <v>0.22021147792240559</v>
          </cell>
          <cell r="C55">
            <v>0.16621949544779047</v>
          </cell>
          <cell r="D55">
            <v>0.14121884210406921</v>
          </cell>
          <cell r="E55">
            <v>0.15241850083399311</v>
          </cell>
          <cell r="F55">
            <v>3.5184221458823828E-3</v>
          </cell>
          <cell r="G55">
            <v>0.10776541811369977</v>
          </cell>
          <cell r="H55">
            <v>6.7151382100644863E-2</v>
          </cell>
          <cell r="I55">
            <v>0.11552154411868143</v>
          </cell>
          <cell r="J55">
            <v>0.112702173374577</v>
          </cell>
          <cell r="K55">
            <v>7.3901847222241024E-2</v>
          </cell>
          <cell r="L55">
            <v>9.3994857343236982E-2</v>
          </cell>
          <cell r="M55">
            <v>7.3136273615441283E-2</v>
          </cell>
          <cell r="N55">
            <v>7.9701690684784277E-2</v>
          </cell>
          <cell r="O55">
            <v>4.9349725434699954E-2</v>
          </cell>
          <cell r="P55">
            <v>7.4212648801602388E-2</v>
          </cell>
          <cell r="Q55">
            <v>5.7198964796959295E-2</v>
          </cell>
          <cell r="R55">
            <v>5.8671932343340227E-2</v>
          </cell>
          <cell r="S55">
            <v>4.0511953268008938E-2</v>
          </cell>
          <cell r="T55">
            <v>5.6803515288523343E-2</v>
          </cell>
          <cell r="U55">
            <v>4.8546860419160121E-2</v>
          </cell>
          <cell r="V55">
            <v>5.6892632086936956E-2</v>
          </cell>
          <cell r="W55">
            <v>3.3636479763067273E-2</v>
          </cell>
          <cell r="X55">
            <v>5.3097886408974615E-2</v>
          </cell>
          <cell r="Y55">
            <v>3.8576907296755003E-2</v>
          </cell>
          <cell r="Z55">
            <v>4.4708543816526447E-2</v>
          </cell>
          <cell r="AA55">
            <v>2.6589944959831247E-2</v>
          </cell>
          <cell r="AB55">
            <v>3.3227414412952072E-2</v>
          </cell>
          <cell r="AC55">
            <v>2.6613046085390391E-2</v>
          </cell>
          <cell r="AD55">
            <v>3.1458538871650177E-2</v>
          </cell>
          <cell r="AE55">
            <v>1.8968981255124806E-2</v>
          </cell>
          <cell r="AF55">
            <v>2.0446483239178193E-2</v>
          </cell>
          <cell r="AG55">
            <v>2.0218464380278078E-2</v>
          </cell>
        </row>
        <row r="56">
          <cell r="B56" t="str">
            <v>___</v>
          </cell>
          <cell r="C56" t="str">
            <v>___</v>
          </cell>
          <cell r="D56" t="str">
            <v>___</v>
          </cell>
          <cell r="E56" t="str">
            <v>___</v>
          </cell>
          <cell r="F56" t="str">
            <v>___</v>
          </cell>
          <cell r="G56" t="str">
            <v>___</v>
          </cell>
          <cell r="H56" t="str">
            <v>___</v>
          </cell>
          <cell r="I56" t="str">
            <v>___</v>
          </cell>
          <cell r="J56" t="str">
            <v>___</v>
          </cell>
          <cell r="K56" t="str">
            <v>___</v>
          </cell>
          <cell r="L56" t="str">
            <v>___</v>
          </cell>
          <cell r="M56" t="str">
            <v>___</v>
          </cell>
          <cell r="N56" t="str">
            <v>___</v>
          </cell>
          <cell r="O56" t="str">
            <v>___</v>
          </cell>
          <cell r="P56" t="str">
            <v>___</v>
          </cell>
          <cell r="Q56" t="str">
            <v>___</v>
          </cell>
          <cell r="R56" t="str">
            <v>___</v>
          </cell>
          <cell r="S56" t="str">
            <v>___</v>
          </cell>
          <cell r="T56" t="str">
            <v>___</v>
          </cell>
          <cell r="U56" t="str">
            <v>___</v>
          </cell>
          <cell r="V56" t="str">
            <v>___</v>
          </cell>
          <cell r="W56" t="str">
            <v>___</v>
          </cell>
          <cell r="X56" t="str">
            <v>___</v>
          </cell>
          <cell r="Y56" t="str">
            <v>___</v>
          </cell>
          <cell r="Z56" t="str">
            <v>___</v>
          </cell>
          <cell r="AA56" t="str">
            <v>___</v>
          </cell>
          <cell r="AB56" t="str">
            <v>___</v>
          </cell>
          <cell r="AC56" t="str">
            <v>___</v>
          </cell>
          <cell r="AD56" t="str">
            <v>___</v>
          </cell>
          <cell r="AE56" t="str">
            <v>___</v>
          </cell>
          <cell r="AF56" t="str">
            <v>___</v>
          </cell>
          <cell r="AG56" t="str">
            <v>___</v>
          </cell>
        </row>
        <row r="57">
          <cell r="A57" t="str">
            <v>Total Broadband</v>
          </cell>
          <cell r="B57">
            <v>0.23975901535722577</v>
          </cell>
          <cell r="C57">
            <v>0.16062736800543309</v>
          </cell>
          <cell r="D57">
            <v>0.14435969611480171</v>
          </cell>
          <cell r="E57">
            <v>0.16585022977707564</v>
          </cell>
          <cell r="F57">
            <v>3.9583132260667231E-2</v>
          </cell>
          <cell r="G57">
            <v>0.11242979191039204</v>
          </cell>
          <cell r="H57">
            <v>8.6793807086620101E-2</v>
          </cell>
          <cell r="I57">
            <v>0.11303166251249208</v>
          </cell>
          <cell r="J57">
            <v>0.10883386380341942</v>
          </cell>
          <cell r="K57">
            <v>8.2810896989275795E-2</v>
          </cell>
          <cell r="L57">
            <v>0.10090950739728477</v>
          </cell>
          <cell r="M57">
            <v>8.6579016651721519E-2</v>
          </cell>
          <cell r="N57">
            <v>9.2656118544413246E-2</v>
          </cell>
          <cell r="O57">
            <v>6.5903574887250294E-2</v>
          </cell>
          <cell r="P57">
            <v>8.3349736465897273E-2</v>
          </cell>
          <cell r="Q57">
            <v>7.4021814238346639E-2</v>
          </cell>
          <cell r="R57">
            <v>8.6887607128801614E-2</v>
          </cell>
          <cell r="S57">
            <v>5.1644103682965348E-2</v>
          </cell>
          <cell r="T57">
            <v>7.2012994378644057E-2</v>
          </cell>
          <cell r="U57">
            <v>6.7055192544901221E-2</v>
          </cell>
          <cell r="V57">
            <v>7.3307315160664688E-2</v>
          </cell>
          <cell r="W57">
            <v>4.5453597330349593E-2</v>
          </cell>
          <cell r="X57">
            <v>5.8387383378355251E-2</v>
          </cell>
          <cell r="Y57">
            <v>4.8039696390989706E-2</v>
          </cell>
          <cell r="Z57">
            <v>5.3246253420222711E-2</v>
          </cell>
          <cell r="AA57">
            <v>3.1247778978091167E-2</v>
          </cell>
          <cell r="AB57">
            <v>3.6295892548036779E-2</v>
          </cell>
          <cell r="AC57">
            <v>2.9532571444806477E-2</v>
          </cell>
          <cell r="AD57">
            <v>3.3339318152939112E-2</v>
          </cell>
          <cell r="AE57">
            <v>2.0998424410089367E-2</v>
          </cell>
          <cell r="AF57">
            <v>2.1831825063827637E-2</v>
          </cell>
          <cell r="AG57">
            <v>2.0739423641344512E-2</v>
          </cell>
        </row>
        <row r="58">
          <cell r="A58" t="str">
            <v>Dial-Up</v>
          </cell>
          <cell r="B58">
            <v>3.7088826181403078E-2</v>
          </cell>
          <cell r="C58">
            <v>4.4505347138270812E-2</v>
          </cell>
          <cell r="D58">
            <v>1.143866545805361E-2</v>
          </cell>
          <cell r="E58">
            <v>1.8739344901378852E-2</v>
          </cell>
          <cell r="F58">
            <v>-3.9538168277401753E-2</v>
          </cell>
          <cell r="G58">
            <v>-7.9934705343992496E-2</v>
          </cell>
          <cell r="H58">
            <v>1.3165334790312677E-3</v>
          </cell>
          <cell r="I58">
            <v>0.13521152884129006</v>
          </cell>
          <cell r="J58">
            <v>-2.3762043730262361E-2</v>
          </cell>
          <cell r="K58">
            <v>-2.6289280789793201E-2</v>
          </cell>
          <cell r="L58">
            <v>-5.7888469612951465E-2</v>
          </cell>
          <cell r="M58">
            <v>-6.4716056859415283E-2</v>
          </cell>
          <cell r="N58">
            <v>-2.0259319710380752E-2</v>
          </cell>
          <cell r="O58">
            <v>-2.7858241001680217E-2</v>
          </cell>
          <cell r="P58">
            <v>-3.6201707892177803E-2</v>
          </cell>
          <cell r="Q58">
            <v>-6.7584160754561307E-2</v>
          </cell>
          <cell r="R58">
            <v>-4.4245746061829627E-2</v>
          </cell>
          <cell r="S58">
            <v>-5.5704132877295032E-2</v>
          </cell>
          <cell r="T58">
            <v>-4.7469339581864944E-2</v>
          </cell>
          <cell r="U58">
            <v>-5.4896084606914308E-2</v>
          </cell>
          <cell r="V58">
            <v>-5.146356422836551E-2</v>
          </cell>
          <cell r="W58">
            <v>-7.8641991052410543E-2</v>
          </cell>
          <cell r="X58">
            <v>-0.10279359736661897</v>
          </cell>
          <cell r="Y58">
            <v>-0.1017667191216266</v>
          </cell>
          <cell r="Z58">
            <v>-6.5064267545195786E-2</v>
          </cell>
          <cell r="AA58">
            <v>-8.5951036097244637E-2</v>
          </cell>
          <cell r="AB58">
            <v>-8.3365603103507602E-2</v>
          </cell>
          <cell r="AC58">
            <v>-6.6613870104557438E-2</v>
          </cell>
          <cell r="AD58">
            <v>-7.1290807777412812E-2</v>
          </cell>
          <cell r="AE58">
            <v>-5.916243306215041E-2</v>
          </cell>
          <cell r="AF58">
            <v>-5.3757027488956499E-2</v>
          </cell>
          <cell r="AG58">
            <v>-4.8115218408930072E-2</v>
          </cell>
        </row>
        <row r="59">
          <cell r="B59" t="str">
            <v>___</v>
          </cell>
          <cell r="C59" t="str">
            <v>___</v>
          </cell>
          <cell r="D59" t="str">
            <v>___</v>
          </cell>
          <cell r="E59" t="str">
            <v>___</v>
          </cell>
          <cell r="F59" t="str">
            <v>___</v>
          </cell>
          <cell r="G59" t="str">
            <v>___</v>
          </cell>
          <cell r="H59" t="str">
            <v>___</v>
          </cell>
          <cell r="I59" t="str">
            <v>___</v>
          </cell>
          <cell r="J59" t="str">
            <v>___</v>
          </cell>
          <cell r="K59" t="str">
            <v>___</v>
          </cell>
          <cell r="L59" t="str">
            <v>___</v>
          </cell>
          <cell r="M59" t="str">
            <v>___</v>
          </cell>
          <cell r="N59" t="str">
            <v>___</v>
          </cell>
          <cell r="O59" t="str">
            <v>___</v>
          </cell>
          <cell r="P59" t="str">
            <v>___</v>
          </cell>
          <cell r="Q59" t="str">
            <v>___</v>
          </cell>
          <cell r="R59" t="str">
            <v>___</v>
          </cell>
          <cell r="S59" t="str">
            <v>___</v>
          </cell>
          <cell r="T59" t="str">
            <v>___</v>
          </cell>
          <cell r="U59" t="str">
            <v>___</v>
          </cell>
          <cell r="V59" t="str">
            <v>___</v>
          </cell>
          <cell r="W59" t="str">
            <v>___</v>
          </cell>
          <cell r="X59" t="str">
            <v>___</v>
          </cell>
          <cell r="Y59" t="str">
            <v>___</v>
          </cell>
          <cell r="Z59" t="str">
            <v>___</v>
          </cell>
          <cell r="AA59" t="str">
            <v>___</v>
          </cell>
          <cell r="AB59" t="str">
            <v>___</v>
          </cell>
          <cell r="AC59" t="str">
            <v>___</v>
          </cell>
          <cell r="AD59" t="str">
            <v>___</v>
          </cell>
          <cell r="AE59" t="str">
            <v>___</v>
          </cell>
          <cell r="AF59" t="str">
            <v>___</v>
          </cell>
          <cell r="AG59" t="str">
            <v>___</v>
          </cell>
        </row>
        <row r="60">
          <cell r="A60" t="str">
            <v>Total</v>
          </cell>
          <cell r="B60">
            <v>6.1642396646938824E-2</v>
          </cell>
          <cell r="C60">
            <v>6.0933865135297971E-2</v>
          </cell>
          <cell r="D60">
            <v>3.2010925129349443E-2</v>
          </cell>
          <cell r="E60">
            <v>4.3986436986123589E-2</v>
          </cell>
          <cell r="F60">
            <v>-2.4374374146919786E-2</v>
          </cell>
          <cell r="G60">
            <v>-4.0650731840928933E-2</v>
          </cell>
          <cell r="H60">
            <v>2.155776869168613E-2</v>
          </cell>
          <cell r="I60">
            <v>0.12962387493104033</v>
          </cell>
          <cell r="J60">
            <v>9.1514777412597947E-3</v>
          </cell>
          <cell r="K60">
            <v>3.56164576690432E-3</v>
          </cell>
          <cell r="L60">
            <v>-1.0781833074656522E-2</v>
          </cell>
          <cell r="M60">
            <v>-1.4761374255078841E-2</v>
          </cell>
          <cell r="N60">
            <v>2.0922078626787188E-2</v>
          </cell>
          <cell r="O60">
            <v>8.793131418076916E-3</v>
          </cell>
          <cell r="P60">
            <v>1.3055475184595711E-2</v>
          </cell>
          <cell r="Q60">
            <v>-5.2374772790177992E-3</v>
          </cell>
          <cell r="R60">
            <v>1.8064226080306778E-2</v>
          </cell>
          <cell r="S60">
            <v>-1.1514447242431114E-3</v>
          </cell>
          <cell r="T60">
            <v>1.6368589582687054E-2</v>
          </cell>
          <cell r="U60">
            <v>1.389001319300176E-2</v>
          </cell>
          <cell r="V60">
            <v>2.2841981132944777E-2</v>
          </cell>
          <cell r="W60">
            <v>-9.366623904406568E-4</v>
          </cell>
          <cell r="X60">
            <v>2.5489509076155326E-3</v>
          </cell>
          <cell r="Y60">
            <v>1.6786134660136121E-3</v>
          </cell>
          <cell r="Z60">
            <v>2.04665370177739E-2</v>
          </cell>
          <cell r="AA60">
            <v>1.6382545415394301E-3</v>
          </cell>
          <cell r="AB60">
            <v>8.6791281997662395E-3</v>
          </cell>
          <cell r="AC60">
            <v>9.501160069530501E-3</v>
          </cell>
          <cell r="AD60">
            <v>1.3125038797781263E-2</v>
          </cell>
          <cell r="AE60">
            <v>6.9978466397258021E-3</v>
          </cell>
          <cell r="AF60">
            <v>9.5260717980578669E-3</v>
          </cell>
          <cell r="AG60">
            <v>1.0288421721731389E-2</v>
          </cell>
        </row>
        <row r="62">
          <cell r="A62" t="str">
            <v>Household Penetration</v>
          </cell>
        </row>
        <row r="63">
          <cell r="A63" t="str">
            <v>Resid. DSL and RBOC- Fiber</v>
          </cell>
          <cell r="B63">
            <v>1.6152614184672502E-2</v>
          </cell>
          <cell r="C63">
            <v>1.8753705655861146E-2</v>
          </cell>
          <cell r="D63">
            <v>2.1540023858365866E-2</v>
          </cell>
          <cell r="E63">
            <v>2.6364475782975537E-2</v>
          </cell>
          <cell r="F63">
            <v>2.9770043097304379E-2</v>
          </cell>
          <cell r="G63">
            <v>3.3410691086526001E-2</v>
          </cell>
          <cell r="H63">
            <v>3.7592717666506265E-2</v>
          </cell>
          <cell r="I63">
            <v>4.1701514154093886E-2</v>
          </cell>
          <cell r="J63">
            <v>4.5932471297438285E-2</v>
          </cell>
          <cell r="K63">
            <v>5.0475960397129281E-2</v>
          </cell>
          <cell r="L63">
            <v>5.6181162469532607E-2</v>
          </cell>
          <cell r="M63">
            <v>5.9290081520778068E-2</v>
          </cell>
          <cell r="N63">
            <v>6.8244744819110817E-2</v>
          </cell>
          <cell r="O63">
            <v>7.4738206234479257E-2</v>
          </cell>
          <cell r="P63">
            <v>8.2189169808896193E-2</v>
          </cell>
          <cell r="Q63">
            <v>9.0557064059753889E-2</v>
          </cell>
          <cell r="R63">
            <v>0.10270378623580778</v>
          </cell>
          <cell r="S63">
            <v>0.11086348173513978</v>
          </cell>
          <cell r="T63">
            <v>0.12252314933760503</v>
          </cell>
          <cell r="U63">
            <v>0.13406216756944431</v>
          </cell>
          <cell r="V63">
            <v>0.14718290648484836</v>
          </cell>
          <cell r="W63">
            <v>0.15599326237435446</v>
          </cell>
          <cell r="X63">
            <v>0.1667415986400691</v>
          </cell>
          <cell r="Y63">
            <v>0.17730707368044646</v>
          </cell>
          <cell r="Z63">
            <v>0.18812770801190717</v>
          </cell>
          <cell r="AA63">
            <v>0.19461585911236182</v>
          </cell>
          <cell r="AB63">
            <v>0.20194985725798559</v>
          </cell>
          <cell r="AC63">
            <v>0.20815904434003749</v>
          </cell>
          <cell r="AD63">
            <v>0.21510526357216112</v>
          </cell>
          <cell r="AE63">
            <v>0.21966770433581501</v>
          </cell>
          <cell r="AF63">
            <v>0.22435136048223028</v>
          </cell>
          <cell r="AG63">
            <v>0.2286758403564397</v>
          </cell>
        </row>
        <row r="64">
          <cell r="A64" t="str">
            <v>Cable Modem</v>
          </cell>
          <cell r="B64">
            <v>4.9148887119637781E-2</v>
          </cell>
          <cell r="C64">
            <v>5.7175451709211358E-2</v>
          </cell>
          <cell r="D64">
            <v>6.5086985333030728E-2</v>
          </cell>
          <cell r="E64">
            <v>7.4749168613610362E-2</v>
          </cell>
          <cell r="F64">
            <v>7.4825104981393317E-2</v>
          </cell>
          <cell r="G64">
            <v>8.2681958808094425E-2</v>
          </cell>
          <cell r="H64">
            <v>8.8014131288624994E-2</v>
          </cell>
          <cell r="I64">
            <v>9.7935164008035425E-2</v>
          </cell>
          <cell r="J64">
            <v>0.10859259575638931</v>
          </cell>
          <cell r="K64">
            <v>0.11621105050069214</v>
          </cell>
          <cell r="L64">
            <v>0.12669087355676373</v>
          </cell>
          <cell r="M64">
            <v>0.13276939390486112</v>
          </cell>
          <cell r="N64">
            <v>0.143136634119094</v>
          </cell>
          <cell r="O64">
            <v>0.14997542457565491</v>
          </cell>
          <cell r="P64">
            <v>0.16086420178588037</v>
          </cell>
          <cell r="Q64">
            <v>0.16978109931938029</v>
          </cell>
          <cell r="R64">
            <v>0.17864362214121987</v>
          </cell>
          <cell r="S64">
            <v>0.18604330745098124</v>
          </cell>
          <cell r="T64">
            <v>0.19678308426579114</v>
          </cell>
          <cell r="U64">
            <v>0.20472443939157781</v>
          </cell>
          <cell r="V64">
            <v>0.21580974705147404</v>
          </cell>
          <cell r="W64">
            <v>0.22172503912493494</v>
          </cell>
          <cell r="X64">
            <v>0.23303210585470677</v>
          </cell>
          <cell r="Y64">
            <v>0.24153868642657825</v>
          </cell>
          <cell r="Z64">
            <v>0.25183386164876964</v>
          </cell>
          <cell r="AA64">
            <v>0.25801408200502213</v>
          </cell>
          <cell r="AB64">
            <v>0.26605511260696646</v>
          </cell>
          <cell r="AC64">
            <v>0.27259046864274389</v>
          </cell>
          <cell r="AD64">
            <v>0.28060455738181939</v>
          </cell>
          <cell r="AE64">
            <v>0.28535662671746276</v>
          </cell>
          <cell r="AF64">
            <v>0.29060994631020937</v>
          </cell>
          <cell r="AG64">
            <v>0.29589384546730224</v>
          </cell>
        </row>
        <row r="65">
          <cell r="B65" t="str">
            <v>___</v>
          </cell>
          <cell r="C65" t="str">
            <v>___</v>
          </cell>
          <cell r="D65" t="str">
            <v>___</v>
          </cell>
          <cell r="E65" t="str">
            <v>___</v>
          </cell>
          <cell r="F65" t="str">
            <v>___</v>
          </cell>
          <cell r="G65" t="str">
            <v>___</v>
          </cell>
          <cell r="H65" t="str">
            <v>___</v>
          </cell>
          <cell r="I65" t="str">
            <v>___</v>
          </cell>
          <cell r="J65" t="str">
            <v>___</v>
          </cell>
          <cell r="K65" t="str">
            <v>___</v>
          </cell>
          <cell r="L65" t="str">
            <v>___</v>
          </cell>
          <cell r="M65" t="str">
            <v>___</v>
          </cell>
          <cell r="N65" t="str">
            <v>___</v>
          </cell>
          <cell r="O65" t="str">
            <v>___</v>
          </cell>
          <cell r="P65" t="str">
            <v>___</v>
          </cell>
          <cell r="Q65" t="str">
            <v>___</v>
          </cell>
          <cell r="R65" t="str">
            <v>___</v>
          </cell>
          <cell r="S65" t="str">
            <v>___</v>
          </cell>
          <cell r="T65" t="str">
            <v>___</v>
          </cell>
          <cell r="U65" t="str">
            <v>___</v>
          </cell>
          <cell r="V65" t="str">
            <v>___</v>
          </cell>
          <cell r="W65" t="str">
            <v>___</v>
          </cell>
          <cell r="X65" t="str">
            <v>___</v>
          </cell>
          <cell r="Y65" t="str">
            <v>___</v>
          </cell>
          <cell r="Z65" t="str">
            <v>___</v>
          </cell>
          <cell r="AA65" t="str">
            <v>___</v>
          </cell>
          <cell r="AB65" t="str">
            <v>___</v>
          </cell>
          <cell r="AC65" t="str">
            <v>___</v>
          </cell>
          <cell r="AD65" t="str">
            <v>___</v>
          </cell>
          <cell r="AE65" t="str">
            <v>___</v>
          </cell>
          <cell r="AF65" t="str">
            <v>___</v>
          </cell>
          <cell r="AG65" t="str">
            <v>___</v>
          </cell>
        </row>
        <row r="66">
          <cell r="A66" t="str">
            <v>Total Residential Broadband</v>
          </cell>
          <cell r="B66">
            <v>6.5301501304310283E-2</v>
          </cell>
          <cell r="C66">
            <v>7.5929157365072497E-2</v>
          </cell>
          <cell r="D66">
            <v>8.6627009191396598E-2</v>
          </cell>
          <cell r="E66">
            <v>0.10111364439658591</v>
          </cell>
          <cell r="F66">
            <v>0.1045951480786977</v>
          </cell>
          <cell r="G66">
            <v>0.11609264989462041</v>
          </cell>
          <cell r="H66">
            <v>0.12560684895513127</v>
          </cell>
          <cell r="I66">
            <v>0.13963667816212932</v>
          </cell>
          <cell r="J66">
            <v>0.1545250670538276</v>
          </cell>
          <cell r="K66">
            <v>0.16668701089782145</v>
          </cell>
          <cell r="L66">
            <v>0.18287203602629631</v>
          </cell>
          <cell r="M66">
            <v>0.1920594754256392</v>
          </cell>
          <cell r="N66">
            <v>0.2113813789382048</v>
          </cell>
          <cell r="O66">
            <v>0.22471363081013415</v>
          </cell>
          <cell r="P66">
            <v>0.24305337159477655</v>
          </cell>
          <cell r="Q66">
            <v>0.26033816337913418</v>
          </cell>
          <cell r="R66">
            <v>0.28134740837702765</v>
          </cell>
          <cell r="S66">
            <v>0.29690678918612107</v>
          </cell>
          <cell r="T66">
            <v>0.31930623360339622</v>
          </cell>
          <cell r="U66">
            <v>0.33878660696102214</v>
          </cell>
          <cell r="V66">
            <v>0.36299265353632243</v>
          </cell>
          <cell r="W66">
            <v>0.37771830149928937</v>
          </cell>
          <cell r="X66">
            <v>0.39977370449477584</v>
          </cell>
          <cell r="Y66">
            <v>0.41884576010702473</v>
          </cell>
          <cell r="Z66">
            <v>0.43996156966067679</v>
          </cell>
          <cell r="AA66">
            <v>0.45262994111738392</v>
          </cell>
          <cell r="AB66">
            <v>0.46800496986495205</v>
          </cell>
          <cell r="AC66">
            <v>0.4807495129827814</v>
          </cell>
          <cell r="AD66">
            <v>0.49570982095398047</v>
          </cell>
          <cell r="AE66">
            <v>0.50502433105327782</v>
          </cell>
          <cell r="AF66">
            <v>0.51496130679243968</v>
          </cell>
          <cell r="AG66">
            <v>0.52456968582374197</v>
          </cell>
        </row>
        <row r="67">
          <cell r="A67" t="str">
            <v>Dial-Up (excluding overlap)</v>
          </cell>
          <cell r="B67">
            <v>0.33970284155406583</v>
          </cell>
          <cell r="C67">
            <v>0.35796436802521642</v>
          </cell>
          <cell r="D67">
            <v>0.36212090234742272</v>
          </cell>
          <cell r="E67">
            <v>0.36927236785747797</v>
          </cell>
          <cell r="F67">
            <v>0.34922472721512798</v>
          </cell>
          <cell r="G67">
            <v>0.31217258373750906</v>
          </cell>
          <cell r="H67">
            <v>0.31100986622451798</v>
          </cell>
          <cell r="I67">
            <v>0.36723908238024605</v>
          </cell>
          <cell r="J67">
            <v>0.36648517280576071</v>
          </cell>
          <cell r="K67">
            <v>0.3648647730319205</v>
          </cell>
          <cell r="L67">
            <v>0.34991287388509401</v>
          </cell>
          <cell r="M67">
            <v>0.33440941051600537</v>
          </cell>
          <cell r="N67">
            <v>0.33610348693900094</v>
          </cell>
          <cell r="O67">
            <v>0.33518576924365345</v>
          </cell>
          <cell r="P67">
            <v>0.33161182320603877</v>
          </cell>
          <cell r="Q67">
            <v>0.31034400709538251</v>
          </cell>
          <cell r="R67">
            <v>0.29673055028344569</v>
          </cell>
          <cell r="S67">
            <v>0.28243573433089625</v>
          </cell>
          <cell r="T67">
            <v>0.2705339980068438</v>
          </cell>
          <cell r="U67">
            <v>0.25368541319102134</v>
          </cell>
          <cell r="V67">
            <v>0.2400048450182308</v>
          </cell>
          <cell r="W67">
            <v>0.21979827538386967</v>
          </cell>
          <cell r="X67">
            <v>0.19681079836545204</v>
          </cell>
          <cell r="Y67">
            <v>0.17642915082643912</v>
          </cell>
          <cell r="Z67">
            <v>0.16462067600229141</v>
          </cell>
          <cell r="AA67">
            <v>0.15017101630425714</v>
          </cell>
          <cell r="AB67">
            <v>0.13737716463212182</v>
          </cell>
          <cell r="AC67">
            <v>0.12797000003192141</v>
          </cell>
          <cell r="AD67">
            <v>0.11860969596643731</v>
          </cell>
          <cell r="AE67">
            <v>0.11136971833163768</v>
          </cell>
          <cell r="AF67">
            <v>0.10517246838507634</v>
          </cell>
          <cell r="AG67">
            <v>9.9912247602916268E-2</v>
          </cell>
        </row>
        <row r="68">
          <cell r="B68" t="str">
            <v>___</v>
          </cell>
          <cell r="C68" t="str">
            <v>___</v>
          </cell>
          <cell r="D68" t="str">
            <v>___</v>
          </cell>
          <cell r="E68" t="str">
            <v>___</v>
          </cell>
          <cell r="F68" t="str">
            <v>___</v>
          </cell>
          <cell r="G68" t="str">
            <v>___</v>
          </cell>
          <cell r="H68" t="str">
            <v>___</v>
          </cell>
          <cell r="I68" t="str">
            <v>___</v>
          </cell>
          <cell r="J68" t="str">
            <v>___</v>
          </cell>
          <cell r="K68" t="str">
            <v>___</v>
          </cell>
          <cell r="L68" t="str">
            <v>___</v>
          </cell>
          <cell r="M68" t="str">
            <v>___</v>
          </cell>
          <cell r="N68" t="str">
            <v>___</v>
          </cell>
          <cell r="O68" t="str">
            <v>___</v>
          </cell>
          <cell r="P68" t="str">
            <v>___</v>
          </cell>
          <cell r="Q68" t="str">
            <v>___</v>
          </cell>
          <cell r="R68" t="str">
            <v>___</v>
          </cell>
          <cell r="S68" t="str">
            <v>___</v>
          </cell>
          <cell r="T68" t="str">
            <v>___</v>
          </cell>
          <cell r="U68" t="str">
            <v>___</v>
          </cell>
          <cell r="V68" t="str">
            <v>___</v>
          </cell>
          <cell r="W68" t="str">
            <v>___</v>
          </cell>
          <cell r="X68" t="str">
            <v>___</v>
          </cell>
          <cell r="Y68" t="str">
            <v>___</v>
          </cell>
          <cell r="Z68" t="str">
            <v>___</v>
          </cell>
          <cell r="AA68" t="str">
            <v>___</v>
          </cell>
          <cell r="AB68" t="str">
            <v>___</v>
          </cell>
          <cell r="AC68" t="str">
            <v>___</v>
          </cell>
          <cell r="AD68" t="str">
            <v>___</v>
          </cell>
          <cell r="AE68" t="str">
            <v>___</v>
          </cell>
          <cell r="AF68" t="str">
            <v>___</v>
          </cell>
          <cell r="AG68" t="str">
            <v>___</v>
          </cell>
        </row>
        <row r="69">
          <cell r="A69" t="str">
            <v>Total Penetration</v>
          </cell>
          <cell r="B69">
            <v>0.40500434285837611</v>
          </cell>
          <cell r="C69">
            <v>0.43389352539028903</v>
          </cell>
          <cell r="D69">
            <v>0.44874791153881927</v>
          </cell>
          <cell r="E69">
            <v>0.4703860122540639</v>
          </cell>
          <cell r="F69">
            <v>0.45381987529382561</v>
          </cell>
          <cell r="G69">
            <v>0.42826523363212948</v>
          </cell>
          <cell r="H69">
            <v>0.43661671517964923</v>
          </cell>
          <cell r="I69">
            <v>0.50687576054237538</v>
          </cell>
          <cell r="J69">
            <v>0.52101023985958839</v>
          </cell>
          <cell r="K69">
            <v>0.5316096505681055</v>
          </cell>
          <cell r="L69">
            <v>0.53306892427356223</v>
          </cell>
          <cell r="M69">
            <v>0.52696728558797523</v>
          </cell>
          <cell r="N69">
            <v>0.54820323129989412</v>
          </cell>
          <cell r="O69">
            <v>0.56083707122582527</v>
          </cell>
          <cell r="P69">
            <v>0.57582151317886798</v>
          </cell>
          <cell r="Q69">
            <v>0.57205623901581726</v>
          </cell>
          <cell r="R69">
            <v>0.5796619673940977</v>
          </cell>
          <cell r="S69">
            <v>0.58114644834219209</v>
          </cell>
          <cell r="T69">
            <v>0.59186445578532187</v>
          </cell>
          <cell r="U69">
            <v>0.59473858265204338</v>
          </cell>
          <cell r="V69">
            <v>0.60569107431212899</v>
          </cell>
          <cell r="W69">
            <v>0.60066433075579251</v>
          </cell>
          <cell r="X69">
            <v>0.60015540752250407</v>
          </cell>
          <cell r="Y69">
            <v>0.59926726461987156</v>
          </cell>
          <cell r="Z69">
            <v>0.60899435171561811</v>
          </cell>
          <cell r="AA69">
            <v>0.60763112427665633</v>
          </cell>
          <cell r="AB69">
            <v>0.61062867567101431</v>
          </cell>
          <cell r="AC69">
            <v>0.61438074709102231</v>
          </cell>
          <cell r="AD69">
            <v>0.6203937675359571</v>
          </cell>
          <cell r="AE69">
            <v>0.62287964521642736</v>
          </cell>
          <cell r="AF69">
            <v>0.62702904992822472</v>
          </cell>
          <cell r="AG69">
            <v>0.63178522581285235</v>
          </cell>
        </row>
        <row r="73">
          <cell r="F73" t="str">
            <v>1Q02</v>
          </cell>
          <cell r="G73" t="str">
            <v>2Q02</v>
          </cell>
          <cell r="H73" t="str">
            <v>3Q02</v>
          </cell>
          <cell r="I73" t="str">
            <v>4Q02</v>
          </cell>
          <cell r="J73" t="str">
            <v>1Q03</v>
          </cell>
          <cell r="K73" t="str">
            <v>2Q03</v>
          </cell>
          <cell r="L73" t="str">
            <v>3Q03</v>
          </cell>
          <cell r="M73" t="str">
            <v>4Q03</v>
          </cell>
          <cell r="N73" t="str">
            <v>1Q04</v>
          </cell>
          <cell r="O73" t="str">
            <v>2Q04</v>
          </cell>
          <cell r="P73" t="str">
            <v>3Q04</v>
          </cell>
          <cell r="Q73" t="str">
            <v>4Q04</v>
          </cell>
          <cell r="R73" t="str">
            <v>1Q05</v>
          </cell>
          <cell r="S73" t="str">
            <v>2Q05</v>
          </cell>
          <cell r="T73" t="str">
            <v>3Q05</v>
          </cell>
          <cell r="U73" t="str">
            <v>4Q05</v>
          </cell>
          <cell r="V73" t="str">
            <v>1Q06</v>
          </cell>
          <cell r="W73" t="str">
            <v>2Q06</v>
          </cell>
          <cell r="X73" t="str">
            <v>3Q06</v>
          </cell>
          <cell r="Y73" t="str">
            <v>4Q06</v>
          </cell>
          <cell r="Z73" t="str">
            <v>1Q07</v>
          </cell>
          <cell r="AA73" t="str">
            <v>2Q07</v>
          </cell>
          <cell r="AB73" t="str">
            <v>3Q07</v>
          </cell>
          <cell r="AC73" t="str">
            <v>4Q07</v>
          </cell>
          <cell r="AD73" t="str">
            <v>1Q08</v>
          </cell>
          <cell r="AE73" t="str">
            <v>2Q08E</v>
          </cell>
          <cell r="AF73" t="str">
            <v>3Q08E</v>
          </cell>
          <cell r="AG73" t="str">
            <v>4Q08E</v>
          </cell>
        </row>
        <row r="74">
          <cell r="A74" t="str">
            <v>Share of Broadband Net Addtions</v>
          </cell>
        </row>
        <row r="75">
          <cell r="A75" t="str">
            <v>Resid. DSL and RBOC- Fiber</v>
          </cell>
          <cell r="B75">
            <v>0.28522985066226236</v>
          </cell>
          <cell r="C75">
            <v>0.23128774737198493</v>
          </cell>
          <cell r="D75">
            <v>0.23842283810535381</v>
          </cell>
          <cell r="E75">
            <v>0.31464977555552592</v>
          </cell>
          <cell r="F75">
            <v>0.80333180186818531</v>
          </cell>
          <cell r="G75">
            <v>0.29187749931184248</v>
          </cell>
          <cell r="H75">
            <v>0.39121324947124242</v>
          </cell>
          <cell r="I75">
            <v>0.27306765190198012</v>
          </cell>
          <cell r="J75">
            <v>0.26622929479708457</v>
          </cell>
          <cell r="K75">
            <v>0.3403336030351683</v>
          </cell>
          <cell r="L75">
            <v>0.32363529913812511</v>
          </cell>
          <cell r="M75">
            <v>0.26403586382456529</v>
          </cell>
          <cell r="N75">
            <v>0.46464280811078662</v>
          </cell>
          <cell r="O75">
            <v>0.43669295954032533</v>
          </cell>
          <cell r="P75">
            <v>0.37200025220508193</v>
          </cell>
          <cell r="Q75">
            <v>0.43556018060506241</v>
          </cell>
          <cell r="R75">
            <v>0.51906876252645018</v>
          </cell>
          <cell r="S75">
            <v>0.51009554442269922</v>
          </cell>
          <cell r="T75">
            <v>0.49797257261985406</v>
          </cell>
          <cell r="U75">
            <v>0.54338052277110627</v>
          </cell>
          <cell r="V75">
            <v>0.50337287751287063</v>
          </cell>
          <cell r="W75">
            <v>0.54786366054523195</v>
          </cell>
          <cell r="X75">
            <v>0.46621974265779897</v>
          </cell>
          <cell r="Y75">
            <v>0.52862488205235914</v>
          </cell>
          <cell r="Z75">
            <v>0.46754132770868412</v>
          </cell>
          <cell r="AA75">
            <v>0.46553624855578324</v>
          </cell>
          <cell r="AB75">
            <v>0.43814682087850332</v>
          </cell>
          <cell r="AC75">
            <v>0.44581618524284894</v>
          </cell>
          <cell r="AD75">
            <v>0.42791274890428893</v>
          </cell>
          <cell r="AE75">
            <v>0.44671243207076378</v>
          </cell>
          <cell r="AF75">
            <v>0.43267332161422006</v>
          </cell>
          <cell r="AG75">
            <v>0.41612042377651365</v>
          </cell>
        </row>
        <row r="76">
          <cell r="A76" t="str">
            <v>Business DSL</v>
          </cell>
          <cell r="B76">
            <v>7.1284254840952743E-2</v>
          </cell>
          <cell r="C76">
            <v>5.514604753552476E-2</v>
          </cell>
          <cell r="D76">
            <v>8.3770186361340537E-2</v>
          </cell>
          <cell r="E76">
            <v>5.0330325178851054E-2</v>
          </cell>
          <cell r="F76">
            <v>0.13595669662320037</v>
          </cell>
          <cell r="G76">
            <v>7.6151249412086119E-2</v>
          </cell>
          <cell r="H76">
            <v>0.10081364370922916</v>
          </cell>
          <cell r="I76">
            <v>6.8037291474704414E-2</v>
          </cell>
          <cell r="J76">
            <v>6.4669108595929461E-2</v>
          </cell>
          <cell r="K76">
            <v>8.1032217671619125E-2</v>
          </cell>
          <cell r="L76">
            <v>7.7373756205617511E-2</v>
          </cell>
          <cell r="M76">
            <v>0.19616512087069063</v>
          </cell>
          <cell r="N76">
            <v>-7.5166300296447457E-3</v>
          </cell>
          <cell r="O76">
            <v>9.6323561712084227E-2</v>
          </cell>
          <cell r="P76">
            <v>8.1359273310052826E-2</v>
          </cell>
          <cell r="Q76">
            <v>9.4028128524299787E-2</v>
          </cell>
          <cell r="R76">
            <v>7.6294002300370978E-2</v>
          </cell>
          <cell r="S76">
            <v>3.2044680444062043E-2</v>
          </cell>
          <cell r="T76">
            <v>4.6501944014664287E-2</v>
          </cell>
          <cell r="U76">
            <v>4.4454326205592892E-2</v>
          </cell>
          <cell r="V76">
            <v>6.2464724607330512E-2</v>
          </cell>
          <cell r="W76">
            <v>4.4481545681609662E-2</v>
          </cell>
          <cell r="X76">
            <v>3.8476566811709363E-2</v>
          </cell>
          <cell r="Y76">
            <v>3.6199471574978624E-2</v>
          </cell>
          <cell r="Z76">
            <v>8.1538329024944137E-2</v>
          </cell>
          <cell r="AA76">
            <v>8.1188646988296392E-2</v>
          </cell>
          <cell r="AB76">
            <v>7.6411982267126186E-2</v>
          </cell>
          <cell r="AC76">
            <v>7.774950500124915E-2</v>
          </cell>
          <cell r="AD76">
            <v>7.4627179345023192E-2</v>
          </cell>
          <cell r="AE76">
            <v>7.7905808763956003E-2</v>
          </cell>
          <cell r="AF76">
            <v>7.5457414280343166E-2</v>
          </cell>
          <cell r="AG76">
            <v>7.257062000095417E-2</v>
          </cell>
        </row>
        <row r="78">
          <cell r="A78" t="str">
            <v>Total DSL and RBOC- Fiber</v>
          </cell>
          <cell r="B78">
            <v>0.35651410550321511</v>
          </cell>
          <cell r="C78">
            <v>0.2864337949075097</v>
          </cell>
          <cell r="D78">
            <v>0.32219302446669434</v>
          </cell>
          <cell r="E78">
            <v>0.36498010073437698</v>
          </cell>
          <cell r="F78">
            <v>0.93928849849138563</v>
          </cell>
          <cell r="G78">
            <v>0.3680287487239286</v>
          </cell>
          <cell r="H78">
            <v>0.4920268931804716</v>
          </cell>
          <cell r="I78">
            <v>0.34110494337668451</v>
          </cell>
          <cell r="J78">
            <v>0.33089840339301402</v>
          </cell>
          <cell r="K78">
            <v>0.42136582070678746</v>
          </cell>
          <cell r="L78">
            <v>0.40100905534374265</v>
          </cell>
          <cell r="M78">
            <v>0.46020098469525594</v>
          </cell>
          <cell r="N78">
            <v>0.45712617808114187</v>
          </cell>
          <cell r="O78">
            <v>0.53301652125240961</v>
          </cell>
          <cell r="P78">
            <v>0.45335952551513475</v>
          </cell>
          <cell r="Q78">
            <v>0.52958830912936217</v>
          </cell>
          <cell r="R78">
            <v>0.59536276482682116</v>
          </cell>
          <cell r="S78">
            <v>0.54214022486676128</v>
          </cell>
          <cell r="T78">
            <v>0.54447451663451829</v>
          </cell>
          <cell r="U78">
            <v>0.58783484897669913</v>
          </cell>
          <cell r="V78">
            <v>0.56583760212020107</v>
          </cell>
          <cell r="W78">
            <v>0.59234520622684161</v>
          </cell>
          <cell r="X78">
            <v>0.50469630946950839</v>
          </cell>
          <cell r="Y78">
            <v>0.56482435362733774</v>
          </cell>
          <cell r="Z78">
            <v>0.54907965673362824</v>
          </cell>
          <cell r="AA78">
            <v>0.54672489554407966</v>
          </cell>
          <cell r="AB78">
            <v>0.51455880314562952</v>
          </cell>
          <cell r="AC78">
            <v>0.52356569024409805</v>
          </cell>
          <cell r="AD78">
            <v>0.50253992824931204</v>
          </cell>
          <cell r="AE78">
            <v>0.52461824083471975</v>
          </cell>
          <cell r="AF78">
            <v>0.50813073589456326</v>
          </cell>
          <cell r="AG78">
            <v>0.48869104377746786</v>
          </cell>
        </row>
        <row r="79">
          <cell r="A79" t="str">
            <v>Cable Modem</v>
          </cell>
          <cell r="B79">
            <v>0.64348589449678484</v>
          </cell>
          <cell r="C79">
            <v>0.71356620509249036</v>
          </cell>
          <cell r="D79">
            <v>0.6778069755333056</v>
          </cell>
          <cell r="E79">
            <v>0.63501989926562297</v>
          </cell>
          <cell r="F79">
            <v>6.0711501508614332E-2</v>
          </cell>
          <cell r="G79">
            <v>0.63197125127607146</v>
          </cell>
          <cell r="H79">
            <v>0.50797310681952845</v>
          </cell>
          <cell r="I79">
            <v>0.65889505662331549</v>
          </cell>
          <cell r="J79">
            <v>0.66910159660698598</v>
          </cell>
          <cell r="K79">
            <v>0.57863417929321259</v>
          </cell>
          <cell r="L79">
            <v>0.59899094465625735</v>
          </cell>
          <cell r="M79">
            <v>0.53979901530474406</v>
          </cell>
          <cell r="N79">
            <v>0.54287382191885802</v>
          </cell>
          <cell r="O79">
            <v>0.46698347874759039</v>
          </cell>
          <cell r="P79">
            <v>0.54664047448486519</v>
          </cell>
          <cell r="Q79">
            <v>0.47041169087063783</v>
          </cell>
          <cell r="R79">
            <v>0.40463723517317884</v>
          </cell>
          <cell r="S79">
            <v>0.45785977513323878</v>
          </cell>
          <cell r="T79">
            <v>0.45552548336548165</v>
          </cell>
          <cell r="U79">
            <v>0.41216515102330081</v>
          </cell>
          <cell r="V79">
            <v>0.43416239787979888</v>
          </cell>
          <cell r="W79">
            <v>0.40765479377315833</v>
          </cell>
          <cell r="X79">
            <v>0.49530369053049161</v>
          </cell>
          <cell r="Y79">
            <v>0.43517564637266226</v>
          </cell>
          <cell r="Z79">
            <v>0.45092034326637176</v>
          </cell>
          <cell r="AA79">
            <v>0.4532751044559204</v>
          </cell>
          <cell r="AB79">
            <v>0.48544119685437048</v>
          </cell>
          <cell r="AC79">
            <v>0.4764343097559019</v>
          </cell>
          <cell r="AD79">
            <v>0.4974600717506879</v>
          </cell>
          <cell r="AE79">
            <v>0.47538175916528019</v>
          </cell>
          <cell r="AF79">
            <v>0.49186926410543674</v>
          </cell>
          <cell r="AG79">
            <v>0.51130895622253214</v>
          </cell>
        </row>
        <row r="81">
          <cell r="A81" t="str">
            <v>Trailing 4Q Share of Broadband Net Addtions</v>
          </cell>
        </row>
        <row r="82">
          <cell r="A82" t="str">
            <v>Resid. DSL and RBOC- Fiber</v>
          </cell>
          <cell r="E82">
            <v>0.27171432622958785</v>
          </cell>
          <cell r="F82">
            <v>0.3208666732825558</v>
          </cell>
          <cell r="G82">
            <v>0.33537585991612545</v>
          </cell>
          <cell r="H82">
            <v>0.37570534213818618</v>
          </cell>
          <cell r="I82">
            <v>0.36092623020595355</v>
          </cell>
          <cell r="J82">
            <v>0.29851139316904202</v>
          </cell>
          <cell r="K82">
            <v>0.31026266783475653</v>
          </cell>
          <cell r="L82">
            <v>0.30037016767614244</v>
          </cell>
          <cell r="M82">
            <v>0.29719428618730209</v>
          </cell>
          <cell r="N82">
            <v>0.35290266658166586</v>
          </cell>
          <cell r="O82">
            <v>0.37370352770628473</v>
          </cell>
          <cell r="P82">
            <v>0.38558985292828191</v>
          </cell>
          <cell r="Q82">
            <v>0.42600386730354095</v>
          </cell>
          <cell r="R82">
            <v>0.44540749934342744</v>
          </cell>
          <cell r="S82">
            <v>0.45984503024903489</v>
          </cell>
          <cell r="T82">
            <v>0.49189613745611527</v>
          </cell>
          <cell r="U82">
            <v>0.51827986911429846</v>
          </cell>
          <cell r="V82">
            <v>0.51354821916283977</v>
          </cell>
          <cell r="W82">
            <v>0.52089961829987219</v>
          </cell>
          <cell r="X82">
            <v>0.51235876814013992</v>
          </cell>
          <cell r="Y82">
            <v>0.50818390296714377</v>
          </cell>
          <cell r="Z82">
            <v>0.49833301084036097</v>
          </cell>
          <cell r="AA82">
            <v>0.48197195166129547</v>
          </cell>
          <cell r="AB82">
            <v>0.47673003714614726</v>
          </cell>
          <cell r="AC82">
            <v>0.45528243905105387</v>
          </cell>
          <cell r="AD82">
            <v>0.44342371825917154</v>
          </cell>
          <cell r="AE82">
            <v>0.4386960062338961</v>
          </cell>
          <cell r="AF82">
            <v>0.43757158286337999</v>
          </cell>
          <cell r="AG82">
            <v>0.43044105708632058</v>
          </cell>
        </row>
        <row r="83">
          <cell r="A83" t="str">
            <v>Business DSL</v>
          </cell>
          <cell r="E83">
            <v>6.4388015749690664E-2</v>
          </cell>
          <cell r="F83">
            <v>6.939495000780864E-2</v>
          </cell>
          <cell r="G83">
            <v>7.4967923442630729E-2</v>
          </cell>
          <cell r="H83">
            <v>7.9081741880552295E-2</v>
          </cell>
          <cell r="I83">
            <v>8.5401845822970501E-2</v>
          </cell>
          <cell r="J83">
            <v>7.53197647585786E-2</v>
          </cell>
          <cell r="K83">
            <v>7.653664070826334E-2</v>
          </cell>
          <cell r="L83">
            <v>7.2661760404628073E-2</v>
          </cell>
          <cell r="M83">
            <v>0.10613640135305734</v>
          </cell>
          <cell r="N83">
            <v>8.3092639964302412E-2</v>
          </cell>
          <cell r="O83">
            <v>8.6391927785607239E-2</v>
          </cell>
          <cell r="P83">
            <v>8.7189182311387808E-2</v>
          </cell>
          <cell r="Q83">
            <v>6.4537331546929741E-2</v>
          </cell>
          <cell r="R83">
            <v>8.573665946249083E-2</v>
          </cell>
          <cell r="S83">
            <v>7.3124859810280815E-2</v>
          </cell>
          <cell r="T83">
            <v>6.3672874759036893E-2</v>
          </cell>
          <cell r="U83">
            <v>5.1733924628058238E-2</v>
          </cell>
          <cell r="V83">
            <v>4.8240785399325477E-2</v>
          </cell>
          <cell r="W83">
            <v>5.0305860922616227E-2</v>
          </cell>
          <cell r="X83">
            <v>4.8167566307772636E-2</v>
          </cell>
          <cell r="Y83">
            <v>4.6330483884059581E-2</v>
          </cell>
          <cell r="Z83">
            <v>5.1172475677780757E-2</v>
          </cell>
          <cell r="AA83">
            <v>5.7943401776929096E-2</v>
          </cell>
          <cell r="AB83">
            <v>6.8168528527516911E-2</v>
          </cell>
          <cell r="AC83">
            <v>7.9400401877958784E-2</v>
          </cell>
          <cell r="AD83">
            <v>7.7332263254829586E-2</v>
          </cell>
          <cell r="AE83">
            <v>7.6507759161167227E-2</v>
          </cell>
          <cell r="AF83">
            <v>7.6311661838182415E-2</v>
          </cell>
          <cell r="AG83">
            <v>7.5068111541184854E-2</v>
          </cell>
        </row>
        <row r="85">
          <cell r="A85" t="str">
            <v>Total DSL and RBOC- Fiber</v>
          </cell>
          <cell r="E85">
            <v>0.33610234197927852</v>
          </cell>
          <cell r="F85">
            <v>0.3902616232903644</v>
          </cell>
          <cell r="G85">
            <v>0.41034378335875621</v>
          </cell>
          <cell r="H85">
            <v>0.45478708401873852</v>
          </cell>
          <cell r="I85">
            <v>0.44632807602892405</v>
          </cell>
          <cell r="J85">
            <v>0.37383115792762056</v>
          </cell>
          <cell r="K85">
            <v>0.38679930854301986</v>
          </cell>
          <cell r="L85">
            <v>0.37303192808077051</v>
          </cell>
          <cell r="M85">
            <v>0.40333068754035944</v>
          </cell>
          <cell r="N85">
            <v>0.4359953065459683</v>
          </cell>
          <cell r="O85">
            <v>0.46009545549189196</v>
          </cell>
          <cell r="P85">
            <v>0.47277903523966974</v>
          </cell>
          <cell r="Q85">
            <v>0.49054119885047065</v>
          </cell>
          <cell r="R85">
            <v>0.53114415880591825</v>
          </cell>
          <cell r="S85">
            <v>0.53296989005931572</v>
          </cell>
          <cell r="T85">
            <v>0.5555690122151522</v>
          </cell>
          <cell r="U85">
            <v>0.57001379374235661</v>
          </cell>
          <cell r="V85">
            <v>0.5617890045621653</v>
          </cell>
          <cell r="W85">
            <v>0.57120547922248832</v>
          </cell>
          <cell r="X85">
            <v>0.56052633444791256</v>
          </cell>
          <cell r="Y85">
            <v>0.55451438685120336</v>
          </cell>
          <cell r="Z85">
            <v>0.54950548651814168</v>
          </cell>
          <cell r="AA85">
            <v>0.53991535343822461</v>
          </cell>
          <cell r="AB85">
            <v>0.54489856567366424</v>
          </cell>
          <cell r="AC85">
            <v>0.53468284092901264</v>
          </cell>
          <cell r="AD85">
            <v>0.52075598151400115</v>
          </cell>
          <cell r="AE85">
            <v>0.5152037653950633</v>
          </cell>
          <cell r="AF85">
            <v>0.51388324470156244</v>
          </cell>
          <cell r="AG85">
            <v>0.50550916862750539</v>
          </cell>
        </row>
        <row r="86">
          <cell r="A86" t="str">
            <v>Cable Modem</v>
          </cell>
          <cell r="E86">
            <v>0.66389765802072154</v>
          </cell>
          <cell r="F86">
            <v>0.6097383767096356</v>
          </cell>
          <cell r="G86">
            <v>0.58965621664124379</v>
          </cell>
          <cell r="H86">
            <v>0.54521291598126154</v>
          </cell>
          <cell r="I86">
            <v>0.5536719239710759</v>
          </cell>
          <cell r="J86">
            <v>0.62616884207237944</v>
          </cell>
          <cell r="K86">
            <v>0.61320069145698008</v>
          </cell>
          <cell r="L86">
            <v>0.62696807191922943</v>
          </cell>
          <cell r="M86">
            <v>0.59666931245964061</v>
          </cell>
          <cell r="N86">
            <v>0.5640046934540317</v>
          </cell>
          <cell r="O86">
            <v>0.53990454450810799</v>
          </cell>
          <cell r="P86">
            <v>0.52722096476033031</v>
          </cell>
          <cell r="Q86">
            <v>0.50945880114952924</v>
          </cell>
          <cell r="R86">
            <v>0.4688558411940818</v>
          </cell>
          <cell r="S86">
            <v>0.46703010994068439</v>
          </cell>
          <cell r="T86">
            <v>0.4444309877848478</v>
          </cell>
          <cell r="U86">
            <v>0.42998620625764339</v>
          </cell>
          <cell r="V86">
            <v>0.4382109954378347</v>
          </cell>
          <cell r="W86">
            <v>0.42879452077751162</v>
          </cell>
          <cell r="X86">
            <v>0.43947366555208744</v>
          </cell>
          <cell r="Y86">
            <v>0.44548561314879659</v>
          </cell>
          <cell r="Z86">
            <v>0.45049451348185815</v>
          </cell>
          <cell r="AA86">
            <v>0.46008464656177533</v>
          </cell>
          <cell r="AB86">
            <v>0.45510143432633576</v>
          </cell>
          <cell r="AC86">
            <v>0.46531715907098736</v>
          </cell>
          <cell r="AD86">
            <v>0.47924401848599896</v>
          </cell>
          <cell r="AE86">
            <v>0.4847962346049367</v>
          </cell>
          <cell r="AF86">
            <v>0.48611675529843762</v>
          </cell>
          <cell r="AG86">
            <v>0.49449083137249461</v>
          </cell>
        </row>
        <row r="88">
          <cell r="A88" t="str">
            <v>Churn</v>
          </cell>
        </row>
        <row r="89">
          <cell r="A89" t="str">
            <v>Resid. DSL and RBOC- Fiber</v>
          </cell>
          <cell r="B89">
            <v>0.04</v>
          </cell>
          <cell r="C89">
            <v>0.04</v>
          </cell>
          <cell r="D89">
            <v>0.04</v>
          </cell>
          <cell r="E89">
            <v>0.04</v>
          </cell>
          <cell r="F89">
            <v>0.04</v>
          </cell>
          <cell r="G89">
            <v>0.04</v>
          </cell>
          <cell r="H89">
            <v>0.04</v>
          </cell>
          <cell r="I89">
            <v>0.04</v>
          </cell>
          <cell r="J89">
            <v>0.04</v>
          </cell>
          <cell r="K89">
            <v>0.04</v>
          </cell>
          <cell r="L89">
            <v>0.04</v>
          </cell>
          <cell r="M89">
            <v>0.04</v>
          </cell>
          <cell r="N89">
            <v>0.04</v>
          </cell>
          <cell r="O89">
            <v>0.04</v>
          </cell>
          <cell r="P89">
            <v>0.04</v>
          </cell>
          <cell r="Q89">
            <v>0.04</v>
          </cell>
          <cell r="R89">
            <v>0.04</v>
          </cell>
          <cell r="S89">
            <v>0.04</v>
          </cell>
          <cell r="T89">
            <v>0.04</v>
          </cell>
          <cell r="U89">
            <v>0.04</v>
          </cell>
          <cell r="V89">
            <v>0.04</v>
          </cell>
          <cell r="W89">
            <v>0.04</v>
          </cell>
          <cell r="X89">
            <v>0.04</v>
          </cell>
          <cell r="Y89">
            <v>0.04</v>
          </cell>
          <cell r="Z89">
            <v>0.04</v>
          </cell>
          <cell r="AA89">
            <v>0.04</v>
          </cell>
          <cell r="AB89">
            <v>0.04</v>
          </cell>
          <cell r="AC89">
            <v>0.04</v>
          </cell>
          <cell r="AD89">
            <v>0.04</v>
          </cell>
          <cell r="AE89">
            <v>0.04</v>
          </cell>
          <cell r="AF89">
            <v>0.04</v>
          </cell>
          <cell r="AG89">
            <v>0.04</v>
          </cell>
        </row>
        <row r="90">
          <cell r="A90" t="str">
            <v>Business DSL</v>
          </cell>
          <cell r="B90">
            <v>0.04</v>
          </cell>
          <cell r="C90">
            <v>0.04</v>
          </cell>
          <cell r="D90">
            <v>0.04</v>
          </cell>
          <cell r="E90">
            <v>0.04</v>
          </cell>
          <cell r="F90">
            <v>0.04</v>
          </cell>
          <cell r="G90">
            <v>0.04</v>
          </cell>
          <cell r="H90">
            <v>0.04</v>
          </cell>
          <cell r="I90">
            <v>0.04</v>
          </cell>
          <cell r="J90">
            <v>0.04</v>
          </cell>
          <cell r="K90">
            <v>0.04</v>
          </cell>
          <cell r="L90">
            <v>0.04</v>
          </cell>
          <cell r="M90">
            <v>0.04</v>
          </cell>
          <cell r="N90">
            <v>0.04</v>
          </cell>
          <cell r="O90">
            <v>0.04</v>
          </cell>
          <cell r="P90">
            <v>0.04</v>
          </cell>
          <cell r="Q90">
            <v>0.04</v>
          </cell>
          <cell r="R90">
            <v>0.04</v>
          </cell>
          <cell r="S90">
            <v>0.04</v>
          </cell>
          <cell r="T90">
            <v>0.04</v>
          </cell>
          <cell r="U90">
            <v>0.04</v>
          </cell>
          <cell r="V90">
            <v>0.04</v>
          </cell>
          <cell r="W90">
            <v>0.04</v>
          </cell>
          <cell r="X90">
            <v>0.04</v>
          </cell>
          <cell r="Y90">
            <v>0.04</v>
          </cell>
          <cell r="Z90">
            <v>0.04</v>
          </cell>
          <cell r="AA90">
            <v>0.04</v>
          </cell>
          <cell r="AB90">
            <v>0.04</v>
          </cell>
          <cell r="AC90">
            <v>0.04</v>
          </cell>
          <cell r="AD90">
            <v>0.04</v>
          </cell>
          <cell r="AE90">
            <v>0.04</v>
          </cell>
          <cell r="AF90">
            <v>0.04</v>
          </cell>
          <cell r="AG90">
            <v>0.04</v>
          </cell>
        </row>
        <row r="92">
          <cell r="A92" t="str">
            <v>Total DSL and RBOC- Fiber</v>
          </cell>
          <cell r="B92">
            <v>0.04</v>
          </cell>
          <cell r="C92">
            <v>3.9999999999999994E-2</v>
          </cell>
          <cell r="D92">
            <v>3.9999999999999994E-2</v>
          </cell>
          <cell r="E92">
            <v>0.04</v>
          </cell>
          <cell r="F92">
            <v>0.04</v>
          </cell>
          <cell r="G92">
            <v>3.9999999999999994E-2</v>
          </cell>
          <cell r="H92">
            <v>0.04</v>
          </cell>
          <cell r="I92">
            <v>0.04</v>
          </cell>
          <cell r="J92">
            <v>4.0000000000000008E-2</v>
          </cell>
          <cell r="K92">
            <v>0.04</v>
          </cell>
          <cell r="L92">
            <v>0.04</v>
          </cell>
          <cell r="M92">
            <v>3.9999999999999994E-2</v>
          </cell>
          <cell r="N92">
            <v>3.9999999999999994E-2</v>
          </cell>
          <cell r="O92">
            <v>0.04</v>
          </cell>
          <cell r="P92">
            <v>0.04</v>
          </cell>
          <cell r="Q92">
            <v>0.04</v>
          </cell>
          <cell r="R92">
            <v>3.9999999999999994E-2</v>
          </cell>
          <cell r="S92">
            <v>0.04</v>
          </cell>
          <cell r="T92">
            <v>3.9999999999999994E-2</v>
          </cell>
          <cell r="U92">
            <v>0.04</v>
          </cell>
          <cell r="V92">
            <v>0.04</v>
          </cell>
          <cell r="W92">
            <v>0.04</v>
          </cell>
          <cell r="X92">
            <v>3.9999999999999994E-2</v>
          </cell>
          <cell r="Y92">
            <v>0.04</v>
          </cell>
          <cell r="Z92">
            <v>0.04</v>
          </cell>
          <cell r="AA92">
            <v>3.9999999999999987E-2</v>
          </cell>
          <cell r="AB92">
            <v>3.9999999999999994E-2</v>
          </cell>
          <cell r="AC92">
            <v>3.9999999999999994E-2</v>
          </cell>
          <cell r="AD92">
            <v>0.04</v>
          </cell>
          <cell r="AE92">
            <v>3.9999999999999994E-2</v>
          </cell>
          <cell r="AF92">
            <v>3.9999999999999994E-2</v>
          </cell>
          <cell r="AG92">
            <v>0.04</v>
          </cell>
        </row>
        <row r="93">
          <cell r="A93" t="str">
            <v>Cable Modem</v>
          </cell>
          <cell r="B93">
            <v>2.5000000000000001E-2</v>
          </cell>
          <cell r="C93">
            <v>2.5000000000000001E-2</v>
          </cell>
          <cell r="D93">
            <v>2.5000000000000001E-2</v>
          </cell>
          <cell r="E93">
            <v>2.5000000000000001E-2</v>
          </cell>
          <cell r="F93">
            <v>2.5000000000000001E-2</v>
          </cell>
          <cell r="G93">
            <v>2.5000000000000001E-2</v>
          </cell>
          <cell r="H93">
            <v>2.5000000000000001E-2</v>
          </cell>
          <cell r="I93">
            <v>2.5000000000000001E-2</v>
          </cell>
          <cell r="J93">
            <v>2.5000000000000001E-2</v>
          </cell>
          <cell r="K93">
            <v>2.5000000000000001E-2</v>
          </cell>
          <cell r="L93">
            <v>2.5000000000000001E-2</v>
          </cell>
          <cell r="M93">
            <v>2.5000000000000001E-2</v>
          </cell>
          <cell r="N93">
            <v>2.5000000000000001E-2</v>
          </cell>
          <cell r="O93">
            <v>2.5000000000000001E-2</v>
          </cell>
          <cell r="P93">
            <v>2.5000000000000001E-2</v>
          </cell>
          <cell r="Q93">
            <v>2.5000000000000001E-2</v>
          </cell>
          <cell r="R93">
            <v>2.5000000000000001E-2</v>
          </cell>
          <cell r="S93">
            <v>2.5000000000000001E-2</v>
          </cell>
          <cell r="T93">
            <v>2.5000000000000001E-2</v>
          </cell>
          <cell r="U93">
            <v>2.5000000000000001E-2</v>
          </cell>
          <cell r="V93">
            <v>2.5000000000000001E-2</v>
          </cell>
          <cell r="W93">
            <v>2.5000000000000001E-2</v>
          </cell>
          <cell r="X93">
            <v>2.5000000000000001E-2</v>
          </cell>
          <cell r="Y93">
            <v>2.5000000000000001E-2</v>
          </cell>
          <cell r="Z93">
            <v>2.5000000000000001E-2</v>
          </cell>
          <cell r="AA93">
            <v>2.5000000000000001E-2</v>
          </cell>
          <cell r="AB93">
            <v>2.5000000000000001E-2</v>
          </cell>
          <cell r="AC93">
            <v>2.5000000000000001E-2</v>
          </cell>
          <cell r="AD93">
            <v>2.5000000000000001E-2</v>
          </cell>
          <cell r="AE93">
            <v>2.5000000000000001E-2</v>
          </cell>
          <cell r="AF93">
            <v>2.5000000000000001E-2</v>
          </cell>
          <cell r="AG93">
            <v>2.5000000000000001E-2</v>
          </cell>
        </row>
        <row r="95">
          <cell r="A95" t="str">
            <v>Total Broadband</v>
          </cell>
          <cell r="B95">
            <v>2.9582624103489025E-2</v>
          </cell>
          <cell r="C95">
            <v>2.962983412487041E-2</v>
          </cell>
          <cell r="D95">
            <v>2.9621991395938616E-2</v>
          </cell>
          <cell r="E95">
            <v>2.9699571768920428E-2</v>
          </cell>
          <cell r="F95">
            <v>2.9935866863829253E-2</v>
          </cell>
          <cell r="G95">
            <v>3.0131967727936037E-2</v>
          </cell>
          <cell r="H95">
            <v>3.024429846204504E-2</v>
          </cell>
          <cell r="I95">
            <v>3.0318200464723444E-2</v>
          </cell>
          <cell r="J95">
            <v>3.0290184138242079E-2</v>
          </cell>
          <cell r="K95">
            <v>3.0315752179445453E-2</v>
          </cell>
          <cell r="L95">
            <v>3.0385919076412544E-2</v>
          </cell>
          <cell r="M95">
            <v>3.0476508860276086E-2</v>
          </cell>
          <cell r="N95">
            <v>3.0591943747419918E-2</v>
          </cell>
          <cell r="O95">
            <v>3.0720532857216789E-2</v>
          </cell>
          <cell r="P95">
            <v>3.0831243515929353E-2</v>
          </cell>
          <cell r="Q95">
            <v>3.0942592674482169E-2</v>
          </cell>
          <cell r="R95">
            <v>3.1133083225128838E-2</v>
          </cell>
          <cell r="S95">
            <v>3.1292400859512307E-2</v>
          </cell>
          <cell r="T95">
            <v>3.1401158877607027E-2</v>
          </cell>
          <cell r="U95">
            <v>3.1536936040682792E-2</v>
          </cell>
          <cell r="V95">
            <v>3.1675029633179252E-2</v>
          </cell>
          <cell r="W95">
            <v>3.1784665958582703E-2</v>
          </cell>
          <cell r="X95">
            <v>3.1851322193833756E-2</v>
          </cell>
          <cell r="Y95">
            <v>3.1908716486353378E-2</v>
          </cell>
          <cell r="Z95">
            <v>3.1978049263981581E-2</v>
          </cell>
          <cell r="AA95">
            <v>3.2028173803588564E-2</v>
          </cell>
          <cell r="AB95">
            <v>3.2057926664036687E-2</v>
          </cell>
          <cell r="AC95">
            <v>3.208090097240078E-2</v>
          </cell>
          <cell r="AD95">
            <v>3.2099296610063076E-2</v>
          </cell>
          <cell r="AE95">
            <v>3.2114301904626254E-2</v>
          </cell>
          <cell r="AF95">
            <v>3.2127463382895981E-2</v>
          </cell>
          <cell r="AG95">
            <v>3.2134774175309563E-2</v>
          </cell>
        </row>
        <row r="97">
          <cell r="A97" t="str">
            <v>Disconnects</v>
          </cell>
        </row>
        <row r="98">
          <cell r="A98" t="str">
            <v>Resid. DSL and RBOC- Fiber</v>
          </cell>
          <cell r="B98">
            <v>182667.81</v>
          </cell>
          <cell r="C98">
            <v>225027.1152</v>
          </cell>
          <cell r="D98">
            <v>260405.24519999998</v>
          </cell>
          <cell r="E98">
            <v>310540.3284</v>
          </cell>
          <cell r="F98">
            <v>364938.81719999999</v>
          </cell>
          <cell r="G98">
            <v>411772.60889999993</v>
          </cell>
          <cell r="H98">
            <v>463913.55029999994</v>
          </cell>
          <cell r="I98">
            <v>519378.3685499999</v>
          </cell>
          <cell r="J98">
            <v>575742.16154999996</v>
          </cell>
          <cell r="K98">
            <v>635604.54134999984</v>
          </cell>
          <cell r="L98">
            <v>705641.38214999973</v>
          </cell>
          <cell r="M98">
            <v>774650.47199999983</v>
          </cell>
          <cell r="N98">
            <v>866145.99479999964</v>
          </cell>
          <cell r="O98">
            <v>972499.63064999937</v>
          </cell>
          <cell r="P98">
            <v>1068945.4126499994</v>
          </cell>
          <cell r="Q98">
            <v>1178572.9169999992</v>
          </cell>
          <cell r="R98">
            <v>1323898.6448399988</v>
          </cell>
          <cell r="S98">
            <v>1466541.9500699989</v>
          </cell>
          <cell r="T98">
            <v>1601231.3388299986</v>
          </cell>
          <cell r="U98">
            <v>1766902.1024399984</v>
          </cell>
          <cell r="V98">
            <v>1946615.2441799983</v>
          </cell>
          <cell r="W98">
            <v>2107562.5672139982</v>
          </cell>
          <cell r="X98">
            <v>2252432.4958439977</v>
          </cell>
          <cell r="Y98">
            <v>2405982.0726805427</v>
          </cell>
          <cell r="Z98">
            <v>2560646.4906606888</v>
          </cell>
          <cell r="AA98">
            <v>2687261.160563142</v>
          </cell>
          <cell r="AB98">
            <v>2789880.0533921286</v>
          </cell>
          <cell r="AC98">
            <v>2890918.3664491293</v>
          </cell>
          <cell r="AD98">
            <v>2989623.8739899974</v>
          </cell>
          <cell r="AE98">
            <v>3077036.1137461099</v>
          </cell>
          <cell r="AF98">
            <v>3148759.0043170815</v>
          </cell>
          <cell r="AG98">
            <v>3219062.2125926432</v>
          </cell>
        </row>
        <row r="99">
          <cell r="A99" t="str">
            <v>Business DSL</v>
          </cell>
          <cell r="B99">
            <v>70598.069999999992</v>
          </cell>
          <cell r="C99">
            <v>80988.604800000001</v>
          </cell>
          <cell r="D99">
            <v>91493.734800000006</v>
          </cell>
          <cell r="E99">
            <v>103021.55159999999</v>
          </cell>
          <cell r="F99">
            <v>111932.72279999999</v>
          </cell>
          <cell r="G99">
            <v>122080.75109999999</v>
          </cell>
          <cell r="H99">
            <v>135594.92970000004</v>
          </cell>
          <cell r="I99">
            <v>149652.65145000006</v>
          </cell>
          <cell r="J99">
            <v>163516.1584500001</v>
          </cell>
          <cell r="K99">
            <v>177907.73865000016</v>
          </cell>
          <cell r="L99">
            <v>194621.47785000023</v>
          </cell>
          <cell r="M99">
            <v>226253.50800000009</v>
          </cell>
          <cell r="N99">
            <v>247573.34520000021</v>
          </cell>
          <cell r="O99">
            <v>256481.26935000054</v>
          </cell>
          <cell r="P99">
            <v>277658.52735000063</v>
          </cell>
          <cell r="Q99">
            <v>301470.60300000082</v>
          </cell>
          <cell r="R99">
            <v>326832.03516000096</v>
          </cell>
          <cell r="S99">
            <v>343136.22993000119</v>
          </cell>
          <cell r="T99">
            <v>354021.00117000134</v>
          </cell>
          <cell r="U99">
            <v>368492.25756000157</v>
          </cell>
          <cell r="V99">
            <v>387141.27582000173</v>
          </cell>
          <cell r="W99">
            <v>404213.1487860019</v>
          </cell>
          <cell r="X99">
            <v>416078.64015600196</v>
          </cell>
          <cell r="Y99">
            <v>427679.05190024979</v>
          </cell>
          <cell r="Z99">
            <v>446571.93642174348</v>
          </cell>
          <cell r="AA99">
            <v>468653.29693908279</v>
          </cell>
          <cell r="AB99">
            <v>486549.83902376221</v>
          </cell>
          <cell r="AC99">
            <v>504170.73096617538</v>
          </cell>
          <cell r="AD99">
            <v>521384.7860100026</v>
          </cell>
          <cell r="AE99">
            <v>536629.31637263659</v>
          </cell>
          <cell r="AF99">
            <v>549137.65371824941</v>
          </cell>
          <cell r="AG99">
            <v>561398.40113917831</v>
          </cell>
        </row>
        <row r="101">
          <cell r="A101" t="str">
            <v>Total DSL and RBOC- Fiber</v>
          </cell>
          <cell r="B101">
            <v>253265.88</v>
          </cell>
          <cell r="C101">
            <v>306015.71999999997</v>
          </cell>
          <cell r="D101">
            <v>351898.98</v>
          </cell>
          <cell r="E101">
            <v>413561.88</v>
          </cell>
          <cell r="F101">
            <v>476871.54</v>
          </cell>
          <cell r="G101">
            <v>533853.35999999987</v>
          </cell>
          <cell r="H101">
            <v>599508.47999999998</v>
          </cell>
          <cell r="I101">
            <v>669031.02</v>
          </cell>
          <cell r="J101">
            <v>739258.32000000007</v>
          </cell>
          <cell r="K101">
            <v>813512.28</v>
          </cell>
          <cell r="L101">
            <v>900262.86</v>
          </cell>
          <cell r="M101">
            <v>1000903.98</v>
          </cell>
          <cell r="N101">
            <v>1113719.3399999999</v>
          </cell>
          <cell r="O101">
            <v>1228980.8999999999</v>
          </cell>
          <cell r="P101">
            <v>1346603.94</v>
          </cell>
          <cell r="Q101">
            <v>1480043.52</v>
          </cell>
          <cell r="R101">
            <v>1650730.6799999997</v>
          </cell>
          <cell r="S101">
            <v>1809678.1800000002</v>
          </cell>
          <cell r="T101">
            <v>1955252.3399999999</v>
          </cell>
          <cell r="U101">
            <v>2135394.36</v>
          </cell>
          <cell r="V101">
            <v>2333756.52</v>
          </cell>
          <cell r="W101">
            <v>2511775.716</v>
          </cell>
          <cell r="X101">
            <v>2668511.1359999995</v>
          </cell>
          <cell r="Y101">
            <v>2833661.1245807926</v>
          </cell>
          <cell r="Z101">
            <v>3007218.4270824324</v>
          </cell>
          <cell r="AA101">
            <v>3155914.4575022249</v>
          </cell>
          <cell r="AB101">
            <v>3276429.8924158909</v>
          </cell>
          <cell r="AC101">
            <v>3395089.0974153047</v>
          </cell>
          <cell r="AD101">
            <v>3511008.66</v>
          </cell>
          <cell r="AE101">
            <v>3613665.4301187466</v>
          </cell>
          <cell r="AF101">
            <v>3697896.6580353309</v>
          </cell>
          <cell r="AG101">
            <v>3780460.6137318215</v>
          </cell>
        </row>
        <row r="102">
          <cell r="A102" t="str">
            <v>Cable Modem</v>
          </cell>
          <cell r="B102">
            <v>359832.84551310603</v>
          </cell>
          <cell r="C102">
            <v>428394.63726009306</v>
          </cell>
          <cell r="D102">
            <v>493836.19653228298</v>
          </cell>
          <cell r="E102">
            <v>566522.9559081872</v>
          </cell>
          <cell r="F102">
            <v>607707.16672140313</v>
          </cell>
          <cell r="G102">
            <v>641576.7869545439</v>
          </cell>
          <cell r="H102">
            <v>697021.94710619352</v>
          </cell>
          <cell r="I102">
            <v>761233.08315090591</v>
          </cell>
          <cell r="J102">
            <v>848040.20685962576</v>
          </cell>
          <cell r="K102">
            <v>926286.42413102405</v>
          </cell>
          <cell r="L102">
            <v>1004378.2530131965</v>
          </cell>
          <cell r="M102">
            <v>1087839.4918688063</v>
          </cell>
          <cell r="N102">
            <v>1171097.0587307862</v>
          </cell>
          <cell r="O102">
            <v>1245981.8173090913</v>
          </cell>
          <cell r="P102">
            <v>1323333.0477262647</v>
          </cell>
          <cell r="Q102">
            <v>1409880.9385944225</v>
          </cell>
          <cell r="R102">
            <v>1491591.8939143184</v>
          </cell>
          <cell r="S102">
            <v>1565176.8415335726</v>
          </cell>
          <cell r="T102">
            <v>1641587.928385041</v>
          </cell>
          <cell r="U102">
            <v>1727871.7175919476</v>
          </cell>
          <cell r="V102">
            <v>1819135.5450883133</v>
          </cell>
          <cell r="W102">
            <v>1900892.8249036013</v>
          </cell>
          <cell r="X102">
            <v>1983635.1340513127</v>
          </cell>
          <cell r="Y102">
            <v>2074187.331491943</v>
          </cell>
          <cell r="Z102">
            <v>2160682.4810464093</v>
          </cell>
          <cell r="AA102">
            <v>2237281.1779626226</v>
          </cell>
          <cell r="AB102">
            <v>2304292.7233061758</v>
          </cell>
          <cell r="AC102">
            <v>2373113.1527919187</v>
          </cell>
          <cell r="AD102">
            <v>2442093.8743811585</v>
          </cell>
          <cell r="AE102">
            <v>2503432.0813925341</v>
          </cell>
          <cell r="AF102">
            <v>2552786.4264892642</v>
          </cell>
          <cell r="AG102">
            <v>2604687.9443681249</v>
          </cell>
        </row>
        <row r="104">
          <cell r="A104" t="str">
            <v>Total Broadband</v>
          </cell>
          <cell r="B104">
            <v>613098.72551310598</v>
          </cell>
          <cell r="C104">
            <v>734410.35726009309</v>
          </cell>
          <cell r="D104">
            <v>845735.17653228296</v>
          </cell>
          <cell r="E104">
            <v>980084.8359081872</v>
          </cell>
          <cell r="F104">
            <v>1084578.7067214032</v>
          </cell>
          <cell r="G104">
            <v>1175430.1469545439</v>
          </cell>
          <cell r="H104">
            <v>1296530.4271061935</v>
          </cell>
          <cell r="I104">
            <v>1430264.103150906</v>
          </cell>
          <cell r="J104">
            <v>1587298.5268596257</v>
          </cell>
          <cell r="K104">
            <v>1739798.704131024</v>
          </cell>
          <cell r="L104">
            <v>1904641.1130131965</v>
          </cell>
          <cell r="M104">
            <v>2088743.4718688063</v>
          </cell>
          <cell r="N104">
            <v>2284816.3987307861</v>
          </cell>
          <cell r="O104">
            <v>2474962.7173090912</v>
          </cell>
          <cell r="P104">
            <v>2669936.9877262646</v>
          </cell>
          <cell r="Q104">
            <v>2889924.4585944228</v>
          </cell>
          <cell r="R104">
            <v>3142322.5739143183</v>
          </cell>
          <cell r="S104">
            <v>3374855.021533573</v>
          </cell>
          <cell r="T104">
            <v>3596840.2683850406</v>
          </cell>
          <cell r="U104">
            <v>3863266.0775919473</v>
          </cell>
          <cell r="V104">
            <v>4152892.0650883131</v>
          </cell>
          <cell r="W104">
            <v>4412668.5409036018</v>
          </cell>
          <cell r="X104">
            <v>4652146.2700513117</v>
          </cell>
          <cell r="Y104">
            <v>4907848.4560727356</v>
          </cell>
          <cell r="Z104">
            <v>5167900.9081288418</v>
          </cell>
          <cell r="AA104">
            <v>5393195.6354648471</v>
          </cell>
          <cell r="AB104">
            <v>5580722.6157220667</v>
          </cell>
          <cell r="AC104">
            <v>5768202.250207223</v>
          </cell>
          <cell r="AD104">
            <v>5953102.5343811586</v>
          </cell>
          <cell r="AE104">
            <v>6117097.5115112811</v>
          </cell>
          <cell r="AF104">
            <v>6250683.0845245952</v>
          </cell>
          <cell r="AG104">
            <v>6385148.558099946</v>
          </cell>
        </row>
        <row r="106">
          <cell r="A106" t="str">
            <v>Gross Additions</v>
          </cell>
        </row>
        <row r="107">
          <cell r="A107" t="str">
            <v>Resid. DSL and RBOC- Fiber</v>
          </cell>
          <cell r="B107">
            <v>604530.47</v>
          </cell>
          <cell r="C107">
            <v>509152.87520000024</v>
          </cell>
          <cell r="D107">
            <v>565914.9852</v>
          </cell>
          <cell r="E107">
            <v>840615.30839999998</v>
          </cell>
          <cell r="F107">
            <v>741505.31719999993</v>
          </cell>
          <cell r="G107">
            <v>815769.30389999971</v>
          </cell>
          <cell r="H107">
            <v>928932.54529999965</v>
          </cell>
          <cell r="I107">
            <v>978773.01104999951</v>
          </cell>
          <cell r="J107">
            <v>1055744.0690499996</v>
          </cell>
          <cell r="K107">
            <v>1153308.9638499992</v>
          </cell>
          <cell r="L107">
            <v>1355217.6396499991</v>
          </cell>
          <cell r="M107">
            <v>1275225.7120000019</v>
          </cell>
          <cell r="N107">
            <v>1890496.1347999955</v>
          </cell>
          <cell r="O107">
            <v>1720710.0881499988</v>
          </cell>
          <cell r="P107">
            <v>1928164.6551499972</v>
          </cell>
          <cell r="Q107">
            <v>2146478.7469999995</v>
          </cell>
          <cell r="R107">
            <v>2778088.2788399966</v>
          </cell>
          <cell r="S107">
            <v>2389740.7365699983</v>
          </cell>
          <cell r="T107">
            <v>2922855.6983299972</v>
          </cell>
          <cell r="U107">
            <v>3206457.1364399949</v>
          </cell>
          <cell r="V107">
            <v>3502279.2391799996</v>
          </cell>
          <cell r="W107">
            <v>3234353.9561139988</v>
          </cell>
          <cell r="X107">
            <v>3540139.917443993</v>
          </cell>
          <cell r="Y107">
            <v>3677434.2650229582</v>
          </cell>
          <cell r="Z107">
            <v>3866934.5979873752</v>
          </cell>
          <cell r="AA107">
            <v>3491217.5516106831</v>
          </cell>
          <cell r="AB107">
            <v>3696238.5428276896</v>
          </cell>
          <cell r="AC107">
            <v>3668531.7612969209</v>
          </cell>
          <cell r="AD107">
            <v>3857102.2714899983</v>
          </cell>
          <cell r="AE107">
            <v>3666428.3788479934</v>
          </cell>
          <cell r="AF107">
            <v>3754748.2487313813</v>
          </cell>
          <cell r="AG107">
            <v>3784793.1061043744</v>
          </cell>
        </row>
        <row r="108">
          <cell r="A108" t="str">
            <v>Business DSL</v>
          </cell>
          <cell r="B108">
            <v>176029.40999999997</v>
          </cell>
          <cell r="C108">
            <v>148732.84479999999</v>
          </cell>
          <cell r="D108">
            <v>198834.99480000001</v>
          </cell>
          <cell r="E108">
            <v>187810.57159999991</v>
          </cell>
          <cell r="F108">
            <v>175663.22279999999</v>
          </cell>
          <cell r="G108">
            <v>227484.05610000016</v>
          </cell>
          <cell r="H108">
            <v>255427.93470000039</v>
          </cell>
          <cell r="I108">
            <v>264115.00895000045</v>
          </cell>
          <cell r="J108">
            <v>280112.2509500006</v>
          </cell>
          <cell r="K108">
            <v>301171.31615000055</v>
          </cell>
          <cell r="L108">
            <v>349920.22035000089</v>
          </cell>
          <cell r="M108">
            <v>598155.26799999713</v>
          </cell>
          <cell r="N108">
            <v>231002.20520000497</v>
          </cell>
          <cell r="O108">
            <v>421517.81185000122</v>
          </cell>
          <cell r="P108">
            <v>465576.28485000186</v>
          </cell>
          <cell r="Q108">
            <v>510420.77300000214</v>
          </cell>
          <cell r="R108">
            <v>540572.40116000269</v>
          </cell>
          <cell r="S108">
            <v>401132.44343000266</v>
          </cell>
          <cell r="T108">
            <v>477437.64167000295</v>
          </cell>
          <cell r="U108">
            <v>486263.22356000345</v>
          </cell>
          <cell r="V108">
            <v>580187.28082000301</v>
          </cell>
          <cell r="W108">
            <v>495698.35988600279</v>
          </cell>
          <cell r="X108">
            <v>522351.6185560028</v>
          </cell>
          <cell r="Y108">
            <v>514746.26923771284</v>
          </cell>
          <cell r="Z108">
            <v>674386.12777584081</v>
          </cell>
          <cell r="AA108">
            <v>608861.78087397513</v>
          </cell>
          <cell r="AB108">
            <v>644617.05650019343</v>
          </cell>
          <cell r="AC108">
            <v>639785.04586329591</v>
          </cell>
          <cell r="AD108">
            <v>672671.38851000357</v>
          </cell>
          <cell r="AE108">
            <v>639418.21991653542</v>
          </cell>
          <cell r="AF108">
            <v>654821.03926789621</v>
          </cell>
          <cell r="AG108">
            <v>660060.80593834724</v>
          </cell>
        </row>
        <row r="110">
          <cell r="A110" t="str">
            <v>Total DSL and RBOC- Fiber</v>
          </cell>
          <cell r="B110">
            <v>780559.87999999989</v>
          </cell>
          <cell r="C110">
            <v>657885.7200000002</v>
          </cell>
          <cell r="D110">
            <v>764749.98</v>
          </cell>
          <cell r="E110">
            <v>1028425.8799999999</v>
          </cell>
          <cell r="F110">
            <v>917168.53999999992</v>
          </cell>
          <cell r="G110">
            <v>1043253.3599999999</v>
          </cell>
          <cell r="H110">
            <v>1184360.48</v>
          </cell>
          <cell r="I110">
            <v>1242888.02</v>
          </cell>
          <cell r="J110">
            <v>1335856.3200000003</v>
          </cell>
          <cell r="K110">
            <v>1454480.2799999998</v>
          </cell>
          <cell r="L110">
            <v>1705137.8599999999</v>
          </cell>
          <cell r="M110">
            <v>1873380.9799999991</v>
          </cell>
          <cell r="N110">
            <v>2121498.3400000003</v>
          </cell>
          <cell r="O110">
            <v>2142227.9</v>
          </cell>
          <cell r="P110">
            <v>2393740.939999999</v>
          </cell>
          <cell r="Q110">
            <v>2656899.5200000014</v>
          </cell>
          <cell r="R110">
            <v>3318660.6799999992</v>
          </cell>
          <cell r="S110">
            <v>2790873.1800000011</v>
          </cell>
          <cell r="T110">
            <v>3400293.3400000003</v>
          </cell>
          <cell r="U110">
            <v>3692720.3599999985</v>
          </cell>
          <cell r="V110">
            <v>4082466.5200000023</v>
          </cell>
          <cell r="W110">
            <v>3730052.3160000015</v>
          </cell>
          <cell r="X110">
            <v>4062491.5359999957</v>
          </cell>
          <cell r="Y110">
            <v>4192180.5342606711</v>
          </cell>
          <cell r="Z110">
            <v>4541320.7257632157</v>
          </cell>
          <cell r="AA110">
            <v>4100079.3324846583</v>
          </cell>
          <cell r="AB110">
            <v>4340855.5993278828</v>
          </cell>
          <cell r="AC110">
            <v>4308316.8071602173</v>
          </cell>
          <cell r="AD110">
            <v>4529773.660000002</v>
          </cell>
          <cell r="AE110">
            <v>4305846.5987645285</v>
          </cell>
          <cell r="AF110">
            <v>4409569.2879992779</v>
          </cell>
          <cell r="AG110">
            <v>4444853.9120427221</v>
          </cell>
        </row>
        <row r="111">
          <cell r="A111" t="str">
            <v>Cable Modem</v>
          </cell>
          <cell r="B111">
            <v>1311565.8793964672</v>
          </cell>
          <cell r="C111">
            <v>1304976.0499630531</v>
          </cell>
          <cell r="D111">
            <v>1362363.0310877208</v>
          </cell>
          <cell r="E111">
            <v>1636309.7047101934</v>
          </cell>
          <cell r="F111">
            <v>636166.03960515698</v>
          </cell>
          <cell r="G111">
            <v>1516307.786954544</v>
          </cell>
          <cell r="H111">
            <v>1300828.551150182</v>
          </cell>
          <cell r="I111">
            <v>1869723.4402992479</v>
          </cell>
          <cell r="J111">
            <v>2054406.4819438122</v>
          </cell>
          <cell r="K111">
            <v>1806485.942950794</v>
          </cell>
          <cell r="L111">
            <v>2206627.5043846918</v>
          </cell>
          <cell r="M111">
            <v>2111223.2766469</v>
          </cell>
          <cell r="N111">
            <v>2367915.0569388284</v>
          </cell>
          <cell r="O111">
            <v>2046090.714522515</v>
          </cell>
          <cell r="P111">
            <v>2585923.6283041262</v>
          </cell>
          <cell r="Q111">
            <v>2455234.1145007787</v>
          </cell>
          <cell r="R111">
            <v>2625197.5265385164</v>
          </cell>
          <cell r="S111">
            <v>2393836.478756153</v>
          </cell>
          <cell r="T111">
            <v>2850557.2738682842</v>
          </cell>
          <cell r="U111">
            <v>2819803.4176262124</v>
          </cell>
          <cell r="V111">
            <v>3160905.911623802</v>
          </cell>
          <cell r="W111">
            <v>2739316.5867757886</v>
          </cell>
          <cell r="X111">
            <v>3351672.9494514326</v>
          </cell>
          <cell r="Y111">
            <v>3120874.7811753</v>
          </cell>
          <cell r="Z111">
            <v>3420532.3528154837</v>
          </cell>
          <cell r="AA111">
            <v>3020063.2239592252</v>
          </cell>
          <cell r="AB111">
            <v>3308485.2198043396</v>
          </cell>
          <cell r="AC111">
            <v>3204132.1092468961</v>
          </cell>
          <cell r="AD111">
            <v>3450560.8269725703</v>
          </cell>
          <cell r="AE111">
            <v>3130650.649104476</v>
          </cell>
          <cell r="AF111">
            <v>3241683.728023455</v>
          </cell>
          <cell r="AG111">
            <v>3299831.1196035678</v>
          </cell>
        </row>
        <row r="113">
          <cell r="A113" t="str">
            <v>Total Broadband</v>
          </cell>
          <cell r="B113">
            <v>2092125.7593964671</v>
          </cell>
          <cell r="C113">
            <v>1962861.7699630533</v>
          </cell>
          <cell r="D113">
            <v>2127113.0110877207</v>
          </cell>
          <cell r="E113">
            <v>2664735.5847101933</v>
          </cell>
          <cell r="F113">
            <v>1553334.579605157</v>
          </cell>
          <cell r="G113">
            <v>2559561.1469545439</v>
          </cell>
          <cell r="H113">
            <v>2485189.0311501818</v>
          </cell>
          <cell r="I113">
            <v>3112611.4602992479</v>
          </cell>
          <cell r="J113">
            <v>3390262.8019438125</v>
          </cell>
          <cell r="K113">
            <v>3260966.2229507938</v>
          </cell>
          <cell r="L113">
            <v>3911765.3643846917</v>
          </cell>
          <cell r="M113">
            <v>3984604.256646899</v>
          </cell>
          <cell r="N113">
            <v>4489413.3969388288</v>
          </cell>
          <cell r="O113">
            <v>4188318.6145225149</v>
          </cell>
          <cell r="P113">
            <v>4979664.5683041252</v>
          </cell>
          <cell r="Q113">
            <v>5112133.6345007801</v>
          </cell>
          <cell r="R113">
            <v>5943858.2065385152</v>
          </cell>
          <cell r="S113">
            <v>5184709.6587561537</v>
          </cell>
          <cell r="T113">
            <v>6250850.613868285</v>
          </cell>
          <cell r="U113">
            <v>6512523.7776262108</v>
          </cell>
          <cell r="V113">
            <v>7243372.4316238044</v>
          </cell>
          <cell r="W113">
            <v>6469368.9027757905</v>
          </cell>
          <cell r="X113">
            <v>7414164.4854514282</v>
          </cell>
          <cell r="Y113">
            <v>7313055.3154359711</v>
          </cell>
          <cell r="Z113">
            <v>7961853.0785786994</v>
          </cell>
          <cell r="AA113">
            <v>7120142.5564438831</v>
          </cell>
          <cell r="AB113">
            <v>7649340.8191322219</v>
          </cell>
          <cell r="AC113">
            <v>7512448.9164071139</v>
          </cell>
          <cell r="AD113">
            <v>7980334.4869725723</v>
          </cell>
          <cell r="AE113">
            <v>7436497.2478690045</v>
          </cell>
          <cell r="AF113">
            <v>7651253.0160227325</v>
          </cell>
          <cell r="AG113">
            <v>7744685.0316462899</v>
          </cell>
        </row>
        <row r="115">
          <cell r="A115" t="str">
            <v>Share of Broadband Gross Addtions</v>
          </cell>
        </row>
        <row r="116">
          <cell r="A116" t="str">
            <v>Resid. DSL and RBOC- Fiber</v>
          </cell>
          <cell r="B116">
            <v>0.28895512962585668</v>
          </cell>
          <cell r="C116">
            <v>0.25939313862615193</v>
          </cell>
          <cell r="D116">
            <v>0.26604838682765314</v>
          </cell>
          <cell r="E116">
            <v>0.31545918222554986</v>
          </cell>
          <cell r="F116">
            <v>0.47736355511282286</v>
          </cell>
          <cell r="G116">
            <v>0.31871452060077987</v>
          </cell>
          <cell r="H116">
            <v>0.37378748000914686</v>
          </cell>
          <cell r="I116">
            <v>0.3144539636681476</v>
          </cell>
          <cell r="J116">
            <v>0.31140478798419019</v>
          </cell>
          <cell r="K116">
            <v>0.35367093217125972</v>
          </cell>
          <cell r="L116">
            <v>0.34644655632692084</v>
          </cell>
          <cell r="M116">
            <v>0.32003823463088965</v>
          </cell>
          <cell r="N116">
            <v>0.42110092514292791</v>
          </cell>
          <cell r="O116">
            <v>0.41083552769448667</v>
          </cell>
          <cell r="P116">
            <v>0.38720773833299638</v>
          </cell>
          <cell r="Q116">
            <v>0.41987923252119985</v>
          </cell>
          <cell r="R116">
            <v>0.46738804700690417</v>
          </cell>
          <cell r="S116">
            <v>0.46092084106081133</v>
          </cell>
          <cell r="T116">
            <v>0.46759327312114618</v>
          </cell>
          <cell r="U116">
            <v>0.49235246517729198</v>
          </cell>
          <cell r="V116">
            <v>0.48351500247169615</v>
          </cell>
          <cell r="W116">
            <v>0.49994891383087542</v>
          </cell>
          <cell r="X116">
            <v>0.47748332592171289</v>
          </cell>
          <cell r="Y116">
            <v>0.50285880612181943</v>
          </cell>
          <cell r="Z116">
            <v>0.4856827374008359</v>
          </cell>
          <cell r="AA116">
            <v>0.49032972639726935</v>
          </cell>
          <cell r="AB116">
            <v>0.48321007394294774</v>
          </cell>
          <cell r="AC116">
            <v>0.48832701587958677</v>
          </cell>
          <cell r="AD116">
            <v>0.4833258903854834</v>
          </cell>
          <cell r="AE116">
            <v>0.49303163258732352</v>
          </cell>
          <cell r="AF116">
            <v>0.49073638538268743</v>
          </cell>
          <cell r="AG116">
            <v>0.48869554935274623</v>
          </cell>
        </row>
        <row r="117">
          <cell r="A117" t="str">
            <v>Business DSL</v>
          </cell>
          <cell r="B117">
            <v>8.4139019468304155E-2</v>
          </cell>
          <cell r="C117">
            <v>7.5773468654799656E-2</v>
          </cell>
          <cell r="D117">
            <v>9.3476460236743011E-2</v>
          </cell>
          <cell r="E117">
            <v>7.0480002848172074E-2</v>
          </cell>
          <cell r="F117">
            <v>0.11308782094109558</v>
          </cell>
          <cell r="G117">
            <v>8.8876195190987606E-2</v>
          </cell>
          <cell r="H117">
            <v>0.10278008292261961</v>
          </cell>
          <cell r="I117">
            <v>8.4853189136754104E-2</v>
          </cell>
          <cell r="J117">
            <v>8.2622577456059693E-2</v>
          </cell>
          <cell r="K117">
            <v>9.2356466016221314E-2</v>
          </cell>
          <cell r="L117">
            <v>8.9453274354312468E-2</v>
          </cell>
          <cell r="M117">
            <v>0.15011660618546677</v>
          </cell>
          <cell r="N117">
            <v>5.1454875008284412E-2</v>
          </cell>
          <cell r="O117">
            <v>0.10064129562360336</v>
          </cell>
          <cell r="P117">
            <v>9.3495511286728811E-2</v>
          </cell>
          <cell r="Q117">
            <v>9.9844958972761036E-2</v>
          </cell>
          <cell r="R117">
            <v>9.0946382362444039E-2</v>
          </cell>
          <cell r="S117">
            <v>7.7368352295784482E-2</v>
          </cell>
          <cell r="T117">
            <v>7.6379627535930625E-2</v>
          </cell>
          <cell r="U117">
            <v>7.4665865363987116E-2</v>
          </cell>
          <cell r="V117">
            <v>8.0099054176334519E-2</v>
          </cell>
          <cell r="W117">
            <v>7.6622367241001688E-2</v>
          </cell>
          <cell r="X117">
            <v>7.0453200705352062E-2</v>
          </cell>
          <cell r="Y117">
            <v>7.0387306951065501E-2</v>
          </cell>
          <cell r="Z117">
            <v>8.4702156786875551E-2</v>
          </cell>
          <cell r="AA117">
            <v>8.5512582935989401E-2</v>
          </cell>
          <cell r="AB117">
            <v>8.4270928926045929E-2</v>
          </cell>
          <cell r="AC117">
            <v>8.5163313984872729E-2</v>
          </cell>
          <cell r="AD117">
            <v>8.4291127096000812E-2</v>
          </cell>
          <cell r="AE117">
            <v>8.5983790298553062E-2</v>
          </cell>
          <cell r="AF117">
            <v>8.5583503498919022E-2</v>
          </cell>
          <cell r="AG117">
            <v>8.5227585530103595E-2</v>
          </cell>
        </row>
        <row r="119">
          <cell r="A119" t="str">
            <v>Total DSL and RBOC- Fiber</v>
          </cell>
          <cell r="B119">
            <v>0.37309414909416078</v>
          </cell>
          <cell r="C119">
            <v>0.3351666072809516</v>
          </cell>
          <cell r="D119">
            <v>0.35952484706439614</v>
          </cell>
          <cell r="E119">
            <v>0.38593918507372194</v>
          </cell>
          <cell r="F119">
            <v>0.59045137605391851</v>
          </cell>
          <cell r="G119">
            <v>0.40759071579176748</v>
          </cell>
          <cell r="H119">
            <v>0.47656756293176644</v>
          </cell>
          <cell r="I119">
            <v>0.3993071528049017</v>
          </cell>
          <cell r="J119">
            <v>0.39402736544024991</v>
          </cell>
          <cell r="K119">
            <v>0.44602739818748105</v>
          </cell>
          <cell r="L119">
            <v>0.43589983068123328</v>
          </cell>
          <cell r="M119">
            <v>0.47015484081635645</v>
          </cell>
          <cell r="N119">
            <v>0.47255580015121229</v>
          </cell>
          <cell r="O119">
            <v>0.51147682331808997</v>
          </cell>
          <cell r="P119">
            <v>0.48070324961972521</v>
          </cell>
          <cell r="Q119">
            <v>0.51972419149396087</v>
          </cell>
          <cell r="R119">
            <v>0.55833442936934818</v>
          </cell>
          <cell r="S119">
            <v>0.53828919335659586</v>
          </cell>
          <cell r="T119">
            <v>0.54397290065707682</v>
          </cell>
          <cell r="U119">
            <v>0.56701833054127915</v>
          </cell>
          <cell r="V119">
            <v>0.56361405664803066</v>
          </cell>
          <cell r="W119">
            <v>0.57657128107187705</v>
          </cell>
          <cell r="X119">
            <v>0.54793652662706493</v>
          </cell>
          <cell r="Y119">
            <v>0.57324611307288498</v>
          </cell>
          <cell r="Z119">
            <v>0.57038489418771143</v>
          </cell>
          <cell r="AA119">
            <v>0.57584230933325875</v>
          </cell>
          <cell r="AB119">
            <v>0.56748100286899361</v>
          </cell>
          <cell r="AC119">
            <v>0.57349032986445958</v>
          </cell>
          <cell r="AD119">
            <v>0.56761701748148419</v>
          </cell>
          <cell r="AE119">
            <v>0.57901542288587649</v>
          </cell>
          <cell r="AF119">
            <v>0.57631988888160657</v>
          </cell>
          <cell r="AG119">
            <v>0.57392313488284985</v>
          </cell>
        </row>
        <row r="120">
          <cell r="A120" t="str">
            <v>Cable Modem</v>
          </cell>
          <cell r="B120">
            <v>0.62690585090583917</v>
          </cell>
          <cell r="C120">
            <v>0.6648333927190484</v>
          </cell>
          <cell r="D120">
            <v>0.64047515293560386</v>
          </cell>
          <cell r="E120">
            <v>0.61406081492627806</v>
          </cell>
          <cell r="F120">
            <v>0.40954862394608144</v>
          </cell>
          <cell r="G120">
            <v>0.59240928420823258</v>
          </cell>
          <cell r="H120">
            <v>0.52343243706823361</v>
          </cell>
          <cell r="I120">
            <v>0.6006928471950983</v>
          </cell>
          <cell r="J120">
            <v>0.60597263455975003</v>
          </cell>
          <cell r="K120">
            <v>0.55397260181251895</v>
          </cell>
          <cell r="L120">
            <v>0.56410016931876672</v>
          </cell>
          <cell r="M120">
            <v>0.52984515918364361</v>
          </cell>
          <cell r="N120">
            <v>0.52744419984878765</v>
          </cell>
          <cell r="O120">
            <v>0.48852317668190998</v>
          </cell>
          <cell r="P120">
            <v>0.51929675038027479</v>
          </cell>
          <cell r="Q120">
            <v>0.48027580850603918</v>
          </cell>
          <cell r="R120">
            <v>0.44166557063065187</v>
          </cell>
          <cell r="S120">
            <v>0.46171080664340425</v>
          </cell>
          <cell r="T120">
            <v>0.45602709934292307</v>
          </cell>
          <cell r="U120">
            <v>0.43298166945872091</v>
          </cell>
          <cell r="V120">
            <v>0.43638594335196934</v>
          </cell>
          <cell r="W120">
            <v>0.42342871892812284</v>
          </cell>
          <cell r="X120">
            <v>0.45206347337293507</v>
          </cell>
          <cell r="Y120">
            <v>0.42675388692711502</v>
          </cell>
          <cell r="Z120">
            <v>0.42961510581228862</v>
          </cell>
          <cell r="AA120">
            <v>0.4241576906667413</v>
          </cell>
          <cell r="AB120">
            <v>0.43251899713100639</v>
          </cell>
          <cell r="AC120">
            <v>0.42650967013554042</v>
          </cell>
          <cell r="AD120">
            <v>0.43238298251851576</v>
          </cell>
          <cell r="AE120">
            <v>0.42098457711412346</v>
          </cell>
          <cell r="AF120">
            <v>0.42368011111839354</v>
          </cell>
          <cell r="AG120">
            <v>0.42607686511715009</v>
          </cell>
        </row>
        <row r="122">
          <cell r="A122" t="str">
            <v>Trailing 4Q Share of Broadband Gross Addtions</v>
          </cell>
        </row>
        <row r="123">
          <cell r="A123" t="str">
            <v>Resid. DSL and RBOC- Fiber</v>
          </cell>
          <cell r="E123">
            <v>0.28487174433279688</v>
          </cell>
          <cell r="F123">
            <v>0.31983318620370094</v>
          </cell>
          <cell r="G123">
            <v>0.33283436417805023</v>
          </cell>
          <cell r="H123">
            <v>0.35915869592811384</v>
          </cell>
          <cell r="I123">
            <v>0.35682098375438448</v>
          </cell>
          <cell r="J123">
            <v>0.32727241423744963</v>
          </cell>
          <cell r="K123">
            <v>0.33608855164867996</v>
          </cell>
          <cell r="L123">
            <v>0.33220054259899606</v>
          </cell>
          <cell r="M123">
            <v>0.33266633912155785</v>
          </cell>
          <cell r="N123">
            <v>0.36264711365476709</v>
          </cell>
          <cell r="O123">
            <v>0.37659052134466597</v>
          </cell>
          <cell r="P123">
            <v>0.38627118620439832</v>
          </cell>
          <cell r="Q123">
            <v>0.40948545527570901</v>
          </cell>
          <cell r="R123">
            <v>0.42392466164651765</v>
          </cell>
          <cell r="S123">
            <v>0.43554726567390073</v>
          </cell>
          <cell r="T123">
            <v>0.45515593628244372</v>
          </cell>
          <cell r="U123">
            <v>0.4728431756932519</v>
          </cell>
          <cell r="V123">
            <v>0.47719880028252742</v>
          </cell>
          <cell r="W123">
            <v>0.48594537670345944</v>
          </cell>
          <cell r="X123">
            <v>0.48782592280445097</v>
          </cell>
          <cell r="Y123">
            <v>0.49065493835880136</v>
          </cell>
          <cell r="Z123">
            <v>0.49107091673495451</v>
          </cell>
          <cell r="AA123">
            <v>0.48896712372061324</v>
          </cell>
          <cell r="AB123">
            <v>0.4903352702370038</v>
          </cell>
          <cell r="AC123">
            <v>0.4868081912806248</v>
          </cell>
          <cell r="AD123">
            <v>0.48618598979031841</v>
          </cell>
          <cell r="AE123">
            <v>0.48688594313787886</v>
          </cell>
          <cell r="AF123">
            <v>0.48876879726801503</v>
          </cell>
          <cell r="AG123">
            <v>0.48885809719461121</v>
          </cell>
        </row>
        <row r="124">
          <cell r="A124" t="str">
            <v>Business DSL</v>
          </cell>
          <cell r="E124">
            <v>8.0413812478903585E-2</v>
          </cell>
          <cell r="F124">
            <v>8.5584712008158897E-2</v>
          </cell>
          <cell r="G124">
            <v>8.8693489302890491E-2</v>
          </cell>
          <cell r="H124">
            <v>9.1374522436097186E-2</v>
          </cell>
          <cell r="I124">
            <v>9.5017926813405068E-2</v>
          </cell>
          <cell r="J124">
            <v>8.8948099759041582E-2</v>
          </cell>
          <cell r="K124">
            <v>8.9870508457927628E-2</v>
          </cell>
          <cell r="L124">
            <v>8.7405180402800209E-2</v>
          </cell>
          <cell r="M124">
            <v>0.10512793847789234</v>
          </cell>
          <cell r="N124">
            <v>9.4604252097853184E-2</v>
          </cell>
          <cell r="O124">
            <v>9.6572082209396726E-2</v>
          </cell>
          <cell r="P124">
            <v>9.7282138563202641E-2</v>
          </cell>
          <cell r="Q124">
            <v>8.6763869756431897E-2</v>
          </cell>
          <cell r="R124">
            <v>9.5831174068050765E-2</v>
          </cell>
          <cell r="S124">
            <v>9.0370820950298164E-2</v>
          </cell>
          <cell r="T124">
            <v>8.5790578147240934E-2</v>
          </cell>
          <cell r="U124">
            <v>7.9750975845363489E-2</v>
          </cell>
          <cell r="V124">
            <v>7.7209532957313393E-2</v>
          </cell>
          <cell r="W124">
            <v>7.7034959623675542E-2</v>
          </cell>
          <cell r="X124">
            <v>7.5417637526509332E-2</v>
          </cell>
          <cell r="Y124">
            <v>7.4296287482546117E-2</v>
          </cell>
          <cell r="Z124">
            <v>7.5696170321412043E-2</v>
          </cell>
          <cell r="AA124">
            <v>7.7839881476662529E-2</v>
          </cell>
          <cell r="AB124">
            <v>8.1300072676458501E-2</v>
          </cell>
          <cell r="AC124">
            <v>8.4898433828741293E-2</v>
          </cell>
          <cell r="AD124">
            <v>8.4789923057971492E-2</v>
          </cell>
          <cell r="AE124">
            <v>8.4911993606547762E-2</v>
          </cell>
          <cell r="AF124">
            <v>8.5240359828890999E-2</v>
          </cell>
          <cell r="AG124">
            <v>8.5255933568291462E-2</v>
          </cell>
        </row>
        <row r="126">
          <cell r="A126" t="str">
            <v>Total DSL and RBOC- Fiber</v>
          </cell>
          <cell r="E126">
            <v>0.36528555681170044</v>
          </cell>
          <cell r="F126">
            <v>0.40541789821185986</v>
          </cell>
          <cell r="G126">
            <v>0.42152785348094074</v>
          </cell>
          <cell r="H126">
            <v>0.45053321836421106</v>
          </cell>
          <cell r="I126">
            <v>0.45183891056778958</v>
          </cell>
          <cell r="J126">
            <v>0.41622051399649118</v>
          </cell>
          <cell r="K126">
            <v>0.42595906010660756</v>
          </cell>
          <cell r="L126">
            <v>0.41960572300179627</v>
          </cell>
          <cell r="M126">
            <v>0.43779427759945017</v>
          </cell>
          <cell r="N126">
            <v>0.45725136575262021</v>
          </cell>
          <cell r="O126">
            <v>0.47316260355406281</v>
          </cell>
          <cell r="P126">
            <v>0.48355332476760093</v>
          </cell>
          <cell r="Q126">
            <v>0.49624932503214092</v>
          </cell>
          <cell r="R126">
            <v>0.5197558357145684</v>
          </cell>
          <cell r="S126">
            <v>0.52591808662419892</v>
          </cell>
          <cell r="T126">
            <v>0.54094651442968467</v>
          </cell>
          <cell r="U126">
            <v>0.55259415153861535</v>
          </cell>
          <cell r="V126">
            <v>0.55440833323984084</v>
          </cell>
          <cell r="W126">
            <v>0.56298033632713507</v>
          </cell>
          <cell r="X126">
            <v>0.56324356033096024</v>
          </cell>
          <cell r="Y126">
            <v>0.56495122584134749</v>
          </cell>
          <cell r="Z126">
            <v>0.56676708705636647</v>
          </cell>
          <cell r="AA126">
            <v>0.56680700519727578</v>
          </cell>
          <cell r="AB126">
            <v>0.57163534291346219</v>
          </cell>
          <cell r="AC126">
            <v>0.5717066251093661</v>
          </cell>
          <cell r="AD126">
            <v>0.57097591284828997</v>
          </cell>
          <cell r="AE126">
            <v>0.57179793674442658</v>
          </cell>
          <cell r="AF126">
            <v>0.57400915709690614</v>
          </cell>
          <cell r="AG126">
            <v>0.57411403076290268</v>
          </cell>
        </row>
        <row r="127">
          <cell r="A127" t="str">
            <v>Cable Modem</v>
          </cell>
          <cell r="E127">
            <v>0.6347144431882995</v>
          </cell>
          <cell r="F127">
            <v>0.59458210178814019</v>
          </cell>
          <cell r="G127">
            <v>0.57847214651905932</v>
          </cell>
          <cell r="H127">
            <v>0.5494667816357891</v>
          </cell>
          <cell r="I127">
            <v>0.54816108943221042</v>
          </cell>
          <cell r="J127">
            <v>0.58377948600350871</v>
          </cell>
          <cell r="K127">
            <v>0.57404093989339233</v>
          </cell>
          <cell r="L127">
            <v>0.58039427699820367</v>
          </cell>
          <cell r="M127">
            <v>0.56220572240054978</v>
          </cell>
          <cell r="N127">
            <v>0.54274863424737974</v>
          </cell>
          <cell r="O127">
            <v>0.52683739644593719</v>
          </cell>
          <cell r="P127">
            <v>0.51644667523239884</v>
          </cell>
          <cell r="Q127">
            <v>0.50375067496785919</v>
          </cell>
          <cell r="R127">
            <v>0.48024416428543143</v>
          </cell>
          <cell r="S127">
            <v>0.4740819133758013</v>
          </cell>
          <cell r="T127">
            <v>0.45905348557031544</v>
          </cell>
          <cell r="U127">
            <v>0.4474058484613847</v>
          </cell>
          <cell r="V127">
            <v>0.4455916667601591</v>
          </cell>
          <cell r="W127">
            <v>0.43701966367286504</v>
          </cell>
          <cell r="X127">
            <v>0.4367564396690396</v>
          </cell>
          <cell r="Y127">
            <v>0.4350487741586524</v>
          </cell>
          <cell r="Z127">
            <v>0.43323291294363353</v>
          </cell>
          <cell r="AA127">
            <v>0.43319299480272433</v>
          </cell>
          <cell r="AB127">
            <v>0.42836465708653765</v>
          </cell>
          <cell r="AC127">
            <v>0.42829337489063385</v>
          </cell>
          <cell r="AD127">
            <v>0.4290240871517102</v>
          </cell>
          <cell r="AE127">
            <v>0.42820206325557336</v>
          </cell>
          <cell r="AF127">
            <v>0.42599084290309402</v>
          </cell>
          <cell r="AG127">
            <v>0.42588596923709721</v>
          </cell>
        </row>
        <row r="129">
          <cell r="A129" t="str">
            <v>Incremental Penetration</v>
          </cell>
        </row>
        <row r="130">
          <cell r="A130" t="str">
            <v>Resid. DSL and RBOC- Fiber</v>
          </cell>
          <cell r="B130">
            <v>3.9316466318332095E-3</v>
          </cell>
          <cell r="C130">
            <v>2.6413723045668816E-3</v>
          </cell>
          <cell r="D130">
            <v>2.833085548279934E-3</v>
          </cell>
          <cell r="E130">
            <v>4.898621926087479E-3</v>
          </cell>
          <cell r="F130">
            <v>3.4713141367302756E-3</v>
          </cell>
          <cell r="G130">
            <v>3.7148874981924539E-3</v>
          </cell>
          <cell r="H130">
            <v>4.2653450116174798E-3</v>
          </cell>
          <cell r="I130">
            <v>4.2031770542649812E-3</v>
          </cell>
          <cell r="J130">
            <v>4.3764033810517571E-3</v>
          </cell>
          <cell r="K130">
            <v>4.7036920389446468E-3</v>
          </cell>
          <cell r="L130">
            <v>5.8812517598870913E-3</v>
          </cell>
          <cell r="M130">
            <v>4.4259526083112472E-3</v>
          </cell>
          <cell r="N130">
            <v>9.0434652177348116E-3</v>
          </cell>
          <cell r="O130">
            <v>6.5956752119023122E-3</v>
          </cell>
          <cell r="P130">
            <v>7.5629029746682791E-3</v>
          </cell>
          <cell r="Q130">
            <v>8.5053236379613369E-3</v>
          </cell>
          <cell r="R130">
            <v>1.2700346148471596E-2</v>
          </cell>
          <cell r="S130">
            <v>8.0699194624125822E-3</v>
          </cell>
          <cell r="T130">
            <v>1.1562758964584897E-2</v>
          </cell>
          <cell r="U130">
            <v>1.2496137447916634E-2</v>
          </cell>
          <cell r="V130">
            <v>1.3468952337662347E-2</v>
          </cell>
          <cell r="W130">
            <v>9.6969999044750482E-3</v>
          </cell>
          <cell r="X130">
            <v>1.1059700062869058E-2</v>
          </cell>
          <cell r="Y130">
            <v>1.0898292602533187E-2</v>
          </cell>
          <cell r="Z130">
            <v>1.1174540666152213E-2</v>
          </cell>
          <cell r="AA130">
            <v>6.8636555076640217E-3</v>
          </cell>
          <cell r="AB130">
            <v>7.7224529542312724E-3</v>
          </cell>
          <cell r="AC130">
            <v>6.6122806095129556E-3</v>
          </cell>
          <cell r="AD130">
            <v>7.3617063465747984E-3</v>
          </cell>
          <cell r="AE130">
            <v>4.9917925871512201E-3</v>
          </cell>
          <cell r="AF130">
            <v>5.1221146381035124E-3</v>
          </cell>
          <cell r="AG130">
            <v>4.7722869809603743E-3</v>
          </cell>
        </row>
        <row r="131">
          <cell r="A131" t="str">
            <v>Cable Modem</v>
          </cell>
          <cell r="B131">
            <v>8.8698961341397691E-3</v>
          </cell>
          <cell r="C131">
            <v>8.1491303928644416E-3</v>
          </cell>
          <cell r="D131">
            <v>8.0541157976578032E-3</v>
          </cell>
          <cell r="E131">
            <v>9.8863010359767321E-3</v>
          </cell>
          <cell r="F131">
            <v>2.6234327205628923E-4</v>
          </cell>
          <cell r="G131">
            <v>8.0434500984751488E-3</v>
          </cell>
          <cell r="H131">
            <v>5.5383619039921566E-3</v>
          </cell>
          <cell r="I131">
            <v>1.0142001675694136E-2</v>
          </cell>
          <cell r="J131">
            <v>1.0999009300947934E-2</v>
          </cell>
          <cell r="K131">
            <v>7.9972032098208808E-3</v>
          </cell>
          <cell r="L131">
            <v>1.0885143112626082E-2</v>
          </cell>
          <cell r="M131">
            <v>9.0484861607258524E-3</v>
          </cell>
          <cell r="N131">
            <v>1.0566096021379446E-2</v>
          </cell>
          <cell r="O131">
            <v>7.053173832675382E-3</v>
          </cell>
          <cell r="P131">
            <v>1.1113403407792606E-2</v>
          </cell>
          <cell r="Q131">
            <v>9.1858802803721998E-3</v>
          </cell>
          <cell r="R131">
            <v>9.900485874447142E-3</v>
          </cell>
          <cell r="S131">
            <v>7.2435282974001799E-3</v>
          </cell>
          <cell r="T131">
            <v>1.057715154605905E-2</v>
          </cell>
          <cell r="U131">
            <v>9.4785737850196575E-3</v>
          </cell>
          <cell r="V131">
            <v>1.1617059450523709E-2</v>
          </cell>
          <cell r="W131">
            <v>7.2153507906384442E-3</v>
          </cell>
          <cell r="X131">
            <v>1.1749631678124988E-2</v>
          </cell>
          <cell r="Y131">
            <v>8.9717145156932524E-3</v>
          </cell>
          <cell r="Z131">
            <v>1.0777288368751397E-2</v>
          </cell>
          <cell r="AA131">
            <v>6.6828827547530277E-3</v>
          </cell>
          <cell r="AB131">
            <v>8.5560287696190476E-3</v>
          </cell>
          <cell r="AC131">
            <v>7.0664041647334327E-3</v>
          </cell>
          <cell r="AD131">
            <v>8.5581814908573962E-3</v>
          </cell>
          <cell r="AE131">
            <v>5.3121582725332434E-3</v>
          </cell>
          <cell r="AF131">
            <v>5.8228936979710889E-3</v>
          </cell>
          <cell r="AG131">
            <v>5.8639589301671549E-3</v>
          </cell>
        </row>
        <row r="133">
          <cell r="A133" t="str">
            <v>Total Residnetial Broadband</v>
          </cell>
          <cell r="B133">
            <v>1.2801542765972979E-2</v>
          </cell>
          <cell r="C133">
            <v>1.0790502697431323E-2</v>
          </cell>
          <cell r="D133">
            <v>1.0887201345937738E-2</v>
          </cell>
          <cell r="E133">
            <v>1.4784922962064212E-2</v>
          </cell>
          <cell r="F133">
            <v>3.733657408786565E-3</v>
          </cell>
          <cell r="G133">
            <v>1.1758337596667603E-2</v>
          </cell>
          <cell r="H133">
            <v>9.8037069156096356E-3</v>
          </cell>
          <cell r="I133">
            <v>1.4345178729959118E-2</v>
          </cell>
          <cell r="J133">
            <v>1.5375412681999691E-2</v>
          </cell>
          <cell r="K133">
            <v>1.2700895248765528E-2</v>
          </cell>
          <cell r="L133">
            <v>1.6766394872513173E-2</v>
          </cell>
          <cell r="M133">
            <v>1.34744387690371E-2</v>
          </cell>
          <cell r="N133">
            <v>1.9609561239114257E-2</v>
          </cell>
          <cell r="O133">
            <v>1.3648849044577693E-2</v>
          </cell>
          <cell r="P133">
            <v>1.8676306382460886E-2</v>
          </cell>
          <cell r="Q133">
            <v>1.7691203918333537E-2</v>
          </cell>
          <cell r="R133">
            <v>2.2600832022918738E-2</v>
          </cell>
          <cell r="S133">
            <v>1.5313447759812762E-2</v>
          </cell>
          <cell r="T133">
            <v>2.2139910510643949E-2</v>
          </cell>
          <cell r="U133">
            <v>2.1974711232936289E-2</v>
          </cell>
          <cell r="V133">
            <v>2.5086011788186056E-2</v>
          </cell>
          <cell r="W133">
            <v>1.6912350695113494E-2</v>
          </cell>
          <cell r="X133">
            <v>2.2809331740994046E-2</v>
          </cell>
          <cell r="Y133">
            <v>1.9870007118226438E-2</v>
          </cell>
          <cell r="Z133">
            <v>2.195182903490361E-2</v>
          </cell>
          <cell r="AA133">
            <v>1.354653826241705E-2</v>
          </cell>
          <cell r="AB133">
            <v>1.6278481723850321E-2</v>
          </cell>
          <cell r="AC133">
            <v>1.3678684774246389E-2</v>
          </cell>
          <cell r="AD133">
            <v>1.5919887837432194E-2</v>
          </cell>
          <cell r="AE133">
            <v>1.0303950859684463E-2</v>
          </cell>
          <cell r="AF133">
            <v>1.0945008336074601E-2</v>
          </cell>
          <cell r="AG133">
            <v>1.063624591112753E-2</v>
          </cell>
        </row>
        <row r="135">
          <cell r="A135" t="str">
            <v>Trailing 4Q Incremental Penetration</v>
          </cell>
        </row>
        <row r="136">
          <cell r="A136" t="str">
            <v>Residential DSL</v>
          </cell>
          <cell r="E136">
            <v>1.4304726410767504E-2</v>
          </cell>
          <cell r="F136">
            <v>1.3844393915664572E-2</v>
          </cell>
          <cell r="G136">
            <v>1.4917909109290143E-2</v>
          </cell>
          <cell r="H136">
            <v>1.6350168572627687E-2</v>
          </cell>
          <cell r="I136">
            <v>1.5654723700805191E-2</v>
          </cell>
          <cell r="J136">
            <v>1.6559812945126672E-2</v>
          </cell>
          <cell r="K136">
            <v>1.7548617485878867E-2</v>
          </cell>
          <cell r="L136">
            <v>1.9164524234148474E-2</v>
          </cell>
          <cell r="M136">
            <v>1.9387299788194742E-2</v>
          </cell>
          <cell r="N136">
            <v>2.4054361624877799E-2</v>
          </cell>
          <cell r="O136">
            <v>2.5946344797835461E-2</v>
          </cell>
          <cell r="P136">
            <v>2.7627996012616653E-2</v>
          </cell>
          <cell r="Q136">
            <v>3.1707367042266739E-2</v>
          </cell>
          <cell r="R136">
            <v>3.5364247973003526E-2</v>
          </cell>
          <cell r="S136">
            <v>3.6838492223513791E-2</v>
          </cell>
          <cell r="T136">
            <v>4.0838348213430409E-2</v>
          </cell>
          <cell r="U136">
            <v>4.4829162023385709E-2</v>
          </cell>
          <cell r="V136">
            <v>4.559776821257646E-2</v>
          </cell>
          <cell r="W136">
            <v>4.7224848654638926E-2</v>
          </cell>
          <cell r="X136">
            <v>4.6721789752923085E-2</v>
          </cell>
          <cell r="Y136">
            <v>4.512394490753964E-2</v>
          </cell>
          <cell r="Z136">
            <v>4.2829533236029504E-2</v>
          </cell>
          <cell r="AA136">
            <v>3.9996188839218474E-2</v>
          </cell>
          <cell r="AB136">
            <v>3.6658941730580694E-2</v>
          </cell>
          <cell r="AC136">
            <v>3.2372929737560466E-2</v>
          </cell>
          <cell r="AD136">
            <v>2.8560095417983048E-2</v>
          </cell>
          <cell r="AE136">
            <v>2.6688232497470245E-2</v>
          </cell>
          <cell r="AF136">
            <v>2.4087894181342488E-2</v>
          </cell>
          <cell r="AG136">
            <v>2.2247900552789905E-2</v>
          </cell>
        </row>
        <row r="137">
          <cell r="A137" t="str">
            <v>Cable Modem</v>
          </cell>
          <cell r="E137">
            <v>3.4959443360638748E-2</v>
          </cell>
          <cell r="F137">
            <v>2.6351890498555266E-2</v>
          </cell>
          <cell r="G137">
            <v>2.6246210204165975E-2</v>
          </cell>
          <cell r="H137">
            <v>2.3730456310500327E-2</v>
          </cell>
          <cell r="I137">
            <v>2.3986156950217732E-2</v>
          </cell>
          <cell r="J137">
            <v>3.4722822979109377E-2</v>
          </cell>
          <cell r="K137">
            <v>3.4676576090455102E-2</v>
          </cell>
          <cell r="L137">
            <v>4.0023357299089027E-2</v>
          </cell>
          <cell r="M137">
            <v>3.8929841784120747E-2</v>
          </cell>
          <cell r="N137">
            <v>3.8496928504552261E-2</v>
          </cell>
          <cell r="O137">
            <v>3.7552899127406759E-2</v>
          </cell>
          <cell r="P137">
            <v>3.7781159422573291E-2</v>
          </cell>
          <cell r="Q137">
            <v>3.7918553542219631E-2</v>
          </cell>
          <cell r="R137">
            <v>3.7252943395287327E-2</v>
          </cell>
          <cell r="S137">
            <v>3.7443297860012124E-2</v>
          </cell>
          <cell r="T137">
            <v>3.690704599827857E-2</v>
          </cell>
          <cell r="U137">
            <v>3.719973950292603E-2</v>
          </cell>
          <cell r="V137">
            <v>3.8916313079002597E-2</v>
          </cell>
          <cell r="W137">
            <v>3.8888135572240863E-2</v>
          </cell>
          <cell r="X137">
            <v>4.0060615704306801E-2</v>
          </cell>
          <cell r="Y137">
            <v>3.9553756434980394E-2</v>
          </cell>
          <cell r="Z137">
            <v>3.871398535320808E-2</v>
          </cell>
          <cell r="AA137">
            <v>3.8181517317322666E-2</v>
          </cell>
          <cell r="AB137">
            <v>3.4987914408816725E-2</v>
          </cell>
          <cell r="AC137">
            <v>3.3082604057856908E-2</v>
          </cell>
          <cell r="AD137">
            <v>3.0863497179962902E-2</v>
          </cell>
          <cell r="AE137">
            <v>2.9492772697743121E-2</v>
          </cell>
          <cell r="AF137">
            <v>2.6759637626095161E-2</v>
          </cell>
          <cell r="AG137">
            <v>2.5557192391528882E-2</v>
          </cell>
        </row>
        <row r="139">
          <cell r="A139" t="str">
            <v>Total Residnetial Broadband</v>
          </cell>
          <cell r="E139">
            <v>4.9264169771406248E-2</v>
          </cell>
          <cell r="F139">
            <v>4.0196284414219838E-2</v>
          </cell>
          <cell r="G139">
            <v>4.1164119313456114E-2</v>
          </cell>
          <cell r="H139">
            <v>4.008062488312801E-2</v>
          </cell>
          <cell r="I139">
            <v>3.9640880651022919E-2</v>
          </cell>
          <cell r="J139">
            <v>5.1282635924236049E-2</v>
          </cell>
          <cell r="K139">
            <v>5.222519357633397E-2</v>
          </cell>
          <cell r="L139">
            <v>5.9187881533237507E-2</v>
          </cell>
          <cell r="M139">
            <v>5.831714157231549E-2</v>
          </cell>
          <cell r="N139">
            <v>6.2551290129430059E-2</v>
          </cell>
          <cell r="O139">
            <v>6.3499243925242227E-2</v>
          </cell>
          <cell r="P139">
            <v>6.5409155435189936E-2</v>
          </cell>
          <cell r="Q139">
            <v>6.962592058448637E-2</v>
          </cell>
          <cell r="R139">
            <v>7.2617191368290854E-2</v>
          </cell>
          <cell r="S139">
            <v>7.4281790083525923E-2</v>
          </cell>
          <cell r="T139">
            <v>7.7745394211708979E-2</v>
          </cell>
          <cell r="U139">
            <v>8.2028901526311732E-2</v>
          </cell>
          <cell r="V139">
            <v>8.4514081291579057E-2</v>
          </cell>
          <cell r="W139">
            <v>8.6112984226879796E-2</v>
          </cell>
          <cell r="X139">
            <v>8.6782405457229886E-2</v>
          </cell>
          <cell r="Y139">
            <v>8.4677701342520034E-2</v>
          </cell>
          <cell r="Z139">
            <v>8.1543518589237585E-2</v>
          </cell>
          <cell r="AA139">
            <v>7.8177706156541155E-2</v>
          </cell>
          <cell r="AB139">
            <v>7.1646856139397419E-2</v>
          </cell>
          <cell r="AC139">
            <v>6.5455533795417367E-2</v>
          </cell>
          <cell r="AD139">
            <v>5.9423592597945954E-2</v>
          </cell>
          <cell r="AE139">
            <v>5.6181005195213365E-2</v>
          </cell>
          <cell r="AF139">
            <v>5.0847531807437646E-2</v>
          </cell>
          <cell r="AG139">
            <v>4.780509294431879E-2</v>
          </cell>
        </row>
        <row r="142">
          <cell r="A142" t="str">
            <v>PC Households (from US Census)</v>
          </cell>
          <cell r="B142">
            <v>59473000</v>
          </cell>
          <cell r="C142">
            <v>60473000</v>
          </cell>
          <cell r="D142">
            <v>61473000</v>
          </cell>
          <cell r="E142">
            <v>62413333.333333336</v>
          </cell>
          <cell r="F142">
            <v>63353666.666666672</v>
          </cell>
          <cell r="G142">
            <v>64294000.000000007</v>
          </cell>
          <cell r="H142">
            <v>65234333.333333343</v>
          </cell>
          <cell r="I142">
            <v>66174666.666666679</v>
          </cell>
          <cell r="J142">
            <v>67115000.000000015</v>
          </cell>
          <cell r="K142">
            <v>68055333.333333343</v>
          </cell>
          <cell r="L142">
            <v>68995666.666666672</v>
          </cell>
          <cell r="M142">
            <v>69936000</v>
          </cell>
          <cell r="N142">
            <v>71011000</v>
          </cell>
          <cell r="O142">
            <v>72086000</v>
          </cell>
          <cell r="P142">
            <v>73161000</v>
          </cell>
          <cell r="Q142">
            <v>74236000</v>
          </cell>
          <cell r="R142">
            <v>75361000</v>
          </cell>
          <cell r="S142">
            <v>76486000</v>
          </cell>
          <cell r="T142">
            <v>77611000</v>
          </cell>
          <cell r="U142">
            <v>78736000</v>
          </cell>
          <cell r="V142">
            <v>79536000</v>
          </cell>
          <cell r="W142">
            <v>80436000</v>
          </cell>
          <cell r="X142">
            <v>81336000</v>
          </cell>
          <cell r="Y142">
            <v>82236000</v>
          </cell>
          <cell r="Z142">
            <v>82936000</v>
          </cell>
          <cell r="AA142">
            <v>83636000</v>
          </cell>
          <cell r="AB142">
            <v>84336000</v>
          </cell>
          <cell r="AC142">
            <v>85036000</v>
          </cell>
          <cell r="AD142">
            <v>85736000</v>
          </cell>
          <cell r="AE142">
            <v>86436000</v>
          </cell>
          <cell r="AF142">
            <v>87136000</v>
          </cell>
          <cell r="AG142">
            <v>87836000</v>
          </cell>
        </row>
        <row r="143">
          <cell r="A143" t="str">
            <v>PC Penetration of Total Households</v>
          </cell>
          <cell r="B143">
            <v>0.55427237891833447</v>
          </cell>
          <cell r="C143">
            <v>0.56218664359779591</v>
          </cell>
          <cell r="D143">
            <v>0.57005798868937008</v>
          </cell>
          <cell r="E143">
            <v>0.5767850486866466</v>
          </cell>
          <cell r="F143">
            <v>0.58401498464068802</v>
          </cell>
          <cell r="G143">
            <v>0.59120527411439783</v>
          </cell>
          <cell r="H143">
            <v>0.59835606988382373</v>
          </cell>
          <cell r="I143">
            <v>0.60545730135929332</v>
          </cell>
          <cell r="J143">
            <v>0.61191905350769649</v>
          </cell>
          <cell r="K143">
            <v>0.61832836594654483</v>
          </cell>
          <cell r="L143">
            <v>0.62468552586824933</v>
          </cell>
          <cell r="M143">
            <v>0.61835543766578249</v>
          </cell>
          <cell r="N143">
            <v>0.62691992073781455</v>
          </cell>
          <cell r="O143">
            <v>0.63545736170787259</v>
          </cell>
          <cell r="P143">
            <v>0.64396782236834893</v>
          </cell>
          <cell r="Q143">
            <v>0.6523374340949033</v>
          </cell>
          <cell r="R143">
            <v>0.65817467248908301</v>
          </cell>
          <cell r="S143">
            <v>0.6685839160839161</v>
          </cell>
          <cell r="T143">
            <v>0.6790108547483984</v>
          </cell>
          <cell r="U143">
            <v>0.68347222222222226</v>
          </cell>
          <cell r="V143">
            <v>0.68862337662337658</v>
          </cell>
          <cell r="W143">
            <v>0.69222030981067129</v>
          </cell>
          <cell r="X143">
            <v>0.69856843971265725</v>
          </cell>
          <cell r="Y143">
            <v>0.70488846993985477</v>
          </cell>
          <cell r="Z143">
            <v>0.70946960283105909</v>
          </cell>
          <cell r="AA143">
            <v>0.71402963945720088</v>
          </cell>
          <cell r="AB143">
            <v>0.71856864578345458</v>
          </cell>
          <cell r="AC143">
            <v>0.72308668759570882</v>
          </cell>
          <cell r="AD143">
            <v>0.72758383050101982</v>
          </cell>
          <cell r="AE143">
            <v>0.73206013992806296</v>
          </cell>
          <cell r="AF143">
            <v>0.73651568112758348</v>
          </cell>
          <cell r="AG143">
            <v>0.74095051917284627</v>
          </cell>
        </row>
        <row r="144">
          <cell r="A144" t="str">
            <v>Incremental Penetration</v>
          </cell>
          <cell r="F144">
            <v>2.9742605722353543E-2</v>
          </cell>
          <cell r="G144">
            <v>2.9018630516601918E-2</v>
          </cell>
          <cell r="H144">
            <v>2.829808119445365E-2</v>
          </cell>
          <cell r="I144">
            <v>2.8672252672646725E-2</v>
          </cell>
          <cell r="J144">
            <v>2.7904068867008469E-2</v>
          </cell>
          <cell r="K144">
            <v>2.7123091832147006E-2</v>
          </cell>
          <cell r="L144">
            <v>2.6329455984425598E-2</v>
          </cell>
          <cell r="M144">
            <v>1.2898136306489172E-2</v>
          </cell>
          <cell r="N144">
            <v>1.5000867230118065E-2</v>
          </cell>
          <cell r="O144">
            <v>1.7128995761327759E-2</v>
          </cell>
          <cell r="P144">
            <v>1.9282296500099605E-2</v>
          </cell>
          <cell r="Q144">
            <v>3.3981996429120809E-2</v>
          </cell>
          <cell r="R144">
            <v>3.1254751751268461E-2</v>
          </cell>
          <cell r="S144">
            <v>3.3126554376043504E-2</v>
          </cell>
          <cell r="T144">
            <v>3.5043032380049466E-2</v>
          </cell>
          <cell r="U144">
            <v>3.1134788127318958E-2</v>
          </cell>
          <cell r="V144">
            <v>3.0448704134293569E-2</v>
          </cell>
          <cell r="W144">
            <v>2.3636393726755189E-2</v>
          </cell>
          <cell r="X144">
            <v>1.9557584964258856E-2</v>
          </cell>
          <cell r="Y144">
            <v>2.1416247717632508E-2</v>
          </cell>
          <cell r="Z144">
            <v>2.0846226207682506E-2</v>
          </cell>
          <cell r="AA144">
            <v>2.1809329646529596E-2</v>
          </cell>
          <cell r="AB144">
            <v>2.0000206070797333E-2</v>
          </cell>
          <cell r="AC144">
            <v>1.8198217655854054E-2</v>
          </cell>
          <cell r="AD144">
            <v>1.8114227669960736E-2</v>
          </cell>
          <cell r="AE144">
            <v>1.8030500470862076E-2</v>
          </cell>
          <cell r="AF144">
            <v>1.7947035344128892E-2</v>
          </cell>
          <cell r="AG144">
            <v>1.7863831577137446E-2</v>
          </cell>
        </row>
        <row r="146">
          <cell r="A146" t="str">
            <v>Internet Penetration of PC Households</v>
          </cell>
          <cell r="B146">
            <v>0.73069551769609054</v>
          </cell>
          <cell r="C146">
            <v>0.77179621809142196</v>
          </cell>
          <cell r="D146">
            <v>0.78719695266536516</v>
          </cell>
          <cell r="E146">
            <v>0.81553086947233489</v>
          </cell>
          <cell r="F146">
            <v>0.77706888903379046</v>
          </cell>
          <cell r="G146">
            <v>0.724393459232335</v>
          </cell>
          <cell r="H146">
            <v>0.72969380132539208</v>
          </cell>
          <cell r="I146">
            <v>0.83717837641796444</v>
          </cell>
          <cell r="J146">
            <v>0.85143653702725441</v>
          </cell>
          <cell r="K146">
            <v>0.85975297244258031</v>
          </cell>
          <cell r="L146">
            <v>0.85333964402752993</v>
          </cell>
          <cell r="M146">
            <v>0.85220773278425987</v>
          </cell>
          <cell r="N146">
            <v>0.87443900435436839</v>
          </cell>
          <cell r="O146">
            <v>0.88257230936550046</v>
          </cell>
          <cell r="P146">
            <v>0.89417746225447059</v>
          </cell>
          <cell r="Q146">
            <v>0.87693302440864274</v>
          </cell>
          <cell r="R146">
            <v>0.88071144579589156</v>
          </cell>
          <cell r="S146">
            <v>0.86921990547743078</v>
          </cell>
          <cell r="T146">
            <v>0.87165683971964214</v>
          </cell>
          <cell r="U146">
            <v>0.87017228105968558</v>
          </cell>
          <cell r="V146">
            <v>0.87956798283860005</v>
          </cell>
          <cell r="W146">
            <v>0.86773578041950239</v>
          </cell>
          <cell r="X146">
            <v>0.85912184605615227</v>
          </cell>
          <cell r="Y146">
            <v>0.85015898284022795</v>
          </cell>
          <cell r="Z146">
            <v>0.85837976607524025</v>
          </cell>
          <cell r="AA146">
            <v>0.8509886574716593</v>
          </cell>
          <cell r="AB146">
            <v>0.84978474812973026</v>
          </cell>
          <cell r="AC146">
            <v>0.8496640273296443</v>
          </cell>
          <cell r="AD146">
            <v>0.85267668346718095</v>
          </cell>
          <cell r="AE146">
            <v>0.85085857191683134</v>
          </cell>
          <cell r="AF146">
            <v>0.8513451457927711</v>
          </cell>
          <cell r="AG146">
            <v>0.85266857835276288</v>
          </cell>
        </row>
        <row r="147">
          <cell r="A147" t="str">
            <v>Incremental Penetration</v>
          </cell>
          <cell r="F147">
            <v>4.637337133769992E-2</v>
          </cell>
          <cell r="G147">
            <v>-4.7402758859086958E-2</v>
          </cell>
          <cell r="H147">
            <v>-5.750315133997308E-2</v>
          </cell>
          <cell r="I147">
            <v>2.1647506945629558E-2</v>
          </cell>
          <cell r="J147">
            <v>7.4367647993463959E-2</v>
          </cell>
          <cell r="K147">
            <v>0.13535951321024531</v>
          </cell>
          <cell r="L147">
            <v>0.12364584270213785</v>
          </cell>
          <cell r="M147">
            <v>1.5029356366295432E-2</v>
          </cell>
          <cell r="N147">
            <v>2.3002467327113973E-2</v>
          </cell>
          <cell r="O147">
            <v>2.2819336922920153E-2</v>
          </cell>
          <cell r="P147">
            <v>4.0837818226940659E-2</v>
          </cell>
          <cell r="Q147">
            <v>2.4725291624382861E-2</v>
          </cell>
          <cell r="R147">
            <v>6.2724414415231688E-3</v>
          </cell>
          <cell r="S147">
            <v>-1.3352403888069686E-2</v>
          </cell>
          <cell r="T147">
            <v>-2.2520622534828449E-2</v>
          </cell>
          <cell r="U147">
            <v>-6.7607433489571545E-3</v>
          </cell>
          <cell r="V147">
            <v>-1.1434629572915078E-3</v>
          </cell>
          <cell r="W147">
            <v>-1.4841250579283871E-3</v>
          </cell>
          <cell r="X147">
            <v>-1.2534993663489868E-2</v>
          </cell>
          <cell r="Y147">
            <v>-2.0013298219457631E-2</v>
          </cell>
          <cell r="Z147">
            <v>-2.1188216763359802E-2</v>
          </cell>
          <cell r="AA147">
            <v>-1.6747122947843085E-2</v>
          </cell>
          <cell r="AB147">
            <v>-9.3370979264220111E-3</v>
          </cell>
          <cell r="AC147">
            <v>-4.9495551058365006E-4</v>
          </cell>
          <cell r="AD147">
            <v>-5.7030826080592956E-3</v>
          </cell>
          <cell r="AE147">
            <v>-1.3008555482796336E-4</v>
          </cell>
          <cell r="AF147">
            <v>1.5603976630408356E-3</v>
          </cell>
          <cell r="AG147">
            <v>3.0045510231185846E-3</v>
          </cell>
        </row>
      </sheetData>
      <sheetData sheetId="1">
        <row r="1">
          <cell r="A1" t="str">
            <v>Annual Internet Access Summary</v>
          </cell>
        </row>
        <row r="3">
          <cell r="B3" t="str">
            <v>1999</v>
          </cell>
          <cell r="C3">
            <v>2000</v>
          </cell>
          <cell r="D3">
            <v>2001</v>
          </cell>
          <cell r="E3">
            <v>2002</v>
          </cell>
          <cell r="F3">
            <v>2003</v>
          </cell>
          <cell r="G3">
            <v>2004</v>
          </cell>
          <cell r="H3">
            <v>2005</v>
          </cell>
          <cell r="I3">
            <v>2006</v>
          </cell>
          <cell r="J3">
            <v>2007</v>
          </cell>
          <cell r="K3" t="str">
            <v>2008E</v>
          </cell>
          <cell r="L3" t="str">
            <v>2009E</v>
          </cell>
          <cell r="M3" t="str">
            <v>2010E</v>
          </cell>
          <cell r="N3" t="str">
            <v>2011E</v>
          </cell>
          <cell r="O3" t="str">
            <v>2012E</v>
          </cell>
        </row>
        <row r="4">
          <cell r="A4" t="str">
            <v>Households</v>
          </cell>
          <cell r="B4">
            <v>105867113.58048609</v>
          </cell>
          <cell r="C4">
            <v>107031651.82987143</v>
          </cell>
          <cell r="D4">
            <v>108209000</v>
          </cell>
          <cell r="E4">
            <v>109297000</v>
          </cell>
          <cell r="F4">
            <v>113100000</v>
          </cell>
          <cell r="G4">
            <v>113800000</v>
          </cell>
          <cell r="H4">
            <v>115200000</v>
          </cell>
          <cell r="I4">
            <v>116665264.8</v>
          </cell>
          <cell r="J4">
            <v>117601390.6199103</v>
          </cell>
          <cell r="K4">
            <v>118953806.61203928</v>
          </cell>
          <cell r="L4">
            <v>120321775.38807774</v>
          </cell>
          <cell r="M4">
            <v>121705475.80504064</v>
          </cell>
          <cell r="N4">
            <v>123105088.77679862</v>
          </cell>
          <cell r="O4">
            <v>124520797.29773182</v>
          </cell>
        </row>
        <row r="5">
          <cell r="A5" t="str">
            <v>Growth</v>
          </cell>
          <cell r="C5">
            <v>1.0999999999999899E-2</v>
          </cell>
          <cell r="D5">
            <v>1.0999999999999899E-2</v>
          </cell>
          <cell r="E5">
            <v>1.0054616529124205E-2</v>
          </cell>
          <cell r="F5">
            <v>3.4795099591022671E-2</v>
          </cell>
          <cell r="G5">
            <v>6.1892130857648109E-3</v>
          </cell>
          <cell r="H5">
            <v>1.2302284710017597E-2</v>
          </cell>
          <cell r="I5">
            <v>1.2719312500000024E-2</v>
          </cell>
          <cell r="J5">
            <v>8.0240320159998824E-3</v>
          </cell>
          <cell r="K5">
            <v>1.15E-2</v>
          </cell>
          <cell r="L5">
            <v>1.15E-2</v>
          </cell>
          <cell r="M5">
            <v>1.15E-2</v>
          </cell>
          <cell r="N5">
            <v>1.15E-2</v>
          </cell>
          <cell r="O5">
            <v>1.15E-2</v>
          </cell>
        </row>
        <row r="7">
          <cell r="A7" t="str">
            <v>Subscribers</v>
          </cell>
        </row>
        <row r="8">
          <cell r="A8" t="str">
            <v>Resid. DSL and RBOC- Fiber</v>
          </cell>
          <cell r="B8">
            <v>267743.09999999998</v>
          </cell>
          <cell r="C8">
            <v>1311264.92</v>
          </cell>
          <cell r="D8">
            <v>2860815.56</v>
          </cell>
          <cell r="E8">
            <v>4565833.7624999993</v>
          </cell>
          <cell r="F8">
            <v>6705708.2199999997</v>
          </cell>
          <cell r="G8">
            <v>10305393.889999993</v>
          </cell>
          <cell r="H8">
            <v>15389320.512999985</v>
          </cell>
          <cell r="I8">
            <v>20624372.235999983</v>
          </cell>
          <cell r="J8">
            <v>24479793.084499978</v>
          </cell>
          <cell r="K8">
            <v>27099868.885027893</v>
          </cell>
          <cell r="L8">
            <v>29429259.924609914</v>
          </cell>
          <cell r="M8">
            <v>31705428.63117297</v>
          </cell>
          <cell r="N8">
            <v>33639370.043149605</v>
          </cell>
          <cell r="O8">
            <v>35193405.341438755</v>
          </cell>
        </row>
        <row r="9">
          <cell r="A9" t="str">
            <v>Business DSL</v>
          </cell>
          <cell r="B9">
            <v>94071.900000000009</v>
          </cell>
          <cell r="C9">
            <v>535587.07999999996</v>
          </cell>
          <cell r="D9">
            <v>903415.44</v>
          </cell>
          <cell r="E9">
            <v>1306621.2375</v>
          </cell>
          <cell r="F9">
            <v>2071396.7799999993</v>
          </cell>
          <cell r="G9">
            <v>2616730.1100000073</v>
          </cell>
          <cell r="H9">
            <v>3118581.4870000142</v>
          </cell>
          <cell r="I9">
            <v>3596851.7640000181</v>
          </cell>
          <cell r="J9">
            <v>4269229.9155000215</v>
          </cell>
          <cell r="K9">
            <v>4726166.2118927371</v>
          </cell>
          <cell r="L9">
            <v>5132407.6321839085</v>
          </cell>
          <cell r="M9">
            <v>5529367.1776033044</v>
          </cell>
          <cell r="N9">
            <v>5866642.9259045748</v>
          </cell>
          <cell r="O9">
            <v>6137663.7618363891</v>
          </cell>
        </row>
        <row r="10">
          <cell r="B10" t="str">
            <v>_________</v>
          </cell>
          <cell r="C10" t="str">
            <v>_________</v>
          </cell>
          <cell r="D10" t="str">
            <v>_________</v>
          </cell>
          <cell r="E10" t="str">
            <v>_________</v>
          </cell>
          <cell r="F10" t="str">
            <v>_________</v>
          </cell>
          <cell r="G10" t="str">
            <v>_________</v>
          </cell>
          <cell r="H10" t="str">
            <v>_________</v>
          </cell>
          <cell r="I10" t="str">
            <v>_________</v>
          </cell>
          <cell r="J10" t="str">
            <v>_________</v>
          </cell>
          <cell r="K10" t="str">
            <v>_________</v>
          </cell>
          <cell r="L10" t="str">
            <v>_________</v>
          </cell>
          <cell r="M10" t="str">
            <v>_________</v>
          </cell>
          <cell r="N10" t="str">
            <v>_________</v>
          </cell>
          <cell r="O10" t="str">
            <v>_________</v>
          </cell>
        </row>
        <row r="11">
          <cell r="A11" t="str">
            <v>Total DSL and RBOC- Fiber</v>
          </cell>
          <cell r="B11">
            <v>361815</v>
          </cell>
          <cell r="C11">
            <v>1846852</v>
          </cell>
          <cell r="D11">
            <v>3764231</v>
          </cell>
          <cell r="E11">
            <v>5872454.9999999991</v>
          </cell>
          <cell r="F11">
            <v>8777105</v>
          </cell>
          <cell r="G11">
            <v>12922124</v>
          </cell>
          <cell r="H11">
            <v>18507902</v>
          </cell>
          <cell r="I11">
            <v>24221224</v>
          </cell>
          <cell r="J11">
            <v>28749023</v>
          </cell>
          <cell r="K11">
            <v>31826035.096920632</v>
          </cell>
          <cell r="L11">
            <v>34561667.556793824</v>
          </cell>
          <cell r="M11">
            <v>37234795.808776274</v>
          </cell>
          <cell r="N11">
            <v>39506012.969054177</v>
          </cell>
          <cell r="O11">
            <v>41331069.103275143</v>
          </cell>
        </row>
        <row r="12">
          <cell r="A12" t="str">
            <v>Cable Modem</v>
          </cell>
          <cell r="B12">
            <v>1739583.9719141878</v>
          </cell>
          <cell r="C12">
            <v>4321904.7565663988</v>
          </cell>
          <cell r="D12">
            <v>8088532.7865101639</v>
          </cell>
          <cell r="E12">
            <v>10704019.620586248</v>
          </cell>
          <cell r="F12">
            <v>15016218.450639794</v>
          </cell>
          <cell r="G12">
            <v>19321089.102545477</v>
          </cell>
          <cell r="H12">
            <v>23584255.417909764</v>
          </cell>
          <cell r="I12">
            <v>28179174.811400916</v>
          </cell>
          <cell r="J12">
            <v>32057018.182119735</v>
          </cell>
          <cell r="K12">
            <v>35076744.179192722</v>
          </cell>
          <cell r="L12">
            <v>37592470.103587978</v>
          </cell>
          <cell r="M12">
            <v>39696423.774132602</v>
          </cell>
          <cell r="N12">
            <v>41533264.519375123</v>
          </cell>
          <cell r="O12">
            <v>43135524.734351836</v>
          </cell>
        </row>
        <row r="13">
          <cell r="B13" t="str">
            <v>_________</v>
          </cell>
          <cell r="C13" t="str">
            <v>_________</v>
          </cell>
          <cell r="D13" t="str">
            <v>_________</v>
          </cell>
          <cell r="E13" t="str">
            <v>_________</v>
          </cell>
          <cell r="F13" t="str">
            <v>_________</v>
          </cell>
          <cell r="G13" t="str">
            <v>_________</v>
          </cell>
          <cell r="H13" t="str">
            <v>_________</v>
          </cell>
          <cell r="I13" t="str">
            <v>_________</v>
          </cell>
          <cell r="J13" t="str">
            <v>_________</v>
          </cell>
          <cell r="K13" t="str">
            <v>_________</v>
          </cell>
          <cell r="L13" t="str">
            <v>_________</v>
          </cell>
          <cell r="M13" t="str">
            <v>_________</v>
          </cell>
          <cell r="N13" t="str">
            <v>_________</v>
          </cell>
          <cell r="O13" t="str">
            <v>_________</v>
          </cell>
        </row>
        <row r="14">
          <cell r="A14" t="str">
            <v>Total Broadband</v>
          </cell>
          <cell r="B14">
            <v>2101398.971914188</v>
          </cell>
          <cell r="C14">
            <v>6168756.7565663988</v>
          </cell>
          <cell r="D14">
            <v>11852763.786510164</v>
          </cell>
          <cell r="E14">
            <v>16576474.620586246</v>
          </cell>
          <cell r="F14">
            <v>23793323.450639792</v>
          </cell>
          <cell r="G14">
            <v>32243213.102545477</v>
          </cell>
          <cell r="H14">
            <v>42092157.417909764</v>
          </cell>
          <cell r="I14">
            <v>52400398.81140092</v>
          </cell>
          <cell r="J14">
            <v>60806041.182119735</v>
          </cell>
          <cell r="K14">
            <v>66902779.276113354</v>
          </cell>
          <cell r="L14">
            <v>72154137.660381794</v>
          </cell>
          <cell r="M14">
            <v>76931219.582908869</v>
          </cell>
          <cell r="N14">
            <v>81039277.488429308</v>
          </cell>
          <cell r="O14">
            <v>84466593.837626979</v>
          </cell>
        </row>
        <row r="15">
          <cell r="A15" t="str">
            <v>Dial-Up</v>
          </cell>
          <cell r="B15">
            <v>37866158.066862293</v>
          </cell>
          <cell r="C15">
            <v>44749785.066862293</v>
          </cell>
          <cell r="D15">
            <v>49948242.066862293</v>
          </cell>
          <cell r="E15">
            <v>50172662.483642191</v>
          </cell>
          <cell r="F15">
            <v>42024115.921511337</v>
          </cell>
          <cell r="G15">
            <v>35969559.599605657</v>
          </cell>
          <cell r="H15">
            <v>29224559.599605657</v>
          </cell>
          <cell r="I15">
            <v>20583153.599605657</v>
          </cell>
          <cell r="J15">
            <v>15049449.961383922</v>
          </cell>
          <cell r="K15">
            <v>11844100.18397267</v>
          </cell>
          <cell r="L15">
            <v>10030505.384302542</v>
          </cell>
          <cell r="M15">
            <v>8400270.0645994283</v>
          </cell>
          <cell r="N15">
            <v>7339058.2768666241</v>
          </cell>
          <cell r="O15">
            <v>6565167.667907102</v>
          </cell>
        </row>
        <row r="16">
          <cell r="A16" t="str">
            <v>Other</v>
          </cell>
          <cell r="B16">
            <v>0</v>
          </cell>
          <cell r="C16">
            <v>0</v>
          </cell>
          <cell r="D16">
            <v>0</v>
          </cell>
          <cell r="E16">
            <v>0</v>
          </cell>
          <cell r="F16">
            <v>56369</v>
          </cell>
          <cell r="G16">
            <v>156369</v>
          </cell>
          <cell r="H16">
            <v>261108</v>
          </cell>
          <cell r="I16">
            <v>465769</v>
          </cell>
          <cell r="J16">
            <v>665769</v>
          </cell>
          <cell r="K16">
            <v>865769</v>
          </cell>
          <cell r="L16">
            <v>1065769</v>
          </cell>
          <cell r="M16">
            <v>1265769</v>
          </cell>
          <cell r="N16">
            <v>1465769</v>
          </cell>
          <cell r="O16">
            <v>1665769</v>
          </cell>
        </row>
        <row r="17">
          <cell r="B17" t="str">
            <v>_________</v>
          </cell>
          <cell r="C17" t="str">
            <v>_________</v>
          </cell>
          <cell r="D17" t="str">
            <v>_________</v>
          </cell>
          <cell r="E17" t="str">
            <v>_________</v>
          </cell>
          <cell r="F17" t="str">
            <v>_________</v>
          </cell>
          <cell r="G17" t="str">
            <v>_________</v>
          </cell>
          <cell r="H17" t="str">
            <v>_________</v>
          </cell>
          <cell r="I17" t="str">
            <v>_________</v>
          </cell>
          <cell r="J17" t="str">
            <v>_________</v>
          </cell>
          <cell r="K17" t="str">
            <v>_________</v>
          </cell>
          <cell r="L17" t="str">
            <v>_________</v>
          </cell>
          <cell r="M17" t="str">
            <v>_________</v>
          </cell>
          <cell r="N17" t="str">
            <v>_________</v>
          </cell>
          <cell r="O17" t="str">
            <v>_________</v>
          </cell>
        </row>
        <row r="18">
          <cell r="A18" t="str">
            <v>Internet Subscriptions</v>
          </cell>
          <cell r="B18">
            <v>39967557.03877648</v>
          </cell>
          <cell r="C18">
            <v>50918541.82342869</v>
          </cell>
          <cell r="D18">
            <v>61801005.853372455</v>
          </cell>
          <cell r="E18">
            <v>66749137.104228437</v>
          </cell>
          <cell r="F18">
            <v>65873808.372151129</v>
          </cell>
          <cell r="G18">
            <v>68369141.702151135</v>
          </cell>
          <cell r="H18">
            <v>71577825.017515421</v>
          </cell>
          <cell r="I18">
            <v>73449321.41100657</v>
          </cell>
          <cell r="J18">
            <v>76521260.143503651</v>
          </cell>
          <cell r="K18">
            <v>79612648.460086018</v>
          </cell>
          <cell r="L18">
            <v>83250412.044684336</v>
          </cell>
          <cell r="M18">
            <v>86597258.647508293</v>
          </cell>
          <cell r="N18">
            <v>89844104.765295938</v>
          </cell>
          <cell r="O18">
            <v>92697530.505534083</v>
          </cell>
        </row>
        <row r="19">
          <cell r="A19" t="str">
            <v>Dial-Up Overlap</v>
          </cell>
          <cell r="B19">
            <v>-1050699.485957094</v>
          </cell>
          <cell r="C19">
            <v>-3084378.3782831994</v>
          </cell>
          <cell r="D19">
            <v>-9989648.413372457</v>
          </cell>
          <cell r="E19">
            <v>-10034532.496728435</v>
          </cell>
          <cell r="F19">
            <v>-4202411.5921511278</v>
          </cell>
          <cell r="G19">
            <v>-652411.59215112776</v>
          </cell>
          <cell r="H19">
            <v>0</v>
          </cell>
          <cell r="I19">
            <v>0</v>
          </cell>
          <cell r="J19">
            <v>0</v>
          </cell>
          <cell r="K19">
            <v>0</v>
          </cell>
          <cell r="L19">
            <v>0</v>
          </cell>
          <cell r="M19">
            <v>0</v>
          </cell>
          <cell r="N19">
            <v>0</v>
          </cell>
          <cell r="O19">
            <v>0</v>
          </cell>
        </row>
        <row r="20">
          <cell r="B20" t="str">
            <v>_________</v>
          </cell>
          <cell r="C20" t="str">
            <v>_________</v>
          </cell>
          <cell r="D20" t="str">
            <v>_________</v>
          </cell>
          <cell r="E20" t="str">
            <v>_________</v>
          </cell>
          <cell r="F20" t="str">
            <v>_________</v>
          </cell>
          <cell r="G20" t="str">
            <v>_________</v>
          </cell>
          <cell r="H20" t="str">
            <v>_________</v>
          </cell>
          <cell r="I20" t="str">
            <v>_________</v>
          </cell>
          <cell r="J20" t="str">
            <v>_________</v>
          </cell>
          <cell r="K20" t="str">
            <v>_________</v>
          </cell>
          <cell r="L20" t="str">
            <v>_________</v>
          </cell>
          <cell r="M20" t="str">
            <v>_________</v>
          </cell>
          <cell r="N20" t="str">
            <v>_________</v>
          </cell>
          <cell r="O20" t="str">
            <v>_________</v>
          </cell>
        </row>
        <row r="21">
          <cell r="A21" t="str">
            <v>Total Subscribers</v>
          </cell>
          <cell r="B21">
            <v>38916857.552819386</v>
          </cell>
          <cell r="C21">
            <v>47834163.445145488</v>
          </cell>
          <cell r="D21">
            <v>51811357.439999998</v>
          </cell>
          <cell r="E21">
            <v>56714604.607500002</v>
          </cell>
          <cell r="F21">
            <v>61671396.780000001</v>
          </cell>
          <cell r="G21">
            <v>67716730.110000014</v>
          </cell>
          <cell r="H21">
            <v>71577825.017515421</v>
          </cell>
          <cell r="I21">
            <v>73449321.41100657</v>
          </cell>
          <cell r="J21">
            <v>76521260.143503651</v>
          </cell>
          <cell r="K21">
            <v>79612648.460086018</v>
          </cell>
          <cell r="L21">
            <v>83250412.044684336</v>
          </cell>
          <cell r="M21">
            <v>86597258.647508293</v>
          </cell>
          <cell r="N21">
            <v>89844104.765295938</v>
          </cell>
          <cell r="O21">
            <v>92697530.505534083</v>
          </cell>
        </row>
        <row r="23">
          <cell r="A23" t="str">
            <v>Residential Broadband Subs</v>
          </cell>
          <cell r="B23">
            <v>2007327.0719141876</v>
          </cell>
          <cell r="C23">
            <v>5633169.6765663987</v>
          </cell>
          <cell r="D23">
            <v>10949348.346510164</v>
          </cell>
          <cell r="E23">
            <v>15269853.383086247</v>
          </cell>
          <cell r="F23">
            <v>21721926.670639794</v>
          </cell>
          <cell r="G23">
            <v>29626482.992545471</v>
          </cell>
          <cell r="H23">
            <v>38973575.930909753</v>
          </cell>
          <cell r="I23">
            <v>48803547.047400899</v>
          </cell>
          <cell r="J23">
            <v>56536811.266619712</v>
          </cell>
          <cell r="K23">
            <v>62176613.064220615</v>
          </cell>
          <cell r="L23">
            <v>67021730.028197892</v>
          </cell>
          <cell r="M23">
            <v>71401852.405305564</v>
          </cell>
          <cell r="N23">
            <v>75172634.562524736</v>
          </cell>
          <cell r="O23">
            <v>78328930.075790584</v>
          </cell>
        </row>
        <row r="24">
          <cell r="A24" t="str">
            <v xml:space="preserve">   as % of Total HH</v>
          </cell>
          <cell r="B24">
            <v>1.8960817991775184E-2</v>
          </cell>
          <cell r="C24">
            <v>5.2630876757096254E-2</v>
          </cell>
          <cell r="D24">
            <v>0.10118703940069831</v>
          </cell>
          <cell r="E24">
            <v>0.13970972106358132</v>
          </cell>
          <cell r="F24">
            <v>0.1920594754256392</v>
          </cell>
          <cell r="G24">
            <v>0.26033816337913418</v>
          </cell>
          <cell r="H24">
            <v>0.33831229106692495</v>
          </cell>
          <cell r="I24">
            <v>0.41832114409601806</v>
          </cell>
          <cell r="J24">
            <v>0.4807495129827814</v>
          </cell>
          <cell r="K24">
            <v>0.52269544653586342</v>
          </cell>
          <cell r="L24">
            <v>0.55702078706892855</v>
          </cell>
          <cell r="M24">
            <v>0.58667740241765143</v>
          </cell>
          <cell r="N24">
            <v>0.61063791358633401</v>
          </cell>
          <cell r="O24">
            <v>0.62904295327072535</v>
          </cell>
        </row>
        <row r="25">
          <cell r="A25" t="str">
            <v xml:space="preserve">   as % of Total Internet HH</v>
          </cell>
          <cell r="B25">
            <v>5.1704869657348031E-2</v>
          </cell>
          <cell r="C25">
            <v>0.11909808094599447</v>
          </cell>
          <cell r="D25">
            <v>0.2150813393028177</v>
          </cell>
          <cell r="E25">
            <v>0.27558940886041933</v>
          </cell>
          <cell r="F25">
            <v>0.36446185688992944</v>
          </cell>
          <cell r="G25">
            <v>0.4550919046473958</v>
          </cell>
          <cell r="H25">
            <v>0.56929603543657992</v>
          </cell>
          <cell r="I25">
            <v>0.69866602131643196</v>
          </cell>
          <cell r="J25">
            <v>0.78249443078911607</v>
          </cell>
          <cell r="K25">
            <v>0.83027819170556239</v>
          </cell>
          <cell r="L25">
            <v>0.85795496866882448</v>
          </cell>
          <cell r="M25">
            <v>0.88076612220526584</v>
          </cell>
          <cell r="N25">
            <v>0.89515249587197521</v>
          </cell>
          <cell r="O25">
            <v>0.90491047436245753</v>
          </cell>
        </row>
        <row r="26">
          <cell r="A26" t="str">
            <v>% Change</v>
          </cell>
          <cell r="C26">
            <v>1.8063038432469338</v>
          </cell>
          <cell r="D26">
            <v>0.94372777231594962</v>
          </cell>
          <cell r="E26">
            <v>0.3945901527512492</v>
          </cell>
          <cell r="F26">
            <v>0.42253668883947682</v>
          </cell>
          <cell r="G26">
            <v>0.36389756957377939</v>
          </cell>
          <cell r="H26">
            <v>0.31549789223095326</v>
          </cell>
          <cell r="I26">
            <v>0.2522214316160567</v>
          </cell>
          <cell r="J26">
            <v>0.15845701157147052</v>
          </cell>
          <cell r="K26">
            <v>9.9754508102771977E-2</v>
          </cell>
          <cell r="L26">
            <v>7.7925070620570525E-2</v>
          </cell>
          <cell r="M26">
            <v>6.5353764745625487E-2</v>
          </cell>
          <cell r="N26">
            <v>5.2810704907412021E-2</v>
          </cell>
          <cell r="O26">
            <v>4.1987294068303482E-2</v>
          </cell>
        </row>
        <row r="27">
          <cell r="A27" t="str">
            <v>Total Residential Subscribers</v>
          </cell>
          <cell r="B27">
            <v>38822785.652819388</v>
          </cell>
          <cell r="C27">
            <v>47298576.36514549</v>
          </cell>
          <cell r="D27">
            <v>50907942</v>
          </cell>
          <cell r="E27">
            <v>55407983.370000005</v>
          </cell>
          <cell r="F27">
            <v>59600000</v>
          </cell>
          <cell r="G27">
            <v>65100000.000000007</v>
          </cell>
          <cell r="H27">
            <v>68459243.530515403</v>
          </cell>
          <cell r="I27">
            <v>69852469.647006556</v>
          </cell>
          <cell r="J27">
            <v>72252030.228003636</v>
          </cell>
          <cell r="K27">
            <v>74886482.248193279</v>
          </cell>
          <cell r="L27">
            <v>78118004.412500426</v>
          </cell>
          <cell r="M27">
            <v>81067891.469904989</v>
          </cell>
          <cell r="N27">
            <v>83977461.839391366</v>
          </cell>
          <cell r="O27">
            <v>86559866.743697688</v>
          </cell>
        </row>
        <row r="28">
          <cell r="A28" t="str">
            <v xml:space="preserve">   as % of Total HH</v>
          </cell>
          <cell r="C28">
            <v>0.44191204710478871</v>
          </cell>
          <cell r="D28">
            <v>0.47045940725817631</v>
          </cell>
          <cell r="E28">
            <v>0.50694880344382742</v>
          </cell>
          <cell r="F28">
            <v>0.52696728558797523</v>
          </cell>
          <cell r="G28">
            <v>0.57205623901581726</v>
          </cell>
          <cell r="H28">
            <v>0.59426426675794619</v>
          </cell>
          <cell r="I28">
            <v>0.59874264860886472</v>
          </cell>
          <cell r="J28">
            <v>0.61438074709102231</v>
          </cell>
          <cell r="K28">
            <v>0.62954254580882019</v>
          </cell>
          <cell r="L28">
            <v>0.6492424514228109</v>
          </cell>
          <cell r="M28">
            <v>0.6660989650109681</v>
          </cell>
          <cell r="N28">
            <v>0.6821607674695771</v>
          </cell>
          <cell r="O28">
            <v>0.69514385245005494</v>
          </cell>
        </row>
        <row r="30">
          <cell r="A30" t="str">
            <v>Subscription Market Share</v>
          </cell>
        </row>
        <row r="31">
          <cell r="A31" t="str">
            <v>Resid. DSL and RBOC- Fiber</v>
          </cell>
          <cell r="B31">
            <v>6.6990108937665599E-3</v>
          </cell>
          <cell r="C31">
            <v>2.5752208783729535E-2</v>
          </cell>
          <cell r="D31">
            <v>4.6290760490007243E-2</v>
          </cell>
          <cell r="E31">
            <v>6.8402888195700159E-2</v>
          </cell>
          <cell r="F31">
            <v>0.10179627359809534</v>
          </cell>
          <cell r="G31">
            <v>0.15073165515072934</v>
          </cell>
          <cell r="H31">
            <v>0.21500123130640178</v>
          </cell>
          <cell r="I31">
            <v>0.28079731493488469</v>
          </cell>
          <cell r="J31">
            <v>0.31990838936253735</v>
          </cell>
          <cell r="K31">
            <v>0.34039652503979279</v>
          </cell>
          <cell r="L31">
            <v>0.35350287406161873</v>
          </cell>
          <cell r="M31">
            <v>0.36612508440052388</v>
          </cell>
          <cell r="N31">
            <v>0.37441933592668486</v>
          </cell>
          <cell r="O31">
            <v>0.37965849952537511</v>
          </cell>
        </row>
        <row r="32">
          <cell r="A32" t="str">
            <v>Business DSL</v>
          </cell>
          <cell r="B32">
            <v>2.353706530242305E-3</v>
          </cell>
          <cell r="C32">
            <v>1.0518507813072626E-2</v>
          </cell>
          <cell r="D32">
            <v>1.4618134891581234E-2</v>
          </cell>
          <cell r="E32">
            <v>1.9575103052788798E-2</v>
          </cell>
          <cell r="F32">
            <v>3.1444922210929968E-2</v>
          </cell>
          <cell r="G32">
            <v>3.827355506962106E-2</v>
          </cell>
          <cell r="H32">
            <v>4.3569100992337823E-2</v>
          </cell>
          <cell r="I32">
            <v>4.8970524096101732E-2</v>
          </cell>
          <cell r="J32">
            <v>5.5791421985128695E-2</v>
          </cell>
          <cell r="K32">
            <v>5.9364514349277191E-2</v>
          </cell>
          <cell r="L32">
            <v>6.1650236991368984E-2</v>
          </cell>
          <cell r="M32">
            <v>6.3851526756873889E-2</v>
          </cell>
          <cell r="N32">
            <v>6.5298028637830907E-2</v>
          </cell>
          <cell r="O32">
            <v>6.6211728924860283E-2</v>
          </cell>
        </row>
        <row r="33">
          <cell r="B33" t="str">
            <v>___</v>
          </cell>
          <cell r="C33" t="str">
            <v>___</v>
          </cell>
          <cell r="D33" t="str">
            <v>___</v>
          </cell>
          <cell r="E33" t="str">
            <v>___</v>
          </cell>
          <cell r="F33" t="str">
            <v>___</v>
          </cell>
          <cell r="G33" t="str">
            <v>___</v>
          </cell>
          <cell r="H33" t="str">
            <v>___</v>
          </cell>
          <cell r="I33" t="str">
            <v>___</v>
          </cell>
          <cell r="J33" t="str">
            <v>___</v>
          </cell>
          <cell r="K33" t="str">
            <v>___</v>
          </cell>
          <cell r="L33" t="str">
            <v>___</v>
          </cell>
          <cell r="M33" t="str">
            <v>___</v>
          </cell>
          <cell r="N33" t="str">
            <v>___</v>
          </cell>
          <cell r="O33" t="str">
            <v>___</v>
          </cell>
        </row>
        <row r="34">
          <cell r="A34" t="str">
            <v>Total DSL and RBOC- Fiber</v>
          </cell>
          <cell r="B34">
            <v>9.0527174240088645E-3</v>
          </cell>
          <cell r="C34">
            <v>3.6270716596802165E-2</v>
          </cell>
          <cell r="D34">
            <v>6.0908895381588481E-2</v>
          </cell>
          <cell r="E34">
            <v>8.7977991248488957E-2</v>
          </cell>
          <cell r="F34">
            <v>0.13324119580902533</v>
          </cell>
          <cell r="G34">
            <v>0.18900521022035038</v>
          </cell>
          <cell r="H34">
            <v>0.2585703322987396</v>
          </cell>
          <cell r="I34">
            <v>0.32976783903098644</v>
          </cell>
          <cell r="J34">
            <v>0.37569981134766606</v>
          </cell>
          <cell r="K34">
            <v>0.39976103938907004</v>
          </cell>
          <cell r="L34">
            <v>0.41515311105298774</v>
          </cell>
          <cell r="M34">
            <v>0.42997661115739777</v>
          </cell>
          <cell r="N34">
            <v>0.43971736456451571</v>
          </cell>
          <cell r="O34">
            <v>0.44587022845023538</v>
          </cell>
        </row>
        <row r="35">
          <cell r="A35" t="str">
            <v>Cable Modem</v>
          </cell>
          <cell r="B35">
            <v>4.3524901214914022E-2</v>
          </cell>
          <cell r="C35">
            <v>8.4878800566472623E-2</v>
          </cell>
          <cell r="D35">
            <v>0.13088027734857291</v>
          </cell>
          <cell r="E35">
            <v>0.16036191754616957</v>
          </cell>
          <cell r="F35">
            <v>0.22795430872625946</v>
          </cell>
          <cell r="G35">
            <v>0.28259955619623595</v>
          </cell>
          <cell r="H35">
            <v>0.32949108766770419</v>
          </cell>
          <cell r="I35">
            <v>0.38365466514954344</v>
          </cell>
          <cell r="J35">
            <v>0.41892956443741008</v>
          </cell>
          <cell r="K35">
            <v>0.44059260504037279</v>
          </cell>
          <cell r="L35">
            <v>0.45155896746085011</v>
          </cell>
          <cell r="M35">
            <v>0.45840277618620445</v>
          </cell>
          <cell r="N35">
            <v>0.46228146663461628</v>
          </cell>
          <cell r="O35">
            <v>0.46533628780732866</v>
          </cell>
        </row>
        <row r="36">
          <cell r="B36" t="str">
            <v>___</v>
          </cell>
          <cell r="C36" t="str">
            <v>___</v>
          </cell>
          <cell r="D36" t="str">
            <v>___</v>
          </cell>
          <cell r="E36" t="str">
            <v>___</v>
          </cell>
          <cell r="F36" t="str">
            <v>___</v>
          </cell>
          <cell r="G36" t="str">
            <v>___</v>
          </cell>
          <cell r="H36" t="str">
            <v>___</v>
          </cell>
          <cell r="I36" t="str">
            <v>___</v>
          </cell>
          <cell r="J36" t="str">
            <v>___</v>
          </cell>
          <cell r="K36" t="str">
            <v>___</v>
          </cell>
          <cell r="L36" t="str">
            <v>___</v>
          </cell>
          <cell r="M36" t="str">
            <v>___</v>
          </cell>
          <cell r="N36" t="str">
            <v>___</v>
          </cell>
          <cell r="O36" t="str">
            <v>___</v>
          </cell>
        </row>
        <row r="37">
          <cell r="A37" t="str">
            <v>Total Broadband</v>
          </cell>
          <cell r="B37">
            <v>5.2577618638922893E-2</v>
          </cell>
          <cell r="C37">
            <v>0.12114951716327478</v>
          </cell>
          <cell r="D37">
            <v>0.19178917273016138</v>
          </cell>
          <cell r="E37">
            <v>0.2483399087946585</v>
          </cell>
          <cell r="F37">
            <v>0.36119550453528476</v>
          </cell>
          <cell r="G37">
            <v>0.47160476641658633</v>
          </cell>
          <cell r="H37">
            <v>0.58806141996644379</v>
          </cell>
          <cell r="I37">
            <v>0.71342250418052988</v>
          </cell>
          <cell r="J37">
            <v>0.7946293757850762</v>
          </cell>
          <cell r="K37">
            <v>0.84035364442944283</v>
          </cell>
          <cell r="L37">
            <v>0.8667120785138378</v>
          </cell>
          <cell r="M37">
            <v>0.88837938734360211</v>
          </cell>
          <cell r="N37">
            <v>0.90199883119913205</v>
          </cell>
          <cell r="O37">
            <v>0.91120651625756399</v>
          </cell>
        </row>
        <row r="38">
          <cell r="A38" t="str">
            <v>Dial-Up</v>
          </cell>
          <cell r="B38">
            <v>0.94742238136107715</v>
          </cell>
          <cell r="C38">
            <v>0.87885048283672529</v>
          </cell>
          <cell r="D38">
            <v>0.80821082726983862</v>
          </cell>
          <cell r="E38">
            <v>0.7516600912053415</v>
          </cell>
          <cell r="F38">
            <v>0.63794878359086171</v>
          </cell>
          <cell r="G38">
            <v>0.52610810526635476</v>
          </cell>
          <cell r="H38">
            <v>0.40829069048206301</v>
          </cell>
          <cell r="I38">
            <v>0.28023613022136401</v>
          </cell>
          <cell r="J38">
            <v>0.19667017941368234</v>
          </cell>
          <cell r="K38">
            <v>0.14877158859889877</v>
          </cell>
          <cell r="L38">
            <v>0.12048595481928313</v>
          </cell>
          <cell r="M38">
            <v>9.7003879750887853E-2</v>
          </cell>
          <cell r="N38">
            <v>8.1686586961256927E-2</v>
          </cell>
          <cell r="O38">
            <v>7.082354440407837E-2</v>
          </cell>
        </row>
        <row r="39">
          <cell r="A39" t="str">
            <v>Other</v>
          </cell>
          <cell r="B39">
            <v>0</v>
          </cell>
          <cell r="C39">
            <v>0</v>
          </cell>
          <cell r="D39">
            <v>0</v>
          </cell>
          <cell r="E39">
            <v>0</v>
          </cell>
          <cell r="F39">
            <v>8.5571187385350279E-4</v>
          </cell>
          <cell r="G39">
            <v>2.2871283170588651E-3</v>
          </cell>
          <cell r="H39">
            <v>3.6478895514931568E-3</v>
          </cell>
          <cell r="I39">
            <v>6.3413655981061703E-3</v>
          </cell>
          <cell r="J39">
            <v>8.7004448012415695E-3</v>
          </cell>
          <cell r="K39">
            <v>1.087476697165847E-2</v>
          </cell>
          <cell r="L39">
            <v>1.2801966666879109E-2</v>
          </cell>
          <cell r="M39">
            <v>1.461673290551006E-2</v>
          </cell>
          <cell r="N39">
            <v>1.6314581839610941E-2</v>
          </cell>
          <cell r="O39">
            <v>1.7969939338357593E-2</v>
          </cell>
        </row>
        <row r="41">
          <cell r="A41" t="str">
            <v>Subscription Net Additions</v>
          </cell>
        </row>
        <row r="42">
          <cell r="A42" t="str">
            <v>Resid. DSL and RBOC- Fiber</v>
          </cell>
          <cell r="C42">
            <v>1043521.82</v>
          </cell>
          <cell r="D42">
            <v>1549550.6400000001</v>
          </cell>
          <cell r="E42">
            <v>1705018.2024999992</v>
          </cell>
          <cell r="F42">
            <v>2139874.4575000005</v>
          </cell>
          <cell r="G42">
            <v>3599685.6699999934</v>
          </cell>
          <cell r="H42">
            <v>5083926.6229999922</v>
          </cell>
          <cell r="I42">
            <v>5235051.7229999974</v>
          </cell>
          <cell r="J42">
            <v>3855420.8484999947</v>
          </cell>
          <cell r="K42">
            <v>2620075.8005279154</v>
          </cell>
          <cell r="L42">
            <v>2329391.0395820215</v>
          </cell>
          <cell r="M42">
            <v>2276168.7065630555</v>
          </cell>
          <cell r="N42">
            <v>1933941.4119766355</v>
          </cell>
          <cell r="O42">
            <v>1554035.29828915</v>
          </cell>
        </row>
        <row r="43">
          <cell r="A43" t="str">
            <v>Business DSL</v>
          </cell>
          <cell r="C43">
            <v>441515.17999999993</v>
          </cell>
          <cell r="D43">
            <v>367828.36</v>
          </cell>
          <cell r="E43">
            <v>403205.7975000001</v>
          </cell>
          <cell r="F43">
            <v>764775.54249999928</v>
          </cell>
          <cell r="G43">
            <v>545333.33000000799</v>
          </cell>
          <cell r="H43">
            <v>501851.37700000685</v>
          </cell>
          <cell r="I43">
            <v>478270.27700000396</v>
          </cell>
          <cell r="J43">
            <v>672378.15150000341</v>
          </cell>
          <cell r="K43">
            <v>456936.29639271554</v>
          </cell>
          <cell r="L43">
            <v>406241.42029117141</v>
          </cell>
          <cell r="M43">
            <v>396959.5454193959</v>
          </cell>
          <cell r="N43">
            <v>337275.74830127042</v>
          </cell>
          <cell r="O43">
            <v>271020.83593181428</v>
          </cell>
        </row>
        <row r="44">
          <cell r="C44" t="str">
            <v>_________</v>
          </cell>
          <cell r="D44" t="str">
            <v>_________</v>
          </cell>
          <cell r="E44" t="str">
            <v>_________</v>
          </cell>
          <cell r="F44" t="str">
            <v>_________</v>
          </cell>
          <cell r="G44" t="str">
            <v>_________</v>
          </cell>
          <cell r="H44" t="str">
            <v>_________</v>
          </cell>
          <cell r="I44" t="str">
            <v>_________</v>
          </cell>
          <cell r="J44" t="str">
            <v>_________</v>
          </cell>
          <cell r="K44" t="str">
            <v>_________</v>
          </cell>
          <cell r="L44" t="str">
            <v>_________</v>
          </cell>
          <cell r="M44" t="str">
            <v>_________</v>
          </cell>
          <cell r="N44" t="str">
            <v>_________</v>
          </cell>
          <cell r="O44" t="str">
            <v>_________</v>
          </cell>
        </row>
        <row r="45">
          <cell r="A45" t="str">
            <v>Total DSL and RBOC- Fiber</v>
          </cell>
          <cell r="C45">
            <v>1485037</v>
          </cell>
          <cell r="D45">
            <v>1917379</v>
          </cell>
          <cell r="E45">
            <v>2108223.9999999991</v>
          </cell>
          <cell r="F45">
            <v>2904650</v>
          </cell>
          <cell r="G45">
            <v>4145019.0000000014</v>
          </cell>
          <cell r="H45">
            <v>5585777.9999999991</v>
          </cell>
          <cell r="I45">
            <v>5713322.0000000019</v>
          </cell>
          <cell r="J45">
            <v>4527798.9999999981</v>
          </cell>
          <cell r="K45">
            <v>3077012.0969206309</v>
          </cell>
          <cell r="L45">
            <v>2735632.4598731929</v>
          </cell>
          <cell r="M45">
            <v>2673128.2519824514</v>
          </cell>
          <cell r="N45">
            <v>2271217.1602779059</v>
          </cell>
          <cell r="O45">
            <v>1825056.1342209643</v>
          </cell>
        </row>
        <row r="46">
          <cell r="A46" t="str">
            <v>Cable Modem</v>
          </cell>
          <cell r="C46">
            <v>2582320.7846522108</v>
          </cell>
          <cell r="D46">
            <v>3766628.0299437651</v>
          </cell>
          <cell r="E46">
            <v>2615486.8340760842</v>
          </cell>
          <cell r="F46">
            <v>4312198.8300535455</v>
          </cell>
          <cell r="G46">
            <v>4304870.6519056838</v>
          </cell>
          <cell r="H46">
            <v>4263166.3153642863</v>
          </cell>
          <cell r="I46">
            <v>4594919.3934911527</v>
          </cell>
          <cell r="J46">
            <v>3877843.3707188182</v>
          </cell>
          <cell r="K46">
            <v>3019725.9970729873</v>
          </cell>
          <cell r="L46">
            <v>2515725.9243952557</v>
          </cell>
          <cell r="M46">
            <v>2103953.6705446243</v>
          </cell>
          <cell r="N46">
            <v>1836840.7452425212</v>
          </cell>
          <cell r="O46">
            <v>1602260.2149767131</v>
          </cell>
        </row>
        <row r="47">
          <cell r="C47" t="str">
            <v>_________</v>
          </cell>
          <cell r="D47" t="str">
            <v>_________</v>
          </cell>
          <cell r="E47" t="str">
            <v>_________</v>
          </cell>
          <cell r="F47" t="str">
            <v>_________</v>
          </cell>
          <cell r="G47" t="str">
            <v>_________</v>
          </cell>
          <cell r="H47" t="str">
            <v>_________</v>
          </cell>
          <cell r="I47" t="str">
            <v>_________</v>
          </cell>
          <cell r="J47" t="str">
            <v>_________</v>
          </cell>
          <cell r="K47" t="str">
            <v>_________</v>
          </cell>
          <cell r="L47" t="str">
            <v>_________</v>
          </cell>
          <cell r="M47" t="str">
            <v>_________</v>
          </cell>
          <cell r="N47" t="str">
            <v>_________</v>
          </cell>
          <cell r="O47" t="str">
            <v>_________</v>
          </cell>
        </row>
        <row r="48">
          <cell r="A48" t="str">
            <v>Total Broadband</v>
          </cell>
          <cell r="C48">
            <v>4067357.7846522108</v>
          </cell>
          <cell r="D48">
            <v>5684007.0299437651</v>
          </cell>
          <cell r="E48">
            <v>4723710.8340760833</v>
          </cell>
          <cell r="F48">
            <v>7216848.8300535455</v>
          </cell>
          <cell r="G48">
            <v>8449889.6519056857</v>
          </cell>
          <cell r="H48">
            <v>9848944.3153642863</v>
          </cell>
          <cell r="I48">
            <v>10308241.393491155</v>
          </cell>
          <cell r="J48">
            <v>8405642.3707188163</v>
          </cell>
          <cell r="K48">
            <v>6096738.0939936182</v>
          </cell>
          <cell r="L48">
            <v>5251358.3842684487</v>
          </cell>
          <cell r="M48">
            <v>4777081.9225270757</v>
          </cell>
          <cell r="N48">
            <v>4108057.905520427</v>
          </cell>
          <cell r="O48">
            <v>3427316.3491976773</v>
          </cell>
        </row>
        <row r="49">
          <cell r="A49" t="str">
            <v>Dial-Up</v>
          </cell>
          <cell r="C49">
            <v>6883627</v>
          </cell>
          <cell r="D49">
            <v>5198457</v>
          </cell>
          <cell r="E49">
            <v>224420.41677989811</v>
          </cell>
          <cell r="F49">
            <v>-8148546.5621308535</v>
          </cell>
          <cell r="G49">
            <v>-6054556.32190568</v>
          </cell>
          <cell r="H49">
            <v>-6745000</v>
          </cell>
          <cell r="I49">
            <v>-8641406</v>
          </cell>
          <cell r="J49">
            <v>-5533703.6382217351</v>
          </cell>
          <cell r="K49">
            <v>-3205349.7774112523</v>
          </cell>
          <cell r="L49">
            <v>-1813594.7996701272</v>
          </cell>
          <cell r="M49">
            <v>-1630235.3197031145</v>
          </cell>
          <cell r="N49">
            <v>-1061211.787732803</v>
          </cell>
          <cell r="O49">
            <v>-773890.60895952256</v>
          </cell>
        </row>
        <row r="50">
          <cell r="A50" t="str">
            <v>Other</v>
          </cell>
          <cell r="C50">
            <v>0</v>
          </cell>
          <cell r="D50">
            <v>0</v>
          </cell>
          <cell r="E50">
            <v>0</v>
          </cell>
          <cell r="F50">
            <v>56369</v>
          </cell>
          <cell r="G50">
            <v>100000</v>
          </cell>
          <cell r="H50">
            <v>104739</v>
          </cell>
          <cell r="I50">
            <v>204661</v>
          </cell>
          <cell r="J50">
            <v>200000</v>
          </cell>
          <cell r="K50">
            <v>200000</v>
          </cell>
          <cell r="L50">
            <v>200000</v>
          </cell>
          <cell r="M50">
            <v>200000</v>
          </cell>
          <cell r="N50">
            <v>200000</v>
          </cell>
          <cell r="O50">
            <v>200000</v>
          </cell>
        </row>
        <row r="51">
          <cell r="C51" t="str">
            <v>_________</v>
          </cell>
          <cell r="D51" t="str">
            <v>_________</v>
          </cell>
          <cell r="E51" t="str">
            <v>_________</v>
          </cell>
          <cell r="F51" t="str">
            <v>_________</v>
          </cell>
          <cell r="G51" t="str">
            <v>_________</v>
          </cell>
          <cell r="H51" t="str">
            <v>_________</v>
          </cell>
          <cell r="I51" t="str">
            <v>_________</v>
          </cell>
          <cell r="J51" t="str">
            <v>_________</v>
          </cell>
          <cell r="K51" t="str">
            <v>_________</v>
          </cell>
          <cell r="L51" t="str">
            <v>_________</v>
          </cell>
          <cell r="M51" t="str">
            <v>_________</v>
          </cell>
          <cell r="N51" t="str">
            <v>_________</v>
          </cell>
          <cell r="O51" t="str">
            <v>_________</v>
          </cell>
        </row>
        <row r="52">
          <cell r="A52" t="str">
            <v>Total</v>
          </cell>
          <cell r="C52">
            <v>10950984.784652211</v>
          </cell>
          <cell r="D52">
            <v>10882464.029943764</v>
          </cell>
          <cell r="E52">
            <v>4948131.2508559814</v>
          </cell>
          <cell r="F52">
            <v>-875328.732077308</v>
          </cell>
          <cell r="G52">
            <v>2495333.3300000057</v>
          </cell>
          <cell r="H52">
            <v>3208683.3153642863</v>
          </cell>
          <cell r="I52">
            <v>1871496.3934911545</v>
          </cell>
          <cell r="J52">
            <v>3071938.7324970812</v>
          </cell>
          <cell r="K52">
            <v>3091388.3165823659</v>
          </cell>
          <cell r="L52">
            <v>3637763.5845983215</v>
          </cell>
          <cell r="M52">
            <v>3346846.6028239615</v>
          </cell>
          <cell r="N52">
            <v>3246846.1177876238</v>
          </cell>
          <cell r="O52">
            <v>2853425.7402381548</v>
          </cell>
        </row>
        <row r="54">
          <cell r="A54" t="str">
            <v>Annual Subscription Growth</v>
          </cell>
        </row>
        <row r="55">
          <cell r="A55" t="str">
            <v>Residential DSL</v>
          </cell>
          <cell r="D55">
            <v>1.1817220276128491</v>
          </cell>
          <cell r="E55">
            <v>0.59599025758235147</v>
          </cell>
          <cell r="F55">
            <v>0.46867112751129225</v>
          </cell>
          <cell r="G55">
            <v>0.53680917091856317</v>
          </cell>
          <cell r="H55">
            <v>0.49332676433971767</v>
          </cell>
          <cell r="I55">
            <v>0.34017432534319725</v>
          </cell>
          <cell r="J55">
            <v>0.18693518543901821</v>
          </cell>
          <cell r="K55">
            <v>0.10703014488251061</v>
          </cell>
          <cell r="L55">
            <v>8.5955804785054157E-2</v>
          </cell>
          <cell r="M55">
            <v>7.7343729077591794E-2</v>
          </cell>
        </row>
        <row r="56">
          <cell r="A56" t="str">
            <v>Business DSL</v>
          </cell>
          <cell r="D56">
            <v>0.68677601408906286</v>
          </cell>
          <cell r="E56">
            <v>0.44631271466868006</v>
          </cell>
          <cell r="F56">
            <v>0.58530775449759931</v>
          </cell>
          <cell r="G56">
            <v>0.26326840674146856</v>
          </cell>
          <cell r="H56">
            <v>0.19178568515039007</v>
          </cell>
          <cell r="I56">
            <v>0.15336148149205053</v>
          </cell>
          <cell r="J56">
            <v>0.18693518543901821</v>
          </cell>
          <cell r="K56">
            <v>0.10703014488251061</v>
          </cell>
          <cell r="L56">
            <v>8.5955804785054157E-2</v>
          </cell>
          <cell r="M56">
            <v>7.7343729077591572E-2</v>
          </cell>
        </row>
        <row r="57">
          <cell r="D57" t="str">
            <v>___</v>
          </cell>
          <cell r="E57" t="str">
            <v>___</v>
          </cell>
          <cell r="F57" t="str">
            <v>___</v>
          </cell>
          <cell r="G57" t="str">
            <v>___</v>
          </cell>
          <cell r="H57" t="str">
            <v>___</v>
          </cell>
          <cell r="I57" t="str">
            <v>___</v>
          </cell>
          <cell r="J57" t="str">
            <v>___</v>
          </cell>
          <cell r="K57" t="str">
            <v>___</v>
          </cell>
          <cell r="L57" t="str">
            <v>___</v>
          </cell>
          <cell r="M57" t="str">
            <v>___</v>
          </cell>
        </row>
        <row r="58">
          <cell r="A58" t="str">
            <v>Total DSL</v>
          </cell>
          <cell r="D58">
            <v>1.0381876836909507</v>
          </cell>
          <cell r="E58">
            <v>0.56006764728307035</v>
          </cell>
          <cell r="F58">
            <v>0.49462277701574586</v>
          </cell>
          <cell r="G58">
            <v>0.47225355057276852</v>
          </cell>
          <cell r="H58">
            <v>0.43226469580387872</v>
          </cell>
          <cell r="I58">
            <v>0.30869636115427879</v>
          </cell>
          <cell r="J58">
            <v>0.18693518543901821</v>
          </cell>
          <cell r="K58">
            <v>0.10703014488251061</v>
          </cell>
          <cell r="L58">
            <v>8.5955804785054157E-2</v>
          </cell>
          <cell r="M58">
            <v>7.7343729077591572E-2</v>
          </cell>
        </row>
        <row r="59">
          <cell r="A59" t="str">
            <v>Cable Modem</v>
          </cell>
          <cell r="D59">
            <v>0.87152036939754751</v>
          </cell>
          <cell r="E59">
            <v>0.323357387935439</v>
          </cell>
          <cell r="F59">
            <v>0.40285789665035865</v>
          </cell>
          <cell r="G59">
            <v>0.28668140824245048</v>
          </cell>
          <cell r="H59">
            <v>0.22064834403163291</v>
          </cell>
          <cell r="I59">
            <v>0.19482995380052559</v>
          </cell>
          <cell r="J59">
            <v>0.13761380156348268</v>
          </cell>
          <cell r="K59">
            <v>9.4198592642571022E-2</v>
          </cell>
          <cell r="L59">
            <v>7.172062240279331E-2</v>
          </cell>
          <cell r="M59">
            <v>5.5967422857478466E-2</v>
          </cell>
        </row>
        <row r="60">
          <cell r="D60" t="str">
            <v>___</v>
          </cell>
          <cell r="E60" t="str">
            <v>___</v>
          </cell>
          <cell r="F60" t="str">
            <v>___</v>
          </cell>
          <cell r="G60" t="str">
            <v>___</v>
          </cell>
          <cell r="H60" t="str">
            <v>___</v>
          </cell>
          <cell r="I60" t="str">
            <v>___</v>
          </cell>
          <cell r="J60" t="str">
            <v>___</v>
          </cell>
          <cell r="K60" t="str">
            <v>___</v>
          </cell>
          <cell r="L60" t="str">
            <v>___</v>
          </cell>
          <cell r="M60" t="str">
            <v>___</v>
          </cell>
        </row>
        <row r="61">
          <cell r="A61" t="str">
            <v>Total Broadband</v>
          </cell>
          <cell r="D61">
            <v>0.92141857010221107</v>
          </cell>
          <cell r="E61">
            <v>0.39853243675135253</v>
          </cell>
          <cell r="F61">
            <v>0.4353669278442942</v>
          </cell>
          <cell r="G61">
            <v>0.35513700595191433</v>
          </cell>
          <cell r="H61">
            <v>0.30545790470822376</v>
          </cell>
          <cell r="I61">
            <v>0.24489696004760053</v>
          </cell>
          <cell r="J61">
            <v>0.1604118014630449</v>
          </cell>
          <cell r="K61">
            <v>0.10026533507967272</v>
          </cell>
          <cell r="L61">
            <v>7.8492380153530661E-2</v>
          </cell>
          <cell r="M61">
            <v>6.6206624837123584E-2</v>
          </cell>
        </row>
        <row r="62">
          <cell r="A62" t="str">
            <v>Dial-Up</v>
          </cell>
          <cell r="D62">
            <v>0.11616719481965765</v>
          </cell>
          <cell r="E62">
            <v>4.4930593649217254E-3</v>
          </cell>
          <cell r="F62">
            <v>-0.16241008865709539</v>
          </cell>
          <cell r="G62">
            <v>-0.1440733776104608</v>
          </cell>
          <cell r="H62">
            <v>-0.1875196714967271</v>
          </cell>
          <cell r="I62">
            <v>-0.29568986217046722</v>
          </cell>
          <cell r="J62">
            <v>-0.26884624901831145</v>
          </cell>
          <cell r="K62">
            <v>-0.21298783581034575</v>
          </cell>
          <cell r="L62">
            <v>-0.15312221034099904</v>
          </cell>
          <cell r="M62">
            <v>-0.16252773486911098</v>
          </cell>
        </row>
        <row r="63">
          <cell r="D63" t="str">
            <v>___</v>
          </cell>
          <cell r="E63" t="str">
            <v>___</v>
          </cell>
          <cell r="F63" t="str">
            <v>___</v>
          </cell>
          <cell r="G63" t="str">
            <v>___</v>
          </cell>
          <cell r="H63" t="str">
            <v>___</v>
          </cell>
          <cell r="I63" t="str">
            <v>___</v>
          </cell>
          <cell r="J63" t="str">
            <v>___</v>
          </cell>
          <cell r="K63" t="str">
            <v>___</v>
          </cell>
          <cell r="L63" t="str">
            <v>___</v>
          </cell>
          <cell r="M63" t="str">
            <v>___</v>
          </cell>
        </row>
        <row r="64">
          <cell r="A64" t="str">
            <v>Total</v>
          </cell>
          <cell r="D64">
            <v>0.2137230101302019</v>
          </cell>
          <cell r="E64">
            <v>8.0065545576973207E-2</v>
          </cell>
          <cell r="F64">
            <v>-1.311370858188754E-2</v>
          </cell>
          <cell r="G64">
            <v>3.7880508075420982E-2</v>
          </cell>
          <cell r="H64">
            <v>4.6931747795560419E-2</v>
          </cell>
          <cell r="I64">
            <v>2.61463154689765E-2</v>
          </cell>
          <cell r="J64">
            <v>4.1823922583398288E-2</v>
          </cell>
          <cell r="K64">
            <v>4.0399077469254419E-2</v>
          </cell>
          <cell r="L64">
            <v>4.5693286870391203E-2</v>
          </cell>
          <cell r="M64">
            <v>4.0202162615454062E-2</v>
          </cell>
        </row>
        <row r="66">
          <cell r="A66" t="str">
            <v>Household Penetration</v>
          </cell>
        </row>
        <row r="67">
          <cell r="A67" t="str">
            <v>Resid. DSL and RBOC- Fiber</v>
          </cell>
          <cell r="C67">
            <v>1.2251188294134496E-2</v>
          </cell>
          <cell r="D67">
            <v>2.6437870787087949E-2</v>
          </cell>
          <cell r="E67">
            <v>4.1774557055545891E-2</v>
          </cell>
          <cell r="F67">
            <v>5.9290081520778068E-2</v>
          </cell>
          <cell r="G67">
            <v>9.0557064059753889E-2</v>
          </cell>
          <cell r="H67">
            <v>0.13358785167534709</v>
          </cell>
          <cell r="I67">
            <v>0.17678245766943979</v>
          </cell>
          <cell r="J67">
            <v>0.20815904434003749</v>
          </cell>
          <cell r="K67">
            <v>0.22781842512541436</v>
          </cell>
          <cell r="L67">
            <v>0.24458797943839147</v>
          </cell>
          <cell r="M67">
            <v>0.26050946698537814</v>
          </cell>
          <cell r="N67">
            <v>0.27325734766449034</v>
          </cell>
          <cell r="O67">
            <v>0.28263074205420152</v>
          </cell>
        </row>
        <row r="68">
          <cell r="A68" t="str">
            <v>Cable Modem</v>
          </cell>
          <cell r="C68">
            <v>4.0379688462961756E-2</v>
          </cell>
          <cell r="D68">
            <v>7.4749168613610362E-2</v>
          </cell>
          <cell r="E68">
            <v>9.7935164008035425E-2</v>
          </cell>
          <cell r="F68">
            <v>0.13276939390486112</v>
          </cell>
          <cell r="G68">
            <v>0.16978109931938029</v>
          </cell>
          <cell r="H68">
            <v>0.20472443939157781</v>
          </cell>
          <cell r="I68">
            <v>0.24153868642657825</v>
          </cell>
          <cell r="J68">
            <v>0.27259046864274389</v>
          </cell>
          <cell r="K68">
            <v>0.29487702141044903</v>
          </cell>
          <cell r="L68">
            <v>0.31243280763053705</v>
          </cell>
          <cell r="M68">
            <v>0.32616793543227335</v>
          </cell>
          <cell r="N68">
            <v>0.33738056592184368</v>
          </cell>
          <cell r="O68">
            <v>0.34641221121652394</v>
          </cell>
        </row>
        <row r="69">
          <cell r="C69" t="str">
            <v>___</v>
          </cell>
          <cell r="D69" t="str">
            <v>___</v>
          </cell>
          <cell r="E69" t="str">
            <v>___</v>
          </cell>
          <cell r="F69" t="str">
            <v>___</v>
          </cell>
          <cell r="G69" t="str">
            <v>___</v>
          </cell>
          <cell r="H69" t="str">
            <v>___</v>
          </cell>
          <cell r="I69" t="str">
            <v>___</v>
          </cell>
          <cell r="J69" t="str">
            <v>___</v>
          </cell>
          <cell r="K69" t="str">
            <v>___</v>
          </cell>
          <cell r="L69" t="str">
            <v>___</v>
          </cell>
          <cell r="M69" t="str">
            <v>___</v>
          </cell>
          <cell r="N69" t="str">
            <v>___</v>
          </cell>
          <cell r="O69" t="str">
            <v>___</v>
          </cell>
        </row>
        <row r="70">
          <cell r="A70" t="str">
            <v>Total Residential Broadband</v>
          </cell>
          <cell r="C70">
            <v>5.2630876757096254E-2</v>
          </cell>
          <cell r="D70">
            <v>0.10118703940069831</v>
          </cell>
          <cell r="E70">
            <v>0.13970972106358132</v>
          </cell>
          <cell r="F70">
            <v>0.1920594754256392</v>
          </cell>
          <cell r="G70">
            <v>0.26033816337913418</v>
          </cell>
          <cell r="H70">
            <v>0.33831229106692495</v>
          </cell>
          <cell r="I70">
            <v>0.41832114409601806</v>
          </cell>
          <cell r="J70">
            <v>0.4807495129827814</v>
          </cell>
          <cell r="K70">
            <v>0.52269544653586342</v>
          </cell>
          <cell r="L70">
            <v>0.55702078706892855</v>
          </cell>
          <cell r="M70">
            <v>0.58667740241765143</v>
          </cell>
          <cell r="N70">
            <v>0.61063791358633401</v>
          </cell>
          <cell r="O70">
            <v>0.62904295327072535</v>
          </cell>
        </row>
        <row r="71">
          <cell r="A71" t="str">
            <v>Dial-Up (excluding overlap)</v>
          </cell>
          <cell r="C71">
            <v>0.38928117034769244</v>
          </cell>
          <cell r="D71">
            <v>0.36927236785747797</v>
          </cell>
          <cell r="E71">
            <v>0.36723908238024605</v>
          </cell>
          <cell r="F71">
            <v>0.33440941051600537</v>
          </cell>
          <cell r="G71">
            <v>0.31034400709538251</v>
          </cell>
          <cell r="H71">
            <v>0.25368541319102134</v>
          </cell>
          <cell r="I71">
            <v>0.17642915082643912</v>
          </cell>
          <cell r="J71">
            <v>0.12797000003192141</v>
          </cell>
          <cell r="K71">
            <v>9.9568904277283821E-2</v>
          </cell>
          <cell r="L71">
            <v>8.33640074870141E-2</v>
          </cell>
          <cell r="M71">
            <v>6.9021299239286293E-2</v>
          </cell>
          <cell r="N71">
            <v>5.9616205550796067E-2</v>
          </cell>
          <cell r="O71">
            <v>5.272346315137743E-2</v>
          </cell>
        </row>
        <row r="72">
          <cell r="C72" t="str">
            <v>___</v>
          </cell>
          <cell r="D72" t="str">
            <v>___</v>
          </cell>
          <cell r="E72" t="str">
            <v>___</v>
          </cell>
          <cell r="F72" t="str">
            <v>___</v>
          </cell>
          <cell r="G72" t="str">
            <v>___</v>
          </cell>
          <cell r="H72" t="str">
            <v>___</v>
          </cell>
          <cell r="I72" t="str">
            <v>___</v>
          </cell>
          <cell r="J72" t="str">
            <v>___</v>
          </cell>
          <cell r="K72" t="str">
            <v>___</v>
          </cell>
          <cell r="L72" t="str">
            <v>___</v>
          </cell>
          <cell r="M72" t="str">
            <v>___</v>
          </cell>
          <cell r="N72" t="str">
            <v>___</v>
          </cell>
          <cell r="O72" t="str">
            <v>___</v>
          </cell>
        </row>
        <row r="73">
          <cell r="A73" t="str">
            <v>Total Penetration</v>
          </cell>
          <cell r="C73">
            <v>0.44191204710478871</v>
          </cell>
          <cell r="D73">
            <v>0.47045940725817631</v>
          </cell>
          <cell r="E73">
            <v>0.50694880344382742</v>
          </cell>
          <cell r="F73">
            <v>0.52696728558797523</v>
          </cell>
          <cell r="G73">
            <v>0.57205623901581726</v>
          </cell>
          <cell r="H73">
            <v>0.59426426675794619</v>
          </cell>
          <cell r="I73">
            <v>0.59874264860886472</v>
          </cell>
          <cell r="J73">
            <v>0.61438074709102231</v>
          </cell>
          <cell r="K73">
            <v>0.62954254580882019</v>
          </cell>
          <cell r="L73">
            <v>0.6492424514228109</v>
          </cell>
          <cell r="M73">
            <v>0.6660989650109681</v>
          </cell>
          <cell r="N73">
            <v>0.6821607674695771</v>
          </cell>
          <cell r="O73">
            <v>0.69514385245005494</v>
          </cell>
        </row>
        <row r="76">
          <cell r="C76">
            <v>2000</v>
          </cell>
          <cell r="D76">
            <v>2001</v>
          </cell>
          <cell r="E76">
            <v>2002</v>
          </cell>
          <cell r="F76">
            <v>2003</v>
          </cell>
          <cell r="G76">
            <v>2004</v>
          </cell>
          <cell r="H76">
            <v>2005</v>
          </cell>
          <cell r="I76">
            <v>2006</v>
          </cell>
          <cell r="J76">
            <v>2007</v>
          </cell>
          <cell r="K76" t="str">
            <v>2008E</v>
          </cell>
          <cell r="L76" t="str">
            <v>2009E</v>
          </cell>
          <cell r="M76" t="str">
            <v>2010E</v>
          </cell>
          <cell r="N76" t="str">
            <v>2011E</v>
          </cell>
          <cell r="O76" t="str">
            <v>2012E</v>
          </cell>
        </row>
        <row r="77">
          <cell r="A77" t="str">
            <v>Share of Broadband Net Addtions</v>
          </cell>
        </row>
        <row r="78">
          <cell r="A78" t="str">
            <v>Resid. DSL and RBOC- Fiber</v>
          </cell>
          <cell r="C78">
            <v>0.25656012459430805</v>
          </cell>
          <cell r="D78">
            <v>0.2726158908384268</v>
          </cell>
          <cell r="E78">
            <v>0.3609488942888448</v>
          </cell>
          <cell r="F78">
            <v>0.29651091603703766</v>
          </cell>
          <cell r="G78">
            <v>0.42600386730354095</v>
          </cell>
          <cell r="H78">
            <v>0.51619000577240559</v>
          </cell>
          <cell r="I78">
            <v>0.50785109924817262</v>
          </cell>
          <cell r="J78">
            <v>0.45867057845934683</v>
          </cell>
          <cell r="K78">
            <v>0.42975042721765605</v>
          </cell>
          <cell r="L78">
            <v>0.44357875984244449</v>
          </cell>
          <cell r="M78">
            <v>0.47647679974451068</v>
          </cell>
          <cell r="N78">
            <v>0.47076780718640704</v>
          </cell>
          <cell r="O78">
            <v>0.45342627874224223</v>
          </cell>
        </row>
        <row r="79">
          <cell r="A79" t="str">
            <v>Business DSL</v>
          </cell>
          <cell r="C79">
            <v>0.1085508586596477</v>
          </cell>
          <cell r="D79">
            <v>6.4712861553874457E-2</v>
          </cell>
          <cell r="E79">
            <v>8.5357849297492752E-2</v>
          </cell>
          <cell r="F79">
            <v>0.10597084136156487</v>
          </cell>
          <cell r="G79">
            <v>6.4537331546929741E-2</v>
          </cell>
          <cell r="H79">
            <v>5.0954839516873102E-2</v>
          </cell>
          <cell r="I79">
            <v>4.6396883691722055E-2</v>
          </cell>
          <cell r="J79">
            <v>7.9991287024325827E-2</v>
          </cell>
          <cell r="K79">
            <v>7.4947666989808842E-2</v>
          </cell>
          <cell r="L79">
            <v>7.7359302215623538E-2</v>
          </cell>
          <cell r="M79">
            <v>8.3096658557909833E-2</v>
          </cell>
          <cell r="N79">
            <v>8.2101020983184711E-2</v>
          </cell>
          <cell r="O79">
            <v>7.9076691007895814E-2</v>
          </cell>
        </row>
        <row r="81">
          <cell r="A81" t="str">
            <v>Total DSL</v>
          </cell>
          <cell r="C81">
            <v>0.3651109832539558</v>
          </cell>
          <cell r="D81">
            <v>0.33732875239230126</v>
          </cell>
          <cell r="E81">
            <v>0.44630674358633754</v>
          </cell>
          <cell r="F81">
            <v>0.40248175739860259</v>
          </cell>
          <cell r="G81">
            <v>0.49054119885047065</v>
          </cell>
          <cell r="H81">
            <v>0.56714484528927867</v>
          </cell>
          <cell r="I81">
            <v>0.55424798293989475</v>
          </cell>
          <cell r="J81">
            <v>0.53866186548367267</v>
          </cell>
          <cell r="K81">
            <v>0.50469809420746492</v>
          </cell>
          <cell r="L81">
            <v>0.52093806205806803</v>
          </cell>
          <cell r="M81">
            <v>0.55957345830242056</v>
          </cell>
          <cell r="N81">
            <v>0.55286882816959171</v>
          </cell>
          <cell r="O81">
            <v>0.532502969750138</v>
          </cell>
        </row>
        <row r="82">
          <cell r="A82" t="str">
            <v>Cable Modem</v>
          </cell>
          <cell r="C82">
            <v>0.63488901674604425</v>
          </cell>
          <cell r="D82">
            <v>0.6626712476076988</v>
          </cell>
          <cell r="E82">
            <v>0.55369325641366252</v>
          </cell>
          <cell r="F82">
            <v>0.59751824260139741</v>
          </cell>
          <cell r="G82">
            <v>0.50945880114952924</v>
          </cell>
          <cell r="H82">
            <v>0.43285515471072122</v>
          </cell>
          <cell r="I82">
            <v>0.44575201706010531</v>
          </cell>
          <cell r="J82">
            <v>0.46133813451632738</v>
          </cell>
          <cell r="K82">
            <v>0.49530190579253514</v>
          </cell>
          <cell r="L82">
            <v>0.47906193794193197</v>
          </cell>
          <cell r="M82">
            <v>0.4404265416975795</v>
          </cell>
          <cell r="N82">
            <v>0.44713117183040829</v>
          </cell>
          <cell r="O82">
            <v>0.467497030249862</v>
          </cell>
        </row>
        <row r="84">
          <cell r="A84" t="str">
            <v>Trailing 4Q Share of Broadband Net Addtions</v>
          </cell>
        </row>
        <row r="85">
          <cell r="A85" t="str">
            <v>Residential DSL</v>
          </cell>
        </row>
        <row r="86">
          <cell r="A86" t="str">
            <v>Business DSL</v>
          </cell>
        </row>
        <row r="88">
          <cell r="A88" t="str">
            <v>Total DSL</v>
          </cell>
        </row>
        <row r="89">
          <cell r="A89" t="str">
            <v>Cable Modem</v>
          </cell>
        </row>
        <row r="91">
          <cell r="A91" t="str">
            <v>Churn</v>
          </cell>
        </row>
        <row r="92">
          <cell r="A92" t="str">
            <v>Residential DSL</v>
          </cell>
          <cell r="C92">
            <v>0.04</v>
          </cell>
          <cell r="D92">
            <v>0.04</v>
          </cell>
          <cell r="E92">
            <v>0.04</v>
          </cell>
          <cell r="F92">
            <v>0.04</v>
          </cell>
          <cell r="G92">
            <v>3.5000000000000003E-2</v>
          </cell>
          <cell r="H92">
            <v>0.03</v>
          </cell>
          <cell r="I92">
            <v>2.5000000000000001E-2</v>
          </cell>
          <cell r="J92">
            <v>2.5000000000000001E-2</v>
          </cell>
          <cell r="K92">
            <v>2.5000000000000001E-2</v>
          </cell>
          <cell r="L92">
            <v>2.5000000000000001E-2</v>
          </cell>
          <cell r="M92">
            <v>2.5000000000000001E-2</v>
          </cell>
          <cell r="N92">
            <v>2.5000000000000001E-2</v>
          </cell>
          <cell r="O92">
            <v>2.5000000000000001E-2</v>
          </cell>
        </row>
        <row r="93">
          <cell r="A93" t="str">
            <v>Business DSL</v>
          </cell>
          <cell r="C93">
            <v>0.04</v>
          </cell>
          <cell r="D93">
            <v>0.04</v>
          </cell>
          <cell r="E93">
            <v>0.04</v>
          </cell>
          <cell r="F93">
            <v>0.04</v>
          </cell>
          <cell r="G93">
            <v>3.5000000000000003E-2</v>
          </cell>
          <cell r="H93">
            <v>0.03</v>
          </cell>
          <cell r="I93">
            <v>2.5000000000000001E-2</v>
          </cell>
          <cell r="J93">
            <v>2.5000000000000001E-2</v>
          </cell>
          <cell r="K93">
            <v>2.5000000000000001E-2</v>
          </cell>
          <cell r="L93">
            <v>2.5000000000000001E-2</v>
          </cell>
          <cell r="M93">
            <v>2.5000000000000001E-2</v>
          </cell>
          <cell r="N93">
            <v>2.5000000000000001E-2</v>
          </cell>
          <cell r="O93">
            <v>2.5000000000000001E-2</v>
          </cell>
        </row>
        <row r="95">
          <cell r="A95" t="str">
            <v>Total DSL</v>
          </cell>
          <cell r="C95">
            <v>3.9999999999999994E-2</v>
          </cell>
          <cell r="D95">
            <v>3.9999999999999994E-2</v>
          </cell>
          <cell r="E95">
            <v>3.9999999999999994E-2</v>
          </cell>
          <cell r="F95">
            <v>3.9999999999999987E-2</v>
          </cell>
          <cell r="G95">
            <v>3.5000000000000003E-2</v>
          </cell>
          <cell r="H95">
            <v>0.03</v>
          </cell>
          <cell r="I95">
            <v>2.5000000000000005E-2</v>
          </cell>
          <cell r="J95">
            <v>2.5000000000000001E-2</v>
          </cell>
          <cell r="K95">
            <v>2.5000000000000001E-2</v>
          </cell>
          <cell r="L95">
            <v>2.5000000000000001E-2</v>
          </cell>
          <cell r="M95">
            <v>2.5000000000000005E-2</v>
          </cell>
          <cell r="N95">
            <v>2.5000000000000008E-2</v>
          </cell>
          <cell r="O95">
            <v>2.5000000000000001E-2</v>
          </cell>
        </row>
        <row r="96">
          <cell r="A96" t="str">
            <v>Cable Modem</v>
          </cell>
          <cell r="C96">
            <v>2.5000000000000001E-2</v>
          </cell>
          <cell r="D96">
            <v>2.5000000000000001E-2</v>
          </cell>
          <cell r="E96">
            <v>2.5000000000000001E-2</v>
          </cell>
          <cell r="F96">
            <v>2.5000000000000001E-2</v>
          </cell>
          <cell r="G96">
            <v>2.5000000000000001E-2</v>
          </cell>
          <cell r="H96">
            <v>2.5000000000000001E-2</v>
          </cell>
          <cell r="I96">
            <v>2.5000000000000001E-2</v>
          </cell>
          <cell r="J96">
            <v>2.5000000000000001E-2</v>
          </cell>
          <cell r="K96">
            <v>2.5000000000000001E-2</v>
          </cell>
          <cell r="L96">
            <v>2.5000000000000001E-2</v>
          </cell>
          <cell r="M96">
            <v>2.5000000000000001E-2</v>
          </cell>
          <cell r="N96">
            <v>2.5000000000000001E-2</v>
          </cell>
          <cell r="O96">
            <v>2.5000000000000001E-2</v>
          </cell>
        </row>
        <row r="98">
          <cell r="A98" t="str">
            <v>Disconnects</v>
          </cell>
        </row>
        <row r="99">
          <cell r="A99" t="str">
            <v>Residential DSL</v>
          </cell>
          <cell r="C99">
            <v>378961.92479999998</v>
          </cell>
          <cell r="D99">
            <v>1001299.3152</v>
          </cell>
          <cell r="E99">
            <v>1782395.8373999998</v>
          </cell>
          <cell r="F99">
            <v>2705170.0757999993</v>
          </cell>
          <cell r="G99">
            <v>3572331.4430999989</v>
          </cell>
          <cell r="H99">
            <v>4625048.5925399959</v>
          </cell>
          <cell r="I99">
            <v>5402053.9123499962</v>
          </cell>
          <cell r="J99">
            <v>6765624.7980749942</v>
          </cell>
          <cell r="K99">
            <v>7736949.2954291813</v>
          </cell>
          <cell r="L99">
            <v>8479369.3214456718</v>
          </cell>
          <cell r="M99">
            <v>9170203.2833674345</v>
          </cell>
          <cell r="N99">
            <v>9801719.8011483885</v>
          </cell>
          <cell r="O99">
            <v>10324916.307688255</v>
          </cell>
        </row>
        <row r="100">
          <cell r="A100" t="str">
            <v>Business DSL</v>
          </cell>
          <cell r="C100">
            <v>151118.15519999998</v>
          </cell>
          <cell r="D100">
            <v>345360.60479999997</v>
          </cell>
          <cell r="E100">
            <v>530408.80260000005</v>
          </cell>
          <cell r="F100">
            <v>810724.3241999998</v>
          </cell>
          <cell r="G100">
            <v>984506.64690000145</v>
          </cell>
          <cell r="H100">
            <v>1032356.0874600038</v>
          </cell>
          <cell r="I100">
            <v>1007314.9876500049</v>
          </cell>
          <cell r="J100">
            <v>1179912.251925006</v>
          </cell>
          <cell r="K100">
            <v>1349309.4191089137</v>
          </cell>
          <cell r="L100">
            <v>1478786.076611497</v>
          </cell>
          <cell r="M100">
            <v>1599266.2214680824</v>
          </cell>
          <cell r="N100">
            <v>1709401.5155261823</v>
          </cell>
          <cell r="O100">
            <v>1800646.0031611447</v>
          </cell>
        </row>
        <row r="102">
          <cell r="A102" t="str">
            <v>Total DSL</v>
          </cell>
          <cell r="C102">
            <v>530080.07999999996</v>
          </cell>
          <cell r="D102">
            <v>1346659.92</v>
          </cell>
          <cell r="E102">
            <v>2312804.6399999997</v>
          </cell>
          <cell r="F102">
            <v>3515894.399999999</v>
          </cell>
          <cell r="G102">
            <v>4556838.09</v>
          </cell>
          <cell r="H102">
            <v>5657404.6799999997</v>
          </cell>
          <cell r="I102">
            <v>6409368.9000000013</v>
          </cell>
          <cell r="J102">
            <v>7945537.0500000007</v>
          </cell>
          <cell r="K102">
            <v>9086258.7145380955</v>
          </cell>
          <cell r="L102">
            <v>9958155.3980571683</v>
          </cell>
          <cell r="M102">
            <v>10769469.504835516</v>
          </cell>
          <cell r="N102">
            <v>11511121.316674571</v>
          </cell>
          <cell r="O102">
            <v>12125562.3108494</v>
          </cell>
        </row>
        <row r="103">
          <cell r="A103" t="str">
            <v>Cable Modem</v>
          </cell>
          <cell r="C103">
            <v>909223.30927208811</v>
          </cell>
          <cell r="D103">
            <v>1861565.6314614848</v>
          </cell>
          <cell r="E103">
            <v>2818882.861064462</v>
          </cell>
          <cell r="F103">
            <v>3858035.7106839069</v>
          </cell>
          <cell r="G103">
            <v>5150596.1329777911</v>
          </cell>
          <cell r="H103">
            <v>6435801.6780682867</v>
          </cell>
          <cell r="I103">
            <v>7764514.5343966028</v>
          </cell>
          <cell r="J103">
            <v>9035428.949028099</v>
          </cell>
          <cell r="K103">
            <v>10070064.354196869</v>
          </cell>
          <cell r="L103">
            <v>10900382.142417107</v>
          </cell>
          <cell r="M103">
            <v>11593334.08165809</v>
          </cell>
          <cell r="N103">
            <v>12184453.24402616</v>
          </cell>
          <cell r="O103">
            <v>12700318.388059046</v>
          </cell>
        </row>
        <row r="105">
          <cell r="A105" t="str">
            <v>Total Broadband</v>
          </cell>
          <cell r="C105">
            <v>1439303.3892720882</v>
          </cell>
          <cell r="D105">
            <v>3208225.5514614847</v>
          </cell>
          <cell r="E105">
            <v>5131687.5010644617</v>
          </cell>
          <cell r="F105">
            <v>7373930.1106839059</v>
          </cell>
          <cell r="G105">
            <v>9707434.222977791</v>
          </cell>
          <cell r="H105">
            <v>12093206.358068287</v>
          </cell>
          <cell r="I105">
            <v>14173883.434396604</v>
          </cell>
          <cell r="J105">
            <v>16980965.999028102</v>
          </cell>
          <cell r="K105">
            <v>19156323.068734966</v>
          </cell>
          <cell r="L105">
            <v>20858537.540474273</v>
          </cell>
          <cell r="M105">
            <v>22362803.586493604</v>
          </cell>
          <cell r="N105">
            <v>23695574.560700729</v>
          </cell>
          <cell r="O105">
            <v>24825880.698908448</v>
          </cell>
        </row>
        <row r="107">
          <cell r="A107" t="str">
            <v>Gross Additions</v>
          </cell>
        </row>
        <row r="108">
          <cell r="A108" t="str">
            <v>Residential DSL</v>
          </cell>
          <cell r="C108">
            <v>1422483.7448</v>
          </cell>
          <cell r="D108">
            <v>2550849.9552000002</v>
          </cell>
          <cell r="E108">
            <v>3487414.0398999993</v>
          </cell>
          <cell r="F108">
            <v>4845044.5332999993</v>
          </cell>
          <cell r="G108">
            <v>7172017.1130999923</v>
          </cell>
          <cell r="H108">
            <v>9708975.2155399881</v>
          </cell>
          <cell r="I108">
            <v>10637105.635349993</v>
          </cell>
          <cell r="J108">
            <v>10621045.646574989</v>
          </cell>
          <cell r="K108">
            <v>10357025.095957097</v>
          </cell>
          <cell r="L108">
            <v>10808760.361027693</v>
          </cell>
          <cell r="M108">
            <v>11446371.98993049</v>
          </cell>
          <cell r="N108">
            <v>11735661.213125024</v>
          </cell>
          <cell r="O108">
            <v>11878951.605977405</v>
          </cell>
        </row>
        <row r="109">
          <cell r="A109" t="str">
            <v>Business DSL</v>
          </cell>
          <cell r="C109">
            <v>592633.33519999986</v>
          </cell>
          <cell r="D109">
            <v>713188.96479999996</v>
          </cell>
          <cell r="E109">
            <v>933614.60010000016</v>
          </cell>
          <cell r="F109">
            <v>1575499.8666999992</v>
          </cell>
          <cell r="G109">
            <v>1529839.9769000094</v>
          </cell>
          <cell r="H109">
            <v>1534207.4644600106</v>
          </cell>
          <cell r="I109">
            <v>1485585.2646500089</v>
          </cell>
          <cell r="J109">
            <v>1852290.4034250095</v>
          </cell>
          <cell r="K109">
            <v>1806245.7155016293</v>
          </cell>
          <cell r="L109">
            <v>1885027.4969026684</v>
          </cell>
          <cell r="M109">
            <v>1996225.7668874783</v>
          </cell>
          <cell r="N109">
            <v>2046677.2638274527</v>
          </cell>
          <cell r="O109">
            <v>2071666.839092959</v>
          </cell>
        </row>
        <row r="111">
          <cell r="A111" t="str">
            <v>Total DSL</v>
          </cell>
          <cell r="C111">
            <v>2015117.0799999998</v>
          </cell>
          <cell r="D111">
            <v>3264038.92</v>
          </cell>
          <cell r="E111">
            <v>4421028.6399999997</v>
          </cell>
          <cell r="F111">
            <v>6420544.3999999985</v>
          </cell>
          <cell r="G111">
            <v>8701857.0900000017</v>
          </cell>
          <cell r="H111">
            <v>11243182.68</v>
          </cell>
          <cell r="I111">
            <v>12122690.900000002</v>
          </cell>
          <cell r="J111">
            <v>12473336.049999999</v>
          </cell>
          <cell r="K111">
            <v>12163270.811458725</v>
          </cell>
          <cell r="L111">
            <v>12693787.857930362</v>
          </cell>
          <cell r="M111">
            <v>13442597.756817969</v>
          </cell>
          <cell r="N111">
            <v>13782338.476952476</v>
          </cell>
          <cell r="O111">
            <v>13950618.445070364</v>
          </cell>
        </row>
        <row r="112">
          <cell r="A112" t="str">
            <v>Cable Modem</v>
          </cell>
          <cell r="C112">
            <v>3491544.0939242989</v>
          </cell>
          <cell r="D112">
            <v>5628193.6614052504</v>
          </cell>
          <cell r="E112">
            <v>5434369.6951405462</v>
          </cell>
          <cell r="F112">
            <v>8170234.540737452</v>
          </cell>
          <cell r="G112">
            <v>9455466.7848834749</v>
          </cell>
          <cell r="H112">
            <v>10698967.993432574</v>
          </cell>
          <cell r="I112">
            <v>12359433.927887756</v>
          </cell>
          <cell r="J112">
            <v>12913272.319746917</v>
          </cell>
          <cell r="K112">
            <v>13089790.351269856</v>
          </cell>
          <cell r="L112">
            <v>13416108.066812363</v>
          </cell>
          <cell r="M112">
            <v>13697287.752202714</v>
          </cell>
          <cell r="N112">
            <v>14021293.989268681</v>
          </cell>
          <cell r="O112">
            <v>14302578.603035759</v>
          </cell>
        </row>
        <row r="114">
          <cell r="A114" t="str">
            <v>Total Broadband</v>
          </cell>
          <cell r="C114">
            <v>5506661.173924299</v>
          </cell>
          <cell r="D114">
            <v>8892232.5814052504</v>
          </cell>
          <cell r="E114">
            <v>9855398.3351405449</v>
          </cell>
          <cell r="F114">
            <v>14590778.94073745</v>
          </cell>
          <cell r="G114">
            <v>18157323.874883477</v>
          </cell>
          <cell r="H114">
            <v>21942150.673432574</v>
          </cell>
          <cell r="I114">
            <v>24482124.827887759</v>
          </cell>
          <cell r="J114">
            <v>25386608.369746916</v>
          </cell>
          <cell r="K114">
            <v>25253061.162728582</v>
          </cell>
          <cell r="L114">
            <v>26109895.924742725</v>
          </cell>
          <cell r="M114">
            <v>27139885.509020682</v>
          </cell>
          <cell r="N114">
            <v>27803632.466221157</v>
          </cell>
          <cell r="O114">
            <v>28253197.048106123</v>
          </cell>
        </row>
        <row r="116">
          <cell r="A116" t="str">
            <v>Share of Broadband Gross Addtions</v>
          </cell>
        </row>
        <row r="117">
          <cell r="A117" t="str">
            <v>Resid. DSL and RBOC- Fiber</v>
          </cell>
          <cell r="C117">
            <v>0.25832055030657952</v>
          </cell>
          <cell r="D117">
            <v>0.28686271213082531</v>
          </cell>
          <cell r="E117">
            <v>0.35385825324433895</v>
          </cell>
          <cell r="F117">
            <v>0.33206208886988453</v>
          </cell>
          <cell r="G117">
            <v>0.39499307070359885</v>
          </cell>
          <cell r="H117">
            <v>0.44248056446424633</v>
          </cell>
          <cell r="I117">
            <v>0.43448457640544302</v>
          </cell>
          <cell r="J117">
            <v>0.41837198147476967</v>
          </cell>
          <cell r="K117">
            <v>0.410129490013797</v>
          </cell>
          <cell r="L117">
            <v>0.4139717903197348</v>
          </cell>
          <cell r="M117">
            <v>0.42175461595539804</v>
          </cell>
          <cell r="N117">
            <v>0.42209093460657587</v>
          </cell>
          <cell r="O117">
            <v>0.42044628031834291</v>
          </cell>
        </row>
        <row r="118">
          <cell r="A118" t="str">
            <v>Business DSL</v>
          </cell>
          <cell r="C118">
            <v>0.10762117306332508</v>
          </cell>
          <cell r="D118">
            <v>8.0203588724317182E-2</v>
          </cell>
          <cell r="E118">
            <v>9.4731290238273883E-2</v>
          </cell>
          <cell r="F118">
            <v>0.10797914717912722</v>
          </cell>
          <cell r="G118">
            <v>8.4254705563532664E-2</v>
          </cell>
          <cell r="H118">
            <v>6.992056008063148E-2</v>
          </cell>
          <cell r="I118">
            <v>6.0680405605879777E-2</v>
          </cell>
          <cell r="J118">
            <v>7.296328743277003E-2</v>
          </cell>
          <cell r="K118">
            <v>7.1525812409922715E-2</v>
          </cell>
          <cell r="L118">
            <v>7.2195902363453884E-2</v>
          </cell>
          <cell r="M118">
            <v>7.3553212530096265E-2</v>
          </cell>
          <cell r="N118">
            <v>7.3611865870906484E-2</v>
          </cell>
          <cell r="O118">
            <v>7.3325041253404902E-2</v>
          </cell>
        </row>
        <row r="120">
          <cell r="A120" t="str">
            <v>Total DSL and RBOC- Fiber</v>
          </cell>
          <cell r="C120">
            <v>0.3659417233699046</v>
          </cell>
          <cell r="D120">
            <v>0.36706630085514247</v>
          </cell>
          <cell r="E120">
            <v>0.44858954348261282</v>
          </cell>
          <cell r="F120">
            <v>0.4400412360490118</v>
          </cell>
          <cell r="G120">
            <v>0.4792477762671315</v>
          </cell>
          <cell r="H120">
            <v>0.51240112454487785</v>
          </cell>
          <cell r="I120">
            <v>0.49516498201132286</v>
          </cell>
          <cell r="J120">
            <v>0.4913352689075397</v>
          </cell>
          <cell r="K120">
            <v>0.48165530242371968</v>
          </cell>
          <cell r="L120">
            <v>0.48616769268318871</v>
          </cell>
          <cell r="M120">
            <v>0.49530782848549432</v>
          </cell>
          <cell r="N120">
            <v>0.49570280047748233</v>
          </cell>
          <cell r="O120">
            <v>0.4937713215717478</v>
          </cell>
        </row>
        <row r="121">
          <cell r="A121" t="str">
            <v>Cable Modem</v>
          </cell>
          <cell r="C121">
            <v>0.6340582766300954</v>
          </cell>
          <cell r="D121">
            <v>0.63293369914485753</v>
          </cell>
          <cell r="E121">
            <v>0.55141045651738729</v>
          </cell>
          <cell r="F121">
            <v>0.5599587639509882</v>
          </cell>
          <cell r="G121">
            <v>0.52075222373286845</v>
          </cell>
          <cell r="H121">
            <v>0.48759887545512215</v>
          </cell>
          <cell r="I121">
            <v>0.50483501798867714</v>
          </cell>
          <cell r="J121">
            <v>0.50866473109246035</v>
          </cell>
          <cell r="K121">
            <v>0.51834469757628032</v>
          </cell>
          <cell r="L121">
            <v>0.51383230731681129</v>
          </cell>
          <cell r="M121">
            <v>0.50469217151450574</v>
          </cell>
          <cell r="N121">
            <v>0.50429719952251761</v>
          </cell>
          <cell r="O121">
            <v>0.50622867842825225</v>
          </cell>
        </row>
        <row r="123">
          <cell r="A123" t="str">
            <v>Trailing 4Q Share of Broadband Gross Addtions</v>
          </cell>
        </row>
        <row r="124">
          <cell r="A124" t="str">
            <v>Residential DSL</v>
          </cell>
        </row>
        <row r="125">
          <cell r="A125" t="str">
            <v>Business DSL</v>
          </cell>
        </row>
        <row r="127">
          <cell r="A127" t="str">
            <v>Total DSL</v>
          </cell>
        </row>
        <row r="128">
          <cell r="A128" t="str">
            <v>Cable Modem</v>
          </cell>
        </row>
        <row r="130">
          <cell r="A130" t="str">
            <v>Incremental Penetration</v>
          </cell>
          <cell r="R130" t="str">
            <v>\</v>
          </cell>
        </row>
        <row r="131">
          <cell r="A131" t="str">
            <v>Resid. DSL and RBOC- Fiber</v>
          </cell>
          <cell r="C131">
            <v>9.7496563134304888E-3</v>
          </cell>
          <cell r="D131">
            <v>1.4319979299318912E-2</v>
          </cell>
          <cell r="E131">
            <v>1.5599862782144059E-2</v>
          </cell>
          <cell r="F131">
            <v>1.8920198563218395E-2</v>
          </cell>
          <cell r="G131">
            <v>3.1631684270650204E-2</v>
          </cell>
          <cell r="H131">
            <v>4.4131307491319376E-2</v>
          </cell>
          <cell r="I131">
            <v>4.4872411098320311E-2</v>
          </cell>
          <cell r="J131">
            <v>3.2783803220157323E-2</v>
          </cell>
          <cell r="K131">
            <v>2.2025993746237444E-2</v>
          </cell>
          <cell r="L131">
            <v>1.9359679759286801E-2</v>
          </cell>
          <cell r="M131">
            <v>1.8702270308767685E-2</v>
          </cell>
          <cell r="N131">
            <v>1.5709678870246033E-2</v>
          </cell>
          <cell r="O131">
            <v>1.2480126468941725E-2</v>
          </cell>
        </row>
        <row r="132">
          <cell r="A132" t="str">
            <v>Cable Modem</v>
          </cell>
          <cell r="C132">
            <v>2.4126702153086939E-2</v>
          </cell>
          <cell r="D132">
            <v>3.4808823942035924E-2</v>
          </cell>
          <cell r="E132">
            <v>2.3930088054348098E-2</v>
          </cell>
          <cell r="F132">
            <v>3.8127310610553009E-2</v>
          </cell>
          <cell r="G132">
            <v>3.7828388856816199E-2</v>
          </cell>
          <cell r="H132">
            <v>3.7006652043092766E-2</v>
          </cell>
          <cell r="I132">
            <v>3.9385496628908806E-2</v>
          </cell>
          <cell r="J132">
            <v>3.2974468671480885E-2</v>
          </cell>
          <cell r="K132">
            <v>2.5385702930227721E-2</v>
          </cell>
          <cell r="L132">
            <v>2.0908317852535031E-2</v>
          </cell>
          <cell r="M132">
            <v>1.7287255619582283E-2</v>
          </cell>
          <cell r="N132">
            <v>1.4920916458399948E-2</v>
          </cell>
          <cell r="O132">
            <v>1.2867410502887125E-2</v>
          </cell>
        </row>
        <row r="134">
          <cell r="A134" t="str">
            <v>Total Residnetial Broadband</v>
          </cell>
          <cell r="C134">
            <v>3.3876358466517431E-2</v>
          </cell>
          <cell r="D134">
            <v>4.9128803241354838E-2</v>
          </cell>
          <cell r="E134">
            <v>3.9529950836492155E-2</v>
          </cell>
          <cell r="F134">
            <v>5.7047509173771403E-2</v>
          </cell>
          <cell r="G134">
            <v>6.946007312746641E-2</v>
          </cell>
          <cell r="H134">
            <v>8.1137959534412135E-2</v>
          </cell>
          <cell r="I134">
            <v>8.4257907727229117E-2</v>
          </cell>
          <cell r="J134">
            <v>6.5758271891638215E-2</v>
          </cell>
          <cell r="K134">
            <v>4.7411696676465165E-2</v>
          </cell>
          <cell r="L134">
            <v>4.0267997611821829E-2</v>
          </cell>
          <cell r="M134">
            <v>3.5989525928349968E-2</v>
          </cell>
          <cell r="N134">
            <v>3.0630595328645982E-2</v>
          </cell>
          <cell r="O134">
            <v>2.534753697182885E-2</v>
          </cell>
        </row>
        <row r="136">
          <cell r="A136" t="str">
            <v>Trailing 4Q Incremental Penetration</v>
          </cell>
        </row>
        <row r="137">
          <cell r="A137" t="str">
            <v>Residential DSL</v>
          </cell>
        </row>
        <row r="138">
          <cell r="A138" t="str">
            <v>Cable Modem</v>
          </cell>
        </row>
        <row r="140">
          <cell r="A140" t="str">
            <v>Total Residnetial Broadband</v>
          </cell>
        </row>
        <row r="144">
          <cell r="C144">
            <v>2000</v>
          </cell>
          <cell r="D144">
            <v>2001</v>
          </cell>
          <cell r="E144">
            <v>2002</v>
          </cell>
          <cell r="F144">
            <v>2003</v>
          </cell>
          <cell r="G144">
            <v>2004</v>
          </cell>
          <cell r="H144">
            <v>2005</v>
          </cell>
          <cell r="I144">
            <v>2006</v>
          </cell>
          <cell r="J144">
            <v>2007</v>
          </cell>
          <cell r="K144" t="str">
            <v>2008E</v>
          </cell>
          <cell r="L144" t="str">
            <v>2009E</v>
          </cell>
          <cell r="M144" t="str">
            <v>2010E</v>
          </cell>
          <cell r="N144" t="str">
            <v>2011E</v>
          </cell>
          <cell r="O144" t="str">
            <v>2012E</v>
          </cell>
        </row>
        <row r="145">
          <cell r="A145" t="str">
            <v>Dial-Up Subscribers</v>
          </cell>
          <cell r="C145">
            <v>44.749785066862295</v>
          </cell>
          <cell r="D145">
            <v>49.948242066862292</v>
          </cell>
          <cell r="E145">
            <v>50.172662483642192</v>
          </cell>
          <cell r="F145">
            <v>42.024115921511338</v>
          </cell>
          <cell r="G145">
            <v>35.96955959960566</v>
          </cell>
          <cell r="H145">
            <v>29.224559599605659</v>
          </cell>
          <cell r="I145">
            <v>20.583153599605659</v>
          </cell>
          <cell r="J145">
            <v>15.049449961383923</v>
          </cell>
          <cell r="K145">
            <v>11.844100183972669</v>
          </cell>
          <cell r="L145">
            <v>10.030505384302542</v>
          </cell>
          <cell r="M145">
            <v>8.4002700645994288</v>
          </cell>
          <cell r="N145">
            <v>7.3390582768666244</v>
          </cell>
          <cell r="O145">
            <v>6.5651676679071018</v>
          </cell>
        </row>
        <row r="146">
          <cell r="A146" t="str">
            <v xml:space="preserve">Penetration of total US HH  </v>
          </cell>
          <cell r="C146">
            <v>0.41809861196940895</v>
          </cell>
          <cell r="D146">
            <v>0.46159045982184749</v>
          </cell>
          <cell r="E146">
            <v>0.45904885297530756</v>
          </cell>
          <cell r="F146">
            <v>0.37156601168445036</v>
          </cell>
          <cell r="G146">
            <v>0.31607697363449611</v>
          </cell>
          <cell r="H146">
            <v>0.25368541319102134</v>
          </cell>
          <cell r="I146">
            <v>0.17642915082643912</v>
          </cell>
          <cell r="J146">
            <v>0.12797000003192141</v>
          </cell>
          <cell r="K146">
            <v>9.9568904277283821E-2</v>
          </cell>
          <cell r="L146">
            <v>8.33640074870141E-2</v>
          </cell>
          <cell r="M146">
            <v>6.9021299239286293E-2</v>
          </cell>
          <cell r="N146">
            <v>5.9616205550796067E-2</v>
          </cell>
          <cell r="O146">
            <v>5.272346315137743E-2</v>
          </cell>
        </row>
        <row r="149">
          <cell r="A149" t="str">
            <v>PC Households (from US Census)</v>
          </cell>
          <cell r="D149">
            <v>62413333.333333336</v>
          </cell>
          <cell r="E149">
            <v>66174666.666666679</v>
          </cell>
          <cell r="F149">
            <v>69936000</v>
          </cell>
          <cell r="G149">
            <v>74236000</v>
          </cell>
          <cell r="H149">
            <v>78736000</v>
          </cell>
          <cell r="I149">
            <v>82236000</v>
          </cell>
          <cell r="J149">
            <v>85666000</v>
          </cell>
          <cell r="K149">
            <v>89027400</v>
          </cell>
          <cell r="L149">
            <v>92321572</v>
          </cell>
          <cell r="M149">
            <v>95549860.560000002</v>
          </cell>
          <cell r="N149">
            <v>98713583.348800004</v>
          </cell>
          <cell r="O149">
            <v>101814031.681824</v>
          </cell>
        </row>
        <row r="150">
          <cell r="A150" t="str">
            <v>PC Penetration of Total Households</v>
          </cell>
          <cell r="D150">
            <v>0.5767850486866466</v>
          </cell>
          <cell r="E150">
            <v>0.60545730135929332</v>
          </cell>
          <cell r="F150">
            <v>0.61835543766578249</v>
          </cell>
          <cell r="G150">
            <v>0.6523374340949033</v>
          </cell>
          <cell r="H150">
            <v>0.68347222222222226</v>
          </cell>
          <cell r="I150">
            <v>0.70488846993985477</v>
          </cell>
          <cell r="J150">
            <v>0.7284437671053906</v>
          </cell>
          <cell r="K150">
            <v>0.74841993321287759</v>
          </cell>
          <cell r="L150">
            <v>0.76728897742933255</v>
          </cell>
          <cell r="M150">
            <v>0.78509089199125948</v>
          </cell>
          <cell r="N150">
            <v>0.80186436100766911</v>
          </cell>
          <cell r="O150">
            <v>0.81764680191040318</v>
          </cell>
        </row>
        <row r="151">
          <cell r="A151" t="str">
            <v>Incremental Penetration</v>
          </cell>
          <cell r="E151">
            <v>2.8672252672646725E-2</v>
          </cell>
          <cell r="F151">
            <v>1.2898136306489172E-2</v>
          </cell>
          <cell r="G151">
            <v>3.3981996429120809E-2</v>
          </cell>
          <cell r="H151">
            <v>3.1134788127318958E-2</v>
          </cell>
          <cell r="I151">
            <v>2.1416247717632508E-2</v>
          </cell>
          <cell r="J151">
            <v>2.3555297165535838E-2</v>
          </cell>
          <cell r="K151">
            <v>1.9976166107486981E-2</v>
          </cell>
          <cell r="L151">
            <v>1.8869044216454967E-2</v>
          </cell>
          <cell r="M151">
            <v>1.7801914561926924E-2</v>
          </cell>
          <cell r="N151">
            <v>1.6773469016409637E-2</v>
          </cell>
          <cell r="O151">
            <v>1.5782440902734063E-2</v>
          </cell>
        </row>
        <row r="153">
          <cell r="A153" t="str">
            <v>Internet Penetration of PC Households</v>
          </cell>
          <cell r="D153">
            <v>0.81565811792352061</v>
          </cell>
          <cell r="E153">
            <v>0.83729901729765666</v>
          </cell>
          <cell r="F153">
            <v>0.85220773278425987</v>
          </cell>
          <cell r="G153">
            <v>0.87693302440864285</v>
          </cell>
          <cell r="H153">
            <v>0.86947830129185377</v>
          </cell>
          <cell r="I153">
            <v>0.84941472891442382</v>
          </cell>
          <cell r="J153">
            <v>0.84341547671192352</v>
          </cell>
          <cell r="K153">
            <v>0.84116218431846013</v>
          </cell>
          <cell r="L153">
            <v>0.84615115102784888</v>
          </cell>
          <cell r="M153">
            <v>0.84843547645994588</v>
          </cell>
          <cell r="N153">
            <v>0.85071840156648737</v>
          </cell>
          <cell r="O153">
            <v>0.85017620178526421</v>
          </cell>
        </row>
        <row r="154">
          <cell r="A154" t="str">
            <v>Incremental Penetration</v>
          </cell>
          <cell r="E154">
            <v>2.1640899374136047E-2</v>
          </cell>
          <cell r="F154">
            <v>1.4908715486603219E-2</v>
          </cell>
          <cell r="G154">
            <v>2.4725291624382972E-2</v>
          </cell>
          <cell r="H154">
            <v>-7.4547231167890748E-3</v>
          </cell>
          <cell r="I154">
            <v>-2.006357237742995E-2</v>
          </cell>
          <cell r="J154">
            <v>-5.9992522025003048E-3</v>
          </cell>
          <cell r="K154">
            <v>-2.2532923934633908E-3</v>
          </cell>
          <cell r="L154">
            <v>4.9889667093887535E-3</v>
          </cell>
          <cell r="M154">
            <v>2.2843254320970008E-3</v>
          </cell>
          <cell r="N154">
            <v>2.2829251065414891E-3</v>
          </cell>
          <cell r="O154">
            <v>-5.421997812231627E-4</v>
          </cell>
        </row>
        <row r="177">
          <cell r="A177" t="str">
            <v>Residential Broadband Net Additons</v>
          </cell>
          <cell r="C177">
            <v>2000</v>
          </cell>
          <cell r="D177">
            <v>2001</v>
          </cell>
          <cell r="E177">
            <v>2002</v>
          </cell>
          <cell r="F177">
            <v>2003</v>
          </cell>
          <cell r="G177">
            <v>2004</v>
          </cell>
          <cell r="H177">
            <v>2005</v>
          </cell>
          <cell r="I177">
            <v>2006</v>
          </cell>
          <cell r="J177">
            <v>2007</v>
          </cell>
          <cell r="K177" t="str">
            <v>2008E</v>
          </cell>
          <cell r="L177" t="str">
            <v>2009E</v>
          </cell>
          <cell r="M177" t="str">
            <v>2010E</v>
          </cell>
          <cell r="N177" t="str">
            <v>2011E</v>
          </cell>
          <cell r="O177" t="str">
            <v>2012E</v>
          </cell>
        </row>
        <row r="178">
          <cell r="A178" t="str">
            <v>Resid. DSL and RBOC- Fiber</v>
          </cell>
          <cell r="C178">
            <v>1485.037</v>
          </cell>
          <cell r="D178">
            <v>1917.3789999999999</v>
          </cell>
          <cell r="E178">
            <v>1705.018202499999</v>
          </cell>
          <cell r="F178">
            <v>2139.8744575000005</v>
          </cell>
          <cell r="G178">
            <v>3599.6856699999935</v>
          </cell>
          <cell r="H178">
            <v>5083.9266229999921</v>
          </cell>
          <cell r="I178">
            <v>5235.0517229999978</v>
          </cell>
          <cell r="J178">
            <v>3855.4208484999949</v>
          </cell>
          <cell r="K178">
            <v>2620.0758005279154</v>
          </cell>
          <cell r="L178">
            <v>2329.3910395820217</v>
          </cell>
          <cell r="M178">
            <v>2276.1687065630554</v>
          </cell>
          <cell r="N178">
            <v>1933.9414119766354</v>
          </cell>
          <cell r="O178">
            <v>1554.03529828915</v>
          </cell>
        </row>
        <row r="179">
          <cell r="A179" t="str">
            <v>Cable Modem</v>
          </cell>
          <cell r="C179">
            <v>2582.3207846522109</v>
          </cell>
          <cell r="D179">
            <v>3766.6280299437653</v>
          </cell>
          <cell r="E179">
            <v>2615.4868340760841</v>
          </cell>
          <cell r="F179">
            <v>4312.1988300535459</v>
          </cell>
          <cell r="G179">
            <v>4304.8706519056841</v>
          </cell>
          <cell r="H179">
            <v>4263.1663153642867</v>
          </cell>
          <cell r="I179">
            <v>4594.9193934911527</v>
          </cell>
          <cell r="J179">
            <v>3877.8433707188183</v>
          </cell>
          <cell r="K179">
            <v>3019.7259970729874</v>
          </cell>
          <cell r="L179">
            <v>2515.7259243952558</v>
          </cell>
          <cell r="M179">
            <v>2103.9536705446244</v>
          </cell>
          <cell r="N179">
            <v>1836.8407452425213</v>
          </cell>
          <cell r="O179">
            <v>1602.2602149767131</v>
          </cell>
        </row>
        <row r="180">
          <cell r="A180" t="str">
            <v>Other</v>
          </cell>
          <cell r="H180">
            <v>104.739</v>
          </cell>
          <cell r="I180">
            <v>204.661</v>
          </cell>
          <cell r="J180">
            <v>200</v>
          </cell>
          <cell r="K180">
            <v>200</v>
          </cell>
          <cell r="L180">
            <v>200</v>
          </cell>
          <cell r="M180">
            <v>200</v>
          </cell>
          <cell r="N180">
            <v>200</v>
          </cell>
          <cell r="O180">
            <v>200</v>
          </cell>
        </row>
        <row r="182">
          <cell r="A182" t="str">
            <v>Broadband</v>
          </cell>
          <cell r="C182">
            <v>6168.7567565663985</v>
          </cell>
          <cell r="D182">
            <v>11852.763786510164</v>
          </cell>
          <cell r="E182">
            <v>16576.474620586247</v>
          </cell>
          <cell r="F182">
            <v>23793.323450639793</v>
          </cell>
          <cell r="G182">
            <v>32243.213102545476</v>
          </cell>
          <cell r="H182">
            <v>42092.157417909766</v>
          </cell>
          <cell r="I182">
            <v>52400.398811400919</v>
          </cell>
          <cell r="J182">
            <v>60806.041182119734</v>
          </cell>
          <cell r="K182">
            <v>66902.779276113361</v>
          </cell>
        </row>
        <row r="183">
          <cell r="A183" t="str">
            <v>Dial-Up</v>
          </cell>
          <cell r="C183">
            <v>44749.785066862292</v>
          </cell>
          <cell r="D183">
            <v>49948.242066862294</v>
          </cell>
          <cell r="E183">
            <v>50172.662483642191</v>
          </cell>
          <cell r="F183">
            <v>42024.115921511337</v>
          </cell>
          <cell r="G183">
            <v>35969.559599605658</v>
          </cell>
          <cell r="H183">
            <v>29224.559599605658</v>
          </cell>
          <cell r="I183">
            <v>20583.153599605655</v>
          </cell>
          <cell r="J183">
            <v>15049.449961383922</v>
          </cell>
          <cell r="K183">
            <v>11844.10018397267</v>
          </cell>
        </row>
        <row r="244">
          <cell r="A244" t="str">
            <v>Residential Broadband Net Adds</v>
          </cell>
          <cell r="C244">
            <v>2000</v>
          </cell>
          <cell r="D244">
            <v>2001</v>
          </cell>
          <cell r="E244">
            <v>2002</v>
          </cell>
          <cell r="F244">
            <v>2003</v>
          </cell>
          <cell r="G244">
            <v>2004</v>
          </cell>
          <cell r="H244">
            <v>2005</v>
          </cell>
          <cell r="I244">
            <v>2006</v>
          </cell>
          <cell r="J244">
            <v>2007</v>
          </cell>
          <cell r="K244" t="str">
            <v>2008E</v>
          </cell>
        </row>
        <row r="245">
          <cell r="A245" t="str">
            <v>Resid. DSL and RBOC- Fiber</v>
          </cell>
          <cell r="C245">
            <v>1043.5218199999999</v>
          </cell>
          <cell r="D245">
            <v>1549.5506400000002</v>
          </cell>
          <cell r="E245">
            <v>1705.0182024999992</v>
          </cell>
          <cell r="F245">
            <v>2139.8744575000005</v>
          </cell>
          <cell r="G245">
            <v>3599.6856699999935</v>
          </cell>
          <cell r="H245">
            <v>5083.9266229999921</v>
          </cell>
          <cell r="I245">
            <v>5235.0517229999978</v>
          </cell>
          <cell r="J245">
            <v>3855.4208484999949</v>
          </cell>
          <cell r="K245">
            <v>2620.0758005279154</v>
          </cell>
        </row>
        <row r="246">
          <cell r="A246" t="str">
            <v>Cable Modem</v>
          </cell>
          <cell r="C246">
            <v>2582.3207846522109</v>
          </cell>
          <cell r="D246">
            <v>3766.6280299437653</v>
          </cell>
          <cell r="E246">
            <v>2615.4868340760841</v>
          </cell>
          <cell r="F246">
            <v>4312.1988300535459</v>
          </cell>
          <cell r="G246">
            <v>4304.8706519056841</v>
          </cell>
          <cell r="H246">
            <v>4263.1663153642867</v>
          </cell>
          <cell r="I246">
            <v>4594.9193934911527</v>
          </cell>
          <cell r="J246">
            <v>3877.8433707188183</v>
          </cell>
          <cell r="K246">
            <v>3019.7259970729874</v>
          </cell>
        </row>
        <row r="265">
          <cell r="B265" t="str">
            <v>1999</v>
          </cell>
          <cell r="C265">
            <v>2000</v>
          </cell>
          <cell r="D265">
            <v>2001</v>
          </cell>
          <cell r="E265">
            <v>2002</v>
          </cell>
          <cell r="F265">
            <v>2003</v>
          </cell>
          <cell r="G265">
            <v>2004</v>
          </cell>
          <cell r="H265">
            <v>2005</v>
          </cell>
          <cell r="I265">
            <v>2006</v>
          </cell>
          <cell r="J265">
            <v>2007</v>
          </cell>
          <cell r="K265" t="str">
            <v>2008E</v>
          </cell>
          <cell r="L265" t="str">
            <v>2009E</v>
          </cell>
          <cell r="M265" t="str">
            <v>2010E</v>
          </cell>
          <cell r="N265" t="str">
            <v>2011E</v>
          </cell>
          <cell r="O265" t="str">
            <v>2012E</v>
          </cell>
        </row>
        <row r="266">
          <cell r="A266" t="str">
            <v>US Households</v>
          </cell>
          <cell r="B266">
            <v>105867113.58048609</v>
          </cell>
          <cell r="C266">
            <v>107031651.82987143</v>
          </cell>
          <cell r="D266">
            <v>108209000</v>
          </cell>
          <cell r="E266">
            <v>109297000</v>
          </cell>
          <cell r="F266">
            <v>113100000</v>
          </cell>
          <cell r="G266">
            <v>113800000</v>
          </cell>
          <cell r="H266">
            <v>115200000</v>
          </cell>
          <cell r="I266">
            <v>116665264.8</v>
          </cell>
          <cell r="J266">
            <v>117601390.6199103</v>
          </cell>
          <cell r="K266">
            <v>118953806.61203928</v>
          </cell>
          <cell r="L266">
            <v>120321775.38807774</v>
          </cell>
          <cell r="M266">
            <v>121705475.80504064</v>
          </cell>
          <cell r="N266">
            <v>123105088.77679862</v>
          </cell>
          <cell r="O266">
            <v>124520797.29773182</v>
          </cell>
        </row>
        <row r="267">
          <cell r="A267" t="str">
            <v>Growth</v>
          </cell>
          <cell r="C267">
            <v>1.0999999999999899E-2</v>
          </cell>
          <cell r="D267">
            <v>1.0999999999999899E-2</v>
          </cell>
          <cell r="E267">
            <v>1.0054616529124205E-2</v>
          </cell>
          <cell r="F267">
            <v>3.4795099591022671E-2</v>
          </cell>
          <cell r="G267">
            <v>6.1892130857648109E-3</v>
          </cell>
          <cell r="H267">
            <v>1.2302284710017597E-2</v>
          </cell>
          <cell r="I267">
            <v>1.2719312500000024E-2</v>
          </cell>
          <cell r="J267">
            <v>8.0240320159998824E-3</v>
          </cell>
          <cell r="K267">
            <v>1.15E-2</v>
          </cell>
          <cell r="L267">
            <v>1.15E-2</v>
          </cell>
          <cell r="M267">
            <v>1.15E-2</v>
          </cell>
          <cell r="N267">
            <v>1.15E-2</v>
          </cell>
          <cell r="O267">
            <v>1.15E-2</v>
          </cell>
        </row>
        <row r="269">
          <cell r="A269" t="str">
            <v>Residential Broadband Penetration</v>
          </cell>
          <cell r="B269" t="str">
            <v>1999</v>
          </cell>
          <cell r="C269">
            <v>2000</v>
          </cell>
          <cell r="D269">
            <v>2001</v>
          </cell>
          <cell r="E269">
            <v>2002</v>
          </cell>
          <cell r="F269">
            <v>2003</v>
          </cell>
          <cell r="G269">
            <v>2004</v>
          </cell>
          <cell r="H269">
            <v>2005</v>
          </cell>
          <cell r="I269">
            <v>2006</v>
          </cell>
          <cell r="J269">
            <v>2007</v>
          </cell>
          <cell r="K269" t="str">
            <v>2008E</v>
          </cell>
          <cell r="L269" t="str">
            <v>2009E</v>
          </cell>
          <cell r="M269" t="str">
            <v>2010E</v>
          </cell>
          <cell r="N269" t="str">
            <v>2011E</v>
          </cell>
          <cell r="O269" t="str">
            <v>2012E</v>
          </cell>
        </row>
        <row r="270">
          <cell r="A270" t="str">
            <v>Resid. DSL and RBOC- Fiber</v>
          </cell>
          <cell r="C270">
            <v>1.2251188294134496E-2</v>
          </cell>
          <cell r="D270">
            <v>2.6437870787087949E-2</v>
          </cell>
          <cell r="E270">
            <v>4.1774557055545891E-2</v>
          </cell>
          <cell r="F270">
            <v>5.9290081520778068E-2</v>
          </cell>
          <cell r="G270">
            <v>9.0557064059753889E-2</v>
          </cell>
          <cell r="H270">
            <v>0.13358785167534709</v>
          </cell>
          <cell r="I270">
            <v>0.17678245766943979</v>
          </cell>
          <cell r="J270">
            <v>0.20815904434003749</v>
          </cell>
          <cell r="K270">
            <v>0.22781842512541436</v>
          </cell>
          <cell r="L270">
            <v>0.24458797943839147</v>
          </cell>
          <cell r="M270">
            <v>0.26050946698537814</v>
          </cell>
          <cell r="N270">
            <v>0.27325734766449034</v>
          </cell>
          <cell r="O270">
            <v>0.28263074205420152</v>
          </cell>
        </row>
        <row r="271">
          <cell r="A271" t="str">
            <v>Cable Modem</v>
          </cell>
          <cell r="C271">
            <v>4.0379688462961756E-2</v>
          </cell>
          <cell r="D271">
            <v>7.4749168613610362E-2</v>
          </cell>
          <cell r="E271">
            <v>9.7935164008035425E-2</v>
          </cell>
          <cell r="F271">
            <v>0.13276939390486112</v>
          </cell>
          <cell r="G271">
            <v>0.16978109931938029</v>
          </cell>
          <cell r="H271">
            <v>0.20472443939157781</v>
          </cell>
          <cell r="I271">
            <v>0.24153868642657825</v>
          </cell>
          <cell r="J271">
            <v>0.27259046864274389</v>
          </cell>
          <cell r="K271">
            <v>0.29487702141044903</v>
          </cell>
          <cell r="L271">
            <v>0.31243280763053705</v>
          </cell>
          <cell r="M271">
            <v>0.32616793543227335</v>
          </cell>
          <cell r="N271">
            <v>0.33738056592184368</v>
          </cell>
          <cell r="O271">
            <v>0.34641221121652394</v>
          </cell>
        </row>
        <row r="272">
          <cell r="A272" t="str">
            <v>Total Broadband</v>
          </cell>
          <cell r="C272">
            <v>5.2630876757096254E-2</v>
          </cell>
          <cell r="D272">
            <v>0.10118703940069831</v>
          </cell>
          <cell r="E272">
            <v>0.13970972106358132</v>
          </cell>
          <cell r="F272">
            <v>0.19205947542563917</v>
          </cell>
          <cell r="G272">
            <v>0.26033816337913418</v>
          </cell>
          <cell r="H272">
            <v>0.3383122910669249</v>
          </cell>
          <cell r="I272">
            <v>0.41832114409601806</v>
          </cell>
          <cell r="J272">
            <v>0.48074951298278135</v>
          </cell>
          <cell r="K272">
            <v>0.52269544653586342</v>
          </cell>
          <cell r="L272">
            <v>0.55702078706892855</v>
          </cell>
          <cell r="M272">
            <v>0.58667740241765154</v>
          </cell>
          <cell r="N272">
            <v>0.61063791358633401</v>
          </cell>
          <cell r="O272">
            <v>0.62904295327072546</v>
          </cell>
        </row>
        <row r="273">
          <cell r="A273" t="str">
            <v>Dial-up</v>
          </cell>
          <cell r="C273">
            <v>0.38928117034769244</v>
          </cell>
          <cell r="D273">
            <v>0.36927236785747797</v>
          </cell>
          <cell r="E273">
            <v>0.36723908238024605</v>
          </cell>
          <cell r="F273">
            <v>0.33440941051600537</v>
          </cell>
          <cell r="G273">
            <v>0.31034400709538251</v>
          </cell>
          <cell r="H273">
            <v>0.25368541319102134</v>
          </cell>
          <cell r="I273">
            <v>0.17642915082643912</v>
          </cell>
          <cell r="J273">
            <v>0.12797000003192141</v>
          </cell>
          <cell r="K273">
            <v>9.9568904277283821E-2</v>
          </cell>
          <cell r="L273">
            <v>8.33640074870141E-2</v>
          </cell>
          <cell r="M273">
            <v>6.9021299239286293E-2</v>
          </cell>
          <cell r="N273">
            <v>5.9616205550796067E-2</v>
          </cell>
          <cell r="O273">
            <v>5.272346315137743E-2</v>
          </cell>
        </row>
        <row r="274">
          <cell r="A274" t="str">
            <v>Total Internet</v>
          </cell>
          <cell r="C274">
            <v>0.44191204710478871</v>
          </cell>
          <cell r="D274">
            <v>0.47045940725817631</v>
          </cell>
          <cell r="E274">
            <v>0.50694880344382742</v>
          </cell>
          <cell r="F274">
            <v>0.52696728558797523</v>
          </cell>
          <cell r="G274">
            <v>0.57205623901581726</v>
          </cell>
          <cell r="H274">
            <v>0.59426426675794619</v>
          </cell>
          <cell r="I274">
            <v>0.59874264860886472</v>
          </cell>
          <cell r="J274">
            <v>0.61438074709102231</v>
          </cell>
          <cell r="K274">
            <v>0.62954254580882019</v>
          </cell>
          <cell r="L274">
            <v>0.6492424514228109</v>
          </cell>
          <cell r="M274">
            <v>0.6660989650109681</v>
          </cell>
          <cell r="N274">
            <v>0.6821607674695771</v>
          </cell>
          <cell r="O274">
            <v>0.69514385245005494</v>
          </cell>
        </row>
        <row r="276">
          <cell r="A276" t="str">
            <v>Total Internet Households</v>
          </cell>
          <cell r="H276">
            <v>68459243.530515403</v>
          </cell>
          <cell r="I276">
            <v>69852469.647006556</v>
          </cell>
          <cell r="J276">
            <v>72252030.228003636</v>
          </cell>
          <cell r="K276">
            <v>74886482.248193279</v>
          </cell>
          <cell r="L276">
            <v>78118004.412500426</v>
          </cell>
          <cell r="M276">
            <v>81067891.469904989</v>
          </cell>
          <cell r="N276">
            <v>83977461.839391366</v>
          </cell>
          <cell r="O276">
            <v>86559866.743697688</v>
          </cell>
        </row>
        <row r="277">
          <cell r="A277" t="str">
            <v xml:space="preserve">   new internet households</v>
          </cell>
          <cell r="I277">
            <v>1393226.1164911538</v>
          </cell>
          <cell r="J277">
            <v>2399560.5809970796</v>
          </cell>
          <cell r="K277">
            <v>2634452.0201896429</v>
          </cell>
          <cell r="L277">
            <v>3231522.1643071473</v>
          </cell>
          <cell r="M277">
            <v>2949887.0574045628</v>
          </cell>
          <cell r="N277">
            <v>2909570.3694863766</v>
          </cell>
          <cell r="O277">
            <v>2582404.9043063223</v>
          </cell>
        </row>
        <row r="279">
          <cell r="A279" t="str">
            <v>Total US Broadband Households</v>
          </cell>
          <cell r="H279">
            <v>38973575.930909745</v>
          </cell>
          <cell r="I279">
            <v>48803547.047400899</v>
          </cell>
          <cell r="J279">
            <v>56536811.266619705</v>
          </cell>
          <cell r="K279">
            <v>62176613.064220615</v>
          </cell>
          <cell r="L279">
            <v>67021730.028197899</v>
          </cell>
          <cell r="M279">
            <v>71401852.405305579</v>
          </cell>
          <cell r="N279">
            <v>75172634.562524736</v>
          </cell>
          <cell r="O279">
            <v>78328930.075790599</v>
          </cell>
        </row>
        <row r="280">
          <cell r="A280" t="str">
            <v>Total US Broadband Users</v>
          </cell>
          <cell r="I280">
            <v>127701476.71019612</v>
          </cell>
          <cell r="J280">
            <v>147936671.08295754</v>
          </cell>
          <cell r="K280">
            <v>162694020.93719953</v>
          </cell>
          <cell r="L280">
            <v>175371964.00827542</v>
          </cell>
          <cell r="M280">
            <v>186833182.08705056</v>
          </cell>
          <cell r="N280">
            <v>196699974.1331625</v>
          </cell>
          <cell r="O280">
            <v>204958873.79031935</v>
          </cell>
        </row>
        <row r="281">
          <cell r="A281" t="str">
            <v>new broadband households</v>
          </cell>
          <cell r="I281">
            <v>9829971.1164911538</v>
          </cell>
          <cell r="J281">
            <v>7733264.2192188054</v>
          </cell>
          <cell r="K281">
            <v>5639801.7976009101</v>
          </cell>
          <cell r="L281">
            <v>4845116.9639772847</v>
          </cell>
          <cell r="M281">
            <v>4380122.3771076798</v>
          </cell>
          <cell r="N281">
            <v>3770782.1572191566</v>
          </cell>
          <cell r="O281">
            <v>3156295.5132658631</v>
          </cell>
        </row>
        <row r="282">
          <cell r="A282" t="str">
            <v>new broadband users</v>
          </cell>
          <cell r="I282">
            <v>25721528.526917767</v>
          </cell>
          <cell r="J282">
            <v>20235194.372761406</v>
          </cell>
          <cell r="K282">
            <v>14757349.854242012</v>
          </cell>
          <cell r="L282">
            <v>12677943.071075868</v>
          </cell>
          <cell r="M282">
            <v>11461218.07877516</v>
          </cell>
          <cell r="N282">
            <v>9866792.0461119432</v>
          </cell>
          <cell r="O282">
            <v>8258899.6571568428</v>
          </cell>
        </row>
        <row r="284">
          <cell r="A284" t="str">
            <v>Worldwide (assuming 16% US Share)</v>
          </cell>
          <cell r="K284">
            <v>35248761.235005684</v>
          </cell>
        </row>
        <row r="286">
          <cell r="A286" t="str">
            <v>Internet Users</v>
          </cell>
          <cell r="I286">
            <v>182779000</v>
          </cell>
          <cell r="J286">
            <v>189057794.23090464</v>
          </cell>
          <cell r="K286">
            <v>195951215.58352932</v>
          </cell>
          <cell r="L286">
            <v>204406956.5566791</v>
          </cell>
          <cell r="M286">
            <v>212125758.90096322</v>
          </cell>
          <cell r="N286">
            <v>219739066.85201776</v>
          </cell>
          <cell r="O286">
            <v>226496299.46511596</v>
          </cell>
        </row>
        <row r="287">
          <cell r="A287" t="str">
            <v>Users per household</v>
          </cell>
          <cell r="I287">
            <v>2.6166433473813875</v>
          </cell>
          <cell r="J287">
            <v>2.6166433473813875</v>
          </cell>
          <cell r="K287">
            <v>2.6166433473813875</v>
          </cell>
          <cell r="L287">
            <v>2.6166433473813875</v>
          </cell>
          <cell r="M287">
            <v>2.6166433473813875</v>
          </cell>
          <cell r="N287">
            <v>2.6166433473813875</v>
          </cell>
          <cell r="O287">
            <v>2.6166433473813875</v>
          </cell>
        </row>
        <row r="289">
          <cell r="M289" t="str">
            <v>Penetration of Total Households</v>
          </cell>
        </row>
        <row r="314">
          <cell r="A314" t="str">
            <v>Residential Broadband Share</v>
          </cell>
          <cell r="B314" t="str">
            <v>1999</v>
          </cell>
          <cell r="C314">
            <v>2000</v>
          </cell>
          <cell r="D314">
            <v>2001</v>
          </cell>
          <cell r="E314">
            <v>2002</v>
          </cell>
          <cell r="F314">
            <v>2003</v>
          </cell>
          <cell r="G314">
            <v>2004</v>
          </cell>
          <cell r="H314">
            <v>2005</v>
          </cell>
          <cell r="I314">
            <v>2006</v>
          </cell>
          <cell r="J314">
            <v>2007</v>
          </cell>
          <cell r="K314" t="str">
            <v>2008E</v>
          </cell>
          <cell r="L314" t="str">
            <v>2009E</v>
          </cell>
          <cell r="M314" t="str">
            <v>2010E</v>
          </cell>
          <cell r="N314" t="str">
            <v>2011E</v>
          </cell>
          <cell r="O314" t="str">
            <v>2012E</v>
          </cell>
        </row>
        <row r="315">
          <cell r="A315" t="str">
            <v>Resid. DSL and RBOC- Fiber</v>
          </cell>
          <cell r="C315">
            <v>0.28780119100070373</v>
          </cell>
          <cell r="D315">
            <v>0.29147828472371329</v>
          </cell>
          <cell r="E315">
            <v>0.39463400414206978</v>
          </cell>
          <cell r="F315">
            <v>0.33165687402031724</v>
          </cell>
          <cell r="G315">
            <v>0.4553937657480262</v>
          </cell>
          <cell r="H315">
            <v>0.54390457616329946</v>
          </cell>
          <cell r="I315">
            <v>0.53256023450745105</v>
          </cell>
          <cell r="J315">
            <v>0.49855025500337241</v>
          </cell>
          <cell r="K315">
            <v>0.46456877290305859</v>
          </cell>
          <cell r="L315">
            <v>0.48077085793814617</v>
          </cell>
          <cell r="M315">
            <v>0.51965870142333215</v>
          </cell>
          <cell r="N315">
            <v>0.51287540126764086</v>
          </cell>
          <cell r="O315">
            <v>0.49236051939926501</v>
          </cell>
        </row>
        <row r="316">
          <cell r="A316" t="str">
            <v>Cable Modem</v>
          </cell>
          <cell r="C316">
            <v>0.71219880899929633</v>
          </cell>
          <cell r="D316">
            <v>0.70852171527628671</v>
          </cell>
          <cell r="E316">
            <v>0.60536599585793027</v>
          </cell>
          <cell r="F316">
            <v>0.66834312597968282</v>
          </cell>
          <cell r="G316">
            <v>0.54460623425197374</v>
          </cell>
          <cell r="H316">
            <v>0.45609542383670054</v>
          </cell>
          <cell r="I316">
            <v>0.46743976549254895</v>
          </cell>
          <cell r="J316">
            <v>0.50144974499662753</v>
          </cell>
          <cell r="K316">
            <v>0.53543122709694146</v>
          </cell>
          <cell r="L316">
            <v>0.51922914206185378</v>
          </cell>
          <cell r="M316">
            <v>0.48034129857666785</v>
          </cell>
          <cell r="N316">
            <v>0.48712459873235914</v>
          </cell>
          <cell r="O316">
            <v>0.50763948060073494</v>
          </cell>
        </row>
        <row r="337">
          <cell r="M337" t="str">
            <v>% Change in residential broadband subs</v>
          </cell>
        </row>
        <row r="360">
          <cell r="I360">
            <v>2005</v>
          </cell>
          <cell r="J360">
            <v>2006</v>
          </cell>
          <cell r="K360">
            <v>2007</v>
          </cell>
          <cell r="L360" t="str">
            <v>2008E</v>
          </cell>
          <cell r="M360" t="str">
            <v>2009E</v>
          </cell>
          <cell r="N360" t="str">
            <v>2010E</v>
          </cell>
          <cell r="O360" t="str">
            <v>2011E</v>
          </cell>
          <cell r="P360" t="str">
            <v>2012E</v>
          </cell>
        </row>
        <row r="361">
          <cell r="H361" t="str">
            <v>Total DSL and RBOC- Fiber</v>
          </cell>
          <cell r="I361">
            <v>5585777.9999999991</v>
          </cell>
          <cell r="J361">
            <v>5713322.0000000019</v>
          </cell>
          <cell r="K361">
            <v>4527798.9999999981</v>
          </cell>
          <cell r="L361">
            <v>3077012.0969206309</v>
          </cell>
          <cell r="M361">
            <v>2735632.4598731929</v>
          </cell>
          <cell r="N361">
            <v>2673128.2519824514</v>
          </cell>
          <cell r="O361">
            <v>2271217.1602779059</v>
          </cell>
          <cell r="P361">
            <v>1825056.1342209643</v>
          </cell>
        </row>
        <row r="362">
          <cell r="H362" t="str">
            <v>Cable Modem</v>
          </cell>
          <cell r="I362">
            <v>4263166.3153642863</v>
          </cell>
          <cell r="J362">
            <v>4594919.3934911527</v>
          </cell>
          <cell r="K362">
            <v>3877843.3707188182</v>
          </cell>
          <cell r="L362">
            <v>3019725.9970729873</v>
          </cell>
          <cell r="M362">
            <v>2515725.9243952557</v>
          </cell>
          <cell r="N362">
            <v>2103953.6705446243</v>
          </cell>
          <cell r="O362">
            <v>1836840.7452425212</v>
          </cell>
          <cell r="P362">
            <v>1602260.2149767131</v>
          </cell>
        </row>
        <row r="363">
          <cell r="H363" t="str">
            <v>Total Broadband</v>
          </cell>
          <cell r="I363">
            <v>9848944.3153642863</v>
          </cell>
          <cell r="J363">
            <v>10308241.393491155</v>
          </cell>
          <cell r="K363">
            <v>8405642.3707188163</v>
          </cell>
          <cell r="L363">
            <v>6096738.0939936182</v>
          </cell>
          <cell r="M363">
            <v>5251358.3842684487</v>
          </cell>
          <cell r="N363">
            <v>4777081.9225270757</v>
          </cell>
          <cell r="O363">
            <v>4108057.905520427</v>
          </cell>
          <cell r="P363">
            <v>3427316.3491976773</v>
          </cell>
        </row>
        <row r="365">
          <cell r="I365">
            <v>2006</v>
          </cell>
          <cell r="J365">
            <v>2007</v>
          </cell>
          <cell r="K365" t="str">
            <v>2008E</v>
          </cell>
          <cell r="L365" t="str">
            <v>2009E</v>
          </cell>
          <cell r="M365" t="str">
            <v>2010E</v>
          </cell>
          <cell r="N365" t="str">
            <v>2011E</v>
          </cell>
          <cell r="O365" t="str">
            <v>2012E</v>
          </cell>
        </row>
        <row r="366">
          <cell r="H366" t="str">
            <v>Total DSL and RBOC- Fiber</v>
          </cell>
          <cell r="I366">
            <v>2.2833703738315947E-2</v>
          </cell>
          <cell r="J366">
            <v>-0.20750152013137069</v>
          </cell>
          <cell r="K366">
            <v>-0.32041769148307331</v>
          </cell>
          <cell r="L366">
            <v>-0.11094517223025513</v>
          </cell>
          <cell r="M366">
            <v>-2.2848174529132015E-2</v>
          </cell>
          <cell r="N366">
            <v>-0.1503523414585437</v>
          </cell>
          <cell r="O366">
            <v>-0.19644137683529539</v>
          </cell>
        </row>
        <row r="367">
          <cell r="H367" t="str">
            <v>Cable Modem</v>
          </cell>
          <cell r="I367">
            <v>7.781846955659244E-2</v>
          </cell>
          <cell r="J367">
            <v>-0.15605845529914952</v>
          </cell>
          <cell r="K367">
            <v>-0.22128727016810001</v>
          </cell>
          <cell r="L367">
            <v>-0.16690258426302829</v>
          </cell>
          <cell r="M367">
            <v>-0.16367929823262262</v>
          </cell>
          <cell r="N367">
            <v>-0.12695760797477962</v>
          </cell>
          <cell r="O367">
            <v>-0.12770869269607588</v>
          </cell>
        </row>
        <row r="368">
          <cell r="H368" t="str">
            <v>Total Broadband</v>
          </cell>
          <cell r="I368">
            <v>4.6634143053318811E-2</v>
          </cell>
          <cell r="J368">
            <v>-0.18457067021865436</v>
          </cell>
          <cell r="K368">
            <v>-0.27468504783980596</v>
          </cell>
          <cell r="L368">
            <v>-0.13866098505330582</v>
          </cell>
          <cell r="M368">
            <v>-9.0315005573066265E-2</v>
          </cell>
          <cell r="N368">
            <v>-0.14004867989635295</v>
          </cell>
          <cell r="O368">
            <v>-0.16570885123307688</v>
          </cell>
        </row>
      </sheetData>
      <sheetData sheetId="2">
        <row r="1">
          <cell r="A1" t="str">
            <v>Quarterly Broadband Internet Access Summary</v>
          </cell>
        </row>
        <row r="3">
          <cell r="B3" t="str">
            <v>1Q01</v>
          </cell>
          <cell r="C3" t="str">
            <v>2Q01</v>
          </cell>
          <cell r="D3" t="str">
            <v>3Q01</v>
          </cell>
          <cell r="E3" t="str">
            <v>4Q01</v>
          </cell>
          <cell r="F3" t="str">
            <v>1Q02</v>
          </cell>
          <cell r="G3" t="str">
            <v>2Q02</v>
          </cell>
          <cell r="H3" t="str">
            <v>3Q02</v>
          </cell>
          <cell r="I3" t="str">
            <v>4Q02</v>
          </cell>
          <cell r="J3" t="str">
            <v>1Q03</v>
          </cell>
          <cell r="K3" t="str">
            <v>2Q03</v>
          </cell>
          <cell r="L3" t="str">
            <v>3Q03</v>
          </cell>
          <cell r="M3" t="str">
            <v>4Q03</v>
          </cell>
          <cell r="N3" t="str">
            <v>1Q04</v>
          </cell>
          <cell r="O3" t="str">
            <v>2Q04</v>
          </cell>
          <cell r="P3" t="str">
            <v>3Q04</v>
          </cell>
          <cell r="Q3" t="str">
            <v>4Q04</v>
          </cell>
          <cell r="R3" t="str">
            <v>1Q05</v>
          </cell>
          <cell r="S3" t="str">
            <v>2Q05</v>
          </cell>
          <cell r="T3" t="str">
            <v>3Q05</v>
          </cell>
          <cell r="U3" t="str">
            <v>4Q05</v>
          </cell>
          <cell r="V3" t="str">
            <v>1Q06</v>
          </cell>
          <cell r="W3" t="str">
            <v>2Q06</v>
          </cell>
          <cell r="X3" t="str">
            <v>3Q06</v>
          </cell>
          <cell r="Y3" t="str">
            <v>4Q06</v>
          </cell>
          <cell r="Z3" t="str">
            <v>1Q07</v>
          </cell>
          <cell r="AA3" t="str">
            <v>2Q07</v>
          </cell>
          <cell r="AB3" t="str">
            <v>3Q07</v>
          </cell>
          <cell r="AC3" t="str">
            <v>4Q07</v>
          </cell>
          <cell r="AD3" t="str">
            <v>1Q08</v>
          </cell>
          <cell r="AE3" t="str">
            <v>2Q08E</v>
          </cell>
          <cell r="AF3" t="str">
            <v>3Q08E</v>
          </cell>
          <cell r="AG3" t="str">
            <v>4Q08E</v>
          </cell>
        </row>
        <row r="4">
          <cell r="A4" t="str">
            <v>Households</v>
          </cell>
          <cell r="B4">
            <v>107299230.9594461</v>
          </cell>
          <cell r="C4">
            <v>107567479.03684472</v>
          </cell>
          <cell r="D4">
            <v>107836397.73443682</v>
          </cell>
          <cell r="E4">
            <v>108209000</v>
          </cell>
          <cell r="F4">
            <v>108479522.5</v>
          </cell>
          <cell r="G4">
            <v>108750721.30624999</v>
          </cell>
          <cell r="H4">
            <v>109022598.10951561</v>
          </cell>
          <cell r="I4">
            <v>109297000</v>
          </cell>
          <cell r="J4">
            <v>109679539.5</v>
          </cell>
          <cell r="K4">
            <v>110063417.88825001</v>
          </cell>
          <cell r="L4">
            <v>110448639.8508589</v>
          </cell>
          <cell r="M4">
            <v>113100000</v>
          </cell>
          <cell r="N4">
            <v>113269650</v>
          </cell>
          <cell r="O4">
            <v>113439554.47500001</v>
          </cell>
          <cell r="P4">
            <v>113609713.80671251</v>
          </cell>
          <cell r="Q4">
            <v>113800000</v>
          </cell>
          <cell r="R4">
            <v>114500000</v>
          </cell>
          <cell r="S4">
            <v>114400000</v>
          </cell>
          <cell r="T4">
            <v>114300087.33624455</v>
          </cell>
          <cell r="U4">
            <v>115200000</v>
          </cell>
          <cell r="V4">
            <v>115500000</v>
          </cell>
          <cell r="W4">
            <v>116200000</v>
          </cell>
          <cell r="X4">
            <v>116432400</v>
          </cell>
          <cell r="Y4">
            <v>116665264.8</v>
          </cell>
          <cell r="Z4">
            <v>116898595.32959999</v>
          </cell>
          <cell r="AA4">
            <v>117132392.52025919</v>
          </cell>
          <cell r="AB4">
            <v>117366657.3052997</v>
          </cell>
          <cell r="AC4">
            <v>117601390.6199103</v>
          </cell>
          <cell r="AD4">
            <v>117836593.40115012</v>
          </cell>
          <cell r="AE4">
            <v>118072266.58795242</v>
          </cell>
          <cell r="AF4">
            <v>118308411.12112832</v>
          </cell>
          <cell r="AG4">
            <v>118545027.94337058</v>
          </cell>
        </row>
        <row r="5">
          <cell r="A5" t="str">
            <v>Growth</v>
          </cell>
          <cell r="B5">
            <v>2.5000000000000001E-3</v>
          </cell>
          <cell r="C5">
            <v>2.5000000000000001E-3</v>
          </cell>
          <cell r="D5">
            <v>2.5000000000000001E-3</v>
          </cell>
          <cell r="E5">
            <v>3.455255121566303E-3</v>
          </cell>
          <cell r="F5">
            <v>2.5000000000000001E-3</v>
          </cell>
          <cell r="G5">
            <v>2.5000000000000001E-3</v>
          </cell>
          <cell r="H5">
            <v>2.5000000000000001E-3</v>
          </cell>
          <cell r="I5">
            <v>2.5169267220062075E-3</v>
          </cell>
          <cell r="J5">
            <v>3.5000000000000001E-3</v>
          </cell>
          <cell r="K5">
            <v>3.5000000000000001E-3</v>
          </cell>
          <cell r="L5">
            <v>3.5000000000000001E-3</v>
          </cell>
          <cell r="M5">
            <v>2.4005367134636524E-2</v>
          </cell>
          <cell r="N5">
            <v>1.5E-3</v>
          </cell>
          <cell r="O5">
            <v>1.5E-3</v>
          </cell>
          <cell r="P5">
            <v>1.5E-3</v>
          </cell>
          <cell r="Q5">
            <v>1.6749112986169656E-3</v>
          </cell>
          <cell r="R5">
            <v>6.1511423550086874E-3</v>
          </cell>
          <cell r="S5">
            <v>-8.7336244541480479E-4</v>
          </cell>
          <cell r="T5">
            <v>-8.7336244541480479E-4</v>
          </cell>
          <cell r="U5">
            <v>7.8732456354833058E-3</v>
          </cell>
          <cell r="V5">
            <v>2.6041666666667407E-3</v>
          </cell>
          <cell r="W5">
            <v>6.0606060606060996E-3</v>
          </cell>
          <cell r="X5">
            <v>2E-3</v>
          </cell>
          <cell r="Y5">
            <v>2E-3</v>
          </cell>
          <cell r="Z5">
            <v>2E-3</v>
          </cell>
          <cell r="AA5">
            <v>2E-3</v>
          </cell>
          <cell r="AB5">
            <v>2E-3</v>
          </cell>
          <cell r="AC5">
            <v>2E-3</v>
          </cell>
          <cell r="AD5">
            <v>2E-3</v>
          </cell>
          <cell r="AE5">
            <v>2E-3</v>
          </cell>
          <cell r="AF5">
            <v>2E-3</v>
          </cell>
          <cell r="AG5">
            <v>2E-3</v>
          </cell>
        </row>
        <row r="7">
          <cell r="A7" t="str">
            <v>Addressable Cust. Locations</v>
          </cell>
        </row>
        <row r="8">
          <cell r="A8" t="str">
            <v>Total DSL and RBOC- Fiber</v>
          </cell>
          <cell r="B8">
            <v>46233474.8736417</v>
          </cell>
          <cell r="C8">
            <v>49541913.481150597</v>
          </cell>
          <cell r="D8">
            <v>51569186.472454205</v>
          </cell>
          <cell r="E8">
            <v>53271184.127158396</v>
          </cell>
          <cell r="F8">
            <v>57445382.311948679</v>
          </cell>
          <cell r="G8">
            <v>57944017.966259055</v>
          </cell>
          <cell r="H8">
            <v>59132097.790903233</v>
          </cell>
          <cell r="I8">
            <v>61924320.580302685</v>
          </cell>
          <cell r="J8">
            <v>62995597.283882</v>
          </cell>
          <cell r="K8">
            <v>65129590.242551848</v>
          </cell>
          <cell r="L8">
            <v>67273933.132659659</v>
          </cell>
          <cell r="M8">
            <v>69847161.567561626</v>
          </cell>
          <cell r="N8">
            <v>69983588.221096754</v>
          </cell>
          <cell r="O8">
            <v>70120347.47443895</v>
          </cell>
          <cell r="P8">
            <v>70257927.779387832</v>
          </cell>
          <cell r="Q8">
            <v>70398782.188846618</v>
          </cell>
          <cell r="R8">
            <v>70524656.506824315</v>
          </cell>
          <cell r="S8">
            <v>70656757.738437921</v>
          </cell>
          <cell r="T8">
            <v>70793067.139914811</v>
          </cell>
          <cell r="U8">
            <v>70931291.968594655</v>
          </cell>
          <cell r="V8">
            <v>71067261.482931837</v>
          </cell>
          <cell r="W8">
            <v>71204607.742497697</v>
          </cell>
          <cell r="X8">
            <v>71338828.107982695</v>
          </cell>
          <cell r="Y8">
            <v>71471817.941198647</v>
          </cell>
          <cell r="Z8">
            <v>71607194.005081058</v>
          </cell>
          <cell r="AA8">
            <v>71741616.063691214</v>
          </cell>
          <cell r="AB8">
            <v>71873746.482218578</v>
          </cell>
          <cell r="AC8">
            <v>72006485.626983047</v>
          </cell>
          <cell r="AD8">
            <v>72140032.165437013</v>
          </cell>
          <cell r="AE8">
            <v>72274013.966167882</v>
          </cell>
          <cell r="AF8">
            <v>72407473.098900229</v>
          </cell>
          <cell r="AG8">
            <v>72540883.634498015</v>
          </cell>
        </row>
        <row r="9">
          <cell r="A9" t="str">
            <v>Cable Modem</v>
          </cell>
          <cell r="B9">
            <v>67683988.909000352</v>
          </cell>
          <cell r="C9">
            <v>69004495.91625458</v>
          </cell>
          <cell r="D9">
            <v>74032926.680372655</v>
          </cell>
          <cell r="E9">
            <v>79718716.576591805</v>
          </cell>
          <cell r="F9">
            <v>83799251.703456804</v>
          </cell>
          <cell r="G9">
            <v>86130265.349568009</v>
          </cell>
          <cell r="H9">
            <v>83084157.170646876</v>
          </cell>
          <cell r="I9">
            <v>85315852</v>
          </cell>
          <cell r="J9">
            <v>87374068.074271902</v>
          </cell>
          <cell r="K9">
            <v>89704395.25912866</v>
          </cell>
          <cell r="L9">
            <v>92175552.845737323</v>
          </cell>
          <cell r="M9">
            <v>94434655.999999985</v>
          </cell>
          <cell r="N9">
            <v>96911113.541545689</v>
          </cell>
          <cell r="O9">
            <v>98382937.166360661</v>
          </cell>
          <cell r="P9">
            <v>99475147.511820644</v>
          </cell>
          <cell r="Q9">
            <v>101672441.07513161</v>
          </cell>
          <cell r="R9">
            <v>102995445.33105899</v>
          </cell>
          <cell r="S9">
            <v>103502100.94968371</v>
          </cell>
          <cell r="T9">
            <v>103919808.43431941</v>
          </cell>
          <cell r="U9">
            <v>104677909.96143778</v>
          </cell>
          <cell r="V9">
            <v>105419306.12331882</v>
          </cell>
          <cell r="W9">
            <v>105793627.91404952</v>
          </cell>
          <cell r="X9">
            <v>106443976.09549716</v>
          </cell>
          <cell r="Y9">
            <v>107065665.03963888</v>
          </cell>
          <cell r="Z9">
            <v>107342802.53963886</v>
          </cell>
          <cell r="AA9">
            <v>107858763.56503525</v>
          </cell>
          <cell r="AB9">
            <v>108563014.05387555</v>
          </cell>
          <cell r="AC9">
            <v>109007529.7057088</v>
          </cell>
          <cell r="AD9">
            <v>109262836.35736409</v>
          </cell>
          <cell r="AE9">
            <v>109716411.72077866</v>
          </cell>
          <cell r="AF9">
            <v>110150277.89476341</v>
          </cell>
          <cell r="AG9">
            <v>110662112.97110566</v>
          </cell>
        </row>
        <row r="11">
          <cell r="A11" t="str">
            <v>Subscribers</v>
          </cell>
        </row>
        <row r="12">
          <cell r="A12" t="str">
            <v>Resid. DSL and RBOC- Fiber</v>
          </cell>
          <cell r="B12">
            <v>1733163.0799999998</v>
          </cell>
          <cell r="C12">
            <v>2017288.84</v>
          </cell>
          <cell r="D12">
            <v>2322798.58</v>
          </cell>
          <cell r="E12">
            <v>2852873.56</v>
          </cell>
          <cell r="F12">
            <v>3229440.06</v>
          </cell>
          <cell r="G12">
            <v>3633436.7549999999</v>
          </cell>
          <cell r="H12">
            <v>4098455.7499999995</v>
          </cell>
          <cell r="I12">
            <v>4557850.3924999991</v>
          </cell>
          <cell r="J12">
            <v>5037852.2999999989</v>
          </cell>
          <cell r="K12">
            <v>5555556.7224999983</v>
          </cell>
          <cell r="L12">
            <v>6205132.9799999977</v>
          </cell>
          <cell r="M12">
            <v>6705708.2199999997</v>
          </cell>
          <cell r="N12">
            <v>7730058.3599999957</v>
          </cell>
          <cell r="O12">
            <v>8478268.8174999952</v>
          </cell>
          <cell r="P12">
            <v>9337488.0599999931</v>
          </cell>
          <cell r="Q12">
            <v>10305393.889999993</v>
          </cell>
          <cell r="R12">
            <v>11759583.523999991</v>
          </cell>
          <cell r="S12">
            <v>12682782.31049999</v>
          </cell>
          <cell r="T12">
            <v>14004406.669999989</v>
          </cell>
          <cell r="U12">
            <v>15443961.703999985</v>
          </cell>
          <cell r="V12">
            <v>16999625.698999986</v>
          </cell>
          <cell r="W12">
            <v>18126417.087899987</v>
          </cell>
          <cell r="X12">
            <v>19414124.509499982</v>
          </cell>
          <cell r="Y12">
            <v>20685576.701842397</v>
          </cell>
          <cell r="Z12">
            <v>21991864.809169084</v>
          </cell>
          <cell r="AA12">
            <v>22795821.200216625</v>
          </cell>
          <cell r="AB12">
            <v>23702179.689652186</v>
          </cell>
          <cell r="AC12">
            <v>24479793.084499978</v>
          </cell>
          <cell r="AD12">
            <v>25347271.481999978</v>
          </cell>
          <cell r="AE12">
            <v>25936663.747101862</v>
          </cell>
          <cell r="AF12">
            <v>26542652.991516162</v>
          </cell>
          <cell r="AG12">
            <v>27108383.885027893</v>
          </cell>
        </row>
        <row r="13">
          <cell r="A13" t="str">
            <v>Business DSL</v>
          </cell>
          <cell r="B13">
            <v>641032.92000000004</v>
          </cell>
          <cell r="C13">
            <v>708777.16</v>
          </cell>
          <cell r="D13">
            <v>816118.42</v>
          </cell>
          <cell r="E13">
            <v>900907.44</v>
          </cell>
          <cell r="F13">
            <v>964637.94</v>
          </cell>
          <cell r="G13">
            <v>1070041.2450000001</v>
          </cell>
          <cell r="H13">
            <v>1189874.2500000005</v>
          </cell>
          <cell r="I13">
            <v>1304336.6075000009</v>
          </cell>
          <cell r="J13">
            <v>1420932.7000000014</v>
          </cell>
          <cell r="K13">
            <v>1544196.2775000017</v>
          </cell>
          <cell r="L13">
            <v>1699495.0200000023</v>
          </cell>
          <cell r="M13">
            <v>2071396.7799999993</v>
          </cell>
          <cell r="N13">
            <v>2054825.6400000041</v>
          </cell>
          <cell r="O13">
            <v>2219862.1825000048</v>
          </cell>
          <cell r="P13">
            <v>2407779.940000006</v>
          </cell>
          <cell r="Q13">
            <v>2616730.1100000073</v>
          </cell>
          <cell r="R13">
            <v>2830470.4760000091</v>
          </cell>
          <cell r="S13">
            <v>2888466.6895000106</v>
          </cell>
          <cell r="T13">
            <v>3011883.3300000122</v>
          </cell>
          <cell r="U13">
            <v>3129654.2960000141</v>
          </cell>
          <cell r="V13">
            <v>3322700.3010000153</v>
          </cell>
          <cell r="W13">
            <v>3414185.5121000162</v>
          </cell>
          <cell r="X13">
            <v>3520458.4905000171</v>
          </cell>
          <cell r="Y13">
            <v>3607525.7078374801</v>
          </cell>
          <cell r="Z13">
            <v>3835339.8991915775</v>
          </cell>
          <cell r="AA13">
            <v>3975548.3831264698</v>
          </cell>
          <cell r="AB13">
            <v>4133615.6006029011</v>
          </cell>
          <cell r="AC13">
            <v>4269229.9155000215</v>
          </cell>
          <cell r="AD13">
            <v>4420516.5180000225</v>
          </cell>
          <cell r="AE13">
            <v>4523305.4215439213</v>
          </cell>
          <cell r="AF13">
            <v>4628988.8070935681</v>
          </cell>
          <cell r="AG13">
            <v>4727651.2118927371</v>
          </cell>
        </row>
        <row r="14">
          <cell r="B14" t="str">
            <v>_________</v>
          </cell>
          <cell r="C14" t="str">
            <v>_________</v>
          </cell>
          <cell r="D14" t="str">
            <v>_________</v>
          </cell>
          <cell r="E14" t="str">
            <v>_________</v>
          </cell>
          <cell r="F14" t="str">
            <v>_________</v>
          </cell>
          <cell r="G14" t="str">
            <v>_________</v>
          </cell>
          <cell r="H14" t="str">
            <v>_________</v>
          </cell>
          <cell r="I14" t="str">
            <v>_________</v>
          </cell>
          <cell r="J14" t="str">
            <v>_________</v>
          </cell>
          <cell r="K14" t="str">
            <v>_________</v>
          </cell>
          <cell r="L14" t="str">
            <v>_________</v>
          </cell>
          <cell r="M14" t="str">
            <v>_________</v>
          </cell>
          <cell r="N14" t="str">
            <v>_________</v>
          </cell>
          <cell r="O14" t="str">
            <v>_________</v>
          </cell>
          <cell r="P14" t="str">
            <v>_________</v>
          </cell>
          <cell r="Q14" t="str">
            <v>_________</v>
          </cell>
          <cell r="R14" t="str">
            <v>_________</v>
          </cell>
          <cell r="S14" t="str">
            <v>_________</v>
          </cell>
          <cell r="T14" t="str">
            <v>_________</v>
          </cell>
          <cell r="U14" t="str">
            <v>_________</v>
          </cell>
          <cell r="V14" t="str">
            <v>_________</v>
          </cell>
          <cell r="W14" t="str">
            <v>_________</v>
          </cell>
          <cell r="X14" t="str">
            <v>_________</v>
          </cell>
          <cell r="Y14" t="str">
            <v>_________</v>
          </cell>
          <cell r="Z14" t="str">
            <v>_________</v>
          </cell>
          <cell r="AA14" t="str">
            <v>_________</v>
          </cell>
          <cell r="AB14" t="str">
            <v>_________</v>
          </cell>
          <cell r="AC14" t="str">
            <v>_________</v>
          </cell>
          <cell r="AD14" t="str">
            <v>_________</v>
          </cell>
          <cell r="AE14" t="str">
            <v>_________</v>
          </cell>
          <cell r="AF14" t="str">
            <v>_________</v>
          </cell>
          <cell r="AG14" t="str">
            <v>_________</v>
          </cell>
        </row>
        <row r="15">
          <cell r="A15" t="str">
            <v>Total DSL</v>
          </cell>
          <cell r="B15">
            <v>2374196</v>
          </cell>
          <cell r="C15">
            <v>2726066</v>
          </cell>
          <cell r="D15">
            <v>3138917</v>
          </cell>
          <cell r="E15">
            <v>3753781</v>
          </cell>
          <cell r="F15">
            <v>4194078</v>
          </cell>
          <cell r="G15">
            <v>4703478</v>
          </cell>
          <cell r="H15">
            <v>5288330</v>
          </cell>
          <cell r="I15">
            <v>5862187</v>
          </cell>
          <cell r="J15">
            <v>6458785</v>
          </cell>
          <cell r="K15">
            <v>7099753</v>
          </cell>
          <cell r="L15">
            <v>7904628</v>
          </cell>
          <cell r="M15">
            <v>8777105</v>
          </cell>
          <cell r="N15">
            <v>9784884</v>
          </cell>
          <cell r="O15">
            <v>10698131</v>
          </cell>
          <cell r="P15">
            <v>11745268</v>
          </cell>
          <cell r="Q15">
            <v>12922124</v>
          </cell>
          <cell r="R15">
            <v>14590054</v>
          </cell>
          <cell r="S15">
            <v>15571249</v>
          </cell>
          <cell r="T15">
            <v>17016290</v>
          </cell>
          <cell r="U15">
            <v>18573616</v>
          </cell>
          <cell r="V15">
            <v>20322326</v>
          </cell>
          <cell r="W15">
            <v>21540602.600000001</v>
          </cell>
          <cell r="X15">
            <v>22934583</v>
          </cell>
          <cell r="Y15">
            <v>24293102.409679879</v>
          </cell>
          <cell r="Z15">
            <v>25827204.708360661</v>
          </cell>
          <cell r="AA15">
            <v>26771369.583343096</v>
          </cell>
          <cell r="AB15">
            <v>27835795.290255088</v>
          </cell>
          <cell r="AC15">
            <v>28749023</v>
          </cell>
          <cell r="AD15">
            <v>29767788</v>
          </cell>
          <cell r="AE15">
            <v>30459969.168645784</v>
          </cell>
          <cell r="AF15">
            <v>31171641.79860973</v>
          </cell>
          <cell r="AG15">
            <v>31836035.096920632</v>
          </cell>
        </row>
        <row r="16">
          <cell r="A16" t="str">
            <v>Cable Modem</v>
          </cell>
          <cell r="B16">
            <v>5273637.7904497599</v>
          </cell>
          <cell r="C16">
            <v>6150219.2031527199</v>
          </cell>
          <cell r="D16">
            <v>7018746.0377081577</v>
          </cell>
          <cell r="E16">
            <v>8088532.7865101639</v>
          </cell>
          <cell r="F16">
            <v>8116991.6593939178</v>
          </cell>
          <cell r="G16">
            <v>8991722.6593939178</v>
          </cell>
          <cell r="H16">
            <v>9595529.2634379063</v>
          </cell>
          <cell r="I16">
            <v>10704019.620586248</v>
          </cell>
          <cell r="J16">
            <v>11910385.895670434</v>
          </cell>
          <cell r="K16">
            <v>12790585.414490204</v>
          </cell>
          <cell r="L16">
            <v>13992834.6658617</v>
          </cell>
          <cell r="M16">
            <v>15016218.450639794</v>
          </cell>
          <cell r="N16">
            <v>16213036.448847836</v>
          </cell>
          <cell r="O16">
            <v>17013145.34606126</v>
          </cell>
          <cell r="P16">
            <v>18275735.926639121</v>
          </cell>
          <cell r="Q16">
            <v>19321089.102545477</v>
          </cell>
          <cell r="R16">
            <v>20454694.735169675</v>
          </cell>
          <cell r="S16">
            <v>21283354.372392256</v>
          </cell>
          <cell r="T16">
            <v>22492323.717875499</v>
          </cell>
          <cell r="U16">
            <v>23584255.417909764</v>
          </cell>
          <cell r="V16">
            <v>24926025.784445252</v>
          </cell>
          <cell r="W16">
            <v>25764449.54631744</v>
          </cell>
          <cell r="X16">
            <v>27132487.361717559</v>
          </cell>
          <cell r="Y16">
            <v>28179174.811400916</v>
          </cell>
          <cell r="Z16">
            <v>29439024.683169991</v>
          </cell>
          <cell r="AA16">
            <v>30221806.729166593</v>
          </cell>
          <cell r="AB16">
            <v>31225999.225664757</v>
          </cell>
          <cell r="AC16">
            <v>32057018.182119735</v>
          </cell>
          <cell r="AD16">
            <v>33065485.134711146</v>
          </cell>
          <cell r="AE16">
            <v>33692703.702423088</v>
          </cell>
          <cell r="AF16">
            <v>34381601.003957279</v>
          </cell>
          <cell r="AG16">
            <v>35076744.179192722</v>
          </cell>
        </row>
        <row r="17">
          <cell r="B17" t="str">
            <v>_________</v>
          </cell>
          <cell r="C17" t="str">
            <v>_________</v>
          </cell>
          <cell r="D17" t="str">
            <v>_________</v>
          </cell>
          <cell r="E17" t="str">
            <v>_________</v>
          </cell>
          <cell r="F17" t="str">
            <v>_________</v>
          </cell>
          <cell r="G17" t="str">
            <v>_________</v>
          </cell>
          <cell r="H17" t="str">
            <v>_________</v>
          </cell>
          <cell r="I17" t="str">
            <v>_________</v>
          </cell>
          <cell r="J17" t="str">
            <v>_________</v>
          </cell>
          <cell r="K17" t="str">
            <v>_________</v>
          </cell>
          <cell r="L17" t="str">
            <v>_________</v>
          </cell>
          <cell r="M17" t="str">
            <v>_________</v>
          </cell>
          <cell r="N17" t="str">
            <v>_________</v>
          </cell>
          <cell r="O17" t="str">
            <v>_________</v>
          </cell>
          <cell r="P17" t="str">
            <v>_________</v>
          </cell>
          <cell r="Q17" t="str">
            <v>_________</v>
          </cell>
          <cell r="R17" t="str">
            <v>_________</v>
          </cell>
          <cell r="S17" t="str">
            <v>_________</v>
          </cell>
          <cell r="T17" t="str">
            <v>_________</v>
          </cell>
          <cell r="U17" t="str">
            <v>_________</v>
          </cell>
          <cell r="V17" t="str">
            <v>_________</v>
          </cell>
          <cell r="W17" t="str">
            <v>_________</v>
          </cell>
          <cell r="X17" t="str">
            <v>_________</v>
          </cell>
          <cell r="Y17" t="str">
            <v>_________</v>
          </cell>
          <cell r="Z17" t="str">
            <v>_________</v>
          </cell>
          <cell r="AA17" t="str">
            <v>_________</v>
          </cell>
          <cell r="AB17" t="str">
            <v>_________</v>
          </cell>
          <cell r="AC17" t="str">
            <v>_________</v>
          </cell>
          <cell r="AD17" t="str">
            <v>_________</v>
          </cell>
          <cell r="AE17" t="str">
            <v>_________</v>
          </cell>
          <cell r="AF17" t="str">
            <v>_________</v>
          </cell>
          <cell r="AG17" t="str">
            <v>_________</v>
          </cell>
        </row>
        <row r="18">
          <cell r="A18" t="str">
            <v>Total Broadband</v>
          </cell>
          <cell r="B18">
            <v>7647833.7904497599</v>
          </cell>
          <cell r="C18">
            <v>8876285.2031527199</v>
          </cell>
          <cell r="D18">
            <v>10157663.037708158</v>
          </cell>
          <cell r="E18">
            <v>11842313.786510164</v>
          </cell>
          <cell r="F18">
            <v>12311069.659393918</v>
          </cell>
          <cell r="G18">
            <v>13695200.659393918</v>
          </cell>
          <cell r="H18">
            <v>14883859.263437906</v>
          </cell>
          <cell r="I18">
            <v>16566206.620586248</v>
          </cell>
          <cell r="J18">
            <v>18369170.895670436</v>
          </cell>
          <cell r="K18">
            <v>19890338.414490204</v>
          </cell>
          <cell r="L18">
            <v>21897462.6658617</v>
          </cell>
          <cell r="M18">
            <v>23793323.450639792</v>
          </cell>
          <cell r="N18">
            <v>25997920.448847838</v>
          </cell>
          <cell r="O18">
            <v>27711276.34606126</v>
          </cell>
          <cell r="P18">
            <v>30021003.926639121</v>
          </cell>
          <cell r="Q18">
            <v>32243213.102545477</v>
          </cell>
          <cell r="R18">
            <v>35044748.735169679</v>
          </cell>
          <cell r="S18">
            <v>36854603.372392252</v>
          </cell>
          <cell r="T18">
            <v>39508613.717875496</v>
          </cell>
          <cell r="U18">
            <v>42157871.417909764</v>
          </cell>
          <cell r="V18">
            <v>45248351.784445256</v>
          </cell>
          <cell r="W18">
            <v>47305052.146317437</v>
          </cell>
          <cell r="X18">
            <v>50067070.361717559</v>
          </cell>
          <cell r="Y18">
            <v>52472277.221080795</v>
          </cell>
          <cell r="Z18">
            <v>55266229.391530648</v>
          </cell>
          <cell r="AA18">
            <v>56993176.312509686</v>
          </cell>
          <cell r="AB18">
            <v>59061794.515919849</v>
          </cell>
          <cell r="AC18">
            <v>60806041.182119735</v>
          </cell>
          <cell r="AD18">
            <v>62833273.134711146</v>
          </cell>
          <cell r="AE18">
            <v>64152672.871068873</v>
          </cell>
          <cell r="AF18">
            <v>65553242.802567005</v>
          </cell>
          <cell r="AG18">
            <v>66912779.276113354</v>
          </cell>
        </row>
        <row r="20">
          <cell r="A20" t="str">
            <v>Total Residential Broadband</v>
          </cell>
          <cell r="B20">
            <v>7006800.87044976</v>
          </cell>
          <cell r="C20">
            <v>8167508.0431527197</v>
          </cell>
          <cell r="D20">
            <v>9341544.6177081577</v>
          </cell>
          <cell r="E20">
            <v>10941406.346510164</v>
          </cell>
          <cell r="F20">
            <v>11346431.719393918</v>
          </cell>
          <cell r="G20">
            <v>12625159.414393917</v>
          </cell>
          <cell r="H20">
            <v>13693985.013437906</v>
          </cell>
          <cell r="I20">
            <v>15261870.013086248</v>
          </cell>
          <cell r="J20">
            <v>16948238.195670433</v>
          </cell>
          <cell r="K20">
            <v>18346142.136990204</v>
          </cell>
          <cell r="L20">
            <v>20197967.645861696</v>
          </cell>
          <cell r="M20">
            <v>21721926.670639791</v>
          </cell>
          <cell r="N20">
            <v>23943094.808847833</v>
          </cell>
          <cell r="O20">
            <v>25491414.163561255</v>
          </cell>
          <cell r="P20">
            <v>27613223.986639116</v>
          </cell>
          <cell r="Q20">
            <v>29626482.992545471</v>
          </cell>
          <cell r="R20">
            <v>32214278.259169668</v>
          </cell>
          <cell r="S20">
            <v>33966136.682892241</v>
          </cell>
          <cell r="T20">
            <v>36496730.387875482</v>
          </cell>
          <cell r="U20">
            <v>39028217.121909752</v>
          </cell>
          <cell r="V20">
            <v>41925651.483445242</v>
          </cell>
          <cell r="W20">
            <v>43890866.634217419</v>
          </cell>
          <cell r="X20">
            <v>46546611.871217541</v>
          </cell>
          <cell r="Y20">
            <v>48864751.513243318</v>
          </cell>
          <cell r="Z20">
            <v>51430889.492339067</v>
          </cell>
          <cell r="AA20">
            <v>53017627.929383218</v>
          </cell>
          <cell r="AB20">
            <v>54928178.915316947</v>
          </cell>
          <cell r="AC20">
            <v>56536811.266619712</v>
          </cell>
          <cell r="AD20">
            <v>58412756.616711125</v>
          </cell>
          <cell r="AE20">
            <v>59629367.449524954</v>
          </cell>
          <cell r="AF20">
            <v>60924253.995473437</v>
          </cell>
          <cell r="AG20">
            <v>62185128.064220615</v>
          </cell>
        </row>
        <row r="22">
          <cell r="A22" t="str">
            <v>Market Share by Access</v>
          </cell>
        </row>
        <row r="23">
          <cell r="A23" t="str">
            <v>Resid. DSL and RBOC- Fiber</v>
          </cell>
          <cell r="B23">
            <v>0.22662143653857764</v>
          </cell>
          <cell r="C23">
            <v>0.22726724004806539</v>
          </cell>
          <cell r="D23">
            <v>0.22867450626951355</v>
          </cell>
          <cell r="E23">
            <v>0.24090508083393045</v>
          </cell>
          <cell r="F23">
            <v>0.26232002168355756</v>
          </cell>
          <cell r="G23">
            <v>0.26530730329297691</v>
          </cell>
          <cell r="H23">
            <v>0.27536243641243147</v>
          </cell>
          <cell r="I23">
            <v>0.27512939424745053</v>
          </cell>
          <cell r="J23">
            <v>0.27425583487752336</v>
          </cell>
          <cell r="K23">
            <v>0.27930931122080604</v>
          </cell>
          <cell r="L23">
            <v>0.28337223698861896</v>
          </cell>
          <cell r="M23">
            <v>0.28183150764588483</v>
          </cell>
          <cell r="N23">
            <v>0.29733371848757129</v>
          </cell>
          <cell r="O23">
            <v>0.30595013782918207</v>
          </cell>
          <cell r="P23">
            <v>0.31103183900237186</v>
          </cell>
          <cell r="Q23">
            <v>0.31961435906604552</v>
          </cell>
          <cell r="R23">
            <v>0.33555907656425815</v>
          </cell>
          <cell r="S23">
            <v>0.3441302076255866</v>
          </cell>
          <cell r="T23">
            <v>0.35446464333077216</v>
          </cell>
          <cell r="U23">
            <v>0.3663363728899981</v>
          </cell>
          <cell r="V23">
            <v>0.37569602048673606</v>
          </cell>
          <cell r="W23">
            <v>0.38318142070394223</v>
          </cell>
          <cell r="X23">
            <v>0.38776234297792012</v>
          </cell>
          <cell r="Y23">
            <v>0.3942191533767081</v>
          </cell>
          <cell r="Z23">
            <v>0.39792591337051225</v>
          </cell>
          <cell r="AA23">
            <v>0.39997457020504873</v>
          </cell>
          <cell r="AB23">
            <v>0.40131153961573868</v>
          </cell>
          <cell r="AC23">
            <v>0.40258817394772872</v>
          </cell>
          <cell r="AD23">
            <v>0.40340523766216663</v>
          </cell>
          <cell r="AE23">
            <v>0.40429591763430012</v>
          </cell>
          <cell r="AF23">
            <v>0.40490221164889156</v>
          </cell>
          <cell r="AG23">
            <v>0.40513014372286121</v>
          </cell>
        </row>
        <row r="24">
          <cell r="A24" t="str">
            <v>Business DSL</v>
          </cell>
          <cell r="B24">
            <v>8.3818887486871191E-2</v>
          </cell>
          <cell r="C24">
            <v>7.9850651908779727E-2</v>
          </cell>
          <cell r="D24">
            <v>8.0345096797396653E-2</v>
          </cell>
          <cell r="E24">
            <v>7.6075288684399084E-2</v>
          </cell>
          <cell r="F24">
            <v>7.8355331152231478E-2</v>
          </cell>
          <cell r="G24">
            <v>7.8132571519938201E-2</v>
          </cell>
          <cell r="H24">
            <v>7.9943933151996271E-2</v>
          </cell>
          <cell r="I24">
            <v>7.873477841808077E-2</v>
          </cell>
          <cell r="J24">
            <v>7.7354209837250262E-2</v>
          </cell>
          <cell r="K24">
            <v>7.7635495451150671E-2</v>
          </cell>
          <cell r="L24">
            <v>7.7611504398156922E-2</v>
          </cell>
          <cell r="M24">
            <v>8.7057900267576968E-2</v>
          </cell>
          <cell r="N24">
            <v>7.9038077066316617E-2</v>
          </cell>
          <cell r="O24">
            <v>8.010681842215199E-2</v>
          </cell>
          <cell r="P24">
            <v>8.0203178610674775E-2</v>
          </cell>
          <cell r="Q24">
            <v>8.1155997129623125E-2</v>
          </cell>
          <cell r="R24">
            <v>8.0767321158146818E-2</v>
          </cell>
          <cell r="S24">
            <v>7.8374651337687659E-2</v>
          </cell>
          <cell r="T24">
            <v>7.6233586718769106E-2</v>
          </cell>
          <cell r="U24">
            <v>7.4236534975303692E-2</v>
          </cell>
          <cell r="V24">
            <v>7.3432515659990052E-2</v>
          </cell>
          <cell r="W24">
            <v>7.2173802948990104E-2</v>
          </cell>
          <cell r="X24">
            <v>7.0314848962919174E-2</v>
          </cell>
          <cell r="Y24">
            <v>6.8751079596525544E-2</v>
          </cell>
          <cell r="Z24">
            <v>6.9397531574305837E-2</v>
          </cell>
          <cell r="AA24">
            <v>6.9754813476747016E-2</v>
          </cell>
          <cell r="AB24">
            <v>6.9987978429756362E-2</v>
          </cell>
          <cell r="AC24">
            <v>7.0210621058412304E-2</v>
          </cell>
          <cell r="AD24">
            <v>7.0353115434917318E-2</v>
          </cell>
          <cell r="AE24">
            <v>7.0508448348436781E-2</v>
          </cell>
          <cell r="AF24">
            <v>7.0614184885332651E-2</v>
          </cell>
          <cell r="AG24">
            <v>7.0653935810740157E-2</v>
          </cell>
        </row>
        <row r="25">
          <cell r="B25" t="str">
            <v>___</v>
          </cell>
          <cell r="C25" t="str">
            <v>___</v>
          </cell>
          <cell r="D25" t="str">
            <v>___</v>
          </cell>
          <cell r="E25" t="str">
            <v>___</v>
          </cell>
          <cell r="F25" t="str">
            <v>___</v>
          </cell>
          <cell r="G25" t="str">
            <v>___</v>
          </cell>
          <cell r="H25" t="str">
            <v>___</v>
          </cell>
          <cell r="I25" t="str">
            <v>___</v>
          </cell>
          <cell r="J25" t="str">
            <v>___</v>
          </cell>
          <cell r="K25" t="str">
            <v>___</v>
          </cell>
          <cell r="L25" t="str">
            <v>___</v>
          </cell>
          <cell r="M25" t="str">
            <v>___</v>
          </cell>
          <cell r="N25" t="str">
            <v>___</v>
          </cell>
          <cell r="O25" t="str">
            <v>___</v>
          </cell>
          <cell r="P25" t="str">
            <v>___</v>
          </cell>
          <cell r="Q25" t="str">
            <v>___</v>
          </cell>
          <cell r="R25" t="str">
            <v>___</v>
          </cell>
          <cell r="S25" t="str">
            <v>___</v>
          </cell>
          <cell r="T25" t="str">
            <v>___</v>
          </cell>
          <cell r="U25" t="str">
            <v>___</v>
          </cell>
          <cell r="V25" t="str">
            <v>___</v>
          </cell>
          <cell r="W25" t="str">
            <v>___</v>
          </cell>
          <cell r="X25" t="str">
            <v>___</v>
          </cell>
          <cell r="Y25" t="str">
            <v>___</v>
          </cell>
          <cell r="Z25" t="str">
            <v>___</v>
          </cell>
          <cell r="AA25" t="str">
            <v>___</v>
          </cell>
          <cell r="AB25" t="str">
            <v>___</v>
          </cell>
          <cell r="AC25" t="str">
            <v>___</v>
          </cell>
          <cell r="AD25" t="str">
            <v>___</v>
          </cell>
          <cell r="AE25" t="str">
            <v>___</v>
          </cell>
          <cell r="AF25" t="str">
            <v>___</v>
          </cell>
          <cell r="AG25" t="str">
            <v>___</v>
          </cell>
        </row>
        <row r="26">
          <cell r="A26" t="str">
            <v>Total DSL and RBOC- Fiber</v>
          </cell>
          <cell r="B26">
            <v>0.31044032402544885</v>
          </cell>
          <cell r="C26">
            <v>0.30711789195684513</v>
          </cell>
          <cell r="D26">
            <v>0.30901960306691018</v>
          </cell>
          <cell r="E26">
            <v>0.31698036951832953</v>
          </cell>
          <cell r="F26">
            <v>0.34067535283578904</v>
          </cell>
          <cell r="G26">
            <v>0.34343987481291516</v>
          </cell>
          <cell r="H26">
            <v>0.35530636956442774</v>
          </cell>
          <cell r="I26">
            <v>0.35386417266553133</v>
          </cell>
          <cell r="J26">
            <v>0.35161004471477358</v>
          </cell>
          <cell r="K26">
            <v>0.35694480667195672</v>
          </cell>
          <cell r="L26">
            <v>0.36098374138677591</v>
          </cell>
          <cell r="M26">
            <v>0.36888940791346186</v>
          </cell>
          <cell r="N26">
            <v>0.37637179555388789</v>
          </cell>
          <cell r="O26">
            <v>0.38605695625133407</v>
          </cell>
          <cell r="P26">
            <v>0.39123501761304669</v>
          </cell>
          <cell r="Q26">
            <v>0.40077035619566859</v>
          </cell>
          <cell r="R26">
            <v>0.41632639772240498</v>
          </cell>
          <cell r="S26">
            <v>0.42250485896327428</v>
          </cell>
          <cell r="T26">
            <v>0.43069823004954122</v>
          </cell>
          <cell r="U26">
            <v>0.44057290786530184</v>
          </cell>
          <cell r="V26">
            <v>0.4491285361467261</v>
          </cell>
          <cell r="W26">
            <v>0.45535522365293229</v>
          </cell>
          <cell r="X26">
            <v>0.45807719194083929</v>
          </cell>
          <cell r="Y26">
            <v>0.4629702329732337</v>
          </cell>
          <cell r="Z26">
            <v>0.46732344494481809</v>
          </cell>
          <cell r="AA26">
            <v>0.46972938368179579</v>
          </cell>
          <cell r="AB26">
            <v>0.47129951804549508</v>
          </cell>
          <cell r="AC26">
            <v>0.47279879500614108</v>
          </cell>
          <cell r="AD26">
            <v>0.47375835309708392</v>
          </cell>
          <cell r="AE26">
            <v>0.47480436598273695</v>
          </cell>
          <cell r="AF26">
            <v>0.47551639653422417</v>
          </cell>
          <cell r="AG26">
            <v>0.47578407953360141</v>
          </cell>
        </row>
        <row r="27">
          <cell r="A27" t="str">
            <v>Cable Modem</v>
          </cell>
          <cell r="B27">
            <v>0.68955967597455115</v>
          </cell>
          <cell r="C27">
            <v>0.69288210804315487</v>
          </cell>
          <cell r="D27">
            <v>0.69098039693308977</v>
          </cell>
          <cell r="E27">
            <v>0.68301963048167047</v>
          </cell>
          <cell r="F27">
            <v>0.65932464716421102</v>
          </cell>
          <cell r="G27">
            <v>0.65656012518708484</v>
          </cell>
          <cell r="H27">
            <v>0.64469363043557226</v>
          </cell>
          <cell r="I27">
            <v>0.64613582733446873</v>
          </cell>
          <cell r="J27">
            <v>0.64838995528522625</v>
          </cell>
          <cell r="K27">
            <v>0.64305519332804328</v>
          </cell>
          <cell r="L27">
            <v>0.63901625861322409</v>
          </cell>
          <cell r="M27">
            <v>0.63111059208653819</v>
          </cell>
          <cell r="N27">
            <v>0.623628204446112</v>
          </cell>
          <cell r="O27">
            <v>0.61394304374866593</v>
          </cell>
          <cell r="P27">
            <v>0.60876498238695331</v>
          </cell>
          <cell r="Q27">
            <v>0.59922964380433141</v>
          </cell>
          <cell r="R27">
            <v>0.58367360227759491</v>
          </cell>
          <cell r="S27">
            <v>0.57749514103672583</v>
          </cell>
          <cell r="T27">
            <v>0.56930176995045889</v>
          </cell>
          <cell r="U27">
            <v>0.55942709213469821</v>
          </cell>
          <cell r="V27">
            <v>0.55087146385327379</v>
          </cell>
          <cell r="W27">
            <v>0.54464477634706776</v>
          </cell>
          <cell r="X27">
            <v>0.54192280805916071</v>
          </cell>
          <cell r="Y27">
            <v>0.5370297670267663</v>
          </cell>
          <cell r="Z27">
            <v>0.53267655505518197</v>
          </cell>
          <cell r="AA27">
            <v>0.53027061631820427</v>
          </cell>
          <cell r="AB27">
            <v>0.52870048195450492</v>
          </cell>
          <cell r="AC27">
            <v>0.52720120499385892</v>
          </cell>
          <cell r="AD27">
            <v>0.52624164690291608</v>
          </cell>
          <cell r="AE27">
            <v>0.5251956340172631</v>
          </cell>
          <cell r="AF27">
            <v>0.52448360346577583</v>
          </cell>
          <cell r="AG27">
            <v>0.52421592046639864</v>
          </cell>
        </row>
        <row r="29">
          <cell r="A29" t="str">
            <v>Net Additions</v>
          </cell>
          <cell r="F29">
            <v>0.93928849849138563</v>
          </cell>
          <cell r="G29">
            <v>0.3680287487239286</v>
          </cell>
          <cell r="H29">
            <v>0.4920268931804716</v>
          </cell>
          <cell r="I29">
            <v>0.34110494337668451</v>
          </cell>
          <cell r="J29">
            <v>0.33089840339301402</v>
          </cell>
          <cell r="K29">
            <v>0.42136582070678746</v>
          </cell>
          <cell r="L29">
            <v>0.40100905534374265</v>
          </cell>
          <cell r="M29">
            <v>0.46020098469525594</v>
          </cell>
          <cell r="N29">
            <v>0.45712617808114187</v>
          </cell>
          <cell r="O29">
            <v>0.53301652125240961</v>
          </cell>
          <cell r="P29">
            <v>0.45335952551513475</v>
          </cell>
          <cell r="Q29">
            <v>0.52958830912936217</v>
          </cell>
          <cell r="R29">
            <v>0.59536276482682116</v>
          </cell>
          <cell r="S29">
            <v>0.54214022486676128</v>
          </cell>
          <cell r="T29">
            <v>0.54447451663451829</v>
          </cell>
          <cell r="U29">
            <v>0.58783484897669913</v>
          </cell>
          <cell r="V29">
            <v>0.56583760212020107</v>
          </cell>
          <cell r="W29">
            <v>0.59234520622684161</v>
          </cell>
          <cell r="X29">
            <v>0.50469630946950839</v>
          </cell>
          <cell r="Y29">
            <v>0.56482435362733774</v>
          </cell>
          <cell r="Z29">
            <v>0.54907965673362824</v>
          </cell>
          <cell r="AA29">
            <v>0.54672489554407966</v>
          </cell>
          <cell r="AB29">
            <v>0.51455880314562952</v>
          </cell>
          <cell r="AC29">
            <v>0.52356569024409805</v>
          </cell>
          <cell r="AD29">
            <v>0.50253992824931204</v>
          </cell>
          <cell r="AE29">
            <v>0.52461824083471975</v>
          </cell>
          <cell r="AF29">
            <v>0.50813073589456326</v>
          </cell>
          <cell r="AG29">
            <v>0.48869104377746786</v>
          </cell>
        </row>
        <row r="30">
          <cell r="A30" t="str">
            <v>Resid. DSL and RBOC- Fiber</v>
          </cell>
          <cell r="B30">
            <v>421862.65999999992</v>
          </cell>
          <cell r="C30">
            <v>284125.76000000024</v>
          </cell>
          <cell r="D30">
            <v>305509.74</v>
          </cell>
          <cell r="E30">
            <v>530074.98</v>
          </cell>
          <cell r="F30">
            <v>376566.5</v>
          </cell>
          <cell r="G30">
            <v>403996.69499999983</v>
          </cell>
          <cell r="H30">
            <v>465018.99499999965</v>
          </cell>
          <cell r="I30">
            <v>459394.64249999961</v>
          </cell>
          <cell r="J30">
            <v>480001.90749999974</v>
          </cell>
          <cell r="K30">
            <v>517704.4224999994</v>
          </cell>
          <cell r="L30">
            <v>649576.25749999937</v>
          </cell>
          <cell r="M30">
            <v>500575.24000000209</v>
          </cell>
          <cell r="N30">
            <v>1024350.1399999959</v>
          </cell>
          <cell r="O30">
            <v>748210.45749999955</v>
          </cell>
          <cell r="P30">
            <v>859219.24249999784</v>
          </cell>
          <cell r="Q30">
            <v>967905.83000000007</v>
          </cell>
          <cell r="R30">
            <v>1454189.6339999977</v>
          </cell>
          <cell r="S30">
            <v>923198.78649999946</v>
          </cell>
          <cell r="T30">
            <v>1321624.3594999984</v>
          </cell>
          <cell r="U30">
            <v>1439555.0339999963</v>
          </cell>
          <cell r="V30">
            <v>1555663.995000001</v>
          </cell>
          <cell r="W30">
            <v>1126791.3889000006</v>
          </cell>
          <cell r="X30">
            <v>1287707.4215999953</v>
          </cell>
          <cell r="Y30">
            <v>1271452.1923424155</v>
          </cell>
          <cell r="Z30">
            <v>1306288.1073266864</v>
          </cell>
          <cell r="AA30">
            <v>803956.39104754105</v>
          </cell>
          <cell r="AB30">
            <v>906358.489435561</v>
          </cell>
          <cell r="AC30">
            <v>777613.39484779164</v>
          </cell>
          <cell r="AD30">
            <v>867478.39750000089</v>
          </cell>
          <cell r="AE30">
            <v>589392.26510188356</v>
          </cell>
          <cell r="AF30">
            <v>605989.24441429973</v>
          </cell>
          <cell r="AG30">
            <v>565730.89351173118</v>
          </cell>
        </row>
        <row r="31">
          <cell r="A31" t="str">
            <v>Business DSL</v>
          </cell>
          <cell r="B31">
            <v>105431.33999999997</v>
          </cell>
          <cell r="C31">
            <v>67744.239999999991</v>
          </cell>
          <cell r="D31">
            <v>107341.26000000001</v>
          </cell>
          <cell r="E31">
            <v>84789.019999999902</v>
          </cell>
          <cell r="F31">
            <v>63730.5</v>
          </cell>
          <cell r="G31">
            <v>105403.30500000017</v>
          </cell>
          <cell r="H31">
            <v>119833.00500000035</v>
          </cell>
          <cell r="I31">
            <v>114462.35750000039</v>
          </cell>
          <cell r="J31">
            <v>116596.09250000049</v>
          </cell>
          <cell r="K31">
            <v>123263.57750000036</v>
          </cell>
          <cell r="L31">
            <v>155298.74250000063</v>
          </cell>
          <cell r="M31">
            <v>371901.75999999698</v>
          </cell>
          <cell r="N31">
            <v>-16571.139999995241</v>
          </cell>
          <cell r="O31">
            <v>165036.54250000068</v>
          </cell>
          <cell r="P31">
            <v>187917.75750000123</v>
          </cell>
          <cell r="Q31">
            <v>208950.17000000132</v>
          </cell>
          <cell r="R31">
            <v>213740.36600000178</v>
          </cell>
          <cell r="S31">
            <v>57996.213500001468</v>
          </cell>
          <cell r="T31">
            <v>123416.64050000161</v>
          </cell>
          <cell r="U31">
            <v>117770.96600000188</v>
          </cell>
          <cell r="V31">
            <v>193046.00500000129</v>
          </cell>
          <cell r="W31">
            <v>91485.211100000888</v>
          </cell>
          <cell r="X31">
            <v>106272.97840000084</v>
          </cell>
          <cell r="Y31">
            <v>87067.217337463051</v>
          </cell>
          <cell r="Z31">
            <v>227814.19135409733</v>
          </cell>
          <cell r="AA31">
            <v>140208.48393489234</v>
          </cell>
          <cell r="AB31">
            <v>158067.21747643128</v>
          </cell>
          <cell r="AC31">
            <v>135614.31489712046</v>
          </cell>
          <cell r="AD31">
            <v>151286.60250000097</v>
          </cell>
          <cell r="AE31">
            <v>102788.90354389884</v>
          </cell>
          <cell r="AF31">
            <v>105683.3855496468</v>
          </cell>
          <cell r="AG31">
            <v>98662.404799168929</v>
          </cell>
        </row>
        <row r="32">
          <cell r="B32" t="str">
            <v>_________</v>
          </cell>
          <cell r="C32" t="str">
            <v>_________</v>
          </cell>
          <cell r="D32" t="str">
            <v>_________</v>
          </cell>
          <cell r="E32" t="str">
            <v>_________</v>
          </cell>
          <cell r="F32" t="str">
            <v>_________</v>
          </cell>
          <cell r="G32" t="str">
            <v>_________</v>
          </cell>
          <cell r="H32" t="str">
            <v>_________</v>
          </cell>
          <cell r="I32" t="str">
            <v>_________</v>
          </cell>
          <cell r="J32" t="str">
            <v>_________</v>
          </cell>
          <cell r="K32" t="str">
            <v>_________</v>
          </cell>
          <cell r="L32" t="str">
            <v>_________</v>
          </cell>
          <cell r="M32" t="str">
            <v>_________</v>
          </cell>
          <cell r="N32" t="str">
            <v>_________</v>
          </cell>
          <cell r="O32" t="str">
            <v>_________</v>
          </cell>
          <cell r="P32" t="str">
            <v>_________</v>
          </cell>
          <cell r="Q32" t="str">
            <v>_________</v>
          </cell>
          <cell r="R32" t="str">
            <v>_________</v>
          </cell>
          <cell r="S32" t="str">
            <v>_________</v>
          </cell>
          <cell r="T32" t="str">
            <v>_________</v>
          </cell>
          <cell r="U32" t="str">
            <v>_________</v>
          </cell>
          <cell r="V32" t="str">
            <v>_________</v>
          </cell>
          <cell r="W32" t="str">
            <v>_________</v>
          </cell>
          <cell r="X32" t="str">
            <v>_________</v>
          </cell>
          <cell r="Y32" t="str">
            <v>_________</v>
          </cell>
          <cell r="Z32" t="str">
            <v>_________</v>
          </cell>
          <cell r="AA32" t="str">
            <v>_________</v>
          </cell>
          <cell r="AB32" t="str">
            <v>_________</v>
          </cell>
          <cell r="AC32" t="str">
            <v>_________</v>
          </cell>
          <cell r="AD32" t="str">
            <v>_________</v>
          </cell>
          <cell r="AE32" t="str">
            <v>_________</v>
          </cell>
          <cell r="AF32" t="str">
            <v>_________</v>
          </cell>
          <cell r="AG32" t="str">
            <v>_________</v>
          </cell>
        </row>
        <row r="33">
          <cell r="A33" t="str">
            <v>Total DSL and RBOC- Fiber</v>
          </cell>
          <cell r="B33">
            <v>527293.99999999988</v>
          </cell>
          <cell r="C33">
            <v>351870.00000000023</v>
          </cell>
          <cell r="D33">
            <v>412851</v>
          </cell>
          <cell r="E33">
            <v>614863.99999999988</v>
          </cell>
          <cell r="F33">
            <v>440297</v>
          </cell>
          <cell r="G33">
            <v>509400</v>
          </cell>
          <cell r="H33">
            <v>584852</v>
          </cell>
          <cell r="I33">
            <v>573857</v>
          </cell>
          <cell r="J33">
            <v>596598.00000000023</v>
          </cell>
          <cell r="K33">
            <v>640967.99999999977</v>
          </cell>
          <cell r="L33">
            <v>804875</v>
          </cell>
          <cell r="M33">
            <v>872476.99999999907</v>
          </cell>
          <cell r="N33">
            <v>1007779.0000000007</v>
          </cell>
          <cell r="O33">
            <v>913247.00000000023</v>
          </cell>
          <cell r="P33">
            <v>1047136.9999999991</v>
          </cell>
          <cell r="Q33">
            <v>1176856.0000000014</v>
          </cell>
          <cell r="R33">
            <v>1667929.9999999995</v>
          </cell>
          <cell r="S33">
            <v>981195.00000000093</v>
          </cell>
          <cell r="T33">
            <v>1445041</v>
          </cell>
          <cell r="U33">
            <v>1557325.9999999981</v>
          </cell>
          <cell r="V33">
            <v>1748710.0000000023</v>
          </cell>
          <cell r="W33">
            <v>1218276.6000000015</v>
          </cell>
          <cell r="X33">
            <v>1393980.3999999962</v>
          </cell>
          <cell r="Y33">
            <v>1358519.4096798785</v>
          </cell>
          <cell r="Z33">
            <v>1534102.2986807837</v>
          </cell>
          <cell r="AA33">
            <v>944164.87498243339</v>
          </cell>
          <cell r="AB33">
            <v>1064425.7069119923</v>
          </cell>
          <cell r="AC33">
            <v>913227.70974491211</v>
          </cell>
          <cell r="AD33">
            <v>1018765.0000000019</v>
          </cell>
          <cell r="AE33">
            <v>692181.1686457824</v>
          </cell>
          <cell r="AF33">
            <v>711672.62996394653</v>
          </cell>
          <cell r="AG33">
            <v>664393.29831090011</v>
          </cell>
        </row>
        <row r="34">
          <cell r="A34" t="str">
            <v>Cable Modem</v>
          </cell>
          <cell r="B34">
            <v>951733.03388336115</v>
          </cell>
          <cell r="C34">
            <v>876581.41270295996</v>
          </cell>
          <cell r="D34">
            <v>868526.83455543779</v>
          </cell>
          <cell r="E34">
            <v>1069786.7488020062</v>
          </cell>
          <cell r="F34">
            <v>28458.872883753851</v>
          </cell>
          <cell r="G34">
            <v>874731</v>
          </cell>
          <cell r="H34">
            <v>603806.60404398851</v>
          </cell>
          <cell r="I34">
            <v>1108490.3571483418</v>
          </cell>
          <cell r="J34">
            <v>1206366.2750841863</v>
          </cell>
          <cell r="K34">
            <v>880199.51881976984</v>
          </cell>
          <cell r="L34">
            <v>1202249.2513714954</v>
          </cell>
          <cell r="M34">
            <v>1023383.7847780939</v>
          </cell>
          <cell r="N34">
            <v>1196817.9982080422</v>
          </cell>
          <cell r="O34">
            <v>800108.89721342362</v>
          </cell>
          <cell r="P34">
            <v>1262590.5805778615</v>
          </cell>
          <cell r="Q34">
            <v>1045353.1759063564</v>
          </cell>
          <cell r="R34">
            <v>1133605.6326241978</v>
          </cell>
          <cell r="S34">
            <v>828659.63722258061</v>
          </cell>
          <cell r="T34">
            <v>1208969.3454832435</v>
          </cell>
          <cell r="U34">
            <v>1091931.7000342645</v>
          </cell>
          <cell r="V34">
            <v>1341770.3665354885</v>
          </cell>
          <cell r="W34">
            <v>838423.76187218726</v>
          </cell>
          <cell r="X34">
            <v>1368037.8154001199</v>
          </cell>
          <cell r="Y34">
            <v>1046687.449683357</v>
          </cell>
          <cell r="Z34">
            <v>1259849.8717690744</v>
          </cell>
          <cell r="AA34">
            <v>782782.04599660262</v>
          </cell>
          <cell r="AB34">
            <v>1004192.4964981638</v>
          </cell>
          <cell r="AC34">
            <v>831018.95645497739</v>
          </cell>
          <cell r="AD34">
            <v>1008466.9525914118</v>
          </cell>
          <cell r="AE34">
            <v>627218.5677119419</v>
          </cell>
          <cell r="AF34">
            <v>688897.30153419077</v>
          </cell>
          <cell r="AG34">
            <v>695143.17523544282</v>
          </cell>
        </row>
        <row r="35">
          <cell r="B35" t="str">
            <v>_________</v>
          </cell>
          <cell r="C35" t="str">
            <v>_________</v>
          </cell>
          <cell r="D35" t="str">
            <v>_________</v>
          </cell>
          <cell r="E35" t="str">
            <v>_________</v>
          </cell>
          <cell r="F35" t="str">
            <v>_________</v>
          </cell>
          <cell r="G35" t="str">
            <v>_________</v>
          </cell>
          <cell r="H35" t="str">
            <v>_________</v>
          </cell>
          <cell r="I35" t="str">
            <v>_________</v>
          </cell>
          <cell r="J35" t="str">
            <v>_________</v>
          </cell>
          <cell r="K35" t="str">
            <v>_________</v>
          </cell>
          <cell r="L35" t="str">
            <v>_________</v>
          </cell>
          <cell r="M35" t="str">
            <v>_________</v>
          </cell>
          <cell r="N35" t="str">
            <v>_________</v>
          </cell>
          <cell r="O35" t="str">
            <v>_________</v>
          </cell>
          <cell r="P35" t="str">
            <v>_________</v>
          </cell>
          <cell r="Q35" t="str">
            <v>_________</v>
          </cell>
          <cell r="R35" t="str">
            <v>_________</v>
          </cell>
          <cell r="S35" t="str">
            <v>_________</v>
          </cell>
          <cell r="T35" t="str">
            <v>_________</v>
          </cell>
          <cell r="U35" t="str">
            <v>_________</v>
          </cell>
          <cell r="V35" t="str">
            <v>_________</v>
          </cell>
          <cell r="W35" t="str">
            <v>_________</v>
          </cell>
          <cell r="X35" t="str">
            <v>_________</v>
          </cell>
          <cell r="Y35" t="str">
            <v>_________</v>
          </cell>
          <cell r="Z35" t="str">
            <v>_________</v>
          </cell>
          <cell r="AA35" t="str">
            <v>_________</v>
          </cell>
          <cell r="AB35" t="str">
            <v>_________</v>
          </cell>
          <cell r="AC35" t="str">
            <v>_________</v>
          </cell>
          <cell r="AD35" t="str">
            <v>_________</v>
          </cell>
          <cell r="AE35" t="str">
            <v>_________</v>
          </cell>
          <cell r="AF35" t="str">
            <v>_________</v>
          </cell>
          <cell r="AG35" t="str">
            <v>_________</v>
          </cell>
        </row>
        <row r="36">
          <cell r="A36" t="str">
            <v>Total</v>
          </cell>
          <cell r="B36">
            <v>1479027.0338833611</v>
          </cell>
          <cell r="C36">
            <v>1228451.4127029602</v>
          </cell>
          <cell r="D36">
            <v>1281377.8345554378</v>
          </cell>
          <cell r="E36">
            <v>1684650.7488020062</v>
          </cell>
          <cell r="F36">
            <v>468755.87288375385</v>
          </cell>
          <cell r="G36">
            <v>1384131</v>
          </cell>
          <cell r="H36">
            <v>1188658.6040439885</v>
          </cell>
          <cell r="I36">
            <v>1682347.3571483418</v>
          </cell>
          <cell r="J36">
            <v>1802964.2750841866</v>
          </cell>
          <cell r="K36">
            <v>1521167.5188197696</v>
          </cell>
          <cell r="L36">
            <v>2007124.2513714954</v>
          </cell>
          <cell r="M36">
            <v>1895860.784778093</v>
          </cell>
          <cell r="N36">
            <v>2204596.9982080432</v>
          </cell>
          <cell r="O36">
            <v>1713355.8972134239</v>
          </cell>
          <cell r="P36">
            <v>2309727.5805778606</v>
          </cell>
          <cell r="Q36">
            <v>2222209.1759063578</v>
          </cell>
          <cell r="R36">
            <v>2801535.6326241973</v>
          </cell>
          <cell r="S36">
            <v>1809854.6372225815</v>
          </cell>
          <cell r="T36">
            <v>2654010.3454832435</v>
          </cell>
          <cell r="U36">
            <v>2649257.7000342626</v>
          </cell>
          <cell r="V36">
            <v>3090480.3665354908</v>
          </cell>
          <cell r="W36">
            <v>2056700.3618721887</v>
          </cell>
          <cell r="X36">
            <v>2762018.2154001161</v>
          </cell>
          <cell r="Y36">
            <v>2405206.8593632355</v>
          </cell>
          <cell r="Z36">
            <v>2793952.1704498581</v>
          </cell>
          <cell r="AA36">
            <v>1726946.920979036</v>
          </cell>
          <cell r="AB36">
            <v>2068618.2034101561</v>
          </cell>
          <cell r="AC36">
            <v>1744246.6661998895</v>
          </cell>
          <cell r="AD36">
            <v>2027231.9525914136</v>
          </cell>
          <cell r="AE36">
            <v>1319399.7363577243</v>
          </cell>
          <cell r="AF36">
            <v>1400569.9314981373</v>
          </cell>
          <cell r="AG36">
            <v>1359536.4735463429</v>
          </cell>
        </row>
        <row r="37">
          <cell r="F37">
            <v>6.0711501508614332E-2</v>
          </cell>
          <cell r="G37">
            <v>0.63197125127607146</v>
          </cell>
          <cell r="H37">
            <v>0.50797310681952845</v>
          </cell>
          <cell r="I37">
            <v>0.65889505662331549</v>
          </cell>
          <cell r="J37">
            <v>0.66910159660698598</v>
          </cell>
          <cell r="K37">
            <v>0.57863417929321259</v>
          </cell>
          <cell r="L37">
            <v>0.59899094465625735</v>
          </cell>
          <cell r="M37">
            <v>0.53979901530474406</v>
          </cell>
          <cell r="N37">
            <v>0.54287382191885802</v>
          </cell>
          <cell r="O37">
            <v>0.46698347874759039</v>
          </cell>
          <cell r="P37">
            <v>0.54664047448486519</v>
          </cell>
          <cell r="Q37">
            <v>0.47041169087063783</v>
          </cell>
          <cell r="R37">
            <v>0.40463723517317884</v>
          </cell>
          <cell r="S37">
            <v>0.45785977513323878</v>
          </cell>
          <cell r="T37">
            <v>0.45552548336548165</v>
          </cell>
          <cell r="U37">
            <v>0.41216515102330081</v>
          </cell>
          <cell r="V37">
            <v>0.43416239787979888</v>
          </cell>
          <cell r="W37">
            <v>0.40765479377315833</v>
          </cell>
          <cell r="X37">
            <v>0.49530369053049161</v>
          </cell>
          <cell r="Y37">
            <v>0.43517564637266226</v>
          </cell>
          <cell r="Z37">
            <v>0.45092034326637176</v>
          </cell>
          <cell r="AA37">
            <v>0.4532751044559204</v>
          </cell>
          <cell r="AB37">
            <v>0.48544119685437048</v>
          </cell>
          <cell r="AC37">
            <v>0.4764343097559019</v>
          </cell>
          <cell r="AD37">
            <v>0.4974600717506879</v>
          </cell>
          <cell r="AE37">
            <v>0.47538175916528019</v>
          </cell>
          <cell r="AF37">
            <v>0.49186926410543674</v>
          </cell>
          <cell r="AG37">
            <v>0.51130895622253214</v>
          </cell>
        </row>
        <row r="38">
          <cell r="A38" t="str">
            <v>Sequential Growth by Access</v>
          </cell>
        </row>
        <row r="39">
          <cell r="A39" t="str">
            <v>Resid. DSL and RBOC- Fiber</v>
          </cell>
          <cell r="B39">
            <v>0.32171320436242978</v>
          </cell>
          <cell r="C39">
            <v>0.16393480987374853</v>
          </cell>
          <cell r="D39">
            <v>0.15144570967834237</v>
          </cell>
          <cell r="E39">
            <v>0.22820531429806534</v>
          </cell>
          <cell r="F39">
            <v>0.13199550981852837</v>
          </cell>
          <cell r="G39">
            <v>0.1250980626653897</v>
          </cell>
          <cell r="H39">
            <v>0.12798323635607067</v>
          </cell>
          <cell r="I39">
            <v>0.11208969195287755</v>
          </cell>
          <cell r="J39">
            <v>0.10531322140144161</v>
          </cell>
          <cell r="K39">
            <v>0.10276292191019554</v>
          </cell>
          <cell r="L39">
            <v>0.1169237017901763</v>
          </cell>
          <cell r="M39">
            <v>8.0671154286850122E-2</v>
          </cell>
          <cell r="N39">
            <v>0.15275793494038958</v>
          </cell>
          <cell r="O39">
            <v>9.6792342651860652E-2</v>
          </cell>
          <cell r="P39">
            <v>0.10134371308520951</v>
          </cell>
          <cell r="Q39">
            <v>0.10365805276328244</v>
          </cell>
          <cell r="R39">
            <v>0.14110956354721127</v>
          </cell>
          <cell r="S39">
            <v>7.850607843516344E-2</v>
          </cell>
          <cell r="T39">
            <v>0.10420618497928769</v>
          </cell>
          <cell r="U39">
            <v>0.1027930042251477</v>
          </cell>
          <cell r="V39">
            <v>0.10072959418159422</v>
          </cell>
          <cell r="W39">
            <v>6.6283305812214754E-2</v>
          </cell>
          <cell r="X39">
            <v>7.1040372477117142E-2</v>
          </cell>
          <cell r="Y39">
            <v>6.5491090866356183E-2</v>
          </cell>
          <cell r="Z39">
            <v>6.3149706974828579E-2</v>
          </cell>
          <cell r="AA39">
            <v>3.6556990415489876E-2</v>
          </cell>
          <cell r="AB39">
            <v>3.9759852539418494E-2</v>
          </cell>
          <cell r="AC39">
            <v>3.2807674443008361E-2</v>
          </cell>
          <cell r="AD39">
            <v>3.5436508572830538E-2</v>
          </cell>
          <cell r="AE39">
            <v>2.3252690748999605E-2</v>
          </cell>
          <cell r="AF39">
            <v>2.3364194035249142E-2</v>
          </cell>
          <cell r="AG39">
            <v>2.131402967489926E-2</v>
          </cell>
        </row>
        <row r="40">
          <cell r="A40" t="str">
            <v>Business DSL</v>
          </cell>
          <cell r="B40">
            <v>0.19684658137117506</v>
          </cell>
          <cell r="C40">
            <v>0.10567981438457164</v>
          </cell>
          <cell r="D40">
            <v>0.15144570967834237</v>
          </cell>
          <cell r="E40">
            <v>0.10389303552295748</v>
          </cell>
          <cell r="F40">
            <v>7.0740341538304996E-2</v>
          </cell>
          <cell r="G40">
            <v>0.10926721895263647</v>
          </cell>
          <cell r="H40">
            <v>0.11198914580157182</v>
          </cell>
          <cell r="I40">
            <v>9.6197020399424904E-2</v>
          </cell>
          <cell r="J40">
            <v>8.939110642879089E-2</v>
          </cell>
          <cell r="K40">
            <v>8.674835725858121E-2</v>
          </cell>
          <cell r="L40">
            <v>0.10056930246679752</v>
          </cell>
          <cell r="M40">
            <v>0.21883074420541493</v>
          </cell>
          <cell r="N40">
            <v>-7.9999834700887895E-3</v>
          </cell>
          <cell r="O40">
            <v>8.0316567638313296E-2</v>
          </cell>
          <cell r="P40">
            <v>8.4652893761345327E-2</v>
          </cell>
          <cell r="Q40">
            <v>8.6781257094450615E-2</v>
          </cell>
          <cell r="R40">
            <v>8.1682235849688478E-2</v>
          </cell>
          <cell r="S40">
            <v>2.0489955288974127E-2</v>
          </cell>
          <cell r="T40">
            <v>4.2727389223022216E-2</v>
          </cell>
          <cell r="U40">
            <v>3.9102100943598339E-2</v>
          </cell>
          <cell r="V40">
            <v>6.16828527185036E-2</v>
          </cell>
          <cell r="W40">
            <v>2.7533392365380438E-2</v>
          </cell>
          <cell r="X40">
            <v>3.1126890446744993E-2</v>
          </cell>
          <cell r="Y40">
            <v>2.4731783536836138E-2</v>
          </cell>
          <cell r="Z40">
            <v>6.3149706974828357E-2</v>
          </cell>
          <cell r="AA40">
            <v>3.6556990415489876E-2</v>
          </cell>
          <cell r="AB40">
            <v>3.9759852539418272E-2</v>
          </cell>
          <cell r="AC40">
            <v>3.2807674443008361E-2</v>
          </cell>
          <cell r="AD40">
            <v>3.5436508572830538E-2</v>
          </cell>
          <cell r="AE40">
            <v>2.3252690748999605E-2</v>
          </cell>
          <cell r="AF40">
            <v>2.3364194035249142E-2</v>
          </cell>
          <cell r="AG40">
            <v>2.131402967489926E-2</v>
          </cell>
        </row>
        <row r="41">
          <cell r="B41" t="str">
            <v>___</v>
          </cell>
          <cell r="C41" t="str">
            <v>___</v>
          </cell>
          <cell r="D41" t="str">
            <v>___</v>
          </cell>
          <cell r="E41" t="str">
            <v>___</v>
          </cell>
          <cell r="F41" t="str">
            <v>___</v>
          </cell>
          <cell r="G41" t="str">
            <v>___</v>
          </cell>
          <cell r="H41" t="str">
            <v>___</v>
          </cell>
          <cell r="I41" t="str">
            <v>___</v>
          </cell>
          <cell r="J41" t="str">
            <v>___</v>
          </cell>
          <cell r="K41" t="str">
            <v>___</v>
          </cell>
          <cell r="L41" t="str">
            <v>___</v>
          </cell>
          <cell r="M41" t="str">
            <v>___</v>
          </cell>
          <cell r="N41" t="str">
            <v>___</v>
          </cell>
          <cell r="O41" t="str">
            <v>___</v>
          </cell>
          <cell r="P41" t="str">
            <v>___</v>
          </cell>
          <cell r="Q41" t="str">
            <v>___</v>
          </cell>
          <cell r="R41" t="str">
            <v>___</v>
          </cell>
          <cell r="S41" t="str">
            <v>___</v>
          </cell>
          <cell r="T41" t="str">
            <v>___</v>
          </cell>
          <cell r="U41" t="str">
            <v>___</v>
          </cell>
          <cell r="V41" t="str">
            <v>___</v>
          </cell>
          <cell r="W41" t="str">
            <v>___</v>
          </cell>
          <cell r="X41" t="str">
            <v>___</v>
          </cell>
          <cell r="Y41" t="str">
            <v>___</v>
          </cell>
          <cell r="Z41" t="str">
            <v>___</v>
          </cell>
          <cell r="AA41" t="str">
            <v>___</v>
          </cell>
          <cell r="AB41" t="str">
            <v>___</v>
          </cell>
          <cell r="AC41" t="str">
            <v>___</v>
          </cell>
          <cell r="AD41" t="str">
            <v>___</v>
          </cell>
          <cell r="AE41" t="str">
            <v>___</v>
          </cell>
          <cell r="AF41" t="str">
            <v>___</v>
          </cell>
          <cell r="AG41" t="str">
            <v>___</v>
          </cell>
        </row>
        <row r="42">
          <cell r="A42" t="str">
            <v>Total DSL and RBOC- Fiber</v>
          </cell>
          <cell r="B42">
            <v>0.28550188369496587</v>
          </cell>
          <cell r="C42">
            <v>0.14820596109167061</v>
          </cell>
          <cell r="D42">
            <v>0.15144570967834237</v>
          </cell>
          <cell r="E42">
            <v>0.19588412181653725</v>
          </cell>
          <cell r="F42">
            <v>0.11729426943127486</v>
          </cell>
          <cell r="G42">
            <v>0.12145696861145638</v>
          </cell>
          <cell r="H42">
            <v>0.12434458075492216</v>
          </cell>
          <cell r="I42">
            <v>0.10851384085335058</v>
          </cell>
          <cell r="J42">
            <v>0.10177055082002662</v>
          </cell>
          <cell r="K42">
            <v>9.9239717686840478E-2</v>
          </cell>
          <cell r="L42">
            <v>0.11336661993734154</v>
          </cell>
          <cell r="M42">
            <v>0.11037546611934168</v>
          </cell>
          <cell r="N42">
            <v>0.11481906619551663</v>
          </cell>
          <cell r="O42">
            <v>9.333242989901569E-2</v>
          </cell>
          <cell r="P42">
            <v>9.7880368075507818E-2</v>
          </cell>
          <cell r="Q42">
            <v>0.10019830965117182</v>
          </cell>
          <cell r="R42">
            <v>0.12907552968846292</v>
          </cell>
          <cell r="S42">
            <v>6.7250950544802679E-2</v>
          </cell>
          <cell r="T42">
            <v>9.2801868366500395E-2</v>
          </cell>
          <cell r="U42">
            <v>9.1519714344313607E-2</v>
          </cell>
          <cell r="V42">
            <v>9.4150218245063311E-2</v>
          </cell>
          <cell r="W42">
            <v>5.9947694963657261E-2</v>
          </cell>
          <cell r="X42">
            <v>6.4714085575303226E-2</v>
          </cell>
          <cell r="Y42">
            <v>5.9234537191274805E-2</v>
          </cell>
          <cell r="Z42">
            <v>6.3149706974828357E-2</v>
          </cell>
          <cell r="AA42">
            <v>3.6556990415489876E-2</v>
          </cell>
          <cell r="AB42">
            <v>3.9759852539418494E-2</v>
          </cell>
          <cell r="AC42">
            <v>3.2807674443008361E-2</v>
          </cell>
          <cell r="AD42">
            <v>3.5436508572830538E-2</v>
          </cell>
          <cell r="AE42">
            <v>2.3252690748999605E-2</v>
          </cell>
          <cell r="AF42">
            <v>2.3364194035249142E-2</v>
          </cell>
          <cell r="AG42">
            <v>2.1314029674899482E-2</v>
          </cell>
        </row>
        <row r="43">
          <cell r="A43" t="str">
            <v>Cable Modem</v>
          </cell>
          <cell r="B43">
            <v>0.22021147792240559</v>
          </cell>
          <cell r="C43">
            <v>0.16621949544779047</v>
          </cell>
          <cell r="D43">
            <v>0.14121884210406921</v>
          </cell>
          <cell r="E43">
            <v>0.15241850083399311</v>
          </cell>
          <cell r="F43">
            <v>3.5184221458823828E-3</v>
          </cell>
          <cell r="G43">
            <v>0.10776541811369977</v>
          </cell>
          <cell r="H43">
            <v>6.7151382100644863E-2</v>
          </cell>
          <cell r="I43">
            <v>0.11552154411868143</v>
          </cell>
          <cell r="J43">
            <v>0.112702173374577</v>
          </cell>
          <cell r="K43">
            <v>7.3901847222241024E-2</v>
          </cell>
          <cell r="L43">
            <v>9.3994857343236982E-2</v>
          </cell>
          <cell r="M43">
            <v>7.3136273615441283E-2</v>
          </cell>
          <cell r="N43">
            <v>7.9701690684784277E-2</v>
          </cell>
          <cell r="O43">
            <v>4.9349725434699954E-2</v>
          </cell>
          <cell r="P43">
            <v>7.4212648801602388E-2</v>
          </cell>
          <cell r="Q43">
            <v>5.7198964796959295E-2</v>
          </cell>
          <cell r="R43">
            <v>5.8671932343340227E-2</v>
          </cell>
          <cell r="S43">
            <v>4.0511953268008938E-2</v>
          </cell>
          <cell r="T43">
            <v>5.6803515288523343E-2</v>
          </cell>
          <cell r="U43">
            <v>4.8546860419160121E-2</v>
          </cell>
          <cell r="V43">
            <v>5.6892632086936956E-2</v>
          </cell>
          <cell r="W43">
            <v>3.3636479763067273E-2</v>
          </cell>
          <cell r="X43">
            <v>5.3097886408974615E-2</v>
          </cell>
          <cell r="Y43">
            <v>3.8576907296755003E-2</v>
          </cell>
          <cell r="Z43">
            <v>4.4708543816526447E-2</v>
          </cell>
          <cell r="AA43">
            <v>2.6589944959831247E-2</v>
          </cell>
          <cell r="AB43">
            <v>3.3227414412952072E-2</v>
          </cell>
          <cell r="AC43">
            <v>2.6613046085390391E-2</v>
          </cell>
          <cell r="AD43">
            <v>3.1458538871650177E-2</v>
          </cell>
          <cell r="AE43">
            <v>1.8968981255124806E-2</v>
          </cell>
          <cell r="AF43">
            <v>2.0446483239178193E-2</v>
          </cell>
          <cell r="AG43">
            <v>2.0218464380278078E-2</v>
          </cell>
        </row>
        <row r="44">
          <cell r="B44" t="str">
            <v>___</v>
          </cell>
          <cell r="C44" t="str">
            <v>___</v>
          </cell>
          <cell r="D44" t="str">
            <v>___</v>
          </cell>
          <cell r="E44" t="str">
            <v>___</v>
          </cell>
          <cell r="F44" t="str">
            <v>___</v>
          </cell>
          <cell r="G44" t="str">
            <v>___</v>
          </cell>
          <cell r="H44" t="str">
            <v>___</v>
          </cell>
          <cell r="I44" t="str">
            <v>___</v>
          </cell>
          <cell r="J44" t="str">
            <v>___</v>
          </cell>
          <cell r="K44" t="str">
            <v>___</v>
          </cell>
          <cell r="L44" t="str">
            <v>___</v>
          </cell>
          <cell r="M44" t="str">
            <v>___</v>
          </cell>
          <cell r="N44" t="str">
            <v>___</v>
          </cell>
          <cell r="O44" t="str">
            <v>___</v>
          </cell>
          <cell r="P44" t="str">
            <v>___</v>
          </cell>
          <cell r="Q44" t="str">
            <v>___</v>
          </cell>
          <cell r="R44" t="str">
            <v>___</v>
          </cell>
          <cell r="S44" t="str">
            <v>___</v>
          </cell>
          <cell r="T44" t="str">
            <v>___</v>
          </cell>
          <cell r="U44" t="str">
            <v>___</v>
          </cell>
          <cell r="V44" t="str">
            <v>___</v>
          </cell>
          <cell r="W44" t="str">
            <v>___</v>
          </cell>
          <cell r="X44" t="str">
            <v>___</v>
          </cell>
          <cell r="Y44" t="str">
            <v>___</v>
          </cell>
          <cell r="Z44" t="str">
            <v>___</v>
          </cell>
          <cell r="AA44" t="str">
            <v>___</v>
          </cell>
          <cell r="AB44" t="str">
            <v>___</v>
          </cell>
          <cell r="AC44" t="str">
            <v>___</v>
          </cell>
          <cell r="AD44" t="str">
            <v>___</v>
          </cell>
          <cell r="AE44" t="str">
            <v>___</v>
          </cell>
          <cell r="AF44" t="str">
            <v>___</v>
          </cell>
          <cell r="AG44" t="str">
            <v>___</v>
          </cell>
        </row>
        <row r="45">
          <cell r="A45" t="str">
            <v>Total</v>
          </cell>
          <cell r="B45">
            <v>0.23975901535722577</v>
          </cell>
          <cell r="C45">
            <v>0.16062736800543309</v>
          </cell>
          <cell r="D45">
            <v>0.14435969611480171</v>
          </cell>
          <cell r="E45">
            <v>0.16585022977707564</v>
          </cell>
          <cell r="F45">
            <v>3.9583132260667231E-2</v>
          </cell>
          <cell r="G45">
            <v>0.11242979191039204</v>
          </cell>
          <cell r="H45">
            <v>8.6793807086620101E-2</v>
          </cell>
          <cell r="I45">
            <v>0.11303166251249208</v>
          </cell>
          <cell r="J45">
            <v>0.10883386380341942</v>
          </cell>
          <cell r="K45">
            <v>8.2810896989275795E-2</v>
          </cell>
          <cell r="L45">
            <v>0.10090950739728477</v>
          </cell>
          <cell r="M45">
            <v>8.6579016651721519E-2</v>
          </cell>
          <cell r="N45">
            <v>9.2656118544413246E-2</v>
          </cell>
          <cell r="O45">
            <v>6.5903574887250294E-2</v>
          </cell>
          <cell r="P45">
            <v>8.3349736465897273E-2</v>
          </cell>
          <cell r="Q45">
            <v>7.4021814238346639E-2</v>
          </cell>
          <cell r="R45">
            <v>8.6887607128801614E-2</v>
          </cell>
          <cell r="S45">
            <v>5.1644103682965348E-2</v>
          </cell>
          <cell r="T45">
            <v>7.2012994378644057E-2</v>
          </cell>
          <cell r="U45">
            <v>6.7055192544901221E-2</v>
          </cell>
          <cell r="V45">
            <v>7.3307315160664688E-2</v>
          </cell>
          <cell r="W45">
            <v>4.5453597330349593E-2</v>
          </cell>
          <cell r="X45">
            <v>5.8387383378355251E-2</v>
          </cell>
          <cell r="Y45">
            <v>4.8039696390989706E-2</v>
          </cell>
          <cell r="Z45">
            <v>5.3246253420222711E-2</v>
          </cell>
          <cell r="AA45">
            <v>3.1247778978091167E-2</v>
          </cell>
          <cell r="AB45">
            <v>3.6295892548036779E-2</v>
          </cell>
          <cell r="AC45">
            <v>2.9532571444806477E-2</v>
          </cell>
          <cell r="AD45">
            <v>3.3339318152939112E-2</v>
          </cell>
          <cell r="AE45">
            <v>2.0998424410089367E-2</v>
          </cell>
          <cell r="AF45">
            <v>2.1831825063827637E-2</v>
          </cell>
          <cell r="AG45">
            <v>2.0739423641344512E-2</v>
          </cell>
        </row>
        <row r="47">
          <cell r="A47" t="str">
            <v>Household Penetration</v>
          </cell>
        </row>
        <row r="48">
          <cell r="A48" t="str">
            <v>Resid. DSL and RBOC- Fiber</v>
          </cell>
          <cell r="B48">
            <v>1.6152614184672502E-2</v>
          </cell>
          <cell r="C48">
            <v>1.8753705655861146E-2</v>
          </cell>
          <cell r="D48">
            <v>2.1540023858365866E-2</v>
          </cell>
          <cell r="E48">
            <v>2.6364475782975537E-2</v>
          </cell>
          <cell r="F48">
            <v>2.9770043097304379E-2</v>
          </cell>
          <cell r="G48">
            <v>3.3410691086526001E-2</v>
          </cell>
          <cell r="H48">
            <v>3.7592717666506265E-2</v>
          </cell>
          <cell r="I48">
            <v>4.1701514154093886E-2</v>
          </cell>
          <cell r="J48">
            <v>4.5932471297438285E-2</v>
          </cell>
          <cell r="K48">
            <v>5.0475960397129281E-2</v>
          </cell>
          <cell r="L48">
            <v>5.6181162469532607E-2</v>
          </cell>
          <cell r="M48">
            <v>5.9290081520778068E-2</v>
          </cell>
          <cell r="N48">
            <v>6.8244744819110817E-2</v>
          </cell>
          <cell r="O48">
            <v>7.4738206234479257E-2</v>
          </cell>
          <cell r="P48">
            <v>8.2189169808896193E-2</v>
          </cell>
          <cell r="Q48">
            <v>9.0557064059753889E-2</v>
          </cell>
          <cell r="R48">
            <v>0.10270378623580778</v>
          </cell>
          <cell r="S48">
            <v>0.11086348173513978</v>
          </cell>
          <cell r="T48">
            <v>0.12252314933760503</v>
          </cell>
          <cell r="U48">
            <v>0.13406216756944431</v>
          </cell>
          <cell r="V48">
            <v>0.14718290648484836</v>
          </cell>
          <cell r="W48">
            <v>0.15599326237435446</v>
          </cell>
          <cell r="X48">
            <v>0.1667415986400691</v>
          </cell>
          <cell r="Y48">
            <v>0.17730707368044646</v>
          </cell>
          <cell r="Z48">
            <v>0.18812770801190717</v>
          </cell>
          <cell r="AA48">
            <v>0.19461585911236182</v>
          </cell>
          <cell r="AB48">
            <v>0.20194985725798559</v>
          </cell>
          <cell r="AC48">
            <v>0.20815904434003749</v>
          </cell>
          <cell r="AD48">
            <v>0.21510526357216112</v>
          </cell>
          <cell r="AE48">
            <v>0.21966770433581501</v>
          </cell>
          <cell r="AF48">
            <v>0.22435136048223028</v>
          </cell>
          <cell r="AG48">
            <v>0.2286758403564397</v>
          </cell>
        </row>
        <row r="49">
          <cell r="A49" t="str">
            <v>Cable Modem</v>
          </cell>
          <cell r="B49">
            <v>4.9148887119637781E-2</v>
          </cell>
          <cell r="C49">
            <v>5.7175451709211358E-2</v>
          </cell>
          <cell r="D49">
            <v>6.5086985333030728E-2</v>
          </cell>
          <cell r="E49">
            <v>7.4749168613610362E-2</v>
          </cell>
          <cell r="F49">
            <v>7.4825104981393317E-2</v>
          </cell>
          <cell r="G49">
            <v>8.2681958808094425E-2</v>
          </cell>
          <cell r="H49">
            <v>8.8014131288624994E-2</v>
          </cell>
          <cell r="I49">
            <v>9.7935164008035425E-2</v>
          </cell>
          <cell r="J49">
            <v>0.10859259575638931</v>
          </cell>
          <cell r="K49">
            <v>0.11621105050069214</v>
          </cell>
          <cell r="L49">
            <v>0.12669087355676373</v>
          </cell>
          <cell r="M49">
            <v>0.13276939390486112</v>
          </cell>
          <cell r="N49">
            <v>0.143136634119094</v>
          </cell>
          <cell r="O49">
            <v>0.14997542457565491</v>
          </cell>
          <cell r="P49">
            <v>0.16086420178588037</v>
          </cell>
          <cell r="Q49">
            <v>0.16978109931938029</v>
          </cell>
          <cell r="R49">
            <v>0.17864362214121987</v>
          </cell>
          <cell r="S49">
            <v>0.18604330745098124</v>
          </cell>
          <cell r="T49">
            <v>0.19678308426579114</v>
          </cell>
          <cell r="U49">
            <v>0.20472443939157781</v>
          </cell>
          <cell r="V49">
            <v>0.21580974705147404</v>
          </cell>
          <cell r="W49">
            <v>0.22172503912493494</v>
          </cell>
          <cell r="X49">
            <v>0.23303210585470677</v>
          </cell>
          <cell r="Y49">
            <v>0.24153868642657825</v>
          </cell>
          <cell r="Z49">
            <v>0.25183386164876964</v>
          </cell>
          <cell r="AA49">
            <v>0.25801408200502213</v>
          </cell>
          <cell r="AB49">
            <v>0.26605511260696646</v>
          </cell>
          <cell r="AC49">
            <v>0.27259046864274389</v>
          </cell>
          <cell r="AD49">
            <v>0.28060455738181939</v>
          </cell>
          <cell r="AE49">
            <v>0.28535662671746276</v>
          </cell>
          <cell r="AF49">
            <v>0.29060994631020937</v>
          </cell>
          <cell r="AG49">
            <v>0.29589384546730224</v>
          </cell>
        </row>
        <row r="50">
          <cell r="B50" t="str">
            <v>___</v>
          </cell>
          <cell r="C50" t="str">
            <v>___</v>
          </cell>
          <cell r="D50" t="str">
            <v>___</v>
          </cell>
          <cell r="E50" t="str">
            <v>___</v>
          </cell>
          <cell r="F50" t="str">
            <v>___</v>
          </cell>
          <cell r="G50" t="str">
            <v>___</v>
          </cell>
          <cell r="H50" t="str">
            <v>___</v>
          </cell>
          <cell r="I50" t="str">
            <v>___</v>
          </cell>
          <cell r="J50" t="str">
            <v>___</v>
          </cell>
          <cell r="K50" t="str">
            <v>___</v>
          </cell>
          <cell r="L50" t="str">
            <v>___</v>
          </cell>
          <cell r="M50" t="str">
            <v>___</v>
          </cell>
          <cell r="N50" t="str">
            <v>___</v>
          </cell>
          <cell r="O50" t="str">
            <v>___</v>
          </cell>
          <cell r="P50" t="str">
            <v>___</v>
          </cell>
          <cell r="Q50" t="str">
            <v>___</v>
          </cell>
          <cell r="R50" t="str">
            <v>___</v>
          </cell>
          <cell r="S50" t="str">
            <v>___</v>
          </cell>
          <cell r="T50" t="str">
            <v>___</v>
          </cell>
          <cell r="U50" t="str">
            <v>___</v>
          </cell>
          <cell r="V50" t="str">
            <v>___</v>
          </cell>
          <cell r="W50" t="str">
            <v>___</v>
          </cell>
          <cell r="X50" t="str">
            <v>___</v>
          </cell>
          <cell r="Y50" t="str">
            <v>___</v>
          </cell>
          <cell r="Z50" t="str">
            <v>___</v>
          </cell>
          <cell r="AA50" t="str">
            <v>___</v>
          </cell>
          <cell r="AB50" t="str">
            <v>___</v>
          </cell>
          <cell r="AC50" t="str">
            <v>___</v>
          </cell>
          <cell r="AD50" t="str">
            <v>___</v>
          </cell>
          <cell r="AE50" t="str">
            <v>___</v>
          </cell>
          <cell r="AF50" t="str">
            <v>___</v>
          </cell>
          <cell r="AG50" t="str">
            <v>___</v>
          </cell>
        </row>
        <row r="51">
          <cell r="A51" t="str">
            <v>Total Broadband Penetration</v>
          </cell>
          <cell r="B51">
            <v>6.5301501304310283E-2</v>
          </cell>
          <cell r="C51">
            <v>7.5929157365072497E-2</v>
          </cell>
          <cell r="D51">
            <v>8.6627009191396598E-2</v>
          </cell>
          <cell r="E51">
            <v>0.10111364439658591</v>
          </cell>
          <cell r="F51">
            <v>0.1045951480786977</v>
          </cell>
          <cell r="G51">
            <v>0.11609264989462041</v>
          </cell>
          <cell r="H51">
            <v>0.12560684895513127</v>
          </cell>
          <cell r="I51">
            <v>0.13963667816212932</v>
          </cell>
          <cell r="J51">
            <v>0.16748037947105382</v>
          </cell>
          <cell r="K51">
            <v>0.18071707017753469</v>
          </cell>
          <cell r="L51">
            <v>0.19825923339056326</v>
          </cell>
          <cell r="M51">
            <v>0.21037421264933504</v>
          </cell>
          <cell r="N51">
            <v>0.22952238705467737</v>
          </cell>
          <cell r="O51">
            <v>0.24428230941411458</v>
          </cell>
          <cell r="P51">
            <v>0.26424680531908323</v>
          </cell>
          <cell r="Q51">
            <v>0.28333227682377399</v>
          </cell>
          <cell r="R51">
            <v>0.30606767454296663</v>
          </cell>
          <cell r="S51">
            <v>0.32215562388454766</v>
          </cell>
          <cell r="T51">
            <v>0.3456568987707791</v>
          </cell>
          <cell r="U51">
            <v>0.36595374494713334</v>
          </cell>
          <cell r="V51">
            <v>0.39176062151034852</v>
          </cell>
          <cell r="W51">
            <v>0.40710027664644954</v>
          </cell>
          <cell r="X51">
            <v>0.43000977701840348</v>
          </cell>
          <cell r="Y51">
            <v>0.44976778059034411</v>
          </cell>
          <cell r="Z51">
            <v>0.4727706884390307</v>
          </cell>
          <cell r="AA51">
            <v>0.48657058125618124</v>
          </cell>
          <cell r="AB51">
            <v>0.50322464549949242</v>
          </cell>
          <cell r="AC51">
            <v>0.51705205917713926</v>
          </cell>
          <cell r="AD51">
            <v>0.53322377473021787</v>
          </cell>
          <cell r="AE51">
            <v>0.54333396592570138</v>
          </cell>
          <cell r="AF51">
            <v>0.55408776249603486</v>
          </cell>
          <cell r="AG51">
            <v>0.56445032269154172</v>
          </cell>
        </row>
        <row r="53">
          <cell r="J53" t="str">
            <v>1Q03</v>
          </cell>
          <cell r="K53" t="str">
            <v>2Q03</v>
          </cell>
          <cell r="L53" t="str">
            <v>3Q03</v>
          </cell>
          <cell r="M53" t="str">
            <v>4Q03</v>
          </cell>
          <cell r="N53" t="str">
            <v>1Q04</v>
          </cell>
          <cell r="O53" t="str">
            <v>2Q04</v>
          </cell>
          <cell r="P53" t="str">
            <v>3Q04</v>
          </cell>
          <cell r="Q53" t="str">
            <v>4Q04</v>
          </cell>
          <cell r="R53" t="str">
            <v>1Q05</v>
          </cell>
          <cell r="S53" t="str">
            <v>2Q05</v>
          </cell>
          <cell r="T53" t="str">
            <v>3Q05</v>
          </cell>
          <cell r="U53" t="str">
            <v>4Q05</v>
          </cell>
          <cell r="V53" t="str">
            <v>1Q06</v>
          </cell>
          <cell r="W53" t="str">
            <v>2Q06</v>
          </cell>
          <cell r="X53" t="str">
            <v>3Q06</v>
          </cell>
          <cell r="Y53" t="str">
            <v>4Q06</v>
          </cell>
          <cell r="Z53" t="str">
            <v>1Q07</v>
          </cell>
          <cell r="AA53" t="str">
            <v>2Q07</v>
          </cell>
          <cell r="AB53" t="str">
            <v>3Q07</v>
          </cell>
          <cell r="AC53" t="str">
            <v>4Q07</v>
          </cell>
          <cell r="AD53" t="str">
            <v>1Q08</v>
          </cell>
          <cell r="AE53" t="str">
            <v>2Q08E</v>
          </cell>
          <cell r="AF53" t="str">
            <v>3Q08E</v>
          </cell>
          <cell r="AG53" t="str">
            <v>4Q08E</v>
          </cell>
        </row>
        <row r="54">
          <cell r="A54" t="str">
            <v>Total DSL and RBOC- Fiber</v>
          </cell>
          <cell r="J54">
            <v>5.8887783714664486E-2</v>
          </cell>
          <cell r="K54">
            <v>6.4506019676842552E-2</v>
          </cell>
          <cell r="L54">
            <v>7.1568359833799527E-2</v>
          </cell>
          <cell r="M54">
            <v>7.7604818744473919E-2</v>
          </cell>
          <cell r="N54">
            <v>8.6385752935583357E-2</v>
          </cell>
          <cell r="O54">
            <v>9.4306884838459684E-2</v>
          </cell>
          <cell r="P54">
            <v>0.10338260353320285</v>
          </cell>
          <cell r="Q54">
            <v>0.11355117750439367</v>
          </cell>
          <cell r="R54">
            <v>0.12742405240174673</v>
          </cell>
          <cell r="S54">
            <v>0.13611231643356644</v>
          </cell>
          <cell r="T54">
            <v>0.14887381450498802</v>
          </cell>
          <cell r="U54">
            <v>0.16122930555555556</v>
          </cell>
          <cell r="V54">
            <v>0.17595087445887445</v>
          </cell>
          <cell r="W54">
            <v>0.18537523752151464</v>
          </cell>
          <cell r="X54">
            <v>0.19697767116369672</v>
          </cell>
          <cell r="Y54">
            <v>0.20822909416376587</v>
          </cell>
          <cell r="Z54">
            <v>0.22093682679026111</v>
          </cell>
          <cell r="AA54">
            <v>0.22855649925115912</v>
          </cell>
          <cell r="AB54">
            <v>0.23716953289252588</v>
          </cell>
          <cell r="AC54">
            <v>0.2444615905343954</v>
          </cell>
          <cell r="AD54">
            <v>0.25261921734839848</v>
          </cell>
          <cell r="AE54">
            <v>0.25797733920823868</v>
          </cell>
          <cell r="AF54">
            <v>0.26347781618582555</v>
          </cell>
          <cell r="AG54">
            <v>0.26855647722423948</v>
          </cell>
        </row>
        <row r="55">
          <cell r="A55" t="str">
            <v>Cable Modem</v>
          </cell>
          <cell r="J55">
            <v>0.10859259575638931</v>
          </cell>
          <cell r="K55">
            <v>0.11621105050069214</v>
          </cell>
          <cell r="L55">
            <v>0.12669087355676373</v>
          </cell>
          <cell r="M55">
            <v>0.13276939390486112</v>
          </cell>
          <cell r="N55">
            <v>0.143136634119094</v>
          </cell>
          <cell r="O55">
            <v>0.14997542457565491</v>
          </cell>
          <cell r="P55">
            <v>0.16086420178588037</v>
          </cell>
          <cell r="Q55">
            <v>0.16978109931938029</v>
          </cell>
          <cell r="R55">
            <v>0.17864362214121987</v>
          </cell>
          <cell r="S55">
            <v>0.18604330745098124</v>
          </cell>
          <cell r="T55">
            <v>0.19678308426579114</v>
          </cell>
          <cell r="U55">
            <v>0.20472443939157781</v>
          </cell>
          <cell r="V55">
            <v>0.21580974705147404</v>
          </cell>
          <cell r="W55">
            <v>0.22172503912493494</v>
          </cell>
          <cell r="X55">
            <v>0.23303210585470677</v>
          </cell>
          <cell r="Y55">
            <v>0.24153868642657825</v>
          </cell>
          <cell r="Z55">
            <v>0.25183386164876964</v>
          </cell>
          <cell r="AA55">
            <v>0.25801408200502213</v>
          </cell>
          <cell r="AB55">
            <v>0.26605511260696646</v>
          </cell>
          <cell r="AC55">
            <v>0.27259046864274389</v>
          </cell>
          <cell r="AD55">
            <v>0.28060455738181939</v>
          </cell>
          <cell r="AE55">
            <v>0.28535662671746276</v>
          </cell>
          <cell r="AF55">
            <v>0.29060994631020937</v>
          </cell>
          <cell r="AG55">
            <v>0.29589384546730224</v>
          </cell>
        </row>
        <row r="56">
          <cell r="A56" t="str">
            <v>Total Broadband Penetration</v>
          </cell>
          <cell r="J56">
            <v>0.16748037947105382</v>
          </cell>
          <cell r="K56">
            <v>0.18071707017753469</v>
          </cell>
          <cell r="L56">
            <v>0.19825923339056326</v>
          </cell>
          <cell r="M56">
            <v>0.21037421264933504</v>
          </cell>
          <cell r="N56">
            <v>0.22952238705467737</v>
          </cell>
          <cell r="O56">
            <v>0.24428230941411458</v>
          </cell>
          <cell r="P56">
            <v>0.26424680531908323</v>
          </cell>
          <cell r="Q56">
            <v>0.28333227682377399</v>
          </cell>
          <cell r="R56">
            <v>0.30606767454296663</v>
          </cell>
          <cell r="S56">
            <v>0.32215562388454766</v>
          </cell>
          <cell r="T56">
            <v>0.3456568987707791</v>
          </cell>
          <cell r="U56">
            <v>0.36595374494713334</v>
          </cell>
          <cell r="V56">
            <v>0.39176062151034852</v>
          </cell>
          <cell r="W56">
            <v>0.40710027664644954</v>
          </cell>
          <cell r="X56">
            <v>0.43000977701840348</v>
          </cell>
          <cell r="Y56">
            <v>0.44976778059034411</v>
          </cell>
          <cell r="Z56">
            <v>0.4727706884390307</v>
          </cell>
          <cell r="AA56">
            <v>0.48657058125618124</v>
          </cell>
          <cell r="AB56">
            <v>0.50322464549949242</v>
          </cell>
          <cell r="AC56">
            <v>0.51705205917713926</v>
          </cell>
          <cell r="AD56">
            <v>0.53322377473021787</v>
          </cell>
          <cell r="AE56">
            <v>0.54333396592570138</v>
          </cell>
          <cell r="AF56">
            <v>0.55408776249603486</v>
          </cell>
          <cell r="AG56">
            <v>0.56445032269154172</v>
          </cell>
        </row>
        <row r="88">
          <cell r="A88" t="str">
            <v>Rolling Net Adds</v>
          </cell>
        </row>
        <row r="89">
          <cell r="A89" t="str">
            <v>DSL and RBOC- Fiber</v>
          </cell>
          <cell r="F89">
            <v>1819.8820000000001</v>
          </cell>
          <cell r="G89">
            <v>1977.412</v>
          </cell>
          <cell r="H89">
            <v>2149.413</v>
          </cell>
          <cell r="I89">
            <v>2108.4059999999999</v>
          </cell>
          <cell r="J89">
            <v>2264.7069999999999</v>
          </cell>
          <cell r="K89">
            <v>2396.2750000000001</v>
          </cell>
          <cell r="L89">
            <v>2616.2979999999998</v>
          </cell>
          <cell r="M89">
            <v>2914.9179999999992</v>
          </cell>
          <cell r="N89">
            <v>3326.0990000000002</v>
          </cell>
          <cell r="O89">
            <v>3598.3780000000002</v>
          </cell>
          <cell r="P89">
            <v>3840.639999999999</v>
          </cell>
          <cell r="Q89">
            <v>4145.0190000000011</v>
          </cell>
          <cell r="R89">
            <v>4805.17</v>
          </cell>
          <cell r="S89">
            <v>4873.1180000000013</v>
          </cell>
          <cell r="T89">
            <v>5271.0220000000018</v>
          </cell>
          <cell r="U89">
            <v>5651.4919999999984</v>
          </cell>
          <cell r="V89">
            <v>5732.2720000000018</v>
          </cell>
          <cell r="W89">
            <v>5969.3536000000013</v>
          </cell>
          <cell r="X89">
            <v>5918.2929999999978</v>
          </cell>
          <cell r="Y89">
            <v>5719.4864096798783</v>
          </cell>
          <cell r="Z89">
            <v>5504.8787083606603</v>
          </cell>
          <cell r="AA89">
            <v>5230.7669833430919</v>
          </cell>
          <cell r="AB89">
            <v>4901.2122902550882</v>
          </cell>
          <cell r="AC89">
            <v>4455.9205903201218</v>
          </cell>
          <cell r="AD89">
            <v>3940.5832916393397</v>
          </cell>
          <cell r="AE89">
            <v>3688.5995853026889</v>
          </cell>
          <cell r="AF89">
            <v>3335.846508354643</v>
          </cell>
          <cell r="AG89">
            <v>3087.0120969206309</v>
          </cell>
        </row>
        <row r="90">
          <cell r="A90" t="str">
            <v>Cable Model</v>
          </cell>
          <cell r="F90">
            <v>2843.353868944158</v>
          </cell>
          <cell r="G90">
            <v>2841.5034562411979</v>
          </cell>
          <cell r="H90">
            <v>2576.7832257297487</v>
          </cell>
          <cell r="I90">
            <v>2615.4868340760841</v>
          </cell>
          <cell r="J90">
            <v>3793.3942362765165</v>
          </cell>
          <cell r="K90">
            <v>3798.8627550962865</v>
          </cell>
          <cell r="L90">
            <v>4397.3054024237936</v>
          </cell>
          <cell r="M90">
            <v>4312.1988300535459</v>
          </cell>
          <cell r="N90">
            <v>4302.650553177401</v>
          </cell>
          <cell r="O90">
            <v>4222.5599315710551</v>
          </cell>
          <cell r="P90">
            <v>4282.9012607774212</v>
          </cell>
          <cell r="Q90">
            <v>4304.8706519056841</v>
          </cell>
          <cell r="R90">
            <v>4241.6582863218391</v>
          </cell>
          <cell r="S90">
            <v>4270.2090263309965</v>
          </cell>
          <cell r="T90">
            <v>4216.5877912363785</v>
          </cell>
          <cell r="U90">
            <v>4263.1663153642867</v>
          </cell>
          <cell r="V90">
            <v>4471.3310492755772</v>
          </cell>
          <cell r="W90">
            <v>4481.0951739251841</v>
          </cell>
          <cell r="X90">
            <v>4640.1636438420601</v>
          </cell>
          <cell r="Y90">
            <v>4594.9193934911527</v>
          </cell>
          <cell r="Z90">
            <v>4512.9988987247389</v>
          </cell>
          <cell r="AA90">
            <v>4457.357182849154</v>
          </cell>
          <cell r="AB90">
            <v>4093.511863947198</v>
          </cell>
          <cell r="AC90">
            <v>3877.8433707188183</v>
          </cell>
          <cell r="AD90">
            <v>3626.4604515411556</v>
          </cell>
          <cell r="AE90">
            <v>3470.8969732564947</v>
          </cell>
          <cell r="AF90">
            <v>3155.6017782925219</v>
          </cell>
          <cell r="AG90">
            <v>3019.7259970729874</v>
          </cell>
        </row>
      </sheetData>
      <sheetData sheetId="3">
        <row r="1">
          <cell r="A1" t="str">
            <v>Annual Broadband Internet Access Summary</v>
          </cell>
        </row>
        <row r="3">
          <cell r="B3" t="str">
            <v>1999</v>
          </cell>
          <cell r="C3">
            <v>2000</v>
          </cell>
          <cell r="D3">
            <v>2001</v>
          </cell>
          <cell r="E3">
            <v>2002</v>
          </cell>
          <cell r="F3">
            <v>2003</v>
          </cell>
          <cell r="G3">
            <v>2004</v>
          </cell>
          <cell r="H3">
            <v>2005</v>
          </cell>
          <cell r="I3">
            <v>2006</v>
          </cell>
          <cell r="J3">
            <v>2007</v>
          </cell>
          <cell r="K3" t="str">
            <v>2008E</v>
          </cell>
          <cell r="L3" t="str">
            <v>2009E</v>
          </cell>
          <cell r="M3" t="str">
            <v>2010E</v>
          </cell>
          <cell r="N3" t="str">
            <v>2011E</v>
          </cell>
        </row>
        <row r="4">
          <cell r="A4" t="str">
            <v>Households</v>
          </cell>
          <cell r="B4">
            <v>105867113.58048609</v>
          </cell>
          <cell r="C4">
            <v>107031651.82987143</v>
          </cell>
          <cell r="D4">
            <v>108209000</v>
          </cell>
          <cell r="E4">
            <v>109297000</v>
          </cell>
          <cell r="F4">
            <v>113100000</v>
          </cell>
          <cell r="G4">
            <v>113800000</v>
          </cell>
          <cell r="H4">
            <v>115200000</v>
          </cell>
          <cell r="I4">
            <v>116665264.8</v>
          </cell>
          <cell r="J4">
            <v>117601390.6199103</v>
          </cell>
          <cell r="K4">
            <v>118953806.61203928</v>
          </cell>
          <cell r="L4">
            <v>120321775.38807774</v>
          </cell>
          <cell r="M4">
            <v>121705475.80504064</v>
          </cell>
          <cell r="N4">
            <v>123105088.77679862</v>
          </cell>
        </row>
        <row r="5">
          <cell r="A5" t="str">
            <v>Growth</v>
          </cell>
          <cell r="C5">
            <v>1.0999999999999899E-2</v>
          </cell>
          <cell r="D5">
            <v>1.0999999999999899E-2</v>
          </cell>
          <cell r="E5">
            <v>1.0054616529124205E-2</v>
          </cell>
          <cell r="F5">
            <v>3.4795099591022671E-2</v>
          </cell>
          <cell r="G5">
            <v>6.1892130857648109E-3</v>
          </cell>
          <cell r="H5">
            <v>1.2302284710017597E-2</v>
          </cell>
          <cell r="I5">
            <v>1.2719312500000024E-2</v>
          </cell>
          <cell r="J5">
            <v>8.0240320159998824E-3</v>
          </cell>
          <cell r="K5">
            <v>1.15E-2</v>
          </cell>
          <cell r="L5">
            <v>1.15E-2</v>
          </cell>
          <cell r="M5">
            <v>1.15E-2</v>
          </cell>
          <cell r="N5">
            <v>1.15E-2</v>
          </cell>
        </row>
        <row r="7">
          <cell r="A7" t="str">
            <v xml:space="preserve">Addressable Cust. Locations </v>
          </cell>
        </row>
        <row r="8">
          <cell r="A8" t="str">
            <v>DSL and RBOC-Fiber</v>
          </cell>
          <cell r="C8">
            <v>49071820.177514791</v>
          </cell>
          <cell r="D8">
            <v>58834370.940345205</v>
          </cell>
          <cell r="E8">
            <v>67532146.582589492</v>
          </cell>
          <cell r="F8">
            <v>71680291.254551858</v>
          </cell>
          <cell r="G8">
            <v>76677204.824090287</v>
          </cell>
          <cell r="H8">
            <v>86103675.703551367</v>
          </cell>
          <cell r="I8">
            <v>87210565.771619737</v>
          </cell>
          <cell r="J8">
            <v>87642779.363597974</v>
          </cell>
          <cell r="K8">
            <v>88079442.544550031</v>
          </cell>
          <cell r="L8">
            <v>88520529.117328033</v>
          </cell>
          <cell r="M8">
            <v>88966010.717091531</v>
          </cell>
          <cell r="N8">
            <v>85015483.79777205</v>
          </cell>
        </row>
        <row r="9">
          <cell r="A9" t="str">
            <v>Cable Modem</v>
          </cell>
          <cell r="C9">
            <v>0</v>
          </cell>
          <cell r="D9">
            <v>79718716.576591805</v>
          </cell>
          <cell r="E9">
            <v>85315852</v>
          </cell>
          <cell r="F9">
            <v>94434655.999999985</v>
          </cell>
          <cell r="G9">
            <v>101672441.07513161</v>
          </cell>
          <cell r="H9">
            <v>105546928.94402172</v>
          </cell>
          <cell r="I9">
            <v>107065665.03963888</v>
          </cell>
          <cell r="J9">
            <v>109007529.7057088</v>
          </cell>
          <cell r="K9">
            <v>110785860.25022735</v>
          </cell>
          <cell r="L9">
            <v>112603047.31064434</v>
          </cell>
          <cell r="M9">
            <v>114507823.50128683</v>
          </cell>
          <cell r="N9">
            <v>116168267.088569</v>
          </cell>
        </row>
        <row r="10">
          <cell r="B10">
            <v>361.815</v>
          </cell>
          <cell r="C10">
            <v>1846.8520000000001</v>
          </cell>
        </row>
        <row r="11">
          <cell r="A11" t="str">
            <v>Subscribers</v>
          </cell>
          <cell r="B11">
            <v>1739.5839719141877</v>
          </cell>
          <cell r="C11">
            <v>4321.9047565663986</v>
          </cell>
        </row>
        <row r="12">
          <cell r="A12" t="str">
            <v>Residential DSL and RBOC-Fiber</v>
          </cell>
          <cell r="B12">
            <v>267743.09999999998</v>
          </cell>
          <cell r="C12">
            <v>1311264.92</v>
          </cell>
          <cell r="D12">
            <v>2860815.56</v>
          </cell>
          <cell r="E12">
            <v>4565833.7624999993</v>
          </cell>
          <cell r="F12">
            <v>6705708.2199999997</v>
          </cell>
          <cell r="G12">
            <v>10305393.889999993</v>
          </cell>
          <cell r="H12">
            <v>15389320.512999985</v>
          </cell>
          <cell r="I12">
            <v>20624372.235999983</v>
          </cell>
          <cell r="J12">
            <v>24479793.084499978</v>
          </cell>
          <cell r="K12">
            <v>27099868.885027893</v>
          </cell>
          <cell r="L12">
            <v>29429259.924609914</v>
          </cell>
          <cell r="M12">
            <v>31705428.63117297</v>
          </cell>
          <cell r="N12">
            <v>33639370.043149605</v>
          </cell>
        </row>
        <row r="13">
          <cell r="A13" t="str">
            <v>Business DSL</v>
          </cell>
          <cell r="B13">
            <v>94071.900000000009</v>
          </cell>
          <cell r="C13">
            <v>535587.07999999996</v>
          </cell>
          <cell r="D13">
            <v>903415.44</v>
          </cell>
          <cell r="E13">
            <v>1306621.2375</v>
          </cell>
          <cell r="F13">
            <v>2071396.7799999993</v>
          </cell>
          <cell r="G13">
            <v>2616730.1100000073</v>
          </cell>
          <cell r="H13">
            <v>3118581.4870000142</v>
          </cell>
          <cell r="I13">
            <v>3596851.7640000181</v>
          </cell>
          <cell r="J13">
            <v>4269229.9155000215</v>
          </cell>
          <cell r="K13">
            <v>4726166.2118927371</v>
          </cell>
          <cell r="L13">
            <v>5132407.6321839085</v>
          </cell>
          <cell r="M13">
            <v>5529367.1776033044</v>
          </cell>
          <cell r="N13">
            <v>5866642.9259045748</v>
          </cell>
        </row>
        <row r="14">
          <cell r="B14" t="str">
            <v>_________</v>
          </cell>
          <cell r="C14" t="str">
            <v>_________</v>
          </cell>
          <cell r="D14" t="str">
            <v>_________</v>
          </cell>
          <cell r="E14" t="str">
            <v>_________</v>
          </cell>
          <cell r="F14" t="str">
            <v>_________</v>
          </cell>
          <cell r="G14" t="str">
            <v>_________</v>
          </cell>
          <cell r="H14" t="str">
            <v>_________</v>
          </cell>
          <cell r="I14" t="str">
            <v>_________</v>
          </cell>
          <cell r="J14" t="str">
            <v>_________</v>
          </cell>
          <cell r="K14" t="str">
            <v>_________</v>
          </cell>
          <cell r="L14" t="str">
            <v>_________</v>
          </cell>
          <cell r="M14" t="str">
            <v>_________</v>
          </cell>
          <cell r="N14" t="str">
            <v>_________</v>
          </cell>
        </row>
        <row r="15">
          <cell r="A15" t="str">
            <v>Total DSL and RBOC-Fiber</v>
          </cell>
          <cell r="B15">
            <v>361815</v>
          </cell>
          <cell r="C15">
            <v>1846852</v>
          </cell>
          <cell r="D15">
            <v>3764231</v>
          </cell>
          <cell r="E15">
            <v>5872454.9999999991</v>
          </cell>
          <cell r="F15">
            <v>8777105</v>
          </cell>
          <cell r="G15">
            <v>12922124</v>
          </cell>
          <cell r="H15">
            <v>18507902</v>
          </cell>
          <cell r="I15">
            <v>24221224</v>
          </cell>
          <cell r="J15">
            <v>28749023</v>
          </cell>
          <cell r="K15">
            <v>31826035.096920632</v>
          </cell>
          <cell r="L15">
            <v>34561667.556793824</v>
          </cell>
          <cell r="M15">
            <v>37234795.808776274</v>
          </cell>
          <cell r="N15">
            <v>39506012.969054177</v>
          </cell>
        </row>
        <row r="16">
          <cell r="A16" t="str">
            <v>Cable Modem</v>
          </cell>
          <cell r="B16">
            <v>1739583.9719141878</v>
          </cell>
          <cell r="C16">
            <v>4321904.7565663988</v>
          </cell>
          <cell r="D16">
            <v>8088532.7865101639</v>
          </cell>
          <cell r="E16">
            <v>10704019.620586248</v>
          </cell>
          <cell r="F16">
            <v>15016218.450639794</v>
          </cell>
          <cell r="G16">
            <v>19321089.102545477</v>
          </cell>
          <cell r="H16">
            <v>23584255.417909764</v>
          </cell>
          <cell r="I16">
            <v>28179174.811400916</v>
          </cell>
          <cell r="J16">
            <v>32057018.182119735</v>
          </cell>
          <cell r="K16">
            <v>35076744.179192722</v>
          </cell>
          <cell r="L16">
            <v>37592470.103587978</v>
          </cell>
          <cell r="M16">
            <v>39696423.774132602</v>
          </cell>
          <cell r="N16">
            <v>41533264.519375123</v>
          </cell>
        </row>
        <row r="17">
          <cell r="B17" t="str">
            <v>_________</v>
          </cell>
          <cell r="C17" t="str">
            <v>_________</v>
          </cell>
          <cell r="D17" t="str">
            <v>_________</v>
          </cell>
          <cell r="E17" t="str">
            <v>_________</v>
          </cell>
          <cell r="F17" t="str">
            <v>_________</v>
          </cell>
          <cell r="G17" t="str">
            <v>_________</v>
          </cell>
          <cell r="H17" t="str">
            <v>_________</v>
          </cell>
          <cell r="I17" t="str">
            <v>_________</v>
          </cell>
          <cell r="J17" t="str">
            <v>_________</v>
          </cell>
          <cell r="K17" t="str">
            <v>_________</v>
          </cell>
          <cell r="L17" t="str">
            <v>_________</v>
          </cell>
          <cell r="M17" t="str">
            <v>_________</v>
          </cell>
          <cell r="N17" t="str">
            <v>_________</v>
          </cell>
        </row>
        <row r="18">
          <cell r="A18" t="str">
            <v>Total Broadband</v>
          </cell>
          <cell r="B18">
            <v>2101398.971914188</v>
          </cell>
          <cell r="C18">
            <v>6168756.7565663988</v>
          </cell>
          <cell r="D18">
            <v>11852763.786510164</v>
          </cell>
          <cell r="E18">
            <v>16576474.620586246</v>
          </cell>
          <cell r="F18">
            <v>23793323.450639792</v>
          </cell>
          <cell r="G18">
            <v>32243213.102545477</v>
          </cell>
          <cell r="H18">
            <v>42092157.417909764</v>
          </cell>
          <cell r="I18">
            <v>52400398.81140092</v>
          </cell>
          <cell r="J18">
            <v>60806041.182119735</v>
          </cell>
          <cell r="K18">
            <v>66902779.276113354</v>
          </cell>
          <cell r="L18">
            <v>72154137.660381794</v>
          </cell>
          <cell r="M18">
            <v>76931219.582908869</v>
          </cell>
          <cell r="N18">
            <v>81039277.488429308</v>
          </cell>
        </row>
        <row r="19">
          <cell r="B19">
            <v>2101.3989719141882</v>
          </cell>
          <cell r="C19">
            <v>6168.7567565663985</v>
          </cell>
        </row>
        <row r="20">
          <cell r="A20" t="str">
            <v>Total Residential Broadband</v>
          </cell>
          <cell r="B20">
            <v>2007327.0719141881</v>
          </cell>
          <cell r="C20">
            <v>5633169.6765663987</v>
          </cell>
          <cell r="D20">
            <v>10949348.346510164</v>
          </cell>
          <cell r="E20">
            <v>15269853.383086246</v>
          </cell>
          <cell r="F20">
            <v>21721926.670639791</v>
          </cell>
          <cell r="G20">
            <v>29626482.992545471</v>
          </cell>
          <cell r="H20">
            <v>38973575.930909753</v>
          </cell>
          <cell r="I20">
            <v>48803547.047400899</v>
          </cell>
          <cell r="J20">
            <v>56536811.266619712</v>
          </cell>
          <cell r="K20">
            <v>62176613.064220615</v>
          </cell>
          <cell r="L20">
            <v>67021730.028197885</v>
          </cell>
          <cell r="M20">
            <v>71401852.405305564</v>
          </cell>
          <cell r="N20">
            <v>75172634.562524736</v>
          </cell>
        </row>
        <row r="21">
          <cell r="B21">
            <v>2007.3270719141881</v>
          </cell>
          <cell r="C21">
            <v>5633.1696765663983</v>
          </cell>
        </row>
        <row r="22">
          <cell r="A22" t="str">
            <v>Market Share by Acess</v>
          </cell>
        </row>
        <row r="23">
          <cell r="A23" t="str">
            <v>Residential DSL and RBOC-Fiber</v>
          </cell>
          <cell r="B23">
            <v>0.12741183543842213</v>
          </cell>
          <cell r="C23">
            <v>0.2125655090232258</v>
          </cell>
          <cell r="D23">
            <v>0.24136274134273594</v>
          </cell>
          <cell r="E23">
            <v>0.2754405787120569</v>
          </cell>
          <cell r="F23">
            <v>0.28183150764588483</v>
          </cell>
          <cell r="G23">
            <v>0.31961435906604552</v>
          </cell>
          <cell r="H23">
            <v>0.36561016248722839</v>
          </cell>
          <cell r="I23">
            <v>0.39359189440964087</v>
          </cell>
          <cell r="J23">
            <v>0.40258817394772872</v>
          </cell>
          <cell r="K23">
            <v>0.40506342454301447</v>
          </cell>
          <cell r="L23">
            <v>0.40786656010122141</v>
          </cell>
          <cell r="M23">
            <v>0.41212694668130134</v>
          </cell>
          <cell r="N23">
            <v>0.41509957992841923</v>
          </cell>
        </row>
        <row r="24">
          <cell r="A24" t="str">
            <v>Business DSL</v>
          </cell>
          <cell r="B24">
            <v>4.476632055944562E-2</v>
          </cell>
          <cell r="C24">
            <v>8.6822531854557017E-2</v>
          </cell>
          <cell r="D24">
            <v>7.6219813055600813E-2</v>
          </cell>
          <cell r="E24">
            <v>7.8823831206987355E-2</v>
          </cell>
          <cell r="F24">
            <v>8.7057900267576968E-2</v>
          </cell>
          <cell r="G24">
            <v>8.1155997129623125E-2</v>
          </cell>
          <cell r="H24">
            <v>7.4089371472156731E-2</v>
          </cell>
          <cell r="I24">
            <v>6.8641686811311817E-2</v>
          </cell>
          <cell r="J24">
            <v>7.0210621058412304E-2</v>
          </cell>
          <cell r="K24">
            <v>7.0642300111142683E-2</v>
          </cell>
          <cell r="L24">
            <v>7.113116168529858E-2</v>
          </cell>
          <cell r="M24">
            <v>7.1874165099440529E-2</v>
          </cell>
          <cell r="N24">
            <v>7.2392586752050042E-2</v>
          </cell>
        </row>
        <row r="25">
          <cell r="B25" t="str">
            <v>___</v>
          </cell>
          <cell r="C25" t="str">
            <v>___</v>
          </cell>
          <cell r="D25" t="str">
            <v>___</v>
          </cell>
          <cell r="E25" t="str">
            <v>___</v>
          </cell>
          <cell r="F25" t="str">
            <v>___</v>
          </cell>
          <cell r="G25" t="str">
            <v>___</v>
          </cell>
          <cell r="H25" t="str">
            <v>___</v>
          </cell>
          <cell r="I25" t="str">
            <v>___</v>
          </cell>
          <cell r="J25" t="str">
            <v>___</v>
          </cell>
          <cell r="K25" t="str">
            <v>___</v>
          </cell>
          <cell r="L25" t="str">
            <v>___</v>
          </cell>
          <cell r="M25" t="str">
            <v>___</v>
          </cell>
          <cell r="N25" t="str">
            <v>___</v>
          </cell>
        </row>
        <row r="26">
          <cell r="A26" t="str">
            <v>Total DSL and RBOC-Fiber</v>
          </cell>
          <cell r="B26">
            <v>0.17217815599786776</v>
          </cell>
          <cell r="C26">
            <v>0.29938804087778281</v>
          </cell>
          <cell r="D26">
            <v>0.31758255439833677</v>
          </cell>
          <cell r="E26">
            <v>0.35426440991904423</v>
          </cell>
          <cell r="F26">
            <v>0.36888940791346186</v>
          </cell>
          <cell r="G26">
            <v>0.40077035619566859</v>
          </cell>
          <cell r="H26">
            <v>0.43969953395938516</v>
          </cell>
          <cell r="I26">
            <v>0.46223358122095271</v>
          </cell>
          <cell r="J26">
            <v>0.47279879500614108</v>
          </cell>
          <cell r="K26">
            <v>0.47570572465415717</v>
          </cell>
          <cell r="L26">
            <v>0.47899772178652</v>
          </cell>
          <cell r="M26">
            <v>0.4840011117807419</v>
          </cell>
          <cell r="N26">
            <v>0.48749216668046924</v>
          </cell>
        </row>
        <row r="27">
          <cell r="A27" t="str">
            <v>Cable</v>
          </cell>
          <cell r="B27">
            <v>0.8278218440021321</v>
          </cell>
          <cell r="C27">
            <v>0.70061195912221719</v>
          </cell>
          <cell r="D27">
            <v>0.68241744560166329</v>
          </cell>
          <cell r="E27">
            <v>0.64573559008095582</v>
          </cell>
          <cell r="F27">
            <v>0.63111059208653819</v>
          </cell>
          <cell r="G27">
            <v>0.59922964380433141</v>
          </cell>
          <cell r="H27">
            <v>0.5603004660406149</v>
          </cell>
          <cell r="I27">
            <v>0.53776641877904718</v>
          </cell>
          <cell r="J27">
            <v>0.52720120499385892</v>
          </cell>
          <cell r="K27">
            <v>0.52429427534584283</v>
          </cell>
          <cell r="L27">
            <v>0.52100227821348011</v>
          </cell>
          <cell r="M27">
            <v>0.51599888821925821</v>
          </cell>
          <cell r="N27">
            <v>0.51250783331953065</v>
          </cell>
        </row>
        <row r="29">
          <cell r="A29" t="str">
            <v>Net Additions</v>
          </cell>
        </row>
        <row r="30">
          <cell r="A30" t="str">
            <v>Residential DSL and RBOC-Fiber</v>
          </cell>
          <cell r="C30">
            <v>1043521.82</v>
          </cell>
          <cell r="D30">
            <v>1549550.6400000001</v>
          </cell>
          <cell r="E30">
            <v>1705018.2024999992</v>
          </cell>
          <cell r="F30">
            <v>2139874.4575000005</v>
          </cell>
          <cell r="G30">
            <v>3599685.6699999934</v>
          </cell>
          <cell r="H30">
            <v>5083926.6229999922</v>
          </cell>
          <cell r="I30">
            <v>5235051.7229999974</v>
          </cell>
          <cell r="J30">
            <v>3855420.8484999947</v>
          </cell>
          <cell r="K30">
            <v>2620075.8005279154</v>
          </cell>
          <cell r="L30">
            <v>2329391.0395820215</v>
          </cell>
          <cell r="M30">
            <v>2276168.7065630555</v>
          </cell>
          <cell r="N30">
            <v>1933941.4119766355</v>
          </cell>
        </row>
        <row r="31">
          <cell r="A31" t="str">
            <v>Business DSL</v>
          </cell>
          <cell r="C31">
            <v>441515.17999999993</v>
          </cell>
          <cell r="D31">
            <v>367828.36</v>
          </cell>
          <cell r="E31">
            <v>403205.7975000001</v>
          </cell>
          <cell r="F31">
            <v>764775.54249999928</v>
          </cell>
          <cell r="G31">
            <v>545333.33000000799</v>
          </cell>
          <cell r="H31">
            <v>501851.37700000685</v>
          </cell>
          <cell r="I31">
            <v>478270.27700000396</v>
          </cell>
          <cell r="J31">
            <v>672378.15150000341</v>
          </cell>
          <cell r="K31">
            <v>456936.29639271554</v>
          </cell>
          <cell r="L31">
            <v>406241.42029117141</v>
          </cell>
          <cell r="M31">
            <v>396959.5454193959</v>
          </cell>
          <cell r="N31">
            <v>337275.74830127042</v>
          </cell>
        </row>
        <row r="32">
          <cell r="C32" t="str">
            <v>_________</v>
          </cell>
          <cell r="D32" t="str">
            <v>_________</v>
          </cell>
          <cell r="E32" t="str">
            <v>_________</v>
          </cell>
          <cell r="F32" t="str">
            <v>_________</v>
          </cell>
          <cell r="G32" t="str">
            <v>_________</v>
          </cell>
          <cell r="H32" t="str">
            <v>_________</v>
          </cell>
          <cell r="I32" t="str">
            <v>_________</v>
          </cell>
          <cell r="J32" t="str">
            <v>_________</v>
          </cell>
          <cell r="K32" t="str">
            <v>_________</v>
          </cell>
          <cell r="L32" t="str">
            <v>_________</v>
          </cell>
          <cell r="M32" t="str">
            <v>_________</v>
          </cell>
          <cell r="N32" t="str">
            <v>_________</v>
          </cell>
        </row>
        <row r="33">
          <cell r="A33" t="str">
            <v>Total DSL and RBOC-Fiber</v>
          </cell>
          <cell r="C33">
            <v>1485037</v>
          </cell>
          <cell r="D33">
            <v>1917379</v>
          </cell>
          <cell r="E33">
            <v>2108223.9999999991</v>
          </cell>
          <cell r="F33">
            <v>2904650</v>
          </cell>
          <cell r="G33">
            <v>4145019.0000000014</v>
          </cell>
          <cell r="H33">
            <v>5585777.9999999991</v>
          </cell>
          <cell r="I33">
            <v>5713322.0000000019</v>
          </cell>
          <cell r="J33">
            <v>4527798.9999999981</v>
          </cell>
          <cell r="K33">
            <v>3077012.0969206309</v>
          </cell>
          <cell r="L33">
            <v>2735632.4598731929</v>
          </cell>
          <cell r="M33">
            <v>2673128.2519824514</v>
          </cell>
          <cell r="N33">
            <v>2271217.1602779059</v>
          </cell>
          <cell r="O33">
            <v>0.33732875239230126</v>
          </cell>
          <cell r="P33">
            <v>0.44630674358633754</v>
          </cell>
          <cell r="Q33">
            <v>0.40248175739860259</v>
          </cell>
          <cell r="R33">
            <v>0.49054119885047065</v>
          </cell>
          <cell r="S33">
            <v>0.56714484528927867</v>
          </cell>
          <cell r="T33">
            <v>0.55424798293989475</v>
          </cell>
          <cell r="U33">
            <v>0.53866186548367267</v>
          </cell>
          <cell r="V33">
            <v>0.50469809420746492</v>
          </cell>
          <cell r="W33">
            <v>0.52093806205806803</v>
          </cell>
          <cell r="X33">
            <v>0.55957345830242056</v>
          </cell>
        </row>
        <row r="34">
          <cell r="A34" t="str">
            <v>Cable Modem</v>
          </cell>
          <cell r="C34">
            <v>2582320.7846522108</v>
          </cell>
          <cell r="D34">
            <v>3766628.0299437651</v>
          </cell>
          <cell r="E34">
            <v>2615486.8340760842</v>
          </cell>
          <cell r="F34">
            <v>4312198.8300535455</v>
          </cell>
          <cell r="G34">
            <v>4304870.6519056838</v>
          </cell>
          <cell r="H34">
            <v>4263166.3153642863</v>
          </cell>
          <cell r="I34">
            <v>4594919.3934911527</v>
          </cell>
          <cell r="J34">
            <v>3877843.3707188182</v>
          </cell>
          <cell r="K34">
            <v>3019725.9970729873</v>
          </cell>
          <cell r="L34">
            <v>2515725.9243952557</v>
          </cell>
          <cell r="M34">
            <v>2103953.6705446243</v>
          </cell>
          <cell r="N34">
            <v>1836840.7452425212</v>
          </cell>
          <cell r="O34">
            <v>0.6626712476076988</v>
          </cell>
          <cell r="P34">
            <v>0.55369325641366252</v>
          </cell>
          <cell r="Q34">
            <v>0.59751824260139741</v>
          </cell>
          <cell r="R34">
            <v>0.50945880114952924</v>
          </cell>
          <cell r="S34">
            <v>0.43285515471072122</v>
          </cell>
          <cell r="T34">
            <v>0.44575201706010531</v>
          </cell>
          <cell r="U34">
            <v>0.46133813451632738</v>
          </cell>
          <cell r="V34">
            <v>0.49530190579253514</v>
          </cell>
          <cell r="W34">
            <v>0.47906193794193197</v>
          </cell>
          <cell r="X34">
            <v>0.4404265416975795</v>
          </cell>
        </row>
        <row r="35">
          <cell r="C35" t="str">
            <v>_________</v>
          </cell>
          <cell r="D35" t="str">
            <v>_________</v>
          </cell>
          <cell r="E35" t="str">
            <v>_________</v>
          </cell>
          <cell r="F35" t="str">
            <v>_________</v>
          </cell>
          <cell r="G35" t="str">
            <v>_________</v>
          </cell>
          <cell r="H35" t="str">
            <v>_________</v>
          </cell>
          <cell r="I35" t="str">
            <v>_________</v>
          </cell>
          <cell r="J35" t="str">
            <v>_________</v>
          </cell>
          <cell r="K35" t="str">
            <v>_________</v>
          </cell>
          <cell r="L35" t="str">
            <v>_________</v>
          </cell>
          <cell r="M35" t="str">
            <v>_________</v>
          </cell>
          <cell r="N35" t="str">
            <v>_________</v>
          </cell>
        </row>
        <row r="36">
          <cell r="A36" t="str">
            <v>Total</v>
          </cell>
          <cell r="C36">
            <v>4067357.7846522108</v>
          </cell>
          <cell r="D36">
            <v>5684007.0299437651</v>
          </cell>
          <cell r="E36">
            <v>4723710.8340760833</v>
          </cell>
          <cell r="F36">
            <v>7216848.8300535455</v>
          </cell>
          <cell r="G36">
            <v>8449889.6519056857</v>
          </cell>
          <cell r="H36">
            <v>9848944.3153642863</v>
          </cell>
          <cell r="I36">
            <v>10308241.393491155</v>
          </cell>
          <cell r="J36">
            <v>8405642.3707188163</v>
          </cell>
          <cell r="K36">
            <v>6096738.0939936182</v>
          </cell>
          <cell r="L36">
            <v>5251358.3842684487</v>
          </cell>
          <cell r="M36">
            <v>4777081.9225270757</v>
          </cell>
          <cell r="N36">
            <v>4108057.905520427</v>
          </cell>
        </row>
        <row r="38">
          <cell r="A38" t="str">
            <v>Annual Growth by Access</v>
          </cell>
        </row>
        <row r="39">
          <cell r="A39" t="str">
            <v>Residential DSL and RBOC-Fiber</v>
          </cell>
          <cell r="D39">
            <v>1.1817220276128491</v>
          </cell>
          <cell r="E39">
            <v>0.59599025758235147</v>
          </cell>
          <cell r="F39">
            <v>0.46867112751129225</v>
          </cell>
          <cell r="G39">
            <v>0.53680917091856317</v>
          </cell>
          <cell r="H39">
            <v>0.49332676433971767</v>
          </cell>
          <cell r="I39">
            <v>0.34017432534319725</v>
          </cell>
          <cell r="J39">
            <v>0.18693518543901821</v>
          </cell>
          <cell r="K39">
            <v>0.10703014488251061</v>
          </cell>
          <cell r="L39">
            <v>8.5955804785054157E-2</v>
          </cell>
          <cell r="M39">
            <v>7.7343729077591794E-2</v>
          </cell>
          <cell r="N39">
            <v>0</v>
          </cell>
        </row>
        <row r="40">
          <cell r="A40" t="str">
            <v>Business DSL</v>
          </cell>
          <cell r="D40">
            <v>0.68677601408906286</v>
          </cell>
          <cell r="E40">
            <v>0.44631271466868006</v>
          </cell>
          <cell r="F40">
            <v>0.58530775449759931</v>
          </cell>
          <cell r="G40">
            <v>0.26326840674146856</v>
          </cell>
          <cell r="H40">
            <v>0.19178568515039007</v>
          </cell>
          <cell r="I40">
            <v>0.15336148149205053</v>
          </cell>
          <cell r="J40">
            <v>0.18693518543901821</v>
          </cell>
          <cell r="K40">
            <v>0.10703014488251061</v>
          </cell>
          <cell r="L40">
            <v>8.5955804785054157E-2</v>
          </cell>
          <cell r="M40">
            <v>7.7343729077591572E-2</v>
          </cell>
          <cell r="N40">
            <v>0</v>
          </cell>
        </row>
        <row r="41">
          <cell r="D41" t="str">
            <v>___</v>
          </cell>
          <cell r="E41" t="str">
            <v>___</v>
          </cell>
          <cell r="F41" t="str">
            <v>___</v>
          </cell>
          <cell r="G41" t="str">
            <v>___</v>
          </cell>
          <cell r="H41" t="str">
            <v>___</v>
          </cell>
          <cell r="I41" t="str">
            <v>___</v>
          </cell>
          <cell r="J41" t="str">
            <v>___</v>
          </cell>
          <cell r="K41" t="str">
            <v>___</v>
          </cell>
          <cell r="L41" t="str">
            <v>___</v>
          </cell>
          <cell r="M41" t="str">
            <v>___</v>
          </cell>
          <cell r="N41" t="str">
            <v>___</v>
          </cell>
        </row>
        <row r="42">
          <cell r="A42" t="str">
            <v>Total DSL and RBOC-Fiber</v>
          </cell>
          <cell r="D42">
            <v>1.0381876836909507</v>
          </cell>
          <cell r="E42">
            <v>0.56006764728307035</v>
          </cell>
          <cell r="F42">
            <v>0.49462277701574586</v>
          </cell>
          <cell r="G42">
            <v>0.47225355057276852</v>
          </cell>
          <cell r="H42">
            <v>0.43226469580387872</v>
          </cell>
          <cell r="I42">
            <v>0.30869636115427879</v>
          </cell>
          <cell r="J42">
            <v>0.18693518543901821</v>
          </cell>
          <cell r="K42">
            <v>0.10703014488251061</v>
          </cell>
          <cell r="L42">
            <v>8.5955804785054157E-2</v>
          </cell>
          <cell r="M42">
            <v>7.7343729077591572E-2</v>
          </cell>
          <cell r="N42">
            <v>0</v>
          </cell>
        </row>
        <row r="43">
          <cell r="A43" t="str">
            <v>Cable Modem</v>
          </cell>
          <cell r="D43">
            <v>0.87152036939754751</v>
          </cell>
          <cell r="E43">
            <v>0.323357387935439</v>
          </cell>
          <cell r="F43">
            <v>0.40285789665035865</v>
          </cell>
          <cell r="G43">
            <v>0.28668140824245048</v>
          </cell>
          <cell r="H43">
            <v>0.22064834403163291</v>
          </cell>
          <cell r="I43">
            <v>0.19482995380052559</v>
          </cell>
          <cell r="J43">
            <v>0.13761380156348268</v>
          </cell>
          <cell r="K43">
            <v>9.4198592642571022E-2</v>
          </cell>
          <cell r="L43">
            <v>7.172062240279331E-2</v>
          </cell>
          <cell r="M43">
            <v>5.5967422857478466E-2</v>
          </cell>
          <cell r="N43">
            <v>0</v>
          </cell>
        </row>
        <row r="44">
          <cell r="D44" t="str">
            <v>___</v>
          </cell>
          <cell r="E44" t="str">
            <v>___</v>
          </cell>
          <cell r="F44" t="str">
            <v>___</v>
          </cell>
          <cell r="G44" t="str">
            <v>___</v>
          </cell>
          <cell r="H44" t="str">
            <v>___</v>
          </cell>
          <cell r="I44" t="str">
            <v>___</v>
          </cell>
          <cell r="J44" t="str">
            <v>___</v>
          </cell>
          <cell r="K44" t="str">
            <v>___</v>
          </cell>
          <cell r="L44" t="str">
            <v>___</v>
          </cell>
          <cell r="M44" t="str">
            <v>___</v>
          </cell>
          <cell r="N44" t="str">
            <v>___</v>
          </cell>
        </row>
        <row r="45">
          <cell r="A45" t="str">
            <v>Total</v>
          </cell>
          <cell r="D45">
            <v>0.92141857010221107</v>
          </cell>
          <cell r="E45">
            <v>0.39853243675135253</v>
          </cell>
          <cell r="F45">
            <v>0.4353669278442942</v>
          </cell>
          <cell r="G45">
            <v>0.35513700595191433</v>
          </cell>
          <cell r="H45">
            <v>0.30545790470822376</v>
          </cell>
          <cell r="I45">
            <v>0.24489696004760053</v>
          </cell>
          <cell r="J45">
            <v>0.1604118014630449</v>
          </cell>
          <cell r="K45">
            <v>0.10026533507967272</v>
          </cell>
          <cell r="L45">
            <v>7.8492380153530661E-2</v>
          </cell>
          <cell r="M45">
            <v>6.6206624837123584E-2</v>
          </cell>
          <cell r="N45">
            <v>0</v>
          </cell>
        </row>
        <row r="47">
          <cell r="A47" t="str">
            <v>Total Residential</v>
          </cell>
          <cell r="D47" t="str">
            <v>___</v>
          </cell>
          <cell r="E47" t="str">
            <v>___</v>
          </cell>
          <cell r="F47" t="str">
            <v>___</v>
          </cell>
          <cell r="G47" t="str">
            <v>___</v>
          </cell>
          <cell r="H47" t="str">
            <v>___</v>
          </cell>
          <cell r="I47" t="str">
            <v>___</v>
          </cell>
          <cell r="J47" t="str">
            <v>___</v>
          </cell>
          <cell r="K47" t="str">
            <v>___</v>
          </cell>
          <cell r="L47" t="str">
            <v>___</v>
          </cell>
          <cell r="M47" t="str">
            <v>___</v>
          </cell>
          <cell r="N47">
            <v>0</v>
          </cell>
        </row>
        <row r="49">
          <cell r="A49" t="str">
            <v>Household Penetration</v>
          </cell>
        </row>
        <row r="50">
          <cell r="A50" t="str">
            <v>Residential DSL and RBOC-Fiber</v>
          </cell>
          <cell r="C50">
            <v>1.2251188294134496E-2</v>
          </cell>
          <cell r="D50">
            <v>2.6437870787087949E-2</v>
          </cell>
          <cell r="E50">
            <v>4.1774557055545891E-2</v>
          </cell>
          <cell r="F50">
            <v>5.9290081520778068E-2</v>
          </cell>
          <cell r="G50">
            <v>9.0557064059753889E-2</v>
          </cell>
          <cell r="H50">
            <v>0.13358785167534709</v>
          </cell>
          <cell r="I50">
            <v>0.17678245766943979</v>
          </cell>
          <cell r="J50">
            <v>0.20815904434003749</v>
          </cell>
          <cell r="K50">
            <v>0.22781842512541436</v>
          </cell>
          <cell r="L50">
            <v>0.24458797943839147</v>
          </cell>
          <cell r="M50">
            <v>0.26050946698537814</v>
          </cell>
          <cell r="N50">
            <v>0.27325734766449034</v>
          </cell>
        </row>
        <row r="51">
          <cell r="A51" t="str">
            <v>Cable Modem</v>
          </cell>
          <cell r="C51">
            <v>4.0379688462961756E-2</v>
          </cell>
          <cell r="D51">
            <v>7.4749168613610362E-2</v>
          </cell>
          <cell r="E51">
            <v>9.7935164008035425E-2</v>
          </cell>
          <cell r="F51">
            <v>0.13276939390486112</v>
          </cell>
          <cell r="G51">
            <v>0.16978109931938029</v>
          </cell>
          <cell r="H51">
            <v>0.20472443939157781</v>
          </cell>
          <cell r="I51">
            <v>0.24153868642657825</v>
          </cell>
          <cell r="J51">
            <v>0.27259046864274389</v>
          </cell>
          <cell r="K51">
            <v>0.29487702141044903</v>
          </cell>
          <cell r="L51">
            <v>0.31243280763053705</v>
          </cell>
          <cell r="M51">
            <v>0.32616793543227335</v>
          </cell>
          <cell r="N51">
            <v>0.33738056592184368</v>
          </cell>
        </row>
        <row r="52">
          <cell r="C52" t="str">
            <v>___</v>
          </cell>
          <cell r="D52" t="str">
            <v>___</v>
          </cell>
          <cell r="E52" t="str">
            <v>___</v>
          </cell>
          <cell r="F52" t="str">
            <v>___</v>
          </cell>
          <cell r="G52" t="str">
            <v>___</v>
          </cell>
          <cell r="H52" t="str">
            <v>___</v>
          </cell>
          <cell r="I52" t="str">
            <v>___</v>
          </cell>
          <cell r="J52" t="str">
            <v>___</v>
          </cell>
          <cell r="K52" t="str">
            <v>___</v>
          </cell>
          <cell r="L52" t="str">
            <v>___</v>
          </cell>
          <cell r="M52" t="str">
            <v>___</v>
          </cell>
          <cell r="N52" t="str">
            <v>___</v>
          </cell>
        </row>
        <row r="53">
          <cell r="A53" t="str">
            <v>Total Broadband Penetration</v>
          </cell>
          <cell r="C53">
            <v>5.2630876757096254E-2</v>
          </cell>
          <cell r="D53">
            <v>0.10118703940069831</v>
          </cell>
          <cell r="E53">
            <v>0.13970972106358132</v>
          </cell>
          <cell r="F53">
            <v>0.1920594754256392</v>
          </cell>
          <cell r="G53">
            <v>0.26033816337913418</v>
          </cell>
          <cell r="H53">
            <v>0.33831229106692495</v>
          </cell>
          <cell r="I53">
            <v>0.41832114409601806</v>
          </cell>
          <cell r="J53">
            <v>0.4807495129827814</v>
          </cell>
          <cell r="K53">
            <v>0.52269544653586342</v>
          </cell>
          <cell r="L53">
            <v>0.55702078706892855</v>
          </cell>
          <cell r="M53">
            <v>0.58667740241765143</v>
          </cell>
          <cell r="N53">
            <v>0.61063791358633401</v>
          </cell>
        </row>
      </sheetData>
      <sheetData sheetId="4"/>
      <sheetData sheetId="5">
        <row r="1">
          <cell r="A1" t="str">
            <v>Dial-Up Subscriber Analysis</v>
          </cell>
        </row>
        <row r="4">
          <cell r="B4" t="str">
            <v>4Q94</v>
          </cell>
          <cell r="C4" t="str">
            <v>1Q95</v>
          </cell>
          <cell r="D4" t="str">
            <v>2Q95</v>
          </cell>
          <cell r="E4" t="str">
            <v>3Q95</v>
          </cell>
          <cell r="F4" t="str">
            <v>4Q95</v>
          </cell>
          <cell r="G4" t="str">
            <v>1Q96</v>
          </cell>
          <cell r="H4" t="str">
            <v>2Q96</v>
          </cell>
          <cell r="I4" t="str">
            <v>3Q96</v>
          </cell>
          <cell r="J4" t="str">
            <v>4Q96</v>
          </cell>
          <cell r="K4" t="str">
            <v>1Q97</v>
          </cell>
          <cell r="L4" t="str">
            <v>2Q97</v>
          </cell>
          <cell r="M4" t="str">
            <v>3Q97</v>
          </cell>
          <cell r="N4" t="str">
            <v>4Q97</v>
          </cell>
          <cell r="O4" t="str">
            <v>1Q98</v>
          </cell>
          <cell r="P4" t="str">
            <v>2Q98</v>
          </cell>
          <cell r="Q4" t="str">
            <v>3Q98</v>
          </cell>
          <cell r="R4" t="str">
            <v>4Q98</v>
          </cell>
          <cell r="S4" t="str">
            <v>1Q99</v>
          </cell>
          <cell r="T4" t="str">
            <v>2Q99</v>
          </cell>
          <cell r="U4" t="str">
            <v>3Q99</v>
          </cell>
          <cell r="V4" t="str">
            <v>4Q99</v>
          </cell>
          <cell r="W4" t="str">
            <v>1Q00</v>
          </cell>
          <cell r="X4" t="str">
            <v>2Q00</v>
          </cell>
          <cell r="Y4" t="str">
            <v>3Q00</v>
          </cell>
          <cell r="Z4" t="str">
            <v>4Q00</v>
          </cell>
          <cell r="AA4" t="str">
            <v>1Q01</v>
          </cell>
          <cell r="AB4" t="str">
            <v>2Q01</v>
          </cell>
          <cell r="AC4" t="str">
            <v>3Q01</v>
          </cell>
          <cell r="AD4" t="str">
            <v>4Q01</v>
          </cell>
          <cell r="AE4" t="str">
            <v>1Q02</v>
          </cell>
          <cell r="AF4" t="str">
            <v>2Q02</v>
          </cell>
          <cell r="AG4" t="str">
            <v>3Q02</v>
          </cell>
          <cell r="AH4" t="str">
            <v>4Q02</v>
          </cell>
          <cell r="AI4" t="str">
            <v>1Q03</v>
          </cell>
          <cell r="AJ4" t="str">
            <v>2Q03</v>
          </cell>
          <cell r="AK4" t="str">
            <v>3Q03</v>
          </cell>
          <cell r="AL4" t="str">
            <v>4Q03</v>
          </cell>
          <cell r="AM4" t="str">
            <v>1Q04</v>
          </cell>
          <cell r="AN4" t="str">
            <v>2Q04</v>
          </cell>
          <cell r="AO4" t="str">
            <v>3Q04</v>
          </cell>
          <cell r="AP4" t="str">
            <v>4Q04</v>
          </cell>
          <cell r="AQ4" t="str">
            <v>1Q05</v>
          </cell>
          <cell r="AR4" t="str">
            <v>2Q05</v>
          </cell>
          <cell r="AS4" t="str">
            <v>3Q05</v>
          </cell>
          <cell r="AT4" t="str">
            <v>4Q05</v>
          </cell>
          <cell r="AU4" t="str">
            <v>1Q06</v>
          </cell>
          <cell r="AV4" t="str">
            <v>2Q06</v>
          </cell>
          <cell r="AW4" t="str">
            <v>3Q06</v>
          </cell>
          <cell r="AX4" t="str">
            <v>4Q06</v>
          </cell>
          <cell r="AY4" t="str">
            <v>1Q07</v>
          </cell>
          <cell r="AZ4" t="str">
            <v>2Q07</v>
          </cell>
          <cell r="BA4" t="str">
            <v>3Q07</v>
          </cell>
          <cell r="BB4" t="str">
            <v>4Q07</v>
          </cell>
          <cell r="BC4" t="str">
            <v>1Q08</v>
          </cell>
          <cell r="BD4" t="str">
            <v>2Q08E</v>
          </cell>
          <cell r="BE4" t="str">
            <v>3Q08E</v>
          </cell>
          <cell r="BF4" t="str">
            <v>4Q08E</v>
          </cell>
          <cell r="BH4" t="str">
            <v>2000</v>
          </cell>
          <cell r="BI4" t="str">
            <v>2001</v>
          </cell>
          <cell r="BJ4" t="str">
            <v>2002</v>
          </cell>
          <cell r="BK4">
            <v>2003</v>
          </cell>
          <cell r="BL4">
            <v>2004</v>
          </cell>
          <cell r="BM4">
            <v>2005</v>
          </cell>
          <cell r="BN4" t="str">
            <v>2006E</v>
          </cell>
          <cell r="BO4" t="str">
            <v>2007E</v>
          </cell>
          <cell r="BP4" t="str">
            <v>2008E</v>
          </cell>
          <cell r="BQ4" t="str">
            <v>2009E</v>
          </cell>
          <cell r="BR4" t="str">
            <v>2010E</v>
          </cell>
          <cell r="BS4" t="str">
            <v>2011E</v>
          </cell>
          <cell r="BT4" t="str">
            <v>2012E</v>
          </cell>
        </row>
        <row r="5">
          <cell r="A5" t="str">
            <v>America Online</v>
          </cell>
          <cell r="B5">
            <v>1500000</v>
          </cell>
          <cell r="C5">
            <v>2000000</v>
          </cell>
          <cell r="D5">
            <v>3000000</v>
          </cell>
          <cell r="E5">
            <v>3800000</v>
          </cell>
          <cell r="F5">
            <v>4500000</v>
          </cell>
          <cell r="G5">
            <v>5550000</v>
          </cell>
          <cell r="H5">
            <v>6400000</v>
          </cell>
          <cell r="I5">
            <v>6850000</v>
          </cell>
          <cell r="J5">
            <v>7700000</v>
          </cell>
          <cell r="K5">
            <v>8000000</v>
          </cell>
          <cell r="L5">
            <v>8700000</v>
          </cell>
          <cell r="M5">
            <v>8707000</v>
          </cell>
          <cell r="N5">
            <v>9771000</v>
          </cell>
          <cell r="O5">
            <v>10714000</v>
          </cell>
          <cell r="P5">
            <v>11237000</v>
          </cell>
          <cell r="Q5">
            <v>12041000</v>
          </cell>
          <cell r="R5">
            <v>13261000</v>
          </cell>
          <cell r="S5">
            <v>14338540</v>
          </cell>
          <cell r="T5">
            <v>15003960</v>
          </cell>
          <cell r="U5">
            <v>15760560</v>
          </cell>
          <cell r="V5">
            <v>16920680</v>
          </cell>
          <cell r="W5">
            <v>18088560</v>
          </cell>
          <cell r="X5">
            <v>18823820</v>
          </cell>
          <cell r="Y5">
            <v>19696820</v>
          </cell>
          <cell r="Z5">
            <v>20835070</v>
          </cell>
          <cell r="AA5">
            <v>21929670</v>
          </cell>
          <cell r="AB5">
            <v>22527700</v>
          </cell>
          <cell r="AC5">
            <v>23202360</v>
          </cell>
          <cell r="AD5">
            <v>23861360</v>
          </cell>
          <cell r="AE5">
            <v>24578960</v>
          </cell>
          <cell r="AF5">
            <v>20957120</v>
          </cell>
          <cell r="AG5">
            <v>21858740</v>
          </cell>
          <cell r="AH5">
            <v>21449610</v>
          </cell>
          <cell r="AI5">
            <v>20953600</v>
          </cell>
          <cell r="AJ5">
            <v>20276800</v>
          </cell>
          <cell r="AK5">
            <v>19479820</v>
          </cell>
          <cell r="AL5">
            <v>19892380</v>
          </cell>
          <cell r="AM5">
            <v>19600000</v>
          </cell>
          <cell r="AN5">
            <v>18900000</v>
          </cell>
          <cell r="AO5">
            <v>18100000</v>
          </cell>
          <cell r="AP5">
            <v>17500000</v>
          </cell>
          <cell r="AQ5">
            <v>16800000</v>
          </cell>
          <cell r="AR5">
            <v>15600000</v>
          </cell>
          <cell r="AS5">
            <v>14700000</v>
          </cell>
          <cell r="AT5">
            <v>13725000</v>
          </cell>
          <cell r="AU5">
            <v>12800000</v>
          </cell>
          <cell r="AV5">
            <v>11500000</v>
          </cell>
          <cell r="AW5">
            <v>9600000</v>
          </cell>
          <cell r="AX5">
            <v>7800000</v>
          </cell>
          <cell r="AY5">
            <v>7237772.1872713976</v>
          </cell>
          <cell r="AZ5">
            <v>6657772.1872713976</v>
          </cell>
          <cell r="BA5">
            <v>6127812.1872713976</v>
          </cell>
          <cell r="BB5">
            <v>5964152.1872713976</v>
          </cell>
          <cell r="BC5">
            <v>5664152.1872713976</v>
          </cell>
          <cell r="BD5">
            <v>5564152.1872713976</v>
          </cell>
          <cell r="BE5">
            <v>5464152.1872713976</v>
          </cell>
          <cell r="BF5">
            <v>5364152.1872713976</v>
          </cell>
          <cell r="BH5">
            <v>20835070</v>
          </cell>
          <cell r="BI5">
            <v>23861360</v>
          </cell>
          <cell r="BJ5">
            <v>21449610</v>
          </cell>
          <cell r="BK5">
            <v>19892380</v>
          </cell>
          <cell r="BL5">
            <v>17500000</v>
          </cell>
          <cell r="BM5">
            <v>13725000</v>
          </cell>
          <cell r="BN5">
            <v>7800000</v>
          </cell>
          <cell r="BO5">
            <v>5964152.1872713976</v>
          </cell>
          <cell r="BP5">
            <v>5364152.1872713976</v>
          </cell>
          <cell r="BQ5">
            <v>4864152.1872713976</v>
          </cell>
          <cell r="BR5">
            <v>4414152.1872713976</v>
          </cell>
          <cell r="BS5">
            <v>4164152.1872713976</v>
          </cell>
          <cell r="BT5">
            <v>4014152.1872713976</v>
          </cell>
        </row>
        <row r="6">
          <cell r="A6" t="str">
            <v>MSN Internet Access</v>
          </cell>
          <cell r="O6">
            <v>100000</v>
          </cell>
          <cell r="P6">
            <v>200000</v>
          </cell>
          <cell r="Q6">
            <v>300000</v>
          </cell>
          <cell r="R6">
            <v>550000</v>
          </cell>
          <cell r="S6">
            <v>600000</v>
          </cell>
          <cell r="T6">
            <v>700000</v>
          </cell>
          <cell r="U6">
            <v>900000</v>
          </cell>
          <cell r="V6">
            <v>1200000</v>
          </cell>
          <cell r="W6">
            <v>1500000</v>
          </cell>
          <cell r="X6">
            <v>1900000</v>
          </cell>
          <cell r="Y6">
            <v>2400000</v>
          </cell>
          <cell r="Z6">
            <v>3000000</v>
          </cell>
          <cell r="AA6">
            <v>4000000</v>
          </cell>
          <cell r="AB6">
            <v>5500000</v>
          </cell>
          <cell r="AC6">
            <v>6000000</v>
          </cell>
          <cell r="AD6">
            <v>6500000</v>
          </cell>
          <cell r="AE6">
            <v>6750000</v>
          </cell>
          <cell r="AF6">
            <v>6550000</v>
          </cell>
          <cell r="AG6">
            <v>6350000</v>
          </cell>
          <cell r="AH6">
            <v>6150000</v>
          </cell>
          <cell r="AI6">
            <v>5950000</v>
          </cell>
          <cell r="AJ6">
            <v>6500000</v>
          </cell>
          <cell r="AK6">
            <v>5600000</v>
          </cell>
          <cell r="AL6">
            <v>5200000</v>
          </cell>
          <cell r="AM6">
            <v>4600000</v>
          </cell>
          <cell r="AN6">
            <v>4300000</v>
          </cell>
          <cell r="AO6">
            <v>3800000</v>
          </cell>
          <cell r="AP6">
            <v>3500000</v>
          </cell>
          <cell r="AQ6">
            <v>3000000</v>
          </cell>
          <cell r="AR6">
            <v>2700000</v>
          </cell>
          <cell r="AS6">
            <v>2600000</v>
          </cell>
          <cell r="AT6">
            <v>2400000</v>
          </cell>
          <cell r="AU6">
            <v>2300000</v>
          </cell>
          <cell r="AV6">
            <v>2100000</v>
          </cell>
          <cell r="AW6">
            <v>1900000</v>
          </cell>
          <cell r="AX6">
            <v>1800000</v>
          </cell>
          <cell r="AY6">
            <v>1500000</v>
          </cell>
          <cell r="AZ6">
            <v>1200000</v>
          </cell>
          <cell r="BA6">
            <v>1000000</v>
          </cell>
          <cell r="BB6">
            <v>800000</v>
          </cell>
          <cell r="BC6">
            <v>600000</v>
          </cell>
          <cell r="BD6">
            <v>300000</v>
          </cell>
          <cell r="BE6">
            <v>100000</v>
          </cell>
          <cell r="BF6">
            <v>0</v>
          </cell>
          <cell r="BH6">
            <v>3000000</v>
          </cell>
          <cell r="BI6">
            <v>6500000</v>
          </cell>
          <cell r="BJ6">
            <v>6150000</v>
          </cell>
          <cell r="BK6">
            <v>5200000</v>
          </cell>
          <cell r="BL6">
            <v>3500000</v>
          </cell>
          <cell r="BM6">
            <v>2400000</v>
          </cell>
          <cell r="BN6">
            <v>1800000</v>
          </cell>
          <cell r="BO6">
            <v>800000</v>
          </cell>
          <cell r="BP6">
            <v>0</v>
          </cell>
          <cell r="BQ6">
            <v>0</v>
          </cell>
          <cell r="BR6">
            <v>0</v>
          </cell>
          <cell r="BS6">
            <v>0</v>
          </cell>
          <cell r="BT6">
            <v>0</v>
          </cell>
        </row>
        <row r="7">
          <cell r="A7" t="str">
            <v>EarthLink</v>
          </cell>
          <cell r="J7">
            <v>374000</v>
          </cell>
          <cell r="K7">
            <v>540000</v>
          </cell>
          <cell r="L7">
            <v>605000</v>
          </cell>
          <cell r="M7">
            <v>654000</v>
          </cell>
          <cell r="N7">
            <v>815000</v>
          </cell>
          <cell r="O7">
            <v>945000</v>
          </cell>
          <cell r="P7">
            <v>1105000</v>
          </cell>
          <cell r="Q7">
            <v>1240000</v>
          </cell>
          <cell r="R7">
            <v>1650000</v>
          </cell>
          <cell r="S7">
            <v>3424614</v>
          </cell>
          <cell r="T7">
            <v>3728000</v>
          </cell>
          <cell r="U7">
            <v>4081700</v>
          </cell>
          <cell r="V7">
            <v>4487000</v>
          </cell>
          <cell r="W7">
            <v>3296000</v>
          </cell>
          <cell r="X7">
            <v>3473000</v>
          </cell>
          <cell r="Y7">
            <v>4314000</v>
          </cell>
          <cell r="Z7">
            <v>4306000</v>
          </cell>
          <cell r="AA7">
            <v>4331000</v>
          </cell>
          <cell r="AB7">
            <v>4370000</v>
          </cell>
          <cell r="AC7">
            <v>4195000</v>
          </cell>
          <cell r="AD7">
            <v>4200000</v>
          </cell>
          <cell r="AE7">
            <v>4174000</v>
          </cell>
          <cell r="AF7">
            <v>4082000</v>
          </cell>
          <cell r="AG7">
            <v>3976000</v>
          </cell>
          <cell r="AH7">
            <v>4035000</v>
          </cell>
          <cell r="AI7">
            <v>3961000</v>
          </cell>
          <cell r="AJ7">
            <v>3881000</v>
          </cell>
          <cell r="AK7">
            <v>3841000</v>
          </cell>
          <cell r="AL7">
            <v>3984000</v>
          </cell>
          <cell r="AM7">
            <v>3987000</v>
          </cell>
          <cell r="AN7">
            <v>3976000</v>
          </cell>
          <cell r="AO7">
            <v>3973000</v>
          </cell>
          <cell r="AP7">
            <v>3880000</v>
          </cell>
          <cell r="AQ7">
            <v>3776000</v>
          </cell>
          <cell r="AR7">
            <v>3753000</v>
          </cell>
          <cell r="AS7">
            <v>3650000</v>
          </cell>
          <cell r="AT7">
            <v>3580000</v>
          </cell>
          <cell r="AU7">
            <v>3526000</v>
          </cell>
          <cell r="AV7">
            <v>3411000</v>
          </cell>
          <cell r="AW7">
            <v>3330000</v>
          </cell>
          <cell r="AX7">
            <v>3301000</v>
          </cell>
          <cell r="AY7">
            <v>3208000</v>
          </cell>
          <cell r="AZ7">
            <v>3042000</v>
          </cell>
          <cell r="BA7">
            <v>2856000</v>
          </cell>
          <cell r="BB7">
            <v>2624000</v>
          </cell>
          <cell r="BC7">
            <v>2368000</v>
          </cell>
          <cell r="BD7">
            <v>2258000</v>
          </cell>
          <cell r="BE7">
            <v>2158000</v>
          </cell>
          <cell r="BF7">
            <v>2058000</v>
          </cell>
          <cell r="BH7">
            <v>4306000</v>
          </cell>
          <cell r="BI7">
            <v>4200000</v>
          </cell>
          <cell r="BJ7">
            <v>4035000</v>
          </cell>
          <cell r="BK7">
            <v>3984000</v>
          </cell>
          <cell r="BL7">
            <v>3880000</v>
          </cell>
          <cell r="BM7">
            <v>3580000</v>
          </cell>
          <cell r="BN7">
            <v>3301000</v>
          </cell>
          <cell r="BO7">
            <v>2624000</v>
          </cell>
          <cell r="BP7">
            <v>2058000</v>
          </cell>
          <cell r="BQ7">
            <v>1578000</v>
          </cell>
          <cell r="BR7">
            <v>1168000</v>
          </cell>
          <cell r="BS7">
            <v>818000</v>
          </cell>
          <cell r="BT7">
            <v>518000</v>
          </cell>
        </row>
        <row r="8">
          <cell r="A8" t="str">
            <v>CompuServe</v>
          </cell>
          <cell r="B8">
            <v>2450000</v>
          </cell>
          <cell r="C8">
            <v>2700000</v>
          </cell>
          <cell r="D8">
            <v>3200000</v>
          </cell>
          <cell r="E8">
            <v>3540000</v>
          </cell>
          <cell r="F8">
            <v>4000000</v>
          </cell>
          <cell r="G8">
            <v>4830000</v>
          </cell>
          <cell r="H8">
            <v>5291000</v>
          </cell>
          <cell r="I8">
            <v>5305000</v>
          </cell>
          <cell r="J8">
            <v>5300000</v>
          </cell>
          <cell r="K8">
            <v>5700000</v>
          </cell>
          <cell r="L8">
            <v>5373000</v>
          </cell>
          <cell r="M8">
            <v>5341000</v>
          </cell>
          <cell r="N8">
            <v>5321000</v>
          </cell>
          <cell r="O8">
            <v>2161000</v>
          </cell>
          <cell r="P8">
            <v>2071000</v>
          </cell>
          <cell r="Q8">
            <v>2007000</v>
          </cell>
          <cell r="R8">
            <v>2009000</v>
          </cell>
          <cell r="S8">
            <v>1974000</v>
          </cell>
          <cell r="T8">
            <v>1899000</v>
          </cell>
          <cell r="U8">
            <v>2228000</v>
          </cell>
          <cell r="V8">
            <v>3285000</v>
          </cell>
          <cell r="W8">
            <v>3603000</v>
          </cell>
          <cell r="X8">
            <v>3656000</v>
          </cell>
          <cell r="Y8">
            <v>3708000</v>
          </cell>
          <cell r="Z8">
            <v>3794000</v>
          </cell>
          <cell r="AA8">
            <v>3034000</v>
          </cell>
          <cell r="AB8">
            <v>3003000</v>
          </cell>
          <cell r="AC8">
            <v>2975000</v>
          </cell>
          <cell r="AD8">
            <v>2925000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H8">
            <v>3794000</v>
          </cell>
          <cell r="BI8">
            <v>2925000</v>
          </cell>
          <cell r="BJ8">
            <v>0</v>
          </cell>
          <cell r="BK8">
            <v>0</v>
          </cell>
          <cell r="BL8">
            <v>0</v>
          </cell>
          <cell r="BM8">
            <v>0</v>
          </cell>
          <cell r="BN8">
            <v>0</v>
          </cell>
          <cell r="BO8">
            <v>0</v>
          </cell>
          <cell r="BP8">
            <v>0</v>
          </cell>
          <cell r="BQ8">
            <v>0</v>
          </cell>
          <cell r="BR8">
            <v>0</v>
          </cell>
          <cell r="BS8">
            <v>0</v>
          </cell>
          <cell r="BT8">
            <v>0</v>
          </cell>
        </row>
        <row r="9">
          <cell r="A9" t="str">
            <v>AT&amp;T Internet</v>
          </cell>
          <cell r="B9">
            <v>1200000</v>
          </cell>
          <cell r="C9">
            <v>1300000</v>
          </cell>
          <cell r="D9">
            <v>1600000</v>
          </cell>
          <cell r="E9">
            <v>1720000</v>
          </cell>
          <cell r="F9">
            <v>1600000</v>
          </cell>
          <cell r="G9">
            <v>1400000</v>
          </cell>
          <cell r="H9">
            <v>1220000</v>
          </cell>
          <cell r="I9">
            <v>950000</v>
          </cell>
          <cell r="J9">
            <v>951000</v>
          </cell>
          <cell r="K9">
            <v>1015800</v>
          </cell>
          <cell r="L9">
            <v>1241000</v>
          </cell>
          <cell r="M9">
            <v>1235000</v>
          </cell>
          <cell r="N9">
            <v>1377000</v>
          </cell>
          <cell r="O9">
            <v>1226000</v>
          </cell>
          <cell r="P9">
            <v>925000</v>
          </cell>
          <cell r="Q9">
            <v>1142000</v>
          </cell>
          <cell r="R9">
            <v>1148000</v>
          </cell>
          <cell r="S9">
            <v>1208000</v>
          </cell>
          <cell r="T9">
            <v>1125000</v>
          </cell>
          <cell r="U9">
            <v>1766000</v>
          </cell>
          <cell r="V9">
            <v>2150000</v>
          </cell>
          <cell r="W9">
            <v>2600000</v>
          </cell>
          <cell r="X9">
            <v>3345000</v>
          </cell>
          <cell r="Y9">
            <v>2400000</v>
          </cell>
          <cell r="Z9">
            <v>2500000</v>
          </cell>
          <cell r="AA9">
            <v>2100000</v>
          </cell>
          <cell r="AB9">
            <v>2000000</v>
          </cell>
          <cell r="AC9">
            <v>1900000</v>
          </cell>
          <cell r="AD9">
            <v>1800000</v>
          </cell>
          <cell r="AE9">
            <v>1700000</v>
          </cell>
          <cell r="AF9">
            <v>1600000</v>
          </cell>
          <cell r="AG9">
            <v>1450000</v>
          </cell>
          <cell r="AH9">
            <v>1300000</v>
          </cell>
          <cell r="AI9">
            <v>1259000</v>
          </cell>
          <cell r="AJ9">
            <v>1209000</v>
          </cell>
          <cell r="AK9">
            <v>1109000</v>
          </cell>
          <cell r="AL9">
            <v>1100000</v>
          </cell>
          <cell r="AM9">
            <v>1050000</v>
          </cell>
          <cell r="AN9">
            <v>1000000</v>
          </cell>
          <cell r="AO9">
            <v>950000</v>
          </cell>
          <cell r="AP9">
            <v>925000</v>
          </cell>
          <cell r="AQ9">
            <v>900000</v>
          </cell>
          <cell r="AR9">
            <v>880000</v>
          </cell>
          <cell r="AS9">
            <v>860000</v>
          </cell>
          <cell r="AT9">
            <v>840000</v>
          </cell>
          <cell r="AU9">
            <v>800000</v>
          </cell>
          <cell r="AV9">
            <v>740000</v>
          </cell>
          <cell r="AW9">
            <v>680000</v>
          </cell>
          <cell r="AX9">
            <v>640000</v>
          </cell>
          <cell r="AY9">
            <v>600000</v>
          </cell>
          <cell r="AZ9">
            <v>560000</v>
          </cell>
          <cell r="BA9">
            <v>520000</v>
          </cell>
          <cell r="BB9">
            <v>480000</v>
          </cell>
          <cell r="BC9">
            <v>430000</v>
          </cell>
          <cell r="BD9">
            <v>380000</v>
          </cell>
          <cell r="BE9">
            <v>330000</v>
          </cell>
          <cell r="BF9">
            <v>280000</v>
          </cell>
          <cell r="BH9">
            <v>2500000</v>
          </cell>
          <cell r="BI9">
            <v>1800000</v>
          </cell>
          <cell r="BJ9">
            <v>1300000</v>
          </cell>
          <cell r="BK9">
            <v>1100000</v>
          </cell>
          <cell r="BL9">
            <v>925000</v>
          </cell>
          <cell r="BM9">
            <v>840000</v>
          </cell>
          <cell r="BN9">
            <v>640000</v>
          </cell>
          <cell r="BO9">
            <v>480000</v>
          </cell>
          <cell r="BP9">
            <v>280000</v>
          </cell>
          <cell r="BQ9">
            <v>180000</v>
          </cell>
          <cell r="BR9">
            <v>80000</v>
          </cell>
          <cell r="BS9">
            <v>0</v>
          </cell>
          <cell r="BT9">
            <v>0</v>
          </cell>
        </row>
        <row r="10">
          <cell r="A10" t="str">
            <v>United Online</v>
          </cell>
          <cell r="Q10">
            <v>50000</v>
          </cell>
          <cell r="R10">
            <v>144000</v>
          </cell>
          <cell r="S10">
            <v>200000</v>
          </cell>
          <cell r="T10">
            <v>270000</v>
          </cell>
          <cell r="U10">
            <v>400000</v>
          </cell>
          <cell r="V10">
            <v>550000</v>
          </cell>
          <cell r="W10">
            <v>661000</v>
          </cell>
          <cell r="X10">
            <v>730000</v>
          </cell>
          <cell r="Y10">
            <v>750000</v>
          </cell>
          <cell r="Z10">
            <v>842000</v>
          </cell>
          <cell r="AA10">
            <v>985000</v>
          </cell>
          <cell r="AB10">
            <v>1094000</v>
          </cell>
          <cell r="AC10">
            <v>1246000</v>
          </cell>
          <cell r="AD10">
            <v>1460000</v>
          </cell>
          <cell r="AE10">
            <v>1598000</v>
          </cell>
          <cell r="AF10">
            <v>1707000</v>
          </cell>
          <cell r="AG10">
            <v>1848000</v>
          </cell>
          <cell r="AH10">
            <v>2176000</v>
          </cell>
          <cell r="AI10">
            <v>2405000</v>
          </cell>
          <cell r="AJ10">
            <v>2547000</v>
          </cell>
          <cell r="AK10">
            <v>2720000</v>
          </cell>
          <cell r="AL10">
            <v>2890000</v>
          </cell>
          <cell r="AM10">
            <v>3083000</v>
          </cell>
          <cell r="AN10">
            <v>3102000</v>
          </cell>
          <cell r="AO10">
            <v>3111000</v>
          </cell>
          <cell r="AP10">
            <v>3100000</v>
          </cell>
          <cell r="AQ10">
            <v>3130000</v>
          </cell>
          <cell r="AR10">
            <v>3078000</v>
          </cell>
          <cell r="AS10">
            <v>2980000</v>
          </cell>
          <cell r="AT10">
            <v>2855000</v>
          </cell>
          <cell r="AU10">
            <v>2751000</v>
          </cell>
          <cell r="AV10">
            <v>2556000</v>
          </cell>
          <cell r="AW10">
            <v>2425000</v>
          </cell>
          <cell r="AX10">
            <v>2282000</v>
          </cell>
          <cell r="AY10">
            <v>2158000</v>
          </cell>
          <cell r="AZ10">
            <v>2016000</v>
          </cell>
          <cell r="BA10">
            <v>1886000</v>
          </cell>
          <cell r="BB10">
            <v>1786000</v>
          </cell>
          <cell r="BC10">
            <v>1686000</v>
          </cell>
          <cell r="BD10">
            <v>1586000</v>
          </cell>
          <cell r="BE10">
            <v>1486000</v>
          </cell>
          <cell r="BF10">
            <v>1386000</v>
          </cell>
          <cell r="BH10">
            <v>842000</v>
          </cell>
          <cell r="BI10">
            <v>1460000</v>
          </cell>
          <cell r="BJ10">
            <v>2176000</v>
          </cell>
          <cell r="BK10">
            <v>2890000</v>
          </cell>
          <cell r="BL10">
            <v>3100000</v>
          </cell>
          <cell r="BM10">
            <v>2855000</v>
          </cell>
          <cell r="BN10">
            <v>2282000</v>
          </cell>
          <cell r="BO10">
            <v>1786000</v>
          </cell>
          <cell r="BP10">
            <v>1386000</v>
          </cell>
          <cell r="BQ10">
            <v>1086000</v>
          </cell>
          <cell r="BR10">
            <v>846000</v>
          </cell>
          <cell r="BS10">
            <v>654000</v>
          </cell>
          <cell r="BT10">
            <v>500400</v>
          </cell>
        </row>
        <row r="11">
          <cell r="A11" t="str">
            <v>AT&amp;T WorldNet</v>
          </cell>
          <cell r="B11">
            <v>50000</v>
          </cell>
          <cell r="C11">
            <v>80000</v>
          </cell>
          <cell r="D11">
            <v>62000</v>
          </cell>
          <cell r="E11">
            <v>62000</v>
          </cell>
          <cell r="F11">
            <v>62000</v>
          </cell>
          <cell r="G11">
            <v>342000</v>
          </cell>
          <cell r="H11">
            <v>262000</v>
          </cell>
          <cell r="I11">
            <v>425000</v>
          </cell>
          <cell r="J11">
            <v>525000</v>
          </cell>
          <cell r="K11">
            <v>850000</v>
          </cell>
          <cell r="L11">
            <v>900000</v>
          </cell>
          <cell r="M11">
            <v>950000</v>
          </cell>
          <cell r="N11">
            <v>1000000</v>
          </cell>
          <cell r="O11">
            <v>1100000</v>
          </cell>
          <cell r="P11">
            <v>1100000</v>
          </cell>
          <cell r="Q11">
            <v>1300000</v>
          </cell>
          <cell r="R11">
            <v>1400000</v>
          </cell>
          <cell r="S11">
            <v>1500000</v>
          </cell>
          <cell r="T11">
            <v>1600000</v>
          </cell>
          <cell r="U11">
            <v>1800000</v>
          </cell>
          <cell r="V11">
            <v>1800000</v>
          </cell>
          <cell r="W11">
            <v>2200000</v>
          </cell>
          <cell r="X11">
            <v>1500000</v>
          </cell>
          <cell r="Y11">
            <v>1400000</v>
          </cell>
          <cell r="Z11">
            <v>1300000</v>
          </cell>
          <cell r="AA11">
            <v>1400000</v>
          </cell>
          <cell r="AB11">
            <v>1400000</v>
          </cell>
          <cell r="AC11">
            <v>1000000</v>
          </cell>
          <cell r="AD11">
            <v>800000</v>
          </cell>
          <cell r="AE11">
            <v>650000</v>
          </cell>
          <cell r="AF11">
            <v>650000</v>
          </cell>
          <cell r="AG11">
            <v>550000</v>
          </cell>
          <cell r="AH11">
            <v>500000</v>
          </cell>
          <cell r="AI11">
            <v>450000</v>
          </cell>
          <cell r="AJ11">
            <v>400000</v>
          </cell>
          <cell r="AK11">
            <v>350000</v>
          </cell>
          <cell r="AL11">
            <v>300000</v>
          </cell>
          <cell r="AM11">
            <v>287500</v>
          </cell>
          <cell r="AN11">
            <v>275000</v>
          </cell>
          <cell r="AO11">
            <v>262500</v>
          </cell>
          <cell r="AP11">
            <v>250000</v>
          </cell>
          <cell r="AQ11">
            <v>225000</v>
          </cell>
          <cell r="AR11">
            <v>200000</v>
          </cell>
          <cell r="AS11">
            <v>175000</v>
          </cell>
          <cell r="AT11">
            <v>150000</v>
          </cell>
          <cell r="AU11">
            <v>130000</v>
          </cell>
          <cell r="AV11">
            <v>100000</v>
          </cell>
          <cell r="AW11">
            <v>70000</v>
          </cell>
          <cell r="AX11">
            <v>50000</v>
          </cell>
          <cell r="AY11">
            <v>30000</v>
          </cell>
          <cell r="AZ11">
            <v>10000</v>
          </cell>
          <cell r="BA11">
            <v>0</v>
          </cell>
          <cell r="BB11">
            <v>0</v>
          </cell>
          <cell r="BC11">
            <v>0</v>
          </cell>
          <cell r="BD11">
            <v>0</v>
          </cell>
          <cell r="BE11">
            <v>0</v>
          </cell>
          <cell r="BF11">
            <v>0</v>
          </cell>
          <cell r="BH11">
            <v>1300000</v>
          </cell>
          <cell r="BI11">
            <v>800000</v>
          </cell>
          <cell r="BJ11">
            <v>500000</v>
          </cell>
          <cell r="BK11">
            <v>300000</v>
          </cell>
          <cell r="BL11">
            <v>250000</v>
          </cell>
          <cell r="BM11">
            <v>150000</v>
          </cell>
          <cell r="BN11">
            <v>50000</v>
          </cell>
          <cell r="BO11">
            <v>0</v>
          </cell>
          <cell r="BP11">
            <v>0</v>
          </cell>
          <cell r="BQ11">
            <v>0</v>
          </cell>
          <cell r="BR11">
            <v>0</v>
          </cell>
          <cell r="BS11">
            <v>0</v>
          </cell>
          <cell r="BT11">
            <v>0</v>
          </cell>
        </row>
        <row r="12">
          <cell r="A12" t="str">
            <v>BellSouth Internet Service</v>
          </cell>
          <cell r="K12">
            <v>70000</v>
          </cell>
          <cell r="L12">
            <v>100000</v>
          </cell>
          <cell r="M12">
            <v>130000</v>
          </cell>
          <cell r="N12">
            <v>182000</v>
          </cell>
          <cell r="O12">
            <v>219000</v>
          </cell>
          <cell r="P12">
            <v>225000</v>
          </cell>
          <cell r="Q12">
            <v>300000</v>
          </cell>
          <cell r="R12">
            <v>378000</v>
          </cell>
          <cell r="S12">
            <v>450000</v>
          </cell>
          <cell r="T12">
            <v>560000</v>
          </cell>
          <cell r="U12">
            <v>610000</v>
          </cell>
          <cell r="V12">
            <v>700000</v>
          </cell>
          <cell r="W12">
            <v>730000</v>
          </cell>
          <cell r="X12">
            <v>760000</v>
          </cell>
          <cell r="Y12">
            <v>788000</v>
          </cell>
          <cell r="Z12">
            <v>655000</v>
          </cell>
          <cell r="AA12">
            <v>741000</v>
          </cell>
          <cell r="AB12">
            <v>722000</v>
          </cell>
          <cell r="AC12">
            <v>733000</v>
          </cell>
          <cell r="AD12">
            <v>724000</v>
          </cell>
          <cell r="AE12">
            <v>724000</v>
          </cell>
          <cell r="AF12">
            <v>724000</v>
          </cell>
          <cell r="AG12">
            <v>754000</v>
          </cell>
          <cell r="AH12">
            <v>785000</v>
          </cell>
          <cell r="AI12">
            <v>775000</v>
          </cell>
          <cell r="AJ12">
            <v>765000</v>
          </cell>
          <cell r="AK12">
            <v>760000</v>
          </cell>
          <cell r="AL12">
            <v>720000</v>
          </cell>
          <cell r="AM12">
            <v>757500</v>
          </cell>
          <cell r="AN12">
            <v>795000</v>
          </cell>
          <cell r="AO12">
            <v>832500</v>
          </cell>
          <cell r="AP12">
            <v>900000</v>
          </cell>
          <cell r="AQ12">
            <v>900000</v>
          </cell>
          <cell r="AR12">
            <v>862500</v>
          </cell>
          <cell r="AS12">
            <v>825000</v>
          </cell>
          <cell r="AT12">
            <v>800000</v>
          </cell>
          <cell r="AU12">
            <v>780000</v>
          </cell>
          <cell r="AV12">
            <v>750000</v>
          </cell>
          <cell r="AW12">
            <v>720000</v>
          </cell>
          <cell r="AX12">
            <v>700000</v>
          </cell>
          <cell r="AY12">
            <v>680000</v>
          </cell>
          <cell r="AZ12">
            <v>660000</v>
          </cell>
          <cell r="BA12">
            <v>640000</v>
          </cell>
          <cell r="BB12">
            <v>620000</v>
          </cell>
          <cell r="BC12">
            <v>570000</v>
          </cell>
          <cell r="BD12">
            <v>520000</v>
          </cell>
          <cell r="BE12">
            <v>470000</v>
          </cell>
          <cell r="BF12">
            <v>420000</v>
          </cell>
          <cell r="BH12">
            <v>655000</v>
          </cell>
          <cell r="BI12">
            <v>724000</v>
          </cell>
          <cell r="BJ12">
            <v>785000</v>
          </cell>
          <cell r="BK12">
            <v>720000</v>
          </cell>
          <cell r="BL12">
            <v>900000</v>
          </cell>
          <cell r="BM12">
            <v>800000</v>
          </cell>
          <cell r="BN12">
            <v>700000</v>
          </cell>
          <cell r="BO12">
            <v>620000</v>
          </cell>
          <cell r="BP12">
            <v>420000</v>
          </cell>
          <cell r="BQ12">
            <v>220000</v>
          </cell>
          <cell r="BR12">
            <v>0</v>
          </cell>
          <cell r="BS12">
            <v>0</v>
          </cell>
          <cell r="BT12">
            <v>0</v>
          </cell>
        </row>
        <row r="13">
          <cell r="A13" t="str">
            <v>Verizon</v>
          </cell>
          <cell r="J13">
            <v>75000</v>
          </cell>
          <cell r="K13">
            <v>110000</v>
          </cell>
          <cell r="L13">
            <v>200000</v>
          </cell>
          <cell r="M13">
            <v>280000</v>
          </cell>
          <cell r="N13">
            <v>365000</v>
          </cell>
          <cell r="O13">
            <v>500000</v>
          </cell>
          <cell r="P13">
            <v>725000</v>
          </cell>
          <cell r="Q13">
            <v>1074000</v>
          </cell>
          <cell r="R13">
            <v>999000</v>
          </cell>
          <cell r="S13">
            <v>1024000</v>
          </cell>
          <cell r="T13">
            <v>1061000</v>
          </cell>
          <cell r="U13">
            <v>768000</v>
          </cell>
          <cell r="V13">
            <v>858000</v>
          </cell>
          <cell r="W13">
            <v>846000</v>
          </cell>
          <cell r="X13">
            <v>754000</v>
          </cell>
          <cell r="Y13">
            <v>606000</v>
          </cell>
          <cell r="Z13">
            <v>590000</v>
          </cell>
          <cell r="AA13">
            <v>562000</v>
          </cell>
          <cell r="AB13">
            <v>562000</v>
          </cell>
          <cell r="AC13">
            <v>562000</v>
          </cell>
          <cell r="AD13">
            <v>543000</v>
          </cell>
          <cell r="AE13">
            <v>543000</v>
          </cell>
          <cell r="AF13">
            <v>525000</v>
          </cell>
          <cell r="AG13">
            <v>525000</v>
          </cell>
          <cell r="AH13">
            <v>525000</v>
          </cell>
          <cell r="AI13">
            <v>500000</v>
          </cell>
          <cell r="AJ13">
            <v>475000</v>
          </cell>
          <cell r="AK13">
            <v>450000</v>
          </cell>
          <cell r="AL13">
            <v>425000</v>
          </cell>
          <cell r="AM13">
            <v>412500</v>
          </cell>
          <cell r="AN13">
            <v>400000</v>
          </cell>
          <cell r="AO13">
            <v>387500</v>
          </cell>
          <cell r="AP13">
            <v>375000</v>
          </cell>
          <cell r="AQ13">
            <v>350000</v>
          </cell>
          <cell r="AR13">
            <v>325000</v>
          </cell>
          <cell r="AS13">
            <v>300000</v>
          </cell>
          <cell r="AT13">
            <v>275000</v>
          </cell>
          <cell r="AU13">
            <v>255000</v>
          </cell>
          <cell r="AV13">
            <v>225000</v>
          </cell>
          <cell r="AW13">
            <v>195000</v>
          </cell>
          <cell r="AX13">
            <v>175000</v>
          </cell>
          <cell r="AY13">
            <v>155000</v>
          </cell>
          <cell r="AZ13">
            <v>135000</v>
          </cell>
          <cell r="BA13">
            <v>115000</v>
          </cell>
          <cell r="BB13">
            <v>95000</v>
          </cell>
          <cell r="BC13">
            <v>65000</v>
          </cell>
          <cell r="BD13">
            <v>35000</v>
          </cell>
          <cell r="BE13">
            <v>15000</v>
          </cell>
          <cell r="BF13">
            <v>0</v>
          </cell>
          <cell r="BH13">
            <v>590000</v>
          </cell>
          <cell r="BI13">
            <v>543000</v>
          </cell>
          <cell r="BJ13">
            <v>525000</v>
          </cell>
          <cell r="BK13">
            <v>425000</v>
          </cell>
          <cell r="BL13">
            <v>375000</v>
          </cell>
          <cell r="BM13">
            <v>275000</v>
          </cell>
          <cell r="BN13">
            <v>175000</v>
          </cell>
          <cell r="BO13">
            <v>95000</v>
          </cell>
          <cell r="BP13">
            <v>0</v>
          </cell>
          <cell r="BQ13">
            <v>0</v>
          </cell>
          <cell r="BR13">
            <v>0</v>
          </cell>
          <cell r="BS13">
            <v>0</v>
          </cell>
          <cell r="BT13">
            <v>0</v>
          </cell>
        </row>
        <row r="14">
          <cell r="A14" t="str">
            <v>Cable &amp; Wireless</v>
          </cell>
          <cell r="D14">
            <v>11000</v>
          </cell>
          <cell r="E14">
            <v>11000</v>
          </cell>
          <cell r="F14">
            <v>11000</v>
          </cell>
          <cell r="G14">
            <v>11000</v>
          </cell>
          <cell r="H14">
            <v>200000</v>
          </cell>
          <cell r="I14">
            <v>250000</v>
          </cell>
          <cell r="J14">
            <v>325000</v>
          </cell>
          <cell r="K14">
            <v>350000</v>
          </cell>
          <cell r="L14">
            <v>250000</v>
          </cell>
          <cell r="M14">
            <v>300000</v>
          </cell>
          <cell r="N14">
            <v>350000</v>
          </cell>
          <cell r="O14">
            <v>350000</v>
          </cell>
          <cell r="P14">
            <v>350000</v>
          </cell>
          <cell r="Q14">
            <v>350000</v>
          </cell>
          <cell r="R14">
            <v>300000</v>
          </cell>
          <cell r="S14">
            <v>300000</v>
          </cell>
          <cell r="T14">
            <v>300000</v>
          </cell>
          <cell r="U14">
            <v>300000</v>
          </cell>
          <cell r="V14">
            <v>300000</v>
          </cell>
          <cell r="W14">
            <v>360000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P14">
            <v>0</v>
          </cell>
          <cell r="AT14">
            <v>0</v>
          </cell>
          <cell r="AX14">
            <v>0</v>
          </cell>
          <cell r="AY14">
            <v>0</v>
          </cell>
          <cell r="AZ14">
            <v>0</v>
          </cell>
          <cell r="BA14">
            <v>0</v>
          </cell>
          <cell r="BB14">
            <v>0</v>
          </cell>
          <cell r="BC14">
            <v>0</v>
          </cell>
          <cell r="BD14">
            <v>0</v>
          </cell>
          <cell r="BE14">
            <v>0</v>
          </cell>
          <cell r="BF14">
            <v>0</v>
          </cell>
          <cell r="BH14">
            <v>0</v>
          </cell>
          <cell r="BI14">
            <v>0</v>
          </cell>
          <cell r="BJ14">
            <v>0</v>
          </cell>
          <cell r="BK14">
            <v>0</v>
          </cell>
          <cell r="BL14">
            <v>0</v>
          </cell>
          <cell r="BM14">
            <v>0</v>
          </cell>
          <cell r="BN14">
            <v>0</v>
          </cell>
          <cell r="BO14">
            <v>0</v>
          </cell>
          <cell r="BP14">
            <v>0</v>
          </cell>
          <cell r="BQ14">
            <v>0</v>
          </cell>
          <cell r="BR14">
            <v>0</v>
          </cell>
          <cell r="BS14">
            <v>0</v>
          </cell>
          <cell r="BT14">
            <v>0</v>
          </cell>
        </row>
        <row r="15">
          <cell r="A15" t="str">
            <v>Qwest</v>
          </cell>
          <cell r="T15">
            <v>220000</v>
          </cell>
          <cell r="U15">
            <v>300000</v>
          </cell>
          <cell r="V15">
            <v>380000</v>
          </cell>
          <cell r="W15">
            <v>342000</v>
          </cell>
          <cell r="X15">
            <v>499000</v>
          </cell>
          <cell r="Y15">
            <v>374000</v>
          </cell>
          <cell r="Z15">
            <v>374000</v>
          </cell>
          <cell r="AA15">
            <v>585000</v>
          </cell>
          <cell r="AB15">
            <v>400000</v>
          </cell>
          <cell r="AC15">
            <v>200000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H15">
            <v>374000</v>
          </cell>
          <cell r="BI15">
            <v>0</v>
          </cell>
          <cell r="BJ15">
            <v>0</v>
          </cell>
          <cell r="BK15">
            <v>0</v>
          </cell>
          <cell r="BL15">
            <v>0</v>
          </cell>
          <cell r="BM15">
            <v>0</v>
          </cell>
          <cell r="BN15">
            <v>0</v>
          </cell>
          <cell r="BO15">
            <v>0</v>
          </cell>
          <cell r="BP15">
            <v>0</v>
          </cell>
          <cell r="BQ15">
            <v>0</v>
          </cell>
          <cell r="BR15">
            <v>0</v>
          </cell>
          <cell r="BS15">
            <v>0</v>
          </cell>
          <cell r="BT15">
            <v>0</v>
          </cell>
        </row>
        <row r="16">
          <cell r="A16" t="str">
            <v>PeoplePC</v>
          </cell>
          <cell r="V16">
            <v>28000</v>
          </cell>
          <cell r="W16">
            <v>75000</v>
          </cell>
          <cell r="X16">
            <v>162000</v>
          </cell>
          <cell r="Y16">
            <v>300000</v>
          </cell>
          <cell r="Z16">
            <v>430000</v>
          </cell>
          <cell r="AA16">
            <v>496000</v>
          </cell>
          <cell r="AB16">
            <v>551000</v>
          </cell>
          <cell r="AC16">
            <v>565000</v>
          </cell>
          <cell r="AD16">
            <v>582000</v>
          </cell>
          <cell r="AE16">
            <v>588000</v>
          </cell>
          <cell r="AF16">
            <v>560000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H16">
            <v>430000</v>
          </cell>
          <cell r="BI16">
            <v>582000</v>
          </cell>
          <cell r="BJ16">
            <v>0</v>
          </cell>
          <cell r="BK16">
            <v>0</v>
          </cell>
          <cell r="BL16">
            <v>0</v>
          </cell>
          <cell r="BM16">
            <v>0</v>
          </cell>
          <cell r="BN16">
            <v>0</v>
          </cell>
          <cell r="BO16">
            <v>0</v>
          </cell>
          <cell r="BP16">
            <v>0</v>
          </cell>
          <cell r="BQ16">
            <v>0</v>
          </cell>
          <cell r="BR16">
            <v>0</v>
          </cell>
          <cell r="BS16">
            <v>0</v>
          </cell>
          <cell r="BT16">
            <v>0</v>
          </cell>
        </row>
        <row r="17">
          <cell r="A17" t="str">
            <v>RCN.com</v>
          </cell>
          <cell r="H17">
            <v>65000</v>
          </cell>
          <cell r="I17">
            <v>101000</v>
          </cell>
          <cell r="J17">
            <v>185000</v>
          </cell>
          <cell r="K17">
            <v>195000</v>
          </cell>
          <cell r="L17">
            <v>226000</v>
          </cell>
          <cell r="M17">
            <v>265000</v>
          </cell>
          <cell r="N17">
            <v>300000</v>
          </cell>
          <cell r="O17">
            <v>370271</v>
          </cell>
          <cell r="P17">
            <v>398560</v>
          </cell>
          <cell r="Q17">
            <v>470433</v>
          </cell>
          <cell r="R17">
            <v>491633</v>
          </cell>
          <cell r="S17">
            <v>506180</v>
          </cell>
          <cell r="T17">
            <v>508992</v>
          </cell>
          <cell r="U17">
            <v>535107</v>
          </cell>
          <cell r="V17">
            <v>523728</v>
          </cell>
          <cell r="W17">
            <v>500495</v>
          </cell>
          <cell r="X17">
            <v>488054</v>
          </cell>
          <cell r="Y17">
            <v>472761</v>
          </cell>
          <cell r="Z17">
            <v>453965</v>
          </cell>
          <cell r="AA17">
            <v>432082</v>
          </cell>
          <cell r="AB17">
            <v>405523</v>
          </cell>
          <cell r="AC17">
            <v>384752</v>
          </cell>
          <cell r="AD17">
            <v>361632</v>
          </cell>
          <cell r="AE17">
            <v>331470</v>
          </cell>
          <cell r="AF17">
            <v>311672</v>
          </cell>
          <cell r="AG17">
            <v>296762</v>
          </cell>
          <cell r="AH17">
            <v>281145</v>
          </cell>
          <cell r="AI17">
            <v>267250</v>
          </cell>
          <cell r="AJ17">
            <v>208289</v>
          </cell>
          <cell r="AK17">
            <v>208406</v>
          </cell>
          <cell r="AL17">
            <v>193406</v>
          </cell>
          <cell r="AM17">
            <v>168406</v>
          </cell>
          <cell r="AN17">
            <v>143406</v>
          </cell>
          <cell r="AO17">
            <v>118406</v>
          </cell>
          <cell r="AP17">
            <v>93406</v>
          </cell>
          <cell r="AQ17">
            <v>68406</v>
          </cell>
          <cell r="AR17">
            <v>53406</v>
          </cell>
          <cell r="AS17">
            <v>38406</v>
          </cell>
          <cell r="AT17">
            <v>23406</v>
          </cell>
          <cell r="AU17">
            <v>13406</v>
          </cell>
          <cell r="AV17">
            <v>3406</v>
          </cell>
          <cell r="AW17">
            <v>0</v>
          </cell>
          <cell r="AX17">
            <v>0</v>
          </cell>
          <cell r="AY17">
            <v>0</v>
          </cell>
          <cell r="AZ17">
            <v>0</v>
          </cell>
          <cell r="BA17">
            <v>0</v>
          </cell>
          <cell r="BB17">
            <v>0</v>
          </cell>
          <cell r="BC17">
            <v>0</v>
          </cell>
          <cell r="BD17">
            <v>0</v>
          </cell>
          <cell r="BE17">
            <v>0</v>
          </cell>
          <cell r="BF17">
            <v>0</v>
          </cell>
          <cell r="BH17">
            <v>453965</v>
          </cell>
          <cell r="BI17">
            <v>361632</v>
          </cell>
          <cell r="BJ17">
            <v>281145</v>
          </cell>
          <cell r="BK17">
            <v>193406</v>
          </cell>
          <cell r="BL17">
            <v>93406</v>
          </cell>
          <cell r="BM17">
            <v>23406</v>
          </cell>
          <cell r="BN17">
            <v>0</v>
          </cell>
          <cell r="BO17">
            <v>0</v>
          </cell>
          <cell r="BP17">
            <v>0</v>
          </cell>
          <cell r="BQ17">
            <v>0</v>
          </cell>
          <cell r="BR17">
            <v>0</v>
          </cell>
          <cell r="BS17">
            <v>0</v>
          </cell>
          <cell r="BT17">
            <v>0</v>
          </cell>
        </row>
        <row r="18">
          <cell r="A18" t="str">
            <v>Internet America</v>
          </cell>
          <cell r="T18">
            <v>100000</v>
          </cell>
          <cell r="U18">
            <v>105000</v>
          </cell>
          <cell r="V18">
            <v>147000</v>
          </cell>
          <cell r="W18">
            <v>153000</v>
          </cell>
          <cell r="X18">
            <v>152000</v>
          </cell>
          <cell r="Y18">
            <v>152000</v>
          </cell>
          <cell r="Z18">
            <v>153000</v>
          </cell>
          <cell r="AA18">
            <v>147000</v>
          </cell>
          <cell r="AB18">
            <v>147000</v>
          </cell>
          <cell r="AC18">
            <v>148000</v>
          </cell>
          <cell r="AD18">
            <v>142000</v>
          </cell>
          <cell r="AE18">
            <v>137000</v>
          </cell>
          <cell r="AF18">
            <v>125000</v>
          </cell>
          <cell r="AG18">
            <v>118000</v>
          </cell>
          <cell r="AH18">
            <v>111000</v>
          </cell>
          <cell r="AI18">
            <v>103000</v>
          </cell>
          <cell r="AJ18">
            <v>82000</v>
          </cell>
          <cell r="AK18">
            <v>76000</v>
          </cell>
          <cell r="AL18">
            <v>61000</v>
          </cell>
          <cell r="AM18">
            <v>53500</v>
          </cell>
          <cell r="AN18">
            <v>46000</v>
          </cell>
          <cell r="AO18">
            <v>38500</v>
          </cell>
          <cell r="AP18">
            <v>31000</v>
          </cell>
          <cell r="AQ18">
            <v>23500</v>
          </cell>
          <cell r="AR18">
            <v>16000</v>
          </cell>
          <cell r="AS18">
            <v>8500</v>
          </cell>
          <cell r="AT18">
            <v>1000</v>
          </cell>
          <cell r="AU18">
            <v>0</v>
          </cell>
          <cell r="AV18">
            <v>0</v>
          </cell>
          <cell r="AW18">
            <v>0</v>
          </cell>
          <cell r="AX18">
            <v>0</v>
          </cell>
          <cell r="AY18">
            <v>0</v>
          </cell>
          <cell r="AZ18">
            <v>0</v>
          </cell>
          <cell r="BA18">
            <v>0</v>
          </cell>
          <cell r="BB18">
            <v>0</v>
          </cell>
          <cell r="BC18">
            <v>0</v>
          </cell>
          <cell r="BD18">
            <v>0</v>
          </cell>
          <cell r="BE18">
            <v>0</v>
          </cell>
          <cell r="BF18">
            <v>0</v>
          </cell>
          <cell r="BH18">
            <v>153000</v>
          </cell>
          <cell r="BI18">
            <v>142000</v>
          </cell>
          <cell r="BJ18">
            <v>111000</v>
          </cell>
          <cell r="BK18">
            <v>61000</v>
          </cell>
          <cell r="BL18">
            <v>31000</v>
          </cell>
          <cell r="BM18">
            <v>1000</v>
          </cell>
          <cell r="BN18">
            <v>0</v>
          </cell>
          <cell r="BO18">
            <v>0</v>
          </cell>
          <cell r="BP18">
            <v>0</v>
          </cell>
          <cell r="BQ18">
            <v>0</v>
          </cell>
          <cell r="BR18">
            <v>0</v>
          </cell>
          <cell r="BS18">
            <v>0</v>
          </cell>
          <cell r="BT18">
            <v>0</v>
          </cell>
        </row>
        <row r="19">
          <cell r="A19" t="str">
            <v>Volaris</v>
          </cell>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45000</v>
          </cell>
          <cell r="W19">
            <v>90000</v>
          </cell>
          <cell r="X19">
            <v>135000</v>
          </cell>
          <cell r="Y19">
            <v>180000</v>
          </cell>
          <cell r="Z19">
            <v>225000</v>
          </cell>
          <cell r="AA19">
            <v>250000</v>
          </cell>
          <cell r="AB19">
            <v>250000</v>
          </cell>
          <cell r="AC19">
            <v>250000</v>
          </cell>
          <cell r="AD19">
            <v>250000</v>
          </cell>
          <cell r="AE19">
            <v>250000</v>
          </cell>
          <cell r="AF19">
            <v>240000</v>
          </cell>
          <cell r="AG19">
            <v>200000</v>
          </cell>
          <cell r="AH19">
            <v>150000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H19">
            <v>225000</v>
          </cell>
          <cell r="BI19">
            <v>250000</v>
          </cell>
          <cell r="BJ19">
            <v>150000</v>
          </cell>
          <cell r="BK19">
            <v>0</v>
          </cell>
          <cell r="BL19">
            <v>0</v>
          </cell>
          <cell r="BM19">
            <v>0</v>
          </cell>
          <cell r="BN19">
            <v>0</v>
          </cell>
          <cell r="BO19">
            <v>0</v>
          </cell>
          <cell r="BP19">
            <v>0</v>
          </cell>
          <cell r="BQ19">
            <v>0</v>
          </cell>
          <cell r="BR19">
            <v>0</v>
          </cell>
          <cell r="BS19">
            <v>0</v>
          </cell>
          <cell r="BT19">
            <v>0</v>
          </cell>
        </row>
        <row r="20">
          <cell r="A20" t="str">
            <v>Voyager.net (CoreComm)</v>
          </cell>
          <cell r="V20">
            <v>425000</v>
          </cell>
          <cell r="W20">
            <v>425000</v>
          </cell>
          <cell r="X20">
            <v>425000</v>
          </cell>
          <cell r="Y20">
            <v>425000</v>
          </cell>
          <cell r="Z20">
            <v>425000</v>
          </cell>
          <cell r="AA20">
            <v>400000</v>
          </cell>
          <cell r="AB20">
            <v>376000</v>
          </cell>
          <cell r="AC20">
            <v>351600</v>
          </cell>
          <cell r="AD20">
            <v>332500</v>
          </cell>
          <cell r="AE20">
            <v>307200</v>
          </cell>
          <cell r="AF20">
            <v>290100</v>
          </cell>
          <cell r="AG20">
            <v>278500</v>
          </cell>
          <cell r="AH20">
            <v>277000</v>
          </cell>
          <cell r="AI20">
            <v>273700</v>
          </cell>
          <cell r="AJ20">
            <v>265800</v>
          </cell>
          <cell r="AK20">
            <v>254800</v>
          </cell>
          <cell r="AL20">
            <v>244800</v>
          </cell>
          <cell r="AM20">
            <v>234800</v>
          </cell>
          <cell r="AN20">
            <v>224800</v>
          </cell>
          <cell r="AO20">
            <v>214800</v>
          </cell>
          <cell r="AP20">
            <v>204800</v>
          </cell>
          <cell r="AQ20">
            <v>194800</v>
          </cell>
          <cell r="AR20">
            <v>184800</v>
          </cell>
          <cell r="AS20">
            <v>174800</v>
          </cell>
          <cell r="AT20">
            <v>164800</v>
          </cell>
          <cell r="AU20">
            <v>154800</v>
          </cell>
          <cell r="AV20">
            <v>144800</v>
          </cell>
          <cell r="AW20">
            <v>134800</v>
          </cell>
          <cell r="AX20">
            <v>124800</v>
          </cell>
          <cell r="AY20">
            <v>114800</v>
          </cell>
          <cell r="AZ20">
            <v>104800</v>
          </cell>
          <cell r="BA20">
            <v>94800</v>
          </cell>
          <cell r="BB20">
            <v>84800</v>
          </cell>
          <cell r="BC20">
            <v>62800</v>
          </cell>
          <cell r="BD20">
            <v>40800</v>
          </cell>
          <cell r="BE20">
            <v>18800</v>
          </cell>
          <cell r="BF20">
            <v>0</v>
          </cell>
          <cell r="BH20">
            <v>425000</v>
          </cell>
          <cell r="BI20">
            <v>332500</v>
          </cell>
          <cell r="BJ20">
            <v>277000</v>
          </cell>
          <cell r="BK20">
            <v>244800</v>
          </cell>
          <cell r="BL20">
            <v>204800</v>
          </cell>
          <cell r="BM20">
            <v>164800</v>
          </cell>
          <cell r="BN20">
            <v>124800</v>
          </cell>
          <cell r="BO20">
            <v>84800</v>
          </cell>
          <cell r="BP20">
            <v>0</v>
          </cell>
          <cell r="BQ20">
            <v>0</v>
          </cell>
          <cell r="BR20">
            <v>0</v>
          </cell>
          <cell r="BS20">
            <v>0</v>
          </cell>
          <cell r="BT20">
            <v>0</v>
          </cell>
        </row>
        <row r="21">
          <cell r="A21" t="str">
            <v>Other</v>
          </cell>
          <cell r="M21">
            <v>175000</v>
          </cell>
          <cell r="N21">
            <v>175000</v>
          </cell>
          <cell r="O21">
            <v>600000</v>
          </cell>
          <cell r="P21">
            <v>750000</v>
          </cell>
          <cell r="Q21">
            <v>2816750.0668622926</v>
          </cell>
          <cell r="R21">
            <v>3066750.0668622926</v>
          </cell>
          <cell r="S21">
            <v>3316750.0668622926</v>
          </cell>
          <cell r="T21">
            <v>3566750.0668622926</v>
          </cell>
          <cell r="U21">
            <v>3816750.0668622926</v>
          </cell>
          <cell r="V21">
            <v>4066750.0668622926</v>
          </cell>
          <cell r="W21">
            <v>4316750.0668622926</v>
          </cell>
          <cell r="X21">
            <v>4566750.0668622926</v>
          </cell>
          <cell r="Y21">
            <v>4716750.0668622926</v>
          </cell>
          <cell r="Z21">
            <v>4866750.0668622926</v>
          </cell>
          <cell r="AA21">
            <v>5016750.0668622926</v>
          </cell>
          <cell r="AB21">
            <v>5166750.0668622926</v>
          </cell>
          <cell r="AC21">
            <v>5316750.0668622926</v>
          </cell>
          <cell r="AD21">
            <v>5466750.0668622926</v>
          </cell>
          <cell r="AE21">
            <v>5641750.0668622926</v>
          </cell>
          <cell r="AF21">
            <v>5816750.0668622926</v>
          </cell>
          <cell r="AG21">
            <v>5991750.0668622926</v>
          </cell>
          <cell r="AH21">
            <v>12432907.483642191</v>
          </cell>
          <cell r="AI21">
            <v>12082907.483642191</v>
          </cell>
          <cell r="AJ21">
            <v>11082907.483642191</v>
          </cell>
          <cell r="AK21">
            <v>10082907.483642191</v>
          </cell>
          <cell r="AL21">
            <v>7013529.9215113372</v>
          </cell>
          <cell r="AM21">
            <v>6938529.9215113372</v>
          </cell>
          <cell r="AN21">
            <v>6863529.9215113372</v>
          </cell>
          <cell r="AO21">
            <v>6788529.9215113372</v>
          </cell>
          <cell r="AP21">
            <v>5210353.5996056572</v>
          </cell>
          <cell r="AQ21">
            <v>5010353.5996056572</v>
          </cell>
          <cell r="AR21">
            <v>4810353.5996056572</v>
          </cell>
          <cell r="AS21">
            <v>4610353.5996056572</v>
          </cell>
          <cell r="AT21">
            <v>4410353.5996056572</v>
          </cell>
          <cell r="AU21">
            <v>4210353.5996056572</v>
          </cell>
          <cell r="AV21">
            <v>4010353.5996056572</v>
          </cell>
          <cell r="AW21">
            <v>3860353.5996056572</v>
          </cell>
          <cell r="AX21">
            <v>3710353.5996056572</v>
          </cell>
          <cell r="AY21">
            <v>3560353.5996056572</v>
          </cell>
          <cell r="AZ21">
            <v>3204318.2396450914</v>
          </cell>
          <cell r="BA21">
            <v>2883886.4156805822</v>
          </cell>
          <cell r="BB21">
            <v>2595497.774112524</v>
          </cell>
          <cell r="BC21">
            <v>2530610.3297597109</v>
          </cell>
          <cell r="BD21">
            <v>2465722.8854068979</v>
          </cell>
          <cell r="BE21">
            <v>2400835.4410540848</v>
          </cell>
          <cell r="BF21">
            <v>2335947.9967012717</v>
          </cell>
          <cell r="BH21">
            <v>4866750.0668622926</v>
          </cell>
          <cell r="BI21">
            <v>5466750.0668622926</v>
          </cell>
          <cell r="BJ21">
            <v>12432907.483642191</v>
          </cell>
          <cell r="BK21">
            <v>7013529.9215113372</v>
          </cell>
          <cell r="BL21">
            <v>5210353.5996056572</v>
          </cell>
          <cell r="BM21">
            <v>4410353.5996056572</v>
          </cell>
          <cell r="BN21">
            <v>3710353.5996056572</v>
          </cell>
          <cell r="BO21">
            <v>2595497.774112524</v>
          </cell>
          <cell r="BP21">
            <v>2335947.9967012717</v>
          </cell>
          <cell r="BQ21">
            <v>2102353.1970311445</v>
          </cell>
          <cell r="BR21">
            <v>1892117.8773280301</v>
          </cell>
          <cell r="BS21">
            <v>1702906.089595227</v>
          </cell>
          <cell r="BT21">
            <v>1532615.4806357045</v>
          </cell>
        </row>
        <row r="22">
          <cell r="B22" t="str">
            <v>_________</v>
          </cell>
          <cell r="C22" t="str">
            <v>_________</v>
          </cell>
          <cell r="D22" t="str">
            <v>_________</v>
          </cell>
          <cell r="E22" t="str">
            <v>_________</v>
          </cell>
          <cell r="F22" t="str">
            <v>_________</v>
          </cell>
          <cell r="G22" t="str">
            <v>_________</v>
          </cell>
          <cell r="H22" t="str">
            <v>_________</v>
          </cell>
          <cell r="I22" t="str">
            <v>_________</v>
          </cell>
          <cell r="J22" t="str">
            <v>_________</v>
          </cell>
          <cell r="K22" t="str">
            <v>_________</v>
          </cell>
          <cell r="L22" t="str">
            <v>_________</v>
          </cell>
          <cell r="M22" t="str">
            <v>_________</v>
          </cell>
          <cell r="N22" t="str">
            <v>_________</v>
          </cell>
          <cell r="O22" t="str">
            <v>_________</v>
          </cell>
          <cell r="P22" t="str">
            <v>_________</v>
          </cell>
          <cell r="Q22" t="str">
            <v>_________</v>
          </cell>
          <cell r="R22" t="str">
            <v>_________</v>
          </cell>
          <cell r="S22" t="str">
            <v>_________</v>
          </cell>
          <cell r="T22" t="str">
            <v>_________</v>
          </cell>
          <cell r="U22" t="str">
            <v>_________</v>
          </cell>
          <cell r="V22" t="str">
            <v>_________</v>
          </cell>
          <cell r="W22" t="str">
            <v>_________</v>
          </cell>
          <cell r="X22" t="str">
            <v>_________</v>
          </cell>
          <cell r="Y22" t="str">
            <v>_________</v>
          </cell>
          <cell r="Z22" t="str">
            <v>_________</v>
          </cell>
          <cell r="AA22" t="str">
            <v>_________</v>
          </cell>
          <cell r="AB22" t="str">
            <v>_________</v>
          </cell>
          <cell r="AC22" t="str">
            <v>_________</v>
          </cell>
          <cell r="AD22" t="str">
            <v>_________</v>
          </cell>
          <cell r="AE22" t="str">
            <v>_________</v>
          </cell>
          <cell r="AF22" t="str">
            <v>_________</v>
          </cell>
          <cell r="AG22" t="str">
            <v>_________</v>
          </cell>
          <cell r="AH22" t="str">
            <v>_________</v>
          </cell>
          <cell r="AI22" t="str">
            <v>_________</v>
          </cell>
          <cell r="AJ22" t="str">
            <v>_________</v>
          </cell>
          <cell r="AK22" t="str">
            <v>_________</v>
          </cell>
          <cell r="AL22" t="str">
            <v>_________</v>
          </cell>
          <cell r="AM22" t="str">
            <v>_________</v>
          </cell>
          <cell r="AN22" t="str">
            <v>_________</v>
          </cell>
          <cell r="AO22" t="str">
            <v>_________</v>
          </cell>
          <cell r="AP22" t="str">
            <v>_________</v>
          </cell>
          <cell r="AQ22" t="str">
            <v>_________</v>
          </cell>
          <cell r="AR22" t="str">
            <v>_________</v>
          </cell>
          <cell r="AS22" t="str">
            <v>_________</v>
          </cell>
          <cell r="AT22" t="str">
            <v>_________</v>
          </cell>
          <cell r="AU22" t="str">
            <v>_________</v>
          </cell>
          <cell r="AV22" t="str">
            <v>_________</v>
          </cell>
          <cell r="AW22" t="str">
            <v>_________</v>
          </cell>
          <cell r="AX22" t="str">
            <v>_________</v>
          </cell>
          <cell r="AY22" t="str">
            <v>_________</v>
          </cell>
          <cell r="AZ22" t="str">
            <v>_________</v>
          </cell>
          <cell r="BA22" t="str">
            <v>_________</v>
          </cell>
          <cell r="BB22" t="str">
            <v>_________</v>
          </cell>
          <cell r="BC22" t="str">
            <v>_________</v>
          </cell>
          <cell r="BD22" t="str">
            <v>_________</v>
          </cell>
          <cell r="BE22" t="str">
            <v>_________</v>
          </cell>
          <cell r="BF22" t="str">
            <v>_________</v>
          </cell>
          <cell r="BH22" t="str">
            <v>_________</v>
          </cell>
          <cell r="BI22" t="str">
            <v>_________</v>
          </cell>
          <cell r="BJ22" t="str">
            <v>_________</v>
          </cell>
          <cell r="BK22" t="str">
            <v>_________</v>
          </cell>
          <cell r="BL22" t="str">
            <v>_________</v>
          </cell>
          <cell r="BM22" t="str">
            <v>_________</v>
          </cell>
          <cell r="BN22" t="str">
            <v>_________</v>
          </cell>
          <cell r="BO22" t="str">
            <v>_________</v>
          </cell>
          <cell r="BP22" t="str">
            <v>_________</v>
          </cell>
          <cell r="BQ22" t="str">
            <v>_________</v>
          </cell>
          <cell r="BR22" t="str">
            <v>_________</v>
          </cell>
          <cell r="BS22" t="str">
            <v>_________</v>
          </cell>
          <cell r="BT22" t="str">
            <v>_________</v>
          </cell>
        </row>
        <row r="23">
          <cell r="A23" t="str">
            <v>Total</v>
          </cell>
          <cell r="B23">
            <v>5200000</v>
          </cell>
          <cell r="C23">
            <v>6080000</v>
          </cell>
          <cell r="D23">
            <v>7873000</v>
          </cell>
          <cell r="E23">
            <v>9133000</v>
          </cell>
          <cell r="F23">
            <v>10173000</v>
          </cell>
          <cell r="G23">
            <v>12133000</v>
          </cell>
          <cell r="H23">
            <v>13438000</v>
          </cell>
          <cell r="I23">
            <v>13881000</v>
          </cell>
          <cell r="J23">
            <v>15435000</v>
          </cell>
          <cell r="K23">
            <v>16830800</v>
          </cell>
          <cell r="L23">
            <v>17595000</v>
          </cell>
          <cell r="M23">
            <v>18037000</v>
          </cell>
          <cell r="N23">
            <v>19656000</v>
          </cell>
          <cell r="O23">
            <v>18285271</v>
          </cell>
          <cell r="P23">
            <v>19086560</v>
          </cell>
          <cell r="Q23">
            <v>23091183.066862293</v>
          </cell>
          <cell r="R23">
            <v>25397383.066862293</v>
          </cell>
          <cell r="S23">
            <v>28842084.066862293</v>
          </cell>
          <cell r="T23">
            <v>30642702.066862293</v>
          </cell>
          <cell r="U23">
            <v>33371117.066862293</v>
          </cell>
          <cell r="V23">
            <v>37866158.066862293</v>
          </cell>
          <cell r="W23">
            <v>39786805.066862293</v>
          </cell>
          <cell r="X23">
            <v>41369624.066862293</v>
          </cell>
          <cell r="Y23">
            <v>42683331.066862293</v>
          </cell>
          <cell r="Z23">
            <v>44749785.066862293</v>
          </cell>
          <cell r="AA23">
            <v>46409502.066862293</v>
          </cell>
          <cell r="AB23">
            <v>48474973.066862293</v>
          </cell>
          <cell r="AC23">
            <v>49029462.066862293</v>
          </cell>
          <cell r="AD23">
            <v>49948242.066862293</v>
          </cell>
          <cell r="AE23">
            <v>47973380.066862293</v>
          </cell>
          <cell r="AF23">
            <v>44138642.066862293</v>
          </cell>
          <cell r="AG23">
            <v>44196752.066862293</v>
          </cell>
          <cell r="AH23">
            <v>50172662.483642191</v>
          </cell>
          <cell r="AI23">
            <v>48980457.483642191</v>
          </cell>
          <cell r="AJ23">
            <v>47692796.483642191</v>
          </cell>
          <cell r="AK23">
            <v>44931933.483642191</v>
          </cell>
          <cell r="AL23">
            <v>42024115.921511337</v>
          </cell>
          <cell r="AM23">
            <v>41172735.921511337</v>
          </cell>
          <cell r="AN23">
            <v>40025735.921511337</v>
          </cell>
          <cell r="AO23">
            <v>38576735.921511337</v>
          </cell>
          <cell r="AP23">
            <v>35969559.599605657</v>
          </cell>
          <cell r="AQ23">
            <v>34378059.599605657</v>
          </cell>
          <cell r="AR23">
            <v>32463059.599605657</v>
          </cell>
          <cell r="AS23">
            <v>30922059.599605657</v>
          </cell>
          <cell r="AT23">
            <v>29224559.599605657</v>
          </cell>
          <cell r="AU23">
            <v>27720559.599605657</v>
          </cell>
          <cell r="AV23">
            <v>25540559.599605657</v>
          </cell>
          <cell r="AW23">
            <v>22915153.599605657</v>
          </cell>
          <cell r="AX23">
            <v>20583153.599605657</v>
          </cell>
          <cell r="AY23">
            <v>19243925.786877055</v>
          </cell>
          <cell r="AZ23">
            <v>17589890.426916488</v>
          </cell>
          <cell r="BA23">
            <v>16123498.602951979</v>
          </cell>
          <cell r="BB23">
            <v>15049449.961383922</v>
          </cell>
          <cell r="BC23">
            <v>13976562.517031109</v>
          </cell>
          <cell r="BD23">
            <v>13149675.072678296</v>
          </cell>
          <cell r="BE23">
            <v>12442787.628325483</v>
          </cell>
          <cell r="BF23">
            <v>11844100.18397267</v>
          </cell>
          <cell r="BH23">
            <v>44749785.066862293</v>
          </cell>
          <cell r="BI23">
            <v>49948242.066862293</v>
          </cell>
          <cell r="BJ23">
            <v>50172662.483642191</v>
          </cell>
          <cell r="BK23">
            <v>42024115.921511337</v>
          </cell>
          <cell r="BL23">
            <v>35969559.599605657</v>
          </cell>
          <cell r="BM23">
            <v>29224559.599605657</v>
          </cell>
          <cell r="BN23">
            <v>20583153.599605657</v>
          </cell>
          <cell r="BO23">
            <v>15049449.961383922</v>
          </cell>
          <cell r="BP23">
            <v>11844100.18397267</v>
          </cell>
          <cell r="BQ23">
            <v>10030505.384302542</v>
          </cell>
          <cell r="BR23">
            <v>8400270.0645994283</v>
          </cell>
          <cell r="BS23">
            <v>7339058.2768666241</v>
          </cell>
          <cell r="BT23">
            <v>6565167.667907102</v>
          </cell>
        </row>
        <row r="24">
          <cell r="A24" t="str">
            <v xml:space="preserve">  Annual Growth</v>
          </cell>
          <cell r="X24">
            <v>3.9782510742947252E-2</v>
          </cell>
          <cell r="Y24">
            <v>3.1755352619998733E-2</v>
          </cell>
          <cell r="Z24">
            <v>4.8413606631660278E-2</v>
          </cell>
          <cell r="AA24">
            <v>3.7088826181403078E-2</v>
          </cell>
          <cell r="AB24">
            <v>4.4505347138270812E-2</v>
          </cell>
          <cell r="AC24">
            <v>1.143866545805361E-2</v>
          </cell>
          <cell r="AD24">
            <v>1.8739344901378852E-2</v>
          </cell>
          <cell r="AE24">
            <v>-3.9538168277401753E-2</v>
          </cell>
          <cell r="AF24">
            <v>-7.9934705343992496E-2</v>
          </cell>
          <cell r="AG24">
            <v>-9.8567469359740367E-2</v>
          </cell>
          <cell r="AH24">
            <v>4.4930593649217254E-3</v>
          </cell>
          <cell r="AI24">
            <v>2.0992421534115291E-2</v>
          </cell>
          <cell r="AJ24">
            <v>8.0522513841635224E-2</v>
          </cell>
          <cell r="AK24">
            <v>1.6634286059475478E-2</v>
          </cell>
          <cell r="AL24">
            <v>-0.16241008865709539</v>
          </cell>
          <cell r="AM24">
            <v>-0.1594048312990618</v>
          </cell>
          <cell r="AN24">
            <v>-0.16075929967244684</v>
          </cell>
          <cell r="AO24">
            <v>-0.14144055395355981</v>
          </cell>
          <cell r="AP24">
            <v>-0.1440733776104608</v>
          </cell>
          <cell r="AQ24">
            <v>-0.16502853574896137</v>
          </cell>
          <cell r="AR24">
            <v>-0.18894534098600324</v>
          </cell>
          <cell r="AS24">
            <v>-0.19842726812035039</v>
          </cell>
          <cell r="AT24">
            <v>-0.1875196714967271</v>
          </cell>
          <cell r="AU24">
            <v>-0.19365549066871612</v>
          </cell>
          <cell r="AV24">
            <v>-0.21324237719367922</v>
          </cell>
          <cell r="AW24">
            <v>-0.25893831470728135</v>
          </cell>
          <cell r="AX24">
            <v>-0.29568986217046722</v>
          </cell>
          <cell r="AY24">
            <v>-0.30578869745649684</v>
          </cell>
          <cell r="AZ24">
            <v>-0.31129580938437729</v>
          </cell>
          <cell r="BA24">
            <v>-0.29638269571845921</v>
          </cell>
          <cell r="BB24">
            <v>-0.26884624901831145</v>
          </cell>
          <cell r="BC24">
            <v>-0.27371562996973831</v>
          </cell>
          <cell r="BD24">
            <v>-0.25242996098734438</v>
          </cell>
          <cell r="BE24">
            <v>-0.22828240106353914</v>
          </cell>
          <cell r="BF24">
            <v>-0.21298783581034575</v>
          </cell>
          <cell r="BH24">
            <v>0.18178836595582815</v>
          </cell>
          <cell r="BI24">
            <v>0.11616719481965765</v>
          </cell>
          <cell r="BJ24">
            <v>4.4930593649217254E-3</v>
          </cell>
          <cell r="BK24">
            <v>-0.16241008865709539</v>
          </cell>
          <cell r="BL24">
            <v>-0.1440733776104608</v>
          </cell>
          <cell r="BM24">
            <v>-0.1875196714967271</v>
          </cell>
          <cell r="BN24">
            <v>-0.29568986217046722</v>
          </cell>
          <cell r="BO24">
            <v>-0.26884624901831145</v>
          </cell>
          <cell r="BP24">
            <v>-0.21298783581034575</v>
          </cell>
          <cell r="BQ24">
            <v>-0.15312221034099904</v>
          </cell>
          <cell r="BR24">
            <v>-0.16252773486911098</v>
          </cell>
          <cell r="BS24">
            <v>-0.12633067503448281</v>
          </cell>
          <cell r="BT24">
            <v>-0.10544821689165429</v>
          </cell>
        </row>
        <row r="26">
          <cell r="A26" t="str">
            <v>Net Additions</v>
          </cell>
        </row>
        <row r="27">
          <cell r="A27" t="str">
            <v>America Online</v>
          </cell>
          <cell r="C27">
            <v>500000</v>
          </cell>
          <cell r="D27">
            <v>1000000</v>
          </cell>
          <cell r="E27">
            <v>800000</v>
          </cell>
          <cell r="F27">
            <v>700000</v>
          </cell>
          <cell r="G27">
            <v>1050000</v>
          </cell>
          <cell r="H27">
            <v>850000</v>
          </cell>
          <cell r="I27">
            <v>450000</v>
          </cell>
          <cell r="J27">
            <v>850000</v>
          </cell>
          <cell r="K27">
            <v>300000</v>
          </cell>
          <cell r="L27">
            <v>700000</v>
          </cell>
          <cell r="M27">
            <v>7000</v>
          </cell>
          <cell r="N27">
            <v>1064000</v>
          </cell>
          <cell r="O27">
            <v>943000</v>
          </cell>
          <cell r="P27">
            <v>523000</v>
          </cell>
          <cell r="Q27">
            <v>804000</v>
          </cell>
          <cell r="R27">
            <v>1220000</v>
          </cell>
          <cell r="S27">
            <v>1077540</v>
          </cell>
          <cell r="T27">
            <v>665420</v>
          </cell>
          <cell r="U27">
            <v>756600</v>
          </cell>
          <cell r="V27">
            <v>1160120</v>
          </cell>
          <cell r="W27">
            <v>1167880</v>
          </cell>
          <cell r="X27">
            <v>735260</v>
          </cell>
          <cell r="Y27">
            <v>873000</v>
          </cell>
          <cell r="Z27">
            <v>1138250</v>
          </cell>
          <cell r="AA27">
            <v>1094600</v>
          </cell>
          <cell r="AB27">
            <v>598030</v>
          </cell>
          <cell r="AC27">
            <v>674660</v>
          </cell>
          <cell r="AD27">
            <v>659000</v>
          </cell>
          <cell r="AE27">
            <v>717600</v>
          </cell>
          <cell r="AF27">
            <v>-3621840</v>
          </cell>
          <cell r="AG27">
            <v>901620</v>
          </cell>
          <cell r="AH27">
            <v>-409130</v>
          </cell>
          <cell r="AI27">
            <v>-496010</v>
          </cell>
          <cell r="AJ27">
            <v>-676800</v>
          </cell>
          <cell r="AK27">
            <v>-796980</v>
          </cell>
          <cell r="AL27">
            <v>412560</v>
          </cell>
          <cell r="AM27">
            <v>-292380</v>
          </cell>
          <cell r="AN27">
            <v>-700000</v>
          </cell>
          <cell r="AO27">
            <v>-800000</v>
          </cell>
          <cell r="AP27">
            <v>-600000</v>
          </cell>
          <cell r="AQ27">
            <v>-700000</v>
          </cell>
          <cell r="AR27">
            <v>-1200000</v>
          </cell>
          <cell r="AS27">
            <v>-900000</v>
          </cell>
          <cell r="AT27">
            <v>-975000</v>
          </cell>
          <cell r="AU27">
            <v>-925000</v>
          </cell>
          <cell r="AV27">
            <v>-1300000</v>
          </cell>
          <cell r="AW27">
            <v>-1900000</v>
          </cell>
          <cell r="AX27">
            <v>-1800000</v>
          </cell>
          <cell r="AY27">
            <v>-562227.81272860244</v>
          </cell>
          <cell r="AZ27">
            <v>-580000</v>
          </cell>
          <cell r="BA27">
            <v>-529960</v>
          </cell>
          <cell r="BB27">
            <v>-163660</v>
          </cell>
          <cell r="BC27">
            <v>-300000</v>
          </cell>
          <cell r="BD27">
            <v>-100000</v>
          </cell>
          <cell r="BE27">
            <v>-100000</v>
          </cell>
          <cell r="BF27">
            <v>-100000</v>
          </cell>
          <cell r="BH27">
            <v>3914390</v>
          </cell>
          <cell r="BI27">
            <v>3026290</v>
          </cell>
          <cell r="BJ27">
            <v>-2411750</v>
          </cell>
          <cell r="BK27">
            <v>-1557230</v>
          </cell>
          <cell r="BL27">
            <v>-2392380</v>
          </cell>
          <cell r="BM27">
            <v>-3775000</v>
          </cell>
          <cell r="BN27">
            <v>-5925000</v>
          </cell>
          <cell r="BO27">
            <v>-1835847.8127286024</v>
          </cell>
          <cell r="BP27">
            <v>-600000</v>
          </cell>
          <cell r="BQ27">
            <v>-500000</v>
          </cell>
          <cell r="BR27">
            <v>-450000</v>
          </cell>
          <cell r="BS27">
            <v>-250000</v>
          </cell>
          <cell r="BT27">
            <v>-150000</v>
          </cell>
        </row>
        <row r="28">
          <cell r="A28" t="str">
            <v>MSN Internet Access</v>
          </cell>
          <cell r="C28">
            <v>0</v>
          </cell>
          <cell r="D28">
            <v>0</v>
          </cell>
          <cell r="E28">
            <v>0</v>
          </cell>
          <cell r="F28">
            <v>0</v>
          </cell>
          <cell r="G28">
            <v>0</v>
          </cell>
          <cell r="H28">
            <v>0</v>
          </cell>
          <cell r="I28">
            <v>0</v>
          </cell>
          <cell r="J28">
            <v>0</v>
          </cell>
          <cell r="K28">
            <v>0</v>
          </cell>
          <cell r="L28">
            <v>0</v>
          </cell>
          <cell r="M28">
            <v>0</v>
          </cell>
          <cell r="N28">
            <v>0</v>
          </cell>
          <cell r="O28">
            <v>100000</v>
          </cell>
          <cell r="P28">
            <v>100000</v>
          </cell>
          <cell r="Q28">
            <v>100000</v>
          </cell>
          <cell r="R28">
            <v>250000</v>
          </cell>
          <cell r="S28">
            <v>50000</v>
          </cell>
          <cell r="T28">
            <v>100000</v>
          </cell>
          <cell r="U28">
            <v>200000</v>
          </cell>
          <cell r="V28">
            <v>300000</v>
          </cell>
          <cell r="W28">
            <v>300000</v>
          </cell>
          <cell r="X28">
            <v>400000</v>
          </cell>
          <cell r="Y28">
            <v>500000</v>
          </cell>
          <cell r="Z28">
            <v>600000</v>
          </cell>
          <cell r="AA28">
            <v>1000000</v>
          </cell>
          <cell r="AB28">
            <v>1500000</v>
          </cell>
          <cell r="AC28">
            <v>500000</v>
          </cell>
          <cell r="AD28">
            <v>500000</v>
          </cell>
          <cell r="AE28">
            <v>250000</v>
          </cell>
          <cell r="AF28">
            <v>-200000</v>
          </cell>
          <cell r="AG28">
            <v>-200000</v>
          </cell>
          <cell r="AH28">
            <v>-200000</v>
          </cell>
          <cell r="AI28">
            <v>-200000</v>
          </cell>
          <cell r="AJ28">
            <v>550000</v>
          </cell>
          <cell r="AK28">
            <v>-900000</v>
          </cell>
          <cell r="AL28">
            <v>-400000</v>
          </cell>
          <cell r="AM28">
            <v>-600000</v>
          </cell>
          <cell r="AN28">
            <v>-300000</v>
          </cell>
          <cell r="AO28">
            <v>-500000</v>
          </cell>
          <cell r="AP28">
            <v>-300000</v>
          </cell>
          <cell r="AQ28">
            <v>-500000</v>
          </cell>
          <cell r="AR28">
            <v>-300000</v>
          </cell>
          <cell r="AS28">
            <v>-100000</v>
          </cell>
          <cell r="AT28">
            <v>-200000</v>
          </cell>
          <cell r="AU28">
            <v>-100000</v>
          </cell>
          <cell r="AV28">
            <v>-200000</v>
          </cell>
          <cell r="AW28">
            <v>-200000</v>
          </cell>
          <cell r="AX28">
            <v>-100000</v>
          </cell>
          <cell r="AY28">
            <v>-300000</v>
          </cell>
          <cell r="AZ28">
            <v>-300000</v>
          </cell>
          <cell r="BA28">
            <v>-200000</v>
          </cell>
          <cell r="BB28">
            <v>-200000</v>
          </cell>
          <cell r="BC28">
            <v>-200000</v>
          </cell>
          <cell r="BD28">
            <v>-300000</v>
          </cell>
          <cell r="BE28">
            <v>-200000</v>
          </cell>
          <cell r="BF28">
            <v>-100000</v>
          </cell>
          <cell r="BH28">
            <v>1800000</v>
          </cell>
          <cell r="BI28">
            <v>3500000</v>
          </cell>
          <cell r="BJ28">
            <v>-350000</v>
          </cell>
          <cell r="BK28">
            <v>-950000</v>
          </cell>
          <cell r="BL28">
            <v>-1700000</v>
          </cell>
          <cell r="BM28">
            <v>-1100000</v>
          </cell>
          <cell r="BN28">
            <v>-600000</v>
          </cell>
          <cell r="BO28">
            <v>-1000000</v>
          </cell>
          <cell r="BP28">
            <v>-800000</v>
          </cell>
          <cell r="BQ28">
            <v>0</v>
          </cell>
          <cell r="BR28">
            <v>0</v>
          </cell>
          <cell r="BS28">
            <v>0</v>
          </cell>
          <cell r="BT28">
            <v>0</v>
          </cell>
        </row>
        <row r="29">
          <cell r="A29" t="str">
            <v>EarthLink</v>
          </cell>
          <cell r="C29">
            <v>0</v>
          </cell>
          <cell r="D29">
            <v>0</v>
          </cell>
          <cell r="E29">
            <v>0</v>
          </cell>
          <cell r="F29">
            <v>0</v>
          </cell>
          <cell r="G29">
            <v>0</v>
          </cell>
          <cell r="H29">
            <v>0</v>
          </cell>
          <cell r="I29">
            <v>0</v>
          </cell>
          <cell r="J29">
            <v>374000</v>
          </cell>
          <cell r="K29">
            <v>166000</v>
          </cell>
          <cell r="L29">
            <v>65000</v>
          </cell>
          <cell r="M29">
            <v>49000</v>
          </cell>
          <cell r="N29">
            <v>161000</v>
          </cell>
          <cell r="O29">
            <v>130000</v>
          </cell>
          <cell r="P29">
            <v>160000</v>
          </cell>
          <cell r="Q29">
            <v>135000</v>
          </cell>
          <cell r="R29">
            <v>410000</v>
          </cell>
          <cell r="S29">
            <v>1774614</v>
          </cell>
          <cell r="T29">
            <v>303386</v>
          </cell>
          <cell r="U29">
            <v>353700</v>
          </cell>
          <cell r="V29">
            <v>405300</v>
          </cell>
          <cell r="W29">
            <v>-1191000</v>
          </cell>
          <cell r="X29">
            <v>177000</v>
          </cell>
          <cell r="Y29">
            <v>841000</v>
          </cell>
          <cell r="Z29">
            <v>-8000</v>
          </cell>
          <cell r="AA29">
            <v>25000</v>
          </cell>
          <cell r="AB29">
            <v>39000</v>
          </cell>
          <cell r="AC29">
            <v>-175000</v>
          </cell>
          <cell r="AD29">
            <v>5000</v>
          </cell>
          <cell r="AE29">
            <v>-26000</v>
          </cell>
          <cell r="AF29">
            <v>-92000</v>
          </cell>
          <cell r="AG29">
            <v>-106000</v>
          </cell>
          <cell r="AH29">
            <v>59000</v>
          </cell>
          <cell r="AI29">
            <v>-74000</v>
          </cell>
          <cell r="AJ29">
            <v>-80000</v>
          </cell>
          <cell r="AK29">
            <v>-40000</v>
          </cell>
          <cell r="AL29">
            <v>143000</v>
          </cell>
          <cell r="AM29">
            <v>3000</v>
          </cell>
          <cell r="AN29">
            <v>-11000</v>
          </cell>
          <cell r="AO29">
            <v>-3000</v>
          </cell>
          <cell r="AP29">
            <v>-93000</v>
          </cell>
          <cell r="AQ29">
            <v>-104000</v>
          </cell>
          <cell r="AR29">
            <v>-23000</v>
          </cell>
          <cell r="AS29">
            <v>-103000</v>
          </cell>
          <cell r="AT29">
            <v>-70000</v>
          </cell>
          <cell r="AU29">
            <v>-54000</v>
          </cell>
          <cell r="AV29">
            <v>-115000</v>
          </cell>
          <cell r="AW29">
            <v>-81000</v>
          </cell>
          <cell r="AX29">
            <v>-29000</v>
          </cell>
          <cell r="AY29">
            <v>-93000</v>
          </cell>
          <cell r="AZ29">
            <v>-166000</v>
          </cell>
          <cell r="BA29">
            <v>-186000</v>
          </cell>
          <cell r="BB29">
            <v>-232000</v>
          </cell>
          <cell r="BC29">
            <v>-256000</v>
          </cell>
          <cell r="BD29">
            <v>-110000</v>
          </cell>
          <cell r="BE29">
            <v>-100000</v>
          </cell>
          <cell r="BF29">
            <v>-100000</v>
          </cell>
          <cell r="BH29">
            <v>-181000</v>
          </cell>
          <cell r="BI29">
            <v>-106000</v>
          </cell>
          <cell r="BJ29">
            <v>-165000</v>
          </cell>
          <cell r="BK29">
            <v>-51000</v>
          </cell>
          <cell r="BL29">
            <v>-104000</v>
          </cell>
          <cell r="BM29">
            <v>-300000</v>
          </cell>
          <cell r="BN29">
            <v>-279000</v>
          </cell>
          <cell r="BO29">
            <v>-677000</v>
          </cell>
          <cell r="BP29">
            <v>-566000</v>
          </cell>
          <cell r="BQ29">
            <v>-480000</v>
          </cell>
          <cell r="BR29">
            <v>-410000</v>
          </cell>
          <cell r="BS29">
            <v>-350000</v>
          </cell>
          <cell r="BT29">
            <v>-300000</v>
          </cell>
        </row>
        <row r="30">
          <cell r="A30" t="str">
            <v>CompuServe</v>
          </cell>
          <cell r="C30">
            <v>250000</v>
          </cell>
          <cell r="D30">
            <v>500000</v>
          </cell>
          <cell r="E30">
            <v>340000</v>
          </cell>
          <cell r="F30">
            <v>460000</v>
          </cell>
          <cell r="G30">
            <v>830000</v>
          </cell>
          <cell r="H30">
            <v>461000</v>
          </cell>
          <cell r="I30">
            <v>14000</v>
          </cell>
          <cell r="J30">
            <v>-5000</v>
          </cell>
          <cell r="K30">
            <v>400000</v>
          </cell>
          <cell r="L30">
            <v>-327000</v>
          </cell>
          <cell r="M30">
            <v>-32000</v>
          </cell>
          <cell r="N30">
            <v>-20000</v>
          </cell>
          <cell r="O30">
            <v>-3160000</v>
          </cell>
          <cell r="P30">
            <v>-90000</v>
          </cell>
          <cell r="Q30">
            <v>-64000</v>
          </cell>
          <cell r="R30">
            <v>2000</v>
          </cell>
          <cell r="S30">
            <v>-35000</v>
          </cell>
          <cell r="T30">
            <v>-75000</v>
          </cell>
          <cell r="U30">
            <v>329000</v>
          </cell>
          <cell r="V30">
            <v>1057000</v>
          </cell>
          <cell r="W30">
            <v>318000</v>
          </cell>
          <cell r="X30">
            <v>53000</v>
          </cell>
          <cell r="Y30">
            <v>52000</v>
          </cell>
          <cell r="Z30">
            <v>86000</v>
          </cell>
          <cell r="AA30">
            <v>-760000</v>
          </cell>
          <cell r="AB30">
            <v>-31000</v>
          </cell>
          <cell r="AC30">
            <v>-28000</v>
          </cell>
          <cell r="AD30">
            <v>-50000</v>
          </cell>
          <cell r="AE30">
            <v>-2925000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H30">
            <v>509000</v>
          </cell>
          <cell r="BI30">
            <v>-869000</v>
          </cell>
          <cell r="BJ30">
            <v>-2925000</v>
          </cell>
          <cell r="BK30">
            <v>0</v>
          </cell>
          <cell r="BL30">
            <v>0</v>
          </cell>
          <cell r="BM30">
            <v>0</v>
          </cell>
          <cell r="BN30">
            <v>0</v>
          </cell>
          <cell r="BO30">
            <v>0</v>
          </cell>
          <cell r="BP30">
            <v>0</v>
          </cell>
          <cell r="BQ30">
            <v>0</v>
          </cell>
          <cell r="BR30">
            <v>0</v>
          </cell>
          <cell r="BS30">
            <v>0</v>
          </cell>
          <cell r="BT30">
            <v>0</v>
          </cell>
        </row>
        <row r="31">
          <cell r="A31" t="str">
            <v>AT&amp;T Internet</v>
          </cell>
          <cell r="C31">
            <v>100000</v>
          </cell>
          <cell r="D31">
            <v>300000</v>
          </cell>
          <cell r="E31">
            <v>120000</v>
          </cell>
          <cell r="F31">
            <v>-120000</v>
          </cell>
          <cell r="G31">
            <v>-200000</v>
          </cell>
          <cell r="H31">
            <v>-180000</v>
          </cell>
          <cell r="I31">
            <v>-270000</v>
          </cell>
          <cell r="J31">
            <v>1000</v>
          </cell>
          <cell r="K31">
            <v>64800</v>
          </cell>
          <cell r="L31">
            <v>225200</v>
          </cell>
          <cell r="M31">
            <v>-6000</v>
          </cell>
          <cell r="N31">
            <v>142000</v>
          </cell>
          <cell r="O31">
            <v>-151000</v>
          </cell>
          <cell r="P31">
            <v>-301000</v>
          </cell>
          <cell r="Q31">
            <v>217000</v>
          </cell>
          <cell r="R31">
            <v>6000</v>
          </cell>
          <cell r="S31">
            <v>60000</v>
          </cell>
          <cell r="T31">
            <v>-83000</v>
          </cell>
          <cell r="U31">
            <v>641000</v>
          </cell>
          <cell r="V31">
            <v>384000</v>
          </cell>
          <cell r="W31">
            <v>450000</v>
          </cell>
          <cell r="X31">
            <v>745000</v>
          </cell>
          <cell r="Y31">
            <v>-945000</v>
          </cell>
          <cell r="Z31">
            <v>100000</v>
          </cell>
          <cell r="AA31">
            <v>-400000</v>
          </cell>
          <cell r="AB31">
            <v>-100000</v>
          </cell>
          <cell r="AC31">
            <v>-100000</v>
          </cell>
          <cell r="AD31">
            <v>-100000</v>
          </cell>
          <cell r="AE31">
            <v>-100000</v>
          </cell>
          <cell r="AF31">
            <v>-100000</v>
          </cell>
          <cell r="AG31">
            <v>-150000</v>
          </cell>
          <cell r="AH31">
            <v>-150000</v>
          </cell>
          <cell r="AI31">
            <v>-41000</v>
          </cell>
          <cell r="AJ31">
            <v>-50000</v>
          </cell>
          <cell r="AK31">
            <v>-100000</v>
          </cell>
          <cell r="AL31">
            <v>-9000</v>
          </cell>
          <cell r="AM31">
            <v>-50000</v>
          </cell>
          <cell r="AN31">
            <v>-50000</v>
          </cell>
          <cell r="AO31">
            <v>-50000</v>
          </cell>
          <cell r="AP31">
            <v>-25000</v>
          </cell>
          <cell r="AQ31">
            <v>-25000</v>
          </cell>
          <cell r="AR31">
            <v>-20000</v>
          </cell>
          <cell r="AS31">
            <v>-20000</v>
          </cell>
          <cell r="AT31">
            <v>-20000</v>
          </cell>
          <cell r="AU31">
            <v>-40000</v>
          </cell>
          <cell r="AV31">
            <v>-60000</v>
          </cell>
          <cell r="AW31">
            <v>-60000</v>
          </cell>
          <cell r="AX31">
            <v>-40000</v>
          </cell>
          <cell r="AY31">
            <v>-40000</v>
          </cell>
          <cell r="AZ31">
            <v>-40000</v>
          </cell>
          <cell r="BA31">
            <v>-40000</v>
          </cell>
          <cell r="BB31">
            <v>-40000</v>
          </cell>
          <cell r="BC31">
            <v>-50000</v>
          </cell>
          <cell r="BD31">
            <v>-50000</v>
          </cell>
          <cell r="BE31">
            <v>-50000</v>
          </cell>
          <cell r="BF31">
            <v>-50000</v>
          </cell>
          <cell r="BH31">
            <v>350000</v>
          </cell>
          <cell r="BI31">
            <v>-700000</v>
          </cell>
          <cell r="BJ31">
            <v>-500000</v>
          </cell>
          <cell r="BK31">
            <v>-200000</v>
          </cell>
          <cell r="BL31">
            <v>-175000</v>
          </cell>
          <cell r="BM31">
            <v>-85000</v>
          </cell>
          <cell r="BN31">
            <v>-200000</v>
          </cell>
          <cell r="BO31">
            <v>-160000</v>
          </cell>
          <cell r="BP31">
            <v>-200000</v>
          </cell>
          <cell r="BQ31">
            <v>-100000</v>
          </cell>
          <cell r="BR31">
            <v>-100000</v>
          </cell>
          <cell r="BS31">
            <v>-80000</v>
          </cell>
          <cell r="BT31">
            <v>0</v>
          </cell>
        </row>
        <row r="32">
          <cell r="A32" t="str">
            <v>United Online</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50000</v>
          </cell>
          <cell r="R32">
            <v>94000</v>
          </cell>
          <cell r="S32">
            <v>56000</v>
          </cell>
          <cell r="T32">
            <v>70000</v>
          </cell>
          <cell r="U32">
            <v>130000</v>
          </cell>
          <cell r="V32">
            <v>150000</v>
          </cell>
          <cell r="W32">
            <v>111000</v>
          </cell>
          <cell r="X32">
            <v>69000</v>
          </cell>
          <cell r="Y32">
            <v>20000</v>
          </cell>
          <cell r="Z32">
            <v>92000</v>
          </cell>
          <cell r="AA32">
            <v>143000</v>
          </cell>
          <cell r="AB32">
            <v>109000</v>
          </cell>
          <cell r="AC32">
            <v>152000</v>
          </cell>
          <cell r="AD32">
            <v>214000</v>
          </cell>
          <cell r="AE32">
            <v>138000</v>
          </cell>
          <cell r="AF32">
            <v>109000</v>
          </cell>
          <cell r="AG32">
            <v>141000</v>
          </cell>
          <cell r="AH32">
            <v>328000</v>
          </cell>
          <cell r="AI32">
            <v>229000</v>
          </cell>
          <cell r="AJ32">
            <v>142000</v>
          </cell>
          <cell r="AK32">
            <v>173000</v>
          </cell>
          <cell r="AL32">
            <v>170000</v>
          </cell>
          <cell r="AM32">
            <v>193000</v>
          </cell>
          <cell r="AN32">
            <v>19000</v>
          </cell>
          <cell r="AO32">
            <v>9000</v>
          </cell>
          <cell r="AP32">
            <v>-11000</v>
          </cell>
          <cell r="AQ32">
            <v>30000</v>
          </cell>
          <cell r="AR32">
            <v>-52000</v>
          </cell>
          <cell r="AS32">
            <v>-98000</v>
          </cell>
          <cell r="AT32">
            <v>-125000</v>
          </cell>
          <cell r="AU32">
            <v>-104000</v>
          </cell>
          <cell r="AV32">
            <v>-195000</v>
          </cell>
          <cell r="AW32">
            <v>-131000</v>
          </cell>
          <cell r="AX32">
            <v>-143000</v>
          </cell>
          <cell r="AY32">
            <v>-124000</v>
          </cell>
          <cell r="AZ32">
            <v>-142000</v>
          </cell>
          <cell r="BA32">
            <v>-130000</v>
          </cell>
          <cell r="BB32">
            <v>-100000</v>
          </cell>
          <cell r="BC32">
            <v>-100000</v>
          </cell>
          <cell r="BD32">
            <v>-100000</v>
          </cell>
          <cell r="BE32">
            <v>-100000</v>
          </cell>
          <cell r="BF32">
            <v>-100000</v>
          </cell>
          <cell r="BH32">
            <v>292000</v>
          </cell>
          <cell r="BI32">
            <v>618000</v>
          </cell>
          <cell r="BJ32">
            <v>716000</v>
          </cell>
          <cell r="BK32">
            <v>714000</v>
          </cell>
          <cell r="BL32">
            <v>210000</v>
          </cell>
          <cell r="BM32">
            <v>-245000</v>
          </cell>
          <cell r="BN32">
            <v>-573000</v>
          </cell>
          <cell r="BO32">
            <v>-496000</v>
          </cell>
          <cell r="BP32">
            <v>-400000</v>
          </cell>
          <cell r="BQ32">
            <v>-300000</v>
          </cell>
          <cell r="BR32">
            <v>-240000</v>
          </cell>
          <cell r="BS32">
            <v>-192000</v>
          </cell>
          <cell r="BT32">
            <v>-153600</v>
          </cell>
        </row>
        <row r="33">
          <cell r="A33" t="str">
            <v>AT&amp;T WorldNet</v>
          </cell>
          <cell r="C33">
            <v>30000</v>
          </cell>
          <cell r="D33">
            <v>-18000</v>
          </cell>
          <cell r="E33">
            <v>0</v>
          </cell>
          <cell r="F33">
            <v>0</v>
          </cell>
          <cell r="G33">
            <v>280000</v>
          </cell>
          <cell r="H33">
            <v>-80000</v>
          </cell>
          <cell r="I33">
            <v>163000</v>
          </cell>
          <cell r="J33">
            <v>100000</v>
          </cell>
          <cell r="K33">
            <v>325000</v>
          </cell>
          <cell r="L33">
            <v>50000</v>
          </cell>
          <cell r="M33">
            <v>50000</v>
          </cell>
          <cell r="N33">
            <v>50000</v>
          </cell>
          <cell r="O33">
            <v>100000</v>
          </cell>
          <cell r="P33">
            <v>0</v>
          </cell>
          <cell r="Q33">
            <v>200000</v>
          </cell>
          <cell r="R33">
            <v>100000</v>
          </cell>
          <cell r="S33">
            <v>100000</v>
          </cell>
          <cell r="T33">
            <v>100000</v>
          </cell>
          <cell r="U33">
            <v>200000</v>
          </cell>
          <cell r="V33">
            <v>0</v>
          </cell>
          <cell r="W33">
            <v>400000</v>
          </cell>
          <cell r="X33">
            <v>-700000</v>
          </cell>
          <cell r="Y33">
            <v>-100000</v>
          </cell>
          <cell r="Z33">
            <v>-100000</v>
          </cell>
          <cell r="AA33">
            <v>100000</v>
          </cell>
          <cell r="AB33">
            <v>0</v>
          </cell>
          <cell r="AC33">
            <v>-400000</v>
          </cell>
          <cell r="AD33">
            <v>-200000</v>
          </cell>
          <cell r="AE33">
            <v>-150000</v>
          </cell>
          <cell r="AF33">
            <v>0</v>
          </cell>
          <cell r="AG33">
            <v>-100000</v>
          </cell>
          <cell r="AH33">
            <v>-50000</v>
          </cell>
          <cell r="AI33">
            <v>-50000</v>
          </cell>
          <cell r="AJ33">
            <v>-50000</v>
          </cell>
          <cell r="AK33">
            <v>-50000</v>
          </cell>
          <cell r="AL33">
            <v>-50000</v>
          </cell>
          <cell r="AM33">
            <v>-12500</v>
          </cell>
          <cell r="AN33">
            <v>-12500</v>
          </cell>
          <cell r="AO33">
            <v>-12500</v>
          </cell>
          <cell r="AP33">
            <v>-12500</v>
          </cell>
          <cell r="AQ33">
            <v>-25000</v>
          </cell>
          <cell r="AR33">
            <v>-25000</v>
          </cell>
          <cell r="AS33">
            <v>-25000</v>
          </cell>
          <cell r="AT33">
            <v>-25000</v>
          </cell>
          <cell r="AU33">
            <v>-20000</v>
          </cell>
          <cell r="AV33">
            <v>-30000</v>
          </cell>
          <cell r="AW33">
            <v>-30000</v>
          </cell>
          <cell r="AX33">
            <v>-20000</v>
          </cell>
          <cell r="AY33">
            <v>-20000</v>
          </cell>
          <cell r="AZ33">
            <v>-20000</v>
          </cell>
          <cell r="BA33">
            <v>-10000</v>
          </cell>
          <cell r="BB33">
            <v>0</v>
          </cell>
          <cell r="BC33">
            <v>0</v>
          </cell>
          <cell r="BD33">
            <v>0</v>
          </cell>
          <cell r="BE33">
            <v>0</v>
          </cell>
          <cell r="BF33">
            <v>0</v>
          </cell>
          <cell r="BH33">
            <v>-500000</v>
          </cell>
          <cell r="BI33">
            <v>-500000</v>
          </cell>
          <cell r="BJ33">
            <v>-300000</v>
          </cell>
          <cell r="BK33">
            <v>-200000</v>
          </cell>
          <cell r="BL33">
            <v>-50000</v>
          </cell>
          <cell r="BM33">
            <v>-100000</v>
          </cell>
          <cell r="BN33">
            <v>-100000</v>
          </cell>
          <cell r="BO33">
            <v>-50000</v>
          </cell>
          <cell r="BP33">
            <v>0</v>
          </cell>
          <cell r="BQ33">
            <v>0</v>
          </cell>
          <cell r="BR33">
            <v>0</v>
          </cell>
          <cell r="BS33">
            <v>0</v>
          </cell>
          <cell r="BT33">
            <v>0</v>
          </cell>
        </row>
        <row r="34">
          <cell r="A34" t="str">
            <v>BellSouth Internet Service</v>
          </cell>
          <cell r="C34">
            <v>0</v>
          </cell>
          <cell r="D34">
            <v>0</v>
          </cell>
          <cell r="E34">
            <v>0</v>
          </cell>
          <cell r="F34">
            <v>0</v>
          </cell>
          <cell r="G34">
            <v>0</v>
          </cell>
          <cell r="H34">
            <v>0</v>
          </cell>
          <cell r="I34">
            <v>0</v>
          </cell>
          <cell r="J34">
            <v>0</v>
          </cell>
          <cell r="K34">
            <v>70000</v>
          </cell>
          <cell r="L34">
            <v>30000</v>
          </cell>
          <cell r="M34">
            <v>30000</v>
          </cell>
          <cell r="N34">
            <v>52000</v>
          </cell>
          <cell r="O34">
            <v>37000</v>
          </cell>
          <cell r="P34">
            <v>6000</v>
          </cell>
          <cell r="Q34">
            <v>75000</v>
          </cell>
          <cell r="R34">
            <v>78000</v>
          </cell>
          <cell r="S34">
            <v>72000</v>
          </cell>
          <cell r="T34">
            <v>110000</v>
          </cell>
          <cell r="U34">
            <v>50000</v>
          </cell>
          <cell r="V34">
            <v>90000</v>
          </cell>
          <cell r="W34">
            <v>30000</v>
          </cell>
          <cell r="X34">
            <v>30000</v>
          </cell>
          <cell r="Y34">
            <v>28000</v>
          </cell>
          <cell r="Z34">
            <v>-133000</v>
          </cell>
          <cell r="AA34">
            <v>86000</v>
          </cell>
          <cell r="AB34">
            <v>-19000</v>
          </cell>
          <cell r="AC34">
            <v>11000</v>
          </cell>
          <cell r="AD34">
            <v>-9000</v>
          </cell>
          <cell r="AE34">
            <v>0</v>
          </cell>
          <cell r="AF34">
            <v>0</v>
          </cell>
          <cell r="AG34">
            <v>30000</v>
          </cell>
          <cell r="AH34">
            <v>31000</v>
          </cell>
          <cell r="AI34">
            <v>-10000</v>
          </cell>
          <cell r="AJ34">
            <v>-10000</v>
          </cell>
          <cell r="AK34">
            <v>-5000</v>
          </cell>
          <cell r="AL34">
            <v>-40000</v>
          </cell>
          <cell r="AM34">
            <v>37500</v>
          </cell>
          <cell r="AN34">
            <v>37500</v>
          </cell>
          <cell r="AO34">
            <v>37500</v>
          </cell>
          <cell r="AP34">
            <v>67500</v>
          </cell>
          <cell r="AQ34">
            <v>0</v>
          </cell>
          <cell r="AR34">
            <v>-37500</v>
          </cell>
          <cell r="AS34">
            <v>-37500</v>
          </cell>
          <cell r="AT34">
            <v>-25000</v>
          </cell>
          <cell r="AU34">
            <v>-20000</v>
          </cell>
          <cell r="AV34">
            <v>-30000</v>
          </cell>
          <cell r="AW34">
            <v>-30000</v>
          </cell>
          <cell r="AX34">
            <v>-20000</v>
          </cell>
          <cell r="AY34">
            <v>-20000</v>
          </cell>
          <cell r="AZ34">
            <v>-20000</v>
          </cell>
          <cell r="BA34">
            <v>-20000</v>
          </cell>
          <cell r="BB34">
            <v>-20000</v>
          </cell>
          <cell r="BC34">
            <v>-50000</v>
          </cell>
          <cell r="BD34">
            <v>-50000</v>
          </cell>
          <cell r="BE34">
            <v>-50000</v>
          </cell>
          <cell r="BF34">
            <v>-50000</v>
          </cell>
          <cell r="BH34">
            <v>-45000</v>
          </cell>
          <cell r="BI34">
            <v>69000</v>
          </cell>
          <cell r="BJ34">
            <v>61000</v>
          </cell>
          <cell r="BK34">
            <v>-65000</v>
          </cell>
          <cell r="BL34">
            <v>180000</v>
          </cell>
          <cell r="BM34">
            <v>-100000</v>
          </cell>
          <cell r="BN34">
            <v>-100000</v>
          </cell>
          <cell r="BO34">
            <v>-80000</v>
          </cell>
          <cell r="BP34">
            <v>-200000</v>
          </cell>
          <cell r="BQ34">
            <v>-200000</v>
          </cell>
          <cell r="BR34">
            <v>-220000</v>
          </cell>
          <cell r="BS34">
            <v>0</v>
          </cell>
          <cell r="BT34">
            <v>0</v>
          </cell>
        </row>
        <row r="35">
          <cell r="A35" t="str">
            <v>Verizon</v>
          </cell>
          <cell r="C35">
            <v>0</v>
          </cell>
          <cell r="D35">
            <v>0</v>
          </cell>
          <cell r="E35">
            <v>0</v>
          </cell>
          <cell r="F35">
            <v>0</v>
          </cell>
          <cell r="G35">
            <v>0</v>
          </cell>
          <cell r="H35">
            <v>0</v>
          </cell>
          <cell r="I35">
            <v>0</v>
          </cell>
          <cell r="J35">
            <v>75000</v>
          </cell>
          <cell r="K35">
            <v>35000</v>
          </cell>
          <cell r="L35">
            <v>90000</v>
          </cell>
          <cell r="M35">
            <v>80000</v>
          </cell>
          <cell r="N35">
            <v>85000</v>
          </cell>
          <cell r="O35">
            <v>135000</v>
          </cell>
          <cell r="P35">
            <v>225000</v>
          </cell>
          <cell r="Q35">
            <v>349000</v>
          </cell>
          <cell r="R35">
            <v>-75000</v>
          </cell>
          <cell r="S35">
            <v>25000</v>
          </cell>
          <cell r="T35">
            <v>37000</v>
          </cell>
          <cell r="U35">
            <v>-293000</v>
          </cell>
          <cell r="V35">
            <v>90000</v>
          </cell>
          <cell r="W35">
            <v>-12000</v>
          </cell>
          <cell r="X35">
            <v>-92000</v>
          </cell>
          <cell r="Y35">
            <v>-148000</v>
          </cell>
          <cell r="Z35">
            <v>-16000</v>
          </cell>
          <cell r="AA35">
            <v>-28000</v>
          </cell>
          <cell r="AB35">
            <v>0</v>
          </cell>
          <cell r="AC35">
            <v>0</v>
          </cell>
          <cell r="AD35">
            <v>-19000</v>
          </cell>
          <cell r="AE35">
            <v>0</v>
          </cell>
          <cell r="AF35">
            <v>-18000</v>
          </cell>
          <cell r="AG35">
            <v>0</v>
          </cell>
          <cell r="AH35">
            <v>0</v>
          </cell>
          <cell r="AI35">
            <v>-25000</v>
          </cell>
          <cell r="AJ35">
            <v>-25000</v>
          </cell>
          <cell r="AK35">
            <v>-25000</v>
          </cell>
          <cell r="AL35">
            <v>-25000</v>
          </cell>
          <cell r="AM35">
            <v>-12500</v>
          </cell>
          <cell r="AN35">
            <v>-12500</v>
          </cell>
          <cell r="AO35">
            <v>-12500</v>
          </cell>
          <cell r="AP35">
            <v>-12500</v>
          </cell>
          <cell r="AQ35">
            <v>-25000</v>
          </cell>
          <cell r="AR35">
            <v>-25000</v>
          </cell>
          <cell r="AS35">
            <v>-25000</v>
          </cell>
          <cell r="AT35">
            <v>-25000</v>
          </cell>
          <cell r="AU35">
            <v>-20000</v>
          </cell>
          <cell r="AV35">
            <v>-30000</v>
          </cell>
          <cell r="AW35">
            <v>-30000</v>
          </cell>
          <cell r="AX35">
            <v>-20000</v>
          </cell>
          <cell r="AY35">
            <v>-20000</v>
          </cell>
          <cell r="AZ35">
            <v>-20000</v>
          </cell>
          <cell r="BA35">
            <v>-20000</v>
          </cell>
          <cell r="BB35">
            <v>-20000</v>
          </cell>
          <cell r="BC35">
            <v>-30000</v>
          </cell>
          <cell r="BD35">
            <v>-30000</v>
          </cell>
          <cell r="BE35">
            <v>-20000</v>
          </cell>
          <cell r="BF35">
            <v>-15000</v>
          </cell>
          <cell r="BH35">
            <v>-268000</v>
          </cell>
          <cell r="BI35">
            <v>-47000</v>
          </cell>
          <cell r="BJ35">
            <v>-18000</v>
          </cell>
          <cell r="BK35">
            <v>-100000</v>
          </cell>
          <cell r="BL35">
            <v>-50000</v>
          </cell>
          <cell r="BM35">
            <v>-100000</v>
          </cell>
          <cell r="BN35">
            <v>-100000</v>
          </cell>
          <cell r="BO35">
            <v>-80000</v>
          </cell>
          <cell r="BP35">
            <v>-95000</v>
          </cell>
          <cell r="BQ35">
            <v>0</v>
          </cell>
          <cell r="BR35">
            <v>0</v>
          </cell>
          <cell r="BS35">
            <v>0</v>
          </cell>
          <cell r="BT35">
            <v>0</v>
          </cell>
        </row>
        <row r="36">
          <cell r="A36" t="str">
            <v>Cable &amp; Wireless</v>
          </cell>
          <cell r="C36">
            <v>0</v>
          </cell>
          <cell r="D36">
            <v>11000</v>
          </cell>
          <cell r="E36">
            <v>0</v>
          </cell>
          <cell r="F36">
            <v>0</v>
          </cell>
          <cell r="G36">
            <v>0</v>
          </cell>
          <cell r="H36">
            <v>189000</v>
          </cell>
          <cell r="I36">
            <v>50000</v>
          </cell>
          <cell r="J36">
            <v>75000</v>
          </cell>
          <cell r="K36">
            <v>25000</v>
          </cell>
          <cell r="L36">
            <v>-100000</v>
          </cell>
          <cell r="M36">
            <v>50000</v>
          </cell>
          <cell r="N36">
            <v>50000</v>
          </cell>
          <cell r="O36">
            <v>0</v>
          </cell>
          <cell r="P36">
            <v>0</v>
          </cell>
          <cell r="Q36">
            <v>0</v>
          </cell>
          <cell r="R36">
            <v>-50000</v>
          </cell>
          <cell r="S36">
            <v>0</v>
          </cell>
          <cell r="T36">
            <v>0</v>
          </cell>
          <cell r="U36">
            <v>0</v>
          </cell>
          <cell r="V36">
            <v>0</v>
          </cell>
          <cell r="W36">
            <v>60000</v>
          </cell>
          <cell r="X36">
            <v>-360000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H36">
            <v>-300000</v>
          </cell>
          <cell r="BI36">
            <v>0</v>
          </cell>
          <cell r="BJ36">
            <v>0</v>
          </cell>
          <cell r="BK36">
            <v>0</v>
          </cell>
          <cell r="BL36">
            <v>0</v>
          </cell>
          <cell r="BM36">
            <v>0</v>
          </cell>
          <cell r="BN36">
            <v>0</v>
          </cell>
          <cell r="BO36">
            <v>0</v>
          </cell>
          <cell r="BP36">
            <v>0</v>
          </cell>
          <cell r="BQ36">
            <v>0</v>
          </cell>
          <cell r="BR36">
            <v>0</v>
          </cell>
          <cell r="BS36">
            <v>0</v>
          </cell>
          <cell r="BT36">
            <v>0</v>
          </cell>
        </row>
        <row r="37">
          <cell r="A37" t="str">
            <v>Qwest</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220000</v>
          </cell>
          <cell r="U37">
            <v>80000</v>
          </cell>
          <cell r="V37">
            <v>80000</v>
          </cell>
          <cell r="W37">
            <v>-38000</v>
          </cell>
          <cell r="X37">
            <v>157000</v>
          </cell>
          <cell r="Y37">
            <v>-125000</v>
          </cell>
          <cell r="Z37">
            <v>0</v>
          </cell>
          <cell r="AA37">
            <v>211000</v>
          </cell>
          <cell r="AB37">
            <v>-185000</v>
          </cell>
          <cell r="AC37">
            <v>-200000</v>
          </cell>
          <cell r="AD37">
            <v>-200000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H37">
            <v>-6000</v>
          </cell>
          <cell r="BI37">
            <v>-374000</v>
          </cell>
          <cell r="BJ37">
            <v>0</v>
          </cell>
          <cell r="BK37">
            <v>0</v>
          </cell>
          <cell r="BL37">
            <v>0</v>
          </cell>
          <cell r="BM37">
            <v>0</v>
          </cell>
          <cell r="BN37">
            <v>0</v>
          </cell>
          <cell r="BO37">
            <v>0</v>
          </cell>
          <cell r="BP37">
            <v>0</v>
          </cell>
          <cell r="BQ37">
            <v>0</v>
          </cell>
          <cell r="BR37">
            <v>0</v>
          </cell>
          <cell r="BS37">
            <v>0</v>
          </cell>
          <cell r="BT37">
            <v>0</v>
          </cell>
        </row>
        <row r="38">
          <cell r="A38" t="str">
            <v>PeoplePC</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28000</v>
          </cell>
          <cell r="W38">
            <v>47000</v>
          </cell>
          <cell r="X38">
            <v>87000</v>
          </cell>
          <cell r="Y38">
            <v>138000</v>
          </cell>
          <cell r="Z38">
            <v>130000</v>
          </cell>
          <cell r="AA38">
            <v>66000</v>
          </cell>
          <cell r="AB38">
            <v>55000</v>
          </cell>
          <cell r="AC38">
            <v>14000</v>
          </cell>
          <cell r="AD38">
            <v>17000</v>
          </cell>
          <cell r="AE38">
            <v>6000</v>
          </cell>
          <cell r="AF38">
            <v>-28000</v>
          </cell>
          <cell r="AG38">
            <v>-560000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H38">
            <v>402000</v>
          </cell>
          <cell r="BI38">
            <v>152000</v>
          </cell>
          <cell r="BJ38">
            <v>-582000</v>
          </cell>
          <cell r="BK38">
            <v>0</v>
          </cell>
          <cell r="BL38">
            <v>0</v>
          </cell>
          <cell r="BM38">
            <v>0</v>
          </cell>
          <cell r="BN38">
            <v>0</v>
          </cell>
          <cell r="BO38">
            <v>0</v>
          </cell>
          <cell r="BP38">
            <v>0</v>
          </cell>
          <cell r="BQ38">
            <v>0</v>
          </cell>
          <cell r="BR38">
            <v>0</v>
          </cell>
          <cell r="BS38">
            <v>0</v>
          </cell>
          <cell r="BT38">
            <v>0</v>
          </cell>
        </row>
        <row r="39">
          <cell r="A39" t="str">
            <v>RCN.com</v>
          </cell>
          <cell r="C39">
            <v>0</v>
          </cell>
          <cell r="D39">
            <v>0</v>
          </cell>
          <cell r="E39">
            <v>0</v>
          </cell>
          <cell r="F39">
            <v>0</v>
          </cell>
          <cell r="G39">
            <v>0</v>
          </cell>
          <cell r="H39">
            <v>65000</v>
          </cell>
          <cell r="I39">
            <v>36000</v>
          </cell>
          <cell r="J39">
            <v>84000</v>
          </cell>
          <cell r="K39">
            <v>10000</v>
          </cell>
          <cell r="L39">
            <v>31000</v>
          </cell>
          <cell r="M39">
            <v>39000</v>
          </cell>
          <cell r="N39">
            <v>35000</v>
          </cell>
          <cell r="O39">
            <v>70271</v>
          </cell>
          <cell r="P39">
            <v>28289</v>
          </cell>
          <cell r="Q39">
            <v>71873</v>
          </cell>
          <cell r="R39">
            <v>21200</v>
          </cell>
          <cell r="S39">
            <v>14547</v>
          </cell>
          <cell r="T39">
            <v>2812</v>
          </cell>
          <cell r="U39">
            <v>26115</v>
          </cell>
          <cell r="V39">
            <v>-11379</v>
          </cell>
          <cell r="W39">
            <v>-23233</v>
          </cell>
          <cell r="X39">
            <v>-12441</v>
          </cell>
          <cell r="Y39">
            <v>-15293</v>
          </cell>
          <cell r="Z39">
            <v>-18796</v>
          </cell>
          <cell r="AA39">
            <v>-21883</v>
          </cell>
          <cell r="AB39">
            <v>-26559</v>
          </cell>
          <cell r="AC39">
            <v>-20771</v>
          </cell>
          <cell r="AD39">
            <v>-23120</v>
          </cell>
          <cell r="AE39">
            <v>-30162</v>
          </cell>
          <cell r="AF39">
            <v>-19798</v>
          </cell>
          <cell r="AG39">
            <v>-14910</v>
          </cell>
          <cell r="AH39">
            <v>-15617</v>
          </cell>
          <cell r="AI39">
            <v>-13895</v>
          </cell>
          <cell r="AJ39">
            <v>-58961</v>
          </cell>
          <cell r="AK39">
            <v>117</v>
          </cell>
          <cell r="AL39">
            <v>-15000</v>
          </cell>
          <cell r="AM39">
            <v>-25000</v>
          </cell>
          <cell r="AN39">
            <v>-25000</v>
          </cell>
          <cell r="AO39">
            <v>-25000</v>
          </cell>
          <cell r="AP39">
            <v>-25000</v>
          </cell>
          <cell r="AQ39">
            <v>-25000</v>
          </cell>
          <cell r="AR39">
            <v>-15000</v>
          </cell>
          <cell r="AS39">
            <v>-15000</v>
          </cell>
          <cell r="AT39">
            <v>-15000</v>
          </cell>
          <cell r="AU39">
            <v>-10000</v>
          </cell>
          <cell r="AV39">
            <v>-10000</v>
          </cell>
          <cell r="AW39">
            <v>-3406</v>
          </cell>
          <cell r="AX39">
            <v>0</v>
          </cell>
          <cell r="AY39">
            <v>0</v>
          </cell>
          <cell r="AZ39">
            <v>0</v>
          </cell>
          <cell r="BA39">
            <v>0</v>
          </cell>
          <cell r="BB39">
            <v>0</v>
          </cell>
          <cell r="BC39">
            <v>0</v>
          </cell>
          <cell r="BD39">
            <v>0</v>
          </cell>
          <cell r="BE39">
            <v>0</v>
          </cell>
          <cell r="BF39">
            <v>0</v>
          </cell>
          <cell r="BH39">
            <v>-69763</v>
          </cell>
          <cell r="BI39">
            <v>-92333</v>
          </cell>
          <cell r="BJ39">
            <v>-80487</v>
          </cell>
          <cell r="BK39">
            <v>-87739</v>
          </cell>
          <cell r="BL39">
            <v>-100000</v>
          </cell>
          <cell r="BM39">
            <v>-70000</v>
          </cell>
          <cell r="BN39">
            <v>-23406</v>
          </cell>
          <cell r="BO39">
            <v>0</v>
          </cell>
          <cell r="BP39">
            <v>0</v>
          </cell>
          <cell r="BQ39">
            <v>0</v>
          </cell>
          <cell r="BR39">
            <v>0</v>
          </cell>
          <cell r="BS39">
            <v>0</v>
          </cell>
          <cell r="BT39">
            <v>0</v>
          </cell>
        </row>
        <row r="40">
          <cell r="A40" t="str">
            <v>Internet America</v>
          </cell>
          <cell r="C40">
            <v>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100000</v>
          </cell>
          <cell r="U40">
            <v>5000</v>
          </cell>
          <cell r="V40">
            <v>42000</v>
          </cell>
          <cell r="W40">
            <v>6000</v>
          </cell>
          <cell r="X40">
            <v>-1000</v>
          </cell>
          <cell r="Y40">
            <v>0</v>
          </cell>
          <cell r="Z40">
            <v>1000</v>
          </cell>
          <cell r="AA40">
            <v>-6000</v>
          </cell>
          <cell r="AB40">
            <v>0</v>
          </cell>
          <cell r="AC40">
            <v>1000</v>
          </cell>
          <cell r="AD40">
            <v>-6000</v>
          </cell>
          <cell r="AE40">
            <v>-5000</v>
          </cell>
          <cell r="AF40">
            <v>-12000</v>
          </cell>
          <cell r="AG40">
            <v>-7000</v>
          </cell>
          <cell r="AH40">
            <v>-7000</v>
          </cell>
          <cell r="AI40">
            <v>-8000</v>
          </cell>
          <cell r="AJ40">
            <v>-21000</v>
          </cell>
          <cell r="AK40">
            <v>-6000</v>
          </cell>
          <cell r="AL40">
            <v>-15000</v>
          </cell>
          <cell r="AM40">
            <v>-7500</v>
          </cell>
          <cell r="AN40">
            <v>-7500</v>
          </cell>
          <cell r="AO40">
            <v>-7500</v>
          </cell>
          <cell r="AP40">
            <v>-7500</v>
          </cell>
          <cell r="AQ40">
            <v>-7500</v>
          </cell>
          <cell r="AR40">
            <v>-7500</v>
          </cell>
          <cell r="AS40">
            <v>-7500</v>
          </cell>
          <cell r="AT40">
            <v>-7500</v>
          </cell>
          <cell r="AU40">
            <v>-1000</v>
          </cell>
          <cell r="AV40">
            <v>0</v>
          </cell>
          <cell r="AW40">
            <v>0</v>
          </cell>
          <cell r="AX40">
            <v>0</v>
          </cell>
          <cell r="AY40">
            <v>0</v>
          </cell>
          <cell r="AZ40">
            <v>0</v>
          </cell>
          <cell r="BA40">
            <v>0</v>
          </cell>
          <cell r="BB40">
            <v>0</v>
          </cell>
          <cell r="BC40">
            <v>0</v>
          </cell>
          <cell r="BD40">
            <v>0</v>
          </cell>
          <cell r="BE40">
            <v>0</v>
          </cell>
          <cell r="BF40">
            <v>0</v>
          </cell>
          <cell r="BH40">
            <v>6000</v>
          </cell>
          <cell r="BI40">
            <v>-11000</v>
          </cell>
          <cell r="BJ40">
            <v>-31000</v>
          </cell>
          <cell r="BK40">
            <v>-50000</v>
          </cell>
          <cell r="BL40">
            <v>-30000</v>
          </cell>
          <cell r="BM40">
            <v>-30000</v>
          </cell>
          <cell r="BN40">
            <v>-1000</v>
          </cell>
          <cell r="BO40">
            <v>0</v>
          </cell>
          <cell r="BP40">
            <v>0</v>
          </cell>
          <cell r="BQ40">
            <v>0</v>
          </cell>
          <cell r="BR40">
            <v>0</v>
          </cell>
          <cell r="BS40">
            <v>0</v>
          </cell>
          <cell r="BT40">
            <v>0</v>
          </cell>
        </row>
        <row r="41">
          <cell r="A41" t="str">
            <v>Volaris</v>
          </cell>
          <cell r="C41">
            <v>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45000</v>
          </cell>
          <cell r="W41">
            <v>45000</v>
          </cell>
          <cell r="X41">
            <v>45000</v>
          </cell>
          <cell r="Y41">
            <v>45000</v>
          </cell>
          <cell r="Z41">
            <v>45000</v>
          </cell>
          <cell r="AA41">
            <v>25000</v>
          </cell>
          <cell r="AB41">
            <v>0</v>
          </cell>
          <cell r="AC41">
            <v>0</v>
          </cell>
          <cell r="AD41">
            <v>0</v>
          </cell>
          <cell r="AE41">
            <v>0</v>
          </cell>
          <cell r="AF41">
            <v>-10000</v>
          </cell>
          <cell r="AG41">
            <v>-40000</v>
          </cell>
          <cell r="AH41">
            <v>-50000</v>
          </cell>
          <cell r="AI41">
            <v>-150000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H41">
            <v>180000</v>
          </cell>
          <cell r="BI41">
            <v>25000</v>
          </cell>
          <cell r="BJ41">
            <v>-100000</v>
          </cell>
          <cell r="BK41">
            <v>-150000</v>
          </cell>
          <cell r="BL41">
            <v>0</v>
          </cell>
          <cell r="BM41">
            <v>0</v>
          </cell>
          <cell r="BN41">
            <v>0</v>
          </cell>
          <cell r="BO41">
            <v>0</v>
          </cell>
          <cell r="BP41">
            <v>0</v>
          </cell>
          <cell r="BQ41">
            <v>0</v>
          </cell>
          <cell r="BR41">
            <v>0</v>
          </cell>
          <cell r="BS41">
            <v>0</v>
          </cell>
          <cell r="BT41">
            <v>0</v>
          </cell>
        </row>
        <row r="42">
          <cell r="A42" t="str">
            <v>Voyager.net (CoreComm)</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425000</v>
          </cell>
          <cell r="W42">
            <v>0</v>
          </cell>
          <cell r="X42">
            <v>0</v>
          </cell>
          <cell r="Y42">
            <v>0</v>
          </cell>
          <cell r="Z42">
            <v>0</v>
          </cell>
          <cell r="AA42">
            <v>-25000</v>
          </cell>
          <cell r="AB42">
            <v>-24000</v>
          </cell>
          <cell r="AC42">
            <v>-24400</v>
          </cell>
          <cell r="AD42">
            <v>-19100</v>
          </cell>
          <cell r="AE42">
            <v>-25300</v>
          </cell>
          <cell r="AF42">
            <v>-17100</v>
          </cell>
          <cell r="AG42">
            <v>-11600</v>
          </cell>
          <cell r="AH42">
            <v>-1500</v>
          </cell>
          <cell r="AI42">
            <v>-3300</v>
          </cell>
          <cell r="AJ42">
            <v>-7900</v>
          </cell>
          <cell r="AK42">
            <v>-11000</v>
          </cell>
          <cell r="AL42">
            <v>-10000</v>
          </cell>
          <cell r="AM42">
            <v>-10000</v>
          </cell>
          <cell r="AN42">
            <v>-10000</v>
          </cell>
          <cell r="AO42">
            <v>-10000</v>
          </cell>
          <cell r="AP42">
            <v>-10000</v>
          </cell>
          <cell r="AQ42">
            <v>-10000</v>
          </cell>
          <cell r="AR42">
            <v>-10000</v>
          </cell>
          <cell r="AS42">
            <v>-10000</v>
          </cell>
          <cell r="AT42">
            <v>-10000</v>
          </cell>
          <cell r="AU42">
            <v>-10000</v>
          </cell>
          <cell r="AV42">
            <v>-10000</v>
          </cell>
          <cell r="AW42">
            <v>-10000</v>
          </cell>
          <cell r="AX42">
            <v>-10000</v>
          </cell>
          <cell r="AY42">
            <v>-10000</v>
          </cell>
          <cell r="AZ42">
            <v>-10000</v>
          </cell>
          <cell r="BA42">
            <v>-10000</v>
          </cell>
          <cell r="BB42">
            <v>-10000</v>
          </cell>
          <cell r="BC42">
            <v>-22000</v>
          </cell>
          <cell r="BD42">
            <v>-22000</v>
          </cell>
          <cell r="BE42">
            <v>-22000</v>
          </cell>
          <cell r="BF42">
            <v>-18800</v>
          </cell>
          <cell r="BH42">
            <v>0</v>
          </cell>
          <cell r="BI42">
            <v>-92500</v>
          </cell>
          <cell r="BJ42">
            <v>-55500</v>
          </cell>
          <cell r="BK42">
            <v>-32200</v>
          </cell>
          <cell r="BL42">
            <v>-40000</v>
          </cell>
          <cell r="BM42">
            <v>-40000</v>
          </cell>
          <cell r="BN42">
            <v>-40000</v>
          </cell>
          <cell r="BO42">
            <v>-40000</v>
          </cell>
          <cell r="BP42">
            <v>-84800</v>
          </cell>
          <cell r="BQ42">
            <v>0</v>
          </cell>
          <cell r="BR42">
            <v>0</v>
          </cell>
          <cell r="BS42">
            <v>0</v>
          </cell>
          <cell r="BT42">
            <v>0</v>
          </cell>
        </row>
        <row r="43">
          <cell r="A43" t="str">
            <v>Other</v>
          </cell>
          <cell r="C43">
            <v>0</v>
          </cell>
          <cell r="D43">
            <v>0</v>
          </cell>
          <cell r="E43">
            <v>0</v>
          </cell>
          <cell r="F43">
            <v>0</v>
          </cell>
          <cell r="G43">
            <v>0</v>
          </cell>
          <cell r="H43">
            <v>0</v>
          </cell>
          <cell r="I43">
            <v>0</v>
          </cell>
          <cell r="J43">
            <v>0</v>
          </cell>
          <cell r="K43">
            <v>0</v>
          </cell>
          <cell r="L43">
            <v>0</v>
          </cell>
          <cell r="M43">
            <v>175000</v>
          </cell>
          <cell r="N43">
            <v>0</v>
          </cell>
          <cell r="O43">
            <v>425000</v>
          </cell>
          <cell r="P43">
            <v>150000</v>
          </cell>
          <cell r="Q43">
            <v>2066750.0668622926</v>
          </cell>
          <cell r="R43">
            <v>250000</v>
          </cell>
          <cell r="S43">
            <v>250000</v>
          </cell>
          <cell r="T43">
            <v>250000</v>
          </cell>
          <cell r="U43">
            <v>250000</v>
          </cell>
          <cell r="V43">
            <v>250000</v>
          </cell>
          <cell r="W43">
            <v>250000</v>
          </cell>
          <cell r="X43">
            <v>250000</v>
          </cell>
          <cell r="Y43">
            <v>150000</v>
          </cell>
          <cell r="Z43">
            <v>150000</v>
          </cell>
          <cell r="AA43">
            <v>150000</v>
          </cell>
          <cell r="AB43">
            <v>150000</v>
          </cell>
          <cell r="AC43">
            <v>150000</v>
          </cell>
          <cell r="AD43">
            <v>150000</v>
          </cell>
          <cell r="AE43">
            <v>175000</v>
          </cell>
          <cell r="AF43">
            <v>175000</v>
          </cell>
          <cell r="AG43">
            <v>175000</v>
          </cell>
          <cell r="AH43">
            <v>6441157.4167798981</v>
          </cell>
          <cell r="AI43">
            <v>-350000</v>
          </cell>
          <cell r="AJ43">
            <v>-1000000</v>
          </cell>
          <cell r="AK43">
            <v>-1000000</v>
          </cell>
          <cell r="AL43">
            <v>-3069377.5621308535</v>
          </cell>
          <cell r="AM43">
            <v>-75000</v>
          </cell>
          <cell r="AN43">
            <v>-75000</v>
          </cell>
          <cell r="AO43">
            <v>-75000</v>
          </cell>
          <cell r="AP43">
            <v>-1578176.32190568</v>
          </cell>
          <cell r="AQ43">
            <v>-200000</v>
          </cell>
          <cell r="AR43">
            <v>-200000</v>
          </cell>
          <cell r="AS43">
            <v>-200000</v>
          </cell>
          <cell r="AT43">
            <v>-200000</v>
          </cell>
          <cell r="AU43">
            <v>-200000</v>
          </cell>
          <cell r="AV43">
            <v>-200000</v>
          </cell>
          <cell r="AW43">
            <v>-150000</v>
          </cell>
          <cell r="AX43">
            <v>-150000</v>
          </cell>
          <cell r="AY43">
            <v>-150000</v>
          </cell>
          <cell r="AZ43">
            <v>-356035.35996056581</v>
          </cell>
          <cell r="BA43">
            <v>-320431.82396450918</v>
          </cell>
          <cell r="BB43">
            <v>-288388.64156805817</v>
          </cell>
          <cell r="BC43">
            <v>-64887.444352813065</v>
          </cell>
          <cell r="BD43">
            <v>-64887.444352813065</v>
          </cell>
          <cell r="BE43">
            <v>-64887.444352813065</v>
          </cell>
          <cell r="BF43">
            <v>-64887.444352813065</v>
          </cell>
          <cell r="BH43">
            <v>800000</v>
          </cell>
          <cell r="BI43">
            <v>600000</v>
          </cell>
          <cell r="BJ43">
            <v>6966157.4167798981</v>
          </cell>
          <cell r="BK43">
            <v>-5419377.5621308535</v>
          </cell>
          <cell r="BL43">
            <v>-1803176.32190568</v>
          </cell>
          <cell r="BM43">
            <v>-800000</v>
          </cell>
          <cell r="BN43">
            <v>-700000</v>
          </cell>
          <cell r="BO43">
            <v>-1114855.8254931332</v>
          </cell>
          <cell r="BP43">
            <v>-259549.77741125226</v>
          </cell>
          <cell r="BQ43">
            <v>-233594.79967012722</v>
          </cell>
          <cell r="BR43">
            <v>-210235.31970311445</v>
          </cell>
          <cell r="BS43">
            <v>-189211.78773280303</v>
          </cell>
          <cell r="BT43">
            <v>-170290.60895952256</v>
          </cell>
        </row>
        <row r="44">
          <cell r="C44" t="str">
            <v>_________</v>
          </cell>
          <cell r="D44" t="str">
            <v>_________</v>
          </cell>
          <cell r="E44" t="str">
            <v>_________</v>
          </cell>
          <cell r="F44" t="str">
            <v>_________</v>
          </cell>
          <cell r="G44" t="str">
            <v>_________</v>
          </cell>
          <cell r="H44" t="str">
            <v>_________</v>
          </cell>
          <cell r="I44" t="str">
            <v>_________</v>
          </cell>
          <cell r="J44" t="str">
            <v>_________</v>
          </cell>
          <cell r="K44" t="str">
            <v>_________</v>
          </cell>
          <cell r="L44" t="str">
            <v>_________</v>
          </cell>
          <cell r="M44" t="str">
            <v>_________</v>
          </cell>
          <cell r="N44" t="str">
            <v>_________</v>
          </cell>
          <cell r="O44" t="str">
            <v>_________</v>
          </cell>
          <cell r="P44" t="str">
            <v>_________</v>
          </cell>
          <cell r="Q44" t="str">
            <v>_________</v>
          </cell>
          <cell r="R44" t="str">
            <v>_________</v>
          </cell>
          <cell r="S44" t="str">
            <v>_________</v>
          </cell>
          <cell r="T44" t="str">
            <v>_________</v>
          </cell>
          <cell r="U44" t="str">
            <v>_________</v>
          </cell>
          <cell r="V44" t="str">
            <v>_________</v>
          </cell>
          <cell r="W44" t="str">
            <v>_________</v>
          </cell>
          <cell r="X44" t="str">
            <v>_________</v>
          </cell>
          <cell r="Y44" t="str">
            <v>_________</v>
          </cell>
          <cell r="Z44" t="str">
            <v>_________</v>
          </cell>
          <cell r="AA44" t="str">
            <v>_________</v>
          </cell>
          <cell r="AB44" t="str">
            <v>_________</v>
          </cell>
          <cell r="AC44" t="str">
            <v>_________</v>
          </cell>
          <cell r="AD44" t="str">
            <v>_________</v>
          </cell>
          <cell r="AE44" t="str">
            <v>_________</v>
          </cell>
          <cell r="AF44" t="str">
            <v>_________</v>
          </cell>
          <cell r="AG44" t="str">
            <v>_________</v>
          </cell>
          <cell r="AH44" t="str">
            <v>_________</v>
          </cell>
          <cell r="AI44" t="str">
            <v>_________</v>
          </cell>
          <cell r="AJ44" t="str">
            <v>_________</v>
          </cell>
          <cell r="AK44" t="str">
            <v>_________</v>
          </cell>
          <cell r="AL44" t="str">
            <v>_________</v>
          </cell>
          <cell r="AM44" t="str">
            <v>_________</v>
          </cell>
          <cell r="AN44" t="str">
            <v>_________</v>
          </cell>
          <cell r="AO44" t="str">
            <v>_________</v>
          </cell>
          <cell r="AP44" t="str">
            <v>_________</v>
          </cell>
          <cell r="AQ44" t="str">
            <v>_________</v>
          </cell>
          <cell r="AR44" t="str">
            <v>_________</v>
          </cell>
          <cell r="AS44" t="str">
            <v>_________</v>
          </cell>
          <cell r="AT44" t="str">
            <v>_________</v>
          </cell>
          <cell r="AU44" t="str">
            <v>_________</v>
          </cell>
          <cell r="AV44" t="str">
            <v>_________</v>
          </cell>
          <cell r="AW44" t="str">
            <v>_________</v>
          </cell>
          <cell r="AX44" t="str">
            <v>_________</v>
          </cell>
          <cell r="AY44" t="str">
            <v>_________</v>
          </cell>
          <cell r="AZ44" t="str">
            <v>_________</v>
          </cell>
          <cell r="BA44" t="str">
            <v>_________</v>
          </cell>
          <cell r="BB44" t="str">
            <v>_________</v>
          </cell>
          <cell r="BC44" t="str">
            <v>_________</v>
          </cell>
          <cell r="BD44" t="str">
            <v>_________</v>
          </cell>
          <cell r="BE44" t="str">
            <v>_________</v>
          </cell>
          <cell r="BF44" t="str">
            <v>_________</v>
          </cell>
          <cell r="BH44" t="str">
            <v>_________</v>
          </cell>
          <cell r="BI44" t="str">
            <v>_________</v>
          </cell>
          <cell r="BJ44" t="str">
            <v>_________</v>
          </cell>
          <cell r="BK44" t="str">
            <v>_________</v>
          </cell>
          <cell r="BL44" t="str">
            <v>_________</v>
          </cell>
          <cell r="BM44" t="str">
            <v>_________</v>
          </cell>
          <cell r="BN44" t="str">
            <v>_________</v>
          </cell>
          <cell r="BO44" t="str">
            <v>_________</v>
          </cell>
          <cell r="BP44" t="str">
            <v>_________</v>
          </cell>
          <cell r="BQ44" t="str">
            <v>_________</v>
          </cell>
          <cell r="BR44" t="str">
            <v>_________</v>
          </cell>
          <cell r="BS44" t="str">
            <v>_________</v>
          </cell>
          <cell r="BT44" t="str">
            <v>_________</v>
          </cell>
        </row>
        <row r="45">
          <cell r="A45" t="str">
            <v>Total</v>
          </cell>
          <cell r="C45">
            <v>880000</v>
          </cell>
          <cell r="D45">
            <v>1793000</v>
          </cell>
          <cell r="E45">
            <v>1260000</v>
          </cell>
          <cell r="F45">
            <v>1040000</v>
          </cell>
          <cell r="G45">
            <v>1960000</v>
          </cell>
          <cell r="H45">
            <v>1305000</v>
          </cell>
          <cell r="I45">
            <v>443000</v>
          </cell>
          <cell r="J45">
            <v>1554000</v>
          </cell>
          <cell r="K45">
            <v>1395800</v>
          </cell>
          <cell r="L45">
            <v>764200</v>
          </cell>
          <cell r="M45">
            <v>442000</v>
          </cell>
          <cell r="N45">
            <v>1619000</v>
          </cell>
          <cell r="O45">
            <v>-1370729</v>
          </cell>
          <cell r="P45">
            <v>801289</v>
          </cell>
          <cell r="Q45">
            <v>4004623.0668622926</v>
          </cell>
          <cell r="R45">
            <v>2306200</v>
          </cell>
          <cell r="S45">
            <v>3444701</v>
          </cell>
          <cell r="T45">
            <v>1800618</v>
          </cell>
          <cell r="U45">
            <v>2728415</v>
          </cell>
          <cell r="V45">
            <v>4495041</v>
          </cell>
          <cell r="W45">
            <v>1920647</v>
          </cell>
          <cell r="X45">
            <v>1582819</v>
          </cell>
          <cell r="Y45">
            <v>1313707</v>
          </cell>
          <cell r="Z45">
            <v>2066454</v>
          </cell>
          <cell r="AA45">
            <v>1659717</v>
          </cell>
          <cell r="AB45">
            <v>2065471</v>
          </cell>
          <cell r="AC45">
            <v>554489</v>
          </cell>
          <cell r="AD45">
            <v>918780</v>
          </cell>
          <cell r="AE45">
            <v>-1974862</v>
          </cell>
          <cell r="AF45">
            <v>-3834738</v>
          </cell>
          <cell r="AG45">
            <v>58110</v>
          </cell>
          <cell r="AH45">
            <v>5975910.4167798981</v>
          </cell>
          <cell r="AI45">
            <v>-1192205</v>
          </cell>
          <cell r="AJ45">
            <v>-1287661</v>
          </cell>
          <cell r="AK45">
            <v>-2760863</v>
          </cell>
          <cell r="AL45">
            <v>-2907817.5621308535</v>
          </cell>
          <cell r="AM45">
            <v>-851380</v>
          </cell>
          <cell r="AN45">
            <v>-1147000</v>
          </cell>
          <cell r="AO45">
            <v>-1449000</v>
          </cell>
          <cell r="AP45">
            <v>-2607176.32190568</v>
          </cell>
          <cell r="AQ45">
            <v>-1591500</v>
          </cell>
          <cell r="AR45">
            <v>-1915000</v>
          </cell>
          <cell r="AS45">
            <v>-1541000</v>
          </cell>
          <cell r="AT45">
            <v>-1697500</v>
          </cell>
          <cell r="AU45">
            <v>-1504000</v>
          </cell>
          <cell r="AV45">
            <v>-2180000</v>
          </cell>
          <cell r="AW45">
            <v>-2625406</v>
          </cell>
          <cell r="AX45">
            <v>-2332000</v>
          </cell>
          <cell r="AY45">
            <v>-1339227.8127286024</v>
          </cell>
          <cell r="AZ45">
            <v>-1654035.3599605658</v>
          </cell>
          <cell r="BA45">
            <v>-1466391.8239645092</v>
          </cell>
          <cell r="BB45">
            <v>-1074048.6415680582</v>
          </cell>
          <cell r="BC45">
            <v>-1072887.4443528131</v>
          </cell>
          <cell r="BD45">
            <v>-826887.44435281307</v>
          </cell>
          <cell r="BE45">
            <v>-706887.44435281307</v>
          </cell>
          <cell r="BF45">
            <v>-598687.44435281307</v>
          </cell>
          <cell r="BH45">
            <v>6883627</v>
          </cell>
          <cell r="BI45">
            <v>5198457</v>
          </cell>
          <cell r="BJ45">
            <v>224420.41677989811</v>
          </cell>
          <cell r="BK45">
            <v>-8148546.5621308535</v>
          </cell>
          <cell r="BL45">
            <v>-6054556.32190568</v>
          </cell>
          <cell r="BM45">
            <v>-6745000</v>
          </cell>
          <cell r="BN45">
            <v>-8641406</v>
          </cell>
          <cell r="BO45">
            <v>-5533703.6382217351</v>
          </cell>
          <cell r="BP45">
            <v>-3205349.7774112523</v>
          </cell>
          <cell r="BQ45">
            <v>-1813594.7996701272</v>
          </cell>
          <cell r="BR45">
            <v>-1630235.3197031145</v>
          </cell>
          <cell r="BS45">
            <v>-1061211.787732803</v>
          </cell>
          <cell r="BT45">
            <v>-773890.60895952256</v>
          </cell>
        </row>
        <row r="47">
          <cell r="A47" t="str">
            <v>Market Share</v>
          </cell>
        </row>
        <row r="48">
          <cell r="A48" t="str">
            <v>America Online (1)</v>
          </cell>
          <cell r="V48">
            <v>0.44685494551948612</v>
          </cell>
          <cell r="W48">
            <v>0.45463715846502167</v>
          </cell>
          <cell r="X48">
            <v>0.45501549565876209</v>
          </cell>
          <cell r="Y48">
            <v>0.46146398389444959</v>
          </cell>
          <cell r="Z48">
            <v>0.46559039264366431</v>
          </cell>
          <cell r="AA48">
            <v>0.47252543171882916</v>
          </cell>
          <cell r="AB48">
            <v>0.46472846862497869</v>
          </cell>
          <cell r="AC48">
            <v>0.47323301178296745</v>
          </cell>
          <cell r="AD48">
            <v>0.47772171777454009</v>
          </cell>
          <cell r="AE48">
            <v>0.51234580439700905</v>
          </cell>
          <cell r="AF48">
            <v>0.47480210125752492</v>
          </cell>
          <cell r="AG48">
            <v>0.49457797185936614</v>
          </cell>
          <cell r="AH48">
            <v>0.42751588092406345</v>
          </cell>
          <cell r="AI48">
            <v>0.42779510597665998</v>
          </cell>
          <cell r="AJ48">
            <v>0.42515435233399645</v>
          </cell>
          <cell r="AK48">
            <v>0.43354065782839674</v>
          </cell>
          <cell r="AL48">
            <v>0.47335629944370761</v>
          </cell>
          <cell r="AM48">
            <v>0.47604317666341123</v>
          </cell>
          <cell r="AN48">
            <v>0.47219618989797085</v>
          </cell>
          <cell r="AO48">
            <v>0.4691946990234338</v>
          </cell>
          <cell r="AP48">
            <v>0.48652249832360628</v>
          </cell>
          <cell r="AQ48">
            <v>0.48868377667809698</v>
          </cell>
          <cell r="AR48">
            <v>0.48054620212660115</v>
          </cell>
          <cell r="AS48">
            <v>0.4753887739155469</v>
          </cell>
          <cell r="AT48">
            <v>0.46963924137919938</v>
          </cell>
          <cell r="AU48">
            <v>0.46175114012424512</v>
          </cell>
          <cell r="AV48">
            <v>0.45026421426481034</v>
          </cell>
          <cell r="AW48">
            <v>0.41893675110103579</v>
          </cell>
          <cell r="AX48">
            <v>0.37895067741949107</v>
          </cell>
          <cell r="AY48">
            <v>0.376106843656975</v>
          </cell>
          <cell r="AZ48">
            <v>0.37849992385873588</v>
          </cell>
          <cell r="BA48">
            <v>0.38005474730834682</v>
          </cell>
          <cell r="BB48">
            <v>0.39630366575357179</v>
          </cell>
          <cell r="BC48">
            <v>0.4052607485116142</v>
          </cell>
          <cell r="BD48">
            <v>0.42313989939054086</v>
          </cell>
          <cell r="BE48">
            <v>0.43914212397489488</v>
          </cell>
          <cell r="BF48">
            <v>0.4528965564247861</v>
          </cell>
          <cell r="BH48">
            <v>0.46559039264366431</v>
          </cell>
          <cell r="BI48">
            <v>0.47772171777454009</v>
          </cell>
          <cell r="BJ48">
            <v>0.42751588092406345</v>
          </cell>
          <cell r="BK48">
            <v>0.47335629944370761</v>
          </cell>
          <cell r="BL48">
            <v>0.48652249832360628</v>
          </cell>
          <cell r="BM48">
            <v>0.46963924137919938</v>
          </cell>
          <cell r="BN48">
            <v>0.37895067741949107</v>
          </cell>
          <cell r="BO48">
            <v>0.39630366575357179</v>
          </cell>
          <cell r="BP48">
            <v>0.4528965564247861</v>
          </cell>
          <cell r="BQ48">
            <v>0.48493590311846685</v>
          </cell>
          <cell r="BR48">
            <v>0.52547741362192613</v>
          </cell>
          <cell r="BS48">
            <v>0.56739598326902274</v>
          </cell>
          <cell r="BT48">
            <v>0.61143178519171959</v>
          </cell>
        </row>
        <row r="49">
          <cell r="A49" t="str">
            <v>MSN Internet Access</v>
          </cell>
          <cell r="V49">
            <v>3.1690566491617556E-2</v>
          </cell>
          <cell r="W49">
            <v>3.7700941241178544E-2</v>
          </cell>
          <cell r="X49">
            <v>4.5927417588547279E-2</v>
          </cell>
          <cell r="Y49">
            <v>5.6228038909157875E-2</v>
          </cell>
          <cell r="Z49">
            <v>6.7039428133958412E-2</v>
          </cell>
          <cell r="AA49">
            <v>8.6189246207321712E-2</v>
          </cell>
          <cell r="AB49">
            <v>0.11346060971325891</v>
          </cell>
          <cell r="AC49">
            <v>0.12237539934290326</v>
          </cell>
          <cell r="AD49">
            <v>0.1301347100724565</v>
          </cell>
          <cell r="AE49">
            <v>0.1407030313601475</v>
          </cell>
          <cell r="AF49">
            <v>0.14839604693950259</v>
          </cell>
          <cell r="AG49">
            <v>0.1436757160434213</v>
          </cell>
          <cell r="AH49">
            <v>0.12257671200935542</v>
          </cell>
          <cell r="AI49">
            <v>0.12147701972745147</v>
          </cell>
          <cell r="AJ49">
            <v>0.13628892577581161</v>
          </cell>
          <cell r="AK49">
            <v>0.12463296292465852</v>
          </cell>
          <cell r="AL49">
            <v>0.12373847458711724</v>
          </cell>
          <cell r="AM49">
            <v>0.11172441901284141</v>
          </cell>
          <cell r="AN49">
            <v>0.10743087918313622</v>
          </cell>
          <cell r="AO49">
            <v>9.850496443585903E-2</v>
          </cell>
          <cell r="AP49">
            <v>9.7304499664721253E-2</v>
          </cell>
          <cell r="AQ49">
            <v>8.7264960121088753E-2</v>
          </cell>
          <cell r="AR49">
            <v>8.3171458060373279E-2</v>
          </cell>
          <cell r="AS49">
            <v>8.4082368175538907E-2</v>
          </cell>
          <cell r="AT49">
            <v>8.2122708875051256E-2</v>
          </cell>
          <cell r="AU49">
            <v>8.2970907991075302E-2</v>
          </cell>
          <cell r="AV49">
            <v>8.2222160865747976E-2</v>
          </cell>
          <cell r="AW49">
            <v>8.2914565322079997E-2</v>
          </cell>
          <cell r="AX49">
            <v>8.7450156327574857E-2</v>
          </cell>
          <cell r="AY49">
            <v>7.794667349127328E-2</v>
          </cell>
          <cell r="AZ49">
            <v>6.8221004842857355E-2</v>
          </cell>
          <cell r="BA49">
            <v>6.2021278670679726E-2</v>
          </cell>
          <cell r="BB49">
            <v>5.3158088970211993E-2</v>
          </cell>
          <cell r="BC49">
            <v>4.2929010568147304E-2</v>
          </cell>
          <cell r="BD49">
            <v>2.2814251937169478E-2</v>
          </cell>
          <cell r="BE49">
            <v>8.0367842791396853E-3</v>
          </cell>
          <cell r="BF49">
            <v>0</v>
          </cell>
          <cell r="BH49">
            <v>6.7039428133958412E-2</v>
          </cell>
          <cell r="BI49">
            <v>0.1301347100724565</v>
          </cell>
          <cell r="BJ49">
            <v>0.12257671200935542</v>
          </cell>
          <cell r="BK49">
            <v>0.12373847458711724</v>
          </cell>
          <cell r="BL49">
            <v>9.7304499664721253E-2</v>
          </cell>
          <cell r="BM49">
            <v>8.2122708875051256E-2</v>
          </cell>
          <cell r="BN49">
            <v>8.7450156327574857E-2</v>
          </cell>
          <cell r="BO49">
            <v>5.3158088970211993E-2</v>
          </cell>
          <cell r="BP49">
            <v>0</v>
          </cell>
          <cell r="BQ49">
            <v>0</v>
          </cell>
          <cell r="BR49">
            <v>0</v>
          </cell>
          <cell r="BS49">
            <v>0</v>
          </cell>
          <cell r="BT49">
            <v>0</v>
          </cell>
        </row>
        <row r="50">
          <cell r="A50" t="str">
            <v>EarthLink (2)</v>
          </cell>
          <cell r="V50">
            <v>0.11849630987323997</v>
          </cell>
          <cell r="W50">
            <v>8.2841534887282978E-2</v>
          </cell>
          <cell r="X50">
            <v>8.3950484886855109E-2</v>
          </cell>
          <cell r="Y50">
            <v>0.10106989993921128</v>
          </cell>
          <cell r="Z50">
            <v>9.622392584827498E-2</v>
          </cell>
          <cell r="AA50">
            <v>9.3321406330977588E-2</v>
          </cell>
          <cell r="AB50">
            <v>9.0149611717625713E-2</v>
          </cell>
          <cell r="AC50">
            <v>8.5560800040579865E-2</v>
          </cell>
          <cell r="AD50">
            <v>8.4087043431433431E-2</v>
          </cell>
          <cell r="AE50">
            <v>8.7006585614408244E-2</v>
          </cell>
          <cell r="AF50">
            <v>9.2481322688099166E-2</v>
          </cell>
          <cell r="AG50">
            <v>8.9961361730494974E-2</v>
          </cell>
          <cell r="AH50">
            <v>8.0422281781747831E-2</v>
          </cell>
          <cell r="AI50">
            <v>8.0868987418560551E-2</v>
          </cell>
          <cell r="AJ50">
            <v>8.1374972451680752E-2</v>
          </cell>
          <cell r="AK50">
            <v>8.5484859034573812E-2</v>
          </cell>
          <cell r="AL50">
            <v>9.4802708222129828E-2</v>
          </cell>
          <cell r="AM50">
            <v>9.6835925783521459E-2</v>
          </cell>
          <cell r="AN50">
            <v>9.9336087356313871E-2</v>
          </cell>
          <cell r="AO50">
            <v>0.10298953255359683</v>
          </cell>
          <cell r="AP50">
            <v>0.10786898819974813</v>
          </cell>
          <cell r="AQ50">
            <v>0.10983749647241038</v>
          </cell>
          <cell r="AR50">
            <v>0.11560832670391885</v>
          </cell>
          <cell r="AS50">
            <v>0.11803870916950654</v>
          </cell>
          <cell r="AT50">
            <v>0.12249970740528479</v>
          </cell>
          <cell r="AU50">
            <v>0.12719800938110065</v>
          </cell>
          <cell r="AV50">
            <v>0.13355228129193636</v>
          </cell>
          <cell r="AW50">
            <v>0.14531868553817179</v>
          </cell>
          <cell r="AX50">
            <v>0.16037387002073591</v>
          </cell>
          <cell r="AY50">
            <v>0.16670195237333646</v>
          </cell>
          <cell r="AZ50">
            <v>0.17294024727664339</v>
          </cell>
          <cell r="BA50">
            <v>0.1771327718834613</v>
          </cell>
          <cell r="BB50">
            <v>0.17435853182229535</v>
          </cell>
          <cell r="BC50">
            <v>0.16942649504228804</v>
          </cell>
          <cell r="BD50">
            <v>0.17171526958042893</v>
          </cell>
          <cell r="BE50">
            <v>0.17343380474383438</v>
          </cell>
          <cell r="BF50">
            <v>0.17375739549931088</v>
          </cell>
          <cell r="BH50">
            <v>9.622392584827498E-2</v>
          </cell>
          <cell r="BI50">
            <v>8.4087043431433431E-2</v>
          </cell>
          <cell r="BJ50">
            <v>8.0422281781747831E-2</v>
          </cell>
          <cell r="BK50">
            <v>9.4802708222129828E-2</v>
          </cell>
          <cell r="BL50">
            <v>0.10786898819974813</v>
          </cell>
          <cell r="BM50">
            <v>0.12249970740528479</v>
          </cell>
          <cell r="BN50">
            <v>0.16037387002073591</v>
          </cell>
          <cell r="BO50">
            <v>0.17435853182229535</v>
          </cell>
          <cell r="BP50">
            <v>0.17375739549931088</v>
          </cell>
          <cell r="BQ50">
            <v>0.1573200890225856</v>
          </cell>
          <cell r="BR50">
            <v>0.13904314873425402</v>
          </cell>
          <cell r="BS50">
            <v>0.1114584418246698</v>
          </cell>
          <cell r="BT50">
            <v>7.8901259831058099E-2</v>
          </cell>
        </row>
        <row r="51">
          <cell r="A51" t="str">
            <v>CompuServe</v>
          </cell>
          <cell r="V51">
            <v>8.6752925770803055E-2</v>
          </cell>
          <cell r="W51">
            <v>9.0557660861310854E-2</v>
          </cell>
          <cell r="X51">
            <v>8.8374020370383596E-2</v>
          </cell>
          <cell r="Y51">
            <v>8.6872320114648918E-2</v>
          </cell>
          <cell r="Z51">
            <v>8.4782530113412732E-2</v>
          </cell>
          <cell r="AA51">
            <v>6.5374543248253522E-2</v>
          </cell>
          <cell r="AB51">
            <v>6.1949492903439367E-2</v>
          </cell>
          <cell r="AC51">
            <v>6.0677802174189534E-2</v>
          </cell>
          <cell r="AD51">
            <v>5.8560619532605426E-2</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H51">
            <v>8.4782530113412732E-2</v>
          </cell>
          <cell r="BI51">
            <v>5.8560619532605426E-2</v>
          </cell>
          <cell r="BJ51">
            <v>0</v>
          </cell>
          <cell r="BK51">
            <v>0</v>
          </cell>
          <cell r="BL51">
            <v>0</v>
          </cell>
          <cell r="BM51">
            <v>0</v>
          </cell>
          <cell r="BN51">
            <v>0</v>
          </cell>
          <cell r="BO51">
            <v>0</v>
          </cell>
          <cell r="BP51">
            <v>0</v>
          </cell>
          <cell r="BQ51">
            <v>0</v>
          </cell>
          <cell r="BR51">
            <v>0</v>
          </cell>
          <cell r="BS51">
            <v>0</v>
          </cell>
          <cell r="BT51">
            <v>0</v>
          </cell>
        </row>
        <row r="52">
          <cell r="A52" t="str">
            <v>AT&amp;T Internet (3)</v>
          </cell>
          <cell r="V52">
            <v>5.6778931630814787E-2</v>
          </cell>
          <cell r="W52">
            <v>6.5348298151376147E-2</v>
          </cell>
          <cell r="X52">
            <v>8.0856427280889806E-2</v>
          </cell>
          <cell r="Y52">
            <v>5.6228038909157875E-2</v>
          </cell>
          <cell r="Z52">
            <v>5.5866190111632012E-2</v>
          </cell>
          <cell r="AA52">
            <v>4.5249354258843896E-2</v>
          </cell>
          <cell r="AB52">
            <v>4.1258403532094153E-2</v>
          </cell>
          <cell r="AC52">
            <v>3.8752209791919366E-2</v>
          </cell>
          <cell r="AD52">
            <v>3.6037304327757189E-2</v>
          </cell>
          <cell r="AE52">
            <v>3.5436319009222332E-2</v>
          </cell>
          <cell r="AF52">
            <v>3.6249416046290707E-2</v>
          </cell>
          <cell r="AG52">
            <v>3.2807840671332425E-2</v>
          </cell>
          <cell r="AH52">
            <v>2.5910524489782448E-2</v>
          </cell>
          <cell r="AI52">
            <v>2.5704129048212E-2</v>
          </cell>
          <cell r="AJ52">
            <v>2.534974019430096E-2</v>
          </cell>
          <cell r="AK52">
            <v>2.4681777836329695E-2</v>
          </cell>
          <cell r="AL52">
            <v>2.6175446547274803E-2</v>
          </cell>
          <cell r="AM52">
            <v>2.5502313035539889E-2</v>
          </cell>
          <cell r="AN52">
            <v>2.4983925391427027E-2</v>
          </cell>
          <cell r="AO52">
            <v>2.4626241108964757E-2</v>
          </cell>
          <cell r="AP52">
            <v>2.5716189197104906E-2</v>
          </cell>
          <cell r="AQ52">
            <v>2.6179488036326626E-2</v>
          </cell>
          <cell r="AR52">
            <v>2.7107734478936475E-2</v>
          </cell>
          <cell r="AS52">
            <v>2.7811860242678253E-2</v>
          </cell>
          <cell r="AT52">
            <v>2.874294810626794E-2</v>
          </cell>
          <cell r="AU52">
            <v>2.885944625776532E-2</v>
          </cell>
          <cell r="AV52">
            <v>2.8973523352692144E-2</v>
          </cell>
          <cell r="AW52">
            <v>2.967468653632337E-2</v>
          </cell>
          <cell r="AX52">
            <v>3.1093388916471062E-2</v>
          </cell>
          <cell r="AY52">
            <v>3.1178669396509311E-2</v>
          </cell>
          <cell r="AZ52">
            <v>3.1836468926666771E-2</v>
          </cell>
          <cell r="BA52">
            <v>3.2251064908753457E-2</v>
          </cell>
          <cell r="BB52">
            <v>3.1894853382127199E-2</v>
          </cell>
          <cell r="BC52">
            <v>3.0765790907172238E-2</v>
          </cell>
          <cell r="BD52">
            <v>2.8898052453748005E-2</v>
          </cell>
          <cell r="BE52">
            <v>2.652138812116096E-2</v>
          </cell>
          <cell r="BF52">
            <v>2.364046197269536E-2</v>
          </cell>
          <cell r="BH52">
            <v>5.5866190111632012E-2</v>
          </cell>
          <cell r="BI52">
            <v>3.6037304327757189E-2</v>
          </cell>
          <cell r="BJ52">
            <v>2.5910524489782448E-2</v>
          </cell>
          <cell r="BK52">
            <v>2.6175446547274803E-2</v>
          </cell>
          <cell r="BL52">
            <v>2.5716189197104906E-2</v>
          </cell>
          <cell r="BM52">
            <v>2.874294810626794E-2</v>
          </cell>
          <cell r="BN52">
            <v>3.1093388916471062E-2</v>
          </cell>
          <cell r="BO52">
            <v>3.1894853382127199E-2</v>
          </cell>
          <cell r="BP52">
            <v>2.364046197269536E-2</v>
          </cell>
          <cell r="BQ52">
            <v>1.7945257302956531E-2</v>
          </cell>
          <cell r="BR52">
            <v>9.523503337962605E-3</v>
          </cell>
          <cell r="BS52">
            <v>0</v>
          </cell>
          <cell r="BT52">
            <v>0</v>
          </cell>
        </row>
        <row r="53">
          <cell r="A53" t="str">
            <v>United Online (4)</v>
          </cell>
          <cell r="V53">
            <v>1.4524842975324713E-2</v>
          </cell>
          <cell r="W53">
            <v>1.661354810694601E-2</v>
          </cell>
          <cell r="X53">
            <v>1.7645797284020798E-2</v>
          </cell>
          <cell r="Y53">
            <v>1.7571262159111836E-2</v>
          </cell>
          <cell r="Z53">
            <v>1.881573282959766E-2</v>
          </cell>
          <cell r="AA53">
            <v>2.1224101878552972E-2</v>
          </cell>
          <cell r="AB53">
            <v>2.2568346732055499E-2</v>
          </cell>
          <cell r="AC53">
            <v>2.5413291263542911E-2</v>
          </cell>
          <cell r="AD53">
            <v>2.9230257954736383E-2</v>
          </cell>
          <cell r="AE53">
            <v>3.3310139868668993E-2</v>
          </cell>
          <cell r="AF53">
            <v>3.8673595744386398E-2</v>
          </cell>
          <cell r="AG53">
            <v>4.1813027283187802E-2</v>
          </cell>
          <cell r="AH53">
            <v>4.3370231761358929E-2</v>
          </cell>
          <cell r="AI53">
            <v>4.9101215536894248E-2</v>
          </cell>
          <cell r="AJ53">
            <v>5.3404291377075724E-2</v>
          </cell>
          <cell r="AK53">
            <v>6.0536010563405566E-2</v>
          </cell>
          <cell r="AL53">
            <v>6.8770036837840165E-2</v>
          </cell>
          <cell r="AM53">
            <v>7.4879648655780451E-2</v>
          </cell>
          <cell r="AN53">
            <v>7.7500136564206637E-2</v>
          </cell>
          <cell r="AO53">
            <v>8.0644459042094066E-2</v>
          </cell>
          <cell r="AP53">
            <v>8.6183985417324541E-2</v>
          </cell>
          <cell r="AQ53">
            <v>9.1046441726335928E-2</v>
          </cell>
          <cell r="AR53">
            <v>9.4815462188825542E-2</v>
          </cell>
          <cell r="AS53">
            <v>9.6371329678117665E-2</v>
          </cell>
          <cell r="AT53">
            <v>9.7691805765946396E-2</v>
          </cell>
          <cell r="AU53">
            <v>9.9240420818890493E-2</v>
          </cell>
          <cell r="AV53">
            <v>0.1000761157965961</v>
          </cell>
          <cell r="AW53">
            <v>0.1058251688979179</v>
          </cell>
          <cell r="AX53">
            <v>0.11086736485529214</v>
          </cell>
          <cell r="AY53">
            <v>0.11213928092944515</v>
          </cell>
          <cell r="AZ53">
            <v>0.11461128813600037</v>
          </cell>
          <cell r="BA53">
            <v>0.11697213157290197</v>
          </cell>
          <cell r="BB53">
            <v>0.11867543362599828</v>
          </cell>
          <cell r="BC53">
            <v>0.12063051969649394</v>
          </cell>
          <cell r="BD53">
            <v>0.1206113452411693</v>
          </cell>
          <cell r="BE53">
            <v>0.11942661438801572</v>
          </cell>
          <cell r="BF53">
            <v>0.11702028676484202</v>
          </cell>
          <cell r="BH53">
            <v>1.881573282959766E-2</v>
          </cell>
          <cell r="BI53">
            <v>2.9230257954736383E-2</v>
          </cell>
          <cell r="BJ53">
            <v>4.3370231761358929E-2</v>
          </cell>
          <cell r="BK53">
            <v>6.8770036837840165E-2</v>
          </cell>
          <cell r="BL53">
            <v>8.6183985417324541E-2</v>
          </cell>
          <cell r="BM53">
            <v>9.7691805765946396E-2</v>
          </cell>
          <cell r="BN53">
            <v>0.11086736485529214</v>
          </cell>
          <cell r="BO53">
            <v>0.11867543362599828</v>
          </cell>
          <cell r="BP53">
            <v>0.11702028676484202</v>
          </cell>
          <cell r="BQ53">
            <v>0.10826971906117108</v>
          </cell>
          <cell r="BR53">
            <v>0.10071104779895454</v>
          </cell>
          <cell r="BS53">
            <v>8.9112250554198108E-2</v>
          </cell>
          <cell r="BT53">
            <v>7.62204448252152E-2</v>
          </cell>
        </row>
        <row r="54">
          <cell r="A54" t="str">
            <v>Other</v>
          </cell>
          <cell r="V54">
            <v>0.24490147773871374</v>
          </cell>
          <cell r="W54">
            <v>0.25230085828688376</v>
          </cell>
          <cell r="X54">
            <v>0.22823035693054139</v>
          </cell>
          <cell r="Y54">
            <v>0.22056645607426262</v>
          </cell>
          <cell r="Z54">
            <v>0.21168180031945982</v>
          </cell>
          <cell r="AA54">
            <v>0.21611591635722105</v>
          </cell>
          <cell r="AB54">
            <v>0.20588506677654761</v>
          </cell>
          <cell r="AC54">
            <v>0.19398748560389767</v>
          </cell>
          <cell r="AD54">
            <v>0.18422834690647094</v>
          </cell>
          <cell r="AE54">
            <v>0.1911981197505439</v>
          </cell>
          <cell r="AF54">
            <v>0.2093975173241962</v>
          </cell>
          <cell r="AG54">
            <v>0.19716408241219729</v>
          </cell>
          <cell r="AH54">
            <v>0.30020436903369196</v>
          </cell>
          <cell r="AI54">
            <v>0.2950535422922218</v>
          </cell>
          <cell r="AJ54">
            <v>0.27842771786713449</v>
          </cell>
          <cell r="AK54">
            <v>0.27112373181263572</v>
          </cell>
          <cell r="AL54">
            <v>0.21315703436193045</v>
          </cell>
          <cell r="AM54">
            <v>0.2150145168489056</v>
          </cell>
          <cell r="AN54">
            <v>0.21855278160694547</v>
          </cell>
          <cell r="AO54">
            <v>0.22404010383605166</v>
          </cell>
          <cell r="AP54">
            <v>0.19640383919749493</v>
          </cell>
          <cell r="AQ54">
            <v>0.19698783696574129</v>
          </cell>
          <cell r="AR54">
            <v>0.19875081644134474</v>
          </cell>
          <cell r="AS54">
            <v>0.19830695881861171</v>
          </cell>
          <cell r="AT54">
            <v>0.19930358846825014</v>
          </cell>
          <cell r="AU54">
            <v>0.19998007542692309</v>
          </cell>
          <cell r="AV54">
            <v>0.20491170442821705</v>
          </cell>
          <cell r="AW54">
            <v>0.21733014260447114</v>
          </cell>
          <cell r="AX54">
            <v>0.23126454246043493</v>
          </cell>
          <cell r="AY54">
            <v>0.23592658015246093</v>
          </cell>
          <cell r="AZ54">
            <v>0.23389106695909612</v>
          </cell>
          <cell r="BA54">
            <v>0.23156800565585667</v>
          </cell>
          <cell r="BB54">
            <v>0.2256094264457954</v>
          </cell>
          <cell r="BC54">
            <v>0.23098743527428423</v>
          </cell>
          <cell r="BD54">
            <v>0.23282118139694341</v>
          </cell>
          <cell r="BE54">
            <v>0.23343928449295437</v>
          </cell>
          <cell r="BF54">
            <v>0.23268529933836568</v>
          </cell>
          <cell r="BH54">
            <v>0.21168180031945982</v>
          </cell>
          <cell r="BI54">
            <v>0.18422834690647094</v>
          </cell>
          <cell r="BJ54">
            <v>0.30020436903369196</v>
          </cell>
          <cell r="BK54">
            <v>0.21315703436193045</v>
          </cell>
          <cell r="BL54">
            <v>0.19640383919749493</v>
          </cell>
          <cell r="BM54">
            <v>0.19930358846825014</v>
          </cell>
          <cell r="BN54">
            <v>0.23126454246043493</v>
          </cell>
          <cell r="BO54">
            <v>0.2256094264457954</v>
          </cell>
          <cell r="BP54">
            <v>0.23268529933836568</v>
          </cell>
          <cell r="BQ54">
            <v>0.23152903149481996</v>
          </cell>
          <cell r="BR54">
            <v>0.22524488650690266</v>
          </cell>
          <cell r="BS54">
            <v>0.23203332435210933</v>
          </cell>
          <cell r="BT54">
            <v>0.23344651015200713</v>
          </cell>
        </row>
        <row r="56">
          <cell r="A56" t="str">
            <v>Households</v>
          </cell>
          <cell r="V56">
            <v>105867113.58048609</v>
          </cell>
          <cell r="W56">
            <v>106131781.3644373</v>
          </cell>
          <cell r="X56">
            <v>106397110.81784838</v>
          </cell>
          <cell r="Y56">
            <v>106663103.59489299</v>
          </cell>
          <cell r="Z56">
            <v>107031651.82987143</v>
          </cell>
          <cell r="AA56">
            <v>107299230.9594461</v>
          </cell>
          <cell r="AB56">
            <v>107567479.03684472</v>
          </cell>
          <cell r="AC56">
            <v>107836397.73443682</v>
          </cell>
          <cell r="AD56">
            <v>108209000</v>
          </cell>
          <cell r="AE56">
            <v>108479522.5</v>
          </cell>
          <cell r="AF56">
            <v>108750721.30624999</v>
          </cell>
          <cell r="AG56">
            <v>109022598.10951561</v>
          </cell>
          <cell r="AH56">
            <v>109297000</v>
          </cell>
          <cell r="AI56">
            <v>109679539.5</v>
          </cell>
          <cell r="AJ56">
            <v>110063417.88825001</v>
          </cell>
          <cell r="AK56">
            <v>110448639.8508589</v>
          </cell>
          <cell r="AL56">
            <v>113100000</v>
          </cell>
          <cell r="AM56">
            <v>113269650</v>
          </cell>
          <cell r="AN56">
            <v>113439554.47500001</v>
          </cell>
          <cell r="AO56">
            <v>113609713.80671251</v>
          </cell>
          <cell r="AP56">
            <v>113800000</v>
          </cell>
          <cell r="AQ56">
            <v>114500000</v>
          </cell>
          <cell r="AR56">
            <v>114400000</v>
          </cell>
          <cell r="AS56">
            <v>114300087.33624455</v>
          </cell>
          <cell r="AT56">
            <v>115200000</v>
          </cell>
          <cell r="AU56">
            <v>115500000</v>
          </cell>
          <cell r="AV56">
            <v>116200000</v>
          </cell>
          <cell r="AW56">
            <v>116432400</v>
          </cell>
          <cell r="AX56">
            <v>116665264.8</v>
          </cell>
          <cell r="AY56">
            <v>107031651.82987143</v>
          </cell>
          <cell r="AZ56">
            <v>108209000</v>
          </cell>
          <cell r="BA56">
            <v>109297000</v>
          </cell>
          <cell r="BB56">
            <v>113100000</v>
          </cell>
          <cell r="BC56">
            <v>113800000</v>
          </cell>
          <cell r="BD56">
            <v>115200000</v>
          </cell>
          <cell r="BE56">
            <v>116665264.8</v>
          </cell>
          <cell r="BF56">
            <v>117601390.6199103</v>
          </cell>
          <cell r="BH56">
            <v>107031651.82987143</v>
          </cell>
          <cell r="BI56">
            <v>108209000</v>
          </cell>
          <cell r="BJ56">
            <v>109297000</v>
          </cell>
          <cell r="BK56">
            <v>113100000</v>
          </cell>
          <cell r="BL56">
            <v>113800000</v>
          </cell>
          <cell r="BM56">
            <v>115200000</v>
          </cell>
          <cell r="BN56">
            <v>116665264.8</v>
          </cell>
          <cell r="BO56">
            <v>117601390.6199103</v>
          </cell>
          <cell r="BP56">
            <v>118953806.61203928</v>
          </cell>
          <cell r="BQ56">
            <v>120321775.38807774</v>
          </cell>
          <cell r="BR56">
            <v>121705475.80504064</v>
          </cell>
          <cell r="BS56">
            <v>123105088.77679862</v>
          </cell>
          <cell r="BT56">
            <v>124520797.29773182</v>
          </cell>
        </row>
        <row r="57">
          <cell r="A57" t="str">
            <v>Overall Penetration</v>
          </cell>
          <cell r="V57">
            <v>0.35767630557032543</v>
          </cell>
          <cell r="W57">
            <v>0.37488115770187269</v>
          </cell>
          <cell r="X57">
            <v>0.38882281434960198</v>
          </cell>
          <cell r="Y57">
            <v>0.40016959593613366</v>
          </cell>
          <cell r="Z57">
            <v>0.41809861196940895</v>
          </cell>
          <cell r="AA57">
            <v>0.43252408849419277</v>
          </cell>
          <cell r="AB57">
            <v>0.45064710543470421</v>
          </cell>
          <cell r="AC57">
            <v>0.45466524380390227</v>
          </cell>
          <cell r="AD57">
            <v>0.46159045982184749</v>
          </cell>
          <cell r="AE57">
            <v>0.44223443246500549</v>
          </cell>
          <cell r="AF57">
            <v>0.40586987871615715</v>
          </cell>
          <cell r="AG57">
            <v>0.40539074314176293</v>
          </cell>
          <cell r="AH57">
            <v>0.45904885297530756</v>
          </cell>
          <cell r="AI57">
            <v>0.44657789143655358</v>
          </cell>
          <cell r="AJ57">
            <v>0.43332105615751287</v>
          </cell>
          <cell r="AK57">
            <v>0.40681291815195475</v>
          </cell>
          <cell r="AL57">
            <v>0.37156601168445036</v>
          </cell>
          <cell r="AM57">
            <v>0.36349309741410285</v>
          </cell>
          <cell r="AN57">
            <v>0.35283756275975392</v>
          </cell>
          <cell r="AO57">
            <v>0.33955490801731136</v>
          </cell>
          <cell r="AP57">
            <v>0.31607697363449611</v>
          </cell>
          <cell r="AQ57">
            <v>0.30024506200528961</v>
          </cell>
          <cell r="AR57">
            <v>0.28376800349305642</v>
          </cell>
          <cell r="AS57">
            <v>0.2705339980068438</v>
          </cell>
          <cell r="AT57">
            <v>0.25368541319102134</v>
          </cell>
          <cell r="AU57">
            <v>0.2400048450182308</v>
          </cell>
          <cell r="AV57">
            <v>0.21979827538386967</v>
          </cell>
          <cell r="AW57">
            <v>0.19681079836545204</v>
          </cell>
          <cell r="AX57">
            <v>0.17642915082643912</v>
          </cell>
          <cell r="AY57">
            <v>0.17979658781185207</v>
          </cell>
          <cell r="AZ57">
            <v>0.16255478219849076</v>
          </cell>
          <cell r="BA57">
            <v>0.1475200472378197</v>
          </cell>
          <cell r="BB57">
            <v>0.13306321804937155</v>
          </cell>
          <cell r="BC57">
            <v>0.12281689382276897</v>
          </cell>
          <cell r="BD57">
            <v>0.11414648500588799</v>
          </cell>
          <cell r="BE57">
            <v>0.10665374693707019</v>
          </cell>
          <cell r="BF57">
            <v>0.10071394667647258</v>
          </cell>
          <cell r="BH57">
            <v>0.41809861196940895</v>
          </cell>
          <cell r="BI57">
            <v>0.46159045982184749</v>
          </cell>
          <cell r="BJ57">
            <v>0.45904885297530756</v>
          </cell>
          <cell r="BK57">
            <v>0.37156601168445036</v>
          </cell>
          <cell r="BL57">
            <v>0.31607697363449611</v>
          </cell>
          <cell r="BM57">
            <v>0.25368541319102134</v>
          </cell>
          <cell r="BN57">
            <v>0.17642915082643912</v>
          </cell>
          <cell r="BO57">
            <v>0.12797000003192141</v>
          </cell>
          <cell r="BP57">
            <v>9.9568904277283821E-2</v>
          </cell>
          <cell r="BQ57">
            <v>8.33640074870141E-2</v>
          </cell>
          <cell r="BR57">
            <v>6.9021299239286293E-2</v>
          </cell>
          <cell r="BS57">
            <v>5.9616205550796067E-2</v>
          </cell>
          <cell r="BT57">
            <v>5.272346315137743E-2</v>
          </cell>
        </row>
        <row r="59">
          <cell r="A59" t="str">
            <v>(1) Remaining 800,000 Gateway subscribers moved to AOL in 3Q01.</v>
          </cell>
          <cell r="BK59">
            <v>0.76066751909079477</v>
          </cell>
          <cell r="BL59">
            <v>0.77787997160540023</v>
          </cell>
          <cell r="BM59">
            <v>0.77195346342548188</v>
          </cell>
          <cell r="BP59">
            <v>0.743674238688939</v>
          </cell>
        </row>
        <row r="60">
          <cell r="A60" t="str">
            <v>(2) Pro forma for merger with MindSpring and the agreement with Sprint.</v>
          </cell>
          <cell r="BK60">
            <v>0.69189748225295467</v>
          </cell>
          <cell r="BP60">
            <v>0.62665395192409701</v>
          </cell>
        </row>
        <row r="61">
          <cell r="A61" t="str">
            <v>(3) Pro forma for merger with Pacific Bell, Ameritech, and SNET.</v>
          </cell>
          <cell r="BM61">
            <v>2003</v>
          </cell>
          <cell r="BN61" t="str">
            <v>2007E</v>
          </cell>
        </row>
        <row r="62">
          <cell r="A62" t="str">
            <v>(4) Pro forma for Net Zero / Juno merger.</v>
          </cell>
          <cell r="BL62" t="str">
            <v>AOL</v>
          </cell>
          <cell r="BM62">
            <v>19892.38</v>
          </cell>
          <cell r="BN62">
            <v>5964.1521872713975</v>
          </cell>
        </row>
        <row r="63">
          <cell r="A63" t="str">
            <v>(5) Pro forma for merger with US West.  Qwest migrated its customers to MSN in the second half of 2001.</v>
          </cell>
          <cell r="BL63" t="str">
            <v>MSN</v>
          </cell>
          <cell r="BM63">
            <v>5200</v>
          </cell>
          <cell r="BN63">
            <v>800</v>
          </cell>
        </row>
        <row r="64">
          <cell r="A64" t="str">
            <v>(6) Pro forma for merger with GTE.</v>
          </cell>
          <cell r="BL64" t="str">
            <v>Earthlink</v>
          </cell>
          <cell r="BM64">
            <v>3984</v>
          </cell>
          <cell r="BN64">
            <v>2624</v>
          </cell>
        </row>
        <row r="65">
          <cell r="A65" t="str">
            <v>(7) Cable &amp; Wireless bought MCI Worldcom's subscribers.</v>
          </cell>
          <cell r="BL65" t="str">
            <v>United Online</v>
          </cell>
          <cell r="BM65">
            <v>2890</v>
          </cell>
          <cell r="BN65">
            <v>1786</v>
          </cell>
        </row>
        <row r="66">
          <cell r="A66" t="str">
            <v>(8) Pro forma for merger with Erols.</v>
          </cell>
          <cell r="BL66" t="str">
            <v>Compuserve</v>
          </cell>
          <cell r="BM66">
            <v>0</v>
          </cell>
          <cell r="BN66">
            <v>0</v>
          </cell>
        </row>
        <row r="67">
          <cell r="BL67" t="str">
            <v>Other</v>
          </cell>
          <cell r="BM67">
            <v>10057.735921511337</v>
          </cell>
          <cell r="BN67">
            <v>3875.2977741125242</v>
          </cell>
        </row>
        <row r="68">
          <cell r="A68" t="str">
            <v>Source: Company reports and Morgan Stanley estimates.</v>
          </cell>
          <cell r="BL68" t="str">
            <v>Total</v>
          </cell>
          <cell r="BM68">
            <v>42024.115921511337</v>
          </cell>
          <cell r="BN68">
            <v>15049.449961383922</v>
          </cell>
        </row>
        <row r="69">
          <cell r="BL69" t="str">
            <v>Top 5 total</v>
          </cell>
          <cell r="BM69">
            <v>31966.38</v>
          </cell>
          <cell r="BN69">
            <v>11174.152187271397</v>
          </cell>
        </row>
        <row r="73">
          <cell r="A73" t="str">
            <v>Monthly Advertised Rate</v>
          </cell>
          <cell r="BM73">
            <v>2003</v>
          </cell>
          <cell r="BN73">
            <v>2008</v>
          </cell>
        </row>
        <row r="74">
          <cell r="A74" t="str">
            <v>America Online</v>
          </cell>
          <cell r="W74">
            <v>21.95</v>
          </cell>
          <cell r="X74">
            <v>21.95</v>
          </cell>
          <cell r="Y74">
            <v>21.95</v>
          </cell>
          <cell r="Z74">
            <v>21.95</v>
          </cell>
          <cell r="AD74">
            <v>23.9</v>
          </cell>
          <cell r="AH74">
            <v>23.9</v>
          </cell>
          <cell r="AI74">
            <v>19892.38</v>
          </cell>
          <cell r="AJ74">
            <v>11.313215556704609</v>
          </cell>
          <cell r="AL74">
            <v>5364.1521872713975</v>
          </cell>
          <cell r="AM74">
            <v>10.824227698552388</v>
          </cell>
          <cell r="BH74">
            <v>21.95</v>
          </cell>
          <cell r="BI74">
            <v>22.924999999999997</v>
          </cell>
          <cell r="BJ74">
            <v>23.9</v>
          </cell>
          <cell r="BL74" t="str">
            <v>AOL</v>
          </cell>
          <cell r="BM74">
            <v>23.9</v>
          </cell>
          <cell r="BN74">
            <v>23.9</v>
          </cell>
        </row>
        <row r="75">
          <cell r="A75" t="str">
            <v>MSN Internet Access</v>
          </cell>
          <cell r="W75">
            <v>21.95</v>
          </cell>
          <cell r="X75">
            <v>21.95</v>
          </cell>
          <cell r="Y75">
            <v>21.95</v>
          </cell>
          <cell r="Z75">
            <v>21.95</v>
          </cell>
          <cell r="AD75">
            <v>21.95</v>
          </cell>
          <cell r="AH75">
            <v>21.95</v>
          </cell>
          <cell r="AI75">
            <v>5200</v>
          </cell>
          <cell r="AJ75">
            <v>2.7160595171872233</v>
          </cell>
          <cell r="AL75">
            <v>0</v>
          </cell>
          <cell r="AM75">
            <v>0</v>
          </cell>
          <cell r="BH75">
            <v>21.95</v>
          </cell>
          <cell r="BI75">
            <v>21.95</v>
          </cell>
          <cell r="BJ75">
            <v>21.95</v>
          </cell>
          <cell r="BL75" t="str">
            <v>MSN</v>
          </cell>
          <cell r="BM75">
            <v>21.95</v>
          </cell>
          <cell r="BN75">
            <v>21.95</v>
          </cell>
        </row>
        <row r="76">
          <cell r="A76" t="str">
            <v>EarthLink</v>
          </cell>
          <cell r="W76">
            <v>19.95</v>
          </cell>
          <cell r="X76">
            <v>19.95</v>
          </cell>
          <cell r="Y76">
            <v>19.95</v>
          </cell>
          <cell r="Z76">
            <v>21.95</v>
          </cell>
          <cell r="AD76">
            <v>21.95</v>
          </cell>
          <cell r="AH76">
            <v>21.95</v>
          </cell>
          <cell r="AI76">
            <v>3984</v>
          </cell>
          <cell r="AJ76">
            <v>2.0809194454757494</v>
          </cell>
          <cell r="AL76">
            <v>2058</v>
          </cell>
          <cell r="AM76">
            <v>3.8139748312098742</v>
          </cell>
          <cell r="BH76">
            <v>21.95</v>
          </cell>
          <cell r="BI76">
            <v>21.95</v>
          </cell>
          <cell r="BJ76">
            <v>21.95</v>
          </cell>
          <cell r="BL76" t="str">
            <v>Earthlink</v>
          </cell>
          <cell r="BM76">
            <v>21.95</v>
          </cell>
          <cell r="BN76">
            <v>21.95</v>
          </cell>
        </row>
        <row r="77">
          <cell r="A77" t="str">
            <v>CompuServe</v>
          </cell>
          <cell r="W77">
            <v>19.95</v>
          </cell>
          <cell r="X77">
            <v>19.95</v>
          </cell>
          <cell r="Y77">
            <v>19.95</v>
          </cell>
          <cell r="Z77">
            <v>19.95</v>
          </cell>
          <cell r="AD77">
            <v>19.95</v>
          </cell>
          <cell r="AH77">
            <v>19.95</v>
          </cell>
          <cell r="AI77">
            <v>0</v>
          </cell>
          <cell r="AJ77">
            <v>0</v>
          </cell>
          <cell r="AL77">
            <v>0</v>
          </cell>
          <cell r="AM77">
            <v>0</v>
          </cell>
          <cell r="BH77">
            <v>19.95</v>
          </cell>
          <cell r="BI77">
            <v>19.95</v>
          </cell>
          <cell r="BJ77">
            <v>19.95</v>
          </cell>
          <cell r="BL77" t="str">
            <v>United Online</v>
          </cell>
          <cell r="BM77">
            <v>12.45</v>
          </cell>
          <cell r="BN77">
            <v>12.45</v>
          </cell>
        </row>
        <row r="78">
          <cell r="A78" t="str">
            <v>AT&amp;T Internet</v>
          </cell>
          <cell r="W78">
            <v>21.95</v>
          </cell>
          <cell r="X78">
            <v>21.95</v>
          </cell>
          <cell r="Y78">
            <v>21.95</v>
          </cell>
          <cell r="Z78">
            <v>21.95</v>
          </cell>
          <cell r="AD78">
            <v>21.95</v>
          </cell>
          <cell r="AH78">
            <v>5.95</v>
          </cell>
          <cell r="AI78">
            <v>1100</v>
          </cell>
          <cell r="AJ78">
            <v>0.15574390695628504</v>
          </cell>
          <cell r="AL78">
            <v>280</v>
          </cell>
          <cell r="AM78">
            <v>0.14066074873753739</v>
          </cell>
          <cell r="BH78">
            <v>21.95</v>
          </cell>
          <cell r="BI78">
            <v>21.95</v>
          </cell>
          <cell r="BJ78">
            <v>21.95</v>
          </cell>
          <cell r="BL78" t="str">
            <v>Compuserve</v>
          </cell>
          <cell r="BM78">
            <v>19.95</v>
          </cell>
          <cell r="BN78">
            <v>19.95</v>
          </cell>
        </row>
        <row r="79">
          <cell r="A79" t="str">
            <v>United Online</v>
          </cell>
          <cell r="W79">
            <v>9.9499999999999993</v>
          </cell>
          <cell r="X79">
            <v>9.9499999999999993</v>
          </cell>
          <cell r="Y79">
            <v>9.9499999999999993</v>
          </cell>
          <cell r="Z79">
            <v>9.9499999999999993</v>
          </cell>
          <cell r="AD79">
            <v>9.9499999999999993</v>
          </cell>
          <cell r="AH79">
            <v>9.9499999999999993</v>
          </cell>
          <cell r="AI79">
            <v>2890</v>
          </cell>
          <cell r="AJ79">
            <v>0.68426186653650944</v>
          </cell>
          <cell r="AL79">
            <v>1386</v>
          </cell>
          <cell r="AM79">
            <v>1.1643518533101782</v>
          </cell>
          <cell r="BH79">
            <v>9.9499999999999993</v>
          </cell>
          <cell r="BI79">
            <v>9.9499999999999993</v>
          </cell>
          <cell r="BJ79">
            <v>9.9499999999999993</v>
          </cell>
          <cell r="BL79" t="str">
            <v>Wtd. Avg.</v>
          </cell>
          <cell r="BM79">
            <v>22.304595703360846</v>
          </cell>
          <cell r="BN79">
            <v>21.472388531552298</v>
          </cell>
        </row>
        <row r="80">
          <cell r="A80" t="str">
            <v>AT&amp;T WorldNet</v>
          </cell>
          <cell r="W80">
            <v>21.95</v>
          </cell>
          <cell r="X80">
            <v>21.95</v>
          </cell>
          <cell r="Y80">
            <v>21.95</v>
          </cell>
          <cell r="Z80">
            <v>21.95</v>
          </cell>
          <cell r="AD80">
            <v>21.95</v>
          </cell>
          <cell r="AH80">
            <v>21.95</v>
          </cell>
          <cell r="AI80">
            <v>300</v>
          </cell>
          <cell r="AJ80">
            <v>0.15669574137618594</v>
          </cell>
          <cell r="AL80">
            <v>0</v>
          </cell>
          <cell r="AM80">
            <v>0</v>
          </cell>
          <cell r="BH80">
            <v>21.95</v>
          </cell>
          <cell r="BI80">
            <v>21.95</v>
          </cell>
          <cell r="BJ80">
            <v>21.95</v>
          </cell>
        </row>
        <row r="81">
          <cell r="A81" t="str">
            <v>BellSouth Internet Service</v>
          </cell>
          <cell r="W81">
            <v>19.95</v>
          </cell>
          <cell r="X81">
            <v>19.95</v>
          </cell>
          <cell r="Y81">
            <v>19.95</v>
          </cell>
          <cell r="Z81">
            <v>19.95</v>
          </cell>
          <cell r="AD81">
            <v>19.95</v>
          </cell>
          <cell r="AH81">
            <v>5.95</v>
          </cell>
          <cell r="AI81">
            <v>720</v>
          </cell>
          <cell r="AJ81">
            <v>0.10194146637138658</v>
          </cell>
          <cell r="AL81">
            <v>420</v>
          </cell>
          <cell r="AM81">
            <v>0.21099112310630611</v>
          </cell>
          <cell r="BH81">
            <v>19.95</v>
          </cell>
          <cell r="BI81">
            <v>19.95</v>
          </cell>
          <cell r="BJ81">
            <v>19.95</v>
          </cell>
          <cell r="BL81" t="str">
            <v>Note: Avg. ARPU for United Online is average</v>
          </cell>
        </row>
        <row r="82">
          <cell r="A82" t="str">
            <v>Verizon</v>
          </cell>
          <cell r="W82">
            <v>22.95</v>
          </cell>
          <cell r="X82">
            <v>22.95</v>
          </cell>
          <cell r="Y82">
            <v>22.95</v>
          </cell>
          <cell r="Z82">
            <v>22.95</v>
          </cell>
          <cell r="AD82">
            <v>22.95</v>
          </cell>
          <cell r="AH82">
            <v>5.95</v>
          </cell>
          <cell r="AI82">
            <v>425</v>
          </cell>
          <cell r="AJ82">
            <v>6.017378223311013E-2</v>
          </cell>
          <cell r="AL82">
            <v>0</v>
          </cell>
          <cell r="AM82">
            <v>0</v>
          </cell>
          <cell r="BH82">
            <v>22.95</v>
          </cell>
          <cell r="BI82">
            <v>22.95</v>
          </cell>
          <cell r="BJ82">
            <v>22.95</v>
          </cell>
          <cell r="BL82" t="str">
            <v>of its $9.95 and $14.95 tiers.</v>
          </cell>
        </row>
        <row r="83">
          <cell r="A83" t="str">
            <v>Other</v>
          </cell>
          <cell r="AH83">
            <v>9.9499999999999993</v>
          </cell>
          <cell r="AI83">
            <v>7512.7359215113374</v>
          </cell>
          <cell r="AJ83">
            <v>1.7787815586329521</v>
          </cell>
          <cell r="AL83">
            <v>2335.9479967012717</v>
          </cell>
          <cell r="AM83">
            <v>1.9623848334742597</v>
          </cell>
        </row>
        <row r="84">
          <cell r="AI84">
            <v>42024.115921511344</v>
          </cell>
          <cell r="AJ84">
            <v>19.047792841474013</v>
          </cell>
          <cell r="AL84">
            <v>11844.100183972669</v>
          </cell>
          <cell r="AM84">
            <v>18.116591088390546</v>
          </cell>
        </row>
      </sheetData>
      <sheetData sheetId="6">
        <row r="1">
          <cell r="B1">
            <v>2005</v>
          </cell>
          <cell r="G1" t="str">
            <v>2006 Pro Forma</v>
          </cell>
          <cell r="L1">
            <v>2007</v>
          </cell>
        </row>
        <row r="2">
          <cell r="B2" t="str">
            <v>1Q</v>
          </cell>
          <cell r="C2" t="str">
            <v>2Q</v>
          </cell>
          <cell r="D2" t="str">
            <v>3Q</v>
          </cell>
          <cell r="E2" t="str">
            <v>4Q</v>
          </cell>
          <cell r="G2" t="str">
            <v>1Q</v>
          </cell>
          <cell r="H2" t="str">
            <v>2Q</v>
          </cell>
          <cell r="I2" t="str">
            <v>3Q</v>
          </cell>
          <cell r="J2" t="str">
            <v>4Q</v>
          </cell>
          <cell r="L2" t="str">
            <v>1Q</v>
          </cell>
          <cell r="M2" t="str">
            <v>2Q</v>
          </cell>
          <cell r="N2" t="str">
            <v>3Q</v>
          </cell>
          <cell r="O2" t="str">
            <v>4Q</v>
          </cell>
        </row>
        <row r="3">
          <cell r="A3" t="str">
            <v>Cable Modem Net Additions</v>
          </cell>
        </row>
        <row r="4">
          <cell r="A4" t="str">
            <v>Cablevision</v>
          </cell>
          <cell r="B4">
            <v>88.038000000000011</v>
          </cell>
          <cell r="C4">
            <v>79.285000000000082</v>
          </cell>
          <cell r="D4">
            <v>80.569999999999936</v>
          </cell>
          <cell r="E4">
            <v>93.900000000000091</v>
          </cell>
          <cell r="G4">
            <v>112.28899999999999</v>
          </cell>
          <cell r="H4">
            <v>84.81899999999996</v>
          </cell>
          <cell r="I4">
            <v>72.438000000000102</v>
          </cell>
          <cell r="J4">
            <v>75.119999999999891</v>
          </cell>
          <cell r="L4">
            <v>79</v>
          </cell>
          <cell r="M4">
            <v>50</v>
          </cell>
          <cell r="N4">
            <v>52</v>
          </cell>
          <cell r="O4">
            <v>62</v>
          </cell>
        </row>
        <row r="5">
          <cell r="A5" t="str">
            <v>% Change</v>
          </cell>
          <cell r="G5">
            <v>0.27546059656057587</v>
          </cell>
          <cell r="H5">
            <v>6.9798827016458009E-2</v>
          </cell>
          <cell r="I5">
            <v>-0.10093086756857195</v>
          </cell>
          <cell r="J5">
            <v>-0.20000000000000195</v>
          </cell>
          <cell r="L5">
            <v>-0.29645824613274663</v>
          </cell>
          <cell r="M5">
            <v>-0.41050943774390147</v>
          </cell>
          <cell r="N5">
            <v>-0.28214473066622592</v>
          </cell>
          <cell r="O5">
            <v>-0.1746538871139498</v>
          </cell>
        </row>
        <row r="6">
          <cell r="A6" t="str">
            <v>Charter</v>
          </cell>
          <cell r="B6">
            <v>94</v>
          </cell>
          <cell r="C6">
            <v>43.799999999999955</v>
          </cell>
          <cell r="D6">
            <v>97.799999999999955</v>
          </cell>
          <cell r="E6">
            <v>76.400000000000091</v>
          </cell>
          <cell r="G6">
            <v>126</v>
          </cell>
          <cell r="H6">
            <v>52.699999999999818</v>
          </cell>
          <cell r="I6">
            <v>126</v>
          </cell>
          <cell r="J6">
            <v>59</v>
          </cell>
          <cell r="L6">
            <v>123.70000000000027</v>
          </cell>
          <cell r="M6">
            <v>57.299999999999727</v>
          </cell>
          <cell r="N6">
            <v>56</v>
          </cell>
          <cell r="O6">
            <v>43.300000000000182</v>
          </cell>
        </row>
        <row r="7">
          <cell r="A7" t="str">
            <v>% Change</v>
          </cell>
          <cell r="G7">
            <v>0.34042553191489366</v>
          </cell>
          <cell r="H7">
            <v>0.20319634703196066</v>
          </cell>
          <cell r="I7">
            <v>0.28834355828220914</v>
          </cell>
          <cell r="J7">
            <v>-0.22774869109947737</v>
          </cell>
          <cell r="L7">
            <v>-1.825396825396608E-2</v>
          </cell>
          <cell r="M7">
            <v>8.728652751423005E-2</v>
          </cell>
          <cell r="N7">
            <v>-0.55555555555555558</v>
          </cell>
          <cell r="O7">
            <v>-0.26610169491525115</v>
          </cell>
        </row>
        <row r="8">
          <cell r="A8" t="str">
            <v>Comcast</v>
          </cell>
          <cell r="B8">
            <v>378</v>
          </cell>
          <cell r="C8">
            <v>0</v>
          </cell>
          <cell r="D8">
            <v>437</v>
          </cell>
          <cell r="E8">
            <v>305</v>
          </cell>
          <cell r="G8">
            <v>0</v>
          </cell>
          <cell r="H8">
            <v>512</v>
          </cell>
          <cell r="I8">
            <v>332</v>
          </cell>
          <cell r="J8">
            <v>537</v>
          </cell>
          <cell r="L8">
            <v>0</v>
          </cell>
          <cell r="M8">
            <v>563</v>
          </cell>
          <cell r="N8">
            <v>330</v>
          </cell>
          <cell r="O8">
            <v>450</v>
          </cell>
        </row>
        <row r="9">
          <cell r="A9" t="str">
            <v>% Change</v>
          </cell>
          <cell r="G9" t="str">
            <v>NA</v>
          </cell>
          <cell r="H9" t="str">
            <v>NA</v>
          </cell>
          <cell r="I9" t="str">
            <v>NA</v>
          </cell>
          <cell r="J9" t="str">
            <v>NA</v>
          </cell>
          <cell r="L9" t="e">
            <v>#DIV/0!</v>
          </cell>
          <cell r="M9">
            <v>9.9609375E-2</v>
          </cell>
          <cell r="N9">
            <v>-6.0240963855421326E-3</v>
          </cell>
          <cell r="O9">
            <v>-0.16201117318435754</v>
          </cell>
        </row>
        <row r="10">
          <cell r="A10" t="str">
            <v>TWC</v>
          </cell>
          <cell r="B10">
            <v>0</v>
          </cell>
          <cell r="C10">
            <v>288</v>
          </cell>
          <cell r="D10">
            <v>199</v>
          </cell>
          <cell r="E10">
            <v>237</v>
          </cell>
          <cell r="G10">
            <v>0</v>
          </cell>
          <cell r="H10">
            <v>380</v>
          </cell>
          <cell r="I10">
            <v>250</v>
          </cell>
          <cell r="J10">
            <v>251</v>
          </cell>
          <cell r="L10">
            <v>0</v>
          </cell>
          <cell r="M10">
            <v>356</v>
          </cell>
          <cell r="N10">
            <v>188</v>
          </cell>
          <cell r="O10">
            <v>224</v>
          </cell>
        </row>
        <row r="11">
          <cell r="A11" t="str">
            <v>% Change</v>
          </cell>
          <cell r="G11" t="str">
            <v>NA</v>
          </cell>
          <cell r="H11" t="str">
            <v>NA</v>
          </cell>
          <cell r="I11" t="str">
            <v>NA</v>
          </cell>
          <cell r="J11" t="str">
            <v>NA</v>
          </cell>
          <cell r="L11" t="e">
            <v>#DIV/0!</v>
          </cell>
          <cell r="M11">
            <v>-6.315789473684208E-2</v>
          </cell>
          <cell r="N11">
            <v>-0.248</v>
          </cell>
          <cell r="O11">
            <v>-0.10756972111553786</v>
          </cell>
        </row>
        <row r="12">
          <cell r="A12" t="str">
            <v>Sub-Total</v>
          </cell>
          <cell r="B12">
            <v>560.03800000000001</v>
          </cell>
          <cell r="C12">
            <v>411.08500000000004</v>
          </cell>
          <cell r="D12">
            <v>814.36999999999989</v>
          </cell>
          <cell r="E12">
            <v>712.30000000000018</v>
          </cell>
          <cell r="G12">
            <v>238.28899999999999</v>
          </cell>
          <cell r="H12">
            <v>1029.5189999999998</v>
          </cell>
          <cell r="I12">
            <v>780.4380000000001</v>
          </cell>
          <cell r="J12">
            <v>922.11999999999989</v>
          </cell>
          <cell r="L12">
            <v>202.70000000000027</v>
          </cell>
          <cell r="M12">
            <v>1026.2999999999997</v>
          </cell>
          <cell r="N12">
            <v>626</v>
          </cell>
          <cell r="O12">
            <v>779.30000000000018</v>
          </cell>
        </row>
        <row r="13">
          <cell r="A13" t="str">
            <v>% Change</v>
          </cell>
          <cell r="L13">
            <v>-0.14935225713314382</v>
          </cell>
          <cell r="M13">
            <v>-3.1267028583251699E-3</v>
          </cell>
          <cell r="N13">
            <v>-0.19788631512048371</v>
          </cell>
          <cell r="O13">
            <v>-0.15488222790959927</v>
          </cell>
        </row>
        <row r="15">
          <cell r="A15" t="str">
            <v>Telco Broadband Net Additions</v>
          </cell>
        </row>
        <row r="16">
          <cell r="A16" t="str">
            <v>AT&amp;T/ BLS</v>
          </cell>
          <cell r="B16">
            <v>757</v>
          </cell>
          <cell r="C16">
            <v>484</v>
          </cell>
          <cell r="D16">
            <v>733</v>
          </cell>
          <cell r="E16">
            <v>629</v>
          </cell>
          <cell r="G16">
            <v>774</v>
          </cell>
          <cell r="H16">
            <v>471</v>
          </cell>
          <cell r="I16">
            <v>552</v>
          </cell>
          <cell r="J16">
            <v>565</v>
          </cell>
          <cell r="L16">
            <v>689.5</v>
          </cell>
          <cell r="M16">
            <v>398</v>
          </cell>
          <cell r="N16">
            <v>494</v>
          </cell>
          <cell r="O16">
            <v>391</v>
          </cell>
        </row>
        <row r="17">
          <cell r="A17" t="str">
            <v>% Change</v>
          </cell>
          <cell r="G17">
            <v>2.2457067371202122E-2</v>
          </cell>
          <cell r="H17">
            <v>-2.6859504132231371E-2</v>
          </cell>
          <cell r="I17">
            <v>-0.24693042291950884</v>
          </cell>
          <cell r="J17">
            <v>-0.10174880763116056</v>
          </cell>
          <cell r="L17">
            <v>-0.10917312661498713</v>
          </cell>
          <cell r="M17">
            <v>-0.15498938428874731</v>
          </cell>
          <cell r="N17">
            <v>-0.10507246376811596</v>
          </cell>
          <cell r="O17">
            <v>-0.30796460176991147</v>
          </cell>
        </row>
        <row r="18">
          <cell r="A18" t="str">
            <v>Verizon</v>
          </cell>
          <cell r="B18">
            <v>305</v>
          </cell>
          <cell r="C18">
            <v>278</v>
          </cell>
          <cell r="D18">
            <v>389</v>
          </cell>
          <cell r="E18">
            <v>613</v>
          </cell>
          <cell r="G18">
            <v>541</v>
          </cell>
          <cell r="H18">
            <v>440</v>
          </cell>
          <cell r="I18">
            <v>448</v>
          </cell>
          <cell r="J18">
            <v>409</v>
          </cell>
          <cell r="L18">
            <v>416</v>
          </cell>
          <cell r="M18">
            <v>288</v>
          </cell>
          <cell r="N18">
            <v>285</v>
          </cell>
          <cell r="O18">
            <v>264</v>
          </cell>
        </row>
        <row r="19">
          <cell r="A19" t="str">
            <v>% Change</v>
          </cell>
          <cell r="G19">
            <v>0.77377049180327861</v>
          </cell>
          <cell r="H19">
            <v>0.58273381294964022</v>
          </cell>
          <cell r="I19">
            <v>0.15167095115681239</v>
          </cell>
          <cell r="J19">
            <v>-0.33278955954322997</v>
          </cell>
          <cell r="L19">
            <v>-0.23105360443622924</v>
          </cell>
          <cell r="M19">
            <v>-0.34545454545454546</v>
          </cell>
          <cell r="N19">
            <v>-0.3638392857142857</v>
          </cell>
          <cell r="O19">
            <v>-0.3545232273838631</v>
          </cell>
        </row>
        <row r="20">
          <cell r="A20" t="str">
            <v>Qwest</v>
          </cell>
          <cell r="B20">
            <v>85</v>
          </cell>
          <cell r="C20">
            <v>68</v>
          </cell>
          <cell r="D20">
            <v>150</v>
          </cell>
          <cell r="E20">
            <v>140</v>
          </cell>
          <cell r="G20">
            <v>198</v>
          </cell>
          <cell r="H20">
            <v>120</v>
          </cell>
          <cell r="I20">
            <v>175</v>
          </cell>
          <cell r="J20">
            <v>165</v>
          </cell>
          <cell r="L20">
            <v>167</v>
          </cell>
          <cell r="M20">
            <v>121</v>
          </cell>
          <cell r="N20">
            <v>111</v>
          </cell>
          <cell r="O20">
            <v>95</v>
          </cell>
        </row>
        <row r="21">
          <cell r="A21" t="str">
            <v>% Change</v>
          </cell>
          <cell r="G21">
            <v>1.3294117647058825</v>
          </cell>
          <cell r="H21">
            <v>0.76470588235294112</v>
          </cell>
          <cell r="I21">
            <v>0.16666666666666674</v>
          </cell>
          <cell r="J21">
            <v>0.1785714285714286</v>
          </cell>
          <cell r="L21">
            <v>-0.15656565656565657</v>
          </cell>
          <cell r="M21">
            <v>8.3333333333333037E-3</v>
          </cell>
          <cell r="N21">
            <v>-0.36571428571428577</v>
          </cell>
          <cell r="O21">
            <v>-0.4242424242424242</v>
          </cell>
        </row>
        <row r="22">
          <cell r="A22" t="str">
            <v>CenturyTel</v>
          </cell>
          <cell r="B22">
            <v>73.05</v>
          </cell>
          <cell r="C22">
            <v>22.048999999999999</v>
          </cell>
          <cell r="D22">
            <v>26.608000000000001</v>
          </cell>
          <cell r="E22">
            <v>29.992999999999999</v>
          </cell>
          <cell r="G22">
            <v>40.508000000000003</v>
          </cell>
          <cell r="H22">
            <v>29.511599999999977</v>
          </cell>
          <cell r="I22">
            <v>28.505400000000023</v>
          </cell>
          <cell r="J22">
            <v>29.910409679878036</v>
          </cell>
          <cell r="L22">
            <v>45.342760241996963</v>
          </cell>
          <cell r="M22">
            <v>31.946830078125</v>
          </cell>
          <cell r="N22">
            <v>30</v>
          </cell>
          <cell r="O22">
            <v>25</v>
          </cell>
        </row>
        <row r="23">
          <cell r="A23" t="str">
            <v>% Change</v>
          </cell>
          <cell r="G23">
            <v>-0.44547570157426419</v>
          </cell>
          <cell r="H23">
            <v>0.33845525874189208</v>
          </cell>
          <cell r="I23">
            <v>7.1309380637403219E-2</v>
          </cell>
          <cell r="J23">
            <v>-2.7536531898096905E-3</v>
          </cell>
          <cell r="L23">
            <v>0.11935322015396865</v>
          </cell>
          <cell r="M23">
            <v>8.2517724492234379E-2</v>
          </cell>
          <cell r="N23">
            <v>5.2432170746594453E-2</v>
          </cell>
          <cell r="O23">
            <v>-0.16417059252723876</v>
          </cell>
        </row>
        <row r="24">
          <cell r="A24" t="str">
            <v>Embarq</v>
          </cell>
          <cell r="B24">
            <v>59</v>
          </cell>
          <cell r="C24">
            <v>39</v>
          </cell>
          <cell r="D24">
            <v>48</v>
          </cell>
          <cell r="E24">
            <v>55</v>
          </cell>
          <cell r="G24">
            <v>84</v>
          </cell>
          <cell r="H24">
            <v>72</v>
          </cell>
          <cell r="I24">
            <v>84</v>
          </cell>
          <cell r="J24">
            <v>84</v>
          </cell>
          <cell r="L24">
            <v>87</v>
          </cell>
          <cell r="M24">
            <v>52</v>
          </cell>
          <cell r="N24">
            <v>60</v>
          </cell>
          <cell r="O24">
            <v>61</v>
          </cell>
        </row>
        <row r="25">
          <cell r="A25" t="str">
            <v>% Change</v>
          </cell>
          <cell r="G25">
            <v>0.42372881355932202</v>
          </cell>
          <cell r="H25">
            <v>0.84615384615384626</v>
          </cell>
          <cell r="I25">
            <v>0.75</v>
          </cell>
          <cell r="J25">
            <v>0.52727272727272734</v>
          </cell>
          <cell r="L25">
            <v>3.5714285714285809E-2</v>
          </cell>
          <cell r="M25">
            <v>-0.27777777777777779</v>
          </cell>
          <cell r="N25">
            <v>-0.2857142857142857</v>
          </cell>
          <cell r="O25">
            <v>-0.27380952380952384</v>
          </cell>
        </row>
        <row r="26">
          <cell r="A26" t="str">
            <v>Windstream</v>
          </cell>
          <cell r="B26">
            <v>330.30000000000007</v>
          </cell>
          <cell r="C26">
            <v>46</v>
          </cell>
          <cell r="D26">
            <v>49.499999999999943</v>
          </cell>
          <cell r="E26">
            <v>44.8</v>
          </cell>
          <cell r="G26">
            <v>54.2</v>
          </cell>
          <cell r="H26">
            <v>46.7</v>
          </cell>
          <cell r="I26">
            <v>57</v>
          </cell>
          <cell r="J26">
            <v>54.1</v>
          </cell>
          <cell r="L26">
            <v>61.5</v>
          </cell>
          <cell r="M26">
            <v>38</v>
          </cell>
          <cell r="N26">
            <v>48.1</v>
          </cell>
          <cell r="O26">
            <v>41.2</v>
          </cell>
        </row>
        <row r="27">
          <cell r="A27" t="str">
            <v>% Change</v>
          </cell>
          <cell r="G27">
            <v>-0.83590675143808668</v>
          </cell>
          <cell r="H27">
            <v>1.5217391304347849E-2</v>
          </cell>
          <cell r="I27">
            <v>0.15151515151515293</v>
          </cell>
          <cell r="J27">
            <v>0.20758928571428581</v>
          </cell>
          <cell r="L27">
            <v>0.13468634686346848</v>
          </cell>
          <cell r="M27">
            <v>-0.18629550321199151</v>
          </cell>
          <cell r="N27">
            <v>-0.15614035087719291</v>
          </cell>
          <cell r="O27">
            <v>-0.23844731977818856</v>
          </cell>
        </row>
        <row r="28">
          <cell r="A28" t="str">
            <v>Sub-Total</v>
          </cell>
          <cell r="B28">
            <v>1609.35</v>
          </cell>
          <cell r="C28">
            <v>937.04899999999998</v>
          </cell>
          <cell r="D28">
            <v>1396.1079999999999</v>
          </cell>
          <cell r="E28">
            <v>1511.7929999999999</v>
          </cell>
          <cell r="G28">
            <v>1691.7080000000001</v>
          </cell>
          <cell r="H28">
            <v>1031</v>
          </cell>
          <cell r="I28">
            <v>1344.5054</v>
          </cell>
          <cell r="J28">
            <v>1307.010409679878</v>
          </cell>
          <cell r="L28">
            <v>1466.342760241997</v>
          </cell>
          <cell r="M28">
            <v>807</v>
          </cell>
          <cell r="N28">
            <v>1028.0999999999999</v>
          </cell>
          <cell r="O28">
            <v>877.2</v>
          </cell>
        </row>
        <row r="29">
          <cell r="A29" t="str">
            <v>% Change</v>
          </cell>
          <cell r="L29">
            <v>-0.13321757641271603</v>
          </cell>
          <cell r="M29">
            <v>-0.21726479146459743</v>
          </cell>
          <cell r="N29">
            <v>-0.23533218981493131</v>
          </cell>
          <cell r="O29">
            <v>-0.32885002789315965</v>
          </cell>
        </row>
      </sheetData>
      <sheetData sheetId="7">
        <row r="1">
          <cell r="A1" t="str">
            <v>Last 12 months rolling net adds</v>
          </cell>
        </row>
        <row r="3">
          <cell r="B3" t="str">
            <v>1Q03</v>
          </cell>
          <cell r="C3" t="str">
            <v>2Q03</v>
          </cell>
          <cell r="D3" t="str">
            <v>3Q03</v>
          </cell>
          <cell r="E3" t="str">
            <v>4Q03</v>
          </cell>
          <cell r="F3" t="str">
            <v>1Q04</v>
          </cell>
          <cell r="G3" t="str">
            <v>2Q04</v>
          </cell>
          <cell r="H3" t="str">
            <v>3Q04</v>
          </cell>
          <cell r="I3" t="str">
            <v>4Q04</v>
          </cell>
          <cell r="J3" t="str">
            <v>1Q05</v>
          </cell>
          <cell r="K3" t="str">
            <v>2Q05</v>
          </cell>
          <cell r="L3" t="str">
            <v>3Q05</v>
          </cell>
          <cell r="M3" t="str">
            <v>4Q05</v>
          </cell>
          <cell r="N3" t="str">
            <v>1Q06</v>
          </cell>
          <cell r="O3" t="str">
            <v>2Q06</v>
          </cell>
          <cell r="P3" t="str">
            <v>3Q06</v>
          </cell>
          <cell r="Q3" t="str">
            <v>4Q06</v>
          </cell>
        </row>
        <row r="4">
          <cell r="A4" t="str">
            <v>Cable Modem</v>
          </cell>
          <cell r="B4">
            <v>3793.3942362765165</v>
          </cell>
          <cell r="C4">
            <v>3798.8627550962865</v>
          </cell>
          <cell r="D4">
            <v>4397.3054024237936</v>
          </cell>
          <cell r="E4">
            <v>4312.1988300535459</v>
          </cell>
          <cell r="F4">
            <v>4302.650553177401</v>
          </cell>
          <cell r="G4">
            <v>4222.5599315710551</v>
          </cell>
          <cell r="H4">
            <v>4282.9012607774212</v>
          </cell>
          <cell r="I4">
            <v>4304.8706519056841</v>
          </cell>
          <cell r="J4">
            <v>4241.6582863218391</v>
          </cell>
          <cell r="K4">
            <v>4270.2090263309965</v>
          </cell>
          <cell r="L4">
            <v>4216.5877912363785</v>
          </cell>
          <cell r="M4">
            <v>4263.1663153642867</v>
          </cell>
          <cell r="N4">
            <v>4471.3310492755772</v>
          </cell>
          <cell r="O4">
            <v>4481.0951739251841</v>
          </cell>
          <cell r="P4">
            <v>4640.1636438420601</v>
          </cell>
          <cell r="Q4">
            <v>4594.9193934911527</v>
          </cell>
        </row>
        <row r="6">
          <cell r="A6" t="str">
            <v>Large Cap</v>
          </cell>
          <cell r="B6">
            <v>2107</v>
          </cell>
          <cell r="C6">
            <v>2179</v>
          </cell>
          <cell r="D6">
            <v>2380</v>
          </cell>
          <cell r="E6">
            <v>2653.49</v>
          </cell>
          <cell r="F6">
            <v>3204.5</v>
          </cell>
          <cell r="G6">
            <v>3507.5</v>
          </cell>
          <cell r="H6">
            <v>3761.5</v>
          </cell>
          <cell r="I6">
            <v>4051.01</v>
          </cell>
          <cell r="J6">
            <v>4157</v>
          </cell>
        </row>
        <row r="7">
          <cell r="A7" t="str">
            <v>BLS</v>
          </cell>
          <cell r="B7">
            <v>393</v>
          </cell>
          <cell r="C7">
            <v>422</v>
          </cell>
          <cell r="D7">
            <v>412</v>
          </cell>
          <cell r="E7">
            <v>441</v>
          </cell>
          <cell r="F7">
            <v>496</v>
          </cell>
          <cell r="G7">
            <v>513</v>
          </cell>
          <cell r="H7">
            <v>536</v>
          </cell>
          <cell r="I7">
            <v>634</v>
          </cell>
          <cell r="J7">
            <v>731</v>
          </cell>
          <cell r="K7">
            <v>735</v>
          </cell>
          <cell r="L7">
            <v>806</v>
          </cell>
          <cell r="M7">
            <v>786</v>
          </cell>
          <cell r="N7">
            <v>796</v>
          </cell>
          <cell r="O7">
            <v>800</v>
          </cell>
          <cell r="P7">
            <v>771</v>
          </cell>
          <cell r="Q7">
            <v>750</v>
          </cell>
        </row>
        <row r="8">
          <cell r="A8" t="str">
            <v>Q</v>
          </cell>
          <cell r="B8">
            <v>62</v>
          </cell>
          <cell r="C8">
            <v>51</v>
          </cell>
          <cell r="D8">
            <v>77</v>
          </cell>
          <cell r="E8">
            <v>127</v>
          </cell>
          <cell r="F8">
            <v>218</v>
          </cell>
          <cell r="G8">
            <v>317</v>
          </cell>
          <cell r="H8">
            <v>379</v>
          </cell>
          <cell r="I8">
            <v>400</v>
          </cell>
          <cell r="J8">
            <v>378</v>
          </cell>
          <cell r="K8">
            <v>337</v>
          </cell>
          <cell r="L8">
            <v>384</v>
          </cell>
          <cell r="M8">
            <v>443</v>
          </cell>
          <cell r="N8">
            <v>556</v>
          </cell>
          <cell r="O8">
            <v>608</v>
          </cell>
          <cell r="P8">
            <v>633</v>
          </cell>
          <cell r="Q8">
            <v>658</v>
          </cell>
        </row>
        <row r="9">
          <cell r="A9" t="str">
            <v>AT&amp;T</v>
          </cell>
          <cell r="B9">
            <v>955</v>
          </cell>
          <cell r="C9">
            <v>1045</v>
          </cell>
          <cell r="D9">
            <v>1184</v>
          </cell>
          <cell r="E9">
            <v>1316.49</v>
          </cell>
          <cell r="F9">
            <v>1492.5</v>
          </cell>
          <cell r="G9">
            <v>1504.5</v>
          </cell>
          <cell r="H9">
            <v>1541.5</v>
          </cell>
          <cell r="I9">
            <v>1589.01</v>
          </cell>
          <cell r="J9">
            <v>1646</v>
          </cell>
          <cell r="K9">
            <v>1691</v>
          </cell>
          <cell r="L9">
            <v>1817</v>
          </cell>
          <cell r="M9">
            <v>1817</v>
          </cell>
          <cell r="N9">
            <v>1824</v>
          </cell>
          <cell r="O9">
            <v>1807</v>
          </cell>
          <cell r="P9">
            <v>1655</v>
          </cell>
          <cell r="Q9">
            <v>1612</v>
          </cell>
        </row>
        <row r="10">
          <cell r="A10" t="str">
            <v>VZ</v>
          </cell>
          <cell r="B10">
            <v>580</v>
          </cell>
          <cell r="C10">
            <v>531</v>
          </cell>
          <cell r="D10">
            <v>561</v>
          </cell>
          <cell r="E10">
            <v>616</v>
          </cell>
          <cell r="F10">
            <v>834</v>
          </cell>
          <cell r="G10">
            <v>1013</v>
          </cell>
          <cell r="H10">
            <v>1137</v>
          </cell>
          <cell r="I10">
            <v>1240</v>
          </cell>
          <cell r="J10">
            <v>1200</v>
          </cell>
          <cell r="K10">
            <v>1198</v>
          </cell>
          <cell r="L10">
            <v>1278</v>
          </cell>
          <cell r="M10">
            <v>1585</v>
          </cell>
          <cell r="N10">
            <v>1821</v>
          </cell>
          <cell r="O10">
            <v>1983</v>
          </cell>
          <cell r="P10">
            <v>2042</v>
          </cell>
          <cell r="Q10">
            <v>1838</v>
          </cell>
        </row>
        <row r="11">
          <cell r="A11" t="str">
            <v>FON</v>
          </cell>
          <cell r="B11">
            <v>117</v>
          </cell>
          <cell r="C11">
            <v>130</v>
          </cell>
          <cell r="D11">
            <v>146</v>
          </cell>
          <cell r="E11">
            <v>153</v>
          </cell>
          <cell r="F11">
            <v>164</v>
          </cell>
          <cell r="G11">
            <v>160</v>
          </cell>
          <cell r="H11">
            <v>168</v>
          </cell>
          <cell r="I11">
            <v>188</v>
          </cell>
          <cell r="J11">
            <v>202</v>
          </cell>
          <cell r="K11">
            <v>207</v>
          </cell>
          <cell r="L11">
            <v>206</v>
          </cell>
          <cell r="M11">
            <v>201</v>
          </cell>
          <cell r="N11">
            <v>226</v>
          </cell>
          <cell r="O11">
            <v>259</v>
          </cell>
          <cell r="P11">
            <v>295</v>
          </cell>
          <cell r="Q11">
            <v>324</v>
          </cell>
        </row>
        <row r="13">
          <cell r="A13" t="str">
            <v>RLECs</v>
          </cell>
        </row>
        <row r="14">
          <cell r="A14" t="str">
            <v>AT</v>
          </cell>
          <cell r="B14">
            <v>54.825000000000003</v>
          </cell>
          <cell r="C14">
            <v>67.111000000000004</v>
          </cell>
          <cell r="D14">
            <v>73.97</v>
          </cell>
          <cell r="E14">
            <v>82.846000000000004</v>
          </cell>
          <cell r="F14">
            <v>-87.731999999999999</v>
          </cell>
          <cell r="G14">
            <v>-105.178</v>
          </cell>
          <cell r="H14">
            <v>-129.97499999999999</v>
          </cell>
          <cell r="I14">
            <v>-153.02799999999999</v>
          </cell>
          <cell r="J14">
            <v>330.30000000000007</v>
          </cell>
          <cell r="K14">
            <v>376.30000000000007</v>
          </cell>
          <cell r="L14">
            <v>425.8</v>
          </cell>
          <cell r="M14">
            <v>470.6</v>
          </cell>
          <cell r="N14">
            <v>194.49999999999994</v>
          </cell>
          <cell r="O14">
            <v>195.19999999999993</v>
          </cell>
          <cell r="P14">
            <v>202.7</v>
          </cell>
          <cell r="Q14">
            <v>212</v>
          </cell>
        </row>
        <row r="15">
          <cell r="A15" t="str">
            <v>CTL</v>
          </cell>
          <cell r="B15">
            <v>28.215</v>
          </cell>
          <cell r="C15">
            <v>29.576000000000001</v>
          </cell>
          <cell r="D15">
            <v>29.8</v>
          </cell>
          <cell r="E15">
            <v>30.664999999999999</v>
          </cell>
          <cell r="F15">
            <v>36.476999999999997</v>
          </cell>
          <cell r="G15">
            <v>40.844000000000001</v>
          </cell>
          <cell r="H15">
            <v>44.569000000000003</v>
          </cell>
          <cell r="I15">
            <v>59.11</v>
          </cell>
          <cell r="J15">
            <v>118.533</v>
          </cell>
          <cell r="K15">
            <v>128.85400000000001</v>
          </cell>
          <cell r="L15">
            <v>143.41300000000001</v>
          </cell>
          <cell r="M15">
            <v>151.69999999999999</v>
          </cell>
          <cell r="N15">
            <v>119.158</v>
          </cell>
          <cell r="O15">
            <v>126.62059999999998</v>
          </cell>
          <cell r="P15">
            <v>128.518</v>
          </cell>
          <cell r="Q15">
            <v>128.43540967987803</v>
          </cell>
        </row>
        <row r="16">
          <cell r="A16" t="str">
            <v>CTCO</v>
          </cell>
          <cell r="B16">
            <v>2.7669999999999999</v>
          </cell>
          <cell r="C16">
            <v>2.8580000000000001</v>
          </cell>
          <cell r="D16">
            <v>3.01</v>
          </cell>
          <cell r="E16">
            <v>3.2850000000000001</v>
          </cell>
          <cell r="F16">
            <v>3.7509999999999999</v>
          </cell>
          <cell r="G16">
            <v>3.9569999999999999</v>
          </cell>
          <cell r="H16">
            <v>4.8940000000000001</v>
          </cell>
          <cell r="I16">
            <v>5.6219999999999999</v>
          </cell>
          <cell r="J16">
            <v>6.8460000000000001</v>
          </cell>
          <cell r="K16">
            <v>8.3059999999999992</v>
          </cell>
          <cell r="L16">
            <v>9.1080000000000005</v>
          </cell>
          <cell r="M16">
            <v>10.65</v>
          </cell>
          <cell r="N16">
            <v>12.811</v>
          </cell>
          <cell r="O16">
            <v>13.494</v>
          </cell>
          <cell r="P16">
            <v>14.962</v>
          </cell>
          <cell r="Q16">
            <v>16.202000000000002</v>
          </cell>
        </row>
        <row r="17">
          <cell r="A17" t="str">
            <v>CZN</v>
          </cell>
          <cell r="B17">
            <v>50</v>
          </cell>
          <cell r="C17">
            <v>51.201000000000001</v>
          </cell>
          <cell r="D17">
            <v>52.401000000000003</v>
          </cell>
          <cell r="E17">
            <v>49.460999999999999</v>
          </cell>
          <cell r="F17">
            <v>61.960999999999999</v>
          </cell>
          <cell r="G17">
            <v>71.983000000000004</v>
          </cell>
          <cell r="H17">
            <v>81.861999999999995</v>
          </cell>
          <cell r="I17">
            <v>99.852000000000004</v>
          </cell>
          <cell r="J17">
            <v>108.51600000000001</v>
          </cell>
          <cell r="K17">
            <v>110.149</v>
          </cell>
          <cell r="L17">
            <v>110.288</v>
          </cell>
          <cell r="M17">
            <v>97.783000000000001</v>
          </cell>
          <cell r="N17">
            <v>90.974999999999994</v>
          </cell>
          <cell r="O17">
            <v>84.518000000000001</v>
          </cell>
          <cell r="P17">
            <v>75.738</v>
          </cell>
          <cell r="Q17">
            <v>75.087999999999994</v>
          </cell>
        </row>
        <row r="18">
          <cell r="A18" t="str">
            <v>FRP</v>
          </cell>
          <cell r="B18">
            <v>0</v>
          </cell>
          <cell r="C18">
            <v>11.929</v>
          </cell>
          <cell r="D18">
            <v>14.005000000000001</v>
          </cell>
          <cell r="E18">
            <v>19.670999999999999</v>
          </cell>
          <cell r="F18">
            <v>25.042000000000002</v>
          </cell>
          <cell r="G18">
            <v>18.571999999999999</v>
          </cell>
          <cell r="H18">
            <v>19.001999999999999</v>
          </cell>
          <cell r="I18">
            <v>15.153</v>
          </cell>
          <cell r="J18">
            <v>11.875</v>
          </cell>
          <cell r="K18">
            <v>10.409000000000001</v>
          </cell>
          <cell r="L18">
            <v>10.013</v>
          </cell>
          <cell r="M18">
            <v>10.459</v>
          </cell>
          <cell r="N18">
            <v>12.228</v>
          </cell>
          <cell r="O18">
            <v>10.420999999999999</v>
          </cell>
          <cell r="P18">
            <v>14.074999999999999</v>
          </cell>
          <cell r="Q18">
            <v>14.161</v>
          </cell>
        </row>
        <row r="19">
          <cell r="A19" t="str">
            <v>IWA</v>
          </cell>
          <cell r="B19">
            <v>4</v>
          </cell>
          <cell r="C19">
            <v>4.9000000000000004</v>
          </cell>
          <cell r="D19">
            <v>5.8120000000000003</v>
          </cell>
          <cell r="E19">
            <v>6.8</v>
          </cell>
          <cell r="F19">
            <v>4.5999999999999996</v>
          </cell>
          <cell r="G19">
            <v>5</v>
          </cell>
          <cell r="H19">
            <v>5.7880000000000003</v>
          </cell>
          <cell r="I19">
            <v>8.8000000000000007</v>
          </cell>
          <cell r="J19">
            <v>11</v>
          </cell>
          <cell r="K19">
            <v>12.7</v>
          </cell>
          <cell r="L19">
            <v>15.6</v>
          </cell>
          <cell r="M19">
            <v>15.6</v>
          </cell>
          <cell r="N19">
            <v>16.3</v>
          </cell>
          <cell r="O19">
            <v>16</v>
          </cell>
          <cell r="P19">
            <v>17.8</v>
          </cell>
          <cell r="Q19">
            <v>18.8</v>
          </cell>
        </row>
        <row r="20">
          <cell r="A20" t="str">
            <v>TDS</v>
          </cell>
          <cell r="B20">
            <v>0</v>
          </cell>
          <cell r="C20">
            <v>30.299999999999997</v>
          </cell>
          <cell r="D20">
            <v>36.900000000000006</v>
          </cell>
          <cell r="E20">
            <v>43.7</v>
          </cell>
          <cell r="F20">
            <v>50</v>
          </cell>
          <cell r="G20">
            <v>26.200000000000003</v>
          </cell>
          <cell r="H20">
            <v>23.099999999999994</v>
          </cell>
          <cell r="I20">
            <v>27.2</v>
          </cell>
          <cell r="J20">
            <v>30.9</v>
          </cell>
          <cell r="K20">
            <v>31.2</v>
          </cell>
          <cell r="L20">
            <v>35.1</v>
          </cell>
          <cell r="M20">
            <v>31</v>
          </cell>
          <cell r="N20">
            <v>32.9</v>
          </cell>
          <cell r="O20">
            <v>36.200000000000003</v>
          </cell>
          <cell r="P20">
            <v>40</v>
          </cell>
          <cell r="Q20">
            <v>45.3</v>
          </cell>
        </row>
        <row r="21">
          <cell r="A21" t="str">
            <v>CBB</v>
          </cell>
          <cell r="B21">
            <v>17.899999999999999</v>
          </cell>
          <cell r="C21">
            <v>19.399999999999999</v>
          </cell>
          <cell r="D21">
            <v>20.399999999999999</v>
          </cell>
          <cell r="E21">
            <v>25</v>
          </cell>
          <cell r="F21">
            <v>27.5</v>
          </cell>
          <cell r="G21">
            <v>29.5</v>
          </cell>
          <cell r="H21">
            <v>29.9</v>
          </cell>
          <cell r="I21">
            <v>31.300000000000015</v>
          </cell>
          <cell r="J21">
            <v>30.2</v>
          </cell>
          <cell r="K21">
            <v>27.2</v>
          </cell>
          <cell r="L21">
            <v>30.7</v>
          </cell>
          <cell r="M21">
            <v>31.699999999999985</v>
          </cell>
          <cell r="N21">
            <v>30.4</v>
          </cell>
          <cell r="O21">
            <v>29.9</v>
          </cell>
          <cell r="P21">
            <v>28.5</v>
          </cell>
          <cell r="Q21">
            <v>27.5</v>
          </cell>
        </row>
        <row r="22">
          <cell r="A22" t="str">
            <v>RLEC Total</v>
          </cell>
          <cell r="B22">
            <v>157.70700000000002</v>
          </cell>
          <cell r="C22">
            <v>217.27500000000001</v>
          </cell>
          <cell r="D22">
            <v>236.29800000000003</v>
          </cell>
          <cell r="E22">
            <v>261.428</v>
          </cell>
          <cell r="F22">
            <v>121.59899999999999</v>
          </cell>
          <cell r="G22">
            <v>90.878</v>
          </cell>
          <cell r="H22">
            <v>79.14</v>
          </cell>
          <cell r="I22">
            <v>94.009000000000029</v>
          </cell>
          <cell r="J22">
            <v>648.17000000000007</v>
          </cell>
          <cell r="K22">
            <v>705.11800000000028</v>
          </cell>
          <cell r="L22">
            <v>780.02200000000005</v>
          </cell>
          <cell r="M22">
            <v>819.49199999999985</v>
          </cell>
          <cell r="N22">
            <v>509.27199999999993</v>
          </cell>
          <cell r="O22">
            <v>512.35359999999991</v>
          </cell>
          <cell r="P22">
            <v>522.29299999999989</v>
          </cell>
          <cell r="Q22">
            <v>537.48640967987808</v>
          </cell>
        </row>
        <row r="24">
          <cell r="A24" t="str">
            <v>DSL Total</v>
          </cell>
          <cell r="B24">
            <v>2264.7069999999999</v>
          </cell>
          <cell r="C24">
            <v>2396.2750000000001</v>
          </cell>
          <cell r="D24">
            <v>2616.2980000000002</v>
          </cell>
          <cell r="E24">
            <v>2914.9179999999997</v>
          </cell>
          <cell r="F24">
            <v>3326.0990000000002</v>
          </cell>
          <cell r="G24">
            <v>3598.3780000000002</v>
          </cell>
          <cell r="H24">
            <v>3840.64</v>
          </cell>
          <cell r="I24">
            <v>4145.0190000000002</v>
          </cell>
          <cell r="J24">
            <v>4805.17</v>
          </cell>
          <cell r="K24">
            <v>4873.1180000000004</v>
          </cell>
          <cell r="L24">
            <v>5271.0219999999999</v>
          </cell>
          <cell r="M24">
            <v>5651.4920000000002</v>
          </cell>
          <cell r="N24">
            <v>5732.2719999999999</v>
          </cell>
          <cell r="O24">
            <v>5969.3536000000004</v>
          </cell>
          <cell r="P24">
            <v>5918.2929999999997</v>
          </cell>
          <cell r="Q24">
            <v>5719.4864096798783</v>
          </cell>
        </row>
        <row r="25">
          <cell r="C25">
            <v>0.37771310087694254</v>
          </cell>
          <cell r="D25">
            <v>8.7552640662754699E-2</v>
          </cell>
          <cell r="E25">
            <v>0.10634876300264895</v>
          </cell>
          <cell r="F25">
            <v>-0.5348661964288447</v>
          </cell>
          <cell r="G25">
            <v>-0.25264188027862067</v>
          </cell>
          <cell r="H25">
            <v>-0.12916217346332448</v>
          </cell>
          <cell r="I25">
            <v>0.18788223401566873</v>
          </cell>
          <cell r="J25">
            <v>5.894765394802624</v>
          </cell>
          <cell r="K25">
            <v>8.7859666445531559E-2</v>
          </cell>
          <cell r="L25">
            <v>0.10622902833284598</v>
          </cell>
          <cell r="M25">
            <v>5.0601136891010423E-2</v>
          </cell>
        </row>
        <row r="29">
          <cell r="A29" t="str">
            <v>Large Cap</v>
          </cell>
        </row>
        <row r="30">
          <cell r="A30" t="str">
            <v>Performance</v>
          </cell>
        </row>
        <row r="56">
          <cell r="A56" t="str">
            <v>DSL vs. Cable</v>
          </cell>
        </row>
        <row r="83">
          <cell r="A83" t="str">
            <v>RLEC</v>
          </cell>
        </row>
        <row r="84">
          <cell r="A84" t="str">
            <v>Performance</v>
          </cell>
        </row>
        <row r="137">
          <cell r="A137" t="str">
            <v>Large Cap vs. Cable</v>
          </cell>
        </row>
        <row r="164">
          <cell r="A164" t="str">
            <v>RLEC Ramp up</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
      <sheetName val="Sensitivity Analysis"/>
      <sheetName val="Productivity"/>
      <sheetName val="Income"/>
      <sheetName val="NY UPLOAD shadow"/>
      <sheetName val="Bal Sht"/>
      <sheetName val="__FDSCACHE__"/>
      <sheetName val="mwareTaxoPres"/>
      <sheetName val="mwareValPrintout"/>
      <sheetName val="CF"/>
      <sheetName val="Margins"/>
      <sheetName val="RNOA - ROE"/>
      <sheetName val="LEASES NEW"/>
      <sheetName val="LEASES"/>
      <sheetName val="VALUATION"/>
      <sheetName val="Capex-sq ft"/>
      <sheetName val="Capex-sq ft vs RNOA"/>
      <sheetName val="LINKED DATA"/>
      <sheetName val="NY UPLOAD"/>
      <sheetName val="mwarePreview"/>
      <sheetName val="mwareDates"/>
      <sheetName val="StoreLocations"/>
      <sheetName val="mwareSettings"/>
      <sheetName val="MainCode"/>
      <sheetName val="KSS_working"/>
      <sheetName val="MWare_Cached"/>
      <sheetName val="Credit Analysis"/>
      <sheetName val="Cash Flow"/>
      <sheetName val="Store Productivity"/>
      <sheetName val="P Map"/>
      <sheetName val="MW-Cache"/>
      <sheetName val="MWA RR"/>
    </sheetNames>
    <sheetDataSet>
      <sheetData sheetId="0"/>
      <sheetData sheetId="1"/>
      <sheetData sheetId="2"/>
      <sheetData sheetId="3" refreshError="1"/>
      <sheetData sheetId="4"/>
      <sheetData sheetId="5" refreshError="1">
        <row r="1">
          <cell r="A1" t="str">
            <v>KOHL's CORPORATION</v>
          </cell>
          <cell r="EW1" t="str">
            <v>ElementName</v>
          </cell>
          <cell r="EX1" t="str">
            <v>ScaleOverride</v>
          </cell>
          <cell r="EY1" t="str">
            <v>UnitOverride</v>
          </cell>
          <cell r="EZ1" t="str">
            <v>ReverseSign</v>
          </cell>
          <cell r="FA1" t="str">
            <v>IsDrivingAssumption</v>
          </cell>
          <cell r="FB1" t="str">
            <v>SegmentID</v>
          </cell>
        </row>
        <row r="2">
          <cell r="A2" t="str">
            <v>Net Inventory</v>
          </cell>
        </row>
        <row r="3">
          <cell r="A3" t="str">
            <v>($ Millions)</v>
          </cell>
        </row>
        <row r="4">
          <cell r="A4">
            <v>38968.372303124997</v>
          </cell>
          <cell r="E4">
            <v>1991</v>
          </cell>
          <cell r="F4">
            <v>1992</v>
          </cell>
          <cell r="G4">
            <v>1993</v>
          </cell>
          <cell r="H4" t="str">
            <v>1994</v>
          </cell>
          <cell r="I4" t="str">
            <v>1995</v>
          </cell>
          <cell r="J4" t="str">
            <v>1996</v>
          </cell>
          <cell r="K4" t="str">
            <v>1997</v>
          </cell>
          <cell r="L4" t="str">
            <v>1998</v>
          </cell>
          <cell r="M4" t="str">
            <v>1999</v>
          </cell>
          <cell r="N4" t="str">
            <v>2000</v>
          </cell>
          <cell r="O4" t="str">
            <v>2001</v>
          </cell>
          <cell r="P4" t="str">
            <v>2002</v>
          </cell>
          <cell r="Q4">
            <v>2003</v>
          </cell>
          <cell r="R4">
            <v>2004</v>
          </cell>
          <cell r="S4">
            <v>2005</v>
          </cell>
          <cell r="T4" t="str">
            <v>2006E</v>
          </cell>
          <cell r="U4" t="str">
            <v>2007E</v>
          </cell>
          <cell r="V4" t="str">
            <v>2008E</v>
          </cell>
          <cell r="W4" t="str">
            <v>2009E</v>
          </cell>
          <cell r="X4" t="str">
            <v>2010E</v>
          </cell>
          <cell r="Y4" t="str">
            <v>2011E</v>
          </cell>
          <cell r="Z4" t="str">
            <v>2012E</v>
          </cell>
          <cell r="AA4" t="str">
            <v>2013E</v>
          </cell>
          <cell r="AB4" t="str">
            <v>2014E</v>
          </cell>
        </row>
        <row r="5">
          <cell r="A5" t="str">
            <v>Inventory</v>
          </cell>
          <cell r="E5">
            <v>135.023</v>
          </cell>
          <cell r="F5">
            <v>159.39699999999999</v>
          </cell>
          <cell r="G5">
            <v>190.46899999999999</v>
          </cell>
          <cell r="H5">
            <v>247.96600000000001</v>
          </cell>
          <cell r="I5">
            <v>320.32499999999999</v>
          </cell>
          <cell r="J5">
            <v>423.20699999999999</v>
          </cell>
          <cell r="K5">
            <v>515.79</v>
          </cell>
          <cell r="L5">
            <v>617.36199999999997</v>
          </cell>
          <cell r="M5">
            <v>794.43899999999996</v>
          </cell>
          <cell r="N5">
            <v>1003.29</v>
          </cell>
          <cell r="O5">
            <v>1198.307</v>
          </cell>
          <cell r="P5">
            <v>1626.9960000000001</v>
          </cell>
          <cell r="Q5">
            <v>1606.99</v>
          </cell>
          <cell r="R5">
            <v>1946.9770000000001</v>
          </cell>
          <cell r="S5">
            <v>2237.5680000000002</v>
          </cell>
          <cell r="T5">
            <v>2679.4780964114075</v>
          </cell>
          <cell r="U5">
            <v>2795.8238196679795</v>
          </cell>
          <cell r="V5">
            <v>3112.822728897555</v>
          </cell>
          <cell r="W5">
            <v>3437.9683162442975</v>
          </cell>
          <cell r="X5">
            <v>3748.5365997674344</v>
          </cell>
          <cell r="Y5">
            <v>4065.3162489610349</v>
          </cell>
          <cell r="Z5">
            <v>4376.3410452785947</v>
          </cell>
          <cell r="AA5">
            <v>4693.5863375225053</v>
          </cell>
          <cell r="AB5">
            <v>5017.1765356112946</v>
          </cell>
        </row>
        <row r="6">
          <cell r="A6" t="str">
            <v>Payables</v>
          </cell>
          <cell r="E6">
            <v>44.499000000000002</v>
          </cell>
          <cell r="F6">
            <v>54.131</v>
          </cell>
          <cell r="G6">
            <v>56.191000000000003</v>
          </cell>
          <cell r="H6">
            <v>98.344999999999999</v>
          </cell>
          <cell r="I6">
            <v>68.81</v>
          </cell>
          <cell r="J6">
            <v>126.548</v>
          </cell>
          <cell r="K6">
            <v>150.679</v>
          </cell>
          <cell r="L6">
            <v>212.92599999999999</v>
          </cell>
          <cell r="M6">
            <v>330.084</v>
          </cell>
          <cell r="N6">
            <v>399.93900000000002</v>
          </cell>
          <cell r="O6">
            <v>478.87</v>
          </cell>
          <cell r="P6">
            <v>694.74800000000005</v>
          </cell>
          <cell r="Q6">
            <v>532.59900000000005</v>
          </cell>
          <cell r="R6">
            <v>704.65499999999997</v>
          </cell>
          <cell r="S6">
            <v>829.971</v>
          </cell>
          <cell r="T6">
            <v>964.84103414799574</v>
          </cell>
          <cell r="U6">
            <v>1020.5269868346282</v>
          </cell>
          <cell r="V6">
            <v>1136.237404418931</v>
          </cell>
          <cell r="W6">
            <v>1254.921508976332</v>
          </cell>
          <cell r="X6">
            <v>1368.28463020044</v>
          </cell>
          <cell r="Y6">
            <v>1483.9150138490302</v>
          </cell>
          <cell r="Z6">
            <v>1597.4447706183632</v>
          </cell>
          <cell r="AA6">
            <v>1713.2451225230827</v>
          </cell>
          <cell r="AB6">
            <v>1831.3614814658968</v>
          </cell>
        </row>
        <row r="7">
          <cell r="A7" t="str">
            <v>Net Inventory</v>
          </cell>
          <cell r="E7">
            <v>90.524000000000001</v>
          </cell>
          <cell r="F7">
            <v>105.26599999999999</v>
          </cell>
          <cell r="G7">
            <v>134.27799999999999</v>
          </cell>
          <cell r="H7">
            <v>149.62100000000001</v>
          </cell>
          <cell r="I7">
            <v>251.51499999999999</v>
          </cell>
          <cell r="J7">
            <v>296.65899999999999</v>
          </cell>
          <cell r="K7">
            <v>365.11099999999999</v>
          </cell>
          <cell r="L7">
            <v>404.43599999999998</v>
          </cell>
          <cell r="M7">
            <v>464.35499999999996</v>
          </cell>
          <cell r="N7">
            <v>603.35099999999989</v>
          </cell>
          <cell r="O7">
            <v>719.43700000000001</v>
          </cell>
          <cell r="P7">
            <v>932.24800000000005</v>
          </cell>
          <cell r="Q7">
            <v>1074.3910000000001</v>
          </cell>
          <cell r="R7">
            <v>1242.3220000000001</v>
          </cell>
          <cell r="S7">
            <v>1407.5970000000002</v>
          </cell>
          <cell r="T7">
            <v>1714.6370622634117</v>
          </cell>
          <cell r="U7">
            <v>1775.2968328333513</v>
          </cell>
          <cell r="V7">
            <v>1976.585324478624</v>
          </cell>
          <cell r="W7">
            <v>2183.0468072679655</v>
          </cell>
          <cell r="X7">
            <v>2380.2519695669944</v>
          </cell>
          <cell r="Y7">
            <v>2581.4012351120045</v>
          </cell>
          <cell r="Z7">
            <v>2778.8962746602315</v>
          </cell>
          <cell r="AA7">
            <v>2980.3412149994228</v>
          </cell>
          <cell r="AB7">
            <v>3185.8150541453979</v>
          </cell>
        </row>
        <row r="8">
          <cell r="A8" t="str">
            <v xml:space="preserve">    % change</v>
          </cell>
          <cell r="F8">
            <v>0.16285184039591694</v>
          </cell>
          <cell r="G8">
            <v>0.27560655862291727</v>
          </cell>
          <cell r="H8">
            <v>0.11426294702036088</v>
          </cell>
          <cell r="I8">
            <v>0.68101402877938244</v>
          </cell>
          <cell r="J8">
            <v>0.17948830089656687</v>
          </cell>
          <cell r="K8">
            <v>0.23074304167411075</v>
          </cell>
          <cell r="L8">
            <v>0.10770697130461682</v>
          </cell>
          <cell r="M8">
            <v>0.14815446696139811</v>
          </cell>
          <cell r="N8">
            <v>0.29933133055528627</v>
          </cell>
          <cell r="O8">
            <v>0.1924021009329564</v>
          </cell>
          <cell r="P8">
            <v>0.29580213416880152</v>
          </cell>
          <cell r="Q8">
            <v>0.15247337618316159</v>
          </cell>
          <cell r="R8">
            <v>0.1563034314323184</v>
          </cell>
          <cell r="S8">
            <v>0.13303716749763761</v>
          </cell>
          <cell r="T8">
            <v>0.21813065974381263</v>
          </cell>
          <cell r="U8">
            <v>3.5377615417845565E-2</v>
          </cell>
          <cell r="V8">
            <v>0.11338300611060004</v>
          </cell>
          <cell r="W8">
            <v>0.10445361514752771</v>
          </cell>
          <cell r="X8">
            <v>9.0334830037761105E-2</v>
          </cell>
          <cell r="Y8">
            <v>8.4507551350373467E-2</v>
          </cell>
          <cell r="Z8">
            <v>7.650691293624412E-2</v>
          </cell>
          <cell r="AA8">
            <v>7.2490989381682303E-2</v>
          </cell>
          <cell r="AB8">
            <v>6.8943058637671806E-2</v>
          </cell>
          <cell r="BV8" t="str">
            <v>1994E</v>
          </cell>
        </row>
        <row r="9">
          <cell r="A9" t="str">
            <v>Sales Growth</v>
          </cell>
          <cell r="F9">
            <v>0.17873442968952324</v>
          </cell>
          <cell r="G9">
            <v>0.19044432450567816</v>
          </cell>
          <cell r="H9">
            <v>0.19020085070143788</v>
          </cell>
          <cell r="I9">
            <v>0.23908950517984695</v>
          </cell>
          <cell r="J9">
            <v>0.24034815952274236</v>
          </cell>
          <cell r="K9">
            <v>0.28117395855139193</v>
          </cell>
          <cell r="L9">
            <v>0.20313690735287016</v>
          </cell>
          <cell r="M9">
            <v>0.23773800146671364</v>
          </cell>
          <cell r="N9">
            <v>0.35006078587134493</v>
          </cell>
          <cell r="O9">
            <v>0.2172305841812685</v>
          </cell>
          <cell r="P9">
            <v>0.21788197759648398</v>
          </cell>
          <cell r="Q9">
            <v>0.12738710963810673</v>
          </cell>
          <cell r="R9">
            <v>0.13796858888860597</v>
          </cell>
          <cell r="S9">
            <v>0.14541865016622912</v>
          </cell>
          <cell r="T9">
            <v>0.15146200115635877</v>
          </cell>
          <cell r="U9">
            <v>0.13897260521008259</v>
          </cell>
          <cell r="V9">
            <v>0.11704672721850229</v>
          </cell>
          <cell r="W9">
            <v>0.10792577078243859</v>
          </cell>
          <cell r="X9">
            <v>9.0334830037761327E-2</v>
          </cell>
          <cell r="Y9">
            <v>8.4507551350373245E-2</v>
          </cell>
          <cell r="Z9">
            <v>7.6506912936243898E-2</v>
          </cell>
          <cell r="AA9">
            <v>7.2490989381682303E-2</v>
          </cell>
          <cell r="AB9">
            <v>6.8943058637671584E-2</v>
          </cell>
        </row>
        <row r="10">
          <cell r="A10" t="str">
            <v>Inventory Turns</v>
          </cell>
          <cell r="E10">
            <v>4.5945727764899313</v>
          </cell>
          <cell r="F10">
            <v>4.9206575640241841</v>
          </cell>
          <cell r="G10">
            <v>4.9669073302350046</v>
          </cell>
          <cell r="H10">
            <v>4.7375414827739579</v>
          </cell>
          <cell r="I10">
            <v>4.5612230353815217</v>
          </cell>
          <cell r="J10">
            <v>4.3130302394516988</v>
          </cell>
          <cell r="K10">
            <v>4.3590362908507698</v>
          </cell>
          <cell r="L10">
            <v>4.3277920790855946</v>
          </cell>
          <cell r="M10">
            <v>4.2702519689389655</v>
          </cell>
          <cell r="N10">
            <v>4.510436222589723</v>
          </cell>
          <cell r="O10">
            <v>4.4706347256105463</v>
          </cell>
          <cell r="P10">
            <v>4.2355280123937149</v>
          </cell>
          <cell r="Q10">
            <v>4.2622528359739347</v>
          </cell>
          <cell r="R10">
            <v>4.2696091438102828</v>
          </cell>
          <cell r="S10">
            <v>4.1302459407175691</v>
          </cell>
          <cell r="T10">
            <v>4.0252921990617692</v>
          </cell>
          <cell r="U10">
            <v>4.1108263923166737</v>
          </cell>
          <cell r="V10">
            <v>4.2412491404602495</v>
          </cell>
          <cell r="W10">
            <v>4.2250857793007279</v>
          </cell>
          <cell r="X10">
            <v>4.1992471470583075</v>
          </cell>
          <cell r="Y10">
            <v>4.1884806638826833</v>
          </cell>
          <cell r="Z10">
            <v>4.1736002436427961</v>
          </cell>
          <cell r="AA10">
            <v>4.1660877033874177</v>
          </cell>
          <cell r="AB10">
            <v>4.159426367208674</v>
          </cell>
        </row>
        <row r="11">
          <cell r="A11" t="str">
            <v>Inventory/Payables Ratio</v>
          </cell>
          <cell r="E11">
            <v>0.32956607392814558</v>
          </cell>
          <cell r="F11">
            <v>0.33959861226999255</v>
          </cell>
          <cell r="G11">
            <v>0.29501388677422574</v>
          </cell>
          <cell r="H11">
            <v>0.39660679286676398</v>
          </cell>
          <cell r="I11">
            <v>0.2148130804651526</v>
          </cell>
          <cell r="J11">
            <v>0.29902151902024304</v>
          </cell>
          <cell r="K11">
            <v>0.29213245700769697</v>
          </cell>
          <cell r="L11">
            <v>0.34489651128511312</v>
          </cell>
          <cell r="M11">
            <v>0.41549319708624577</v>
          </cell>
          <cell r="N11">
            <v>0.39862751547409025</v>
          </cell>
          <cell r="O11">
            <v>0.39962213356009768</v>
          </cell>
          <cell r="P11">
            <v>0.42701272775102089</v>
          </cell>
          <cell r="Q11">
            <v>0.33142645567178391</v>
          </cell>
          <cell r="R11">
            <v>0.36192261130973807</v>
          </cell>
          <cell r="S11">
            <v>0.37092548695726785</v>
          </cell>
          <cell r="T11">
            <v>0.36008543433894669</v>
          </cell>
          <cell r="U11">
            <v>0.36501834616883044</v>
          </cell>
          <cell r="V11">
            <v>0.36501834616883039</v>
          </cell>
          <cell r="W11">
            <v>0.36501834616883039</v>
          </cell>
          <cell r="X11">
            <v>0.36501834616883044</v>
          </cell>
          <cell r="Y11">
            <v>0.36501834616883039</v>
          </cell>
          <cell r="Z11">
            <v>0.36501834616883044</v>
          </cell>
          <cell r="AA11">
            <v>0.36501834616883039</v>
          </cell>
          <cell r="AB11">
            <v>0.36501834616883039</v>
          </cell>
        </row>
        <row r="13">
          <cell r="BV13">
            <v>41.028999999999996</v>
          </cell>
        </row>
        <row r="15">
          <cell r="A15" t="str">
            <v>KOHL's CORPORATION</v>
          </cell>
          <cell r="AX15" t="str">
            <v>KOHL's CORPORATION</v>
          </cell>
        </row>
        <row r="16">
          <cell r="A16" t="str">
            <v>Annual Balance Sheet</v>
          </cell>
          <cell r="AX16" t="str">
            <v>Quarterly Balance Sheet</v>
          </cell>
        </row>
        <row r="17">
          <cell r="A17">
            <v>38968.372303124997</v>
          </cell>
          <cell r="AX17" t="str">
            <v>($ Millions)</v>
          </cell>
          <cell r="ER17" t="str">
            <v>Ex-Credit</v>
          </cell>
        </row>
        <row r="18">
          <cell r="A18" t="str">
            <v>($ Millions)</v>
          </cell>
          <cell r="E18" t="str">
            <v>Not Reviewed</v>
          </cell>
          <cell r="CQ18" t="str">
            <v>1997</v>
          </cell>
          <cell r="CW18" t="str">
            <v>1998</v>
          </cell>
          <cell r="DC18" t="str">
            <v>1999</v>
          </cell>
          <cell r="DI18" t="str">
            <v>2000</v>
          </cell>
          <cell r="DO18">
            <v>2001</v>
          </cell>
          <cell r="DU18">
            <v>2002</v>
          </cell>
          <cell r="DW18" t="str">
            <v>2002A</v>
          </cell>
          <cell r="EA18">
            <v>2003</v>
          </cell>
          <cell r="EC18" t="str">
            <v>2003A</v>
          </cell>
          <cell r="EG18">
            <v>2004</v>
          </cell>
          <cell r="EI18">
            <v>2004</v>
          </cell>
          <cell r="EM18">
            <v>2005</v>
          </cell>
          <cell r="EO18">
            <v>2005</v>
          </cell>
          <cell r="ES18" t="str">
            <v>2006E</v>
          </cell>
          <cell r="EU18" t="str">
            <v>2006E</v>
          </cell>
        </row>
        <row r="19">
          <cell r="E19">
            <v>1991</v>
          </cell>
          <cell r="F19">
            <v>1992</v>
          </cell>
          <cell r="G19">
            <v>1993</v>
          </cell>
          <cell r="H19" t="str">
            <v>1994</v>
          </cell>
          <cell r="I19" t="str">
            <v>1995</v>
          </cell>
          <cell r="J19" t="str">
            <v>1996</v>
          </cell>
          <cell r="K19" t="str">
            <v>1997</v>
          </cell>
          <cell r="L19" t="str">
            <v>1998</v>
          </cell>
          <cell r="M19" t="str">
            <v>1999</v>
          </cell>
          <cell r="N19" t="str">
            <v>2000</v>
          </cell>
          <cell r="O19" t="str">
            <v>2001</v>
          </cell>
          <cell r="P19" t="str">
            <v>2002</v>
          </cell>
          <cell r="Q19">
            <v>2003</v>
          </cell>
          <cell r="R19">
            <v>2004</v>
          </cell>
          <cell r="S19">
            <v>2005</v>
          </cell>
          <cell r="T19" t="str">
            <v>2006E</v>
          </cell>
          <cell r="U19" t="str">
            <v>2007E</v>
          </cell>
          <cell r="V19" t="str">
            <v>2008E</v>
          </cell>
          <cell r="W19" t="str">
            <v>2009E</v>
          </cell>
          <cell r="X19" t="str">
            <v>2010E</v>
          </cell>
          <cell r="Y19" t="str">
            <v>2011E</v>
          </cell>
          <cell r="Z19" t="str">
            <v>2012E</v>
          </cell>
          <cell r="AA19" t="str">
            <v>2013E</v>
          </cell>
          <cell r="AB19" t="str">
            <v>2014E</v>
          </cell>
          <cell r="AC19" t="str">
            <v>2015E</v>
          </cell>
          <cell r="CO19" t="str">
            <v>Q1</v>
          </cell>
          <cell r="CP19" t="str">
            <v>Q2</v>
          </cell>
          <cell r="CQ19" t="str">
            <v>Q3</v>
          </cell>
          <cell r="CR19" t="str">
            <v>Q4</v>
          </cell>
          <cell r="CS19" t="str">
            <v>Year</v>
          </cell>
          <cell r="CU19" t="str">
            <v>Q1</v>
          </cell>
          <cell r="CV19" t="str">
            <v>Q2</v>
          </cell>
          <cell r="CW19" t="str">
            <v>Q3</v>
          </cell>
          <cell r="CX19" t="str">
            <v>Q4</v>
          </cell>
          <cell r="CY19" t="str">
            <v>Year</v>
          </cell>
          <cell r="DA19" t="str">
            <v>Q1</v>
          </cell>
          <cell r="DB19" t="str">
            <v>Q2</v>
          </cell>
          <cell r="DC19" t="str">
            <v>Q3</v>
          </cell>
          <cell r="DD19" t="str">
            <v>Q4</v>
          </cell>
          <cell r="DE19" t="str">
            <v>Year</v>
          </cell>
          <cell r="DG19" t="str">
            <v>Q1</v>
          </cell>
          <cell r="DH19" t="str">
            <v>Q2</v>
          </cell>
          <cell r="DI19" t="str">
            <v>Q3</v>
          </cell>
          <cell r="DJ19" t="str">
            <v>Q4</v>
          </cell>
          <cell r="DK19" t="str">
            <v>Year</v>
          </cell>
          <cell r="DM19" t="str">
            <v>Q1</v>
          </cell>
          <cell r="DN19" t="str">
            <v>Q2</v>
          </cell>
          <cell r="DO19" t="str">
            <v>Q3</v>
          </cell>
          <cell r="DP19" t="str">
            <v>Q4</v>
          </cell>
          <cell r="DQ19" t="str">
            <v>Year</v>
          </cell>
          <cell r="DS19" t="str">
            <v>Q1</v>
          </cell>
          <cell r="DT19" t="str">
            <v>Q2</v>
          </cell>
          <cell r="DU19" t="str">
            <v>Q3</v>
          </cell>
          <cell r="DV19" t="str">
            <v>Q4</v>
          </cell>
          <cell r="DW19" t="str">
            <v>Year</v>
          </cell>
          <cell r="DY19" t="str">
            <v>Q1</v>
          </cell>
          <cell r="DZ19" t="str">
            <v>Q2</v>
          </cell>
          <cell r="EA19" t="str">
            <v>Q3</v>
          </cell>
          <cell r="EB19" t="str">
            <v>Q4</v>
          </cell>
          <cell r="EC19" t="str">
            <v>Year</v>
          </cell>
          <cell r="EE19" t="str">
            <v>Q1</v>
          </cell>
          <cell r="EF19" t="str">
            <v>Q2</v>
          </cell>
          <cell r="EG19" t="str">
            <v>Q3</v>
          </cell>
          <cell r="EH19" t="str">
            <v>Q4</v>
          </cell>
          <cell r="EI19" t="str">
            <v>Year</v>
          </cell>
          <cell r="EK19" t="str">
            <v>Q1</v>
          </cell>
          <cell r="EL19" t="str">
            <v>Q2</v>
          </cell>
          <cell r="EM19" t="str">
            <v>Q3</v>
          </cell>
          <cell r="EN19" t="str">
            <v>Q4</v>
          </cell>
          <cell r="EO19" t="str">
            <v>Year</v>
          </cell>
          <cell r="EQ19" t="str">
            <v>Q1</v>
          </cell>
          <cell r="ER19" t="str">
            <v>Q2</v>
          </cell>
          <cell r="ES19" t="str">
            <v>Q3E</v>
          </cell>
          <cell r="ET19" t="str">
            <v>Q4E</v>
          </cell>
          <cell r="EU19" t="str">
            <v>Year</v>
          </cell>
        </row>
        <row r="20">
          <cell r="A20" t="str">
            <v>ASSETS</v>
          </cell>
          <cell r="AX20" t="str">
            <v>ASSETS</v>
          </cell>
        </row>
        <row r="21">
          <cell r="L21">
            <v>3.1912431757053118E-4</v>
          </cell>
          <cell r="M21">
            <v>2.5439918542541659E-3</v>
          </cell>
          <cell r="N21">
            <v>2.3342856214037307E-2</v>
          </cell>
          <cell r="O21">
            <v>1.5718585175477754E-2</v>
          </cell>
          <cell r="P21">
            <v>1.108220826822676E-2</v>
          </cell>
          <cell r="Q21">
            <v>1.0966532692659686E-2</v>
          </cell>
          <cell r="R21">
            <v>9.9865655900929825E-3</v>
          </cell>
          <cell r="S21">
            <v>9.4711754491045488E-3</v>
          </cell>
          <cell r="T21">
            <v>9.4283834191726569E-3</v>
          </cell>
          <cell r="U21">
            <v>1.3102007792265231E-2</v>
          </cell>
          <cell r="V21">
            <v>1.3499119017329635E-2</v>
          </cell>
          <cell r="W21">
            <v>1.7614292869256646E-2</v>
          </cell>
          <cell r="X21">
            <v>2.1162054248141896E-2</v>
          </cell>
          <cell r="Y21">
            <v>2.4023679390370121E-2</v>
          </cell>
          <cell r="Z21">
            <v>2.8511554018365911E-2</v>
          </cell>
          <cell r="AA21">
            <v>3.0774651029620272E-2</v>
          </cell>
          <cell r="AB21">
            <v>3.4504360261488974E-2</v>
          </cell>
        </row>
        <row r="22">
          <cell r="A22" t="str">
            <v>Cash</v>
          </cell>
          <cell r="E22">
            <v>0.86699999999999999</v>
          </cell>
          <cell r="F22">
            <v>4.2219999999999995</v>
          </cell>
          <cell r="G22">
            <v>8.5109999999999992</v>
          </cell>
          <cell r="H22">
            <v>30.405999999999999</v>
          </cell>
          <cell r="I22">
            <v>2.819</v>
          </cell>
          <cell r="J22">
            <v>8.9060000000000006</v>
          </cell>
          <cell r="K22">
            <v>46.231333999999919</v>
          </cell>
          <cell r="L22">
            <v>1.1749199999994246</v>
          </cell>
          <cell r="M22">
            <v>11.592919999999147</v>
          </cell>
          <cell r="N22">
            <v>143.60992000000033</v>
          </cell>
          <cell r="O22">
            <v>117.71092000000078</v>
          </cell>
          <cell r="P22">
            <v>101.07292000000103</v>
          </cell>
          <cell r="Q22">
            <v>112.75891999999999</v>
          </cell>
          <cell r="R22">
            <v>116.84980800000096</v>
          </cell>
          <cell r="S22">
            <v>126.93458760398897</v>
          </cell>
          <cell r="T22">
            <v>145.49998234496061</v>
          </cell>
          <cell r="U22">
            <v>230.29093181006934</v>
          </cell>
          <cell r="V22">
            <v>265.04264108182372</v>
          </cell>
          <cell r="W22">
            <v>383.16532613349329</v>
          </cell>
          <cell r="X22">
            <v>501.92484944585874</v>
          </cell>
          <cell r="Y22">
            <v>617.94948935364812</v>
          </cell>
          <cell r="Z22">
            <v>789.49824062864207</v>
          </cell>
          <cell r="AA22">
            <v>913.93869767516787</v>
          </cell>
          <cell r="AB22">
            <v>1095.3489105762965</v>
          </cell>
          <cell r="AC22">
            <v>1237.8840586667636</v>
          </cell>
          <cell r="AX22" t="str">
            <v>Cash</v>
          </cell>
          <cell r="CE22">
            <v>3.2650000000000001</v>
          </cell>
          <cell r="CK22">
            <v>1.95</v>
          </cell>
          <cell r="DG22">
            <v>3.6389999999999998</v>
          </cell>
          <cell r="DH22">
            <v>3.9249999999999998</v>
          </cell>
          <cell r="DI22">
            <v>4.149</v>
          </cell>
          <cell r="DK22">
            <v>172.221</v>
          </cell>
          <cell r="DM22">
            <v>55.106920000000287</v>
          </cell>
          <cell r="DN22">
            <v>68.091920000000258</v>
          </cell>
          <cell r="DO22">
            <v>72.412920000000256</v>
          </cell>
          <cell r="DP22">
            <v>117.71092000000048</v>
          </cell>
          <cell r="DQ22">
            <v>117.71092000000078</v>
          </cell>
          <cell r="DS22">
            <v>108.33192000000078</v>
          </cell>
          <cell r="DT22">
            <v>90.791920000000772</v>
          </cell>
          <cell r="DU22">
            <v>95.042920000001033</v>
          </cell>
          <cell r="DV22">
            <v>99.307920000001559</v>
          </cell>
          <cell r="DW22">
            <v>101.07292000000103</v>
          </cell>
          <cell r="DY22">
            <v>101.38892000000075</v>
          </cell>
          <cell r="DZ22">
            <v>112.0769200000004</v>
          </cell>
          <cell r="EA22">
            <v>108.27092000000025</v>
          </cell>
          <cell r="EB22">
            <v>112.75891999999996</v>
          </cell>
          <cell r="EC22">
            <v>112.75891999999999</v>
          </cell>
          <cell r="EE22">
            <v>99.802319999999824</v>
          </cell>
          <cell r="EF22">
            <v>105.27131999999989</v>
          </cell>
          <cell r="EG22">
            <v>111.85089000000016</v>
          </cell>
          <cell r="EH22">
            <v>116.84980800000028</v>
          </cell>
          <cell r="EI22">
            <v>116.84980800000096</v>
          </cell>
          <cell r="EK22">
            <v>126.94580800000122</v>
          </cell>
          <cell r="EL22">
            <v>129.64358760399071</v>
          </cell>
          <cell r="EM22">
            <v>132.79858760399057</v>
          </cell>
          <cell r="EN22">
            <v>126.93458760399031</v>
          </cell>
          <cell r="EO22">
            <v>126.93458760398897</v>
          </cell>
          <cell r="EQ22">
            <v>195.14995924578162</v>
          </cell>
          <cell r="ER22">
            <v>162.59495924578133</v>
          </cell>
          <cell r="ES22">
            <v>141.50934714030333</v>
          </cell>
          <cell r="ET22">
            <v>145.49998234496044</v>
          </cell>
          <cell r="EU22">
            <v>145.49998234496061</v>
          </cell>
          <cell r="EW22" t="str">
            <v>mstag:cashAndCashEquivalents</v>
          </cell>
          <cell r="EX22">
            <v>6</v>
          </cell>
          <cell r="EY22" t="str">
            <v>ISO4217:USD</v>
          </cell>
          <cell r="EZ22" t="b">
            <v>0</v>
          </cell>
          <cell r="FA22" t="b">
            <v>0</v>
          </cell>
        </row>
        <row r="23">
          <cell r="A23" t="str">
            <v>Short-term investments</v>
          </cell>
          <cell r="K23">
            <v>0</v>
          </cell>
          <cell r="L23">
            <v>0</v>
          </cell>
          <cell r="M23">
            <v>0</v>
          </cell>
          <cell r="N23">
            <v>0</v>
          </cell>
          <cell r="O23">
            <v>229.37700000000001</v>
          </cell>
          <cell r="P23">
            <v>475.99099999999999</v>
          </cell>
          <cell r="Q23">
            <v>34.284999999999997</v>
          </cell>
          <cell r="R23">
            <v>88.766999999999996</v>
          </cell>
          <cell r="S23">
            <v>160.077</v>
          </cell>
          <cell r="T23">
            <v>519.27599999999995</v>
          </cell>
          <cell r="U23">
            <v>519.27599999999995</v>
          </cell>
          <cell r="V23">
            <v>519.27599999999995</v>
          </cell>
          <cell r="W23">
            <v>519.27599999999995</v>
          </cell>
          <cell r="X23">
            <v>519.27599999999995</v>
          </cell>
          <cell r="Y23">
            <v>519.27599999999995</v>
          </cell>
          <cell r="Z23">
            <v>519.27599999999995</v>
          </cell>
          <cell r="AA23">
            <v>519.27599999999995</v>
          </cell>
          <cell r="AB23">
            <v>519.27599999999995</v>
          </cell>
          <cell r="AC23">
            <v>519.27599999999995</v>
          </cell>
          <cell r="AX23" t="str">
            <v>Short-term investments</v>
          </cell>
          <cell r="DM23">
            <v>144.03</v>
          </cell>
          <cell r="DN23">
            <v>164.66300000000001</v>
          </cell>
          <cell r="DO23">
            <v>0</v>
          </cell>
          <cell r="DP23">
            <v>229.37700000000001</v>
          </cell>
          <cell r="DQ23">
            <v>229.37700000000001</v>
          </cell>
          <cell r="DS23">
            <v>25</v>
          </cell>
          <cell r="DT23">
            <v>113.23</v>
          </cell>
          <cell r="DU23">
            <v>0</v>
          </cell>
          <cell r="DV23">
            <v>475.99099999999999</v>
          </cell>
          <cell r="DW23">
            <v>475.99099999999999</v>
          </cell>
          <cell r="DY23">
            <v>153.20500000000001</v>
          </cell>
          <cell r="DZ23">
            <v>35.036000000000001</v>
          </cell>
          <cell r="EA23">
            <v>0</v>
          </cell>
          <cell r="EB23">
            <v>34.284999999999997</v>
          </cell>
          <cell r="EC23">
            <v>34.284999999999997</v>
          </cell>
          <cell r="EE23">
            <v>0</v>
          </cell>
          <cell r="EF23">
            <v>164.04300000000001</v>
          </cell>
          <cell r="EG23">
            <v>0</v>
          </cell>
          <cell r="EH23">
            <v>88.766999999999996</v>
          </cell>
          <cell r="EI23">
            <v>88.766999999999996</v>
          </cell>
          <cell r="EK23">
            <v>0</v>
          </cell>
          <cell r="EL23">
            <v>140.01400000000001</v>
          </cell>
          <cell r="EM23">
            <v>0</v>
          </cell>
          <cell r="EN23">
            <v>160.077</v>
          </cell>
          <cell r="EO23">
            <v>160.077</v>
          </cell>
          <cell r="EQ23">
            <v>1401.136</v>
          </cell>
          <cell r="ER23">
            <v>519.27599999999995</v>
          </cell>
          <cell r="ES23">
            <v>519.27599999999995</v>
          </cell>
          <cell r="ET23">
            <v>519.27599999999995</v>
          </cell>
          <cell r="EU23">
            <v>519.27599999999995</v>
          </cell>
          <cell r="EW23" t="str">
            <v>mstag:shortTermInvestments</v>
          </cell>
          <cell r="EX23">
            <v>6</v>
          </cell>
          <cell r="EY23" t="str">
            <v>ISO4217:USD</v>
          </cell>
          <cell r="EZ23" t="b">
            <v>0</v>
          </cell>
          <cell r="FA23" t="b">
            <v>0</v>
          </cell>
        </row>
        <row r="24">
          <cell r="A24" t="str">
            <v>Due from underwriters</v>
          </cell>
          <cell r="E24">
            <v>0</v>
          </cell>
          <cell r="F24">
            <v>45.96</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X24" t="str">
            <v>Due from underwriters</v>
          </cell>
          <cell r="DG24">
            <v>0</v>
          </cell>
          <cell r="DH24">
            <v>0</v>
          </cell>
          <cell r="DI24">
            <v>0</v>
          </cell>
          <cell r="DM24">
            <v>0</v>
          </cell>
          <cell r="DN24">
            <v>0</v>
          </cell>
          <cell r="DO24">
            <v>0</v>
          </cell>
          <cell r="DP24">
            <v>0</v>
          </cell>
          <cell r="DQ24">
            <v>0</v>
          </cell>
          <cell r="DS24">
            <v>0</v>
          </cell>
          <cell r="DT24">
            <v>0</v>
          </cell>
          <cell r="DU24">
            <v>0</v>
          </cell>
          <cell r="DV24">
            <v>0</v>
          </cell>
          <cell r="DW24">
            <v>0</v>
          </cell>
          <cell r="DY24">
            <v>0</v>
          </cell>
          <cell r="DZ24">
            <v>0</v>
          </cell>
          <cell r="EA24">
            <v>0</v>
          </cell>
          <cell r="EB24">
            <v>0</v>
          </cell>
          <cell r="EC24">
            <v>0</v>
          </cell>
          <cell r="EE24">
            <v>0</v>
          </cell>
          <cell r="EF24">
            <v>0</v>
          </cell>
          <cell r="EG24">
            <v>0</v>
          </cell>
          <cell r="EH24">
            <v>0</v>
          </cell>
          <cell r="EI24">
            <v>0</v>
          </cell>
          <cell r="EK24">
            <v>0</v>
          </cell>
          <cell r="EL24">
            <v>0</v>
          </cell>
          <cell r="EM24">
            <v>0</v>
          </cell>
          <cell r="EN24">
            <v>0</v>
          </cell>
          <cell r="EO24">
            <v>0</v>
          </cell>
          <cell r="EQ24">
            <v>0</v>
          </cell>
          <cell r="ER24">
            <v>0</v>
          </cell>
          <cell r="ES24">
            <v>0</v>
          </cell>
          <cell r="ET24">
            <v>0</v>
          </cell>
          <cell r="EU24">
            <v>0</v>
          </cell>
          <cell r="EW24" t="str">
            <v>mstag:otherReceivablesCurrent</v>
          </cell>
          <cell r="EX24">
            <v>6</v>
          </cell>
          <cell r="EY24" t="str">
            <v>ISO4217:USD</v>
          </cell>
          <cell r="EZ24" t="b">
            <v>0</v>
          </cell>
          <cell r="FA24" t="b">
            <v>0</v>
          </cell>
        </row>
        <row r="25">
          <cell r="A25" t="str">
            <v>Acconts receivables</v>
          </cell>
          <cell r="K25">
            <v>0</v>
          </cell>
          <cell r="L25">
            <v>0</v>
          </cell>
          <cell r="M25">
            <v>0</v>
          </cell>
          <cell r="N25">
            <v>0</v>
          </cell>
          <cell r="O25">
            <v>835.94600000000003</v>
          </cell>
          <cell r="P25">
            <v>990.81</v>
          </cell>
          <cell r="Q25">
            <v>1150.1569999999999</v>
          </cell>
          <cell r="R25">
            <v>1389.6320000000001</v>
          </cell>
          <cell r="S25">
            <v>1652.0650000000001</v>
          </cell>
          <cell r="T25">
            <v>0</v>
          </cell>
          <cell r="U25">
            <v>0</v>
          </cell>
          <cell r="V25">
            <v>0</v>
          </cell>
          <cell r="W25">
            <v>0</v>
          </cell>
          <cell r="X25">
            <v>0</v>
          </cell>
          <cell r="Y25">
            <v>0</v>
          </cell>
          <cell r="Z25">
            <v>0</v>
          </cell>
          <cell r="AA25">
            <v>0</v>
          </cell>
          <cell r="AB25">
            <v>0</v>
          </cell>
          <cell r="AC25">
            <v>0</v>
          </cell>
          <cell r="AX25" t="str">
            <v>Accounts receivables</v>
          </cell>
          <cell r="CE25">
            <v>469.00700000000001</v>
          </cell>
          <cell r="CK25">
            <v>587.09</v>
          </cell>
          <cell r="DG25">
            <v>547.88699999999994</v>
          </cell>
          <cell r="DH25">
            <v>534.26499999999999</v>
          </cell>
          <cell r="DI25">
            <v>629.971</v>
          </cell>
          <cell r="DM25">
            <v>712.03200000000004</v>
          </cell>
          <cell r="DN25">
            <v>703.63</v>
          </cell>
          <cell r="DO25">
            <v>804.96600000000001</v>
          </cell>
          <cell r="DP25">
            <v>835.94600000000003</v>
          </cell>
          <cell r="DQ25">
            <v>835.94600000000003</v>
          </cell>
          <cell r="DS25">
            <v>836.66099999999994</v>
          </cell>
          <cell r="DT25">
            <v>828.45799999999997</v>
          </cell>
          <cell r="DU25">
            <v>975.51199999999994</v>
          </cell>
          <cell r="DV25">
            <v>990.81</v>
          </cell>
          <cell r="DW25">
            <v>990.81</v>
          </cell>
          <cell r="DY25">
            <v>973.25599999999997</v>
          </cell>
          <cell r="DZ25">
            <v>950.14200000000005</v>
          </cell>
          <cell r="EA25">
            <v>1048.711</v>
          </cell>
          <cell r="EB25">
            <v>1150.1569999999999</v>
          </cell>
          <cell r="EC25">
            <v>1150.1569999999999</v>
          </cell>
          <cell r="EE25">
            <v>1113.9280000000001</v>
          </cell>
          <cell r="EF25">
            <v>1093.4549999999999</v>
          </cell>
          <cell r="EG25">
            <v>1284.7339999999999</v>
          </cell>
          <cell r="EH25">
            <v>1389.6320000000001</v>
          </cell>
          <cell r="EI25">
            <v>1389.6320000000001</v>
          </cell>
          <cell r="EK25">
            <v>1309.3030000000001</v>
          </cell>
          <cell r="EL25">
            <v>1296.4059999999999</v>
          </cell>
          <cell r="EM25">
            <v>1492.15</v>
          </cell>
          <cell r="EN25">
            <v>1652.0650000000001</v>
          </cell>
          <cell r="EO25">
            <v>1652.0650000000001</v>
          </cell>
          <cell r="EQ25">
            <v>0</v>
          </cell>
          <cell r="ER25">
            <v>0</v>
          </cell>
          <cell r="ES25">
            <v>0</v>
          </cell>
          <cell r="ET25">
            <v>0</v>
          </cell>
          <cell r="EU25">
            <v>0</v>
          </cell>
          <cell r="EW25" t="str">
            <v>mstag:tradeReceivablesCurrent</v>
          </cell>
          <cell r="EX25">
            <v>6</v>
          </cell>
          <cell r="EY25" t="str">
            <v>ISO4217:USD</v>
          </cell>
          <cell r="EZ25" t="b">
            <v>0</v>
          </cell>
          <cell r="FA25" t="b">
            <v>0</v>
          </cell>
        </row>
        <row r="26">
          <cell r="A26" t="str">
            <v>Inventories</v>
          </cell>
          <cell r="E26">
            <v>135.023</v>
          </cell>
          <cell r="F26">
            <v>159.39699999999999</v>
          </cell>
          <cell r="G26">
            <v>190.46899999999999</v>
          </cell>
          <cell r="H26">
            <v>247.96600000000001</v>
          </cell>
          <cell r="I26">
            <v>320.32499999999999</v>
          </cell>
          <cell r="J26">
            <v>423.20699999999999</v>
          </cell>
          <cell r="K26">
            <v>515.79</v>
          </cell>
          <cell r="L26">
            <v>617.36199999999997</v>
          </cell>
          <cell r="M26">
            <v>794.43899999999996</v>
          </cell>
          <cell r="N26">
            <v>1003.29</v>
          </cell>
          <cell r="O26">
            <v>1198.307</v>
          </cell>
          <cell r="P26">
            <v>1626.9960000000001</v>
          </cell>
          <cell r="Q26">
            <v>1606.99</v>
          </cell>
          <cell r="R26">
            <v>1946.9770000000001</v>
          </cell>
          <cell r="S26">
            <v>2237.5680000000002</v>
          </cell>
          <cell r="T26">
            <v>2679.4780964114075</v>
          </cell>
          <cell r="U26">
            <v>2795.8238196679795</v>
          </cell>
          <cell r="V26">
            <v>3112.822728897555</v>
          </cell>
          <cell r="W26">
            <v>3437.9683162442975</v>
          </cell>
          <cell r="X26">
            <v>3748.5365997674344</v>
          </cell>
          <cell r="Y26">
            <v>4065.3162489610349</v>
          </cell>
          <cell r="Z26">
            <v>4376.3410452785947</v>
          </cell>
          <cell r="AA26">
            <v>4693.5863375225053</v>
          </cell>
          <cell r="AB26">
            <v>5017.1765356112946</v>
          </cell>
          <cell r="AC26">
            <v>5347.2385376618586</v>
          </cell>
          <cell r="AX26" t="str">
            <v>Inventories</v>
          </cell>
          <cell r="CE26">
            <v>9.9830000000000005</v>
          </cell>
          <cell r="CK26">
            <v>8.2639999999999993</v>
          </cell>
          <cell r="DG26">
            <v>994.49300000000005</v>
          </cell>
          <cell r="DH26">
            <v>1007.34</v>
          </cell>
          <cell r="DI26">
            <v>1325.172</v>
          </cell>
          <cell r="DM26">
            <v>1134.1289999999999</v>
          </cell>
          <cell r="DN26">
            <v>1167.652</v>
          </cell>
          <cell r="DO26">
            <v>1701.856</v>
          </cell>
          <cell r="DP26">
            <v>1198.307</v>
          </cell>
          <cell r="DQ26">
            <v>1198.307</v>
          </cell>
          <cell r="DS26">
            <v>1418.9739999999999</v>
          </cell>
          <cell r="DT26">
            <v>1454.4190000000001</v>
          </cell>
          <cell r="DU26">
            <v>2078.3710000000001</v>
          </cell>
          <cell r="DV26">
            <v>1626.9960000000001</v>
          </cell>
          <cell r="DW26">
            <v>1626.9960000000001</v>
          </cell>
          <cell r="DY26">
            <v>1810.9780000000001</v>
          </cell>
          <cell r="DZ26">
            <v>1716.7629999999999</v>
          </cell>
          <cell r="EA26">
            <v>2424.8020000000001</v>
          </cell>
          <cell r="EB26">
            <v>1606.99</v>
          </cell>
          <cell r="EC26">
            <v>1606.99</v>
          </cell>
          <cell r="EE26">
            <v>1862.1949999999999</v>
          </cell>
          <cell r="EF26">
            <v>1776.212</v>
          </cell>
          <cell r="EG26">
            <v>2640.348</v>
          </cell>
          <cell r="EH26">
            <v>1946.9770000000001</v>
          </cell>
          <cell r="EI26">
            <v>1946.9770000000001</v>
          </cell>
          <cell r="EK26">
            <v>2112.7530000000002</v>
          </cell>
          <cell r="EL26">
            <v>2197.3310000000001</v>
          </cell>
          <cell r="EM26">
            <v>2854.317</v>
          </cell>
          <cell r="EN26">
            <v>2237.5680000000002</v>
          </cell>
          <cell r="EO26">
            <v>2237.5680000000002</v>
          </cell>
          <cell r="EQ26">
            <v>2347.8910000000001</v>
          </cell>
          <cell r="ER26">
            <v>2408.1489999999999</v>
          </cell>
          <cell r="ES26">
            <v>3280.0723170333536</v>
          </cell>
          <cell r="ET26">
            <v>2679.4780964114075</v>
          </cell>
          <cell r="EU26">
            <v>2679.4780964114075</v>
          </cell>
          <cell r="EW26" t="str">
            <v>mstag:inventories</v>
          </cell>
          <cell r="EX26">
            <v>6</v>
          </cell>
          <cell r="EY26" t="str">
            <v>ISO4217:USD</v>
          </cell>
          <cell r="EZ26" t="b">
            <v>0</v>
          </cell>
          <cell r="FA26" t="b">
            <v>0</v>
          </cell>
        </row>
        <row r="27">
          <cell r="A27" t="str">
            <v>Other (Deposits and prepaid expenses)</v>
          </cell>
          <cell r="E27">
            <v>0.52100000000000002</v>
          </cell>
          <cell r="F27">
            <v>1.5469999999999999</v>
          </cell>
          <cell r="G27">
            <v>3.19</v>
          </cell>
          <cell r="H27">
            <v>7.851</v>
          </cell>
          <cell r="I27">
            <v>7.02</v>
          </cell>
          <cell r="J27">
            <v>33.045000000000002</v>
          </cell>
          <cell r="K27">
            <v>251.49100000000001</v>
          </cell>
          <cell r="L27">
            <v>287.48199999999997</v>
          </cell>
          <cell r="M27">
            <v>533.976</v>
          </cell>
          <cell r="N27">
            <v>746.38599999999997</v>
          </cell>
          <cell r="O27">
            <v>93.692000000000007</v>
          </cell>
          <cell r="P27">
            <v>100.21199999999999</v>
          </cell>
          <cell r="Q27">
            <v>120.71600000000001</v>
          </cell>
          <cell r="R27">
            <v>101.244</v>
          </cell>
          <cell r="S27">
            <v>89.502999999999986</v>
          </cell>
          <cell r="T27">
            <v>150</v>
          </cell>
          <cell r="U27">
            <v>206.35844666730924</v>
          </cell>
          <cell r="V27">
            <v>230.5120274836116</v>
          </cell>
          <cell r="W27">
            <v>255.39021572440305</v>
          </cell>
          <cell r="X27">
            <v>278.46084745517425</v>
          </cell>
          <cell r="Y27">
            <v>301.99289182056083</v>
          </cell>
          <cell r="Z27">
            <v>325.09743570244098</v>
          </cell>
          <cell r="AA27">
            <v>348.66407046195877</v>
          </cell>
          <cell r="AB27">
            <v>372.70203791666688</v>
          </cell>
          <cell r="AC27">
            <v>397.22076472046922</v>
          </cell>
          <cell r="AX27" t="str">
            <v>Other (Deposits and prepaid expenses)</v>
          </cell>
          <cell r="CE27">
            <v>482.255</v>
          </cell>
          <cell r="CK27">
            <v>597.30400000000009</v>
          </cell>
          <cell r="DG27">
            <v>66.727000000000004</v>
          </cell>
          <cell r="DH27">
            <v>58.132000000000005</v>
          </cell>
          <cell r="DI27">
            <v>57.975000000000001</v>
          </cell>
          <cell r="DM27">
            <v>40.793000000000006</v>
          </cell>
          <cell r="DN27">
            <v>14.206999999999994</v>
          </cell>
          <cell r="DO27">
            <v>24.299000000000007</v>
          </cell>
          <cell r="DP27">
            <v>93.692000000000007</v>
          </cell>
          <cell r="DQ27">
            <v>93.692000000000007</v>
          </cell>
          <cell r="DS27">
            <v>93.472999999999999</v>
          </cell>
          <cell r="DT27">
            <v>90.966000000000008</v>
          </cell>
          <cell r="DU27">
            <v>92.381</v>
          </cell>
          <cell r="DV27">
            <v>100.21199999999999</v>
          </cell>
          <cell r="DW27">
            <v>100.21199999999999</v>
          </cell>
          <cell r="DY27">
            <v>100.71399999999998</v>
          </cell>
          <cell r="DZ27">
            <v>100.431</v>
          </cell>
          <cell r="EA27">
            <v>113.495</v>
          </cell>
          <cell r="EB27">
            <v>120.71600000000001</v>
          </cell>
          <cell r="EC27">
            <v>120.71600000000001</v>
          </cell>
          <cell r="EE27">
            <v>130.99100000000001</v>
          </cell>
          <cell r="EF27">
            <v>120.30500000000001</v>
          </cell>
          <cell r="EG27">
            <v>118.872</v>
          </cell>
          <cell r="EH27">
            <v>101.244</v>
          </cell>
          <cell r="EI27">
            <v>101.244</v>
          </cell>
          <cell r="EK27">
            <v>102.38200000000001</v>
          </cell>
          <cell r="EL27">
            <v>89.332000000000008</v>
          </cell>
          <cell r="EM27">
            <v>94.069000000000003</v>
          </cell>
          <cell r="EN27">
            <v>89.502999999999986</v>
          </cell>
          <cell r="EO27">
            <v>89.502999999999986</v>
          </cell>
          <cell r="EQ27">
            <v>176.12899999999999</v>
          </cell>
          <cell r="ER27">
            <v>167.53800000000001</v>
          </cell>
          <cell r="ES27">
            <v>150</v>
          </cell>
          <cell r="ET27">
            <v>150</v>
          </cell>
          <cell r="EU27">
            <v>150</v>
          </cell>
          <cell r="EW27" t="str">
            <v>mstag:otherAssetsOperatingCurrent</v>
          </cell>
          <cell r="EX27">
            <v>6</v>
          </cell>
          <cell r="EY27" t="str">
            <v>ISO4217:USD</v>
          </cell>
          <cell r="EZ27" t="b">
            <v>0</v>
          </cell>
          <cell r="FA27" t="b">
            <v>0</v>
          </cell>
        </row>
        <row r="28">
          <cell r="A28" t="str">
            <v xml:space="preserve">  Total Current Assets</v>
          </cell>
          <cell r="E28">
            <v>136.41099999999997</v>
          </cell>
          <cell r="F28">
            <v>211.126</v>
          </cell>
          <cell r="G28">
            <v>202.17</v>
          </cell>
          <cell r="H28">
            <v>286.22300000000001</v>
          </cell>
          <cell r="I28">
            <v>330.16399999999999</v>
          </cell>
          <cell r="J28">
            <v>465.15800000000002</v>
          </cell>
          <cell r="K28">
            <v>813.5123339999999</v>
          </cell>
          <cell r="L28">
            <v>906.01891999999941</v>
          </cell>
          <cell r="M28">
            <v>1340.0079199999991</v>
          </cell>
          <cell r="N28">
            <v>1893.2859200000003</v>
          </cell>
          <cell r="O28">
            <v>2475.0329200000006</v>
          </cell>
          <cell r="P28">
            <v>3295.081920000001</v>
          </cell>
          <cell r="Q28">
            <v>3024.9069199999999</v>
          </cell>
          <cell r="R28">
            <v>3643.4698080000003</v>
          </cell>
          <cell r="S28">
            <v>4266.1475876039904</v>
          </cell>
          <cell r="T28">
            <v>3494.254078756368</v>
          </cell>
          <cell r="U28">
            <v>3751.7491981453577</v>
          </cell>
          <cell r="V28">
            <v>4127.6533974629901</v>
          </cell>
          <cell r="W28">
            <v>4595.7998581021939</v>
          </cell>
          <cell r="X28">
            <v>5048.1982966684673</v>
          </cell>
          <cell r="Y28">
            <v>5504.5346301352438</v>
          </cell>
          <cell r="Z28">
            <v>6010.2127216096778</v>
          </cell>
          <cell r="AA28">
            <v>6475.4651056596322</v>
          </cell>
          <cell r="AB28">
            <v>7004.503484104258</v>
          </cell>
          <cell r="AC28">
            <v>7501.6193610490918</v>
          </cell>
          <cell r="AX28" t="str">
            <v xml:space="preserve">  Total Current Assets</v>
          </cell>
          <cell r="DG28">
            <v>1612.7460000000001</v>
          </cell>
          <cell r="DH28">
            <v>1603.662</v>
          </cell>
          <cell r="DI28">
            <v>2017.2669999999998</v>
          </cell>
          <cell r="DM28">
            <v>2086.0909200000001</v>
          </cell>
          <cell r="DN28">
            <v>2118.2439200000003</v>
          </cell>
          <cell r="DO28">
            <v>2603.5339200000003</v>
          </cell>
          <cell r="DP28">
            <v>2475.0329200000006</v>
          </cell>
          <cell r="DQ28">
            <v>2475.0329200000006</v>
          </cell>
          <cell r="DS28">
            <v>2482.4399200000007</v>
          </cell>
          <cell r="DT28">
            <v>2577.8649200000004</v>
          </cell>
          <cell r="DU28">
            <v>3241.3069200000009</v>
          </cell>
          <cell r="DV28">
            <v>3293.3169200000016</v>
          </cell>
          <cell r="DW28">
            <v>3293.3169200000016</v>
          </cell>
          <cell r="DY28">
            <v>3139.5419200000006</v>
          </cell>
          <cell r="DZ28">
            <v>2914.4489200000003</v>
          </cell>
          <cell r="EA28">
            <v>3695.2789200000002</v>
          </cell>
          <cell r="EB28">
            <v>3024.9069199999999</v>
          </cell>
          <cell r="EC28">
            <v>3024.9069199999999</v>
          </cell>
          <cell r="EE28">
            <v>3206.9163199999998</v>
          </cell>
          <cell r="EF28">
            <v>3259.2863199999997</v>
          </cell>
          <cell r="EG28">
            <v>4155.8048900000003</v>
          </cell>
          <cell r="EH28">
            <v>3643.4698080000003</v>
          </cell>
          <cell r="EI28">
            <v>3643.4698080000003</v>
          </cell>
          <cell r="EK28">
            <v>3651.3838080000019</v>
          </cell>
          <cell r="EL28">
            <v>3852.7265876039905</v>
          </cell>
          <cell r="EM28">
            <v>4573.3345876039912</v>
          </cell>
          <cell r="EN28">
            <v>4266.1475876039904</v>
          </cell>
          <cell r="EO28">
            <v>4266.1475876039904</v>
          </cell>
          <cell r="EQ28">
            <v>4120.3059592457821</v>
          </cell>
          <cell r="ER28">
            <v>3257.5579592457811</v>
          </cell>
          <cell r="ES28">
            <v>4090.8576641736568</v>
          </cell>
          <cell r="ET28">
            <v>3494.254078756368</v>
          </cell>
          <cell r="EU28">
            <v>3494.254078756368</v>
          </cell>
        </row>
        <row r="30">
          <cell r="A30" t="str">
            <v>Loans to Employees</v>
          </cell>
          <cell r="E30">
            <v>0</v>
          </cell>
          <cell r="F30">
            <v>3.75</v>
          </cell>
          <cell r="G30">
            <v>2.835</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X30" t="str">
            <v>Loans to Employees</v>
          </cell>
          <cell r="CE30">
            <v>5.2619999999999996</v>
          </cell>
          <cell r="CK30">
            <v>6.5229999999999997</v>
          </cell>
          <cell r="DG30">
            <v>0</v>
          </cell>
          <cell r="DH30">
            <v>0</v>
          </cell>
          <cell r="DI30">
            <v>0</v>
          </cell>
          <cell r="DM30">
            <v>0</v>
          </cell>
          <cell r="DN30">
            <v>0</v>
          </cell>
          <cell r="DO30">
            <v>0</v>
          </cell>
          <cell r="DP30">
            <v>0</v>
          </cell>
          <cell r="DQ30">
            <v>0</v>
          </cell>
          <cell r="DS30">
            <v>0</v>
          </cell>
          <cell r="DT30">
            <v>0</v>
          </cell>
          <cell r="DU30">
            <v>0</v>
          </cell>
          <cell r="DV30">
            <v>0</v>
          </cell>
          <cell r="DW30">
            <v>0</v>
          </cell>
          <cell r="DY30">
            <v>0</v>
          </cell>
          <cell r="DZ30">
            <v>0</v>
          </cell>
          <cell r="EA30">
            <v>0</v>
          </cell>
          <cell r="EB30">
            <v>0</v>
          </cell>
          <cell r="EC30">
            <v>0</v>
          </cell>
          <cell r="EE30">
            <v>0</v>
          </cell>
          <cell r="EF30">
            <v>0</v>
          </cell>
          <cell r="EG30">
            <v>0</v>
          </cell>
          <cell r="EH30">
            <v>0</v>
          </cell>
          <cell r="EI30">
            <v>0</v>
          </cell>
          <cell r="EW30" t="str">
            <v>mstag:otherAssetsOperatingNonCurrent</v>
          </cell>
          <cell r="EX30">
            <v>6</v>
          </cell>
          <cell r="EY30" t="str">
            <v>ISO4217:USD</v>
          </cell>
          <cell r="EZ30" t="b">
            <v>0</v>
          </cell>
          <cell r="FA30" t="b">
            <v>0</v>
          </cell>
        </row>
        <row r="31">
          <cell r="A31" t="str">
            <v>Other Assets</v>
          </cell>
          <cell r="E31">
            <v>3.5569999999999999</v>
          </cell>
          <cell r="F31">
            <v>0</v>
          </cell>
          <cell r="G31">
            <v>0</v>
          </cell>
          <cell r="H31">
            <v>4.4409999999999998</v>
          </cell>
          <cell r="I31">
            <v>4.5640000000000001</v>
          </cell>
          <cell r="J31">
            <v>7.6150000000000002</v>
          </cell>
          <cell r="K31">
            <v>0</v>
          </cell>
          <cell r="L31">
            <v>33</v>
          </cell>
          <cell r="M31">
            <v>26.8</v>
          </cell>
          <cell r="N31">
            <v>28</v>
          </cell>
          <cell r="O31">
            <v>70.849999999999994</v>
          </cell>
          <cell r="P31">
            <v>93.361000000000004</v>
          </cell>
          <cell r="Q31">
            <v>104.539</v>
          </cell>
          <cell r="R31">
            <v>113.676</v>
          </cell>
          <cell r="S31">
            <v>121.43600000000001</v>
          </cell>
          <cell r="T31">
            <v>51.503999999999998</v>
          </cell>
          <cell r="U31">
            <v>51.503999999999998</v>
          </cell>
          <cell r="V31">
            <v>51.503999999999998</v>
          </cell>
          <cell r="W31">
            <v>51.503999999999998</v>
          </cell>
          <cell r="X31">
            <v>51.503999999999998</v>
          </cell>
          <cell r="Y31">
            <v>51.503999999999998</v>
          </cell>
          <cell r="Z31">
            <v>51.503999999999998</v>
          </cell>
          <cell r="AA31">
            <v>51.503999999999998</v>
          </cell>
          <cell r="AB31">
            <v>51.503999999999998</v>
          </cell>
          <cell r="AC31">
            <v>51.503999999999998</v>
          </cell>
          <cell r="AX31" t="str">
            <v>Other Assets</v>
          </cell>
          <cell r="CE31">
            <v>388.762</v>
          </cell>
          <cell r="CK31">
            <v>551.30799999999999</v>
          </cell>
          <cell r="DG31">
            <v>46.228999999999999</v>
          </cell>
          <cell r="DH31">
            <v>57.284999999999997</v>
          </cell>
          <cell r="DI31">
            <v>59.939</v>
          </cell>
          <cell r="DM31">
            <v>71.162999999999997</v>
          </cell>
          <cell r="DN31">
            <v>76.843000000000004</v>
          </cell>
          <cell r="DO31">
            <v>78.102999999999994</v>
          </cell>
          <cell r="DP31">
            <v>70.849999999999994</v>
          </cell>
          <cell r="DQ31">
            <v>70.849999999999994</v>
          </cell>
          <cell r="DS31">
            <v>87.072000000000003</v>
          </cell>
          <cell r="DT31">
            <v>89.944999999999993</v>
          </cell>
          <cell r="DU31">
            <v>94.397000000000006</v>
          </cell>
          <cell r="DV31">
            <v>93.361000000000004</v>
          </cell>
          <cell r="DW31">
            <v>93.361000000000004</v>
          </cell>
          <cell r="DY31">
            <v>105.223</v>
          </cell>
          <cell r="DZ31">
            <v>101.887</v>
          </cell>
          <cell r="EA31">
            <v>103.48</v>
          </cell>
          <cell r="EB31">
            <v>104.539</v>
          </cell>
          <cell r="EC31">
            <v>104.539</v>
          </cell>
          <cell r="EE31">
            <v>105.29300000000001</v>
          </cell>
          <cell r="EF31">
            <v>106.66</v>
          </cell>
          <cell r="EG31">
            <v>106.774</v>
          </cell>
          <cell r="EH31">
            <v>113.676</v>
          </cell>
          <cell r="EI31">
            <v>113.676</v>
          </cell>
          <cell r="EK31">
            <v>112.675</v>
          </cell>
          <cell r="EL31">
            <v>95.665000000000006</v>
          </cell>
          <cell r="EM31">
            <v>122.16200000000001</v>
          </cell>
          <cell r="EN31">
            <v>121.43600000000001</v>
          </cell>
          <cell r="EO31">
            <v>121.43600000000001</v>
          </cell>
          <cell r="EQ31">
            <v>52.5</v>
          </cell>
          <cell r="ER31">
            <v>51.503999999999998</v>
          </cell>
          <cell r="ES31">
            <v>51.503999999999998</v>
          </cell>
          <cell r="ET31">
            <v>51.503999999999998</v>
          </cell>
          <cell r="EU31">
            <v>51.503999999999998</v>
          </cell>
          <cell r="EW31" t="str">
            <v>mstag:otherAssetsOperatingNonCurrent</v>
          </cell>
          <cell r="EX31">
            <v>6</v>
          </cell>
          <cell r="EY31" t="str">
            <v>ISO4217:USD</v>
          </cell>
          <cell r="EZ31" t="b">
            <v>0</v>
          </cell>
          <cell r="FA31" t="b">
            <v>0</v>
          </cell>
        </row>
        <row r="32">
          <cell r="A32" t="str">
            <v>Property and Equipment, Net</v>
          </cell>
          <cell r="E32">
            <v>107.276</v>
          </cell>
          <cell r="F32">
            <v>141.196</v>
          </cell>
          <cell r="G32">
            <v>186.626</v>
          </cell>
          <cell r="H32">
            <v>298.73700000000002</v>
          </cell>
          <cell r="I32">
            <v>409.16800000000001</v>
          </cell>
          <cell r="J32">
            <v>596.22699999999998</v>
          </cell>
          <cell r="K32">
            <v>749.649</v>
          </cell>
          <cell r="L32">
            <v>933.01099999999997</v>
          </cell>
          <cell r="M32">
            <v>1352.9559999999999</v>
          </cell>
          <cell r="N32">
            <v>1726.45</v>
          </cell>
          <cell r="O32">
            <v>2199.4940000000001</v>
          </cell>
          <cell r="P32">
            <v>2739.29</v>
          </cell>
          <cell r="Q32">
            <v>3316.4859999999999</v>
          </cell>
          <cell r="R32">
            <v>3987.9450000000002</v>
          </cell>
          <cell r="S32">
            <v>4543.8320000000003</v>
          </cell>
          <cell r="T32">
            <v>5390.5088134505831</v>
          </cell>
          <cell r="U32">
            <v>5971.8692767324583</v>
          </cell>
          <cell r="V32">
            <v>6612.3697518301842</v>
          </cell>
          <cell r="W32">
            <v>7308.1331474923127</v>
          </cell>
          <cell r="X32">
            <v>8042.1142047739631</v>
          </cell>
          <cell r="Y32">
            <v>8809.4306284492377</v>
          </cell>
          <cell r="Z32">
            <v>9600.5124773877233</v>
          </cell>
          <cell r="AA32">
            <v>10410.470279744548</v>
          </cell>
          <cell r="AB32">
            <v>11234.316774237943</v>
          </cell>
          <cell r="AC32">
            <v>12066.964954360505</v>
          </cell>
          <cell r="AX32" t="str">
            <v>Property and Equipment, Net</v>
          </cell>
          <cell r="DG32">
            <v>1479.627</v>
          </cell>
          <cell r="DH32">
            <v>1539.271</v>
          </cell>
          <cell r="DI32">
            <v>1625.6790000000001</v>
          </cell>
          <cell r="DM32">
            <v>1818.7460000000001</v>
          </cell>
          <cell r="DN32">
            <v>1909.18</v>
          </cell>
          <cell r="DO32">
            <v>2027.4659999999999</v>
          </cell>
          <cell r="DP32">
            <v>2199.4940000000001</v>
          </cell>
          <cell r="DQ32">
            <v>2199.4940000000001</v>
          </cell>
          <cell r="DS32">
            <v>2327.0940000000001</v>
          </cell>
          <cell r="DT32">
            <v>2425.3890000000001</v>
          </cell>
          <cell r="DU32">
            <v>2568.5189999999998</v>
          </cell>
          <cell r="DV32">
            <v>2739.29</v>
          </cell>
          <cell r="DW32">
            <v>2739.29</v>
          </cell>
          <cell r="DY32">
            <v>2824.51</v>
          </cell>
          <cell r="DZ32">
            <v>2980.46</v>
          </cell>
          <cell r="EA32">
            <v>3137.0520000000001</v>
          </cell>
          <cell r="EB32">
            <v>3316.4859999999999</v>
          </cell>
          <cell r="EC32">
            <v>3316.4859999999999</v>
          </cell>
          <cell r="EE32">
            <v>3440.2739999999999</v>
          </cell>
          <cell r="EF32">
            <v>3657.88</v>
          </cell>
          <cell r="EG32">
            <v>3835.2869999999998</v>
          </cell>
          <cell r="EH32">
            <v>3987.9450000000002</v>
          </cell>
          <cell r="EI32">
            <v>3987.9450000000002</v>
          </cell>
          <cell r="EK32">
            <v>4105.6229999999996</v>
          </cell>
          <cell r="EL32">
            <v>4288.0540000000001</v>
          </cell>
          <cell r="EM32">
            <v>4484.018</v>
          </cell>
          <cell r="EN32">
            <v>4543.8320000000003</v>
          </cell>
          <cell r="EO32">
            <v>4543.8320000000003</v>
          </cell>
          <cell r="EQ32">
            <v>4791.4470000000001</v>
          </cell>
          <cell r="ER32">
            <v>5104.5209999999997</v>
          </cell>
          <cell r="ES32">
            <v>5336.7760302145634</v>
          </cell>
          <cell r="ET32">
            <v>5390.5088134505831</v>
          </cell>
          <cell r="EU32">
            <v>5390.5088134505831</v>
          </cell>
          <cell r="EW32" t="str">
            <v>mstag:propertyPlantAndEquipmentNet</v>
          </cell>
          <cell r="EX32">
            <v>6</v>
          </cell>
          <cell r="EY32" t="str">
            <v>ISO4217:USD</v>
          </cell>
          <cell r="EZ32" t="b">
            <v>0</v>
          </cell>
          <cell r="FA32" t="b">
            <v>0</v>
          </cell>
        </row>
        <row r="33">
          <cell r="CE33">
            <v>20.795999999999999</v>
          </cell>
          <cell r="CK33">
            <v>18.542999999999999</v>
          </cell>
        </row>
        <row r="34">
          <cell r="A34" t="str">
            <v>Favorable leased assets</v>
          </cell>
          <cell r="E34">
            <v>31.004000000000001</v>
          </cell>
          <cell r="F34">
            <v>27.532</v>
          </cell>
          <cell r="G34">
            <v>25.533000000000001</v>
          </cell>
          <cell r="H34">
            <v>23.577999999999999</v>
          </cell>
          <cell r="I34">
            <v>20.491</v>
          </cell>
          <cell r="J34">
            <v>18.076000000000001</v>
          </cell>
          <cell r="K34">
            <v>15.849</v>
          </cell>
          <cell r="L34">
            <v>13.680999999999999</v>
          </cell>
          <cell r="M34">
            <v>133.023</v>
          </cell>
          <cell r="N34">
            <v>126.63500000000001</v>
          </cell>
          <cell r="O34">
            <v>174.86</v>
          </cell>
          <cell r="P34">
            <v>180.42</v>
          </cell>
          <cell r="Q34">
            <v>235.49100000000001</v>
          </cell>
          <cell r="R34">
            <v>224.90299999999999</v>
          </cell>
          <cell r="S34">
            <v>212.38</v>
          </cell>
          <cell r="T34">
            <v>226.108</v>
          </cell>
          <cell r="U34">
            <v>226.108</v>
          </cell>
          <cell r="V34">
            <v>226.108</v>
          </cell>
          <cell r="W34">
            <v>226.108</v>
          </cell>
          <cell r="X34">
            <v>226.108</v>
          </cell>
          <cell r="Y34">
            <v>226.108</v>
          </cell>
          <cell r="Z34">
            <v>226.108</v>
          </cell>
          <cell r="AA34">
            <v>226.108</v>
          </cell>
          <cell r="AB34">
            <v>226.108</v>
          </cell>
          <cell r="AC34">
            <v>226.108</v>
          </cell>
          <cell r="AX34" t="str">
            <v>Favorable leased assets</v>
          </cell>
          <cell r="DG34">
            <v>131.999</v>
          </cell>
          <cell r="DH34">
            <v>132.36099999999999</v>
          </cell>
          <cell r="DI34">
            <v>130.57499999999999</v>
          </cell>
          <cell r="DM34">
            <v>176.30099999999999</v>
          </cell>
          <cell r="DN34">
            <v>174.70699999999999</v>
          </cell>
          <cell r="DO34">
            <v>172.953</v>
          </cell>
          <cell r="DP34">
            <v>174.86</v>
          </cell>
          <cell r="DQ34">
            <v>174.86</v>
          </cell>
          <cell r="DS34">
            <v>173.012</v>
          </cell>
          <cell r="DT34">
            <v>171.00700000000001</v>
          </cell>
          <cell r="DU34">
            <v>178.99</v>
          </cell>
          <cell r="DV34">
            <v>180.42</v>
          </cell>
          <cell r="DW34">
            <v>180.42</v>
          </cell>
          <cell r="DY34">
            <v>181.495</v>
          </cell>
          <cell r="DZ34">
            <v>186.08799999999999</v>
          </cell>
          <cell r="EA34">
            <v>183.809</v>
          </cell>
          <cell r="EB34">
            <v>235.49100000000001</v>
          </cell>
          <cell r="EC34">
            <v>235.49100000000001</v>
          </cell>
          <cell r="EE34">
            <v>233.32599999999999</v>
          </cell>
          <cell r="EF34">
            <v>230.53299999999999</v>
          </cell>
          <cell r="EG34">
            <v>228.03</v>
          </cell>
          <cell r="EH34">
            <v>224.90299999999999</v>
          </cell>
          <cell r="EI34">
            <v>224.90299999999999</v>
          </cell>
          <cell r="EK34">
            <v>221.77500000000001</v>
          </cell>
          <cell r="EL34">
            <v>218.577</v>
          </cell>
          <cell r="EM34">
            <v>215.46</v>
          </cell>
          <cell r="EN34">
            <v>212.38</v>
          </cell>
          <cell r="EO34">
            <v>212.38</v>
          </cell>
          <cell r="EQ34">
            <v>209.22499999999999</v>
          </cell>
          <cell r="ER34">
            <v>226.108</v>
          </cell>
          <cell r="ES34">
            <v>226.108</v>
          </cell>
          <cell r="ET34">
            <v>226.108</v>
          </cell>
          <cell r="EU34">
            <v>226.108</v>
          </cell>
          <cell r="EW34" t="str">
            <v>mstag:otherAssetsNonOperatingNonCurrent</v>
          </cell>
          <cell r="EX34">
            <v>6</v>
          </cell>
          <cell r="EY34" t="str">
            <v>ISO4217:USD</v>
          </cell>
          <cell r="EZ34" t="b">
            <v>0</v>
          </cell>
          <cell r="FA34" t="b">
            <v>0</v>
          </cell>
        </row>
        <row r="35">
          <cell r="A35" t="str">
            <v>Financing and other deferred costs</v>
          </cell>
          <cell r="E35">
            <v>9.5370000000000008</v>
          </cell>
          <cell r="F35">
            <v>5.05</v>
          </cell>
          <cell r="G35">
            <v>1.1870000000000001</v>
          </cell>
          <cell r="H35">
            <v>0</v>
          </cell>
          <cell r="I35">
            <v>0</v>
          </cell>
          <cell r="J35">
            <v>0</v>
          </cell>
          <cell r="K35">
            <v>12.643000000000001</v>
          </cell>
          <cell r="L35">
            <v>25.027000000000001</v>
          </cell>
          <cell r="M35">
            <v>42.421999999999997</v>
          </cell>
          <cell r="N35">
            <v>65.634</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X35" t="str">
            <v>Financing and other deferred costs</v>
          </cell>
          <cell r="CE35">
            <v>41.838000000000001</v>
          </cell>
          <cell r="CK35">
            <v>36.637999999999998</v>
          </cell>
          <cell r="DG35">
            <v>0</v>
          </cell>
          <cell r="DH35">
            <v>0</v>
          </cell>
          <cell r="DI35">
            <v>0</v>
          </cell>
          <cell r="DM35">
            <v>0</v>
          </cell>
          <cell r="DN35">
            <v>0</v>
          </cell>
          <cell r="DO35">
            <v>0</v>
          </cell>
          <cell r="DP35">
            <v>0</v>
          </cell>
          <cell r="DQ35">
            <v>0</v>
          </cell>
          <cell r="DS35">
            <v>0</v>
          </cell>
          <cell r="DT35">
            <v>0</v>
          </cell>
          <cell r="DU35">
            <v>0</v>
          </cell>
          <cell r="DV35">
            <v>0</v>
          </cell>
          <cell r="DW35">
            <v>0</v>
          </cell>
          <cell r="DY35">
            <v>0</v>
          </cell>
          <cell r="DZ35">
            <v>0</v>
          </cell>
          <cell r="EA35">
            <v>0</v>
          </cell>
          <cell r="EB35">
            <v>0</v>
          </cell>
          <cell r="EC35">
            <v>0</v>
          </cell>
          <cell r="EE35">
            <v>0</v>
          </cell>
          <cell r="EF35">
            <v>0</v>
          </cell>
          <cell r="EG35">
            <v>0</v>
          </cell>
          <cell r="EH35">
            <v>0</v>
          </cell>
          <cell r="EI35">
            <v>0</v>
          </cell>
          <cell r="EM35">
            <v>0</v>
          </cell>
          <cell r="EN35">
            <v>0</v>
          </cell>
          <cell r="EO35">
            <v>0</v>
          </cell>
          <cell r="EQ35">
            <v>0</v>
          </cell>
          <cell r="ER35">
            <v>0</v>
          </cell>
          <cell r="ES35">
            <v>0</v>
          </cell>
          <cell r="ET35">
            <v>0</v>
          </cell>
          <cell r="EU35">
            <v>0</v>
          </cell>
          <cell r="EW35" t="str">
            <v>mstag:otherAssetsNonOperatingNonCurrent</v>
          </cell>
          <cell r="EX35">
            <v>6</v>
          </cell>
          <cell r="EY35" t="str">
            <v>ISO4217:USD</v>
          </cell>
          <cell r="EZ35" t="b">
            <v>0</v>
          </cell>
          <cell r="FA35" t="b">
            <v>0</v>
          </cell>
        </row>
        <row r="36">
          <cell r="A36" t="str">
            <v>Goodwill</v>
          </cell>
          <cell r="E36">
            <v>61.293999999999997</v>
          </cell>
          <cell r="F36">
            <v>56.137999999999998</v>
          </cell>
          <cell r="G36">
            <v>50.938000000000002</v>
          </cell>
          <cell r="H36">
            <v>45.738</v>
          </cell>
          <cell r="I36">
            <v>40.537999999999997</v>
          </cell>
          <cell r="J36">
            <v>35.338000000000001</v>
          </cell>
          <cell r="K36">
            <v>30.138000000000002</v>
          </cell>
          <cell r="L36">
            <v>24.937999999999999</v>
          </cell>
          <cell r="M36">
            <v>19.738</v>
          </cell>
          <cell r="N36">
            <v>14.538</v>
          </cell>
          <cell r="O36">
            <v>9.3379999999999992</v>
          </cell>
          <cell r="P36">
            <v>9.3379999999999992</v>
          </cell>
          <cell r="Q36">
            <v>9.3379999999999992</v>
          </cell>
          <cell r="R36">
            <v>9.3379999999999992</v>
          </cell>
          <cell r="S36">
            <v>9.3379999999999992</v>
          </cell>
          <cell r="T36">
            <v>9.3379999999999992</v>
          </cell>
          <cell r="U36">
            <v>9.3379999999999992</v>
          </cell>
          <cell r="V36">
            <v>9.3379999999999992</v>
          </cell>
          <cell r="W36">
            <v>9.3379999999999992</v>
          </cell>
          <cell r="X36">
            <v>9.3379999999999992</v>
          </cell>
          <cell r="Y36">
            <v>9.3379999999999992</v>
          </cell>
          <cell r="Z36">
            <v>9.3379999999999992</v>
          </cell>
          <cell r="AA36">
            <v>9.3379999999999992</v>
          </cell>
          <cell r="AB36">
            <v>9.3379999999999992</v>
          </cell>
          <cell r="AC36">
            <v>9.3379999999999992</v>
          </cell>
          <cell r="AX36" t="str">
            <v>Goodwill</v>
          </cell>
          <cell r="DG36">
            <v>18.437999999999999</v>
          </cell>
          <cell r="DH36">
            <v>17.138000000000002</v>
          </cell>
          <cell r="DI36">
            <v>15.837999999999999</v>
          </cell>
          <cell r="DM36">
            <v>13.238</v>
          </cell>
          <cell r="DN36">
            <v>11.938000000000001</v>
          </cell>
          <cell r="DO36">
            <v>10.638</v>
          </cell>
          <cell r="DP36">
            <v>9.3379999999999992</v>
          </cell>
          <cell r="DQ36">
            <v>9.3379999999999992</v>
          </cell>
          <cell r="DS36">
            <v>9.3379999999999992</v>
          </cell>
          <cell r="DT36">
            <v>9.3379999999999992</v>
          </cell>
          <cell r="DU36">
            <v>9.3379999999999992</v>
          </cell>
          <cell r="DV36">
            <v>9.3379999999999992</v>
          </cell>
          <cell r="DW36">
            <v>9.3379999999999992</v>
          </cell>
          <cell r="DY36">
            <v>9.3379999999999992</v>
          </cell>
          <cell r="DZ36">
            <v>9.3379999999999992</v>
          </cell>
          <cell r="EA36">
            <v>9.3379999999999992</v>
          </cell>
          <cell r="EB36">
            <v>9.3379999999999992</v>
          </cell>
          <cell r="EC36">
            <v>9.3379999999999992</v>
          </cell>
          <cell r="EE36">
            <v>9.3379999999999992</v>
          </cell>
          <cell r="EF36">
            <v>9.3379999999999992</v>
          </cell>
          <cell r="EG36">
            <v>9.3379999999999992</v>
          </cell>
          <cell r="EH36">
            <v>9.3379999999999992</v>
          </cell>
          <cell r="EI36">
            <v>9.3379999999999992</v>
          </cell>
          <cell r="EK36">
            <v>9.3379999999999992</v>
          </cell>
          <cell r="EL36">
            <v>9.3379999999999992</v>
          </cell>
          <cell r="EM36">
            <v>9.3379999999999992</v>
          </cell>
          <cell r="EN36">
            <v>9.3379999999999992</v>
          </cell>
          <cell r="EO36">
            <v>9.3379999999999992</v>
          </cell>
          <cell r="EQ36">
            <v>9.3379999999999992</v>
          </cell>
          <cell r="ER36">
            <v>9.3379999999999992</v>
          </cell>
          <cell r="ES36">
            <v>9.3379999999999992</v>
          </cell>
          <cell r="ET36">
            <v>9.3379999999999992</v>
          </cell>
          <cell r="EU36">
            <v>9.3379999999999992</v>
          </cell>
          <cell r="EW36" t="str">
            <v>mstag:goodwill</v>
          </cell>
          <cell r="EX36">
            <v>6</v>
          </cell>
          <cell r="EY36" t="str">
            <v>ISO4217:USD</v>
          </cell>
          <cell r="EZ36" t="b">
            <v>0</v>
          </cell>
          <cell r="FA36" t="b">
            <v>0</v>
          </cell>
        </row>
        <row r="37">
          <cell r="T37">
            <v>0</v>
          </cell>
          <cell r="CE37">
            <v>938.91300000000001</v>
          </cell>
          <cell r="CK37">
            <v>1210.316</v>
          </cell>
        </row>
        <row r="38">
          <cell r="A38" t="str">
            <v xml:space="preserve">    Total Assets</v>
          </cell>
          <cell r="E38">
            <v>349.07899999999995</v>
          </cell>
          <cell r="F38">
            <v>444.79199999999997</v>
          </cell>
          <cell r="G38">
            <v>469.28899999999999</v>
          </cell>
          <cell r="H38">
            <v>658.7170000000001</v>
          </cell>
          <cell r="I38">
            <v>804.92499999999995</v>
          </cell>
          <cell r="J38">
            <v>1122.414</v>
          </cell>
          <cell r="K38">
            <v>1621.7913339999998</v>
          </cell>
          <cell r="L38">
            <v>1935.6759199999997</v>
          </cell>
          <cell r="M38">
            <v>2914.946919999999</v>
          </cell>
          <cell r="N38">
            <v>3854.5429200000003</v>
          </cell>
          <cell r="O38">
            <v>4929.57492</v>
          </cell>
          <cell r="P38">
            <v>6315.7259200000008</v>
          </cell>
          <cell r="Q38">
            <v>6690.7609199999997</v>
          </cell>
          <cell r="R38">
            <v>7979.3318080000008</v>
          </cell>
          <cell r="S38">
            <v>9153.1335876039902</v>
          </cell>
          <cell r="T38">
            <v>9171.7128922069514</v>
          </cell>
          <cell r="U38">
            <v>10010.568474877815</v>
          </cell>
          <cell r="V38">
            <v>11026.973149293175</v>
          </cell>
          <cell r="W38">
            <v>12190.883005594507</v>
          </cell>
          <cell r="X38">
            <v>13377.26250144243</v>
          </cell>
          <cell r="Y38">
            <v>14600.915258584482</v>
          </cell>
          <cell r="Z38">
            <v>15897.6751989974</v>
          </cell>
          <cell r="AA38">
            <v>17172.885385404181</v>
          </cell>
          <cell r="AB38">
            <v>18525.7702583422</v>
          </cell>
          <cell r="AC38">
            <v>19855.534315409597</v>
          </cell>
          <cell r="AX38" t="str">
            <v xml:space="preserve">    Total Assets</v>
          </cell>
          <cell r="DG38">
            <v>3289.0389999999998</v>
          </cell>
          <cell r="DH38">
            <v>3349.7169999999996</v>
          </cell>
          <cell r="DI38">
            <v>3849.2979999999998</v>
          </cell>
          <cell r="DM38">
            <v>4165.5389200000009</v>
          </cell>
          <cell r="DN38">
            <v>4290.9119200000005</v>
          </cell>
          <cell r="DO38">
            <v>4892.6939200000006</v>
          </cell>
          <cell r="DP38">
            <v>4929.57492</v>
          </cell>
          <cell r="DQ38">
            <v>4929.57492</v>
          </cell>
          <cell r="DS38">
            <v>5078.9559200000003</v>
          </cell>
          <cell r="DT38">
            <v>5273.5439200000001</v>
          </cell>
          <cell r="DU38">
            <v>6092.5509199999997</v>
          </cell>
          <cell r="DV38">
            <v>6315.7259200000008</v>
          </cell>
          <cell r="DW38">
            <v>6315.7259200000008</v>
          </cell>
          <cell r="DY38">
            <v>6260.1079200000004</v>
          </cell>
          <cell r="DZ38">
            <v>6192.22192</v>
          </cell>
          <cell r="EA38">
            <v>7128.9579199999998</v>
          </cell>
          <cell r="EB38">
            <v>6690.7609199999997</v>
          </cell>
          <cell r="EC38">
            <v>6690.7609199999997</v>
          </cell>
          <cell r="EE38">
            <v>6995.1473199999991</v>
          </cell>
          <cell r="EF38">
            <v>7263.6973200000002</v>
          </cell>
          <cell r="EG38">
            <v>8335.2338900000013</v>
          </cell>
          <cell r="EH38">
            <v>7979.3318080000008</v>
          </cell>
          <cell r="EI38">
            <v>7979.3318080000008</v>
          </cell>
          <cell r="EK38">
            <v>8100.7948080000006</v>
          </cell>
          <cell r="EL38">
            <v>8464.3605876039892</v>
          </cell>
          <cell r="EM38">
            <v>9404.3125876039903</v>
          </cell>
          <cell r="EN38">
            <v>9153.1335876039902</v>
          </cell>
          <cell r="EO38">
            <v>9153.1335876039902</v>
          </cell>
          <cell r="EQ38">
            <v>9182.8159592457832</v>
          </cell>
          <cell r="ER38">
            <v>8649.0289592457812</v>
          </cell>
          <cell r="ES38">
            <v>9714.5836943882205</v>
          </cell>
          <cell r="ET38">
            <v>9171.7128922069514</v>
          </cell>
          <cell r="EU38">
            <v>9171.7128922069514</v>
          </cell>
        </row>
        <row r="39">
          <cell r="T39">
            <v>0</v>
          </cell>
        </row>
        <row r="40">
          <cell r="A40" t="str">
            <v>LIABILITIES AND SHAREHOLDERS' EQUITY</v>
          </cell>
          <cell r="T40">
            <v>0</v>
          </cell>
          <cell r="AX40" t="str">
            <v>LIABILITIES AND SHAREHOLDERS' EQUITY</v>
          </cell>
        </row>
        <row r="41">
          <cell r="CE41">
            <v>189.31200000000001</v>
          </cell>
          <cell r="CK41">
            <v>208.495</v>
          </cell>
        </row>
        <row r="42">
          <cell r="A42" t="str">
            <v>Accounts payable, trade</v>
          </cell>
          <cell r="E42">
            <v>44.499000000000002</v>
          </cell>
          <cell r="F42">
            <v>54.131</v>
          </cell>
          <cell r="G42">
            <v>56.191000000000003</v>
          </cell>
          <cell r="H42">
            <v>98.344999999999999</v>
          </cell>
          <cell r="I42">
            <v>68.81</v>
          </cell>
          <cell r="J42">
            <v>126.548</v>
          </cell>
          <cell r="K42">
            <v>150.679</v>
          </cell>
          <cell r="L42">
            <v>212.92599999999999</v>
          </cell>
          <cell r="M42">
            <v>330.084</v>
          </cell>
          <cell r="N42">
            <v>399.93900000000002</v>
          </cell>
          <cell r="O42">
            <v>478.87</v>
          </cell>
          <cell r="P42">
            <v>694.74800000000005</v>
          </cell>
          <cell r="Q42">
            <v>532.59900000000005</v>
          </cell>
          <cell r="R42">
            <v>704.65499999999997</v>
          </cell>
          <cell r="S42">
            <v>829.971</v>
          </cell>
          <cell r="T42">
            <v>964.84103414799574</v>
          </cell>
          <cell r="U42">
            <v>1020.5269868346282</v>
          </cell>
          <cell r="V42">
            <v>1136.237404418931</v>
          </cell>
          <cell r="W42">
            <v>1254.921508976332</v>
          </cell>
          <cell r="X42">
            <v>1368.28463020044</v>
          </cell>
          <cell r="Y42">
            <v>1483.9150138490302</v>
          </cell>
          <cell r="Z42">
            <v>1597.4447706183632</v>
          </cell>
          <cell r="AA42">
            <v>1713.2451225230827</v>
          </cell>
          <cell r="AB42">
            <v>1831.3614814658968</v>
          </cell>
          <cell r="AC42">
            <v>1951.8401675875668</v>
          </cell>
          <cell r="AX42" t="str">
            <v>Accounts payable, trade</v>
          </cell>
          <cell r="DG42">
            <v>461.86</v>
          </cell>
          <cell r="DH42">
            <v>328.714</v>
          </cell>
          <cell r="DI42">
            <v>485.61799999999999</v>
          </cell>
          <cell r="DM42">
            <v>387.31400000000002</v>
          </cell>
          <cell r="DN42">
            <v>397.33</v>
          </cell>
          <cell r="DO42">
            <v>678.25699999999995</v>
          </cell>
          <cell r="DP42">
            <v>478.87</v>
          </cell>
          <cell r="DQ42">
            <v>478.87</v>
          </cell>
          <cell r="DS42">
            <v>581.10799999999995</v>
          </cell>
          <cell r="DT42">
            <v>590.94200000000001</v>
          </cell>
          <cell r="DU42">
            <v>865.428</v>
          </cell>
          <cell r="DV42">
            <v>694.74800000000005</v>
          </cell>
          <cell r="DW42">
            <v>694.74800000000005</v>
          </cell>
          <cell r="DY42">
            <v>608.38300000000004</v>
          </cell>
          <cell r="DZ42">
            <v>701.85199999999998</v>
          </cell>
          <cell r="EA42">
            <v>1118.0909999999999</v>
          </cell>
          <cell r="EB42">
            <v>532.59900000000005</v>
          </cell>
          <cell r="EC42">
            <v>532.59900000000005</v>
          </cell>
          <cell r="EE42">
            <v>746.44899999999996</v>
          </cell>
          <cell r="EF42">
            <v>788.70699999999999</v>
          </cell>
          <cell r="EG42">
            <v>1346.4860000000001</v>
          </cell>
          <cell r="EH42">
            <v>704.65499999999997</v>
          </cell>
          <cell r="EI42">
            <v>704.65499999999997</v>
          </cell>
          <cell r="EK42">
            <v>686.74300000000005</v>
          </cell>
          <cell r="EL42">
            <v>966.572</v>
          </cell>
          <cell r="EM42">
            <v>1330.384</v>
          </cell>
          <cell r="EN42">
            <v>829.971</v>
          </cell>
          <cell r="EO42">
            <v>829.971</v>
          </cell>
          <cell r="EQ42">
            <v>868.69100000000003</v>
          </cell>
          <cell r="ER42">
            <v>1012.174</v>
          </cell>
          <cell r="ES42">
            <v>1422.2306298867436</v>
          </cell>
          <cell r="ET42">
            <v>964.84103414799574</v>
          </cell>
          <cell r="EU42">
            <v>964.84103414799574</v>
          </cell>
          <cell r="EW42" t="str">
            <v>mstag:tradeAndOtherPayablesCurrent</v>
          </cell>
          <cell r="EX42">
            <v>6</v>
          </cell>
          <cell r="EY42" t="str">
            <v>ISO4217:USD</v>
          </cell>
          <cell r="EZ42" t="b">
            <v>0</v>
          </cell>
          <cell r="FA42" t="b">
            <v>0</v>
          </cell>
        </row>
        <row r="43">
          <cell r="A43" t="str">
            <v>Accrued liabilities</v>
          </cell>
          <cell r="E43">
            <v>35.578000000000003</v>
          </cell>
          <cell r="F43">
            <v>40.93</v>
          </cell>
          <cell r="G43">
            <v>41.875999999999998</v>
          </cell>
          <cell r="H43">
            <v>52.363</v>
          </cell>
          <cell r="I43">
            <v>57.259</v>
          </cell>
          <cell r="J43">
            <v>79.593999999999994</v>
          </cell>
          <cell r="K43">
            <v>95.185000000000002</v>
          </cell>
          <cell r="L43">
            <v>117.2</v>
          </cell>
          <cell r="M43">
            <v>143.78399999999999</v>
          </cell>
          <cell r="N43">
            <v>188.863</v>
          </cell>
          <cell r="O43">
            <v>259.59800000000001</v>
          </cell>
          <cell r="P43">
            <v>315.63</v>
          </cell>
          <cell r="Q43">
            <v>441.96100000000001</v>
          </cell>
          <cell r="R43">
            <v>570.75699999999995</v>
          </cell>
          <cell r="S43">
            <v>641.63499999999999</v>
          </cell>
          <cell r="T43">
            <v>749.53097942741954</v>
          </cell>
          <cell r="U43">
            <v>853.69525232411286</v>
          </cell>
          <cell r="V43">
            <v>953.61748765062373</v>
          </cell>
          <cell r="W43">
            <v>1056.53739003693</v>
          </cell>
          <cell r="X43">
            <v>1151.9795155944562</v>
          </cell>
          <cell r="Y43">
            <v>1249.3304836631328</v>
          </cell>
          <cell r="Z43">
            <v>1344.9129022053435</v>
          </cell>
          <cell r="AA43">
            <v>1442.4069691183984</v>
          </cell>
          <cell r="AB43">
            <v>1541.8509173697146</v>
          </cell>
          <cell r="AC43">
            <v>1643.2837445860569</v>
          </cell>
          <cell r="AX43" t="str">
            <v>Accrued liabilities</v>
          </cell>
          <cell r="CE43">
            <v>58.045000000000002</v>
          </cell>
          <cell r="CK43">
            <v>68.908000000000001</v>
          </cell>
          <cell r="DG43">
            <v>151.828</v>
          </cell>
          <cell r="DH43">
            <v>147.136</v>
          </cell>
          <cell r="DI43">
            <v>154.84100000000001</v>
          </cell>
          <cell r="DM43">
            <v>189.197</v>
          </cell>
          <cell r="DN43">
            <v>175.27600000000001</v>
          </cell>
          <cell r="DO43">
            <v>201.58</v>
          </cell>
          <cell r="DP43">
            <v>259.59800000000001</v>
          </cell>
          <cell r="DQ43">
            <v>259.59800000000001</v>
          </cell>
          <cell r="DS43">
            <v>0</v>
          </cell>
          <cell r="DT43">
            <v>246.148</v>
          </cell>
          <cell r="DU43">
            <v>267.81900000000002</v>
          </cell>
          <cell r="DV43">
            <v>315.63</v>
          </cell>
          <cell r="DW43">
            <v>315.63</v>
          </cell>
          <cell r="DY43">
            <v>277.27300000000002</v>
          </cell>
          <cell r="DZ43">
            <v>295.149</v>
          </cell>
          <cell r="EA43">
            <v>316.01900000000001</v>
          </cell>
          <cell r="EB43">
            <v>441.96100000000001</v>
          </cell>
          <cell r="EC43">
            <v>441.96100000000001</v>
          </cell>
          <cell r="EE43">
            <v>352.87200000000001</v>
          </cell>
          <cell r="EF43">
            <v>443.346</v>
          </cell>
          <cell r="EG43">
            <v>447.42500000000001</v>
          </cell>
          <cell r="EH43">
            <v>570.75699999999995</v>
          </cell>
          <cell r="EI43">
            <v>570.75699999999995</v>
          </cell>
          <cell r="EK43">
            <v>477.72</v>
          </cell>
          <cell r="EL43">
            <v>487.1</v>
          </cell>
          <cell r="EM43">
            <v>577.29600000000005</v>
          </cell>
          <cell r="EN43">
            <v>641.63499999999999</v>
          </cell>
          <cell r="EO43">
            <v>641.63499999999999</v>
          </cell>
          <cell r="EQ43">
            <v>662.95399999999995</v>
          </cell>
          <cell r="ER43">
            <v>731.58299999999997</v>
          </cell>
          <cell r="ES43">
            <v>651.77973219260525</v>
          </cell>
          <cell r="ET43">
            <v>749.53097942741954</v>
          </cell>
          <cell r="EU43">
            <v>749.53097942741954</v>
          </cell>
          <cell r="EW43" t="str">
            <v>mstag:accruedExpenses</v>
          </cell>
          <cell r="EX43">
            <v>6</v>
          </cell>
          <cell r="EY43" t="str">
            <v>ISO4217:USD</v>
          </cell>
          <cell r="EZ43" t="b">
            <v>0</v>
          </cell>
          <cell r="FA43" t="b">
            <v>0</v>
          </cell>
        </row>
        <row r="44">
          <cell r="A44" t="str">
            <v>Income taxes payable</v>
          </cell>
          <cell r="E44">
            <v>8.31</v>
          </cell>
          <cell r="F44">
            <v>8.1890000000000001</v>
          </cell>
          <cell r="G44">
            <v>13.965</v>
          </cell>
          <cell r="H44">
            <v>14.178000000000001</v>
          </cell>
          <cell r="I44">
            <v>21.628</v>
          </cell>
          <cell r="J44">
            <v>25.47</v>
          </cell>
          <cell r="K44">
            <v>38.481999999999999</v>
          </cell>
          <cell r="L44">
            <v>48.572000000000003</v>
          </cell>
          <cell r="M44">
            <v>63.954999999999998</v>
          </cell>
          <cell r="N44">
            <v>112.92700000000001</v>
          </cell>
          <cell r="O44">
            <v>125.08499999999999</v>
          </cell>
          <cell r="P44">
            <v>142.15</v>
          </cell>
          <cell r="Q44">
            <v>135.52699999999999</v>
          </cell>
          <cell r="R44">
            <v>177.18199999999999</v>
          </cell>
          <cell r="S44">
            <v>166.90799999999999</v>
          </cell>
          <cell r="T44">
            <v>104.229</v>
          </cell>
          <cell r="U44">
            <v>104.229</v>
          </cell>
          <cell r="V44">
            <v>104.229</v>
          </cell>
          <cell r="W44">
            <v>104.229</v>
          </cell>
          <cell r="X44">
            <v>104.229</v>
          </cell>
          <cell r="Y44">
            <v>104.229</v>
          </cell>
          <cell r="Z44">
            <v>104.229</v>
          </cell>
          <cell r="AA44">
            <v>104.229</v>
          </cell>
          <cell r="AB44">
            <v>104.229</v>
          </cell>
          <cell r="AC44">
            <v>104.229</v>
          </cell>
          <cell r="AX44" t="str">
            <v>Income taxes payable</v>
          </cell>
          <cell r="CE44">
            <v>6.5229999999999997</v>
          </cell>
          <cell r="CK44">
            <v>7.468</v>
          </cell>
          <cell r="DG44">
            <v>0</v>
          </cell>
          <cell r="DH44">
            <v>15.771000000000001</v>
          </cell>
          <cell r="DI44">
            <v>14.295999999999999</v>
          </cell>
          <cell r="DM44">
            <v>30.065000000000001</v>
          </cell>
          <cell r="DN44">
            <v>28.684999999999999</v>
          </cell>
          <cell r="DO44">
            <v>47.152999999999999</v>
          </cell>
          <cell r="DP44">
            <v>125.08499999999999</v>
          </cell>
          <cell r="DQ44">
            <v>125.08499999999999</v>
          </cell>
          <cell r="DS44">
            <v>234.316</v>
          </cell>
          <cell r="DT44">
            <v>69.253</v>
          </cell>
          <cell r="DU44">
            <v>46.533000000000001</v>
          </cell>
          <cell r="DV44">
            <v>142.15</v>
          </cell>
          <cell r="DW44">
            <v>142.15</v>
          </cell>
          <cell r="DY44">
            <v>38.908999999999999</v>
          </cell>
          <cell r="DZ44">
            <v>57.542000000000002</v>
          </cell>
          <cell r="EA44">
            <v>63.015999999999998</v>
          </cell>
          <cell r="EB44">
            <v>135.52699999999999</v>
          </cell>
          <cell r="EC44">
            <v>135.52699999999999</v>
          </cell>
          <cell r="EE44">
            <v>40.350999999999999</v>
          </cell>
          <cell r="EF44">
            <v>107.24299999999999</v>
          </cell>
          <cell r="EG44">
            <v>9.8109999999999999</v>
          </cell>
          <cell r="EH44">
            <v>177.18199999999999</v>
          </cell>
          <cell r="EI44">
            <v>177.18199999999999</v>
          </cell>
          <cell r="EK44">
            <v>55.960999999999999</v>
          </cell>
          <cell r="EL44">
            <v>82.102000000000004</v>
          </cell>
          <cell r="EM44">
            <v>52.584000000000003</v>
          </cell>
          <cell r="EN44">
            <v>166.90799999999999</v>
          </cell>
          <cell r="EO44">
            <v>166.90799999999999</v>
          </cell>
          <cell r="EQ44">
            <v>94.158000000000001</v>
          </cell>
          <cell r="ER44">
            <v>104.229</v>
          </cell>
          <cell r="ES44">
            <v>104.229</v>
          </cell>
          <cell r="ET44">
            <v>104.229</v>
          </cell>
          <cell r="EU44">
            <v>104.229</v>
          </cell>
          <cell r="EW44" t="str">
            <v>mstag:incomeTaxPayable</v>
          </cell>
          <cell r="EX44">
            <v>6</v>
          </cell>
          <cell r="EY44" t="str">
            <v>ISO4217:USD</v>
          </cell>
          <cell r="EZ44" t="b">
            <v>0</v>
          </cell>
          <cell r="FA44" t="b">
            <v>0</v>
          </cell>
        </row>
        <row r="45">
          <cell r="A45" t="str">
            <v>Deferred income taxes</v>
          </cell>
          <cell r="E45">
            <v>3.4350000000000001</v>
          </cell>
          <cell r="F45">
            <v>1.2450000000000001</v>
          </cell>
          <cell r="G45">
            <v>2.3809999999999998</v>
          </cell>
          <cell r="H45">
            <v>5.4379999999999997</v>
          </cell>
          <cell r="I45">
            <v>5.6740000000000004</v>
          </cell>
          <cell r="J45">
            <v>2.544</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X45" t="str">
            <v>Deferred income taxes</v>
          </cell>
          <cell r="CE45">
            <v>8.1999999999999993</v>
          </cell>
          <cell r="CK45">
            <v>6.7830000000000004</v>
          </cell>
          <cell r="DG45">
            <v>0</v>
          </cell>
          <cell r="DH45">
            <v>0</v>
          </cell>
          <cell r="DI45">
            <v>0</v>
          </cell>
          <cell r="DM45">
            <v>0</v>
          </cell>
          <cell r="DN45">
            <v>0</v>
          </cell>
          <cell r="DO45">
            <v>0</v>
          </cell>
          <cell r="DP45">
            <v>0</v>
          </cell>
          <cell r="DQ45">
            <v>0</v>
          </cell>
          <cell r="DS45">
            <v>37.905000000000001</v>
          </cell>
          <cell r="DT45">
            <v>0</v>
          </cell>
          <cell r="DU45">
            <v>0</v>
          </cell>
          <cell r="DV45">
            <v>0</v>
          </cell>
          <cell r="DW45">
            <v>0</v>
          </cell>
          <cell r="DY45">
            <v>0</v>
          </cell>
          <cell r="DZ45">
            <v>0</v>
          </cell>
          <cell r="EA45">
            <v>0</v>
          </cell>
          <cell r="EB45">
            <v>0</v>
          </cell>
          <cell r="EC45">
            <v>0</v>
          </cell>
          <cell r="EE45">
            <v>0</v>
          </cell>
          <cell r="EF45">
            <v>0</v>
          </cell>
          <cell r="EG45">
            <v>0</v>
          </cell>
          <cell r="EH45">
            <v>0</v>
          </cell>
          <cell r="EI45">
            <v>0</v>
          </cell>
          <cell r="EK45">
            <v>0</v>
          </cell>
          <cell r="EL45">
            <v>0</v>
          </cell>
          <cell r="EM45">
            <v>0</v>
          </cell>
          <cell r="EN45">
            <v>0</v>
          </cell>
          <cell r="EO45">
            <v>0</v>
          </cell>
          <cell r="EQ45">
            <v>3.21</v>
          </cell>
          <cell r="ER45">
            <v>0</v>
          </cell>
          <cell r="ES45">
            <v>0</v>
          </cell>
          <cell r="ET45">
            <v>0</v>
          </cell>
          <cell r="EU45">
            <v>0</v>
          </cell>
          <cell r="EW45" t="str">
            <v>mstag:deferredTaxLiabilitiesCurrent</v>
          </cell>
          <cell r="EX45">
            <v>6</v>
          </cell>
          <cell r="EY45" t="str">
            <v>ISO4217:USD</v>
          </cell>
          <cell r="EZ45" t="b">
            <v>0</v>
          </cell>
          <cell r="FA45" t="b">
            <v>0</v>
          </cell>
        </row>
        <row r="46">
          <cell r="A46" t="str">
            <v>Short-term debt</v>
          </cell>
          <cell r="I46">
            <v>0</v>
          </cell>
          <cell r="J46">
            <v>0</v>
          </cell>
          <cell r="K46">
            <v>0</v>
          </cell>
          <cell r="L46">
            <v>0</v>
          </cell>
          <cell r="M46">
            <v>85</v>
          </cell>
          <cell r="N46">
            <v>5</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X46" t="str">
            <v>Short term debt</v>
          </cell>
          <cell r="CE46">
            <v>1.345</v>
          </cell>
          <cell r="CK46">
            <v>1.425</v>
          </cell>
          <cell r="DG46">
            <v>225</v>
          </cell>
          <cell r="DH46">
            <v>35</v>
          </cell>
          <cell r="DI46">
            <v>225</v>
          </cell>
          <cell r="DM46">
            <v>5</v>
          </cell>
          <cell r="DN46">
            <v>5</v>
          </cell>
          <cell r="DO46">
            <v>165</v>
          </cell>
          <cell r="DP46">
            <v>0</v>
          </cell>
          <cell r="DQ46">
            <v>0</v>
          </cell>
          <cell r="DS46">
            <v>0</v>
          </cell>
          <cell r="DT46">
            <v>0</v>
          </cell>
          <cell r="DU46">
            <v>225</v>
          </cell>
          <cell r="DV46">
            <v>0</v>
          </cell>
          <cell r="DW46">
            <v>0</v>
          </cell>
          <cell r="DY46">
            <v>0</v>
          </cell>
          <cell r="DZ46">
            <v>0</v>
          </cell>
          <cell r="EA46">
            <v>225</v>
          </cell>
          <cell r="EB46">
            <v>0</v>
          </cell>
          <cell r="EC46">
            <v>0</v>
          </cell>
          <cell r="EE46">
            <v>110</v>
          </cell>
          <cell r="EF46">
            <v>0</v>
          </cell>
          <cell r="EG46">
            <v>354</v>
          </cell>
          <cell r="EH46">
            <v>0</v>
          </cell>
          <cell r="EI46">
            <v>0</v>
          </cell>
          <cell r="EK46">
            <v>190</v>
          </cell>
          <cell r="EL46">
            <v>105.539</v>
          </cell>
          <cell r="EM46">
            <v>331.5</v>
          </cell>
          <cell r="EN46">
            <v>0</v>
          </cell>
          <cell r="EO46">
            <v>0</v>
          </cell>
          <cell r="EQ46">
            <v>0</v>
          </cell>
          <cell r="ER46">
            <v>0</v>
          </cell>
          <cell r="ES46">
            <v>0</v>
          </cell>
          <cell r="ET46">
            <v>0</v>
          </cell>
          <cell r="EU46">
            <v>0</v>
          </cell>
          <cell r="EW46" t="str">
            <v>mstag:shortTermBorrowings</v>
          </cell>
          <cell r="EX46">
            <v>6</v>
          </cell>
          <cell r="EY46" t="str">
            <v>ISO4217:USD</v>
          </cell>
          <cell r="EZ46" t="b">
            <v>0</v>
          </cell>
          <cell r="FA46" t="b">
            <v>0</v>
          </cell>
        </row>
        <row r="47">
          <cell r="A47" t="str">
            <v>Current portion of long-term debt</v>
          </cell>
          <cell r="E47">
            <v>1.0009999999999999</v>
          </cell>
          <cell r="F47">
            <v>1.0669999999999999</v>
          </cell>
          <cell r="G47">
            <v>0.90100000000000002</v>
          </cell>
          <cell r="H47">
            <v>1.262</v>
          </cell>
          <cell r="I47">
            <v>1.425</v>
          </cell>
          <cell r="J47">
            <v>1.663</v>
          </cell>
          <cell r="K47">
            <v>1.845</v>
          </cell>
          <cell r="L47">
            <v>1.5329999999999999</v>
          </cell>
          <cell r="M47">
            <v>11.589</v>
          </cell>
          <cell r="N47">
            <v>16.568000000000001</v>
          </cell>
          <cell r="O47">
            <v>16.417999999999999</v>
          </cell>
          <cell r="P47">
            <v>355.464</v>
          </cell>
          <cell r="Q47">
            <v>12.529</v>
          </cell>
          <cell r="R47">
            <v>3.464</v>
          </cell>
          <cell r="S47">
            <v>107.941</v>
          </cell>
          <cell r="T47">
            <v>0</v>
          </cell>
          <cell r="U47">
            <v>75</v>
          </cell>
          <cell r="V47">
            <v>0</v>
          </cell>
          <cell r="W47">
            <v>0</v>
          </cell>
          <cell r="X47">
            <v>0</v>
          </cell>
          <cell r="Y47">
            <v>0</v>
          </cell>
          <cell r="Z47">
            <v>0</v>
          </cell>
          <cell r="AA47">
            <v>0</v>
          </cell>
          <cell r="AB47">
            <v>0</v>
          </cell>
          <cell r="AC47">
            <v>0</v>
          </cell>
          <cell r="AX47" t="str">
            <v>Current portion of long-term debt</v>
          </cell>
          <cell r="CE47">
            <v>263.42500000000007</v>
          </cell>
          <cell r="CK47">
            <v>293.07900000000006</v>
          </cell>
          <cell r="DG47">
            <v>16.588999999999999</v>
          </cell>
          <cell r="DH47">
            <v>16.588999999999999</v>
          </cell>
          <cell r="DI47">
            <v>16.588999999999999</v>
          </cell>
          <cell r="DM47">
            <v>16.568000000000001</v>
          </cell>
          <cell r="DN47">
            <v>16.358000000000001</v>
          </cell>
          <cell r="DO47">
            <v>16.358000000000001</v>
          </cell>
          <cell r="DP47">
            <v>16.417999999999999</v>
          </cell>
          <cell r="DQ47">
            <v>16.417999999999999</v>
          </cell>
          <cell r="DS47">
            <v>16.509</v>
          </cell>
          <cell r="DT47">
            <v>11.141</v>
          </cell>
          <cell r="DU47">
            <v>11.116</v>
          </cell>
          <cell r="DV47">
            <v>355.464</v>
          </cell>
          <cell r="DW47">
            <v>355.464</v>
          </cell>
          <cell r="DY47">
            <v>357.91899999999998</v>
          </cell>
          <cell r="DZ47">
            <v>12.44</v>
          </cell>
          <cell r="EA47">
            <v>12.611000000000001</v>
          </cell>
          <cell r="EB47">
            <v>12.529</v>
          </cell>
          <cell r="EC47">
            <v>12.529</v>
          </cell>
          <cell r="EE47">
            <v>2.76</v>
          </cell>
          <cell r="EF47">
            <v>2.843</v>
          </cell>
          <cell r="EG47">
            <v>3.38</v>
          </cell>
          <cell r="EH47">
            <v>3.464</v>
          </cell>
          <cell r="EI47">
            <v>3.464</v>
          </cell>
          <cell r="EK47">
            <v>5.0380000000000003</v>
          </cell>
          <cell r="EL47">
            <v>0</v>
          </cell>
          <cell r="EM47">
            <v>105.875</v>
          </cell>
          <cell r="EN47">
            <v>107.941</v>
          </cell>
          <cell r="EO47">
            <v>107.941</v>
          </cell>
          <cell r="EQ47">
            <v>8.44</v>
          </cell>
          <cell r="ER47">
            <v>8.2430000000000003</v>
          </cell>
          <cell r="ES47">
            <v>0</v>
          </cell>
          <cell r="ET47">
            <v>0</v>
          </cell>
          <cell r="EU47">
            <v>0</v>
          </cell>
          <cell r="EW47" t="str">
            <v>mstag:shortTermBorrowings</v>
          </cell>
          <cell r="EX47">
            <v>6</v>
          </cell>
          <cell r="EY47" t="str">
            <v>ISO4217:USD</v>
          </cell>
          <cell r="EZ47" t="b">
            <v>0</v>
          </cell>
          <cell r="FA47" t="b">
            <v>0</v>
          </cell>
        </row>
        <row r="48">
          <cell r="A48" t="str">
            <v xml:space="preserve">  Total Current Liabilities</v>
          </cell>
          <cell r="E48">
            <v>92.823000000000008</v>
          </cell>
          <cell r="F48">
            <v>105.562</v>
          </cell>
          <cell r="G48">
            <v>115.31400000000001</v>
          </cell>
          <cell r="H48">
            <v>171.58599999999998</v>
          </cell>
          <cell r="I48">
            <v>154.79600000000002</v>
          </cell>
          <cell r="J48">
            <v>235.81900000000002</v>
          </cell>
          <cell r="K48">
            <v>286.19100000000003</v>
          </cell>
          <cell r="L48">
            <v>380.23099999999999</v>
          </cell>
          <cell r="M48">
            <v>634.41200000000003</v>
          </cell>
          <cell r="N48">
            <v>723.29700000000003</v>
          </cell>
          <cell r="O48">
            <v>879.97100000000012</v>
          </cell>
          <cell r="P48">
            <v>1507.992</v>
          </cell>
          <cell r="Q48">
            <v>1122.616</v>
          </cell>
          <cell r="R48">
            <v>1456.0579999999998</v>
          </cell>
          <cell r="S48">
            <v>1746.4549999999999</v>
          </cell>
          <cell r="T48">
            <v>1818.6010135754152</v>
          </cell>
          <cell r="U48">
            <v>2053.4512391587414</v>
          </cell>
          <cell r="V48">
            <v>2194.0838920695546</v>
          </cell>
          <cell r="W48">
            <v>2415.6878990132618</v>
          </cell>
          <cell r="X48">
            <v>2624.493145794896</v>
          </cell>
          <cell r="Y48">
            <v>2837.4744975121625</v>
          </cell>
          <cell r="Z48">
            <v>3046.5866728237065</v>
          </cell>
          <cell r="AA48">
            <v>3259.8810916414809</v>
          </cell>
          <cell r="AB48">
            <v>3477.4413988356114</v>
          </cell>
          <cell r="AC48">
            <v>3699.3529121736233</v>
          </cell>
          <cell r="AX48" t="str">
            <v xml:space="preserve">  Total Current Liabilities</v>
          </cell>
          <cell r="DG48">
            <v>855.27700000000004</v>
          </cell>
          <cell r="DH48">
            <v>543.21</v>
          </cell>
          <cell r="DI48">
            <v>896.34400000000005</v>
          </cell>
          <cell r="DM48">
            <v>628.14400000000001</v>
          </cell>
          <cell r="DN48">
            <v>622.64899999999989</v>
          </cell>
          <cell r="DO48">
            <v>1108.348</v>
          </cell>
          <cell r="DP48">
            <v>879.97100000000012</v>
          </cell>
          <cell r="DQ48">
            <v>879.97100000000012</v>
          </cell>
          <cell r="DS48">
            <v>869.83799999999997</v>
          </cell>
          <cell r="DT48">
            <v>917.48400000000004</v>
          </cell>
          <cell r="DU48">
            <v>1415.896</v>
          </cell>
          <cell r="DV48">
            <v>1507.992</v>
          </cell>
          <cell r="DW48">
            <v>1507.992</v>
          </cell>
          <cell r="DY48">
            <v>1282.4839999999999</v>
          </cell>
          <cell r="DZ48">
            <v>1066.9829999999999</v>
          </cell>
          <cell r="EA48">
            <v>1734.7370000000001</v>
          </cell>
          <cell r="EB48">
            <v>1122.616</v>
          </cell>
          <cell r="EC48">
            <v>1122.616</v>
          </cell>
          <cell r="EE48">
            <v>1252.432</v>
          </cell>
          <cell r="EF48">
            <v>1342.1389999999999</v>
          </cell>
          <cell r="EG48">
            <v>2161.1019999999999</v>
          </cell>
          <cell r="EH48">
            <v>1456.0579999999998</v>
          </cell>
          <cell r="EI48">
            <v>1456.0579999999998</v>
          </cell>
          <cell r="EK48">
            <v>1415.4620000000002</v>
          </cell>
          <cell r="EL48">
            <v>1641.3130000000001</v>
          </cell>
          <cell r="EM48">
            <v>2397.6390000000001</v>
          </cell>
          <cell r="EN48">
            <v>1746.4549999999999</v>
          </cell>
          <cell r="EO48">
            <v>1746.4549999999999</v>
          </cell>
          <cell r="EQ48">
            <v>1637.453</v>
          </cell>
          <cell r="ER48">
            <v>1856.229</v>
          </cell>
          <cell r="ES48">
            <v>2178.2393620793487</v>
          </cell>
          <cell r="ET48">
            <v>1818.6010135754152</v>
          </cell>
          <cell r="EU48">
            <v>1818.6010135754152</v>
          </cell>
        </row>
        <row r="49">
          <cell r="CE49">
            <v>260.25</v>
          </cell>
          <cell r="CK49">
            <v>395.68599999999998</v>
          </cell>
        </row>
        <row r="50">
          <cell r="A50" t="str">
            <v>Long-term debt</v>
          </cell>
          <cell r="E50">
            <v>211.125</v>
          </cell>
          <cell r="F50">
            <v>95.096000000000004</v>
          </cell>
          <cell r="G50">
            <v>51.851999999999997</v>
          </cell>
          <cell r="H50">
            <v>108.777</v>
          </cell>
          <cell r="I50">
            <v>187.69900000000001</v>
          </cell>
          <cell r="J50">
            <v>312.03100000000001</v>
          </cell>
          <cell r="K50">
            <v>310.36599999999999</v>
          </cell>
          <cell r="L50">
            <v>310.91199999999998</v>
          </cell>
          <cell r="M50">
            <v>494.99299999999999</v>
          </cell>
          <cell r="N50">
            <v>803.08100000000002</v>
          </cell>
          <cell r="O50">
            <v>1095.42</v>
          </cell>
          <cell r="P50">
            <v>1058.7840000000001</v>
          </cell>
          <cell r="Q50">
            <v>1075.973</v>
          </cell>
          <cell r="R50">
            <v>1103.441</v>
          </cell>
          <cell r="S50">
            <v>1046.104</v>
          </cell>
          <cell r="T50">
            <v>891.31400000000008</v>
          </cell>
          <cell r="U50">
            <v>816.31400000000008</v>
          </cell>
          <cell r="V50">
            <v>816.31400000000008</v>
          </cell>
          <cell r="W50">
            <v>816.31400000000008</v>
          </cell>
          <cell r="X50">
            <v>816.31400000000008</v>
          </cell>
          <cell r="Y50">
            <v>816.31400000000008</v>
          </cell>
          <cell r="Z50">
            <v>816.31400000000008</v>
          </cell>
          <cell r="AA50">
            <v>816.31400000000008</v>
          </cell>
          <cell r="AB50">
            <v>816.31400000000008</v>
          </cell>
          <cell r="AC50">
            <v>816.31400000000008</v>
          </cell>
          <cell r="AX50" t="str">
            <v>Long-term debt, net of current</v>
          </cell>
          <cell r="CE50">
            <v>25.738</v>
          </cell>
          <cell r="CK50">
            <v>35.139000000000003</v>
          </cell>
          <cell r="DG50">
            <v>520.654</v>
          </cell>
          <cell r="DH50">
            <v>804.59400000000005</v>
          </cell>
          <cell r="DI50">
            <v>825.11199999999997</v>
          </cell>
          <cell r="DM50">
            <v>1089.434</v>
          </cell>
          <cell r="DN50">
            <v>1091.1500000000001</v>
          </cell>
          <cell r="DO50">
            <v>1093.5070000000001</v>
          </cell>
          <cell r="DP50">
            <v>1095.42</v>
          </cell>
          <cell r="DQ50">
            <v>1095.42</v>
          </cell>
          <cell r="DS50">
            <v>1087.8820000000001</v>
          </cell>
          <cell r="DT50">
            <v>1089.6949999999999</v>
          </cell>
          <cell r="DU50">
            <v>1236.94</v>
          </cell>
          <cell r="DV50">
            <v>1058.7840000000001</v>
          </cell>
          <cell r="DW50">
            <v>1058.7840000000001</v>
          </cell>
          <cell r="DY50">
            <v>1064.836</v>
          </cell>
          <cell r="DZ50">
            <v>1064.174</v>
          </cell>
          <cell r="EA50">
            <v>1167.6369999999999</v>
          </cell>
          <cell r="EB50">
            <v>1075.973</v>
          </cell>
          <cell r="EC50">
            <v>1075.973</v>
          </cell>
          <cell r="EE50">
            <v>1088.663</v>
          </cell>
          <cell r="EF50">
            <v>1091.421</v>
          </cell>
          <cell r="EG50">
            <v>1104.2829999999999</v>
          </cell>
          <cell r="EH50">
            <v>1103.441</v>
          </cell>
          <cell r="EI50">
            <v>1103.441</v>
          </cell>
          <cell r="EK50">
            <v>1118.0329999999999</v>
          </cell>
          <cell r="EL50">
            <v>1036.172</v>
          </cell>
          <cell r="EM50">
            <v>1040.232</v>
          </cell>
          <cell r="EN50">
            <v>1046.104</v>
          </cell>
          <cell r="EO50">
            <v>1046.104</v>
          </cell>
          <cell r="EQ50">
            <v>1043.952</v>
          </cell>
          <cell r="ER50">
            <v>1041.3140000000001</v>
          </cell>
          <cell r="ES50">
            <v>966.31400000000008</v>
          </cell>
          <cell r="ET50">
            <v>891.31400000000008</v>
          </cell>
          <cell r="EU50">
            <v>891.31400000000008</v>
          </cell>
          <cell r="EW50" t="str">
            <v>mstag:longTermDebt</v>
          </cell>
          <cell r="EX50">
            <v>6</v>
          </cell>
          <cell r="EY50" t="str">
            <v>ISO4217:USD</v>
          </cell>
          <cell r="EZ50" t="b">
            <v>0</v>
          </cell>
          <cell r="FA50" t="b">
            <v>0</v>
          </cell>
        </row>
        <row r="51">
          <cell r="A51" t="str">
            <v>Deferred income taxes</v>
          </cell>
          <cell r="E51">
            <v>13.407</v>
          </cell>
          <cell r="F51">
            <v>11.791</v>
          </cell>
          <cell r="G51">
            <v>15.134</v>
          </cell>
          <cell r="H51">
            <v>20.317</v>
          </cell>
          <cell r="I51">
            <v>30.731000000000002</v>
          </cell>
          <cell r="J51">
            <v>38.731000000000002</v>
          </cell>
          <cell r="K51">
            <v>45.103999999999999</v>
          </cell>
          <cell r="L51">
            <v>53.786999999999999</v>
          </cell>
          <cell r="M51">
            <v>66.481999999999999</v>
          </cell>
          <cell r="N51">
            <v>84.256</v>
          </cell>
          <cell r="O51">
            <v>114.22799999999999</v>
          </cell>
          <cell r="P51">
            <v>171.95099999999999</v>
          </cell>
          <cell r="Q51">
            <v>209.893</v>
          </cell>
          <cell r="R51">
            <v>229.381</v>
          </cell>
          <cell r="S51">
            <v>217.80099999999999</v>
          </cell>
          <cell r="T51">
            <v>213.994</v>
          </cell>
          <cell r="U51">
            <v>213.994</v>
          </cell>
          <cell r="V51">
            <v>213.994</v>
          </cell>
          <cell r="W51">
            <v>213.994</v>
          </cell>
          <cell r="X51">
            <v>213.994</v>
          </cell>
          <cell r="Y51">
            <v>213.994</v>
          </cell>
          <cell r="Z51">
            <v>213.994</v>
          </cell>
          <cell r="AA51">
            <v>213.994</v>
          </cell>
          <cell r="AB51">
            <v>213.994</v>
          </cell>
          <cell r="AC51">
            <v>213.994</v>
          </cell>
          <cell r="AX51" t="str">
            <v>Deferred income taxes</v>
          </cell>
          <cell r="CE51">
            <v>23.846</v>
          </cell>
          <cell r="CK51">
            <v>22.356999999999999</v>
          </cell>
          <cell r="DG51">
            <v>69.643000000000001</v>
          </cell>
          <cell r="DH51">
            <v>74.013000000000005</v>
          </cell>
          <cell r="DI51">
            <v>79.838999999999999</v>
          </cell>
          <cell r="DM51">
            <v>89.769000000000005</v>
          </cell>
          <cell r="DN51">
            <v>96.347999999999999</v>
          </cell>
          <cell r="DO51">
            <v>104.66200000000001</v>
          </cell>
          <cell r="DP51">
            <v>114.22799999999999</v>
          </cell>
          <cell r="DQ51">
            <v>114.22799999999999</v>
          </cell>
          <cell r="DS51">
            <v>123.58499999999999</v>
          </cell>
          <cell r="DT51">
            <v>134.84700000000001</v>
          </cell>
          <cell r="DU51">
            <v>151.67400000000001</v>
          </cell>
          <cell r="DV51">
            <v>171.95099999999999</v>
          </cell>
          <cell r="DW51">
            <v>171.95099999999999</v>
          </cell>
          <cell r="DY51">
            <v>187.57499999999999</v>
          </cell>
          <cell r="DZ51">
            <v>205.25700000000001</v>
          </cell>
          <cell r="EA51">
            <v>228.41800000000001</v>
          </cell>
          <cell r="EB51">
            <v>209.893</v>
          </cell>
          <cell r="EC51">
            <v>209.893</v>
          </cell>
          <cell r="EE51">
            <v>168.34100000000001</v>
          </cell>
          <cell r="EF51">
            <v>178.69399999999999</v>
          </cell>
          <cell r="EG51">
            <v>222.38200000000001</v>
          </cell>
          <cell r="EH51">
            <v>229.381</v>
          </cell>
          <cell r="EI51">
            <v>229.381</v>
          </cell>
          <cell r="EK51">
            <v>226.428</v>
          </cell>
          <cell r="EL51">
            <v>224.255</v>
          </cell>
          <cell r="EM51">
            <v>223.32499999999999</v>
          </cell>
          <cell r="EN51">
            <v>217.80099999999999</v>
          </cell>
          <cell r="EO51">
            <v>217.80099999999999</v>
          </cell>
          <cell r="EQ51">
            <v>210.62299999999999</v>
          </cell>
          <cell r="ER51">
            <v>213.994</v>
          </cell>
          <cell r="ES51">
            <v>213.994</v>
          </cell>
          <cell r="ET51">
            <v>213.994</v>
          </cell>
          <cell r="EU51">
            <v>213.994</v>
          </cell>
          <cell r="EW51" t="str">
            <v>mstag:deferredTaxLiabilitiesNonCurrent</v>
          </cell>
          <cell r="EX51">
            <v>6</v>
          </cell>
          <cell r="EY51" t="str">
            <v>ISO4217:USD</v>
          </cell>
          <cell r="EZ51" t="b">
            <v>0</v>
          </cell>
          <cell r="FA51" t="b">
            <v>0</v>
          </cell>
        </row>
        <row r="52">
          <cell r="A52" t="str">
            <v>Other noncurrent liabilities</v>
          </cell>
          <cell r="E52">
            <v>7.4489999999999998</v>
          </cell>
          <cell r="F52">
            <v>24.948</v>
          </cell>
          <cell r="G52">
            <v>24.486999999999998</v>
          </cell>
          <cell r="H52">
            <v>23.788</v>
          </cell>
          <cell r="I52">
            <v>21.061</v>
          </cell>
          <cell r="J52">
            <v>18.361999999999998</v>
          </cell>
          <cell r="K52">
            <v>25.277999999999999</v>
          </cell>
          <cell r="L52">
            <v>28.385999999999999</v>
          </cell>
          <cell r="M52">
            <v>33.271999999999998</v>
          </cell>
          <cell r="N52">
            <v>41.881</v>
          </cell>
          <cell r="O52">
            <v>48.561</v>
          </cell>
          <cell r="P52">
            <v>64.858999999999995</v>
          </cell>
          <cell r="Q52">
            <v>133.75899999999999</v>
          </cell>
          <cell r="R52">
            <v>156.52099999999999</v>
          </cell>
          <cell r="S52">
            <v>185.34</v>
          </cell>
          <cell r="T52">
            <v>1015.9996914383855</v>
          </cell>
          <cell r="U52">
            <v>985.23869143838328</v>
          </cell>
          <cell r="V52">
            <v>1104.4776914383847</v>
          </cell>
          <cell r="W52">
            <v>1148.7166914383852</v>
          </cell>
          <cell r="X52">
            <v>1192.9556914383847</v>
          </cell>
          <cell r="Y52">
            <v>1237.1946914383843</v>
          </cell>
          <cell r="Z52">
            <v>1281.4336914383821</v>
          </cell>
          <cell r="AA52">
            <v>1325.6726914383853</v>
          </cell>
          <cell r="AB52">
            <v>1369.9116914383812</v>
          </cell>
          <cell r="AC52">
            <v>1414.1506914383863</v>
          </cell>
          <cell r="AX52" t="str">
            <v>Other noncurrent liabilities</v>
          </cell>
          <cell r="CE52">
            <v>309.834</v>
          </cell>
          <cell r="CK52">
            <v>453.18200000000002</v>
          </cell>
          <cell r="DG52">
            <v>35.613999999999997</v>
          </cell>
          <cell r="DH52">
            <v>37.079000000000001</v>
          </cell>
          <cell r="DI52">
            <v>39.188000000000002</v>
          </cell>
          <cell r="DM52">
            <v>40.933</v>
          </cell>
          <cell r="DN52">
            <v>43.564999999999998</v>
          </cell>
          <cell r="DO52">
            <v>43.469000000000001</v>
          </cell>
          <cell r="DP52">
            <v>48.561</v>
          </cell>
          <cell r="DQ52">
            <v>48.561</v>
          </cell>
          <cell r="DS52">
            <v>53.040999999999997</v>
          </cell>
          <cell r="DT52">
            <v>52.250999999999998</v>
          </cell>
          <cell r="DU52">
            <v>61.523000000000003</v>
          </cell>
          <cell r="DV52">
            <v>64.858999999999995</v>
          </cell>
          <cell r="DW52">
            <v>64.858999999999995</v>
          </cell>
          <cell r="DY52">
            <v>62.524000000000001</v>
          </cell>
          <cell r="DZ52">
            <v>62.245000000000005</v>
          </cell>
          <cell r="EA52">
            <v>60.161000000000001</v>
          </cell>
          <cell r="EB52">
            <v>133.75899999999999</v>
          </cell>
          <cell r="EC52">
            <v>133.75899999999999</v>
          </cell>
          <cell r="EE52">
            <v>139.85300000000001</v>
          </cell>
          <cell r="EF52">
            <v>144.41200000000001</v>
          </cell>
          <cell r="EG52">
            <v>150.29300000000001</v>
          </cell>
          <cell r="EH52">
            <v>156.52099999999999</v>
          </cell>
          <cell r="EI52">
            <v>156.52099999999999</v>
          </cell>
          <cell r="EK52">
            <v>161.49</v>
          </cell>
          <cell r="EL52">
            <v>167.494</v>
          </cell>
          <cell r="EM52">
            <v>179.76499999999999</v>
          </cell>
          <cell r="EN52">
            <v>185.34</v>
          </cell>
          <cell r="EO52">
            <v>185.34</v>
          </cell>
          <cell r="EQ52">
            <v>211.45699999999999</v>
          </cell>
          <cell r="ER52">
            <v>219.19900000000001</v>
          </cell>
          <cell r="ES52">
            <v>1015.6959592457815</v>
          </cell>
          <cell r="ET52">
            <v>1015.9996914383855</v>
          </cell>
          <cell r="EU52">
            <v>1015.9996914383855</v>
          </cell>
          <cell r="EW52" t="str">
            <v>mstag:otherLiabilitiesOperatingNonCurrent</v>
          </cell>
          <cell r="EX52">
            <v>6</v>
          </cell>
          <cell r="EY52" t="str">
            <v>ISO4217:USD</v>
          </cell>
          <cell r="EZ52" t="b">
            <v>0</v>
          </cell>
          <cell r="FA52" t="b">
            <v>0</v>
          </cell>
        </row>
        <row r="53">
          <cell r="A53" t="str">
            <v xml:space="preserve">  Total Long-Term Liabilities</v>
          </cell>
          <cell r="E53">
            <v>231.98100000000002</v>
          </cell>
          <cell r="F53">
            <v>131.83500000000001</v>
          </cell>
          <cell r="G53">
            <v>91.472999999999985</v>
          </cell>
          <cell r="H53">
            <v>152.88200000000001</v>
          </cell>
          <cell r="I53">
            <v>239.49100000000001</v>
          </cell>
          <cell r="J53">
            <v>369.12400000000002</v>
          </cell>
          <cell r="K53">
            <v>380.74799999999999</v>
          </cell>
          <cell r="L53">
            <v>393.08499999999998</v>
          </cell>
          <cell r="M53">
            <v>594.74700000000007</v>
          </cell>
          <cell r="N53">
            <v>929.21799999999996</v>
          </cell>
          <cell r="O53">
            <v>1258.2090000000001</v>
          </cell>
          <cell r="P53">
            <v>1295.5940000000001</v>
          </cell>
          <cell r="Q53">
            <v>1419.625</v>
          </cell>
          <cell r="R53">
            <v>1489.3430000000001</v>
          </cell>
          <cell r="S53">
            <v>1449.2449999999999</v>
          </cell>
          <cell r="T53">
            <v>2121.3076914383855</v>
          </cell>
          <cell r="U53">
            <v>2015.5466914383833</v>
          </cell>
          <cell r="V53">
            <v>2134.7856914383847</v>
          </cell>
          <cell r="W53">
            <v>2179.0246914383852</v>
          </cell>
          <cell r="X53">
            <v>2223.2636914383847</v>
          </cell>
          <cell r="Y53">
            <v>2267.5026914383843</v>
          </cell>
          <cell r="Z53">
            <v>2311.7416914383821</v>
          </cell>
          <cell r="AA53">
            <v>2355.9806914383853</v>
          </cell>
          <cell r="AB53">
            <v>2400.2196914383812</v>
          </cell>
          <cell r="AC53">
            <v>2444.4586914383863</v>
          </cell>
          <cell r="AX53" t="str">
            <v xml:space="preserve">  Total Long-Term Liabilities</v>
          </cell>
          <cell r="DG53">
            <v>625.91100000000006</v>
          </cell>
          <cell r="DH53">
            <v>915.68600000000004</v>
          </cell>
          <cell r="DI53">
            <v>944.13900000000001</v>
          </cell>
          <cell r="DM53">
            <v>1220.136</v>
          </cell>
          <cell r="DN53">
            <v>1231.0630000000001</v>
          </cell>
          <cell r="DO53">
            <v>1241.6380000000001</v>
          </cell>
          <cell r="DP53">
            <v>1258.2090000000001</v>
          </cell>
          <cell r="DQ53">
            <v>1258.2090000000001</v>
          </cell>
          <cell r="DS53">
            <v>1264.508</v>
          </cell>
          <cell r="DT53">
            <v>1276.7929999999999</v>
          </cell>
          <cell r="DU53">
            <v>1450.1369999999999</v>
          </cell>
          <cell r="DV53">
            <v>1295.5940000000001</v>
          </cell>
          <cell r="DW53">
            <v>1295.5940000000001</v>
          </cell>
          <cell r="DY53">
            <v>1314.9349999999999</v>
          </cell>
          <cell r="DZ53">
            <v>1331.6759999999999</v>
          </cell>
          <cell r="EA53">
            <v>1456.2159999999999</v>
          </cell>
          <cell r="EB53">
            <v>1419.625</v>
          </cell>
          <cell r="EC53">
            <v>1419.625</v>
          </cell>
          <cell r="EE53">
            <v>1396.857</v>
          </cell>
          <cell r="EF53">
            <v>1414.527</v>
          </cell>
          <cell r="EG53">
            <v>1476.9580000000001</v>
          </cell>
          <cell r="EH53">
            <v>1489.3430000000001</v>
          </cell>
          <cell r="EI53">
            <v>1489.3430000000001</v>
          </cell>
          <cell r="EK53">
            <v>1505.9509999999998</v>
          </cell>
          <cell r="EL53">
            <v>1427.921</v>
          </cell>
          <cell r="EM53">
            <v>1443.3220000000001</v>
          </cell>
          <cell r="EN53">
            <v>1449.2449999999999</v>
          </cell>
          <cell r="EO53">
            <v>1449.2449999999999</v>
          </cell>
          <cell r="EQ53">
            <v>1466.0320000000002</v>
          </cell>
          <cell r="ER53">
            <v>1474.5070000000001</v>
          </cell>
          <cell r="ES53">
            <v>2196.0039592457815</v>
          </cell>
          <cell r="ET53">
            <v>2121.3076914383855</v>
          </cell>
          <cell r="EU53">
            <v>2121.3076914383855</v>
          </cell>
        </row>
        <row r="55">
          <cell r="A55" t="str">
            <v>Common Stock</v>
          </cell>
          <cell r="E55">
            <v>1.0880000000000001</v>
          </cell>
          <cell r="F55">
            <v>1.472</v>
          </cell>
          <cell r="G55">
            <v>1.468</v>
          </cell>
          <cell r="H55">
            <v>1.47</v>
          </cell>
          <cell r="I55">
            <v>1.474</v>
          </cell>
          <cell r="J55">
            <v>1.478</v>
          </cell>
          <cell r="K55">
            <v>1.5780000000000001</v>
          </cell>
          <cell r="L55">
            <v>1.5840000000000001</v>
          </cell>
          <cell r="M55">
            <v>3.262</v>
          </cell>
          <cell r="N55">
            <v>0</v>
          </cell>
          <cell r="O55">
            <v>3.351</v>
          </cell>
          <cell r="P55">
            <v>3.3730000000000002</v>
          </cell>
          <cell r="Q55">
            <v>3.4009999999999998</v>
          </cell>
          <cell r="R55">
            <v>3.4329999999999998</v>
          </cell>
          <cell r="S55">
            <v>3.45</v>
          </cell>
          <cell r="T55">
            <v>3.4580000000000002</v>
          </cell>
          <cell r="U55">
            <v>3.4580000000000002</v>
          </cell>
          <cell r="V55">
            <v>3.4580000000000002</v>
          </cell>
          <cell r="W55">
            <v>3.4580000000000002</v>
          </cell>
          <cell r="X55">
            <v>3.4580000000000002</v>
          </cell>
          <cell r="Y55">
            <v>3.4580000000000002</v>
          </cell>
          <cell r="Z55">
            <v>3.4580000000000002</v>
          </cell>
          <cell r="AA55">
            <v>3.4580000000000002</v>
          </cell>
          <cell r="AB55">
            <v>3.4580000000000002</v>
          </cell>
          <cell r="AC55">
            <v>3.4580000000000002</v>
          </cell>
          <cell r="AX55" t="str">
            <v>Common Stock</v>
          </cell>
          <cell r="DG55">
            <v>3.294</v>
          </cell>
          <cell r="DH55">
            <v>3.3010000000000002</v>
          </cell>
          <cell r="DI55">
            <v>3.3170000000000002</v>
          </cell>
          <cell r="DM55">
            <v>3.3340000000000001</v>
          </cell>
          <cell r="DN55">
            <v>3.3460000000000001</v>
          </cell>
          <cell r="DO55">
            <v>3.347</v>
          </cell>
          <cell r="DP55">
            <v>3.351</v>
          </cell>
          <cell r="DQ55">
            <v>3.351</v>
          </cell>
          <cell r="DS55">
            <v>3.3650000000000002</v>
          </cell>
          <cell r="DT55">
            <v>3.3679999999999999</v>
          </cell>
          <cell r="DU55">
            <v>3.371</v>
          </cell>
          <cell r="DV55">
            <v>3.3730000000000002</v>
          </cell>
          <cell r="DW55">
            <v>3.3730000000000002</v>
          </cell>
          <cell r="DY55">
            <v>3.3879999999999999</v>
          </cell>
          <cell r="DZ55">
            <v>3.3929999999999998</v>
          </cell>
          <cell r="EA55">
            <v>3.399</v>
          </cell>
          <cell r="EB55">
            <v>3.4009999999999998</v>
          </cell>
          <cell r="EC55">
            <v>3.4009999999999998</v>
          </cell>
          <cell r="EE55">
            <v>3.4089999999999998</v>
          </cell>
          <cell r="EF55">
            <v>3.411</v>
          </cell>
          <cell r="EG55">
            <v>3.4449999999999998</v>
          </cell>
          <cell r="EH55">
            <v>3.4329999999999998</v>
          </cell>
          <cell r="EI55">
            <v>3.4329999999999998</v>
          </cell>
          <cell r="EK55">
            <v>3.4369999999999998</v>
          </cell>
          <cell r="EL55">
            <v>3.4430000000000001</v>
          </cell>
          <cell r="EM55">
            <v>3.4449999999999998</v>
          </cell>
          <cell r="EN55">
            <v>3.45</v>
          </cell>
          <cell r="EO55">
            <v>3.45</v>
          </cell>
          <cell r="EQ55">
            <v>3.4580000000000002</v>
          </cell>
          <cell r="ER55">
            <v>3.4580000000000002</v>
          </cell>
          <cell r="ES55">
            <v>3.4580000000000002</v>
          </cell>
          <cell r="ET55">
            <v>3.4580000000000002</v>
          </cell>
          <cell r="EU55">
            <v>3.4580000000000002</v>
          </cell>
          <cell r="EW55" t="str">
            <v>mstag:commonStock</v>
          </cell>
          <cell r="EX55">
            <v>6</v>
          </cell>
          <cell r="EY55" t="str">
            <v>ISO4217:USD</v>
          </cell>
          <cell r="EZ55" t="b">
            <v>0</v>
          </cell>
          <cell r="FA55" t="b">
            <v>0</v>
          </cell>
        </row>
        <row r="56">
          <cell r="A56" t="str">
            <v>Preferred Stock</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X56" t="str">
            <v>Preferred Stock</v>
          </cell>
          <cell r="DG56">
            <v>0</v>
          </cell>
          <cell r="DH56">
            <v>0</v>
          </cell>
          <cell r="DI56">
            <v>0</v>
          </cell>
          <cell r="DM56">
            <v>0</v>
          </cell>
          <cell r="DN56">
            <v>0</v>
          </cell>
          <cell r="DO56">
            <v>0</v>
          </cell>
          <cell r="DP56">
            <v>0</v>
          </cell>
          <cell r="DQ56">
            <v>0</v>
          </cell>
          <cell r="DS56">
            <v>0</v>
          </cell>
          <cell r="DT56">
            <v>0</v>
          </cell>
          <cell r="DU56">
            <v>0</v>
          </cell>
          <cell r="DV56">
            <v>0</v>
          </cell>
          <cell r="DW56">
            <v>0</v>
          </cell>
          <cell r="DY56">
            <v>0</v>
          </cell>
          <cell r="DZ56">
            <v>0</v>
          </cell>
          <cell r="EA56">
            <v>0</v>
          </cell>
          <cell r="EB56">
            <v>0</v>
          </cell>
          <cell r="EC56">
            <v>0</v>
          </cell>
          <cell r="EE56">
            <v>0</v>
          </cell>
          <cell r="EF56">
            <v>0</v>
          </cell>
          <cell r="EG56">
            <v>0</v>
          </cell>
          <cell r="EH56">
            <v>0</v>
          </cell>
          <cell r="EI56">
            <v>0</v>
          </cell>
          <cell r="EK56">
            <v>0</v>
          </cell>
          <cell r="EL56">
            <v>0</v>
          </cell>
          <cell r="EM56">
            <v>0</v>
          </cell>
          <cell r="EN56">
            <v>0</v>
          </cell>
          <cell r="EO56">
            <v>0</v>
          </cell>
          <cell r="EQ56">
            <v>0</v>
          </cell>
          <cell r="ER56">
            <v>0</v>
          </cell>
          <cell r="ES56">
            <v>0</v>
          </cell>
          <cell r="ET56">
            <v>0</v>
          </cell>
          <cell r="EU56">
            <v>0</v>
          </cell>
          <cell r="EW56" t="str">
            <v>mstag:preferredEquity</v>
          </cell>
          <cell r="EX56">
            <v>6</v>
          </cell>
          <cell r="EY56" t="str">
            <v>ISO4217:USD</v>
          </cell>
          <cell r="EZ56" t="b">
            <v>0</v>
          </cell>
          <cell r="FA56" t="b">
            <v>0</v>
          </cell>
        </row>
        <row r="57">
          <cell r="A57" t="str">
            <v>Capital in excess of par</v>
          </cell>
          <cell r="E57">
            <v>23.928000000000001</v>
          </cell>
          <cell r="F57">
            <v>180.08600000000001</v>
          </cell>
          <cell r="G57">
            <v>181.29599999999999</v>
          </cell>
          <cell r="H57">
            <v>184.53</v>
          </cell>
          <cell r="I57">
            <v>188.19799999999998</v>
          </cell>
          <cell r="J57">
            <v>192.61199999999999</v>
          </cell>
          <cell r="K57">
            <v>488.55</v>
          </cell>
          <cell r="L57">
            <v>504.27499999999998</v>
          </cell>
          <cell r="M57">
            <v>767.17899999999997</v>
          </cell>
          <cell r="N57">
            <v>924.224999999999</v>
          </cell>
          <cell r="O57">
            <v>1005.169</v>
          </cell>
          <cell r="P57">
            <v>1082.277</v>
          </cell>
          <cell r="Q57">
            <v>1170.519</v>
          </cell>
          <cell r="R57">
            <v>1501.5719999999999</v>
          </cell>
          <cell r="S57">
            <v>1583.0350000000001</v>
          </cell>
          <cell r="T57">
            <v>-123.51999999999987</v>
          </cell>
          <cell r="U57">
            <v>-123.51999999999987</v>
          </cell>
          <cell r="V57">
            <v>-123.51999999999987</v>
          </cell>
          <cell r="W57">
            <v>-123.51999999999987</v>
          </cell>
          <cell r="X57">
            <v>-123.51999999999987</v>
          </cell>
          <cell r="Y57">
            <v>-123.51999999999987</v>
          </cell>
          <cell r="Z57">
            <v>-123.51999999999987</v>
          </cell>
          <cell r="AA57">
            <v>-123.51999999999987</v>
          </cell>
          <cell r="AB57">
            <v>-123.51999999999987</v>
          </cell>
          <cell r="AC57">
            <v>-123.51999999999987</v>
          </cell>
          <cell r="AX57" t="str">
            <v>Capital in excess of par</v>
          </cell>
          <cell r="DG57">
            <v>836.87699999999995</v>
          </cell>
          <cell r="DH57">
            <v>855.55</v>
          </cell>
          <cell r="DI57">
            <v>896.78200000000004</v>
          </cell>
          <cell r="DM57">
            <v>951.99</v>
          </cell>
          <cell r="DN57">
            <v>985.49099999999999</v>
          </cell>
          <cell r="DO57">
            <v>990.19</v>
          </cell>
          <cell r="DP57">
            <v>1005.169</v>
          </cell>
          <cell r="DQ57">
            <v>1005.169</v>
          </cell>
          <cell r="DS57">
            <v>1051.9469999999999</v>
          </cell>
          <cell r="DT57">
            <v>1062.251</v>
          </cell>
          <cell r="DU57">
            <v>1076.289</v>
          </cell>
          <cell r="DV57">
            <v>1082.277</v>
          </cell>
          <cell r="DW57">
            <v>1082.277</v>
          </cell>
          <cell r="DY57">
            <v>1122.0060000000001</v>
          </cell>
          <cell r="DZ57">
            <v>1140.646</v>
          </cell>
          <cell r="EA57">
            <v>1164.2719999999999</v>
          </cell>
          <cell r="EB57">
            <v>1170.519</v>
          </cell>
          <cell r="EC57">
            <v>1170.519</v>
          </cell>
          <cell r="EE57">
            <v>1211</v>
          </cell>
          <cell r="EF57">
            <v>1217</v>
          </cell>
          <cell r="EG57">
            <v>1483.546</v>
          </cell>
          <cell r="EH57">
            <v>1501.5719999999999</v>
          </cell>
          <cell r="EI57">
            <v>1501.5719999999999</v>
          </cell>
          <cell r="EK57">
            <v>1522.1010000000001</v>
          </cell>
          <cell r="EL57">
            <v>1550.556</v>
          </cell>
          <cell r="EM57">
            <v>1563.8810000000001</v>
          </cell>
          <cell r="EN57">
            <v>1583.0350000000001</v>
          </cell>
          <cell r="EO57">
            <v>1583.0350000000001</v>
          </cell>
          <cell r="EQ57">
            <v>1615.0740000000001</v>
          </cell>
          <cell r="ER57">
            <v>576.48000000000013</v>
          </cell>
          <cell r="ES57">
            <v>451.48000000000013</v>
          </cell>
          <cell r="ET57">
            <v>-123.51999999999987</v>
          </cell>
          <cell r="EU57">
            <v>-123.51999999999987</v>
          </cell>
          <cell r="EW57" t="str">
            <v>mstag:additionalPaidInCapital</v>
          </cell>
          <cell r="EX57">
            <v>6</v>
          </cell>
          <cell r="EY57" t="str">
            <v>ISO4217:USD</v>
          </cell>
          <cell r="EZ57" t="b">
            <v>0</v>
          </cell>
          <cell r="FA57" t="b">
            <v>0</v>
          </cell>
        </row>
        <row r="58">
          <cell r="A58" t="str">
            <v>Retained Earnings</v>
          </cell>
          <cell r="E58">
            <v>-0.72499999999999998</v>
          </cell>
          <cell r="F58">
            <v>25.846</v>
          </cell>
          <cell r="G58">
            <v>79.739000000000004</v>
          </cell>
          <cell r="H58">
            <v>148.251</v>
          </cell>
          <cell r="I58">
            <v>220.90299999999999</v>
          </cell>
          <cell r="J58">
            <v>323.38099999999997</v>
          </cell>
          <cell r="K58">
            <v>464.654</v>
          </cell>
          <cell r="L58">
            <v>656.92</v>
          </cell>
          <cell r="M58">
            <v>915.06200000000001</v>
          </cell>
          <cell r="N58">
            <v>1278.4140000000011</v>
          </cell>
          <cell r="O58">
            <v>1782.886</v>
          </cell>
          <cell r="P58">
            <v>2426.2669999999998</v>
          </cell>
          <cell r="Q58">
            <v>2974.5889999999999</v>
          </cell>
          <cell r="R58">
            <v>3528.893</v>
          </cell>
          <cell r="S58">
            <v>4370.8530000000001</v>
          </cell>
          <cell r="T58">
            <v>5351.8661871931508</v>
          </cell>
          <cell r="U58">
            <v>6061.6325442806901</v>
          </cell>
          <cell r="V58">
            <v>6818.1655657852352</v>
          </cell>
          <cell r="W58">
            <v>7716.2324151428602</v>
          </cell>
          <cell r="X58">
            <v>8649.5676642091494</v>
          </cell>
          <cell r="Y58">
            <v>9616.0000696339339</v>
          </cell>
          <cell r="Z58">
            <v>10659.40883473531</v>
          </cell>
          <cell r="AA58">
            <v>11677.085602324314</v>
          </cell>
          <cell r="AB58">
            <v>12768.171168068206</v>
          </cell>
          <cell r="AC58">
            <v>13831.784711797587</v>
          </cell>
          <cell r="AX58" t="str">
            <v>Retained Earnings</v>
          </cell>
          <cell r="CE58">
            <v>365.654</v>
          </cell>
          <cell r="CK58">
            <v>464.05500000000001</v>
          </cell>
          <cell r="DG58">
            <v>967.68</v>
          </cell>
          <cell r="DH58">
            <v>1031.97</v>
          </cell>
          <cell r="DI58">
            <v>1108.7159999999999</v>
          </cell>
          <cell r="DM58">
            <v>1362.3209999999999</v>
          </cell>
          <cell r="DN58">
            <v>1448.8340000000001</v>
          </cell>
          <cell r="DO58">
            <v>1549.0640000000001</v>
          </cell>
          <cell r="DP58">
            <v>1782.886</v>
          </cell>
          <cell r="DQ58">
            <v>1782.886</v>
          </cell>
          <cell r="DS58">
            <v>1889.5070000000001</v>
          </cell>
          <cell r="DT58">
            <v>2013.895</v>
          </cell>
          <cell r="DU58">
            <v>2147.3159999999998</v>
          </cell>
          <cell r="DV58">
            <v>2426.2669999999998</v>
          </cell>
          <cell r="DW58">
            <v>2426.2669999999998</v>
          </cell>
          <cell r="DY58">
            <v>2537.2800000000002</v>
          </cell>
          <cell r="DZ58">
            <v>2649.4250000000002</v>
          </cell>
          <cell r="EA58">
            <v>2770.5949999999998</v>
          </cell>
          <cell r="EB58">
            <v>2974.5889999999999</v>
          </cell>
          <cell r="EC58">
            <v>2974.5889999999999</v>
          </cell>
          <cell r="EE58">
            <v>3131.2130000000002</v>
          </cell>
          <cell r="EF58">
            <v>3286.9879999999998</v>
          </cell>
          <cell r="EG58">
            <v>3210.067</v>
          </cell>
          <cell r="EH58">
            <v>3528.893</v>
          </cell>
          <cell r="EI58">
            <v>3528.893</v>
          </cell>
          <cell r="EK58">
            <v>3653.6669999999999</v>
          </cell>
          <cell r="EL58">
            <v>3840.8130000000001</v>
          </cell>
          <cell r="EM58">
            <v>3995.94</v>
          </cell>
          <cell r="EN58">
            <v>4370.8530000000001</v>
          </cell>
          <cell r="EO58">
            <v>4370.8530000000001</v>
          </cell>
          <cell r="EQ58">
            <v>4460.8509999999997</v>
          </cell>
          <cell r="ER58">
            <v>4693.2509999999993</v>
          </cell>
          <cell r="ES58">
            <v>4885.4023730630906</v>
          </cell>
          <cell r="ET58">
            <v>5351.8661871931508</v>
          </cell>
          <cell r="EU58">
            <v>5351.8661871931508</v>
          </cell>
          <cell r="EW58" t="str">
            <v>mstag:retainedEarnings</v>
          </cell>
          <cell r="EX58">
            <v>6</v>
          </cell>
          <cell r="EY58" t="str">
            <v>ISO4217:USD</v>
          </cell>
          <cell r="EZ58" t="b">
            <v>0</v>
          </cell>
          <cell r="FA58" t="b">
            <v>0</v>
          </cell>
        </row>
        <row r="59">
          <cell r="A59" t="str">
            <v>Accumulated other</v>
          </cell>
          <cell r="K59">
            <v>0</v>
          </cell>
          <cell r="L59">
            <v>0</v>
          </cell>
          <cell r="M59">
            <v>0</v>
          </cell>
          <cell r="N59">
            <v>0</v>
          </cell>
          <cell r="O59">
            <v>0</v>
          </cell>
          <cell r="P59">
            <v>0</v>
          </cell>
          <cell r="Q59">
            <v>0</v>
          </cell>
          <cell r="R59">
            <v>2.2026824808563106E-13</v>
          </cell>
          <cell r="S59">
            <v>0</v>
          </cell>
          <cell r="T59">
            <v>0</v>
          </cell>
          <cell r="U59">
            <v>0</v>
          </cell>
          <cell r="V59">
            <v>0</v>
          </cell>
          <cell r="W59">
            <v>0</v>
          </cell>
          <cell r="X59">
            <v>0</v>
          </cell>
          <cell r="Y59">
            <v>0</v>
          </cell>
          <cell r="Z59">
            <v>0</v>
          </cell>
          <cell r="AA59">
            <v>0</v>
          </cell>
          <cell r="AB59">
            <v>0</v>
          </cell>
          <cell r="AC59">
            <v>0</v>
          </cell>
          <cell r="AX59" t="str">
            <v>Accumulated other</v>
          </cell>
          <cell r="DM59">
            <v>0</v>
          </cell>
          <cell r="DN59">
            <v>0</v>
          </cell>
          <cell r="DO59">
            <v>0</v>
          </cell>
          <cell r="DP59">
            <v>0</v>
          </cell>
          <cell r="DQ59">
            <v>0</v>
          </cell>
          <cell r="DS59">
            <v>0</v>
          </cell>
          <cell r="DT59">
            <v>0</v>
          </cell>
          <cell r="DU59">
            <v>0</v>
          </cell>
          <cell r="DV59">
            <v>0</v>
          </cell>
          <cell r="DW59">
            <v>0</v>
          </cell>
          <cell r="DY59">
            <v>0</v>
          </cell>
          <cell r="DZ59">
            <v>0</v>
          </cell>
          <cell r="EA59">
            <v>0</v>
          </cell>
          <cell r="EB59">
            <v>0</v>
          </cell>
          <cell r="EC59">
            <v>0</v>
          </cell>
          <cell r="EE59">
            <v>0</v>
          </cell>
          <cell r="EF59">
            <v>0</v>
          </cell>
          <cell r="EG59">
            <v>0</v>
          </cell>
          <cell r="EH59">
            <v>2.2026824808563106E-13</v>
          </cell>
          <cell r="EI59">
            <v>2.2026824808563106E-13</v>
          </cell>
          <cell r="EK59">
            <v>0</v>
          </cell>
          <cell r="EL59">
            <v>0</v>
          </cell>
          <cell r="EM59">
            <v>0</v>
          </cell>
          <cell r="EN59">
            <v>0</v>
          </cell>
          <cell r="EO59">
            <v>0</v>
          </cell>
          <cell r="EQ59">
            <v>0</v>
          </cell>
          <cell r="ER59">
            <v>0</v>
          </cell>
          <cell r="ES59">
            <v>0</v>
          </cell>
          <cell r="ET59">
            <v>0</v>
          </cell>
          <cell r="EU59">
            <v>0</v>
          </cell>
          <cell r="EW59" t="str">
            <v>mstag:accumulatedOtherComprehensiveIncomeLossAndReserves</v>
          </cell>
          <cell r="EX59">
            <v>6</v>
          </cell>
          <cell r="EY59" t="str">
            <v>ISO4217:USD</v>
          </cell>
          <cell r="EZ59" t="b">
            <v>0</v>
          </cell>
          <cell r="FA59" t="b">
            <v>0</v>
          </cell>
        </row>
        <row r="60">
          <cell r="A60" t="str">
            <v xml:space="preserve">  Total Shareholders' Equity</v>
          </cell>
          <cell r="E60">
            <v>24.291</v>
          </cell>
          <cell r="F60">
            <v>207.40400000000002</v>
          </cell>
          <cell r="G60">
            <v>262.50299999999999</v>
          </cell>
          <cell r="H60">
            <v>334.25099999999998</v>
          </cell>
          <cell r="I60">
            <v>410.57499999999993</v>
          </cell>
          <cell r="J60">
            <v>517.471</v>
          </cell>
          <cell r="K60">
            <v>954.78199999999993</v>
          </cell>
          <cell r="L60">
            <v>1162.779</v>
          </cell>
          <cell r="M60">
            <v>1685.5029999999999</v>
          </cell>
          <cell r="N60">
            <v>2202.6390000000001</v>
          </cell>
          <cell r="O60">
            <v>2791.4059999999999</v>
          </cell>
          <cell r="P60">
            <v>3511.9169999999999</v>
          </cell>
          <cell r="Q60">
            <v>4148.509</v>
          </cell>
          <cell r="R60">
            <v>5033.8980000000001</v>
          </cell>
          <cell r="S60">
            <v>5957.3379999999997</v>
          </cell>
          <cell r="T60">
            <v>5231.8041871931509</v>
          </cell>
          <cell r="U60">
            <v>5941.5705442806902</v>
          </cell>
          <cell r="V60">
            <v>6698.1035657852353</v>
          </cell>
          <cell r="W60">
            <v>7596.1704151428603</v>
          </cell>
          <cell r="X60">
            <v>8529.5056642091495</v>
          </cell>
          <cell r="Y60">
            <v>9495.938069633934</v>
          </cell>
          <cell r="Z60">
            <v>10539.34683473531</v>
          </cell>
          <cell r="AA60">
            <v>11557.023602324314</v>
          </cell>
          <cell r="AB60">
            <v>12648.109168068206</v>
          </cell>
          <cell r="AC60">
            <v>13711.722711797587</v>
          </cell>
          <cell r="AX60" t="str">
            <v xml:space="preserve">  Total Shareholders' Equity</v>
          </cell>
          <cell r="DG60">
            <v>1807.8509999999999</v>
          </cell>
          <cell r="DH60">
            <v>1890.8209999999999</v>
          </cell>
          <cell r="DI60">
            <v>2008.8150000000001</v>
          </cell>
          <cell r="DM60">
            <v>2317.645</v>
          </cell>
          <cell r="DN60">
            <v>2437.6710000000003</v>
          </cell>
          <cell r="DO60">
            <v>2542.6010000000001</v>
          </cell>
          <cell r="DP60">
            <v>2791.4059999999999</v>
          </cell>
          <cell r="DQ60">
            <v>2791.4059999999999</v>
          </cell>
          <cell r="DS60">
            <v>2944.819</v>
          </cell>
          <cell r="DT60">
            <v>3079.5140000000001</v>
          </cell>
          <cell r="DU60">
            <v>3226.9759999999997</v>
          </cell>
          <cell r="DV60">
            <v>3511.9169999999999</v>
          </cell>
          <cell r="DW60">
            <v>3511.9169999999999</v>
          </cell>
          <cell r="DY60">
            <v>3662.674</v>
          </cell>
          <cell r="DZ60">
            <v>3793.4639999999999</v>
          </cell>
          <cell r="EA60">
            <v>3938.2659999999996</v>
          </cell>
          <cell r="EB60">
            <v>4148.509</v>
          </cell>
          <cell r="EC60">
            <v>4148.509</v>
          </cell>
          <cell r="EE60">
            <v>4345.6220000000003</v>
          </cell>
          <cell r="EF60">
            <v>4507.3989999999994</v>
          </cell>
          <cell r="EG60">
            <v>4697.058</v>
          </cell>
          <cell r="EH60">
            <v>5033.8980000000001</v>
          </cell>
          <cell r="EI60">
            <v>5033.8980000000001</v>
          </cell>
          <cell r="EK60">
            <v>5179.2049999999999</v>
          </cell>
          <cell r="EL60">
            <v>5394.8119999999999</v>
          </cell>
          <cell r="EM60">
            <v>5563.2659999999996</v>
          </cell>
          <cell r="EN60">
            <v>5957.3379999999997</v>
          </cell>
          <cell r="EO60">
            <v>5957.3379999999997</v>
          </cell>
          <cell r="EQ60">
            <v>6079.3829999999998</v>
          </cell>
          <cell r="ER60">
            <v>5318.5050000000001</v>
          </cell>
          <cell r="ES60">
            <v>5340.3403730630907</v>
          </cell>
          <cell r="ET60">
            <v>5231.8041871931509</v>
          </cell>
          <cell r="EU60">
            <v>5231.8041871931509</v>
          </cell>
        </row>
        <row r="61">
          <cell r="CE61">
            <v>938.91300000000012</v>
          </cell>
          <cell r="CK61">
            <v>1210.3160000000003</v>
          </cell>
        </row>
        <row r="62">
          <cell r="A62" t="str">
            <v xml:space="preserve">    Total Liabilities &amp; Shareholders' Equity</v>
          </cell>
          <cell r="E62">
            <v>349.09500000000003</v>
          </cell>
          <cell r="F62">
            <v>444.80100000000004</v>
          </cell>
          <cell r="G62">
            <v>469.28999999999996</v>
          </cell>
          <cell r="H62">
            <v>658.71899999999994</v>
          </cell>
          <cell r="I62">
            <v>804.86199999999997</v>
          </cell>
          <cell r="J62">
            <v>1122.414</v>
          </cell>
          <cell r="K62">
            <v>1621.721</v>
          </cell>
          <cell r="L62">
            <v>1936.095</v>
          </cell>
          <cell r="M62">
            <v>2914.6620000000003</v>
          </cell>
          <cell r="N62">
            <v>3855.154</v>
          </cell>
          <cell r="O62">
            <v>4929.5860000000002</v>
          </cell>
          <cell r="P62">
            <v>6315.5030000000006</v>
          </cell>
          <cell r="Q62">
            <v>6690.75</v>
          </cell>
          <cell r="R62">
            <v>7979.299</v>
          </cell>
          <cell r="S62">
            <v>9153.0380000000005</v>
          </cell>
          <cell r="T62">
            <v>9171.7128922069514</v>
          </cell>
          <cell r="U62">
            <v>10010.568474877815</v>
          </cell>
          <cell r="V62">
            <v>11026.973149293175</v>
          </cell>
          <cell r="W62">
            <v>12190.883005594507</v>
          </cell>
          <cell r="X62">
            <v>13377.26250144243</v>
          </cell>
          <cell r="Y62">
            <v>14600.91525858448</v>
          </cell>
          <cell r="Z62">
            <v>15897.675198997398</v>
          </cell>
          <cell r="AA62">
            <v>17172.885385404181</v>
          </cell>
          <cell r="AB62">
            <v>18525.7702583422</v>
          </cell>
          <cell r="AC62">
            <v>19855.534315409597</v>
          </cell>
          <cell r="AX62" t="str">
            <v xml:space="preserve">    Total Liabilities &amp; Shareholders' Equity</v>
          </cell>
          <cell r="DG62">
            <v>3289.0389999999998</v>
          </cell>
          <cell r="DH62">
            <v>3349.7170000000001</v>
          </cell>
          <cell r="DI62">
            <v>3849.2980000000002</v>
          </cell>
          <cell r="DM62">
            <v>4165.9250000000002</v>
          </cell>
          <cell r="DN62">
            <v>4291.3829999999998</v>
          </cell>
          <cell r="DO62">
            <v>4892.5870000000004</v>
          </cell>
          <cell r="DP62">
            <v>4929.5860000000002</v>
          </cell>
          <cell r="DQ62">
            <v>4929.5860000000002</v>
          </cell>
          <cell r="DS62">
            <v>5079.165</v>
          </cell>
          <cell r="DT62">
            <v>5273.7910000000002</v>
          </cell>
          <cell r="DU62">
            <v>6093.0089999999991</v>
          </cell>
          <cell r="DV62">
            <v>6315.5030000000006</v>
          </cell>
          <cell r="DW62">
            <v>6315.5030000000006</v>
          </cell>
          <cell r="DY62">
            <v>6260.0930000000008</v>
          </cell>
          <cell r="DZ62">
            <v>6192.1229999999996</v>
          </cell>
          <cell r="EA62">
            <v>7129.2190000000001</v>
          </cell>
          <cell r="EB62">
            <v>6690.75</v>
          </cell>
          <cell r="EC62">
            <v>6690.75</v>
          </cell>
          <cell r="EE62">
            <v>6994.9110000000001</v>
          </cell>
          <cell r="EF62">
            <v>7264.0649999999996</v>
          </cell>
          <cell r="EG62">
            <v>8335.1179999999986</v>
          </cell>
          <cell r="EH62">
            <v>7979.299</v>
          </cell>
          <cell r="EI62">
            <v>7979.299</v>
          </cell>
          <cell r="EK62">
            <v>8100.6180000000004</v>
          </cell>
          <cell r="EL62">
            <v>8464.0460000000003</v>
          </cell>
          <cell r="EM62">
            <v>9404.226999999999</v>
          </cell>
          <cell r="EN62">
            <v>9153.0380000000005</v>
          </cell>
          <cell r="EO62">
            <v>9153.0380000000005</v>
          </cell>
          <cell r="EQ62">
            <v>9182.8680000000004</v>
          </cell>
          <cell r="ER62">
            <v>8649.241</v>
          </cell>
          <cell r="ES62">
            <v>9714.5836943882205</v>
          </cell>
          <cell r="ET62">
            <v>9171.7128922069514</v>
          </cell>
          <cell r="EU62">
            <v>9171.7128922069514</v>
          </cell>
        </row>
        <row r="64">
          <cell r="A64" t="str">
            <v>Key Measures</v>
          </cell>
          <cell r="AX64" t="str">
            <v>Key Measures</v>
          </cell>
          <cell r="CK64">
            <v>0.22370252703056151</v>
          </cell>
        </row>
        <row r="65">
          <cell r="A65" t="str">
            <v>Liquidity Position</v>
          </cell>
          <cell r="AX65" t="str">
            <v>Liquidity Position</v>
          </cell>
        </row>
        <row r="66">
          <cell r="A66" t="str">
            <v>Total Debt</v>
          </cell>
          <cell r="H66">
            <v>110.039</v>
          </cell>
          <cell r="I66">
            <v>189.12400000000002</v>
          </cell>
          <cell r="J66">
            <v>313.69400000000002</v>
          </cell>
          <cell r="K66">
            <v>312.21100000000001</v>
          </cell>
          <cell r="L66">
            <v>312.44499999999999</v>
          </cell>
          <cell r="M66">
            <v>591.58199999999999</v>
          </cell>
          <cell r="N66">
            <v>824.649</v>
          </cell>
          <cell r="O66">
            <v>1111.838</v>
          </cell>
          <cell r="P66">
            <v>1414.248</v>
          </cell>
          <cell r="Q66">
            <v>1088.502</v>
          </cell>
          <cell r="R66">
            <v>1106.905</v>
          </cell>
          <cell r="S66">
            <v>1154.0450000000001</v>
          </cell>
          <cell r="T66">
            <v>891.31400000000008</v>
          </cell>
          <cell r="U66">
            <v>891.31400000000008</v>
          </cell>
          <cell r="V66">
            <v>816.31400000000008</v>
          </cell>
          <cell r="W66">
            <v>816.31400000000008</v>
          </cell>
          <cell r="X66">
            <v>816.31400000000008</v>
          </cell>
          <cell r="Y66">
            <v>816.31400000000008</v>
          </cell>
          <cell r="Z66">
            <v>816.31400000000008</v>
          </cell>
          <cell r="AA66">
            <v>816.31400000000008</v>
          </cell>
          <cell r="AB66">
            <v>816.31400000000008</v>
          </cell>
          <cell r="AC66">
            <v>816.31400000000008</v>
          </cell>
          <cell r="AX66" t="str">
            <v>Total Debt</v>
          </cell>
          <cell r="DM66">
            <v>1111.002</v>
          </cell>
          <cell r="DN66">
            <v>1112.508</v>
          </cell>
          <cell r="DO66">
            <v>1274.865</v>
          </cell>
          <cell r="DP66">
            <v>1111.838</v>
          </cell>
          <cell r="DS66">
            <v>1104.3910000000001</v>
          </cell>
          <cell r="DT66">
            <v>1100.836</v>
          </cell>
          <cell r="DU66">
            <v>1473.056</v>
          </cell>
          <cell r="DV66">
            <v>1414.248</v>
          </cell>
          <cell r="DY66">
            <v>1422.7550000000001</v>
          </cell>
          <cell r="DZ66">
            <v>1076.614</v>
          </cell>
          <cell r="EA66">
            <v>1405.248</v>
          </cell>
          <cell r="EB66">
            <v>1088.502</v>
          </cell>
          <cell r="EE66">
            <v>1201.423</v>
          </cell>
          <cell r="EF66">
            <v>1094.2640000000001</v>
          </cell>
          <cell r="EG66">
            <v>1461.663</v>
          </cell>
          <cell r="EH66">
            <v>1106.905</v>
          </cell>
          <cell r="EK66">
            <v>1313.0709999999999</v>
          </cell>
          <cell r="EL66">
            <v>1141.711</v>
          </cell>
          <cell r="EM66">
            <v>1477.607</v>
          </cell>
          <cell r="EN66">
            <v>1154.0450000000001</v>
          </cell>
          <cell r="EQ66">
            <v>1052.3920000000001</v>
          </cell>
          <cell r="ER66">
            <v>1049.557</v>
          </cell>
          <cell r="ES66">
            <v>966.31400000000008</v>
          </cell>
          <cell r="ET66">
            <v>891.31400000000008</v>
          </cell>
        </row>
        <row r="67">
          <cell r="A67" t="str">
            <v>Net Debt/(Cash)</v>
          </cell>
          <cell r="H67">
            <v>79.63300000000001</v>
          </cell>
          <cell r="I67">
            <v>186.30500000000004</v>
          </cell>
          <cell r="J67">
            <v>304.78800000000001</v>
          </cell>
          <cell r="K67">
            <v>265.97966600000007</v>
          </cell>
          <cell r="L67">
            <v>311.27008000000058</v>
          </cell>
          <cell r="M67">
            <v>579.98908000000085</v>
          </cell>
          <cell r="N67">
            <v>681.03907999999967</v>
          </cell>
          <cell r="O67">
            <v>994.12707999999918</v>
          </cell>
          <cell r="P67">
            <v>1313.1750799999991</v>
          </cell>
          <cell r="Q67">
            <v>975.74307999999996</v>
          </cell>
          <cell r="R67">
            <v>990.05519199999901</v>
          </cell>
          <cell r="S67">
            <v>1027.110412396011</v>
          </cell>
          <cell r="T67">
            <v>745.81401765503949</v>
          </cell>
          <cell r="U67">
            <v>661.02306818993077</v>
          </cell>
          <cell r="V67">
            <v>551.27135891817636</v>
          </cell>
          <cell r="W67">
            <v>433.14867386650678</v>
          </cell>
          <cell r="X67">
            <v>314.38915055414134</v>
          </cell>
          <cell r="Y67">
            <v>198.36451064635196</v>
          </cell>
          <cell r="Z67">
            <v>26.815759371358013</v>
          </cell>
          <cell r="AA67">
            <v>-97.624697675167795</v>
          </cell>
          <cell r="AB67">
            <v>-279.0349105762964</v>
          </cell>
          <cell r="AC67">
            <v>-421.57005866676354</v>
          </cell>
          <cell r="AX67" t="str">
            <v>Net Debt/(Cash)</v>
          </cell>
          <cell r="DM67">
            <v>1055.8950799999998</v>
          </cell>
          <cell r="DN67">
            <v>1044.4160799999997</v>
          </cell>
          <cell r="DO67">
            <v>1202.4520799999998</v>
          </cell>
          <cell r="DP67">
            <v>994.12707999999952</v>
          </cell>
          <cell r="DS67">
            <v>996.05907999999931</v>
          </cell>
          <cell r="DT67">
            <v>1010.0440799999992</v>
          </cell>
          <cell r="DU67">
            <v>1378.013079999999</v>
          </cell>
          <cell r="DV67">
            <v>1314.9400799999985</v>
          </cell>
          <cell r="DY67">
            <v>1321.3660799999993</v>
          </cell>
          <cell r="DZ67">
            <v>964.53707999999961</v>
          </cell>
          <cell r="EA67">
            <v>1296.9770799999999</v>
          </cell>
          <cell r="EB67">
            <v>975.74307999999996</v>
          </cell>
          <cell r="EE67">
            <v>1101.6206800000002</v>
          </cell>
          <cell r="EF67">
            <v>988.99268000000029</v>
          </cell>
          <cell r="EG67">
            <v>1349.8121099999998</v>
          </cell>
          <cell r="EH67">
            <v>990.05519199999969</v>
          </cell>
          <cell r="EK67">
            <v>1186.1251919999986</v>
          </cell>
          <cell r="EL67">
            <v>1012.0674123960093</v>
          </cell>
          <cell r="EM67">
            <v>1344.8084123960093</v>
          </cell>
          <cell r="EN67">
            <v>1027.1104123960097</v>
          </cell>
          <cell r="EQ67">
            <v>857.24204075421846</v>
          </cell>
          <cell r="ER67">
            <v>886.96204075421872</v>
          </cell>
          <cell r="ES67">
            <v>824.80465285969672</v>
          </cell>
          <cell r="ET67">
            <v>745.81401765503961</v>
          </cell>
        </row>
        <row r="68">
          <cell r="A68" t="str">
            <v>Total Capitalization</v>
          </cell>
          <cell r="H68">
            <v>444.28999999999996</v>
          </cell>
          <cell r="I68">
            <v>599.69899999999996</v>
          </cell>
          <cell r="J68">
            <v>831.16499999999996</v>
          </cell>
          <cell r="K68">
            <v>1266.9929999999999</v>
          </cell>
          <cell r="L68">
            <v>1475.2239999999999</v>
          </cell>
          <cell r="M68">
            <v>2277.085</v>
          </cell>
          <cell r="N68">
            <v>3027.288</v>
          </cell>
          <cell r="O68">
            <v>3903.2439999999997</v>
          </cell>
          <cell r="P68">
            <v>4926.165</v>
          </cell>
          <cell r="Q68">
            <v>5237.0110000000004</v>
          </cell>
          <cell r="R68">
            <v>6140.8029999999999</v>
          </cell>
          <cell r="S68">
            <v>7111.3829999999998</v>
          </cell>
          <cell r="T68">
            <v>6123.1181871931512</v>
          </cell>
          <cell r="U68">
            <v>6832.8845442806905</v>
          </cell>
          <cell r="V68">
            <v>7514.4175657852356</v>
          </cell>
          <cell r="W68">
            <v>8412.4844151428606</v>
          </cell>
          <cell r="X68">
            <v>9345.8196642091498</v>
          </cell>
          <cell r="Y68">
            <v>10312.252069633934</v>
          </cell>
          <cell r="Z68">
            <v>11355.66083473531</v>
          </cell>
          <cell r="AA68">
            <v>12373.337602324315</v>
          </cell>
          <cell r="AB68">
            <v>13464.423168068206</v>
          </cell>
          <cell r="AC68">
            <v>14528.036711797587</v>
          </cell>
          <cell r="AX68" t="str">
            <v>Total Capitalization</v>
          </cell>
          <cell r="DM68">
            <v>3428.6469999999999</v>
          </cell>
          <cell r="DN68">
            <v>3550.1790000000001</v>
          </cell>
          <cell r="DO68">
            <v>3817.4660000000003</v>
          </cell>
          <cell r="DP68">
            <v>3903.2439999999997</v>
          </cell>
          <cell r="DS68">
            <v>4049.21</v>
          </cell>
          <cell r="DT68">
            <v>4180.3500000000004</v>
          </cell>
          <cell r="DU68">
            <v>4700.0319999999992</v>
          </cell>
          <cell r="DV68">
            <v>4926.165</v>
          </cell>
          <cell r="DY68">
            <v>5085.4290000000001</v>
          </cell>
          <cell r="DZ68">
            <v>4870.0779999999995</v>
          </cell>
          <cell r="EA68">
            <v>5343.5139999999992</v>
          </cell>
          <cell r="EB68">
            <v>5237.0110000000004</v>
          </cell>
          <cell r="EE68">
            <v>5547.0450000000001</v>
          </cell>
          <cell r="EF68">
            <v>5601.6629999999996</v>
          </cell>
          <cell r="EG68">
            <v>6158.7209999999995</v>
          </cell>
          <cell r="EH68">
            <v>6140.8029999999999</v>
          </cell>
          <cell r="EK68">
            <v>6492.2759999999998</v>
          </cell>
          <cell r="EL68">
            <v>6536.5230000000001</v>
          </cell>
          <cell r="EM68">
            <v>7040.8729999999996</v>
          </cell>
          <cell r="EN68">
            <v>7111.3829999999998</v>
          </cell>
          <cell r="EQ68">
            <v>7131.7749999999996</v>
          </cell>
          <cell r="ER68">
            <v>6368.0619999999999</v>
          </cell>
          <cell r="ES68">
            <v>6306.654373063091</v>
          </cell>
          <cell r="ET68">
            <v>6123.1181871931512</v>
          </cell>
        </row>
        <row r="69">
          <cell r="A69" t="str">
            <v>Net Operating Assets</v>
          </cell>
          <cell r="H69">
            <v>432.77600000000001</v>
          </cell>
          <cell r="I69">
            <v>639.49800000000005</v>
          </cell>
          <cell r="J69">
            <v>883.03100000000006</v>
          </cell>
          <cell r="K69">
            <v>1302.9659999999999</v>
          </cell>
          <cell r="L69">
            <v>1574.33</v>
          </cell>
          <cell r="M69">
            <v>2270.1019999999999</v>
          </cell>
          <cell r="N69">
            <v>2928.5340000000001</v>
          </cell>
          <cell r="O69">
            <v>3697.5250000000005</v>
          </cell>
          <cell r="P69">
            <v>4634.951</v>
          </cell>
          <cell r="Q69">
            <v>5532.4529999999995</v>
          </cell>
          <cell r="R69">
            <v>6472.7820000000002</v>
          </cell>
          <cell r="S69">
            <v>7409.0310000000009</v>
          </cell>
          <cell r="T69">
            <v>7682.8835877249603</v>
          </cell>
          <cell r="U69">
            <v>8246.3369953473884</v>
          </cell>
          <cell r="V69">
            <v>9131.596307580181</v>
          </cell>
          <cell r="W69">
            <v>10000.018471886136</v>
          </cell>
          <cell r="X69">
            <v>10903.07219764006</v>
          </cell>
          <cell r="Y69">
            <v>11841.957963157056</v>
          </cell>
          <cell r="Z69">
            <v>12802.295976983434</v>
          </cell>
          <cell r="AA69">
            <v>13784.010287525918</v>
          </cell>
          <cell r="AB69">
            <v>14782.163640368675</v>
          </cell>
          <cell r="AC69">
            <v>15791.720036007595</v>
          </cell>
          <cell r="AX69" t="str">
            <v>Net Operating Assets</v>
          </cell>
          <cell r="DM69">
            <v>3300.9890000000005</v>
          </cell>
          <cell r="DN69">
            <v>3410.134</v>
          </cell>
          <cell r="DO69">
            <v>3857.8310000000006</v>
          </cell>
          <cell r="DP69">
            <v>3697.5250000000005</v>
          </cell>
          <cell r="DS69">
            <v>4086.5709999999995</v>
          </cell>
          <cell r="DT69">
            <v>4169.9319999999998</v>
          </cell>
          <cell r="DU69">
            <v>4842.5969999999998</v>
          </cell>
          <cell r="DV69">
            <v>4634.951</v>
          </cell>
          <cell r="DY69">
            <v>5140.2150000000001</v>
          </cell>
          <cell r="DZ69">
            <v>5062.6419999999998</v>
          </cell>
          <cell r="EA69">
            <v>5618.9930000000004</v>
          </cell>
          <cell r="EB69">
            <v>5532.4529999999995</v>
          </cell>
          <cell r="EE69">
            <v>5821.2030000000004</v>
          </cell>
          <cell r="EF69">
            <v>5738.3220000000001</v>
          </cell>
          <cell r="EG69">
            <v>6554.9679999999989</v>
          </cell>
          <cell r="EH69">
            <v>6472.7820000000002</v>
          </cell>
          <cell r="EK69">
            <v>6910.2300000000005</v>
          </cell>
          <cell r="EL69">
            <v>6822.7629999999999</v>
          </cell>
          <cell r="EM69">
            <v>7489.5420000000004</v>
          </cell>
          <cell r="EN69">
            <v>7409.0310000000009</v>
          </cell>
          <cell r="EQ69">
            <v>6161.0340000000006</v>
          </cell>
          <cell r="ER69">
            <v>6316.9189999999999</v>
          </cell>
          <cell r="ES69">
            <v>7869.8029444143503</v>
          </cell>
          <cell r="ET69">
            <v>7682.8835877249603</v>
          </cell>
        </row>
        <row r="70">
          <cell r="A70" t="str">
            <v>Net Financial Assets</v>
          </cell>
          <cell r="H70">
            <v>413.88400000000001</v>
          </cell>
          <cell r="I70">
            <v>596.87999999999988</v>
          </cell>
          <cell r="J70">
            <v>822.25900000000001</v>
          </cell>
          <cell r="K70">
            <v>1220.7616659999999</v>
          </cell>
          <cell r="L70">
            <v>1474.0490800000007</v>
          </cell>
          <cell r="M70">
            <v>2265.4920800000009</v>
          </cell>
          <cell r="N70">
            <v>2883.6780799999997</v>
          </cell>
          <cell r="O70">
            <v>3785.5330799999992</v>
          </cell>
          <cell r="P70">
            <v>4825.0920799999985</v>
          </cell>
          <cell r="Q70">
            <v>5124.2520800000002</v>
          </cell>
          <cell r="R70">
            <v>6023.953191999999</v>
          </cell>
          <cell r="S70">
            <v>6984.448412396011</v>
          </cell>
          <cell r="T70">
            <v>5977.6182048481905</v>
          </cell>
          <cell r="U70">
            <v>6602.5936124706213</v>
          </cell>
          <cell r="V70">
            <v>7249.374924703412</v>
          </cell>
          <cell r="W70">
            <v>8029.3190890093674</v>
          </cell>
          <cell r="X70">
            <v>8843.8948147632909</v>
          </cell>
          <cell r="Y70">
            <v>9694.3025802802858</v>
          </cell>
          <cell r="Z70">
            <v>10566.162594106669</v>
          </cell>
          <cell r="AA70">
            <v>11459.398904649146</v>
          </cell>
          <cell r="AB70">
            <v>12369.07425749191</v>
          </cell>
          <cell r="AC70">
            <v>13290.152653130823</v>
          </cell>
          <cell r="AX70" t="str">
            <v>Net Financial Assets</v>
          </cell>
          <cell r="DM70">
            <v>3373.5400799999998</v>
          </cell>
          <cell r="DN70">
            <v>3482.0870800000002</v>
          </cell>
          <cell r="DO70">
            <v>3745.0530799999997</v>
          </cell>
          <cell r="DP70">
            <v>3785.5330799999992</v>
          </cell>
          <cell r="DS70">
            <v>3940.8780799999995</v>
          </cell>
          <cell r="DT70">
            <v>4089.5580799999993</v>
          </cell>
          <cell r="DU70">
            <v>4604.9890799999985</v>
          </cell>
          <cell r="DV70">
            <v>4826.8570799999979</v>
          </cell>
          <cell r="DY70">
            <v>4984.0400799999989</v>
          </cell>
          <cell r="DZ70">
            <v>4758.00108</v>
          </cell>
          <cell r="EA70">
            <v>5235.2430799999993</v>
          </cell>
          <cell r="EB70">
            <v>5124.2520800000002</v>
          </cell>
          <cell r="EE70">
            <v>5447.2426800000003</v>
          </cell>
          <cell r="EF70">
            <v>5496.3916799999997</v>
          </cell>
          <cell r="EG70">
            <v>6046.8701099999998</v>
          </cell>
          <cell r="EH70">
            <v>6023.9531919999999</v>
          </cell>
          <cell r="EK70">
            <v>6365.3301919999985</v>
          </cell>
          <cell r="EL70">
            <v>6406.8794123960088</v>
          </cell>
          <cell r="EM70">
            <v>6908.0744123960085</v>
          </cell>
          <cell r="EN70">
            <v>6984.4484123960092</v>
          </cell>
          <cell r="EQ70">
            <v>6936.6250407542184</v>
          </cell>
          <cell r="ER70">
            <v>6205.4670407542189</v>
          </cell>
          <cell r="ES70">
            <v>6165.1450259227877</v>
          </cell>
          <cell r="ET70">
            <v>5977.6182048481905</v>
          </cell>
        </row>
        <row r="71">
          <cell r="A71" t="str">
            <v>Debt/Equity</v>
          </cell>
          <cell r="H71">
            <v>0.32921068298972933</v>
          </cell>
          <cell r="I71">
            <v>0.46063204043110284</v>
          </cell>
          <cell r="J71">
            <v>0.60620595163786961</v>
          </cell>
          <cell r="K71">
            <v>0.32699715746631169</v>
          </cell>
          <cell r="L71">
            <v>0.26870540317635594</v>
          </cell>
          <cell r="M71">
            <v>0.35098246636167363</v>
          </cell>
          <cell r="N71">
            <v>0.37439135509722654</v>
          </cell>
          <cell r="O71">
            <v>0.39830751957973864</v>
          </cell>
          <cell r="P71">
            <v>0.40269972211757854</v>
          </cell>
          <cell r="Q71">
            <v>0.26238390708565412</v>
          </cell>
          <cell r="R71">
            <v>0.21989023218189957</v>
          </cell>
          <cell r="S71">
            <v>0.19371823455375542</v>
          </cell>
          <cell r="T71">
            <v>0.17036455649120685</v>
          </cell>
          <cell r="U71">
            <v>0.15001319825411685</v>
          </cell>
          <cell r="V71">
            <v>0.12187240641811449</v>
          </cell>
          <cell r="W71">
            <v>0.10746388711510335</v>
          </cell>
          <cell r="X71">
            <v>9.570472570589332E-2</v>
          </cell>
          <cell r="Y71">
            <v>8.5964545473438278E-2</v>
          </cell>
          <cell r="Z71">
            <v>7.745394594185033E-2</v>
          </cell>
          <cell r="AA71">
            <v>7.0633584224559814E-2</v>
          </cell>
          <cell r="AB71">
            <v>6.4540398027310736E-2</v>
          </cell>
          <cell r="AC71">
            <v>5.9534021884620106E-2</v>
          </cell>
          <cell r="AX71" t="str">
            <v>Debt/Equity</v>
          </cell>
          <cell r="DM71">
            <v>0.47936677101109099</v>
          </cell>
          <cell r="DN71">
            <v>0.45638152154248868</v>
          </cell>
          <cell r="DO71">
            <v>0.50140191087787667</v>
          </cell>
          <cell r="DP71">
            <v>0.39830751957973864</v>
          </cell>
          <cell r="DS71">
            <v>0.37502848222590252</v>
          </cell>
          <cell r="DT71">
            <v>0.35747069180396646</v>
          </cell>
          <cell r="DU71">
            <v>0.45648185793758622</v>
          </cell>
          <cell r="DV71">
            <v>0.40269972211757854</v>
          </cell>
          <cell r="DY71">
            <v>0.38844707445980725</v>
          </cell>
          <cell r="DZ71">
            <v>0.28380762279541866</v>
          </cell>
          <cell r="EA71">
            <v>0.35681896550410769</v>
          </cell>
          <cell r="EB71">
            <v>0.26238390708565412</v>
          </cell>
          <cell r="EE71">
            <v>0.27646744240525289</v>
          </cell>
          <cell r="EF71">
            <v>0.24277060894764371</v>
          </cell>
          <cell r="EG71">
            <v>0.31118691742788784</v>
          </cell>
          <cell r="EH71">
            <v>0.21989023218189957</v>
          </cell>
          <cell r="EK71">
            <v>0.25352752015029334</v>
          </cell>
          <cell r="EL71">
            <v>0.2116312857612091</v>
          </cell>
          <cell r="EM71">
            <v>0.26560063818627405</v>
          </cell>
          <cell r="EN71">
            <v>0.19371823455375542</v>
          </cell>
          <cell r="EQ71">
            <v>0.17310835655526227</v>
          </cell>
          <cell r="ER71">
            <v>0.19734060605376888</v>
          </cell>
          <cell r="ES71">
            <v>0.18094614434580425</v>
          </cell>
          <cell r="ET71">
            <v>0.17036455649120685</v>
          </cell>
        </row>
        <row r="72">
          <cell r="A72" t="str">
            <v>Debt/Capitalization</v>
          </cell>
          <cell r="H72">
            <v>0.24767381665128635</v>
          </cell>
          <cell r="I72">
            <v>0.3153648747121473</v>
          </cell>
          <cell r="J72">
            <v>0.37741483339649773</v>
          </cell>
          <cell r="K72">
            <v>0.2464188831351081</v>
          </cell>
          <cell r="L72">
            <v>0.21179495452893934</v>
          </cell>
          <cell r="M72">
            <v>0.25979794342328022</v>
          </cell>
          <cell r="N72">
            <v>0.27240520228006054</v>
          </cell>
          <cell r="O72">
            <v>0.28484973012191911</v>
          </cell>
          <cell r="P72">
            <v>0.28708904391144024</v>
          </cell>
          <cell r="Q72">
            <v>0.20784794990883157</v>
          </cell>
          <cell r="R72">
            <v>0.18025411334641414</v>
          </cell>
          <cell r="S72">
            <v>0.16228137339811399</v>
          </cell>
          <cell r="T72">
            <v>0.14556537580219076</v>
          </cell>
          <cell r="U72">
            <v>0.13044476227043145</v>
          </cell>
          <cell r="V72">
            <v>0.10863303680605318</v>
          </cell>
          <cell r="W72">
            <v>9.7036019291827411E-2</v>
          </cell>
          <cell r="X72">
            <v>8.7345361811994385E-2</v>
          </cell>
          <cell r="Y72">
            <v>7.9159624346631943E-2</v>
          </cell>
          <cell r="Z72">
            <v>7.1886085000268288E-2</v>
          </cell>
          <cell r="AA72">
            <v>6.5973630255320645E-2</v>
          </cell>
          <cell r="AB72">
            <v>6.0627476558813467E-2</v>
          </cell>
          <cell r="AC72">
            <v>5.6188872329673213E-2</v>
          </cell>
          <cell r="AX72" t="str">
            <v>Debt/Capitalization</v>
          </cell>
          <cell r="DM72">
            <v>0.32403510772616717</v>
          </cell>
          <cell r="DN72">
            <v>0.31336673446606494</v>
          </cell>
          <cell r="DO72">
            <v>0.33395582305120725</v>
          </cell>
          <cell r="DP72">
            <v>0.28484973012191911</v>
          </cell>
          <cell r="DS72">
            <v>0.27274233739420778</v>
          </cell>
          <cell r="DT72">
            <v>0.26333584508474167</v>
          </cell>
          <cell r="DU72">
            <v>0.31341403632996545</v>
          </cell>
          <cell r="DV72">
            <v>0.28708904391144024</v>
          </cell>
          <cell r="DY72">
            <v>0.27977089051877435</v>
          </cell>
          <cell r="DZ72">
            <v>0.22106709584528217</v>
          </cell>
          <cell r="EA72">
            <v>0.26298200023430279</v>
          </cell>
          <cell r="EB72">
            <v>0.20784794990883157</v>
          </cell>
          <cell r="EE72">
            <v>0.21658793105157792</v>
          </cell>
          <cell r="EF72">
            <v>0.19534627484730877</v>
          </cell>
          <cell r="EG72">
            <v>0.23733223180592206</v>
          </cell>
          <cell r="EH72">
            <v>0.18025411334641414</v>
          </cell>
          <cell r="EK72">
            <v>0.20225125980472794</v>
          </cell>
          <cell r="EL72">
            <v>0.17466640903734293</v>
          </cell>
          <cell r="EM72">
            <v>0.20986133395674089</v>
          </cell>
          <cell r="EN72">
            <v>0.16228137339811399</v>
          </cell>
          <cell r="EQ72">
            <v>0.14756382527491405</v>
          </cell>
          <cell r="ER72">
            <v>0.16481576341436374</v>
          </cell>
          <cell r="ES72">
            <v>0.15322133461559417</v>
          </cell>
          <cell r="ET72">
            <v>0.14556537580219076</v>
          </cell>
        </row>
        <row r="73">
          <cell r="A73" t="str">
            <v>Net Debt/Capitalization</v>
          </cell>
          <cell r="H73">
            <v>0.17923653469580683</v>
          </cell>
          <cell r="I73">
            <v>0.31066418319857136</v>
          </cell>
          <cell r="J73">
            <v>0.36669975275667288</v>
          </cell>
          <cell r="K73">
            <v>0.20992986228021787</v>
          </cell>
          <cell r="L73">
            <v>0.21099851954686244</v>
          </cell>
          <cell r="M73">
            <v>0.25470682034267533</v>
          </cell>
          <cell r="N73">
            <v>0.22496672929698122</v>
          </cell>
          <cell r="O73">
            <v>0.25469252754887967</v>
          </cell>
          <cell r="P73">
            <v>0.26657147700087169</v>
          </cell>
          <cell r="Q73">
            <v>0.18631679024542813</v>
          </cell>
          <cell r="R73">
            <v>0.1612256885622286</v>
          </cell>
          <cell r="S73">
            <v>0.14443187948054703</v>
          </cell>
          <cell r="T73">
            <v>0.12180297600901314</v>
          </cell>
          <cell r="U73">
            <v>9.6741436783565296E-2</v>
          </cell>
          <cell r="V73">
            <v>7.3361821337722011E-2</v>
          </cell>
          <cell r="W73">
            <v>5.1488793618068303E-2</v>
          </cell>
          <cell r="X73">
            <v>3.3639548145587415E-2</v>
          </cell>
          <cell r="Y73">
            <v>1.9235808949091517E-2</v>
          </cell>
          <cell r="Z73">
            <v>2.3614441961257344E-3</v>
          </cell>
          <cell r="AA73">
            <v>-7.8899243528948188E-3</v>
          </cell>
          <cell r="AB73">
            <v>-2.0723866673920843E-2</v>
          </cell>
          <cell r="AC73">
            <v>-2.9017689521972697E-2</v>
          </cell>
          <cell r="AX73" t="str">
            <v>Net Debt/Capitalization</v>
          </cell>
          <cell r="DM73">
            <v>0.30796261032413069</v>
          </cell>
          <cell r="DN73">
            <v>0.29418687902778978</v>
          </cell>
          <cell r="DO73">
            <v>0.31498697827302186</v>
          </cell>
          <cell r="DP73">
            <v>0.25469252754887978</v>
          </cell>
          <cell r="DS73">
            <v>0.24598849652154353</v>
          </cell>
          <cell r="DT73">
            <v>0.24161710861530711</v>
          </cell>
          <cell r="DU73">
            <v>0.29319227613769422</v>
          </cell>
          <cell r="DV73">
            <v>0.26692976788231787</v>
          </cell>
          <cell r="DY73">
            <v>0.25983374853920865</v>
          </cell>
          <cell r="DZ73">
            <v>0.19805372316418746</v>
          </cell>
          <cell r="EA73">
            <v>0.24271988058794269</v>
          </cell>
          <cell r="EB73">
            <v>0.18631679024542813</v>
          </cell>
          <cell r="EE73">
            <v>0.19859595153816134</v>
          </cell>
          <cell r="EF73">
            <v>0.17655340565828403</v>
          </cell>
          <cell r="EG73">
            <v>0.21917084894737071</v>
          </cell>
          <cell r="EH73">
            <v>0.16122568856222871</v>
          </cell>
          <cell r="EK73">
            <v>0.18269790008927511</v>
          </cell>
          <cell r="EL73">
            <v>0.15483268587841109</v>
          </cell>
          <cell r="EM73">
            <v>0.19100023710071312</v>
          </cell>
          <cell r="EN73">
            <v>0.14443187948054684</v>
          </cell>
          <cell r="EQ73">
            <v>0.12020037658986978</v>
          </cell>
          <cell r="ER73">
            <v>0.13928288398483224</v>
          </cell>
          <cell r="ES73">
            <v>0.1307832337193858</v>
          </cell>
          <cell r="ET73">
            <v>0.12180297600901317</v>
          </cell>
        </row>
        <row r="75">
          <cell r="A75" t="str">
            <v>Operating Lease Liabilities</v>
          </cell>
          <cell r="K75">
            <v>641.82207210392835</v>
          </cell>
          <cell r="L75">
            <v>835.82194397621618</v>
          </cell>
          <cell r="M75">
            <v>1204.5702253220991</v>
          </cell>
          <cell r="N75">
            <v>1383.5488428297353</v>
          </cell>
          <cell r="O75">
            <v>1680.6695410455904</v>
          </cell>
          <cell r="P75">
            <v>2096.8000295597085</v>
          </cell>
          <cell r="Q75">
            <v>2401.1229251730338</v>
          </cell>
          <cell r="R75">
            <v>2872.1988048513476</v>
          </cell>
          <cell r="S75">
            <v>3360.9893845285633</v>
          </cell>
          <cell r="T75">
            <v>3820.5832684976936</v>
          </cell>
          <cell r="U75">
            <v>4459.1183514696786</v>
          </cell>
          <cell r="V75">
            <v>5024.0904394950467</v>
          </cell>
          <cell r="W75">
            <v>5605.5194844844436</v>
          </cell>
          <cell r="X75">
            <v>6202.9131490227555</v>
          </cell>
          <cell r="Y75">
            <v>6815.8267895641566</v>
          </cell>
          <cell r="Z75">
            <v>7417.8208626934438</v>
          </cell>
          <cell r="AA75">
            <v>8033.1167231453956</v>
          </cell>
          <cell r="AB75">
            <v>8661.4590033730292</v>
          </cell>
          <cell r="AC75">
            <v>9302.6205317253989</v>
          </cell>
          <cell r="AF75">
            <v>1</v>
          </cell>
          <cell r="AG75">
            <v>1</v>
          </cell>
          <cell r="AH75">
            <v>1</v>
          </cell>
          <cell r="AI75">
            <v>1</v>
          </cell>
        </row>
        <row r="76">
          <cell r="A76" t="str">
            <v>Debt/Equity (inluding leases)</v>
          </cell>
          <cell r="K76">
            <v>0.99921560325176684</v>
          </cell>
          <cell r="L76">
            <v>0.987519506265779</v>
          </cell>
          <cell r="M76">
            <v>1.0656475991571057</v>
          </cell>
          <cell r="N76">
            <v>1.0025237194246244</v>
          </cell>
          <cell r="O76">
            <v>1.0003946187138633</v>
          </cell>
          <cell r="P76">
            <v>0.9997525652114525</v>
          </cell>
          <cell r="Q76">
            <v>0.841175691115298</v>
          </cell>
          <cell r="R76">
            <v>0.79046174651360579</v>
          </cell>
          <cell r="S76">
            <v>0.75789461409249625</v>
          </cell>
          <cell r="T76">
            <v>0.90062569238196466</v>
          </cell>
          <cell r="U76">
            <v>0.90050809152135092</v>
          </cell>
          <cell r="V76">
            <v>0.87194896019950718</v>
          </cell>
          <cell r="W76">
            <v>0.8454040830472429</v>
          </cell>
          <cell r="X76">
            <v>0.82293481303099347</v>
          </cell>
          <cell r="Y76">
            <v>0.80372689181389889</v>
          </cell>
          <cell r="Z76">
            <v>0.78127563233383612</v>
          </cell>
          <cell r="AA76">
            <v>0.76571884142952029</v>
          </cell>
          <cell r="AB76">
            <v>0.74934307392767441</v>
          </cell>
          <cell r="AC76">
            <v>0.73797689352476858</v>
          </cell>
          <cell r="AF76" t="e">
            <v>#DIV/0!</v>
          </cell>
          <cell r="AG76" t="e">
            <v>#DIV/0!</v>
          </cell>
          <cell r="AH76" t="e">
            <v>#DIV/0!</v>
          </cell>
          <cell r="AI76" t="e">
            <v>#DIV/0!</v>
          </cell>
        </row>
        <row r="77">
          <cell r="A77" t="str">
            <v>Debt/Capitalization (including leases)</v>
          </cell>
          <cell r="K77">
            <v>0.49980382387298367</v>
          </cell>
          <cell r="L77">
            <v>0.49686028396328302</v>
          </cell>
          <cell r="M77">
            <v>0.51589031913863082</v>
          </cell>
          <cell r="N77">
            <v>0.50063013471454643</v>
          </cell>
          <cell r="O77">
            <v>0.50009863521681464</v>
          </cell>
          <cell r="P77">
            <v>0.49993813364891937</v>
          </cell>
          <cell r="Q77">
            <v>0.4568687796468533</v>
          </cell>
          <cell r="R77">
            <v>0.44148485610083321</v>
          </cell>
          <cell r="S77">
            <v>0.43113768482859555</v>
          </cell>
          <cell r="T77">
            <v>0.47385747545759671</v>
          </cell>
          <cell r="U77">
            <v>0.47382491847245806</v>
          </cell>
          <cell r="V77">
            <v>0.46579740085786164</v>
          </cell>
          <cell r="W77">
            <v>0.45811326137918834</v>
          </cell>
          <cell r="X77">
            <v>0.45143403217073891</v>
          </cell>
          <cell r="Y77">
            <v>0.44559234297695677</v>
          </cell>
          <cell r="Z77">
            <v>0.43860456975443207</v>
          </cell>
          <cell r="AA77">
            <v>0.43365841914537018</v>
          </cell>
          <cell r="AB77">
            <v>0.42835684154579712</v>
          </cell>
          <cell r="AC77">
            <v>0.42461835728327041</v>
          </cell>
          <cell r="AF77">
            <v>1</v>
          </cell>
          <cell r="AG77">
            <v>1</v>
          </cell>
          <cell r="AH77">
            <v>1</v>
          </cell>
          <cell r="AI77">
            <v>1</v>
          </cell>
        </row>
        <row r="78">
          <cell r="A78" t="str">
            <v>Net Debt/Capitalization (including leases)</v>
          </cell>
          <cell r="K78">
            <v>0.4755839113861009</v>
          </cell>
          <cell r="L78">
            <v>0.49635189078180519</v>
          </cell>
          <cell r="M78">
            <v>0.51256060403195292</v>
          </cell>
          <cell r="N78">
            <v>0.46807170530144021</v>
          </cell>
          <cell r="O78">
            <v>0.47901827300584116</v>
          </cell>
          <cell r="P78">
            <v>0.48554636043424659</v>
          </cell>
          <cell r="Q78">
            <v>0.44210615292354072</v>
          </cell>
          <cell r="R78">
            <v>0.42852027332030995</v>
          </cell>
          <cell r="S78">
            <v>0.41901678395311515</v>
          </cell>
          <cell r="T78">
            <v>0.4592250990740831</v>
          </cell>
          <cell r="U78">
            <v>0.45343075687542755</v>
          </cell>
          <cell r="V78">
            <v>0.44465910904752765</v>
          </cell>
          <cell r="W78">
            <v>0.43077946058436328</v>
          </cell>
          <cell r="X78">
            <v>0.41915327620979509</v>
          </cell>
          <cell r="Y78">
            <v>0.40951418766055953</v>
          </cell>
          <cell r="Z78">
            <v>0.39655066343311435</v>
          </cell>
          <cell r="AA78">
            <v>0.38887167260437688</v>
          </cell>
          <cell r="AB78">
            <v>0.37885152003639727</v>
          </cell>
          <cell r="AC78">
            <v>0.37267333344204961</v>
          </cell>
          <cell r="AF78">
            <v>1</v>
          </cell>
          <cell r="AG78">
            <v>1</v>
          </cell>
          <cell r="AH78">
            <v>1</v>
          </cell>
          <cell r="AI78">
            <v>1</v>
          </cell>
        </row>
        <row r="80">
          <cell r="A80" t="str">
            <v>Operating Efficiency</v>
          </cell>
          <cell r="AX80" t="str">
            <v>Operating Efficiency</v>
          </cell>
        </row>
        <row r="81">
          <cell r="A81" t="str">
            <v>Operating Working Capital</v>
          </cell>
          <cell r="K81">
            <v>482.93499999999995</v>
          </cell>
          <cell r="L81">
            <v>526.14599999999984</v>
          </cell>
          <cell r="M81">
            <v>790.59199999999987</v>
          </cell>
          <cell r="N81">
            <v>1047.9469999999999</v>
          </cell>
          <cell r="O81">
            <v>1264.3920000000003</v>
          </cell>
          <cell r="P81">
            <v>1565.4899999999998</v>
          </cell>
          <cell r="Q81">
            <v>1767.7759999999996</v>
          </cell>
          <cell r="R81">
            <v>1985.2590000000002</v>
          </cell>
          <cell r="S81">
            <v>2340.6220000000008</v>
          </cell>
          <cell r="T81">
            <v>1010.8770828359923</v>
          </cell>
          <cell r="U81">
            <v>1023.7310271765475</v>
          </cell>
          <cell r="V81">
            <v>1149.2508643116118</v>
          </cell>
          <cell r="W81">
            <v>1277.6706329554384</v>
          </cell>
          <cell r="X81">
            <v>1402.5043014277123</v>
          </cell>
          <cell r="Y81">
            <v>1529.8346432694323</v>
          </cell>
          <cell r="Z81">
            <v>1654.8518081573286</v>
          </cell>
          <cell r="AA81">
            <v>1782.369316342983</v>
          </cell>
          <cell r="AB81">
            <v>1912.4371746923503</v>
          </cell>
          <cell r="AC81">
            <v>2045.1063902087046</v>
          </cell>
          <cell r="AX81" t="str">
            <v>Operating Working Capital</v>
          </cell>
          <cell r="DM81">
            <v>1280.3780000000002</v>
          </cell>
          <cell r="DN81">
            <v>1284.1980000000001</v>
          </cell>
          <cell r="DO81">
            <v>1604.1310000000001</v>
          </cell>
          <cell r="DP81">
            <v>1264.3920000000003</v>
          </cell>
          <cell r="DS81">
            <v>1495.7789999999998</v>
          </cell>
          <cell r="DT81">
            <v>1467.5</v>
          </cell>
          <cell r="DU81">
            <v>1966.4839999999999</v>
          </cell>
          <cell r="DV81">
            <v>1565.4899999999998</v>
          </cell>
          <cell r="DY81">
            <v>1960.3829999999994</v>
          </cell>
          <cell r="DZ81">
            <v>1712.7930000000001</v>
          </cell>
          <cell r="EA81">
            <v>2089.8820000000001</v>
          </cell>
          <cell r="EB81">
            <v>1767.7759999999996</v>
          </cell>
          <cell r="EE81">
            <v>1967.442</v>
          </cell>
          <cell r="EF81">
            <v>1650.6759999999999</v>
          </cell>
          <cell r="EG81">
            <v>2240.2319999999995</v>
          </cell>
          <cell r="EH81">
            <v>1985.2590000000002</v>
          </cell>
          <cell r="EK81">
            <v>2304.0140000000006</v>
          </cell>
          <cell r="EL81">
            <v>2047.2949999999998</v>
          </cell>
          <cell r="EM81">
            <v>2480.2720000000008</v>
          </cell>
          <cell r="EN81">
            <v>2340.6220000000008</v>
          </cell>
          <cell r="EQ81">
            <v>895.00699999999995</v>
          </cell>
          <cell r="ER81">
            <v>727.70099999999991</v>
          </cell>
          <cell r="ES81">
            <v>1251.8329549540047</v>
          </cell>
          <cell r="ET81">
            <v>1010.8770828359923</v>
          </cell>
        </row>
        <row r="82">
          <cell r="A82" t="str">
            <v>Working Cap</v>
          </cell>
          <cell r="K82">
            <v>527.32133399999987</v>
          </cell>
          <cell r="L82">
            <v>525.78791999999942</v>
          </cell>
          <cell r="M82">
            <v>705.59591999999907</v>
          </cell>
          <cell r="N82">
            <v>1169.9889200000002</v>
          </cell>
          <cell r="O82">
            <v>1595.0619200000006</v>
          </cell>
          <cell r="P82">
            <v>1787.089920000001</v>
          </cell>
          <cell r="Q82">
            <v>1902.2909199999999</v>
          </cell>
          <cell r="R82">
            <v>2187.4118080000007</v>
          </cell>
          <cell r="S82">
            <v>2519.6925876039904</v>
          </cell>
          <cell r="T82">
            <v>1675.6530651809528</v>
          </cell>
          <cell r="U82">
            <v>1698.2979589866163</v>
          </cell>
          <cell r="V82">
            <v>1933.5695053934355</v>
          </cell>
          <cell r="W82">
            <v>2180.1119590889321</v>
          </cell>
          <cell r="X82">
            <v>2423.7051508735713</v>
          </cell>
          <cell r="Y82">
            <v>2667.0601326230812</v>
          </cell>
          <cell r="Z82">
            <v>2963.6260487859713</v>
          </cell>
          <cell r="AA82">
            <v>3215.5840140181513</v>
          </cell>
          <cell r="AB82">
            <v>3527.0620852686466</v>
          </cell>
          <cell r="AC82">
            <v>3802.2664488754685</v>
          </cell>
          <cell r="AX82" t="str">
            <v>Working Cap</v>
          </cell>
          <cell r="DM82">
            <v>1457.9469200000001</v>
          </cell>
          <cell r="DN82">
            <v>1495.5949200000005</v>
          </cell>
          <cell r="DO82">
            <v>1495.1859200000004</v>
          </cell>
          <cell r="DP82">
            <v>1595.0619200000006</v>
          </cell>
          <cell r="DS82">
            <v>1612.6019200000007</v>
          </cell>
          <cell r="DT82">
            <v>1660.3809200000005</v>
          </cell>
          <cell r="DU82">
            <v>1825.4109200000009</v>
          </cell>
          <cell r="DV82">
            <v>1785.3249200000016</v>
          </cell>
          <cell r="DY82">
            <v>1857.0579200000006</v>
          </cell>
          <cell r="DZ82">
            <v>1847.4659200000003</v>
          </cell>
          <cell r="EA82">
            <v>1960.5419200000001</v>
          </cell>
          <cell r="EB82">
            <v>1902.2909199999999</v>
          </cell>
          <cell r="EE82">
            <v>1954.4843199999998</v>
          </cell>
          <cell r="EF82">
            <v>1917.1473199999998</v>
          </cell>
          <cell r="EG82">
            <v>1994.7028900000005</v>
          </cell>
          <cell r="EH82">
            <v>2187.4118080000007</v>
          </cell>
          <cell r="EK82">
            <v>2235.9218080000019</v>
          </cell>
          <cell r="EL82">
            <v>2211.4135876039904</v>
          </cell>
          <cell r="EM82">
            <v>2175.695587603991</v>
          </cell>
          <cell r="EN82">
            <v>2519.6925876039904</v>
          </cell>
          <cell r="EQ82">
            <v>2482.8529592457821</v>
          </cell>
          <cell r="ER82">
            <v>1401.3289592457811</v>
          </cell>
          <cell r="ES82">
            <v>1912.6183020943081</v>
          </cell>
          <cell r="ET82">
            <v>1675.6530651809528</v>
          </cell>
        </row>
        <row r="83">
          <cell r="A83" t="str">
            <v>Non-Cash WC</v>
          </cell>
          <cell r="K83">
            <v>481.08999999999992</v>
          </cell>
          <cell r="L83">
            <v>524.61299999999994</v>
          </cell>
          <cell r="M83">
            <v>694.00299999999993</v>
          </cell>
          <cell r="N83">
            <v>1026.3789999999999</v>
          </cell>
          <cell r="O83">
            <v>1477.3509999999997</v>
          </cell>
          <cell r="P83">
            <v>1686.0170000000001</v>
          </cell>
          <cell r="Q83">
            <v>1789.5319999999999</v>
          </cell>
          <cell r="R83">
            <v>2070.5619999999999</v>
          </cell>
          <cell r="S83">
            <v>2392.7580000000016</v>
          </cell>
          <cell r="T83">
            <v>1530.1530828359921</v>
          </cell>
          <cell r="U83">
            <v>1468.0070271765469</v>
          </cell>
          <cell r="V83">
            <v>1668.5268643116119</v>
          </cell>
          <cell r="W83">
            <v>1796.9466329554389</v>
          </cell>
          <cell r="X83">
            <v>1921.7803014277124</v>
          </cell>
          <cell r="Y83">
            <v>2049.1106432694332</v>
          </cell>
          <cell r="Z83">
            <v>2174.1278081573291</v>
          </cell>
          <cell r="AA83">
            <v>2301.6453163429833</v>
          </cell>
          <cell r="AB83">
            <v>2431.7131746923501</v>
          </cell>
          <cell r="AC83">
            <v>2564.3823902087051</v>
          </cell>
          <cell r="AX83" t="str">
            <v>Non-Cash WC</v>
          </cell>
          <cell r="DM83">
            <v>1402.8399999999997</v>
          </cell>
          <cell r="DN83">
            <v>1427.5030000000002</v>
          </cell>
          <cell r="DO83">
            <v>1422.7730000000001</v>
          </cell>
          <cell r="DP83">
            <v>1477.3510000000001</v>
          </cell>
          <cell r="DS83">
            <v>1504.27</v>
          </cell>
          <cell r="DT83">
            <v>1569.5889999999997</v>
          </cell>
          <cell r="DU83">
            <v>1730.3679999999999</v>
          </cell>
          <cell r="DV83">
            <v>1686.0170000000001</v>
          </cell>
          <cell r="DY83">
            <v>1755.6689999999999</v>
          </cell>
          <cell r="DZ83">
            <v>1735.3889999999999</v>
          </cell>
          <cell r="EA83">
            <v>1852.271</v>
          </cell>
          <cell r="EB83">
            <v>1789.5319999999999</v>
          </cell>
          <cell r="EE83">
            <v>1854.682</v>
          </cell>
          <cell r="EF83">
            <v>1811.876</v>
          </cell>
          <cell r="EG83">
            <v>1882.8520000000003</v>
          </cell>
          <cell r="EH83">
            <v>2070.5620000000004</v>
          </cell>
          <cell r="EK83">
            <v>2108.9760000000006</v>
          </cell>
          <cell r="EL83">
            <v>2081.7699999999995</v>
          </cell>
          <cell r="EM83">
            <v>2042.8970000000004</v>
          </cell>
          <cell r="EN83">
            <v>2392.7580000000003</v>
          </cell>
          <cell r="EQ83">
            <v>2287.7030000000004</v>
          </cell>
          <cell r="ER83">
            <v>1238.7339999999997</v>
          </cell>
          <cell r="ES83">
            <v>1771.1089549540047</v>
          </cell>
          <cell r="ET83">
            <v>1530.1530828359923</v>
          </cell>
        </row>
        <row r="84">
          <cell r="A84" t="str">
            <v>Non Cash WC/Sales</v>
          </cell>
          <cell r="K84">
            <v>0.15721463855240572</v>
          </cell>
          <cell r="L84">
            <v>0.14249205530054052</v>
          </cell>
          <cell r="M84">
            <v>0.15229450206057521</v>
          </cell>
          <cell r="N84">
            <v>0.16683121484997232</v>
          </cell>
          <cell r="O84">
            <v>0.19727878711318436</v>
          </cell>
          <cell r="P84">
            <v>0.18486446753265551</v>
          </cell>
          <cell r="Q84">
            <v>0.17404353626800145</v>
          </cell>
          <cell r="R84">
            <v>0.17696052372934951</v>
          </cell>
          <cell r="S84">
            <v>0.17853471818059735</v>
          </cell>
          <cell r="T84">
            <v>9.9153757426599889E-2</v>
          </cell>
          <cell r="U84">
            <v>8.3519743300314558E-2</v>
          </cell>
          <cell r="V84">
            <v>8.4981203903717467E-2</v>
          </cell>
          <cell r="W84">
            <v>8.2606494128005498E-2</v>
          </cell>
          <cell r="X84">
            <v>8.1025713384630035E-2</v>
          </cell>
          <cell r="Y84">
            <v>7.9662137403478911E-2</v>
          </cell>
          <cell r="Z84">
            <v>7.851539022525382E-2</v>
          </cell>
          <cell r="AA84">
            <v>7.7502278418229861E-2</v>
          </cell>
          <cell r="AB84">
            <v>7.660089549735262E-2</v>
          </cell>
          <cell r="AC84">
            <v>7.5793874657874891E-2</v>
          </cell>
          <cell r="AX84" t="str">
            <v>Non Cash WC/Sales</v>
          </cell>
          <cell r="DM84">
            <v>0.94257878115971228</v>
          </cell>
          <cell r="DN84">
            <v>0.94174891146589268</v>
          </cell>
          <cell r="DO84">
            <v>0.80823485837443332</v>
          </cell>
          <cell r="DP84">
            <v>0.5423063651714265</v>
          </cell>
          <cell r="DS84">
            <v>0.80420743116813687</v>
          </cell>
          <cell r="DT84">
            <v>0.81668609188823538</v>
          </cell>
          <cell r="DU84">
            <v>0.80730055052719973</v>
          </cell>
          <cell r="DV84">
            <v>0.52946143700540138</v>
          </cell>
          <cell r="DY84">
            <v>0.82904519053690329</v>
          </cell>
          <cell r="DZ84">
            <v>0.78581280565115019</v>
          </cell>
          <cell r="EA84">
            <v>0.77371386800334163</v>
          </cell>
          <cell r="EB84">
            <v>0.50240938824784531</v>
          </cell>
          <cell r="EE84">
            <v>0.77921267120410054</v>
          </cell>
          <cell r="EF84">
            <v>0.72535970214980583</v>
          </cell>
          <cell r="EG84">
            <v>0.68619556106272106</v>
          </cell>
          <cell r="EH84">
            <v>0.50765243827690198</v>
          </cell>
          <cell r="EK84">
            <v>0.76891351903164662</v>
          </cell>
          <cell r="EL84">
            <v>0.7208095287559293</v>
          </cell>
          <cell r="EM84">
            <v>0.65490062191447096</v>
          </cell>
          <cell r="EN84">
            <v>0.51436144371117187</v>
          </cell>
          <cell r="EQ84">
            <v>0.71834175903538799</v>
          </cell>
          <cell r="ER84">
            <v>0.3763547426626967</v>
          </cell>
          <cell r="ES84">
            <v>0.50288873578925763</v>
          </cell>
          <cell r="ET84">
            <v>0.28158075526413612</v>
          </cell>
        </row>
        <row r="85">
          <cell r="A85" t="str">
            <v>Current Ratio</v>
          </cell>
          <cell r="K85">
            <v>2.8425503737014783</v>
          </cell>
          <cell r="L85">
            <v>2.3828118170270161</v>
          </cell>
          <cell r="M85">
            <v>2.1122045610738747</v>
          </cell>
          <cell r="N85">
            <v>2.6175774543513941</v>
          </cell>
          <cell r="O85">
            <v>2.8126300980373218</v>
          </cell>
          <cell r="P85">
            <v>2.185079178138877</v>
          </cell>
          <cell r="Q85">
            <v>2.6945161301816469</v>
          </cell>
          <cell r="R85">
            <v>2.5022834310171715</v>
          </cell>
          <cell r="S85">
            <v>2.4427469288381265</v>
          </cell>
          <cell r="T85">
            <v>1.9213967509490038</v>
          </cell>
          <cell r="U85">
            <v>1.8270456715019809</v>
          </cell>
          <cell r="V85">
            <v>1.8812650748598356</v>
          </cell>
          <cell r="W85">
            <v>1.9024808047345207</v>
          </cell>
          <cell r="X85">
            <v>1.9234945630385669</v>
          </cell>
          <cell r="Y85">
            <v>1.9399415342627759</v>
          </cell>
          <cell r="Z85">
            <v>1.9727693209000865</v>
          </cell>
          <cell r="AA85">
            <v>1.9864114437373468</v>
          </cell>
          <cell r="AB85">
            <v>2.0142693091678412</v>
          </cell>
          <cell r="AC85">
            <v>2.0278193346634175</v>
          </cell>
          <cell r="AX85" t="str">
            <v>Current Ratio</v>
          </cell>
          <cell r="DM85">
            <v>3.3210393158256708</v>
          </cell>
          <cell r="DN85">
            <v>3.4019871870026304</v>
          </cell>
          <cell r="DO85">
            <v>2.3490220760988429</v>
          </cell>
          <cell r="DP85">
            <v>2.8126300980373218</v>
          </cell>
          <cell r="DS85">
            <v>2.8539106362334143</v>
          </cell>
          <cell r="DT85">
            <v>2.8097110358327777</v>
          </cell>
          <cell r="DU85">
            <v>2.2892266946159894</v>
          </cell>
          <cell r="DV85">
            <v>2.1839087475265133</v>
          </cell>
          <cell r="DY85">
            <v>2.448016443090129</v>
          </cell>
          <cell r="DZ85">
            <v>2.7314858062405873</v>
          </cell>
          <cell r="EA85">
            <v>2.1301666592688115</v>
          </cell>
          <cell r="EB85">
            <v>2.6945161301816469</v>
          </cell>
          <cell r="EE85">
            <v>2.5605512474928775</v>
          </cell>
          <cell r="EF85">
            <v>2.4284268022909696</v>
          </cell>
          <cell r="EG85">
            <v>1.9230026579032367</v>
          </cell>
          <cell r="EH85">
            <v>2.5022834310171715</v>
          </cell>
          <cell r="EK85">
            <v>2.579640999193197</v>
          </cell>
          <cell r="EL85">
            <v>2.3473442223414973</v>
          </cell>
          <cell r="EM85">
            <v>1.9074325149048672</v>
          </cell>
          <cell r="EN85">
            <v>2.4427469288381265</v>
          </cell>
          <cell r="EQ85">
            <v>2.516289602966181</v>
          </cell>
          <cell r="ER85">
            <v>1.7549332325083711</v>
          </cell>
          <cell r="ES85">
            <v>1.8780569919866481</v>
          </cell>
          <cell r="ET85">
            <v>1.9213967509490038</v>
          </cell>
        </row>
        <row r="86">
          <cell r="A86" t="str">
            <v>Quick Ratio</v>
          </cell>
          <cell r="K86">
            <v>0.16154013927761499</v>
          </cell>
          <cell r="L86">
            <v>3.0900163321755055E-3</v>
          </cell>
          <cell r="M86">
            <v>1.8273487891148254E-2</v>
          </cell>
          <cell r="N86">
            <v>0.19854903310811509</v>
          </cell>
          <cell r="O86">
            <v>0.1337668173155715</v>
          </cell>
          <cell r="P86">
            <v>6.7024838328055475E-2</v>
          </cell>
          <cell r="Q86">
            <v>0.10044300099054351</v>
          </cell>
          <cell r="R86">
            <v>8.0250792207453944E-2</v>
          </cell>
          <cell r="S86">
            <v>7.2681281569802247E-2</v>
          </cell>
          <cell r="T86">
            <v>8.0006544183599676E-2</v>
          </cell>
          <cell r="U86">
            <v>0.1121482348440935</v>
          </cell>
          <cell r="V86">
            <v>0.12079877257192023</v>
          </cell>
          <cell r="W86">
            <v>0.15861540983419473</v>
          </cell>
          <cell r="X86">
            <v>0.19124639370846508</v>
          </cell>
          <cell r="Y86">
            <v>0.21778151306573967</v>
          </cell>
          <cell r="Z86">
            <v>0.25914189399932658</v>
          </cell>
          <cell r="AA86">
            <v>0.28035951986670871</v>
          </cell>
          <cell r="AB86">
            <v>0.3149870220510585</v>
          </cell>
          <cell r="AC86">
            <v>0.33462178063444664</v>
          </cell>
          <cell r="AX86" t="str">
            <v>Quick Ratio</v>
          </cell>
          <cell r="DM86">
            <v>8.7729756234239745E-2</v>
          </cell>
          <cell r="DN86">
            <v>0.10935843468792251</v>
          </cell>
          <cell r="DO86">
            <v>6.5334100841974052E-2</v>
          </cell>
          <cell r="DP86">
            <v>0.13376681731557116</v>
          </cell>
          <cell r="DS86">
            <v>0.12454263897415471</v>
          </cell>
          <cell r="DT86">
            <v>9.8957496806484663E-2</v>
          </cell>
          <cell r="DU86">
            <v>6.7125636346173051E-2</v>
          </cell>
          <cell r="DV86">
            <v>6.5854407715691829E-2</v>
          </cell>
          <cell r="DY86">
            <v>7.9056674391260059E-2</v>
          </cell>
          <cell r="DZ86">
            <v>0.10504096128991784</v>
          </cell>
          <cell r="EA86">
            <v>6.241344941625171E-2</v>
          </cell>
          <cell r="EB86">
            <v>0.10044300099054349</v>
          </cell>
          <cell r="EE86">
            <v>7.9686817328206094E-2</v>
          </cell>
          <cell r="EF86">
            <v>7.84354824649309E-2</v>
          </cell>
          <cell r="EG86">
            <v>5.1756414088738142E-2</v>
          </cell>
          <cell r="EH86">
            <v>8.0250792207453486E-2</v>
          </cell>
          <cell r="EK86">
            <v>8.9685069609781967E-2</v>
          </cell>
          <cell r="EL86">
            <v>7.8987729704200663E-2</v>
          </cell>
          <cell r="EM86">
            <v>5.5387232024500167E-2</v>
          </cell>
          <cell r="EN86">
            <v>7.2681281569803011E-2</v>
          </cell>
          <cell r="EQ86">
            <v>0.11917896834033198</v>
          </cell>
          <cell r="ER86">
            <v>8.7594235003214213E-2</v>
          </cell>
          <cell r="ES86">
            <v>6.4965012387444149E-2</v>
          </cell>
          <cell r="ET86">
            <v>8.0006544183599579E-2</v>
          </cell>
        </row>
        <row r="87">
          <cell r="A87" t="str">
            <v>ROAE (before divs)</v>
          </cell>
          <cell r="P87">
            <v>0.20163015603039861</v>
          </cell>
          <cell r="Q87">
            <v>0.15165266265870822</v>
          </cell>
          <cell r="R87">
            <v>0.15323060456806173</v>
          </cell>
          <cell r="S87">
            <v>0.15319474162941965</v>
          </cell>
          <cell r="T87">
            <v>0.18913202480276536</v>
          </cell>
          <cell r="U87">
            <v>0.21654448833257076</v>
          </cell>
          <cell r="V87">
            <v>0.22255843137354567</v>
          </cell>
          <cell r="W87">
            <v>0.22359538532559545</v>
          </cell>
          <cell r="X87">
            <v>0.21497830423193531</v>
          </cell>
          <cell r="Y87">
            <v>0.20708865013076214</v>
          </cell>
          <cell r="Z87">
            <v>0.19898980968986954</v>
          </cell>
          <cell r="AA87">
            <v>0.19167643605732429</v>
          </cell>
          <cell r="AB87">
            <v>0.18517440800697985</v>
          </cell>
          <cell r="AC87">
            <v>0.17933449306516719</v>
          </cell>
          <cell r="AX87" t="str">
            <v>ROAE (before divs)</v>
          </cell>
        </row>
        <row r="88">
          <cell r="A88" t="str">
            <v>ROAA</v>
          </cell>
          <cell r="P88">
            <v>0.1130196531051632</v>
          </cell>
          <cell r="Q88">
            <v>8.9318815625695686E-2</v>
          </cell>
          <cell r="R88">
            <v>9.5911171257594643E-2</v>
          </cell>
          <cell r="S88">
            <v>9.8281217578879282E-2</v>
          </cell>
          <cell r="T88">
            <v>0.11548392069758373</v>
          </cell>
          <cell r="U88">
            <v>0.12613373080465806</v>
          </cell>
          <cell r="V88">
            <v>0.13371648138663833</v>
          </cell>
          <cell r="W88">
            <v>0.13765843312120013</v>
          </cell>
          <cell r="X88">
            <v>0.13558552759246742</v>
          </cell>
          <cell r="Y88">
            <v>0.1334205838159625</v>
          </cell>
          <cell r="Z88">
            <v>0.13072137008258486</v>
          </cell>
          <cell r="AA88">
            <v>0.12807020686476367</v>
          </cell>
          <cell r="AB88">
            <v>0.12555574014375975</v>
          </cell>
          <cell r="AC88">
            <v>0.1231648361085574</v>
          </cell>
          <cell r="AX88" t="str">
            <v>ROAA</v>
          </cell>
        </row>
        <row r="89">
          <cell r="A89" t="str">
            <v>Book Value/Share</v>
          </cell>
          <cell r="K89">
            <v>3.0586693832570893</v>
          </cell>
          <cell r="L89">
            <v>3.5748556566010588</v>
          </cell>
          <cell r="M89">
            <v>5.0485928064794399</v>
          </cell>
          <cell r="N89">
            <v>6.5007584969364993</v>
          </cell>
          <cell r="O89">
            <v>8.1401500211785187</v>
          </cell>
          <cell r="P89">
            <v>10.184982740657443</v>
          </cell>
          <cell r="Q89">
            <v>12.068460034676564</v>
          </cell>
          <cell r="R89">
            <v>14.605540149728681</v>
          </cell>
          <cell r="S89">
            <v>17.192001569904015</v>
          </cell>
          <cell r="T89">
            <v>15.690394724964632</v>
          </cell>
          <cell r="U89">
            <v>18.911939848742616</v>
          </cell>
          <cell r="V89">
            <v>21.895512411598069</v>
          </cell>
          <cell r="W89">
            <v>25.571195646137625</v>
          </cell>
          <cell r="X89">
            <v>29.602940163154805</v>
          </cell>
          <cell r="Y89">
            <v>34.044524450641241</v>
          </cell>
          <cell r="Z89">
            <v>39.062350712454759</v>
          </cell>
          <cell r="AA89">
            <v>44.340503701314702</v>
          </cell>
          <cell r="AB89">
            <v>50.295707693227513</v>
          </cell>
          <cell r="AC89">
            <v>56.562608532579993</v>
          </cell>
          <cell r="AX89" t="str">
            <v>Book Value/Share</v>
          </cell>
          <cell r="DM89">
            <v>6.7937838202273539</v>
          </cell>
          <cell r="DN89">
            <v>7.1252345681899234</v>
          </cell>
          <cell r="DO89">
            <v>7.4281636731211957</v>
          </cell>
          <cell r="DP89">
            <v>8.0648270402547091</v>
          </cell>
          <cell r="DS89">
            <v>8.5951257242093888</v>
          </cell>
          <cell r="DT89">
            <v>8.972550733505237</v>
          </cell>
          <cell r="DU89">
            <v>9.3059181119256191</v>
          </cell>
          <cell r="DV89">
            <v>10.130812301496869</v>
          </cell>
          <cell r="DY89">
            <v>10.683115208824928</v>
          </cell>
          <cell r="DZ89">
            <v>11.037137038114635</v>
          </cell>
          <cell r="EA89">
            <v>11.433590654004824</v>
          </cell>
          <cell r="EB89">
            <v>12.059689300519189</v>
          </cell>
          <cell r="EE89">
            <v>12.63783887534971</v>
          </cell>
          <cell r="EF89">
            <v>13.095480759453215</v>
          </cell>
          <cell r="EG89">
            <v>13.618766236778622</v>
          </cell>
          <cell r="EH89">
            <v>14.562390432714839</v>
          </cell>
          <cell r="EK89">
            <v>14.973128071697023</v>
          </cell>
          <cell r="EL89">
            <v>15.557230687598768</v>
          </cell>
          <cell r="EM89">
            <v>16.041712802768163</v>
          </cell>
          <cell r="EN89">
            <v>17.187934218118865</v>
          </cell>
          <cell r="EQ89">
            <v>17.505458053183983</v>
          </cell>
          <cell r="ER89">
            <v>15.843029490616622</v>
          </cell>
          <cell r="ES89">
            <v>16.272525539245866</v>
          </cell>
          <cell r="ET89">
            <v>16.217955361867325</v>
          </cell>
        </row>
        <row r="91">
          <cell r="A91" t="str">
            <v>Asset Turnover</v>
          </cell>
          <cell r="K91">
            <v>2.2302150368169209</v>
          </cell>
          <cell r="L91">
            <v>2.0698433672778371</v>
          </cell>
          <cell r="M91">
            <v>1.8789257175064147</v>
          </cell>
          <cell r="N91">
            <v>1.8176258906978435</v>
          </cell>
          <cell r="O91">
            <v>1.7050422447429281</v>
          </cell>
          <cell r="P91">
            <v>1.6220618958558695</v>
          </cell>
          <cell r="Q91">
            <v>1.5810716800756011</v>
          </cell>
          <cell r="R91">
            <v>1.5951773743962119</v>
          </cell>
          <cell r="S91">
            <v>1.5645384001112719</v>
          </cell>
          <cell r="T91">
            <v>1.6842841274441021</v>
          </cell>
          <cell r="U91">
            <v>1.8326043890374792</v>
          </cell>
          <cell r="V91">
            <v>1.8665745131886793</v>
          </cell>
          <cell r="W91">
            <v>1.8738243055717956</v>
          </cell>
          <cell r="X91">
            <v>1.8552893027368238</v>
          </cell>
          <cell r="Y91">
            <v>1.8387556698036798</v>
          </cell>
          <cell r="Z91">
            <v>1.8158522350005071</v>
          </cell>
          <cell r="AA91">
            <v>1.7960249620841218</v>
          </cell>
          <cell r="AB91">
            <v>1.7785113254598606</v>
          </cell>
          <cell r="AC91">
            <v>1.7630269055443386</v>
          </cell>
          <cell r="AX91" t="str">
            <v>Asset Turnover</v>
          </cell>
          <cell r="DS91">
            <v>1.4951245331827345</v>
          </cell>
          <cell r="DT91">
            <v>1.4851678568101288</v>
          </cell>
          <cell r="DU91">
            <v>1.5086272146573081</v>
          </cell>
          <cell r="DV91">
            <v>2.0530812076884644</v>
          </cell>
          <cell r="DY91">
            <v>1.3471552038254346</v>
          </cell>
          <cell r="DZ91">
            <v>1.418786703131532</v>
          </cell>
          <cell r="EA91">
            <v>1.4377104903644931</v>
          </cell>
          <cell r="EB91">
            <v>2.0619232800542271</v>
          </cell>
          <cell r="EE91">
            <v>1.3913289250578813</v>
          </cell>
          <cell r="EF91">
            <v>1.4014599713038183</v>
          </cell>
          <cell r="EG91">
            <v>1.4072246171537541</v>
          </cell>
          <cell r="EH91">
            <v>2.000028723044712</v>
          </cell>
          <cell r="EK91">
            <v>1.3645663696557548</v>
          </cell>
          <cell r="EL91">
            <v>1.3947831727634432</v>
          </cell>
          <cell r="EM91">
            <v>1.3965894252643376</v>
          </cell>
          <cell r="EN91">
            <v>2.0054052507353108</v>
          </cell>
          <cell r="EQ91">
            <v>1.3872433093003296</v>
          </cell>
          <cell r="ER91">
            <v>1.4766391318654093</v>
          </cell>
          <cell r="ES91">
            <v>1.5342821568609806</v>
          </cell>
          <cell r="ET91">
            <v>2.3018397929883512</v>
          </cell>
        </row>
        <row r="92">
          <cell r="A92" t="str">
            <v>Financial Leverage - Unadjusted</v>
          </cell>
          <cell r="K92">
            <v>1.6985985638606509</v>
          </cell>
          <cell r="L92">
            <v>1.6646980380622627</v>
          </cell>
          <cell r="M92">
            <v>1.7294225640654446</v>
          </cell>
          <cell r="N92">
            <v>1.7499658001152254</v>
          </cell>
          <cell r="O92">
            <v>1.765982777138116</v>
          </cell>
          <cell r="P92">
            <v>1.7983699273075078</v>
          </cell>
          <cell r="Q92">
            <v>1.6128109930579877</v>
          </cell>
          <cell r="R92">
            <v>1.5851198828422826</v>
          </cell>
          <cell r="S92">
            <v>1.5364469143103834</v>
          </cell>
          <cell r="T92">
            <v>1.7530688389787674</v>
          </cell>
          <cell r="U92">
            <v>1.6848354151940366</v>
          </cell>
          <cell r="V92">
            <v>1.6462828681270854</v>
          </cell>
          <cell r="W92">
            <v>1.6048722368434694</v>
          </cell>
          <cell r="X92">
            <v>1.5683514412300659</v>
          </cell>
          <cell r="Y92">
            <v>1.5375958806297632</v>
          </cell>
          <cell r="Z92">
            <v>1.5084118065649237</v>
          </cell>
          <cell r="AA92">
            <v>1.4859263056233978</v>
          </cell>
          <cell r="AB92">
            <v>1.4647067013868691</v>
          </cell>
          <cell r="AC92">
            <v>1.4480700005934239</v>
          </cell>
          <cell r="AX92" t="str">
            <v>Financial Leverage - Unadjusted</v>
          </cell>
          <cell r="DS92">
            <v>1.7247090296551335</v>
          </cell>
          <cell r="DT92">
            <v>1.7124597972277444</v>
          </cell>
          <cell r="DU92">
            <v>1.8880062696468769</v>
          </cell>
          <cell r="DV92">
            <v>1.7983699273075078</v>
          </cell>
          <cell r="DY92">
            <v>1.7091632834371828</v>
          </cell>
          <cell r="DZ92">
            <v>1.632339708509162</v>
          </cell>
          <cell r="EA92">
            <v>1.8101768443269197</v>
          </cell>
          <cell r="EB92">
            <v>1.6128109930579877</v>
          </cell>
          <cell r="EE92">
            <v>1.6096999048697744</v>
          </cell>
          <cell r="EF92">
            <v>1.6115052871955646</v>
          </cell>
          <cell r="EG92">
            <v>1.7745648212136196</v>
          </cell>
          <cell r="EH92">
            <v>1.5851198828422826</v>
          </cell>
          <cell r="EK92">
            <v>1.5641000516488537</v>
          </cell>
          <cell r="EL92">
            <v>1.5689815674029028</v>
          </cell>
          <cell r="EM92">
            <v>1.6904301515699574</v>
          </cell>
          <cell r="EN92">
            <v>1.5364469143103834</v>
          </cell>
          <cell r="EQ92">
            <v>1.5104848566451206</v>
          </cell>
          <cell r="ER92">
            <v>1.6262143138430407</v>
          </cell>
          <cell r="ES92">
            <v>1.8190944800801467</v>
          </cell>
          <cell r="ET92">
            <v>1.7530688389787674</v>
          </cell>
        </row>
        <row r="94">
          <cell r="A94" t="str">
            <v>Receivables Turnover</v>
          </cell>
          <cell r="K94" t="str">
            <v>NM</v>
          </cell>
          <cell r="L94" t="str">
            <v>NM</v>
          </cell>
          <cell r="M94" t="str">
            <v>NM</v>
          </cell>
          <cell r="N94" t="str">
            <v>NM</v>
          </cell>
          <cell r="O94">
            <v>17.916578343577218</v>
          </cell>
          <cell r="P94">
            <v>9.9852273647931096</v>
          </cell>
          <cell r="Q94">
            <v>9.6050933993844847</v>
          </cell>
          <cell r="R94">
            <v>9.2139150141999995</v>
          </cell>
          <cell r="S94">
            <v>8.8123175977094359</v>
          </cell>
          <cell r="T94">
            <v>18.682223800997839</v>
          </cell>
          <cell r="AX94" t="str">
            <v>Receivables Turnover</v>
          </cell>
          <cell r="DS94">
            <v>8.9465128389394515</v>
          </cell>
          <cell r="DT94">
            <v>9.2336944086278532</v>
          </cell>
          <cell r="DU94">
            <v>9.5052578479686485</v>
          </cell>
          <cell r="DV94">
            <v>12.955762077625131</v>
          </cell>
          <cell r="DY94">
            <v>8.6257793780860723</v>
          </cell>
          <cell r="DZ94">
            <v>9.1854104038789668</v>
          </cell>
          <cell r="EA94">
            <v>9.58149498737526</v>
          </cell>
          <cell r="EB94">
            <v>12.95903164719301</v>
          </cell>
          <cell r="EE94">
            <v>8.4102849495491547</v>
          </cell>
          <cell r="EF94">
            <v>9.0528920445613661</v>
          </cell>
          <cell r="EG94">
            <v>9.2302167741924634</v>
          </cell>
          <cell r="EH94">
            <v>12.200873029346022</v>
          </cell>
          <cell r="EK94">
            <v>8.1300216566905092</v>
          </cell>
          <cell r="EL94">
            <v>8.866991670980914</v>
          </cell>
          <cell r="EM94">
            <v>8.9491478743837298</v>
          </cell>
          <cell r="EN94">
            <v>11.836086272726259</v>
          </cell>
          <cell r="EQ94">
            <v>15.421669244248864</v>
          </cell>
          <cell r="ER94" t="str">
            <v>NA</v>
          </cell>
          <cell r="ES94" t="str">
            <v>NA</v>
          </cell>
          <cell r="ET94" t="str">
            <v>NA</v>
          </cell>
        </row>
        <row r="95">
          <cell r="A95" t="str">
            <v>Inventory Turnover</v>
          </cell>
          <cell r="F95">
            <v>4.9206575640241841</v>
          </cell>
          <cell r="G95">
            <v>4.9669073302350046</v>
          </cell>
          <cell r="H95">
            <v>4.7375414827739579</v>
          </cell>
          <cell r="I95">
            <v>4.5612230353815217</v>
          </cell>
          <cell r="J95">
            <v>4.3130302394516988</v>
          </cell>
          <cell r="K95">
            <v>4.3590362908507698</v>
          </cell>
          <cell r="L95">
            <v>4.3277920790855946</v>
          </cell>
          <cell r="M95">
            <v>4.2702519689389655</v>
          </cell>
          <cell r="N95">
            <v>4.510436222589723</v>
          </cell>
          <cell r="O95">
            <v>4.4706347256105463</v>
          </cell>
          <cell r="P95">
            <v>4.2355280123937149</v>
          </cell>
          <cell r="Q95">
            <v>4.2622528359739347</v>
          </cell>
          <cell r="R95">
            <v>4.2696091438102828</v>
          </cell>
          <cell r="S95">
            <v>4.1302459407175691</v>
          </cell>
          <cell r="T95">
            <v>4.0252921990617692</v>
          </cell>
          <cell r="U95">
            <v>4.1108263923166737</v>
          </cell>
          <cell r="V95">
            <v>4.2412491404602495</v>
          </cell>
          <cell r="W95">
            <v>4.2250857793007279</v>
          </cell>
          <cell r="X95">
            <v>4.1992471470583075</v>
          </cell>
          <cell r="Y95">
            <v>4.1884806638826833</v>
          </cell>
          <cell r="Z95">
            <v>4.1736002436427961</v>
          </cell>
          <cell r="AA95">
            <v>4.1660877033874177</v>
          </cell>
          <cell r="AB95">
            <v>4.159426367208674</v>
          </cell>
          <cell r="AC95">
            <v>4.1534804270194581</v>
          </cell>
          <cell r="AX95" t="str">
            <v>Inventory Turnover</v>
          </cell>
          <cell r="DS95">
            <v>3.7033180617595129</v>
          </cell>
          <cell r="DT95">
            <v>3.4312048508505453</v>
          </cell>
          <cell r="DU95">
            <v>3.1623730818984428</v>
          </cell>
          <cell r="DV95">
            <v>4.6263206856432832</v>
          </cell>
          <cell r="DY95">
            <v>3.20300037173056</v>
          </cell>
          <cell r="DZ95">
            <v>3.3374332185951294</v>
          </cell>
          <cell r="EA95">
            <v>3.0494752587488061</v>
          </cell>
          <cell r="EB95">
            <v>4.8915221816998491</v>
          </cell>
          <cell r="EE95">
            <v>3.5346630404547463</v>
          </cell>
          <cell r="EF95">
            <v>3.491217997326852</v>
          </cell>
          <cell r="EG95">
            <v>3.1849222018946874</v>
          </cell>
          <cell r="EH95">
            <v>4.7227802695470675</v>
          </cell>
          <cell r="EK95">
            <v>3.4674227103772903</v>
          </cell>
          <cell r="EL95">
            <v>3.3816510304671552</v>
          </cell>
          <cell r="EM95">
            <v>3.1463791618101657</v>
          </cell>
          <cell r="EN95">
            <v>4.8285458135837711</v>
          </cell>
          <cell r="EQ95">
            <v>3.5530262074091157</v>
          </cell>
          <cell r="ER95">
            <v>3.4539659044078688</v>
          </cell>
          <cell r="ES95">
            <v>3.1414126994034302</v>
          </cell>
          <cell r="ET95">
            <v>4.7959460885542011</v>
          </cell>
        </row>
        <row r="96">
          <cell r="A96" t="str">
            <v>Payable Turnover</v>
          </cell>
          <cell r="K96">
            <v>14.764514278912229</v>
          </cell>
          <cell r="L96">
            <v>13.487290466302719</v>
          </cell>
          <cell r="M96">
            <v>11.102458518259333</v>
          </cell>
          <cell r="N96">
            <v>11.107241826627378</v>
          </cell>
          <cell r="O96">
            <v>11.199857989620043</v>
          </cell>
          <cell r="P96">
            <v>10.19637565204351</v>
          </cell>
          <cell r="Q96">
            <v>11.230781514926095</v>
          </cell>
          <cell r="R96">
            <v>12.264296579360423</v>
          </cell>
          <cell r="S96">
            <v>11.262157685325285</v>
          </cell>
          <cell r="T96">
            <v>11.027643517950649</v>
          </cell>
          <cell r="U96">
            <v>11.336948809813729</v>
          </cell>
          <cell r="V96">
            <v>11.619276633560117</v>
          </cell>
          <cell r="W96">
            <v>11.574995678015911</v>
          </cell>
          <cell r="X96">
            <v>11.50420846276052</v>
          </cell>
          <cell r="Y96">
            <v>11.47471273113873</v>
          </cell>
          <cell r="Z96">
            <v>11.433946505561119</v>
          </cell>
          <cell r="AA96">
            <v>11.413365237977638</v>
          </cell>
          <cell r="AB96">
            <v>11.395115919145699</v>
          </cell>
          <cell r="AC96">
            <v>11.37882649081525</v>
          </cell>
          <cell r="AX96" t="str">
            <v>Payable Turnover</v>
          </cell>
          <cell r="DS96">
            <v>9.1441746904181027</v>
          </cell>
          <cell r="DT96">
            <v>8.4119278187790627</v>
          </cell>
          <cell r="DU96">
            <v>7.671127529405303</v>
          </cell>
          <cell r="DV96">
            <v>10.987360400365086</v>
          </cell>
          <cell r="DY96">
            <v>8.4502878068283227</v>
          </cell>
          <cell r="DZ96">
            <v>8.9858689471735982</v>
          </cell>
          <cell r="EA96">
            <v>6.9395579971460659</v>
          </cell>
          <cell r="EB96">
            <v>11.947488625968534</v>
          </cell>
          <cell r="EE96">
            <v>9.5871304282560157</v>
          </cell>
          <cell r="EF96">
            <v>8.2743851439202274</v>
          </cell>
          <cell r="EG96">
            <v>6.5878822195464286</v>
          </cell>
          <cell r="EH96">
            <v>10.562378695565053</v>
          </cell>
          <cell r="EK96">
            <v>10.117018998158684</v>
          </cell>
          <cell r="EL96">
            <v>8.8157429165041155</v>
          </cell>
          <cell r="EM96">
            <v>6.9197668566572448</v>
          </cell>
          <cell r="EN96">
            <v>11.380722149831858</v>
          </cell>
          <cell r="EQ96">
            <v>9.5912288613037777</v>
          </cell>
          <cell r="ER96">
            <v>8.7338538385264233</v>
          </cell>
          <cell r="ES96">
            <v>7.3402138917133142</v>
          </cell>
          <cell r="ET96">
            <v>11.973533482690625</v>
          </cell>
        </row>
        <row r="98">
          <cell r="A98" t="str">
            <v xml:space="preserve">   Days Sales Outstanding</v>
          </cell>
          <cell r="K98">
            <v>20.372193451259413</v>
          </cell>
          <cell r="L98">
            <v>20.372193451259413</v>
          </cell>
          <cell r="M98">
            <v>20.372193451259413</v>
          </cell>
          <cell r="N98">
            <v>20.372193451259413</v>
          </cell>
          <cell r="O98">
            <v>20.372193451259413</v>
          </cell>
          <cell r="P98">
            <v>36.553999890573614</v>
          </cell>
          <cell r="Q98">
            <v>38.000671604441656</v>
          </cell>
          <cell r="R98">
            <v>39.613996812156536</v>
          </cell>
          <cell r="S98">
            <v>41.419297018399966</v>
          </cell>
          <cell r="T98">
            <v>19.537288702242446</v>
          </cell>
          <cell r="U98">
            <v>19.537288702242446</v>
          </cell>
          <cell r="V98">
            <v>19.537288702242446</v>
          </cell>
          <cell r="W98">
            <v>19.537288702242446</v>
          </cell>
          <cell r="X98">
            <v>19.537288702242446</v>
          </cell>
          <cell r="Y98">
            <v>19.537288702242446</v>
          </cell>
          <cell r="Z98">
            <v>19.537288702242446</v>
          </cell>
          <cell r="AA98">
            <v>19.537288702242446</v>
          </cell>
          <cell r="AB98">
            <v>19.537288702242446</v>
          </cell>
          <cell r="AC98">
            <v>19.537288702242446</v>
          </cell>
          <cell r="AX98" t="str">
            <v xml:space="preserve">   Days Sales Outstanding</v>
          </cell>
          <cell r="DM98">
            <v>43.65579520258013</v>
          </cell>
          <cell r="DN98">
            <v>42.610884516426971</v>
          </cell>
          <cell r="DO98">
            <v>39.100093106696072</v>
          </cell>
          <cell r="DP98">
            <v>27.482053446883487</v>
          </cell>
          <cell r="DS98">
            <v>40.798018912055603</v>
          </cell>
          <cell r="DT98">
            <v>39.529140108746546</v>
          </cell>
          <cell r="DU98">
            <v>38.3997999673416</v>
          </cell>
          <cell r="DV98">
            <v>28.172792755307118</v>
          </cell>
          <cell r="DY98">
            <v>42.315016881522411</v>
          </cell>
          <cell r="DZ98">
            <v>39.736928885165739</v>
          </cell>
          <cell r="EA98">
            <v>38.094264045530494</v>
          </cell>
          <cell r="EB98">
            <v>28.165684746904741</v>
          </cell>
          <cell r="EE98">
            <v>43.399242973279563</v>
          </cell>
          <cell r="EF98">
            <v>40.31860738019936</v>
          </cell>
          <cell r="EG98">
            <v>39.544033355807429</v>
          </cell>
          <cell r="EH98">
            <v>29.915892012160732</v>
          </cell>
          <cell r="EK98">
            <v>44.895329362330465</v>
          </cell>
          <cell r="EL98">
            <v>42.432908746234546</v>
          </cell>
          <cell r="EM98">
            <v>43.64899900621915</v>
          </cell>
          <cell r="EN98">
            <v>29.044565661342684</v>
          </cell>
          <cell r="EQ98">
            <v>23.667995611831568</v>
          </cell>
          <cell r="ER98">
            <v>22.900730881995507</v>
          </cell>
          <cell r="ES98">
            <v>43.64899900621915</v>
          </cell>
          <cell r="ET98">
            <v>29.044565661342684</v>
          </cell>
        </row>
        <row r="99">
          <cell r="A99" t="str">
            <v>+ Days Inventory On Hand</v>
          </cell>
          <cell r="K99">
            <v>83.734104431776032</v>
          </cell>
          <cell r="L99">
            <v>84.338617320340333</v>
          </cell>
          <cell r="M99">
            <v>85.475049869408991</v>
          </cell>
          <cell r="N99">
            <v>80.923436667159152</v>
          </cell>
          <cell r="O99">
            <v>81.643887815091546</v>
          </cell>
          <cell r="P99">
            <v>86.175796484396216</v>
          </cell>
          <cell r="Q99">
            <v>85.635464165653289</v>
          </cell>
          <cell r="R99">
            <v>85.487918848296928</v>
          </cell>
          <cell r="S99">
            <v>88.372461407609705</v>
          </cell>
          <cell r="T99">
            <v>90.676647048151096</v>
          </cell>
          <cell r="U99">
            <v>90.676647048151096</v>
          </cell>
          <cell r="V99">
            <v>90.676647048151096</v>
          </cell>
          <cell r="W99">
            <v>90.676647048151096</v>
          </cell>
          <cell r="X99">
            <v>90.676647048151096</v>
          </cell>
          <cell r="Y99">
            <v>90.676647048151096</v>
          </cell>
          <cell r="Z99">
            <v>90.676647048151096</v>
          </cell>
          <cell r="AA99">
            <v>90.676647048151096</v>
          </cell>
          <cell r="AB99">
            <v>90.676647048151096</v>
          </cell>
          <cell r="AC99">
            <v>90.676647048151096</v>
          </cell>
          <cell r="AX99" t="str">
            <v>+ Days Inventory On Hand</v>
          </cell>
          <cell r="DM99">
            <v>107.15959452197205</v>
          </cell>
          <cell r="DN99">
            <v>109.04583070650172</v>
          </cell>
          <cell r="DO99">
            <v>135.04726391089514</v>
          </cell>
          <cell r="DP99">
            <v>59.800761909918364</v>
          </cell>
          <cell r="DS99">
            <v>106.87003024155274</v>
          </cell>
          <cell r="DT99">
            <v>107.68884595098993</v>
          </cell>
          <cell r="DU99">
            <v>135.80476459004655</v>
          </cell>
          <cell r="DV99">
            <v>69.285504277859999</v>
          </cell>
          <cell r="DY99">
            <v>120.05395105918798</v>
          </cell>
          <cell r="DZ99">
            <v>106.44467197798463</v>
          </cell>
          <cell r="EA99">
            <v>140.15530658136441</v>
          </cell>
          <cell r="EB99">
            <v>59.483140313159183</v>
          </cell>
          <cell r="EE99">
            <v>110.85940354253653</v>
          </cell>
          <cell r="EF99">
            <v>102.07735628151748</v>
          </cell>
          <cell r="EG99">
            <v>137.02539668998463</v>
          </cell>
          <cell r="EH99">
            <v>65.60341257538451</v>
          </cell>
          <cell r="EK99">
            <v>109.56394137872245</v>
          </cell>
          <cell r="EL99">
            <v>110.05349017509194</v>
          </cell>
          <cell r="EM99">
            <v>131.09342976142543</v>
          </cell>
          <cell r="EN99">
            <v>66.436104513064137</v>
          </cell>
          <cell r="EQ99">
            <v>105.20092674703859</v>
          </cell>
          <cell r="ER99">
            <v>107.01451068958799</v>
          </cell>
          <cell r="ES99">
            <v>134</v>
          </cell>
          <cell r="ET99">
            <v>68.436104513064137</v>
          </cell>
        </row>
        <row r="100">
          <cell r="A100" t="str">
            <v>-  Days Payable</v>
          </cell>
          <cell r="K100">
            <v>24.721436351029848</v>
          </cell>
          <cell r="L100">
            <v>27.062514958948441</v>
          </cell>
          <cell r="M100">
            <v>32.875601327373886</v>
          </cell>
          <cell r="N100">
            <v>32.861443524618856</v>
          </cell>
          <cell r="O100">
            <v>32.589698935315042</v>
          </cell>
          <cell r="P100">
            <v>35.797033422052117</v>
          </cell>
          <cell r="Q100">
            <v>32.49996445170823</v>
          </cell>
          <cell r="R100">
            <v>29.761185049475912</v>
          </cell>
          <cell r="S100">
            <v>32.40942013053138</v>
          </cell>
          <cell r="T100">
            <v>33.098639741650871</v>
          </cell>
          <cell r="U100">
            <v>33.098639741650871</v>
          </cell>
          <cell r="V100">
            <v>33.098639741650871</v>
          </cell>
          <cell r="W100">
            <v>33.098639741650871</v>
          </cell>
          <cell r="X100">
            <v>33.098639741650871</v>
          </cell>
          <cell r="Y100">
            <v>33.098639741650871</v>
          </cell>
          <cell r="Z100">
            <v>33.098639741650871</v>
          </cell>
          <cell r="AA100">
            <v>33.098639741650871</v>
          </cell>
          <cell r="AB100">
            <v>33.098639741650871</v>
          </cell>
          <cell r="AC100">
            <v>33.098639741650871</v>
          </cell>
          <cell r="AX100" t="str">
            <v>-  Days Payable</v>
          </cell>
          <cell r="DM100">
            <v>36.595846850475645</v>
          </cell>
          <cell r="DN100">
            <v>37.106243910526707</v>
          </cell>
          <cell r="DO100">
            <v>53.82168178648017</v>
          </cell>
          <cell r="DP100">
            <v>23.897708062961001</v>
          </cell>
          <cell r="DS100">
            <v>43.7661504253131</v>
          </cell>
          <cell r="DT100">
            <v>43.754834063615704</v>
          </cell>
          <cell r="DU100">
            <v>56.548732545649841</v>
          </cell>
          <cell r="DV100">
            <v>29.585792175294031</v>
          </cell>
          <cell r="DY100">
            <v>40.331126555508654</v>
          </cell>
          <cell r="DZ100">
            <v>43.517017734592642</v>
          </cell>
          <cell r="EA100">
            <v>64.626467188192819</v>
          </cell>
          <cell r="EB100">
            <v>19.714286366217753</v>
          </cell>
          <cell r="EE100">
            <v>44.437285523225469</v>
          </cell>
          <cell r="EF100">
            <v>45.326304202835473</v>
          </cell>
          <cell r="EG100">
            <v>69.878204800091012</v>
          </cell>
          <cell r="EH100">
            <v>23.743358390113272</v>
          </cell>
          <cell r="EK100">
            <v>35.613377330075025</v>
          </cell>
          <cell r="EL100">
            <v>48.410832098358853</v>
          </cell>
          <cell r="EM100">
            <v>61.102043487014292</v>
          </cell>
          <cell r="EN100">
            <v>24.642844418052253</v>
          </cell>
          <cell r="EQ100">
            <v>38.92305829223406</v>
          </cell>
          <cell r="ER100">
            <v>44.979486461478523</v>
          </cell>
          <cell r="ES100">
            <v>58.102043487014292</v>
          </cell>
          <cell r="ET100">
            <v>24.642844418052253</v>
          </cell>
        </row>
        <row r="101">
          <cell r="A101" t="str">
            <v>Days Tied Up/(Excess) Cash</v>
          </cell>
          <cell r="K101">
            <v>79.384861532005587</v>
          </cell>
          <cell r="L101">
            <v>77.648295812651298</v>
          </cell>
          <cell r="M101">
            <v>72.971641993294526</v>
          </cell>
          <cell r="N101">
            <v>68.434186593799694</v>
          </cell>
          <cell r="O101">
            <v>69.426382331035924</v>
          </cell>
          <cell r="P101">
            <v>86.932762952917699</v>
          </cell>
          <cell r="Q101">
            <v>91.136171318386715</v>
          </cell>
          <cell r="R101">
            <v>95.340730610977559</v>
          </cell>
          <cell r="S101">
            <v>97.382338295478291</v>
          </cell>
          <cell r="T101">
            <v>77.115296008742675</v>
          </cell>
          <cell r="U101">
            <v>77.115296008742675</v>
          </cell>
          <cell r="V101">
            <v>77.115296008742675</v>
          </cell>
          <cell r="W101">
            <v>77.115296008742675</v>
          </cell>
          <cell r="X101">
            <v>77.115296008742675</v>
          </cell>
          <cell r="Y101">
            <v>77.115296008742675</v>
          </cell>
          <cell r="Z101">
            <v>77.115296008742675</v>
          </cell>
          <cell r="AA101">
            <v>77.115296008742675</v>
          </cell>
          <cell r="AB101">
            <v>77.115296008742675</v>
          </cell>
          <cell r="AC101">
            <v>77.115296008742675</v>
          </cell>
          <cell r="AX101" t="str">
            <v>Days Tied Up/(Excess) Cash</v>
          </cell>
          <cell r="DM101">
            <v>114.21954287407652</v>
          </cell>
          <cell r="DN101">
            <v>114.55047131240198</v>
          </cell>
          <cell r="DO101">
            <v>120.32567523111105</v>
          </cell>
          <cell r="DP101">
            <v>63.385107293840846</v>
          </cell>
          <cell r="DS101">
            <v>103.90189872829524</v>
          </cell>
          <cell r="DT101">
            <v>103.46315199612076</v>
          </cell>
          <cell r="DU101">
            <v>117.65583201173831</v>
          </cell>
          <cell r="DV101">
            <v>67.872504857873082</v>
          </cell>
          <cell r="DY101">
            <v>122.03784138520172</v>
          </cell>
          <cell r="DZ101">
            <v>102.66458312855774</v>
          </cell>
          <cell r="EA101">
            <v>113.6231034387021</v>
          </cell>
          <cell r="EB101">
            <v>67.934538693846179</v>
          </cell>
          <cell r="EE101">
            <v>109.82136099259061</v>
          </cell>
          <cell r="EF101">
            <v>97.069659458881375</v>
          </cell>
          <cell r="EG101">
            <v>106.69122524570103</v>
          </cell>
          <cell r="EH101">
            <v>71.775946197431963</v>
          </cell>
          <cell r="EK101">
            <v>118.84589341097788</v>
          </cell>
          <cell r="EL101">
            <v>104.07556682296764</v>
          </cell>
          <cell r="EM101">
            <v>113.64038528063028</v>
          </cell>
          <cell r="EN101">
            <v>70.837825756354576</v>
          </cell>
          <cell r="EQ101">
            <v>89.945864066636091</v>
          </cell>
          <cell r="ER101">
            <v>84.935755110104964</v>
          </cell>
          <cell r="ES101">
            <v>119.54695551920486</v>
          </cell>
          <cell r="ET101">
            <v>72.837825756354576</v>
          </cell>
        </row>
        <row r="103">
          <cell r="A103" t="str">
            <v>Payables/Sales</v>
          </cell>
          <cell r="K103">
            <v>4.9240151577538395E-2</v>
          </cell>
          <cell r="L103">
            <v>5.783360947388435E-2</v>
          </cell>
          <cell r="M103">
            <v>7.2434814284899215E-2</v>
          </cell>
          <cell r="N103">
            <v>6.5007477000097527E-2</v>
          </cell>
          <cell r="O103">
            <v>6.3946139262024138E-2</v>
          </cell>
          <cell r="P103">
            <v>7.617611156315586E-2</v>
          </cell>
          <cell r="Q103">
            <v>5.1798690033372591E-2</v>
          </cell>
          <cell r="R103">
            <v>6.0223319972309342E-2</v>
          </cell>
          <cell r="S103">
            <v>6.1927967050185793E-2</v>
          </cell>
          <cell r="T103">
            <v>6.2521596648244762E-2</v>
          </cell>
          <cell r="U103">
            <v>5.8061133491577717E-2</v>
          </cell>
          <cell r="V103">
            <v>5.787070296155726E-2</v>
          </cell>
          <cell r="W103">
            <v>5.7689340552013968E-2</v>
          </cell>
          <cell r="X103">
            <v>5.7689340552013968E-2</v>
          </cell>
          <cell r="Y103">
            <v>5.7689340552013968E-2</v>
          </cell>
          <cell r="Z103">
            <v>5.7689340552013975E-2</v>
          </cell>
          <cell r="AA103">
            <v>5.7689340552013968E-2</v>
          </cell>
          <cell r="AB103">
            <v>5.7689340552013968E-2</v>
          </cell>
          <cell r="AC103">
            <v>5.7689340552013961E-2</v>
          </cell>
          <cell r="AX103" t="str">
            <v>Payables/Sales</v>
          </cell>
          <cell r="DM103">
            <v>6.5059799771551435E-2</v>
          </cell>
          <cell r="DN103">
            <v>6.5531402559704452E-2</v>
          </cell>
          <cell r="DO103">
            <v>9.6324387364756694E-2</v>
          </cell>
          <cell r="DP103">
            <v>4.3945929080096903E-2</v>
          </cell>
          <cell r="DS103">
            <v>7.7667468591285746E-2</v>
          </cell>
          <cell r="DT103">
            <v>7.6869504136531555E-2</v>
          </cell>
          <cell r="DU103">
            <v>0.10094102827283755</v>
          </cell>
          <cell r="DV103">
            <v>5.4543085039567896E-2</v>
          </cell>
          <cell r="DY103">
            <v>7.1821197525617428E-2</v>
          </cell>
          <cell r="DZ103">
            <v>7.9452544828835361E-2</v>
          </cell>
          <cell r="EA103">
            <v>0.11675971177944861</v>
          </cell>
          <cell r="EB103">
            <v>3.7381664280299848E-2</v>
          </cell>
          <cell r="EE103">
            <v>7.8401920006722123E-2</v>
          </cell>
          <cell r="EF103">
            <v>7.8937007085952193E-2</v>
          </cell>
          <cell r="EG103">
            <v>0.12267994460439521</v>
          </cell>
          <cell r="EH103">
            <v>4.3191151592419146E-2</v>
          </cell>
          <cell r="EK103">
            <v>6.2595067084730935E-2</v>
          </cell>
          <cell r="EL103">
            <v>8.3668501783179236E-2</v>
          </cell>
          <cell r="EM103">
            <v>0.10662178624094379</v>
          </cell>
          <cell r="EN103">
            <v>4.4603871536361493E-2</v>
          </cell>
          <cell r="EQ103">
            <v>6.8192529908625607E-2</v>
          </cell>
          <cell r="ER103">
            <v>7.6880202953150636E-2</v>
          </cell>
          <cell r="ES103">
            <v>0.10095705313102522</v>
          </cell>
          <cell r="ET103">
            <v>4.4387824681189521E-2</v>
          </cell>
        </row>
        <row r="104">
          <cell r="A104" t="str">
            <v>Payables/Inventory</v>
          </cell>
          <cell r="K104">
            <v>0.29213245700769697</v>
          </cell>
          <cell r="L104">
            <v>0.34489651128511312</v>
          </cell>
          <cell r="M104">
            <v>0.41549319708624577</v>
          </cell>
          <cell r="N104">
            <v>0.39862751547409025</v>
          </cell>
          <cell r="O104">
            <v>0.39962213356009768</v>
          </cell>
          <cell r="P104">
            <v>0.42701272775102089</v>
          </cell>
          <cell r="Q104">
            <v>0.33142645567178391</v>
          </cell>
          <cell r="R104">
            <v>0.36192261130973807</v>
          </cell>
          <cell r="S104">
            <v>0.37092548695726785</v>
          </cell>
          <cell r="T104">
            <v>0.36008543433894669</v>
          </cell>
          <cell r="U104">
            <v>0.36501834616883044</v>
          </cell>
          <cell r="V104">
            <v>0.36501834616883039</v>
          </cell>
          <cell r="W104">
            <v>0.36501834616883039</v>
          </cell>
          <cell r="X104">
            <v>0.36501834616883044</v>
          </cell>
          <cell r="Y104">
            <v>0.36501834616883039</v>
          </cell>
          <cell r="Z104">
            <v>0.36501834616883044</v>
          </cell>
          <cell r="AA104">
            <v>0.36501834616883039</v>
          </cell>
          <cell r="AB104">
            <v>0.36501834616883039</v>
          </cell>
          <cell r="AC104">
            <v>0.36501834616883044</v>
          </cell>
          <cell r="AX104" t="str">
            <v>Payables/Inventory</v>
          </cell>
          <cell r="DM104">
            <v>0.34150788843244467</v>
          </cell>
          <cell r="DN104">
            <v>0.34028117966654448</v>
          </cell>
          <cell r="DO104">
            <v>0.39853959441926928</v>
          </cell>
          <cell r="DP104">
            <v>0.39962213356009768</v>
          </cell>
          <cell r="DS104">
            <v>0.40952688350878874</v>
          </cell>
          <cell r="DT104">
            <v>0.40630794839726375</v>
          </cell>
          <cell r="DU104">
            <v>0.41639726497338536</v>
          </cell>
          <cell r="DV104">
            <v>0.42701272775102089</v>
          </cell>
          <cell r="DY104">
            <v>0.335941684548349</v>
          </cell>
          <cell r="DZ104">
            <v>0.40882288353139018</v>
          </cell>
          <cell r="EA104">
            <v>0.46110610268384794</v>
          </cell>
          <cell r="EB104">
            <v>0.33142645567178391</v>
          </cell>
          <cell r="EE104">
            <v>0.4008436280840621</v>
          </cell>
          <cell r="EF104">
            <v>0.44403877465077368</v>
          </cell>
          <cell r="EG104">
            <v>0.50996535305194624</v>
          </cell>
          <cell r="EH104">
            <v>0.36192261130973807</v>
          </cell>
          <cell r="EK104">
            <v>0.32504651513925198</v>
          </cell>
          <cell r="EL104">
            <v>0.43988456905218193</v>
          </cell>
          <cell r="EM104">
            <v>0.46609539164710856</v>
          </cell>
          <cell r="EN104">
            <v>0.37092548695726785</v>
          </cell>
          <cell r="EQ104">
            <v>0.36998778904131407</v>
          </cell>
          <cell r="ER104">
            <v>0.42031203218737712</v>
          </cell>
          <cell r="ES104">
            <v>0.43359733945533052</v>
          </cell>
          <cell r="ET104">
            <v>0.36008543433894669</v>
          </cell>
        </row>
        <row r="105">
          <cell r="A105" t="str">
            <v>Payables/COGS</v>
          </cell>
          <cell r="K105">
            <v>7.3625462422082705E-2</v>
          </cell>
          <cell r="L105">
            <v>8.683686455852653E-2</v>
          </cell>
          <cell r="M105">
            <v>0.10950336935740866</v>
          </cell>
          <cell r="N105">
            <v>9.8646341105466315E-2</v>
          </cell>
          <cell r="O105">
            <v>9.7306222705205239E-2</v>
          </cell>
          <cell r="P105">
            <v>0.11611403358500501</v>
          </cell>
          <cell r="Q105">
            <v>7.7277488369542055E-2</v>
          </cell>
          <cell r="R105">
            <v>9.2876325041765379E-2</v>
          </cell>
          <cell r="S105">
            <v>9.6043672468061461E-2</v>
          </cell>
          <cell r="T105">
            <v>9.7495387511366396E-2</v>
          </cell>
          <cell r="U105">
            <v>9.0681204771646221E-2</v>
          </cell>
          <cell r="V105">
            <v>9.0681204771646221E-2</v>
          </cell>
          <cell r="W105">
            <v>9.0681204771646221E-2</v>
          </cell>
          <cell r="X105">
            <v>9.0681204771646221E-2</v>
          </cell>
          <cell r="Y105">
            <v>9.0681204771646221E-2</v>
          </cell>
          <cell r="Z105">
            <v>9.0681204771646221E-2</v>
          </cell>
          <cell r="AA105">
            <v>9.0681204771646221E-2</v>
          </cell>
          <cell r="AB105">
            <v>9.0681204771646221E-2</v>
          </cell>
          <cell r="AC105">
            <v>9.0681204771646221E-2</v>
          </cell>
          <cell r="AX105" t="str">
            <v>Payables/COGS</v>
          </cell>
          <cell r="DM105">
            <v>0.10026259411089217</v>
          </cell>
          <cell r="DN105">
            <v>0.10166094222062109</v>
          </cell>
          <cell r="DO105">
            <v>0.1474566624287128</v>
          </cell>
          <cell r="DP105">
            <v>6.5473172775235622E-2</v>
          </cell>
          <cell r="DS105">
            <v>0.11990726143921397</v>
          </cell>
          <cell r="DT105">
            <v>0.11987625770853619</v>
          </cell>
          <cell r="DU105">
            <v>0.1549280343716434</v>
          </cell>
          <cell r="DV105">
            <v>8.1056964863819261E-2</v>
          </cell>
          <cell r="DY105">
            <v>0.11049623713837989</v>
          </cell>
          <cell r="DZ105">
            <v>0.11922470612217163</v>
          </cell>
          <cell r="EA105">
            <v>0.17705881421422687</v>
          </cell>
          <cell r="EB105">
            <v>5.401174346908974E-2</v>
          </cell>
          <cell r="EE105">
            <v>0.12174598773486429</v>
          </cell>
          <cell r="EF105">
            <v>0.12418165535023419</v>
          </cell>
          <cell r="EG105">
            <v>0.1914471364386055</v>
          </cell>
          <cell r="EH105">
            <v>6.5050296959214451E-2</v>
          </cell>
          <cell r="EK105">
            <v>9.7570896794726081E-2</v>
          </cell>
          <cell r="EL105">
            <v>0.13263241670783249</v>
          </cell>
          <cell r="EM105">
            <v>0.16740285886853232</v>
          </cell>
          <cell r="EN105">
            <v>6.7514642241239056E-2</v>
          </cell>
          <cell r="EQ105">
            <v>0.10663851586913439</v>
          </cell>
          <cell r="ER105">
            <v>0.1232314697574754</v>
          </cell>
          <cell r="ES105">
            <v>0.15918368078634051</v>
          </cell>
          <cell r="ET105">
            <v>6.7514642241239042E-2</v>
          </cell>
        </row>
        <row r="106">
          <cell r="A106" t="str">
            <v>Receivables/Sales</v>
          </cell>
          <cell r="K106" t="str">
            <v>NM</v>
          </cell>
          <cell r="L106" t="str">
            <v>NM</v>
          </cell>
          <cell r="M106" t="str">
            <v>NM</v>
          </cell>
          <cell r="N106" t="str">
            <v>NM</v>
          </cell>
          <cell r="O106">
            <v>0.11162845726717487</v>
          </cell>
          <cell r="P106">
            <v>0.10863802860589802</v>
          </cell>
          <cell r="Q106">
            <v>0.11186019112449273</v>
          </cell>
          <cell r="R106">
            <v>0.118764860222038</v>
          </cell>
          <cell r="S106">
            <v>0.12326819477399234</v>
          </cell>
          <cell r="T106">
            <v>0</v>
          </cell>
          <cell r="U106">
            <v>0</v>
          </cell>
          <cell r="V106">
            <v>0</v>
          </cell>
          <cell r="W106">
            <v>0</v>
          </cell>
          <cell r="X106">
            <v>0</v>
          </cell>
          <cell r="Y106">
            <v>0</v>
          </cell>
          <cell r="Z106">
            <v>0</v>
          </cell>
          <cell r="AA106">
            <v>0</v>
          </cell>
          <cell r="AB106">
            <v>0</v>
          </cell>
          <cell r="AC106">
            <v>0</v>
          </cell>
          <cell r="AX106" t="str">
            <v>Receivables/Sales</v>
          </cell>
          <cell r="DM106">
            <v>0.11960491836323323</v>
          </cell>
          <cell r="DN106">
            <v>0.11604928090777147</v>
          </cell>
          <cell r="DO106">
            <v>0.11431928723103299</v>
          </cell>
          <cell r="DP106">
            <v>7.6714815358637389E-2</v>
          </cell>
          <cell r="DS106">
            <v>0.11182317562149158</v>
          </cell>
          <cell r="DT106">
            <v>0.10776549248139861</v>
          </cell>
          <cell r="DU106">
            <v>0.11378090883642809</v>
          </cell>
          <cell r="DV106">
            <v>7.7786239165933926E-2</v>
          </cell>
          <cell r="DY106">
            <v>0.11489540539264297</v>
          </cell>
          <cell r="DZ106">
            <v>0.10755999818873395</v>
          </cell>
          <cell r="EA106">
            <v>0.10951451545530493</v>
          </cell>
          <cell r="EB106">
            <v>8.0726367949689778E-2</v>
          </cell>
          <cell r="EE106">
            <v>0.11699941181413329</v>
          </cell>
          <cell r="EF106">
            <v>0.10943742743904879</v>
          </cell>
          <cell r="EG106">
            <v>0.11705364626990779</v>
          </cell>
          <cell r="EH106">
            <v>8.517615907029201E-2</v>
          </cell>
          <cell r="EK106">
            <v>0.11933999927081815</v>
          </cell>
          <cell r="EL106">
            <v>0.11221962535923269</v>
          </cell>
          <cell r="EM106">
            <v>0.11958629864717576</v>
          </cell>
          <cell r="EN106">
            <v>8.8784421419205062E-2</v>
          </cell>
          <cell r="EQ106">
            <v>0</v>
          </cell>
          <cell r="ER106">
            <v>0</v>
          </cell>
          <cell r="ES106">
            <v>0</v>
          </cell>
          <cell r="ET106">
            <v>0</v>
          </cell>
        </row>
        <row r="108">
          <cell r="A108" t="str">
            <v>Inventory/COGS</v>
          </cell>
          <cell r="K108">
            <v>0.25202766983246527</v>
          </cell>
          <cell r="L108">
            <v>0.25177658143007925</v>
          </cell>
          <cell r="M108">
            <v>0.26355033036721065</v>
          </cell>
          <cell r="N108">
            <v>0.24746495732525034</v>
          </cell>
          <cell r="O108">
            <v>0.24349557878172862</v>
          </cell>
          <cell r="P108">
            <v>0.2719217157684064</v>
          </cell>
          <cell r="Q108">
            <v>0.23316632407302751</v>
          </cell>
          <cell r="R108">
            <v>0.2566192941238496</v>
          </cell>
          <cell r="S108">
            <v>0.25892982780966489</v>
          </cell>
          <cell r="T108">
            <v>0.27075626563554489</v>
          </cell>
          <cell r="U108">
            <v>0.2484291699949345</v>
          </cell>
          <cell r="V108">
            <v>0.24842916999493453</v>
          </cell>
          <cell r="W108">
            <v>0.2484291699949345</v>
          </cell>
          <cell r="X108">
            <v>0.24842916999493447</v>
          </cell>
          <cell r="Y108">
            <v>0.2484291699949345</v>
          </cell>
          <cell r="Z108">
            <v>0.2484291699949345</v>
          </cell>
          <cell r="AA108">
            <v>0.2484291699949345</v>
          </cell>
          <cell r="AB108">
            <v>0.24842916999493453</v>
          </cell>
          <cell r="AC108">
            <v>0.2484291699949345</v>
          </cell>
          <cell r="AX108" t="str">
            <v>Inventory/COGS</v>
          </cell>
          <cell r="DM108">
            <v>1.1743517207887348</v>
          </cell>
          <cell r="DN108">
            <v>1.1950228022630325</v>
          </cell>
          <cell r="DO108">
            <v>1.4799700154618647</v>
          </cell>
          <cell r="DP108">
            <v>0.65535081545116014</v>
          </cell>
          <cell r="DS108">
            <v>1.1711784136060575</v>
          </cell>
          <cell r="DT108">
            <v>1.1801517364492049</v>
          </cell>
          <cell r="DU108">
            <v>1.4882713927676334</v>
          </cell>
          <cell r="DV108">
            <v>0.75929319756558911</v>
          </cell>
          <cell r="DY108">
            <v>1.3156597376349366</v>
          </cell>
          <cell r="DZ108">
            <v>1.1665169531833932</v>
          </cell>
          <cell r="EA108">
            <v>1.5359485652752265</v>
          </cell>
          <cell r="EB108">
            <v>0.65187003082914174</v>
          </cell>
          <cell r="EE108">
            <v>1.2148975730688936</v>
          </cell>
          <cell r="EF108">
            <v>1.1186559592495067</v>
          </cell>
          <cell r="EG108">
            <v>1.5016481829039414</v>
          </cell>
          <cell r="EH108">
            <v>0.71894150767544673</v>
          </cell>
          <cell r="EK108">
            <v>1.2007007274380543</v>
          </cell>
          <cell r="EL108">
            <v>1.2060656457544321</v>
          </cell>
          <cell r="EM108">
            <v>1.4366403261526073</v>
          </cell>
          <cell r="EN108">
            <v>0.72806689877330555</v>
          </cell>
          <cell r="EQ108">
            <v>1.152886868460697</v>
          </cell>
          <cell r="ER108">
            <v>1.1727617609817862</v>
          </cell>
          <cell r="ES108">
            <v>1.4684931506849315</v>
          </cell>
          <cell r="ET108">
            <v>0.74998470699248376</v>
          </cell>
        </row>
        <row r="109">
          <cell r="A109" t="str">
            <v>Inventory Growth</v>
          </cell>
          <cell r="K109">
            <v>0.21876528507326198</v>
          </cell>
          <cell r="L109">
            <v>0.19692510517846418</v>
          </cell>
          <cell r="M109">
            <v>0.28682847340782236</v>
          </cell>
          <cell r="N109">
            <v>0.26289117226118064</v>
          </cell>
          <cell r="O109">
            <v>0.19437749803147653</v>
          </cell>
          <cell r="P109">
            <v>0.35774555268391151</v>
          </cell>
          <cell r="Q109">
            <v>-1.2296280998847053E-2</v>
          </cell>
          <cell r="R109">
            <v>0.21156758909514073</v>
          </cell>
          <cell r="S109">
            <v>0.14925240513883842</v>
          </cell>
          <cell r="T109">
            <v>0.1974957169620799</v>
          </cell>
          <cell r="U109">
            <v>4.3421039124146077E-2</v>
          </cell>
          <cell r="V109">
            <v>0.11338300611060004</v>
          </cell>
          <cell r="W109">
            <v>0.10445361514752793</v>
          </cell>
          <cell r="X109">
            <v>9.0334830037761327E-2</v>
          </cell>
          <cell r="Y109">
            <v>8.4507551350373467E-2</v>
          </cell>
          <cell r="Z109">
            <v>7.6506912936243898E-2</v>
          </cell>
          <cell r="AA109">
            <v>7.2490989381682303E-2</v>
          </cell>
          <cell r="AB109">
            <v>6.8943058637671806E-2</v>
          </cell>
          <cell r="AC109">
            <v>6.5786403908218993E-2</v>
          </cell>
          <cell r="AX109" t="str">
            <v>Inventory Growth</v>
          </cell>
          <cell r="DS109">
            <v>0.25115749619311378</v>
          </cell>
          <cell r="DT109">
            <v>0.24559286499744792</v>
          </cell>
          <cell r="DU109">
            <v>0.2212378720643815</v>
          </cell>
          <cell r="DV109">
            <v>0.35774555268391151</v>
          </cell>
          <cell r="DY109">
            <v>0.27625876161226359</v>
          </cell>
          <cell r="DZ109">
            <v>0.18037718154122007</v>
          </cell>
          <cell r="EA109">
            <v>0.16668390773350872</v>
          </cell>
          <cell r="EB109">
            <v>-1.2296280998847053E-2</v>
          </cell>
          <cell r="EE109">
            <v>2.828140374979693E-2</v>
          </cell>
          <cell r="EF109">
            <v>3.4628542204136581E-2</v>
          </cell>
          <cell r="EG109">
            <v>8.8892206456444578E-2</v>
          </cell>
          <cell r="EH109">
            <v>0.21156758909514073</v>
          </cell>
          <cell r="EK109">
            <v>0.13454981889651751</v>
          </cell>
          <cell r="EL109">
            <v>0.2370882529788112</v>
          </cell>
          <cell r="EM109">
            <v>8.1038181330642889E-2</v>
          </cell>
          <cell r="EN109">
            <v>0.14925240513883842</v>
          </cell>
          <cell r="EQ109">
            <v>0.11129459998400182</v>
          </cell>
          <cell r="ER109">
            <v>9.5942759647954512E-2</v>
          </cell>
          <cell r="ES109">
            <v>0.14916188952851184</v>
          </cell>
          <cell r="ET109">
            <v>0.1974957169620799</v>
          </cell>
        </row>
        <row r="110">
          <cell r="A110" t="str">
            <v>Inventory/Store</v>
          </cell>
          <cell r="K110">
            <v>2.8340109890109888</v>
          </cell>
          <cell r="L110">
            <v>2.898413145539906</v>
          </cell>
          <cell r="M110">
            <v>3.0673320463320461</v>
          </cell>
          <cell r="N110">
            <v>3.1352812499999998</v>
          </cell>
          <cell r="O110">
            <v>3.1369293193717276</v>
          </cell>
          <cell r="P110">
            <v>3.5601663019693657</v>
          </cell>
          <cell r="Q110">
            <v>2.9649261992619929</v>
          </cell>
          <cell r="R110">
            <v>3.0564788069073785</v>
          </cell>
          <cell r="S110">
            <v>3.0567868852459021</v>
          </cell>
          <cell r="T110">
            <v>3.2796549527679404</v>
          </cell>
          <cell r="U110">
            <v>2.9838034361451222</v>
          </cell>
          <cell r="V110">
            <v>3.0017576942117215</v>
          </cell>
          <cell r="W110">
            <v>3.0237188357469633</v>
          </cell>
          <cell r="X110">
            <v>3.0303448664247652</v>
          </cell>
          <cell r="Y110">
            <v>3.040625466687386</v>
          </cell>
          <cell r="Z110">
            <v>3.0561040818984599</v>
          </cell>
          <cell r="AA110">
            <v>3.0737304109512151</v>
          </cell>
          <cell r="AB110">
            <v>3.0932037827443248</v>
          </cell>
          <cell r="AC110">
            <v>3.114291518731426</v>
          </cell>
          <cell r="AX110" t="str">
            <v>Inventory/Store</v>
          </cell>
          <cell r="DM110">
            <v>3.2037542372881354</v>
          </cell>
          <cell r="DN110">
            <v>3.2984519774011303</v>
          </cell>
          <cell r="DO110">
            <v>4.4551204188481677</v>
          </cell>
          <cell r="DP110">
            <v>3.1369293193717276</v>
          </cell>
          <cell r="DS110">
            <v>3.3785095238095235</v>
          </cell>
          <cell r="DT110">
            <v>3.4629023809523813</v>
          </cell>
          <cell r="DU110">
            <v>4.5478577680525163</v>
          </cell>
          <cell r="DV110">
            <v>3.5601663019693657</v>
          </cell>
          <cell r="DY110">
            <v>3.6808495934959349</v>
          </cell>
          <cell r="DZ110">
            <v>3.4893556910569106</v>
          </cell>
          <cell r="EA110">
            <v>4.4738044280442804</v>
          </cell>
          <cell r="EB110">
            <v>2.9649261992619929</v>
          </cell>
          <cell r="EE110">
            <v>3.1616213921901526</v>
          </cell>
          <cell r="EF110">
            <v>3.0156400679117148</v>
          </cell>
          <cell r="EG110">
            <v>4.1449733124018842</v>
          </cell>
          <cell r="EH110">
            <v>3.0564788069073785</v>
          </cell>
          <cell r="EK110">
            <v>3.1580762331838566</v>
          </cell>
          <cell r="EL110">
            <v>3.2795985074626866</v>
          </cell>
          <cell r="EM110">
            <v>3.8993401639344261</v>
          </cell>
          <cell r="EN110">
            <v>3.0567868852459021</v>
          </cell>
          <cell r="EQ110">
            <v>3.1347009345794392</v>
          </cell>
          <cell r="ER110">
            <v>3.2151522029372495</v>
          </cell>
          <cell r="ES110">
            <v>4.0295728710483463</v>
          </cell>
          <cell r="ET110">
            <v>3.2796549527679404</v>
          </cell>
        </row>
        <row r="111">
          <cell r="A111" t="str">
            <v>Y/Y Growth</v>
          </cell>
          <cell r="L111">
            <v>2.2724737758124336E-2</v>
          </cell>
          <cell r="M111">
            <v>5.8279787011066286E-2</v>
          </cell>
          <cell r="N111">
            <v>2.2152542548893095E-2</v>
          </cell>
          <cell r="O111">
            <v>5.2565280123673119E-4</v>
          </cell>
          <cell r="P111">
            <v>0.13492079020843395</v>
          </cell>
          <cell r="Q111">
            <v>-0.16719446571304997</v>
          </cell>
          <cell r="R111">
            <v>3.0878545195551332E-2</v>
          </cell>
          <cell r="S111">
            <v>1.0079518229511031E-4</v>
          </cell>
          <cell r="T111">
            <v>7.2909259261006554E-2</v>
          </cell>
          <cell r="U111">
            <v>-9.0208122770088162E-2</v>
          </cell>
          <cell r="V111">
            <v>6.0172388868198201E-3</v>
          </cell>
          <cell r="W111">
            <v>7.3160940263730101E-3</v>
          </cell>
          <cell r="X111">
            <v>2.1913514575058191E-3</v>
          </cell>
          <cell r="Y111">
            <v>3.3925512493730992E-3</v>
          </cell>
          <cell r="Z111">
            <v>5.0906023713395143E-3</v>
          </cell>
          <cell r="AA111">
            <v>5.7675813978841362E-3</v>
          </cell>
          <cell r="AB111">
            <v>6.3354195682643333E-3</v>
          </cell>
          <cell r="AC111">
            <v>6.8174415487076701E-3</v>
          </cell>
          <cell r="AX111" t="str">
            <v>Y/Y Growth</v>
          </cell>
          <cell r="DS111">
            <v>5.4547032505624538E-2</v>
          </cell>
          <cell r="DT111">
            <v>4.9856843354991742E-2</v>
          </cell>
          <cell r="DU111">
            <v>2.0815901813115323E-2</v>
          </cell>
          <cell r="DV111">
            <v>0.13492079020843395</v>
          </cell>
          <cell r="DY111">
            <v>8.9489186742176319E-2</v>
          </cell>
          <cell r="DZ111">
            <v>7.6390574132367828E-3</v>
          </cell>
          <cell r="EA111">
            <v>-1.6283125767133866E-2</v>
          </cell>
          <cell r="EB111">
            <v>-0.16719446571304997</v>
          </cell>
          <cell r="EE111">
            <v>-0.14106205323446497</v>
          </cell>
          <cell r="EF111">
            <v>-0.135760199041706</v>
          </cell>
          <cell r="EG111">
            <v>-7.3501450707389226E-2</v>
          </cell>
          <cell r="EH111">
            <v>3.0878545195551332E-2</v>
          </cell>
          <cell r="EK111">
            <v>-1.1213104184623068E-3</v>
          </cell>
          <cell r="EL111">
            <v>8.7529822394805556E-2</v>
          </cell>
          <cell r="EM111">
            <v>-5.926048974368936E-2</v>
          </cell>
          <cell r="EN111">
            <v>1.0079518229511031E-4</v>
          </cell>
          <cell r="EQ111">
            <v>-7.4017524842493465E-3</v>
          </cell>
          <cell r="ER111">
            <v>-1.9650668939746874E-2</v>
          </cell>
          <cell r="ES111">
            <v>3.3398652499841308E-2</v>
          </cell>
          <cell r="ET111">
            <v>7.2909259261006554E-2</v>
          </cell>
        </row>
        <row r="112">
          <cell r="A112" t="str">
            <v>Inventory/Sq Ft</v>
          </cell>
          <cell r="K112">
            <v>42.04626972740315</v>
          </cell>
          <cell r="L112">
            <v>40.855138640725293</v>
          </cell>
          <cell r="M112">
            <v>42.554938653510852</v>
          </cell>
          <cell r="N112">
            <v>42.514900279890078</v>
          </cell>
          <cell r="O112">
            <v>41.934035554311308</v>
          </cell>
          <cell r="P112">
            <v>47.149737734372742</v>
          </cell>
          <cell r="Q112">
            <v>38.772166863705451</v>
          </cell>
          <cell r="R112">
            <v>39.571916639543218</v>
          </cell>
          <cell r="S112">
            <v>39.393124533876865</v>
          </cell>
          <cell r="T112">
            <v>42.148714786563382</v>
          </cell>
          <cell r="U112">
            <v>38.208929914010547</v>
          </cell>
          <cell r="V112">
            <v>38.348478895401804</v>
          </cell>
          <cell r="W112">
            <v>38.554347959497349</v>
          </cell>
          <cell r="X112">
            <v>38.576303871150479</v>
          </cell>
          <cell r="Y112">
            <v>38.653978710693295</v>
          </cell>
          <cell r="Z112">
            <v>38.80698263113711</v>
          </cell>
          <cell r="AA112">
            <v>38.992343215386512</v>
          </cell>
          <cell r="AB112">
            <v>39.205267836802541</v>
          </cell>
          <cell r="AC112">
            <v>39.442056897160612</v>
          </cell>
          <cell r="AX112" t="str">
            <v>Inventory/Sq Ft (MM)</v>
          </cell>
          <cell r="DM112">
            <v>4.324775015253203E-2</v>
          </cell>
          <cell r="DN112">
            <v>4.4294677743636435E-2</v>
          </cell>
          <cell r="DO112">
            <v>5.9964624220429162E-2</v>
          </cell>
          <cell r="DP112">
            <v>4.1934035554311314E-2</v>
          </cell>
          <cell r="DS112">
            <v>4.4908503971896066E-2</v>
          </cell>
          <cell r="DT112">
            <v>4.600553552223699E-2</v>
          </cell>
          <cell r="DU112">
            <v>6.0260104378080603E-2</v>
          </cell>
          <cell r="DV112">
            <v>4.714973773437274E-2</v>
          </cell>
          <cell r="DY112">
            <v>4.719588903436716E-2</v>
          </cell>
          <cell r="DZ112">
            <v>4.4651462439736909E-2</v>
          </cell>
          <cell r="EA112">
            <v>5.8503679397785127E-2</v>
          </cell>
          <cell r="EB112">
            <v>3.8772166863705458E-2</v>
          </cell>
          <cell r="EE112">
            <v>4.1241888689566582E-2</v>
          </cell>
          <cell r="EF112">
            <v>3.9209977924944815E-2</v>
          </cell>
          <cell r="EG112">
            <v>5.3664519013841179E-2</v>
          </cell>
          <cell r="EH112">
            <v>3.9571916639543223E-2</v>
          </cell>
          <cell r="EK112">
            <v>4.0847456644046175E-2</v>
          </cell>
          <cell r="EL112">
            <v>4.2394146360286315E-2</v>
          </cell>
          <cell r="EM112">
            <v>5.0041497922474094E-2</v>
          </cell>
          <cell r="EN112">
            <v>3.9515549668874175E-2</v>
          </cell>
          <cell r="EQ112">
            <v>4.0578828206014522E-2</v>
          </cell>
          <cell r="ER112">
            <v>4.1620273072934665E-2</v>
          </cell>
          <cell r="ES112">
            <v>5.1801521115498322E-2</v>
          </cell>
          <cell r="ET112">
            <v>4.2148714786563388E-2</v>
          </cell>
        </row>
        <row r="113">
          <cell r="A113" t="str">
            <v>Y/Y Growth</v>
          </cell>
          <cell r="L113">
            <v>-2.8329054976821144E-2</v>
          </cell>
          <cell r="M113">
            <v>4.1605537744795695E-2</v>
          </cell>
          <cell r="N113">
            <v>-9.4086314979258123E-4</v>
          </cell>
          <cell r="O113">
            <v>-1.36626152655831E-2</v>
          </cell>
          <cell r="P113">
            <v>0.12437873224260199</v>
          </cell>
          <cell r="Q113">
            <v>-0.17768011601387845</v>
          </cell>
          <cell r="R113">
            <v>2.0626904311257688E-2</v>
          </cell>
          <cell r="S113">
            <v>-4.5181563302822969E-3</v>
          </cell>
          <cell r="T113">
            <v>6.9951045653075639E-2</v>
          </cell>
          <cell r="U113">
            <v>-9.3473428371505185E-2</v>
          </cell>
          <cell r="V113">
            <v>3.6522609166316222E-3</v>
          </cell>
          <cell r="W113">
            <v>5.3683762700749149E-3</v>
          </cell>
          <cell r="X113">
            <v>5.6947952215913311E-4</v>
          </cell>
          <cell r="Y113">
            <v>2.0135376318648479E-3</v>
          </cell>
          <cell r="Z113">
            <v>3.9582968053295531E-3</v>
          </cell>
          <cell r="AA113">
            <v>4.7764750486083418E-3</v>
          </cell>
          <cell r="AB113">
            <v>5.4606777602430601E-3</v>
          </cell>
          <cell r="AC113">
            <v>6.0397256140103384E-3</v>
          </cell>
          <cell r="AX113" t="str">
            <v>Y/Y Growth</v>
          </cell>
          <cell r="DS113">
            <v>3.8400929840434861E-2</v>
          </cell>
          <cell r="DT113">
            <v>3.8624454804761399E-2</v>
          </cell>
          <cell r="DU113">
            <v>4.9275745740564592E-3</v>
          </cell>
          <cell r="DV113">
            <v>0.12437873224260176</v>
          </cell>
          <cell r="DY113">
            <v>5.0934341164037722E-2</v>
          </cell>
          <cell r="DZ113">
            <v>-2.9432829487346823E-2</v>
          </cell>
          <cell r="EA113">
            <v>-2.914739359353602E-2</v>
          </cell>
          <cell r="EB113">
            <v>-0.17768011601387823</v>
          </cell>
          <cell r="EE113">
            <v>-0.1261550627950877</v>
          </cell>
          <cell r="EF113">
            <v>-0.12186576245147851</v>
          </cell>
          <cell r="EG113">
            <v>-8.2715487876257487E-2</v>
          </cell>
          <cell r="EH113">
            <v>2.0626904311257688E-2</v>
          </cell>
          <cell r="EK113">
            <v>-9.5638696008650825E-3</v>
          </cell>
          <cell r="EL113">
            <v>8.120811599120481E-2</v>
          </cell>
          <cell r="EM113">
            <v>-6.7512411514070059E-2</v>
          </cell>
          <cell r="EN113">
            <v>-1.4244185133232001E-3</v>
          </cell>
          <cell r="EQ113">
            <v>-6.5763810063510508E-3</v>
          </cell>
          <cell r="ER113">
            <v>-1.825424861194036E-2</v>
          </cell>
          <cell r="ES113">
            <v>3.5171273165142125E-2</v>
          </cell>
          <cell r="ET113">
            <v>6.6636175878968418E-2</v>
          </cell>
        </row>
        <row r="116">
          <cell r="A116" t="str">
            <v>Other Measures</v>
          </cell>
        </row>
        <row r="117">
          <cell r="A117" t="str">
            <v>Return on Avg Equity</v>
          </cell>
          <cell r="E117">
            <v>1.6635791033716272</v>
          </cell>
          <cell r="F117">
            <v>0.22936187660501928</v>
          </cell>
          <cell r="G117">
            <v>0.236906451702146</v>
          </cell>
          <cell r="H117">
            <v>0.22961555347764659</v>
          </cell>
          <cell r="I117">
            <v>0.19508448953178376</v>
          </cell>
          <cell r="J117">
            <v>0.22144591970656607</v>
          </cell>
          <cell r="K117">
            <v>0.19189138551594048</v>
          </cell>
          <cell r="L117">
            <v>0.16819783326194573</v>
          </cell>
          <cell r="M117">
            <v>0.18173060111323219</v>
          </cell>
          <cell r="N117">
            <v>0.18690263884395225</v>
          </cell>
          <cell r="O117">
            <v>0.19489972557315779</v>
          </cell>
          <cell r="P117">
            <v>0.20163015603039861</v>
          </cell>
          <cell r="Q117">
            <v>0.15165266265870822</v>
          </cell>
          <cell r="R117">
            <v>0.15323060456806173</v>
          </cell>
          <cell r="S117">
            <v>0.15319474162941965</v>
          </cell>
          <cell r="T117">
            <v>0.18913202480276536</v>
          </cell>
          <cell r="U117">
            <v>0.21654448833257076</v>
          </cell>
          <cell r="V117">
            <v>0.22255843137354567</v>
          </cell>
          <cell r="W117">
            <v>0.22359538532559545</v>
          </cell>
          <cell r="X117">
            <v>0.21497830423193531</v>
          </cell>
          <cell r="Y117">
            <v>0.20708865013076214</v>
          </cell>
          <cell r="Z117">
            <v>0.19898980968986954</v>
          </cell>
          <cell r="AA117">
            <v>0.19167643605732429</v>
          </cell>
          <cell r="AB117">
            <v>0.18517440800697985</v>
          </cell>
          <cell r="AC117">
            <v>0.17933449306516719</v>
          </cell>
          <cell r="AX117" t="str">
            <v>Return on Avg Equity</v>
          </cell>
          <cell r="DG117">
            <v>5.5250128467445765E-2</v>
          </cell>
          <cell r="DH117">
            <v>3.3839172546254466E-2</v>
          </cell>
          <cell r="DI117">
            <v>3.7966107605940623E-2</v>
          </cell>
          <cell r="DM117">
            <v>6.2251121289067089E-2</v>
          </cell>
          <cell r="DN117">
            <v>3.5775961050748227E-2</v>
          </cell>
          <cell r="DO117">
            <v>3.9021965065361902E-2</v>
          </cell>
          <cell r="DP117">
            <v>8.7100748086757371E-2</v>
          </cell>
          <cell r="DQ117">
            <v>0.17434547321314078</v>
          </cell>
          <cell r="DS117">
            <v>7.024064976489218E-2</v>
          </cell>
          <cell r="DT117">
            <v>4.0618604582449216E-2</v>
          </cell>
          <cell r="DU117">
            <v>4.1293968594257692E-2</v>
          </cell>
          <cell r="DV117">
            <v>8.2126841901184786E-2</v>
          </cell>
          <cell r="DW117">
            <v>0.20163015603039861</v>
          </cell>
          <cell r="DY117">
            <v>2.98188426350714E-2</v>
          </cell>
          <cell r="DZ117">
            <v>2.9318126890891666E-2</v>
          </cell>
          <cell r="EA117">
            <v>3.0215747316577245E-2</v>
          </cell>
          <cell r="EB117">
            <v>6.054329445298029E-2</v>
          </cell>
          <cell r="EC117">
            <v>0.15165266265870822</v>
          </cell>
          <cell r="EE117">
            <v>2.4267438305342798E-2</v>
          </cell>
          <cell r="EF117">
            <v>3.3210584274000948E-2</v>
          </cell>
          <cell r="EG117">
            <v>2.92516049561642E-2</v>
          </cell>
          <cell r="EH117">
            <v>6.5526535727836024E-2</v>
          </cell>
          <cell r="EI117">
            <v>0.15323060456806173</v>
          </cell>
        </row>
        <row r="118">
          <cell r="A118" t="str">
            <v>Return on Avg Total Assets</v>
          </cell>
          <cell r="E118">
            <v>0.11576176166426569</v>
          </cell>
          <cell r="F118">
            <v>6.6940346731395844E-2</v>
          </cell>
          <cell r="G118">
            <v>0.12178789407065713</v>
          </cell>
          <cell r="H118">
            <v>0.12147453116384087</v>
          </cell>
          <cell r="I118">
            <v>9.9275642541004114E-2</v>
          </cell>
          <cell r="J118">
            <v>0.10662991824479233</v>
          </cell>
          <cell r="K118">
            <v>0.10294880798449754</v>
          </cell>
          <cell r="L118">
            <v>0.10011874925890719</v>
          </cell>
          <cell r="M118">
            <v>0.10671206916594642</v>
          </cell>
          <cell r="N118">
            <v>0.10734989152447007</v>
          </cell>
          <cell r="O118">
            <v>0.11080657360580226</v>
          </cell>
          <cell r="P118">
            <v>0.1130196531051632</v>
          </cell>
          <cell r="Q118">
            <v>8.9318815625695686E-2</v>
          </cell>
          <cell r="R118">
            <v>9.5911171257594643E-2</v>
          </cell>
          <cell r="S118">
            <v>9.8281217578879282E-2</v>
          </cell>
          <cell r="T118">
            <v>0.11548392069758373</v>
          </cell>
          <cell r="U118">
            <v>0.12613373080465806</v>
          </cell>
          <cell r="V118">
            <v>0.13371648138663833</v>
          </cell>
          <cell r="W118">
            <v>0.13765843312120013</v>
          </cell>
          <cell r="X118">
            <v>0.13558552759246742</v>
          </cell>
          <cell r="Y118">
            <v>0.1334205838159625</v>
          </cell>
          <cell r="Z118">
            <v>0.13072137008258486</v>
          </cell>
          <cell r="AA118">
            <v>0.12807020686476367</v>
          </cell>
          <cell r="AB118">
            <v>0.12555574014375975</v>
          </cell>
          <cell r="AC118">
            <v>0.1231648361085574</v>
          </cell>
          <cell r="AX118" t="str">
            <v>Return on Avg Total Assets</v>
          </cell>
          <cell r="CE118">
            <v>0.41705128266446023</v>
          </cell>
          <cell r="CK118">
            <v>0.46113176785892618</v>
          </cell>
          <cell r="DG118">
            <v>3.0368749047974285E-2</v>
          </cell>
          <cell r="DH118">
            <v>1.8852929675378959E-2</v>
          </cell>
          <cell r="DI118">
            <v>2.0565869080700606E-2</v>
          </cell>
          <cell r="DM118">
            <v>3.4635614447697888E-2</v>
          </cell>
          <cell r="DN118">
            <v>2.0117896174040771E-2</v>
          </cell>
          <cell r="DO118">
            <v>2.116162250273582E-2</v>
          </cell>
          <cell r="DP118">
            <v>4.7300273243182825E-2</v>
          </cell>
          <cell r="DQ118">
            <v>9.8724333821464755E-2</v>
          </cell>
          <cell r="DS118">
            <v>4.0726086868657058E-2</v>
          </cell>
          <cell r="DT118">
            <v>2.3636803069972328E-2</v>
          </cell>
          <cell r="DU118">
            <v>2.2912003081614282E-2</v>
          </cell>
          <cell r="DV118">
            <v>4.4602808845776915E-2</v>
          </cell>
          <cell r="DW118">
            <v>0.1130196531051632</v>
          </cell>
          <cell r="DY118">
            <v>1.7011834183076287E-2</v>
          </cell>
          <cell r="DZ118">
            <v>1.755494777353241E-2</v>
          </cell>
          <cell r="EA118">
            <v>1.7537485628600278E-2</v>
          </cell>
          <cell r="EB118">
            <v>3.5427638265902645E-2</v>
          </cell>
          <cell r="EC118">
            <v>8.9318815625695686E-2</v>
          </cell>
          <cell r="EE118">
            <v>1.5061536025613437E-2</v>
          </cell>
          <cell r="EF118">
            <v>2.061976320123509E-2</v>
          </cell>
          <cell r="EG118">
            <v>1.7260486399696108E-2</v>
          </cell>
          <cell r="EH118">
            <v>3.9083837584359842E-2</v>
          </cell>
          <cell r="EI118">
            <v>9.5911171257594643E-2</v>
          </cell>
        </row>
        <row r="119">
          <cell r="A119" t="str">
            <v>Total Debt/Capital</v>
          </cell>
          <cell r="E119">
            <v>0.89725358159523216</v>
          </cell>
          <cell r="F119">
            <v>0.3167768565094361</v>
          </cell>
          <cell r="G119">
            <v>0.16733384931611137</v>
          </cell>
          <cell r="H119">
            <v>0.24767381665128635</v>
          </cell>
          <cell r="I119">
            <v>0.3153648747121473</v>
          </cell>
          <cell r="J119">
            <v>0.37741483339649773</v>
          </cell>
          <cell r="K119">
            <v>0.2464188831351081</v>
          </cell>
          <cell r="L119">
            <v>0.21179495452893934</v>
          </cell>
          <cell r="M119">
            <v>0.23109596571300839</v>
          </cell>
          <cell r="N119">
            <v>0.27120148708528108</v>
          </cell>
          <cell r="O119">
            <v>0.28484973012191911</v>
          </cell>
          <cell r="P119">
            <v>0.28708904391144024</v>
          </cell>
          <cell r="Q119">
            <v>0.20784794990883157</v>
          </cell>
          <cell r="R119">
            <v>0.18025411334641414</v>
          </cell>
          <cell r="S119">
            <v>0.16228137339811399</v>
          </cell>
          <cell r="T119">
            <v>0.14556537580219076</v>
          </cell>
          <cell r="U119">
            <v>0.13044476227043145</v>
          </cell>
          <cell r="V119">
            <v>0.10863303680605318</v>
          </cell>
          <cell r="W119">
            <v>9.7036019291827411E-2</v>
          </cell>
          <cell r="X119">
            <v>8.7345361811994385E-2</v>
          </cell>
          <cell r="Y119">
            <v>7.9159624346631943E-2</v>
          </cell>
          <cell r="Z119">
            <v>7.1886085000268288E-2</v>
          </cell>
          <cell r="AA119">
            <v>6.5973630255320645E-2</v>
          </cell>
          <cell r="AB119">
            <v>6.0627476558813467E-2</v>
          </cell>
          <cell r="AC119">
            <v>5.6188872329673213E-2</v>
          </cell>
          <cell r="AX119" t="str">
            <v>Total Debt/Capital</v>
          </cell>
          <cell r="CE119">
            <v>261.59500000000003</v>
          </cell>
          <cell r="CK119">
            <v>397.11099999999999</v>
          </cell>
          <cell r="DG119">
            <v>0.22909230930615146</v>
          </cell>
          <cell r="DH119">
            <v>0.30279564484418164</v>
          </cell>
          <cell r="DI119">
            <v>0.29528022294910816</v>
          </cell>
          <cell r="DM119">
            <v>0.32304790768440789</v>
          </cell>
          <cell r="DN119">
            <v>0.3123983302394604</v>
          </cell>
          <cell r="DO119">
            <v>0.30386730499339348</v>
          </cell>
          <cell r="DP119">
            <v>0.28484973012191911</v>
          </cell>
          <cell r="DQ119">
            <v>0.28484973012191911</v>
          </cell>
          <cell r="DS119">
            <v>0.27274233739420778</v>
          </cell>
          <cell r="DT119">
            <v>0.26333584508474167</v>
          </cell>
          <cell r="DU119">
            <v>0.27889320121062827</v>
          </cell>
          <cell r="DV119">
            <v>0.28708904391144024</v>
          </cell>
          <cell r="DW119">
            <v>0.28708904391144024</v>
          </cell>
          <cell r="DY119">
            <v>0.27977089051877435</v>
          </cell>
          <cell r="DZ119">
            <v>0.22106709584528217</v>
          </cell>
          <cell r="EA119">
            <v>0.2305841109353223</v>
          </cell>
          <cell r="EB119">
            <v>0.20784794990883157</v>
          </cell>
          <cell r="EC119">
            <v>0.20784794990883157</v>
          </cell>
          <cell r="EE119">
            <v>0.20073826867351657</v>
          </cell>
          <cell r="EF119">
            <v>0.19534627484730877</v>
          </cell>
          <cell r="EG119">
            <v>0.19082105754953599</v>
          </cell>
          <cell r="EH119">
            <v>0.18025411334641414</v>
          </cell>
          <cell r="EI119">
            <v>0.18025411334641414</v>
          </cell>
        </row>
        <row r="120">
          <cell r="A120" t="str">
            <v>Total Debt</v>
          </cell>
          <cell r="E120">
            <v>212.126</v>
          </cell>
          <cell r="F120">
            <v>96.162999999999997</v>
          </cell>
          <cell r="G120">
            <v>52.753</v>
          </cell>
          <cell r="H120">
            <v>110.039</v>
          </cell>
          <cell r="I120">
            <v>189.12400000000002</v>
          </cell>
          <cell r="J120">
            <v>313.69400000000002</v>
          </cell>
          <cell r="K120">
            <v>312.21100000000001</v>
          </cell>
          <cell r="L120">
            <v>312.44499999999999</v>
          </cell>
          <cell r="M120">
            <v>506.58199999999999</v>
          </cell>
          <cell r="N120">
            <v>819.649</v>
          </cell>
          <cell r="O120">
            <v>1111.838</v>
          </cell>
          <cell r="P120">
            <v>1414.248</v>
          </cell>
          <cell r="Q120">
            <v>1088.502</v>
          </cell>
          <cell r="R120">
            <v>1106.905</v>
          </cell>
          <cell r="S120">
            <v>1154.0450000000001</v>
          </cell>
          <cell r="T120">
            <v>891.31400000000008</v>
          </cell>
          <cell r="U120">
            <v>891.31400000000008</v>
          </cell>
          <cell r="V120">
            <v>816.31400000000008</v>
          </cell>
          <cell r="W120">
            <v>816.31400000000008</v>
          </cell>
          <cell r="X120">
            <v>816.31400000000008</v>
          </cell>
          <cell r="Y120">
            <v>816.31400000000008</v>
          </cell>
          <cell r="Z120">
            <v>816.31400000000008</v>
          </cell>
          <cell r="AA120">
            <v>816.31400000000008</v>
          </cell>
          <cell r="AB120">
            <v>816.31400000000008</v>
          </cell>
          <cell r="AC120">
            <v>816.31400000000008</v>
          </cell>
          <cell r="AX120" t="str">
            <v>Total Debt</v>
          </cell>
          <cell r="DG120">
            <v>537.24299999999994</v>
          </cell>
          <cell r="DH120">
            <v>821.18299999999999</v>
          </cell>
          <cell r="DI120">
            <v>841.70100000000002</v>
          </cell>
          <cell r="DM120">
            <v>1106.002</v>
          </cell>
          <cell r="DN120">
            <v>1107.508</v>
          </cell>
          <cell r="DO120">
            <v>1109.865</v>
          </cell>
          <cell r="DP120">
            <v>1111.838</v>
          </cell>
          <cell r="DQ120">
            <v>1111.838</v>
          </cell>
          <cell r="DS120">
            <v>1104.3910000000001</v>
          </cell>
          <cell r="DT120">
            <v>1100.836</v>
          </cell>
          <cell r="DU120">
            <v>1248.056</v>
          </cell>
          <cell r="DV120">
            <v>1414.248</v>
          </cell>
          <cell r="DW120">
            <v>1414.248</v>
          </cell>
          <cell r="DY120">
            <v>1422.7550000000001</v>
          </cell>
          <cell r="DZ120">
            <v>1076.614</v>
          </cell>
          <cell r="EA120">
            <v>1180.248</v>
          </cell>
          <cell r="EB120">
            <v>1088.502</v>
          </cell>
          <cell r="EC120">
            <v>1088.502</v>
          </cell>
          <cell r="EE120">
            <v>1091.423</v>
          </cell>
          <cell r="EF120">
            <v>1094.2640000000001</v>
          </cell>
          <cell r="EG120">
            <v>1107.663</v>
          </cell>
          <cell r="EH120">
            <v>1106.905</v>
          </cell>
          <cell r="EI120">
            <v>1106.905</v>
          </cell>
        </row>
        <row r="121">
          <cell r="A121" t="str">
            <v>Net Debt</v>
          </cell>
          <cell r="H121">
            <v>79.63300000000001</v>
          </cell>
          <cell r="I121">
            <v>186.30500000000004</v>
          </cell>
          <cell r="J121">
            <v>304.78800000000001</v>
          </cell>
          <cell r="K121">
            <v>265.97966600000007</v>
          </cell>
          <cell r="L121">
            <v>311.27008000000058</v>
          </cell>
          <cell r="M121">
            <v>494.98908000000085</v>
          </cell>
          <cell r="N121">
            <v>676.03907999999967</v>
          </cell>
          <cell r="O121">
            <v>994.12707999999918</v>
          </cell>
          <cell r="P121">
            <v>1313.1750799999991</v>
          </cell>
          <cell r="Q121">
            <v>975.74307999999996</v>
          </cell>
          <cell r="R121">
            <v>990.05519199999901</v>
          </cell>
          <cell r="S121">
            <v>1027.110412396011</v>
          </cell>
          <cell r="T121">
            <v>745.81401765503949</v>
          </cell>
          <cell r="U121">
            <v>661.02306818993077</v>
          </cell>
          <cell r="V121">
            <v>551.27135891817636</v>
          </cell>
          <cell r="W121">
            <v>433.14867386650678</v>
          </cell>
          <cell r="X121">
            <v>314.38915055414134</v>
          </cell>
          <cell r="Y121">
            <v>198.36451064635196</v>
          </cell>
          <cell r="Z121">
            <v>26.815759371358013</v>
          </cell>
          <cell r="AA121">
            <v>-97.624697675167795</v>
          </cell>
          <cell r="AB121">
            <v>-279.0349105762964</v>
          </cell>
          <cell r="AC121">
            <v>-421.57005866676354</v>
          </cell>
          <cell r="AX121" t="str">
            <v>Net Debt</v>
          </cell>
          <cell r="CE121">
            <v>0.4157985889209847</v>
          </cell>
          <cell r="CK121">
            <v>0.46023860674319356</v>
          </cell>
          <cell r="DG121">
            <v>533.60399999999993</v>
          </cell>
          <cell r="DH121">
            <v>817.25800000000004</v>
          </cell>
          <cell r="DI121">
            <v>837.55200000000002</v>
          </cell>
          <cell r="DM121">
            <v>1050.8950799999998</v>
          </cell>
          <cell r="DN121">
            <v>1039.4160799999997</v>
          </cell>
          <cell r="DO121">
            <v>1037.4520799999998</v>
          </cell>
          <cell r="DP121">
            <v>994.12707999999952</v>
          </cell>
          <cell r="DQ121">
            <v>994.12707999999918</v>
          </cell>
          <cell r="DS121">
            <v>996.05907999999931</v>
          </cell>
          <cell r="DT121">
            <v>1010.0440799999992</v>
          </cell>
          <cell r="DU121">
            <v>1153.013079999999</v>
          </cell>
          <cell r="DV121">
            <v>1314.9400799999985</v>
          </cell>
          <cell r="DW121">
            <v>1314.9400799999985</v>
          </cell>
          <cell r="DY121">
            <v>1321.3660799999993</v>
          </cell>
          <cell r="DZ121">
            <v>964.53707999999961</v>
          </cell>
          <cell r="EA121">
            <v>1071.9770799999999</v>
          </cell>
          <cell r="EB121">
            <v>975.74307999999996</v>
          </cell>
          <cell r="EC121">
            <v>975.74307999999996</v>
          </cell>
          <cell r="EE121">
            <v>991.62068000000022</v>
          </cell>
          <cell r="EF121">
            <v>988.99268000000029</v>
          </cell>
          <cell r="EG121">
            <v>995.81210999999985</v>
          </cell>
          <cell r="EH121">
            <v>990.05519199999969</v>
          </cell>
          <cell r="EI121">
            <v>990.05519199999901</v>
          </cell>
        </row>
        <row r="122">
          <cell r="A122" t="str">
            <v>Long-term Debt/Capital</v>
          </cell>
          <cell r="E122">
            <v>0.89681669894994398</v>
          </cell>
          <cell r="F122">
            <v>0.31436694214876032</v>
          </cell>
          <cell r="G122">
            <v>0.16494727298754594</v>
          </cell>
          <cell r="H122">
            <v>0.24553075652103257</v>
          </cell>
          <cell r="I122">
            <v>0.31373417531097797</v>
          </cell>
          <cell r="J122">
            <v>0.37616666385373393</v>
          </cell>
          <cell r="K122">
            <v>0.24531991514036303</v>
          </cell>
          <cell r="L122">
            <v>0.21097502800790666</v>
          </cell>
          <cell r="M122">
            <v>0.22700935933842575</v>
          </cell>
          <cell r="N122">
            <v>0.26718423539118746</v>
          </cell>
          <cell r="O122">
            <v>0.28182892673868087</v>
          </cell>
          <cell r="P122">
            <v>0.23164586788766101</v>
          </cell>
          <cell r="Q122">
            <v>0.2059482643446757</v>
          </cell>
          <cell r="R122">
            <v>0.17979143729880329</v>
          </cell>
          <cell r="S122">
            <v>0.1493699812178069</v>
          </cell>
          <cell r="T122">
            <v>0.14556537580219076</v>
          </cell>
          <cell r="U122">
            <v>0.12079430991327902</v>
          </cell>
          <cell r="V122">
            <v>0.10863303680605318</v>
          </cell>
          <cell r="W122">
            <v>9.7036019291827411E-2</v>
          </cell>
          <cell r="X122">
            <v>8.7345361811994385E-2</v>
          </cell>
          <cell r="Y122">
            <v>7.9159624346631943E-2</v>
          </cell>
          <cell r="Z122">
            <v>7.1886085000268288E-2</v>
          </cell>
          <cell r="AA122">
            <v>6.5973630255320645E-2</v>
          </cell>
          <cell r="AB122">
            <v>6.0627476558813467E-2</v>
          </cell>
          <cell r="AC122">
            <v>5.6188872329673213E-2</v>
          </cell>
          <cell r="AX122" t="str">
            <v>Long-term Debt/Capital</v>
          </cell>
          <cell r="DG122">
            <v>0.22360012110774938</v>
          </cell>
          <cell r="DH122">
            <v>0.29850468295234689</v>
          </cell>
          <cell r="DI122">
            <v>0.29115499446527732</v>
          </cell>
          <cell r="DM122">
            <v>0.31975601387581565</v>
          </cell>
          <cell r="DN122">
            <v>0.30921092342173206</v>
          </cell>
          <cell r="DO122">
            <v>0.30073556671033974</v>
          </cell>
          <cell r="DP122">
            <v>0.28182892673868087</v>
          </cell>
          <cell r="DQ122">
            <v>0.28182892673868087</v>
          </cell>
          <cell r="DS122">
            <v>0.26976510284298294</v>
          </cell>
          <cell r="DT122">
            <v>0.26136732411351887</v>
          </cell>
          <cell r="DU122">
            <v>0.27709750810723149</v>
          </cell>
          <cell r="DV122">
            <v>0.23164586788766101</v>
          </cell>
          <cell r="DW122">
            <v>0.23164586788766101</v>
          </cell>
          <cell r="DY122">
            <v>0.22524246379172122</v>
          </cell>
          <cell r="DZ122">
            <v>0.2190723145693442</v>
          </cell>
          <cell r="EA122">
            <v>0.22868374115215273</v>
          </cell>
          <cell r="EB122">
            <v>0.2059482643446757</v>
          </cell>
          <cell r="EC122">
            <v>0.2059482643446757</v>
          </cell>
          <cell r="EE122">
            <v>0.20033233442854029</v>
          </cell>
          <cell r="EF122">
            <v>0.19493768329755201</v>
          </cell>
          <cell r="EG122">
            <v>0.19034961054694075</v>
          </cell>
          <cell r="EH122">
            <v>0.17979143729880329</v>
          </cell>
          <cell r="EI122">
            <v>0.17979143729880329</v>
          </cell>
        </row>
        <row r="123">
          <cell r="A123" t="str">
            <v>Book Value/Share</v>
          </cell>
          <cell r="E123">
            <v>0.11402084115659032</v>
          </cell>
          <cell r="F123">
            <v>0.79384836793434999</v>
          </cell>
          <cell r="G123">
            <v>0.89576792880347245</v>
          </cell>
          <cell r="H123">
            <v>1.13830975554935</v>
          </cell>
          <cell r="I123">
            <v>1.3949383689167332</v>
          </cell>
          <cell r="J123">
            <v>1.7277829716193656</v>
          </cell>
          <cell r="K123">
            <v>3.0586693832570893</v>
          </cell>
          <cell r="L123">
            <v>3.5748556566010588</v>
          </cell>
          <cell r="M123">
            <v>5.0485928064794399</v>
          </cell>
          <cell r="N123">
            <v>6.5007584969364993</v>
          </cell>
          <cell r="O123">
            <v>8.1401500211785187</v>
          </cell>
          <cell r="P123">
            <v>10.184982740657443</v>
          </cell>
          <cell r="Q123">
            <v>12.068460034676564</v>
          </cell>
          <cell r="R123">
            <v>14.605540149728681</v>
          </cell>
          <cell r="S123">
            <v>17.192001569904015</v>
          </cell>
          <cell r="T123">
            <v>15.690394724964632</v>
          </cell>
          <cell r="U123">
            <v>18.911939848742616</v>
          </cell>
          <cell r="V123">
            <v>21.895512411598069</v>
          </cell>
          <cell r="W123">
            <v>25.571195646137625</v>
          </cell>
          <cell r="X123">
            <v>29.602940163154805</v>
          </cell>
          <cell r="Y123">
            <v>34.044524450641241</v>
          </cell>
          <cell r="Z123">
            <v>39.062350712454759</v>
          </cell>
          <cell r="AA123">
            <v>44.340503701314702</v>
          </cell>
          <cell r="AB123">
            <v>50.295707693227513</v>
          </cell>
          <cell r="AC123">
            <v>56.562608532579993</v>
          </cell>
          <cell r="AX123" t="str">
            <v>Book Value/Share</v>
          </cell>
          <cell r="CK123">
            <v>1.5699385631351745</v>
          </cell>
          <cell r="DG123">
            <v>5.3748621240185157</v>
          </cell>
          <cell r="DH123">
            <v>5.5780873402896392</v>
          </cell>
          <cell r="DI123">
            <v>5.9136190619176734</v>
          </cell>
          <cell r="DM123">
            <v>6.7937838202273539</v>
          </cell>
          <cell r="DN123">
            <v>7.1252345681899234</v>
          </cell>
          <cell r="DO123">
            <v>7.4281636731211957</v>
          </cell>
          <cell r="DP123">
            <v>8.0648270402547091</v>
          </cell>
          <cell r="DQ123">
            <v>8.1401500211785187</v>
          </cell>
          <cell r="DS123">
            <v>8.5951257242093888</v>
          </cell>
          <cell r="DT123">
            <v>8.972550733505237</v>
          </cell>
          <cell r="DU123">
            <v>9.3059181119256191</v>
          </cell>
          <cell r="DV123">
            <v>10.130812301496869</v>
          </cell>
          <cell r="DW123">
            <v>10.130812301496869</v>
          </cell>
          <cell r="DY123">
            <v>10.683115208824928</v>
          </cell>
          <cell r="DZ123">
            <v>11.037137038114635</v>
          </cell>
          <cell r="EA123">
            <v>11.433590654004824</v>
          </cell>
          <cell r="EB123">
            <v>12.059689300519189</v>
          </cell>
          <cell r="EC123">
            <v>12.068460034676564</v>
          </cell>
          <cell r="EE123">
            <v>12.63783887534971</v>
          </cell>
          <cell r="EF123">
            <v>13.095480759453215</v>
          </cell>
          <cell r="EG123">
            <v>13.618766236778622</v>
          </cell>
          <cell r="EH123">
            <v>14.562390432714839</v>
          </cell>
          <cell r="EI123">
            <v>14.605540149728681</v>
          </cell>
        </row>
        <row r="124">
          <cell r="A124" t="str">
            <v>Cash Flow/Share</v>
          </cell>
          <cell r="E124">
            <v>0.10406496432594863</v>
          </cell>
          <cell r="F124">
            <v>0.23522949966317577</v>
          </cell>
          <cell r="G124">
            <v>0.22107982310065297</v>
          </cell>
          <cell r="H124">
            <v>0.32521676349791157</v>
          </cell>
          <cell r="I124">
            <v>9.2871315385347819E-2</v>
          </cell>
          <cell r="J124">
            <v>0.34799666110183597</v>
          </cell>
          <cell r="K124">
            <v>-0.16095050551647275</v>
          </cell>
          <cell r="L124">
            <v>0.69769845603290692</v>
          </cell>
          <cell r="M124">
            <v>0.47380008147225056</v>
          </cell>
          <cell r="N124">
            <v>1.1601136859999797</v>
          </cell>
          <cell r="O124">
            <v>1.5537522426992454</v>
          </cell>
          <cell r="P124">
            <v>1.9418714333048404</v>
          </cell>
          <cell r="Q124">
            <v>2.1628751294552955</v>
          </cell>
          <cell r="R124">
            <v>2.7192761725978123</v>
          </cell>
          <cell r="S124">
            <v>2.544323179759747</v>
          </cell>
          <cell r="T124">
            <v>10.782178510288167</v>
          </cell>
          <cell r="U124">
            <v>5.4569026099449003</v>
          </cell>
          <cell r="V124">
            <v>6.0893161631012838</v>
          </cell>
          <cell r="W124">
            <v>7.1477502395112626</v>
          </cell>
          <cell r="X124">
            <v>8.1277404013122183</v>
          </cell>
          <cell r="Y124">
            <v>9.1757892225678628</v>
          </cell>
          <cell r="Z124">
            <v>10.314644347022623</v>
          </cell>
          <cell r="AA124">
            <v>11.534212651006538</v>
          </cell>
          <cell r="AB124">
            <v>12.868575873920305</v>
          </cell>
          <cell r="AC124">
            <v>14.324726263598523</v>
          </cell>
          <cell r="AX124" t="str">
            <v>Cash Flow/Share</v>
          </cell>
          <cell r="CK124">
            <v>0</v>
          </cell>
          <cell r="DG124">
            <v>0</v>
          </cell>
          <cell r="DH124">
            <v>0</v>
          </cell>
          <cell r="DI124">
            <v>0</v>
          </cell>
          <cell r="DM124">
            <v>-0.31946227670588806</v>
          </cell>
          <cell r="DN124">
            <v>0.45251930620429193</v>
          </cell>
          <cell r="DO124">
            <v>-0.48394353359120273</v>
          </cell>
          <cell r="DP124">
            <v>1.8855458062353923</v>
          </cell>
          <cell r="DQ124">
            <v>1.5537522426992454</v>
          </cell>
          <cell r="DS124">
            <v>-0.13286049939436392</v>
          </cell>
          <cell r="DT124">
            <v>0.64064216307562305</v>
          </cell>
          <cell r="DU124">
            <v>-0.80782141271058805</v>
          </cell>
          <cell r="DV124">
            <v>2.2286727226047662</v>
          </cell>
          <cell r="DW124">
            <v>2.2286727226047662</v>
          </cell>
          <cell r="DY124">
            <v>-0.5786837860620051</v>
          </cell>
          <cell r="DZ124">
            <v>1.3041751527494898</v>
          </cell>
          <cell r="EA124">
            <v>-0.4828986752678936</v>
          </cell>
          <cell r="EB124">
            <v>1.9185344100837789</v>
          </cell>
          <cell r="EC124">
            <v>2.1628751294552955</v>
          </cell>
          <cell r="EE124">
            <v>3.6207969568833195E-2</v>
          </cell>
          <cell r="EF124">
            <v>1.6309127093653311</v>
          </cell>
          <cell r="EG124">
            <v>-0.94265642396548466</v>
          </cell>
          <cell r="EH124">
            <v>1.9918332031543811</v>
          </cell>
          <cell r="EI124">
            <v>2.7192761725978123</v>
          </cell>
        </row>
        <row r="125">
          <cell r="A125" t="str">
            <v>Capital Spending/Assets</v>
          </cell>
          <cell r="E125">
            <v>0</v>
          </cell>
          <cell r="F125">
            <v>0</v>
          </cell>
          <cell r="G125">
            <v>-8.774957915148417E-3</v>
          </cell>
          <cell r="H125">
            <v>-1.4346026150756242E-3</v>
          </cell>
          <cell r="I125">
            <v>-1.9593420983969921E-3</v>
          </cell>
          <cell r="J125">
            <v>-6.6998451551744719E-4</v>
          </cell>
          <cell r="K125">
            <v>-1.8190551889011734E-4</v>
          </cell>
          <cell r="L125">
            <v>-6.6732262621410621E-4</v>
          </cell>
          <cell r="M125">
            <v>-1.4924543566286585E-3</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X125" t="str">
            <v>Capital Spending/Assets</v>
          </cell>
          <cell r="CK125">
            <v>0</v>
          </cell>
          <cell r="DG125">
            <v>0</v>
          </cell>
          <cell r="DH125">
            <v>0</v>
          </cell>
          <cell r="DI125">
            <v>0</v>
          </cell>
          <cell r="DM125">
            <v>0</v>
          </cell>
          <cell r="DN125">
            <v>0</v>
          </cell>
          <cell r="DO125">
            <v>0</v>
          </cell>
          <cell r="DP125">
            <v>0</v>
          </cell>
          <cell r="DQ125">
            <v>0</v>
          </cell>
          <cell r="DS125">
            <v>0</v>
          </cell>
          <cell r="DT125">
            <v>0</v>
          </cell>
          <cell r="DU125">
            <v>0</v>
          </cell>
          <cell r="DV125">
            <v>0</v>
          </cell>
          <cell r="DW125">
            <v>0</v>
          </cell>
          <cell r="DY125">
            <v>0</v>
          </cell>
          <cell r="DZ125">
            <v>0</v>
          </cell>
          <cell r="EA125">
            <v>0</v>
          </cell>
          <cell r="EB125">
            <v>0</v>
          </cell>
          <cell r="EC125">
            <v>0</v>
          </cell>
          <cell r="EE125">
            <v>0</v>
          </cell>
          <cell r="EF125">
            <v>0</v>
          </cell>
          <cell r="EG125">
            <v>0</v>
          </cell>
          <cell r="EH125">
            <v>0</v>
          </cell>
          <cell r="EI125">
            <v>0</v>
          </cell>
        </row>
        <row r="126">
          <cell r="A126" t="str">
            <v>PPE(t)/Sales(t+1)</v>
          </cell>
          <cell r="M126">
            <v>0.2199141770423588</v>
          </cell>
          <cell r="N126">
            <v>0.23054234370272009</v>
          </cell>
          <cell r="O126">
            <v>0.24116499842603639</v>
          </cell>
          <cell r="P126">
            <v>0.26641363130895324</v>
          </cell>
          <cell r="Q126">
            <v>0.28344338372917854</v>
          </cell>
          <cell r="R126">
            <v>0.29755898285356142</v>
          </cell>
          <cell r="S126">
            <v>0.29443983152338798</v>
          </cell>
          <cell r="T126">
            <v>0.30668375833553269</v>
          </cell>
          <cell r="U126">
            <v>0.30415850745185685</v>
          </cell>
          <cell r="V126">
            <v>0.30397379257634671</v>
          </cell>
          <cell r="W126">
            <v>0.30812403548184664</v>
          </cell>
          <cell r="X126">
            <v>0.31264881127794469</v>
          </cell>
          <cell r="Y126">
            <v>0.31813947683288279</v>
          </cell>
          <cell r="Z126">
            <v>0.32327378406087809</v>
          </cell>
          <cell r="AA126">
            <v>0.32793807850216444</v>
          </cell>
          <cell r="AB126" t="str">
            <v>NM</v>
          </cell>
          <cell r="AC126" t="str">
            <v>NM</v>
          </cell>
          <cell r="AX126" t="str">
            <v>PPE(t)/Sales(t+1)</v>
          </cell>
          <cell r="CK126">
            <v>1.4748151739487587</v>
          </cell>
          <cell r="DG126">
            <v>1.1786100047793531</v>
          </cell>
          <cell r="DH126">
            <v>1.065239446366782</v>
          </cell>
          <cell r="DI126">
            <v>0.73126669965363678</v>
          </cell>
          <cell r="DM126">
            <v>1.1998588204248584</v>
          </cell>
          <cell r="DN126">
            <v>1.0845481513293409</v>
          </cell>
          <cell r="DO126">
            <v>0.74424271345716164</v>
          </cell>
          <cell r="DP126">
            <v>0.29371050521015413</v>
          </cell>
          <cell r="DS126">
            <v>1.2108299079036371</v>
          </cell>
          <cell r="DT126">
            <v>1.1315615377437716</v>
          </cell>
          <cell r="DU126">
            <v>0.80659433488255239</v>
          </cell>
          <cell r="DV126">
            <v>0.30035129376959296</v>
          </cell>
          <cell r="DW126">
            <v>0.30035129376959296</v>
          </cell>
          <cell r="DY126">
            <v>1.2789847853649705</v>
          </cell>
          <cell r="DZ126">
            <v>1.2449707602339182</v>
          </cell>
          <cell r="EA126">
            <v>0.88072433251916127</v>
          </cell>
          <cell r="EB126">
            <v>0.322549667412105</v>
          </cell>
          <cell r="EE126">
            <v>1.377266503863245</v>
          </cell>
          <cell r="EF126">
            <v>1.3330952294179816</v>
          </cell>
          <cell r="EG126">
            <v>0.94032093559222285</v>
          </cell>
          <cell r="EH126">
            <v>0.34082960848496241</v>
          </cell>
        </row>
        <row r="127">
          <cell r="A127" t="str">
            <v>Inventory (% of COGS)</v>
          </cell>
          <cell r="E127">
            <v>0.21764809235733987</v>
          </cell>
          <cell r="F127">
            <v>0.22004914615458948</v>
          </cell>
          <cell r="G127">
            <v>0.21921309830171393</v>
          </cell>
          <cell r="H127">
            <v>0.23876127531409114</v>
          </cell>
          <cell r="I127">
            <v>0.24715462585963052</v>
          </cell>
          <cell r="J127">
            <v>0.26393723985585971</v>
          </cell>
          <cell r="K127">
            <v>0.25202766983246527</v>
          </cell>
          <cell r="L127">
            <v>0.25177658143007925</v>
          </cell>
          <cell r="M127">
            <v>0.26355033036721065</v>
          </cell>
          <cell r="N127">
            <v>0.24746495732525034</v>
          </cell>
          <cell r="O127">
            <v>0.24349557878172862</v>
          </cell>
          <cell r="P127">
            <v>0.2719217157684064</v>
          </cell>
          <cell r="Q127">
            <v>0.23316632407302751</v>
          </cell>
          <cell r="R127">
            <v>0.2566192941238496</v>
          </cell>
          <cell r="S127">
            <v>0.25892982780966489</v>
          </cell>
          <cell r="T127">
            <v>0.27075626563554489</v>
          </cell>
          <cell r="U127">
            <v>0.2484291699949345</v>
          </cell>
          <cell r="V127">
            <v>0.24842916999493453</v>
          </cell>
          <cell r="W127">
            <v>0.2484291699949345</v>
          </cell>
          <cell r="X127">
            <v>0.24842916999493447</v>
          </cell>
          <cell r="Y127">
            <v>0.2484291699949345</v>
          </cell>
          <cell r="Z127">
            <v>0.2484291699949345</v>
          </cell>
          <cell r="AA127">
            <v>0.2484291699949345</v>
          </cell>
          <cell r="AB127">
            <v>0.24842916999493453</v>
          </cell>
          <cell r="AC127">
            <v>0.2484291699949345</v>
          </cell>
          <cell r="AX127" t="str">
            <v>Inventory (% of COGS)</v>
          </cell>
          <cell r="CK127">
            <v>2.8650701592751422</v>
          </cell>
          <cell r="DG127">
            <v>1.2417162149676242</v>
          </cell>
          <cell r="DH127">
            <v>1.2352073454703301</v>
          </cell>
          <cell r="DI127">
            <v>1.3986855118155115</v>
          </cell>
          <cell r="DM127">
            <v>1.1743517207887348</v>
          </cell>
          <cell r="DN127">
            <v>1.1950228022630325</v>
          </cell>
          <cell r="DO127">
            <v>1.4799700154618647</v>
          </cell>
          <cell r="DP127">
            <v>0.65535081545116014</v>
          </cell>
          <cell r="DQ127">
            <v>0.24349557878172862</v>
          </cell>
          <cell r="DS127">
            <v>1.1711784136060575</v>
          </cell>
          <cell r="DT127">
            <v>1.1801517364492049</v>
          </cell>
          <cell r="DU127">
            <v>1.4882713927676334</v>
          </cell>
          <cell r="DV127">
            <v>0.75929319756558911</v>
          </cell>
          <cell r="DW127">
            <v>0.75929319756558911</v>
          </cell>
          <cell r="DY127">
            <v>1.3156597376349366</v>
          </cell>
          <cell r="DZ127">
            <v>1.1665169531833932</v>
          </cell>
          <cell r="EA127">
            <v>1.5359485652752265</v>
          </cell>
          <cell r="EB127">
            <v>0.65187003082914174</v>
          </cell>
          <cell r="EC127">
            <v>0.23316632407302751</v>
          </cell>
          <cell r="EE127">
            <v>1.2148975730688936</v>
          </cell>
          <cell r="EF127">
            <v>1.1186559592495067</v>
          </cell>
          <cell r="EG127">
            <v>1.5016481829039414</v>
          </cell>
          <cell r="EH127">
            <v>0.71894150767544673</v>
          </cell>
          <cell r="EI127">
            <v>0.2566192941238496</v>
          </cell>
        </row>
        <row r="128">
          <cell r="A128" t="str">
            <v>Inventory Turnover</v>
          </cell>
          <cell r="E128">
            <v>4.5945727764899313</v>
          </cell>
          <cell r="F128">
            <v>4.9206575640241841</v>
          </cell>
          <cell r="G128">
            <v>4.9669073302350046</v>
          </cell>
          <cell r="H128">
            <v>4.7375414827739579</v>
          </cell>
          <cell r="I128">
            <v>4.5612230353815217</v>
          </cell>
          <cell r="J128">
            <v>4.3130302394516988</v>
          </cell>
          <cell r="K128">
            <v>4.3590362908507698</v>
          </cell>
          <cell r="L128">
            <v>4.3277920790855946</v>
          </cell>
          <cell r="M128">
            <v>4.2702519689389655</v>
          </cell>
          <cell r="N128">
            <v>4.510436222589723</v>
          </cell>
          <cell r="O128">
            <v>4.4706347256105463</v>
          </cell>
          <cell r="P128">
            <v>4.2355280123937149</v>
          </cell>
          <cell r="Q128">
            <v>4.2622528359739347</v>
          </cell>
          <cell r="R128">
            <v>4.2696091438102828</v>
          </cell>
          <cell r="S128">
            <v>4.1302459407175691</v>
          </cell>
          <cell r="T128">
            <v>4.0252921990617692</v>
          </cell>
          <cell r="U128">
            <v>4.1108263923166737</v>
          </cell>
          <cell r="V128">
            <v>4.2412491404602495</v>
          </cell>
          <cell r="W128">
            <v>4.2250857793007279</v>
          </cell>
          <cell r="X128">
            <v>4.1992471470583075</v>
          </cell>
          <cell r="Y128">
            <v>4.1884806638826833</v>
          </cell>
          <cell r="Z128">
            <v>4.1736002436427961</v>
          </cell>
          <cell r="AA128">
            <v>4.1660877033874177</v>
          </cell>
          <cell r="AB128">
            <v>4.159426367208674</v>
          </cell>
          <cell r="AC128">
            <v>4.1534804270194581</v>
          </cell>
          <cell r="AX128" t="str">
            <v>Inventory Turnover</v>
          </cell>
          <cell r="DG128">
            <v>0.80533699080838161</v>
          </cell>
          <cell r="DH128">
            <v>0.81477625755994632</v>
          </cell>
          <cell r="DI128">
            <v>0.81237824285577087</v>
          </cell>
          <cell r="DM128">
            <v>0.85153364388001729</v>
          </cell>
          <cell r="DN128">
            <v>0.8489912810992879</v>
          </cell>
          <cell r="DO128">
            <v>0.80147955677419269</v>
          </cell>
          <cell r="DP128">
            <v>1.260961539058322</v>
          </cell>
          <cell r="DQ128">
            <v>4.1068507485978136</v>
          </cell>
          <cell r="DS128">
            <v>0.8538408737580816</v>
          </cell>
          <cell r="DT128">
            <v>0.85780121271263632</v>
          </cell>
          <cell r="DU128">
            <v>0.7905932704746107</v>
          </cell>
          <cell r="DV128">
            <v>1.1565801714108208</v>
          </cell>
          <cell r="DW128">
            <v>1.1565801714108208</v>
          </cell>
          <cell r="DY128">
            <v>0.76007494293138844</v>
          </cell>
          <cell r="DZ128">
            <v>0.83435830464878236</v>
          </cell>
          <cell r="EA128">
            <v>0.76236881468720152</v>
          </cell>
          <cell r="EB128">
            <v>1.2228805454249623</v>
          </cell>
          <cell r="EC128">
            <v>4.2887839999004349</v>
          </cell>
          <cell r="EE128">
            <v>0.88366576011368658</v>
          </cell>
          <cell r="EF128">
            <v>0.872804499331713</v>
          </cell>
          <cell r="EG128">
            <v>0.79623055047367186</v>
          </cell>
          <cell r="EH128">
            <v>1.1806950673867669</v>
          </cell>
          <cell r="EI128">
            <v>3.8968231263132536</v>
          </cell>
        </row>
        <row r="129">
          <cell r="A129" t="str">
            <v>Payables (% of Sales)</v>
          </cell>
          <cell r="E129">
            <v>4.7820774456039904E-2</v>
          </cell>
          <cell r="F129">
            <v>4.9351054286068542E-2</v>
          </cell>
          <cell r="G129">
            <v>4.3033637476201342E-2</v>
          </cell>
          <cell r="H129">
            <v>6.3280998648735612E-2</v>
          </cell>
          <cell r="I129">
            <v>3.5733036155227091E-2</v>
          </cell>
          <cell r="J129">
            <v>5.2982206405693948E-2</v>
          </cell>
          <cell r="K129">
            <v>4.9240151577538395E-2</v>
          </cell>
          <cell r="L129">
            <v>5.783360947388435E-2</v>
          </cell>
          <cell r="M129">
            <v>7.2434814284899215E-2</v>
          </cell>
          <cell r="N129">
            <v>6.5007477000097527E-2</v>
          </cell>
          <cell r="O129">
            <v>6.3946139262024138E-2</v>
          </cell>
          <cell r="P129">
            <v>7.617611156315586E-2</v>
          </cell>
          <cell r="Q129">
            <v>5.1798690033372591E-2</v>
          </cell>
          <cell r="R129">
            <v>6.0223319972309342E-2</v>
          </cell>
          <cell r="S129">
            <v>6.1927967050185793E-2</v>
          </cell>
          <cell r="T129">
            <v>6.2521596648244762E-2</v>
          </cell>
          <cell r="U129">
            <v>5.8061133491577717E-2</v>
          </cell>
          <cell r="V129">
            <v>5.787070296155726E-2</v>
          </cell>
          <cell r="W129">
            <v>5.7689340552013968E-2</v>
          </cell>
          <cell r="X129">
            <v>5.7689340552013968E-2</v>
          </cell>
          <cell r="Y129">
            <v>5.7689340552013968E-2</v>
          </cell>
          <cell r="Z129">
            <v>5.7689340552013975E-2</v>
          </cell>
          <cell r="AA129">
            <v>5.7689340552013968E-2</v>
          </cell>
          <cell r="AB129">
            <v>5.7689340552013968E-2</v>
          </cell>
          <cell r="AC129">
            <v>5.7689340552013961E-2</v>
          </cell>
          <cell r="AX129" t="str">
            <v>Payables (% of Sales)</v>
          </cell>
          <cell r="DG129">
            <v>0.3758932204769268</v>
          </cell>
          <cell r="DH129">
            <v>0.26184005097976737</v>
          </cell>
          <cell r="DI129">
            <v>0.33606782006920416</v>
          </cell>
          <cell r="DM129">
            <v>0.26023919908620574</v>
          </cell>
          <cell r="DN129">
            <v>0.26212561023881781</v>
          </cell>
          <cell r="DO129">
            <v>0.38529754945902678</v>
          </cell>
          <cell r="DP129">
            <v>0.17578371632038761</v>
          </cell>
          <cell r="DQ129">
            <v>6.3946139262024138E-2</v>
          </cell>
          <cell r="DS129">
            <v>0.31066987436514298</v>
          </cell>
          <cell r="DT129">
            <v>0.30747801654612622</v>
          </cell>
          <cell r="DU129">
            <v>0.40376411309135019</v>
          </cell>
          <cell r="DV129">
            <v>0.21817234015827158</v>
          </cell>
          <cell r="DW129">
            <v>0.21817234015827158</v>
          </cell>
          <cell r="DY129">
            <v>0.28728479010246971</v>
          </cell>
          <cell r="DZ129">
            <v>0.31781017931534145</v>
          </cell>
          <cell r="EA129">
            <v>0.46703884711779442</v>
          </cell>
          <cell r="EB129">
            <v>0.14952665712119939</v>
          </cell>
          <cell r="EC129">
            <v>5.1798690033372591E-2</v>
          </cell>
          <cell r="EE129">
            <v>0.31360768002688849</v>
          </cell>
          <cell r="EF129">
            <v>0.31574802834380877</v>
          </cell>
          <cell r="EG129">
            <v>0.49071977841758085</v>
          </cell>
          <cell r="EH129">
            <v>0.17276460636967658</v>
          </cell>
          <cell r="EI129">
            <v>6.0223319972309342E-2</v>
          </cell>
        </row>
        <row r="130">
          <cell r="A130" t="str">
            <v>Payables (% of Inventory)</v>
          </cell>
          <cell r="E130">
            <v>0.32956607392814558</v>
          </cell>
          <cell r="F130">
            <v>0.33959861226999255</v>
          </cell>
          <cell r="G130">
            <v>0.29501388677422574</v>
          </cell>
          <cell r="H130">
            <v>0.39660679286676398</v>
          </cell>
          <cell r="I130">
            <v>0.2148130804651526</v>
          </cell>
          <cell r="J130">
            <v>0.29902151902024304</v>
          </cell>
          <cell r="K130">
            <v>0.29213245700769697</v>
          </cell>
          <cell r="L130">
            <v>0.34489651128511312</v>
          </cell>
          <cell r="M130">
            <v>0.41549319708624577</v>
          </cell>
          <cell r="N130">
            <v>0.39862751547409025</v>
          </cell>
          <cell r="O130">
            <v>0.39962213356009768</v>
          </cell>
          <cell r="P130">
            <v>0.42701272775102089</v>
          </cell>
          <cell r="Q130">
            <v>0.33142645567178391</v>
          </cell>
          <cell r="R130">
            <v>0.36192261130973807</v>
          </cell>
          <cell r="S130">
            <v>0.37092548695726785</v>
          </cell>
          <cell r="T130">
            <v>0.36008543433894669</v>
          </cell>
          <cell r="U130">
            <v>0.36501834616883044</v>
          </cell>
          <cell r="V130">
            <v>0.36501834616883039</v>
          </cell>
          <cell r="W130">
            <v>0.36501834616883039</v>
          </cell>
          <cell r="X130">
            <v>0.36501834616883044</v>
          </cell>
          <cell r="Y130">
            <v>0.36501834616883039</v>
          </cell>
          <cell r="Z130">
            <v>0.36501834616883044</v>
          </cell>
          <cell r="AA130">
            <v>0.36501834616883039</v>
          </cell>
          <cell r="AB130">
            <v>0.36501834616883039</v>
          </cell>
          <cell r="AC130">
            <v>0.36501834616883044</v>
          </cell>
          <cell r="AX130" t="str">
            <v>Payables (% of Inventory)</v>
          </cell>
          <cell r="DG130">
            <v>0.46441754743371749</v>
          </cell>
          <cell r="DH130">
            <v>0.32631881986221134</v>
          </cell>
          <cell r="DI130">
            <v>0.36645658073065229</v>
          </cell>
          <cell r="DM130">
            <v>0.34150788843244467</v>
          </cell>
          <cell r="DN130">
            <v>0.34028117966654448</v>
          </cell>
          <cell r="DO130">
            <v>0.39853959441926928</v>
          </cell>
          <cell r="DP130">
            <v>0.39962213356009768</v>
          </cell>
          <cell r="DQ130">
            <v>0.39962213356009768</v>
          </cell>
          <cell r="DS130">
            <v>0.40952688350878874</v>
          </cell>
          <cell r="DT130">
            <v>0.40630794839726375</v>
          </cell>
          <cell r="DU130">
            <v>0.41639726497338536</v>
          </cell>
          <cell r="DV130">
            <v>0.42701272775102089</v>
          </cell>
          <cell r="DW130">
            <v>0.42701272775102089</v>
          </cell>
          <cell r="DY130">
            <v>0.335941684548349</v>
          </cell>
          <cell r="DZ130">
            <v>0.40882288353139018</v>
          </cell>
          <cell r="EA130">
            <v>0.46110610268384794</v>
          </cell>
          <cell r="EB130">
            <v>0.33142645567178391</v>
          </cell>
          <cell r="EC130">
            <v>0.33142645567178391</v>
          </cell>
          <cell r="EE130">
            <v>0.4008436280840621</v>
          </cell>
          <cell r="EF130">
            <v>0.44403877465077368</v>
          </cell>
          <cell r="EG130">
            <v>0.50996535305194624</v>
          </cell>
          <cell r="EH130">
            <v>0.36192261130973807</v>
          </cell>
          <cell r="EI130">
            <v>0.36192261130973807</v>
          </cell>
        </row>
        <row r="131">
          <cell r="A131" t="str">
            <v>Days Payable Outstanding</v>
          </cell>
          <cell r="E131">
            <v>17.454582676454564</v>
          </cell>
          <cell r="F131">
            <v>16.410517880195759</v>
          </cell>
          <cell r="G131">
            <v>15.419357976206705</v>
          </cell>
          <cell r="H131">
            <v>18.147365034425071</v>
          </cell>
          <cell r="I131">
            <v>15.841656847568299</v>
          </cell>
          <cell r="J131">
            <v>14.926872514130206</v>
          </cell>
          <cell r="K131">
            <v>16.533509374252471</v>
          </cell>
          <cell r="L131">
            <v>18.023715267403649</v>
          </cell>
          <cell r="M131">
            <v>21.746710540752868</v>
          </cell>
          <cell r="N131">
            <v>21.655537450017881</v>
          </cell>
          <cell r="O131">
            <v>21.416774474317517</v>
          </cell>
          <cell r="P131">
            <v>23.484489578014372</v>
          </cell>
          <cell r="Q131">
            <v>21.784553564672727</v>
          </cell>
          <cell r="R131">
            <v>19.297892861110871</v>
          </cell>
          <cell r="S131">
            <v>20.897259032099207</v>
          </cell>
          <cell r="T131">
            <v>21.225412364167521</v>
          </cell>
          <cell r="U131">
            <v>20.614125104917125</v>
          </cell>
          <cell r="V131">
            <v>20.047270447176789</v>
          </cell>
          <cell r="W131">
            <v>20.060895704225793</v>
          </cell>
          <cell r="X131">
            <v>20.184333570205684</v>
          </cell>
          <cell r="Y131">
            <v>20.236217368946537</v>
          </cell>
          <cell r="Z131">
            <v>20.308366928304611</v>
          </cell>
          <cell r="AA131">
            <v>20.34498819865038</v>
          </cell>
          <cell r="AB131">
            <v>20.37757076989438</v>
          </cell>
          <cell r="AC131">
            <v>20.406742405376541</v>
          </cell>
          <cell r="AX131" t="str">
            <v>Days Payable Outstanding</v>
          </cell>
          <cell r="DG131">
            <v>137.20102547407828</v>
          </cell>
          <cell r="DH131">
            <v>114.9273179862992</v>
          </cell>
          <cell r="DI131">
            <v>102.84815916955017</v>
          </cell>
          <cell r="DM131">
            <v>94.987307666465099</v>
          </cell>
          <cell r="DN131">
            <v>94.469936667106481</v>
          </cell>
          <cell r="DO131">
            <v>111.50911667365392</v>
          </cell>
          <cell r="DP131">
            <v>77.518419168930308</v>
          </cell>
          <cell r="DQ131">
            <v>23.340340830638805</v>
          </cell>
          <cell r="DS131">
            <v>113.39450414327719</v>
          </cell>
          <cell r="DT131">
            <v>111.2956579426609</v>
          </cell>
          <cell r="DU131">
            <v>124.00276429971073</v>
          </cell>
          <cell r="DV131">
            <v>89.414684084913944</v>
          </cell>
          <cell r="DW131">
            <v>89.414684084913944</v>
          </cell>
          <cell r="DY131">
            <v>104.85894838740144</v>
          </cell>
          <cell r="DZ131">
            <v>108.2765293877921</v>
          </cell>
          <cell r="EA131">
            <v>138.73834482038427</v>
          </cell>
          <cell r="EB131">
            <v>84.575907521266757</v>
          </cell>
          <cell r="EC131">
            <v>18.906521862180995</v>
          </cell>
          <cell r="EE131">
            <v>98.070019326107058</v>
          </cell>
          <cell r="EF131">
            <v>112.16060290644141</v>
          </cell>
          <cell r="EG131">
            <v>142.01418510149787</v>
          </cell>
          <cell r="EH131">
            <v>91.7775841567166</v>
          </cell>
          <cell r="EI131">
            <v>21.98151178989291</v>
          </cell>
        </row>
        <row r="132">
          <cell r="A132" t="str">
            <v>Prepaid Expense (% of Sales)</v>
          </cell>
          <cell r="E132">
            <v>5.5989176142378001E-4</v>
          </cell>
          <cell r="F132">
            <v>1.4103948011407149E-3</v>
          </cell>
          <cell r="G132">
            <v>2.4430478822067996E-3</v>
          </cell>
          <cell r="H132">
            <v>5.0517984685670165E-3</v>
          </cell>
          <cell r="I132">
            <v>3.6454863218964417E-3</v>
          </cell>
          <cell r="J132">
            <v>1.3835042913962739E-2</v>
          </cell>
          <cell r="K132">
            <v>8.2184345266339109E-2</v>
          </cell>
          <cell r="L132">
            <v>7.8084037265393702E-2</v>
          </cell>
          <cell r="M132">
            <v>0.11717760446611573</v>
          </cell>
          <cell r="N132">
            <v>0.12132017814765447</v>
          </cell>
          <cell r="O132">
            <v>1.2511206965852038E-2</v>
          </cell>
          <cell r="P132">
            <v>1.0987812116000296E-2</v>
          </cell>
          <cell r="Q132">
            <v>1.1740410076002031E-2</v>
          </cell>
          <cell r="R132">
            <v>1.1740410076002031E-2</v>
          </cell>
          <cell r="S132">
            <v>1.1740410076002031E-2</v>
          </cell>
          <cell r="T132">
            <v>1.1740410076002031E-2</v>
          </cell>
          <cell r="U132">
            <v>1.1740410076002031E-2</v>
          </cell>
          <cell r="V132">
            <v>1.1740410076002031E-2</v>
          </cell>
          <cell r="W132">
            <v>1.1740410076002031E-2</v>
          </cell>
          <cell r="X132">
            <v>1.1740410076002031E-2</v>
          </cell>
          <cell r="Y132">
            <v>1.1740410076002031E-2</v>
          </cell>
          <cell r="Z132">
            <v>1.1740410076002031E-2</v>
          </cell>
          <cell r="AA132">
            <v>1.1740410076002031E-2</v>
          </cell>
          <cell r="AB132">
            <v>1.1740410076002031E-2</v>
          </cell>
          <cell r="AC132">
            <v>1.1740410076002031E-2</v>
          </cell>
          <cell r="AX132" t="str">
            <v>Prepaid Expense (% of Sales)</v>
          </cell>
          <cell r="DG132">
            <v>5.4306991128835358E-2</v>
          </cell>
          <cell r="DH132">
            <v>4.6305559980882587E-2</v>
          </cell>
          <cell r="DI132">
            <v>4.0121107266435987E-2</v>
          </cell>
          <cell r="DM132">
            <v>2.7409124504468189E-2</v>
          </cell>
          <cell r="DN132">
            <v>9.3726085235519164E-3</v>
          </cell>
          <cell r="DO132">
            <v>1.3803536350240241E-2</v>
          </cell>
          <cell r="DP132">
            <v>3.4392482196608176E-2</v>
          </cell>
          <cell r="DQ132">
            <v>1.2511206965852038E-2</v>
          </cell>
          <cell r="DS132">
            <v>4.9972199946538357E-2</v>
          </cell>
          <cell r="DT132">
            <v>4.7331286747489466E-2</v>
          </cell>
          <cell r="DU132">
            <v>4.3100214612298217E-2</v>
          </cell>
          <cell r="DV132">
            <v>3.1469664614998109E-2</v>
          </cell>
          <cell r="DW132">
            <v>3.1469664614998109E-2</v>
          </cell>
          <cell r="DY132">
            <v>4.7558199933890537E-2</v>
          </cell>
          <cell r="DZ132">
            <v>4.5476815794240177E-2</v>
          </cell>
          <cell r="EA132">
            <v>4.7408103592314121E-2</v>
          </cell>
          <cell r="EB132">
            <v>3.3890900923664341E-2</v>
          </cell>
          <cell r="EC132">
            <v>1.1740410076002031E-2</v>
          </cell>
          <cell r="EE132">
            <v>5.5033610620956235E-2</v>
          </cell>
          <cell r="EF132">
            <v>4.816245646342928E-2</v>
          </cell>
          <cell r="EG132">
            <v>4.3322278508692004E-2</v>
          </cell>
          <cell r="EH132">
            <v>2.4822615048912641E-2</v>
          </cell>
          <cell r="EI132">
            <v>8.6528156435085081E-3</v>
          </cell>
        </row>
        <row r="133">
          <cell r="A133" t="str">
            <v>Other Accured Liabilities (% of Sales)</v>
          </cell>
          <cell r="E133">
            <v>3.823383702098896E-2</v>
          </cell>
          <cell r="F133">
            <v>3.731574609611471E-2</v>
          </cell>
          <cell r="G133">
            <v>3.2070555835514714E-2</v>
          </cell>
          <cell r="H133">
            <v>3.3693456019561162E-2</v>
          </cell>
          <cell r="I133">
            <v>2.9734601325565296E-2</v>
          </cell>
          <cell r="J133">
            <v>3.3323843416370104E-2</v>
          </cell>
          <cell r="K133">
            <v>3.1105355277828976E-2</v>
          </cell>
          <cell r="L133">
            <v>3.183312056930223E-2</v>
          </cell>
          <cell r="M133">
            <v>3.1552475543013138E-2</v>
          </cell>
          <cell r="N133">
            <v>3.0698449335197161E-2</v>
          </cell>
          <cell r="O133">
            <v>3.466554568075457E-2</v>
          </cell>
          <cell r="P133">
            <v>3.4607463558986681E-2</v>
          </cell>
          <cell r="Q133">
            <v>4.2983559574538033E-2</v>
          </cell>
          <cell r="R133">
            <v>4.8779731127197509E-2</v>
          </cell>
          <cell r="S133">
            <v>4.7875348823327515E-2</v>
          </cell>
          <cell r="T133">
            <v>4.8569527945612735E-2</v>
          </cell>
          <cell r="U133">
            <v>4.8569527945612735E-2</v>
          </cell>
          <cell r="V133">
            <v>4.8569527945612735E-2</v>
          </cell>
          <cell r="W133">
            <v>4.8569527945612742E-2</v>
          </cell>
          <cell r="X133">
            <v>4.8569527945612742E-2</v>
          </cell>
          <cell r="Y133">
            <v>4.8569527945612742E-2</v>
          </cell>
          <cell r="Z133">
            <v>4.8569527945612735E-2</v>
          </cell>
          <cell r="AA133">
            <v>4.8569527945612735E-2</v>
          </cell>
          <cell r="AB133">
            <v>4.8569527945612735E-2</v>
          </cell>
          <cell r="AC133">
            <v>4.8569527945612735E-2</v>
          </cell>
          <cell r="AX133" t="str">
            <v>Other Accured Liabilities (% of Sales)</v>
          </cell>
          <cell r="DG133">
            <v>0.1235679986978107</v>
          </cell>
          <cell r="DH133">
            <v>0.11720248526366098</v>
          </cell>
          <cell r="DI133">
            <v>0.10715640138408306</v>
          </cell>
          <cell r="DM133">
            <v>0.12712289189007592</v>
          </cell>
          <cell r="DN133">
            <v>0.11563266921757488</v>
          </cell>
          <cell r="DO133">
            <v>0.11451157897367904</v>
          </cell>
          <cell r="DP133">
            <v>9.5293297114749279E-2</v>
          </cell>
          <cell r="DQ133">
            <v>3.466554568075457E-2</v>
          </cell>
          <cell r="DS133">
            <v>0</v>
          </cell>
          <cell r="DT133">
            <v>0.12807534210937094</v>
          </cell>
          <cell r="DU133">
            <v>0.12495054586171503</v>
          </cell>
          <cell r="DV133">
            <v>9.9117573169199849E-2</v>
          </cell>
          <cell r="DW133">
            <v>9.9117573169199849E-2</v>
          </cell>
          <cell r="DY133">
            <v>0.13093119894224869</v>
          </cell>
          <cell r="DZ133">
            <v>0.13364834269154141</v>
          </cell>
          <cell r="EA133">
            <v>0.13200459482038429</v>
          </cell>
          <cell r="EB133">
            <v>0.12408012577556923</v>
          </cell>
          <cell r="EC133">
            <v>4.2983559574538033E-2</v>
          </cell>
          <cell r="EE133">
            <v>0.14825308797580036</v>
          </cell>
          <cell r="EF133">
            <v>0.17748748949117257</v>
          </cell>
          <cell r="EG133">
            <v>0.16306170049928934</v>
          </cell>
          <cell r="EH133">
            <v>0.13993600902248263</v>
          </cell>
          <cell r="EI133">
            <v>4.8779731127197509E-2</v>
          </cell>
          <cell r="EK133">
            <v>0.17417237859122064</v>
          </cell>
          <cell r="EL133">
            <v>0.16865759495862331</v>
          </cell>
          <cell r="EM133">
            <v>0.18506635891517603</v>
          </cell>
          <cell r="EN133">
            <v>0.137929663148391</v>
          </cell>
          <cell r="EQ133">
            <v>0.20816843030740725</v>
          </cell>
          <cell r="ER133">
            <v>0.22227107006137209</v>
          </cell>
          <cell r="ES133">
            <v>0.18506635891517603</v>
          </cell>
          <cell r="ET133">
            <v>0.137929663148391</v>
          </cell>
        </row>
        <row r="134">
          <cell r="A134" t="str">
            <v>Other Non-Current Liabilities (% of Sales)</v>
          </cell>
          <cell r="E134">
            <v>8.0050551455772313E-3</v>
          </cell>
          <cell r="F134">
            <v>2.2745009372242119E-2</v>
          </cell>
          <cell r="G134">
            <v>1.8753264417428809E-2</v>
          </cell>
          <cell r="H134">
            <v>1.5306608326362527E-2</v>
          </cell>
          <cell r="I134">
            <v>1.093697826573518E-2</v>
          </cell>
          <cell r="J134">
            <v>7.6876700858279244E-3</v>
          </cell>
          <cell r="K134">
            <v>8.2605575533220652E-3</v>
          </cell>
          <cell r="L134">
            <v>7.7100252600700763E-3</v>
          </cell>
          <cell r="M134">
            <v>7.3013267558777965E-3</v>
          </cell>
          <cell r="N134">
            <v>6.8074835018367402E-3</v>
          </cell>
          <cell r="O134">
            <v>6.4846168452881861E-3</v>
          </cell>
          <cell r="P134">
            <v>7.1115086619532907E-3</v>
          </cell>
          <cell r="Q134">
            <v>1.3008926002816158E-2</v>
          </cell>
          <cell r="R134">
            <v>1.337706291076602E-2</v>
          </cell>
          <cell r="S134">
            <v>1.3829072838787664E-2</v>
          </cell>
          <cell r="T134">
            <v>6.5836672212998285E-2</v>
          </cell>
          <cell r="U134">
            <v>5.6053466417484342E-2</v>
          </cell>
          <cell r="V134">
            <v>5.6253121187806877E-2</v>
          </cell>
          <cell r="W134">
            <v>5.2807054414286549E-2</v>
          </cell>
          <cell r="X134">
            <v>5.0297157205347477E-2</v>
          </cell>
          <cell r="Y134">
            <v>4.8097731485580955E-2</v>
          </cell>
          <cell r="Z134">
            <v>4.6277070719382161E-2</v>
          </cell>
          <cell r="AA134">
            <v>4.4638786564450618E-2</v>
          </cell>
          <cell r="AB134">
            <v>4.3153305829232561E-2</v>
          </cell>
          <cell r="AC134">
            <v>4.1797183081383138E-2</v>
          </cell>
          <cell r="AX134" t="str">
            <v>Other Non-Current Liabilities (% of Sales)</v>
          </cell>
          <cell r="DG134">
            <v>2.8985106209815249E-2</v>
          </cell>
          <cell r="DH134">
            <v>2.9535606181296796E-2</v>
          </cell>
          <cell r="DI134">
            <v>2.7119723183391006E-2</v>
          </cell>
          <cell r="DM134">
            <v>2.7503191560841227E-2</v>
          </cell>
          <cell r="DN134">
            <v>2.8740599023617891E-2</v>
          </cell>
          <cell r="DO134">
            <v>2.4693440948540799E-2</v>
          </cell>
          <cell r="DP134">
            <v>1.7825783716320386E-2</v>
          </cell>
          <cell r="DQ134">
            <v>6.4846168452881861E-3</v>
          </cell>
          <cell r="DS134">
            <v>2.835658914728682E-2</v>
          </cell>
          <cell r="DT134">
            <v>2.7187158541027105E-2</v>
          </cell>
          <cell r="DU134">
            <v>2.8703461789679949E-2</v>
          </cell>
          <cell r="DV134">
            <v>2.0367730184650167E-2</v>
          </cell>
          <cell r="DW134">
            <v>2.0367730184650167E-2</v>
          </cell>
          <cell r="DY134">
            <v>2.9524484110119473E-2</v>
          </cell>
          <cell r="DZ134">
            <v>2.8185564209382365E-2</v>
          </cell>
          <cell r="EA134">
            <v>2.5129908103592315E-2</v>
          </cell>
          <cell r="EB134">
            <v>3.7552710631966087E-2</v>
          </cell>
          <cell r="EC134">
            <v>1.3008926002816158E-2</v>
          </cell>
          <cell r="EE134">
            <v>5.8756827157381744E-2</v>
          </cell>
          <cell r="EF134">
            <v>5.7813363225109091E-2</v>
          </cell>
          <cell r="EG134">
            <v>5.4773497576442294E-2</v>
          </cell>
          <cell r="EH134">
            <v>3.8375217593841167E-2</v>
          </cell>
          <cell r="EI134">
            <v>1.337706291076602E-2</v>
          </cell>
        </row>
        <row r="135">
          <cell r="A135" t="str">
            <v>Working Capital/Sales(t+1)</v>
          </cell>
          <cell r="K135">
            <v>0.14322767580193929</v>
          </cell>
          <cell r="L135">
            <v>0.11538078288691182</v>
          </cell>
          <cell r="M135">
            <v>0.11469001657943484</v>
          </cell>
          <cell r="N135">
            <v>0.1562350416884441</v>
          </cell>
          <cell r="O135">
            <v>0.17489163663380336</v>
          </cell>
          <cell r="P135">
            <v>0.17380602822732424</v>
          </cell>
          <cell r="Q135">
            <v>0.16257924055825718</v>
          </cell>
          <cell r="R135">
            <v>0.16321289101789266</v>
          </cell>
          <cell r="S135">
            <v>0.16327581235064334</v>
          </cell>
          <cell r="T135">
            <v>9.5333408678204931E-2</v>
          </cell>
          <cell r="U135">
            <v>8.6497501615865613E-2</v>
          </cell>
          <cell r="V135">
            <v>8.8887112763428533E-2</v>
          </cell>
          <cell r="W135">
            <v>9.191744062123669E-2</v>
          </cell>
          <cell r="X135">
            <v>9.4225040208833002E-2</v>
          </cell>
          <cell r="Y135">
            <v>9.6316907534796117E-2</v>
          </cell>
          <cell r="Z135">
            <v>9.9792861015385717E-2</v>
          </cell>
          <cell r="AA135">
            <v>0.10129344923745991</v>
          </cell>
          <cell r="AB135" t="str">
            <v>NM</v>
          </cell>
          <cell r="AC135" t="str">
            <v>NM</v>
          </cell>
          <cell r="AX135" t="str">
            <v>Working Capital/Sales(t+1)</v>
          </cell>
          <cell r="DG135">
            <v>0.60336864744304608</v>
          </cell>
          <cell r="DH135">
            <v>0.73387681660899651</v>
          </cell>
          <cell r="DI135">
            <v>0.50421618460708006</v>
          </cell>
          <cell r="DM135">
            <v>0.96183330254651023</v>
          </cell>
          <cell r="DN135">
            <v>0.84960281671898619</v>
          </cell>
          <cell r="DO135">
            <v>0.54885321195213277</v>
          </cell>
          <cell r="DP135">
            <v>0.21299737228866211</v>
          </cell>
          <cell r="DS135">
            <v>0.83906650710234698</v>
          </cell>
          <cell r="DT135">
            <v>0.77464818512643485</v>
          </cell>
          <cell r="DU135">
            <v>0.57323543524682852</v>
          </cell>
          <cell r="DV135">
            <v>0.19575315118921166</v>
          </cell>
          <cell r="DW135">
            <v>0.19575315118921166</v>
          </cell>
          <cell r="DY135">
            <v>0.84090650244520959</v>
          </cell>
          <cell r="DZ135">
            <v>0.77170673350041785</v>
          </cell>
          <cell r="EA135">
            <v>0.55042025885061352</v>
          </cell>
          <cell r="EB135">
            <v>0.18501006896066113</v>
          </cell>
          <cell r="EC135" t="e">
            <v>#DIV/0!</v>
          </cell>
          <cell r="EE135">
            <v>0.78245098682893621</v>
          </cell>
          <cell r="EF135">
            <v>0.69869431101716528</v>
          </cell>
          <cell r="EG135">
            <v>0.48905359305661128</v>
          </cell>
          <cell r="EH135">
            <v>0.18694708931944248</v>
          </cell>
          <cell r="EI135" t="str">
            <v>NM</v>
          </cell>
        </row>
        <row r="136">
          <cell r="AX136" t="str">
            <v>E = Morgan Stanley Research Estimates</v>
          </cell>
        </row>
        <row r="137">
          <cell r="A137" t="str">
            <v>E = Morgan Stanley Research Estimates</v>
          </cell>
        </row>
        <row r="141">
          <cell r="K141" t="str">
            <v>1998-FY</v>
          </cell>
          <cell r="L141" t="str">
            <v>1999-FY</v>
          </cell>
          <cell r="M141" t="str">
            <v>2000-FY</v>
          </cell>
          <cell r="N141" t="str">
            <v>2001-FY</v>
          </cell>
          <cell r="O141" t="str">
            <v>2002-FY</v>
          </cell>
          <cell r="P141" t="str">
            <v>2003-FY</v>
          </cell>
          <cell r="Q141" t="str">
            <v>2004-FY</v>
          </cell>
          <cell r="R141" t="str">
            <v>2005-FY</v>
          </cell>
          <cell r="S141" t="str">
            <v>2006-FY</v>
          </cell>
          <cell r="T141" t="str">
            <v>2007-FY</v>
          </cell>
          <cell r="U141" t="str">
            <v>2008-FY</v>
          </cell>
          <cell r="V141" t="str">
            <v>2009-FY</v>
          </cell>
          <cell r="DM141" t="str">
            <v>2002-Q1</v>
          </cell>
          <cell r="DN141" t="str">
            <v>2002-Q2</v>
          </cell>
          <cell r="DO141" t="str">
            <v>2002-Q3</v>
          </cell>
          <cell r="DP141" t="str">
            <v>2002-Q4</v>
          </cell>
          <cell r="DS141" t="str">
            <v>2003-Q1</v>
          </cell>
          <cell r="DT141" t="str">
            <v>2003-Q2</v>
          </cell>
          <cell r="DU141" t="str">
            <v>2003-Q3</v>
          </cell>
          <cell r="DV141" t="str">
            <v>2003-Q4</v>
          </cell>
          <cell r="DY141" t="str">
            <v>2004-Q1</v>
          </cell>
          <cell r="DZ141" t="str">
            <v>2004-Q2</v>
          </cell>
          <cell r="EA141" t="str">
            <v>2004-Q3</v>
          </cell>
          <cell r="EB141" t="str">
            <v>2004-Q4</v>
          </cell>
          <cell r="EE141" t="str">
            <v>2005-Q1</v>
          </cell>
          <cell r="EF141" t="str">
            <v>2005-Q2</v>
          </cell>
          <cell r="EG141" t="str">
            <v>2005-Q3</v>
          </cell>
          <cell r="EH141" t="str">
            <v>2005-Q4</v>
          </cell>
          <cell r="EK141" t="str">
            <v>2006-Q1</v>
          </cell>
          <cell r="EL141" t="str">
            <v>2006-Q2</v>
          </cell>
          <cell r="EM141" t="str">
            <v>2006-Q3</v>
          </cell>
          <cell r="EN141" t="str">
            <v>2006-Q4</v>
          </cell>
          <cell r="EQ141" t="str">
            <v>2007-Q1</v>
          </cell>
          <cell r="ER141" t="str">
            <v>2007-Q2</v>
          </cell>
          <cell r="ES141" t="str">
            <v>2007-Q3</v>
          </cell>
          <cell r="ET141" t="str">
            <v>2007-Q4</v>
          </cell>
        </row>
      </sheetData>
      <sheetData sheetId="6"/>
      <sheetData sheetId="7"/>
      <sheetData sheetId="8"/>
      <sheetData sheetId="9" refreshError="1">
        <row r="1">
          <cell r="AX1" t="str">
            <v>KOHL's CORPORATION</v>
          </cell>
          <cell r="FA1" t="str">
            <v>ElementName</v>
          </cell>
          <cell r="FB1" t="str">
            <v>ScaleOverride</v>
          </cell>
          <cell r="FC1" t="str">
            <v>UnitOverride</v>
          </cell>
          <cell r="FD1" t="str">
            <v>ReverseSign</v>
          </cell>
          <cell r="FE1" t="str">
            <v>IsDrivingAssumption</v>
          </cell>
          <cell r="FF1" t="str">
            <v>SegmentID</v>
          </cell>
        </row>
        <row r="2">
          <cell r="A2" t="str">
            <v>KOHL's CORPORATION</v>
          </cell>
          <cell r="ER2" t="str">
            <v>Ex-Credit</v>
          </cell>
        </row>
        <row r="3">
          <cell r="A3" t="str">
            <v>Annual Cash Flow Statement</v>
          </cell>
          <cell r="AX3" t="str">
            <v>Quarterly Cash Flow Statement</v>
          </cell>
        </row>
        <row r="4">
          <cell r="A4" t="str">
            <v>($ Millions)</v>
          </cell>
          <cell r="AX4" t="str">
            <v>($ Millions)</v>
          </cell>
          <cell r="DI4" t="str">
            <v>2000</v>
          </cell>
          <cell r="DO4">
            <v>2001</v>
          </cell>
          <cell r="DU4">
            <v>2002</v>
          </cell>
          <cell r="DW4" t="str">
            <v>2002A</v>
          </cell>
          <cell r="EA4">
            <v>2003</v>
          </cell>
          <cell r="EC4" t="str">
            <v>2003A</v>
          </cell>
          <cell r="EG4">
            <v>2004</v>
          </cell>
          <cell r="EI4">
            <v>2004</v>
          </cell>
          <cell r="EM4">
            <v>2005</v>
          </cell>
          <cell r="EO4">
            <v>2005</v>
          </cell>
          <cell r="ES4" t="str">
            <v>2006E</v>
          </cell>
          <cell r="EU4" t="str">
            <v>2006E</v>
          </cell>
        </row>
        <row r="5">
          <cell r="D5">
            <v>1990</v>
          </cell>
          <cell r="E5">
            <v>1991</v>
          </cell>
          <cell r="F5">
            <v>1992</v>
          </cell>
          <cell r="G5" t="str">
            <v>1993</v>
          </cell>
          <cell r="H5" t="str">
            <v>1994</v>
          </cell>
          <cell r="I5" t="str">
            <v>1995</v>
          </cell>
          <cell r="J5" t="str">
            <v>1996</v>
          </cell>
          <cell r="K5" t="str">
            <v>1997</v>
          </cell>
          <cell r="L5" t="str">
            <v>1998</v>
          </cell>
          <cell r="M5" t="str">
            <v>1999</v>
          </cell>
          <cell r="N5" t="str">
            <v>2000</v>
          </cell>
          <cell r="O5" t="str">
            <v>2001</v>
          </cell>
          <cell r="P5" t="str">
            <v>2002</v>
          </cell>
          <cell r="Q5" t="str">
            <v>2003</v>
          </cell>
          <cell r="R5" t="str">
            <v>2004</v>
          </cell>
          <cell r="S5" t="str">
            <v>2005</v>
          </cell>
          <cell r="T5" t="str">
            <v>2006E</v>
          </cell>
          <cell r="U5" t="str">
            <v>2007E</v>
          </cell>
          <cell r="V5" t="str">
            <v>2008E</v>
          </cell>
          <cell r="W5" t="str">
            <v>2009E</v>
          </cell>
          <cell r="X5" t="str">
            <v>2010E</v>
          </cell>
          <cell r="Y5" t="str">
            <v>2011E</v>
          </cell>
          <cell r="Z5" t="str">
            <v>2012E</v>
          </cell>
          <cell r="AA5" t="str">
            <v>2013E</v>
          </cell>
          <cell r="AB5" t="str">
            <v>2014E</v>
          </cell>
          <cell r="AC5" t="str">
            <v>2015E</v>
          </cell>
          <cell r="AX5">
            <v>38968.372303124997</v>
          </cell>
          <cell r="DG5" t="str">
            <v>Q1</v>
          </cell>
          <cell r="DH5" t="str">
            <v>Q2</v>
          </cell>
          <cell r="DI5" t="str">
            <v>Q3</v>
          </cell>
          <cell r="DJ5" t="str">
            <v>Q4</v>
          </cell>
          <cell r="DK5" t="str">
            <v>Year</v>
          </cell>
          <cell r="DM5" t="str">
            <v>Q1</v>
          </cell>
          <cell r="DN5" t="str">
            <v>Q2</v>
          </cell>
          <cell r="DO5" t="str">
            <v>Q3</v>
          </cell>
          <cell r="DP5" t="str">
            <v>Q4</v>
          </cell>
          <cell r="DQ5" t="str">
            <v>Year</v>
          </cell>
          <cell r="DS5" t="str">
            <v>Q1</v>
          </cell>
          <cell r="DT5" t="str">
            <v>Q2</v>
          </cell>
          <cell r="DU5" t="str">
            <v>Q3</v>
          </cell>
          <cell r="DV5" t="str">
            <v>Q4</v>
          </cell>
          <cell r="DW5" t="str">
            <v>Year</v>
          </cell>
          <cell r="DY5" t="str">
            <v>Q1</v>
          </cell>
          <cell r="DZ5" t="str">
            <v>Q2</v>
          </cell>
          <cell r="EA5" t="str">
            <v>Q3</v>
          </cell>
          <cell r="EB5" t="str">
            <v>Q4</v>
          </cell>
          <cell r="EC5" t="str">
            <v>Year</v>
          </cell>
          <cell r="EE5" t="str">
            <v>Q1</v>
          </cell>
          <cell r="EF5" t="str">
            <v>Q2</v>
          </cell>
          <cell r="EG5" t="str">
            <v>Q3</v>
          </cell>
          <cell r="EH5" t="str">
            <v>Q4</v>
          </cell>
          <cell r="EI5" t="str">
            <v>Year</v>
          </cell>
          <cell r="EK5" t="str">
            <v>Q1</v>
          </cell>
          <cell r="EL5" t="str">
            <v>Q2</v>
          </cell>
          <cell r="EM5" t="str">
            <v>Q3</v>
          </cell>
          <cell r="EN5" t="str">
            <v>Q4</v>
          </cell>
          <cell r="EO5" t="str">
            <v>Year</v>
          </cell>
          <cell r="EQ5" t="str">
            <v>Q1</v>
          </cell>
          <cell r="ER5" t="str">
            <v>Q2</v>
          </cell>
          <cell r="ES5" t="str">
            <v>Q3E</v>
          </cell>
          <cell r="ET5" t="str">
            <v>Q4E</v>
          </cell>
          <cell r="EU5" t="str">
            <v>Year</v>
          </cell>
        </row>
        <row r="7">
          <cell r="A7" t="str">
            <v>Net Income</v>
          </cell>
          <cell r="D7">
            <v>11.489999999999924</v>
          </cell>
          <cell r="E7">
            <v>20.205000000000098</v>
          </cell>
          <cell r="F7">
            <v>26.570999999999973</v>
          </cell>
          <cell r="G7">
            <v>55.662000000000162</v>
          </cell>
          <cell r="H7">
            <v>68.511999999999745</v>
          </cell>
          <cell r="I7">
            <v>72.652000000000172</v>
          </cell>
          <cell r="J7">
            <v>102.7559999999999</v>
          </cell>
          <cell r="K7">
            <v>141.25633399999995</v>
          </cell>
          <cell r="L7">
            <v>178.08458599999952</v>
          </cell>
          <cell r="M7">
            <v>258.8099999999996</v>
          </cell>
          <cell r="N7">
            <v>363.35200000000106</v>
          </cell>
          <cell r="O7">
            <v>486.66900000000044</v>
          </cell>
          <cell r="P7">
            <v>635.47000000000014</v>
          </cell>
          <cell r="Q7">
            <v>580.86199999999872</v>
          </cell>
          <cell r="R7">
            <v>703.51288800000088</v>
          </cell>
          <cell r="S7">
            <v>841.89977960398801</v>
          </cell>
          <cell r="T7">
            <v>1058.1125588349416</v>
          </cell>
          <cell r="U7">
            <v>1209.7663570875391</v>
          </cell>
          <cell r="V7">
            <v>1406.5330215045446</v>
          </cell>
          <cell r="W7">
            <v>1598.0668493576254</v>
          </cell>
          <cell r="X7">
            <v>1733.3352490662892</v>
          </cell>
          <cell r="Y7">
            <v>1866.4324054247845</v>
          </cell>
          <cell r="Z7">
            <v>1993.408765101376</v>
          </cell>
          <cell r="AA7">
            <v>2117.6767675890051</v>
          </cell>
          <cell r="AB7">
            <v>2241.0855657438915</v>
          </cell>
          <cell r="AC7">
            <v>2363.6135437293824</v>
          </cell>
          <cell r="AX7" t="str">
            <v>Net Income</v>
          </cell>
          <cell r="DM7">
            <v>72.137999999999948</v>
          </cell>
          <cell r="DN7">
            <v>85.062999999999946</v>
          </cell>
          <cell r="DO7">
            <v>97.170000000000044</v>
          </cell>
          <cell r="DP7">
            <v>232.2980000000002</v>
          </cell>
          <cell r="DQ7">
            <v>486.66900000000044</v>
          </cell>
          <cell r="DS7">
            <v>103.42300000000002</v>
          </cell>
          <cell r="DT7">
            <v>122.35000000000002</v>
          </cell>
          <cell r="DU7">
            <v>130.21000000000009</v>
          </cell>
          <cell r="DV7">
            <v>276.72200000000043</v>
          </cell>
          <cell r="DW7">
            <v>635.47000000000014</v>
          </cell>
          <cell r="DY7">
            <v>106.96899999999978</v>
          </cell>
          <cell r="DZ7">
            <v>109.2999999999996</v>
          </cell>
          <cell r="EA7">
            <v>116.80999999999989</v>
          </cell>
          <cell r="EB7">
            <v>244.79999999999984</v>
          </cell>
          <cell r="EC7">
            <v>577.87899999999911</v>
          </cell>
          <cell r="EE7">
            <v>103.06539999999988</v>
          </cell>
          <cell r="EF7">
            <v>147.00700000000009</v>
          </cell>
          <cell r="EG7">
            <v>134.62257000000011</v>
          </cell>
          <cell r="EH7">
            <v>318.81791800000019</v>
          </cell>
          <cell r="EI7">
            <v>703.51288800000088</v>
          </cell>
          <cell r="EK7">
            <v>124.70000000000029</v>
          </cell>
          <cell r="EL7">
            <v>187.19977960398941</v>
          </cell>
          <cell r="EM7">
            <v>155.09999999999985</v>
          </cell>
          <cell r="EN7">
            <v>374.89999999999964</v>
          </cell>
          <cell r="EO7">
            <v>841.89977960398801</v>
          </cell>
          <cell r="EQ7">
            <v>167.09737164179131</v>
          </cell>
          <cell r="ER7">
            <v>232.39999999999969</v>
          </cell>
          <cell r="ES7">
            <v>192.15137306309092</v>
          </cell>
          <cell r="ET7">
            <v>466.46381413005975</v>
          </cell>
          <cell r="EU7">
            <v>1058.1125588349416</v>
          </cell>
          <cell r="FA7" t="str">
            <v>mstag:netIncomeReported</v>
          </cell>
          <cell r="FB7">
            <v>6</v>
          </cell>
          <cell r="FC7" t="str">
            <v>ISO4217:USD</v>
          </cell>
          <cell r="FD7" t="b">
            <v>0</v>
          </cell>
          <cell r="FE7" t="b">
            <v>0</v>
          </cell>
        </row>
        <row r="9">
          <cell r="A9" t="str">
            <v xml:space="preserve">Add: Non-Cash Items </v>
          </cell>
          <cell r="AX9" t="str">
            <v>Add: Non-Cash Items</v>
          </cell>
        </row>
        <row r="10">
          <cell r="A10" t="str">
            <v xml:space="preserve">     Depreciation &amp; Amortization</v>
          </cell>
          <cell r="D10">
            <v>17.777000000000001</v>
          </cell>
          <cell r="E10">
            <v>19.145</v>
          </cell>
          <cell r="F10">
            <v>20.895</v>
          </cell>
          <cell r="G10">
            <v>23.978999999999999</v>
          </cell>
          <cell r="H10">
            <v>27.472000000000001</v>
          </cell>
          <cell r="I10">
            <v>34.008000000000003</v>
          </cell>
          <cell r="J10">
            <v>44.216000000000001</v>
          </cell>
          <cell r="K10">
            <v>57.723999999999997</v>
          </cell>
          <cell r="L10">
            <v>70.248999999999995</v>
          </cell>
          <cell r="M10">
            <v>88.775999999999996</v>
          </cell>
          <cell r="N10">
            <v>127.491</v>
          </cell>
          <cell r="O10">
            <v>157.93899999999999</v>
          </cell>
          <cell r="P10">
            <v>194.46799999999999</v>
          </cell>
          <cell r="Q10">
            <v>246.59399999999999</v>
          </cell>
          <cell r="R10">
            <v>288.892</v>
          </cell>
          <cell r="S10">
            <v>339.608</v>
          </cell>
          <cell r="T10">
            <v>397.63968654941544</v>
          </cell>
          <cell r="U10">
            <v>473.24552747026712</v>
          </cell>
          <cell r="V10">
            <v>537.54369537698017</v>
          </cell>
          <cell r="W10">
            <v>609.42209992681876</v>
          </cell>
          <cell r="X10">
            <v>689.10814821907672</v>
          </cell>
          <cell r="Y10">
            <v>776.03456593546628</v>
          </cell>
          <cell r="Z10">
            <v>870.34616046447002</v>
          </cell>
          <cell r="AA10">
            <v>971.90876723418967</v>
          </cell>
          <cell r="AB10">
            <v>1080.8674064894396</v>
          </cell>
          <cell r="AC10">
            <v>1197.3699988799306</v>
          </cell>
          <cell r="AX10" t="str">
            <v xml:space="preserve">     Depreciation &amp; Amortization</v>
          </cell>
          <cell r="DM10">
            <v>36.997</v>
          </cell>
          <cell r="DN10">
            <v>38.578000000000003</v>
          </cell>
          <cell r="DO10">
            <v>40.463999999999999</v>
          </cell>
          <cell r="DP10">
            <v>41.899999999999991</v>
          </cell>
          <cell r="DQ10">
            <v>157.93899999999999</v>
          </cell>
          <cell r="DS10">
            <v>44.167000000000002</v>
          </cell>
          <cell r="DT10">
            <v>47.643000000000001</v>
          </cell>
          <cell r="DU10">
            <v>49.334000000000003</v>
          </cell>
          <cell r="DV10">
            <v>53.323999999999984</v>
          </cell>
          <cell r="DW10">
            <v>194.46799999999999</v>
          </cell>
          <cell r="DY10">
            <v>55.7</v>
          </cell>
          <cell r="DZ10">
            <v>63.346999999999994</v>
          </cell>
          <cell r="EA10">
            <v>60.128000000000014</v>
          </cell>
          <cell r="EB10">
            <v>67.418999999999983</v>
          </cell>
          <cell r="EC10">
            <v>246.59399999999999</v>
          </cell>
          <cell r="EE10">
            <v>66.832999999999998</v>
          </cell>
          <cell r="EF10">
            <v>71.56</v>
          </cell>
          <cell r="EG10">
            <v>72.304000000000002</v>
          </cell>
          <cell r="EH10">
            <v>78.194999999999993</v>
          </cell>
          <cell r="EI10">
            <v>288.892</v>
          </cell>
          <cell r="EK10">
            <v>80.188999999999993</v>
          </cell>
          <cell r="EL10">
            <v>82.806000000000012</v>
          </cell>
          <cell r="EM10">
            <v>85.272999999999996</v>
          </cell>
          <cell r="EN10">
            <v>91.34</v>
          </cell>
          <cell r="EO10">
            <v>339.608</v>
          </cell>
          <cell r="EQ10">
            <v>93.406999999999996</v>
          </cell>
          <cell r="ER10">
            <v>96.238000000000014</v>
          </cell>
          <cell r="ES10">
            <v>97.997469785435911</v>
          </cell>
          <cell r="ET10">
            <v>109.99721676397951</v>
          </cell>
          <cell r="EU10">
            <v>397.63968654941544</v>
          </cell>
          <cell r="FA10" t="str">
            <v>mstag:depreciation</v>
          </cell>
          <cell r="FB10">
            <v>6</v>
          </cell>
          <cell r="FC10" t="str">
            <v>ISO4217:USD</v>
          </cell>
          <cell r="FD10" t="b">
            <v>0</v>
          </cell>
          <cell r="FE10" t="b">
            <v>0</v>
          </cell>
        </row>
        <row r="11">
          <cell r="A11" t="str">
            <v xml:space="preserve">     Accretion on zero coupon converts</v>
          </cell>
          <cell r="J11">
            <v>0</v>
          </cell>
          <cell r="K11">
            <v>0</v>
          </cell>
          <cell r="L11">
            <v>0</v>
          </cell>
          <cell r="M11">
            <v>0</v>
          </cell>
          <cell r="N11">
            <v>5.782</v>
          </cell>
          <cell r="O11">
            <v>9.11</v>
          </cell>
          <cell r="P11">
            <v>9.3810000000000002</v>
          </cell>
          <cell r="Q11">
            <v>3.5760000000000001</v>
          </cell>
          <cell r="R11">
            <v>0.216</v>
          </cell>
          <cell r="S11">
            <v>0.218</v>
          </cell>
          <cell r="T11">
            <v>0.252</v>
          </cell>
          <cell r="U11">
            <v>0.252</v>
          </cell>
          <cell r="V11">
            <v>0.252</v>
          </cell>
          <cell r="W11">
            <v>0.252</v>
          </cell>
          <cell r="X11">
            <v>0.252</v>
          </cell>
          <cell r="Y11">
            <v>0.252</v>
          </cell>
          <cell r="Z11">
            <v>0.252</v>
          </cell>
          <cell r="AA11">
            <v>0.252</v>
          </cell>
          <cell r="AB11">
            <v>0.252</v>
          </cell>
          <cell r="AC11">
            <v>0.252</v>
          </cell>
          <cell r="AX11" t="str">
            <v xml:space="preserve">     Accretion on zero coupon converts</v>
          </cell>
          <cell r="DM11">
            <v>2.2519999999999998</v>
          </cell>
          <cell r="DN11">
            <v>2.2709999999999999</v>
          </cell>
          <cell r="DO11">
            <v>2.274</v>
          </cell>
          <cell r="DP11">
            <v>2.3129999999999997</v>
          </cell>
          <cell r="DQ11">
            <v>9.11</v>
          </cell>
          <cell r="DS11">
            <v>2.323</v>
          </cell>
          <cell r="DT11">
            <v>2.3350000000000004</v>
          </cell>
          <cell r="DU11">
            <v>2.3419999999999992</v>
          </cell>
          <cell r="DV11">
            <v>2.3810000000000002</v>
          </cell>
          <cell r="DW11">
            <v>9.3810000000000002</v>
          </cell>
          <cell r="DY11">
            <v>2.403</v>
          </cell>
          <cell r="DZ11">
            <v>1.0649999999999999</v>
          </cell>
          <cell r="EA11">
            <v>5.2999999999999936E-2</v>
          </cell>
          <cell r="EB11">
            <v>5.500000000000016E-2</v>
          </cell>
          <cell r="EC11">
            <v>3.5760000000000001</v>
          </cell>
          <cell r="EE11">
            <v>5.2999999999999999E-2</v>
          </cell>
          <cell r="EF11">
            <v>5.5E-2</v>
          </cell>
          <cell r="EG11">
            <v>5.3000000000000012E-2</v>
          </cell>
          <cell r="EH11">
            <v>5.4999999999999993E-2</v>
          </cell>
          <cell r="EI11">
            <v>0.216</v>
          </cell>
          <cell r="EK11">
            <v>5.2999999999999999E-2</v>
          </cell>
          <cell r="EL11">
            <v>5.5E-2</v>
          </cell>
          <cell r="EM11">
            <v>5.5000000000000014E-2</v>
          </cell>
          <cell r="EN11">
            <v>5.4999999999999986E-2</v>
          </cell>
          <cell r="EO11">
            <v>0.218</v>
          </cell>
          <cell r="EQ11">
            <v>3.5999999999999997E-2</v>
          </cell>
          <cell r="ER11">
            <v>7.2000000000000008E-2</v>
          </cell>
          <cell r="ES11">
            <v>7.2000000000000008E-2</v>
          </cell>
          <cell r="ET11">
            <v>7.2000000000000008E-2</v>
          </cell>
          <cell r="EU11">
            <v>0.252</v>
          </cell>
          <cell r="FA11" t="str">
            <v>mstag:amortizationOfOtherIntangibles</v>
          </cell>
          <cell r="FB11">
            <v>6</v>
          </cell>
          <cell r="FC11" t="str">
            <v>ISO4217:USD</v>
          </cell>
          <cell r="FD11" t="b">
            <v>0</v>
          </cell>
          <cell r="FE11" t="b">
            <v>0</v>
          </cell>
        </row>
        <row r="12">
          <cell r="A12" t="str">
            <v xml:space="preserve">     Share-based compensation</v>
          </cell>
          <cell r="D12">
            <v>0</v>
          </cell>
          <cell r="E12">
            <v>0</v>
          </cell>
          <cell r="F12">
            <v>17.734999999999999</v>
          </cell>
          <cell r="G12">
            <v>0</v>
          </cell>
          <cell r="H12">
            <v>0</v>
          </cell>
          <cell r="I12">
            <v>0</v>
          </cell>
          <cell r="J12">
            <v>0</v>
          </cell>
          <cell r="K12">
            <v>0</v>
          </cell>
          <cell r="L12">
            <v>0</v>
          </cell>
          <cell r="M12">
            <v>0</v>
          </cell>
          <cell r="N12">
            <v>0</v>
          </cell>
          <cell r="O12">
            <v>0</v>
          </cell>
          <cell r="P12">
            <v>0</v>
          </cell>
          <cell r="Q12">
            <v>0</v>
          </cell>
          <cell r="R12">
            <v>43.375</v>
          </cell>
          <cell r="S12">
            <v>43.941000000000003</v>
          </cell>
          <cell r="T12">
            <v>43.987000000000002</v>
          </cell>
          <cell r="U12">
            <v>43.987000000000002</v>
          </cell>
          <cell r="V12">
            <v>43.987000000000002</v>
          </cell>
          <cell r="W12">
            <v>43.987000000000002</v>
          </cell>
          <cell r="X12">
            <v>43.987000000000002</v>
          </cell>
          <cell r="Y12">
            <v>43.987000000000002</v>
          </cell>
          <cell r="Z12">
            <v>43.987000000000002</v>
          </cell>
          <cell r="AA12">
            <v>43.987000000000002</v>
          </cell>
          <cell r="AB12">
            <v>43.987000000000002</v>
          </cell>
          <cell r="AC12">
            <v>43.987000000000002</v>
          </cell>
          <cell r="AX12" t="str">
            <v xml:space="preserve">     Incentive compensation charge</v>
          </cell>
          <cell r="DM12">
            <v>0</v>
          </cell>
          <cell r="DN12">
            <v>0</v>
          </cell>
          <cell r="DO12">
            <v>0</v>
          </cell>
          <cell r="DP12">
            <v>0</v>
          </cell>
          <cell r="DQ12">
            <v>0</v>
          </cell>
          <cell r="DS12">
            <v>0</v>
          </cell>
          <cell r="DT12">
            <v>0</v>
          </cell>
          <cell r="DU12">
            <v>0</v>
          </cell>
          <cell r="DV12">
            <v>0</v>
          </cell>
          <cell r="DW12">
            <v>0</v>
          </cell>
          <cell r="DY12">
            <v>0</v>
          </cell>
          <cell r="DZ12">
            <v>0</v>
          </cell>
          <cell r="EA12">
            <v>0</v>
          </cell>
          <cell r="EB12">
            <v>0</v>
          </cell>
          <cell r="EC12">
            <v>0</v>
          </cell>
          <cell r="EE12">
            <v>12.378</v>
          </cell>
          <cell r="EF12">
            <v>10.975999999999999</v>
          </cell>
          <cell r="EG12">
            <v>-23.353999999999999</v>
          </cell>
          <cell r="EH12">
            <v>43.375</v>
          </cell>
          <cell r="EI12">
            <v>43.375</v>
          </cell>
          <cell r="EK12">
            <v>9.6080000000000005</v>
          </cell>
          <cell r="EL12">
            <v>11.431999999999999</v>
          </cell>
          <cell r="EM12">
            <v>11.494999999999997</v>
          </cell>
          <cell r="EN12">
            <v>11.406000000000006</v>
          </cell>
          <cell r="EO12">
            <v>43.941000000000003</v>
          </cell>
          <cell r="EQ12">
            <v>9.9179999999999993</v>
          </cell>
          <cell r="ER12">
            <v>11.167999999999999</v>
          </cell>
          <cell r="ES12">
            <v>11.494999999999997</v>
          </cell>
          <cell r="ET12">
            <v>11.406000000000006</v>
          </cell>
          <cell r="EU12">
            <v>43.987000000000002</v>
          </cell>
          <cell r="FA12" t="str">
            <v>mstag:otherCashFlow</v>
          </cell>
          <cell r="FB12">
            <v>6</v>
          </cell>
          <cell r="FC12" t="str">
            <v>ISO4217:USD</v>
          </cell>
          <cell r="FD12" t="b">
            <v>0</v>
          </cell>
          <cell r="FE12" t="b">
            <v>0</v>
          </cell>
        </row>
        <row r="13">
          <cell r="A13" t="str">
            <v xml:space="preserve">     Deferred income taxes</v>
          </cell>
          <cell r="D13">
            <v>3.411</v>
          </cell>
          <cell r="E13">
            <v>0.63100000000000001</v>
          </cell>
          <cell r="F13">
            <v>-3.806</v>
          </cell>
          <cell r="G13">
            <v>4.4790000000000001</v>
          </cell>
          <cell r="H13">
            <v>8.24</v>
          </cell>
          <cell r="I13">
            <v>10.65</v>
          </cell>
          <cell r="J13">
            <v>4.87</v>
          </cell>
          <cell r="K13">
            <v>-2.786</v>
          </cell>
          <cell r="L13">
            <v>0.88600000000000001</v>
          </cell>
          <cell r="M13">
            <v>4.923</v>
          </cell>
          <cell r="N13">
            <v>0.42699999999999999</v>
          </cell>
          <cell r="O13">
            <v>17.210999999999999</v>
          </cell>
          <cell r="P13">
            <v>48.411999999999999</v>
          </cell>
          <cell r="Q13">
            <v>65.259</v>
          </cell>
          <cell r="R13">
            <v>78.284000000000006</v>
          </cell>
          <cell r="S13">
            <v>18.792999999999999</v>
          </cell>
          <cell r="T13">
            <v>9.2789999999999999</v>
          </cell>
          <cell r="U13">
            <v>0</v>
          </cell>
          <cell r="V13">
            <v>0</v>
          </cell>
          <cell r="W13">
            <v>0</v>
          </cell>
          <cell r="X13">
            <v>0</v>
          </cell>
          <cell r="Y13">
            <v>0</v>
          </cell>
          <cell r="Z13">
            <v>0</v>
          </cell>
          <cell r="AA13">
            <v>0</v>
          </cell>
          <cell r="AB13">
            <v>0</v>
          </cell>
          <cell r="AC13">
            <v>0</v>
          </cell>
          <cell r="AX13" t="str">
            <v xml:space="preserve">     Deferred income taxes</v>
          </cell>
          <cell r="DM13">
            <v>8.4749999999999996</v>
          </cell>
          <cell r="DN13">
            <v>2.3780000000000001</v>
          </cell>
          <cell r="DO13">
            <v>5.6450000000000014</v>
          </cell>
          <cell r="DP13">
            <v>0.71299999999999741</v>
          </cell>
          <cell r="DQ13">
            <v>17.210999999999999</v>
          </cell>
          <cell r="DS13">
            <v>29.222999999999999</v>
          </cell>
          <cell r="DT13">
            <v>3.0949999999999989</v>
          </cell>
          <cell r="DU13">
            <v>10.907000000000004</v>
          </cell>
          <cell r="DV13">
            <v>5.1869999999999976</v>
          </cell>
          <cell r="DW13">
            <v>48.411999999999999</v>
          </cell>
          <cell r="DY13">
            <v>36.253</v>
          </cell>
          <cell r="DZ13">
            <v>19.600000000000001</v>
          </cell>
          <cell r="EA13">
            <v>17.999999999999993</v>
          </cell>
          <cell r="EB13">
            <v>-8.5939999999999941</v>
          </cell>
          <cell r="EC13">
            <v>65.259</v>
          </cell>
          <cell r="EE13">
            <v>40.671999999999997</v>
          </cell>
          <cell r="EF13">
            <v>3.1610000000000014</v>
          </cell>
          <cell r="EG13">
            <v>40.539000000000001</v>
          </cell>
          <cell r="EH13">
            <v>-6.0879999999999939</v>
          </cell>
          <cell r="EI13">
            <v>78.284000000000006</v>
          </cell>
          <cell r="EK13">
            <v>47.774999999999999</v>
          </cell>
          <cell r="EL13">
            <v>-5.8639999999999972</v>
          </cell>
          <cell r="EM13">
            <v>-10.176000000000002</v>
          </cell>
          <cell r="EN13">
            <v>-12.942</v>
          </cell>
          <cell r="EO13">
            <v>18.792999999999999</v>
          </cell>
          <cell r="EQ13">
            <v>19.709</v>
          </cell>
          <cell r="ER13">
            <v>-10.43</v>
          </cell>
          <cell r="ES13">
            <v>0</v>
          </cell>
          <cell r="ET13">
            <v>0</v>
          </cell>
          <cell r="EU13">
            <v>9.2789999999999999</v>
          </cell>
          <cell r="FA13" t="str">
            <v>mstag:netIncreaseInIncomeTaxPayableReceivable</v>
          </cell>
          <cell r="FB13">
            <v>6</v>
          </cell>
          <cell r="FC13" t="str">
            <v>ISO4217:USD</v>
          </cell>
          <cell r="FD13" t="b">
            <v>0</v>
          </cell>
          <cell r="FE13" t="b">
            <v>0</v>
          </cell>
        </row>
        <row r="14">
          <cell r="A14" t="str">
            <v xml:space="preserve">     Interest on junior subordinated notes</v>
          </cell>
          <cell r="D14">
            <v>2.512</v>
          </cell>
          <cell r="E14">
            <v>2.33</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X14" t="str">
            <v xml:space="preserve">     Interest on junior subordinated notes</v>
          </cell>
          <cell r="DM14">
            <v>0</v>
          </cell>
          <cell r="DN14">
            <v>0</v>
          </cell>
          <cell r="DO14">
            <v>0</v>
          </cell>
          <cell r="DP14">
            <v>0</v>
          </cell>
          <cell r="DQ14">
            <v>0</v>
          </cell>
          <cell r="DS14">
            <v>0</v>
          </cell>
          <cell r="DT14">
            <v>0</v>
          </cell>
          <cell r="DU14">
            <v>0</v>
          </cell>
          <cell r="DV14">
            <v>0</v>
          </cell>
          <cell r="DW14">
            <v>0</v>
          </cell>
          <cell r="DY14">
            <v>0</v>
          </cell>
          <cell r="DZ14">
            <v>0</v>
          </cell>
          <cell r="EA14">
            <v>0</v>
          </cell>
          <cell r="EB14">
            <v>0</v>
          </cell>
          <cell r="EC14">
            <v>0</v>
          </cell>
          <cell r="EE14">
            <v>0</v>
          </cell>
          <cell r="EF14">
            <v>0</v>
          </cell>
          <cell r="EG14">
            <v>0</v>
          </cell>
          <cell r="EH14">
            <v>0</v>
          </cell>
          <cell r="EI14">
            <v>0</v>
          </cell>
          <cell r="EK14">
            <v>0</v>
          </cell>
          <cell r="EL14">
            <v>0</v>
          </cell>
          <cell r="EM14">
            <v>0</v>
          </cell>
          <cell r="EN14">
            <v>0</v>
          </cell>
          <cell r="EO14">
            <v>0</v>
          </cell>
          <cell r="EQ14">
            <v>0</v>
          </cell>
          <cell r="ER14">
            <v>0</v>
          </cell>
          <cell r="ES14">
            <v>0</v>
          </cell>
          <cell r="ET14">
            <v>0</v>
          </cell>
          <cell r="EU14">
            <v>0</v>
          </cell>
        </row>
        <row r="15">
          <cell r="A15" t="str">
            <v xml:space="preserve">     Gain on redemption of junior sub. notes</v>
          </cell>
          <cell r="D15">
            <v>0</v>
          </cell>
          <cell r="E15">
            <v>-2.1640000000000001</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X15" t="str">
            <v xml:space="preserve">     Gain on redemption of junior sub. notes</v>
          </cell>
          <cell r="DM15">
            <v>0</v>
          </cell>
          <cell r="DN15">
            <v>0</v>
          </cell>
          <cell r="DO15">
            <v>0</v>
          </cell>
          <cell r="DP15">
            <v>0</v>
          </cell>
          <cell r="DQ15">
            <v>0</v>
          </cell>
          <cell r="DS15">
            <v>0</v>
          </cell>
          <cell r="DT15">
            <v>0</v>
          </cell>
          <cell r="DU15">
            <v>0</v>
          </cell>
          <cell r="DV15">
            <v>0</v>
          </cell>
          <cell r="DW15">
            <v>0</v>
          </cell>
          <cell r="DY15">
            <v>0</v>
          </cell>
          <cell r="DZ15">
            <v>0</v>
          </cell>
          <cell r="EA15">
            <v>0</v>
          </cell>
          <cell r="EB15">
            <v>0</v>
          </cell>
          <cell r="EC15">
            <v>0</v>
          </cell>
          <cell r="EE15">
            <v>0</v>
          </cell>
          <cell r="EF15">
            <v>0</v>
          </cell>
          <cell r="EG15">
            <v>0</v>
          </cell>
          <cell r="EH15">
            <v>0</v>
          </cell>
          <cell r="EI15">
            <v>0</v>
          </cell>
          <cell r="EK15">
            <v>0</v>
          </cell>
          <cell r="EL15">
            <v>0</v>
          </cell>
          <cell r="EM15">
            <v>0</v>
          </cell>
          <cell r="EN15">
            <v>0</v>
          </cell>
          <cell r="EO15">
            <v>0</v>
          </cell>
          <cell r="EQ15">
            <v>0</v>
          </cell>
          <cell r="ER15">
            <v>0</v>
          </cell>
          <cell r="ES15">
            <v>0</v>
          </cell>
          <cell r="ET15">
            <v>0</v>
          </cell>
          <cell r="EU15">
            <v>0</v>
          </cell>
        </row>
        <row r="16">
          <cell r="A16" t="str">
            <v xml:space="preserve">     Write-off of deferred financing fees</v>
          </cell>
          <cell r="D16">
            <v>0</v>
          </cell>
          <cell r="E16">
            <v>0</v>
          </cell>
          <cell r="F16">
            <v>3.4540000000000002</v>
          </cell>
          <cell r="G16">
            <v>2.8690000000000002</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X16" t="str">
            <v xml:space="preserve">     Write-off of deferred financing fees</v>
          </cell>
          <cell r="DM16">
            <v>0</v>
          </cell>
          <cell r="DN16">
            <v>0</v>
          </cell>
          <cell r="DO16">
            <v>0</v>
          </cell>
          <cell r="DP16">
            <v>0</v>
          </cell>
          <cell r="DQ16">
            <v>0</v>
          </cell>
          <cell r="DS16">
            <v>0</v>
          </cell>
          <cell r="DT16">
            <v>0</v>
          </cell>
          <cell r="DU16">
            <v>0</v>
          </cell>
          <cell r="DV16">
            <v>0</v>
          </cell>
          <cell r="DW16">
            <v>0</v>
          </cell>
          <cell r="DY16">
            <v>0</v>
          </cell>
          <cell r="DZ16">
            <v>0</v>
          </cell>
          <cell r="EA16">
            <v>0</v>
          </cell>
          <cell r="EB16">
            <v>0</v>
          </cell>
          <cell r="EC16">
            <v>0</v>
          </cell>
          <cell r="EE16">
            <v>0</v>
          </cell>
          <cell r="EF16">
            <v>0</v>
          </cell>
          <cell r="EG16">
            <v>0</v>
          </cell>
          <cell r="EH16">
            <v>0</v>
          </cell>
          <cell r="EI16">
            <v>0</v>
          </cell>
          <cell r="EK16">
            <v>0</v>
          </cell>
          <cell r="EL16">
            <v>0</v>
          </cell>
          <cell r="EM16">
            <v>0</v>
          </cell>
          <cell r="EN16">
            <v>0</v>
          </cell>
          <cell r="EO16">
            <v>0</v>
          </cell>
          <cell r="EQ16">
            <v>0</v>
          </cell>
          <cell r="ER16">
            <v>0</v>
          </cell>
          <cell r="ES16">
            <v>0</v>
          </cell>
          <cell r="ET16">
            <v>0</v>
          </cell>
          <cell r="EU16">
            <v>0</v>
          </cell>
        </row>
        <row r="17">
          <cell r="A17" t="str">
            <v xml:space="preserve">     Other </v>
          </cell>
          <cell r="D17">
            <v>0.183</v>
          </cell>
          <cell r="E17">
            <v>0.96799999999999997</v>
          </cell>
          <cell r="F17">
            <v>2.101</v>
          </cell>
          <cell r="G17">
            <v>2.3769999999999998</v>
          </cell>
          <cell r="H17">
            <v>3.23</v>
          </cell>
          <cell r="I17">
            <v>1.2150000000000001</v>
          </cell>
          <cell r="J17">
            <v>1.843</v>
          </cell>
          <cell r="K17">
            <v>2.7839999999999998</v>
          </cell>
          <cell r="L17">
            <v>12.198</v>
          </cell>
          <cell r="M17">
            <v>3.597</v>
          </cell>
          <cell r="N17">
            <v>29.8</v>
          </cell>
          <cell r="O17">
            <v>0</v>
          </cell>
          <cell r="P17">
            <v>0</v>
          </cell>
          <cell r="Q17">
            <v>0</v>
          </cell>
          <cell r="R17">
            <v>-10.563000000000001</v>
          </cell>
          <cell r="S17">
            <v>-14.458</v>
          </cell>
          <cell r="T17">
            <v>-13.548</v>
          </cell>
          <cell r="U17">
            <v>0</v>
          </cell>
          <cell r="V17">
            <v>0</v>
          </cell>
          <cell r="W17">
            <v>0</v>
          </cell>
          <cell r="X17">
            <v>0</v>
          </cell>
          <cell r="Y17">
            <v>0</v>
          </cell>
          <cell r="Z17">
            <v>0</v>
          </cell>
          <cell r="AA17">
            <v>0</v>
          </cell>
          <cell r="AB17">
            <v>0</v>
          </cell>
          <cell r="AC17">
            <v>0</v>
          </cell>
          <cell r="AX17" t="str">
            <v xml:space="preserve">     Other </v>
          </cell>
          <cell r="DM17">
            <v>24.598000000000003</v>
          </cell>
          <cell r="DN17">
            <v>23.364999999999998</v>
          </cell>
          <cell r="DO17">
            <v>3.6380000000000052</v>
          </cell>
          <cell r="DP17">
            <v>-51.601000000000006</v>
          </cell>
          <cell r="DQ17">
            <v>0</v>
          </cell>
          <cell r="DS17">
            <v>0</v>
          </cell>
          <cell r="DT17">
            <v>0</v>
          </cell>
          <cell r="DU17">
            <v>0</v>
          </cell>
          <cell r="DV17">
            <v>0</v>
          </cell>
          <cell r="DW17">
            <v>0</v>
          </cell>
          <cell r="DY17">
            <v>0</v>
          </cell>
          <cell r="DZ17">
            <v>0</v>
          </cell>
          <cell r="EA17">
            <v>0</v>
          </cell>
          <cell r="EB17">
            <v>3</v>
          </cell>
          <cell r="EC17">
            <v>3</v>
          </cell>
          <cell r="EE17">
            <v>-4.968</v>
          </cell>
          <cell r="EF17">
            <v>1.4950000000000001</v>
          </cell>
          <cell r="EG17">
            <v>11.651999999999997</v>
          </cell>
          <cell r="EH17">
            <v>-18.741999999999997</v>
          </cell>
          <cell r="EI17">
            <v>-10.563000000000001</v>
          </cell>
          <cell r="EK17">
            <v>3.5640000000000001</v>
          </cell>
          <cell r="EL17">
            <v>6.0419999999999998</v>
          </cell>
          <cell r="EM17">
            <v>-19.465</v>
          </cell>
          <cell r="EN17">
            <v>-4.5990000000000002</v>
          </cell>
          <cell r="EO17">
            <v>-14.458</v>
          </cell>
          <cell r="EQ17">
            <v>-6.952</v>
          </cell>
          <cell r="ER17">
            <v>-6.5960000000000001</v>
          </cell>
          <cell r="ES17">
            <v>0</v>
          </cell>
          <cell r="ET17">
            <v>0</v>
          </cell>
          <cell r="EU17">
            <v>-13.548</v>
          </cell>
          <cell r="FA17" t="str">
            <v>mstag:otherCashFlow</v>
          </cell>
          <cell r="FB17">
            <v>6</v>
          </cell>
          <cell r="FC17" t="str">
            <v>ISO4217:USD</v>
          </cell>
          <cell r="FD17" t="b">
            <v>0</v>
          </cell>
          <cell r="FE17" t="b">
            <v>0</v>
          </cell>
        </row>
        <row r="18">
          <cell r="A18" t="str">
            <v>Changes in operating assets &amp; liabilities</v>
          </cell>
          <cell r="D18">
            <v>14.481999999999999</v>
          </cell>
          <cell r="E18">
            <v>-18.945</v>
          </cell>
          <cell r="F18">
            <v>-5.4929999999999994</v>
          </cell>
          <cell r="G18">
            <v>-24.579000000000001</v>
          </cell>
          <cell r="H18">
            <v>-11.957999999999997</v>
          </cell>
          <cell r="I18">
            <v>-91.189999999999984</v>
          </cell>
          <cell r="J18">
            <v>-49.46</v>
          </cell>
          <cell r="K18">
            <v>-249.22</v>
          </cell>
          <cell r="L18">
            <v>-34.480000000000004</v>
          </cell>
          <cell r="M18">
            <v>-197.92499999999993</v>
          </cell>
          <cell r="N18">
            <v>-133.773</v>
          </cell>
          <cell r="O18">
            <v>-138.11900000000003</v>
          </cell>
          <cell r="P18">
            <v>-218.14799999999994</v>
          </cell>
          <cell r="Q18">
            <v>-152.82400000000001</v>
          </cell>
          <cell r="R18">
            <v>-166.49999999999997</v>
          </cell>
          <cell r="S18">
            <v>-348.34800000000001</v>
          </cell>
          <cell r="T18">
            <v>2099.4866493566128</v>
          </cell>
          <cell r="U18">
            <v>-12.853944340555415</v>
          </cell>
          <cell r="V18">
            <v>-125.51983713506422</v>
          </cell>
          <cell r="W18">
            <v>-128.41976864382673</v>
          </cell>
          <cell r="X18">
            <v>-124.83366847227387</v>
          </cell>
          <cell r="Y18">
            <v>-127.33034184172038</v>
          </cell>
          <cell r="Z18">
            <v>-125.01716488789617</v>
          </cell>
          <cell r="AA18">
            <v>-127.51750818565404</v>
          </cell>
          <cell r="AB18">
            <v>-130.06785834936716</v>
          </cell>
          <cell r="AC18">
            <v>-132.66921551635392</v>
          </cell>
          <cell r="AX18" t="str">
            <v>Changes in operating assets &amp; liabilities</v>
          </cell>
          <cell r="DM18">
            <v>-253.44200000000001</v>
          </cell>
          <cell r="DN18">
            <v>3.1600000000000037</v>
          </cell>
          <cell r="DO18">
            <v>-314.84100000000001</v>
          </cell>
          <cell r="DP18">
            <v>427.00399999999996</v>
          </cell>
          <cell r="DQ18">
            <v>-138.11900000000003</v>
          </cell>
          <cell r="DS18">
            <v>-224.65600000000001</v>
          </cell>
          <cell r="DT18">
            <v>44.454999999999977</v>
          </cell>
          <cell r="DU18">
            <v>-472.91799999999989</v>
          </cell>
          <cell r="DV18">
            <v>434.97099999999995</v>
          </cell>
          <cell r="DW18">
            <v>-218.14799999999994</v>
          </cell>
          <cell r="DY18">
            <v>-399.72500000000002</v>
          </cell>
          <cell r="DZ18">
            <v>254.93300000000002</v>
          </cell>
          <cell r="EA18">
            <v>-361.32400000000007</v>
          </cell>
          <cell r="EB18">
            <v>353.29199999999992</v>
          </cell>
          <cell r="EC18">
            <v>-152.82400000000001</v>
          </cell>
          <cell r="EE18">
            <v>-205.58300000000003</v>
          </cell>
          <cell r="EF18">
            <v>327.09800000000001</v>
          </cell>
          <cell r="EG18">
            <v>-560.93499999999995</v>
          </cell>
          <cell r="EH18">
            <v>272.9199999999999</v>
          </cell>
          <cell r="EI18">
            <v>-166.49999999999997</v>
          </cell>
          <cell r="EK18">
            <v>-367.86</v>
          </cell>
          <cell r="EL18">
            <v>279.46599999999995</v>
          </cell>
          <cell r="EM18">
            <v>-418.04700000000003</v>
          </cell>
          <cell r="EN18">
            <v>158.09300000000002</v>
          </cell>
          <cell r="EO18">
            <v>-348.34800000000001</v>
          </cell>
          <cell r="EQ18">
            <v>1466.222</v>
          </cell>
          <cell r="ER18">
            <v>196.03200000000001</v>
          </cell>
          <cell r="ES18">
            <v>207.45104504599522</v>
          </cell>
          <cell r="ET18">
            <v>229.78160431061781</v>
          </cell>
          <cell r="EU18">
            <v>2099.4866493566128</v>
          </cell>
        </row>
        <row r="19">
          <cell r="A19" t="str">
            <v xml:space="preserve">     Accounts receivable, net</v>
          </cell>
          <cell r="L19">
            <v>-30.646999999999998</v>
          </cell>
          <cell r="M19">
            <v>-232.39099999999999</v>
          </cell>
          <cell r="N19">
            <v>-176.24600000000001</v>
          </cell>
          <cell r="O19">
            <v>-154.69</v>
          </cell>
          <cell r="P19">
            <v>-154.864</v>
          </cell>
          <cell r="Q19">
            <v>-159.30000000000001</v>
          </cell>
          <cell r="R19">
            <v>-239.47499999999999</v>
          </cell>
          <cell r="S19">
            <v>-262.43299999999999</v>
          </cell>
          <cell r="T19">
            <v>1652.0650000000001</v>
          </cell>
          <cell r="U19">
            <v>0</v>
          </cell>
          <cell r="V19">
            <v>0</v>
          </cell>
          <cell r="W19">
            <v>0</v>
          </cell>
          <cell r="X19">
            <v>0</v>
          </cell>
          <cell r="Y19">
            <v>0</v>
          </cell>
          <cell r="Z19">
            <v>0</v>
          </cell>
          <cell r="AA19">
            <v>0</v>
          </cell>
          <cell r="AB19">
            <v>0</v>
          </cell>
          <cell r="AC19">
            <v>0</v>
          </cell>
          <cell r="AX19" t="str">
            <v xml:space="preserve">     Accounts receivable, net</v>
          </cell>
          <cell r="DM19">
            <v>-30.776</v>
          </cell>
          <cell r="DN19">
            <v>8.402000000000001</v>
          </cell>
          <cell r="DO19">
            <v>-101.336</v>
          </cell>
          <cell r="DP19">
            <v>-30.98</v>
          </cell>
          <cell r="DQ19">
            <v>-154.69</v>
          </cell>
          <cell r="DS19">
            <v>-0.72899999999999998</v>
          </cell>
          <cell r="DT19">
            <v>8.2170000000000005</v>
          </cell>
          <cell r="DU19">
            <v>-147.054</v>
          </cell>
          <cell r="DV19">
            <v>-15.298000000000002</v>
          </cell>
          <cell r="DW19">
            <v>-154.864</v>
          </cell>
          <cell r="DY19">
            <v>17.553999999999998</v>
          </cell>
          <cell r="DZ19">
            <v>23.114000000000001</v>
          </cell>
          <cell r="EA19">
            <v>-98.569000000000003</v>
          </cell>
          <cell r="EB19">
            <v>-101.39900000000002</v>
          </cell>
          <cell r="EC19">
            <v>-159.30000000000001</v>
          </cell>
          <cell r="EE19">
            <v>36.228999999999999</v>
          </cell>
          <cell r="EF19">
            <v>20.472999999999999</v>
          </cell>
          <cell r="EG19">
            <v>-191.279</v>
          </cell>
          <cell r="EH19">
            <v>-104.898</v>
          </cell>
          <cell r="EI19">
            <v>-239.47499999999999</v>
          </cell>
          <cell r="EK19">
            <v>80.328999999999994</v>
          </cell>
          <cell r="EL19">
            <v>12.897000000000006</v>
          </cell>
          <cell r="EM19">
            <v>-195.744</v>
          </cell>
          <cell r="EN19">
            <v>-159.91499999999999</v>
          </cell>
          <cell r="EO19">
            <v>-262.43299999999999</v>
          </cell>
          <cell r="EQ19">
            <v>1652.0650000000001</v>
          </cell>
          <cell r="ER19">
            <v>0</v>
          </cell>
          <cell r="ES19">
            <v>0</v>
          </cell>
          <cell r="ET19">
            <v>0</v>
          </cell>
          <cell r="EU19">
            <v>1652.0650000000001</v>
          </cell>
          <cell r="FA19" t="str">
            <v>mstag:netDecreaseInTradeReceivables</v>
          </cell>
          <cell r="FB19">
            <v>6</v>
          </cell>
          <cell r="FC19" t="str">
            <v>ISO4217:USD</v>
          </cell>
          <cell r="FD19" t="b">
            <v>0</v>
          </cell>
          <cell r="FE19" t="b">
            <v>0</v>
          </cell>
        </row>
        <row r="20">
          <cell r="A20" t="str">
            <v xml:space="preserve">     Inventories</v>
          </cell>
          <cell r="L20">
            <v>-101.572</v>
          </cell>
          <cell r="M20">
            <v>-177.077</v>
          </cell>
          <cell r="N20">
            <v>-208.851</v>
          </cell>
          <cell r="O20">
            <v>-195.017</v>
          </cell>
          <cell r="P20">
            <v>-428.68900000000002</v>
          </cell>
          <cell r="Q20">
            <v>20</v>
          </cell>
          <cell r="R20">
            <v>-339.98700000000002</v>
          </cell>
          <cell r="S20">
            <v>-290.59100000000001</v>
          </cell>
          <cell r="T20">
            <v>-441.91009641140749</v>
          </cell>
          <cell r="U20">
            <v>-116.345723256572</v>
          </cell>
          <cell r="V20">
            <v>-316.99890922957547</v>
          </cell>
          <cell r="W20">
            <v>-325.14558734674256</v>
          </cell>
          <cell r="X20">
            <v>-310.56828352313687</v>
          </cell>
          <cell r="Y20">
            <v>-316.77964919360056</v>
          </cell>
          <cell r="Z20">
            <v>-311.02479631755978</v>
          </cell>
          <cell r="AA20">
            <v>-317.24529224391063</v>
          </cell>
          <cell r="AB20">
            <v>-323.59019808878929</v>
          </cell>
          <cell r="AC20">
            <v>-330.06200205056393</v>
          </cell>
          <cell r="AX20" t="str">
            <v xml:space="preserve">     Inventories</v>
          </cell>
          <cell r="DM20">
            <v>-130.839</v>
          </cell>
          <cell r="DN20">
            <v>-33.522999999999996</v>
          </cell>
          <cell r="DO20">
            <v>-534.20399999999995</v>
          </cell>
          <cell r="DP20">
            <v>503.54899999999992</v>
          </cell>
          <cell r="DQ20">
            <v>-195.017</v>
          </cell>
          <cell r="DS20">
            <v>-220.667</v>
          </cell>
          <cell r="DT20">
            <v>-35.445000000000022</v>
          </cell>
          <cell r="DU20">
            <v>-623.95499999999993</v>
          </cell>
          <cell r="DV20">
            <v>451.37799999999993</v>
          </cell>
          <cell r="DW20">
            <v>-428.68900000000002</v>
          </cell>
          <cell r="DY20">
            <v>-183.982</v>
          </cell>
          <cell r="DZ20">
            <v>94.215000000000003</v>
          </cell>
          <cell r="EA20">
            <v>-708.0390000000001</v>
          </cell>
          <cell r="EB20">
            <v>817.80600000000004</v>
          </cell>
          <cell r="EC20">
            <v>20</v>
          </cell>
          <cell r="EE20">
            <v>-255.20500000000001</v>
          </cell>
          <cell r="EF20">
            <v>85.983000000000004</v>
          </cell>
          <cell r="EG20">
            <v>-864.13599999999985</v>
          </cell>
          <cell r="EH20">
            <v>693.37099999999987</v>
          </cell>
          <cell r="EI20">
            <v>-339.98700000000002</v>
          </cell>
          <cell r="EK20">
            <v>-165.77600000000001</v>
          </cell>
          <cell r="EL20">
            <v>-84.578000000000003</v>
          </cell>
          <cell r="EM20">
            <v>-656.9860000000001</v>
          </cell>
          <cell r="EN20">
            <v>616.74900000000002</v>
          </cell>
          <cell r="EO20">
            <v>-290.59100000000001</v>
          </cell>
          <cell r="EQ20">
            <v>-110.32299999999999</v>
          </cell>
          <cell r="ER20">
            <v>-60.257999999999996</v>
          </cell>
          <cell r="ES20">
            <v>-871.92331703335367</v>
          </cell>
          <cell r="ET20">
            <v>600.59422062194608</v>
          </cell>
          <cell r="EU20">
            <v>-441.91009641140749</v>
          </cell>
          <cell r="FA20" t="str">
            <v>mstag:netDecreaseInInventories</v>
          </cell>
          <cell r="FB20">
            <v>6</v>
          </cell>
          <cell r="FC20" t="str">
            <v>ISO4217:USD</v>
          </cell>
          <cell r="FD20" t="b">
            <v>0</v>
          </cell>
          <cell r="FE20" t="b">
            <v>0</v>
          </cell>
        </row>
        <row r="21">
          <cell r="A21" t="str">
            <v xml:space="preserve">     Other current assets</v>
          </cell>
          <cell r="L21">
            <v>-1.9370000000000001</v>
          </cell>
          <cell r="M21">
            <v>-2.5270000000000001</v>
          </cell>
          <cell r="N21">
            <v>-4.4320000000000004</v>
          </cell>
          <cell r="O21">
            <v>-15.801</v>
          </cell>
          <cell r="P21">
            <v>-2.7810000000000001</v>
          </cell>
          <cell r="Q21">
            <v>-38.18</v>
          </cell>
          <cell r="R21">
            <v>19.188000000000002</v>
          </cell>
          <cell r="S21">
            <v>-19.594000000000001</v>
          </cell>
          <cell r="T21">
            <v>-58.367999999999995</v>
          </cell>
          <cell r="U21">
            <v>-56.358446667309238</v>
          </cell>
          <cell r="V21">
            <v>-24.153580816302366</v>
          </cell>
          <cell r="W21">
            <v>-24.878188240791445</v>
          </cell>
          <cell r="X21">
            <v>-23.070631730771197</v>
          </cell>
          <cell r="Y21">
            <v>-23.532044365386582</v>
          </cell>
          <cell r="Z21">
            <v>-23.104543881880147</v>
          </cell>
          <cell r="AA21">
            <v>-23.566634759517797</v>
          </cell>
          <cell r="AB21">
            <v>-24.037967454708109</v>
          </cell>
          <cell r="AC21">
            <v>-24.518726803802338</v>
          </cell>
          <cell r="AX21" t="str">
            <v xml:space="preserve">     Other current assets</v>
          </cell>
          <cell r="DM21">
            <v>-20.625</v>
          </cell>
          <cell r="DN21">
            <v>8.7870000000000008</v>
          </cell>
          <cell r="DO21">
            <v>-7.6240000000000023</v>
          </cell>
          <cell r="DP21">
            <v>3.6610000000000014</v>
          </cell>
          <cell r="DQ21">
            <v>-15.801</v>
          </cell>
          <cell r="DS21">
            <v>-27.632999999999999</v>
          </cell>
          <cell r="DT21">
            <v>12.659999999999998</v>
          </cell>
          <cell r="DU21">
            <v>7.504999999999999</v>
          </cell>
          <cell r="DV21">
            <v>4.6870000000000012</v>
          </cell>
          <cell r="DW21">
            <v>-2.7810000000000001</v>
          </cell>
          <cell r="DY21">
            <v>-29.884</v>
          </cell>
          <cell r="DZ21">
            <v>-3.8819999999999979</v>
          </cell>
          <cell r="EA21">
            <v>-7.9029999999999987</v>
          </cell>
          <cell r="EB21">
            <v>3.4889999999999972</v>
          </cell>
          <cell r="EC21">
            <v>-38.18</v>
          </cell>
          <cell r="EE21">
            <v>-29.484999999999999</v>
          </cell>
          <cell r="EF21">
            <v>17.878</v>
          </cell>
          <cell r="EG21">
            <v>4.5820000000000007</v>
          </cell>
          <cell r="EH21">
            <v>26.213000000000001</v>
          </cell>
          <cell r="EI21">
            <v>19.188000000000002</v>
          </cell>
          <cell r="EK21">
            <v>-58.776000000000003</v>
          </cell>
          <cell r="EL21">
            <v>23.751000000000005</v>
          </cell>
          <cell r="EM21">
            <v>2.6189999999999998</v>
          </cell>
          <cell r="EN21">
            <v>12.811999999999998</v>
          </cell>
          <cell r="EO21">
            <v>-19.594000000000001</v>
          </cell>
          <cell r="EQ21">
            <v>-95.894999999999996</v>
          </cell>
          <cell r="ER21">
            <v>19.98899999999999</v>
          </cell>
          <cell r="ES21">
            <v>17.538000000000011</v>
          </cell>
          <cell r="ET21">
            <v>0</v>
          </cell>
          <cell r="EU21">
            <v>-58.367999999999995</v>
          </cell>
          <cell r="FA21" t="str">
            <v>mstag:netDecreaseInOtherAssets</v>
          </cell>
          <cell r="FB21">
            <v>6</v>
          </cell>
          <cell r="FC21" t="str">
            <v>ISO4217:USD</v>
          </cell>
          <cell r="FD21" t="b">
            <v>0</v>
          </cell>
          <cell r="FE21" t="b">
            <v>0</v>
          </cell>
        </row>
        <row r="22">
          <cell r="A22" t="str">
            <v xml:space="preserve">     Accounts payable</v>
          </cell>
          <cell r="L22">
            <v>60.792999999999999</v>
          </cell>
          <cell r="M22">
            <v>118.447</v>
          </cell>
          <cell r="N22">
            <v>63.506999999999998</v>
          </cell>
          <cell r="O22">
            <v>78.930999999999997</v>
          </cell>
          <cell r="P22">
            <v>171.86099999999999</v>
          </cell>
          <cell r="Q22">
            <v>-118.13200000000001</v>
          </cell>
          <cell r="R22">
            <v>172.05600000000001</v>
          </cell>
          <cell r="S22">
            <v>125.316</v>
          </cell>
          <cell r="T22">
            <v>134.66703414799576</v>
          </cell>
          <cell r="U22">
            <v>55.685952686632504</v>
          </cell>
          <cell r="V22">
            <v>115.71041758430272</v>
          </cell>
          <cell r="W22">
            <v>118.68410455740104</v>
          </cell>
          <cell r="X22">
            <v>113.363121224108</v>
          </cell>
          <cell r="Y22">
            <v>115.63038364859017</v>
          </cell>
          <cell r="Z22">
            <v>113.52975676933306</v>
          </cell>
          <cell r="AA22">
            <v>115.80035190471949</v>
          </cell>
          <cell r="AB22">
            <v>118.11635894281403</v>
          </cell>
          <cell r="AC22">
            <v>120.47868612167008</v>
          </cell>
          <cell r="AX22" t="str">
            <v xml:space="preserve">     Accounts payable</v>
          </cell>
          <cell r="DM22">
            <v>-12.625</v>
          </cell>
          <cell r="DN22">
            <v>10.016</v>
          </cell>
          <cell r="DO22">
            <v>280.92699999999996</v>
          </cell>
          <cell r="DP22">
            <v>-199.38699999999997</v>
          </cell>
          <cell r="DQ22">
            <v>78.930999999999997</v>
          </cell>
          <cell r="DS22">
            <v>102.238</v>
          </cell>
          <cell r="DT22">
            <v>9.8340000000000032</v>
          </cell>
          <cell r="DU22">
            <v>274.48899999999998</v>
          </cell>
          <cell r="DV22">
            <v>-214.7</v>
          </cell>
          <cell r="DW22">
            <v>171.86099999999999</v>
          </cell>
          <cell r="DY22">
            <v>-42.347999999999999</v>
          </cell>
          <cell r="DZ22">
            <v>49.451999999999998</v>
          </cell>
          <cell r="EA22">
            <v>416.23900000000003</v>
          </cell>
          <cell r="EB22">
            <v>-541.47500000000014</v>
          </cell>
          <cell r="EC22">
            <v>-118.13200000000001</v>
          </cell>
          <cell r="EE22">
            <v>213.85</v>
          </cell>
          <cell r="EF22">
            <v>42.25800000000001</v>
          </cell>
          <cell r="EG22">
            <v>557.77899999999988</v>
          </cell>
          <cell r="EH22">
            <v>-641.8309999999999</v>
          </cell>
          <cell r="EI22">
            <v>172.05600000000001</v>
          </cell>
          <cell r="EK22">
            <v>-17.911999999999999</v>
          </cell>
          <cell r="EL22">
            <v>279.82899999999995</v>
          </cell>
          <cell r="EM22">
            <v>363.81200000000007</v>
          </cell>
          <cell r="EN22">
            <v>-500.41300000000007</v>
          </cell>
          <cell r="EO22">
            <v>125.316</v>
          </cell>
          <cell r="EQ22">
            <v>38.72</v>
          </cell>
          <cell r="ER22">
            <v>143.28</v>
          </cell>
          <cell r="ES22">
            <v>410.05662988674362</v>
          </cell>
          <cell r="ET22">
            <v>-457.38959573874786</v>
          </cell>
          <cell r="EU22">
            <v>134.66703414799576</v>
          </cell>
          <cell r="FA22" t="str">
            <v>mstag:netIncreaseInTradeAndOtherPayables</v>
          </cell>
          <cell r="FB22">
            <v>6</v>
          </cell>
          <cell r="FC22" t="str">
            <v>ISO4217:USD</v>
          </cell>
          <cell r="FD22" t="b">
            <v>0</v>
          </cell>
          <cell r="FE22" t="b">
            <v>0</v>
          </cell>
        </row>
        <row r="23">
          <cell r="A23" t="str">
            <v xml:space="preserve">     Accrued and other long-term liabilities</v>
          </cell>
          <cell r="L23">
            <v>28.792999999999999</v>
          </cell>
          <cell r="M23">
            <v>32.932000000000002</v>
          </cell>
          <cell r="N23">
            <v>44.167999999999999</v>
          </cell>
          <cell r="O23">
            <v>79.337000000000003</v>
          </cell>
          <cell r="P23">
            <v>133.32599999999999</v>
          </cell>
          <cell r="Q23">
            <v>107.471</v>
          </cell>
          <cell r="R23">
            <v>151.55799999999999</v>
          </cell>
          <cell r="S23">
            <v>94.77</v>
          </cell>
          <cell r="T23">
            <v>862.16371162002486</v>
          </cell>
          <cell r="U23">
            <v>104.16427289669332</v>
          </cell>
          <cell r="V23">
            <v>99.922235326510872</v>
          </cell>
          <cell r="W23">
            <v>102.91990238630626</v>
          </cell>
          <cell r="X23">
            <v>95.442125557526197</v>
          </cell>
          <cell r="Y23">
            <v>97.350968068676593</v>
          </cell>
          <cell r="Z23">
            <v>95.582418542210689</v>
          </cell>
          <cell r="AA23">
            <v>97.494066913054894</v>
          </cell>
          <cell r="AB23">
            <v>99.443948251316215</v>
          </cell>
          <cell r="AC23">
            <v>101.43282721634228</v>
          </cell>
          <cell r="AX23" t="str">
            <v xml:space="preserve">     Accrued and other long-term liabilities</v>
          </cell>
          <cell r="DM23">
            <v>0.81299999999999994</v>
          </cell>
          <cell r="DN23">
            <v>-11.288</v>
          </cell>
          <cell r="DO23">
            <v>26.404</v>
          </cell>
          <cell r="DP23">
            <v>63.408000000000001</v>
          </cell>
          <cell r="DQ23">
            <v>79.337000000000003</v>
          </cell>
          <cell r="DS23">
            <v>-20.802</v>
          </cell>
          <cell r="DT23">
            <v>12.683</v>
          </cell>
          <cell r="DU23">
            <v>30.942</v>
          </cell>
          <cell r="DV23">
            <v>110.50299999999999</v>
          </cell>
          <cell r="DW23">
            <v>133.32599999999999</v>
          </cell>
          <cell r="DY23">
            <v>-82.656000000000006</v>
          </cell>
          <cell r="DZ23">
            <v>66.561000000000007</v>
          </cell>
          <cell r="EA23">
            <v>22.786000000000001</v>
          </cell>
          <cell r="EB23">
            <v>100.78</v>
          </cell>
          <cell r="EC23">
            <v>107.471</v>
          </cell>
          <cell r="EE23">
            <v>-82.995000000000005</v>
          </cell>
          <cell r="EF23">
            <v>95.034999999999997</v>
          </cell>
          <cell r="EG23">
            <v>9.9580000000000126</v>
          </cell>
          <cell r="EH23">
            <v>129.56</v>
          </cell>
          <cell r="EI23">
            <v>151.55799999999999</v>
          </cell>
          <cell r="EK23">
            <v>-88.067999999999998</v>
          </cell>
          <cell r="EL23">
            <v>15.384</v>
          </cell>
          <cell r="EM23">
            <v>97.516999999999996</v>
          </cell>
          <cell r="EN23">
            <v>69.936999999999998</v>
          </cell>
          <cell r="EO23">
            <v>94.77</v>
          </cell>
          <cell r="EQ23">
            <v>47.453000000000003</v>
          </cell>
          <cell r="ER23">
            <v>76.353999999999999</v>
          </cell>
          <cell r="ES23">
            <v>651.77973219260525</v>
          </cell>
          <cell r="ET23">
            <v>86.576979427419587</v>
          </cell>
          <cell r="EU23">
            <v>862.16371162002486</v>
          </cell>
          <cell r="FA23" t="str">
            <v>mstag:netIncreaseInAccruedExpenses</v>
          </cell>
          <cell r="FB23">
            <v>6</v>
          </cell>
          <cell r="FC23" t="str">
            <v>ISO4217:USD</v>
          </cell>
          <cell r="FD23" t="b">
            <v>0</v>
          </cell>
          <cell r="FE23" t="b">
            <v>0</v>
          </cell>
        </row>
        <row r="24">
          <cell r="A24" t="str">
            <v xml:space="preserve">     Income taxes</v>
          </cell>
          <cell r="L24">
            <v>10.09</v>
          </cell>
          <cell r="M24">
            <v>62.691000000000003</v>
          </cell>
          <cell r="N24">
            <v>148.08099999999999</v>
          </cell>
          <cell r="O24">
            <v>69.120999999999995</v>
          </cell>
          <cell r="P24">
            <v>62.999000000000002</v>
          </cell>
          <cell r="Q24">
            <v>35.317</v>
          </cell>
          <cell r="R24">
            <v>70.16</v>
          </cell>
          <cell r="S24">
            <v>4.1840000000000002</v>
          </cell>
          <cell r="T24">
            <v>-49.131</v>
          </cell>
          <cell r="U24">
            <v>0</v>
          </cell>
          <cell r="V24">
            <v>0</v>
          </cell>
          <cell r="W24">
            <v>0</v>
          </cell>
          <cell r="X24">
            <v>0</v>
          </cell>
          <cell r="Y24">
            <v>0</v>
          </cell>
          <cell r="Z24">
            <v>0</v>
          </cell>
          <cell r="AA24">
            <v>0</v>
          </cell>
          <cell r="AB24">
            <v>0</v>
          </cell>
          <cell r="AC24">
            <v>0</v>
          </cell>
          <cell r="AX24" t="str">
            <v xml:space="preserve">     Income taxes</v>
          </cell>
          <cell r="DM24">
            <v>-59.39</v>
          </cell>
          <cell r="DN24">
            <v>20.765999999999998</v>
          </cell>
          <cell r="DO24">
            <v>20.992000000000004</v>
          </cell>
          <cell r="DP24">
            <v>86.752999999999986</v>
          </cell>
          <cell r="DQ24">
            <v>69.120999999999995</v>
          </cell>
          <cell r="DS24">
            <v>-57.063000000000002</v>
          </cell>
          <cell r="DT24">
            <v>36.506</v>
          </cell>
          <cell r="DU24">
            <v>-14.844999999999999</v>
          </cell>
          <cell r="DV24">
            <v>98.400999999999996</v>
          </cell>
          <cell r="DW24">
            <v>62.999000000000002</v>
          </cell>
          <cell r="DY24">
            <v>-78.409000000000006</v>
          </cell>
          <cell r="DZ24">
            <v>25.473000000000006</v>
          </cell>
          <cell r="EA24">
            <v>14.161999999999992</v>
          </cell>
          <cell r="EB24">
            <v>74.091000000000008</v>
          </cell>
          <cell r="EC24">
            <v>35.317</v>
          </cell>
          <cell r="EE24">
            <v>-87.977000000000004</v>
          </cell>
          <cell r="EF24">
            <v>65.471000000000004</v>
          </cell>
          <cell r="EG24">
            <v>-77.838999999999999</v>
          </cell>
          <cell r="EH24">
            <v>170.505</v>
          </cell>
          <cell r="EI24">
            <v>70.16</v>
          </cell>
          <cell r="EK24">
            <v>-117.657</v>
          </cell>
          <cell r="EL24">
            <v>32.182999999999993</v>
          </cell>
          <cell r="EM24">
            <v>-29.265000000000001</v>
          </cell>
          <cell r="EN24">
            <v>118.923</v>
          </cell>
          <cell r="EO24">
            <v>4.1840000000000002</v>
          </cell>
          <cell r="EQ24">
            <v>-65.798000000000002</v>
          </cell>
          <cell r="ER24">
            <v>16.667000000000002</v>
          </cell>
          <cell r="ES24">
            <v>0</v>
          </cell>
          <cell r="ET24">
            <v>0</v>
          </cell>
          <cell r="EU24">
            <v>-49.131</v>
          </cell>
          <cell r="FA24" t="str">
            <v>mstag:netIncreaseInOtherLiabilitiesOperating</v>
          </cell>
          <cell r="FB24">
            <v>6</v>
          </cell>
          <cell r="FC24" t="str">
            <v>ISO4217:USD</v>
          </cell>
          <cell r="FD24" t="b">
            <v>0</v>
          </cell>
          <cell r="FE24" t="b">
            <v>0</v>
          </cell>
        </row>
        <row r="26">
          <cell r="A26" t="str">
            <v>Net Cash from operations</v>
          </cell>
          <cell r="D26">
            <v>49.854999999999926</v>
          </cell>
          <cell r="E26">
            <v>22.170000000000094</v>
          </cell>
          <cell r="F26">
            <v>61.456999999999958</v>
          </cell>
          <cell r="G26">
            <v>64.787000000000148</v>
          </cell>
          <cell r="H26">
            <v>95.495999999999754</v>
          </cell>
          <cell r="I26">
            <v>27.335000000000193</v>
          </cell>
          <cell r="J26">
            <v>104.22499999999988</v>
          </cell>
          <cell r="K26">
            <v>-50.241666000000066</v>
          </cell>
          <cell r="L26">
            <v>226.9375859999995</v>
          </cell>
          <cell r="M26">
            <v>158.18099999999967</v>
          </cell>
          <cell r="N26">
            <v>393.07900000000109</v>
          </cell>
          <cell r="O26">
            <v>532.8100000000004</v>
          </cell>
          <cell r="P26">
            <v>669.5830000000002</v>
          </cell>
          <cell r="Q26">
            <v>743.48399999999901</v>
          </cell>
          <cell r="R26">
            <v>937.21688800000095</v>
          </cell>
          <cell r="S26">
            <v>881.65377960398803</v>
          </cell>
          <cell r="T26">
            <v>3595.2088947409702</v>
          </cell>
          <cell r="U26">
            <v>1714.3969402172509</v>
          </cell>
          <cell r="V26">
            <v>1862.7958797464607</v>
          </cell>
          <cell r="W26">
            <v>2123.3081806406171</v>
          </cell>
          <cell r="X26">
            <v>2341.8487288130918</v>
          </cell>
          <cell r="Y26">
            <v>2559.3756295185303</v>
          </cell>
          <cell r="Z26">
            <v>2782.9767606779496</v>
          </cell>
          <cell r="AA26">
            <v>3006.3070266375407</v>
          </cell>
          <cell r="AB26">
            <v>3236.1241138839637</v>
          </cell>
          <cell r="AC26">
            <v>3472.5533270929591</v>
          </cell>
          <cell r="AX26" t="str">
            <v>Net Cash from operations</v>
          </cell>
          <cell r="DM26">
            <v>-108.98200000000006</v>
          </cell>
          <cell r="DN26">
            <v>154.81499999999994</v>
          </cell>
          <cell r="DO26">
            <v>-165.64999999999995</v>
          </cell>
          <cell r="DP26">
            <v>652.62700000000018</v>
          </cell>
          <cell r="DQ26">
            <v>532.8100000000004</v>
          </cell>
          <cell r="DS26">
            <v>-45.519999999999996</v>
          </cell>
          <cell r="DT26">
            <v>219.87799999999999</v>
          </cell>
          <cell r="DU26">
            <v>-280.12499999999977</v>
          </cell>
          <cell r="DV26">
            <v>772.58500000000038</v>
          </cell>
          <cell r="DW26">
            <v>669.5830000000002</v>
          </cell>
          <cell r="DY26">
            <v>-198.40000000000026</v>
          </cell>
          <cell r="DZ26">
            <v>448.24499999999966</v>
          </cell>
          <cell r="EA26">
            <v>-166.33300000000014</v>
          </cell>
          <cell r="EB26">
            <v>659.97199999999975</v>
          </cell>
          <cell r="EC26">
            <v>743.48399999999901</v>
          </cell>
          <cell r="EE26">
            <v>12.450399999999846</v>
          </cell>
          <cell r="EF26">
            <v>561.35200000000009</v>
          </cell>
          <cell r="EG26">
            <v>-325.11842999999982</v>
          </cell>
          <cell r="EH26">
            <v>688.53291800000011</v>
          </cell>
          <cell r="EI26">
            <v>937.21688800000095</v>
          </cell>
          <cell r="EK26">
            <v>-101.97099999999973</v>
          </cell>
          <cell r="EL26">
            <v>561.13677960398945</v>
          </cell>
          <cell r="EM26">
            <v>-195.76500000000016</v>
          </cell>
          <cell r="EN26">
            <v>618.2529999999997</v>
          </cell>
          <cell r="EO26">
            <v>881.65377960398803</v>
          </cell>
          <cell r="EQ26">
            <v>1749.4373716417913</v>
          </cell>
          <cell r="ER26">
            <v>518.88399999999979</v>
          </cell>
          <cell r="ES26">
            <v>509.16688789452201</v>
          </cell>
          <cell r="ET26">
            <v>817.72063520465713</v>
          </cell>
          <cell r="EU26">
            <v>3595.2088947409702</v>
          </cell>
        </row>
        <row r="28">
          <cell r="A28" t="str">
            <v>Acquisition of PPE</v>
          </cell>
          <cell r="D28">
            <v>-7.5609999999999999</v>
          </cell>
          <cell r="E28">
            <v>-17.396000000000001</v>
          </cell>
          <cell r="F28">
            <v>-37.076000000000001</v>
          </cell>
          <cell r="G28">
            <v>-58.793999999999997</v>
          </cell>
          <cell r="H28">
            <v>-107.526</v>
          </cell>
          <cell r="I28">
            <v>-132.40899999999999</v>
          </cell>
          <cell r="J28">
            <v>-223.423</v>
          </cell>
          <cell r="K28">
            <v>-202.73500000000001</v>
          </cell>
          <cell r="L28">
            <v>-248.87799999999999</v>
          </cell>
          <cell r="M28">
            <v>-625.39200000000005</v>
          </cell>
          <cell r="N28">
            <v>-480.98099999999999</v>
          </cell>
          <cell r="O28">
            <v>-662.01099999999997</v>
          </cell>
          <cell r="P28">
            <v>-715.96799999999996</v>
          </cell>
          <cell r="Q28">
            <v>-831.59900000000005</v>
          </cell>
          <cell r="R28">
            <v>-889.59799999999996</v>
          </cell>
          <cell r="S28">
            <v>-799.41700000000003</v>
          </cell>
          <cell r="T28">
            <v>-1200.4715000000001</v>
          </cell>
          <cell r="U28">
            <v>-1054.6059907521421</v>
          </cell>
          <cell r="V28">
            <v>-1178.0441704747063</v>
          </cell>
          <cell r="W28">
            <v>-1305.1854955889476</v>
          </cell>
          <cell r="X28">
            <v>-1423.0892055007264</v>
          </cell>
          <cell r="Y28">
            <v>-1543.350989610741</v>
          </cell>
          <cell r="Z28">
            <v>-1661.4280094029557</v>
          </cell>
          <cell r="AA28">
            <v>-1781.8665695910149</v>
          </cell>
          <cell r="AB28">
            <v>-1904.7139009828352</v>
          </cell>
          <cell r="AC28">
            <v>-2030.0181790024919</v>
          </cell>
          <cell r="AX28" t="str">
            <v>Acquisition of PPE</v>
          </cell>
          <cell r="DM28">
            <v>-176.11</v>
          </cell>
          <cell r="DN28">
            <v>-123.02999999999997</v>
          </cell>
          <cell r="DO28">
            <v>-151.96600000000001</v>
          </cell>
          <cell r="DP28">
            <v>-210.90499999999997</v>
          </cell>
          <cell r="DQ28">
            <v>-662.01099999999997</v>
          </cell>
          <cell r="DS28">
            <v>-165.75700000000001</v>
          </cell>
          <cell r="DT28">
            <v>-144.339</v>
          </cell>
          <cell r="DU28">
            <v>-184.714</v>
          </cell>
          <cell r="DV28">
            <v>-221.15799999999996</v>
          </cell>
          <cell r="DW28">
            <v>-715.96799999999996</v>
          </cell>
          <cell r="DY28">
            <v>-122.804</v>
          </cell>
          <cell r="DZ28">
            <v>-211.84200000000001</v>
          </cell>
          <cell r="EA28">
            <v>-195.55100000000002</v>
          </cell>
          <cell r="EB28">
            <v>-301.40200000000004</v>
          </cell>
          <cell r="EC28">
            <v>-831.59900000000005</v>
          </cell>
          <cell r="EE28">
            <v>-167.87299999999999</v>
          </cell>
          <cell r="EF28">
            <v>-275.44400000000002</v>
          </cell>
          <cell r="EG28">
            <v>-225.94899999999996</v>
          </cell>
          <cell r="EH28">
            <v>-220.33199999999999</v>
          </cell>
          <cell r="EI28">
            <v>-889.59799999999996</v>
          </cell>
          <cell r="EK28">
            <v>-169.91</v>
          </cell>
          <cell r="EL28">
            <v>-234.321</v>
          </cell>
          <cell r="EM28">
            <v>-264.202</v>
          </cell>
          <cell r="EN28">
            <v>-130.98400000000001</v>
          </cell>
          <cell r="EO28">
            <v>-799.41700000000003</v>
          </cell>
          <cell r="EQ28">
            <v>-280.63499999999999</v>
          </cell>
          <cell r="ER28">
            <v>-425.85400000000004</v>
          </cell>
          <cell r="ES28">
            <v>-330.2525</v>
          </cell>
          <cell r="ET28">
            <v>-163.73000000000002</v>
          </cell>
          <cell r="EU28">
            <v>-1200.4715000000001</v>
          </cell>
          <cell r="FA28" t="str">
            <v>mstag:capitalExpenditures</v>
          </cell>
          <cell r="FB28">
            <v>6</v>
          </cell>
          <cell r="FC28" t="str">
            <v>ISO4217:USD</v>
          </cell>
          <cell r="FD28" t="b">
            <v>1</v>
          </cell>
          <cell r="FE28" t="b">
            <v>0</v>
          </cell>
        </row>
        <row r="29">
          <cell r="A29" t="str">
            <v>Proceeds from sales of PPE</v>
          </cell>
          <cell r="D29" t="str">
            <v xml:space="preserve">0  </v>
          </cell>
          <cell r="E29" t="str">
            <v xml:space="preserve">0  </v>
          </cell>
          <cell r="F29">
            <v>0</v>
          </cell>
          <cell r="G29">
            <v>4.1180000000000003</v>
          </cell>
          <cell r="H29">
            <v>0.94499999999999995</v>
          </cell>
          <cell r="I29">
            <v>1.577</v>
          </cell>
          <cell r="J29">
            <v>0.752</v>
          </cell>
          <cell r="K29">
            <v>0.29499999999999998</v>
          </cell>
          <cell r="L29">
            <v>1.292</v>
          </cell>
          <cell r="M29">
            <v>4.3499999999999996</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X29" t="str">
            <v>Proceeds from sales of PPE</v>
          </cell>
          <cell r="DM29">
            <v>0</v>
          </cell>
          <cell r="DN29">
            <v>0</v>
          </cell>
          <cell r="DO29">
            <v>0</v>
          </cell>
          <cell r="DP29">
            <v>0</v>
          </cell>
          <cell r="DQ29">
            <v>0</v>
          </cell>
          <cell r="DS29">
            <v>0</v>
          </cell>
          <cell r="DT29">
            <v>0</v>
          </cell>
          <cell r="DU29">
            <v>0</v>
          </cell>
          <cell r="DV29">
            <v>0</v>
          </cell>
          <cell r="DW29">
            <v>0</v>
          </cell>
          <cell r="DY29">
            <v>0</v>
          </cell>
          <cell r="DZ29">
            <v>0</v>
          </cell>
          <cell r="EA29">
            <v>0</v>
          </cell>
          <cell r="EB29">
            <v>0</v>
          </cell>
          <cell r="EC29">
            <v>0</v>
          </cell>
          <cell r="EE29">
            <v>0</v>
          </cell>
          <cell r="EF29">
            <v>0</v>
          </cell>
          <cell r="EG29">
            <v>0</v>
          </cell>
          <cell r="EH29">
            <v>0</v>
          </cell>
          <cell r="EI29">
            <v>0</v>
          </cell>
          <cell r="EK29">
            <v>0</v>
          </cell>
          <cell r="EL29">
            <v>0</v>
          </cell>
          <cell r="EM29">
            <v>0</v>
          </cell>
          <cell r="EN29">
            <v>0</v>
          </cell>
          <cell r="EO29">
            <v>0</v>
          </cell>
          <cell r="EQ29">
            <v>0</v>
          </cell>
          <cell r="ER29">
            <v>0</v>
          </cell>
          <cell r="ES29">
            <v>0</v>
          </cell>
          <cell r="ET29">
            <v>0</v>
          </cell>
          <cell r="EU29">
            <v>0</v>
          </cell>
          <cell r="FA29" t="str">
            <v>mstag:proceedsFromSaleOfPpeAndIntangibleAssets</v>
          </cell>
          <cell r="FB29">
            <v>6</v>
          </cell>
          <cell r="FC29" t="str">
            <v>ISO4217:USD</v>
          </cell>
          <cell r="FD29" t="b">
            <v>0</v>
          </cell>
          <cell r="FE29" t="b">
            <v>0</v>
          </cell>
        </row>
        <row r="30">
          <cell r="A30" t="str">
            <v>Other</v>
          </cell>
          <cell r="D30">
            <v>-0.51800000000000002</v>
          </cell>
          <cell r="E30">
            <v>-0.65600000000000003</v>
          </cell>
          <cell r="F30">
            <v>-4.117</v>
          </cell>
          <cell r="G30">
            <v>-0.29599999999999999</v>
          </cell>
          <cell r="H30">
            <v>-0.48499999999999999</v>
          </cell>
          <cell r="I30">
            <v>-0.52400000000000002</v>
          </cell>
          <cell r="J30">
            <v>-2.0630000000000002</v>
          </cell>
          <cell r="K30">
            <v>-6.5339999999999998</v>
          </cell>
          <cell r="L30">
            <v>-41.323</v>
          </cell>
          <cell r="M30">
            <v>-20.914999999999999</v>
          </cell>
          <cell r="N30">
            <v>-46.136000000000003</v>
          </cell>
          <cell r="O30">
            <v>-209.29000000000002</v>
          </cell>
          <cell r="P30">
            <v>-279.08699999999999</v>
          </cell>
          <cell r="Q30">
            <v>416.08199999999999</v>
          </cell>
          <cell r="R30">
            <v>-87.893000000000001</v>
          </cell>
          <cell r="S30">
            <v>-104.366</v>
          </cell>
          <cell r="T30">
            <v>-361.721</v>
          </cell>
          <cell r="U30">
            <v>0</v>
          </cell>
          <cell r="V30">
            <v>0</v>
          </cell>
          <cell r="W30">
            <v>0</v>
          </cell>
          <cell r="X30">
            <v>0</v>
          </cell>
          <cell r="Y30">
            <v>0</v>
          </cell>
          <cell r="Z30">
            <v>0</v>
          </cell>
          <cell r="AA30">
            <v>0</v>
          </cell>
          <cell r="AB30">
            <v>0</v>
          </cell>
          <cell r="AC30">
            <v>0</v>
          </cell>
          <cell r="AX30" t="str">
            <v>Other</v>
          </cell>
          <cell r="DM30">
            <v>-102.40100000000001</v>
          </cell>
          <cell r="DN30">
            <v>-29.36699999999999</v>
          </cell>
          <cell r="DO30">
            <v>159.72399999999999</v>
          </cell>
          <cell r="DP30">
            <v>-237.24600000000001</v>
          </cell>
          <cell r="DQ30">
            <v>-209.29000000000002</v>
          </cell>
          <cell r="DS30">
            <v>195.03</v>
          </cell>
          <cell r="DT30">
            <v>-91.438999999999993</v>
          </cell>
          <cell r="DU30">
            <v>103.804</v>
          </cell>
          <cell r="DV30">
            <v>-486.48199999999997</v>
          </cell>
          <cell r="DW30">
            <v>-279.08699999999999</v>
          </cell>
          <cell r="DY30">
            <v>314.29399999999998</v>
          </cell>
          <cell r="DZ30">
            <v>112.84699999999998</v>
          </cell>
          <cell r="EA30">
            <v>30.81800000000004</v>
          </cell>
          <cell r="EB30">
            <v>-41.87700000000001</v>
          </cell>
          <cell r="EC30">
            <v>416.08199999999999</v>
          </cell>
          <cell r="EE30">
            <v>26.634999999999998</v>
          </cell>
          <cell r="EF30">
            <v>-172.75200000000001</v>
          </cell>
          <cell r="EG30">
            <v>156.86900000000003</v>
          </cell>
          <cell r="EH30">
            <v>-98.64500000000001</v>
          </cell>
          <cell r="EI30">
            <v>-87.893000000000001</v>
          </cell>
          <cell r="EK30">
            <v>82.111999999999995</v>
          </cell>
          <cell r="EL30">
            <v>-149.67500000000001</v>
          </cell>
          <cell r="EM30">
            <v>131.19400000000002</v>
          </cell>
          <cell r="EN30">
            <v>-167.99699999999999</v>
          </cell>
          <cell r="EO30">
            <v>-104.366</v>
          </cell>
          <cell r="EQ30">
            <v>-1243.635</v>
          </cell>
          <cell r="ER30">
            <v>881.91399999999999</v>
          </cell>
          <cell r="ES30">
            <v>0</v>
          </cell>
          <cell r="ET30">
            <v>0</v>
          </cell>
          <cell r="EU30">
            <v>-361.721</v>
          </cell>
          <cell r="FA30" t="str">
            <v>mstag:netDecreaseInInvestmentsNonOperating</v>
          </cell>
          <cell r="FB30">
            <v>6</v>
          </cell>
          <cell r="FC30" t="str">
            <v>ISO4217:USD</v>
          </cell>
          <cell r="FD30" t="b">
            <v>0</v>
          </cell>
          <cell r="FE30" t="b">
            <v>0</v>
          </cell>
        </row>
        <row r="32">
          <cell r="A32" t="str">
            <v>Net Cash from Investing</v>
          </cell>
          <cell r="D32">
            <v>-8.0790000000000006</v>
          </cell>
          <cell r="E32">
            <v>-18.052</v>
          </cell>
          <cell r="F32">
            <v>-41.192999999999998</v>
          </cell>
          <cell r="G32">
            <v>-54.971999999999994</v>
          </cell>
          <cell r="H32">
            <v>-107.066</v>
          </cell>
          <cell r="I32">
            <v>-131.35599999999999</v>
          </cell>
          <cell r="J32">
            <v>-224.73399999999998</v>
          </cell>
          <cell r="K32">
            <v>-208.97400000000002</v>
          </cell>
          <cell r="L32">
            <v>-288.90899999999999</v>
          </cell>
          <cell r="M32">
            <v>-641.95699999999999</v>
          </cell>
          <cell r="N32">
            <v>-527.11699999999996</v>
          </cell>
          <cell r="O32">
            <v>-871.30099999999993</v>
          </cell>
          <cell r="P32">
            <v>-995.05499999999995</v>
          </cell>
          <cell r="Q32">
            <v>-415.51700000000005</v>
          </cell>
          <cell r="R32">
            <v>-977.49099999999999</v>
          </cell>
          <cell r="S32">
            <v>-903.78300000000002</v>
          </cell>
          <cell r="T32">
            <v>-1562.1925000000001</v>
          </cell>
          <cell r="U32">
            <v>-1054.6059907521421</v>
          </cell>
          <cell r="V32">
            <v>-1178.0441704747063</v>
          </cell>
          <cell r="W32">
            <v>-1305.1854955889476</v>
          </cell>
          <cell r="X32">
            <v>-1423.0892055007264</v>
          </cell>
          <cell r="Y32">
            <v>-1543.350989610741</v>
          </cell>
          <cell r="Z32">
            <v>-1661.4280094029557</v>
          </cell>
          <cell r="AA32">
            <v>-1781.8665695910149</v>
          </cell>
          <cell r="AB32">
            <v>-1904.7139009828352</v>
          </cell>
          <cell r="AC32">
            <v>-2030.0181790024919</v>
          </cell>
          <cell r="AX32" t="str">
            <v>Net Cash from Investing</v>
          </cell>
          <cell r="DM32">
            <v>-278.51100000000002</v>
          </cell>
          <cell r="DN32">
            <v>-152.39699999999996</v>
          </cell>
          <cell r="DO32">
            <v>7.7579999999999814</v>
          </cell>
          <cell r="DP32">
            <v>-448.15099999999995</v>
          </cell>
          <cell r="DQ32">
            <v>-871.30099999999993</v>
          </cell>
          <cell r="DS32">
            <v>29.272999999999996</v>
          </cell>
          <cell r="DT32">
            <v>-235.77799999999999</v>
          </cell>
          <cell r="DU32">
            <v>-80.91</v>
          </cell>
          <cell r="DV32">
            <v>-707.63999999999987</v>
          </cell>
          <cell r="DW32">
            <v>-995.05499999999995</v>
          </cell>
          <cell r="DY32">
            <v>191.48999999999998</v>
          </cell>
          <cell r="DZ32">
            <v>-98.995000000000033</v>
          </cell>
          <cell r="EA32">
            <v>-164.73299999999998</v>
          </cell>
          <cell r="EB32">
            <v>-343.27900000000005</v>
          </cell>
          <cell r="EC32">
            <v>-415.51700000000005</v>
          </cell>
          <cell r="EE32">
            <v>-141.238</v>
          </cell>
          <cell r="EF32">
            <v>-448.19600000000003</v>
          </cell>
          <cell r="EG32">
            <v>-69.079999999999927</v>
          </cell>
          <cell r="EH32">
            <v>-318.97699999999998</v>
          </cell>
          <cell r="EI32">
            <v>-977.49099999999999</v>
          </cell>
          <cell r="EK32">
            <v>-87.798000000000002</v>
          </cell>
          <cell r="EL32">
            <v>-383.99599999999998</v>
          </cell>
          <cell r="EM32">
            <v>-133.00799999999998</v>
          </cell>
          <cell r="EN32">
            <v>-298.98099999999999</v>
          </cell>
          <cell r="EO32">
            <v>-903.78300000000002</v>
          </cell>
          <cell r="EQ32">
            <v>-1524.27</v>
          </cell>
          <cell r="ER32">
            <v>456.05999999999995</v>
          </cell>
          <cell r="ES32">
            <v>-330.2525</v>
          </cell>
          <cell r="ET32">
            <v>-163.73000000000002</v>
          </cell>
          <cell r="EU32">
            <v>-1562.1925000000001</v>
          </cell>
        </row>
        <row r="33">
          <cell r="A33" t="str">
            <v>Free Cash Flow</v>
          </cell>
          <cell r="D33">
            <v>42.293999999999926</v>
          </cell>
          <cell r="E33">
            <v>4.7740000000000933</v>
          </cell>
          <cell r="F33">
            <v>24.380999999999958</v>
          </cell>
          <cell r="G33">
            <v>5.9930000000001513</v>
          </cell>
          <cell r="H33">
            <v>-12.030000000000243</v>
          </cell>
          <cell r="I33">
            <v>-105.0739999999998</v>
          </cell>
          <cell r="J33">
            <v>-119.19800000000012</v>
          </cell>
          <cell r="K33">
            <v>-252.97666600000008</v>
          </cell>
          <cell r="L33">
            <v>-21.940414000000487</v>
          </cell>
          <cell r="M33">
            <v>-467.21100000000035</v>
          </cell>
          <cell r="N33">
            <v>-87.901999999998907</v>
          </cell>
          <cell r="O33">
            <v>-129.20099999999957</v>
          </cell>
          <cell r="P33">
            <v>-46.384999999999764</v>
          </cell>
          <cell r="Q33">
            <v>-88.115000000001032</v>
          </cell>
          <cell r="R33">
            <v>47.618888000000993</v>
          </cell>
          <cell r="S33">
            <v>82.236779603987998</v>
          </cell>
          <cell r="T33">
            <v>2394.7373947409701</v>
          </cell>
          <cell r="U33">
            <v>659.79094946510872</v>
          </cell>
          <cell r="V33">
            <v>684.75170927175441</v>
          </cell>
          <cell r="W33">
            <v>818.12268505166958</v>
          </cell>
          <cell r="X33">
            <v>918.75952331236545</v>
          </cell>
          <cell r="Y33">
            <v>1016.0246399077894</v>
          </cell>
          <cell r="Z33">
            <v>1121.5487512749939</v>
          </cell>
          <cell r="AA33">
            <v>1224.4404570465258</v>
          </cell>
          <cell r="AB33">
            <v>1331.4102129011285</v>
          </cell>
          <cell r="AC33">
            <v>1442.5351480904671</v>
          </cell>
          <cell r="AX33" t="str">
            <v>Free Cash Flow</v>
          </cell>
          <cell r="DM33">
            <v>-285.0920000000001</v>
          </cell>
          <cell r="DN33">
            <v>31.784999999999968</v>
          </cell>
          <cell r="DO33">
            <v>-317.61599999999999</v>
          </cell>
          <cell r="DP33">
            <v>441.72200000000021</v>
          </cell>
          <cell r="DQ33">
            <v>-129.20099999999957</v>
          </cell>
          <cell r="DS33">
            <v>-211.27699999999999</v>
          </cell>
          <cell r="DT33">
            <v>75.538999999999987</v>
          </cell>
          <cell r="DU33">
            <v>-464.83899999999977</v>
          </cell>
          <cell r="DV33">
            <v>551.42700000000036</v>
          </cell>
          <cell r="DW33">
            <v>-46.384999999999764</v>
          </cell>
          <cell r="DY33">
            <v>-321.20400000000029</v>
          </cell>
          <cell r="DZ33">
            <v>236.40299999999965</v>
          </cell>
          <cell r="EA33">
            <v>-361.88400000000013</v>
          </cell>
          <cell r="EB33">
            <v>358.56999999999971</v>
          </cell>
          <cell r="EC33">
            <v>-88.115000000001032</v>
          </cell>
          <cell r="EE33">
            <v>-155.42260000000016</v>
          </cell>
          <cell r="EF33">
            <v>285.90800000000007</v>
          </cell>
          <cell r="EG33">
            <v>-551.06742999999983</v>
          </cell>
          <cell r="EH33">
            <v>468.20091800000012</v>
          </cell>
          <cell r="EI33">
            <v>47.618888000000993</v>
          </cell>
          <cell r="EK33">
            <v>-271.88099999999974</v>
          </cell>
          <cell r="EL33">
            <v>326.81577960398943</v>
          </cell>
          <cell r="EM33">
            <v>-459.96700000000016</v>
          </cell>
          <cell r="EN33">
            <v>487.26899999999966</v>
          </cell>
          <cell r="EO33">
            <v>82.236779603987998</v>
          </cell>
          <cell r="EQ33">
            <v>1468.8023716417913</v>
          </cell>
          <cell r="ER33">
            <v>93.029999999999745</v>
          </cell>
          <cell r="ES33">
            <v>178.91438789452201</v>
          </cell>
          <cell r="ET33">
            <v>653.99063520465711</v>
          </cell>
          <cell r="EU33">
            <v>2394.7373947409701</v>
          </cell>
        </row>
        <row r="35">
          <cell r="A35" t="str">
            <v>Proceeds from short-term debt</v>
          </cell>
          <cell r="D35">
            <v>0</v>
          </cell>
          <cell r="E35">
            <v>0</v>
          </cell>
          <cell r="F35">
            <v>0</v>
          </cell>
          <cell r="G35">
            <v>0</v>
          </cell>
          <cell r="H35">
            <v>0</v>
          </cell>
          <cell r="I35">
            <v>0</v>
          </cell>
          <cell r="J35">
            <v>0</v>
          </cell>
          <cell r="K35">
            <v>0</v>
          </cell>
          <cell r="L35">
            <v>0</v>
          </cell>
          <cell r="M35">
            <v>85</v>
          </cell>
          <cell r="N35">
            <v>-80</v>
          </cell>
          <cell r="O35">
            <v>-5</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X35" t="str">
            <v>Proceeds from short-term debt</v>
          </cell>
          <cell r="DM35">
            <v>0</v>
          </cell>
          <cell r="DN35">
            <v>0</v>
          </cell>
          <cell r="DO35">
            <v>160</v>
          </cell>
          <cell r="DP35">
            <v>-165</v>
          </cell>
          <cell r="DQ35">
            <v>-5</v>
          </cell>
          <cell r="DS35">
            <v>5</v>
          </cell>
          <cell r="DT35">
            <v>-5</v>
          </cell>
          <cell r="DU35">
            <v>225</v>
          </cell>
          <cell r="DV35">
            <v>-225</v>
          </cell>
          <cell r="DW35">
            <v>0</v>
          </cell>
          <cell r="DY35">
            <v>0</v>
          </cell>
          <cell r="DZ35">
            <v>0</v>
          </cell>
          <cell r="EA35">
            <v>225</v>
          </cell>
          <cell r="EB35">
            <v>-225</v>
          </cell>
          <cell r="EC35">
            <v>0</v>
          </cell>
          <cell r="EE35">
            <v>50</v>
          </cell>
          <cell r="EF35">
            <v>-50</v>
          </cell>
          <cell r="EG35">
            <v>0</v>
          </cell>
          <cell r="EH35">
            <v>0</v>
          </cell>
          <cell r="EI35">
            <v>0</v>
          </cell>
          <cell r="EK35">
            <v>175</v>
          </cell>
          <cell r="EL35">
            <v>-175</v>
          </cell>
          <cell r="EM35">
            <v>0</v>
          </cell>
          <cell r="EN35">
            <v>0</v>
          </cell>
          <cell r="EO35">
            <v>0</v>
          </cell>
          <cell r="EQ35">
            <v>0</v>
          </cell>
          <cell r="ER35">
            <v>0</v>
          </cell>
          <cell r="ES35">
            <v>0</v>
          </cell>
          <cell r="ET35">
            <v>0</v>
          </cell>
          <cell r="EU35">
            <v>0</v>
          </cell>
          <cell r="FA35" t="str">
            <v>mstag:proceedsFromIssuanceAndCashUsedToRepayShortTermBorrowings</v>
          </cell>
          <cell r="FB35">
            <v>6</v>
          </cell>
          <cell r="FC35" t="str">
            <v>ISO4217:USD</v>
          </cell>
          <cell r="FD35" t="b">
            <v>0</v>
          </cell>
          <cell r="FE35" t="b">
            <v>0</v>
          </cell>
        </row>
        <row r="36">
          <cell r="A36" t="str">
            <v>Proceeds from collateral account</v>
          </cell>
          <cell r="D36">
            <v>3.363</v>
          </cell>
          <cell r="E36">
            <v>6.7000000000000004E-2</v>
          </cell>
          <cell r="F36">
            <v>3.5569999999999999</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X36" t="str">
            <v>Proceeds from collateral account</v>
          </cell>
          <cell r="DM36">
            <v>0</v>
          </cell>
          <cell r="DN36">
            <v>0</v>
          </cell>
          <cell r="DO36">
            <v>0</v>
          </cell>
          <cell r="DP36">
            <v>0</v>
          </cell>
          <cell r="DQ36">
            <v>0</v>
          </cell>
          <cell r="DS36">
            <v>0</v>
          </cell>
          <cell r="DT36">
            <v>0</v>
          </cell>
          <cell r="DU36">
            <v>0</v>
          </cell>
          <cell r="DV36">
            <v>0</v>
          </cell>
          <cell r="DW36">
            <v>0</v>
          </cell>
          <cell r="DY36">
            <v>0</v>
          </cell>
          <cell r="DZ36">
            <v>0</v>
          </cell>
          <cell r="EA36">
            <v>0</v>
          </cell>
          <cell r="EB36">
            <v>0</v>
          </cell>
          <cell r="EC36">
            <v>0</v>
          </cell>
          <cell r="EE36">
            <v>60</v>
          </cell>
          <cell r="EF36">
            <v>-60</v>
          </cell>
          <cell r="EG36">
            <v>0</v>
          </cell>
          <cell r="EH36">
            <v>0</v>
          </cell>
          <cell r="EI36">
            <v>0</v>
          </cell>
          <cell r="EK36">
            <v>15</v>
          </cell>
          <cell r="EL36">
            <v>-15</v>
          </cell>
          <cell r="EM36">
            <v>0</v>
          </cell>
          <cell r="EN36">
            <v>0</v>
          </cell>
          <cell r="EO36">
            <v>0</v>
          </cell>
          <cell r="EQ36">
            <v>0</v>
          </cell>
          <cell r="ER36">
            <v>0</v>
          </cell>
          <cell r="ES36">
            <v>0</v>
          </cell>
          <cell r="ET36">
            <v>0</v>
          </cell>
          <cell r="EU36">
            <v>0</v>
          </cell>
          <cell r="FA36" t="str">
            <v>mstag:proceedsFromIssuanceAndCashUsedToRepayShortTermBorrowings</v>
          </cell>
          <cell r="FB36">
            <v>6</v>
          </cell>
          <cell r="FC36" t="str">
            <v>ISO4217:USD</v>
          </cell>
          <cell r="FD36" t="b">
            <v>0</v>
          </cell>
          <cell r="FE36" t="b">
            <v>0</v>
          </cell>
        </row>
        <row r="37">
          <cell r="A37" t="str">
            <v>Proceeds from real estate loan</v>
          </cell>
          <cell r="D37">
            <v>3.419</v>
          </cell>
          <cell r="E37">
            <v>0</v>
          </cell>
          <cell r="F37">
            <v>-0.252</v>
          </cell>
          <cell r="G37">
            <v>-76.045000000000002</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X37" t="str">
            <v>Proceeds from real estate loan</v>
          </cell>
          <cell r="DM37">
            <v>0</v>
          </cell>
          <cell r="DN37">
            <v>0</v>
          </cell>
          <cell r="DO37">
            <v>0</v>
          </cell>
          <cell r="DP37">
            <v>0</v>
          </cell>
          <cell r="DQ37">
            <v>0</v>
          </cell>
          <cell r="DS37">
            <v>0</v>
          </cell>
          <cell r="DT37">
            <v>0</v>
          </cell>
          <cell r="DU37">
            <v>0</v>
          </cell>
          <cell r="DV37">
            <v>0</v>
          </cell>
          <cell r="DW37">
            <v>0</v>
          </cell>
          <cell r="DY37">
            <v>0</v>
          </cell>
          <cell r="DZ37">
            <v>0</v>
          </cell>
          <cell r="EA37">
            <v>0</v>
          </cell>
          <cell r="EB37">
            <v>0</v>
          </cell>
          <cell r="EC37">
            <v>0</v>
          </cell>
          <cell r="EE37">
            <v>0</v>
          </cell>
          <cell r="EF37">
            <v>0</v>
          </cell>
          <cell r="EG37">
            <v>0</v>
          </cell>
          <cell r="EH37">
            <v>0</v>
          </cell>
          <cell r="EI37">
            <v>0</v>
          </cell>
          <cell r="EK37">
            <v>0</v>
          </cell>
          <cell r="EL37">
            <v>0</v>
          </cell>
          <cell r="EM37">
            <v>0</v>
          </cell>
          <cell r="EN37">
            <v>0</v>
          </cell>
          <cell r="EO37">
            <v>0</v>
          </cell>
          <cell r="EQ37">
            <v>0</v>
          </cell>
          <cell r="ER37">
            <v>0</v>
          </cell>
          <cell r="ES37">
            <v>0</v>
          </cell>
          <cell r="ET37">
            <v>0</v>
          </cell>
          <cell r="EU37">
            <v>0</v>
          </cell>
        </row>
        <row r="38">
          <cell r="A38" t="str">
            <v>Proceeds from other long-term debt</v>
          </cell>
          <cell r="D38">
            <v>0</v>
          </cell>
          <cell r="E38">
            <v>0</v>
          </cell>
          <cell r="F38">
            <v>0</v>
          </cell>
          <cell r="G38">
            <v>0</v>
          </cell>
          <cell r="H38">
            <v>60</v>
          </cell>
          <cell r="I38">
            <v>0</v>
          </cell>
          <cell r="J38">
            <v>200</v>
          </cell>
          <cell r="K38">
            <v>0</v>
          </cell>
          <cell r="L38">
            <v>0</v>
          </cell>
          <cell r="M38">
            <v>197.25800000000001</v>
          </cell>
          <cell r="N38">
            <v>319.37900000000002</v>
          </cell>
          <cell r="O38">
            <v>299.50299999999999</v>
          </cell>
          <cell r="P38">
            <v>297.75900000000001</v>
          </cell>
          <cell r="Q38">
            <v>0</v>
          </cell>
          <cell r="R38">
            <v>0</v>
          </cell>
          <cell r="S38">
            <v>0</v>
          </cell>
          <cell r="T38">
            <v>0</v>
          </cell>
          <cell r="U38">
            <v>0</v>
          </cell>
          <cell r="V38">
            <v>0</v>
          </cell>
          <cell r="W38">
            <v>0</v>
          </cell>
          <cell r="X38">
            <v>0</v>
          </cell>
          <cell r="Y38">
            <v>0</v>
          </cell>
          <cell r="Z38">
            <v>0</v>
          </cell>
          <cell r="AA38">
            <v>0</v>
          </cell>
          <cell r="AB38">
            <v>0</v>
          </cell>
          <cell r="AC38">
            <v>0</v>
          </cell>
          <cell r="AX38" t="str">
            <v>Proceeds from other long-term debt</v>
          </cell>
          <cell r="DM38">
            <v>0</v>
          </cell>
          <cell r="DN38">
            <v>299.50299999999999</v>
          </cell>
          <cell r="DO38">
            <v>0</v>
          </cell>
          <cell r="DP38">
            <v>0</v>
          </cell>
          <cell r="DQ38">
            <v>299.50299999999999</v>
          </cell>
          <cell r="DS38">
            <v>0</v>
          </cell>
          <cell r="DT38">
            <v>0</v>
          </cell>
          <cell r="DU38">
            <v>0</v>
          </cell>
          <cell r="DV38">
            <v>297.75900000000001</v>
          </cell>
          <cell r="DW38">
            <v>297.75900000000001</v>
          </cell>
          <cell r="DY38">
            <v>0</v>
          </cell>
          <cell r="DZ38">
            <v>0</v>
          </cell>
          <cell r="EA38">
            <v>0</v>
          </cell>
          <cell r="EB38">
            <v>0</v>
          </cell>
          <cell r="EC38">
            <v>0</v>
          </cell>
          <cell r="EE38">
            <v>0</v>
          </cell>
          <cell r="EF38">
            <v>0</v>
          </cell>
          <cell r="EG38">
            <v>0</v>
          </cell>
          <cell r="EH38">
            <v>0</v>
          </cell>
          <cell r="EI38">
            <v>0</v>
          </cell>
          <cell r="EK38">
            <v>0</v>
          </cell>
          <cell r="EL38">
            <v>0</v>
          </cell>
          <cell r="EM38">
            <v>0</v>
          </cell>
          <cell r="EN38">
            <v>0</v>
          </cell>
          <cell r="EO38">
            <v>0</v>
          </cell>
          <cell r="EQ38">
            <v>0</v>
          </cell>
          <cell r="ER38">
            <v>0</v>
          </cell>
          <cell r="ES38">
            <v>0</v>
          </cell>
          <cell r="ET38">
            <v>0</v>
          </cell>
          <cell r="EU38">
            <v>0</v>
          </cell>
          <cell r="FA38" t="str">
            <v>mstag:proceedsFromIssuanceAndCashUsedToRepayLongTermDebt</v>
          </cell>
          <cell r="FB38">
            <v>6</v>
          </cell>
          <cell r="FC38" t="str">
            <v>ISO4217:USD</v>
          </cell>
          <cell r="FD38" t="b">
            <v>0</v>
          </cell>
          <cell r="FE38" t="b">
            <v>0</v>
          </cell>
        </row>
        <row r="39">
          <cell r="A39" t="str">
            <v>Net borrowings (payments) under working capital loan</v>
          </cell>
          <cell r="D39">
            <v>-14</v>
          </cell>
          <cell r="E39">
            <v>6</v>
          </cell>
          <cell r="F39">
            <v>-6</v>
          </cell>
          <cell r="G39">
            <v>27</v>
          </cell>
          <cell r="H39">
            <v>-27</v>
          </cell>
          <cell r="I39">
            <v>74</v>
          </cell>
          <cell r="J39">
            <v>-74</v>
          </cell>
          <cell r="K39">
            <v>0</v>
          </cell>
          <cell r="L39">
            <v>1.6</v>
          </cell>
          <cell r="M39">
            <v>-1.6</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X39" t="str">
            <v>Net borrowings (payments) under working capital loan</v>
          </cell>
          <cell r="DM39">
            <v>0</v>
          </cell>
          <cell r="DN39">
            <v>0</v>
          </cell>
          <cell r="DO39">
            <v>0</v>
          </cell>
          <cell r="DP39">
            <v>0</v>
          </cell>
          <cell r="DQ39">
            <v>0</v>
          </cell>
          <cell r="DS39">
            <v>0</v>
          </cell>
          <cell r="DT39">
            <v>0</v>
          </cell>
          <cell r="DU39">
            <v>133.5</v>
          </cell>
          <cell r="DV39">
            <v>-133.5</v>
          </cell>
          <cell r="DW39">
            <v>0</v>
          </cell>
          <cell r="DY39">
            <v>0</v>
          </cell>
          <cell r="DZ39">
            <v>0</v>
          </cell>
          <cell r="EA39">
            <v>88</v>
          </cell>
          <cell r="EB39">
            <v>-88</v>
          </cell>
          <cell r="EC39">
            <v>0</v>
          </cell>
          <cell r="EE39">
            <v>0</v>
          </cell>
          <cell r="EF39">
            <v>0</v>
          </cell>
          <cell r="EG39">
            <v>354</v>
          </cell>
          <cell r="EH39">
            <v>-354</v>
          </cell>
          <cell r="EI39">
            <v>0</v>
          </cell>
          <cell r="EK39">
            <v>0</v>
          </cell>
          <cell r="EL39">
            <v>0</v>
          </cell>
          <cell r="EM39">
            <v>331.5</v>
          </cell>
          <cell r="EN39">
            <v>-331.5</v>
          </cell>
          <cell r="EO39">
            <v>0</v>
          </cell>
          <cell r="EQ39">
            <v>0</v>
          </cell>
          <cell r="ER39">
            <v>0</v>
          </cell>
          <cell r="ES39">
            <v>0</v>
          </cell>
          <cell r="ET39">
            <v>0</v>
          </cell>
          <cell r="EU39">
            <v>0</v>
          </cell>
          <cell r="FA39" t="str">
            <v>mstag:proceedsFromIssuanceAndCashUsedToRepayLongTermDebt</v>
          </cell>
          <cell r="FB39">
            <v>6</v>
          </cell>
          <cell r="FC39" t="str">
            <v>ISO4217:USD</v>
          </cell>
          <cell r="FD39" t="b">
            <v>0</v>
          </cell>
          <cell r="FE39" t="b">
            <v>0</v>
          </cell>
        </row>
        <row r="40">
          <cell r="A40" t="str">
            <v>Repayment of Senior Subordinated Notes</v>
          </cell>
          <cell r="D40">
            <v>0</v>
          </cell>
          <cell r="E40">
            <v>0</v>
          </cell>
          <cell r="F40">
            <v>-105</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X40" t="str">
            <v>Repayment of Senior Subordinated Notes</v>
          </cell>
          <cell r="DM40">
            <v>0</v>
          </cell>
          <cell r="DN40">
            <v>0</v>
          </cell>
          <cell r="DO40">
            <v>0</v>
          </cell>
          <cell r="DP40">
            <v>0</v>
          </cell>
          <cell r="DQ40">
            <v>0</v>
          </cell>
          <cell r="DS40">
            <v>0</v>
          </cell>
          <cell r="DT40">
            <v>0</v>
          </cell>
          <cell r="DU40">
            <v>0</v>
          </cell>
          <cell r="DV40">
            <v>0</v>
          </cell>
          <cell r="DW40">
            <v>0</v>
          </cell>
          <cell r="DY40">
            <v>0</v>
          </cell>
          <cell r="DZ40">
            <v>0</v>
          </cell>
          <cell r="EA40">
            <v>0</v>
          </cell>
          <cell r="EB40">
            <v>0</v>
          </cell>
          <cell r="EC40">
            <v>0</v>
          </cell>
          <cell r="EE40">
            <v>0</v>
          </cell>
          <cell r="EF40">
            <v>0</v>
          </cell>
          <cell r="EG40">
            <v>0</v>
          </cell>
          <cell r="EH40">
            <v>0</v>
          </cell>
          <cell r="EI40">
            <v>0</v>
          </cell>
          <cell r="EK40">
            <v>0</v>
          </cell>
          <cell r="EL40">
            <v>0</v>
          </cell>
          <cell r="EM40">
            <v>0</v>
          </cell>
          <cell r="EN40">
            <v>0</v>
          </cell>
          <cell r="EO40">
            <v>0</v>
          </cell>
          <cell r="EQ40">
            <v>0</v>
          </cell>
          <cell r="ER40">
            <v>0</v>
          </cell>
          <cell r="ES40">
            <v>0</v>
          </cell>
          <cell r="ET40">
            <v>0</v>
          </cell>
          <cell r="EU40">
            <v>0</v>
          </cell>
          <cell r="FA40" t="str">
            <v>mstag:proceedsFromIssuanceAndCashUsedToRepayLongTermDebt</v>
          </cell>
          <cell r="FB40">
            <v>6</v>
          </cell>
          <cell r="FC40" t="str">
            <v>ISO4217:USD</v>
          </cell>
          <cell r="FD40" t="b">
            <v>0</v>
          </cell>
          <cell r="FE40" t="b">
            <v>0</v>
          </cell>
        </row>
        <row r="41">
          <cell r="A41" t="str">
            <v>Repayment of Junior Subordinated Notes</v>
          </cell>
          <cell r="D41">
            <v>0</v>
          </cell>
          <cell r="E41">
            <v>-9.2170000000000005</v>
          </cell>
          <cell r="F41">
            <v>-13.173999999999999</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X41" t="str">
            <v>Repayment of Junior Subordinated Notes</v>
          </cell>
          <cell r="DM41">
            <v>0</v>
          </cell>
          <cell r="DN41">
            <v>0</v>
          </cell>
          <cell r="DO41">
            <v>0</v>
          </cell>
          <cell r="DP41">
            <v>0</v>
          </cell>
          <cell r="DQ41">
            <v>0</v>
          </cell>
          <cell r="DS41">
            <v>0</v>
          </cell>
          <cell r="DT41">
            <v>0</v>
          </cell>
          <cell r="DU41">
            <v>0</v>
          </cell>
          <cell r="DV41">
            <v>0</v>
          </cell>
          <cell r="DW41">
            <v>0</v>
          </cell>
          <cell r="DY41">
            <v>0</v>
          </cell>
          <cell r="DZ41">
            <v>0</v>
          </cell>
          <cell r="EA41">
            <v>0</v>
          </cell>
          <cell r="EB41">
            <v>0</v>
          </cell>
          <cell r="EC41">
            <v>0</v>
          </cell>
          <cell r="EE41">
            <v>0</v>
          </cell>
          <cell r="EF41">
            <v>0</v>
          </cell>
          <cell r="EG41">
            <v>0</v>
          </cell>
          <cell r="EH41">
            <v>0</v>
          </cell>
          <cell r="EI41">
            <v>0</v>
          </cell>
          <cell r="EK41">
            <v>0</v>
          </cell>
          <cell r="EL41">
            <v>0</v>
          </cell>
          <cell r="EM41">
            <v>0</v>
          </cell>
          <cell r="EN41">
            <v>0</v>
          </cell>
          <cell r="EO41">
            <v>0</v>
          </cell>
          <cell r="EQ41">
            <v>0</v>
          </cell>
          <cell r="ER41">
            <v>0</v>
          </cell>
          <cell r="ES41">
            <v>0</v>
          </cell>
          <cell r="ET41">
            <v>0</v>
          </cell>
          <cell r="EU41">
            <v>0</v>
          </cell>
          <cell r="FA41" t="str">
            <v>mstag:proceedsFromIssuanceAndCashUsedToRepayLongTermDebt</v>
          </cell>
          <cell r="FB41">
            <v>6</v>
          </cell>
          <cell r="FC41" t="str">
            <v>ISO4217:USD</v>
          </cell>
          <cell r="FD41" t="b">
            <v>0</v>
          </cell>
          <cell r="FE41" t="b">
            <v>0</v>
          </cell>
        </row>
        <row r="42">
          <cell r="A42" t="str">
            <v>Repayment of other long-term debt</v>
          </cell>
          <cell r="D42">
            <v>-34.491</v>
          </cell>
          <cell r="E42">
            <v>-0.85799999999999998</v>
          </cell>
          <cell r="F42">
            <v>-0.79800000000000004</v>
          </cell>
          <cell r="G42">
            <v>-0.76300000000000001</v>
          </cell>
          <cell r="H42">
            <v>-0.98799999999999999</v>
          </cell>
          <cell r="I42">
            <v>-1.3029999999999999</v>
          </cell>
          <cell r="J42">
            <v>-1.43</v>
          </cell>
          <cell r="K42">
            <v>-1.4830000000000001</v>
          </cell>
          <cell r="L42">
            <v>-0.41599999999999998</v>
          </cell>
          <cell r="M42">
            <v>-1.5820000000000001</v>
          </cell>
          <cell r="N42">
            <v>-12.093999999999999</v>
          </cell>
          <cell r="O42">
            <v>-16.423999999999999</v>
          </cell>
          <cell r="P42">
            <v>-20.223999999999997</v>
          </cell>
          <cell r="Q42">
            <v>-362.35300000000001</v>
          </cell>
          <cell r="R42">
            <v>-13.212999999999999</v>
          </cell>
          <cell r="S42">
            <v>-5.1020000000000003</v>
          </cell>
          <cell r="T42">
            <v>-254.596</v>
          </cell>
          <cell r="U42">
            <v>-75</v>
          </cell>
          <cell r="V42">
            <v>0</v>
          </cell>
          <cell r="W42">
            <v>0</v>
          </cell>
          <cell r="X42">
            <v>0</v>
          </cell>
          <cell r="Y42">
            <v>0</v>
          </cell>
          <cell r="Z42">
            <v>0</v>
          </cell>
          <cell r="AA42">
            <v>0</v>
          </cell>
          <cell r="AB42">
            <v>0</v>
          </cell>
          <cell r="AC42">
            <v>0</v>
          </cell>
          <cell r="AX42" t="str">
            <v>Repayment of other long-term debt</v>
          </cell>
          <cell r="DM42">
            <v>282.56700000000001</v>
          </cell>
          <cell r="DN42">
            <v>-300.303</v>
          </cell>
          <cell r="DO42">
            <v>3.6999999999977717E-2</v>
          </cell>
          <cell r="DP42">
            <v>1.2750000000000128</v>
          </cell>
          <cell r="DQ42">
            <v>-16.423999999999999</v>
          </cell>
          <cell r="DS42">
            <v>-14.807</v>
          </cell>
          <cell r="DT42">
            <v>-1.7889999999999997</v>
          </cell>
          <cell r="DU42">
            <v>0.62000000000000099</v>
          </cell>
          <cell r="DV42">
            <v>-4.2479999999999976</v>
          </cell>
          <cell r="DW42">
            <v>-20.223999999999997</v>
          </cell>
          <cell r="DY42">
            <v>-10.686</v>
          </cell>
          <cell r="DZ42">
            <v>-347.36700000000002</v>
          </cell>
          <cell r="EA42">
            <v>-0.6840000000000046</v>
          </cell>
          <cell r="EB42">
            <v>-3.6159999999999641</v>
          </cell>
          <cell r="EC42">
            <v>-362.35300000000001</v>
          </cell>
          <cell r="EE42">
            <v>-10.819000000000001</v>
          </cell>
          <cell r="EF42">
            <v>-0.80199999999999783</v>
          </cell>
          <cell r="EG42">
            <v>-0.85200000000000209</v>
          </cell>
          <cell r="EH42">
            <v>-0.73999999999999844</v>
          </cell>
          <cell r="EI42">
            <v>-13.212999999999999</v>
          </cell>
          <cell r="EK42">
            <v>-1.02</v>
          </cell>
          <cell r="EL42">
            <v>-1.415</v>
          </cell>
          <cell r="EM42">
            <v>-1.3439999999999999</v>
          </cell>
          <cell r="EN42">
            <v>-1.3230000000000004</v>
          </cell>
          <cell r="EO42">
            <v>-5.1020000000000003</v>
          </cell>
          <cell r="EQ42">
            <v>-101.68899999999999</v>
          </cell>
          <cell r="ER42">
            <v>-2.9070000000000107</v>
          </cell>
          <cell r="ES42">
            <v>-75</v>
          </cell>
          <cell r="ET42">
            <v>-75</v>
          </cell>
          <cell r="EU42">
            <v>-254.596</v>
          </cell>
          <cell r="FA42" t="str">
            <v>mstag:proceedsFromIssuanceAndCashUsedToRepayLongTermDebt</v>
          </cell>
          <cell r="FB42">
            <v>6</v>
          </cell>
          <cell r="FC42" t="str">
            <v>ISO4217:USD</v>
          </cell>
          <cell r="FD42" t="b">
            <v>0</v>
          </cell>
          <cell r="FE42" t="b">
            <v>0</v>
          </cell>
        </row>
        <row r="43">
          <cell r="A43" t="str">
            <v>Proceeds from equity offering</v>
          </cell>
          <cell r="D43">
            <v>0</v>
          </cell>
          <cell r="E43">
            <v>0</v>
          </cell>
          <cell r="F43">
            <v>104.758</v>
          </cell>
          <cell r="G43">
            <v>46.051000000000002</v>
          </cell>
          <cell r="H43">
            <v>1.4530000000000001</v>
          </cell>
          <cell r="I43">
            <v>3.7370000000000001</v>
          </cell>
          <cell r="J43">
            <v>4.3550000000000004</v>
          </cell>
          <cell r="K43">
            <v>296.03800000000001</v>
          </cell>
          <cell r="L43">
            <v>15.731</v>
          </cell>
          <cell r="M43">
            <v>217.274</v>
          </cell>
          <cell r="N43">
            <v>45.878999999999998</v>
          </cell>
          <cell r="O43">
            <v>36.128</v>
          </cell>
          <cell r="P43">
            <v>0</v>
          </cell>
          <cell r="Q43">
            <v>46.256999999999998</v>
          </cell>
          <cell r="R43">
            <v>47.094000000000001</v>
          </cell>
          <cell r="S43">
            <v>22.858000000000001</v>
          </cell>
          <cell r="T43">
            <v>0</v>
          </cell>
          <cell r="U43">
            <v>0</v>
          </cell>
          <cell r="V43">
            <v>0</v>
          </cell>
          <cell r="W43">
            <v>0</v>
          </cell>
          <cell r="X43">
            <v>0</v>
          </cell>
          <cell r="Y43">
            <v>0</v>
          </cell>
          <cell r="Z43">
            <v>0</v>
          </cell>
          <cell r="AA43">
            <v>0</v>
          </cell>
          <cell r="AB43">
            <v>0</v>
          </cell>
          <cell r="AC43">
            <v>0</v>
          </cell>
          <cell r="AX43" t="str">
            <v>Proceeds from equity offering</v>
          </cell>
          <cell r="DM43">
            <v>16.422999999999998</v>
          </cell>
          <cell r="DN43">
            <v>11.367000000000001</v>
          </cell>
          <cell r="DO43">
            <v>2.1760000000000019</v>
          </cell>
          <cell r="DP43">
            <v>6.161999999999999</v>
          </cell>
          <cell r="DQ43">
            <v>36.128</v>
          </cell>
          <cell r="DS43">
            <v>0</v>
          </cell>
          <cell r="DT43">
            <v>0</v>
          </cell>
          <cell r="DU43">
            <v>0</v>
          </cell>
          <cell r="DV43">
            <v>0</v>
          </cell>
          <cell r="DW43">
            <v>0</v>
          </cell>
          <cell r="DY43">
            <v>0</v>
          </cell>
          <cell r="DZ43">
            <v>0</v>
          </cell>
          <cell r="EA43">
            <v>0</v>
          </cell>
          <cell r="EB43">
            <v>46.256999999999998</v>
          </cell>
          <cell r="EC43">
            <v>46.256999999999998</v>
          </cell>
          <cell r="EE43">
            <v>11.682</v>
          </cell>
          <cell r="EF43">
            <v>-11.682</v>
          </cell>
          <cell r="EG43">
            <v>0</v>
          </cell>
          <cell r="EH43">
            <v>47.094000000000001</v>
          </cell>
          <cell r="EI43">
            <v>47.094000000000001</v>
          </cell>
          <cell r="EK43">
            <v>7.3209999999999997</v>
          </cell>
          <cell r="EL43">
            <v>-7.3209999999999997</v>
          </cell>
          <cell r="EM43">
            <v>0</v>
          </cell>
          <cell r="EN43">
            <v>22.858000000000004</v>
          </cell>
          <cell r="EO43">
            <v>22.858000000000001</v>
          </cell>
          <cell r="EQ43">
            <v>15.032</v>
          </cell>
          <cell r="ER43">
            <v>-15.032</v>
          </cell>
          <cell r="ES43">
            <v>0</v>
          </cell>
          <cell r="ET43">
            <v>0</v>
          </cell>
          <cell r="EU43">
            <v>0</v>
          </cell>
          <cell r="FA43" t="str">
            <v>mstag:proceedsFromIssuanceFundsUsedToRepurchaseCommonStock</v>
          </cell>
          <cell r="FB43">
            <v>6</v>
          </cell>
          <cell r="FC43" t="str">
            <v>ISO4217:USD</v>
          </cell>
          <cell r="FD43" t="b">
            <v>0</v>
          </cell>
          <cell r="FE43" t="b">
            <v>0</v>
          </cell>
        </row>
        <row r="44">
          <cell r="A44" t="str">
            <v>Purchase of Treasury Stock</v>
          </cell>
          <cell r="L44">
            <v>0</v>
          </cell>
          <cell r="M44">
            <v>0</v>
          </cell>
          <cell r="N44">
            <v>0</v>
          </cell>
          <cell r="O44">
            <v>0</v>
          </cell>
          <cell r="P44">
            <v>31.298999999999999</v>
          </cell>
          <cell r="Q44">
            <v>0</v>
          </cell>
          <cell r="R44">
            <v>0</v>
          </cell>
          <cell r="S44">
            <v>0</v>
          </cell>
          <cell r="T44">
            <v>-1800.809</v>
          </cell>
          <cell r="U44">
            <v>-500</v>
          </cell>
          <cell r="V44">
            <v>-650</v>
          </cell>
          <cell r="W44">
            <v>-700</v>
          </cell>
          <cell r="X44">
            <v>-800</v>
          </cell>
          <cell r="Y44">
            <v>-900</v>
          </cell>
          <cell r="Z44">
            <v>-950</v>
          </cell>
          <cell r="AA44">
            <v>-1100</v>
          </cell>
          <cell r="AB44">
            <v>-1150</v>
          </cell>
          <cell r="AC44">
            <v>-1300</v>
          </cell>
          <cell r="AX44" t="str">
            <v>Purchase of Treasury Stock</v>
          </cell>
          <cell r="DM44">
            <v>0</v>
          </cell>
          <cell r="DN44">
            <v>0</v>
          </cell>
          <cell r="DO44">
            <v>0</v>
          </cell>
          <cell r="DP44">
            <v>0</v>
          </cell>
          <cell r="DQ44">
            <v>0</v>
          </cell>
          <cell r="DS44">
            <v>0</v>
          </cell>
          <cell r="DT44">
            <v>0</v>
          </cell>
          <cell r="DU44">
            <v>0</v>
          </cell>
          <cell r="DV44">
            <v>31.298999999999999</v>
          </cell>
          <cell r="DW44">
            <v>31.298999999999999</v>
          </cell>
          <cell r="DY44">
            <v>0</v>
          </cell>
          <cell r="DZ44">
            <v>0</v>
          </cell>
          <cell r="EA44">
            <v>0</v>
          </cell>
          <cell r="EB44">
            <v>0</v>
          </cell>
          <cell r="EC44">
            <v>0</v>
          </cell>
          <cell r="EE44">
            <v>0</v>
          </cell>
          <cell r="EF44">
            <v>0</v>
          </cell>
          <cell r="EG44">
            <v>0</v>
          </cell>
          <cell r="EH44">
            <v>0</v>
          </cell>
          <cell r="EI44">
            <v>0</v>
          </cell>
          <cell r="EK44">
            <v>0</v>
          </cell>
          <cell r="EL44">
            <v>0</v>
          </cell>
          <cell r="EM44">
            <v>0</v>
          </cell>
          <cell r="EN44">
            <v>0</v>
          </cell>
          <cell r="EO44">
            <v>0</v>
          </cell>
          <cell r="EQ44">
            <v>-77.247</v>
          </cell>
          <cell r="ER44">
            <v>-1023.562</v>
          </cell>
          <cell r="ES44">
            <v>-125</v>
          </cell>
          <cell r="ET44">
            <v>-575</v>
          </cell>
          <cell r="EU44">
            <v>-1800.809</v>
          </cell>
          <cell r="FA44" t="str">
            <v>mstag:proceedsFromIssuanceFundsUsedToRepurchaseCommonStock</v>
          </cell>
          <cell r="FB44">
            <v>6</v>
          </cell>
          <cell r="FC44" t="str">
            <v>ISO4217:USD</v>
          </cell>
          <cell r="FD44" t="b">
            <v>0</v>
          </cell>
          <cell r="FE44" t="b">
            <v>0</v>
          </cell>
        </row>
        <row r="45">
          <cell r="A45" t="str">
            <v>Other</v>
          </cell>
          <cell r="D45">
            <v>0</v>
          </cell>
          <cell r="E45">
            <v>0</v>
          </cell>
          <cell r="F45">
            <v>0</v>
          </cell>
          <cell r="G45">
            <v>0</v>
          </cell>
          <cell r="H45">
            <v>0</v>
          </cell>
          <cell r="I45">
            <v>0</v>
          </cell>
          <cell r="J45">
            <v>-2.0110000000000001</v>
          </cell>
          <cell r="K45">
            <v>-0.10100000000000001</v>
          </cell>
          <cell r="L45">
            <v>0</v>
          </cell>
          <cell r="M45">
            <v>-2.1560000000000001</v>
          </cell>
          <cell r="N45">
            <v>-7.109</v>
          </cell>
          <cell r="O45">
            <v>-1.615</v>
          </cell>
          <cell r="P45">
            <v>0</v>
          </cell>
          <cell r="Q45">
            <v>-0.18499999999999517</v>
          </cell>
          <cell r="R45">
            <v>10.484</v>
          </cell>
          <cell r="S45">
            <v>14.458</v>
          </cell>
          <cell r="T45">
            <v>40.953999999999994</v>
          </cell>
          <cell r="U45">
            <v>0</v>
          </cell>
          <cell r="V45">
            <v>0</v>
          </cell>
          <cell r="W45">
            <v>0</v>
          </cell>
          <cell r="X45">
            <v>0</v>
          </cell>
          <cell r="Y45">
            <v>0</v>
          </cell>
          <cell r="Z45">
            <v>0</v>
          </cell>
          <cell r="AA45">
            <v>0</v>
          </cell>
          <cell r="AB45">
            <v>0</v>
          </cell>
          <cell r="AC45">
            <v>0</v>
          </cell>
          <cell r="AX45" t="str">
            <v>Other</v>
          </cell>
          <cell r="DM45">
            <v>0</v>
          </cell>
          <cell r="DN45">
            <v>0</v>
          </cell>
          <cell r="DO45">
            <v>0</v>
          </cell>
          <cell r="DP45">
            <v>-1.615</v>
          </cell>
          <cell r="DQ45">
            <v>-1.615</v>
          </cell>
          <cell r="DS45">
            <v>16.675000000000001</v>
          </cell>
          <cell r="DT45">
            <v>5.1490000000000009</v>
          </cell>
          <cell r="DU45">
            <v>6.1659999999999968</v>
          </cell>
          <cell r="DV45">
            <v>-27.99</v>
          </cell>
          <cell r="DW45">
            <v>0</v>
          </cell>
          <cell r="DY45">
            <v>14.912000000000001</v>
          </cell>
          <cell r="DZ45">
            <v>11.804999999999998</v>
          </cell>
          <cell r="EA45">
            <v>14.944000000000001</v>
          </cell>
          <cell r="EB45">
            <v>-41.845999999999997</v>
          </cell>
          <cell r="EC45">
            <v>-0.18499999999999517</v>
          </cell>
          <cell r="EE45">
            <v>4.968</v>
          </cell>
          <cell r="EF45">
            <v>14.797000000000001</v>
          </cell>
          <cell r="EG45">
            <v>47.629999999999995</v>
          </cell>
          <cell r="EH45">
            <v>-56.910999999999994</v>
          </cell>
          <cell r="EI45">
            <v>10.484</v>
          </cell>
          <cell r="EK45">
            <v>3.5640000000000001</v>
          </cell>
          <cell r="EL45">
            <v>24.292999999999999</v>
          </cell>
          <cell r="EM45">
            <v>1.7719999999999985</v>
          </cell>
          <cell r="EN45">
            <v>-15.170999999999998</v>
          </cell>
          <cell r="EO45">
            <v>14.458</v>
          </cell>
          <cell r="EQ45">
            <v>6.952</v>
          </cell>
          <cell r="ER45">
            <v>34.001999999999995</v>
          </cell>
          <cell r="ES45">
            <v>0</v>
          </cell>
          <cell r="ET45">
            <v>0</v>
          </cell>
          <cell r="EU45">
            <v>40.953999999999994</v>
          </cell>
          <cell r="FA45" t="str">
            <v>mstag:otherCashFlow</v>
          </cell>
          <cell r="FB45">
            <v>6</v>
          </cell>
          <cell r="FC45" t="str">
            <v>ISO4217:USD</v>
          </cell>
          <cell r="FD45" t="b">
            <v>0</v>
          </cell>
          <cell r="FE45" t="b">
            <v>0</v>
          </cell>
        </row>
        <row r="47">
          <cell r="A47" t="str">
            <v>Net Cash used in financing</v>
          </cell>
          <cell r="D47">
            <v>-41.709000000000003</v>
          </cell>
          <cell r="E47">
            <v>-4.008</v>
          </cell>
          <cell r="F47">
            <v>-16.909000000000006</v>
          </cell>
          <cell r="G47">
            <v>-3.7569999999999979</v>
          </cell>
          <cell r="H47">
            <v>33.465000000000003</v>
          </cell>
          <cell r="I47">
            <v>76.433999999999997</v>
          </cell>
          <cell r="J47">
            <v>126.91399999999999</v>
          </cell>
          <cell r="K47">
            <v>294.45400000000001</v>
          </cell>
          <cell r="L47">
            <v>16.914999999999999</v>
          </cell>
          <cell r="M47">
            <v>494.19400000000002</v>
          </cell>
          <cell r="N47">
            <v>266.05500000000006</v>
          </cell>
          <cell r="O47">
            <v>312.59199999999998</v>
          </cell>
          <cell r="P47">
            <v>308.834</v>
          </cell>
          <cell r="Q47">
            <v>-316.28100000000001</v>
          </cell>
          <cell r="R47">
            <v>44.365000000000002</v>
          </cell>
          <cell r="S47">
            <v>32.213999999999999</v>
          </cell>
          <cell r="T47">
            <v>-2014.4509999999998</v>
          </cell>
          <cell r="U47">
            <v>-575</v>
          </cell>
          <cell r="V47">
            <v>-650</v>
          </cell>
          <cell r="W47">
            <v>-700</v>
          </cell>
          <cell r="X47">
            <v>-800</v>
          </cell>
          <cell r="Y47">
            <v>-900</v>
          </cell>
          <cell r="Z47">
            <v>-950</v>
          </cell>
          <cell r="AA47">
            <v>-1100</v>
          </cell>
          <cell r="AB47">
            <v>-1150</v>
          </cell>
          <cell r="AC47">
            <v>-1300</v>
          </cell>
          <cell r="AX47" t="str">
            <v>Net Cash used in financing</v>
          </cell>
          <cell r="DM47">
            <v>298.99</v>
          </cell>
          <cell r="DN47">
            <v>10.56699999999999</v>
          </cell>
          <cell r="DO47">
            <v>162.21299999999997</v>
          </cell>
          <cell r="DP47">
            <v>-159.178</v>
          </cell>
          <cell r="DQ47">
            <v>312.59199999999998</v>
          </cell>
          <cell r="DS47">
            <v>6.8680000000000003</v>
          </cell>
          <cell r="DT47">
            <v>-1.6399999999999988</v>
          </cell>
          <cell r="DU47">
            <v>365.286</v>
          </cell>
          <cell r="DV47">
            <v>-61.679999999999978</v>
          </cell>
          <cell r="DW47">
            <v>308.834</v>
          </cell>
          <cell r="DY47">
            <v>4.2260000000000009</v>
          </cell>
          <cell r="DZ47">
            <v>-335.56200000000001</v>
          </cell>
          <cell r="EA47">
            <v>327.26</v>
          </cell>
          <cell r="EB47">
            <v>-312.20499999999998</v>
          </cell>
          <cell r="EC47">
            <v>-316.28100000000001</v>
          </cell>
          <cell r="EE47">
            <v>115.831</v>
          </cell>
          <cell r="EF47">
            <v>-107.687</v>
          </cell>
          <cell r="EG47">
            <v>400.77800000000002</v>
          </cell>
          <cell r="EH47">
            <v>-364.55700000000002</v>
          </cell>
          <cell r="EI47">
            <v>44.365000000000002</v>
          </cell>
          <cell r="EK47">
            <v>199.86499999999998</v>
          </cell>
          <cell r="EL47">
            <v>-174.44299999999998</v>
          </cell>
          <cell r="EM47">
            <v>331.928</v>
          </cell>
          <cell r="EN47">
            <v>-325.13599999999997</v>
          </cell>
          <cell r="EO47">
            <v>32.213999999999999</v>
          </cell>
          <cell r="EQ47">
            <v>-156.952</v>
          </cell>
          <cell r="ER47">
            <v>-1007.499</v>
          </cell>
          <cell r="ES47">
            <v>-200</v>
          </cell>
          <cell r="ET47">
            <v>-650</v>
          </cell>
          <cell r="EU47">
            <v>-2014.4509999999998</v>
          </cell>
        </row>
        <row r="49">
          <cell r="A49" t="str">
            <v>Net Increase (Decrease) in Cash</v>
          </cell>
          <cell r="D49">
            <v>6.6999999999922011E-2</v>
          </cell>
          <cell r="E49">
            <v>0.11000000000009447</v>
          </cell>
          <cell r="F49">
            <v>3.3549999999999542</v>
          </cell>
          <cell r="G49">
            <v>6.0580000000001561</v>
          </cell>
          <cell r="H49">
            <v>21.894999999999754</v>
          </cell>
          <cell r="I49">
            <v>-27.586999999999804</v>
          </cell>
          <cell r="J49">
            <v>6.4049999999998875</v>
          </cell>
          <cell r="K49">
            <v>35.238333999999952</v>
          </cell>
          <cell r="L49">
            <v>-45.056414000000494</v>
          </cell>
          <cell r="M49">
            <v>10.417999999999722</v>
          </cell>
          <cell r="N49">
            <v>132.01700000000119</v>
          </cell>
          <cell r="O49">
            <v>-25.898999999999546</v>
          </cell>
          <cell r="P49">
            <v>-16.637999999999749</v>
          </cell>
          <cell r="Q49">
            <v>11.685999999998955</v>
          </cell>
          <cell r="R49">
            <v>4.090888000000966</v>
          </cell>
          <cell r="S49">
            <v>10.084779603988011</v>
          </cell>
          <cell r="T49">
            <v>18.565394740970305</v>
          </cell>
          <cell r="U49">
            <v>84.790949465108724</v>
          </cell>
          <cell r="V49">
            <v>34.751709271754407</v>
          </cell>
          <cell r="W49">
            <v>118.12268505166958</v>
          </cell>
          <cell r="X49">
            <v>118.75952331236545</v>
          </cell>
          <cell r="Y49">
            <v>116.02463990778938</v>
          </cell>
          <cell r="Z49">
            <v>171.54875127499395</v>
          </cell>
          <cell r="AA49">
            <v>124.44045704652581</v>
          </cell>
          <cell r="AB49">
            <v>181.41021290112849</v>
          </cell>
          <cell r="AC49">
            <v>142.53514809046715</v>
          </cell>
          <cell r="AX49" t="str">
            <v>Net Increase (Decrease) in Cash</v>
          </cell>
          <cell r="DM49">
            <v>-88.503000000000043</v>
          </cell>
          <cell r="DN49">
            <v>12.984999999999967</v>
          </cell>
          <cell r="DO49">
            <v>4.320999999999998</v>
          </cell>
          <cell r="DP49">
            <v>45.298000000000229</v>
          </cell>
          <cell r="DQ49">
            <v>-25.898999999999546</v>
          </cell>
          <cell r="DS49">
            <v>-9.3789999999999996</v>
          </cell>
          <cell r="DT49">
            <v>-17.540000000000006</v>
          </cell>
          <cell r="DU49">
            <v>4.2510000000002606</v>
          </cell>
          <cell r="DV49">
            <v>3.2650000000005264</v>
          </cell>
          <cell r="DW49">
            <v>-16.637999999999749</v>
          </cell>
          <cell r="DY49">
            <v>-2.6840000000002799</v>
          </cell>
          <cell r="DZ49">
            <v>13.687999999999647</v>
          </cell>
          <cell r="EA49">
            <v>-3.8060000000001537</v>
          </cell>
          <cell r="EB49">
            <v>4.4879999999997153</v>
          </cell>
          <cell r="EC49">
            <v>11.685999999998955</v>
          </cell>
          <cell r="EE49">
            <v>-12.956600000000165</v>
          </cell>
          <cell r="EF49">
            <v>5.4690000000000651</v>
          </cell>
          <cell r="EG49">
            <v>6.5795700000002739</v>
          </cell>
          <cell r="EH49">
            <v>4.998918000000117</v>
          </cell>
          <cell r="EI49">
            <v>4.090888000000966</v>
          </cell>
          <cell r="EK49">
            <v>10.096000000000259</v>
          </cell>
          <cell r="EL49">
            <v>2.6977796039894884</v>
          </cell>
          <cell r="EM49">
            <v>3.154999999999859</v>
          </cell>
          <cell r="EN49">
            <v>-5.8640000000002601</v>
          </cell>
          <cell r="EO49">
            <v>10.084779603988011</v>
          </cell>
          <cell r="EQ49">
            <v>68.215371641791307</v>
          </cell>
          <cell r="ER49">
            <v>-32.555000000000291</v>
          </cell>
          <cell r="ES49">
            <v>-21.085612105477992</v>
          </cell>
          <cell r="ET49">
            <v>3.9906352046571101</v>
          </cell>
          <cell r="EU49">
            <v>18.565394740970305</v>
          </cell>
        </row>
        <row r="50">
          <cell r="D50" t="str">
            <v>=====</v>
          </cell>
          <cell r="E50" t="str">
            <v>=====</v>
          </cell>
          <cell r="F50" t="str">
            <v>=====</v>
          </cell>
          <cell r="G50" t="str">
            <v>=====</v>
          </cell>
          <cell r="H50" t="str">
            <v>=====</v>
          </cell>
          <cell r="I50" t="str">
            <v>=====</v>
          </cell>
          <cell r="J50" t="str">
            <v>=====</v>
          </cell>
          <cell r="K50" t="str">
            <v>=====</v>
          </cell>
          <cell r="L50" t="str">
            <v>=====</v>
          </cell>
          <cell r="M50" t="str">
            <v>=====</v>
          </cell>
          <cell r="N50" t="str">
            <v>=====</v>
          </cell>
          <cell r="O50" t="str">
            <v>=====</v>
          </cell>
          <cell r="P50" t="str">
            <v>=====</v>
          </cell>
          <cell r="Q50" t="str">
            <v>=====</v>
          </cell>
          <cell r="R50" t="str">
            <v>=====</v>
          </cell>
          <cell r="S50" t="str">
            <v>=====</v>
          </cell>
          <cell r="T50" t="str">
            <v>=====</v>
          </cell>
          <cell r="U50" t="str">
            <v>=====</v>
          </cell>
          <cell r="V50" t="str">
            <v>=====</v>
          </cell>
          <cell r="W50" t="str">
            <v>=====</v>
          </cell>
          <cell r="X50" t="str">
            <v>=====</v>
          </cell>
          <cell r="Y50" t="str">
            <v>=====</v>
          </cell>
          <cell r="Z50" t="str">
            <v>=====</v>
          </cell>
          <cell r="AA50" t="str">
            <v>=====</v>
          </cell>
          <cell r="AB50" t="str">
            <v>=====</v>
          </cell>
          <cell r="AC50" t="str">
            <v>=====</v>
          </cell>
        </row>
        <row r="51">
          <cell r="A51" t="str">
            <v>Cash at beginning of year</v>
          </cell>
          <cell r="D51">
            <v>0.69</v>
          </cell>
          <cell r="E51">
            <v>0.75699999999992196</v>
          </cell>
          <cell r="F51">
            <v>0.86700000000001642</v>
          </cell>
          <cell r="G51">
            <v>4.2219999999999711</v>
          </cell>
          <cell r="H51">
            <v>10.280000000000127</v>
          </cell>
          <cell r="I51">
            <v>32.174999999999883</v>
          </cell>
          <cell r="J51">
            <v>4.5880000000000791</v>
          </cell>
          <cell r="K51">
            <v>10.992999999999967</v>
          </cell>
          <cell r="L51">
            <v>46.231333999999919</v>
          </cell>
          <cell r="M51">
            <v>1.1749199999994246</v>
          </cell>
          <cell r="N51">
            <v>11.592919999999147</v>
          </cell>
          <cell r="O51">
            <v>143.60992000000033</v>
          </cell>
          <cell r="P51">
            <v>117.71092000000078</v>
          </cell>
          <cell r="Q51">
            <v>101.07292000000103</v>
          </cell>
          <cell r="R51">
            <v>112.75891999999999</v>
          </cell>
          <cell r="S51">
            <v>116.84980800000096</v>
          </cell>
          <cell r="T51">
            <v>126.93458760399031</v>
          </cell>
          <cell r="U51">
            <v>145.49998234496061</v>
          </cell>
          <cell r="V51">
            <v>230.29093181006934</v>
          </cell>
          <cell r="W51">
            <v>265.04264108182372</v>
          </cell>
          <cell r="X51">
            <v>383.16532613349329</v>
          </cell>
          <cell r="Y51">
            <v>501.92484944585874</v>
          </cell>
          <cell r="Z51">
            <v>617.94948935364812</v>
          </cell>
          <cell r="AA51">
            <v>789.49824062864207</v>
          </cell>
          <cell r="AB51">
            <v>913.93869767516787</v>
          </cell>
          <cell r="AC51">
            <v>1095.3489105762965</v>
          </cell>
          <cell r="AX51" t="str">
            <v>Cash at beginning of year</v>
          </cell>
          <cell r="DM51">
            <v>143.60992000000033</v>
          </cell>
          <cell r="DN51">
            <v>55.106920000000287</v>
          </cell>
          <cell r="DO51">
            <v>68.091920000000258</v>
          </cell>
          <cell r="DP51">
            <v>72.412920000000256</v>
          </cell>
          <cell r="DQ51">
            <v>143.60992000000033</v>
          </cell>
          <cell r="DS51">
            <v>117.71092000000078</v>
          </cell>
          <cell r="DT51">
            <v>108.33192000000078</v>
          </cell>
          <cell r="DU51">
            <v>90.791920000000772</v>
          </cell>
          <cell r="DV51">
            <v>95.042920000001033</v>
          </cell>
          <cell r="DW51">
            <v>117.71092000000078</v>
          </cell>
          <cell r="DY51">
            <v>101.07292000000103</v>
          </cell>
          <cell r="DZ51">
            <v>98.388920000000752</v>
          </cell>
          <cell r="EA51">
            <v>112.0769200000004</v>
          </cell>
          <cell r="EB51">
            <v>108.27092000000025</v>
          </cell>
          <cell r="EC51">
            <v>101.07292000000103</v>
          </cell>
          <cell r="EE51">
            <v>112.75891999999999</v>
          </cell>
          <cell r="EF51">
            <v>99.802319999999824</v>
          </cell>
          <cell r="EG51">
            <v>105.27131999999989</v>
          </cell>
          <cell r="EH51">
            <v>111.85089000000016</v>
          </cell>
          <cell r="EI51">
            <v>112.75891999999999</v>
          </cell>
          <cell r="EK51">
            <v>116.84980800000096</v>
          </cell>
          <cell r="EL51">
            <v>126.94580800000122</v>
          </cell>
          <cell r="EM51">
            <v>129.64358760399071</v>
          </cell>
          <cell r="EN51">
            <v>132.79858760399057</v>
          </cell>
          <cell r="EO51">
            <v>116.84980800000096</v>
          </cell>
          <cell r="EQ51">
            <v>126.93458760399031</v>
          </cell>
          <cell r="ER51">
            <v>195.14995924578162</v>
          </cell>
          <cell r="ES51">
            <v>162.59495924578133</v>
          </cell>
          <cell r="ET51">
            <v>141.50934714030333</v>
          </cell>
          <cell r="EU51">
            <v>126.93458760399031</v>
          </cell>
        </row>
        <row r="52">
          <cell r="A52" t="str">
            <v>Cash at end of year</v>
          </cell>
          <cell r="D52">
            <v>0.75699999999992196</v>
          </cell>
          <cell r="E52">
            <v>0.86700000000001642</v>
          </cell>
          <cell r="F52">
            <v>4.2219999999999711</v>
          </cell>
          <cell r="G52">
            <v>10.280000000000127</v>
          </cell>
          <cell r="H52">
            <v>32.174999999999883</v>
          </cell>
          <cell r="I52">
            <v>4.5880000000000791</v>
          </cell>
          <cell r="J52">
            <v>10.992999999999967</v>
          </cell>
          <cell r="K52">
            <v>46.231333999999919</v>
          </cell>
          <cell r="L52">
            <v>1.1749199999994246</v>
          </cell>
          <cell r="M52">
            <v>11.592919999999147</v>
          </cell>
          <cell r="N52">
            <v>143.60992000000033</v>
          </cell>
          <cell r="O52">
            <v>117.71092000000078</v>
          </cell>
          <cell r="P52">
            <v>101.07292000000103</v>
          </cell>
          <cell r="Q52">
            <v>112.75891999999999</v>
          </cell>
          <cell r="R52">
            <v>116.84980800000096</v>
          </cell>
          <cell r="S52">
            <v>126.93458760398897</v>
          </cell>
          <cell r="T52">
            <v>145.49998234496061</v>
          </cell>
          <cell r="U52">
            <v>230.29093181006934</v>
          </cell>
          <cell r="V52">
            <v>265.04264108182372</v>
          </cell>
          <cell r="W52">
            <v>383.16532613349329</v>
          </cell>
          <cell r="X52">
            <v>501.92484944585874</v>
          </cell>
          <cell r="Y52">
            <v>617.94948935364812</v>
          </cell>
          <cell r="Z52">
            <v>789.49824062864207</v>
          </cell>
          <cell r="AA52">
            <v>913.93869767516787</v>
          </cell>
          <cell r="AB52">
            <v>1095.3489105762965</v>
          </cell>
          <cell r="AC52">
            <v>1237.8840586667636</v>
          </cell>
          <cell r="AX52" t="str">
            <v>Cash at end of year</v>
          </cell>
          <cell r="DM52">
            <v>55.106920000000287</v>
          </cell>
          <cell r="DN52">
            <v>68.091920000000258</v>
          </cell>
          <cell r="DO52">
            <v>72.412920000000256</v>
          </cell>
          <cell r="DP52">
            <v>117.71092000000048</v>
          </cell>
          <cell r="DQ52">
            <v>117.71092000000078</v>
          </cell>
          <cell r="DS52">
            <v>108.33192000000078</v>
          </cell>
          <cell r="DT52">
            <v>90.791920000000772</v>
          </cell>
          <cell r="DU52">
            <v>95.042920000001033</v>
          </cell>
          <cell r="DV52">
            <v>98.307920000001559</v>
          </cell>
          <cell r="DW52">
            <v>101.07292000000103</v>
          </cell>
          <cell r="DY52">
            <v>98.388920000000752</v>
          </cell>
          <cell r="DZ52">
            <v>112.0769200000004</v>
          </cell>
          <cell r="EA52">
            <v>108.27092000000025</v>
          </cell>
          <cell r="EB52">
            <v>112.75891999999996</v>
          </cell>
          <cell r="EC52">
            <v>112.75891999999999</v>
          </cell>
          <cell r="EE52">
            <v>99.802319999999824</v>
          </cell>
          <cell r="EF52">
            <v>105.27131999999989</v>
          </cell>
          <cell r="EG52">
            <v>111.85089000000016</v>
          </cell>
          <cell r="EH52">
            <v>116.84980800000028</v>
          </cell>
          <cell r="EI52">
            <v>116.84980800000096</v>
          </cell>
          <cell r="EK52">
            <v>126.94580800000122</v>
          </cell>
          <cell r="EL52">
            <v>129.64358760399071</v>
          </cell>
          <cell r="EM52">
            <v>132.79858760399057</v>
          </cell>
          <cell r="EN52">
            <v>126.93458760399031</v>
          </cell>
          <cell r="EO52">
            <v>126.93458760398897</v>
          </cell>
          <cell r="EQ52">
            <v>195.14995924578162</v>
          </cell>
          <cell r="ER52">
            <v>162.59495924578133</v>
          </cell>
          <cell r="ES52">
            <v>141.50934714030333</v>
          </cell>
          <cell r="ET52">
            <v>145.49998234496044</v>
          </cell>
          <cell r="EU52">
            <v>145.49998234496061</v>
          </cell>
        </row>
        <row r="54">
          <cell r="A54" t="str">
            <v>Change in cash</v>
          </cell>
          <cell r="D54">
            <v>6.6999999999922011E-2</v>
          </cell>
          <cell r="E54">
            <v>0.11000000000009447</v>
          </cell>
          <cell r="F54">
            <v>3.3549999999999547</v>
          </cell>
          <cell r="G54">
            <v>6.0580000000001561</v>
          </cell>
          <cell r="H54">
            <v>21.894999999999754</v>
          </cell>
          <cell r="I54">
            <v>-27.586999999999804</v>
          </cell>
          <cell r="J54">
            <v>6.4049999999998875</v>
          </cell>
          <cell r="K54">
            <v>35.238333999999952</v>
          </cell>
          <cell r="L54">
            <v>-45.056414000000494</v>
          </cell>
          <cell r="M54">
            <v>10.417999999999722</v>
          </cell>
          <cell r="N54">
            <v>132.01700000000119</v>
          </cell>
          <cell r="O54">
            <v>-25.898999999999546</v>
          </cell>
          <cell r="P54">
            <v>-16.637999999999749</v>
          </cell>
          <cell r="Q54">
            <v>11.685999999998955</v>
          </cell>
          <cell r="R54">
            <v>4.0908880000009731</v>
          </cell>
          <cell r="S54">
            <v>10.084779603988011</v>
          </cell>
          <cell r="T54">
            <v>18.565394740970305</v>
          </cell>
          <cell r="U54">
            <v>84.790949465108724</v>
          </cell>
          <cell r="V54">
            <v>34.751709271754379</v>
          </cell>
          <cell r="W54">
            <v>118.12268505166958</v>
          </cell>
          <cell r="X54">
            <v>118.75952331236545</v>
          </cell>
          <cell r="Y54">
            <v>116.02463990778938</v>
          </cell>
          <cell r="Z54">
            <v>171.54875127499395</v>
          </cell>
          <cell r="AA54">
            <v>124.44045704652581</v>
          </cell>
          <cell r="AB54">
            <v>181.4102129011286</v>
          </cell>
          <cell r="AC54">
            <v>142.53514809046715</v>
          </cell>
        </row>
        <row r="55">
          <cell r="A55" t="str">
            <v>E = Morgan Stanley Research Estimates</v>
          </cell>
        </row>
        <row r="58">
          <cell r="A58" t="str">
            <v xml:space="preserve">  Construction in progress</v>
          </cell>
          <cell r="Q58">
            <v>2005</v>
          </cell>
          <cell r="R58" t="str">
            <v xml:space="preserve"> % of Capex Spend</v>
          </cell>
          <cell r="U58">
            <v>185.21299999999999</v>
          </cell>
        </row>
        <row r="59">
          <cell r="A59" t="str">
            <v xml:space="preserve">   Land</v>
          </cell>
          <cell r="U59">
            <v>576.68799999999999</v>
          </cell>
        </row>
        <row r="60">
          <cell r="A60" t="str">
            <v xml:space="preserve">   Building and Improvements</v>
          </cell>
          <cell r="P60" t="str">
            <v>8-40</v>
          </cell>
          <cell r="Q60">
            <v>20</v>
          </cell>
          <cell r="R60">
            <v>0.65</v>
          </cell>
          <cell r="U60">
            <v>3389.373</v>
          </cell>
          <cell r="V60">
            <v>4151.2740000000003</v>
          </cell>
        </row>
        <row r="61">
          <cell r="A61" t="str">
            <v xml:space="preserve">   Fixtures and Equipment</v>
          </cell>
          <cell r="P61" t="str">
            <v>3-15</v>
          </cell>
          <cell r="Q61">
            <v>5</v>
          </cell>
          <cell r="R61">
            <v>0.3</v>
          </cell>
          <cell r="U61">
            <v>1461.9970000000001</v>
          </cell>
        </row>
        <row r="62">
          <cell r="A62" t="str">
            <v xml:space="preserve">   Property Under Capital Leases</v>
          </cell>
          <cell r="P62" t="str">
            <v>5-40</v>
          </cell>
          <cell r="Q62">
            <v>5</v>
          </cell>
          <cell r="R62">
            <v>0.05</v>
          </cell>
          <cell r="U62">
            <v>172.26</v>
          </cell>
        </row>
        <row r="63">
          <cell r="A63" t="str">
            <v>Weighted Average Life</v>
          </cell>
          <cell r="Q63">
            <v>16.284211896538736</v>
          </cell>
          <cell r="R63">
            <v>1</v>
          </cell>
          <cell r="U63">
            <v>5600.3180000000002</v>
          </cell>
        </row>
        <row r="64">
          <cell r="EO64">
            <v>351.36265634268932</v>
          </cell>
          <cell r="EU64">
            <v>399.98987914174364</v>
          </cell>
        </row>
        <row r="65">
          <cell r="A65" t="str">
            <v>Depreciation</v>
          </cell>
          <cell r="D65">
            <v>17.777000000000001</v>
          </cell>
          <cell r="E65">
            <v>19.145</v>
          </cell>
          <cell r="F65">
            <v>20.895</v>
          </cell>
          <cell r="G65">
            <v>23.978999999999999</v>
          </cell>
          <cell r="H65">
            <v>27.472000000000001</v>
          </cell>
          <cell r="I65">
            <v>34.008000000000003</v>
          </cell>
          <cell r="J65">
            <v>44.216000000000001</v>
          </cell>
          <cell r="K65">
            <v>57.723999999999997</v>
          </cell>
          <cell r="L65">
            <v>70.248999999999995</v>
          </cell>
          <cell r="M65">
            <v>88.775999999999996</v>
          </cell>
          <cell r="N65">
            <v>127.491</v>
          </cell>
          <cell r="O65">
            <v>157.93899999999999</v>
          </cell>
          <cell r="P65">
            <v>194.46799999999999</v>
          </cell>
          <cell r="Q65">
            <v>246.59399999999999</v>
          </cell>
          <cell r="R65">
            <v>297.19749283315036</v>
          </cell>
          <cell r="S65">
            <v>351.36265634268932</v>
          </cell>
          <cell r="T65">
            <v>399.98987914174364</v>
          </cell>
          <cell r="U65">
            <v>473.24552747026712</v>
          </cell>
          <cell r="V65">
            <v>537.54369537698017</v>
          </cell>
          <cell r="W65">
            <v>609.42209992681876</v>
          </cell>
          <cell r="X65">
            <v>689.10814821907672</v>
          </cell>
          <cell r="Y65">
            <v>776.03456593546628</v>
          </cell>
          <cell r="Z65">
            <v>870.34616046447002</v>
          </cell>
          <cell r="AA65">
            <v>971.90876723418967</v>
          </cell>
          <cell r="AB65">
            <v>1080.8674064894396</v>
          </cell>
          <cell r="AC65">
            <v>1197.3699988799306</v>
          </cell>
          <cell r="DM65">
            <v>0.23424866562407007</v>
          </cell>
          <cell r="DN65">
            <v>0.2442588594330723</v>
          </cell>
          <cell r="DO65">
            <v>0.25620017854994648</v>
          </cell>
          <cell r="DP65">
            <v>0.26529229639291113</v>
          </cell>
          <cell r="DQ65">
            <v>1</v>
          </cell>
          <cell r="DS65">
            <v>0.22711705781928135</v>
          </cell>
          <cell r="DT65">
            <v>0.24499146389123147</v>
          </cell>
          <cell r="DU65">
            <v>0.25368698191990458</v>
          </cell>
          <cell r="DV65">
            <v>0.27420449636958261</v>
          </cell>
          <cell r="DW65">
            <v>1</v>
          </cell>
          <cell r="DY65">
            <v>0.22587735305806306</v>
          </cell>
          <cell r="DZ65">
            <v>0.25688783993122294</v>
          </cell>
          <cell r="EA65">
            <v>0.24383399433887287</v>
          </cell>
          <cell r="EB65">
            <v>0.27340081267184108</v>
          </cell>
          <cell r="EC65">
            <v>1</v>
          </cell>
          <cell r="EE65">
            <v>0.23134250861913794</v>
          </cell>
          <cell r="EF65">
            <v>0.24770502471511846</v>
          </cell>
          <cell r="EG65">
            <v>0.2502803815958905</v>
          </cell>
          <cell r="EH65">
            <v>0.27067208506985307</v>
          </cell>
          <cell r="EI65">
            <v>1</v>
          </cell>
          <cell r="EK65">
            <v>0.23612223504746646</v>
          </cell>
          <cell r="EL65">
            <v>0.24382817837035645</v>
          </cell>
          <cell r="EM65">
            <v>0.25109243598501801</v>
          </cell>
          <cell r="EN65">
            <v>0.26895715059715908</v>
          </cell>
          <cell r="EO65">
            <v>1</v>
          </cell>
          <cell r="EQ65">
            <v>0.23490361540759369</v>
          </cell>
          <cell r="ER65">
            <v>0.24202312609971424</v>
          </cell>
          <cell r="ES65">
            <v>0.25</v>
          </cell>
          <cell r="ET65">
            <v>0.27500000000000002</v>
          </cell>
          <cell r="EU65">
            <v>1.0019267415073081</v>
          </cell>
        </row>
        <row r="66">
          <cell r="A66" t="str">
            <v>Depreciation % to Total Year</v>
          </cell>
          <cell r="EO66">
            <v>1</v>
          </cell>
        </row>
        <row r="68">
          <cell r="A68" t="str">
            <v>Shareholder' Equity Accounts</v>
          </cell>
        </row>
        <row r="69">
          <cell r="A69" t="str">
            <v>Net Issuance/(Repurchase) of Common Stock</v>
          </cell>
          <cell r="K69">
            <v>296.03800000000001</v>
          </cell>
          <cell r="L69">
            <v>29.911000000000001</v>
          </cell>
          <cell r="M69">
            <v>246.26400000000001</v>
          </cell>
          <cell r="N69">
            <v>107.87899999999999</v>
          </cell>
          <cell r="O69">
            <v>65.927999999999997</v>
          </cell>
          <cell r="P69">
            <v>53.698999999999998</v>
          </cell>
          <cell r="Q69">
            <v>9.5569999999999951</v>
          </cell>
          <cell r="R69">
            <v>114.09399999999999</v>
          </cell>
          <cell r="S69">
            <v>22.858000000000001</v>
          </cell>
          <cell r="T69">
            <v>-1800.809</v>
          </cell>
          <cell r="U69">
            <v>-500</v>
          </cell>
          <cell r="V69">
            <v>-650</v>
          </cell>
          <cell r="W69">
            <v>-700</v>
          </cell>
          <cell r="X69">
            <v>-800</v>
          </cell>
          <cell r="Y69">
            <v>-900</v>
          </cell>
          <cell r="Z69">
            <v>-950</v>
          </cell>
          <cell r="AA69">
            <v>-1100</v>
          </cell>
          <cell r="AB69">
            <v>-1150</v>
          </cell>
          <cell r="AC69">
            <v>-1300</v>
          </cell>
          <cell r="AX69" t="str">
            <v>Net Issuance/(Repurchase) of Common Stock</v>
          </cell>
          <cell r="DM69">
            <v>0</v>
          </cell>
          <cell r="DN69">
            <v>0</v>
          </cell>
          <cell r="DO69">
            <v>0</v>
          </cell>
          <cell r="DP69">
            <v>0</v>
          </cell>
          <cell r="DQ69">
            <v>0</v>
          </cell>
          <cell r="DS69">
            <v>0</v>
          </cell>
          <cell r="DT69">
            <v>0</v>
          </cell>
          <cell r="DU69">
            <v>0</v>
          </cell>
          <cell r="DV69">
            <v>-31.298999999999999</v>
          </cell>
          <cell r="DW69">
            <v>-31.298999999999999</v>
          </cell>
          <cell r="DY69">
            <v>0</v>
          </cell>
          <cell r="DZ69">
            <v>0</v>
          </cell>
          <cell r="EA69">
            <v>0</v>
          </cell>
          <cell r="EB69">
            <v>0</v>
          </cell>
          <cell r="EC69">
            <v>0</v>
          </cell>
          <cell r="EE69">
            <v>0</v>
          </cell>
          <cell r="EF69">
            <v>0</v>
          </cell>
          <cell r="EG69">
            <v>0</v>
          </cell>
          <cell r="EH69">
            <v>0</v>
          </cell>
          <cell r="EI69">
            <v>0</v>
          </cell>
          <cell r="FA69" t="str">
            <v>mstag:netIssuanceRepurchaseOfCommonStock</v>
          </cell>
          <cell r="FB69">
            <v>6</v>
          </cell>
          <cell r="FC69" t="str">
            <v>ISO4217:USD</v>
          </cell>
          <cell r="FD69" t="b">
            <v>0</v>
          </cell>
          <cell r="FE69" t="b">
            <v>0</v>
          </cell>
        </row>
        <row r="70">
          <cell r="A70" t="str">
            <v>Net Dividends Declared</v>
          </cell>
        </row>
        <row r="71">
          <cell r="A71" t="str">
            <v>Common Dividends/dividends paid</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X71" t="str">
            <v>Common Dividends/dividends paid</v>
          </cell>
          <cell r="DM71">
            <v>0</v>
          </cell>
          <cell r="DN71">
            <v>0</v>
          </cell>
          <cell r="DO71">
            <v>0</v>
          </cell>
          <cell r="DP71">
            <v>0</v>
          </cell>
          <cell r="DQ71">
            <v>0</v>
          </cell>
          <cell r="DS71">
            <v>0</v>
          </cell>
          <cell r="DT71">
            <v>0</v>
          </cell>
          <cell r="DU71">
            <v>0</v>
          </cell>
          <cell r="DV71">
            <v>0</v>
          </cell>
          <cell r="DW71">
            <v>0</v>
          </cell>
          <cell r="DY71">
            <v>0</v>
          </cell>
          <cell r="DZ71">
            <v>0</v>
          </cell>
          <cell r="EA71">
            <v>0</v>
          </cell>
          <cell r="EB71">
            <v>0</v>
          </cell>
          <cell r="EC71">
            <v>0</v>
          </cell>
          <cell r="EE71">
            <v>0</v>
          </cell>
          <cell r="EF71">
            <v>0</v>
          </cell>
          <cell r="EG71">
            <v>0</v>
          </cell>
          <cell r="EH71">
            <v>0</v>
          </cell>
          <cell r="EI71">
            <v>0</v>
          </cell>
          <cell r="FA71" t="str">
            <v>mstag:commonDividends</v>
          </cell>
          <cell r="FB71">
            <v>6</v>
          </cell>
          <cell r="FC71" t="str">
            <v>ISO4217:USD</v>
          </cell>
          <cell r="FD71" t="b">
            <v>0</v>
          </cell>
          <cell r="FE71" t="b">
            <v>0</v>
          </cell>
        </row>
        <row r="73">
          <cell r="A73" t="str">
            <v>Exercise of stock options</v>
          </cell>
          <cell r="K73">
            <v>0</v>
          </cell>
          <cell r="L73">
            <v>0</v>
          </cell>
          <cell r="M73">
            <v>17.648</v>
          </cell>
          <cell r="N73">
            <v>45.878999999999998</v>
          </cell>
          <cell r="O73">
            <v>36.128</v>
          </cell>
          <cell r="P73">
            <v>31.298999999999999</v>
          </cell>
          <cell r="Q73">
            <v>46.256999999999998</v>
          </cell>
          <cell r="R73">
            <v>67.782111999999188</v>
          </cell>
          <cell r="S73">
            <v>58.682220396011644</v>
          </cell>
          <cell r="FA73" t="str">
            <v>mstag:changeInAccumulatedOtherComprehensiveIncomeLossOrOtherReserves</v>
          </cell>
          <cell r="FB73">
            <v>6</v>
          </cell>
          <cell r="FC73" t="str">
            <v>ISO4217:USD</v>
          </cell>
          <cell r="FD73" t="b">
            <v>0</v>
          </cell>
          <cell r="FE73" t="b">
            <v>0</v>
          </cell>
        </row>
        <row r="74">
          <cell r="A74" t="str">
            <v>Income tax benefit from exercise of stock options</v>
          </cell>
          <cell r="K74">
            <v>0</v>
          </cell>
          <cell r="L74">
            <v>0</v>
          </cell>
          <cell r="M74">
            <v>47.308</v>
          </cell>
          <cell r="N74">
            <v>99.108999999999995</v>
          </cell>
          <cell r="O74">
            <v>56.963000000000001</v>
          </cell>
          <cell r="P74">
            <v>45.831000000000003</v>
          </cell>
          <cell r="Q74">
            <v>0</v>
          </cell>
        </row>
        <row r="79">
          <cell r="A79" t="str">
            <v>Depreciation % to Total Year</v>
          </cell>
        </row>
        <row r="81">
          <cell r="A81" t="str">
            <v>Key Cash Flow Metrics</v>
          </cell>
        </row>
        <row r="82">
          <cell r="A82" t="str">
            <v>D&amp;A/Sales</v>
          </cell>
          <cell r="K82">
            <v>1.8863534465066972E-2</v>
          </cell>
          <cell r="L82">
            <v>1.9080587771953175E-2</v>
          </cell>
          <cell r="M82">
            <v>1.9481323157003103E-2</v>
          </cell>
          <cell r="N82">
            <v>2.0722830857254314E-2</v>
          </cell>
          <cell r="O82">
            <v>2.1090461479952447E-2</v>
          </cell>
          <cell r="P82">
            <v>2.1322574607575397E-2</v>
          </cell>
          <cell r="Q82">
            <v>2.3982857966480371E-2</v>
          </cell>
          <cell r="R82">
            <v>2.4690146743357233E-2</v>
          </cell>
          <cell r="S82">
            <v>2.5339720344421068E-2</v>
          </cell>
          <cell r="T82">
            <v>2.5767009500928442E-2</v>
          </cell>
          <cell r="U82">
            <v>2.6924493030771598E-2</v>
          </cell>
          <cell r="V82">
            <v>2.7378109014046772E-2</v>
          </cell>
          <cell r="W82">
            <v>2.8015424718698327E-2</v>
          </cell>
          <cell r="X82">
            <v>2.9054038730197858E-2</v>
          </cell>
          <cell r="Y82">
            <v>3.0169465189426359E-2</v>
          </cell>
          <cell r="Z82">
            <v>3.1431256324271344E-2</v>
          </cell>
          <cell r="AA82">
            <v>3.272665138301354E-2</v>
          </cell>
          <cell r="AB82">
            <v>3.4048181386140262E-2</v>
          </cell>
          <cell r="AC82">
            <v>3.5389929349350736E-2</v>
          </cell>
        </row>
        <row r="83">
          <cell r="A83" t="str">
            <v>D&amp;A/PPE (beg)</v>
          </cell>
          <cell r="K83">
            <v>9.6815474643047031E-2</v>
          </cell>
          <cell r="L83">
            <v>9.3709189233894791E-2</v>
          </cell>
          <cell r="M83">
            <v>9.5150003590525722E-2</v>
          </cell>
          <cell r="N83">
            <v>9.4231445811985018E-2</v>
          </cell>
          <cell r="O83">
            <v>9.1481942714819423E-2</v>
          </cell>
          <cell r="P83">
            <v>8.8414880877147189E-2</v>
          </cell>
          <cell r="Q83">
            <v>9.00211368639319E-2</v>
          </cell>
          <cell r="R83">
            <v>8.7107860548785679E-2</v>
          </cell>
          <cell r="S83">
            <v>8.5158646872010524E-2</v>
          </cell>
          <cell r="T83">
            <v>8.7511969313437521E-2</v>
          </cell>
          <cell r="U83">
            <v>8.7792366889264437E-2</v>
          </cell>
          <cell r="V83">
            <v>9.0012635988425418E-2</v>
          </cell>
          <cell r="W83">
            <v>9.2163947691845535E-2</v>
          </cell>
          <cell r="X83">
            <v>9.4293321469592392E-2</v>
          </cell>
          <cell r="Y83">
            <v>9.6496337427637663E-2</v>
          </cell>
          <cell r="Z83">
            <v>9.8797095654941422E-2</v>
          </cell>
          <cell r="AA83">
            <v>0.10123509234776222</v>
          </cell>
          <cell r="AB83">
            <v>0.10382503166955508</v>
          </cell>
          <cell r="AC83">
            <v>0.10658147023463754</v>
          </cell>
        </row>
        <row r="84">
          <cell r="A84" t="str">
            <v>Asset Life @ current Depreciation (yrs)</v>
          </cell>
        </row>
        <row r="85">
          <cell r="A85" t="str">
            <v>Provision/Receivables (beg)</v>
          </cell>
        </row>
        <row r="86">
          <cell r="A86" t="str">
            <v>Capital Spending/Assets</v>
          </cell>
          <cell r="K86">
            <v>0.12500683395561912</v>
          </cell>
          <cell r="L86">
            <v>0.12857420884793566</v>
          </cell>
          <cell r="M86">
            <v>0.21454661685571971</v>
          </cell>
          <cell r="N86">
            <v>0.12478288865440886</v>
          </cell>
          <cell r="O86">
            <v>0.13429372932626005</v>
          </cell>
          <cell r="P86">
            <v>0.11336274073147239</v>
          </cell>
          <cell r="Q86">
            <v>0.12429064645161467</v>
          </cell>
          <cell r="R86">
            <v>0.11148778135884732</v>
          </cell>
          <cell r="S86">
            <v>8.7338067597160771E-2</v>
          </cell>
          <cell r="T86">
            <v>0.13088847351730998</v>
          </cell>
          <cell r="U86">
            <v>0.10534926097341482</v>
          </cell>
          <cell r="V86">
            <v>0.10683295901107899</v>
          </cell>
          <cell r="W86">
            <v>0.10706242484568067</v>
          </cell>
          <cell r="X86">
            <v>0.1063811975990812</v>
          </cell>
          <cell r="Y86">
            <v>0.10570234552271242</v>
          </cell>
          <cell r="Z86">
            <v>0.1045076081003174</v>
          </cell>
          <cell r="AA86">
            <v>0.10376046480258255</v>
          </cell>
          <cell r="AB86">
            <v>0.10281428919939983</v>
          </cell>
          <cell r="AC86">
            <v>0.10223941329179058</v>
          </cell>
        </row>
        <row r="87">
          <cell r="A87" t="str">
            <v>Capex/Sales</v>
          </cell>
          <cell r="I87">
            <v>6.8759999771507971E-2</v>
          </cell>
          <cell r="J87">
            <v>9.3541134603307513E-2</v>
          </cell>
          <cell r="K87">
            <v>6.6251449306620344E-2</v>
          </cell>
          <cell r="L87">
            <v>6.7598663660808869E-2</v>
          </cell>
          <cell r="M87">
            <v>0.13723825867131303</v>
          </cell>
          <cell r="N87">
            <v>7.8180325737134668E-2</v>
          </cell>
          <cell r="O87">
            <v>8.8401962117050259E-2</v>
          </cell>
          <cell r="P87">
            <v>7.8502792730097193E-2</v>
          </cell>
          <cell r="Q87">
            <v>8.0878369717296894E-2</v>
          </cell>
          <cell r="R87">
            <v>7.6029468322408048E-2</v>
          </cell>
          <cell r="S87">
            <v>5.9648192087866175E-2</v>
          </cell>
          <cell r="T87">
            <v>7.7790425836304883E-2</v>
          </cell>
          <cell r="U87">
            <v>0.06</v>
          </cell>
          <cell r="V87">
            <v>0.06</v>
          </cell>
          <cell r="W87">
            <v>0.06</v>
          </cell>
          <cell r="X87">
            <v>0.06</v>
          </cell>
          <cell r="Y87">
            <v>0.06</v>
          </cell>
          <cell r="Z87">
            <v>0.06</v>
          </cell>
          <cell r="AA87">
            <v>0.06</v>
          </cell>
          <cell r="AB87">
            <v>0.06</v>
          </cell>
          <cell r="AC87">
            <v>0.06</v>
          </cell>
          <cell r="DS87">
            <v>8.8616412723870622E-2</v>
          </cell>
          <cell r="DT87">
            <v>7.5102242572454334E-2</v>
          </cell>
          <cell r="DU87">
            <v>8.6178034897825884E-2</v>
          </cell>
          <cell r="DV87">
            <v>6.945044592387889E-2</v>
          </cell>
          <cell r="DW87">
            <v>7.8502792730097193E-2</v>
          </cell>
          <cell r="DY87">
            <v>5.7989328044576668E-2</v>
          </cell>
          <cell r="DZ87">
            <v>9.5925556964318079E-2</v>
          </cell>
          <cell r="EA87">
            <v>8.1683792815371775E-2</v>
          </cell>
          <cell r="EB87">
            <v>8.4618321682248254E-2</v>
          </cell>
          <cell r="EC87">
            <v>8.0878369717296894E-2</v>
          </cell>
          <cell r="EE87">
            <v>7.0528947147298543E-2</v>
          </cell>
          <cell r="EF87">
            <v>0.11027022699067217</v>
          </cell>
          <cell r="EG87">
            <v>8.2345930974160847E-2</v>
          </cell>
          <cell r="EH87">
            <v>5.4020153480275571E-2</v>
          </cell>
          <cell r="EI87">
            <v>7.6029468322408048E-2</v>
          </cell>
          <cell r="EK87">
            <v>6.1947644742598798E-2</v>
          </cell>
          <cell r="EL87">
            <v>8.1133271008621569E-2</v>
          </cell>
          <cell r="EM87">
            <v>8.4696415977431563E-2</v>
          </cell>
          <cell r="EN87">
            <v>2.8157097100109638E-2</v>
          </cell>
          <cell r="EO87">
            <v>5.9648192087866175E-2</v>
          </cell>
          <cell r="EQ87">
            <v>8.8119760102992425E-2</v>
          </cell>
          <cell r="ER87">
            <v>0.12938384881813214</v>
          </cell>
          <cell r="ES87">
            <v>5.1999999999999998E-2</v>
          </cell>
          <cell r="ET87">
            <v>5.1999999999999998E-2</v>
          </cell>
        </row>
        <row r="88">
          <cell r="A88" t="str">
            <v>Capex/PPE (beg)</v>
          </cell>
          <cell r="K88">
            <v>0.34002988794536315</v>
          </cell>
          <cell r="L88">
            <v>0.33199270591970376</v>
          </cell>
          <cell r="M88">
            <v>0.67029434808378474</v>
          </cell>
          <cell r="N88">
            <v>0.35550380056705466</v>
          </cell>
          <cell r="O88">
            <v>0.38345217063917286</v>
          </cell>
          <cell r="P88">
            <v>0.32551486841973648</v>
          </cell>
          <cell r="Q88">
            <v>0.30358195006735322</v>
          </cell>
          <cell r="R88">
            <v>0.26823511391273774</v>
          </cell>
          <cell r="S88">
            <v>0.20045838144708616</v>
          </cell>
          <cell r="T88">
            <v>0.26419803813169151</v>
          </cell>
          <cell r="U88">
            <v>0.19564127010063559</v>
          </cell>
          <cell r="V88">
            <v>0.19726556558506583</v>
          </cell>
          <cell r="W88">
            <v>0.19738543738085668</v>
          </cell>
          <cell r="X88">
            <v>0.19472677587832951</v>
          </cell>
          <cell r="Y88">
            <v>0.19190861386854918</v>
          </cell>
          <cell r="Z88">
            <v>0.18859652564122911</v>
          </cell>
          <cell r="AA88">
            <v>0.18560119303921332</v>
          </cell>
          <cell r="AB88">
            <v>0.18296136964040907</v>
          </cell>
          <cell r="AC88">
            <v>0.18069796497617402</v>
          </cell>
        </row>
        <row r="89">
          <cell r="A89" t="str">
            <v>Net Capital Spending/Sales - Net</v>
          </cell>
          <cell r="K89">
            <v>6.6155046724207578E-2</v>
          </cell>
          <cell r="L89">
            <v>6.7247738816307689E-2</v>
          </cell>
          <cell r="M89">
            <v>0.13628367910326578</v>
          </cell>
          <cell r="N89">
            <v>7.8180325737134668E-2</v>
          </cell>
          <cell r="O89">
            <v>8.8401962117050259E-2</v>
          </cell>
          <cell r="P89">
            <v>7.8502792730097193E-2</v>
          </cell>
          <cell r="Q89">
            <v>8.0878369717296894E-2</v>
          </cell>
          <cell r="R89">
            <v>7.6029468322408048E-2</v>
          </cell>
          <cell r="S89">
            <v>5.9648192087866175E-2</v>
          </cell>
          <cell r="T89">
            <v>7.7790425836304883E-2</v>
          </cell>
          <cell r="U89">
            <v>6.0000000000000005E-2</v>
          </cell>
          <cell r="V89">
            <v>0.06</v>
          </cell>
          <cell r="W89">
            <v>6.0000000000000005E-2</v>
          </cell>
          <cell r="X89">
            <v>0.06</v>
          </cell>
          <cell r="Y89">
            <v>0.06</v>
          </cell>
          <cell r="Z89">
            <v>5.9999999999999991E-2</v>
          </cell>
          <cell r="AA89">
            <v>0.06</v>
          </cell>
          <cell r="AB89">
            <v>0.06</v>
          </cell>
          <cell r="AC89">
            <v>0.06</v>
          </cell>
        </row>
        <row r="90">
          <cell r="A90" t="str">
            <v>Recoverable Costs/Sales</v>
          </cell>
          <cell r="K90">
            <v>9.6402582412766225E-5</v>
          </cell>
          <cell r="L90">
            <v>3.5092484450117978E-4</v>
          </cell>
          <cell r="M90">
            <v>9.5457956804725907E-4</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row>
        <row r="91">
          <cell r="A91" t="str">
            <v>Net Capex/D&amp;A</v>
          </cell>
          <cell r="K91">
            <v>3.5070334696140257</v>
          </cell>
          <cell r="L91">
            <v>3.5244060413671372</v>
          </cell>
          <cell r="M91">
            <v>6.9956069207894034</v>
          </cell>
          <cell r="N91">
            <v>3.7726663058568835</v>
          </cell>
          <cell r="O91">
            <v>4.1915612989825188</v>
          </cell>
          <cell r="P91">
            <v>3.6816751342123122</v>
          </cell>
          <cell r="Q91">
            <v>3.3723407706594646</v>
          </cell>
          <cell r="R91">
            <v>3.0793445301358289</v>
          </cell>
          <cell r="S91">
            <v>2.353940425431674</v>
          </cell>
          <cell r="T91">
            <v>3.0189931754983799</v>
          </cell>
          <cell r="U91">
            <v>2.2284542156996943</v>
          </cell>
          <cell r="V91">
            <v>2.1915319268111633</v>
          </cell>
          <cell r="W91">
            <v>2.1416773296302813</v>
          </cell>
          <cell r="X91">
            <v>2.0651173682658404</v>
          </cell>
          <cell r="Y91">
            <v>1.9887657810065686</v>
          </cell>
          <cell r="Z91">
            <v>1.9089278322504641</v>
          </cell>
          <cell r="AA91">
            <v>1.8333681407790603</v>
          </cell>
          <cell r="AB91">
            <v>1.7622086571831923</v>
          </cell>
          <cell r="AC91">
            <v>1.6953975637450871</v>
          </cell>
        </row>
        <row r="92">
          <cell r="A92" t="str">
            <v>Capex/CFO</v>
          </cell>
          <cell r="H92">
            <v>1.1259738627795957</v>
          </cell>
          <cell r="I92">
            <v>4.8439363453447619</v>
          </cell>
          <cell r="J92">
            <v>2.1436603502038882</v>
          </cell>
          <cell r="K92">
            <v>-4.0351966035521141</v>
          </cell>
          <cell r="L92">
            <v>1.0966803885893126</v>
          </cell>
          <cell r="M92">
            <v>3.9536480361105402</v>
          </cell>
          <cell r="N92">
            <v>1.22362425873679</v>
          </cell>
          <cell r="O92">
            <v>1.2424898181340431</v>
          </cell>
          <cell r="P92">
            <v>1.0692744588796306</v>
          </cell>
          <cell r="Q92">
            <v>1.1185163365990407</v>
          </cell>
          <cell r="R92">
            <v>0.94919117590633839</v>
          </cell>
          <cell r="S92">
            <v>0.90672440644339292</v>
          </cell>
          <cell r="T92">
            <v>0.33390869213636959</v>
          </cell>
          <cell r="U92">
            <v>0.61514691610363059</v>
          </cell>
          <cell r="V92">
            <v>0.63240647205803691</v>
          </cell>
          <cell r="W92">
            <v>0.61469432816632574</v>
          </cell>
          <cell r="X92">
            <v>0.60767768130864031</v>
          </cell>
          <cell r="Y92">
            <v>0.60301855335751409</v>
          </cell>
          <cell r="Z92">
            <v>0.59699672411142302</v>
          </cell>
          <cell r="AA92">
            <v>0.59270944511079304</v>
          </cell>
          <cell r="AB92">
            <v>0.58857875469331633</v>
          </cell>
          <cell r="AC92">
            <v>0.58458949014957751</v>
          </cell>
        </row>
        <row r="93">
          <cell r="A93" t="str">
            <v>Cash Flow/Share</v>
          </cell>
          <cell r="K93">
            <v>-0.81041743871653937</v>
          </cell>
          <cell r="L93">
            <v>-6.7453757847424828E-2</v>
          </cell>
          <cell r="M93">
            <v>-1.3994386801495267</v>
          </cell>
          <cell r="N93">
            <v>-0.25942956308215059</v>
          </cell>
          <cell r="O93">
            <v>-0.37676909875750147</v>
          </cell>
          <cell r="P93">
            <v>-0.13452209275600566</v>
          </cell>
          <cell r="Q93">
            <v>-0.25633603686421746</v>
          </cell>
          <cell r="R93">
            <v>0.1381632247156076</v>
          </cell>
          <cell r="S93">
            <v>0.2373232547919242</v>
          </cell>
          <cell r="T93">
            <v>7.1819153855369757</v>
          </cell>
          <cell r="U93">
            <v>2.1001057979594422</v>
          </cell>
          <cell r="V93">
            <v>2.2383932111484195</v>
          </cell>
          <cell r="W93">
            <v>2.7540687081341932</v>
          </cell>
          <cell r="X93">
            <v>3.1886939599642519</v>
          </cell>
          <cell r="Y93">
            <v>3.642618079661522</v>
          </cell>
          <cell r="Z93">
            <v>4.1568354614757093</v>
          </cell>
          <cell r="AA93">
            <v>4.697775870838564</v>
          </cell>
          <cell r="AB93">
            <v>5.2944055113718367</v>
          </cell>
          <cell r="AC93">
            <v>5.9506418406292001</v>
          </cell>
        </row>
        <row r="94">
          <cell r="A94" t="str">
            <v>Total Debt/Book Capital (incl ST)</v>
          </cell>
          <cell r="K94">
            <v>0.2464188831351081</v>
          </cell>
          <cell r="L94">
            <v>0.21179495452893934</v>
          </cell>
          <cell r="M94">
            <v>0.25979794342328022</v>
          </cell>
          <cell r="N94">
            <v>0.27240520228006054</v>
          </cell>
          <cell r="O94">
            <v>0.28484973012191911</v>
          </cell>
          <cell r="P94">
            <v>0.28708904391144024</v>
          </cell>
          <cell r="Q94">
            <v>0.20784794990883157</v>
          </cell>
          <cell r="R94">
            <v>0.18025411334641414</v>
          </cell>
          <cell r="S94">
            <v>0.16228137339811399</v>
          </cell>
          <cell r="T94">
            <v>0.14556537580219076</v>
          </cell>
          <cell r="U94">
            <v>0.13044476227043145</v>
          </cell>
          <cell r="V94">
            <v>0.10863303680605318</v>
          </cell>
          <cell r="W94">
            <v>9.7036019291827411E-2</v>
          </cell>
          <cell r="X94">
            <v>8.7345361811994385E-2</v>
          </cell>
          <cell r="Y94">
            <v>7.9159624346631943E-2</v>
          </cell>
          <cell r="Z94">
            <v>7.1886085000268288E-2</v>
          </cell>
          <cell r="AA94">
            <v>6.5973630255320645E-2</v>
          </cell>
          <cell r="AB94">
            <v>6.0627476558813467E-2</v>
          </cell>
          <cell r="AC94">
            <v>5.6188872329673213E-2</v>
          </cell>
        </row>
        <row r="95">
          <cell r="A95" t="str">
            <v>Cash/Sales (t+1)</v>
          </cell>
          <cell r="K95">
            <v>1.2557061683461422E-2</v>
          </cell>
          <cell r="L95">
            <v>2.5782864967575562E-4</v>
          </cell>
          <cell r="M95">
            <v>1.8843535645783858E-3</v>
          </cell>
          <cell r="N95">
            <v>1.9177020785867072E-2</v>
          </cell>
          <cell r="O95">
            <v>1.2906492964530697E-2</v>
          </cell>
          <cell r="P95">
            <v>9.8299937736419287E-3</v>
          </cell>
          <cell r="Q95">
            <v>9.6369379609766923E-3</v>
          </cell>
          <cell r="R95">
            <v>8.7187034964409556E-3</v>
          </cell>
          <cell r="S95">
            <v>8.2253478096481654E-3</v>
          </cell>
          <cell r="T95">
            <v>8.27797207416907E-3</v>
          </cell>
          <cell r="U95">
            <v>1.1729149258500434E-2</v>
          </cell>
          <cell r="V95">
            <v>1.2184136675326449E-2</v>
          </cell>
          <cell r="W95">
            <v>1.6154939183816233E-2</v>
          </cell>
          <cell r="X95">
            <v>1.9513053848073246E-2</v>
          </cell>
          <cell r="Y95">
            <v>2.2316326167236531E-2</v>
          </cell>
          <cell r="Z95">
            <v>2.6584422900190082E-2</v>
          </cell>
          <cell r="AA95">
            <v>2.8789794536709396E-2</v>
          </cell>
          <cell r="AB95">
            <v>3.2374554727816113E-2</v>
          </cell>
          <cell r="AC95" t="str">
            <v>NM</v>
          </cell>
        </row>
        <row r="96">
          <cell r="A96" t="str">
            <v>Dividend Payout Ratio</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row>
        <row r="98">
          <cell r="A98" t="str">
            <v>Capex (LA)</v>
          </cell>
          <cell r="F98">
            <v>37.076000000000001</v>
          </cell>
          <cell r="G98">
            <v>58.793999999999997</v>
          </cell>
          <cell r="H98">
            <v>107.526</v>
          </cell>
          <cell r="I98">
            <v>132.40899999999999</v>
          </cell>
          <cell r="J98">
            <v>193.423</v>
          </cell>
          <cell r="K98">
            <v>202.73500000000001</v>
          </cell>
          <cell r="L98">
            <v>248.87799999999999</v>
          </cell>
          <cell r="M98">
            <v>590.39200000000005</v>
          </cell>
          <cell r="N98">
            <v>480.98099999999999</v>
          </cell>
          <cell r="O98">
            <v>662.01099999999997</v>
          </cell>
          <cell r="P98">
            <v>715.96799999999996</v>
          </cell>
          <cell r="Q98">
            <v>831.59900000000005</v>
          </cell>
          <cell r="R98">
            <v>889.59799999999996</v>
          </cell>
          <cell r="S98">
            <v>799.41700000000003</v>
          </cell>
          <cell r="T98">
            <v>1200.4715000000001</v>
          </cell>
          <cell r="U98">
            <v>1054.6059907521421</v>
          </cell>
          <cell r="V98">
            <v>1178.0441704747063</v>
          </cell>
          <cell r="W98">
            <v>1305.1854955889476</v>
          </cell>
          <cell r="X98">
            <v>1423.0892055007264</v>
          </cell>
          <cell r="Y98">
            <v>1543.350989610741</v>
          </cell>
          <cell r="Z98">
            <v>1661.4280094029557</v>
          </cell>
          <cell r="AA98">
            <v>1781.8665695910149</v>
          </cell>
          <cell r="AB98">
            <v>1904.7139009828352</v>
          </cell>
          <cell r="AC98">
            <v>2030.0181790024919</v>
          </cell>
        </row>
        <row r="99">
          <cell r="A99" t="str">
            <v>Capex/Net New Square Foot (RA)</v>
          </cell>
          <cell r="F99">
            <v>84.263636363636365</v>
          </cell>
          <cell r="G99">
            <v>78.183510638297875</v>
          </cell>
          <cell r="H99">
            <v>82.648731744811684</v>
          </cell>
          <cell r="I99">
            <v>85.205276705276702</v>
          </cell>
          <cell r="J99">
            <v>114.72301304863582</v>
          </cell>
          <cell r="K99">
            <v>92.018427741466922</v>
          </cell>
          <cell r="L99">
            <v>87.515999718686288</v>
          </cell>
          <cell r="M99">
            <v>165.95465980801399</v>
          </cell>
          <cell r="N99">
            <v>97.562068965517241</v>
          </cell>
          <cell r="O99">
            <v>133.00203919677745</v>
          </cell>
          <cell r="P99">
            <v>120.71623672230652</v>
          </cell>
          <cell r="Q99">
            <v>119.82694524495678</v>
          </cell>
          <cell r="R99">
            <v>114.72794996323174</v>
          </cell>
          <cell r="S99">
            <v>105.18644736842106</v>
          </cell>
          <cell r="T99">
            <v>177.29546588387993</v>
          </cell>
          <cell r="U99">
            <v>109.85479070334814</v>
          </cell>
          <cell r="V99">
            <v>147.25552130933826</v>
          </cell>
          <cell r="W99">
            <v>163.14818694861845</v>
          </cell>
          <cell r="X99">
            <v>177.8861506875908</v>
          </cell>
          <cell r="Y99">
            <v>192.91887370134262</v>
          </cell>
          <cell r="Z99">
            <v>218.60894860565205</v>
          </cell>
          <cell r="AA99">
            <v>234.4561275777651</v>
          </cell>
          <cell r="AB99">
            <v>250.6202501293204</v>
          </cell>
          <cell r="AC99">
            <v>267.10765513190682</v>
          </cell>
        </row>
        <row r="100">
          <cell r="A100" t="str">
            <v>RNOA</v>
          </cell>
          <cell r="I100">
            <v>13.085561151581773</v>
          </cell>
          <cell r="J100">
            <v>16.675309566165776</v>
          </cell>
          <cell r="K100">
            <v>15.120723513002096</v>
          </cell>
          <cell r="L100">
            <v>12.831760441026269</v>
          </cell>
          <cell r="M100">
            <v>14.271151318658873</v>
          </cell>
          <cell r="N100">
            <v>13.183325488193947</v>
          </cell>
          <cell r="O100">
            <v>13.683800093866713</v>
          </cell>
          <cell r="P100">
            <v>14.151961485467929</v>
          </cell>
          <cell r="Q100">
            <v>11.064926785303339</v>
          </cell>
          <cell r="R100">
            <v>11.102457864917739</v>
          </cell>
          <cell r="S100">
            <v>10.617435977411443</v>
          </cell>
          <cell r="T100">
            <v>11.719474862850035</v>
          </cell>
        </row>
        <row r="101">
          <cell r="A101" t="str">
            <v>Owned stores</v>
          </cell>
          <cell r="I101">
            <v>30</v>
          </cell>
          <cell r="J101">
            <v>35</v>
          </cell>
          <cell r="K101">
            <v>44</v>
          </cell>
          <cell r="L101">
            <v>51</v>
          </cell>
          <cell r="M101">
            <v>67</v>
          </cell>
          <cell r="N101">
            <v>76</v>
          </cell>
          <cell r="O101">
            <v>93</v>
          </cell>
          <cell r="P101">
            <v>119</v>
          </cell>
          <cell r="Q101">
            <v>146</v>
          </cell>
          <cell r="R101">
            <v>180</v>
          </cell>
          <cell r="S101">
            <v>231</v>
          </cell>
        </row>
        <row r="102">
          <cell r="A102" t="str">
            <v>Capex/Net New Owned Unit</v>
          </cell>
          <cell r="J102">
            <v>44.684600000000003</v>
          </cell>
          <cell r="K102">
            <v>22.526111111111113</v>
          </cell>
          <cell r="L102">
            <v>35.553999999999995</v>
          </cell>
          <cell r="M102">
            <v>39.087000000000003</v>
          </cell>
          <cell r="N102">
            <v>53.44233333333333</v>
          </cell>
          <cell r="O102">
            <v>38.941823529411764</v>
          </cell>
          <cell r="P102">
            <v>27.537230769230767</v>
          </cell>
          <cell r="Q102">
            <v>30.799962962962965</v>
          </cell>
          <cell r="R102">
            <v>26.16464705882353</v>
          </cell>
        </row>
        <row r="105">
          <cell r="A105" t="str">
            <v>Assumed P/E Multiple for Share Repurchase</v>
          </cell>
          <cell r="Q105">
            <v>35</v>
          </cell>
          <cell r="R105">
            <v>35</v>
          </cell>
          <cell r="S105">
            <v>35</v>
          </cell>
          <cell r="T105">
            <v>35</v>
          </cell>
          <cell r="U105">
            <v>35</v>
          </cell>
          <cell r="V105">
            <v>35</v>
          </cell>
          <cell r="W105">
            <v>35</v>
          </cell>
          <cell r="X105">
            <v>35</v>
          </cell>
          <cell r="Y105">
            <v>35</v>
          </cell>
          <cell r="Z105">
            <v>35</v>
          </cell>
          <cell r="AA105">
            <v>35</v>
          </cell>
          <cell r="AB105">
            <v>35</v>
          </cell>
          <cell r="AC105">
            <v>35</v>
          </cell>
        </row>
        <row r="106">
          <cell r="A106" t="str">
            <v>Buyback Price</v>
          </cell>
          <cell r="Q106">
            <v>71.409526983084419</v>
          </cell>
          <cell r="R106">
            <v>85.721203573954099</v>
          </cell>
          <cell r="S106">
            <v>107.45165895988677</v>
          </cell>
          <cell r="T106">
            <v>122.19227427742243</v>
          </cell>
          <cell r="U106">
            <v>147.63875192986174</v>
          </cell>
          <cell r="V106">
            <v>178.03189184456556</v>
          </cell>
          <cell r="W106">
            <v>198.3142255166033</v>
          </cell>
          <cell r="X106">
            <v>219.90578089839747</v>
          </cell>
          <cell r="Y106">
            <v>249.39284012155085</v>
          </cell>
          <cell r="Z106">
            <v>275.14808315087845</v>
          </cell>
          <cell r="AA106">
            <v>302.179556731552</v>
          </cell>
          <cell r="AB106">
            <v>331.03490572689708</v>
          </cell>
          <cell r="AC106">
            <v>361.86161513523354</v>
          </cell>
        </row>
        <row r="107">
          <cell r="A107" t="str">
            <v>Reduction in Shares</v>
          </cell>
          <cell r="Q107">
            <v>0</v>
          </cell>
          <cell r="R107">
            <v>0</v>
          </cell>
          <cell r="S107">
            <v>0</v>
          </cell>
          <cell r="T107">
            <v>14.737502928470635</v>
          </cell>
          <cell r="U107">
            <v>3.386644722095276</v>
          </cell>
          <cell r="V107">
            <v>3.6510312465111361</v>
          </cell>
          <cell r="W107">
            <v>3.5297518278203115</v>
          </cell>
          <cell r="X107">
            <v>3.637921644131866</v>
          </cell>
          <cell r="Y107">
            <v>3.6087643877881646</v>
          </cell>
          <cell r="Z107">
            <v>3.4526862376106906</v>
          </cell>
          <cell r="AA107">
            <v>3.6402197815691739</v>
          </cell>
          <cell r="AB107">
            <v>3.4739538946045374</v>
          </cell>
          <cell r="AC107">
            <v>3.5925335698127832</v>
          </cell>
        </row>
        <row r="108">
          <cell r="A108" t="str">
            <v>Quarterly Buyback</v>
          </cell>
          <cell r="Q108">
            <v>0</v>
          </cell>
          <cell r="R108">
            <v>0</v>
          </cell>
          <cell r="S108">
            <v>0</v>
          </cell>
          <cell r="T108">
            <v>3.6843757321176587</v>
          </cell>
          <cell r="U108">
            <v>0.846661180523819</v>
          </cell>
          <cell r="V108">
            <v>0.91275781162778402</v>
          </cell>
          <cell r="W108">
            <v>0.88243795695507787</v>
          </cell>
          <cell r="X108">
            <v>0.90948041103296651</v>
          </cell>
          <cell r="Y108">
            <v>0.90219109694704114</v>
          </cell>
          <cell r="Z108">
            <v>0.86317155940267265</v>
          </cell>
          <cell r="AA108">
            <v>0.91005494539229348</v>
          </cell>
          <cell r="AB108">
            <v>0.86848847365113435</v>
          </cell>
          <cell r="AC108">
            <v>0.89813339245319579</v>
          </cell>
        </row>
        <row r="109">
          <cell r="A109" t="str">
            <v>Sharecount EOQ1</v>
          </cell>
          <cell r="Q109">
            <v>344.81324999999998</v>
          </cell>
          <cell r="R109">
            <v>344.81324999999998</v>
          </cell>
          <cell r="S109">
            <v>344.81324999999998</v>
          </cell>
          <cell r="T109">
            <v>341.12887426788234</v>
          </cell>
          <cell r="U109">
            <v>329.22908589100558</v>
          </cell>
          <cell r="V109">
            <v>325.77634453780632</v>
          </cell>
          <cell r="W109">
            <v>322.1556331459679</v>
          </cell>
          <cell r="X109">
            <v>318.59883886406971</v>
          </cell>
          <cell r="Y109">
            <v>314.96820653402375</v>
          </cell>
          <cell r="Z109">
            <v>311.39846168378</v>
          </cell>
          <cell r="AA109">
            <v>307.89889206017978</v>
          </cell>
          <cell r="AB109">
            <v>304.30023875035175</v>
          </cell>
          <cell r="AC109">
            <v>300.7966399369451</v>
          </cell>
        </row>
        <row r="110">
          <cell r="A110" t="str">
            <v>Q2</v>
          </cell>
          <cell r="Q110">
            <v>344.81324999999998</v>
          </cell>
          <cell r="R110">
            <v>344.81324999999998</v>
          </cell>
          <cell r="S110">
            <v>344.81324999999998</v>
          </cell>
          <cell r="T110">
            <v>337.44449853576469</v>
          </cell>
          <cell r="U110">
            <v>328.38242471048176</v>
          </cell>
          <cell r="V110">
            <v>324.86358672617854</v>
          </cell>
          <cell r="W110">
            <v>321.27319518901282</v>
          </cell>
          <cell r="X110">
            <v>317.68935845303673</v>
          </cell>
          <cell r="Y110">
            <v>314.06601543707671</v>
          </cell>
          <cell r="Z110">
            <v>310.53529012437735</v>
          </cell>
          <cell r="AA110">
            <v>306.98883711478749</v>
          </cell>
          <cell r="AB110">
            <v>303.4317502767006</v>
          </cell>
          <cell r="AC110">
            <v>299.89850654449191</v>
          </cell>
        </row>
        <row r="111">
          <cell r="A111" t="str">
            <v>Q3</v>
          </cell>
          <cell r="Q111">
            <v>344.81324999999998</v>
          </cell>
          <cell r="R111">
            <v>344.81324999999998</v>
          </cell>
          <cell r="S111">
            <v>344.81324999999998</v>
          </cell>
          <cell r="T111">
            <v>333.76012280364705</v>
          </cell>
          <cell r="U111">
            <v>327.53576352995793</v>
          </cell>
          <cell r="V111">
            <v>323.95082891455075</v>
          </cell>
          <cell r="W111">
            <v>320.39075723205775</v>
          </cell>
          <cell r="X111">
            <v>316.77987804200376</v>
          </cell>
          <cell r="Y111">
            <v>313.16382434012968</v>
          </cell>
          <cell r="Z111">
            <v>309.67211856497471</v>
          </cell>
          <cell r="AA111">
            <v>306.0787821693952</v>
          </cell>
          <cell r="AB111">
            <v>302.56326180304944</v>
          </cell>
          <cell r="AC111">
            <v>299.00037315203872</v>
          </cell>
        </row>
        <row r="112">
          <cell r="A112" t="str">
            <v>Q4</v>
          </cell>
          <cell r="P112">
            <v>344.81324999999998</v>
          </cell>
          <cell r="Q112">
            <v>344.81324999999998</v>
          </cell>
          <cell r="R112">
            <v>344.81324999999998</v>
          </cell>
          <cell r="S112">
            <v>344.81324999999998</v>
          </cell>
          <cell r="T112">
            <v>330.07574707152941</v>
          </cell>
          <cell r="U112">
            <v>326.68910234943411</v>
          </cell>
          <cell r="V112">
            <v>323.03807110292297</v>
          </cell>
          <cell r="W112">
            <v>319.50831927510268</v>
          </cell>
          <cell r="X112">
            <v>315.87039763097079</v>
          </cell>
          <cell r="Y112">
            <v>312.26163324318264</v>
          </cell>
          <cell r="Z112">
            <v>308.80894700557207</v>
          </cell>
          <cell r="AA112">
            <v>305.16872722400291</v>
          </cell>
          <cell r="AB112">
            <v>301.69477332939829</v>
          </cell>
          <cell r="AC112">
            <v>298.10223975958553</v>
          </cell>
        </row>
        <row r="113">
          <cell r="A113" t="str">
            <v>Exercise of Options</v>
          </cell>
          <cell r="Q113">
            <v>3.4481324999999998</v>
          </cell>
          <cell r="R113">
            <v>3.4481324999999998</v>
          </cell>
          <cell r="S113">
            <v>3.4481324999999998</v>
          </cell>
          <cell r="T113">
            <v>3.4481324999999998</v>
          </cell>
          <cell r="U113">
            <v>3.3007574707152942</v>
          </cell>
          <cell r="V113">
            <v>3.2668910234943414</v>
          </cell>
          <cell r="W113">
            <v>3.23038071102923</v>
          </cell>
          <cell r="X113">
            <v>3.195083192751027</v>
          </cell>
          <cell r="Y113">
            <v>3.1587039763097078</v>
          </cell>
          <cell r="Z113">
            <v>3.1226163324318263</v>
          </cell>
          <cell r="AA113">
            <v>3.0880894700557207</v>
          </cell>
          <cell r="AB113">
            <v>3.051687272240029</v>
          </cell>
          <cell r="AC113">
            <v>3.0169477332939829</v>
          </cell>
        </row>
        <row r="114">
          <cell r="A114" t="str">
            <v>Average Shares Outstanding</v>
          </cell>
          <cell r="Q114">
            <v>348.26138249999997</v>
          </cell>
          <cell r="R114">
            <v>348.26138249999997</v>
          </cell>
          <cell r="S114">
            <v>348.26138249999997</v>
          </cell>
          <cell r="T114">
            <v>339.05044316970589</v>
          </cell>
          <cell r="U114">
            <v>331.25985159093511</v>
          </cell>
          <cell r="V114">
            <v>327.67409884385899</v>
          </cell>
          <cell r="W114">
            <v>324.06235692156451</v>
          </cell>
          <cell r="X114">
            <v>320.42970144027129</v>
          </cell>
          <cell r="Y114">
            <v>316.77362386491291</v>
          </cell>
          <cell r="Z114">
            <v>313.22632067710788</v>
          </cell>
          <cell r="AA114">
            <v>309.62189911214705</v>
          </cell>
          <cell r="AB114">
            <v>306.04919331211505</v>
          </cell>
          <cell r="AC114">
            <v>302.46638758155927</v>
          </cell>
        </row>
        <row r="117">
          <cell r="A117" t="str">
            <v>Discounted Free Cash Flow Valuation</v>
          </cell>
        </row>
        <row r="119">
          <cell r="A119" t="str">
            <v>($Millions, Except Per Share Data)</v>
          </cell>
          <cell r="H119">
            <v>1994</v>
          </cell>
          <cell r="I119">
            <v>1995</v>
          </cell>
          <cell r="J119">
            <v>1996</v>
          </cell>
          <cell r="K119" t="str">
            <v>1997E</v>
          </cell>
          <cell r="L119" t="str">
            <v>1998E</v>
          </cell>
          <cell r="M119" t="str">
            <v>1999E</v>
          </cell>
          <cell r="N119" t="str">
            <v>2000E</v>
          </cell>
          <cell r="O119" t="str">
            <v>2001E</v>
          </cell>
          <cell r="P119" t="str">
            <v>2002E</v>
          </cell>
          <cell r="Q119">
            <v>2003</v>
          </cell>
          <cell r="R119">
            <v>2004</v>
          </cell>
          <cell r="S119">
            <v>2005</v>
          </cell>
          <cell r="T119" t="str">
            <v>2006E</v>
          </cell>
          <cell r="U119" t="str">
            <v>2007E</v>
          </cell>
        </row>
        <row r="121">
          <cell r="A121" t="str">
            <v>EBIT</v>
          </cell>
          <cell r="H121">
            <v>123.87499999999974</v>
          </cell>
          <cell r="I121">
            <v>149.93100000000015</v>
          </cell>
          <cell r="J121">
            <v>189.26799999999992</v>
          </cell>
          <cell r="K121">
            <v>258.82599999999991</v>
          </cell>
          <cell r="L121">
            <v>322.7999999999995</v>
          </cell>
          <cell r="M121">
            <v>448.94299999999959</v>
          </cell>
          <cell r="N121">
            <v>634.93300000000102</v>
          </cell>
          <cell r="O121">
            <v>840.96800000000042</v>
          </cell>
          <cell r="P121">
            <v>1077.6660000000002</v>
          </cell>
          <cell r="Q121">
            <v>1006.8019999999988</v>
          </cell>
          <cell r="R121">
            <v>1193.4550000000011</v>
          </cell>
          <cell r="S121">
            <v>1413.6999999999985</v>
          </cell>
          <cell r="T121">
            <v>1725.2856217929707</v>
          </cell>
          <cell r="U121">
            <v>1974.8756841554095</v>
          </cell>
        </row>
        <row r="122">
          <cell r="A122" t="str">
            <v>Taxes on EBIT @ 38.5%</v>
          </cell>
          <cell r="H122">
            <v>-48.939</v>
          </cell>
          <cell r="I122">
            <v>-57.723435000000059</v>
          </cell>
          <cell r="J122">
            <v>-72.868179999999967</v>
          </cell>
          <cell r="K122">
            <v>-99.648009999999971</v>
          </cell>
          <cell r="L122">
            <v>-124.27799999999981</v>
          </cell>
          <cell r="M122">
            <v>-172.84305499999985</v>
          </cell>
          <cell r="N122">
            <v>-244.4492050000004</v>
          </cell>
          <cell r="O122">
            <v>-323.77268000000015</v>
          </cell>
          <cell r="P122">
            <v>-414.90141000000006</v>
          </cell>
          <cell r="Q122">
            <v>-387.61876999999953</v>
          </cell>
          <cell r="R122">
            <v>-459.48017500000043</v>
          </cell>
          <cell r="S122">
            <v>-544.27449999999942</v>
          </cell>
          <cell r="T122">
            <v>-664.23496439029373</v>
          </cell>
          <cell r="U122">
            <v>-760.32713839983273</v>
          </cell>
        </row>
        <row r="123">
          <cell r="A123" t="str">
            <v>Depr. &amp; Amort.</v>
          </cell>
          <cell r="H123">
            <v>27.472000000000001</v>
          </cell>
          <cell r="I123">
            <v>34.008000000000003</v>
          </cell>
          <cell r="J123">
            <v>44.216000000000001</v>
          </cell>
          <cell r="K123">
            <v>57.723999999999997</v>
          </cell>
          <cell r="L123">
            <v>70.248999999999995</v>
          </cell>
          <cell r="M123">
            <v>88.775999999999996</v>
          </cell>
          <cell r="N123">
            <v>127.491</v>
          </cell>
          <cell r="O123">
            <v>157.93899999999999</v>
          </cell>
          <cell r="P123">
            <v>194.46799999999999</v>
          </cell>
          <cell r="Q123">
            <v>246.59399999999999</v>
          </cell>
          <cell r="R123">
            <v>288.892</v>
          </cell>
          <cell r="S123">
            <v>339.608</v>
          </cell>
          <cell r="T123">
            <v>397.63968654941544</v>
          </cell>
          <cell r="U123">
            <v>473.24552747026712</v>
          </cell>
        </row>
        <row r="124">
          <cell r="A124" t="str">
            <v>Interest Tax Shield</v>
          </cell>
          <cell r="H124">
            <v>2.5631759999999999</v>
          </cell>
          <cell r="I124">
            <v>5.2468499999999993</v>
          </cell>
          <cell r="J124">
            <v>6.7844700000000016</v>
          </cell>
          <cell r="K124">
            <v>9.1522200000000016</v>
          </cell>
          <cell r="L124">
            <v>8.1296599999999994</v>
          </cell>
          <cell r="M124">
            <v>10.457755000000001</v>
          </cell>
          <cell r="N124">
            <v>14.866004999999999</v>
          </cell>
          <cell r="O124">
            <v>19.292735</v>
          </cell>
          <cell r="P124">
            <v>21.563465000000001</v>
          </cell>
          <cell r="Q124">
            <v>28.091909999999999</v>
          </cell>
          <cell r="R124">
            <v>24.051334999999998</v>
          </cell>
          <cell r="S124">
            <v>27.0655</v>
          </cell>
          <cell r="T124">
            <v>12.542170176570984</v>
          </cell>
          <cell r="U124">
            <v>11.516772678445983</v>
          </cell>
        </row>
        <row r="125">
          <cell r="A125" t="str">
            <v>Capital Expenditures</v>
          </cell>
          <cell r="H125">
            <v>-107.526</v>
          </cell>
          <cell r="I125">
            <v>-132.40899999999999</v>
          </cell>
          <cell r="J125">
            <v>-223.423</v>
          </cell>
          <cell r="K125">
            <v>-202.73500000000001</v>
          </cell>
          <cell r="L125">
            <v>-248.87799999999999</v>
          </cell>
          <cell r="M125">
            <v>-625.39200000000005</v>
          </cell>
          <cell r="N125">
            <v>-480.98099999999999</v>
          </cell>
          <cell r="O125">
            <v>-662.01099999999997</v>
          </cell>
          <cell r="P125">
            <v>-715.96799999999996</v>
          </cell>
          <cell r="Q125">
            <v>-831.59900000000005</v>
          </cell>
          <cell r="R125">
            <v>-889.59799999999996</v>
          </cell>
          <cell r="S125">
            <v>-799.41700000000003</v>
          </cell>
          <cell r="T125">
            <v>-1200.4715000000001</v>
          </cell>
          <cell r="U125">
            <v>-1054.6059907521421</v>
          </cell>
        </row>
        <row r="126">
          <cell r="A126" t="str">
            <v>Change in Working Capital Excl. Cash</v>
          </cell>
          <cell r="I126">
            <v>-5.8860000000000383</v>
          </cell>
          <cell r="J126">
            <v>-88.317999999999927</v>
          </cell>
          <cell r="K126">
            <v>-47.884000000000043</v>
          </cell>
          <cell r="L126">
            <v>-260.65699999999993</v>
          </cell>
          <cell r="M126">
            <v>-43.523000000000025</v>
          </cell>
          <cell r="N126">
            <v>-169.39</v>
          </cell>
          <cell r="O126">
            <v>-332.37599999999998</v>
          </cell>
          <cell r="P126">
            <v>-450.97199999999975</v>
          </cell>
          <cell r="Q126">
            <v>-208.66600000000039</v>
          </cell>
          <cell r="R126">
            <v>-103.5150000000001</v>
          </cell>
          <cell r="S126">
            <v>-281.02999999999975</v>
          </cell>
          <cell r="T126">
            <v>-322.19600000000173</v>
          </cell>
          <cell r="U126">
            <v>862.60491716400952</v>
          </cell>
        </row>
        <row r="127">
          <cell r="A127" t="str">
            <v>Free Cash Flow</v>
          </cell>
          <cell r="H127">
            <v>-2.554824000000238</v>
          </cell>
          <cell r="I127">
            <v>-6.8325849999999235</v>
          </cell>
          <cell r="J127">
            <v>-144.34070999999997</v>
          </cell>
          <cell r="K127">
            <v>-24.56479000000013</v>
          </cell>
          <cell r="L127">
            <v>-232.63434000000018</v>
          </cell>
          <cell r="M127">
            <v>-293.58130000000034</v>
          </cell>
          <cell r="N127">
            <v>-117.53019999999935</v>
          </cell>
          <cell r="O127">
            <v>-299.95994499999972</v>
          </cell>
          <cell r="P127">
            <v>-288.14394499999969</v>
          </cell>
          <cell r="Q127">
            <v>-146.39586000000122</v>
          </cell>
          <cell r="R127">
            <v>53.805160000000797</v>
          </cell>
          <cell r="S127">
            <v>155.65199999999925</v>
          </cell>
          <cell r="T127">
            <v>-51.434985871338313</v>
          </cell>
          <cell r="U127">
            <v>1507.3097723161573</v>
          </cell>
        </row>
        <row r="130">
          <cell r="A130" t="str">
            <v>Weighted Ave. Cost of Capital</v>
          </cell>
          <cell r="G130">
            <v>7.0000000000000007E-2</v>
          </cell>
          <cell r="H130">
            <v>0.08</v>
          </cell>
          <cell r="I130">
            <v>0.09</v>
          </cell>
          <cell r="J130">
            <v>0.1</v>
          </cell>
          <cell r="K130">
            <v>0.11</v>
          </cell>
          <cell r="L130">
            <v>0.12</v>
          </cell>
          <cell r="M130">
            <v>0.13</v>
          </cell>
          <cell r="N130">
            <v>0.14000000000000001</v>
          </cell>
          <cell r="O130">
            <v>0.15</v>
          </cell>
          <cell r="P130">
            <v>0.16</v>
          </cell>
          <cell r="Q130">
            <v>0.17</v>
          </cell>
          <cell r="R130">
            <v>0.18000000000000002</v>
          </cell>
          <cell r="S130">
            <v>0.19000000000000003</v>
          </cell>
          <cell r="T130">
            <v>0.20000000000000004</v>
          </cell>
          <cell r="U130">
            <v>0.21000000000000005</v>
          </cell>
        </row>
        <row r="132">
          <cell r="A132" t="str">
            <v>NPV of Free Cash Flow 1999-2007E</v>
          </cell>
          <cell r="G132">
            <v>-23.363093930758779</v>
          </cell>
          <cell r="H132">
            <v>-71.17532040719486</v>
          </cell>
          <cell r="I132">
            <v>-113.74023393705956</v>
          </cell>
          <cell r="J132">
            <v>-151.5979549378747</v>
          </cell>
          <cell r="K132">
            <v>-185.23083447849754</v>
          </cell>
          <cell r="L132">
            <v>-215.06999420157501</v>
          </cell>
          <cell r="M132">
            <v>-241.50108062226809</v>
          </cell>
          <cell r="N132">
            <v>-264.86933377558199</v>
          </cell>
          <cell r="O132">
            <v>-285.48405674754241</v>
          </cell>
          <cell r="P132">
            <v>-303.62256109003221</v>
          </cell>
          <cell r="Q132">
            <v>-319.53365320273008</v>
          </cell>
          <cell r="R132">
            <v>-333.4407182298674</v>
          </cell>
          <cell r="S132">
            <v>-345.54445066249104</v>
          </cell>
          <cell r="T132">
            <v>-356.02527448783457</v>
          </cell>
          <cell r="U132">
            <v>-365.04549024119905</v>
          </cell>
        </row>
        <row r="133">
          <cell r="A133" t="str">
            <v>Terminal Value EBITDA Multiple:</v>
          </cell>
          <cell r="F133">
            <v>9</v>
          </cell>
          <cell r="G133">
            <v>11984.541596452738</v>
          </cell>
          <cell r="H133">
            <v>11022.030967755245</v>
          </cell>
          <cell r="I133">
            <v>10144.647121100099</v>
          </cell>
          <cell r="J133">
            <v>9344.1813780384982</v>
          </cell>
          <cell r="K133">
            <v>8613.2810260021233</v>
          </cell>
          <cell r="L133">
            <v>7945.3534615404296</v>
          </cell>
          <cell r="M133">
            <v>7334.4817946900757</v>
          </cell>
          <cell r="N133">
            <v>6775.3504587441757</v>
          </cell>
          <cell r="O133">
            <v>6263.1795652502296</v>
          </cell>
          <cell r="P133">
            <v>5793.6669119460348</v>
          </cell>
          <cell r="Q133">
            <v>5362.9366956594313</v>
          </cell>
          <cell r="R133">
            <v>4967.494106419781</v>
          </cell>
          <cell r="S133">
            <v>4604.1850860988952</v>
          </cell>
          <cell r="T133">
            <v>4270.1606273008829</v>
          </cell>
          <cell r="U133">
            <v>3962.8450680666547</v>
          </cell>
        </row>
        <row r="134">
          <cell r="A134" t="str">
            <v>1998 Debt &amp; Leases</v>
          </cell>
          <cell r="G134">
            <v>-312.44499999999999</v>
          </cell>
          <cell r="H134">
            <v>-312.44499999999999</v>
          </cell>
          <cell r="I134">
            <v>-312.44499999999999</v>
          </cell>
          <cell r="J134">
            <v>-312.44499999999999</v>
          </cell>
          <cell r="K134">
            <v>-312.44499999999999</v>
          </cell>
          <cell r="L134">
            <v>-312.44499999999999</v>
          </cell>
          <cell r="M134">
            <v>-312.44499999999999</v>
          </cell>
          <cell r="N134">
            <v>-312.44499999999999</v>
          </cell>
          <cell r="O134">
            <v>-312.44499999999999</v>
          </cell>
          <cell r="P134">
            <v>-312.44499999999999</v>
          </cell>
          <cell r="Q134">
            <v>-312.44499999999999</v>
          </cell>
          <cell r="R134">
            <v>-312.44499999999999</v>
          </cell>
          <cell r="S134">
            <v>-312.44499999999999</v>
          </cell>
          <cell r="T134">
            <v>-312.44499999999999</v>
          </cell>
          <cell r="U134">
            <v>-312.44499999999999</v>
          </cell>
        </row>
        <row r="135">
          <cell r="A135" t="str">
            <v>1998 Cash &amp; Marketable Securities</v>
          </cell>
          <cell r="G135">
            <v>1.1749199999994246</v>
          </cell>
          <cell r="H135">
            <v>1.1749199999994246</v>
          </cell>
          <cell r="I135">
            <v>1.1749199999994246</v>
          </cell>
          <cell r="J135">
            <v>1.1749199999994246</v>
          </cell>
          <cell r="K135">
            <v>1.1749199999994246</v>
          </cell>
          <cell r="L135">
            <v>1.1749199999994246</v>
          </cell>
          <cell r="M135">
            <v>1.1749199999994246</v>
          </cell>
          <cell r="N135">
            <v>1.1749199999994246</v>
          </cell>
          <cell r="O135">
            <v>1.1749199999994246</v>
          </cell>
          <cell r="P135">
            <v>1.1749199999994246</v>
          </cell>
          <cell r="Q135">
            <v>1.1749199999994246</v>
          </cell>
          <cell r="R135">
            <v>1.1749199999994246</v>
          </cell>
          <cell r="S135">
            <v>1.1749199999994246</v>
          </cell>
          <cell r="T135">
            <v>1.1749199999994246</v>
          </cell>
          <cell r="U135">
            <v>1.1749199999994246</v>
          </cell>
        </row>
        <row r="136">
          <cell r="A136" t="str">
            <v>Equity Value</v>
          </cell>
          <cell r="G136">
            <v>11649.908422521979</v>
          </cell>
          <cell r="H136">
            <v>10639.585567348049</v>
          </cell>
          <cell r="I136">
            <v>9719.6368071630386</v>
          </cell>
          <cell r="J136">
            <v>8881.3133431006227</v>
          </cell>
          <cell r="K136">
            <v>8116.7801115236252</v>
          </cell>
          <cell r="L136">
            <v>7419.013387338854</v>
          </cell>
          <cell r="M136">
            <v>6781.7106340678074</v>
          </cell>
          <cell r="N136">
            <v>6199.2110449685933</v>
          </cell>
          <cell r="O136">
            <v>5666.4254285026873</v>
          </cell>
          <cell r="P136">
            <v>5178.7742708560027</v>
          </cell>
          <cell r="Q136">
            <v>4732.1329624567006</v>
          </cell>
          <cell r="R136">
            <v>4322.7833081899134</v>
          </cell>
          <cell r="S136">
            <v>3947.3705554364037</v>
          </cell>
          <cell r="T136">
            <v>3602.8652728130478</v>
          </cell>
          <cell r="U136">
            <v>3286.5294978254551</v>
          </cell>
        </row>
        <row r="138">
          <cell r="A138" t="str">
            <v>Per Share</v>
          </cell>
          <cell r="G138">
            <v>34.895009892055199</v>
          </cell>
          <cell r="H138">
            <v>31.868786444898547</v>
          </cell>
          <cell r="I138">
            <v>29.113260828510011</v>
          </cell>
          <cell r="J138">
            <v>26.602227736211489</v>
          </cell>
          <cell r="K138">
            <v>24.312218775530845</v>
          </cell>
          <cell r="L138">
            <v>22.222195759066345</v>
          </cell>
          <cell r="M138">
            <v>20.31328067810016</v>
          </cell>
          <cell r="N138">
            <v>18.568517699153507</v>
          </cell>
          <cell r="O138">
            <v>16.97266314968935</v>
          </cell>
          <cell r="P138">
            <v>15.511999996573381</v>
          </cell>
          <cell r="Q138">
            <v>14.174173782878549</v>
          </cell>
          <cell r="R138">
            <v>12.948047386268073</v>
          </cell>
          <cell r="S138">
            <v>11.823572304935073</v>
          </cell>
          <cell r="T138">
            <v>10.79167447286569</v>
          </cell>
          <cell r="U138">
            <v>9.8441528617890803</v>
          </cell>
        </row>
        <row r="141">
          <cell r="A141" t="str">
            <v>New Store Economics</v>
          </cell>
        </row>
        <row r="142">
          <cell r="A142" t="str">
            <v>Capex, preopening expenses and net working capital</v>
          </cell>
          <cell r="F142" t="str">
            <v>$5 million</v>
          </cell>
        </row>
        <row r="143">
          <cell r="A143" t="str">
            <v>Additional cash</v>
          </cell>
          <cell r="F143" t="str">
            <v>$7.5 million</v>
          </cell>
        </row>
        <row r="147">
          <cell r="A147" t="str">
            <v>Capex/Net New Square Foot</v>
          </cell>
          <cell r="H147">
            <v>71.971887550200805</v>
          </cell>
          <cell r="I147">
            <v>79.764457831325302</v>
          </cell>
          <cell r="J147">
            <v>118.08826638477801</v>
          </cell>
          <cell r="K147">
            <v>63.000310752019892</v>
          </cell>
          <cell r="L147">
            <v>83.513304922653646</v>
          </cell>
          <cell r="M147">
            <v>149.33307863129488</v>
          </cell>
          <cell r="N147">
            <v>82.927758620689659</v>
          </cell>
          <cell r="O147">
            <v>114.43578219533275</v>
          </cell>
          <cell r="P147">
            <v>101.83018062864457</v>
          </cell>
          <cell r="Q147">
            <v>105.96317533129461</v>
          </cell>
          <cell r="R147">
            <v>99.296573278267658</v>
          </cell>
          <cell r="S147">
            <v>90.183600231273161</v>
          </cell>
          <cell r="T147">
            <v>152.00763803806728</v>
          </cell>
          <cell r="U147">
            <v>94.186093134040277</v>
          </cell>
        </row>
        <row r="152">
          <cell r="K152" t="str">
            <v>1998-FY</v>
          </cell>
          <cell r="L152" t="str">
            <v>1999-FY</v>
          </cell>
          <cell r="M152" t="str">
            <v>2000-FY</v>
          </cell>
          <cell r="N152" t="str">
            <v>2001-FY</v>
          </cell>
          <cell r="O152" t="str">
            <v>2002-FY</v>
          </cell>
          <cell r="P152" t="str">
            <v>2003-FY</v>
          </cell>
          <cell r="Q152" t="str">
            <v>2004-FY</v>
          </cell>
          <cell r="R152" t="str">
            <v>2005-FY</v>
          </cell>
          <cell r="S152" t="str">
            <v>2006-FY</v>
          </cell>
          <cell r="T152" t="str">
            <v>2007-FY</v>
          </cell>
          <cell r="U152" t="str">
            <v>2008-FY</v>
          </cell>
          <cell r="V152" t="str">
            <v>2009-FY</v>
          </cell>
          <cell r="DM152" t="str">
            <v>2002-Q1</v>
          </cell>
          <cell r="DN152" t="str">
            <v>2002-Q2</v>
          </cell>
          <cell r="DO152" t="str">
            <v>2002-Q3</v>
          </cell>
          <cell r="DP152" t="str">
            <v>2002-Q4</v>
          </cell>
          <cell r="DS152" t="str">
            <v>2003-Q1</v>
          </cell>
          <cell r="DT152" t="str">
            <v>2003-Q2</v>
          </cell>
          <cell r="DU152" t="str">
            <v>2003-Q3</v>
          </cell>
          <cell r="DV152" t="str">
            <v>2003-Q4</v>
          </cell>
          <cell r="DY152" t="str">
            <v>2004-Q1</v>
          </cell>
          <cell r="DZ152" t="str">
            <v>2004-Q2</v>
          </cell>
          <cell r="EA152" t="str">
            <v>2004-Q3</v>
          </cell>
          <cell r="EB152" t="str">
            <v>2004-Q4</v>
          </cell>
          <cell r="EE152" t="str">
            <v>2005-Q1</v>
          </cell>
          <cell r="EF152" t="str">
            <v>2005-Q2</v>
          </cell>
          <cell r="EG152" t="str">
            <v>2005-Q3</v>
          </cell>
          <cell r="EH152" t="str">
            <v>2005-Q4</v>
          </cell>
          <cell r="EK152" t="str">
            <v>2006-Q1</v>
          </cell>
          <cell r="EL152" t="str">
            <v>2006-Q2</v>
          </cell>
          <cell r="EM152" t="str">
            <v>2006-Q3</v>
          </cell>
          <cell r="EN152" t="str">
            <v>2006-Q4</v>
          </cell>
          <cell r="EQ152" t="str">
            <v>2007-Q1</v>
          </cell>
          <cell r="ER152" t="str">
            <v>2007-Q2</v>
          </cell>
          <cell r="ES152" t="str">
            <v>2007-Q3</v>
          </cell>
          <cell r="ET152" t="str">
            <v>2007-Q4</v>
          </cell>
        </row>
      </sheetData>
      <sheetData sheetId="10"/>
      <sheetData sheetId="11" refreshError="1"/>
      <sheetData sheetId="12"/>
      <sheetData sheetId="13"/>
      <sheetData sheetId="14" refreshError="1">
        <row r="1">
          <cell r="A1" t="str">
            <v>Kohl's</v>
          </cell>
        </row>
        <row r="2">
          <cell r="A2" t="str">
            <v>Residual Income Model</v>
          </cell>
        </row>
        <row r="4">
          <cell r="A4" t="str">
            <v>Assumptions:</v>
          </cell>
          <cell r="E4" t="str">
            <v>Cost of Capital Calculations:</v>
          </cell>
          <cell r="I4" t="str">
            <v>Implied Perpetuity Values:</v>
          </cell>
        </row>
        <row r="5">
          <cell r="A5" t="str">
            <v>Equity Beta</v>
          </cell>
          <cell r="C5">
            <v>1.05</v>
          </cell>
          <cell r="E5" t="str">
            <v>Debt Beta</v>
          </cell>
          <cell r="G5">
            <v>0.75</v>
          </cell>
          <cell r="I5" t="str">
            <v>Real COC</v>
          </cell>
          <cell r="K5">
            <v>6.9109543673789631E-2</v>
          </cell>
        </row>
        <row r="6">
          <cell r="A6" t="str">
            <v>L.T. Govt. Bond Rate</v>
          </cell>
          <cell r="C6">
            <v>0.05</v>
          </cell>
          <cell r="E6" t="str">
            <v>Equity Beta</v>
          </cell>
          <cell r="G6">
            <v>1.05</v>
          </cell>
          <cell r="I6" t="str">
            <v>Real ROI</v>
          </cell>
          <cell r="K6">
            <v>6.9109543673789631E-2</v>
          </cell>
        </row>
        <row r="7">
          <cell r="A7" t="str">
            <v>Market Risk Premium</v>
          </cell>
          <cell r="C7">
            <v>0.04</v>
          </cell>
          <cell r="E7" t="str">
            <v>Cost of Equity</v>
          </cell>
          <cell r="G7">
            <v>9.1999999999999998E-2</v>
          </cell>
          <cell r="I7" t="str">
            <v>Plowback Rate</v>
          </cell>
          <cell r="K7">
            <v>9.2686139330691503E-2</v>
          </cell>
        </row>
        <row r="8">
          <cell r="A8" t="str">
            <v>Rate of Inflation</v>
          </cell>
          <cell r="C8">
            <v>0.02</v>
          </cell>
          <cell r="E8" t="str">
            <v>WACC</v>
          </cell>
          <cell r="G8">
            <v>9.0491734547265251E-2</v>
          </cell>
          <cell r="I8" t="str">
            <v>Real Growth Rate</v>
          </cell>
          <cell r="K8">
            <v>6.4054967940293753E-3</v>
          </cell>
        </row>
        <row r="9">
          <cell r="A9" t="str">
            <v>Marginal Cost of Debt</v>
          </cell>
          <cell r="C9">
            <v>0.08</v>
          </cell>
          <cell r="I9" t="str">
            <v>Nominal Growth Rate</v>
          </cell>
          <cell r="K9">
            <v>2.6533606729909964E-2</v>
          </cell>
        </row>
        <row r="10">
          <cell r="A10" t="str">
            <v>Marginal Tax Rate</v>
          </cell>
          <cell r="C10">
            <v>0.37489973992584241</v>
          </cell>
        </row>
        <row r="11">
          <cell r="A11" t="str">
            <v>D/V Ratio</v>
          </cell>
          <cell r="C11">
            <v>3.5917941513646169E-2</v>
          </cell>
        </row>
        <row r="13">
          <cell r="C13">
            <v>2004</v>
          </cell>
          <cell r="D13">
            <v>2005</v>
          </cell>
          <cell r="E13" t="str">
            <v>2006E</v>
          </cell>
          <cell r="F13" t="str">
            <v>2007E</v>
          </cell>
          <cell r="G13" t="str">
            <v>2008E</v>
          </cell>
          <cell r="H13" t="str">
            <v>2009E</v>
          </cell>
          <cell r="I13" t="str">
            <v>2010E</v>
          </cell>
          <cell r="J13" t="str">
            <v>2011E</v>
          </cell>
          <cell r="K13" t="str">
            <v>2012E</v>
          </cell>
          <cell r="L13" t="str">
            <v>2013E</v>
          </cell>
          <cell r="M13" t="str">
            <v>2014E</v>
          </cell>
          <cell r="N13" t="str">
            <v>2015E</v>
          </cell>
          <cell r="O13" t="str">
            <v>2016E</v>
          </cell>
        </row>
        <row r="14">
          <cell r="C14">
            <v>2004</v>
          </cell>
          <cell r="D14">
            <v>2005</v>
          </cell>
          <cell r="E14">
            <v>2006</v>
          </cell>
          <cell r="F14">
            <v>2007</v>
          </cell>
          <cell r="G14">
            <v>2008</v>
          </cell>
          <cell r="H14">
            <v>2009</v>
          </cell>
          <cell r="I14">
            <v>2010</v>
          </cell>
          <cell r="J14">
            <v>2011</v>
          </cell>
          <cell r="K14">
            <v>2012</v>
          </cell>
          <cell r="L14">
            <v>2013</v>
          </cell>
          <cell r="M14">
            <v>2014</v>
          </cell>
          <cell r="N14">
            <v>2015</v>
          </cell>
          <cell r="O14">
            <v>2016</v>
          </cell>
        </row>
        <row r="15">
          <cell r="A15" t="str">
            <v>Adjusted Net Income</v>
          </cell>
          <cell r="C15">
            <v>618.00109189113323</v>
          </cell>
          <cell r="D15">
            <v>752.79436326556197</v>
          </cell>
          <cell r="E15">
            <v>957.23895250953547</v>
          </cell>
          <cell r="F15">
            <v>1095.7706199674676</v>
          </cell>
          <cell r="G15">
            <v>1276.1387721886153</v>
          </cell>
          <cell r="H15">
            <v>1473.1437235467997</v>
          </cell>
          <cell r="I15">
            <v>1611.2636382706073</v>
          </cell>
          <cell r="J15">
            <v>1744.9372083441788</v>
          </cell>
          <cell r="K15">
            <v>1873.6641325699202</v>
          </cell>
          <cell r="L15">
            <v>2001.6467029943619</v>
          </cell>
          <cell r="M15">
            <v>2121.2102634368948</v>
          </cell>
          <cell r="N15">
            <v>2249.8698000604154</v>
          </cell>
        </row>
        <row r="16">
          <cell r="A16" t="str">
            <v>Adjusted Equity (Beginning)</v>
          </cell>
          <cell r="C16">
            <v>3270.361017480484</v>
          </cell>
          <cell r="D16">
            <v>3891.5205694904271</v>
          </cell>
          <cell r="E16">
            <v>4606.4341987235402</v>
          </cell>
          <cell r="F16">
            <v>4499.7531841539485</v>
          </cell>
          <cell r="G16">
            <v>4259.2342347015374</v>
          </cell>
          <cell r="H16">
            <v>4727.1697104215345</v>
          </cell>
          <cell r="I16">
            <v>5277.3969316877337</v>
          </cell>
          <cell r="J16">
            <v>5925.0570689874839</v>
          </cell>
          <cell r="K16">
            <v>6610.6200034412286</v>
          </cell>
          <cell r="L16">
            <v>7353.7449536751428</v>
          </cell>
          <cell r="M16">
            <v>8128.4228959686989</v>
          </cell>
          <cell r="N16">
            <v>8926.7974345666462</v>
          </cell>
          <cell r="O16">
            <v>9750.6214972875659</v>
          </cell>
        </row>
        <row r="17">
          <cell r="A17" t="str">
            <v>ROE</v>
          </cell>
          <cell r="C17">
            <v>0.18897029673110735</v>
          </cell>
          <cell r="D17">
            <v>0.19344478586788921</v>
          </cell>
          <cell r="E17">
            <v>0.20780475986714189</v>
          </cell>
          <cell r="F17">
            <v>0.2435179386785625</v>
          </cell>
          <cell r="G17">
            <v>0.29961695034084918</v>
          </cell>
          <cell r="H17">
            <v>0.31163334802622</v>
          </cell>
          <cell r="I17">
            <v>0.30531408933747162</v>
          </cell>
          <cell r="J17">
            <v>0.29450133357827152</v>
          </cell>
          <cell r="K17">
            <v>0.28343243623057512</v>
          </cell>
          <cell r="L17">
            <v>0.27219419705248404</v>
          </cell>
          <cell r="M17">
            <v>0.26096209444133517</v>
          </cell>
          <cell r="N17">
            <v>0.25203549386573887</v>
          </cell>
        </row>
        <row r="18">
          <cell r="A18" t="str">
            <v>ROE-Cost of Equity</v>
          </cell>
          <cell r="C18">
            <v>9.6970296731107353E-2</v>
          </cell>
          <cell r="D18">
            <v>0.10144478586788921</v>
          </cell>
          <cell r="E18">
            <v>0.11580475986714189</v>
          </cell>
          <cell r="F18">
            <v>0.1515179386785625</v>
          </cell>
          <cell r="G18">
            <v>0.20761695034084918</v>
          </cell>
          <cell r="H18">
            <v>0.21963334802622</v>
          </cell>
          <cell r="I18">
            <v>0.21331408933747162</v>
          </cell>
          <cell r="J18">
            <v>0.20250133357827152</v>
          </cell>
          <cell r="K18">
            <v>0.19143243623057513</v>
          </cell>
          <cell r="L18">
            <v>0.18019419705248405</v>
          </cell>
          <cell r="M18">
            <v>0.16896209444133517</v>
          </cell>
          <cell r="N18">
            <v>0.16003549386573887</v>
          </cell>
        </row>
        <row r="20">
          <cell r="A20" t="str">
            <v xml:space="preserve"> - Equity Charges</v>
          </cell>
          <cell r="C20">
            <v>-300.87321360820454</v>
          </cell>
          <cell r="D20">
            <v>-358.01989239311928</v>
          </cell>
          <cell r="E20">
            <v>-423.79194628256568</v>
          </cell>
          <cell r="F20">
            <v>-413.97729294216327</v>
          </cell>
          <cell r="G20">
            <v>-391.84954959254145</v>
          </cell>
          <cell r="H20">
            <v>-434.89961335878115</v>
          </cell>
          <cell r="I20">
            <v>-485.52051771527152</v>
          </cell>
          <cell r="J20">
            <v>-545.10525034684849</v>
          </cell>
          <cell r="K20">
            <v>-608.17704031659298</v>
          </cell>
          <cell r="L20">
            <v>-676.54453573811315</v>
          </cell>
          <cell r="M20">
            <v>-747.81490642912024</v>
          </cell>
          <cell r="N20">
            <v>-821.26536398013138</v>
          </cell>
        </row>
        <row r="22">
          <cell r="A22" t="str">
            <v>Residual Income</v>
          </cell>
          <cell r="C22">
            <v>317.12787828292869</v>
          </cell>
          <cell r="D22">
            <v>394.77447087244269</v>
          </cell>
          <cell r="E22">
            <v>533.44700622696973</v>
          </cell>
          <cell r="F22">
            <v>681.79332702530428</v>
          </cell>
          <cell r="G22">
            <v>884.28922259607384</v>
          </cell>
          <cell r="H22">
            <v>1038.2441101880186</v>
          </cell>
          <cell r="I22">
            <v>1125.7431205553357</v>
          </cell>
          <cell r="J22">
            <v>1199.8319579973304</v>
          </cell>
          <cell r="K22">
            <v>1265.4870922533273</v>
          </cell>
          <cell r="L22">
            <v>1325.1021672562488</v>
          </cell>
          <cell r="M22">
            <v>1373.3953570077747</v>
          </cell>
          <cell r="N22">
            <v>1428.6044360802839</v>
          </cell>
        </row>
        <row r="23">
          <cell r="A23" t="str">
            <v>+ Terminal Value</v>
          </cell>
          <cell r="N23">
            <v>21576.10511626588</v>
          </cell>
        </row>
        <row r="25">
          <cell r="A25" t="str">
            <v>PV of Residual Income</v>
          </cell>
          <cell r="E25">
            <v>533.44700622696973</v>
          </cell>
          <cell r="F25">
            <v>624.35286357628593</v>
          </cell>
          <cell r="G25">
            <v>741.56471188738078</v>
          </cell>
          <cell r="H25">
            <v>797.31798584919329</v>
          </cell>
          <cell r="I25">
            <v>791.67831302684181</v>
          </cell>
          <cell r="J25">
            <v>772.69345480664924</v>
          </cell>
          <cell r="K25">
            <v>746.3145172723365</v>
          </cell>
          <cell r="L25">
            <v>715.63388440306221</v>
          </cell>
          <cell r="M25">
            <v>679.22625970171566</v>
          </cell>
          <cell r="N25">
            <v>10418.687432386561</v>
          </cell>
        </row>
        <row r="27">
          <cell r="A27" t="str">
            <v>Total PV of Residual Income</v>
          </cell>
          <cell r="E27">
            <v>16820.916429136996</v>
          </cell>
        </row>
        <row r="28">
          <cell r="A28" t="str">
            <v>Beginning Equity</v>
          </cell>
          <cell r="E28">
            <v>4606.4341987235402</v>
          </cell>
        </row>
        <row r="30">
          <cell r="A30" t="str">
            <v>Equity Value</v>
          </cell>
          <cell r="E30">
            <v>21427.350627860535</v>
          </cell>
        </row>
        <row r="31">
          <cell r="A31" t="str">
            <v>KSS Shares Outstanding</v>
          </cell>
          <cell r="E31">
            <v>333.43993436117614</v>
          </cell>
        </row>
        <row r="32">
          <cell r="A32" t="str">
            <v>Equity Value per Share</v>
          </cell>
          <cell r="E32">
            <v>64.261500857455232</v>
          </cell>
        </row>
        <row r="34">
          <cell r="A34" t="str">
            <v>PV of RI as % of TEV</v>
          </cell>
          <cell r="E34">
            <v>0.78502082321208189</v>
          </cell>
        </row>
        <row r="38">
          <cell r="A38" t="str">
            <v>Discounted Cash Flow Analysis</v>
          </cell>
        </row>
        <row r="40">
          <cell r="A40" t="str">
            <v>Assumptions:</v>
          </cell>
          <cell r="E40" t="str">
            <v>Cost of Capital Calculations:</v>
          </cell>
          <cell r="I40" t="str">
            <v>Implied Perpetuity Values:</v>
          </cell>
        </row>
        <row r="41">
          <cell r="A41" t="str">
            <v>Kohl's Equity Beta (unlevered)</v>
          </cell>
          <cell r="C41">
            <v>1.05</v>
          </cell>
          <cell r="E41" t="str">
            <v xml:space="preserve">Unlevered COC </v>
          </cell>
          <cell r="G41">
            <v>9.1999999999999998E-2</v>
          </cell>
          <cell r="I41" t="str">
            <v>w</v>
          </cell>
          <cell r="K41">
            <v>6.9520372940457875E-2</v>
          </cell>
        </row>
        <row r="42">
          <cell r="A42" t="str">
            <v>L.T. Govt. Bond Rate</v>
          </cell>
          <cell r="C42">
            <v>0.05</v>
          </cell>
          <cell r="E42" t="str">
            <v>Debt Beta</v>
          </cell>
          <cell r="G42">
            <v>0.75</v>
          </cell>
          <cell r="I42" t="str">
            <v>roi</v>
          </cell>
          <cell r="K42">
            <v>6.9520372940457875E-2</v>
          </cell>
        </row>
        <row r="43">
          <cell r="A43" t="str">
            <v>Market Risk Premium</v>
          </cell>
          <cell r="C43">
            <v>0.04</v>
          </cell>
          <cell r="E43" t="str">
            <v>Equity Beta</v>
          </cell>
          <cell r="G43">
            <v>1.0608664466969693</v>
          </cell>
          <cell r="I43" t="str">
            <v>k</v>
          </cell>
          <cell r="K43">
            <v>9.2686139330691503E-2</v>
          </cell>
        </row>
        <row r="44">
          <cell r="A44" t="str">
            <v>Rate of Inflation</v>
          </cell>
          <cell r="C44">
            <v>0.02</v>
          </cell>
          <cell r="E44" t="str">
            <v>Cost of Equity</v>
          </cell>
          <cell r="G44">
            <v>9.2434657867878772E-2</v>
          </cell>
          <cell r="I44" t="str">
            <v>g</v>
          </cell>
          <cell r="K44">
            <v>6.4435749726809138E-3</v>
          </cell>
        </row>
        <row r="45">
          <cell r="A45" t="str">
            <v>Debt Rate</v>
          </cell>
          <cell r="C45">
            <v>0.08</v>
          </cell>
          <cell r="E45" t="str">
            <v>WACC</v>
          </cell>
          <cell r="G45">
            <v>9.0910780399267102E-2</v>
          </cell>
          <cell r="I45" t="str">
            <v>G</v>
          </cell>
          <cell r="K45">
            <v>2.6572446472134532E-2</v>
          </cell>
        </row>
        <row r="46">
          <cell r="A46" t="str">
            <v>Marginal Tax Rate</v>
          </cell>
          <cell r="C46">
            <v>0.37489973992584241</v>
          </cell>
        </row>
        <row r="47">
          <cell r="A47" t="str">
            <v>D/V Ratio</v>
          </cell>
          <cell r="C47">
            <v>3.5917941513646169E-2</v>
          </cell>
        </row>
        <row r="48">
          <cell r="A48" t="str">
            <v>CGSt / Salest</v>
          </cell>
          <cell r="C48">
            <v>0.67029468900012013</v>
          </cell>
        </row>
        <row r="49">
          <cell r="A49" t="str">
            <v>SGAt / Salest</v>
          </cell>
          <cell r="C49">
            <v>0.20440116575475775</v>
          </cell>
        </row>
        <row r="50">
          <cell r="A50" t="str">
            <v>Working Capitalt / Salest+1</v>
          </cell>
          <cell r="C50">
            <v>0.16257924055825718</v>
          </cell>
        </row>
        <row r="51">
          <cell r="A51" t="str">
            <v>PPEt / Salest+1</v>
          </cell>
          <cell r="C51">
            <v>0.28344338372917854</v>
          </cell>
        </row>
        <row r="52">
          <cell r="A52" t="str">
            <v>L.T. ROI = WACC</v>
          </cell>
          <cell r="C52">
            <v>9.0910780399267102E-2</v>
          </cell>
        </row>
        <row r="55">
          <cell r="C55">
            <v>2003</v>
          </cell>
          <cell r="D55" t="str">
            <v>2004E</v>
          </cell>
          <cell r="E55" t="str">
            <v>2005E</v>
          </cell>
          <cell r="F55" t="str">
            <v>2006E</v>
          </cell>
          <cell r="G55" t="str">
            <v>2007E</v>
          </cell>
          <cell r="H55" t="str">
            <v>2008E</v>
          </cell>
          <cell r="I55" t="str">
            <v>2009E</v>
          </cell>
          <cell r="J55" t="str">
            <v>2010E</v>
          </cell>
          <cell r="K55" t="str">
            <v>2011E</v>
          </cell>
          <cell r="L55" t="str">
            <v>2012E</v>
          </cell>
          <cell r="M55" t="str">
            <v>2013E</v>
          </cell>
          <cell r="N55" t="str">
            <v>2014E</v>
          </cell>
        </row>
        <row r="56">
          <cell r="C56">
            <v>2003</v>
          </cell>
          <cell r="D56">
            <v>2004</v>
          </cell>
          <cell r="E56">
            <v>2005</v>
          </cell>
          <cell r="F56">
            <v>2006</v>
          </cell>
          <cell r="G56">
            <v>2007</v>
          </cell>
          <cell r="H56">
            <v>2008</v>
          </cell>
          <cell r="I56">
            <v>2009</v>
          </cell>
          <cell r="J56">
            <v>2010</v>
          </cell>
          <cell r="K56">
            <v>2011</v>
          </cell>
          <cell r="L56">
            <v>2012</v>
          </cell>
          <cell r="M56">
            <v>2013</v>
          </cell>
          <cell r="N56">
            <v>2014</v>
          </cell>
        </row>
        <row r="57">
          <cell r="A57" t="str">
            <v>Sales Revenues</v>
          </cell>
          <cell r="C57">
            <v>10282.093999999999</v>
          </cell>
          <cell r="D57">
            <v>11700.7</v>
          </cell>
          <cell r="E57">
            <v>13402.199999999999</v>
          </cell>
          <cell r="F57">
            <v>15432.124031897749</v>
          </cell>
          <cell r="G57">
            <v>17576.766512535702</v>
          </cell>
          <cell r="H57">
            <v>19634.069507911772</v>
          </cell>
          <cell r="I57">
            <v>21753.091593149125</v>
          </cell>
          <cell r="J57">
            <v>23718.153425012108</v>
          </cell>
          <cell r="K57">
            <v>25722.51649351235</v>
          </cell>
          <cell r="L57">
            <v>27690.466823382598</v>
          </cell>
          <cell r="M57">
            <v>29697.776159850251</v>
          </cell>
          <cell r="N57">
            <v>31745.231683047256</v>
          </cell>
        </row>
        <row r="58">
          <cell r="A58" t="str">
            <v>- CGS</v>
          </cell>
          <cell r="C58">
            <v>-6892.0330000000004</v>
          </cell>
          <cell r="D58">
            <v>-7587.0249999999996</v>
          </cell>
          <cell r="E58">
            <v>-8641.6</v>
          </cell>
          <cell r="F58">
            <v>-9896.273647155982</v>
          </cell>
          <cell r="G58">
            <v>-11254.007811260597</v>
          </cell>
          <cell r="H58">
            <v>-12530.021047693495</v>
          </cell>
          <cell r="I58">
            <v>-13838.827043999696</v>
          </cell>
          <cell r="J58">
            <v>-15088.955132941384</v>
          </cell>
          <cell r="K58">
            <v>-16364.085783661907</v>
          </cell>
          <cell r="L58">
            <v>-17616.051469993756</v>
          </cell>
          <cell r="M58">
            <v>-18893.056470052241</v>
          </cell>
        </row>
        <row r="59">
          <cell r="A59" t="str">
            <v>- SGA</v>
          </cell>
          <cell r="C59">
            <v>-2101.672</v>
          </cell>
          <cell r="D59">
            <v>-2632.0819999999999</v>
          </cell>
          <cell r="E59">
            <v>-3008</v>
          </cell>
          <cell r="F59">
            <v>-3413.0630763993809</v>
          </cell>
          <cell r="G59">
            <v>-3874.6374896494281</v>
          </cell>
          <cell r="H59">
            <v>-4281.3874127400513</v>
          </cell>
          <cell r="I59">
            <v>-4715.2308114381567</v>
          </cell>
          <cell r="J59">
            <v>-5135.760295575973</v>
          </cell>
          <cell r="K59">
            <v>-5564.7003693965453</v>
          </cell>
          <cell r="L59">
            <v>-5982.8480012980763</v>
          </cell>
          <cell r="M59">
            <v>-6412.4185858376386</v>
          </cell>
        </row>
        <row r="60">
          <cell r="A60" t="str">
            <v>-Preopening Expenses</v>
          </cell>
          <cell r="C60">
            <v>-47.029000000000003</v>
          </cell>
          <cell r="D60">
            <v>-49.111000000000004</v>
          </cell>
          <cell r="E60">
            <v>-44.5</v>
          </cell>
          <cell r="F60">
            <v>-56.527000000000001</v>
          </cell>
          <cell r="G60">
            <v>-78</v>
          </cell>
          <cell r="H60">
            <v>-60</v>
          </cell>
          <cell r="I60">
            <v>-60</v>
          </cell>
          <cell r="J60">
            <v>-60</v>
          </cell>
        </row>
        <row r="61">
          <cell r="C61" t="str">
            <v xml:space="preserve">    -------------</v>
          </cell>
          <cell r="D61" t="str">
            <v xml:space="preserve">    -------------</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row>
        <row r="62">
          <cell r="A62" t="str">
            <v>Operating Profits/EBITDA</v>
          </cell>
          <cell r="C62">
            <v>1241.3599999999988</v>
          </cell>
          <cell r="D62">
            <v>1432.4820000000011</v>
          </cell>
          <cell r="E62">
            <v>1708.0999999999985</v>
          </cell>
          <cell r="F62">
            <v>2066.260308342386</v>
          </cell>
          <cell r="G62">
            <v>2370.1212116256766</v>
          </cell>
          <cell r="H62">
            <v>2762.6610474782256</v>
          </cell>
          <cell r="I62">
            <v>3139.0337377112728</v>
          </cell>
          <cell r="J62">
            <v>3433.4379964947502</v>
          </cell>
          <cell r="K62">
            <v>3793.730340453898</v>
          </cell>
          <cell r="L62">
            <v>4091.5673520907658</v>
          </cell>
          <cell r="M62">
            <v>4392.3011039603716</v>
          </cell>
        </row>
        <row r="63">
          <cell r="A63" t="str">
            <v>-Depreciation</v>
          </cell>
          <cell r="C63">
            <v>-239.55799999999999</v>
          </cell>
          <cell r="D63">
            <v>-288.13799999999998</v>
          </cell>
          <cell r="E63">
            <v>-338.9</v>
          </cell>
          <cell r="F63">
            <v>-397.50168654941541</v>
          </cell>
          <cell r="G63">
            <v>-473.24552747026712</v>
          </cell>
          <cell r="H63">
            <v>-537.54369537698017</v>
          </cell>
          <cell r="I63">
            <v>-609.42209992681876</v>
          </cell>
          <cell r="J63">
            <v>-689.10814821907672</v>
          </cell>
          <cell r="K63">
            <v>-776.03456593546628</v>
          </cell>
          <cell r="L63">
            <v>-870.34616046447002</v>
          </cell>
          <cell r="M63">
            <v>-971.90876723418967</v>
          </cell>
        </row>
        <row r="64">
          <cell r="A64" t="str">
            <v>-Amortization</v>
          </cell>
          <cell r="C64">
            <v>0</v>
          </cell>
          <cell r="D64">
            <v>0</v>
          </cell>
          <cell r="E64">
            <v>0</v>
          </cell>
          <cell r="F64">
            <v>0</v>
          </cell>
          <cell r="G64">
            <v>0</v>
          </cell>
          <cell r="H64">
            <v>0</v>
          </cell>
          <cell r="I64">
            <v>0</v>
          </cell>
          <cell r="J64">
            <v>0</v>
          </cell>
          <cell r="K64">
            <v>0</v>
          </cell>
          <cell r="L64">
            <v>0</v>
          </cell>
          <cell r="M64">
            <v>0</v>
          </cell>
        </row>
        <row r="65">
          <cell r="A65" t="str">
            <v>-LIFO Charge</v>
          </cell>
          <cell r="C65">
            <v>5</v>
          </cell>
          <cell r="D65">
            <v>0</v>
          </cell>
          <cell r="E65">
            <v>0</v>
          </cell>
          <cell r="F65">
            <v>0</v>
          </cell>
          <cell r="G65">
            <v>0</v>
          </cell>
          <cell r="H65">
            <v>0</v>
          </cell>
          <cell r="I65">
            <v>0</v>
          </cell>
          <cell r="J65">
            <v>0</v>
          </cell>
          <cell r="K65">
            <v>0</v>
          </cell>
          <cell r="L65">
            <v>0</v>
          </cell>
          <cell r="M65">
            <v>0</v>
          </cell>
        </row>
        <row r="66">
          <cell r="C66" t="str">
            <v xml:space="preserve">    -------------</v>
          </cell>
          <cell r="D66" t="str">
            <v xml:space="preserve">    -------------</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row>
        <row r="67">
          <cell r="A67" t="str">
            <v>EBIT/Net Operating Income</v>
          </cell>
          <cell r="C67">
            <v>1006.8019999999988</v>
          </cell>
          <cell r="D67">
            <v>1144.3440000000012</v>
          </cell>
          <cell r="E67">
            <v>1369.1999999999985</v>
          </cell>
          <cell r="F67">
            <v>1668.7586217929706</v>
          </cell>
          <cell r="G67">
            <v>1896.8756841554095</v>
          </cell>
          <cell r="H67">
            <v>2225.1173521012452</v>
          </cell>
          <cell r="I67">
            <v>2529.6116377844542</v>
          </cell>
          <cell r="J67">
            <v>2744.3298482756736</v>
          </cell>
          <cell r="K67">
            <v>3017.6957745184318</v>
          </cell>
          <cell r="L67">
            <v>3221.2211916262959</v>
          </cell>
          <cell r="M67">
            <v>3420.3923367261818</v>
          </cell>
        </row>
        <row r="68">
          <cell r="A68" t="str">
            <v xml:space="preserve">- Taxes </v>
          </cell>
          <cell r="C68">
            <v>-377.44980795681755</v>
          </cell>
          <cell r="D68">
            <v>-429.01426798569867</v>
          </cell>
          <cell r="E68">
            <v>-513.31272390646291</v>
          </cell>
          <cell r="F68">
            <v>-625.61717330919191</v>
          </cell>
          <cell r="G68">
            <v>-711.13820066151743</v>
          </cell>
          <cell r="H68">
            <v>-834.19591660723597</v>
          </cell>
          <cell r="I68">
            <v>-948.3507451187761</v>
          </cell>
          <cell r="J68">
            <v>-1028.8485463892766</v>
          </cell>
          <cell r="K68">
            <v>-1131.3333610422737</v>
          </cell>
          <cell r="L68">
            <v>-1207.6349869843104</v>
          </cell>
          <cell r="M68">
            <v>-1282.30419748299</v>
          </cell>
        </row>
        <row r="69">
          <cell r="C69" t="str">
            <v xml:space="preserve">    -------------</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row>
        <row r="70">
          <cell r="A70" t="str">
            <v>EBIAT</v>
          </cell>
          <cell r="C70">
            <v>629.35219204318128</v>
          </cell>
          <cell r="D70">
            <v>715.32973201430252</v>
          </cell>
          <cell r="E70">
            <v>855.88727609353555</v>
          </cell>
          <cell r="F70">
            <v>1043.1414484837787</v>
          </cell>
          <cell r="G70">
            <v>1185.7374834938921</v>
          </cell>
          <cell r="H70">
            <v>1390.9214354940091</v>
          </cell>
          <cell r="I70">
            <v>1581.2608926656781</v>
          </cell>
          <cell r="J70">
            <v>1715.481301886397</v>
          </cell>
          <cell r="K70">
            <v>1886.3624134761581</v>
          </cell>
          <cell r="L70">
            <v>2013.5862046419854</v>
          </cell>
          <cell r="M70">
            <v>2138.088139243192</v>
          </cell>
        </row>
        <row r="71">
          <cell r="A71" t="str">
            <v>+ Depreciation &amp; Amortization2</v>
          </cell>
          <cell r="C71">
            <v>234.55799999999999</v>
          </cell>
          <cell r="D71">
            <v>288.13799999999998</v>
          </cell>
          <cell r="E71">
            <v>338.9</v>
          </cell>
          <cell r="F71">
            <v>397.50168654941541</v>
          </cell>
          <cell r="G71">
            <v>473.24552747026712</v>
          </cell>
          <cell r="H71">
            <v>537.54369537698017</v>
          </cell>
          <cell r="I71">
            <v>609.42209992681876</v>
          </cell>
          <cell r="J71">
            <v>689.10814821907672</v>
          </cell>
          <cell r="K71">
            <v>776.03456593546628</v>
          </cell>
          <cell r="L71">
            <v>870.34616046447002</v>
          </cell>
          <cell r="M71">
            <v>971.90876723418967</v>
          </cell>
        </row>
        <row r="72">
          <cell r="C72" t="str">
            <v xml:space="preserve">    -------------</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row>
        <row r="73">
          <cell r="A73" t="str">
            <v>Operating Cash Flows</v>
          </cell>
          <cell r="C73">
            <v>863.91019204318127</v>
          </cell>
          <cell r="D73">
            <v>1003.4677320143026</v>
          </cell>
          <cell r="E73">
            <v>1194.7872760935356</v>
          </cell>
          <cell r="F73">
            <v>1440.6431350331941</v>
          </cell>
          <cell r="G73">
            <v>1658.9830109641593</v>
          </cell>
          <cell r="H73">
            <v>1928.4651308709892</v>
          </cell>
          <cell r="I73">
            <v>2190.6829925924967</v>
          </cell>
          <cell r="J73">
            <v>2404.5894501054736</v>
          </cell>
          <cell r="K73">
            <v>2662.3969794116242</v>
          </cell>
          <cell r="L73">
            <v>2883.9323651064556</v>
          </cell>
          <cell r="M73">
            <v>3109.9969064773818</v>
          </cell>
        </row>
        <row r="74">
          <cell r="A74" t="str">
            <v>- Additions to WC3</v>
          </cell>
          <cell r="C74">
            <v>-1789.5319999999999</v>
          </cell>
          <cell r="D74">
            <v>-281.02999999999997</v>
          </cell>
          <cell r="E74">
            <v>-322.19600000000173</v>
          </cell>
          <cell r="F74">
            <v>862.60491716400952</v>
          </cell>
          <cell r="G74">
            <v>62.14605565944521</v>
          </cell>
          <cell r="H74">
            <v>-200.51983713506502</v>
          </cell>
          <cell r="I74">
            <v>-128.41976864382696</v>
          </cell>
          <cell r="J74">
            <v>-124.83366847227353</v>
          </cell>
          <cell r="K74">
            <v>-127.33034184172084</v>
          </cell>
          <cell r="L74">
            <v>-125.01716488789589</v>
          </cell>
          <cell r="M74">
            <v>-127.51750818565415</v>
          </cell>
        </row>
        <row r="75">
          <cell r="A75" t="str">
            <v>- Capital Expenditures2</v>
          </cell>
          <cell r="C75">
            <v>-831.59900000000005</v>
          </cell>
          <cell r="D75">
            <v>-889.59799999999996</v>
          </cell>
          <cell r="E75">
            <v>-799.41700000000003</v>
          </cell>
          <cell r="F75">
            <v>-1200.4715000000001</v>
          </cell>
          <cell r="G75">
            <v>-1054.6059907521421</v>
          </cell>
          <cell r="H75">
            <v>-1178.0441704747063</v>
          </cell>
          <cell r="I75">
            <v>-1305.1854955889476</v>
          </cell>
          <cell r="J75">
            <v>-1423.0892055007264</v>
          </cell>
          <cell r="K75">
            <v>-1543.350989610741</v>
          </cell>
          <cell r="L75">
            <v>-1661.4280094029557</v>
          </cell>
          <cell r="M75">
            <v>-1781.8665695910149</v>
          </cell>
        </row>
        <row r="76">
          <cell r="C76" t="str">
            <v xml:space="preserve">    -------------</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row>
        <row r="77">
          <cell r="A77" t="str">
            <v>Free Cash Flows</v>
          </cell>
          <cell r="C77">
            <v>-1757.2208079568186</v>
          </cell>
          <cell r="D77">
            <v>-167.16026798569737</v>
          </cell>
          <cell r="E77">
            <v>73.174276093533877</v>
          </cell>
          <cell r="F77">
            <v>1102.7765521972037</v>
          </cell>
          <cell r="G77">
            <v>666.52307587146242</v>
          </cell>
          <cell r="H77">
            <v>549.90112326121789</v>
          </cell>
          <cell r="I77">
            <v>757.07772835972219</v>
          </cell>
          <cell r="J77">
            <v>856.66657613247366</v>
          </cell>
          <cell r="K77">
            <v>991.71564795916242</v>
          </cell>
          <cell r="L77">
            <v>1097.487190815604</v>
          </cell>
          <cell r="M77">
            <v>1200.6128287007127</v>
          </cell>
        </row>
        <row r="78">
          <cell r="A78" t="str">
            <v>+ Terminal Value4</v>
          </cell>
          <cell r="M78">
            <v>30953.01390729897</v>
          </cell>
        </row>
        <row r="79">
          <cell r="A79" t="str">
            <v>Present Value (WACC)</v>
          </cell>
          <cell r="D79">
            <v>-167.16026798569737</v>
          </cell>
          <cell r="E79">
            <v>67.076315871360734</v>
          </cell>
          <cell r="F79">
            <v>926.63576050312395</v>
          </cell>
          <cell r="G79">
            <v>513.39009968057337</v>
          </cell>
          <cell r="H79">
            <v>388.26449030253758</v>
          </cell>
          <cell r="I79">
            <v>489.99799497018108</v>
          </cell>
          <cell r="J79">
            <v>508.24887011281805</v>
          </cell>
          <cell r="K79">
            <v>539.33987668755663</v>
          </cell>
          <cell r="L79">
            <v>596.86323128888978</v>
          </cell>
          <cell r="M79">
            <v>17486.598214457037</v>
          </cell>
        </row>
        <row r="81">
          <cell r="A81" t="str">
            <v>Total Firm Value</v>
          </cell>
          <cell r="D81">
            <v>21349.254585888382</v>
          </cell>
        </row>
        <row r="82">
          <cell r="A82" t="str">
            <v>Less: Existing Debt</v>
          </cell>
          <cell r="D82">
            <v>-1103.441</v>
          </cell>
        </row>
        <row r="83">
          <cell r="D83" t="str">
            <v xml:space="preserve">    -------------</v>
          </cell>
        </row>
        <row r="84">
          <cell r="A84" t="str">
            <v>Equity Value</v>
          </cell>
          <cell r="D84">
            <v>20245.813585888383</v>
          </cell>
        </row>
        <row r="85">
          <cell r="A85" t="str">
            <v>KSS Shares Outstanding</v>
          </cell>
          <cell r="D85">
            <v>333.43993436117614</v>
          </cell>
        </row>
        <row r="86">
          <cell r="A86" t="str">
            <v>Per Share</v>
          </cell>
          <cell r="D86">
            <v>60.718022946701048</v>
          </cell>
        </row>
        <row r="88">
          <cell r="A88" t="str">
            <v>FCF/Share</v>
          </cell>
          <cell r="D88">
            <v>-5.1119448199169693</v>
          </cell>
          <cell r="E88">
            <v>-0.48500506079076466</v>
          </cell>
          <cell r="F88">
            <v>0.21117020210648182</v>
          </cell>
          <cell r="G88">
            <v>3.3072719808140798</v>
          </cell>
          <cell r="H88">
            <v>2.1215340665800424</v>
          </cell>
          <cell r="I88">
            <v>1.7975784863974695</v>
          </cell>
          <cell r="J88">
            <v>2.5485714054844304</v>
          </cell>
          <cell r="K88">
            <v>2.9731909903568448</v>
          </cell>
          <cell r="L88">
            <v>3.5554662822617549</v>
          </cell>
          <cell r="M88">
            <v>4.0676552562796982</v>
          </cell>
        </row>
        <row r="90">
          <cell r="A90" t="str">
            <v>After Tax Profit Margin = EBIATt / Salest</v>
          </cell>
          <cell r="D90">
            <v>7.5468524100796547E-2</v>
          </cell>
          <cell r="E90">
            <v>7.6529170968536078E-2</v>
          </cell>
          <cell r="F90">
            <v>7.9668543540065626E-2</v>
          </cell>
          <cell r="G90">
            <v>8.3696829642892587E-2</v>
          </cell>
          <cell r="H90">
            <v>8.4291009085080637E-2</v>
          </cell>
          <cell r="I90">
            <v>8.7956301600108575E-2</v>
          </cell>
          <cell r="J90">
            <v>9.0203767010425595E-2</v>
          </cell>
          <cell r="K90">
            <v>9.0489463749485272E-2</v>
          </cell>
          <cell r="L90">
            <v>9.2194005320866496E-2</v>
          </cell>
          <cell r="M90">
            <v>9.236535563723787E-2</v>
          </cell>
        </row>
        <row r="91">
          <cell r="A91" t="str">
            <v>k = (NNI + DWC)t / EBIATt</v>
          </cell>
          <cell r="E91">
            <v>1.0259329990367103</v>
          </cell>
          <cell r="F91">
            <v>-1.5269361347474437E-2</v>
          </cell>
          <cell r="G91">
            <v>0.43788310216230458</v>
          </cell>
          <cell r="H91">
            <v>0.60464976005930093</v>
          </cell>
          <cell r="I91">
            <v>0.52121896401077339</v>
          </cell>
          <cell r="J91">
            <v>0.50062610697624299</v>
          </cell>
          <cell r="K91">
            <v>0.47427088195017353</v>
          </cell>
          <cell r="L91">
            <v>0.45495892438797442</v>
          </cell>
          <cell r="M91">
            <v>0.43846429589863034</v>
          </cell>
        </row>
        <row r="92">
          <cell r="A92" t="str">
            <v>G = (EBIATt / EBIATt-1) - 1</v>
          </cell>
          <cell r="D92">
            <v>0.13661276000643863</v>
          </cell>
          <cell r="E92">
            <v>0.19649336213585866</v>
          </cell>
          <cell r="F92">
            <v>0.2187836852125129</v>
          </cell>
          <cell r="G92">
            <v>0.13669865694377181</v>
          </cell>
          <cell r="H92">
            <v>0.17304332101868125</v>
          </cell>
          <cell r="I92">
            <v>0.13684414684720614</v>
          </cell>
          <cell r="J92">
            <v>8.48818875134838E-2</v>
          </cell>
          <cell r="K92">
            <v>9.9611176992634665E-2</v>
          </cell>
          <cell r="L92">
            <v>6.7443981207927717E-2</v>
          </cell>
          <cell r="M92">
            <v>6.1830943375648983E-2</v>
          </cell>
        </row>
        <row r="93">
          <cell r="A93" t="str">
            <v>R = EBIATt / It-1</v>
          </cell>
          <cell r="E93">
            <v>0.14127032882747112</v>
          </cell>
          <cell r="F93">
            <v>0.15038245715600582</v>
          </cell>
          <cell r="G93">
            <v>0.17133295937056603</v>
          </cell>
          <cell r="H93">
            <v>0.1869549141244729</v>
          </cell>
          <cell r="I93">
            <v>0.19095286005423084</v>
          </cell>
          <cell r="J93">
            <v>0.18840925541039427</v>
          </cell>
          <cell r="K93">
            <v>0.1893197897972583</v>
          </cell>
          <cell r="L93">
            <v>0.18543800260596871</v>
          </cell>
          <cell r="M93">
            <v>0.18158415776556516</v>
          </cell>
        </row>
        <row r="94">
          <cell r="A94" t="str">
            <v>Ending Working Capital (excl cash)</v>
          </cell>
          <cell r="C94">
            <v>1789.5319999999999</v>
          </cell>
          <cell r="D94">
            <v>2070.5619999999999</v>
          </cell>
          <cell r="E94">
            <v>2392.7580000000016</v>
          </cell>
          <cell r="F94">
            <v>1530.1530828359921</v>
          </cell>
          <cell r="G94">
            <v>1468.0070271765469</v>
          </cell>
          <cell r="H94">
            <v>1668.5268643116119</v>
          </cell>
          <cell r="I94">
            <v>1796.9466329554389</v>
          </cell>
          <cell r="J94">
            <v>1921.7803014277124</v>
          </cell>
          <cell r="K94">
            <v>2049.1106432694332</v>
          </cell>
          <cell r="L94">
            <v>2174.1278081573291</v>
          </cell>
          <cell r="M94">
            <v>2301.6453163429833</v>
          </cell>
        </row>
        <row r="95">
          <cell r="A95" t="str">
            <v>Ending PPE</v>
          </cell>
          <cell r="D95">
            <v>3987.9450000000002</v>
          </cell>
          <cell r="E95">
            <v>4543.8320000000003</v>
          </cell>
          <cell r="F95">
            <v>5390.5088134505831</v>
          </cell>
          <cell r="G95">
            <v>5971.8692767324583</v>
          </cell>
          <cell r="H95">
            <v>6612.3697518301842</v>
          </cell>
          <cell r="I95">
            <v>7308.1331474923127</v>
          </cell>
          <cell r="J95">
            <v>8042.1142047739631</v>
          </cell>
          <cell r="K95">
            <v>8809.4306284492377</v>
          </cell>
          <cell r="L95">
            <v>9600.5124773877233</v>
          </cell>
          <cell r="M95">
            <v>10410.470279744548</v>
          </cell>
        </row>
        <row r="96">
          <cell r="A96" t="str">
            <v xml:space="preserve">TCR </v>
          </cell>
          <cell r="D96">
            <v>6058.5069999999996</v>
          </cell>
          <cell r="E96">
            <v>6936.590000000002</v>
          </cell>
          <cell r="F96">
            <v>6920.661896286575</v>
          </cell>
          <cell r="G96">
            <v>7439.8763039090054</v>
          </cell>
          <cell r="H96">
            <v>8280.8966161417957</v>
          </cell>
          <cell r="I96">
            <v>9105.0797804477515</v>
          </cell>
          <cell r="J96">
            <v>9963.8945062016755</v>
          </cell>
          <cell r="K96">
            <v>10858.54127171867</v>
          </cell>
          <cell r="L96">
            <v>11774.640285545052</v>
          </cell>
          <cell r="M96">
            <v>12712.115596087531</v>
          </cell>
        </row>
        <row r="97">
          <cell r="A97" t="str">
            <v>TCR / St+1 = (WC+PP&amp;E)t / St+1</v>
          </cell>
          <cell r="D97">
            <v>0.45205317037501308</v>
          </cell>
          <cell r="E97">
            <v>0.44949029606438318</v>
          </cell>
          <cell r="F97">
            <v>0.39373919493956855</v>
          </cell>
          <cell r="G97">
            <v>0.37892685980922203</v>
          </cell>
          <cell r="H97">
            <v>0.38067676866444883</v>
          </cell>
          <cell r="I97">
            <v>0.38388653691926711</v>
          </cell>
          <cell r="J97">
            <v>0.38736079763870446</v>
          </cell>
          <cell r="K97">
            <v>0.39214005820044234</v>
          </cell>
          <cell r="L97">
            <v>0.39648222217607371</v>
          </cell>
          <cell r="M97">
            <v>0.40044173320291493</v>
          </cell>
        </row>
        <row r="101">
          <cell r="A101" t="str">
            <v>1.  Debt beta and cost of equity were calculated using the CAPM.  The equity beta and WACC were calculated using the Miles-Ezzell formulas (where q = Rd/(1+Rd)):</v>
          </cell>
        </row>
        <row r="103">
          <cell r="B103" t="str">
            <v>Be = Bu + (Bu - Bd)(1-tq)(D/E)</v>
          </cell>
        </row>
        <row r="105">
          <cell r="B105" t="str">
            <v>WACC = Rd(1-t)(D/V) + Re(E/V)</v>
          </cell>
        </row>
        <row r="106">
          <cell r="B106" t="str">
            <v xml:space="preserve">           = Ru - tq(1+Ru)(D/V)</v>
          </cell>
        </row>
        <row r="108">
          <cell r="A108" t="str">
            <v xml:space="preserve">2.  Depreciation is calculated on a straightline basis.  Initial PPE and all additions to PPE are assumed to have a useful life of 15 years.  Capital expenditures are what is </v>
          </cell>
        </row>
        <row r="109">
          <cell r="A109" t="str">
            <v xml:space="preserve">     required to maintain a constant PPE/Sales ratio.</v>
          </cell>
        </row>
        <row r="111">
          <cell r="A111" t="str">
            <v>4.  Terminal value:</v>
          </cell>
        </row>
        <row r="113">
          <cell r="B113" t="str">
            <v>TVT = EBIATT  ( 1 + G ) ( 1 - k ) / ( W - G )</v>
          </cell>
        </row>
      </sheetData>
      <sheetData sheetId="15" refreshError="1"/>
      <sheetData sheetId="16" refreshError="1"/>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Multiples"/>
      <sheetName val="Valuation Charts"/>
      <sheetName val="MWare_Cached"/>
      <sheetName val="__FDSCACHE__"/>
      <sheetName val="Financials"/>
      <sheetName val="Performance"/>
      <sheetName val="Performance Chart"/>
      <sheetName val="Quarterly Consensus"/>
      <sheetName val="Annual Consensus"/>
      <sheetName val="NetCash"/>
      <sheetName val="Disclaimers"/>
      <sheetName val="PrintInstructions"/>
      <sheetName val="PT Chart"/>
    </sheetNames>
    <sheetDataSet>
      <sheetData sheetId="0" refreshError="1">
        <row r="1">
          <cell r="A1" t="str">
            <v>E</v>
          </cell>
        </row>
        <row r="2">
          <cell r="A2" t="str">
            <v>US Enterprise Hardware Industry</v>
          </cell>
        </row>
        <row r="3">
          <cell r="A3" t="str">
            <v>Peer Group Valuation and Estimates</v>
          </cell>
          <cell r="H3" t="str">
            <v>All data as of 3/27/2007</v>
          </cell>
        </row>
        <row r="6">
          <cell r="A6" t="str">
            <v>Table of Contents</v>
          </cell>
          <cell r="F6" t="str">
            <v>Contacts</v>
          </cell>
          <cell r="G6" t="str">
            <v>Phone</v>
          </cell>
          <cell r="H6" t="str">
            <v>Email</v>
          </cell>
        </row>
        <row r="7">
          <cell r="A7">
            <v>1</v>
          </cell>
          <cell r="B7" t="str">
            <v>Cover Page</v>
          </cell>
          <cell r="F7" t="str">
            <v>Enterprise Hardware Team</v>
          </cell>
        </row>
        <row r="8">
          <cell r="A8" t="str">
            <v>2-4</v>
          </cell>
          <cell r="B8" t="str">
            <v>Multiples</v>
          </cell>
          <cell r="F8" t="str">
            <v>Kathryn Huberty</v>
          </cell>
          <cell r="G8" t="str">
            <v>212-761-6249</v>
          </cell>
          <cell r="H8" t="str">
            <v>kathryn.huberty@morganstanley.com</v>
          </cell>
        </row>
        <row r="9">
          <cell r="A9">
            <v>5</v>
          </cell>
          <cell r="B9" t="str">
            <v>Valuation Charts</v>
          </cell>
          <cell r="F9" t="str">
            <v>Alice Hur</v>
          </cell>
          <cell r="G9" t="str">
            <v>212-761-3735</v>
          </cell>
          <cell r="H9" t="str">
            <v>alice.hur@morganstanley.com</v>
          </cell>
        </row>
        <row r="10">
          <cell r="A10">
            <v>6</v>
          </cell>
          <cell r="B10" t="str">
            <v>Revenue and Earnings Estimates</v>
          </cell>
          <cell r="F10" t="str">
            <v>Scott Schmitz</v>
          </cell>
          <cell r="G10" t="str">
            <v>212-761-3735</v>
          </cell>
          <cell r="H10" t="str">
            <v>scott.schmitz@morganstanley.com</v>
          </cell>
        </row>
        <row r="11">
          <cell r="A11">
            <v>7</v>
          </cell>
          <cell r="B11" t="str">
            <v>Revenue and Earnings Growth</v>
          </cell>
          <cell r="F11" t="str">
            <v>Mark Snyder</v>
          </cell>
          <cell r="G11" t="str">
            <v>212-761-6435</v>
          </cell>
          <cell r="H11" t="str">
            <v>mark.snyder@morganstanley.com</v>
          </cell>
        </row>
        <row r="12">
          <cell r="A12">
            <v>8</v>
          </cell>
          <cell r="B12" t="str">
            <v>Performance History</v>
          </cell>
        </row>
        <row r="13">
          <cell r="A13">
            <v>9</v>
          </cell>
          <cell r="B13" t="str">
            <v>Performance Charts</v>
          </cell>
        </row>
        <row r="14">
          <cell r="A14">
            <v>10</v>
          </cell>
          <cell r="B14" t="str">
            <v>Annual Consensus vs. Morgan Stanley Estimates</v>
          </cell>
        </row>
        <row r="15">
          <cell r="A15">
            <v>11</v>
          </cell>
          <cell r="B15" t="str">
            <v>Quarterly Consensus vs. Morgan Stanley Estimates</v>
          </cell>
        </row>
        <row r="19">
          <cell r="A19" t="str">
            <v>Coverage Universe</v>
          </cell>
        </row>
        <row r="21">
          <cell r="A21" t="str">
            <v>Enterprise and PC Hardware:</v>
          </cell>
        </row>
        <row r="44">
          <cell r="A44" t="str">
            <v>Enterprise Storage:</v>
          </cell>
        </row>
        <row r="53">
          <cell r="A53" t="str">
            <v xml:space="preserve">Additional information on securities recommended in the attached valuation tables is available on request. </v>
          </cell>
        </row>
        <row r="54">
          <cell r="A54" t="str">
            <v>Please refer to the relevant equity research reports and the important disclosures within before forming any investment opinion whatsoever.</v>
          </cell>
        </row>
        <row r="55">
          <cell r="A55" t="str">
            <v>To receive the firm's equity research reports contact your Morgan Stanley representative or see https://secure.ms.com/servlet/cls.</v>
          </cell>
        </row>
      </sheetData>
      <sheetData sheetId="1" refreshError="1">
        <row r="1">
          <cell r="AJ1" t="str">
            <v>US Enterprise Hardware Team</v>
          </cell>
        </row>
        <row r="2">
          <cell r="AI2" t="str">
            <v>Last Updated:</v>
          </cell>
          <cell r="AJ2">
            <v>39168</v>
          </cell>
        </row>
        <row r="3">
          <cell r="A3" t="str">
            <v>Comparables</v>
          </cell>
        </row>
        <row r="5">
          <cell r="N5" t="str">
            <v>EV/Sales</v>
          </cell>
          <cell r="T5" t="str">
            <v>P/E Ratio</v>
          </cell>
          <cell r="Z5" t="str">
            <v>Rel P/E</v>
          </cell>
          <cell r="AE5" t="str">
            <v>PEG</v>
          </cell>
          <cell r="AI5" t="str">
            <v>Net Cash</v>
          </cell>
          <cell r="AM5" t="str">
            <v>SPX</v>
          </cell>
        </row>
        <row r="6">
          <cell r="F6" t="str">
            <v>Price</v>
          </cell>
          <cell r="H6" t="str">
            <v>Shares</v>
          </cell>
          <cell r="J6" t="str">
            <v>Market</v>
          </cell>
          <cell r="K6" t="str">
            <v>Enterprise</v>
          </cell>
          <cell r="L6" t="str">
            <v>EV as</v>
          </cell>
          <cell r="AJ6" t="str">
            <v>Per Shs</v>
          </cell>
          <cell r="AM6" t="str">
            <v>Price</v>
          </cell>
          <cell r="AO6" t="str">
            <v>EPS</v>
          </cell>
          <cell r="AT6" t="str">
            <v>P/E</v>
          </cell>
        </row>
        <row r="7">
          <cell r="A7" t="str">
            <v>Ticker</v>
          </cell>
          <cell r="C7" t="str">
            <v>Company</v>
          </cell>
          <cell r="D7" t="str">
            <v>FY</v>
          </cell>
          <cell r="E7" t="str">
            <v>Price</v>
          </cell>
          <cell r="F7" t="str">
            <v>Target</v>
          </cell>
          <cell r="G7" t="str">
            <v>Rating</v>
          </cell>
          <cell r="H7" t="str">
            <v>Out.</v>
          </cell>
          <cell r="J7" t="str">
            <v>Cap.</v>
          </cell>
          <cell r="K7" t="str">
            <v>Value</v>
          </cell>
          <cell r="L7" t="str">
            <v>% of MC</v>
          </cell>
          <cell r="M7">
            <v>2004</v>
          </cell>
          <cell r="N7">
            <v>2005</v>
          </cell>
          <cell r="O7" t="str">
            <v>2006E</v>
          </cell>
          <cell r="P7" t="str">
            <v>2007E</v>
          </cell>
          <cell r="Q7" t="str">
            <v>2008E</v>
          </cell>
          <cell r="S7">
            <v>2004</v>
          </cell>
          <cell r="T7">
            <v>2005</v>
          </cell>
          <cell r="U7" t="str">
            <v>2006E</v>
          </cell>
          <cell r="V7" t="str">
            <v>2007E</v>
          </cell>
          <cell r="W7" t="str">
            <v>2008E</v>
          </cell>
          <cell r="Y7" t="str">
            <v>2005E</v>
          </cell>
          <cell r="Z7" t="str">
            <v>2006E</v>
          </cell>
          <cell r="AA7" t="str">
            <v>2007E</v>
          </cell>
          <cell r="AB7" t="str">
            <v>2008E</v>
          </cell>
          <cell r="AD7">
            <v>2005</v>
          </cell>
          <cell r="AE7" t="str">
            <v>2006E</v>
          </cell>
          <cell r="AF7" t="str">
            <v>2007E</v>
          </cell>
          <cell r="AG7" t="str">
            <v>2008E</v>
          </cell>
          <cell r="AI7" t="str">
            <v>Current</v>
          </cell>
          <cell r="AJ7" t="str">
            <v>Current</v>
          </cell>
          <cell r="AM7">
            <v>39168.765763194446</v>
          </cell>
          <cell r="AN7">
            <v>2003</v>
          </cell>
          <cell r="AO7">
            <v>2004</v>
          </cell>
          <cell r="AP7">
            <v>2005</v>
          </cell>
          <cell r="AQ7" t="str">
            <v>2006E</v>
          </cell>
          <cell r="AR7" t="str">
            <v>2007E</v>
          </cell>
          <cell r="AS7" t="str">
            <v>2008E</v>
          </cell>
          <cell r="AT7" t="str">
            <v>2004E</v>
          </cell>
          <cell r="AU7" t="str">
            <v>2005E</v>
          </cell>
          <cell r="AV7" t="str">
            <v>2006E</v>
          </cell>
          <cell r="AW7" t="str">
            <v>2007E</v>
          </cell>
          <cell r="AX7" t="str">
            <v>2008E</v>
          </cell>
        </row>
        <row r="8">
          <cell r="A8" t="str">
            <v>Systems Hardware</v>
          </cell>
        </row>
        <row r="9">
          <cell r="A9" t="str">
            <v>DELL</v>
          </cell>
          <cell r="B9" t="str">
            <v>DELL.O</v>
          </cell>
          <cell r="C9" t="str">
            <v>Dell Computer Corp.</v>
          </cell>
          <cell r="D9" t="str">
            <v>01/07</v>
          </cell>
          <cell r="E9">
            <v>22.53</v>
          </cell>
          <cell r="F9">
            <v>30</v>
          </cell>
          <cell r="G9" t="str">
            <v>Overweight</v>
          </cell>
          <cell r="H9">
            <v>2280</v>
          </cell>
          <cell r="J9">
            <v>51368.4</v>
          </cell>
          <cell r="K9">
            <v>48813.672812920595</v>
          </cell>
          <cell r="L9">
            <v>0.95026656101651197</v>
          </cell>
          <cell r="M9">
            <v>0.9920437789923473</v>
          </cell>
          <cell r="N9">
            <v>0.87311178279583823</v>
          </cell>
          <cell r="O9">
            <v>0.85497131287410255</v>
          </cell>
          <cell r="P9">
            <v>0.83330122910694415</v>
          </cell>
          <cell r="Q9">
            <v>0.77319392147105814</v>
          </cell>
          <cell r="S9">
            <v>17.413912091594721</v>
          </cell>
          <cell r="T9">
            <v>14.510063387002294</v>
          </cell>
          <cell r="U9">
            <v>20.37803615600205</v>
          </cell>
          <cell r="V9">
            <v>16.491984906520468</v>
          </cell>
          <cell r="W9">
            <v>13.577285975569277</v>
          </cell>
          <cell r="Y9">
            <v>0.78446116430219215</v>
          </cell>
          <cell r="Z9">
            <v>1.245698341853783</v>
          </cell>
          <cell r="AA9">
            <v>1.0636672193667784</v>
          </cell>
          <cell r="AB9" t="e">
            <v>#DIV/0!</v>
          </cell>
          <cell r="AD9" t="str">
            <v>NM</v>
          </cell>
          <cell r="AE9" t="str">
            <v>NM</v>
          </cell>
          <cell r="AF9" t="str">
            <v>NM</v>
          </cell>
          <cell r="AG9" t="str">
            <v>NM</v>
          </cell>
          <cell r="AI9">
            <v>14717.262922820901</v>
          </cell>
          <cell r="AJ9">
            <v>6.4549398784302197</v>
          </cell>
          <cell r="AK9">
            <v>0.28650421120418196</v>
          </cell>
          <cell r="AM9">
            <v>1410.94</v>
          </cell>
          <cell r="AN9" t="str">
            <v/>
          </cell>
          <cell r="AO9">
            <v>67.099999999999994</v>
          </cell>
          <cell r="AP9">
            <v>76.28</v>
          </cell>
          <cell r="AQ9">
            <v>86.25</v>
          </cell>
          <cell r="AR9">
            <v>91</v>
          </cell>
          <cell r="AT9">
            <v>21.027421758569304</v>
          </cell>
          <cell r="AU9">
            <v>18.496853696906136</v>
          </cell>
          <cell r="AV9">
            <v>16.35872463768116</v>
          </cell>
          <cell r="AW9">
            <v>15.504835164835166</v>
          </cell>
        </row>
        <row r="10">
          <cell r="A10" t="str">
            <v>HPQ</v>
          </cell>
          <cell r="B10" t="str">
            <v>HPQ.N</v>
          </cell>
          <cell r="C10" t="str">
            <v>Hewlett-Packard Co.</v>
          </cell>
          <cell r="D10" t="str">
            <v>10/06</v>
          </cell>
          <cell r="E10">
            <v>39.61</v>
          </cell>
          <cell r="F10" t="str">
            <v>NA</v>
          </cell>
          <cell r="G10" t="str">
            <v>Equal-Weight</v>
          </cell>
          <cell r="H10">
            <v>2692</v>
          </cell>
          <cell r="J10">
            <v>106630.12</v>
          </cell>
          <cell r="K10">
            <v>98832.475219963046</v>
          </cell>
          <cell r="L10">
            <v>0.92687202471462149</v>
          </cell>
          <cell r="M10">
            <v>1.2075553926185971</v>
          </cell>
          <cell r="N10">
            <v>1.1243582505492269</v>
          </cell>
          <cell r="O10">
            <v>1.0505043418324924</v>
          </cell>
          <cell r="P10">
            <v>0.9961159059296083</v>
          </cell>
          <cell r="Q10">
            <v>0.95189195845423746</v>
          </cell>
          <cell r="S10">
            <v>29.326467121109218</v>
          </cell>
          <cell r="T10">
            <v>23.983989273292444</v>
          </cell>
          <cell r="U10">
            <v>17.200565993035568</v>
          </cell>
          <cell r="V10">
            <v>14.932767916781</v>
          </cell>
          <cell r="W10">
            <v>13.216567134577078</v>
          </cell>
          <cell r="Y10">
            <v>1.296652374847086</v>
          </cell>
          <cell r="Z10">
            <v>1.0514613072840218</v>
          </cell>
          <cell r="AA10">
            <v>0.9631039451904907</v>
          </cell>
          <cell r="AB10" t="e">
            <v>#DIV/0!</v>
          </cell>
          <cell r="AD10">
            <v>0.89715969167362741</v>
          </cell>
          <cell r="AE10">
            <v>0.64341483424976798</v>
          </cell>
          <cell r="AF10">
            <v>0.55858419995924091</v>
          </cell>
          <cell r="AG10">
            <v>0.49438694957409923</v>
          </cell>
          <cell r="AI10">
            <v>5006</v>
          </cell>
          <cell r="AJ10">
            <v>1.8595839524517088</v>
          </cell>
          <cell r="AK10">
            <v>4.6947335330767705E-2</v>
          </cell>
        </row>
        <row r="11">
          <cell r="A11" t="str">
            <v>IBM</v>
          </cell>
          <cell r="B11" t="str">
            <v>IBM.N</v>
          </cell>
          <cell r="C11" t="str">
            <v>International Business Machines Corp.</v>
          </cell>
          <cell r="D11" t="str">
            <v>12/06</v>
          </cell>
          <cell r="E11">
            <v>94.5</v>
          </cell>
          <cell r="F11">
            <v>105</v>
          </cell>
          <cell r="G11" t="str">
            <v>Overweight</v>
          </cell>
          <cell r="H11">
            <v>1506.4829999999999</v>
          </cell>
          <cell r="J11">
            <v>142362.64350000001</v>
          </cell>
          <cell r="K11">
            <v>138875.5106989762</v>
          </cell>
          <cell r="L11">
            <v>0.97550528203683007</v>
          </cell>
          <cell r="M11">
            <v>1.4422121873374609</v>
          </cell>
          <cell r="N11">
            <v>1.5238629398249928</v>
          </cell>
          <cell r="O11">
            <v>1.5189935109154404</v>
          </cell>
          <cell r="P11">
            <v>1.4830225013581697</v>
          </cell>
          <cell r="Q11">
            <v>1.4336057614126112</v>
          </cell>
          <cell r="S11">
            <v>20.971222682553023</v>
          </cell>
          <cell r="T11">
            <v>18.046063232712818</v>
          </cell>
          <cell r="U11">
            <v>15.743346189582278</v>
          </cell>
          <cell r="V11">
            <v>14.07162677461123</v>
          </cell>
          <cell r="W11">
            <v>12.83963192710946</v>
          </cell>
          <cell r="Y11">
            <v>0.97562880306131639</v>
          </cell>
          <cell r="Z11">
            <v>0.96238224789960691</v>
          </cell>
          <cell r="AA11">
            <v>0.90756377768694763</v>
          </cell>
          <cell r="AB11" t="e">
            <v>#DIV/0!</v>
          </cell>
          <cell r="AD11">
            <v>1.3624799079957586</v>
          </cell>
          <cell r="AE11">
            <v>1.1886244989457966</v>
          </cell>
          <cell r="AF11">
            <v>1.0624094854366104</v>
          </cell>
          <cell r="AG11">
            <v>0.96939372876827234</v>
          </cell>
          <cell r="AI11">
            <v>9694.5261622252583</v>
          </cell>
          <cell r="AJ11">
            <v>6.4352044876877192</v>
          </cell>
          <cell r="AK11">
            <v>6.8097401986113429E-2</v>
          </cell>
          <cell r="AP11" t="str">
            <v>Update above with MS Strategy Estimates (in Usstrategy, data &amp; charts)</v>
          </cell>
        </row>
        <row r="12">
          <cell r="A12" t="str">
            <v>LXK</v>
          </cell>
          <cell r="B12" t="str">
            <v>LXK.N</v>
          </cell>
          <cell r="C12" t="str">
            <v>Lexmark International Inc.</v>
          </cell>
          <cell r="D12" t="str">
            <v>12/06</v>
          </cell>
          <cell r="E12">
            <v>57.81</v>
          </cell>
          <cell r="F12" t="str">
            <v>NA</v>
          </cell>
          <cell r="G12" t="str">
            <v>Underweight</v>
          </cell>
          <cell r="H12">
            <v>97</v>
          </cell>
          <cell r="J12">
            <v>5607.5700000000006</v>
          </cell>
          <cell r="K12">
            <v>5091.6543653368071</v>
          </cell>
          <cell r="L12">
            <v>0.90799657700872327</v>
          </cell>
          <cell r="M12">
            <v>0.95832220819160729</v>
          </cell>
          <cell r="N12">
            <v>0.97515248302996393</v>
          </cell>
          <cell r="O12">
            <v>0.9969415134997679</v>
          </cell>
          <cell r="P12">
            <v>1.0247936425959325</v>
          </cell>
          <cell r="Q12">
            <v>1.0104403596738341</v>
          </cell>
          <cell r="S12">
            <v>14.02186445252466</v>
          </cell>
          <cell r="T12">
            <v>17.097786670853548</v>
          </cell>
          <cell r="U12">
            <v>14.538010599713269</v>
          </cell>
          <cell r="V12">
            <v>15.002028186270248</v>
          </cell>
          <cell r="W12">
            <v>13.13848473689027</v>
          </cell>
          <cell r="Y12">
            <v>0.92436189154231119</v>
          </cell>
          <cell r="Z12">
            <v>0.88870073442192399</v>
          </cell>
          <cell r="AA12">
            <v>0.96757095620692057</v>
          </cell>
          <cell r="AB12" t="e">
            <v>#DIV/0!</v>
          </cell>
          <cell r="AD12">
            <v>2.5305104547564254</v>
          </cell>
          <cell r="AE12">
            <v>2.1516579029873704</v>
          </cell>
          <cell r="AF12">
            <v>2.2203335378269915</v>
          </cell>
          <cell r="AG12">
            <v>1.9445249625809493</v>
          </cell>
          <cell r="AI12">
            <v>401.1</v>
          </cell>
          <cell r="AJ12">
            <v>4.135051546391753</v>
          </cell>
          <cell r="AK12">
            <v>7.152830905365426E-2</v>
          </cell>
        </row>
        <row r="13">
          <cell r="A13" t="str">
            <v>NCR</v>
          </cell>
          <cell r="B13" t="str">
            <v>NCR.N</v>
          </cell>
          <cell r="C13" t="str">
            <v>NCR Corp.</v>
          </cell>
          <cell r="D13" t="str">
            <v>12/06</v>
          </cell>
          <cell r="E13">
            <v>47.79</v>
          </cell>
          <cell r="F13" t="str">
            <v>NA</v>
          </cell>
          <cell r="G13" t="str">
            <v>Equal-Weight</v>
          </cell>
          <cell r="H13">
            <v>178.9</v>
          </cell>
          <cell r="J13">
            <v>8549.6309999999994</v>
          </cell>
          <cell r="K13">
            <v>8482.2377008403364</v>
          </cell>
          <cell r="L13">
            <v>0.99211740259203429</v>
          </cell>
          <cell r="M13">
            <v>1.4174862467981846</v>
          </cell>
          <cell r="N13">
            <v>1.4071396318580518</v>
          </cell>
          <cell r="O13">
            <v>1.3810220939173457</v>
          </cell>
          <cell r="P13">
            <v>1.3367648174348143</v>
          </cell>
          <cell r="Q13">
            <v>1.2887814046738553</v>
          </cell>
          <cell r="S13">
            <v>50.36432320441989</v>
          </cell>
          <cell r="T13">
            <v>28.242072202007126</v>
          </cell>
          <cell r="U13">
            <v>22.492580071301756</v>
          </cell>
          <cell r="V13">
            <v>19.161808647218127</v>
          </cell>
          <cell r="W13">
            <v>16.478679915057771</v>
          </cell>
          <cell r="Y13">
            <v>1.5268581708429156</v>
          </cell>
          <cell r="Z13">
            <v>1.3749592691041266</v>
          </cell>
          <cell r="AA13">
            <v>1.2358601973839067</v>
          </cell>
          <cell r="AB13" t="e">
            <v>#DIV/0!</v>
          </cell>
          <cell r="AD13">
            <v>1.319527483400017</v>
          </cell>
          <cell r="AE13">
            <v>1.0508994299132517</v>
          </cell>
          <cell r="AF13">
            <v>0.89527896397982731</v>
          </cell>
          <cell r="AG13">
            <v>0.76991769168146473</v>
          </cell>
          <cell r="AI13">
            <v>640</v>
          </cell>
          <cell r="AJ13">
            <v>3.5774175517048628</v>
          </cell>
          <cell r="AK13">
            <v>7.4857031841491159E-2</v>
          </cell>
        </row>
        <row r="14">
          <cell r="A14" t="str">
            <v>SUNW</v>
          </cell>
          <cell r="B14" t="str">
            <v>SUNW.O</v>
          </cell>
          <cell r="C14" t="str">
            <v>Sun Microsystems Inc.</v>
          </cell>
          <cell r="D14" t="str">
            <v>06/06</v>
          </cell>
          <cell r="E14">
            <v>6.2</v>
          </cell>
          <cell r="F14" t="str">
            <v>NA</v>
          </cell>
          <cell r="G14" t="str">
            <v>Equal-Weight</v>
          </cell>
          <cell r="H14">
            <v>3600.7530000000002</v>
          </cell>
          <cell r="J14">
            <v>22324.668600000001</v>
          </cell>
          <cell r="K14">
            <v>18230.864680851068</v>
          </cell>
          <cell r="L14">
            <v>0.81662420202067709</v>
          </cell>
          <cell r="M14">
            <v>1.6234896332515349</v>
          </cell>
          <cell r="N14">
            <v>1.5629544623271852</v>
          </cell>
          <cell r="O14">
            <v>1.324915659836349</v>
          </cell>
          <cell r="P14">
            <v>1.286706789042295</v>
          </cell>
          <cell r="Q14">
            <v>1.2608035618397271</v>
          </cell>
          <cell r="S14" t="str">
            <v>-</v>
          </cell>
          <cell r="T14" t="str">
            <v>-</v>
          </cell>
          <cell r="U14" t="str">
            <v>-</v>
          </cell>
          <cell r="V14">
            <v>37.714140836449396</v>
          </cell>
          <cell r="W14">
            <v>22.665253513331692</v>
          </cell>
          <cell r="Y14" t="str">
            <v>-</v>
          </cell>
          <cell r="Z14" t="str">
            <v>-</v>
          </cell>
          <cell r="AA14">
            <v>2.3054450558803068</v>
          </cell>
          <cell r="AB14">
            <v>1.3855147033359734</v>
          </cell>
          <cell r="AD14" t="str">
            <v>NM</v>
          </cell>
          <cell r="AE14" t="str">
            <v>NM</v>
          </cell>
          <cell r="AF14" t="str">
            <v>NM</v>
          </cell>
          <cell r="AG14" t="str">
            <v>NM</v>
          </cell>
          <cell r="AI14">
            <v>4269</v>
          </cell>
          <cell r="AJ14">
            <v>1.1855853483979601</v>
          </cell>
          <cell r="AK14">
            <v>0.19122344328999358</v>
          </cell>
        </row>
        <row r="15">
          <cell r="A15" t="str">
            <v>Systems HW Coverage Universe Average</v>
          </cell>
          <cell r="H15">
            <v>1725.856</v>
          </cell>
          <cell r="J15">
            <v>56140.505516666664</v>
          </cell>
          <cell r="K15">
            <v>53054.402579814683</v>
          </cell>
          <cell r="L15">
            <v>0.94502894285595995</v>
          </cell>
          <cell r="M15">
            <v>1.2735182411982886</v>
          </cell>
          <cell r="N15">
            <v>1.2444299250642097</v>
          </cell>
          <cell r="O15">
            <v>1.1878914054792495</v>
          </cell>
          <cell r="P15">
            <v>1.1601174809112942</v>
          </cell>
          <cell r="Q15">
            <v>1.1197861612542206</v>
          </cell>
          <cell r="S15">
            <v>26.4195579104403</v>
          </cell>
          <cell r="T15">
            <v>20.375994953173645</v>
          </cell>
          <cell r="U15">
            <v>18.070507801926986</v>
          </cell>
          <cell r="V15">
            <v>19.562392877975075</v>
          </cell>
          <cell r="W15">
            <v>15.31931720042259</v>
          </cell>
          <cell r="Y15">
            <v>1.1015924809191644</v>
          </cell>
          <cell r="Z15">
            <v>1.1046403801126925</v>
          </cell>
          <cell r="AA15">
            <v>1.2405351919525585</v>
          </cell>
          <cell r="AB15" t="e">
            <v>#DIV/0!</v>
          </cell>
          <cell r="AD15">
            <v>1.5274193844564572</v>
          </cell>
          <cell r="AE15">
            <v>1.2586491665240467</v>
          </cell>
          <cell r="AF15">
            <v>1.1841515468006674</v>
          </cell>
          <cell r="AG15">
            <v>1.0445558331511964</v>
          </cell>
          <cell r="AI15">
            <v>5787.9815141743602</v>
          </cell>
          <cell r="AJ15">
            <v>3.9412971275107043</v>
          </cell>
        </row>
        <row r="16">
          <cell r="A16" t="str">
            <v>Systems HW Coverage Universe Median</v>
          </cell>
          <cell r="H16">
            <v>1893.2415000000001</v>
          </cell>
          <cell r="J16">
            <v>36846.534299999999</v>
          </cell>
          <cell r="K16">
            <v>33522.268746885835</v>
          </cell>
          <cell r="L16">
            <v>0.90978078084499348</v>
          </cell>
          <cell r="M16">
            <v>1.3125208197083909</v>
          </cell>
          <cell r="N16">
            <v>1.2657489412036393</v>
          </cell>
          <cell r="O16">
            <v>1.1877100008344206</v>
          </cell>
          <cell r="P16">
            <v>1.1557502158191137</v>
          </cell>
          <cell r="Q16">
            <v>1.1356219607567806</v>
          </cell>
          <cell r="S16">
            <v>20.971222682553023</v>
          </cell>
          <cell r="T16">
            <v>18.046063232712818</v>
          </cell>
          <cell r="U16">
            <v>17.200565993035568</v>
          </cell>
          <cell r="V16">
            <v>15.747006546395358</v>
          </cell>
          <cell r="W16">
            <v>13.396926555073177</v>
          </cell>
          <cell r="Y16">
            <v>0.97562880306131639</v>
          </cell>
          <cell r="Z16">
            <v>1.0514613072840218</v>
          </cell>
          <cell r="AA16">
            <v>1.0156190877868494</v>
          </cell>
          <cell r="AB16" t="e">
            <v>#DIV/0!</v>
          </cell>
          <cell r="AD16">
            <v>1.3410036956978879</v>
          </cell>
          <cell r="AE16">
            <v>1.1197619644295242</v>
          </cell>
          <cell r="AF16">
            <v>0.97884422470821886</v>
          </cell>
          <cell r="AG16">
            <v>0.86965571022486854</v>
          </cell>
          <cell r="AI16">
            <v>4637.5</v>
          </cell>
          <cell r="AJ16">
            <v>3.8562345490483079</v>
          </cell>
        </row>
        <row r="18">
          <cell r="A18" t="str">
            <v>PC Hardware</v>
          </cell>
        </row>
        <row r="19">
          <cell r="A19" t="str">
            <v>AAPL</v>
          </cell>
          <cell r="B19" t="str">
            <v>AAPL.O</v>
          </cell>
          <cell r="C19" t="str">
            <v>Apple Computer Inc.</v>
          </cell>
          <cell r="D19" t="str">
            <v>09/06</v>
          </cell>
          <cell r="E19">
            <v>91.48</v>
          </cell>
          <cell r="F19">
            <v>110</v>
          </cell>
          <cell r="G19" t="str">
            <v>Overweight</v>
          </cell>
          <cell r="H19">
            <v>860.22</v>
          </cell>
          <cell r="J19">
            <v>78692.925600000002</v>
          </cell>
          <cell r="K19">
            <v>70917.43758168169</v>
          </cell>
          <cell r="L19">
            <v>0.90119203271407777</v>
          </cell>
          <cell r="M19">
            <v>7.2638981441853625</v>
          </cell>
          <cell r="N19">
            <v>4.3804130328329238</v>
          </cell>
          <cell r="O19">
            <v>3.4292298492402917</v>
          </cell>
          <cell r="P19">
            <v>2.7583232838003764</v>
          </cell>
          <cell r="Q19">
            <v>2.5162780570668533</v>
          </cell>
          <cell r="S19">
            <v>140.81208449173138</v>
          </cell>
          <cell r="T19">
            <v>52.914996032464259</v>
          </cell>
          <cell r="U19">
            <v>34.234508859722034</v>
          </cell>
          <cell r="V19">
            <v>25.240200386234221</v>
          </cell>
          <cell r="W19">
            <v>22.538607297114936</v>
          </cell>
          <cell r="Y19">
            <v>2.8607565859330473</v>
          </cell>
          <cell r="Z19">
            <v>2.0927370328653416</v>
          </cell>
          <cell r="AA19">
            <v>1.6278922102621756</v>
          </cell>
          <cell r="AB19" t="e">
            <v>#DIV/0!</v>
          </cell>
          <cell r="AD19">
            <v>1.1813631732083631</v>
          </cell>
          <cell r="AE19">
            <v>0.76430862802934596</v>
          </cell>
          <cell r="AF19">
            <v>0.56350459144706067</v>
          </cell>
          <cell r="AG19">
            <v>0.5031896935205511</v>
          </cell>
          <cell r="AI19">
            <v>11869</v>
          </cell>
          <cell r="AJ19">
            <v>13.797633163609309</v>
          </cell>
          <cell r="AK19">
            <v>0.15082677266735142</v>
          </cell>
        </row>
        <row r="20">
          <cell r="A20" t="str">
            <v>DELL</v>
          </cell>
          <cell r="B20" t="str">
            <v>DELL.O</v>
          </cell>
          <cell r="C20" t="str">
            <v>Dell Computer Corp.</v>
          </cell>
          <cell r="D20" t="str">
            <v>01/07</v>
          </cell>
          <cell r="E20">
            <v>22.53</v>
          </cell>
          <cell r="F20">
            <v>30</v>
          </cell>
          <cell r="G20" t="str">
            <v>Overweight</v>
          </cell>
          <cell r="H20">
            <v>2280</v>
          </cell>
          <cell r="J20">
            <v>51368.4</v>
          </cell>
          <cell r="K20">
            <v>48813.672812920595</v>
          </cell>
          <cell r="L20">
            <v>0.95026656101651197</v>
          </cell>
          <cell r="M20">
            <v>0.9920437789923473</v>
          </cell>
          <cell r="N20">
            <v>0.87311178279583823</v>
          </cell>
          <cell r="O20">
            <v>0.85497131287410255</v>
          </cell>
          <cell r="P20">
            <v>0.83330122910694415</v>
          </cell>
          <cell r="Q20">
            <v>0.77319392147105814</v>
          </cell>
          <cell r="S20">
            <v>17.413912091594721</v>
          </cell>
          <cell r="T20">
            <v>14.510063387002294</v>
          </cell>
          <cell r="U20">
            <v>20.37803615600205</v>
          </cell>
          <cell r="V20">
            <v>16.491984906520468</v>
          </cell>
          <cell r="W20">
            <v>13.577285975569277</v>
          </cell>
          <cell r="Y20">
            <v>0.78446116430219215</v>
          </cell>
          <cell r="Z20">
            <v>1.245698341853783</v>
          </cell>
          <cell r="AA20">
            <v>1.0636672193667784</v>
          </cell>
          <cell r="AB20" t="e">
            <v>#DIV/0!</v>
          </cell>
          <cell r="AD20" t="str">
            <v>NM</v>
          </cell>
          <cell r="AE20" t="str">
            <v>NM</v>
          </cell>
          <cell r="AF20" t="str">
            <v>NM</v>
          </cell>
          <cell r="AG20" t="str">
            <v>NM</v>
          </cell>
          <cell r="AI20">
            <v>14717.262922820901</v>
          </cell>
          <cell r="AJ20">
            <v>6.4549398784302197</v>
          </cell>
          <cell r="AK20">
            <v>0.28650421120418196</v>
          </cell>
        </row>
        <row r="21">
          <cell r="A21" t="str">
            <v>GTW</v>
          </cell>
          <cell r="B21" t="str">
            <v>GTW.N</v>
          </cell>
          <cell r="C21" t="str">
            <v>Gateway Inc.</v>
          </cell>
          <cell r="D21" t="str">
            <v>12/06</v>
          </cell>
          <cell r="E21">
            <v>2.38</v>
          </cell>
          <cell r="F21" t="str">
            <v>NA</v>
          </cell>
          <cell r="G21" t="str">
            <v>Equal-Weight</v>
          </cell>
          <cell r="H21">
            <v>371.64180000000005</v>
          </cell>
          <cell r="J21">
            <v>884.50748400000009</v>
          </cell>
          <cell r="K21">
            <v>744.51986353447387</v>
          </cell>
          <cell r="L21">
            <v>0.84173382023579779</v>
          </cell>
          <cell r="M21">
            <v>0.20399291113666745</v>
          </cell>
          <cell r="N21">
            <v>0.19317801217685038</v>
          </cell>
          <cell r="O21">
            <v>0.18702321416046214</v>
          </cell>
          <cell r="P21">
            <v>0.1804211041082846</v>
          </cell>
          <cell r="Q21">
            <v>0.17106075764098105</v>
          </cell>
          <cell r="S21" t="str">
            <v>-</v>
          </cell>
          <cell r="T21">
            <v>18.925029002114673</v>
          </cell>
          <cell r="U21" t="str">
            <v>-</v>
          </cell>
          <cell r="V21">
            <v>30.668866626854964</v>
          </cell>
          <cell r="W21">
            <v>16.841058248189842</v>
          </cell>
          <cell r="Y21">
            <v>1.0231485479760354</v>
          </cell>
          <cell r="Z21" t="str">
            <v>-</v>
          </cell>
          <cell r="AA21">
            <v>1.9780195210595783</v>
          </cell>
          <cell r="AB21" t="e">
            <v>#DIV/0!</v>
          </cell>
          <cell r="AD21" t="str">
            <v>NM</v>
          </cell>
          <cell r="AE21" t="str">
            <v>NM</v>
          </cell>
          <cell r="AF21" t="str">
            <v>NM</v>
          </cell>
          <cell r="AG21" t="str">
            <v>NM</v>
          </cell>
          <cell r="AI21">
            <v>116.47318669605303</v>
          </cell>
          <cell r="AJ21">
            <v>0.31340173978291197</v>
          </cell>
          <cell r="AK21">
            <v>0.13168140327013109</v>
          </cell>
        </row>
        <row r="22">
          <cell r="A22" t="str">
            <v>HPQ</v>
          </cell>
          <cell r="B22" t="str">
            <v>HPQ.N</v>
          </cell>
          <cell r="C22" t="str">
            <v>Hewlett-Packard Co.</v>
          </cell>
          <cell r="D22" t="str">
            <v>10/06</v>
          </cell>
          <cell r="E22">
            <v>39.61</v>
          </cell>
          <cell r="F22" t="str">
            <v>NA</v>
          </cell>
          <cell r="G22" t="str">
            <v>Equal-Weight</v>
          </cell>
          <cell r="H22">
            <v>2692</v>
          </cell>
          <cell r="J22">
            <v>106630.12</v>
          </cell>
          <cell r="K22">
            <v>98832.475219963046</v>
          </cell>
          <cell r="L22">
            <v>0.92687202471462149</v>
          </cell>
          <cell r="M22">
            <v>1.2075553926185971</v>
          </cell>
          <cell r="N22">
            <v>1.1243582505492269</v>
          </cell>
          <cell r="O22">
            <v>1.0505043418324924</v>
          </cell>
          <cell r="P22">
            <v>0.9961159059296083</v>
          </cell>
          <cell r="Q22">
            <v>0.95189195845423746</v>
          </cell>
          <cell r="S22">
            <v>29.326467121109218</v>
          </cell>
          <cell r="T22">
            <v>23.983989273292444</v>
          </cell>
          <cell r="U22">
            <v>17.200565993035568</v>
          </cell>
          <cell r="V22">
            <v>14.932767916781</v>
          </cell>
          <cell r="W22">
            <v>13.216567134577078</v>
          </cell>
          <cell r="Y22">
            <v>1.296652374847086</v>
          </cell>
          <cell r="Z22">
            <v>1.0514613072840218</v>
          </cell>
          <cell r="AA22">
            <v>0.9631039451904907</v>
          </cell>
          <cell r="AB22" t="e">
            <v>#DIV/0!</v>
          </cell>
          <cell r="AD22">
            <v>0.89715969167362741</v>
          </cell>
          <cell r="AE22">
            <v>0.64341483424976798</v>
          </cell>
          <cell r="AF22">
            <v>0.55858419995924091</v>
          </cell>
          <cell r="AG22">
            <v>0.49438694957409923</v>
          </cell>
          <cell r="AI22">
            <v>5006</v>
          </cell>
          <cell r="AJ22">
            <v>1.8595839524517088</v>
          </cell>
          <cell r="AK22">
            <v>4.6947335330767705E-2</v>
          </cell>
        </row>
        <row r="23">
          <cell r="A23" t="str">
            <v>PC HW Coverage Universe Average</v>
          </cell>
          <cell r="H23">
            <v>1550.9654500000001</v>
          </cell>
          <cell r="J23">
            <v>59393.988271000002</v>
          </cell>
          <cell r="K23">
            <v>54827.026369524952</v>
          </cell>
          <cell r="L23">
            <v>0.92310733738510475</v>
          </cell>
          <cell r="M23">
            <v>2.4168725567332436</v>
          </cell>
          <cell r="N23">
            <v>1.6427652695887098</v>
          </cell>
          <cell r="O23">
            <v>1.3804321795268371</v>
          </cell>
          <cell r="P23">
            <v>1.1920403807363034</v>
          </cell>
          <cell r="Q23">
            <v>1.1031061736582826</v>
          </cell>
          <cell r="S23">
            <v>62.517487901478432</v>
          </cell>
          <cell r="T23">
            <v>27.583519423718414</v>
          </cell>
          <cell r="U23">
            <v>23.937703669586551</v>
          </cell>
          <cell r="V23">
            <v>21.833454959097665</v>
          </cell>
          <cell r="W23">
            <v>16.543379663862783</v>
          </cell>
          <cell r="Y23">
            <v>1.4912546682645902</v>
          </cell>
          <cell r="Z23">
            <v>1.463298894001049</v>
          </cell>
          <cell r="AA23">
            <v>1.4081707239697556</v>
          </cell>
          <cell r="AB23" t="e">
            <v>#DIV/0!</v>
          </cell>
          <cell r="AD23">
            <v>1.0392614324409952</v>
          </cell>
          <cell r="AE23">
            <v>0.70386173113955697</v>
          </cell>
          <cell r="AF23">
            <v>0.56104439570315079</v>
          </cell>
          <cell r="AG23">
            <v>0.49878832154732516</v>
          </cell>
          <cell r="AI23">
            <v>7927.1840273792386</v>
          </cell>
          <cell r="AJ23">
            <v>5.606389683568537</v>
          </cell>
        </row>
        <row r="24">
          <cell r="A24" t="str">
            <v>PC HW Coverage Universe Median</v>
          </cell>
          <cell r="H24">
            <v>1570.1100000000001</v>
          </cell>
          <cell r="J24">
            <v>65030.662800000006</v>
          </cell>
          <cell r="K24">
            <v>59865.555197301146</v>
          </cell>
          <cell r="L24">
            <v>0.92057427403771042</v>
          </cell>
          <cell r="M24">
            <v>1.0997995858054721</v>
          </cell>
          <cell r="N24">
            <v>0.99873501667253262</v>
          </cell>
          <cell r="O24">
            <v>0.95273782735329748</v>
          </cell>
          <cell r="P24">
            <v>0.91470856751827623</v>
          </cell>
          <cell r="Q24">
            <v>0.86254293996264786</v>
          </cell>
          <cell r="S24">
            <v>29.326467121109218</v>
          </cell>
          <cell r="T24">
            <v>21.45450913770356</v>
          </cell>
          <cell r="U24">
            <v>20.37803615600205</v>
          </cell>
          <cell r="V24">
            <v>20.866092646377346</v>
          </cell>
          <cell r="W24">
            <v>15.20917211187956</v>
          </cell>
          <cell r="Y24">
            <v>1.1599004614115607</v>
          </cell>
          <cell r="Z24">
            <v>1.245698341853783</v>
          </cell>
          <cell r="AA24">
            <v>1.345779714814477</v>
          </cell>
          <cell r="AB24" t="e">
            <v>#DIV/0!</v>
          </cell>
          <cell r="AD24">
            <v>1.0392614324409952</v>
          </cell>
          <cell r="AE24">
            <v>0.70386173113955697</v>
          </cell>
          <cell r="AF24">
            <v>0.56104439570315079</v>
          </cell>
          <cell r="AG24">
            <v>0.49878832154732516</v>
          </cell>
          <cell r="AI24">
            <v>8437.5</v>
          </cell>
          <cell r="AJ24">
            <v>4.157261915440964</v>
          </cell>
        </row>
        <row r="26">
          <cell r="A26" t="str">
            <v>Storage Hardware</v>
          </cell>
        </row>
        <row r="27">
          <cell r="A27" t="str">
            <v>EMC</v>
          </cell>
          <cell r="B27" t="str">
            <v>EMC.N</v>
          </cell>
          <cell r="C27" t="str">
            <v>EMC</v>
          </cell>
          <cell r="D27" t="str">
            <v>12/06</v>
          </cell>
          <cell r="E27">
            <v>13.02</v>
          </cell>
          <cell r="F27">
            <v>17</v>
          </cell>
          <cell r="G27" t="str">
            <v>Overweight</v>
          </cell>
          <cell r="H27">
            <v>2122.3389999999999</v>
          </cell>
          <cell r="J27">
            <v>27632.853779999998</v>
          </cell>
          <cell r="K27">
            <v>21686.230647902648</v>
          </cell>
          <cell r="L27">
            <v>0.78479880581855166</v>
          </cell>
          <cell r="M27">
            <v>2.6351806509830835</v>
          </cell>
          <cell r="N27">
            <v>2.2440437776241748</v>
          </cell>
          <cell r="O27">
            <v>1.9440659355018923</v>
          </cell>
          <cell r="P27">
            <v>1.7033062292223673</v>
          </cell>
          <cell r="Q27">
            <v>1.4629567942641639</v>
          </cell>
          <cell r="S27">
            <v>35.753478333088658</v>
          </cell>
          <cell r="T27">
            <v>24.506630926593203</v>
          </cell>
          <cell r="U27">
            <v>22.767641034087312</v>
          </cell>
          <cell r="V27">
            <v>18.455892694747771</v>
          </cell>
          <cell r="W27">
            <v>14.417107376572412</v>
          </cell>
          <cell r="Y27">
            <v>1.3249080804857254</v>
          </cell>
          <cell r="Z27">
            <v>1.3917735971692846</v>
          </cell>
          <cell r="AA27">
            <v>1.1903314352290295</v>
          </cell>
          <cell r="AB27" t="e">
            <v>#DIV/0!</v>
          </cell>
          <cell r="AD27">
            <v>1.6088582191089347</v>
          </cell>
          <cell r="AE27">
            <v>1.494693681768575</v>
          </cell>
          <cell r="AF27">
            <v>1.211627772984349</v>
          </cell>
          <cell r="AG27">
            <v>0.94648186313544191</v>
          </cell>
          <cell r="AI27">
            <v>5596.3209999999999</v>
          </cell>
          <cell r="AJ27">
            <v>2.6368647986961555</v>
          </cell>
          <cell r="AK27">
            <v>0.20252417808726234</v>
          </cell>
        </row>
        <row r="28">
          <cell r="A28" t="str">
            <v>ISLN</v>
          </cell>
          <cell r="B28" t="str">
            <v>ISLN.O</v>
          </cell>
          <cell r="C28" t="str">
            <v>Isilon Systems</v>
          </cell>
          <cell r="D28" t="str">
            <v>12/06</v>
          </cell>
          <cell r="E28">
            <v>18.04</v>
          </cell>
          <cell r="F28">
            <v>25</v>
          </cell>
          <cell r="G28" t="str">
            <v>Overweight</v>
          </cell>
          <cell r="H28">
            <v>60.493000000000002</v>
          </cell>
          <cell r="J28">
            <v>1091.2937199999999</v>
          </cell>
          <cell r="K28">
            <v>794.01842153999996</v>
          </cell>
          <cell r="L28">
            <v>13.125790116873025</v>
          </cell>
          <cell r="M28" t="str">
            <v>NA</v>
          </cell>
          <cell r="N28">
            <v>37.661548239814067</v>
          </cell>
          <cell r="O28">
            <v>12.749374244936222</v>
          </cell>
          <cell r="P28">
            <v>6.1333211112241059</v>
          </cell>
          <cell r="Q28">
            <v>3.0900436646113558</v>
          </cell>
          <cell r="S28" t="str">
            <v>NA</v>
          </cell>
          <cell r="T28" t="str">
            <v>-</v>
          </cell>
          <cell r="U28" t="str">
            <v>-</v>
          </cell>
          <cell r="V28" t="str">
            <v>-</v>
          </cell>
          <cell r="W28">
            <v>118.78509149369599</v>
          </cell>
          <cell r="Y28" t="str">
            <v>NM</v>
          </cell>
          <cell r="Z28" t="str">
            <v>NM</v>
          </cell>
          <cell r="AA28" t="str">
            <v>NM</v>
          </cell>
          <cell r="AB28" t="e">
            <v>#DIV/0!</v>
          </cell>
          <cell r="AD28" t="str">
            <v>NM</v>
          </cell>
          <cell r="AE28" t="str">
            <v>NM</v>
          </cell>
          <cell r="AF28" t="str">
            <v>NM</v>
          </cell>
          <cell r="AG28" t="str">
            <v>NM</v>
          </cell>
          <cell r="AI28">
            <v>99.899000000000001</v>
          </cell>
          <cell r="AJ28">
            <v>1.651414213214752</v>
          </cell>
          <cell r="AK28">
            <v>9.1541807827868735E-2</v>
          </cell>
        </row>
        <row r="29">
          <cell r="A29" t="str">
            <v>NTAP</v>
          </cell>
          <cell r="B29" t="str">
            <v>NTAP.O</v>
          </cell>
          <cell r="C29" t="str">
            <v>Network Appliance</v>
          </cell>
          <cell r="D29" t="str">
            <v>04/06</v>
          </cell>
          <cell r="E29">
            <v>36.82</v>
          </cell>
          <cell r="F29" t="str">
            <v>NA</v>
          </cell>
          <cell r="G29" t="str">
            <v>Underweight</v>
          </cell>
          <cell r="H29">
            <v>370.11400000000003</v>
          </cell>
          <cell r="J29">
            <v>13627.597480000002</v>
          </cell>
          <cell r="K29">
            <v>13027.133330646106</v>
          </cell>
          <cell r="L29">
            <v>0.95593763682592303</v>
          </cell>
          <cell r="M29">
            <v>8.7827309096670412</v>
          </cell>
          <cell r="N29">
            <v>6.7838133868872212</v>
          </cell>
          <cell r="O29">
            <v>5.0084156229166608</v>
          </cell>
          <cell r="P29">
            <v>3.8602428716747519</v>
          </cell>
          <cell r="Q29">
            <v>3.0487940368912336</v>
          </cell>
          <cell r="S29">
            <v>64.723288729979686</v>
          </cell>
          <cell r="T29">
            <v>48.722814228517549</v>
          </cell>
          <cell r="U29">
            <v>47.541665299365206</v>
          </cell>
          <cell r="V29">
            <v>40.988219168241251</v>
          </cell>
          <cell r="W29">
            <v>30.749881370753613</v>
          </cell>
          <cell r="Y29">
            <v>2.6341136188295167</v>
          </cell>
          <cell r="Z29">
            <v>2.9061963173985066</v>
          </cell>
          <cell r="AA29">
            <v>2.6435765832069071</v>
          </cell>
          <cell r="AB29" t="e">
            <v>#DIV/0!</v>
          </cell>
          <cell r="AD29">
            <v>5.3970640842299273</v>
          </cell>
          <cell r="AE29">
            <v>5.2662272973038622</v>
          </cell>
          <cell r="AF29">
            <v>4.5402969646195306</v>
          </cell>
          <cell r="AG29">
            <v>3.4061883117434761</v>
          </cell>
          <cell r="AI29">
            <v>1183.998</v>
          </cell>
          <cell r="AJ29">
            <v>3.1990089539979571</v>
          </cell>
          <cell r="AK29">
            <v>8.6882372460563739E-2</v>
          </cell>
        </row>
        <row r="30">
          <cell r="A30" t="str">
            <v>STX</v>
          </cell>
          <cell r="B30" t="str">
            <v>STX.N</v>
          </cell>
          <cell r="C30" t="str">
            <v>Seagate</v>
          </cell>
          <cell r="D30" t="str">
            <v>06/06</v>
          </cell>
          <cell r="E30">
            <v>24.62</v>
          </cell>
          <cell r="F30">
            <v>35</v>
          </cell>
          <cell r="G30" t="str">
            <v>Overweight</v>
          </cell>
          <cell r="H30">
            <v>555</v>
          </cell>
          <cell r="J30">
            <v>13664.1</v>
          </cell>
          <cell r="K30">
            <v>14438.876628511385</v>
          </cell>
          <cell r="L30">
            <v>1.056701621659047</v>
          </cell>
          <cell r="M30">
            <v>1.7909631704062772</v>
          </cell>
          <cell r="N30">
            <v>1.164338932601531</v>
          </cell>
          <cell r="O30">
            <v>1.2568123634499995</v>
          </cell>
          <cell r="P30">
            <v>1.1790788417919027</v>
          </cell>
          <cell r="Q30">
            <v>1.1047986286276783</v>
          </cell>
          <cell r="S30">
            <v>159.83255805802492</v>
          </cell>
          <cell r="T30">
            <v>14.448151761244826</v>
          </cell>
          <cell r="U30">
            <v>21.181740747183543</v>
          </cell>
          <cell r="V30">
            <v>9.9681547663605539</v>
          </cell>
          <cell r="W30">
            <v>8.3562417978968888</v>
          </cell>
          <cell r="Y30">
            <v>0.78111402068674451</v>
          </cell>
          <cell r="Z30">
            <v>1.2948283693456706</v>
          </cell>
          <cell r="AA30">
            <v>0.64290620702426071</v>
          </cell>
          <cell r="AB30" t="e">
            <v>#DIV/0!</v>
          </cell>
          <cell r="AD30">
            <v>0.70850968098780209</v>
          </cell>
          <cell r="AE30">
            <v>1.0387119838960168</v>
          </cell>
          <cell r="AF30">
            <v>0.48881921163753472</v>
          </cell>
          <cell r="AG30">
            <v>0.40977408794706383</v>
          </cell>
          <cell r="AI30">
            <v>-508</v>
          </cell>
          <cell r="AJ30">
            <v>-0.91531531531531529</v>
          </cell>
          <cell r="AK30">
            <v>-3.7177713863335307E-2</v>
          </cell>
        </row>
        <row r="31">
          <cell r="A31" t="str">
            <v>Storage HW Coverage Universe Average</v>
          </cell>
          <cell r="H31">
            <v>776.98649999999998</v>
          </cell>
          <cell r="J31">
            <v>14003.961245</v>
          </cell>
          <cell r="K31">
            <v>12486.564757150034</v>
          </cell>
          <cell r="L31">
            <v>0.89164519514849838</v>
          </cell>
          <cell r="M31">
            <v>4.4029582436854673</v>
          </cell>
          <cell r="N31">
            <v>11.96343608423175</v>
          </cell>
          <cell r="O31">
            <v>5.2396670417011935</v>
          </cell>
          <cell r="P31">
            <v>3.2189872634782817</v>
          </cell>
          <cell r="Q31">
            <v>2.1766482810986081</v>
          </cell>
          <cell r="S31">
            <v>86.769775040364422</v>
          </cell>
          <cell r="T31">
            <v>29.225865638785194</v>
          </cell>
          <cell r="U31">
            <v>30.497015693545354</v>
          </cell>
          <cell r="V31">
            <v>23.137422209783193</v>
          </cell>
          <cell r="W31">
            <v>43.077080509729733</v>
          </cell>
          <cell r="Y31">
            <v>1.5800452400006622</v>
          </cell>
          <cell r="Z31">
            <v>1.8642660946378207</v>
          </cell>
          <cell r="AA31">
            <v>1.4922714084867323</v>
          </cell>
          <cell r="AB31" t="e">
            <v>#DIV/0!</v>
          </cell>
          <cell r="AD31">
            <v>2.5714773281088878</v>
          </cell>
          <cell r="AE31">
            <v>2.5998776543228179</v>
          </cell>
          <cell r="AF31">
            <v>2.0802479830804712</v>
          </cell>
          <cell r="AG31">
            <v>1.5874814209419938</v>
          </cell>
          <cell r="AI31">
            <v>1593.0545000000002</v>
          </cell>
          <cell r="AJ31">
            <v>1.6429931626483874</v>
          </cell>
        </row>
        <row r="32">
          <cell r="A32" t="str">
            <v>Storage HW Coverage Universe Median</v>
          </cell>
          <cell r="H32">
            <v>462.55700000000002</v>
          </cell>
          <cell r="J32">
            <v>13645.848740000001</v>
          </cell>
          <cell r="K32">
            <v>13733.004979578745</v>
          </cell>
          <cell r="L32">
            <v>1.0063870149258847</v>
          </cell>
          <cell r="M32">
            <v>2.6351806509830835</v>
          </cell>
          <cell r="N32">
            <v>4.5139285822556978</v>
          </cell>
          <cell r="O32">
            <v>3.4762407792092764</v>
          </cell>
          <cell r="P32">
            <v>2.7817745504485596</v>
          </cell>
          <cell r="Q32">
            <v>2.255875415577699</v>
          </cell>
          <cell r="S32">
            <v>64.723288729979686</v>
          </cell>
          <cell r="T32">
            <v>24.506630926593203</v>
          </cell>
          <cell r="U32">
            <v>22.767641034087312</v>
          </cell>
          <cell r="V32">
            <v>18.455892694747771</v>
          </cell>
          <cell r="W32">
            <v>22.583494373663015</v>
          </cell>
          <cell r="Y32">
            <v>1.3249080804857254</v>
          </cell>
          <cell r="Z32">
            <v>1.3917735971692846</v>
          </cell>
          <cell r="AA32">
            <v>1.1903314352290295</v>
          </cell>
          <cell r="AB32" t="e">
            <v>#DIV/0!</v>
          </cell>
          <cell r="AD32">
            <v>1.6088582191089347</v>
          </cell>
          <cell r="AE32">
            <v>1.494693681768575</v>
          </cell>
          <cell r="AF32">
            <v>1.211627772984349</v>
          </cell>
          <cell r="AG32">
            <v>0.94648186313544191</v>
          </cell>
          <cell r="AI32">
            <v>641.94850000000008</v>
          </cell>
          <cell r="AJ32">
            <v>2.1441395059554536</v>
          </cell>
        </row>
        <row r="34">
          <cell r="A34" t="str">
            <v>Notes</v>
          </cell>
        </row>
        <row r="35">
          <cell r="A35" t="str">
            <v>(1) Source: US Hardware Coverage Universe sources are Company Data, Morgan Stanley Research Estimates.</v>
          </cell>
        </row>
        <row r="36">
          <cell r="A36" t="str">
            <v>(2) Source: US Hardware Companies that are not covered use Factset and First Call Consensus Estimates.</v>
          </cell>
        </row>
        <row r="37">
          <cell r="A37" t="str">
            <v>(3) PEG Ratio uses a trailing two year earnings growth rate.</v>
          </cell>
        </row>
        <row r="40">
          <cell r="A40" t="str">
            <v>Comparables - EV/NOPAT (Net Operating Profit After Taxes)</v>
          </cell>
        </row>
        <row r="42">
          <cell r="N42" t="str">
            <v>Operating Income</v>
          </cell>
          <cell r="T42" t="str">
            <v>Tax Rate</v>
          </cell>
          <cell r="Z42" t="str">
            <v>NOPAT</v>
          </cell>
          <cell r="AE42" t="str">
            <v>EV/NOPAT</v>
          </cell>
          <cell r="AI42" t="str">
            <v>Premium/Discount to Universe Median</v>
          </cell>
        </row>
        <row r="43">
          <cell r="F43" t="str">
            <v>Price</v>
          </cell>
          <cell r="H43" t="str">
            <v>Shares</v>
          </cell>
          <cell r="J43" t="str">
            <v>Market</v>
          </cell>
          <cell r="K43" t="str">
            <v>Enterprise</v>
          </cell>
          <cell r="L43" t="str">
            <v>EV as</v>
          </cell>
        </row>
        <row r="44">
          <cell r="A44" t="str">
            <v>Ticker</v>
          </cell>
          <cell r="C44" t="str">
            <v>Company</v>
          </cell>
          <cell r="D44" t="str">
            <v>FY</v>
          </cell>
          <cell r="E44" t="str">
            <v>Price</v>
          </cell>
          <cell r="F44" t="str">
            <v>Target</v>
          </cell>
          <cell r="G44" t="str">
            <v>Rating</v>
          </cell>
          <cell r="H44" t="str">
            <v>Out.</v>
          </cell>
          <cell r="J44" t="str">
            <v>Cap.</v>
          </cell>
          <cell r="K44" t="str">
            <v>Value</v>
          </cell>
          <cell r="L44" t="str">
            <v>% of MC</v>
          </cell>
          <cell r="M44">
            <v>2004</v>
          </cell>
          <cell r="N44">
            <v>2005</v>
          </cell>
          <cell r="O44" t="str">
            <v>2006E</v>
          </cell>
          <cell r="P44" t="str">
            <v>2007E</v>
          </cell>
          <cell r="Q44" t="str">
            <v>2008E</v>
          </cell>
          <cell r="S44">
            <v>2004</v>
          </cell>
          <cell r="T44">
            <v>2005</v>
          </cell>
          <cell r="U44" t="str">
            <v>2006E</v>
          </cell>
          <cell r="V44" t="str">
            <v>2007E</v>
          </cell>
          <cell r="W44" t="str">
            <v>2008E</v>
          </cell>
          <cell r="Y44">
            <v>2005</v>
          </cell>
          <cell r="Z44" t="str">
            <v>2006E</v>
          </cell>
          <cell r="AA44" t="str">
            <v>2007E</v>
          </cell>
          <cell r="AB44" t="str">
            <v>2008E</v>
          </cell>
          <cell r="AD44">
            <v>2005</v>
          </cell>
          <cell r="AE44" t="str">
            <v>2006E</v>
          </cell>
          <cell r="AF44" t="str">
            <v>2007E</v>
          </cell>
          <cell r="AI44" t="str">
            <v>2006E</v>
          </cell>
          <cell r="AJ44" t="str">
            <v>2007E</v>
          </cell>
        </row>
        <row r="45">
          <cell r="A45" t="str">
            <v>Systems Hardware</v>
          </cell>
        </row>
        <row r="46">
          <cell r="A46" t="str">
            <v>DELL</v>
          </cell>
          <cell r="C46" t="str">
            <v>Dell Computer Corp.</v>
          </cell>
          <cell r="D46" t="str">
            <v>01/07</v>
          </cell>
          <cell r="E46">
            <v>22.53</v>
          </cell>
          <cell r="F46">
            <v>30</v>
          </cell>
          <cell r="G46" t="str">
            <v>Overweight</v>
          </cell>
          <cell r="H46">
            <v>2280</v>
          </cell>
          <cell r="J46">
            <v>51368.4</v>
          </cell>
          <cell r="K46">
            <v>48813.672812920595</v>
          </cell>
          <cell r="L46">
            <v>0.95026656101651197</v>
          </cell>
          <cell r="M46">
            <v>3322.4607828315734</v>
          </cell>
          <cell r="N46">
            <v>3805.3174563979092</v>
          </cell>
          <cell r="O46">
            <v>2511.0988177792715</v>
          </cell>
          <cell r="P46">
            <v>3080.6850674270559</v>
          </cell>
          <cell r="Q46">
            <v>3522.9999906512571</v>
          </cell>
          <cell r="S46">
            <v>0.25242689767642579</v>
          </cell>
          <cell r="T46">
            <v>0.2412008376541237</v>
          </cell>
          <cell r="U46">
            <v>0.2420241931575832</v>
          </cell>
          <cell r="V46">
            <v>0.2273355210448286</v>
          </cell>
          <cell r="W46">
            <v>0.22000000000000369</v>
          </cell>
          <cell r="Y46">
            <v>2887.471698374874</v>
          </cell>
          <cell r="Z46">
            <v>1903.3521524672824</v>
          </cell>
          <cell r="AA46">
            <v>2380.3359224485034</v>
          </cell>
          <cell r="AB46">
            <v>2747.9399927079676</v>
          </cell>
          <cell r="AD46">
            <v>16.905333770160897</v>
          </cell>
          <cell r="AE46">
            <v>25.646159461161339</v>
          </cell>
          <cell r="AF46">
            <v>20.507052115026273</v>
          </cell>
          <cell r="AI46">
            <v>9.3189358398468203E-2</v>
          </cell>
          <cell r="AJ46">
            <v>2.3081665233100734E-2</v>
          </cell>
        </row>
        <row r="47">
          <cell r="A47" t="str">
            <v>HPQ</v>
          </cell>
          <cell r="C47" t="str">
            <v>Hewlett-Packard Co.</v>
          </cell>
          <cell r="D47" t="str">
            <v>10/06</v>
          </cell>
          <cell r="E47">
            <v>39.61</v>
          </cell>
          <cell r="F47" t="str">
            <v>NA</v>
          </cell>
          <cell r="G47" t="str">
            <v>Equal-Weight</v>
          </cell>
          <cell r="H47">
            <v>2692</v>
          </cell>
          <cell r="J47">
            <v>106630.12</v>
          </cell>
          <cell r="K47">
            <v>98832.475219963046</v>
          </cell>
          <cell r="L47">
            <v>0.92687202471462149</v>
          </cell>
          <cell r="M47">
            <v>4073.7505392869607</v>
          </cell>
          <cell r="N47">
            <v>4802.6155568817785</v>
          </cell>
          <cell r="O47">
            <v>6530.253571044087</v>
          </cell>
          <cell r="P47">
            <v>7241.8478541798686</v>
          </cell>
          <cell r="Q47">
            <v>7859.5563377631142</v>
          </cell>
          <cell r="S47">
            <v>0.20131712423207002</v>
          </cell>
          <cell r="T47">
            <v>0.20149632478113147</v>
          </cell>
          <cell r="U47">
            <v>0.22138305568409536</v>
          </cell>
          <cell r="V47">
            <v>0.21436276858421355</v>
          </cell>
          <cell r="W47">
            <v>0.22052623857939779</v>
          </cell>
          <cell r="Y47">
            <v>3834.9061728334132</v>
          </cell>
          <cell r="Z47">
            <v>5084.5660810943718</v>
          </cell>
          <cell r="AA47">
            <v>5689.4652984922259</v>
          </cell>
          <cell r="AB47">
            <v>6126.3179416933481</v>
          </cell>
          <cell r="AD47">
            <v>25.771810512626143</v>
          </cell>
          <cell r="AE47">
            <v>19.437740338835546</v>
          </cell>
          <cell r="AF47">
            <v>17.371135956511555</v>
          </cell>
          <cell r="AI47">
            <v>-0.17144978678357536</v>
          </cell>
          <cell r="AJ47">
            <v>-0.13336687293264504</v>
          </cell>
        </row>
        <row r="48">
          <cell r="A48" t="str">
            <v>IBM</v>
          </cell>
          <cell r="C48" t="str">
            <v>International Business Machines Corp.</v>
          </cell>
          <cell r="D48" t="str">
            <v>12/06</v>
          </cell>
          <cell r="E48">
            <v>94.5</v>
          </cell>
          <cell r="F48">
            <v>105</v>
          </cell>
          <cell r="G48" t="str">
            <v>Overweight</v>
          </cell>
          <cell r="H48">
            <v>1506.4829999999999</v>
          </cell>
          <cell r="J48">
            <v>142362.64350000001</v>
          </cell>
          <cell r="K48">
            <v>138875.5106989762</v>
          </cell>
          <cell r="L48">
            <v>0.97550528203683007</v>
          </cell>
          <cell r="M48">
            <v>7692.9420111598247</v>
          </cell>
          <cell r="N48">
            <v>8523.2197469629536</v>
          </cell>
          <cell r="O48">
            <v>9325.0895160487671</v>
          </cell>
          <cell r="P48">
            <v>10131.562668586192</v>
          </cell>
          <cell r="Q48">
            <v>10837.549582862464</v>
          </cell>
          <cell r="S48">
            <v>0.2999697342824495</v>
          </cell>
          <cell r="T48">
            <v>0.3001742120901898</v>
          </cell>
          <cell r="U48">
            <v>0.29994992148033772</v>
          </cell>
          <cell r="V48">
            <v>0.2999999999999986</v>
          </cell>
          <cell r="W48">
            <v>0.30002441981665878</v>
          </cell>
          <cell r="Y48">
            <v>5964.7689749468018</v>
          </cell>
          <cell r="Z48">
            <v>6528.0296479128192</v>
          </cell>
          <cell r="AA48">
            <v>7092.0938680103482</v>
          </cell>
          <cell r="AB48">
            <v>7586.0200570298803</v>
          </cell>
          <cell r="AD48">
            <v>23.282630271562997</v>
          </cell>
          <cell r="AE48">
            <v>21.273725486736769</v>
          </cell>
          <cell r="AF48">
            <v>19.581736125263248</v>
          </cell>
          <cell r="AI48">
            <v>-9.3189358398468314E-2</v>
          </cell>
          <cell r="AJ48">
            <v>-2.3081665233100512E-2</v>
          </cell>
        </row>
        <row r="49">
          <cell r="A49" t="str">
            <v>LXK</v>
          </cell>
          <cell r="C49" t="str">
            <v>Lexmark International Inc.</v>
          </cell>
          <cell r="D49" t="str">
            <v>12/06</v>
          </cell>
          <cell r="E49">
            <v>57.81</v>
          </cell>
          <cell r="F49" t="str">
            <v>NA</v>
          </cell>
          <cell r="G49" t="str">
            <v>Underweight</v>
          </cell>
          <cell r="H49">
            <v>97</v>
          </cell>
          <cell r="J49">
            <v>5607.5700000000006</v>
          </cell>
          <cell r="K49">
            <v>5091.6543653368071</v>
          </cell>
          <cell r="L49">
            <v>0.90799657700872327</v>
          </cell>
          <cell r="M49">
            <v>548.00880624804961</v>
          </cell>
          <cell r="N49">
            <v>413.59787592009855</v>
          </cell>
          <cell r="O49">
            <v>411.56490834571332</v>
          </cell>
          <cell r="P49">
            <v>371.08341682330524</v>
          </cell>
          <cell r="Q49">
            <v>400.2691287235732</v>
          </cell>
          <cell r="S49">
            <v>0.26514992613303129</v>
          </cell>
          <cell r="T49">
            <v>0.27705171275774199</v>
          </cell>
          <cell r="U49">
            <v>0.29487755334003224</v>
          </cell>
          <cell r="V49">
            <v>0.27000000000000057</v>
          </cell>
          <cell r="W49">
            <v>0.27000000000000307</v>
          </cell>
          <cell r="Y49">
            <v>299.00987600347122</v>
          </cell>
          <cell r="Z49">
            <v>290.20365513211476</v>
          </cell>
          <cell r="AA49">
            <v>270.89089428101261</v>
          </cell>
          <cell r="AB49">
            <v>292.19646396820718</v>
          </cell>
          <cell r="AD49">
            <v>17.028381916314022</v>
          </cell>
          <cell r="AE49">
            <v>17.545107634908454</v>
          </cell>
          <cell r="AF49">
            <v>18.795959823052986</v>
          </cell>
          <cell r="AI49">
            <v>-0.2521248654215027</v>
          </cell>
          <cell r="AJ49">
            <v>-6.2283463875672185E-2</v>
          </cell>
        </row>
        <row r="50">
          <cell r="A50" t="str">
            <v>NCR</v>
          </cell>
          <cell r="C50" t="str">
            <v>NCR Corp.</v>
          </cell>
          <cell r="D50" t="str">
            <v>12/06</v>
          </cell>
          <cell r="E50">
            <v>47.79</v>
          </cell>
          <cell r="F50" t="str">
            <v>NA</v>
          </cell>
          <cell r="G50" t="str">
            <v>Equal-Weight</v>
          </cell>
          <cell r="H50">
            <v>178.9</v>
          </cell>
          <cell r="J50">
            <v>8549.6309999999994</v>
          </cell>
          <cell r="K50">
            <v>8482.2377008403364</v>
          </cell>
          <cell r="L50">
            <v>0.99211740259203429</v>
          </cell>
          <cell r="M50">
            <v>181</v>
          </cell>
          <cell r="N50">
            <v>319.98675364046926</v>
          </cell>
          <cell r="O50">
            <v>388.7139880033331</v>
          </cell>
          <cell r="P50">
            <v>455.15164323794193</v>
          </cell>
          <cell r="Q50">
            <v>521.0375530524401</v>
          </cell>
          <cell r="S50">
            <v>0.19555555555555557</v>
          </cell>
          <cell r="T50">
            <v>0.22249806522771273</v>
          </cell>
          <cell r="U50">
            <v>0.20161499566015573</v>
          </cell>
          <cell r="V50">
            <v>0.23000000000000204</v>
          </cell>
          <cell r="W50">
            <v>0.22999999999999587</v>
          </cell>
          <cell r="Y50">
            <v>248.79032005696808</v>
          </cell>
          <cell r="Z50">
            <v>310.34341899899925</v>
          </cell>
          <cell r="AA50">
            <v>350.46676529321439</v>
          </cell>
          <cell r="AB50">
            <v>401.19891585038101</v>
          </cell>
          <cell r="AD50">
            <v>34.093921736577499</v>
          </cell>
          <cell r="AE50">
            <v>27.331778866777544</v>
          </cell>
          <cell r="AF50">
            <v>24.202687789079686</v>
          </cell>
          <cell r="AI50">
            <v>0.16504031913667072</v>
          </cell>
          <cell r="AJ50">
            <v>0.20745419612138893</v>
          </cell>
        </row>
        <row r="51">
          <cell r="A51" t="str">
            <v>SUNW</v>
          </cell>
          <cell r="C51" t="str">
            <v>Sun Microsystems Inc.</v>
          </cell>
          <cell r="D51" t="str">
            <v>06/06</v>
          </cell>
          <cell r="E51">
            <v>6.2</v>
          </cell>
          <cell r="F51" t="str">
            <v>NA</v>
          </cell>
          <cell r="G51" t="str">
            <v>Equal-Weight</v>
          </cell>
          <cell r="H51">
            <v>3600.7530000000002</v>
          </cell>
          <cell r="J51">
            <v>22324.668600000001</v>
          </cell>
          <cell r="K51">
            <v>18230.864680851068</v>
          </cell>
          <cell r="L51">
            <v>0.81662420202067709</v>
          </cell>
          <cell r="M51">
            <v>-396.37013613533213</v>
          </cell>
          <cell r="N51">
            <v>-504.23794865351488</v>
          </cell>
          <cell r="O51">
            <v>-95.589857347190872</v>
          </cell>
          <cell r="P51">
            <v>601.80280185687423</v>
          </cell>
          <cell r="Q51">
            <v>1026.5506455206576</v>
          </cell>
          <cell r="S51">
            <v>-0.98811187983679127</v>
          </cell>
          <cell r="T51">
            <v>-1.17495863633225</v>
          </cell>
          <cell r="U51">
            <v>5.3828166953726413</v>
          </cell>
          <cell r="V51">
            <v>0.31840799507911688</v>
          </cell>
          <cell r="W51">
            <v>0.30000000000000149</v>
          </cell>
          <cell r="Y51">
            <v>-1096.6966811904199</v>
          </cell>
          <cell r="Z51">
            <v>418.95282268955731</v>
          </cell>
          <cell r="AA51">
            <v>410.18397828463185</v>
          </cell>
          <cell r="AB51">
            <v>718.58545186445872</v>
          </cell>
          <cell r="AD51">
            <v>-16.623433802190593</v>
          </cell>
          <cell r="AE51">
            <v>43.515316507033248</v>
          </cell>
          <cell r="AF51">
            <v>44.445579656942229</v>
          </cell>
          <cell r="AI51">
            <v>0.85487737471456104</v>
          </cell>
          <cell r="AJ51">
            <v>1.2173571019676821</v>
          </cell>
        </row>
        <row r="52">
          <cell r="A52" t="str">
            <v>Systems HW Coverage Universe Average</v>
          </cell>
          <cell r="H52">
            <v>1725.856</v>
          </cell>
          <cell r="J52">
            <v>56140.505516666664</v>
          </cell>
          <cell r="K52">
            <v>53054.402579814683</v>
          </cell>
          <cell r="L52">
            <v>0.94502894285595995</v>
          </cell>
          <cell r="M52">
            <v>2570.2986672318461</v>
          </cell>
          <cell r="N52">
            <v>2893.4165735249499</v>
          </cell>
          <cell r="O52">
            <v>3178.521823978997</v>
          </cell>
          <cell r="P52">
            <v>3647.0222420185396</v>
          </cell>
          <cell r="Q52">
            <v>4027.9938730955837</v>
          </cell>
          <cell r="S52">
            <v>3.771789300712345E-2</v>
          </cell>
          <cell r="T52">
            <v>1.1243752696441586E-2</v>
          </cell>
          <cell r="U52">
            <v>1.1071110691158077</v>
          </cell>
          <cell r="V52">
            <v>0.26001771411802665</v>
          </cell>
          <cell r="W52">
            <v>0.25675844306601014</v>
          </cell>
          <cell r="Y52">
            <v>2023.0417268375179</v>
          </cell>
          <cell r="Z52">
            <v>2422.5746297158571</v>
          </cell>
          <cell r="AA52">
            <v>2698.9061211349895</v>
          </cell>
          <cell r="AB52">
            <v>2978.7098038523745</v>
          </cell>
          <cell r="AD52">
            <v>16.743107400841826</v>
          </cell>
          <cell r="AE52">
            <v>25.791638049242149</v>
          </cell>
          <cell r="AF52">
            <v>24.150691910979333</v>
          </cell>
        </row>
        <row r="53">
          <cell r="A53" t="str">
            <v>Systems HW Coverage Universe Median</v>
          </cell>
          <cell r="H53">
            <v>1893.2415000000001</v>
          </cell>
          <cell r="J53">
            <v>36846.534299999999</v>
          </cell>
          <cell r="K53">
            <v>33522.268746885835</v>
          </cell>
          <cell r="L53">
            <v>0.90978078084499348</v>
          </cell>
          <cell r="M53">
            <v>1935.2347945398114</v>
          </cell>
          <cell r="N53">
            <v>2109.457666159004</v>
          </cell>
          <cell r="O53">
            <v>1461.3318630624924</v>
          </cell>
          <cell r="P53">
            <v>1841.2439346419651</v>
          </cell>
          <cell r="Q53">
            <v>2274.7753180859572</v>
          </cell>
          <cell r="S53">
            <v>0.22687201095424792</v>
          </cell>
          <cell r="T53">
            <v>0.23184945144091823</v>
          </cell>
          <cell r="U53">
            <v>0.26845087324880773</v>
          </cell>
          <cell r="V53">
            <v>0.25000000000000133</v>
          </cell>
          <cell r="W53">
            <v>0.24999999999999947</v>
          </cell>
          <cell r="Y53">
            <v>1593.2407871891726</v>
          </cell>
          <cell r="Z53">
            <v>1161.1524875784198</v>
          </cell>
          <cell r="AA53">
            <v>1395.2599503665676</v>
          </cell>
          <cell r="AB53">
            <v>1733.2627222862131</v>
          </cell>
          <cell r="AD53">
            <v>20.155506093938509</v>
          </cell>
          <cell r="AE53">
            <v>23.459942473949056</v>
          </cell>
          <cell r="AF53">
            <v>20.044394120144759</v>
          </cell>
        </row>
        <row r="55">
          <cell r="A55" t="str">
            <v>PC Hardware</v>
          </cell>
        </row>
        <row r="56">
          <cell r="A56" t="str">
            <v>AAPL</v>
          </cell>
          <cell r="C56" t="str">
            <v>Apple Computer Inc.</v>
          </cell>
          <cell r="D56" t="str">
            <v>09/06</v>
          </cell>
          <cell r="E56">
            <v>91.48</v>
          </cell>
          <cell r="F56">
            <v>110</v>
          </cell>
          <cell r="G56" t="str">
            <v>Overweight</v>
          </cell>
          <cell r="H56">
            <v>860.22</v>
          </cell>
          <cell r="J56">
            <v>78692.925600000002</v>
          </cell>
          <cell r="K56">
            <v>70917.43758168169</v>
          </cell>
          <cell r="L56">
            <v>0.90119203271407777</v>
          </cell>
          <cell r="M56">
            <v>517.58115599999996</v>
          </cell>
          <cell r="N56">
            <v>1495.0152320046559</v>
          </cell>
          <cell r="O56">
            <v>2349.4671023200149</v>
          </cell>
          <cell r="P56">
            <v>3250.963607746487</v>
          </cell>
          <cell r="Q56">
            <v>3724.8506985357008</v>
          </cell>
          <cell r="S56">
            <v>0.2985536125939689</v>
          </cell>
          <cell r="T56">
            <v>0.32423626321630117</v>
          </cell>
          <cell r="U56">
            <v>0.31593081647728322</v>
          </cell>
          <cell r="V56">
            <v>0.32000000000000017</v>
          </cell>
          <cell r="W56">
            <v>0.32000000000000051</v>
          </cell>
          <cell r="Y56">
            <v>1010.2770797280148</v>
          </cell>
          <cell r="Z56">
            <v>1607.198042397536</v>
          </cell>
          <cell r="AA56">
            <v>2210.6552532676105</v>
          </cell>
          <cell r="AB56">
            <v>2532.8984750042746</v>
          </cell>
          <cell r="AD56">
            <v>70.196027411384975</v>
          </cell>
          <cell r="AE56">
            <v>44.12489046831508</v>
          </cell>
          <cell r="AF56">
            <v>32.079826773920225</v>
          </cell>
          <cell r="AI56">
            <v>0.95745668249924232</v>
          </cell>
          <cell r="AJ56">
            <v>0.30514020980424017</v>
          </cell>
        </row>
        <row r="57">
          <cell r="A57" t="str">
            <v>DELL</v>
          </cell>
          <cell r="C57" t="str">
            <v>Dell Computer Corp.</v>
          </cell>
          <cell r="D57" t="str">
            <v>01/07</v>
          </cell>
          <cell r="E57">
            <v>22.53</v>
          </cell>
          <cell r="F57">
            <v>30</v>
          </cell>
          <cell r="G57" t="str">
            <v>Overweight</v>
          </cell>
          <cell r="H57">
            <v>2280</v>
          </cell>
          <cell r="J57">
            <v>51368.4</v>
          </cell>
          <cell r="K57">
            <v>48813.672812920595</v>
          </cell>
          <cell r="L57">
            <v>0.95026656101651197</v>
          </cell>
          <cell r="M57">
            <v>3322.4607828315734</v>
          </cell>
          <cell r="N57">
            <v>3805.3174563979092</v>
          </cell>
          <cell r="O57">
            <v>2511.0988177792715</v>
          </cell>
          <cell r="P57">
            <v>3080.6850674270559</v>
          </cell>
          <cell r="Q57">
            <v>3522.9999906512571</v>
          </cell>
          <cell r="S57">
            <v>0.25242689767642579</v>
          </cell>
          <cell r="T57">
            <v>0.2412008376541237</v>
          </cell>
          <cell r="U57">
            <v>0.2420241931575832</v>
          </cell>
          <cell r="V57">
            <v>0.2273355210448286</v>
          </cell>
          <cell r="W57">
            <v>0.22000000000000369</v>
          </cell>
          <cell r="Y57">
            <v>2887.471698374874</v>
          </cell>
          <cell r="Z57">
            <v>1903.3521524672824</v>
          </cell>
          <cell r="AA57">
            <v>2380.3359224485034</v>
          </cell>
          <cell r="AB57">
            <v>2747.9399927079676</v>
          </cell>
          <cell r="AD57">
            <v>16.905333770160897</v>
          </cell>
          <cell r="AE57">
            <v>25.646159461161339</v>
          </cell>
          <cell r="AF57">
            <v>20.507052115026273</v>
          </cell>
          <cell r="AI57">
            <v>0.13770812085617812</v>
          </cell>
          <cell r="AJ57">
            <v>-0.1656881912582352</v>
          </cell>
        </row>
        <row r="58">
          <cell r="A58" t="str">
            <v>GTW</v>
          </cell>
          <cell r="C58" t="str">
            <v>Gateway Inc.</v>
          </cell>
          <cell r="D58" t="str">
            <v>12/06</v>
          </cell>
          <cell r="E58">
            <v>2.38</v>
          </cell>
          <cell r="F58" t="str">
            <v>NA</v>
          </cell>
          <cell r="G58" t="str">
            <v>Equal-Weight</v>
          </cell>
          <cell r="H58">
            <v>371.64180000000005</v>
          </cell>
          <cell r="J58">
            <v>884.50748400000009</v>
          </cell>
          <cell r="K58">
            <v>744.51986353447387</v>
          </cell>
          <cell r="L58">
            <v>0.84173382023579779</v>
          </cell>
          <cell r="M58">
            <v>-98.012977025602879</v>
          </cell>
          <cell r="N58">
            <v>50.093861409357309</v>
          </cell>
          <cell r="O58">
            <v>-0.21302370875993515</v>
          </cell>
          <cell r="P58">
            <v>30.570329647559745</v>
          </cell>
          <cell r="Q58">
            <v>57.990590282826908</v>
          </cell>
          <cell r="S58">
            <v>0.13590164389800963</v>
          </cell>
          <cell r="T58">
            <v>0.14676954273050091</v>
          </cell>
          <cell r="U58">
            <v>0.52016382287962304</v>
          </cell>
          <cell r="V58">
            <v>0.15000000000003377</v>
          </cell>
          <cell r="W58">
            <v>0.14999999999999758</v>
          </cell>
          <cell r="Y58">
            <v>42.741608276700852</v>
          </cell>
          <cell r="Z58">
            <v>-0.10221648204737184</v>
          </cell>
          <cell r="AA58">
            <v>25.984780200424751</v>
          </cell>
          <cell r="AB58">
            <v>49.292001740403009</v>
          </cell>
          <cell r="AD58">
            <v>17.419088648106015</v>
          </cell>
          <cell r="AE58">
            <v>-7283.7555022626293</v>
          </cell>
          <cell r="AF58">
            <v>28.652151674629284</v>
          </cell>
          <cell r="AI58">
            <v>-324.12002886064141</v>
          </cell>
          <cell r="AJ58">
            <v>0.16568819125823531</v>
          </cell>
        </row>
        <row r="59">
          <cell r="A59" t="str">
            <v>HPQ</v>
          </cell>
          <cell r="C59" t="str">
            <v>Hewlett-Packard Co.</v>
          </cell>
          <cell r="D59" t="str">
            <v>10/06</v>
          </cell>
          <cell r="E59">
            <v>39.61</v>
          </cell>
          <cell r="F59" t="str">
            <v>NA</v>
          </cell>
          <cell r="G59" t="str">
            <v>Equal-Weight</v>
          </cell>
          <cell r="H59">
            <v>2692</v>
          </cell>
          <cell r="J59">
            <v>106630.12</v>
          </cell>
          <cell r="K59">
            <v>98832.475219963046</v>
          </cell>
          <cell r="L59">
            <v>0.92687202471462149</v>
          </cell>
          <cell r="M59">
            <v>4073.7505392869607</v>
          </cell>
          <cell r="N59">
            <v>4802.6155568817785</v>
          </cell>
          <cell r="O59">
            <v>6530.253571044087</v>
          </cell>
          <cell r="P59">
            <v>7241.8478541798686</v>
          </cell>
          <cell r="Q59">
            <v>7859.5563377631142</v>
          </cell>
          <cell r="S59">
            <v>0.20131712423207002</v>
          </cell>
          <cell r="T59">
            <v>0.20149632478113147</v>
          </cell>
          <cell r="U59">
            <v>0.22138305568409536</v>
          </cell>
          <cell r="V59">
            <v>0.21436276858421355</v>
          </cell>
          <cell r="W59">
            <v>0.22052623857939779</v>
          </cell>
          <cell r="Y59">
            <v>3834.9061728334132</v>
          </cell>
          <cell r="Z59">
            <v>5084.5660810943718</v>
          </cell>
          <cell r="AA59">
            <v>5689.4652984922259</v>
          </cell>
          <cell r="AB59">
            <v>6126.3179416933481</v>
          </cell>
          <cell r="AD59">
            <v>25.771810512626143</v>
          </cell>
          <cell r="AE59">
            <v>19.437740338835546</v>
          </cell>
          <cell r="AF59">
            <v>17.371135956511555</v>
          </cell>
          <cell r="AI59">
            <v>-0.13770812085617812</v>
          </cell>
          <cell r="AJ59">
            <v>-0.29327024779164879</v>
          </cell>
        </row>
        <row r="60">
          <cell r="A60" t="str">
            <v>PC HW Coverage Universe Average</v>
          </cell>
          <cell r="H60">
            <v>1550.9654500000001</v>
          </cell>
          <cell r="J60">
            <v>59393.988271000002</v>
          </cell>
          <cell r="K60">
            <v>54827.026369524952</v>
          </cell>
          <cell r="L60">
            <v>0.92310733738510475</v>
          </cell>
          <cell r="M60">
            <v>1953.9448752732328</v>
          </cell>
          <cell r="N60">
            <v>2538.2605266734254</v>
          </cell>
          <cell r="O60">
            <v>2847.6516168586531</v>
          </cell>
          <cell r="P60">
            <v>3401.0167147502425</v>
          </cell>
          <cell r="Q60">
            <v>3791.3494043082246</v>
          </cell>
          <cell r="S60">
            <v>0.22204981960011858</v>
          </cell>
          <cell r="T60">
            <v>0.22842574209551431</v>
          </cell>
          <cell r="U60">
            <v>0.32487547204964623</v>
          </cell>
          <cell r="V60">
            <v>0.22792457240726902</v>
          </cell>
          <cell r="W60">
            <v>0.22763155964484991</v>
          </cell>
          <cell r="Y60">
            <v>1943.8491398032506</v>
          </cell>
          <cell r="Z60">
            <v>2148.7535148692859</v>
          </cell>
          <cell r="AA60">
            <v>2576.6103136021911</v>
          </cell>
          <cell r="AB60">
            <v>2864.1121027864983</v>
          </cell>
          <cell r="AD60">
            <v>32.573065085569503</v>
          </cell>
          <cell r="AE60">
            <v>-1798.6366779985794</v>
          </cell>
          <cell r="AF60">
            <v>24.652541630021833</v>
          </cell>
        </row>
        <row r="61">
          <cell r="A61" t="str">
            <v>PC HW Coverage Universe Median</v>
          </cell>
          <cell r="H61">
            <v>1570.1100000000001</v>
          </cell>
          <cell r="J61">
            <v>65030.662800000006</v>
          </cell>
          <cell r="K61">
            <v>59865.555197301146</v>
          </cell>
          <cell r="L61">
            <v>0.92057427403771042</v>
          </cell>
          <cell r="M61">
            <v>1920.0209694157868</v>
          </cell>
          <cell r="N61">
            <v>2650.1663442012823</v>
          </cell>
          <cell r="O61">
            <v>2430.2829600496434</v>
          </cell>
          <cell r="P61">
            <v>3165.8243375867714</v>
          </cell>
          <cell r="Q61">
            <v>3623.9253445934792</v>
          </cell>
          <cell r="S61">
            <v>0.22687201095424792</v>
          </cell>
          <cell r="T61">
            <v>0.22134858121762757</v>
          </cell>
          <cell r="U61">
            <v>0.27897750481743322</v>
          </cell>
          <cell r="V61">
            <v>0.22084914481452106</v>
          </cell>
          <cell r="W61">
            <v>0.22026311928970074</v>
          </cell>
          <cell r="Y61">
            <v>1948.8743890514443</v>
          </cell>
          <cell r="Z61">
            <v>1755.2750974324092</v>
          </cell>
          <cell r="AA61">
            <v>2295.4955878580568</v>
          </cell>
          <cell r="AB61">
            <v>2640.4192338561211</v>
          </cell>
          <cell r="AD61">
            <v>21.595449580366079</v>
          </cell>
          <cell r="AE61">
            <v>22.541949899998443</v>
          </cell>
          <cell r="AF61">
            <v>24.579601894827778</v>
          </cell>
        </row>
        <row r="63">
          <cell r="A63" t="str">
            <v>Storage Hardware</v>
          </cell>
        </row>
        <row r="64">
          <cell r="A64" t="str">
            <v>EMC</v>
          </cell>
          <cell r="C64" t="str">
            <v>EMC</v>
          </cell>
          <cell r="D64" t="str">
            <v>12/06</v>
          </cell>
          <cell r="E64">
            <v>13.02</v>
          </cell>
          <cell r="F64">
            <v>17</v>
          </cell>
          <cell r="G64" t="str">
            <v>Overweight</v>
          </cell>
          <cell r="H64">
            <v>2122.3389999999999</v>
          </cell>
          <cell r="J64">
            <v>27632.853779999998</v>
          </cell>
          <cell r="K64">
            <v>21686.230647902648</v>
          </cell>
          <cell r="L64">
            <v>0.78479880581855166</v>
          </cell>
          <cell r="M64">
            <v>892.40048486336138</v>
          </cell>
          <cell r="N64">
            <v>1292.4495755811797</v>
          </cell>
          <cell r="O64">
            <v>1307.6971384705214</v>
          </cell>
          <cell r="P64">
            <v>1486.7244028197531</v>
          </cell>
          <cell r="Q64">
            <v>1883.6712823516573</v>
          </cell>
          <cell r="S64">
            <v>0.28092150957424389</v>
          </cell>
          <cell r="T64">
            <v>0.26336152242749983</v>
          </cell>
          <cell r="U64">
            <v>0.24890196465494596</v>
          </cell>
          <cell r="V64">
            <v>0.25999999999999662</v>
          </cell>
          <cell r="W64">
            <v>0.260000000000005</v>
          </cell>
          <cell r="Y64">
            <v>952.06808769534416</v>
          </cell>
          <cell r="Z64">
            <v>982.20875153155771</v>
          </cell>
          <cell r="AA64">
            <v>1100.1760580866223</v>
          </cell>
          <cell r="AB64">
            <v>1393.9167489402168</v>
          </cell>
          <cell r="AD64">
            <v>22.778024941890614</v>
          </cell>
          <cell r="AE64">
            <v>22.079044413000105</v>
          </cell>
          <cell r="AF64">
            <v>19.711600237527787</v>
          </cell>
          <cell r="AI64">
            <v>1.1068827563853523E-2</v>
          </cell>
          <cell r="AJ64">
            <v>0.28127989431005007</v>
          </cell>
        </row>
        <row r="65">
          <cell r="A65" t="str">
            <v>ISLN</v>
          </cell>
          <cell r="C65" t="str">
            <v>Isilon Systems</v>
          </cell>
          <cell r="D65" t="str">
            <v>12/06</v>
          </cell>
          <cell r="E65">
            <v>18.04</v>
          </cell>
          <cell r="F65">
            <v>25</v>
          </cell>
          <cell r="G65" t="str">
            <v>Overweight</v>
          </cell>
          <cell r="H65">
            <v>60.493000000000002</v>
          </cell>
          <cell r="J65">
            <v>1091.2937199999999</v>
          </cell>
          <cell r="K65">
            <v>794.01842153999996</v>
          </cell>
          <cell r="L65">
            <v>0.72759368718808359</v>
          </cell>
          <cell r="M65">
            <v>0</v>
          </cell>
          <cell r="N65">
            <v>-19.044198000000002</v>
          </cell>
          <cell r="O65">
            <v>-16.822306716868745</v>
          </cell>
          <cell r="P65">
            <v>-5.8577286116929077</v>
          </cell>
          <cell r="Q65">
            <v>10.991624362152182</v>
          </cell>
          <cell r="S65" t="str">
            <v>NA</v>
          </cell>
          <cell r="T65">
            <v>0</v>
          </cell>
          <cell r="U65">
            <v>0</v>
          </cell>
          <cell r="V65">
            <v>-4.8107580029143102E-2</v>
          </cell>
          <cell r="W65">
            <v>0.32616794904691199</v>
          </cell>
          <cell r="Y65">
            <v>-19.044198000000002</v>
          </cell>
          <cell r="Z65">
            <v>-16.822306716868745</v>
          </cell>
          <cell r="AA65">
            <v>-6.1395297596689256</v>
          </cell>
          <cell r="AB65">
            <v>7.406508787254932</v>
          </cell>
          <cell r="AD65">
            <v>-41.693455483922186</v>
          </cell>
          <cell r="AE65">
            <v>-47.200329592361413</v>
          </cell>
          <cell r="AF65">
            <v>-129.32886599165494</v>
          </cell>
          <cell r="AI65">
            <v>-3.1614514201292705</v>
          </cell>
          <cell r="AJ65">
            <v>-9.4065460821160123</v>
          </cell>
        </row>
        <row r="66">
          <cell r="A66" t="str">
            <v>NTAP</v>
          </cell>
          <cell r="C66" t="str">
            <v>Network Appliance</v>
          </cell>
          <cell r="D66" t="str">
            <v>04/06</v>
          </cell>
          <cell r="E66">
            <v>36.82</v>
          </cell>
          <cell r="F66" t="str">
            <v>NA</v>
          </cell>
          <cell r="G66" t="str">
            <v>Underweight</v>
          </cell>
          <cell r="H66">
            <v>370.11400000000003</v>
          </cell>
          <cell r="J66">
            <v>13627.597480000002</v>
          </cell>
          <cell r="K66">
            <v>13027.133330646106</v>
          </cell>
          <cell r="L66">
            <v>0.95593763682592303</v>
          </cell>
          <cell r="M66">
            <v>214.61934270601702</v>
          </cell>
          <cell r="N66">
            <v>292.59081522134306</v>
          </cell>
          <cell r="O66">
            <v>302.28168869364123</v>
          </cell>
          <cell r="P66">
            <v>345.24156278645512</v>
          </cell>
          <cell r="Q66">
            <v>462.32923855009892</v>
          </cell>
          <cell r="S66">
            <v>0.19413692247770947</v>
          </cell>
          <cell r="T66">
            <v>0.18229566174151121</v>
          </cell>
          <cell r="U66">
            <v>0.17995276818119857</v>
          </cell>
          <cell r="V66">
            <v>0.17890174271306594</v>
          </cell>
          <cell r="W66">
            <v>0.18000000000000244</v>
          </cell>
          <cell r="Y66">
            <v>239.25277894108009</v>
          </cell>
          <cell r="Z66">
            <v>247.88526204273319</v>
          </cell>
          <cell r="AA66">
            <v>283.47724554697595</v>
          </cell>
          <cell r="AB66">
            <v>379.10997561108002</v>
          </cell>
          <cell r="AD66">
            <v>54.44924564012797</v>
          </cell>
          <cell r="AE66">
            <v>52.553077271694939</v>
          </cell>
          <cell r="AF66">
            <v>45.954776036820689</v>
          </cell>
          <cell r="AI66">
            <v>1.4065705574956642</v>
          </cell>
          <cell r="AJ66">
            <v>1.9871207752782851</v>
          </cell>
        </row>
        <row r="67">
          <cell r="A67" t="str">
            <v>STX</v>
          </cell>
          <cell r="C67" t="str">
            <v>Seagate</v>
          </cell>
          <cell r="D67" t="str">
            <v>06/06</v>
          </cell>
          <cell r="E67">
            <v>24.62</v>
          </cell>
          <cell r="F67">
            <v>35</v>
          </cell>
          <cell r="G67" t="str">
            <v>Overweight</v>
          </cell>
          <cell r="H67">
            <v>555</v>
          </cell>
          <cell r="J67">
            <v>13664.1</v>
          </cell>
          <cell r="K67">
            <v>14438.876628511385</v>
          </cell>
          <cell r="L67">
            <v>1.056701621659047</v>
          </cell>
          <cell r="M67">
            <v>85.297546167349822</v>
          </cell>
          <cell r="N67">
            <v>1059.0510296994323</v>
          </cell>
          <cell r="O67">
            <v>696.81194648567964</v>
          </cell>
          <cell r="P67">
            <v>1374.5866910765615</v>
          </cell>
          <cell r="Q67">
            <v>1612.4323246056042</v>
          </cell>
          <cell r="S67">
            <v>0.19139454826473642</v>
          </cell>
          <cell r="T67">
            <v>3.7627544569812064E-3</v>
          </cell>
          <cell r="U67">
            <v>4.0484048964319466E-2</v>
          </cell>
          <cell r="V67">
            <v>5.0000000000000086E-2</v>
          </cell>
          <cell r="W67">
            <v>4.9999999999999975E-2</v>
          </cell>
          <cell r="Y67">
            <v>1055.0660807172603</v>
          </cell>
          <cell r="Z67">
            <v>668.60217752523067</v>
          </cell>
          <cell r="AA67">
            <v>1305.8573565227334</v>
          </cell>
          <cell r="AB67">
            <v>1531.8107083753241</v>
          </cell>
          <cell r="AD67">
            <v>13.685281796468592</v>
          </cell>
          <cell r="AE67">
            <v>21.595617115630038</v>
          </cell>
          <cell r="AF67">
            <v>11.057009064879454</v>
          </cell>
          <cell r="AI67">
            <v>-1.1068827563853301E-2</v>
          </cell>
          <cell r="AJ67">
            <v>-0.28127989431005018</v>
          </cell>
        </row>
        <row r="68">
          <cell r="A68" t="str">
            <v>Storage HW Coverage Universe Average</v>
          </cell>
          <cell r="H68">
            <v>776.98649999999998</v>
          </cell>
          <cell r="J68">
            <v>14003.961245</v>
          </cell>
          <cell r="K68">
            <v>12486.564757150034</v>
          </cell>
          <cell r="L68">
            <v>0.89164519514849838</v>
          </cell>
          <cell r="M68">
            <v>298.07934343418202</v>
          </cell>
          <cell r="N68">
            <v>656.26180562548871</v>
          </cell>
          <cell r="O68">
            <v>572.49211673324339</v>
          </cell>
          <cell r="P68">
            <v>800.17373201776923</v>
          </cell>
          <cell r="Q68">
            <v>992.35611746737811</v>
          </cell>
          <cell r="S68">
            <v>0.22215099343889658</v>
          </cell>
          <cell r="T68">
            <v>0.11235498465649806</v>
          </cell>
          <cell r="U68">
            <v>0.11733469545011599</v>
          </cell>
          <cell r="V68">
            <v>0.11019854067097988</v>
          </cell>
          <cell r="W68">
            <v>0.20404198726172981</v>
          </cell>
          <cell r="Y68">
            <v>556.83568733842117</v>
          </cell>
          <cell r="Z68">
            <v>470.46847109566318</v>
          </cell>
          <cell r="AA68">
            <v>670.84278259916573</v>
          </cell>
          <cell r="AB68">
            <v>828.06098542846894</v>
          </cell>
          <cell r="AD68">
            <v>12.304774223641248</v>
          </cell>
          <cell r="AE68">
            <v>12.256852301990918</v>
          </cell>
          <cell r="AF68">
            <v>-13.151370163106751</v>
          </cell>
        </row>
        <row r="69">
          <cell r="A69" t="str">
            <v>Storage HW Coverage Universe Median</v>
          </cell>
          <cell r="H69">
            <v>462.55700000000002</v>
          </cell>
          <cell r="J69">
            <v>13645.848740000001</v>
          </cell>
          <cell r="K69">
            <v>13733.004979578745</v>
          </cell>
          <cell r="L69">
            <v>1.0063870149258847</v>
          </cell>
          <cell r="M69">
            <v>149.95844443668341</v>
          </cell>
          <cell r="N69">
            <v>675.82092246038769</v>
          </cell>
          <cell r="O69">
            <v>499.54681758966046</v>
          </cell>
          <cell r="P69">
            <v>859.91412693150835</v>
          </cell>
          <cell r="Q69">
            <v>1037.3807815778514</v>
          </cell>
          <cell r="S69">
            <v>0.19413692247770947</v>
          </cell>
          <cell r="T69">
            <v>9.3029208099246211E-2</v>
          </cell>
          <cell r="U69">
            <v>0.11021840857275901</v>
          </cell>
          <cell r="V69">
            <v>0.11445087135653302</v>
          </cell>
          <cell r="W69">
            <v>0.22000000000000372</v>
          </cell>
          <cell r="Y69">
            <v>595.66043331821209</v>
          </cell>
          <cell r="Z69">
            <v>458.24371978398193</v>
          </cell>
          <cell r="AA69">
            <v>691.82665181679909</v>
          </cell>
          <cell r="AB69">
            <v>886.51336227564843</v>
          </cell>
          <cell r="AD69">
            <v>18.231653369179604</v>
          </cell>
          <cell r="AE69">
            <v>21.83733076431507</v>
          </cell>
          <cell r="AF69">
            <v>15.384304651203621</v>
          </cell>
        </row>
        <row r="72">
          <cell r="A72" t="str">
            <v>Comparables - Free Cash Flow Generation</v>
          </cell>
        </row>
        <row r="74">
          <cell r="N74" t="str">
            <v>FCF</v>
          </cell>
          <cell r="T74" t="str">
            <v>FCF Yield</v>
          </cell>
          <cell r="Z74" t="str">
            <v>P/FCF</v>
          </cell>
          <cell r="AE74" t="str">
            <v>Premium/Discount to Universe Median</v>
          </cell>
        </row>
        <row r="75">
          <cell r="F75" t="str">
            <v>Price</v>
          </cell>
          <cell r="H75" t="str">
            <v>Shares</v>
          </cell>
          <cell r="J75" t="str">
            <v>Market</v>
          </cell>
          <cell r="K75" t="str">
            <v>Enterprise</v>
          </cell>
          <cell r="L75" t="str">
            <v>EV as</v>
          </cell>
        </row>
        <row r="76">
          <cell r="A76" t="str">
            <v>Ticker</v>
          </cell>
          <cell r="C76" t="str">
            <v>Company</v>
          </cell>
          <cell r="D76" t="str">
            <v>FY</v>
          </cell>
          <cell r="E76" t="str">
            <v>Price</v>
          </cell>
          <cell r="F76" t="str">
            <v>Target</v>
          </cell>
          <cell r="G76" t="str">
            <v>Rating</v>
          </cell>
          <cell r="H76" t="str">
            <v>Out.</v>
          </cell>
          <cell r="J76" t="str">
            <v>Cap.</v>
          </cell>
          <cell r="K76" t="str">
            <v>Value</v>
          </cell>
          <cell r="L76" t="str">
            <v>% of MC</v>
          </cell>
          <cell r="M76">
            <v>2004</v>
          </cell>
          <cell r="N76">
            <v>2005</v>
          </cell>
          <cell r="O76" t="str">
            <v>2006E</v>
          </cell>
          <cell r="P76" t="str">
            <v>2007E</v>
          </cell>
          <cell r="Q76" t="str">
            <v>2008E</v>
          </cell>
          <cell r="S76">
            <v>2004</v>
          </cell>
          <cell r="T76">
            <v>2005</v>
          </cell>
          <cell r="U76" t="str">
            <v>2006E</v>
          </cell>
          <cell r="V76" t="str">
            <v>2007E</v>
          </cell>
          <cell r="W76" t="str">
            <v>2008E</v>
          </cell>
          <cell r="Y76">
            <v>2005</v>
          </cell>
          <cell r="Z76" t="str">
            <v>2006E</v>
          </cell>
          <cell r="AA76" t="str">
            <v>2007E</v>
          </cell>
          <cell r="AB76" t="str">
            <v>2008E</v>
          </cell>
          <cell r="AE76" t="str">
            <v>2006E</v>
          </cell>
          <cell r="AF76" t="str">
            <v>2007E</v>
          </cell>
          <cell r="AG76" t="str">
            <v>2008E</v>
          </cell>
        </row>
        <row r="77">
          <cell r="A77" t="str">
            <v>Systems Hardware</v>
          </cell>
        </row>
        <row r="78">
          <cell r="A78" t="str">
            <v>DELL</v>
          </cell>
          <cell r="C78" t="str">
            <v>Dell Computer Corp.</v>
          </cell>
          <cell r="D78" t="str">
            <v>01/07</v>
          </cell>
          <cell r="E78">
            <v>22.53</v>
          </cell>
          <cell r="F78">
            <v>30</v>
          </cell>
          <cell r="G78" t="str">
            <v>Overweight</v>
          </cell>
          <cell r="H78">
            <v>2280</v>
          </cell>
          <cell r="J78">
            <v>51368.4</v>
          </cell>
          <cell r="K78">
            <v>48813.672812920595</v>
          </cell>
          <cell r="L78">
            <v>0.95026656101651197</v>
          </cell>
          <cell r="M78">
            <v>4536</v>
          </cell>
          <cell r="N78">
            <v>3850</v>
          </cell>
          <cell r="O78">
            <v>5770.6207844484452</v>
          </cell>
          <cell r="P78">
            <v>2061.4219662722317</v>
          </cell>
          <cell r="Q78">
            <v>4952.419764868906</v>
          </cell>
          <cell r="S78">
            <v>8.8303314878407729E-2</v>
          </cell>
          <cell r="T78">
            <v>7.4948801208525082E-2</v>
          </cell>
          <cell r="U78">
            <v>0.11233795065543106</v>
          </cell>
          <cell r="V78">
            <v>4.0130157183642698E-2</v>
          </cell>
          <cell r="W78">
            <v>9.6409850508657191E-2</v>
          </cell>
          <cell r="Y78">
            <v>13.342441558441559</v>
          </cell>
          <cell r="Z78">
            <v>8.901711257554032</v>
          </cell>
          <cell r="AA78">
            <v>24.918915603141624</v>
          </cell>
          <cell r="AB78">
            <v>10.372384094820314</v>
          </cell>
          <cell r="AE78">
            <v>-0.44751341106294451</v>
          </cell>
          <cell r="AF78">
            <v>0.54659775893169238</v>
          </cell>
          <cell r="AG78">
            <v>-0.35623579086220902</v>
          </cell>
        </row>
        <row r="79">
          <cell r="A79" t="str">
            <v>HPQ</v>
          </cell>
          <cell r="C79" t="str">
            <v>Hewlett-Packard Co.</v>
          </cell>
          <cell r="D79" t="str">
            <v>10/06</v>
          </cell>
          <cell r="E79">
            <v>39.61</v>
          </cell>
          <cell r="F79" t="str">
            <v>NA</v>
          </cell>
          <cell r="G79" t="str">
            <v>Equal-Weight</v>
          </cell>
          <cell r="H79">
            <v>2692</v>
          </cell>
          <cell r="J79">
            <v>106630.12</v>
          </cell>
          <cell r="K79">
            <v>98832.475219963046</v>
          </cell>
          <cell r="L79">
            <v>0.92687202471462149</v>
          </cell>
          <cell r="M79">
            <v>3395</v>
          </cell>
          <cell r="N79">
            <v>4754</v>
          </cell>
          <cell r="O79">
            <v>5251</v>
          </cell>
          <cell r="P79">
            <v>6033.9490401319008</v>
          </cell>
          <cell r="Q79">
            <v>7773.168077409493</v>
          </cell>
          <cell r="S79">
            <v>3.1839033848972506E-2</v>
          </cell>
          <cell r="T79">
            <v>4.4584025601771812E-2</v>
          </cell>
          <cell r="U79">
            <v>4.9244997567291497E-2</v>
          </cell>
          <cell r="V79">
            <v>5.6587660598449115E-2</v>
          </cell>
          <cell r="W79">
            <v>7.2898427549453138E-2</v>
          </cell>
          <cell r="Y79">
            <v>22.429558266722758</v>
          </cell>
          <cell r="Z79">
            <v>20.306631117882308</v>
          </cell>
          <cell r="AA79">
            <v>17.67169714076158</v>
          </cell>
          <cell r="AB79">
            <v>13.717717015522947</v>
          </cell>
          <cell r="AE79">
            <v>0.26033534839733741</v>
          </cell>
          <cell r="AF79">
            <v>9.6797614699402512E-2</v>
          </cell>
          <cell r="AG79">
            <v>-0.14860699671890309</v>
          </cell>
        </row>
        <row r="80">
          <cell r="A80" t="str">
            <v>IBM</v>
          </cell>
          <cell r="C80" t="str">
            <v>International Business Machines Corp.</v>
          </cell>
          <cell r="D80" t="str">
            <v>12/06</v>
          </cell>
          <cell r="E80">
            <v>94.5</v>
          </cell>
          <cell r="F80">
            <v>105</v>
          </cell>
          <cell r="G80" t="str">
            <v>Overweight</v>
          </cell>
          <cell r="H80">
            <v>1506.4829999999999</v>
          </cell>
          <cell r="J80">
            <v>142362.64350000001</v>
          </cell>
          <cell r="K80">
            <v>138875.5106989762</v>
          </cell>
          <cell r="L80">
            <v>0.97550528203683007</v>
          </cell>
          <cell r="M80">
            <v>8405.9420111598247</v>
          </cell>
          <cell r="N80">
            <v>9359.9327469629498</v>
          </cell>
          <cell r="O80">
            <v>14123.481252429197</v>
          </cell>
          <cell r="P80">
            <v>12194.382191228311</v>
          </cell>
          <cell r="Q80">
            <v>13205.580221726599</v>
          </cell>
          <cell r="S80">
            <v>5.9045981477295513E-2</v>
          </cell>
          <cell r="T80">
            <v>6.574711256301552E-2</v>
          </cell>
          <cell r="U80">
            <v>9.9207776037322573E-2</v>
          </cell>
          <cell r="V80">
            <v>8.5657177272268833E-2</v>
          </cell>
          <cell r="W80">
            <v>9.27601503952587E-2</v>
          </cell>
          <cell r="Y80">
            <v>15.209793419316277</v>
          </cell>
          <cell r="Z80">
            <v>10.079855026926456</v>
          </cell>
          <cell r="AA80">
            <v>11.674444942557615</v>
          </cell>
          <cell r="AB80">
            <v>10.780491361203243</v>
          </cell>
          <cell r="AE80">
            <v>-0.37439166923317546</v>
          </cell>
          <cell r="AF80">
            <v>-0.27542310939667491</v>
          </cell>
          <cell r="AG80">
            <v>-0.33090652719585578</v>
          </cell>
        </row>
        <row r="81">
          <cell r="A81" t="str">
            <v>LXK</v>
          </cell>
          <cell r="C81" t="str">
            <v>Lexmark International Inc.</v>
          </cell>
          <cell r="D81" t="str">
            <v>12/06</v>
          </cell>
          <cell r="E81">
            <v>57.81</v>
          </cell>
          <cell r="F81" t="str">
            <v>NA</v>
          </cell>
          <cell r="G81" t="str">
            <v>Underweight</v>
          </cell>
          <cell r="H81">
            <v>97</v>
          </cell>
          <cell r="J81">
            <v>5607.5700000000006</v>
          </cell>
          <cell r="K81">
            <v>5091.6543653368071</v>
          </cell>
          <cell r="L81">
            <v>0.90799657700872327</v>
          </cell>
          <cell r="M81">
            <v>541.54698087493023</v>
          </cell>
          <cell r="N81">
            <v>401.42739160781844</v>
          </cell>
          <cell r="O81">
            <v>470.53082153229013</v>
          </cell>
          <cell r="P81">
            <v>407.57066024356038</v>
          </cell>
          <cell r="Q81">
            <v>382.95598369881463</v>
          </cell>
          <cell r="S81">
            <v>9.6574270294428805E-2</v>
          </cell>
          <cell r="T81">
            <v>7.158669291829052E-2</v>
          </cell>
          <cell r="U81">
            <v>8.3909932739544946E-2</v>
          </cell>
          <cell r="V81">
            <v>7.2682224251067809E-2</v>
          </cell>
          <cell r="W81">
            <v>6.8292680019832935E-2</v>
          </cell>
          <cell r="Y81">
            <v>13.96907664307675</v>
          </cell>
          <cell r="Z81">
            <v>11.917540240485993</v>
          </cell>
          <cell r="AA81">
            <v>13.758522256359106</v>
          </cell>
          <cell r="AB81">
            <v>14.642857766155744</v>
          </cell>
          <cell r="AE81">
            <v>-0.26033534839733752</v>
          </cell>
          <cell r="AF81">
            <v>-0.1460744108297356</v>
          </cell>
          <cell r="AG81">
            <v>-9.1187940672793233E-2</v>
          </cell>
        </row>
        <row r="82">
          <cell r="A82" t="str">
            <v>NCR</v>
          </cell>
          <cell r="C82" t="str">
            <v>NCR Corp.</v>
          </cell>
          <cell r="D82" t="str">
            <v>12/06</v>
          </cell>
          <cell r="E82">
            <v>47.79</v>
          </cell>
          <cell r="F82" t="str">
            <v>NA</v>
          </cell>
          <cell r="G82" t="str">
            <v>Equal-Weight</v>
          </cell>
          <cell r="H82">
            <v>178.9</v>
          </cell>
          <cell r="J82">
            <v>8549.6309999999994</v>
          </cell>
          <cell r="K82">
            <v>8482.2377008403364</v>
          </cell>
          <cell r="L82">
            <v>0.99211740259203429</v>
          </cell>
          <cell r="M82">
            <v>386</v>
          </cell>
          <cell r="N82">
            <v>597</v>
          </cell>
          <cell r="O82">
            <v>334</v>
          </cell>
          <cell r="P82">
            <v>457.42573718591461</v>
          </cell>
          <cell r="Q82">
            <v>568.75553271153376</v>
          </cell>
          <cell r="S82">
            <v>4.5148147329399368E-2</v>
          </cell>
          <cell r="T82">
            <v>6.9827575014640986E-2</v>
          </cell>
          <cell r="U82">
            <v>3.9066013492278208E-2</v>
          </cell>
          <cell r="V82">
            <v>5.3502395271318101E-2</v>
          </cell>
          <cell r="W82">
            <v>6.652398597220556E-2</v>
          </cell>
          <cell r="Y82">
            <v>14.320989949748743</v>
          </cell>
          <cell r="Z82">
            <v>25.597697604790419</v>
          </cell>
          <cell r="AA82">
            <v>18.690751973418397</v>
          </cell>
          <cell r="AB82">
            <v>15.032172011127097</v>
          </cell>
          <cell r="AE82">
            <v>0.58872650719956821</v>
          </cell>
          <cell r="AF82">
            <v>0.1600454680777752</v>
          </cell>
          <cell r="AG82">
            <v>-6.7025069848792973E-2</v>
          </cell>
        </row>
        <row r="83">
          <cell r="A83" t="str">
            <v>SUNW</v>
          </cell>
          <cell r="C83" t="str">
            <v>Sun Microsystems Inc.</v>
          </cell>
          <cell r="D83" t="str">
            <v>06/06</v>
          </cell>
          <cell r="E83">
            <v>6.2</v>
          </cell>
          <cell r="F83" t="str">
            <v>NA</v>
          </cell>
          <cell r="G83" t="str">
            <v>Equal-Weight</v>
          </cell>
          <cell r="H83">
            <v>3600.7530000000002</v>
          </cell>
          <cell r="J83">
            <v>22324.668600000001</v>
          </cell>
          <cell r="K83">
            <v>18230.864680851068</v>
          </cell>
          <cell r="L83">
            <v>0.81662420202067709</v>
          </cell>
          <cell r="M83">
            <v>1430.0152138646733</v>
          </cell>
          <cell r="N83">
            <v>11.917379346485177</v>
          </cell>
          <cell r="O83">
            <v>663.57754265280823</v>
          </cell>
          <cell r="P83">
            <v>1032.876044182819</v>
          </cell>
          <cell r="Q83">
            <v>1820.8423021080357</v>
          </cell>
          <cell r="S83">
            <v>6.4055383732086996E-2</v>
          </cell>
          <cell r="T83">
            <v>5.338211088376549E-4</v>
          </cell>
          <cell r="U83">
            <v>2.9723959380647119E-2</v>
          </cell>
          <cell r="V83">
            <v>4.6266131098708405E-2</v>
          </cell>
          <cell r="W83">
            <v>8.1561896157689689E-2</v>
          </cell>
          <cell r="Y83">
            <v>1873.2867311624407</v>
          </cell>
          <cell r="Z83">
            <v>33.64289350533452</v>
          </cell>
          <cell r="AA83">
            <v>21.61408305065553</v>
          </cell>
          <cell r="AB83">
            <v>12.260627169170093</v>
          </cell>
          <cell r="AE83">
            <v>1.0880532896370529</v>
          </cell>
          <cell r="AF83">
            <v>0.34148262869403867</v>
          </cell>
          <cell r="AG83">
            <v>-0.23904158572033363</v>
          </cell>
        </row>
        <row r="84">
          <cell r="A84" t="str">
            <v>Systems HW Coverage Universe Average</v>
          </cell>
          <cell r="H84">
            <v>1725.856</v>
          </cell>
          <cell r="J84">
            <v>56140.505516666664</v>
          </cell>
          <cell r="K84">
            <v>53054.402579814683</v>
          </cell>
          <cell r="L84">
            <v>0.94502894285595995</v>
          </cell>
          <cell r="M84">
            <v>3115.7507009832384</v>
          </cell>
          <cell r="N84">
            <v>3162.3795863195423</v>
          </cell>
          <cell r="O84">
            <v>4435.5350668437904</v>
          </cell>
          <cell r="P84">
            <v>3697.9376065407891</v>
          </cell>
          <cell r="Q84">
            <v>4783.9536470872299</v>
          </cell>
          <cell r="S84">
            <v>6.4161021926765149E-2</v>
          </cell>
          <cell r="T84">
            <v>5.4538004735846933E-2</v>
          </cell>
          <cell r="U84">
            <v>6.891510497875257E-2</v>
          </cell>
          <cell r="V84">
            <v>5.9137624279242497E-2</v>
          </cell>
          <cell r="W84">
            <v>7.9741165100516209E-2</v>
          </cell>
          <cell r="Y84">
            <v>325.42643183329113</v>
          </cell>
          <cell r="Z84">
            <v>18.407721458828956</v>
          </cell>
          <cell r="AA84">
            <v>18.054735827815644</v>
          </cell>
          <cell r="AB84">
            <v>12.801041569666573</v>
          </cell>
        </row>
        <row r="85">
          <cell r="A85" t="str">
            <v>Systems HW Coverage Universe Median</v>
          </cell>
          <cell r="H85">
            <v>1893.2415000000001</v>
          </cell>
          <cell r="J85">
            <v>36846.534299999999</v>
          </cell>
          <cell r="K85">
            <v>33522.268746885835</v>
          </cell>
          <cell r="L85">
            <v>0.90978078084499348</v>
          </cell>
          <cell r="M85">
            <v>2412.5076069323368</v>
          </cell>
          <cell r="N85">
            <v>2223.5</v>
          </cell>
          <cell r="O85">
            <v>2957.2887713264045</v>
          </cell>
          <cell r="P85">
            <v>1547.1490052275253</v>
          </cell>
          <cell r="Q85">
            <v>3386.6310334884711</v>
          </cell>
          <cell r="S85">
            <v>6.1550682604691251E-2</v>
          </cell>
          <cell r="T85">
            <v>6.7787343788828253E-2</v>
          </cell>
          <cell r="U85">
            <v>6.6577465153418225E-2</v>
          </cell>
          <cell r="V85">
            <v>5.5045027934883611E-2</v>
          </cell>
          <cell r="W85">
            <v>7.7230161853571413E-2</v>
          </cell>
          <cell r="Y85">
            <v>14.76539168453251</v>
          </cell>
          <cell r="Z85">
            <v>16.112085679184151</v>
          </cell>
          <cell r="AA85">
            <v>18.18122455708999</v>
          </cell>
          <cell r="AB85">
            <v>12.98917209234652</v>
          </cell>
        </row>
        <row r="87">
          <cell r="A87" t="str">
            <v>PC Hardware</v>
          </cell>
        </row>
        <row r="88">
          <cell r="A88" t="str">
            <v>AAPL</v>
          </cell>
          <cell r="C88" t="str">
            <v>Apple Computer Inc.</v>
          </cell>
          <cell r="D88" t="str">
            <v>09/06</v>
          </cell>
          <cell r="E88">
            <v>91.48</v>
          </cell>
          <cell r="F88">
            <v>110</v>
          </cell>
          <cell r="G88" t="str">
            <v>Overweight</v>
          </cell>
          <cell r="H88">
            <v>860.22</v>
          </cell>
          <cell r="J88">
            <v>78692.925600000002</v>
          </cell>
          <cell r="K88">
            <v>70917.43758168169</v>
          </cell>
          <cell r="L88">
            <v>0.90119203271407777</v>
          </cell>
          <cell r="M88">
            <v>1169.054288</v>
          </cell>
          <cell r="N88">
            <v>1445.2609758080007</v>
          </cell>
          <cell r="O88">
            <v>3080.7744832401054</v>
          </cell>
          <cell r="P88">
            <v>4861.5001100541285</v>
          </cell>
          <cell r="Q88">
            <v>3452.0650359131532</v>
          </cell>
          <cell r="S88">
            <v>1.4855900693568826E-2</v>
          </cell>
          <cell r="T88">
            <v>1.8365831042479384E-2</v>
          </cell>
          <cell r="U88">
            <v>3.9149319455980491E-2</v>
          </cell>
          <cell r="V88">
            <v>6.1778108679875141E-2</v>
          </cell>
          <cell r="W88">
            <v>4.386753967516939E-2</v>
          </cell>
          <cell r="Y88">
            <v>54.448938231384282</v>
          </cell>
          <cell r="Z88">
            <v>25.54322818112842</v>
          </cell>
          <cell r="AA88">
            <v>16.186963657010764</v>
          </cell>
          <cell r="AB88">
            <v>22.795898913064324</v>
          </cell>
          <cell r="AE88">
            <v>0.74903648093428199</v>
          </cell>
          <cell r="AF88">
            <v>-4.3850921707113133E-2</v>
          </cell>
          <cell r="AG88">
            <v>0.49925745867257909</v>
          </cell>
        </row>
        <row r="89">
          <cell r="A89" t="str">
            <v>DELL</v>
          </cell>
          <cell r="C89" t="str">
            <v>Dell Computer Corp.</v>
          </cell>
          <cell r="D89" t="str">
            <v>01/07</v>
          </cell>
          <cell r="E89">
            <v>22.53</v>
          </cell>
          <cell r="F89">
            <v>30</v>
          </cell>
          <cell r="G89" t="str">
            <v>Overweight</v>
          </cell>
          <cell r="H89">
            <v>2280</v>
          </cell>
          <cell r="J89">
            <v>51368.4</v>
          </cell>
          <cell r="K89">
            <v>48813.672812920595</v>
          </cell>
          <cell r="L89">
            <v>0.95026656101651197</v>
          </cell>
          <cell r="M89">
            <v>4536</v>
          </cell>
          <cell r="N89">
            <v>3850</v>
          </cell>
          <cell r="O89">
            <v>5770.6207844484452</v>
          </cell>
          <cell r="P89">
            <v>2061.4219662722317</v>
          </cell>
          <cell r="Q89">
            <v>4952.419764868906</v>
          </cell>
          <cell r="S89">
            <v>8.8303314878407729E-2</v>
          </cell>
          <cell r="T89">
            <v>7.4948801208525082E-2</v>
          </cell>
          <cell r="U89">
            <v>0.11233795065543106</v>
          </cell>
          <cell r="V89">
            <v>4.0130157183642698E-2</v>
          </cell>
          <cell r="W89">
            <v>9.6409850508657191E-2</v>
          </cell>
          <cell r="Y89">
            <v>13.342441558441559</v>
          </cell>
          <cell r="Z89">
            <v>8.901711257554032</v>
          </cell>
          <cell r="AA89">
            <v>24.918915603141624</v>
          </cell>
          <cell r="AB89">
            <v>10.372384094820314</v>
          </cell>
          <cell r="AE89">
            <v>-0.39046789145828398</v>
          </cell>
          <cell r="AF89">
            <v>0.47193746096308153</v>
          </cell>
          <cell r="AG89">
            <v>-0.31782140824181404</v>
          </cell>
        </row>
        <row r="90">
          <cell r="A90" t="str">
            <v>GTW</v>
          </cell>
          <cell r="C90" t="str">
            <v>Gateway Inc.</v>
          </cell>
          <cell r="D90" t="str">
            <v>12/06</v>
          </cell>
          <cell r="E90">
            <v>2.38</v>
          </cell>
          <cell r="F90" t="str">
            <v>NA</v>
          </cell>
          <cell r="G90" t="str">
            <v>Equal-Weight</v>
          </cell>
          <cell r="H90">
            <v>371.64180000000005</v>
          </cell>
          <cell r="J90">
            <v>884.50748400000009</v>
          </cell>
          <cell r="K90">
            <v>744.51986353447387</v>
          </cell>
          <cell r="L90">
            <v>0.84173382023579779</v>
          </cell>
          <cell r="M90">
            <v>-696.47</v>
          </cell>
          <cell r="N90">
            <v>-93.529999999999973</v>
          </cell>
          <cell r="O90">
            <v>-128.24312787197161</v>
          </cell>
          <cell r="P90">
            <v>-45.81122794251074</v>
          </cell>
          <cell r="Q90">
            <v>52.990321999350854</v>
          </cell>
          <cell r="S90">
            <v>-0.78740995706487427</v>
          </cell>
          <cell r="T90">
            <v>-0.10574246311295198</v>
          </cell>
          <cell r="U90">
            <v>-0.14498817725319732</v>
          </cell>
          <cell r="V90">
            <v>-5.1792922921736109E-2</v>
          </cell>
          <cell r="W90">
            <v>5.9909410556610788E-2</v>
          </cell>
          <cell r="Y90">
            <v>-9.4569387790013941</v>
          </cell>
          <cell r="Z90">
            <v>-6.8971140885071556</v>
          </cell>
          <cell r="AA90">
            <v>-19.307657177624293</v>
          </cell>
          <cell r="AB90">
            <v>16.691868451202005</v>
          </cell>
          <cell r="AE90">
            <v>-1.472270148018225</v>
          </cell>
          <cell r="AF90">
            <v>-2.1404855787382235</v>
          </cell>
          <cell r="AG90">
            <v>9.7803090375350843E-2</v>
          </cell>
        </row>
        <row r="91">
          <cell r="A91" t="str">
            <v>HPQ</v>
          </cell>
          <cell r="C91" t="str">
            <v>Hewlett-Packard Co.</v>
          </cell>
          <cell r="D91" t="str">
            <v>10/06</v>
          </cell>
          <cell r="E91">
            <v>39.61</v>
          </cell>
          <cell r="F91" t="str">
            <v>NA</v>
          </cell>
          <cell r="G91" t="str">
            <v>Equal-Weight</v>
          </cell>
          <cell r="H91">
            <v>2692</v>
          </cell>
          <cell r="J91">
            <v>106630.12</v>
          </cell>
          <cell r="K91">
            <v>98832.475219963046</v>
          </cell>
          <cell r="L91">
            <v>0.92687202471462149</v>
          </cell>
          <cell r="M91">
            <v>3395</v>
          </cell>
          <cell r="N91">
            <v>4754</v>
          </cell>
          <cell r="O91">
            <v>5251</v>
          </cell>
          <cell r="P91">
            <v>6033.9490401319008</v>
          </cell>
          <cell r="Q91">
            <v>7773.168077409493</v>
          </cell>
          <cell r="S91">
            <v>3.1839033848972506E-2</v>
          </cell>
          <cell r="T91">
            <v>4.4584025601771812E-2</v>
          </cell>
          <cell r="U91">
            <v>4.9244997567291497E-2</v>
          </cell>
          <cell r="V91">
            <v>5.6587660598449115E-2</v>
          </cell>
          <cell r="W91">
            <v>7.2898427549453138E-2</v>
          </cell>
          <cell r="Y91">
            <v>22.429558266722758</v>
          </cell>
          <cell r="Z91">
            <v>20.306631117882308</v>
          </cell>
          <cell r="AA91">
            <v>17.67169714076158</v>
          </cell>
          <cell r="AB91">
            <v>13.717717015522947</v>
          </cell>
          <cell r="AE91">
            <v>0.3904678914582842</v>
          </cell>
          <cell r="AF91">
            <v>4.3850921707113022E-2</v>
          </cell>
          <cell r="AG91">
            <v>-9.7803090375350954E-2</v>
          </cell>
        </row>
        <row r="92">
          <cell r="A92" t="str">
            <v>PC HW Coverage Universe Average</v>
          </cell>
          <cell r="H92">
            <v>1550.9654500000001</v>
          </cell>
          <cell r="J92">
            <v>59393.988271000002</v>
          </cell>
          <cell r="K92">
            <v>54827.026369524952</v>
          </cell>
          <cell r="L92">
            <v>0.92310733738510475</v>
          </cell>
          <cell r="M92">
            <v>2100.896072</v>
          </cell>
          <cell r="N92">
            <v>2488.9327439520002</v>
          </cell>
          <cell r="O92">
            <v>3493.5380349541447</v>
          </cell>
          <cell r="P92">
            <v>3227.7649721289376</v>
          </cell>
          <cell r="Q92">
            <v>4057.6608000477254</v>
          </cell>
          <cell r="S92">
            <v>-0.16310292691098133</v>
          </cell>
          <cell r="T92">
            <v>8.0390486849560745E-3</v>
          </cell>
          <cell r="U92">
            <v>1.3936022606376433E-2</v>
          </cell>
          <cell r="V92">
            <v>2.6675750885057713E-2</v>
          </cell>
          <cell r="W92">
            <v>6.8271307072472615E-2</v>
          </cell>
          <cell r="Y92">
            <v>20.190999819386803</v>
          </cell>
          <cell r="Z92">
            <v>11.963614117014401</v>
          </cell>
          <cell r="AA92">
            <v>9.8674798058224198</v>
          </cell>
          <cell r="AB92">
            <v>15.894467118652397</v>
          </cell>
        </row>
        <row r="93">
          <cell r="A93" t="str">
            <v>PC HW Coverage Universe Median</v>
          </cell>
          <cell r="H93">
            <v>1570.1100000000001</v>
          </cell>
          <cell r="J93">
            <v>65030.662800000006</v>
          </cell>
          <cell r="K93">
            <v>59865.555197301146</v>
          </cell>
          <cell r="L93">
            <v>0.92057427403771042</v>
          </cell>
          <cell r="M93">
            <v>2282.0271439999997</v>
          </cell>
          <cell r="N93">
            <v>2647.6304879040003</v>
          </cell>
          <cell r="O93">
            <v>4165.8872416200529</v>
          </cell>
          <cell r="P93">
            <v>3461.4610381631801</v>
          </cell>
          <cell r="Q93">
            <v>4202.2424003910292</v>
          </cell>
          <cell r="S93">
            <v>2.3347467271270666E-2</v>
          </cell>
          <cell r="T93">
            <v>3.1474928322125596E-2</v>
          </cell>
          <cell r="U93">
            <v>4.4197158511635998E-2</v>
          </cell>
          <cell r="V93">
            <v>4.835890889104591E-2</v>
          </cell>
          <cell r="W93">
            <v>6.640391905303196E-2</v>
          </cell>
          <cell r="Y93">
            <v>17.885999912582157</v>
          </cell>
          <cell r="Z93">
            <v>14.604171187718169</v>
          </cell>
          <cell r="AA93">
            <v>16.929330398886172</v>
          </cell>
          <cell r="AB93">
            <v>15.204792733362476</v>
          </cell>
        </row>
        <row r="95">
          <cell r="A95" t="str">
            <v>Storage Hardware</v>
          </cell>
        </row>
        <row r="96">
          <cell r="A96" t="str">
            <v>EMC</v>
          </cell>
          <cell r="C96" t="str">
            <v>EMC</v>
          </cell>
          <cell r="D96" t="str">
            <v>12/06</v>
          </cell>
          <cell r="E96">
            <v>13.02</v>
          </cell>
          <cell r="F96">
            <v>17</v>
          </cell>
          <cell r="G96" t="str">
            <v>Overweight</v>
          </cell>
          <cell r="H96">
            <v>2122.3389999999999</v>
          </cell>
          <cell r="J96">
            <v>27632.853779999998</v>
          </cell>
          <cell r="K96">
            <v>21686.230647902648</v>
          </cell>
          <cell r="L96">
            <v>0.78479880581855166</v>
          </cell>
          <cell r="M96">
            <v>1141.0884691016263</v>
          </cell>
          <cell r="N96">
            <v>1288.4082807334967</v>
          </cell>
          <cell r="O96">
            <v>722.31815072048266</v>
          </cell>
          <cell r="P96">
            <v>2231.6177776727363</v>
          </cell>
          <cell r="Q96">
            <v>2664.7675045408455</v>
          </cell>
          <cell r="S96">
            <v>4.1294629870169942E-2</v>
          </cell>
          <cell r="T96">
            <v>4.6625958034997313E-2</v>
          </cell>
          <cell r="U96">
            <v>2.6139831827405369E-2</v>
          </cell>
          <cell r="V96">
            <v>8.075958406033068E-2</v>
          </cell>
          <cell r="W96">
            <v>9.643475573520173E-2</v>
          </cell>
          <cell r="Y96">
            <v>21.447280488036363</v>
          </cell>
          <cell r="Z96">
            <v>38.255793174292187</v>
          </cell>
          <cell r="AA96">
            <v>12.382431282124477</v>
          </cell>
          <cell r="AB96">
            <v>10.369705324352976</v>
          </cell>
          <cell r="AE96">
            <v>14.312083026673065</v>
          </cell>
          <cell r="AF96">
            <v>-4.4864228650563165E-2</v>
          </cell>
          <cell r="AG96">
            <v>-0.80270389122430497</v>
          </cell>
        </row>
        <row r="97">
          <cell r="A97" t="str">
            <v>ISLN</v>
          </cell>
          <cell r="C97" t="str">
            <v>Isilon Systems</v>
          </cell>
          <cell r="D97" t="str">
            <v>12/06</v>
          </cell>
          <cell r="E97">
            <v>18.04</v>
          </cell>
          <cell r="F97">
            <v>25</v>
          </cell>
          <cell r="G97" t="str">
            <v>Overweight</v>
          </cell>
          <cell r="H97">
            <v>60.493000000000002</v>
          </cell>
          <cell r="J97">
            <v>1091.2937199999999</v>
          </cell>
          <cell r="K97">
            <v>794.01842153999996</v>
          </cell>
          <cell r="L97">
            <v>0.72759368718808359</v>
          </cell>
          <cell r="M97">
            <v>-14.525285999999998</v>
          </cell>
          <cell r="N97">
            <v>-23.309116000000003</v>
          </cell>
          <cell r="O97">
            <v>-32.811999999999998</v>
          </cell>
          <cell r="P97">
            <v>-13.118179003101272</v>
          </cell>
          <cell r="Q97">
            <v>11.517795530174563</v>
          </cell>
          <cell r="S97">
            <v>-1.3310152650745574E-2</v>
          </cell>
          <cell r="T97">
            <v>-2.1359158925609877E-2</v>
          </cell>
          <cell r="U97">
            <v>-3.006706572085836E-2</v>
          </cell>
          <cell r="V97">
            <v>-1.2020759180306905E-2</v>
          </cell>
          <cell r="W97">
            <v>1.0554258050870634E-2</v>
          </cell>
          <cell r="Y97">
            <v>-46.818322925674217</v>
          </cell>
          <cell r="Z97">
            <v>-33.258982079726927</v>
          </cell>
          <cell r="AA97">
            <v>-83.189421316937882</v>
          </cell>
          <cell r="AB97">
            <v>94.748488731285917</v>
          </cell>
          <cell r="AE97">
            <v>-14.312083026673065</v>
          </cell>
          <cell r="AF97">
            <v>-7.4169297844093611</v>
          </cell>
        </row>
        <row r="98">
          <cell r="A98" t="str">
            <v>NTAP</v>
          </cell>
          <cell r="C98" t="str">
            <v>Network Appliance</v>
          </cell>
          <cell r="D98" t="str">
            <v>04/06</v>
          </cell>
          <cell r="E98">
            <v>36.82</v>
          </cell>
          <cell r="F98" t="str">
            <v>NA</v>
          </cell>
          <cell r="G98" t="str">
            <v>Underweight</v>
          </cell>
          <cell r="H98">
            <v>370.11400000000003</v>
          </cell>
          <cell r="J98">
            <v>13627.597480000002</v>
          </cell>
          <cell r="K98">
            <v>13027.133330646106</v>
          </cell>
          <cell r="L98">
            <v>0.95593763682592303</v>
          </cell>
          <cell r="M98">
            <v>79.286000000000001</v>
          </cell>
          <cell r="N98">
            <v>123.75</v>
          </cell>
          <cell r="O98">
            <v>148.85</v>
          </cell>
          <cell r="P98">
            <v>134.98770687445722</v>
          </cell>
          <cell r="Q98">
            <v>138.62812335378237</v>
          </cell>
          <cell r="S98">
            <v>5.8180468065894171E-3</v>
          </cell>
          <cell r="T98">
            <v>9.0808376297888699E-3</v>
          </cell>
          <cell r="U98">
            <v>1.0922688332881399E-2</v>
          </cell>
          <cell r="V98">
            <v>9.9054662476321682E-3</v>
          </cell>
          <cell r="W98">
            <v>1.0172601851297295E-2</v>
          </cell>
          <cell r="Y98">
            <v>110.12199983838386</v>
          </cell>
          <cell r="Z98">
            <v>91.552552771246241</v>
          </cell>
          <cell r="AA98">
            <v>100.95435944159044</v>
          </cell>
          <cell r="AB98">
            <v>98.303267405719978</v>
          </cell>
          <cell r="AE98">
            <v>35.64439220879197</v>
          </cell>
          <cell r="AF98">
            <v>6.7872525822560386</v>
          </cell>
          <cell r="AG98">
            <v>0.87033782855303277</v>
          </cell>
        </row>
        <row r="99">
          <cell r="A99" t="str">
            <v>STX</v>
          </cell>
          <cell r="C99" t="str">
            <v>Seagate</v>
          </cell>
          <cell r="D99" t="str">
            <v>06/06</v>
          </cell>
          <cell r="E99">
            <v>24.62</v>
          </cell>
          <cell r="F99">
            <v>35</v>
          </cell>
          <cell r="G99" t="str">
            <v>Overweight</v>
          </cell>
          <cell r="H99">
            <v>555</v>
          </cell>
          <cell r="J99">
            <v>13664.1</v>
          </cell>
          <cell r="K99">
            <v>14438.876628511385</v>
          </cell>
          <cell r="L99">
            <v>1.056701621659047</v>
          </cell>
          <cell r="M99">
            <v>334</v>
          </cell>
          <cell r="N99">
            <v>806</v>
          </cell>
          <cell r="O99">
            <v>-317</v>
          </cell>
          <cell r="P99">
            <v>1008.7425828461734</v>
          </cell>
          <cell r="Q99">
            <v>1375.4598817331228</v>
          </cell>
          <cell r="S99">
            <v>2.4443615020381875E-2</v>
          </cell>
          <cell r="T99">
            <v>5.8986687743795785E-2</v>
          </cell>
          <cell r="U99">
            <v>-2.3199478926530105E-2</v>
          </cell>
          <cell r="V99">
            <v>7.3824297454363863E-2</v>
          </cell>
          <cell r="W99">
            <v>0.10066231085348634</v>
          </cell>
          <cell r="Y99">
            <v>16.952977667493798</v>
          </cell>
          <cell r="Z99">
            <v>-43.104416403785493</v>
          </cell>
          <cell r="AA99">
            <v>13.545675807049465</v>
          </cell>
          <cell r="AB99">
            <v>9.9342046841691989</v>
          </cell>
          <cell r="AE99">
            <v>-18.252770051950794</v>
          </cell>
          <cell r="AF99">
            <v>4.4864228650563165E-2</v>
          </cell>
          <cell r="AG99">
            <v>-0.81098981440052065</v>
          </cell>
        </row>
        <row r="100">
          <cell r="A100" t="str">
            <v>Storage HW Coverage Universe Average</v>
          </cell>
          <cell r="H100">
            <v>776.98649999999998</v>
          </cell>
          <cell r="J100">
            <v>14003.961245</v>
          </cell>
          <cell r="K100">
            <v>12486.564757150034</v>
          </cell>
          <cell r="L100">
            <v>0.89164519514849838</v>
          </cell>
          <cell r="M100">
            <v>384.96229577540657</v>
          </cell>
          <cell r="N100">
            <v>548.71229118337419</v>
          </cell>
          <cell r="O100">
            <v>130.33903768012067</v>
          </cell>
          <cell r="P100">
            <v>840.55747209756635</v>
          </cell>
          <cell r="Q100">
            <v>1047.5933262894814</v>
          </cell>
          <cell r="S100">
            <v>1.4561534761598917E-2</v>
          </cell>
          <cell r="T100">
            <v>2.3333581120743022E-2</v>
          </cell>
          <cell r="U100">
            <v>-4.0510061217754242E-3</v>
          </cell>
          <cell r="V100">
            <v>3.8117147145504952E-2</v>
          </cell>
          <cell r="W100">
            <v>5.4455981622714006E-2</v>
          </cell>
          <cell r="Y100">
            <v>25.42598376705995</v>
          </cell>
          <cell r="Z100">
            <v>13.361236865506502</v>
          </cell>
          <cell r="AA100">
            <v>10.923261303456623</v>
          </cell>
          <cell r="AB100">
            <v>53.338916536382023</v>
          </cell>
        </row>
        <row r="101">
          <cell r="A101" t="str">
            <v>Storage HW Coverage Universe Median</v>
          </cell>
          <cell r="H101">
            <v>462.55700000000002</v>
          </cell>
          <cell r="J101">
            <v>13645.848740000001</v>
          </cell>
          <cell r="K101">
            <v>13733.004979578745</v>
          </cell>
          <cell r="L101">
            <v>1.0063870149258847</v>
          </cell>
          <cell r="M101">
            <v>206.643</v>
          </cell>
          <cell r="N101">
            <v>464.875</v>
          </cell>
          <cell r="O101">
            <v>58.018999999999991</v>
          </cell>
          <cell r="P101">
            <v>571.86514486031524</v>
          </cell>
          <cell r="Q101">
            <v>757.04400254345262</v>
          </cell>
          <cell r="S101">
            <v>1.5130830913485646E-2</v>
          </cell>
          <cell r="T101">
            <v>2.7853397832393094E-2</v>
          </cell>
          <cell r="U101">
            <v>-6.1383952968243546E-3</v>
          </cell>
          <cell r="V101">
            <v>4.1864881850998015E-2</v>
          </cell>
          <cell r="W101">
            <v>5.3494506893036184E-2</v>
          </cell>
          <cell r="Y101">
            <v>19.20012907776508</v>
          </cell>
          <cell r="Z101">
            <v>2.4984055472826299</v>
          </cell>
          <cell r="AA101">
            <v>12.964053544586971</v>
          </cell>
          <cell r="AB101">
            <v>52.559097027819448</v>
          </cell>
        </row>
        <row r="103">
          <cell r="A103" t="str">
            <v>Notes</v>
          </cell>
        </row>
        <row r="104">
          <cell r="A104" t="str">
            <v>(1) Source: US Hardware Coverage Universe sources are Company Data, Morgan Stanley Research Estimates.</v>
          </cell>
        </row>
        <row r="105">
          <cell r="A105" t="str">
            <v>(2) FCF Definition = NI - depreciation/amortization - change in WIC - CapEx</v>
          </cell>
        </row>
        <row r="107">
          <cell r="B107" t="str">
            <v>e=Morgan Stanley Estimates.  All other values are actual.</v>
          </cell>
        </row>
        <row r="109">
          <cell r="B109" t="str">
            <v xml:space="preserve">ISLN.O : </v>
          </cell>
        </row>
        <row r="111">
          <cell r="B111" t="str">
            <v>ND = Not Disclosed, NA = Not Available, and NM = Non Meaningful</v>
          </cell>
        </row>
        <row r="113">
          <cell r="B113" t="str">
            <v>Consensus EPS provided by Thomson Financial/First Call</v>
          </cell>
        </row>
        <row r="115">
          <cell r="B115" t="str">
            <v xml:space="preserve">Although the information provided to you on this site is obtained or compiled from sources we believe to be reliable, </v>
          </cell>
        </row>
        <row r="116">
          <cell r="B116" t="str">
            <v xml:space="preserve">Morgan Stanley cannot and does not guarantee the accuracy, validity, timeliness or completeness of any information or </v>
          </cell>
        </row>
        <row r="117">
          <cell r="B117" t="str">
            <v>data made available to you for any particular purpose.</v>
          </cell>
        </row>
      </sheetData>
      <sheetData sheetId="2" refreshError="1">
        <row r="1">
          <cell r="T1" t="str">
            <v>US Enterprise Hardware Team</v>
          </cell>
        </row>
        <row r="2">
          <cell r="A2" t="str">
            <v>Valuation Multiples</v>
          </cell>
          <cell r="X2" t="str">
            <v>2007 EV/Sales</v>
          </cell>
          <cell r="AA2" t="str">
            <v>2007 P/E</v>
          </cell>
        </row>
        <row r="3">
          <cell r="W3">
            <v>12</v>
          </cell>
          <cell r="X3" t="str">
            <v>Gateway</v>
          </cell>
          <cell r="Y3">
            <v>0.1804211041082846</v>
          </cell>
          <cell r="Z3">
            <v>12</v>
          </cell>
          <cell r="AA3" t="e">
            <v>#N/A</v>
          </cell>
          <cell r="AB3" t="e">
            <v>#N/A</v>
          </cell>
          <cell r="AD3" t="str">
            <v>Dell</v>
          </cell>
          <cell r="AE3" t="str">
            <v>HP</v>
          </cell>
          <cell r="AF3" t="str">
            <v>IBM</v>
          </cell>
          <cell r="AG3" t="str">
            <v>Lexmark</v>
          </cell>
          <cell r="AH3" t="str">
            <v>NCR</v>
          </cell>
          <cell r="AI3" t="str">
            <v>Sun</v>
          </cell>
          <cell r="AJ3" t="str">
            <v>Apple</v>
          </cell>
          <cell r="AK3" t="str">
            <v>Gateway</v>
          </cell>
          <cell r="AL3" t="str">
            <v>EMC</v>
          </cell>
          <cell r="AM3" t="str">
            <v>Isilon</v>
          </cell>
          <cell r="AN3" t="str">
            <v>Network Appliance</v>
          </cell>
          <cell r="AO3" t="str">
            <v>Seagate</v>
          </cell>
        </row>
        <row r="4">
          <cell r="W4">
            <v>11</v>
          </cell>
          <cell r="X4" t="str">
            <v>Dell</v>
          </cell>
          <cell r="Y4">
            <v>0.83330122910694415</v>
          </cell>
          <cell r="Z4">
            <v>11</v>
          </cell>
          <cell r="AA4" t="str">
            <v>Seagate</v>
          </cell>
          <cell r="AB4">
            <v>9.9681547663605539</v>
          </cell>
          <cell r="AC4" t="str">
            <v>2007 EV/Sales</v>
          </cell>
          <cell r="AD4">
            <v>0.83330122910694415</v>
          </cell>
          <cell r="AE4">
            <v>0.9961159059296083</v>
          </cell>
          <cell r="AF4">
            <v>1.4830225013581697</v>
          </cell>
          <cell r="AG4">
            <v>1.0247936425959325</v>
          </cell>
          <cell r="AH4">
            <v>1.3367648174348143</v>
          </cell>
          <cell r="AI4">
            <v>1.286706789042295</v>
          </cell>
          <cell r="AJ4">
            <v>2.7583232838003764</v>
          </cell>
          <cell r="AK4">
            <v>0.1804211041082846</v>
          </cell>
          <cell r="AL4">
            <v>1.7033062292223673</v>
          </cell>
          <cell r="AM4">
            <v>6.1333211112241059</v>
          </cell>
          <cell r="AN4">
            <v>3.8602428716747519</v>
          </cell>
          <cell r="AO4">
            <v>1.1790788417919027</v>
          </cell>
        </row>
        <row r="5">
          <cell r="W5">
            <v>10</v>
          </cell>
          <cell r="X5" t="str">
            <v>HP</v>
          </cell>
          <cell r="Y5">
            <v>0.9961159059296083</v>
          </cell>
          <cell r="Z5">
            <v>10</v>
          </cell>
          <cell r="AA5" t="str">
            <v>IBM</v>
          </cell>
          <cell r="AB5">
            <v>14.07162677461123</v>
          </cell>
          <cell r="AD5">
            <v>11</v>
          </cell>
          <cell r="AE5">
            <v>10</v>
          </cell>
          <cell r="AF5">
            <v>5</v>
          </cell>
          <cell r="AG5">
            <v>9</v>
          </cell>
          <cell r="AH5">
            <v>6</v>
          </cell>
          <cell r="AI5">
            <v>7</v>
          </cell>
          <cell r="AJ5">
            <v>3</v>
          </cell>
          <cell r="AK5">
            <v>12</v>
          </cell>
          <cell r="AL5">
            <v>4</v>
          </cell>
          <cell r="AM5">
            <v>1</v>
          </cell>
          <cell r="AN5">
            <v>2</v>
          </cell>
          <cell r="AO5">
            <v>8</v>
          </cell>
        </row>
        <row r="6">
          <cell r="W6">
            <v>9</v>
          </cell>
          <cell r="X6" t="str">
            <v>Lexmark</v>
          </cell>
          <cell r="Y6">
            <v>1.0247936425959325</v>
          </cell>
          <cell r="Z6">
            <v>9</v>
          </cell>
          <cell r="AA6" t="str">
            <v>HP</v>
          </cell>
          <cell r="AB6">
            <v>14.932767916781</v>
          </cell>
          <cell r="AD6" t="str">
            <v>Dell</v>
          </cell>
          <cell r="AE6" t="str">
            <v>HP</v>
          </cell>
          <cell r="AF6" t="str">
            <v>IBM</v>
          </cell>
          <cell r="AG6" t="str">
            <v>Lexmark</v>
          </cell>
          <cell r="AH6" t="str">
            <v>NCR</v>
          </cell>
          <cell r="AI6" t="str">
            <v>Sun</v>
          </cell>
          <cell r="AJ6" t="str">
            <v>Apple</v>
          </cell>
          <cell r="AK6" t="str">
            <v>Gateway</v>
          </cell>
          <cell r="AL6" t="str">
            <v>EMC</v>
          </cell>
          <cell r="AM6" t="str">
            <v>Isilon</v>
          </cell>
          <cell r="AN6" t="str">
            <v>Network Appliance</v>
          </cell>
          <cell r="AO6" t="str">
            <v>Seagate</v>
          </cell>
        </row>
        <row r="7">
          <cell r="W7">
            <v>8</v>
          </cell>
          <cell r="X7" t="str">
            <v>Seagate</v>
          </cell>
          <cell r="Y7">
            <v>1.1790788417919027</v>
          </cell>
          <cell r="Z7">
            <v>8</v>
          </cell>
          <cell r="AA7" t="str">
            <v>Lexmark</v>
          </cell>
          <cell r="AB7">
            <v>15.002028186270248</v>
          </cell>
          <cell r="AC7" t="str">
            <v>2006 P/E Ratio</v>
          </cell>
          <cell r="AD7">
            <v>16.491984906520468</v>
          </cell>
          <cell r="AE7">
            <v>14.932767916781</v>
          </cell>
          <cell r="AF7">
            <v>14.07162677461123</v>
          </cell>
          <cell r="AG7">
            <v>15.002028186270248</v>
          </cell>
          <cell r="AH7">
            <v>19.161808647218127</v>
          </cell>
          <cell r="AI7">
            <v>37.714140836449396</v>
          </cell>
          <cell r="AJ7">
            <v>25.240200386234221</v>
          </cell>
          <cell r="AK7">
            <v>30.668866626854964</v>
          </cell>
          <cell r="AL7">
            <v>18.455892694747771</v>
          </cell>
          <cell r="AM7" t="str">
            <v>-</v>
          </cell>
          <cell r="AN7">
            <v>40.988219168241251</v>
          </cell>
          <cell r="AO7">
            <v>9.9681547663605539</v>
          </cell>
        </row>
        <row r="8">
          <cell r="W8">
            <v>7</v>
          </cell>
          <cell r="X8" t="str">
            <v>Sun</v>
          </cell>
          <cell r="Y8">
            <v>1.286706789042295</v>
          </cell>
          <cell r="Z8">
            <v>7</v>
          </cell>
          <cell r="AA8" t="str">
            <v>Dell</v>
          </cell>
          <cell r="AB8">
            <v>16.491984906520468</v>
          </cell>
          <cell r="AD8">
            <v>7</v>
          </cell>
          <cell r="AE8">
            <v>9</v>
          </cell>
          <cell r="AF8">
            <v>10</v>
          </cell>
          <cell r="AG8">
            <v>8</v>
          </cell>
          <cell r="AH8">
            <v>5</v>
          </cell>
          <cell r="AI8">
            <v>2</v>
          </cell>
          <cell r="AJ8">
            <v>4</v>
          </cell>
          <cell r="AK8">
            <v>3</v>
          </cell>
          <cell r="AL8">
            <v>6</v>
          </cell>
          <cell r="AM8" t="e">
            <v>#VALUE!</v>
          </cell>
          <cell r="AN8">
            <v>1</v>
          </cell>
          <cell r="AO8">
            <v>11</v>
          </cell>
        </row>
        <row r="9">
          <cell r="W9">
            <v>6</v>
          </cell>
          <cell r="X9" t="str">
            <v>NCR</v>
          </cell>
          <cell r="Y9">
            <v>1.3367648174348143</v>
          </cell>
          <cell r="Z9">
            <v>6</v>
          </cell>
          <cell r="AA9" t="str">
            <v>EMC</v>
          </cell>
          <cell r="AB9">
            <v>18.455892694747771</v>
          </cell>
        </row>
        <row r="10">
          <cell r="W10">
            <v>5</v>
          </cell>
          <cell r="X10" t="str">
            <v>IBM</v>
          </cell>
          <cell r="Y10">
            <v>1.4830225013581697</v>
          </cell>
          <cell r="Z10">
            <v>5</v>
          </cell>
          <cell r="AA10" t="str">
            <v>NCR</v>
          </cell>
          <cell r="AB10">
            <v>19.161808647218127</v>
          </cell>
        </row>
        <row r="11">
          <cell r="W11">
            <v>4</v>
          </cell>
          <cell r="X11" t="str">
            <v>EMC</v>
          </cell>
          <cell r="Y11">
            <v>1.7033062292223673</v>
          </cell>
          <cell r="Z11">
            <v>4</v>
          </cell>
          <cell r="AA11" t="str">
            <v>Apple</v>
          </cell>
          <cell r="AB11">
            <v>25.240200386234221</v>
          </cell>
        </row>
        <row r="12">
          <cell r="W12">
            <v>3</v>
          </cell>
          <cell r="X12" t="str">
            <v>Apple</v>
          </cell>
          <cell r="Y12">
            <v>2.7583232838003764</v>
          </cell>
          <cell r="Z12">
            <v>3</v>
          </cell>
          <cell r="AA12" t="str">
            <v>Gateway</v>
          </cell>
          <cell r="AB12">
            <v>30.668866626854964</v>
          </cell>
        </row>
        <row r="13">
          <cell r="W13">
            <v>2</v>
          </cell>
          <cell r="X13" t="str">
            <v>Network Appliance</v>
          </cell>
          <cell r="Y13">
            <v>3.8602428716747519</v>
          </cell>
          <cell r="Z13">
            <v>2</v>
          </cell>
          <cell r="AA13" t="str">
            <v>Sun</v>
          </cell>
          <cell r="AB13">
            <v>37.714140836449396</v>
          </cell>
        </row>
        <row r="14">
          <cell r="W14">
            <v>1</v>
          </cell>
          <cell r="X14" t="str">
            <v>Isilon</v>
          </cell>
          <cell r="Y14">
            <v>6.1333211112241059</v>
          </cell>
          <cell r="Z14">
            <v>1</v>
          </cell>
          <cell r="AA14" t="str">
            <v>Network Appliance</v>
          </cell>
          <cell r="AB14">
            <v>40.988219168241251</v>
          </cell>
        </row>
        <row r="15">
          <cell r="X15" t="str">
            <v>Universe Avge</v>
          </cell>
          <cell r="Y15">
            <v>1.897949860607463</v>
          </cell>
          <cell r="AA15" t="str">
            <v>Universe Avge</v>
          </cell>
          <cell r="AB15">
            <v>22.06324462820811</v>
          </cell>
        </row>
        <row r="18">
          <cell r="X18" t="str">
            <v>EV/Sales</v>
          </cell>
          <cell r="Y18" t="str">
            <v>2006 EV/Sales</v>
          </cell>
          <cell r="Z18" t="str">
            <v>'05-'07 Sales CAGR</v>
          </cell>
        </row>
        <row r="19">
          <cell r="X19" t="str">
            <v>DELL</v>
          </cell>
          <cell r="Y19">
            <v>0.83330122910694415</v>
          </cell>
          <cell r="Z19">
            <v>2.3608570178512922E-2</v>
          </cell>
        </row>
        <row r="20">
          <cell r="X20" t="str">
            <v>HPQ</v>
          </cell>
          <cell r="Y20">
            <v>0.9961159059296083</v>
          </cell>
          <cell r="Z20">
            <v>6.2422887640180447E-2</v>
          </cell>
        </row>
        <row r="21">
          <cell r="X21" t="str">
            <v>IBM</v>
          </cell>
          <cell r="Y21">
            <v>1.4830225013581697</v>
          </cell>
          <cell r="Z21">
            <v>1.3675811381409497E-2</v>
          </cell>
        </row>
        <row r="22">
          <cell r="X22" t="str">
            <v>LXK</v>
          </cell>
          <cell r="Y22">
            <v>1.0247936425959325</v>
          </cell>
          <cell r="Z22">
            <v>-2.4520708449449757E-2</v>
          </cell>
        </row>
        <row r="23">
          <cell r="X23" t="str">
            <v>NCR</v>
          </cell>
          <cell r="Y23">
            <v>1.3367648174348143</v>
          </cell>
          <cell r="Z23">
            <v>2.5985195486709411E-2</v>
          </cell>
        </row>
        <row r="24">
          <cell r="X24" t="str">
            <v>SUNW</v>
          </cell>
          <cell r="Y24">
            <v>1.286706789042295</v>
          </cell>
          <cell r="Z24">
            <v>0.10213137573518827</v>
          </cell>
        </row>
        <row r="25">
          <cell r="X25" t="str">
            <v>AAPL</v>
          </cell>
          <cell r="Y25">
            <v>2.7583232838003764</v>
          </cell>
          <cell r="Z25">
            <v>0.26018686460762108</v>
          </cell>
        </row>
        <row r="26">
          <cell r="X26" t="str">
            <v>GTW</v>
          </cell>
          <cell r="Y26">
            <v>0.1804211041082846</v>
          </cell>
          <cell r="Z26">
            <v>3.4749388222039324E-2</v>
          </cell>
        </row>
        <row r="27">
          <cell r="X27" t="str">
            <v>EMC</v>
          </cell>
          <cell r="Y27">
            <v>1.7033062292223673</v>
          </cell>
          <cell r="Z27">
            <v>0.14780812634033746</v>
          </cell>
        </row>
        <row r="28">
          <cell r="X28" t="str">
            <v>ISLN</v>
          </cell>
          <cell r="Y28">
            <v>6.1333211112241059</v>
          </cell>
          <cell r="Z28">
            <v>1.4779996081645286</v>
          </cell>
        </row>
        <row r="29">
          <cell r="X29" t="str">
            <v>NTAP</v>
          </cell>
          <cell r="Y29">
            <v>3.8602428716747519</v>
          </cell>
          <cell r="Z29">
            <v>0.32565230549712476</v>
          </cell>
        </row>
        <row r="30">
          <cell r="X30" t="str">
            <v>STX</v>
          </cell>
          <cell r="Y30">
            <v>1.1790788417919027</v>
          </cell>
          <cell r="Z30">
            <v>-6.2702618120266118E-3</v>
          </cell>
        </row>
        <row r="31">
          <cell r="X31" t="str">
            <v>Universe Avge</v>
          </cell>
          <cell r="Y31">
            <v>1.897949860607463</v>
          </cell>
          <cell r="Z31">
            <v>0.20361909691601462</v>
          </cell>
        </row>
        <row r="32">
          <cell r="X32" t="str">
            <v>P/E</v>
          </cell>
          <cell r="Y32" t="str">
            <v>2007 P/E</v>
          </cell>
          <cell r="Z32" t="str">
            <v>'05-'07 EPS CAGR</v>
          </cell>
        </row>
        <row r="33">
          <cell r="X33" t="str">
            <v>DELL</v>
          </cell>
          <cell r="Y33">
            <v>16.491984906520468</v>
          </cell>
        </row>
        <row r="34">
          <cell r="X34" t="str">
            <v>HPQ</v>
          </cell>
          <cell r="Y34">
            <v>14.932767916781</v>
          </cell>
          <cell r="Z34">
            <v>0.26733244366508435</v>
          </cell>
        </row>
        <row r="35">
          <cell r="X35" t="str">
            <v>IBM</v>
          </cell>
          <cell r="Y35">
            <v>14.07162677461123</v>
          </cell>
          <cell r="Z35">
            <v>0.13245012368115594</v>
          </cell>
        </row>
        <row r="36">
          <cell r="X36" t="str">
            <v>LXK</v>
          </cell>
          <cell r="Y36">
            <v>15.002028186270248</v>
          </cell>
          <cell r="Z36">
            <v>6.756655218995844E-2</v>
          </cell>
        </row>
        <row r="37">
          <cell r="X37" t="str">
            <v>NCR</v>
          </cell>
          <cell r="Y37">
            <v>19.161808647218127</v>
          </cell>
          <cell r="Z37">
            <v>0.21403170875407596</v>
          </cell>
        </row>
        <row r="38">
          <cell r="X38" t="str">
            <v>SUNW</v>
          </cell>
          <cell r="Y38">
            <v>37.714140836449396</v>
          </cell>
        </row>
        <row r="39">
          <cell r="X39" t="str">
            <v>AAPL</v>
          </cell>
          <cell r="Y39">
            <v>25.240200386234221</v>
          </cell>
          <cell r="Z39">
            <v>0.44791472455296666</v>
          </cell>
        </row>
        <row r="40">
          <cell r="X40" t="str">
            <v>GTW</v>
          </cell>
          <cell r="Y40">
            <v>30.668866626854964</v>
          </cell>
        </row>
        <row r="41">
          <cell r="X41" t="str">
            <v>EMC</v>
          </cell>
          <cell r="Y41">
            <v>18.455892694747771</v>
          </cell>
          <cell r="Z41">
            <v>0.15232312353891686</v>
          </cell>
        </row>
        <row r="42">
          <cell r="X42" t="str">
            <v>ISLN</v>
          </cell>
          <cell r="Y42" t="str">
            <v>-</v>
          </cell>
        </row>
        <row r="43">
          <cell r="X43" t="str">
            <v>NTAP</v>
          </cell>
          <cell r="Y43">
            <v>40.988219168241251</v>
          </cell>
          <cell r="Z43">
            <v>9.0276516024488718E-2</v>
          </cell>
        </row>
        <row r="44">
          <cell r="X44" t="str">
            <v>STX</v>
          </cell>
          <cell r="Y44">
            <v>9.9681547663605539</v>
          </cell>
          <cell r="Z44">
            <v>0.20392313822870078</v>
          </cell>
        </row>
        <row r="45">
          <cell r="X45" t="str">
            <v>Universe Avge</v>
          </cell>
          <cell r="Y45">
            <v>22.06324462820811</v>
          </cell>
          <cell r="Z45">
            <v>0.19697729132941846</v>
          </cell>
        </row>
      </sheetData>
      <sheetData sheetId="3" refreshError="1"/>
      <sheetData sheetId="4" refreshError="1"/>
      <sheetData sheetId="5" refreshError="1"/>
      <sheetData sheetId="6" refreshError="1">
        <row r="1">
          <cell r="Y1" t="str">
            <v>US Enterprise Hardware Team</v>
          </cell>
        </row>
        <row r="2">
          <cell r="A2" t="str">
            <v>Performance</v>
          </cell>
        </row>
        <row r="4">
          <cell r="A4">
            <v>39168</v>
          </cell>
        </row>
        <row r="5">
          <cell r="E5" t="str">
            <v>% Change</v>
          </cell>
          <cell r="S5" t="str">
            <v>52 Week</v>
          </cell>
          <cell r="X5" t="str">
            <v>5 Year</v>
          </cell>
          <cell r="AB5" t="str">
            <v>From Specific Dates</v>
          </cell>
        </row>
        <row r="6">
          <cell r="AB6" t="str">
            <v>Industy Rating Change</v>
          </cell>
          <cell r="AC6" t="str">
            <v>Market Bottom</v>
          </cell>
          <cell r="AD6" t="str">
            <v>Recent Market Bottom</v>
          </cell>
        </row>
        <row r="7">
          <cell r="B7" t="str">
            <v>Ticker</v>
          </cell>
          <cell r="C7" t="str">
            <v>Price target</v>
          </cell>
          <cell r="D7" t="str">
            <v>Price</v>
          </cell>
          <cell r="E7" t="str">
            <v>1-Day</v>
          </cell>
          <cell r="F7" t="str">
            <v>2-Day</v>
          </cell>
          <cell r="G7" t="str">
            <v>3-Day</v>
          </cell>
          <cell r="H7" t="str">
            <v>4-Day</v>
          </cell>
          <cell r="I7" t="str">
            <v>1 Week</v>
          </cell>
          <cell r="J7" t="str">
            <v>1 Month</v>
          </cell>
          <cell r="K7" t="str">
            <v>3 Month</v>
          </cell>
          <cell r="L7" t="str">
            <v>6 Month</v>
          </cell>
          <cell r="M7" t="str">
            <v>YTD</v>
          </cell>
          <cell r="N7" t="str">
            <v>52 Week</v>
          </cell>
          <cell r="O7" t="str">
            <v>3-Year</v>
          </cell>
          <cell r="Q7" t="str">
            <v>High</v>
          </cell>
          <cell r="R7" t="str">
            <v>Low</v>
          </cell>
          <cell r="S7" t="str">
            <v>% Below Hi</v>
          </cell>
          <cell r="T7" t="str">
            <v>% Above Lo</v>
          </cell>
          <cell r="V7" t="str">
            <v>Hi</v>
          </cell>
          <cell r="W7" t="str">
            <v>Lo</v>
          </cell>
          <cell r="X7" t="str">
            <v>% Below Hi</v>
          </cell>
          <cell r="Y7" t="str">
            <v>% Above Lo</v>
          </cell>
          <cell r="Z7" t="str">
            <v>IPO Date</v>
          </cell>
          <cell r="AB7">
            <v>37803</v>
          </cell>
          <cell r="AC7">
            <v>37529</v>
          </cell>
          <cell r="AD7">
            <v>37711</v>
          </cell>
        </row>
        <row r="9">
          <cell r="A9" t="str">
            <v>US Hardware Coverage Universe</v>
          </cell>
        </row>
        <row r="10">
          <cell r="A10" t="str">
            <v>Dell Computer Corp.</v>
          </cell>
          <cell r="B10" t="str">
            <v>DELL</v>
          </cell>
          <cell r="C10">
            <v>30</v>
          </cell>
          <cell r="D10">
            <v>22.53</v>
          </cell>
          <cell r="E10">
            <v>3.1167230000000001E-3</v>
          </cell>
          <cell r="F10">
            <v>1.333356E-3</v>
          </cell>
          <cell r="G10">
            <v>3.1167269999999997E-3</v>
          </cell>
          <cell r="H10">
            <v>9.4085929999999998E-3</v>
          </cell>
          <cell r="I10">
            <v>3.3960519999999994E-2</v>
          </cell>
          <cell r="J10">
            <v>-8.1532809999999997E-2</v>
          </cell>
          <cell r="K10">
            <v>-0.12572757999999998</v>
          </cell>
          <cell r="L10">
            <v>4.7907000000000005E-2</v>
          </cell>
          <cell r="M10">
            <v>-0.10203266</v>
          </cell>
          <cell r="N10">
            <v>-0.24294350000000001</v>
          </cell>
          <cell r="O10">
            <v>-0.31560940000000004</v>
          </cell>
          <cell r="Q10">
            <v>30.8</v>
          </cell>
          <cell r="R10">
            <v>18.95</v>
          </cell>
          <cell r="S10">
            <v>0.26850649350649347</v>
          </cell>
          <cell r="T10">
            <v>0.18891820580474938</v>
          </cell>
          <cell r="V10">
            <v>42.38</v>
          </cell>
          <cell r="W10">
            <v>19.91</v>
          </cell>
          <cell r="X10">
            <v>-0.4683813119395942</v>
          </cell>
          <cell r="Y10">
            <v>0.13159216474133606</v>
          </cell>
          <cell r="Z10" t="str">
            <v>6/22/88</v>
          </cell>
          <cell r="AB10">
            <v>0.31920000000000004</v>
          </cell>
          <cell r="AC10">
            <v>0.2351</v>
          </cell>
          <cell r="AD10">
            <v>0.27310000000000001</v>
          </cell>
        </row>
        <row r="11">
          <cell r="A11" t="str">
            <v>Hewlett-Packard Co.</v>
          </cell>
          <cell r="B11" t="str">
            <v>HPQ</v>
          </cell>
          <cell r="C11" t="str">
            <v>NA</v>
          </cell>
          <cell r="D11">
            <v>39.61</v>
          </cell>
          <cell r="E11">
            <v>-1.492162E-2</v>
          </cell>
          <cell r="F11">
            <v>-7.5169209999999993E-3</v>
          </cell>
          <cell r="G11">
            <v>-2.2670030000000001E-3</v>
          </cell>
          <cell r="H11">
            <v>-4.5237539999999996E-3</v>
          </cell>
          <cell r="I11">
            <v>1.5171000000000002E-3</v>
          </cell>
          <cell r="J11">
            <v>-8.1613729999999995E-2</v>
          </cell>
          <cell r="K11">
            <v>-4.1848079999999996E-2</v>
          </cell>
          <cell r="L11">
            <v>7.694405E-2</v>
          </cell>
          <cell r="M11">
            <v>-3.8358779999999995E-2</v>
          </cell>
          <cell r="N11">
            <v>0.16637230000000003</v>
          </cell>
          <cell r="O11">
            <v>0.83125300000000013</v>
          </cell>
          <cell r="Q11">
            <v>43.72</v>
          </cell>
          <cell r="R11">
            <v>29</v>
          </cell>
          <cell r="S11">
            <v>9.4007319304665993E-2</v>
          </cell>
          <cell r="T11">
            <v>0.36586206896551721</v>
          </cell>
          <cell r="V11">
            <v>43.53</v>
          </cell>
          <cell r="W11">
            <v>11.16</v>
          </cell>
          <cell r="X11">
            <v>-9.0052837123822727E-2</v>
          </cell>
          <cell r="Y11">
            <v>2.5492831541218637</v>
          </cell>
          <cell r="Z11" t="str">
            <v>1/21/72</v>
          </cell>
          <cell r="AB11">
            <v>0.21179999999999999</v>
          </cell>
          <cell r="AC11">
            <v>0.1167</v>
          </cell>
          <cell r="AD11">
            <v>0.1555</v>
          </cell>
        </row>
        <row r="12">
          <cell r="A12" t="str">
            <v>International Business Machines Corp.</v>
          </cell>
          <cell r="B12" t="str">
            <v>IBM</v>
          </cell>
          <cell r="C12">
            <v>105</v>
          </cell>
          <cell r="D12">
            <v>94.5</v>
          </cell>
          <cell r="E12">
            <v>5.4261320000000002E-3</v>
          </cell>
          <cell r="F12">
            <v>1.3404849999999999E-2</v>
          </cell>
          <cell r="G12">
            <v>1.123595E-2</v>
          </cell>
          <cell r="H12">
            <v>7.8924889999999991E-3</v>
          </cell>
          <cell r="I12">
            <v>1.930753E-2</v>
          </cell>
          <cell r="J12">
            <v>-4.8817300000000001E-2</v>
          </cell>
          <cell r="K12">
            <v>-1.5625E-2</v>
          </cell>
          <cell r="L12">
            <v>0.13282189</v>
          </cell>
          <cell r="M12">
            <v>-2.7277419999999997E-2</v>
          </cell>
          <cell r="N12">
            <v>0.13065323999999998</v>
          </cell>
          <cell r="O12">
            <v>3.1434150000000001E-2</v>
          </cell>
          <cell r="Q12">
            <v>100.9</v>
          </cell>
          <cell r="R12">
            <v>72.73</v>
          </cell>
          <cell r="S12">
            <v>6.3429137760158572E-2</v>
          </cell>
          <cell r="T12">
            <v>0.29932627526467748</v>
          </cell>
          <cell r="V12">
            <v>106.78</v>
          </cell>
          <cell r="W12">
            <v>55.07</v>
          </cell>
          <cell r="X12">
            <v>-0.11500280951489039</v>
          </cell>
          <cell r="Y12">
            <v>0.71599782095514808</v>
          </cell>
          <cell r="Z12" t="str">
            <v>1/21/72</v>
          </cell>
          <cell r="AB12">
            <v>0.83590000000000009</v>
          </cell>
          <cell r="AC12">
            <v>0.58310000000000006</v>
          </cell>
          <cell r="AD12">
            <v>0.78430000000000011</v>
          </cell>
        </row>
        <row r="13">
          <cell r="A13" t="str">
            <v>Lexmark International Inc.</v>
          </cell>
          <cell r="B13" t="str">
            <v>LXK</v>
          </cell>
          <cell r="C13" t="str">
            <v>NA</v>
          </cell>
          <cell r="D13">
            <v>57.81</v>
          </cell>
          <cell r="E13">
            <v>-2.6111849999999999E-2</v>
          </cell>
          <cell r="F13">
            <v>-2.3974300000000004E-2</v>
          </cell>
          <cell r="G13">
            <v>-1.833922E-2</v>
          </cell>
          <cell r="H13">
            <v>-2.0003379999999998E-2</v>
          </cell>
          <cell r="I13">
            <v>-1.0949519999999999E-2</v>
          </cell>
          <cell r="J13">
            <v>-8.2380929999999991E-2</v>
          </cell>
          <cell r="K13">
            <v>-0.2134694</v>
          </cell>
          <cell r="L13">
            <v>-2.0169470000000002E-2</v>
          </cell>
          <cell r="M13">
            <v>-0.21024590000000004</v>
          </cell>
          <cell r="N13">
            <v>0.25428510000000004</v>
          </cell>
          <cell r="O13">
            <v>-0.34825250000000002</v>
          </cell>
          <cell r="Q13">
            <v>74.679900000000004</v>
          </cell>
          <cell r="R13">
            <v>44.5</v>
          </cell>
          <cell r="S13">
            <v>0.22589612466004905</v>
          </cell>
          <cell r="T13">
            <v>0.29910112359550567</v>
          </cell>
          <cell r="V13">
            <v>96.53</v>
          </cell>
          <cell r="W13">
            <v>39.69</v>
          </cell>
          <cell r="X13">
            <v>-0.40111882316378322</v>
          </cell>
          <cell r="Y13">
            <v>0.45653817082388515</v>
          </cell>
          <cell r="Z13" t="str">
            <v>11/15/95</v>
          </cell>
          <cell r="AB13">
            <v>0.70900000000000007</v>
          </cell>
          <cell r="AC13">
            <v>0.47</v>
          </cell>
          <cell r="AD13">
            <v>0.66949999999999998</v>
          </cell>
        </row>
        <row r="14">
          <cell r="A14" t="str">
            <v>NCR Corp.</v>
          </cell>
          <cell r="B14" t="str">
            <v>NCR</v>
          </cell>
          <cell r="C14" t="str">
            <v>NA</v>
          </cell>
          <cell r="D14">
            <v>47.79</v>
          </cell>
          <cell r="E14">
            <v>-2.0916999999999998E-4</v>
          </cell>
          <cell r="F14">
            <v>1.257062E-3</v>
          </cell>
          <cell r="G14">
            <v>6.2823299999999996E-4</v>
          </cell>
          <cell r="H14">
            <v>4.1866299999999995E-4</v>
          </cell>
          <cell r="I14">
            <v>1.7891379999999998E-2</v>
          </cell>
          <cell r="J14">
            <v>-2.0916999999999998E-4</v>
          </cell>
          <cell r="K14">
            <v>0.13192799999999999</v>
          </cell>
          <cell r="L14">
            <v>0.25301530000000005</v>
          </cell>
          <cell r="M14">
            <v>0.11763337</v>
          </cell>
          <cell r="N14">
            <v>0.21975500000000001</v>
          </cell>
          <cell r="O14">
            <v>1.3086960000000003</v>
          </cell>
          <cell r="Q14">
            <v>48.27</v>
          </cell>
          <cell r="R14">
            <v>31.64</v>
          </cell>
          <cell r="S14">
            <v>9.944064636420169E-3</v>
          </cell>
          <cell r="T14">
            <v>0.51042983565107458</v>
          </cell>
          <cell r="V14">
            <v>48.25</v>
          </cell>
          <cell r="W14">
            <v>8.6050000000000004</v>
          </cell>
          <cell r="X14">
            <v>-9.5336787564767045E-3</v>
          </cell>
          <cell r="Y14">
            <v>4.5537478210342819</v>
          </cell>
          <cell r="Z14" t="str">
            <v>12/11/96</v>
          </cell>
          <cell r="AB14">
            <v>0.13564999999999999</v>
          </cell>
          <cell r="AC14">
            <v>9.9000000000000005E-2</v>
          </cell>
          <cell r="AD14">
            <v>9.1700000000000004E-2</v>
          </cell>
        </row>
        <row r="15">
          <cell r="A15" t="str">
            <v>Sun Microsystems Inc.</v>
          </cell>
          <cell r="B15" t="str">
            <v>SUNW</v>
          </cell>
          <cell r="C15" t="str">
            <v>NA</v>
          </cell>
          <cell r="D15">
            <v>6.2</v>
          </cell>
          <cell r="E15">
            <v>-3.2154309999999995E-3</v>
          </cell>
          <cell r="F15">
            <v>-6.4102409999999997E-3</v>
          </cell>
          <cell r="G15">
            <v>-3.2154319999999998E-3</v>
          </cell>
          <cell r="H15">
            <v>-1.7432690000000001E-2</v>
          </cell>
          <cell r="I15">
            <v>8.1300350000000007E-3</v>
          </cell>
          <cell r="J15">
            <v>-2.8213209999999999E-2</v>
          </cell>
          <cell r="K15">
            <v>0.11111109</v>
          </cell>
          <cell r="L15">
            <v>0.20155040000000002</v>
          </cell>
          <cell r="M15">
            <v>0.14391139</v>
          </cell>
          <cell r="N15">
            <v>0.28364390000000006</v>
          </cell>
          <cell r="O15">
            <v>0.52334140000000007</v>
          </cell>
          <cell r="Q15">
            <v>6.78</v>
          </cell>
          <cell r="R15">
            <v>3.74</v>
          </cell>
          <cell r="S15">
            <v>8.5545722713864292E-2</v>
          </cell>
          <cell r="T15">
            <v>0.65775401069518713</v>
          </cell>
          <cell r="V15">
            <v>9.52</v>
          </cell>
          <cell r="W15">
            <v>2.42</v>
          </cell>
          <cell r="X15">
            <v>-0.34873949579831931</v>
          </cell>
          <cell r="Y15">
            <v>1.5619834710743805</v>
          </cell>
          <cell r="Z15" t="str">
            <v>3/04/86</v>
          </cell>
          <cell r="AB15">
            <v>4.6799999999999994E-2</v>
          </cell>
          <cell r="AC15">
            <v>2.5899999999999999E-2</v>
          </cell>
          <cell r="AD15">
            <v>3.2600000000000004E-2</v>
          </cell>
        </row>
        <row r="16">
          <cell r="A16" t="str">
            <v>Apple Computer Inc.</v>
          </cell>
          <cell r="B16" t="str">
            <v>AAPL</v>
          </cell>
          <cell r="C16">
            <v>110</v>
          </cell>
          <cell r="D16">
            <v>91.48</v>
          </cell>
          <cell r="E16">
            <v>3.8407340000000002E-3</v>
          </cell>
          <cell r="F16">
            <v>2.1096230000000001E-2</v>
          </cell>
          <cell r="G16">
            <v>2.1324160000000002E-2</v>
          </cell>
          <cell r="H16">
            <v>1.6444440000000001E-2</v>
          </cell>
          <cell r="I16">
            <v>3.4841650000000002E-2</v>
          </cell>
          <cell r="J16">
            <v>6.495927E-2</v>
          </cell>
          <cell r="K16">
            <v>7.9282689999999989E-2</v>
          </cell>
          <cell r="L16">
            <v>0.2155195</v>
          </cell>
          <cell r="M16">
            <v>7.8265059999999997E-2</v>
          </cell>
          <cell r="N16">
            <v>0.42959840000000005</v>
          </cell>
          <cell r="O16">
            <v>6.0750200000000003</v>
          </cell>
          <cell r="Q16">
            <v>97.800000000000011</v>
          </cell>
          <cell r="R16">
            <v>50.160000000000004</v>
          </cell>
          <cell r="S16">
            <v>6.4621676891615576E-2</v>
          </cell>
          <cell r="T16">
            <v>0.82376395534290259</v>
          </cell>
          <cell r="V16">
            <v>97.100000000000009</v>
          </cell>
          <cell r="W16">
            <v>6.5600000000000005</v>
          </cell>
          <cell r="X16">
            <v>-5.7878475798146312E-2</v>
          </cell>
          <cell r="Y16">
            <v>12.945121951219512</v>
          </cell>
          <cell r="Z16" t="str">
            <v>12/12/80</v>
          </cell>
          <cell r="AB16">
            <v>9.5449999999999993E-2</v>
          </cell>
          <cell r="AC16">
            <v>7.2499999999999995E-2</v>
          </cell>
          <cell r="AD16">
            <v>7.0699999999999999E-2</v>
          </cell>
        </row>
        <row r="17">
          <cell r="A17" t="str">
            <v>Gateway Inc.</v>
          </cell>
          <cell r="B17" t="str">
            <v>GTW</v>
          </cell>
          <cell r="C17" t="str">
            <v>NA</v>
          </cell>
          <cell r="D17">
            <v>2.38</v>
          </cell>
          <cell r="E17">
            <v>-8.3333249999999991E-3</v>
          </cell>
          <cell r="F17">
            <v>5.7777880000000004E-2</v>
          </cell>
          <cell r="G17">
            <v>6.7264560000000001E-2</v>
          </cell>
          <cell r="H17">
            <v>4.8458220000000003E-2</v>
          </cell>
          <cell r="I17">
            <v>0.11737088</v>
          </cell>
          <cell r="J17">
            <v>0.2142858</v>
          </cell>
          <cell r="K17">
            <v>0.13875608</v>
          </cell>
          <cell r="L17">
            <v>0.1666667</v>
          </cell>
          <cell r="M17">
            <v>0.18407970000000001</v>
          </cell>
          <cell r="N17">
            <v>-1.244812E-2</v>
          </cell>
          <cell r="O17">
            <v>-0.55009450000000004</v>
          </cell>
          <cell r="Q17">
            <v>2.4500000000000002</v>
          </cell>
          <cell r="R17">
            <v>1.3</v>
          </cell>
          <cell r="S17">
            <v>2.8571428571428692E-2</v>
          </cell>
          <cell r="T17">
            <v>0.8307692307692307</v>
          </cell>
          <cell r="V17">
            <v>6.92</v>
          </cell>
          <cell r="W17">
            <v>1.3</v>
          </cell>
          <cell r="X17">
            <v>-0.6560693641618498</v>
          </cell>
          <cell r="Y17">
            <v>0.8307692307692307</v>
          </cell>
          <cell r="Z17" t="str">
            <v>12/08/93</v>
          </cell>
          <cell r="AB17">
            <v>3.7699999999999997E-2</v>
          </cell>
          <cell r="AC17">
            <v>2.9700000000000001E-2</v>
          </cell>
          <cell r="AD17">
            <v>2.3599999999999999E-2</v>
          </cell>
        </row>
        <row r="18">
          <cell r="A18" t="str">
            <v>EMC</v>
          </cell>
          <cell r="B18" t="str">
            <v>EMC</v>
          </cell>
          <cell r="C18">
            <v>17</v>
          </cell>
          <cell r="D18">
            <v>13.02</v>
          </cell>
          <cell r="E18">
            <v>-2.29883E-3</v>
          </cell>
          <cell r="F18">
            <v>2.3095609999999999E-3</v>
          </cell>
          <cell r="G18">
            <v>6.9605109999999991E-3</v>
          </cell>
          <cell r="H18">
            <v>1.5385150000000001E-3</v>
          </cell>
          <cell r="I18">
            <v>2.3095220000000001E-3</v>
          </cell>
          <cell r="J18">
            <v>-0.10821916999999999</v>
          </cell>
          <cell r="K18">
            <v>-4.1237069999999994E-2</v>
          </cell>
          <cell r="L18">
            <v>0.13315932999999999</v>
          </cell>
          <cell r="M18">
            <v>-1.363631E-2</v>
          </cell>
          <cell r="N18">
            <v>-9.1416570000000003E-2</v>
          </cell>
          <cell r="O18">
            <v>1.9577129999999998E-2</v>
          </cell>
          <cell r="Q18">
            <v>14.89</v>
          </cell>
          <cell r="R18">
            <v>9.44</v>
          </cell>
          <cell r="S18">
            <v>0.12558764271323042</v>
          </cell>
          <cell r="T18">
            <v>0.37923728813559321</v>
          </cell>
          <cell r="V18">
            <v>15.59</v>
          </cell>
          <cell r="W18">
            <v>3.83</v>
          </cell>
          <cell r="X18">
            <v>-0.16484926234765873</v>
          </cell>
          <cell r="Y18">
            <v>2.3994778067885116</v>
          </cell>
          <cell r="Z18" t="str">
            <v>4/09/86</v>
          </cell>
          <cell r="AB18">
            <v>0.1056</v>
          </cell>
          <cell r="AC18">
            <v>4.5700000000000005E-2</v>
          </cell>
          <cell r="AD18">
            <v>7.2300000000000003E-2</v>
          </cell>
        </row>
        <row r="19">
          <cell r="A19" t="str">
            <v>Isilon Systems, Inc.</v>
          </cell>
          <cell r="B19" t="str">
            <v>ISLN</v>
          </cell>
          <cell r="C19">
            <v>25</v>
          </cell>
          <cell r="D19">
            <v>18.04</v>
          </cell>
          <cell r="E19">
            <v>-8.2462679999999993E-3</v>
          </cell>
          <cell r="F19">
            <v>-4.1445200000000001E-2</v>
          </cell>
          <cell r="G19">
            <v>-6.2370000000000002E-2</v>
          </cell>
          <cell r="H19">
            <v>-7.7237790000000001E-2</v>
          </cell>
          <cell r="I19">
            <v>-0.10248754</v>
          </cell>
          <cell r="J19">
            <v>-0.13477215999999997</v>
          </cell>
          <cell r="K19">
            <v>-0.24360580000000001</v>
          </cell>
          <cell r="L19" t="str">
            <v>-</v>
          </cell>
          <cell r="M19">
            <v>-0.34088419999999997</v>
          </cell>
          <cell r="N19" t="str">
            <v>-</v>
          </cell>
          <cell r="O19" t="str">
            <v>-</v>
          </cell>
          <cell r="Q19">
            <v>28.5</v>
          </cell>
          <cell r="R19">
            <v>17.8</v>
          </cell>
          <cell r="S19">
            <v>0.36701754385964913</v>
          </cell>
          <cell r="T19">
            <v>1.348314606741563E-2</v>
          </cell>
          <cell r="V19">
            <v>27.37</v>
          </cell>
          <cell r="W19">
            <v>18.04</v>
          </cell>
          <cell r="X19" t="str">
            <v>NA</v>
          </cell>
          <cell r="Y19" t="str">
            <v>NA</v>
          </cell>
          <cell r="Z19" t="str">
            <v>12/15/06</v>
          </cell>
          <cell r="AB19" t="str">
            <v>-</v>
          </cell>
          <cell r="AC19" t="str">
            <v>-</v>
          </cell>
          <cell r="AD19" t="str">
            <v>-</v>
          </cell>
        </row>
        <row r="20">
          <cell r="A20" t="str">
            <v>Network Appliance</v>
          </cell>
          <cell r="B20" t="str">
            <v>NTAP</v>
          </cell>
          <cell r="C20" t="str">
            <v>NA</v>
          </cell>
          <cell r="D20">
            <v>36.82</v>
          </cell>
          <cell r="E20">
            <v>1.2372859999999999E-2</v>
          </cell>
          <cell r="F20">
            <v>2.723217E-3</v>
          </cell>
          <cell r="G20">
            <v>7.3871609999999997E-3</v>
          </cell>
          <cell r="H20">
            <v>1.4325000000000001E-2</v>
          </cell>
          <cell r="I20">
            <v>1.8252210000000001E-2</v>
          </cell>
          <cell r="J20">
            <v>-9.0639709999999998E-2</v>
          </cell>
          <cell r="K20">
            <v>-8.4990099999999999E-2</v>
          </cell>
          <cell r="L20">
            <v>5.1869669999999998E-3</v>
          </cell>
          <cell r="M20">
            <v>-6.2627269999999999E-2</v>
          </cell>
          <cell r="N20">
            <v>5.4410130000000001E-2</v>
          </cell>
          <cell r="O20">
            <v>0.8474661</v>
          </cell>
          <cell r="Q20">
            <v>41.56</v>
          </cell>
          <cell r="R20">
            <v>25.85</v>
          </cell>
          <cell r="S20">
            <v>0.11405197305101067</v>
          </cell>
          <cell r="T20">
            <v>0.42437137330754338</v>
          </cell>
          <cell r="V20">
            <v>41.28</v>
          </cell>
          <cell r="W20">
            <v>5.63</v>
          </cell>
          <cell r="X20">
            <v>-0.1080426356589147</v>
          </cell>
          <cell r="Y20">
            <v>5.5399644760213143</v>
          </cell>
          <cell r="Z20" t="str">
            <v>11/21/95</v>
          </cell>
          <cell r="AB20">
            <v>0.16670000000000001</v>
          </cell>
          <cell r="AC20">
            <v>7.3300000000000004E-2</v>
          </cell>
          <cell r="AD20">
            <v>0.1119</v>
          </cell>
        </row>
        <row r="21">
          <cell r="A21" t="str">
            <v>Seagate</v>
          </cell>
          <cell r="B21" t="str">
            <v>STX</v>
          </cell>
          <cell r="C21">
            <v>35</v>
          </cell>
          <cell r="D21">
            <v>24.62</v>
          </cell>
          <cell r="E21">
            <v>5.719006999999999E-3</v>
          </cell>
          <cell r="F21">
            <v>6.953E-3</v>
          </cell>
          <cell r="G21">
            <v>8.1300739999999995E-4</v>
          </cell>
          <cell r="H21">
            <v>1.2335540000000001E-2</v>
          </cell>
          <cell r="I21">
            <v>2.370069E-2</v>
          </cell>
          <cell r="J21">
            <v>-8.2370439999999989E-2</v>
          </cell>
          <cell r="K21">
            <v>-8.4758319999999998E-2</v>
          </cell>
          <cell r="L21">
            <v>7.0900439999999995E-2</v>
          </cell>
          <cell r="M21">
            <v>-7.0943369999999992E-2</v>
          </cell>
          <cell r="N21">
            <v>-1.5199969999999998E-2</v>
          </cell>
          <cell r="O21" t="str">
            <v>N/A</v>
          </cell>
          <cell r="Q21">
            <v>28.51</v>
          </cell>
          <cell r="R21">
            <v>19.150000000000002</v>
          </cell>
          <cell r="S21">
            <v>0.13644335320940026</v>
          </cell>
          <cell r="T21">
            <v>0.28563968668407291</v>
          </cell>
          <cell r="V21">
            <v>30.6</v>
          </cell>
          <cell r="W21">
            <v>8.06</v>
          </cell>
          <cell r="X21" t="str">
            <v>NA</v>
          </cell>
          <cell r="Y21" t="str">
            <v>NA</v>
          </cell>
          <cell r="Z21" t="str">
            <v>12/11/02</v>
          </cell>
          <cell r="AB21">
            <v>0.18190000000000001</v>
          </cell>
          <cell r="AC21" t="str">
            <v>N/A</v>
          </cell>
          <cell r="AD21">
            <v>0.1032</v>
          </cell>
        </row>
        <row r="22">
          <cell r="A22" t="str">
            <v>Coverage Universe Index</v>
          </cell>
          <cell r="B22" t="str">
            <v>INDEX:COVERAGEUNIV</v>
          </cell>
          <cell r="C22" t="str">
            <v>#Calc</v>
          </cell>
          <cell r="E22" t="e">
            <v>#VALUE!</v>
          </cell>
          <cell r="F22" t="e">
            <v>#VALUE!</v>
          </cell>
          <cell r="G22" t="e">
            <v>#VALUE!</v>
          </cell>
          <cell r="H22" t="e">
            <v>#VALUE!</v>
          </cell>
          <cell r="I22" t="e">
            <v>#VALUE!</v>
          </cell>
          <cell r="J22" t="e">
            <v>#VALUE!</v>
          </cell>
          <cell r="K22" t="e">
            <v>#VALUE!</v>
          </cell>
          <cell r="L22" t="e">
            <v>#VALUE!</v>
          </cell>
          <cell r="M22" t="e">
            <v>#VALUE!</v>
          </cell>
          <cell r="N22" t="e">
            <v>#VALUE!</v>
          </cell>
          <cell r="O22" t="e">
            <v>#VALUE!</v>
          </cell>
          <cell r="Q22" t="str">
            <v/>
          </cell>
          <cell r="R22" t="str">
            <v/>
          </cell>
          <cell r="S22" t="e">
            <v>#VALUE!</v>
          </cell>
          <cell r="T22" t="e">
            <v>#VALUE!</v>
          </cell>
          <cell r="V22" t="e">
            <v>#N/A</v>
          </cell>
          <cell r="W22" t="e">
            <v>#N/A</v>
          </cell>
          <cell r="X22" t="e">
            <v>#VALUE!</v>
          </cell>
          <cell r="Y22" t="e">
            <v>#VALUE!</v>
          </cell>
        </row>
        <row r="24">
          <cell r="A24" t="str">
            <v>Relevant Sectors</v>
          </cell>
        </row>
        <row r="25">
          <cell r="A25" t="str">
            <v>Enterprise Systems</v>
          </cell>
          <cell r="B25" t="str">
            <v>INDEX:USSERVER</v>
          </cell>
          <cell r="C25" t="str">
            <v>#Calc</v>
          </cell>
          <cell r="E25" t="e">
            <v>#VALUE!</v>
          </cell>
          <cell r="F25" t="e">
            <v>#VALUE!</v>
          </cell>
          <cell r="G25" t="e">
            <v>#VALUE!</v>
          </cell>
          <cell r="H25" t="e">
            <v>#VALUE!</v>
          </cell>
          <cell r="I25" t="e">
            <v>#VALUE!</v>
          </cell>
          <cell r="J25" t="e">
            <v>#VALUE!</v>
          </cell>
          <cell r="K25" t="e">
            <v>#VALUE!</v>
          </cell>
          <cell r="L25" t="e">
            <v>#VALUE!</v>
          </cell>
          <cell r="M25" t="e">
            <v>#VALUE!</v>
          </cell>
          <cell r="N25" t="e">
            <v>#VALUE!</v>
          </cell>
          <cell r="O25" t="e">
            <v>#VALUE!</v>
          </cell>
          <cell r="Q25" t="str">
            <v/>
          </cell>
          <cell r="R25" t="str">
            <v/>
          </cell>
          <cell r="S25" t="e">
            <v>#VALUE!</v>
          </cell>
          <cell r="T25" t="e">
            <v>#VALUE!</v>
          </cell>
          <cell r="V25" t="e">
            <v>#N/A</v>
          </cell>
          <cell r="W25" t="e">
            <v>#N/A</v>
          </cell>
          <cell r="X25" t="e">
            <v>#VALUE!</v>
          </cell>
          <cell r="Y25" t="e">
            <v>#VALUE!</v>
          </cell>
        </row>
        <row r="26">
          <cell r="A26" t="str">
            <v>Personal Systems</v>
          </cell>
          <cell r="B26" t="str">
            <v>INDEX:USPC</v>
          </cell>
          <cell r="C26" t="str">
            <v>#Calc</v>
          </cell>
          <cell r="E26" t="e">
            <v>#VALUE!</v>
          </cell>
          <cell r="F26" t="e">
            <v>#VALUE!</v>
          </cell>
          <cell r="G26" t="e">
            <v>#VALUE!</v>
          </cell>
          <cell r="H26" t="e">
            <v>#VALUE!</v>
          </cell>
          <cell r="I26" t="e">
            <v>#VALUE!</v>
          </cell>
          <cell r="J26" t="e">
            <v>#VALUE!</v>
          </cell>
          <cell r="K26" t="e">
            <v>#VALUE!</v>
          </cell>
          <cell r="L26" t="e">
            <v>#VALUE!</v>
          </cell>
          <cell r="M26" t="e">
            <v>#VALUE!</v>
          </cell>
          <cell r="N26" t="e">
            <v>#VALUE!</v>
          </cell>
          <cell r="O26" t="e">
            <v>#VALUE!</v>
          </cell>
          <cell r="Q26" t="str">
            <v/>
          </cell>
          <cell r="R26" t="str">
            <v/>
          </cell>
          <cell r="S26" t="e">
            <v>#VALUE!</v>
          </cell>
          <cell r="T26" t="e">
            <v>#VALUE!</v>
          </cell>
          <cell r="V26" t="e">
            <v>#N/A</v>
          </cell>
          <cell r="W26" t="e">
            <v>#N/A</v>
          </cell>
          <cell r="X26" t="e">
            <v>#VALUE!</v>
          </cell>
          <cell r="Y26" t="e">
            <v>#VALUE!</v>
          </cell>
        </row>
        <row r="27">
          <cell r="A27" t="str">
            <v>Printing Systems</v>
          </cell>
          <cell r="B27" t="str">
            <v>INDEX:USPRINTERS</v>
          </cell>
          <cell r="C27" t="str">
            <v>#Calc</v>
          </cell>
          <cell r="E27" t="e">
            <v>#VALUE!</v>
          </cell>
          <cell r="F27" t="e">
            <v>#VALUE!</v>
          </cell>
          <cell r="G27" t="e">
            <v>#VALUE!</v>
          </cell>
          <cell r="H27" t="e">
            <v>#VALUE!</v>
          </cell>
          <cell r="I27" t="e">
            <v>#VALUE!</v>
          </cell>
          <cell r="J27" t="e">
            <v>#VALUE!</v>
          </cell>
          <cell r="K27" t="e">
            <v>#VALUE!</v>
          </cell>
          <cell r="L27" t="e">
            <v>#VALUE!</v>
          </cell>
          <cell r="M27" t="e">
            <v>#VALUE!</v>
          </cell>
          <cell r="N27" t="e">
            <v>#VALUE!</v>
          </cell>
          <cell r="O27" t="e">
            <v>#VALUE!</v>
          </cell>
          <cell r="Q27" t="str">
            <v/>
          </cell>
          <cell r="R27" t="str">
            <v/>
          </cell>
          <cell r="S27" t="e">
            <v>#VALUE!</v>
          </cell>
          <cell r="T27" t="e">
            <v>#VALUE!</v>
          </cell>
          <cell r="V27" t="e">
            <v>#N/A</v>
          </cell>
          <cell r="W27" t="e">
            <v>#N/A</v>
          </cell>
          <cell r="X27" t="e">
            <v>#VALUE!</v>
          </cell>
          <cell r="Y27" t="e">
            <v>#VALUE!</v>
          </cell>
        </row>
        <row r="28">
          <cell r="A28" t="str">
            <v>Storage</v>
          </cell>
          <cell r="B28" t="str">
            <v>INDEX:USSTORAGE</v>
          </cell>
          <cell r="C28" t="str">
            <v>#Calc</v>
          </cell>
          <cell r="E28" t="e">
            <v>#VALUE!</v>
          </cell>
          <cell r="F28" t="e">
            <v>#VALUE!</v>
          </cell>
          <cell r="G28" t="e">
            <v>#VALUE!</v>
          </cell>
          <cell r="H28" t="e">
            <v>#VALUE!</v>
          </cell>
          <cell r="I28" t="e">
            <v>#VALUE!</v>
          </cell>
          <cell r="J28" t="e">
            <v>#VALUE!</v>
          </cell>
          <cell r="K28" t="e">
            <v>#VALUE!</v>
          </cell>
          <cell r="L28" t="e">
            <v>#VALUE!</v>
          </cell>
          <cell r="M28" t="e">
            <v>#VALUE!</v>
          </cell>
          <cell r="N28" t="e">
            <v>#VALUE!</v>
          </cell>
          <cell r="O28" t="e">
            <v>#VALUE!</v>
          </cell>
          <cell r="Q28" t="str">
            <v/>
          </cell>
          <cell r="R28" t="str">
            <v/>
          </cell>
          <cell r="S28" t="e">
            <v>#VALUE!</v>
          </cell>
          <cell r="T28" t="e">
            <v>#VALUE!</v>
          </cell>
          <cell r="V28" t="e">
            <v>#N/A</v>
          </cell>
          <cell r="W28" t="e">
            <v>#N/A</v>
          </cell>
          <cell r="X28" t="e">
            <v>#VALUE!</v>
          </cell>
          <cell r="Y28" t="e">
            <v>#VALUE!</v>
          </cell>
        </row>
        <row r="29">
          <cell r="A29" t="str">
            <v>Storage Components</v>
          </cell>
          <cell r="B29" t="str">
            <v>INDEX:USSTGCOMPONENT</v>
          </cell>
          <cell r="C29" t="str">
            <v>#Calc</v>
          </cell>
          <cell r="E29" t="e">
            <v>#VALUE!</v>
          </cell>
          <cell r="F29" t="e">
            <v>#VALUE!</v>
          </cell>
          <cell r="G29" t="e">
            <v>#VALUE!</v>
          </cell>
          <cell r="H29" t="e">
            <v>#VALUE!</v>
          </cell>
          <cell r="I29" t="e">
            <v>#VALUE!</v>
          </cell>
          <cell r="J29" t="e">
            <v>#VALUE!</v>
          </cell>
          <cell r="K29" t="e">
            <v>#VALUE!</v>
          </cell>
          <cell r="L29" t="e">
            <v>#VALUE!</v>
          </cell>
          <cell r="M29" t="e">
            <v>#VALUE!</v>
          </cell>
          <cell r="N29" t="e">
            <v>#VALUE!</v>
          </cell>
          <cell r="O29" t="e">
            <v>#VALUE!</v>
          </cell>
          <cell r="Q29" t="str">
            <v/>
          </cell>
          <cell r="R29" t="str">
            <v/>
          </cell>
          <cell r="S29" t="e">
            <v>#VALUE!</v>
          </cell>
          <cell r="T29" t="e">
            <v>#VALUE!</v>
          </cell>
          <cell r="V29" t="e">
            <v>#N/A</v>
          </cell>
          <cell r="W29" t="e">
            <v>#N/A</v>
          </cell>
          <cell r="X29" t="e">
            <v>#VALUE!</v>
          </cell>
          <cell r="Y29" t="e">
            <v>#VALUE!</v>
          </cell>
        </row>
        <row r="30">
          <cell r="A30" t="str">
            <v>Services</v>
          </cell>
          <cell r="B30" t="str">
            <v>INDEX:USSERVICE</v>
          </cell>
          <cell r="C30" t="str">
            <v>#Calc</v>
          </cell>
          <cell r="E30" t="e">
            <v>#VALUE!</v>
          </cell>
          <cell r="F30" t="e">
            <v>#VALUE!</v>
          </cell>
          <cell r="G30" t="e">
            <v>#VALUE!</v>
          </cell>
          <cell r="H30" t="e">
            <v>#VALUE!</v>
          </cell>
          <cell r="I30" t="e">
            <v>#VALUE!</v>
          </cell>
          <cell r="J30" t="e">
            <v>#VALUE!</v>
          </cell>
          <cell r="K30" t="e">
            <v>#VALUE!</v>
          </cell>
          <cell r="L30" t="e">
            <v>#VALUE!</v>
          </cell>
          <cell r="M30" t="e">
            <v>#VALUE!</v>
          </cell>
          <cell r="N30" t="e">
            <v>#VALUE!</v>
          </cell>
          <cell r="O30" t="e">
            <v>#VALUE!</v>
          </cell>
          <cell r="Q30" t="str">
            <v/>
          </cell>
          <cell r="R30" t="str">
            <v/>
          </cell>
          <cell r="S30" t="e">
            <v>#VALUE!</v>
          </cell>
          <cell r="T30" t="e">
            <v>#VALUE!</v>
          </cell>
          <cell r="V30" t="e">
            <v>#N/A</v>
          </cell>
          <cell r="W30" t="e">
            <v>#N/A</v>
          </cell>
          <cell r="X30" t="e">
            <v>#VALUE!</v>
          </cell>
          <cell r="Y30" t="e">
            <v>#VALUE!</v>
          </cell>
        </row>
        <row r="31">
          <cell r="A31" t="str">
            <v>Software</v>
          </cell>
          <cell r="B31" t="str">
            <v>INDEX:USSOFTWARE</v>
          </cell>
          <cell r="C31" t="str">
            <v>#Calc</v>
          </cell>
          <cell r="E31" t="e">
            <v>#VALUE!</v>
          </cell>
          <cell r="F31" t="e">
            <v>#VALUE!</v>
          </cell>
          <cell r="G31" t="e">
            <v>#VALUE!</v>
          </cell>
          <cell r="H31" t="e">
            <v>#VALUE!</v>
          </cell>
          <cell r="I31" t="e">
            <v>#VALUE!</v>
          </cell>
          <cell r="J31" t="e">
            <v>#VALUE!</v>
          </cell>
          <cell r="K31" t="e">
            <v>#VALUE!</v>
          </cell>
          <cell r="L31" t="e">
            <v>#VALUE!</v>
          </cell>
          <cell r="M31" t="e">
            <v>#VALUE!</v>
          </cell>
          <cell r="N31" t="e">
            <v>#VALUE!</v>
          </cell>
          <cell r="O31" t="e">
            <v>#VALUE!</v>
          </cell>
          <cell r="Q31" t="str">
            <v/>
          </cell>
          <cell r="R31" t="str">
            <v/>
          </cell>
          <cell r="S31" t="e">
            <v>#VALUE!</v>
          </cell>
          <cell r="T31" t="e">
            <v>#VALUE!</v>
          </cell>
          <cell r="V31" t="e">
            <v>#N/A</v>
          </cell>
          <cell r="W31" t="e">
            <v>#N/A</v>
          </cell>
          <cell r="X31" t="e">
            <v>#VALUE!</v>
          </cell>
          <cell r="Y31" t="e">
            <v>#VALUE!</v>
          </cell>
        </row>
        <row r="33">
          <cell r="A33" t="str">
            <v>US Technology by Sector</v>
          </cell>
        </row>
        <row r="34">
          <cell r="A34" t="str">
            <v>Consulting / Systems Integrators</v>
          </cell>
          <cell r="B34" t="str">
            <v>INDEX:CLIENT:SVCS</v>
          </cell>
          <cell r="D34">
            <v>448439.4</v>
          </cell>
          <cell r="E34">
            <v>0.14424890999999998</v>
          </cell>
          <cell r="F34">
            <v>0.15595626999999998</v>
          </cell>
          <cell r="G34">
            <v>0.15324926</v>
          </cell>
          <cell r="H34">
            <v>0.14919984999999999</v>
          </cell>
          <cell r="I34">
            <v>0.15301561999999999</v>
          </cell>
          <cell r="J34">
            <v>8.432466999999999E-2</v>
          </cell>
          <cell r="K34">
            <v>0.20598250000000001</v>
          </cell>
          <cell r="L34">
            <v>0.1367534</v>
          </cell>
          <cell r="M34">
            <v>0.19382460000000001</v>
          </cell>
          <cell r="N34">
            <v>7.4825520000000006E-2</v>
          </cell>
          <cell r="O34">
            <v>0.57016299999999998</v>
          </cell>
          <cell r="Q34">
            <v>456219.80000000005</v>
          </cell>
          <cell r="R34">
            <v>341669</v>
          </cell>
          <cell r="S34">
            <v>1.7054060345473854E-2</v>
          </cell>
          <cell r="T34">
            <v>0.31249659758421178</v>
          </cell>
          <cell r="V34">
            <v>456219.80000000005</v>
          </cell>
          <cell r="W34">
            <v>96627.26</v>
          </cell>
        </row>
        <row r="35">
          <cell r="A35" t="str">
            <v>Software</v>
          </cell>
          <cell r="B35" t="str">
            <v>INDEX:CLIENT:TICK</v>
          </cell>
          <cell r="D35">
            <v>4686.4650000000001</v>
          </cell>
          <cell r="E35">
            <v>1.109628E-2</v>
          </cell>
          <cell r="F35">
            <v>2.3812530000000002E-2</v>
          </cell>
          <cell r="G35">
            <v>2.5989770000000002E-2</v>
          </cell>
          <cell r="H35">
            <v>2.4217489999999998E-2</v>
          </cell>
          <cell r="I35">
            <v>3.4111000000000002E-2</v>
          </cell>
          <cell r="J35">
            <v>-1.6874159999999999E-2</v>
          </cell>
          <cell r="K35">
            <v>-1.4305379999999999E-2</v>
          </cell>
          <cell r="L35">
            <v>-1.150665E-2</v>
          </cell>
          <cell r="M35">
            <v>-1.875481E-2</v>
          </cell>
          <cell r="N35">
            <v>5.762275E-2</v>
          </cell>
          <cell r="O35">
            <v>0.27464340000000004</v>
          </cell>
          <cell r="Q35">
            <v>5033.6379999999999</v>
          </cell>
          <cell r="R35">
            <v>3959.473</v>
          </cell>
          <cell r="S35">
            <v>6.8970593435602634E-2</v>
          </cell>
          <cell r="T35">
            <v>0.18360827312119565</v>
          </cell>
          <cell r="V35">
            <v>5033.6379999999999</v>
          </cell>
          <cell r="W35">
            <v>1663.806</v>
          </cell>
        </row>
        <row r="36">
          <cell r="A36" t="str">
            <v>Data Networking</v>
          </cell>
          <cell r="B36" t="str">
            <v>INDEX:CLIENT:DATANETW</v>
          </cell>
          <cell r="D36">
            <v>14343.868</v>
          </cell>
          <cell r="E36">
            <v>4.4457000000000003E-3</v>
          </cell>
          <cell r="F36">
            <v>1.5734079999999998E-2</v>
          </cell>
          <cell r="G36">
            <v>2.083838E-2</v>
          </cell>
          <cell r="H36">
            <v>2.0668389999999998E-2</v>
          </cell>
          <cell r="I36">
            <v>3.5087029999999998E-2</v>
          </cell>
          <cell r="J36">
            <v>-4.3161169999999999E-2</v>
          </cell>
          <cell r="K36">
            <v>-3.6666890000000001E-2</v>
          </cell>
          <cell r="L36">
            <v>0.13667331999999999</v>
          </cell>
          <cell r="M36">
            <v>-3.2820169999999996E-2</v>
          </cell>
          <cell r="N36">
            <v>0.1921216</v>
          </cell>
          <cell r="O36">
            <v>0.12659024999999999</v>
          </cell>
          <cell r="Q36">
            <v>15713.753000000001</v>
          </cell>
          <cell r="R36">
            <v>9494.2540000000008</v>
          </cell>
          <cell r="S36">
            <v>8.7177455315735175E-2</v>
          </cell>
          <cell r="T36">
            <v>0.51079463431250094</v>
          </cell>
          <cell r="V36">
            <v>16359.869000000001</v>
          </cell>
          <cell r="W36">
            <v>4807.8069999999998</v>
          </cell>
        </row>
        <row r="37">
          <cell r="A37" t="str">
            <v>Hardware</v>
          </cell>
          <cell r="B37" t="str">
            <v>INDEX:CLIENT:HDWR</v>
          </cell>
          <cell r="D37">
            <v>627.01859999999999</v>
          </cell>
          <cell r="E37">
            <v>-5.366495E-4</v>
          </cell>
          <cell r="F37">
            <v>6.2553879999999997E-3</v>
          </cell>
          <cell r="G37">
            <v>7.3143239999999997E-3</v>
          </cell>
          <cell r="H37">
            <v>5.0385000000000004E-3</v>
          </cell>
          <cell r="I37">
            <v>1.6957419999999997E-2</v>
          </cell>
          <cell r="J37">
            <v>-4.6649169999999997E-2</v>
          </cell>
          <cell r="K37">
            <v>-1.7102000000000003E-2</v>
          </cell>
          <cell r="L37">
            <v>0.11012316</v>
          </cell>
          <cell r="M37">
            <v>-1.3712869999999999E-2</v>
          </cell>
          <cell r="N37">
            <v>9.7676489999999991E-2</v>
          </cell>
          <cell r="O37">
            <v>0.29382930000000002</v>
          </cell>
          <cell r="Q37">
            <v>674.67970000000003</v>
          </cell>
          <cell r="R37">
            <v>477.99890000000005</v>
          </cell>
          <cell r="S37">
            <v>7.0642558239117026E-2</v>
          </cell>
          <cell r="T37">
            <v>0.31175741199404428</v>
          </cell>
          <cell r="V37">
            <v>674.67970000000003</v>
          </cell>
          <cell r="W37">
            <v>280.54950000000002</v>
          </cell>
        </row>
        <row r="38">
          <cell r="A38" t="str">
            <v>Semis</v>
          </cell>
          <cell r="B38" t="str">
            <v>INDEX:CLIENT:SEMISCP</v>
          </cell>
          <cell r="D38">
            <v>3580.4659999999999</v>
          </cell>
          <cell r="E38">
            <v>1.6845E-4</v>
          </cell>
          <cell r="F38">
            <v>-6.0161350000000006E-3</v>
          </cell>
          <cell r="G38">
            <v>-9.4478129999999994E-3</v>
          </cell>
          <cell r="H38">
            <v>-9.6225140000000004E-3</v>
          </cell>
          <cell r="I38">
            <v>-4.2850690000000003E-4</v>
          </cell>
          <cell r="J38">
            <v>-3.8638179999999994E-2</v>
          </cell>
          <cell r="K38">
            <v>-1.084106E-2</v>
          </cell>
          <cell r="L38">
            <v>7.9671539999999995E-4</v>
          </cell>
          <cell r="M38">
            <v>4.7267179999999995E-3</v>
          </cell>
          <cell r="N38">
            <v>-8.6951639999999997E-2</v>
          </cell>
          <cell r="O38">
            <v>-7.8212339999999991E-2</v>
          </cell>
          <cell r="Q38">
            <v>4122.3159999999998</v>
          </cell>
          <cell r="R38">
            <v>3068.7000000000003</v>
          </cell>
          <cell r="S38">
            <v>0.13144310140222148</v>
          </cell>
          <cell r="T38">
            <v>0.16676964186789189</v>
          </cell>
          <cell r="V38">
            <v>4601.1180000000004</v>
          </cell>
          <cell r="W38">
            <v>1797.1190000000001</v>
          </cell>
        </row>
        <row r="40">
          <cell r="A40" t="str">
            <v>Index</v>
          </cell>
        </row>
        <row r="41">
          <cell r="A41" t="str">
            <v>NASDAQ</v>
          </cell>
          <cell r="B41" t="str">
            <v>COMP</v>
          </cell>
          <cell r="D41">
            <v>2408.21</v>
          </cell>
          <cell r="E41">
            <v>5.7634439999999995E-3</v>
          </cell>
          <cell r="F41">
            <v>1.498318E-2</v>
          </cell>
          <cell r="G41">
            <v>1.2406000000000002E-2</v>
          </cell>
          <cell r="H41">
            <v>1.537693E-2</v>
          </cell>
          <cell r="I41">
            <v>2.4521669999999999E-2</v>
          </cell>
          <cell r="J41">
            <v>-4.1714449999999993E-2</v>
          </cell>
          <cell r="K41">
            <v>-7.9914589999999994E-3</v>
          </cell>
          <cell r="L41">
            <v>6.8942589999999998E-2</v>
          </cell>
          <cell r="M41">
            <v>-2.9313569999999999E-3</v>
          </cell>
          <cell r="N41">
            <v>4.066351E-2</v>
          </cell>
          <cell r="O41">
            <v>0.24104470000000003</v>
          </cell>
          <cell r="Q41">
            <v>2531.42</v>
          </cell>
          <cell r="R41">
            <v>2012.78</v>
          </cell>
          <cell r="S41">
            <v>4.8672286700745082E-2</v>
          </cell>
          <cell r="T41">
            <v>0.19645962300897279</v>
          </cell>
          <cell r="V41">
            <v>2524.94</v>
          </cell>
          <cell r="W41">
            <v>1114.1100000000001</v>
          </cell>
          <cell r="X41">
            <v>-4.6230801523996612E-2</v>
          </cell>
          <cell r="Y41">
            <v>1.1615549631544457</v>
          </cell>
        </row>
        <row r="42">
          <cell r="A42" t="str">
            <v>S&amp;P 500</v>
          </cell>
          <cell r="B42" t="str">
            <v>SP50</v>
          </cell>
          <cell r="D42">
            <v>1410.94</v>
          </cell>
          <cell r="E42">
            <v>6.3334539999999996E-3</v>
          </cell>
          <cell r="F42">
            <v>1.7296909999999999E-2</v>
          </cell>
          <cell r="G42">
            <v>1.340246E-2</v>
          </cell>
          <cell r="H42">
            <v>1.7135500000000001E-2</v>
          </cell>
          <cell r="I42">
            <v>2.394135E-2</v>
          </cell>
          <cell r="J42">
            <v>-3.3390959999999997E-2</v>
          </cell>
          <cell r="K42">
            <v>-8.8442720000000002E-3</v>
          </cell>
          <cell r="L42">
            <v>6.4719669999999993E-2</v>
          </cell>
          <cell r="M42">
            <v>-5.1893870000000002E-3</v>
          </cell>
          <cell r="N42">
            <v>8.11138E-2</v>
          </cell>
          <cell r="O42">
            <v>0.27136900000000003</v>
          </cell>
          <cell r="Q42">
            <v>1461.57</v>
          </cell>
          <cell r="R42">
            <v>1219.29</v>
          </cell>
          <cell r="S42">
            <v>3.4640831434689989E-2</v>
          </cell>
          <cell r="T42">
            <v>0.1571816384945337</v>
          </cell>
          <cell r="V42">
            <v>1459.68</v>
          </cell>
          <cell r="W42">
            <v>776.76</v>
          </cell>
          <cell r="X42">
            <v>-3.3390880192919026E-2</v>
          </cell>
          <cell r="Y42">
            <v>0.81644265925124881</v>
          </cell>
        </row>
        <row r="44">
          <cell r="A44" t="str">
            <v>(1) Coverage Universe Index is Market Cap Weighted and consists of Morgan Stanley's US Hardware Coverage Universe.</v>
          </cell>
        </row>
        <row r="46">
          <cell r="A46" t="str">
            <v>Alpha</v>
          </cell>
        </row>
        <row r="47">
          <cell r="A47" t="str">
            <v>Coverage Universe vs. SP500</v>
          </cell>
          <cell r="E47" t="e">
            <v>#VALUE!</v>
          </cell>
          <cell r="F47" t="e">
            <v>#VALUE!</v>
          </cell>
          <cell r="G47" t="e">
            <v>#VALUE!</v>
          </cell>
          <cell r="H47" t="e">
            <v>#VALUE!</v>
          </cell>
          <cell r="I47" t="e">
            <v>#VALUE!</v>
          </cell>
          <cell r="J47" t="e">
            <v>#VALUE!</v>
          </cell>
          <cell r="K47" t="e">
            <v>#VALUE!</v>
          </cell>
          <cell r="L47" t="e">
            <v>#VALUE!</v>
          </cell>
          <cell r="M47" t="e">
            <v>#VALUE!</v>
          </cell>
          <cell r="N47" t="e">
            <v>#VALUE!</v>
          </cell>
          <cell r="O47" t="e">
            <v>#VALUE!</v>
          </cell>
        </row>
        <row r="49">
          <cell r="A49" t="str">
            <v xml:space="preserve">Alpha: Coverage Universe vs. </v>
          </cell>
          <cell r="D49" t="str">
            <v>S&amp;P 500</v>
          </cell>
        </row>
        <row r="52">
          <cell r="E52" t="str">
            <v>1-Day</v>
          </cell>
          <cell r="F52" t="str">
            <v>2-Day</v>
          </cell>
          <cell r="G52" t="str">
            <v>3-Day</v>
          </cell>
          <cell r="H52" t="str">
            <v>4-Day</v>
          </cell>
          <cell r="I52" t="str">
            <v>1 Week</v>
          </cell>
          <cell r="J52" t="str">
            <v>1 Month</v>
          </cell>
          <cell r="K52" t="str">
            <v>3 Month</v>
          </cell>
          <cell r="L52" t="str">
            <v>6 Month</v>
          </cell>
          <cell r="M52" t="str">
            <v>YTD</v>
          </cell>
          <cell r="N52" t="str">
            <v>52 Week</v>
          </cell>
          <cell r="O52" t="str">
            <v>3-Year</v>
          </cell>
        </row>
        <row r="53">
          <cell r="A53" t="str">
            <v>Dell Computer Corp.</v>
          </cell>
          <cell r="B53" t="str">
            <v>DELL</v>
          </cell>
          <cell r="E53">
            <v>-3.2167309999999996E-3</v>
          </cell>
          <cell r="F53">
            <v>-1.5963553999999998E-2</v>
          </cell>
          <cell r="G53">
            <v>-1.0285733E-2</v>
          </cell>
          <cell r="H53">
            <v>-7.7269070000000016E-3</v>
          </cell>
          <cell r="I53">
            <v>1.0019169999999994E-2</v>
          </cell>
          <cell r="J53">
            <v>-4.814185E-2</v>
          </cell>
          <cell r="K53">
            <v>-0.11688330799999998</v>
          </cell>
          <cell r="L53">
            <v>-1.6812669999999988E-2</v>
          </cell>
          <cell r="M53">
            <v>-9.6843272999999994E-2</v>
          </cell>
          <cell r="N53">
            <v>-0.32405729999999999</v>
          </cell>
          <cell r="O53">
            <v>-0.58697840000000001</v>
          </cell>
          <cell r="Q53">
            <v>30.8</v>
          </cell>
          <cell r="R53">
            <v>18.95</v>
          </cell>
          <cell r="Z53" t="str">
            <v>6/22/88</v>
          </cell>
          <cell r="AB53">
            <v>0.31920000000000004</v>
          </cell>
          <cell r="AC53">
            <v>0.2351</v>
          </cell>
          <cell r="AD53">
            <v>0.27310000000000001</v>
          </cell>
        </row>
        <row r="54">
          <cell r="A54" t="str">
            <v>Hewlett-Packard Co.</v>
          </cell>
          <cell r="B54" t="str">
            <v>HPQ</v>
          </cell>
          <cell r="E54">
            <v>-2.1255073999999999E-2</v>
          </cell>
          <cell r="F54">
            <v>-2.4813830999999998E-2</v>
          </cell>
          <cell r="G54">
            <v>-1.5669463000000002E-2</v>
          </cell>
          <cell r="H54">
            <v>-2.1659254000000003E-2</v>
          </cell>
          <cell r="I54">
            <v>-2.242425E-2</v>
          </cell>
          <cell r="J54">
            <v>-4.8222769999999998E-2</v>
          </cell>
          <cell r="K54">
            <v>-3.3003807999999996E-2</v>
          </cell>
          <cell r="L54">
            <v>1.2224380000000007E-2</v>
          </cell>
          <cell r="M54">
            <v>-3.3169392999999991E-2</v>
          </cell>
          <cell r="N54">
            <v>8.5258500000000029E-2</v>
          </cell>
          <cell r="O54">
            <v>0.55988400000000005</v>
          </cell>
          <cell r="Q54">
            <v>43.72</v>
          </cell>
          <cell r="R54">
            <v>29</v>
          </cell>
          <cell r="Z54" t="str">
            <v>1/21/72</v>
          </cell>
          <cell r="AB54">
            <v>0.21179999999999999</v>
          </cell>
          <cell r="AC54">
            <v>0.1167</v>
          </cell>
          <cell r="AD54">
            <v>0.1555</v>
          </cell>
        </row>
        <row r="55">
          <cell r="A55" t="str">
            <v>International Business Machines Corp.</v>
          </cell>
          <cell r="B55" t="str">
            <v>IBM</v>
          </cell>
          <cell r="E55">
            <v>-9.0732199999999947E-4</v>
          </cell>
          <cell r="F55">
            <v>-3.8920599999999993E-3</v>
          </cell>
          <cell r="G55">
            <v>-2.16651E-3</v>
          </cell>
          <cell r="H55">
            <v>-9.2430110000000024E-3</v>
          </cell>
          <cell r="I55">
            <v>-4.6338200000000003E-3</v>
          </cell>
          <cell r="J55">
            <v>-1.5426340000000004E-2</v>
          </cell>
          <cell r="K55">
            <v>-6.7807279999999998E-3</v>
          </cell>
          <cell r="L55">
            <v>6.8102220000000005E-2</v>
          </cell>
          <cell r="M55">
            <v>-2.2088032999999997E-2</v>
          </cell>
          <cell r="N55">
            <v>4.9539439999999976E-2</v>
          </cell>
          <cell r="O55">
            <v>-0.23993485000000003</v>
          </cell>
          <cell r="Q55">
            <v>100.9</v>
          </cell>
          <cell r="R55">
            <v>72.73</v>
          </cell>
          <cell r="Z55" t="str">
            <v>1/21/72</v>
          </cell>
          <cell r="AB55">
            <v>0.83590000000000009</v>
          </cell>
          <cell r="AC55">
            <v>0.58310000000000006</v>
          </cell>
          <cell r="AD55">
            <v>0.78430000000000011</v>
          </cell>
        </row>
        <row r="56">
          <cell r="A56" t="str">
            <v>Lexmark International Inc.</v>
          </cell>
          <cell r="B56" t="str">
            <v>LXK</v>
          </cell>
          <cell r="E56">
            <v>-3.2445304000000001E-2</v>
          </cell>
          <cell r="F56">
            <v>-4.1271210000000003E-2</v>
          </cell>
          <cell r="G56">
            <v>-3.1741680000000001E-2</v>
          </cell>
          <cell r="H56">
            <v>-3.7138879999999999E-2</v>
          </cell>
          <cell r="I56">
            <v>-3.4890869999999997E-2</v>
          </cell>
          <cell r="J56">
            <v>-4.8989969999999994E-2</v>
          </cell>
          <cell r="K56">
            <v>-0.20462512799999999</v>
          </cell>
          <cell r="L56">
            <v>-8.4889140000000002E-2</v>
          </cell>
          <cell r="M56">
            <v>-0.20505651300000005</v>
          </cell>
          <cell r="N56">
            <v>0.17317130000000003</v>
          </cell>
          <cell r="O56">
            <v>-0.61962150000000005</v>
          </cell>
          <cell r="Q56">
            <v>74.679900000000004</v>
          </cell>
          <cell r="R56">
            <v>44.5</v>
          </cell>
          <cell r="Z56" t="str">
            <v>11/15/95</v>
          </cell>
          <cell r="AB56">
            <v>0.70900000000000007</v>
          </cell>
          <cell r="AC56">
            <v>0.47</v>
          </cell>
          <cell r="AD56">
            <v>0.66949999999999998</v>
          </cell>
        </row>
        <row r="57">
          <cell r="A57" t="str">
            <v>NCR Corp.</v>
          </cell>
          <cell r="B57" t="str">
            <v>NCR</v>
          </cell>
          <cell r="E57">
            <v>-6.5426239999999995E-3</v>
          </cell>
          <cell r="F57">
            <v>-1.6039847999999999E-2</v>
          </cell>
          <cell r="G57">
            <v>-1.2774226999999999E-2</v>
          </cell>
          <cell r="H57">
            <v>-1.6716837000000002E-2</v>
          </cell>
          <cell r="I57">
            <v>-6.0499700000000017E-3</v>
          </cell>
          <cell r="J57">
            <v>3.3181789999999996E-2</v>
          </cell>
          <cell r="K57">
            <v>0.14077227199999998</v>
          </cell>
          <cell r="L57">
            <v>0.18829563000000005</v>
          </cell>
          <cell r="M57">
            <v>0.122822757</v>
          </cell>
          <cell r="N57">
            <v>0.13864120000000002</v>
          </cell>
          <cell r="O57">
            <v>1.0373270000000003</v>
          </cell>
          <cell r="Q57">
            <v>48.27</v>
          </cell>
          <cell r="R57">
            <v>31.64</v>
          </cell>
          <cell r="Z57" t="str">
            <v>12/11/96</v>
          </cell>
          <cell r="AB57">
            <v>0.13564999999999999</v>
          </cell>
          <cell r="AC57">
            <v>9.9000000000000005E-2</v>
          </cell>
          <cell r="AD57">
            <v>9.1700000000000004E-2</v>
          </cell>
        </row>
        <row r="58">
          <cell r="A58" t="str">
            <v>Sun Microsystems Inc.</v>
          </cell>
          <cell r="B58" t="str">
            <v>SUNW</v>
          </cell>
          <cell r="E58">
            <v>-9.548885E-3</v>
          </cell>
          <cell r="F58">
            <v>-2.3707150999999999E-2</v>
          </cell>
          <cell r="G58">
            <v>-1.6617891999999999E-2</v>
          </cell>
          <cell r="H58">
            <v>-3.4568189999999999E-2</v>
          </cell>
          <cell r="I58">
            <v>-1.5811314999999999E-2</v>
          </cell>
          <cell r="J58">
            <v>5.1777499999999983E-3</v>
          </cell>
          <cell r="K58">
            <v>0.119955362</v>
          </cell>
          <cell r="L58">
            <v>0.13683073000000001</v>
          </cell>
          <cell r="M58">
            <v>0.14910077699999999</v>
          </cell>
          <cell r="N58">
            <v>0.20253010000000005</v>
          </cell>
          <cell r="O58">
            <v>0.25197240000000004</v>
          </cell>
          <cell r="Q58">
            <v>6.78</v>
          </cell>
          <cell r="R58">
            <v>3.74</v>
          </cell>
          <cell r="Z58" t="str">
            <v>3/04/86</v>
          </cell>
          <cell r="AB58">
            <v>4.6799999999999994E-2</v>
          </cell>
          <cell r="AC58">
            <v>2.5899999999999999E-2</v>
          </cell>
          <cell r="AD58">
            <v>3.2600000000000004E-2</v>
          </cell>
        </row>
        <row r="59">
          <cell r="A59" t="str">
            <v>Apple Computer Inc.</v>
          </cell>
          <cell r="B59" t="str">
            <v>AAPL</v>
          </cell>
          <cell r="E59">
            <v>-2.4927199999999995E-3</v>
          </cell>
          <cell r="F59">
            <v>3.7993200000000019E-3</v>
          </cell>
          <cell r="G59">
            <v>7.921700000000002E-3</v>
          </cell>
          <cell r="H59">
            <v>-6.9106000000000029E-4</v>
          </cell>
          <cell r="I59">
            <v>1.0900300000000002E-2</v>
          </cell>
          <cell r="J59">
            <v>9.8350229999999997E-2</v>
          </cell>
          <cell r="K59">
            <v>8.8126961999999989E-2</v>
          </cell>
          <cell r="L59">
            <v>0.15079983000000002</v>
          </cell>
          <cell r="M59">
            <v>8.3454447000000001E-2</v>
          </cell>
          <cell r="N59">
            <v>0.34848460000000003</v>
          </cell>
          <cell r="O59">
            <v>5.8036510000000003</v>
          </cell>
          <cell r="Q59">
            <v>97.800000000000011</v>
          </cell>
          <cell r="R59">
            <v>50.160000000000004</v>
          </cell>
          <cell r="Z59" t="str">
            <v>12/12/80</v>
          </cell>
          <cell r="AB59">
            <v>9.5449999999999993E-2</v>
          </cell>
          <cell r="AC59">
            <v>7.2499999999999995E-2</v>
          </cell>
          <cell r="AD59">
            <v>7.0699999999999999E-2</v>
          </cell>
        </row>
        <row r="60">
          <cell r="A60" t="str">
            <v>Gateway Inc.</v>
          </cell>
          <cell r="B60" t="str">
            <v>GTW</v>
          </cell>
          <cell r="E60">
            <v>-1.4666778999999998E-2</v>
          </cell>
          <cell r="F60">
            <v>4.0480970000000005E-2</v>
          </cell>
          <cell r="G60">
            <v>5.3862100000000003E-2</v>
          </cell>
          <cell r="H60">
            <v>3.1322719999999998E-2</v>
          </cell>
          <cell r="I60">
            <v>9.3429529999999997E-2</v>
          </cell>
          <cell r="J60">
            <v>0.24767676</v>
          </cell>
          <cell r="K60">
            <v>0.14760035199999999</v>
          </cell>
          <cell r="L60">
            <v>0.10194703000000001</v>
          </cell>
          <cell r="M60">
            <v>0.189269087</v>
          </cell>
          <cell r="N60">
            <v>-9.3561919999999993E-2</v>
          </cell>
          <cell r="O60">
            <v>-0.82146350000000012</v>
          </cell>
          <cell r="Z60" t="str">
            <v>12/08/93</v>
          </cell>
          <cell r="AB60">
            <v>3.7699999999999997E-2</v>
          </cell>
          <cell r="AC60">
            <v>2.9700000000000001E-2</v>
          </cell>
          <cell r="AD60">
            <v>2.3599999999999999E-2</v>
          </cell>
        </row>
        <row r="61">
          <cell r="A61" t="str">
            <v>EMC</v>
          </cell>
          <cell r="B61" t="str">
            <v>EMC</v>
          </cell>
          <cell r="E61">
            <v>-8.6322840000000005E-3</v>
          </cell>
          <cell r="F61">
            <v>-1.4987348999999999E-2</v>
          </cell>
          <cell r="G61">
            <v>-6.4419490000000006E-3</v>
          </cell>
          <cell r="H61">
            <v>-1.5596985000000001E-2</v>
          </cell>
          <cell r="I61">
            <v>-2.1631827999999999E-2</v>
          </cell>
          <cell r="J61">
            <v>-7.4828209999999992E-2</v>
          </cell>
          <cell r="K61">
            <v>-3.2392797999999993E-2</v>
          </cell>
          <cell r="L61">
            <v>6.8439659999999999E-2</v>
          </cell>
          <cell r="M61">
            <v>-8.4469230000000003E-3</v>
          </cell>
          <cell r="N61">
            <v>-0.17253036999999999</v>
          </cell>
          <cell r="O61">
            <v>-0.25179187000000003</v>
          </cell>
          <cell r="Z61" t="str">
            <v>4/09/86</v>
          </cell>
          <cell r="AB61">
            <v>0.1056</v>
          </cell>
          <cell r="AC61">
            <v>4.5700000000000005E-2</v>
          </cell>
          <cell r="AD61">
            <v>7.2300000000000003E-2</v>
          </cell>
        </row>
        <row r="62">
          <cell r="A62" t="str">
            <v>Isilon Systems, Inc.</v>
          </cell>
          <cell r="B62" t="str">
            <v>ISLN</v>
          </cell>
          <cell r="E62">
            <v>-1.4579722E-2</v>
          </cell>
          <cell r="F62">
            <v>-5.874211E-2</v>
          </cell>
          <cell r="G62">
            <v>-7.577246E-2</v>
          </cell>
          <cell r="H62">
            <v>-9.4373289999999999E-2</v>
          </cell>
          <cell r="I62">
            <v>-0.12642889000000002</v>
          </cell>
          <cell r="J62">
            <v>-0.10138119999999998</v>
          </cell>
          <cell r="K62" t="str">
            <v>NA</v>
          </cell>
          <cell r="L62" t="str">
            <v>NA</v>
          </cell>
          <cell r="M62">
            <v>-0.33569481299999998</v>
          </cell>
          <cell r="N62" t="str">
            <v>NA</v>
          </cell>
          <cell r="O62" t="str">
            <v>NA</v>
          </cell>
          <cell r="Q62">
            <v>28.5</v>
          </cell>
          <cell r="R62">
            <v>17.8</v>
          </cell>
          <cell r="Z62" t="str">
            <v>12/15/06</v>
          </cell>
          <cell r="AB62" t="str">
            <v>NA</v>
          </cell>
          <cell r="AC62" t="str">
            <v>NA</v>
          </cell>
          <cell r="AD62" t="str">
            <v>NA</v>
          </cell>
        </row>
        <row r="63">
          <cell r="A63" t="str">
            <v>Network Appliance</v>
          </cell>
          <cell r="B63" t="str">
            <v>NTAP</v>
          </cell>
          <cell r="E63">
            <v>6.0394059999999998E-3</v>
          </cell>
          <cell r="F63">
            <v>-1.4573692999999999E-2</v>
          </cell>
          <cell r="G63">
            <v>-6.015299E-3</v>
          </cell>
          <cell r="H63">
            <v>-2.8105000000000005E-3</v>
          </cell>
          <cell r="I63">
            <v>-5.6891399999999988E-3</v>
          </cell>
          <cell r="J63">
            <v>-5.7248750000000001E-2</v>
          </cell>
          <cell r="K63">
            <v>-7.6145827999999999E-2</v>
          </cell>
          <cell r="L63">
            <v>-5.9532702999999992E-2</v>
          </cell>
          <cell r="M63">
            <v>-5.7437882999999995E-2</v>
          </cell>
          <cell r="N63">
            <v>-2.6703669999999999E-2</v>
          </cell>
          <cell r="O63">
            <v>0.57609709999999992</v>
          </cell>
          <cell r="Q63">
            <v>41.56</v>
          </cell>
          <cell r="R63">
            <v>25.85</v>
          </cell>
          <cell r="Z63" t="str">
            <v>11/21/95</v>
          </cell>
          <cell r="AB63">
            <v>0.16670000000000001</v>
          </cell>
          <cell r="AC63">
            <v>7.3300000000000004E-2</v>
          </cell>
          <cell r="AD63">
            <v>0.1119</v>
          </cell>
        </row>
        <row r="64">
          <cell r="A64" t="str">
            <v>Seagate</v>
          </cell>
          <cell r="B64" t="str">
            <v>STX</v>
          </cell>
          <cell r="E64">
            <v>-6.144470000000006E-4</v>
          </cell>
          <cell r="F64">
            <v>-1.0343909999999998E-2</v>
          </cell>
          <cell r="G64">
            <v>-1.25894526E-2</v>
          </cell>
          <cell r="H64">
            <v>-4.7999600000000007E-3</v>
          </cell>
          <cell r="I64">
            <v>-2.4066000000000018E-4</v>
          </cell>
          <cell r="J64">
            <v>-4.8979479999999992E-2</v>
          </cell>
          <cell r="K64">
            <v>-7.5914047999999998E-2</v>
          </cell>
          <cell r="L64">
            <v>6.1807700000000021E-3</v>
          </cell>
          <cell r="M64">
            <v>-6.5753982999999988E-2</v>
          </cell>
          <cell r="N64">
            <v>-9.6313769999999993E-2</v>
          </cell>
          <cell r="O64" t="str">
            <v>N/A</v>
          </cell>
          <cell r="Q64">
            <v>28.51</v>
          </cell>
          <cell r="R64">
            <v>19.150000000000002</v>
          </cell>
          <cell r="Z64" t="str">
            <v>12/11/02</v>
          </cell>
          <cell r="AB64">
            <v>0.18190000000000001</v>
          </cell>
          <cell r="AC64" t="str">
            <v>N/A</v>
          </cell>
          <cell r="AD64">
            <v>0.1032</v>
          </cell>
        </row>
        <row r="65">
          <cell r="A65" t="str">
            <v>Coverage Universe Index</v>
          </cell>
          <cell r="B65" t="str">
            <v>INDEX:COVERAGEUNIV</v>
          </cell>
          <cell r="C65" t="str">
            <v>#Calc</v>
          </cell>
          <cell r="E65" t="e">
            <v>#VALUE!</v>
          </cell>
          <cell r="F65" t="e">
            <v>#VALUE!</v>
          </cell>
          <cell r="G65" t="e">
            <v>#VALUE!</v>
          </cell>
          <cell r="H65" t="e">
            <v>#VALUE!</v>
          </cell>
          <cell r="I65" t="e">
            <v>#VALUE!</v>
          </cell>
          <cell r="J65" t="e">
            <v>#VALUE!</v>
          </cell>
          <cell r="K65" t="e">
            <v>#VALUE!</v>
          </cell>
          <cell r="L65" t="e">
            <v>#VALUE!</v>
          </cell>
          <cell r="M65" t="e">
            <v>#VALUE!</v>
          </cell>
          <cell r="N65" t="e">
            <v>#VALUE!</v>
          </cell>
          <cell r="O65" t="e">
            <v>#VALUE!</v>
          </cell>
          <cell r="Q65" t="str">
            <v/>
          </cell>
          <cell r="R65" t="str">
            <v/>
          </cell>
        </row>
      </sheetData>
      <sheetData sheetId="7" refreshError="1">
        <row r="1">
          <cell r="A1" t="str">
            <v>E</v>
          </cell>
          <cell r="T1" t="str">
            <v>US Enterprise Hardware Team</v>
          </cell>
        </row>
        <row r="2">
          <cell r="A2" t="str">
            <v>Performance</v>
          </cell>
          <cell r="X2" t="str">
            <v>1 Week</v>
          </cell>
          <cell r="Z2" t="str">
            <v>1 Month</v>
          </cell>
          <cell r="AB2" t="str">
            <v>3 Month</v>
          </cell>
          <cell r="AE2" t="str">
            <v>52 Week</v>
          </cell>
        </row>
        <row r="3">
          <cell r="W3">
            <v>12</v>
          </cell>
          <cell r="X3" t="str">
            <v>Isilon</v>
          </cell>
          <cell r="Y3">
            <v>-0.10248754</v>
          </cell>
          <cell r="Z3" t="str">
            <v>Isilon</v>
          </cell>
          <cell r="AA3">
            <v>-0.13477215999999997</v>
          </cell>
          <cell r="AB3" t="str">
            <v>Isilon</v>
          </cell>
          <cell r="AC3">
            <v>-0.24360580000000001</v>
          </cell>
          <cell r="AD3">
            <v>12</v>
          </cell>
          <cell r="AE3" t="str">
            <v>Dell</v>
          </cell>
          <cell r="AF3">
            <v>-0.24294350000000001</v>
          </cell>
          <cell r="AI3" t="str">
            <v>Dell</v>
          </cell>
          <cell r="AJ3" t="str">
            <v>HP</v>
          </cell>
          <cell r="AK3" t="str">
            <v>IBM</v>
          </cell>
          <cell r="AL3" t="str">
            <v>Lexmark</v>
          </cell>
          <cell r="AM3" t="str">
            <v>NCR</v>
          </cell>
          <cell r="AN3" t="str">
            <v>Sun</v>
          </cell>
          <cell r="AO3" t="str">
            <v>Apple</v>
          </cell>
          <cell r="AP3" t="str">
            <v>Gateway</v>
          </cell>
          <cell r="AQ3" t="str">
            <v>EMC</v>
          </cell>
          <cell r="AR3" t="str">
            <v>Isilon</v>
          </cell>
          <cell r="AS3" t="str">
            <v>Network Appliance</v>
          </cell>
          <cell r="AT3" t="str">
            <v>Seagate</v>
          </cell>
        </row>
        <row r="4">
          <cell r="W4">
            <v>11</v>
          </cell>
          <cell r="X4" t="str">
            <v>Lexmark</v>
          </cell>
          <cell r="Y4">
            <v>-1.0949519999999999E-2</v>
          </cell>
          <cell r="Z4" t="str">
            <v>EMC</v>
          </cell>
          <cell r="AA4">
            <v>-0.10821916999999999</v>
          </cell>
          <cell r="AB4" t="str">
            <v>Lexmark</v>
          </cell>
          <cell r="AC4">
            <v>-0.2134694</v>
          </cell>
          <cell r="AD4">
            <v>11</v>
          </cell>
          <cell r="AE4" t="str">
            <v>EMC</v>
          </cell>
          <cell r="AF4">
            <v>-9.1416570000000003E-2</v>
          </cell>
        </row>
        <row r="5">
          <cell r="W5">
            <v>10</v>
          </cell>
          <cell r="X5" t="str">
            <v>HP</v>
          </cell>
          <cell r="Y5">
            <v>1.5171000000000002E-3</v>
          </cell>
          <cell r="Z5" t="str">
            <v>Network Appliance</v>
          </cell>
          <cell r="AA5">
            <v>-9.0639709999999998E-2</v>
          </cell>
          <cell r="AB5" t="str">
            <v>Dell</v>
          </cell>
          <cell r="AC5">
            <v>-0.12572757999999998</v>
          </cell>
          <cell r="AD5">
            <v>10</v>
          </cell>
          <cell r="AE5" t="str">
            <v>Seagate</v>
          </cell>
          <cell r="AF5">
            <v>-1.5199969999999998E-2</v>
          </cell>
          <cell r="AH5" t="str">
            <v>1 Week</v>
          </cell>
          <cell r="AI5">
            <v>3.3960519999999994E-2</v>
          </cell>
          <cell r="AJ5">
            <v>1.5171000000000002E-3</v>
          </cell>
          <cell r="AK5">
            <v>1.930753E-2</v>
          </cell>
          <cell r="AL5">
            <v>-1.0949519999999999E-2</v>
          </cell>
          <cell r="AM5">
            <v>1.7891379999999998E-2</v>
          </cell>
          <cell r="AN5">
            <v>8.1300350000000007E-3</v>
          </cell>
          <cell r="AO5">
            <v>3.4841650000000002E-2</v>
          </cell>
          <cell r="AP5">
            <v>0.11737088</v>
          </cell>
          <cell r="AQ5">
            <v>2.3095220000000001E-3</v>
          </cell>
          <cell r="AR5">
            <v>-0.10248754</v>
          </cell>
          <cell r="AS5">
            <v>1.8252210000000001E-2</v>
          </cell>
          <cell r="AT5">
            <v>2.370069E-2</v>
          </cell>
        </row>
        <row r="6">
          <cell r="W6">
            <v>9</v>
          </cell>
          <cell r="X6" t="str">
            <v>EMC</v>
          </cell>
          <cell r="Y6">
            <v>2.3095220000000001E-3</v>
          </cell>
          <cell r="Z6" t="str">
            <v>Lexmark</v>
          </cell>
          <cell r="AA6">
            <v>-8.2380929999999991E-2</v>
          </cell>
          <cell r="AB6" t="str">
            <v>Network Appliance</v>
          </cell>
          <cell r="AC6">
            <v>-8.4990099999999999E-2</v>
          </cell>
          <cell r="AD6">
            <v>9</v>
          </cell>
          <cell r="AE6" t="str">
            <v>Gateway</v>
          </cell>
          <cell r="AF6">
            <v>-1.244812E-2</v>
          </cell>
          <cell r="AI6">
            <v>3</v>
          </cell>
          <cell r="AJ6">
            <v>10</v>
          </cell>
          <cell r="AK6">
            <v>5</v>
          </cell>
          <cell r="AL6">
            <v>11</v>
          </cell>
          <cell r="AM6">
            <v>7</v>
          </cell>
          <cell r="AN6">
            <v>8</v>
          </cell>
          <cell r="AO6">
            <v>2</v>
          </cell>
          <cell r="AP6">
            <v>1</v>
          </cell>
          <cell r="AQ6">
            <v>9</v>
          </cell>
          <cell r="AR6">
            <v>12</v>
          </cell>
          <cell r="AS6">
            <v>6</v>
          </cell>
          <cell r="AT6">
            <v>4</v>
          </cell>
        </row>
        <row r="7">
          <cell r="W7">
            <v>8</v>
          </cell>
          <cell r="X7" t="str">
            <v>Sun</v>
          </cell>
          <cell r="Y7">
            <v>8.1300350000000007E-3</v>
          </cell>
          <cell r="Z7" t="str">
            <v>Seagate</v>
          </cell>
          <cell r="AA7">
            <v>-8.2370439999999989E-2</v>
          </cell>
          <cell r="AB7" t="str">
            <v>Seagate</v>
          </cell>
          <cell r="AC7">
            <v>-8.4758319999999998E-2</v>
          </cell>
          <cell r="AD7">
            <v>8</v>
          </cell>
          <cell r="AE7" t="str">
            <v>Network Appliance</v>
          </cell>
          <cell r="AF7">
            <v>5.4410130000000001E-2</v>
          </cell>
          <cell r="AH7" t="str">
            <v>1 Month</v>
          </cell>
          <cell r="AI7">
            <v>-8.1532809999999997E-2</v>
          </cell>
          <cell r="AJ7">
            <v>-8.1613729999999995E-2</v>
          </cell>
          <cell r="AK7">
            <v>-4.8817300000000001E-2</v>
          </cell>
          <cell r="AL7">
            <v>-8.2380929999999991E-2</v>
          </cell>
          <cell r="AM7">
            <v>-2.0916999999999998E-4</v>
          </cell>
          <cell r="AN7">
            <v>-2.8213209999999999E-2</v>
          </cell>
          <cell r="AO7">
            <v>6.495927E-2</v>
          </cell>
          <cell r="AP7">
            <v>0.2142858</v>
          </cell>
          <cell r="AQ7">
            <v>-0.10821916999999999</v>
          </cell>
          <cell r="AR7">
            <v>-0.13477215999999997</v>
          </cell>
          <cell r="AS7">
            <v>-9.0639709999999998E-2</v>
          </cell>
          <cell r="AT7">
            <v>-8.2370439999999989E-2</v>
          </cell>
        </row>
        <row r="8">
          <cell r="W8">
            <v>7</v>
          </cell>
          <cell r="X8" t="str">
            <v>NCR</v>
          </cell>
          <cell r="Y8">
            <v>1.7891379999999998E-2</v>
          </cell>
          <cell r="Z8" t="str">
            <v>HP</v>
          </cell>
          <cell r="AA8">
            <v>-8.1613729999999995E-2</v>
          </cell>
          <cell r="AB8" t="str">
            <v>HP</v>
          </cell>
          <cell r="AC8">
            <v>-4.1848079999999996E-2</v>
          </cell>
          <cell r="AD8">
            <v>7</v>
          </cell>
          <cell r="AE8" t="str">
            <v>IBM</v>
          </cell>
          <cell r="AF8">
            <v>0.13065323999999998</v>
          </cell>
          <cell r="AI8">
            <v>6</v>
          </cell>
          <cell r="AJ8">
            <v>7</v>
          </cell>
          <cell r="AK8">
            <v>5</v>
          </cell>
          <cell r="AL8">
            <v>9</v>
          </cell>
          <cell r="AM8">
            <v>3</v>
          </cell>
          <cell r="AN8">
            <v>4</v>
          </cell>
          <cell r="AO8">
            <v>2</v>
          </cell>
          <cell r="AP8">
            <v>1</v>
          </cell>
          <cell r="AQ8">
            <v>11</v>
          </cell>
          <cell r="AR8">
            <v>12</v>
          </cell>
          <cell r="AS8">
            <v>10</v>
          </cell>
          <cell r="AT8">
            <v>8</v>
          </cell>
        </row>
        <row r="9">
          <cell r="W9">
            <v>6</v>
          </cell>
          <cell r="X9" t="str">
            <v>Network Appliance</v>
          </cell>
          <cell r="Y9">
            <v>1.8252210000000001E-2</v>
          </cell>
          <cell r="Z9" t="str">
            <v>Dell</v>
          </cell>
          <cell r="AA9">
            <v>-8.1532809999999997E-2</v>
          </cell>
          <cell r="AB9" t="str">
            <v>EMC</v>
          </cell>
          <cell r="AC9">
            <v>-4.1237069999999994E-2</v>
          </cell>
          <cell r="AD9">
            <v>6</v>
          </cell>
          <cell r="AE9" t="str">
            <v>HP</v>
          </cell>
          <cell r="AF9">
            <v>0.16637230000000003</v>
          </cell>
          <cell r="AH9" t="str">
            <v>3 Month</v>
          </cell>
          <cell r="AI9">
            <v>-0.12572757999999998</v>
          </cell>
          <cell r="AJ9">
            <v>-4.1848079999999996E-2</v>
          </cell>
          <cell r="AK9">
            <v>-1.5625E-2</v>
          </cell>
          <cell r="AL9">
            <v>-0.2134694</v>
          </cell>
          <cell r="AM9">
            <v>0.13192799999999999</v>
          </cell>
          <cell r="AN9">
            <v>0.11111109</v>
          </cell>
          <cell r="AO9">
            <v>7.9282689999999989E-2</v>
          </cell>
          <cell r="AP9">
            <v>0.13875608</v>
          </cell>
          <cell r="AQ9">
            <v>-4.1237069999999994E-2</v>
          </cell>
          <cell r="AR9">
            <v>-0.24360580000000001</v>
          </cell>
          <cell r="AS9">
            <v>-8.4990099999999999E-2</v>
          </cell>
          <cell r="AT9">
            <v>-8.4758319999999998E-2</v>
          </cell>
        </row>
        <row r="10">
          <cell r="W10">
            <v>5</v>
          </cell>
          <cell r="X10" t="str">
            <v>IBM</v>
          </cell>
          <cell r="Y10">
            <v>1.930753E-2</v>
          </cell>
          <cell r="Z10" t="str">
            <v>IBM</v>
          </cell>
          <cell r="AA10">
            <v>-4.8817300000000001E-2</v>
          </cell>
          <cell r="AB10" t="str">
            <v>IBM</v>
          </cell>
          <cell r="AC10">
            <v>-1.5625E-2</v>
          </cell>
          <cell r="AD10">
            <v>5</v>
          </cell>
          <cell r="AE10" t="str">
            <v>NCR</v>
          </cell>
          <cell r="AF10">
            <v>0.21975500000000001</v>
          </cell>
          <cell r="AI10">
            <v>10</v>
          </cell>
          <cell r="AJ10">
            <v>7</v>
          </cell>
          <cell r="AK10">
            <v>5</v>
          </cell>
          <cell r="AL10">
            <v>11</v>
          </cell>
          <cell r="AM10">
            <v>2</v>
          </cell>
          <cell r="AN10">
            <v>3</v>
          </cell>
          <cell r="AO10">
            <v>4</v>
          </cell>
          <cell r="AP10">
            <v>1</v>
          </cell>
          <cell r="AQ10">
            <v>6</v>
          </cell>
          <cell r="AR10">
            <v>12</v>
          </cell>
          <cell r="AS10">
            <v>9</v>
          </cell>
          <cell r="AT10">
            <v>8</v>
          </cell>
        </row>
        <row r="11">
          <cell r="W11">
            <v>4</v>
          </cell>
          <cell r="X11" t="str">
            <v>Seagate</v>
          </cell>
          <cell r="Y11">
            <v>2.370069E-2</v>
          </cell>
          <cell r="Z11" t="str">
            <v>Sun</v>
          </cell>
          <cell r="AA11">
            <v>-2.8213209999999999E-2</v>
          </cell>
          <cell r="AB11" t="str">
            <v>Apple</v>
          </cell>
          <cell r="AC11">
            <v>7.9282689999999989E-2</v>
          </cell>
          <cell r="AD11">
            <v>4</v>
          </cell>
          <cell r="AE11" t="str">
            <v>Lexmark</v>
          </cell>
          <cell r="AF11">
            <v>0.25428510000000004</v>
          </cell>
          <cell r="AI11" t="str">
            <v>Dell</v>
          </cell>
          <cell r="AJ11" t="str">
            <v>HP</v>
          </cell>
          <cell r="AK11" t="str">
            <v>IBM</v>
          </cell>
          <cell r="AL11" t="str">
            <v>Lexmark</v>
          </cell>
          <cell r="AM11" t="str">
            <v>NCR</v>
          </cell>
          <cell r="AN11" t="str">
            <v>Sun</v>
          </cell>
          <cell r="AO11" t="str">
            <v>Apple</v>
          </cell>
          <cell r="AP11" t="str">
            <v>Gateway</v>
          </cell>
          <cell r="AQ11" t="str">
            <v>EMC</v>
          </cell>
          <cell r="AR11" t="str">
            <v>Isilon</v>
          </cell>
          <cell r="AS11" t="str">
            <v>Network Appliance</v>
          </cell>
          <cell r="AT11" t="str">
            <v>Seagate</v>
          </cell>
        </row>
        <row r="12">
          <cell r="W12">
            <v>3</v>
          </cell>
          <cell r="X12" t="str">
            <v>Dell</v>
          </cell>
          <cell r="Y12">
            <v>3.3960519999999994E-2</v>
          </cell>
          <cell r="Z12" t="str">
            <v>NCR</v>
          </cell>
          <cell r="AA12">
            <v>-2.0916999999999998E-4</v>
          </cell>
          <cell r="AB12" t="str">
            <v>Sun</v>
          </cell>
          <cell r="AC12">
            <v>0.11111109</v>
          </cell>
          <cell r="AD12">
            <v>3</v>
          </cell>
          <cell r="AE12" t="str">
            <v>Sun</v>
          </cell>
          <cell r="AF12">
            <v>0.28364390000000006</v>
          </cell>
          <cell r="AH12" t="str">
            <v>52 Week</v>
          </cell>
          <cell r="AI12">
            <v>-0.24294350000000001</v>
          </cell>
          <cell r="AJ12">
            <v>0.16637230000000003</v>
          </cell>
          <cell r="AK12">
            <v>0.13065323999999998</v>
          </cell>
          <cell r="AL12">
            <v>0.25428510000000004</v>
          </cell>
          <cell r="AM12">
            <v>0.21975500000000001</v>
          </cell>
          <cell r="AN12">
            <v>0.28364390000000006</v>
          </cell>
          <cell r="AO12">
            <v>0.42959840000000005</v>
          </cell>
          <cell r="AP12">
            <v>-1.244812E-2</v>
          </cell>
          <cell r="AQ12">
            <v>-9.1416570000000003E-2</v>
          </cell>
          <cell r="AR12" t="str">
            <v>-</v>
          </cell>
          <cell r="AS12">
            <v>5.4410130000000001E-2</v>
          </cell>
          <cell r="AT12">
            <v>-1.5199969999999998E-2</v>
          </cell>
        </row>
        <row r="13">
          <cell r="W13">
            <v>2</v>
          </cell>
          <cell r="X13" t="str">
            <v>Apple</v>
          </cell>
          <cell r="Y13">
            <v>3.4841650000000002E-2</v>
          </cell>
          <cell r="Z13" t="str">
            <v>Apple</v>
          </cell>
          <cell r="AA13">
            <v>6.495927E-2</v>
          </cell>
          <cell r="AB13" t="str">
            <v>NCR</v>
          </cell>
          <cell r="AC13">
            <v>0.13192799999999999</v>
          </cell>
          <cell r="AD13">
            <v>2</v>
          </cell>
          <cell r="AE13" t="str">
            <v>Apple</v>
          </cell>
          <cell r="AF13">
            <v>0.42959840000000005</v>
          </cell>
          <cell r="AI13">
            <v>12</v>
          </cell>
          <cell r="AJ13">
            <v>6</v>
          </cell>
          <cell r="AK13">
            <v>7</v>
          </cell>
          <cell r="AL13">
            <v>4</v>
          </cell>
          <cell r="AM13">
            <v>5</v>
          </cell>
          <cell r="AN13">
            <v>3</v>
          </cell>
          <cell r="AO13">
            <v>2</v>
          </cell>
          <cell r="AP13">
            <v>9</v>
          </cell>
          <cell r="AQ13">
            <v>11</v>
          </cell>
          <cell r="AR13" t="e">
            <v>#VALUE!</v>
          </cell>
          <cell r="AS13">
            <v>8</v>
          </cell>
          <cell r="AT13">
            <v>10</v>
          </cell>
        </row>
        <row r="14">
          <cell r="W14">
            <v>1</v>
          </cell>
          <cell r="X14" t="str">
            <v>Gateway</v>
          </cell>
          <cell r="Y14">
            <v>0.11737088</v>
          </cell>
          <cell r="Z14" t="str">
            <v>Gateway</v>
          </cell>
          <cell r="AA14">
            <v>0.2142858</v>
          </cell>
          <cell r="AB14" t="str">
            <v>Gateway</v>
          </cell>
          <cell r="AC14">
            <v>0.13875608</v>
          </cell>
          <cell r="AD14">
            <v>1</v>
          </cell>
          <cell r="AE14" t="e">
            <v>#N/A</v>
          </cell>
          <cell r="AF14" t="e">
            <v>#N/A</v>
          </cell>
        </row>
        <row r="15">
          <cell r="X15" t="str">
            <v>Coverage Universe</v>
          </cell>
          <cell r="Y15" t="e">
            <v>#VALUE!</v>
          </cell>
          <cell r="Z15" t="str">
            <v>Coverage Universe</v>
          </cell>
          <cell r="AA15" t="e">
            <v>#VALUE!</v>
          </cell>
          <cell r="AB15" t="str">
            <v>Coverage Universe</v>
          </cell>
          <cell r="AC15" t="e">
            <v>#VALUE!</v>
          </cell>
          <cell r="AE15" t="str">
            <v>Coverage Universe</v>
          </cell>
          <cell r="AF15" t="e">
            <v>#VALUE!</v>
          </cell>
        </row>
      </sheetData>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Cover Page"/>
      <sheetName val="2. Summary "/>
      <sheetName val="__FDSCACHE__"/>
      <sheetName val="3. Charts"/>
      <sheetName val="4. PS"/>
      <sheetName val="5. EVS"/>
      <sheetName val="6. PE"/>
      <sheetName val="7. REL PE"/>
      <sheetName val="Monthly PE"/>
      <sheetName val="Indexed Saas"/>
      <sheetName val="BI Charts"/>
      <sheetName val="Charts (3)"/>
    </sheetNames>
    <sheetDataSet>
      <sheetData sheetId="0"/>
      <sheetData sheetId="1"/>
      <sheetData sheetId="2"/>
      <sheetData sheetId="3">
        <row r="1">
          <cell r="A1" t="str">
            <v>Charts for Databook</v>
          </cell>
        </row>
        <row r="2">
          <cell r="B2" t="str">
            <v>Software Universe Coverage</v>
          </cell>
        </row>
        <row r="4">
          <cell r="CF4" t="str">
            <v>S&amp;P 500</v>
          </cell>
          <cell r="CH4" t="str">
            <v>Enterprise Software Tracking Universe</v>
          </cell>
        </row>
        <row r="5">
          <cell r="CH5" t="str">
            <v>Wa</v>
          </cell>
          <cell r="CI5" t="str">
            <v>Wa (ex. ORCL/MSFT)</v>
          </cell>
          <cell r="CJ5" t="str">
            <v>Median</v>
          </cell>
        </row>
        <row r="6">
          <cell r="CE6" t="str">
            <v>NTM PE</v>
          </cell>
          <cell r="CF6">
            <v>15.2</v>
          </cell>
          <cell r="CH6">
            <v>17.94331257575114</v>
          </cell>
          <cell r="CI6">
            <v>24.3</v>
          </cell>
          <cell r="CJ6">
            <v>24.7</v>
          </cell>
        </row>
        <row r="7">
          <cell r="CE7" t="str">
            <v>'06 earnings growth</v>
          </cell>
          <cell r="CF7">
            <v>0.11700000000000001</v>
          </cell>
          <cell r="CH7">
            <v>0.151</v>
          </cell>
          <cell r="CI7">
            <v>0.14499999999999999</v>
          </cell>
          <cell r="CJ7">
            <v>0.13800000000000001</v>
          </cell>
        </row>
        <row r="8">
          <cell r="CE8" t="str">
            <v>PEG</v>
          </cell>
          <cell r="CF8">
            <v>1.299145299145299</v>
          </cell>
          <cell r="CH8">
            <v>1.1882988460762345</v>
          </cell>
          <cell r="CI8">
            <v>1.6758620689655175</v>
          </cell>
          <cell r="CJ8">
            <v>1.7898550724637681</v>
          </cell>
        </row>
        <row r="80">
          <cell r="AD80" t="str">
            <v>Source: FactSet Research Systems, Company Data &amp; Morgan Stanley Research</v>
          </cell>
        </row>
        <row r="176">
          <cell r="B176" t="str">
            <v xml:space="preserve">Adobe </v>
          </cell>
        </row>
        <row r="254">
          <cell r="AD254" t="str">
            <v>Source: FactSet Research Systems, Company Data &amp; Morgan Stanley Research</v>
          </cell>
        </row>
        <row r="256">
          <cell r="B256" t="str">
            <v xml:space="preserve">Akamai </v>
          </cell>
        </row>
        <row r="334">
          <cell r="B334" t="str">
            <v>Autodesk</v>
          </cell>
        </row>
        <row r="411">
          <cell r="AD411" t="str">
            <v>Source: FactSet Research Systems, Company Data &amp; Morgan Stanley Research</v>
          </cell>
        </row>
        <row r="413">
          <cell r="B413" t="str">
            <v xml:space="preserve">BEA Systems </v>
          </cell>
        </row>
        <row r="492">
          <cell r="B492" t="str">
            <v>Business Objects</v>
          </cell>
        </row>
        <row r="493">
          <cell r="A493" t="str">
            <v>BOBJ</v>
          </cell>
        </row>
        <row r="569">
          <cell r="AD569" t="str">
            <v>Source: FactSet Research Systems, Company Data &amp; Morgan Stanley Research</v>
          </cell>
        </row>
        <row r="572">
          <cell r="B572" t="str">
            <v xml:space="preserve">Checkpoint </v>
          </cell>
        </row>
        <row r="650">
          <cell r="B650" t="str">
            <v xml:space="preserve">Citrix </v>
          </cell>
        </row>
        <row r="729">
          <cell r="B729" t="str">
            <v>Cognos - Valuation Pulled Back on Weakening Fundamentals</v>
          </cell>
        </row>
        <row r="730">
          <cell r="A730" t="str">
            <v>Cognos</v>
          </cell>
        </row>
        <row r="806">
          <cell r="AD806" t="str">
            <v>Source: FactSet Research Systems, Company Data &amp; Morgan Stanley Research</v>
          </cell>
        </row>
        <row r="808">
          <cell r="B808" t="str">
            <v xml:space="preserve">Corel </v>
          </cell>
        </row>
        <row r="887">
          <cell r="B887" t="str">
            <v xml:space="preserve">Filenet </v>
          </cell>
        </row>
        <row r="966">
          <cell r="B966" t="str">
            <v>Hyperion Solutions - P/E Below Historical Average</v>
          </cell>
        </row>
        <row r="1043">
          <cell r="AD1043" t="str">
            <v>Source: FactSet Research Systems, Company Data &amp; Morgan Stanley Research</v>
          </cell>
        </row>
        <row r="1045">
          <cell r="B1045" t="str">
            <v xml:space="preserve">iPass </v>
          </cell>
        </row>
        <row r="1123">
          <cell r="B1123" t="str">
            <v xml:space="preserve">McAfee </v>
          </cell>
        </row>
        <row r="1201">
          <cell r="B1201" t="str">
            <v xml:space="preserve">Omniture </v>
          </cell>
        </row>
        <row r="1280">
          <cell r="A1280" t="str">
            <v>Oracle</v>
          </cell>
          <cell r="B1280" t="str">
            <v>Oracle - Attractive Valuation Case</v>
          </cell>
        </row>
        <row r="1357">
          <cell r="AD1357" t="str">
            <v>Source: FactSet Research Systems, Company Data &amp; Morgan Stanley Research</v>
          </cell>
        </row>
        <row r="1438">
          <cell r="B1438" t="str">
            <v xml:space="preserve">Red Hat </v>
          </cell>
        </row>
        <row r="1516">
          <cell r="B1516" t="str">
            <v>Rightnow - Early Goings</v>
          </cell>
        </row>
        <row r="1593">
          <cell r="AD1593" t="str">
            <v>Source: FactSet Research Systems, Company Data &amp; Morgan Stanley Research</v>
          </cell>
        </row>
        <row r="1594">
          <cell r="B1594" t="str">
            <v xml:space="preserve">RSA Security </v>
          </cell>
        </row>
        <row r="1672">
          <cell r="B1672" t="str">
            <v xml:space="preserve">Safenet </v>
          </cell>
        </row>
        <row r="1750">
          <cell r="B1750" t="str">
            <v>salesforce.com - early goings</v>
          </cell>
        </row>
        <row r="1827">
          <cell r="AD1827" t="str">
            <v>Source: FactSet Research Systems, Company Data &amp; Morgan Stanley Research</v>
          </cell>
        </row>
        <row r="1830">
          <cell r="B1830" t="str">
            <v>SAP - Valuation Below Historical Average, But Above the Group</v>
          </cell>
        </row>
        <row r="1831">
          <cell r="A1831" t="str">
            <v>SAP</v>
          </cell>
        </row>
        <row r="1907">
          <cell r="AD1907" t="str">
            <v>Source: FactSet Research Systems, Company Data &amp; Morgan Stanley Research</v>
          </cell>
        </row>
        <row r="1948">
          <cell r="B1948" t="str">
            <v xml:space="preserve">Symantec </v>
          </cell>
        </row>
        <row r="2027">
          <cell r="B2027" t="str">
            <v xml:space="preserve">Verisign </v>
          </cell>
        </row>
        <row r="2107">
          <cell r="B2107" t="str">
            <v xml:space="preserve">Websense </v>
          </cell>
        </row>
      </sheetData>
      <sheetData sheetId="4"/>
      <sheetData sheetId="5">
        <row r="1">
          <cell r="BA1" t="str">
            <v>US Enterprise Software Team</v>
          </cell>
        </row>
        <row r="2">
          <cell r="A2" t="str">
            <v>Coverage Universe: Historical Valuation</v>
          </cell>
        </row>
        <row r="3">
          <cell r="A3" t="str">
            <v>Enterprise Value to Sales (Next Twelve Months)</v>
          </cell>
        </row>
        <row r="5">
          <cell r="BW5" t="str">
            <v>1990 to Present</v>
          </cell>
        </row>
        <row r="6">
          <cell r="C6">
            <v>1990</v>
          </cell>
          <cell r="D6">
            <v>1990</v>
          </cell>
          <cell r="E6">
            <v>1990</v>
          </cell>
          <cell r="F6">
            <v>1990</v>
          </cell>
          <cell r="G6">
            <v>1991</v>
          </cell>
          <cell r="H6">
            <v>1991</v>
          </cell>
          <cell r="I6">
            <v>1991</v>
          </cell>
          <cell r="J6">
            <v>1991</v>
          </cell>
          <cell r="K6">
            <v>1992</v>
          </cell>
          <cell r="L6">
            <v>1992</v>
          </cell>
          <cell r="M6">
            <v>1992</v>
          </cell>
          <cell r="N6">
            <v>1992</v>
          </cell>
          <cell r="O6">
            <v>1993</v>
          </cell>
          <cell r="P6">
            <v>1993</v>
          </cell>
          <cell r="Q6">
            <v>1993</v>
          </cell>
          <cell r="R6">
            <v>1993</v>
          </cell>
          <cell r="S6">
            <v>1994</v>
          </cell>
          <cell r="T6">
            <v>1994</v>
          </cell>
          <cell r="U6">
            <v>1994</v>
          </cell>
          <cell r="V6">
            <v>1994</v>
          </cell>
          <cell r="W6">
            <v>1995</v>
          </cell>
          <cell r="X6">
            <v>1995</v>
          </cell>
          <cell r="Y6">
            <v>1995</v>
          </cell>
          <cell r="Z6">
            <v>1995</v>
          </cell>
          <cell r="AA6">
            <v>1996</v>
          </cell>
          <cell r="AB6">
            <v>1996</v>
          </cell>
          <cell r="AC6">
            <v>1996</v>
          </cell>
          <cell r="AD6">
            <v>1996</v>
          </cell>
          <cell r="AE6">
            <v>1997</v>
          </cell>
          <cell r="AF6">
            <v>1997</v>
          </cell>
          <cell r="AG6">
            <v>1997</v>
          </cell>
          <cell r="AH6">
            <v>1997</v>
          </cell>
          <cell r="AI6">
            <v>1998</v>
          </cell>
          <cell r="AJ6">
            <v>1998</v>
          </cell>
          <cell r="AK6">
            <v>1998</v>
          </cell>
          <cell r="AL6">
            <v>1998</v>
          </cell>
          <cell r="AM6">
            <v>1999</v>
          </cell>
          <cell r="AN6">
            <v>1999</v>
          </cell>
          <cell r="AO6">
            <v>1999</v>
          </cell>
          <cell r="AP6">
            <v>1999</v>
          </cell>
          <cell r="AQ6">
            <v>2000</v>
          </cell>
          <cell r="AR6">
            <v>2000</v>
          </cell>
          <cell r="AS6">
            <v>2000</v>
          </cell>
          <cell r="AT6">
            <v>2000</v>
          </cell>
          <cell r="AU6">
            <v>2001</v>
          </cell>
          <cell r="AV6">
            <v>2001</v>
          </cell>
          <cell r="AW6">
            <v>2001</v>
          </cell>
          <cell r="AX6">
            <v>2001</v>
          </cell>
          <cell r="AY6">
            <v>2002</v>
          </cell>
          <cell r="AZ6">
            <v>2002</v>
          </cell>
          <cell r="BA6">
            <v>2002</v>
          </cell>
          <cell r="BB6">
            <v>2002</v>
          </cell>
          <cell r="BC6">
            <v>2003</v>
          </cell>
          <cell r="BD6">
            <v>2003</v>
          </cell>
          <cell r="BE6">
            <v>2003</v>
          </cell>
          <cell r="BF6">
            <v>2003</v>
          </cell>
          <cell r="BG6">
            <v>2004</v>
          </cell>
          <cell r="BH6">
            <v>2004</v>
          </cell>
          <cell r="BI6">
            <v>2004</v>
          </cell>
          <cell r="BJ6">
            <v>2004</v>
          </cell>
          <cell r="BK6">
            <v>2005</v>
          </cell>
          <cell r="BL6">
            <v>2005</v>
          </cell>
          <cell r="BM6">
            <v>2005</v>
          </cell>
          <cell r="BN6">
            <v>2005</v>
          </cell>
          <cell r="BO6">
            <v>2006</v>
          </cell>
          <cell r="BP6">
            <v>2006</v>
          </cell>
          <cell r="BQ6">
            <v>2006</v>
          </cell>
          <cell r="BR6">
            <v>2006</v>
          </cell>
          <cell r="BS6">
            <v>2007</v>
          </cell>
          <cell r="BT6">
            <v>2007</v>
          </cell>
          <cell r="BU6">
            <v>2007</v>
          </cell>
          <cell r="BV6">
            <v>2007</v>
          </cell>
          <cell r="BW6">
            <v>2008</v>
          </cell>
        </row>
        <row r="7">
          <cell r="C7" t="str">
            <v>1990/1C</v>
          </cell>
          <cell r="D7" t="str">
            <v>1990/2C</v>
          </cell>
          <cell r="E7" t="str">
            <v>1990/3C</v>
          </cell>
          <cell r="F7" t="str">
            <v>1990/4C</v>
          </cell>
          <cell r="G7" t="str">
            <v>1991/1C</v>
          </cell>
          <cell r="H7" t="str">
            <v>1991/2C</v>
          </cell>
          <cell r="I7" t="str">
            <v>1991/3C</v>
          </cell>
          <cell r="J7" t="str">
            <v>1991/4C</v>
          </cell>
          <cell r="K7" t="str">
            <v>1992/1C</v>
          </cell>
          <cell r="L7" t="str">
            <v>1992/2C</v>
          </cell>
          <cell r="M7" t="str">
            <v>1992/3C</v>
          </cell>
          <cell r="N7" t="str">
            <v>1992/4C</v>
          </cell>
          <cell r="O7" t="str">
            <v>1993/1C</v>
          </cell>
          <cell r="P7" t="str">
            <v>1993/2C</v>
          </cell>
          <cell r="Q7" t="str">
            <v>1993/3C</v>
          </cell>
          <cell r="R7" t="str">
            <v>1993/4C</v>
          </cell>
          <cell r="S7" t="str">
            <v>1994/1C</v>
          </cell>
          <cell r="T7" t="str">
            <v>1994/2C</v>
          </cell>
          <cell r="U7" t="str">
            <v>1994/3C</v>
          </cell>
          <cell r="V7" t="str">
            <v>1994/4C</v>
          </cell>
          <cell r="W7" t="str">
            <v>1995/1C</v>
          </cell>
          <cell r="X7" t="str">
            <v>1995/2C</v>
          </cell>
          <cell r="Y7" t="str">
            <v>1995/3C</v>
          </cell>
          <cell r="Z7" t="str">
            <v>1995/4C</v>
          </cell>
          <cell r="AA7" t="str">
            <v>1996/1C</v>
          </cell>
          <cell r="AB7" t="str">
            <v>1996/2C</v>
          </cell>
          <cell r="AC7" t="str">
            <v>1996/3C</v>
          </cell>
          <cell r="AD7" t="str">
            <v>1996/4C</v>
          </cell>
          <cell r="AE7" t="str">
            <v>1997/1C</v>
          </cell>
          <cell r="AF7" t="str">
            <v>1997/2C</v>
          </cell>
          <cell r="AG7" t="str">
            <v>1997/3C</v>
          </cell>
          <cell r="AH7" t="str">
            <v>1997/4C</v>
          </cell>
          <cell r="AI7" t="str">
            <v>1998/1C</v>
          </cell>
          <cell r="AJ7" t="str">
            <v>1998/2C</v>
          </cell>
          <cell r="AK7" t="str">
            <v>1998/3C</v>
          </cell>
          <cell r="AL7" t="str">
            <v>1998/4C</v>
          </cell>
          <cell r="AM7" t="str">
            <v>1999/1C</v>
          </cell>
          <cell r="AN7" t="str">
            <v>1999/2C</v>
          </cell>
          <cell r="AO7" t="str">
            <v>1999/3C</v>
          </cell>
          <cell r="AP7" t="str">
            <v>1999/4C</v>
          </cell>
          <cell r="AQ7" t="str">
            <v>2000/1C</v>
          </cell>
          <cell r="AR7" t="str">
            <v>2000/2C</v>
          </cell>
          <cell r="AS7" t="str">
            <v>2000/3C</v>
          </cell>
          <cell r="AT7" t="str">
            <v>2000/4C</v>
          </cell>
          <cell r="AU7" t="str">
            <v>2001/1C</v>
          </cell>
          <cell r="AV7" t="str">
            <v>2001/2C</v>
          </cell>
          <cell r="AW7" t="str">
            <v>2001/3C</v>
          </cell>
          <cell r="AX7" t="str">
            <v>2001/4C</v>
          </cell>
          <cell r="AY7" t="str">
            <v>2002/1C</v>
          </cell>
          <cell r="AZ7" t="str">
            <v>2002/2C</v>
          </cell>
          <cell r="BA7" t="str">
            <v>2002/3C</v>
          </cell>
          <cell r="BB7" t="str">
            <v>2002/4C</v>
          </cell>
          <cell r="BC7" t="str">
            <v>2003/1C</v>
          </cell>
          <cell r="BD7" t="str">
            <v>2003/2C</v>
          </cell>
          <cell r="BE7" t="str">
            <v>2003/3C</v>
          </cell>
          <cell r="BF7" t="str">
            <v>2003/4C</v>
          </cell>
          <cell r="BG7" t="str">
            <v>2004/1C</v>
          </cell>
          <cell r="BH7" t="str">
            <v>2004/2C</v>
          </cell>
          <cell r="BI7" t="str">
            <v>2004/3C</v>
          </cell>
          <cell r="BJ7" t="str">
            <v>2004/4C</v>
          </cell>
          <cell r="BK7" t="str">
            <v>2005/1C</v>
          </cell>
          <cell r="BL7" t="str">
            <v>2005/2C</v>
          </cell>
          <cell r="BM7" t="str">
            <v>2005/3C</v>
          </cell>
          <cell r="BN7" t="str">
            <v>2005/4C</v>
          </cell>
          <cell r="BO7" t="str">
            <v>2006/1C</v>
          </cell>
          <cell r="BP7" t="str">
            <v>2006/2C</v>
          </cell>
          <cell r="BQ7" t="str">
            <v>2006/3C</v>
          </cell>
          <cell r="BR7" t="str">
            <v>2006/4C</v>
          </cell>
          <cell r="BS7" t="str">
            <v>2007/1C</v>
          </cell>
          <cell r="BT7" t="str">
            <v>2007/2C</v>
          </cell>
          <cell r="BU7" t="str">
            <v>2007/3C</v>
          </cell>
          <cell r="BV7" t="str">
            <v>2007/4C</v>
          </cell>
          <cell r="BW7" t="str">
            <v>Today</v>
          </cell>
        </row>
        <row r="8">
          <cell r="A8" t="str">
            <v>Ticker</v>
          </cell>
          <cell r="B8" t="str">
            <v>Company</v>
          </cell>
          <cell r="C8">
            <v>32963</v>
          </cell>
          <cell r="D8">
            <v>33054</v>
          </cell>
          <cell r="E8">
            <v>33146</v>
          </cell>
          <cell r="F8">
            <v>33238</v>
          </cell>
          <cell r="G8">
            <v>33328</v>
          </cell>
          <cell r="H8">
            <v>33419</v>
          </cell>
          <cell r="I8">
            <v>33511</v>
          </cell>
          <cell r="J8">
            <v>33603</v>
          </cell>
          <cell r="K8">
            <v>33694</v>
          </cell>
          <cell r="L8">
            <v>33785</v>
          </cell>
          <cell r="M8">
            <v>33877</v>
          </cell>
          <cell r="N8">
            <v>33969</v>
          </cell>
          <cell r="O8">
            <v>34059</v>
          </cell>
          <cell r="P8">
            <v>34150</v>
          </cell>
          <cell r="Q8">
            <v>34242</v>
          </cell>
          <cell r="R8">
            <v>34334</v>
          </cell>
          <cell r="S8">
            <v>34424</v>
          </cell>
          <cell r="T8">
            <v>34515</v>
          </cell>
          <cell r="U8">
            <v>34607</v>
          </cell>
          <cell r="V8">
            <v>34699</v>
          </cell>
          <cell r="W8">
            <v>34789</v>
          </cell>
          <cell r="X8">
            <v>34880</v>
          </cell>
          <cell r="Y8">
            <v>34972</v>
          </cell>
          <cell r="Z8">
            <v>35064</v>
          </cell>
          <cell r="AA8">
            <v>35155</v>
          </cell>
          <cell r="AB8">
            <v>35246</v>
          </cell>
          <cell r="AC8">
            <v>35338</v>
          </cell>
          <cell r="AD8">
            <v>35430</v>
          </cell>
          <cell r="AE8">
            <v>35520</v>
          </cell>
          <cell r="AF8">
            <v>35611</v>
          </cell>
          <cell r="AG8">
            <v>35703</v>
          </cell>
          <cell r="AH8">
            <v>35795</v>
          </cell>
          <cell r="AI8">
            <v>35885</v>
          </cell>
          <cell r="AJ8">
            <v>35976</v>
          </cell>
          <cell r="AK8">
            <v>36068</v>
          </cell>
          <cell r="AL8">
            <v>36160</v>
          </cell>
          <cell r="AM8">
            <v>36250</v>
          </cell>
          <cell r="AN8">
            <v>36341</v>
          </cell>
          <cell r="AO8">
            <v>36433</v>
          </cell>
          <cell r="AP8">
            <v>36525</v>
          </cell>
          <cell r="AQ8">
            <v>36616</v>
          </cell>
          <cell r="AR8">
            <v>36707</v>
          </cell>
          <cell r="AS8">
            <v>36799</v>
          </cell>
          <cell r="AT8">
            <v>36891</v>
          </cell>
          <cell r="AU8">
            <v>36981</v>
          </cell>
          <cell r="AV8">
            <v>37072</v>
          </cell>
          <cell r="AW8">
            <v>37164</v>
          </cell>
          <cell r="AX8">
            <v>37256</v>
          </cell>
          <cell r="AY8">
            <v>37346</v>
          </cell>
          <cell r="AZ8">
            <v>37437</v>
          </cell>
          <cell r="BA8">
            <v>37529</v>
          </cell>
          <cell r="BB8">
            <v>37621</v>
          </cell>
          <cell r="BC8">
            <v>37711</v>
          </cell>
          <cell r="BD8">
            <v>37802</v>
          </cell>
          <cell r="BE8">
            <v>37894</v>
          </cell>
          <cell r="BF8">
            <v>37986</v>
          </cell>
          <cell r="BG8">
            <v>38077</v>
          </cell>
          <cell r="BH8">
            <v>38168</v>
          </cell>
          <cell r="BI8">
            <v>38260</v>
          </cell>
          <cell r="BJ8">
            <v>38352</v>
          </cell>
          <cell r="BK8">
            <v>38442</v>
          </cell>
          <cell r="BL8">
            <v>38533</v>
          </cell>
          <cell r="BM8">
            <v>38625</v>
          </cell>
          <cell r="BN8">
            <v>38717</v>
          </cell>
          <cell r="BO8">
            <v>38807</v>
          </cell>
          <cell r="BP8">
            <v>38898</v>
          </cell>
          <cell r="BQ8">
            <v>38990</v>
          </cell>
          <cell r="BR8">
            <v>39082</v>
          </cell>
          <cell r="BS8">
            <v>39172</v>
          </cell>
          <cell r="BT8">
            <v>39263</v>
          </cell>
          <cell r="BU8">
            <v>39355</v>
          </cell>
          <cell r="BV8">
            <v>39447</v>
          </cell>
          <cell r="BW8">
            <v>39581</v>
          </cell>
          <cell r="BY8" t="str">
            <v>Ex-Bubble</v>
          </cell>
          <cell r="BZ8" t="str">
            <v>Post-Bubble</v>
          </cell>
          <cell r="CA8" t="str">
            <v>Mean</v>
          </cell>
          <cell r="CB8" t="str">
            <v>High</v>
          </cell>
          <cell r="CC8" t="str">
            <v>Low</v>
          </cell>
        </row>
        <row r="10">
          <cell r="A10" t="str">
            <v>ADBE</v>
          </cell>
          <cell r="B10" t="str">
            <v>Adobe</v>
          </cell>
          <cell r="C10">
            <v>3.9037355619634102</v>
          </cell>
          <cell r="D10">
            <v>3.4065546300119003</v>
          </cell>
          <cell r="E10">
            <v>1.5611145662624897</v>
          </cell>
          <cell r="F10">
            <v>2.35445911875743</v>
          </cell>
          <cell r="G10">
            <v>4.4712476264006842</v>
          </cell>
          <cell r="H10">
            <v>3.3912435652360142</v>
          </cell>
          <cell r="I10">
            <v>4.0283452601545973</v>
          </cell>
          <cell r="J10">
            <v>5.0139885910254911</v>
          </cell>
          <cell r="K10">
            <v>3.7639961162763331</v>
          </cell>
          <cell r="L10">
            <v>3.112082377102968</v>
          </cell>
          <cell r="M10">
            <v>1.6257572245013152</v>
          </cell>
          <cell r="N10">
            <v>1.7235142300219808</v>
          </cell>
          <cell r="O10">
            <v>2.0826571502098137</v>
          </cell>
          <cell r="P10">
            <v>2.6523347243965283</v>
          </cell>
          <cell r="Q10">
            <v>1.2075204055082827</v>
          </cell>
          <cell r="R10">
            <v>1.2858360712780126</v>
          </cell>
          <cell r="S10">
            <v>1.3363906412078836</v>
          </cell>
          <cell r="T10">
            <v>1.4259839520298943</v>
          </cell>
          <cell r="U10">
            <v>1.6467115046780016</v>
          </cell>
          <cell r="V10">
            <v>1.8611838040556763</v>
          </cell>
          <cell r="W10">
            <v>3.4692479560338718</v>
          </cell>
          <cell r="X10">
            <v>4.1313187761757098</v>
          </cell>
          <cell r="Y10">
            <v>3.6271833529119069</v>
          </cell>
          <cell r="Z10">
            <v>5.0849938275764304</v>
          </cell>
          <cell r="AA10">
            <v>2.2270497205203932</v>
          </cell>
          <cell r="AB10">
            <v>2.4654864717119627</v>
          </cell>
          <cell r="AC10">
            <v>2.4598509474618377</v>
          </cell>
          <cell r="AD10">
            <v>2.3109045568892879</v>
          </cell>
          <cell r="AE10">
            <v>2.6084225494991218</v>
          </cell>
          <cell r="AF10">
            <v>2.1624639859275931</v>
          </cell>
          <cell r="AG10">
            <v>3.3900103634994574</v>
          </cell>
          <cell r="AH10">
            <v>2.6079833167745314</v>
          </cell>
          <cell r="AI10">
            <v>2.8403082651426592</v>
          </cell>
          <cell r="AJ10">
            <v>2.6072760956479666</v>
          </cell>
          <cell r="AK10">
            <v>1.8727560179518561</v>
          </cell>
          <cell r="AL10">
            <v>2.5349820864773092</v>
          </cell>
          <cell r="AM10">
            <v>2.9876081926183731</v>
          </cell>
          <cell r="AN10">
            <v>3.1665399810073738</v>
          </cell>
          <cell r="AO10">
            <v>4.0908591766085163</v>
          </cell>
          <cell r="AP10">
            <v>5.9011088004083456</v>
          </cell>
          <cell r="AQ10">
            <v>9.6607996239780114</v>
          </cell>
          <cell r="AR10">
            <v>11.110124546605043</v>
          </cell>
          <cell r="AS10">
            <v>13.653954733262974</v>
          </cell>
          <cell r="AT10">
            <v>10.848155884629646</v>
          </cell>
          <cell r="AU10">
            <v>6.625400131622329</v>
          </cell>
          <cell r="AV10">
            <v>9.3163313345817649</v>
          </cell>
          <cell r="AW10">
            <v>4.5052393031371656</v>
          </cell>
          <cell r="AX10">
            <v>5.7922809274411913</v>
          </cell>
          <cell r="AY10">
            <v>7.5115816363798418</v>
          </cell>
          <cell r="AZ10">
            <v>5.1318452230473097</v>
          </cell>
          <cell r="BA10">
            <v>3.1495875420574504</v>
          </cell>
          <cell r="BB10">
            <v>3.9660049808901108</v>
          </cell>
          <cell r="BC10">
            <v>4.5573625075793309</v>
          </cell>
          <cell r="BD10">
            <v>4.427427331969314</v>
          </cell>
          <cell r="BE10">
            <v>5.227840458722909</v>
          </cell>
          <cell r="BF10">
            <v>4.9299922974036248</v>
          </cell>
          <cell r="BG10">
            <v>4.7363009406288388</v>
          </cell>
          <cell r="BH10">
            <v>5.4494589860695051</v>
          </cell>
          <cell r="BI10">
            <v>5.6112143755071067</v>
          </cell>
          <cell r="BJ10">
            <v>7.0596803104601173</v>
          </cell>
          <cell r="BK10">
            <v>6.9243535951421844</v>
          </cell>
          <cell r="BL10">
            <v>5.3912498447566914</v>
          </cell>
          <cell r="BM10">
            <v>5.3403594889193666</v>
          </cell>
          <cell r="BN10">
            <v>6.3536648844144148</v>
          </cell>
          <cell r="BO10">
            <v>7.317792092061878</v>
          </cell>
          <cell r="BP10">
            <v>5.8811985565452156</v>
          </cell>
          <cell r="BQ10">
            <v>6.2420350414643044</v>
          </cell>
          <cell r="BR10">
            <v>6.9242166114761705</v>
          </cell>
          <cell r="BS10">
            <v>6.6754036585776602</v>
          </cell>
          <cell r="BT10">
            <v>6.2304893617848016</v>
          </cell>
          <cell r="BU10">
            <v>6.7657216381622742</v>
          </cell>
          <cell r="BV10">
            <v>6.7500870523834529</v>
          </cell>
          <cell r="BW10" t="str">
            <v/>
          </cell>
          <cell r="BY10">
            <v>5.1197793473465536</v>
          </cell>
          <cell r="BZ10">
            <v>5.7250918710377769</v>
          </cell>
          <cell r="CA10">
            <v>4.3451081812119536</v>
          </cell>
          <cell r="CB10">
            <v>13.653954733262974</v>
          </cell>
          <cell r="CC10">
            <v>1.2075204055082827</v>
          </cell>
        </row>
        <row r="11">
          <cell r="A11" t="str">
            <v>ADSK</v>
          </cell>
          <cell r="B11" t="str">
            <v>Autodesk</v>
          </cell>
          <cell r="C11">
            <v>0</v>
          </cell>
          <cell r="D11">
            <v>0</v>
          </cell>
          <cell r="E11">
            <v>0</v>
          </cell>
          <cell r="F11">
            <v>0</v>
          </cell>
          <cell r="G11">
            <v>0</v>
          </cell>
          <cell r="H11">
            <v>0</v>
          </cell>
          <cell r="I11">
            <v>0</v>
          </cell>
          <cell r="J11">
            <v>0</v>
          </cell>
          <cell r="K11">
            <v>1.6753568602282709</v>
          </cell>
          <cell r="L11">
            <v>1.9567544101677496</v>
          </cell>
          <cell r="M11">
            <v>2.2918969414475248</v>
          </cell>
          <cell r="N11">
            <v>2.2778543758020606</v>
          </cell>
          <cell r="O11">
            <v>2.128245366832251</v>
          </cell>
          <cell r="P11">
            <v>2.8704572542045819</v>
          </cell>
          <cell r="Q11">
            <v>2.0994134712705868</v>
          </cell>
          <cell r="R11">
            <v>2.0705409113492474</v>
          </cell>
          <cell r="S11">
            <v>2.5776224106878036</v>
          </cell>
          <cell r="T11">
            <v>2.0093245294017139</v>
          </cell>
          <cell r="U11">
            <v>2.4373954825772768</v>
          </cell>
          <cell r="V11">
            <v>2.9989147673578045</v>
          </cell>
          <cell r="W11">
            <v>3.199349404992649</v>
          </cell>
          <cell r="X11">
            <v>3.3104754556143452</v>
          </cell>
          <cell r="Y11">
            <v>3.4398489962793204</v>
          </cell>
          <cell r="Z11">
            <v>2.4508363040218999</v>
          </cell>
          <cell r="AA11">
            <v>3.0540666758236363</v>
          </cell>
          <cell r="AB11">
            <v>2.4278901205993422</v>
          </cell>
          <cell r="AC11">
            <v>1.907568788738921</v>
          </cell>
          <cell r="AD11">
            <v>1.9417817137572877</v>
          </cell>
          <cell r="AE11">
            <v>1.9222702962562346</v>
          </cell>
          <cell r="AF11">
            <v>2.2450088862761248</v>
          </cell>
          <cell r="AG11">
            <v>2.4549088551407694</v>
          </cell>
          <cell r="AH11">
            <v>1.8000476017636451</v>
          </cell>
          <cell r="AI11">
            <v>2.0234344444584624</v>
          </cell>
          <cell r="AJ11">
            <v>1.8320808152624719</v>
          </cell>
          <cell r="AK11">
            <v>1.1269377855064548</v>
          </cell>
          <cell r="AL11">
            <v>2.035778724570243</v>
          </cell>
          <cell r="AM11">
            <v>1.9537883055224328</v>
          </cell>
          <cell r="AN11">
            <v>1.5363291621035327</v>
          </cell>
          <cell r="AO11">
            <v>1.013201744588774</v>
          </cell>
          <cell r="AP11">
            <v>1.8449288070208854</v>
          </cell>
          <cell r="AQ11">
            <v>2.4954332047453658</v>
          </cell>
          <cell r="AR11">
            <v>1.8699449413917679</v>
          </cell>
          <cell r="AS11">
            <v>1.2772931054097443</v>
          </cell>
          <cell r="AT11">
            <v>1.3629114237632729</v>
          </cell>
          <cell r="AU11">
            <v>1.4911423960755301</v>
          </cell>
          <cell r="AV11">
            <v>1.9171873892412881</v>
          </cell>
          <cell r="AW11">
            <v>1.6020377140636954</v>
          </cell>
          <cell r="AX11">
            <v>2.0259659997079673</v>
          </cell>
          <cell r="AY11">
            <v>2.7398275036517585</v>
          </cell>
          <cell r="AZ11">
            <v>1.5649392845096135</v>
          </cell>
          <cell r="BA11">
            <v>1.4518128446189853</v>
          </cell>
          <cell r="BB11">
            <v>1.6340865575941279</v>
          </cell>
          <cell r="BC11">
            <v>1.5406292065406881</v>
          </cell>
          <cell r="BD11">
            <v>1.509694797512017</v>
          </cell>
          <cell r="BE11">
            <v>1.4793418444299922</v>
          </cell>
          <cell r="BF11">
            <v>2.1073773113111796</v>
          </cell>
          <cell r="BG11">
            <v>2.5585159188042583</v>
          </cell>
          <cell r="BH11">
            <v>3.4774529836455019</v>
          </cell>
          <cell r="BI11">
            <v>3.7331939506838738</v>
          </cell>
          <cell r="BJ11">
            <v>5.6140796122369387</v>
          </cell>
          <cell r="BK11">
            <v>4.0599863387978141</v>
          </cell>
          <cell r="BL11">
            <v>4.5302942816430214</v>
          </cell>
          <cell r="BM11">
            <v>5.9786744916711116</v>
          </cell>
          <cell r="BN11">
            <v>5.311715469299739</v>
          </cell>
          <cell r="BO11">
            <v>4.6063664528753119</v>
          </cell>
          <cell r="BP11">
            <v>3.9660426688977197</v>
          </cell>
          <cell r="BQ11">
            <v>3.7913315900633604</v>
          </cell>
          <cell r="BR11">
            <v>4.2245594628538301</v>
          </cell>
          <cell r="BS11">
            <v>3.6773308638873128</v>
          </cell>
          <cell r="BT11">
            <v>4.4606159243688461</v>
          </cell>
          <cell r="BU11">
            <v>4.6600304317570176</v>
          </cell>
          <cell r="BV11">
            <v>4.5171659256036696</v>
          </cell>
          <cell r="BW11" t="str">
            <v/>
          </cell>
          <cell r="BY11">
            <v>2.9801400125164159</v>
          </cell>
          <cell r="BZ11">
            <v>3.3393488242703602</v>
          </cell>
          <cell r="CA11">
            <v>2.1882326709374622</v>
          </cell>
          <cell r="CB11">
            <v>5.9786744916711116</v>
          </cell>
          <cell r="CC11">
            <v>0</v>
          </cell>
        </row>
        <row r="12">
          <cell r="A12" t="str">
            <v>AGIL</v>
          </cell>
          <cell r="B12" t="str">
            <v>Agile</v>
          </cell>
          <cell r="C12" t="str">
            <v/>
          </cell>
          <cell r="D12" t="str">
            <v/>
          </cell>
          <cell r="E12" t="str">
            <v/>
          </cell>
          <cell r="F12" t="str">
            <v/>
          </cell>
          <cell r="G12" t="str">
            <v/>
          </cell>
          <cell r="H12" t="str">
            <v/>
          </cell>
          <cell r="I12" t="str">
            <v/>
          </cell>
          <cell r="J12" t="str">
            <v/>
          </cell>
          <cell r="K12" t="str">
            <v/>
          </cell>
          <cell r="L12" t="str">
            <v/>
          </cell>
          <cell r="M12" t="str">
            <v/>
          </cell>
          <cell r="N12" t="str">
            <v/>
          </cell>
          <cell r="O12" t="str">
            <v/>
          </cell>
          <cell r="P12" t="str">
            <v/>
          </cell>
          <cell r="Q12" t="str">
            <v/>
          </cell>
          <cell r="R12" t="str">
            <v/>
          </cell>
          <cell r="S12" t="str">
            <v/>
          </cell>
          <cell r="T12" t="str">
            <v/>
          </cell>
          <cell r="U12" t="str">
            <v/>
          </cell>
          <cell r="V12" t="str">
            <v/>
          </cell>
          <cell r="W12" t="str">
            <v/>
          </cell>
          <cell r="X12" t="str">
            <v/>
          </cell>
          <cell r="Y12" t="str">
            <v/>
          </cell>
          <cell r="Z12" t="str">
            <v/>
          </cell>
          <cell r="AA12" t="str">
            <v/>
          </cell>
          <cell r="AB12" t="str">
            <v/>
          </cell>
          <cell r="AC12" t="str">
            <v/>
          </cell>
          <cell r="AD12" t="str">
            <v/>
          </cell>
          <cell r="AE12" t="str">
            <v/>
          </cell>
          <cell r="AF12" t="str">
            <v/>
          </cell>
          <cell r="AG12" t="str">
            <v/>
          </cell>
          <cell r="AH12" t="str">
            <v/>
          </cell>
          <cell r="AI12" t="str">
            <v/>
          </cell>
          <cell r="AJ12" t="str">
            <v/>
          </cell>
          <cell r="AK12" t="str">
            <v/>
          </cell>
          <cell r="AL12" t="str">
            <v/>
          </cell>
          <cell r="AM12" t="str">
            <v/>
          </cell>
          <cell r="AN12" t="str">
            <v/>
          </cell>
          <cell r="AO12">
            <v>29.996030991539122</v>
          </cell>
          <cell r="AP12">
            <v>79.744524888511748</v>
          </cell>
          <cell r="AQ12">
            <v>35.857910339740293</v>
          </cell>
          <cell r="AR12">
            <v>34.305057489748329</v>
          </cell>
          <cell r="AS12">
            <v>41.063213409994084</v>
          </cell>
          <cell r="AT12">
            <v>21.14307685869133</v>
          </cell>
          <cell r="AU12">
            <v>2.4154954853273138</v>
          </cell>
          <cell r="AV12">
            <v>6.5269059160869727</v>
          </cell>
          <cell r="AW12">
            <v>2.0292195260394492</v>
          </cell>
          <cell r="AX12">
            <v>8.0269976784243244</v>
          </cell>
          <cell r="AY12">
            <v>4.4285422547900772</v>
          </cell>
          <cell r="AZ12">
            <v>0.94480406756584279</v>
          </cell>
          <cell r="BA12">
            <v>0.50548317479518334</v>
          </cell>
          <cell r="BB12">
            <v>1.3579059727453604</v>
          </cell>
          <cell r="BC12">
            <v>0.59182513772699452</v>
          </cell>
          <cell r="BD12">
            <v>2.2513888167800218</v>
          </cell>
          <cell r="BE12">
            <v>2.2201324110482861</v>
          </cell>
          <cell r="BF12">
            <v>2.62623991413132</v>
          </cell>
          <cell r="BG12">
            <v>2.1993598944449895</v>
          </cell>
          <cell r="BH12">
            <v>2.4745715335892022</v>
          </cell>
          <cell r="BI12">
            <v>1.9292897750020019</v>
          </cell>
          <cell r="BJ12">
            <v>1.8675806854360451</v>
          </cell>
          <cell r="BK12">
            <v>1.4600295391585165</v>
          </cell>
          <cell r="BL12">
            <v>1.2349430979260843</v>
          </cell>
          <cell r="BM12">
            <v>1.6146795334996076</v>
          </cell>
          <cell r="BN12">
            <v>1.1023934140644873</v>
          </cell>
          <cell r="BO12">
            <v>1.9041285602299454</v>
          </cell>
          <cell r="BP12">
            <v>1.4782753285143531</v>
          </cell>
          <cell r="BQ12">
            <v>2.3017545633817065</v>
          </cell>
          <cell r="BR12">
            <v>3.194853716592847</v>
          </cell>
          <cell r="BS12">
            <v>7.0316942360420631</v>
          </cell>
          <cell r="BT12">
            <v>8.2475361111111116</v>
          </cell>
          <cell r="BU12">
            <v>6.3261133879781424</v>
          </cell>
          <cell r="BV12" t="str">
            <v/>
          </cell>
          <cell r="BY12">
            <v>3.8209912816368106</v>
          </cell>
          <cell r="BZ12">
            <v>2.773989693240718</v>
          </cell>
          <cell r="CA12">
            <v>10.193164146859756</v>
          </cell>
          <cell r="CB12">
            <v>79.744524888511748</v>
          </cell>
          <cell r="CC12">
            <v>0.50548317479518334</v>
          </cell>
        </row>
        <row r="13">
          <cell r="A13" t="str">
            <v>AKAM</v>
          </cell>
          <cell r="B13" t="str">
            <v>Akamai</v>
          </cell>
          <cell r="C13" t="str">
            <v/>
          </cell>
          <cell r="D13" t="str">
            <v/>
          </cell>
          <cell r="E13" t="str">
            <v/>
          </cell>
          <cell r="F13" t="str">
            <v/>
          </cell>
          <cell r="G13" t="str">
            <v/>
          </cell>
          <cell r="H13" t="str">
            <v/>
          </cell>
          <cell r="I13" t="str">
            <v/>
          </cell>
          <cell r="J13" t="str">
            <v/>
          </cell>
          <cell r="K13" t="str">
            <v/>
          </cell>
          <cell r="L13" t="str">
            <v/>
          </cell>
          <cell r="M13" t="str">
            <v/>
          </cell>
          <cell r="N13" t="str">
            <v/>
          </cell>
          <cell r="O13" t="str">
            <v/>
          </cell>
          <cell r="P13" t="str">
            <v/>
          </cell>
          <cell r="Q13" t="str">
            <v/>
          </cell>
          <cell r="R13" t="str">
            <v/>
          </cell>
          <cell r="S13" t="str">
            <v/>
          </cell>
          <cell r="T13" t="str">
            <v/>
          </cell>
          <cell r="U13" t="str">
            <v/>
          </cell>
          <cell r="V13" t="str">
            <v/>
          </cell>
          <cell r="W13" t="str">
            <v/>
          </cell>
          <cell r="X13" t="str">
            <v/>
          </cell>
          <cell r="Y13" t="str">
            <v/>
          </cell>
          <cell r="Z13" t="str">
            <v/>
          </cell>
          <cell r="AA13" t="str">
            <v/>
          </cell>
          <cell r="AB13" t="str">
            <v/>
          </cell>
          <cell r="AC13" t="str">
            <v/>
          </cell>
          <cell r="AD13" t="str">
            <v/>
          </cell>
          <cell r="AE13" t="str">
            <v/>
          </cell>
          <cell r="AF13" t="str">
            <v/>
          </cell>
          <cell r="AG13" t="str">
            <v/>
          </cell>
          <cell r="AH13" t="str">
            <v/>
          </cell>
          <cell r="AI13" t="str">
            <v/>
          </cell>
          <cell r="AJ13" t="str">
            <v/>
          </cell>
          <cell r="AK13" t="str">
            <v/>
          </cell>
          <cell r="AL13" t="str">
            <v/>
          </cell>
          <cell r="AM13" t="str">
            <v/>
          </cell>
          <cell r="AN13" t="str">
            <v/>
          </cell>
          <cell r="AO13" t="str">
            <v/>
          </cell>
          <cell r="AP13">
            <v>334.64140097587062</v>
          </cell>
          <cell r="AQ13">
            <v>121.05920832892068</v>
          </cell>
          <cell r="AR13">
            <v>83.634626057529601</v>
          </cell>
          <cell r="AS13">
            <v>33.657185885349072</v>
          </cell>
          <cell r="AT13">
            <v>13.91348168662002</v>
          </cell>
          <cell r="AU13">
            <v>5.7376450923371367</v>
          </cell>
          <cell r="AV13">
            <v>7.0711750468811845</v>
          </cell>
          <cell r="AW13">
            <v>2.7032698624722284</v>
          </cell>
          <cell r="AX13">
            <v>5.4597029853217087</v>
          </cell>
          <cell r="AY13">
            <v>4.1718820719572749</v>
          </cell>
          <cell r="AZ13">
            <v>2.090788693553947</v>
          </cell>
          <cell r="BA13">
            <v>1.8208878646610585</v>
          </cell>
          <cell r="BB13">
            <v>2.4236706168337889</v>
          </cell>
          <cell r="BC13">
            <v>2.0878852665518712</v>
          </cell>
          <cell r="BD13">
            <v>4.1737372977446272</v>
          </cell>
          <cell r="BE13">
            <v>3.6895469819035669</v>
          </cell>
          <cell r="BF13">
            <v>7.3478846749041731</v>
          </cell>
          <cell r="BG13">
            <v>8.279191319720038</v>
          </cell>
          <cell r="BH13">
            <v>10.518957416375574</v>
          </cell>
          <cell r="BI13">
            <v>7.6630482804591642</v>
          </cell>
          <cell r="BJ13">
            <v>6.4922557971142467</v>
          </cell>
          <cell r="BK13">
            <v>5.7165343291571613</v>
          </cell>
          <cell r="BL13">
            <v>5.6486576874263958</v>
          </cell>
          <cell r="BM13">
            <v>6.1220949832220857</v>
          </cell>
          <cell r="BN13">
            <v>6.8941451739325172</v>
          </cell>
          <cell r="BO13">
            <v>10.454733704867319</v>
          </cell>
          <cell r="BP13">
            <v>10.509595068093423</v>
          </cell>
          <cell r="BQ13">
            <v>13.356917171528718</v>
          </cell>
          <cell r="BR13">
            <v>13.745330464447077</v>
          </cell>
          <cell r="BS13">
            <v>12.132922738272033</v>
          </cell>
          <cell r="BT13">
            <v>11.500093634885834</v>
          </cell>
          <cell r="BU13">
            <v>6.3925997914936481</v>
          </cell>
          <cell r="BV13">
            <v>7.1323992270487144</v>
          </cell>
          <cell r="BW13" t="str">
            <v/>
          </cell>
          <cell r="BY13">
            <v>6.8664897347672378</v>
          </cell>
          <cell r="BZ13">
            <v>6.8664897347672378</v>
          </cell>
          <cell r="CA13">
            <v>25.976432511475327</v>
          </cell>
          <cell r="CB13">
            <v>334.64140097587062</v>
          </cell>
          <cell r="CC13">
            <v>1.8208878646610585</v>
          </cell>
        </row>
        <row r="14">
          <cell r="A14" t="str">
            <v>BEAS</v>
          </cell>
          <cell r="B14" t="str">
            <v>BEA Security</v>
          </cell>
          <cell r="C14" t="str">
            <v/>
          </cell>
          <cell r="D14" t="str">
            <v/>
          </cell>
          <cell r="E14" t="str">
            <v/>
          </cell>
          <cell r="F14" t="str">
            <v/>
          </cell>
          <cell r="G14" t="str">
            <v/>
          </cell>
          <cell r="H14" t="str">
            <v/>
          </cell>
          <cell r="I14" t="str">
            <v/>
          </cell>
          <cell r="J14" t="str">
            <v/>
          </cell>
          <cell r="K14" t="str">
            <v/>
          </cell>
          <cell r="L14" t="str">
            <v/>
          </cell>
          <cell r="M14" t="str">
            <v/>
          </cell>
          <cell r="N14" t="str">
            <v/>
          </cell>
          <cell r="O14" t="str">
            <v/>
          </cell>
          <cell r="P14" t="str">
            <v/>
          </cell>
          <cell r="Q14" t="str">
            <v/>
          </cell>
          <cell r="R14" t="str">
            <v/>
          </cell>
          <cell r="S14" t="str">
            <v/>
          </cell>
          <cell r="T14" t="str">
            <v/>
          </cell>
          <cell r="U14" t="str">
            <v/>
          </cell>
          <cell r="V14" t="str">
            <v/>
          </cell>
          <cell r="W14" t="str">
            <v/>
          </cell>
          <cell r="X14" t="str">
            <v/>
          </cell>
          <cell r="Y14" t="str">
            <v/>
          </cell>
          <cell r="Z14" t="str">
            <v/>
          </cell>
          <cell r="AA14" t="str">
            <v/>
          </cell>
          <cell r="AB14" t="str">
            <v/>
          </cell>
          <cell r="AC14" t="str">
            <v/>
          </cell>
          <cell r="AD14" t="str">
            <v/>
          </cell>
          <cell r="AE14" t="str">
            <v/>
          </cell>
          <cell r="AF14">
            <v>5.6178886994264454</v>
          </cell>
          <cell r="AG14">
            <v>4.8172080874355911</v>
          </cell>
          <cell r="AH14">
            <v>4.1112041096837109</v>
          </cell>
          <cell r="AI14">
            <v>6.1438233889884515</v>
          </cell>
          <cell r="AJ14">
            <v>4.6449343220875194</v>
          </cell>
          <cell r="AK14">
            <v>4.2633391048221787</v>
          </cell>
          <cell r="AL14">
            <v>2.3761559547812694</v>
          </cell>
          <cell r="AM14">
            <v>2.6096466484356493</v>
          </cell>
          <cell r="AN14">
            <v>4.135233241380087</v>
          </cell>
          <cell r="AO14">
            <v>4.4838362103990406</v>
          </cell>
          <cell r="AP14">
            <v>15.513937712341104</v>
          </cell>
          <cell r="AQ14">
            <v>15.926332097199179</v>
          </cell>
          <cell r="AR14">
            <v>19.853726135153472</v>
          </cell>
          <cell r="AS14">
            <v>29.235588597108588</v>
          </cell>
          <cell r="AT14">
            <v>25.587824096657915</v>
          </cell>
          <cell r="AU14">
            <v>11.367518170798901</v>
          </cell>
          <cell r="AV14">
            <v>12.470502279156172</v>
          </cell>
          <cell r="AW14">
            <v>3.7875313861359783</v>
          </cell>
          <cell r="AX14">
            <v>6.2610515330672705</v>
          </cell>
          <cell r="AY14">
            <v>5.4143254487408701</v>
          </cell>
          <cell r="AZ14">
            <v>3.5250008187983428</v>
          </cell>
          <cell r="BA14">
            <v>1.6270816635497374</v>
          </cell>
          <cell r="BB14">
            <v>4.1997828723266917</v>
          </cell>
          <cell r="BC14">
            <v>3.3549453580813831</v>
          </cell>
          <cell r="BD14">
            <v>3.5552206911151116</v>
          </cell>
          <cell r="BE14">
            <v>3.9137549478817908</v>
          </cell>
          <cell r="BF14">
            <v>4.0772160418276515</v>
          </cell>
          <cell r="BG14">
            <v>4.1406453903027112</v>
          </cell>
          <cell r="BH14">
            <v>2.3040214646970076</v>
          </cell>
          <cell r="BI14">
            <v>1.7468726399195185</v>
          </cell>
          <cell r="BJ14">
            <v>2.3920462426618943</v>
          </cell>
          <cell r="BK14">
            <v>1.9535633120427951</v>
          </cell>
          <cell r="BL14">
            <v>2.0964576435809414</v>
          </cell>
          <cell r="BM14">
            <v>2.0711651139145748</v>
          </cell>
          <cell r="BN14">
            <v>2.5756510978637412</v>
          </cell>
          <cell r="BO14">
            <v>3.1157573801549767</v>
          </cell>
          <cell r="BP14">
            <v>3.0486271242558898</v>
          </cell>
          <cell r="BQ14">
            <v>3.1665604336898627</v>
          </cell>
          <cell r="BR14">
            <v>2.3710506776051528</v>
          </cell>
          <cell r="BS14">
            <v>2.2684999774206744</v>
          </cell>
          <cell r="BT14">
            <v>2.704227245376535</v>
          </cell>
          <cell r="BU14">
            <v>2.8376093774058084</v>
          </cell>
          <cell r="BV14">
            <v>3.2516197160707496</v>
          </cell>
          <cell r="BW14" t="str">
            <v/>
          </cell>
          <cell r="BY14">
            <v>3.345977408163086</v>
          </cell>
          <cell r="BZ14">
            <v>3.144626369172602</v>
          </cell>
          <cell r="CA14">
            <v>6.3548941436964226</v>
          </cell>
          <cell r="CB14">
            <v>29.235588597108588</v>
          </cell>
          <cell r="CC14">
            <v>1.6270816635497374</v>
          </cell>
        </row>
        <row r="15">
          <cell r="A15" t="str">
            <v>BMC</v>
          </cell>
          <cell r="B15" t="str">
            <v>BMC</v>
          </cell>
          <cell r="C15">
            <v>0</v>
          </cell>
          <cell r="D15" t="str">
            <v/>
          </cell>
          <cell r="E15" t="str">
            <v/>
          </cell>
          <cell r="F15" t="str">
            <v/>
          </cell>
          <cell r="G15">
            <v>5.0836620496514211</v>
          </cell>
          <cell r="H15">
            <v>4.1533916871312551</v>
          </cell>
          <cell r="I15">
            <v>6.047095589634309</v>
          </cell>
          <cell r="J15">
            <v>6.8988342277089005</v>
          </cell>
          <cell r="K15">
            <v>5.9002096436058702</v>
          </cell>
          <cell r="L15">
            <v>3.9979675889328066</v>
          </cell>
          <cell r="M15">
            <v>4.60373055028463</v>
          </cell>
          <cell r="N15">
            <v>6.3865072992700727</v>
          </cell>
          <cell r="O15">
            <v>4.1158058925476606</v>
          </cell>
          <cell r="P15">
            <v>4.2865472636815918</v>
          </cell>
          <cell r="Q15">
            <v>4.6123508771929824</v>
          </cell>
          <cell r="R15">
            <v>3.614904167934287</v>
          </cell>
          <cell r="S15">
            <v>4.3751362318840581</v>
          </cell>
          <cell r="T15">
            <v>2.924460172078823</v>
          </cell>
          <cell r="U15">
            <v>2.9169312169312169</v>
          </cell>
          <cell r="V15">
            <v>3.4168224770064257</v>
          </cell>
          <cell r="W15">
            <v>3.5347184330185377</v>
          </cell>
          <cell r="X15">
            <v>3.9849371750433278</v>
          </cell>
          <cell r="Y15">
            <v>4.4167150145043514</v>
          </cell>
          <cell r="Z15">
            <v>3.8250117722401158</v>
          </cell>
          <cell r="AA15">
            <v>4.6268052768949408</v>
          </cell>
          <cell r="AB15">
            <v>4.792006759026858</v>
          </cell>
          <cell r="AC15">
            <v>5.9144019046864189</v>
          </cell>
          <cell r="AD15">
            <v>5.6333065471921211</v>
          </cell>
          <cell r="AE15">
            <v>5.6855267949243364</v>
          </cell>
          <cell r="AF15">
            <v>6.0952471053050621</v>
          </cell>
          <cell r="AG15">
            <v>6.3769981378290019</v>
          </cell>
          <cell r="AH15">
            <v>5.7628372338248877</v>
          </cell>
          <cell r="AI15">
            <v>6.5328388780853981</v>
          </cell>
          <cell r="AJ15">
            <v>7.6947458026316555</v>
          </cell>
          <cell r="AK15">
            <v>8.2595064941293668</v>
          </cell>
          <cell r="AL15">
            <v>5.8201279537073241</v>
          </cell>
          <cell r="AM15">
            <v>4.8358422522103313</v>
          </cell>
          <cell r="AN15">
            <v>7.6836240539262057</v>
          </cell>
          <cell r="AO15">
            <v>10.846418517360025</v>
          </cell>
          <cell r="AP15">
            <v>12.609277092963534</v>
          </cell>
          <cell r="AQ15">
            <v>8.0351894946808518</v>
          </cell>
          <cell r="AR15">
            <v>6.1462589146233793</v>
          </cell>
          <cell r="AS15">
            <v>3.2129001661589585</v>
          </cell>
          <cell r="AT15">
            <v>2.4854322777012827</v>
          </cell>
          <cell r="AU15">
            <v>4.00390625</v>
          </cell>
          <cell r="AV15">
            <v>4.2005377883850441</v>
          </cell>
          <cell r="AW15">
            <v>2.2046277232463489</v>
          </cell>
          <cell r="AX15">
            <v>2.7266825310134983</v>
          </cell>
          <cell r="AY15">
            <v>3.1217682972789627</v>
          </cell>
          <cell r="AZ15">
            <v>2.4343375394321765</v>
          </cell>
          <cell r="BA15">
            <v>1.6796004366812232</v>
          </cell>
          <cell r="BB15">
            <v>2.5267355106124496</v>
          </cell>
          <cell r="BC15">
            <v>1.9986607457531542</v>
          </cell>
          <cell r="BD15">
            <v>2.1146417619180373</v>
          </cell>
          <cell r="BE15">
            <v>1.6922539660737588</v>
          </cell>
          <cell r="BF15">
            <v>2.3403174386920984</v>
          </cell>
          <cell r="BG15">
            <v>2.3721907040328092</v>
          </cell>
          <cell r="BH15">
            <v>2.1329260082138286</v>
          </cell>
          <cell r="BI15">
            <v>1.9194215817694371</v>
          </cell>
          <cell r="BJ15">
            <v>2.288407377490576</v>
          </cell>
          <cell r="BK15">
            <v>1.5982381206620395</v>
          </cell>
          <cell r="BL15">
            <v>1.9473033410519349</v>
          </cell>
          <cell r="BM15">
            <v>2.4060062483728197</v>
          </cell>
          <cell r="BN15">
            <v>2.2300108356173114</v>
          </cell>
          <cell r="BO15">
            <v>2.2052252594279924</v>
          </cell>
          <cell r="BP15">
            <v>2.3259869077306732</v>
          </cell>
          <cell r="BQ15">
            <v>2.7281129426129422</v>
          </cell>
          <cell r="BR15">
            <v>3.2806373799975694</v>
          </cell>
          <cell r="BS15">
            <v>2.9087152741765814</v>
          </cell>
          <cell r="BT15">
            <v>2.721223780950937</v>
          </cell>
          <cell r="BU15">
            <v>2.7092280542491287</v>
          </cell>
          <cell r="BV15">
            <v>3.2345325613242166</v>
          </cell>
          <cell r="BW15" t="str">
            <v/>
          </cell>
          <cell r="BY15">
            <v>3.4400271600131149</v>
          </cell>
          <cell r="BZ15">
            <v>2.3787612433993273</v>
          </cell>
          <cell r="CA15">
            <v>4.2709832860033377</v>
          </cell>
          <cell r="CB15">
            <v>12.609277092963534</v>
          </cell>
          <cell r="CC15">
            <v>0</v>
          </cell>
        </row>
        <row r="16">
          <cell r="A16" t="str">
            <v xml:space="preserve">BOBJ </v>
          </cell>
          <cell r="B16" t="str">
            <v>Business Objects</v>
          </cell>
          <cell r="C16" t="str">
            <v/>
          </cell>
          <cell r="D16" t="str">
            <v/>
          </cell>
          <cell r="E16" t="str">
            <v/>
          </cell>
          <cell r="F16" t="str">
            <v/>
          </cell>
          <cell r="G16" t="str">
            <v/>
          </cell>
          <cell r="H16" t="str">
            <v/>
          </cell>
          <cell r="I16" t="str">
            <v/>
          </cell>
          <cell r="J16" t="str">
            <v/>
          </cell>
          <cell r="K16" t="str">
            <v/>
          </cell>
          <cell r="L16" t="str">
            <v/>
          </cell>
          <cell r="M16" t="str">
            <v/>
          </cell>
          <cell r="N16" t="str">
            <v/>
          </cell>
          <cell r="O16" t="str">
            <v/>
          </cell>
          <cell r="P16" t="str">
            <v/>
          </cell>
          <cell r="Q16" t="str">
            <v/>
          </cell>
          <cell r="R16" t="str">
            <v/>
          </cell>
          <cell r="S16" t="str">
            <v/>
          </cell>
          <cell r="T16" t="str">
            <v/>
          </cell>
          <cell r="U16">
            <v>3.7826718673817652</v>
          </cell>
          <cell r="V16">
            <v>4.2482790482790476</v>
          </cell>
          <cell r="W16">
            <v>3.1281325907932942</v>
          </cell>
          <cell r="X16">
            <v>2.9330803089006614</v>
          </cell>
          <cell r="Y16">
            <v>3.8002630746853856</v>
          </cell>
          <cell r="Z16">
            <v>4.0236254507440954</v>
          </cell>
          <cell r="AA16">
            <v>7.1271253525994815</v>
          </cell>
          <cell r="AB16">
            <v>6.5312460118262639</v>
          </cell>
          <cell r="AC16" t="str">
            <v/>
          </cell>
          <cell r="AD16">
            <v>1.5678835566680964</v>
          </cell>
          <cell r="AE16">
            <v>0.98478023423610161</v>
          </cell>
          <cell r="AF16">
            <v>0.92097459124577197</v>
          </cell>
          <cell r="AG16">
            <v>0.91092478600866544</v>
          </cell>
          <cell r="AH16">
            <v>0.8093448536196628</v>
          </cell>
          <cell r="AI16">
            <v>1.1545994489570328</v>
          </cell>
          <cell r="AJ16">
            <v>1.1635776768020498</v>
          </cell>
          <cell r="AK16">
            <v>0.68383279059435653</v>
          </cell>
          <cell r="AL16">
            <v>2.0239535182066106</v>
          </cell>
          <cell r="AM16">
            <v>1.6507088702274506</v>
          </cell>
          <cell r="AN16">
            <v>1.9335299783701885</v>
          </cell>
          <cell r="AO16">
            <v>3.1291971468647595</v>
          </cell>
          <cell r="AP16">
            <v>6.9111923744891595</v>
          </cell>
          <cell r="AQ16">
            <v>9.9478979259536082</v>
          </cell>
          <cell r="AR16">
            <v>8.4636168158904148</v>
          </cell>
          <cell r="AS16">
            <v>10.673733932510988</v>
          </cell>
          <cell r="AT16">
            <v>4.9665242884697713</v>
          </cell>
          <cell r="AU16">
            <v>3.8658288123391382</v>
          </cell>
          <cell r="AV16">
            <v>2.8214539557671738</v>
          </cell>
          <cell r="AW16">
            <v>2.1520911395133213</v>
          </cell>
          <cell r="AX16">
            <v>4.0047735373208821</v>
          </cell>
          <cell r="AY16">
            <v>5.2847714820603544</v>
          </cell>
          <cell r="AZ16">
            <v>2.9339669462504347</v>
          </cell>
          <cell r="BA16">
            <v>0.80037768045727375</v>
          </cell>
          <cell r="BB16">
            <v>1.1734443008068469</v>
          </cell>
          <cell r="BC16">
            <v>1.0494895661653554</v>
          </cell>
          <cell r="BD16">
            <v>1.3427754464410253</v>
          </cell>
          <cell r="BE16">
            <v>1.4258472741936439</v>
          </cell>
          <cell r="BF16">
            <v>2.819845057047571</v>
          </cell>
          <cell r="BG16">
            <v>2.2398798124890953</v>
          </cell>
          <cell r="BH16">
            <v>1.6618824497396532</v>
          </cell>
          <cell r="BI16">
            <v>1.6357242434179635</v>
          </cell>
          <cell r="BJ16">
            <v>1.7273562557216922</v>
          </cell>
          <cell r="BK16">
            <v>1.747929126793583</v>
          </cell>
          <cell r="BL16">
            <v>1.6695765084655889</v>
          </cell>
          <cell r="BM16">
            <v>2.2651374552567001</v>
          </cell>
          <cell r="BN16">
            <v>2.6868960615020567</v>
          </cell>
          <cell r="BO16">
            <v>2.2411668981849959</v>
          </cell>
          <cell r="BP16">
            <v>1.4797871949951857</v>
          </cell>
          <cell r="BQ16">
            <v>1.8651749566338953</v>
          </cell>
          <cell r="BR16">
            <v>2.2218448181472352</v>
          </cell>
          <cell r="BS16">
            <v>1.8581308552963887</v>
          </cell>
          <cell r="BT16">
            <v>2.1305769427540993</v>
          </cell>
          <cell r="BU16">
            <v>2.4796111634119304</v>
          </cell>
          <cell r="BV16">
            <v>2.9615820052364059</v>
          </cell>
          <cell r="BW16" t="str">
            <v/>
          </cell>
          <cell r="BY16">
            <v>2.0484557154038061</v>
          </cell>
          <cell r="BZ16">
            <v>2.148447660703968</v>
          </cell>
          <cell r="CA16">
            <v>3.0076223469976693</v>
          </cell>
          <cell r="CB16">
            <v>10.673733932510988</v>
          </cell>
          <cell r="CC16">
            <v>0.68383279059435653</v>
          </cell>
        </row>
        <row r="17">
          <cell r="A17" t="str">
            <v>CA</v>
          </cell>
          <cell r="B17" t="str">
            <v>CA</v>
          </cell>
          <cell r="C17">
            <v>1.8610802132786142</v>
          </cell>
          <cell r="D17">
            <v>2.0887169687241105</v>
          </cell>
          <cell r="E17">
            <v>0.65960955663954601</v>
          </cell>
          <cell r="F17">
            <v>0.88047309122149142</v>
          </cell>
          <cell r="G17">
            <v>0.9301474428550901</v>
          </cell>
          <cell r="H17">
            <v>0.97838587582989367</v>
          </cell>
          <cell r="I17">
            <v>0.6362044075077149</v>
          </cell>
          <cell r="J17">
            <v>1.0431625851413862</v>
          </cell>
          <cell r="K17">
            <v>1.4714867523074595</v>
          </cell>
          <cell r="L17">
            <v>0.95014624540497172</v>
          </cell>
          <cell r="M17">
            <v>1.2281691306301341</v>
          </cell>
          <cell r="N17">
            <v>1.6423128468662453</v>
          </cell>
          <cell r="O17">
            <v>1.8698303322671792</v>
          </cell>
          <cell r="P17">
            <v>2.2035129007613099</v>
          </cell>
          <cell r="Q17">
            <v>2.2452651236569579</v>
          </cell>
          <cell r="R17">
            <v>2.5820150045041377</v>
          </cell>
          <cell r="S17">
            <v>1.8358790966910725</v>
          </cell>
          <cell r="T17">
            <v>2.2686326949989848</v>
          </cell>
          <cell r="U17">
            <v>2.366958428293874</v>
          </cell>
          <cell r="V17">
            <v>2.3668249610990668</v>
          </cell>
          <cell r="W17">
            <v>2.7109104964268971</v>
          </cell>
          <cell r="X17">
            <v>2.8669846277008229</v>
          </cell>
          <cell r="Y17">
            <v>2.8865004422790554</v>
          </cell>
          <cell r="Z17">
            <v>3.736911539500718</v>
          </cell>
          <cell r="AA17">
            <v>4.5661881188118816</v>
          </cell>
          <cell r="AB17">
            <v>4.4399299347668517</v>
          </cell>
          <cell r="AC17">
            <v>5.3561999531725597</v>
          </cell>
          <cell r="AD17">
            <v>4.4842629571460622</v>
          </cell>
          <cell r="AE17">
            <v>3.4082606484424667</v>
          </cell>
          <cell r="AF17">
            <v>4.5356717948717948</v>
          </cell>
          <cell r="AG17">
            <v>5.6026846447977467</v>
          </cell>
          <cell r="AH17">
            <v>5.9916794342958157</v>
          </cell>
          <cell r="AI17">
            <v>6.2483342851703787</v>
          </cell>
          <cell r="AJ17">
            <v>6.1903230096902915</v>
          </cell>
          <cell r="AK17">
            <v>3.9213824383164004</v>
          </cell>
          <cell r="AL17">
            <v>4.2594214592274682</v>
          </cell>
          <cell r="AM17">
            <v>3.447309519908242</v>
          </cell>
          <cell r="AN17">
            <v>5.617433284813198</v>
          </cell>
          <cell r="AO17">
            <v>6.1245249880249082</v>
          </cell>
          <cell r="AP17">
            <v>8.0437881608339552</v>
          </cell>
          <cell r="AQ17">
            <v>9.2767103382563114</v>
          </cell>
          <cell r="AR17">
            <v>9.1593612509939053</v>
          </cell>
          <cell r="AS17">
            <v>6.4722931442080371</v>
          </cell>
          <cell r="AT17">
            <v>5.2685254700854705</v>
          </cell>
          <cell r="AU17">
            <v>6.499311740890688</v>
          </cell>
          <cell r="AV17">
            <v>8.0906568856285439</v>
          </cell>
          <cell r="AW17">
            <v>6.042061650646338</v>
          </cell>
          <cell r="AX17">
            <v>7.6159589947089943</v>
          </cell>
          <cell r="AY17">
            <v>5.053349520977866</v>
          </cell>
          <cell r="AZ17">
            <v>3.7993098499673845</v>
          </cell>
          <cell r="BA17">
            <v>2.5251042334830021</v>
          </cell>
          <cell r="BB17">
            <v>3.0889006560449861</v>
          </cell>
          <cell r="BC17">
            <v>2.8955705128205129</v>
          </cell>
          <cell r="BD17">
            <v>4.2787887197851386</v>
          </cell>
          <cell r="BE17">
            <v>4.8179988280105484</v>
          </cell>
          <cell r="BF17">
            <v>4.8265273403950761</v>
          </cell>
          <cell r="BG17">
            <v>4.5074367977528089</v>
          </cell>
          <cell r="BH17">
            <v>4.5653006067291777</v>
          </cell>
          <cell r="BI17">
            <v>4.1769143011624763</v>
          </cell>
          <cell r="BJ17">
            <v>4.8944622364558308</v>
          </cell>
          <cell r="BK17">
            <v>4.0875776776246022</v>
          </cell>
          <cell r="BL17">
            <v>4.2334435951502369</v>
          </cell>
          <cell r="BM17">
            <v>4.2478430913348948</v>
          </cell>
          <cell r="BN17">
            <v>4.2012144329896906</v>
          </cell>
          <cell r="BO17">
            <v>3.9318782652802438</v>
          </cell>
          <cell r="BP17">
            <v>2.9705466533963674</v>
          </cell>
          <cell r="BQ17">
            <v>3.3395784337643328</v>
          </cell>
          <cell r="BR17">
            <v>3.0302231027857829</v>
          </cell>
          <cell r="BS17">
            <v>3.2752774794676145</v>
          </cell>
          <cell r="BT17">
            <v>3.3082135987088974</v>
          </cell>
          <cell r="BU17">
            <v>3.2764084861094385</v>
          </cell>
          <cell r="BV17">
            <v>2.5818090450114193</v>
          </cell>
          <cell r="BW17" t="str">
            <v/>
          </cell>
          <cell r="BY17">
            <v>4.2842553665368053</v>
          </cell>
          <cell r="BZ17">
            <v>4.0604499273293717</v>
          </cell>
          <cell r="CA17">
            <v>3.901703591424182</v>
          </cell>
          <cell r="CB17">
            <v>9.2767103382563114</v>
          </cell>
          <cell r="CC17">
            <v>0.6362044075077149</v>
          </cell>
        </row>
        <row r="18">
          <cell r="A18" t="str">
            <v>CHKP</v>
          </cell>
          <cell r="B18" t="str">
            <v>Checkpoint</v>
          </cell>
          <cell r="C18" t="str">
            <v/>
          </cell>
          <cell r="D18" t="str">
            <v/>
          </cell>
          <cell r="E18" t="str">
            <v/>
          </cell>
          <cell r="F18" t="str">
            <v/>
          </cell>
          <cell r="G18" t="str">
            <v/>
          </cell>
          <cell r="H18" t="str">
            <v/>
          </cell>
          <cell r="I18" t="str">
            <v/>
          </cell>
          <cell r="J18" t="str">
            <v/>
          </cell>
          <cell r="K18" t="str">
            <v/>
          </cell>
          <cell r="L18" t="str">
            <v/>
          </cell>
          <cell r="M18" t="str">
            <v/>
          </cell>
          <cell r="N18" t="str">
            <v/>
          </cell>
          <cell r="O18" t="str">
            <v/>
          </cell>
          <cell r="P18" t="str">
            <v/>
          </cell>
          <cell r="Q18" t="str">
            <v/>
          </cell>
          <cell r="R18" t="str">
            <v/>
          </cell>
          <cell r="S18" t="str">
            <v/>
          </cell>
          <cell r="T18" t="str">
            <v/>
          </cell>
          <cell r="U18" t="str">
            <v/>
          </cell>
          <cell r="V18" t="str">
            <v/>
          </cell>
          <cell r="W18" t="str">
            <v/>
          </cell>
          <cell r="X18" t="str">
            <v/>
          </cell>
          <cell r="Y18" t="str">
            <v/>
          </cell>
          <cell r="Z18" t="str">
            <v/>
          </cell>
          <cell r="AA18" t="str">
            <v/>
          </cell>
          <cell r="AB18">
            <v>15.466118004071754</v>
          </cell>
          <cell r="AC18">
            <v>17.837637281092316</v>
          </cell>
          <cell r="AD18">
            <v>7.6153962849731327</v>
          </cell>
          <cell r="AE18">
            <v>5.9730260308906313</v>
          </cell>
          <cell r="AF18">
            <v>5.947897075711932</v>
          </cell>
          <cell r="AG18">
            <v>7.4767136463121862</v>
          </cell>
          <cell r="AH18">
            <v>9.3571272570997817</v>
          </cell>
          <cell r="AI18">
            <v>9.957055613728155</v>
          </cell>
          <cell r="AJ18">
            <v>6.415979992567995</v>
          </cell>
          <cell r="AK18">
            <v>3.2384675845196891</v>
          </cell>
          <cell r="AL18">
            <v>7.1928568500730989</v>
          </cell>
          <cell r="AM18">
            <v>5.8697989061312565</v>
          </cell>
          <cell r="AN18">
            <v>6.2951068986821834</v>
          </cell>
          <cell r="AO18">
            <v>8.4781557457205778</v>
          </cell>
          <cell r="AP18">
            <v>17.182031729460149</v>
          </cell>
          <cell r="AQ18">
            <v>24.569946375630678</v>
          </cell>
          <cell r="AR18">
            <v>29.529646937611542</v>
          </cell>
          <cell r="AS18">
            <v>44.077478058759269</v>
          </cell>
          <cell r="AT18">
            <v>38.904808743790788</v>
          </cell>
          <cell r="AU18">
            <v>22.044922580539229</v>
          </cell>
          <cell r="AV18">
            <v>24.751223189019072</v>
          </cell>
          <cell r="AW18">
            <v>9.9515638837223594</v>
          </cell>
          <cell r="AX18">
            <v>21.544564379878636</v>
          </cell>
          <cell r="AY18">
            <v>17.302726955691355</v>
          </cell>
          <cell r="AZ18">
            <v>7.7809703627147924</v>
          </cell>
          <cell r="BA18">
            <v>7.8654089050644158</v>
          </cell>
          <cell r="BB18">
            <v>5.5563998594453636</v>
          </cell>
          <cell r="BC18">
            <v>4.8876555644937767</v>
          </cell>
          <cell r="BD18">
            <v>7.2179409086897843</v>
          </cell>
          <cell r="BE18">
            <v>5.4327896622512624</v>
          </cell>
          <cell r="BF18">
            <v>5.9501086619062402</v>
          </cell>
          <cell r="BG18">
            <v>8.6573667635704012</v>
          </cell>
          <cell r="BH18">
            <v>10.448767857368244</v>
          </cell>
          <cell r="BI18">
            <v>5.7581969166985969</v>
          </cell>
          <cell r="BJ18">
            <v>8.9054388538879774</v>
          </cell>
          <cell r="BK18">
            <v>7.5361675424705483</v>
          </cell>
          <cell r="BL18">
            <v>6.7414430513961108</v>
          </cell>
          <cell r="BM18">
            <v>8.5438641648456333</v>
          </cell>
          <cell r="BN18">
            <v>6.1863351769392194</v>
          </cell>
          <cell r="BO18">
            <v>5.7414478182316628</v>
          </cell>
          <cell r="BP18">
            <v>4.7676103887213861</v>
          </cell>
          <cell r="BQ18">
            <v>4.7023140056235277</v>
          </cell>
          <cell r="BR18">
            <v>5.2759369907658886</v>
          </cell>
          <cell r="BS18">
            <v>5.7302806936720518</v>
          </cell>
          <cell r="BT18">
            <v>5.6516588044793812</v>
          </cell>
          <cell r="BU18">
            <v>6.3094575718549004</v>
          </cell>
          <cell r="BV18">
            <v>5.2223260525623862</v>
          </cell>
          <cell r="BW18" t="str">
            <v/>
          </cell>
          <cell r="BY18">
            <v>7.4883685875263284</v>
          </cell>
          <cell r="BZ18">
            <v>7.6795669921902272</v>
          </cell>
          <cell r="CA18">
            <v>11.65858277309516</v>
          </cell>
          <cell r="CB18">
            <v>44.077478058759269</v>
          </cell>
          <cell r="CC18">
            <v>3.2384675845196891</v>
          </cell>
        </row>
        <row r="19">
          <cell r="A19" t="str">
            <v xml:space="preserve">COGN </v>
          </cell>
          <cell r="B19" t="str">
            <v>Cognos</v>
          </cell>
          <cell r="C19">
            <v>0.50412194938045085</v>
          </cell>
          <cell r="D19">
            <v>0.76769070345712676</v>
          </cell>
          <cell r="E19">
            <v>0.56259469844889809</v>
          </cell>
          <cell r="F19">
            <v>0.72531655433046316</v>
          </cell>
          <cell r="G19">
            <v>1.2736857531324548</v>
          </cell>
          <cell r="H19">
            <v>1.3469667513257277</v>
          </cell>
          <cell r="I19">
            <v>1.559028145458824</v>
          </cell>
          <cell r="J19">
            <v>1.0978496101891846</v>
          </cell>
          <cell r="K19">
            <v>0.57523567698414713</v>
          </cell>
          <cell r="L19">
            <v>0.66492548778614224</v>
          </cell>
          <cell r="M19">
            <v>0.37560790809134487</v>
          </cell>
          <cell r="N19">
            <v>0.52419431259206939</v>
          </cell>
          <cell r="O19">
            <v>0.45133371169125996</v>
          </cell>
          <cell r="P19">
            <v>0.57185686934586732</v>
          </cell>
          <cell r="Q19">
            <v>0.64003814165386452</v>
          </cell>
          <cell r="R19">
            <v>0.99107358262967427</v>
          </cell>
          <cell r="S19">
            <v>0.97957623325818866</v>
          </cell>
          <cell r="T19">
            <v>0.8123478959431043</v>
          </cell>
          <cell r="U19">
            <v>0.98726071868353305</v>
          </cell>
          <cell r="V19">
            <v>1.3926502439266872</v>
          </cell>
          <cell r="W19">
            <v>1.6079521403248851</v>
          </cell>
          <cell r="X19">
            <v>2.1078247143716173</v>
          </cell>
          <cell r="Y19">
            <v>2.4423599772840205</v>
          </cell>
          <cell r="Z19">
            <v>3.0490791283652485</v>
          </cell>
          <cell r="AA19">
            <v>3.6472856169740395</v>
          </cell>
          <cell r="AB19">
            <v>4.3006094452094938</v>
          </cell>
          <cell r="AC19">
            <v>5.9172473828306469</v>
          </cell>
          <cell r="AD19">
            <v>4.8194442053806563</v>
          </cell>
          <cell r="AE19">
            <v>4.1527757582688682</v>
          </cell>
          <cell r="AF19">
            <v>4.8713966380890028</v>
          </cell>
          <cell r="AG19">
            <v>3.4263172089689538</v>
          </cell>
          <cell r="AH19">
            <v>3.198510144703731</v>
          </cell>
          <cell r="AI19">
            <v>3.717100871731009</v>
          </cell>
          <cell r="AJ19">
            <v>3.3175194398039691</v>
          </cell>
          <cell r="AK19">
            <v>1.8101896061932818</v>
          </cell>
          <cell r="AL19">
            <v>2.6965439510679903</v>
          </cell>
          <cell r="AM19">
            <v>2.2648278186910074</v>
          </cell>
          <cell r="AN19">
            <v>1.9250304705919412</v>
          </cell>
          <cell r="AO19">
            <v>2.2052791692450842</v>
          </cell>
          <cell r="AP19">
            <v>3.8722126290553014</v>
          </cell>
          <cell r="AQ19">
            <v>5.0766001145965314</v>
          </cell>
          <cell r="AR19">
            <v>6.8807220639634723</v>
          </cell>
          <cell r="AS19">
            <v>6.8178960391019539</v>
          </cell>
          <cell r="AT19">
            <v>2.9603177342051468</v>
          </cell>
          <cell r="AU19">
            <v>2.4071141578906663</v>
          </cell>
          <cell r="AV19">
            <v>2.4697884056128534</v>
          </cell>
          <cell r="AW19">
            <v>1.9408398181349731</v>
          </cell>
          <cell r="AX19">
            <v>3.6103848330503667</v>
          </cell>
          <cell r="AY19">
            <v>3.8127980748989172</v>
          </cell>
          <cell r="AZ19">
            <v>2.7728958895487117</v>
          </cell>
          <cell r="BA19">
            <v>1.8764057089883481</v>
          </cell>
          <cell r="BB19">
            <v>2.671454430672298</v>
          </cell>
          <cell r="BC19">
            <v>2.5757037227883366</v>
          </cell>
          <cell r="BD19">
            <v>3.0321620905925317</v>
          </cell>
          <cell r="BE19">
            <v>3.3903714069055058</v>
          </cell>
          <cell r="BF19">
            <v>3.1504295709735257</v>
          </cell>
          <cell r="BG19">
            <v>2.9105863874992446</v>
          </cell>
          <cell r="BH19">
            <v>3.339487966305585</v>
          </cell>
          <cell r="BI19">
            <v>3.1515418198427438</v>
          </cell>
          <cell r="BJ19">
            <v>4.0426564462756707</v>
          </cell>
          <cell r="BK19">
            <v>3.7349219373219378</v>
          </cell>
          <cell r="BL19">
            <v>2.9165948360192968</v>
          </cell>
          <cell r="BM19">
            <v>3.3137716989673502</v>
          </cell>
          <cell r="BN19">
            <v>2.7926050104551527</v>
          </cell>
          <cell r="BO19">
            <v>3.0033681421320648</v>
          </cell>
          <cell r="BP19">
            <v>1.9429371697982307</v>
          </cell>
          <cell r="BQ19">
            <v>2.5970404606665127</v>
          </cell>
          <cell r="BR19">
            <v>2.9824325527532531</v>
          </cell>
          <cell r="BS19">
            <v>2.5420499813548183</v>
          </cell>
          <cell r="BT19">
            <v>2.4734377180115126</v>
          </cell>
          <cell r="BU19">
            <v>2.4661739070866529</v>
          </cell>
          <cell r="BV19">
            <v>3.9364311102672627</v>
          </cell>
          <cell r="BW19" t="str">
            <v/>
          </cell>
          <cell r="BY19">
            <v>2.8762416369283348</v>
          </cell>
          <cell r="BZ19">
            <v>2.9607493342811853</v>
          </cell>
          <cell r="CA19">
            <v>2.5573769731741445</v>
          </cell>
          <cell r="CB19">
            <v>6.8807220639634723</v>
          </cell>
          <cell r="CC19">
            <v>0.37560790809134487</v>
          </cell>
        </row>
        <row r="20">
          <cell r="A20" t="str">
            <v>CPWR</v>
          </cell>
          <cell r="B20" t="str">
            <v>Compuware</v>
          </cell>
          <cell r="C20" t="str">
            <v/>
          </cell>
          <cell r="D20" t="str">
            <v/>
          </cell>
          <cell r="E20" t="str">
            <v/>
          </cell>
          <cell r="F20" t="str">
            <v/>
          </cell>
          <cell r="G20" t="str">
            <v/>
          </cell>
          <cell r="H20" t="str">
            <v/>
          </cell>
          <cell r="I20" t="str">
            <v/>
          </cell>
          <cell r="J20" t="str">
            <v/>
          </cell>
          <cell r="K20" t="str">
            <v/>
          </cell>
          <cell r="L20" t="str">
            <v/>
          </cell>
          <cell r="M20" t="str">
            <v/>
          </cell>
          <cell r="N20">
            <v>2.2795767125883644</v>
          </cell>
          <cell r="O20">
            <v>2.3579672733081951</v>
          </cell>
          <cell r="P20">
            <v>2.1047748821623826</v>
          </cell>
          <cell r="Q20">
            <v>1.4746694052045428</v>
          </cell>
          <cell r="R20">
            <v>1.6618564363914712</v>
          </cell>
          <cell r="S20">
            <v>2.720930101877399</v>
          </cell>
          <cell r="T20">
            <v>3.144490021327075</v>
          </cell>
          <cell r="U20">
            <v>3.5667188733249877</v>
          </cell>
          <cell r="V20">
            <v>2.6221269568754804</v>
          </cell>
          <cell r="W20">
            <v>2.4719146297197567</v>
          </cell>
          <cell r="X20">
            <v>1.8986261823179198</v>
          </cell>
          <cell r="Y20">
            <v>1.2165016154914479</v>
          </cell>
          <cell r="Z20">
            <v>0.92090184008029463</v>
          </cell>
          <cell r="AA20">
            <v>1.0640128626540173</v>
          </cell>
          <cell r="AB20">
            <v>1.8242838008950488</v>
          </cell>
          <cell r="AC20">
            <v>1.9967094849336624</v>
          </cell>
          <cell r="AD20">
            <v>1.9769929202290364</v>
          </cell>
          <cell r="AE20">
            <v>2.2541897872235848</v>
          </cell>
          <cell r="AF20">
            <v>3.1872074703772624</v>
          </cell>
          <cell r="AG20">
            <v>3.7624687593477901</v>
          </cell>
          <cell r="AH20">
            <v>3.7365201701586122</v>
          </cell>
          <cell r="AI20">
            <v>5.2746809550155653</v>
          </cell>
          <cell r="AJ20">
            <v>5.1379868579026864</v>
          </cell>
          <cell r="AK20">
            <v>5.3678541714002179</v>
          </cell>
          <cell r="AL20">
            <v>6.4912580270531617</v>
          </cell>
          <cell r="AM20">
            <v>3.7125484325577247</v>
          </cell>
          <cell r="AN20">
            <v>4.8184223621030702</v>
          </cell>
          <cell r="AO20">
            <v>4.3373513245413671</v>
          </cell>
          <cell r="AP20">
            <v>6.6134968350698609</v>
          </cell>
          <cell r="AQ20">
            <v>3.9198675575102659</v>
          </cell>
          <cell r="AR20">
            <v>2.0470960712160635</v>
          </cell>
          <cell r="AS20">
            <v>1.6901266344107668</v>
          </cell>
          <cell r="AT20">
            <v>1.2757545615581198</v>
          </cell>
          <cell r="AU20">
            <v>2.0149962336481408</v>
          </cell>
          <cell r="AV20">
            <v>3.0617681280079028</v>
          </cell>
          <cell r="AW20">
            <v>1.8338936113752207</v>
          </cell>
          <cell r="AX20">
            <v>2.8520469528462908</v>
          </cell>
          <cell r="AY20">
            <v>3.2610316753767576</v>
          </cell>
          <cell r="AZ20">
            <v>1.4024320759943023</v>
          </cell>
          <cell r="BA20">
            <v>0.5652068675886277</v>
          </cell>
          <cell r="BB20">
            <v>1.0991330090460094</v>
          </cell>
          <cell r="BC20">
            <v>0.64841922228860005</v>
          </cell>
          <cell r="BD20">
            <v>1.3239251417389997</v>
          </cell>
          <cell r="BE20">
            <v>1.2139059162030048</v>
          </cell>
          <cell r="BF20">
            <v>1.4227610978191128</v>
          </cell>
          <cell r="BG20">
            <v>1.8272108190788292</v>
          </cell>
          <cell r="BH20">
            <v>1.6224458052790016</v>
          </cell>
          <cell r="BI20">
            <v>1.1729553927493106</v>
          </cell>
          <cell r="BJ20">
            <v>1.5383089793643776</v>
          </cell>
          <cell r="BK20">
            <v>1.6585078357464149</v>
          </cell>
          <cell r="BL20">
            <v>1.6377888631433404</v>
          </cell>
          <cell r="BM20">
            <v>2.3537953397209859</v>
          </cell>
          <cell r="BN20">
            <v>2.1512475252272822</v>
          </cell>
          <cell r="BO20">
            <v>1.7162337982462343</v>
          </cell>
          <cell r="BP20">
            <v>1.3437313660945609</v>
          </cell>
          <cell r="BQ20">
            <v>1.6795797398424932</v>
          </cell>
          <cell r="BR20">
            <v>1.8504729823358119</v>
          </cell>
          <cell r="BS20">
            <v>2.0564461245653063</v>
          </cell>
          <cell r="BT20">
            <v>2.4994375837575289</v>
          </cell>
          <cell r="BU20">
            <v>1.5102490986686565</v>
          </cell>
          <cell r="BV20">
            <v>1.751040720498807</v>
          </cell>
          <cell r="BW20" t="str">
            <v/>
          </cell>
          <cell r="BY20">
            <v>2.3979487780354445</v>
          </cell>
          <cell r="BZ20">
            <v>1.6920079824844563</v>
          </cell>
          <cell r="CA20">
            <v>2.4702001673795189</v>
          </cell>
          <cell r="CB20">
            <v>6.6134968350698609</v>
          </cell>
          <cell r="CC20">
            <v>0.5652068675886277</v>
          </cell>
        </row>
        <row r="21">
          <cell r="A21" t="str">
            <v>CNQR</v>
          </cell>
          <cell r="B21" t="str">
            <v>Concur Technologies</v>
          </cell>
          <cell r="C21" t="str">
            <v/>
          </cell>
          <cell r="D21" t="str">
            <v/>
          </cell>
          <cell r="E21" t="str">
            <v/>
          </cell>
          <cell r="F21" t="str">
            <v/>
          </cell>
          <cell r="G21" t="str">
            <v/>
          </cell>
          <cell r="H21" t="str">
            <v/>
          </cell>
          <cell r="I21" t="str">
            <v/>
          </cell>
          <cell r="J21" t="str">
            <v/>
          </cell>
          <cell r="K21" t="str">
            <v/>
          </cell>
          <cell r="L21" t="str">
            <v/>
          </cell>
          <cell r="M21" t="str">
            <v/>
          </cell>
          <cell r="N21" t="str">
            <v/>
          </cell>
          <cell r="O21" t="str">
            <v/>
          </cell>
          <cell r="P21" t="str">
            <v/>
          </cell>
          <cell r="Q21" t="str">
            <v/>
          </cell>
          <cell r="R21" t="str">
            <v/>
          </cell>
          <cell r="S21" t="str">
            <v/>
          </cell>
          <cell r="T21" t="str">
            <v/>
          </cell>
          <cell r="U21" t="str">
            <v/>
          </cell>
          <cell r="V21" t="str">
            <v/>
          </cell>
          <cell r="W21" t="str">
            <v/>
          </cell>
          <cell r="X21" t="str">
            <v/>
          </cell>
          <cell r="Y21" t="str">
            <v/>
          </cell>
          <cell r="Z21">
            <v>0</v>
          </cell>
          <cell r="AA21">
            <v>0</v>
          </cell>
          <cell r="AB21">
            <v>0</v>
          </cell>
          <cell r="AC21">
            <v>0</v>
          </cell>
          <cell r="AD21">
            <v>0</v>
          </cell>
          <cell r="AE21">
            <v>0</v>
          </cell>
          <cell r="AF21">
            <v>0</v>
          </cell>
          <cell r="AG21">
            <v>0</v>
          </cell>
          <cell r="AH21">
            <v>0</v>
          </cell>
          <cell r="AI21">
            <v>0</v>
          </cell>
          <cell r="AJ21">
            <v>0</v>
          </cell>
          <cell r="AK21" t="str">
            <v/>
          </cell>
          <cell r="AL21">
            <v>12.583150840347221</v>
          </cell>
          <cell r="AM21">
            <v>18.388209879626395</v>
          </cell>
          <cell r="AN21">
            <v>14.084874290348745</v>
          </cell>
          <cell r="AO21">
            <v>16.159719609687279</v>
          </cell>
          <cell r="AP21">
            <v>16.791044607566349</v>
          </cell>
          <cell r="AQ21">
            <v>8.5729609902698858</v>
          </cell>
          <cell r="AR21">
            <v>1.1848957290385331</v>
          </cell>
          <cell r="AS21">
            <v>0.26491166255599735</v>
          </cell>
          <cell r="AT21">
            <v>-0.28012563953927966</v>
          </cell>
          <cell r="AU21">
            <v>-0.64406570099539662</v>
          </cell>
          <cell r="AV21">
            <v>0.24675448170165334</v>
          </cell>
          <cell r="AW21">
            <v>-0.14249107479433223</v>
          </cell>
          <cell r="AX21">
            <v>0.54440269925223428</v>
          </cell>
          <cell r="AY21">
            <v>1.3309006116207951</v>
          </cell>
          <cell r="AZ21">
            <v>1.0569218834566121</v>
          </cell>
          <cell r="BA21">
            <v>0.54981511183178533</v>
          </cell>
          <cell r="BB21">
            <v>1.5398984405949507</v>
          </cell>
          <cell r="BC21">
            <v>2.5785586929626665</v>
          </cell>
          <cell r="BD21">
            <v>5.4984831755570438</v>
          </cell>
          <cell r="BE21">
            <v>6.3061909814323611</v>
          </cell>
          <cell r="BF21">
            <v>4.9109778256334335</v>
          </cell>
          <cell r="BG21">
            <v>5.3947950942267431</v>
          </cell>
          <cell r="BH21">
            <v>4.8480205116079729</v>
          </cell>
          <cell r="BI21">
            <v>4.4888766688477135</v>
          </cell>
          <cell r="BJ21">
            <v>3.635486587272946</v>
          </cell>
          <cell r="BK21">
            <v>3.0761760748540321</v>
          </cell>
          <cell r="BL21">
            <v>3.7028709045085408</v>
          </cell>
          <cell r="BM21">
            <v>4.0627927325132527</v>
          </cell>
          <cell r="BN21">
            <v>3.8646679362945537</v>
          </cell>
          <cell r="BO21">
            <v>5.8029426412127032</v>
          </cell>
          <cell r="BP21">
            <v>4.6266267831728065</v>
          </cell>
          <cell r="BQ21">
            <v>4.0769601958065786</v>
          </cell>
          <cell r="BR21">
            <v>4.2601670918931669</v>
          </cell>
          <cell r="BS21">
            <v>4.2062555025134065</v>
          </cell>
          <cell r="BT21">
            <v>5.4191312080511453</v>
          </cell>
          <cell r="BU21">
            <v>7.5264869127866305</v>
          </cell>
          <cell r="BV21">
            <v>8.5010885376644136</v>
          </cell>
          <cell r="BW21" t="str">
            <v/>
          </cell>
          <cell r="BY21">
            <v>5.090092448461994</v>
          </cell>
          <cell r="BZ21">
            <v>3.9102693742605439</v>
          </cell>
          <cell r="CA21">
            <v>3.7001443076389013</v>
          </cell>
          <cell r="CB21">
            <v>18.388209879626395</v>
          </cell>
          <cell r="CC21">
            <v>-0.64406570099539662</v>
          </cell>
        </row>
        <row r="22">
          <cell r="A22" t="str">
            <v>CREL</v>
          </cell>
          <cell r="B22" t="str">
            <v>Corel</v>
          </cell>
          <cell r="C22" t="str">
            <v/>
          </cell>
          <cell r="D22" t="str">
            <v/>
          </cell>
          <cell r="E22" t="str">
            <v/>
          </cell>
          <cell r="F22" t="str">
            <v/>
          </cell>
          <cell r="G22" t="str">
            <v/>
          </cell>
          <cell r="H22" t="str">
            <v/>
          </cell>
          <cell r="I22" t="str">
            <v/>
          </cell>
          <cell r="J22" t="str">
            <v/>
          </cell>
          <cell r="K22" t="str">
            <v/>
          </cell>
          <cell r="L22" t="str">
            <v/>
          </cell>
          <cell r="M22" t="str">
            <v/>
          </cell>
          <cell r="N22">
            <v>1.6364460847423683</v>
          </cell>
          <cell r="O22">
            <v>1.3419390701081573</v>
          </cell>
          <cell r="P22">
            <v>1.2650673572775391</v>
          </cell>
          <cell r="Q22">
            <v>2.7156622678720335</v>
          </cell>
          <cell r="R22">
            <v>3.240815395008307</v>
          </cell>
          <cell r="S22">
            <v>3.0289546396500113</v>
          </cell>
          <cell r="T22">
            <v>2.9096128972115083</v>
          </cell>
          <cell r="U22">
            <v>3.1870010994903346</v>
          </cell>
          <cell r="V22">
            <v>2.9279912821635716</v>
          </cell>
          <cell r="W22">
            <v>2.9010381365678621</v>
          </cell>
          <cell r="X22">
            <v>3.077379185155305</v>
          </cell>
          <cell r="Y22">
            <v>2.6613501302958049</v>
          </cell>
          <cell r="Z22">
            <v>1.6726769286002781</v>
          </cell>
          <cell r="AA22">
            <v>1.399474295979289</v>
          </cell>
          <cell r="AB22">
            <v>1.6961149759960259</v>
          </cell>
          <cell r="AC22">
            <v>1.5935724718116491</v>
          </cell>
          <cell r="AD22">
            <v>1.8620252435902849</v>
          </cell>
          <cell r="AE22">
            <v>1.8680631804121195</v>
          </cell>
          <cell r="AF22">
            <v>2.0689920976153511</v>
          </cell>
          <cell r="AG22">
            <v>1.1358855361238531</v>
          </cell>
          <cell r="AH22">
            <v>0.42131727890384768</v>
          </cell>
          <cell r="AI22">
            <v>0.56488312720080436</v>
          </cell>
          <cell r="AJ22">
            <v>0.59305910119936422</v>
          </cell>
          <cell r="AK22">
            <v>0.60081929411575985</v>
          </cell>
          <cell r="AL22">
            <v>0.99275872142060728</v>
          </cell>
          <cell r="AM22">
            <v>0.91259204653159764</v>
          </cell>
          <cell r="AN22">
            <v>1.1745211807120324</v>
          </cell>
          <cell r="AO22">
            <v>2.6510128096412062</v>
          </cell>
          <cell r="AP22">
            <v>6.2972143732498562</v>
          </cell>
          <cell r="AQ22">
            <v>4.5227641329010231</v>
          </cell>
          <cell r="AR22">
            <v>1.8262500258163117</v>
          </cell>
          <cell r="AS22">
            <v>1.8982369924013114</v>
          </cell>
          <cell r="AT22">
            <v>-8.9388624181060156E-3</v>
          </cell>
          <cell r="AU22">
            <v>0.44534425588547111</v>
          </cell>
          <cell r="AV22">
            <v>0.61562162416044341</v>
          </cell>
          <cell r="AW22">
            <v>0.23953054162728482</v>
          </cell>
          <cell r="AX22">
            <v>0.24451322404716616</v>
          </cell>
          <cell r="AY22">
            <v>-2.0171351037022677E-2</v>
          </cell>
          <cell r="AZ22">
            <v>-0.17412674335986464</v>
          </cell>
          <cell r="BA22">
            <v>-0.33008913945324964</v>
          </cell>
          <cell r="BB22">
            <v>-6.4913506012950969E-2</v>
          </cell>
          <cell r="BC22">
            <v>0.18425839103300526</v>
          </cell>
          <cell r="BD22" t="str">
            <v/>
          </cell>
          <cell r="BE22" t="str">
            <v/>
          </cell>
          <cell r="BF22" t="str">
            <v/>
          </cell>
          <cell r="BG22" t="str">
            <v/>
          </cell>
          <cell r="BH22" t="str">
            <v/>
          </cell>
          <cell r="BI22" t="str">
            <v/>
          </cell>
          <cell r="BJ22" t="str">
            <v/>
          </cell>
          <cell r="BK22" t="str">
            <v/>
          </cell>
          <cell r="BL22" t="str">
            <v/>
          </cell>
          <cell r="BM22" t="str">
            <v/>
          </cell>
          <cell r="BN22" t="str">
            <v/>
          </cell>
          <cell r="BO22" t="str">
            <v/>
          </cell>
          <cell r="BP22">
            <v>1.8198234705767111</v>
          </cell>
          <cell r="BQ22">
            <v>1.7406142351627105</v>
          </cell>
          <cell r="BR22">
            <v>1.6387459735938552</v>
          </cell>
          <cell r="BS22">
            <v>1.9091291140417859</v>
          </cell>
          <cell r="BT22">
            <v>1.0975558909359378</v>
          </cell>
          <cell r="BU22">
            <v>1.7942265323079263</v>
          </cell>
          <cell r="BV22">
            <v>0.91857511803752279</v>
          </cell>
          <cell r="BW22" t="str">
            <v/>
          </cell>
          <cell r="BY22">
            <v>0.8803484777296281</v>
          </cell>
          <cell r="BZ22">
            <v>0.7855479822500584</v>
          </cell>
          <cell r="CA22">
            <v>1.6212944886358402</v>
          </cell>
          <cell r="CB22">
            <v>6.2972143732498562</v>
          </cell>
          <cell r="CC22">
            <v>-0.33008913945324964</v>
          </cell>
        </row>
        <row r="23">
          <cell r="A23" t="str">
            <v>CRM</v>
          </cell>
          <cell r="B23" t="str">
            <v>salesforce.com</v>
          </cell>
          <cell r="C23" t="str">
            <v/>
          </cell>
          <cell r="D23" t="str">
            <v/>
          </cell>
          <cell r="E23" t="str">
            <v/>
          </cell>
          <cell r="F23" t="str">
            <v/>
          </cell>
          <cell r="G23" t="str">
            <v/>
          </cell>
          <cell r="H23" t="str">
            <v/>
          </cell>
          <cell r="I23" t="str">
            <v/>
          </cell>
          <cell r="J23" t="str">
            <v/>
          </cell>
          <cell r="K23" t="str">
            <v/>
          </cell>
          <cell r="L23" t="str">
            <v/>
          </cell>
          <cell r="M23" t="str">
            <v/>
          </cell>
          <cell r="N23" t="str">
            <v/>
          </cell>
          <cell r="O23" t="str">
            <v/>
          </cell>
          <cell r="P23" t="str">
            <v/>
          </cell>
          <cell r="Q23" t="str">
            <v/>
          </cell>
          <cell r="R23" t="str">
            <v/>
          </cell>
          <cell r="S23" t="str">
            <v/>
          </cell>
          <cell r="T23" t="str">
            <v/>
          </cell>
          <cell r="U23" t="str">
            <v/>
          </cell>
          <cell r="V23" t="str">
            <v/>
          </cell>
          <cell r="W23" t="str">
            <v/>
          </cell>
          <cell r="X23" t="str">
            <v/>
          </cell>
          <cell r="Y23" t="str">
            <v/>
          </cell>
          <cell r="Z23" t="str">
            <v/>
          </cell>
          <cell r="AA23" t="str">
            <v/>
          </cell>
          <cell r="AB23" t="str">
            <v/>
          </cell>
          <cell r="AC23" t="str">
            <v/>
          </cell>
          <cell r="AD23" t="str">
            <v/>
          </cell>
          <cell r="AE23" t="str">
            <v/>
          </cell>
          <cell r="AF23" t="str">
            <v/>
          </cell>
          <cell r="AG23" t="str">
            <v/>
          </cell>
          <cell r="AH23" t="str">
            <v/>
          </cell>
          <cell r="AI23" t="str">
            <v/>
          </cell>
          <cell r="AJ23" t="str">
            <v/>
          </cell>
          <cell r="AK23" t="str">
            <v/>
          </cell>
          <cell r="AL23" t="str">
            <v/>
          </cell>
          <cell r="AM23" t="str">
            <v/>
          </cell>
          <cell r="AN23" t="str">
            <v/>
          </cell>
          <cell r="AO23" t="str">
            <v/>
          </cell>
          <cell r="AP23" t="str">
            <v/>
          </cell>
          <cell r="AQ23" t="str">
            <v/>
          </cell>
          <cell r="AR23" t="str">
            <v/>
          </cell>
          <cell r="AS23" t="str">
            <v/>
          </cell>
          <cell r="AT23" t="str">
            <v/>
          </cell>
          <cell r="AU23" t="str">
            <v/>
          </cell>
          <cell r="AV23" t="str">
            <v/>
          </cell>
          <cell r="AW23" t="str">
            <v/>
          </cell>
          <cell r="AX23" t="str">
            <v/>
          </cell>
          <cell r="AY23" t="str">
            <v/>
          </cell>
          <cell r="AZ23" t="str">
            <v/>
          </cell>
          <cell r="BA23" t="str">
            <v/>
          </cell>
          <cell r="BB23" t="str">
            <v/>
          </cell>
          <cell r="BC23" t="str">
            <v/>
          </cell>
          <cell r="BD23" t="str">
            <v/>
          </cell>
          <cell r="BE23" t="str">
            <v/>
          </cell>
          <cell r="BF23" t="str">
            <v/>
          </cell>
          <cell r="BG23" t="str">
            <v/>
          </cell>
          <cell r="BH23">
            <v>7.697554359714748</v>
          </cell>
          <cell r="BI23">
            <v>6.3007023093957617</v>
          </cell>
          <cell r="BJ23">
            <v>5.9751926755844273</v>
          </cell>
          <cell r="BK23">
            <v>4.699848639856449</v>
          </cell>
          <cell r="BL23">
            <v>5.8409748662826875</v>
          </cell>
          <cell r="BM23">
            <v>5.9370511398022998</v>
          </cell>
          <cell r="BN23">
            <v>7.4317250078839487</v>
          </cell>
          <cell r="BO23">
            <v>7.660879746046052</v>
          </cell>
          <cell r="BP23">
            <v>4.8912700243680867</v>
          </cell>
          <cell r="BQ23">
            <v>6.1362116928054053</v>
          </cell>
          <cell r="BR23">
            <v>5.7580249579891598</v>
          </cell>
          <cell r="BS23">
            <v>6.0588228476008315</v>
          </cell>
          <cell r="BT23">
            <v>5.7879769711523661</v>
          </cell>
          <cell r="BU23">
            <v>6.6130731319736036</v>
          </cell>
          <cell r="BV23">
            <v>7.7401589160482658</v>
          </cell>
          <cell r="BW23" t="str">
            <v/>
          </cell>
          <cell r="BY23">
            <v>6.3019644857669395</v>
          </cell>
          <cell r="BZ23">
            <v>6.3019644857669395</v>
          </cell>
          <cell r="CA23">
            <v>6.2571410461739863</v>
          </cell>
          <cell r="CB23">
            <v>7.697554359714748</v>
          </cell>
          <cell r="CC23">
            <v>4.699848639856449</v>
          </cell>
        </row>
        <row r="24">
          <cell r="A24" t="str">
            <v>CTXS</v>
          </cell>
          <cell r="B24" t="str">
            <v>Citrix</v>
          </cell>
          <cell r="C24" t="str">
            <v/>
          </cell>
          <cell r="D24" t="str">
            <v/>
          </cell>
          <cell r="E24" t="str">
            <v/>
          </cell>
          <cell r="F24" t="str">
            <v/>
          </cell>
          <cell r="G24" t="str">
            <v/>
          </cell>
          <cell r="H24" t="str">
            <v/>
          </cell>
          <cell r="I24" t="str">
            <v/>
          </cell>
          <cell r="J24" t="str">
            <v/>
          </cell>
          <cell r="K24" t="str">
            <v/>
          </cell>
          <cell r="L24" t="str">
            <v/>
          </cell>
          <cell r="M24" t="str">
            <v/>
          </cell>
          <cell r="N24" t="str">
            <v/>
          </cell>
          <cell r="O24" t="str">
            <v/>
          </cell>
          <cell r="P24" t="str">
            <v/>
          </cell>
          <cell r="Q24" t="str">
            <v/>
          </cell>
          <cell r="R24" t="str">
            <v/>
          </cell>
          <cell r="S24" t="str">
            <v/>
          </cell>
          <cell r="T24" t="str">
            <v/>
          </cell>
          <cell r="U24" t="str">
            <v/>
          </cell>
          <cell r="V24" t="str">
            <v/>
          </cell>
          <cell r="W24" t="str">
            <v/>
          </cell>
          <cell r="X24" t="str">
            <v/>
          </cell>
          <cell r="Y24" t="str">
            <v/>
          </cell>
          <cell r="Z24">
            <v>7.6599478967817278</v>
          </cell>
          <cell r="AA24">
            <v>8.2033118264808849</v>
          </cell>
          <cell r="AB24">
            <v>11.974552475031382</v>
          </cell>
          <cell r="AC24">
            <v>12.747729085315962</v>
          </cell>
          <cell r="AD24">
            <v>7.30181791774588</v>
          </cell>
          <cell r="AE24">
            <v>1.3914813398895289</v>
          </cell>
          <cell r="AF24">
            <v>5.2850202561599993</v>
          </cell>
          <cell r="AG24">
            <v>5.3512340279802473</v>
          </cell>
          <cell r="AH24">
            <v>7.5296377033092554</v>
          </cell>
          <cell r="AI24">
            <v>7.1869868095775624</v>
          </cell>
          <cell r="AJ24">
            <v>8.1638797956501268</v>
          </cell>
          <cell r="AK24">
            <v>7.7473651529347842</v>
          </cell>
          <cell r="AL24">
            <v>9.8826338693479787</v>
          </cell>
          <cell r="AM24">
            <v>7.1158602928475121</v>
          </cell>
          <cell r="AN24">
            <v>10.809311547945924</v>
          </cell>
          <cell r="AO24">
            <v>11.85636061090759</v>
          </cell>
          <cell r="AP24">
            <v>23.409840874404292</v>
          </cell>
          <cell r="AQ24">
            <v>25.352354107154493</v>
          </cell>
          <cell r="AR24">
            <v>6.2238480570907919</v>
          </cell>
          <cell r="AS24">
            <v>6.1664933968955093</v>
          </cell>
          <cell r="AT24">
            <v>6.7696089948261493</v>
          </cell>
          <cell r="AU24">
            <v>6.3553758190864826</v>
          </cell>
          <cell r="AV24">
            <v>11.381149255481711</v>
          </cell>
          <cell r="AW24">
            <v>7.123623097676222</v>
          </cell>
          <cell r="AX24">
            <v>8.2009108006855662</v>
          </cell>
          <cell r="AY24">
            <v>6.2510172540666513</v>
          </cell>
          <cell r="AZ24">
            <v>2.2206029352858603</v>
          </cell>
          <cell r="BA24">
            <v>1.9278100282059465</v>
          </cell>
          <cell r="BB24">
            <v>3.7121613930770865</v>
          </cell>
          <cell r="BC24">
            <v>3.4752359657280807</v>
          </cell>
          <cell r="BD24">
            <v>5.0222316763207564</v>
          </cell>
          <cell r="BE24">
            <v>5.0363816075709487</v>
          </cell>
          <cell r="BF24">
            <v>4.4029132828806858</v>
          </cell>
          <cell r="BG24">
            <v>4.4396529779196845</v>
          </cell>
          <cell r="BH24">
            <v>4.0277132658372041</v>
          </cell>
          <cell r="BI24">
            <v>3.2031549132176393</v>
          </cell>
          <cell r="BJ24">
            <v>4.3296266624996429</v>
          </cell>
          <cell r="BK24">
            <v>3.842542917067719</v>
          </cell>
          <cell r="BL24">
            <v>3.1953945644353832</v>
          </cell>
          <cell r="BM24">
            <v>3.6643587211651609</v>
          </cell>
          <cell r="BN24">
            <v>4.0570733931495777</v>
          </cell>
          <cell r="BO24">
            <v>5.2784143551065474</v>
          </cell>
          <cell r="BP24">
            <v>5.4540017450993297</v>
          </cell>
          <cell r="BQ24">
            <v>4.6577659494764978</v>
          </cell>
          <cell r="BR24">
            <v>3.168026134426023</v>
          </cell>
          <cell r="BS24">
            <v>3.6502381175302987</v>
          </cell>
          <cell r="BT24">
            <v>3.7535284928852235</v>
          </cell>
          <cell r="BU24">
            <v>4.3995880198644581</v>
          </cell>
          <cell r="BV24">
            <v>4.2652932852031107</v>
          </cell>
          <cell r="BW24" t="str">
            <v/>
          </cell>
          <cell r="BY24">
            <v>4.1661568023691986</v>
          </cell>
          <cell r="BZ24">
            <v>4.3368946752454356</v>
          </cell>
          <cell r="CA24">
            <v>7.0315542868026801</v>
          </cell>
          <cell r="CB24">
            <v>25.352354107154493</v>
          </cell>
          <cell r="CC24">
            <v>1.3914813398895289</v>
          </cell>
        </row>
        <row r="25">
          <cell r="A25" t="str">
            <v>DRIV</v>
          </cell>
          <cell r="B25" t="str">
            <v>Digital River</v>
          </cell>
          <cell r="C25" t="str">
            <v/>
          </cell>
          <cell r="D25" t="str">
            <v/>
          </cell>
          <cell r="E25" t="str">
            <v/>
          </cell>
          <cell r="F25" t="str">
            <v/>
          </cell>
          <cell r="G25" t="str">
            <v/>
          </cell>
          <cell r="H25" t="str">
            <v/>
          </cell>
          <cell r="I25" t="str">
            <v/>
          </cell>
          <cell r="J25" t="str">
            <v/>
          </cell>
          <cell r="K25" t="str">
            <v/>
          </cell>
          <cell r="L25" t="str">
            <v/>
          </cell>
          <cell r="M25" t="str">
            <v/>
          </cell>
          <cell r="N25" t="str">
            <v/>
          </cell>
          <cell r="O25" t="str">
            <v/>
          </cell>
          <cell r="P25" t="str">
            <v/>
          </cell>
          <cell r="Q25" t="str">
            <v/>
          </cell>
          <cell r="R25" t="str">
            <v/>
          </cell>
          <cell r="S25" t="str">
            <v/>
          </cell>
          <cell r="T25" t="str">
            <v/>
          </cell>
          <cell r="U25" t="str">
            <v/>
          </cell>
          <cell r="V25" t="str">
            <v/>
          </cell>
          <cell r="W25" t="str">
            <v/>
          </cell>
          <cell r="X25" t="str">
            <v/>
          </cell>
          <cell r="Y25">
            <v>0</v>
          </cell>
          <cell r="Z25">
            <v>0</v>
          </cell>
          <cell r="AA25">
            <v>0</v>
          </cell>
          <cell r="AB25">
            <v>0</v>
          </cell>
          <cell r="AC25">
            <v>0</v>
          </cell>
          <cell r="AD25">
            <v>0</v>
          </cell>
          <cell r="AE25">
            <v>0</v>
          </cell>
          <cell r="AF25">
            <v>0</v>
          </cell>
          <cell r="AG25">
            <v>0</v>
          </cell>
          <cell r="AH25" t="str">
            <v/>
          </cell>
          <cell r="AI25" t="str">
            <v/>
          </cell>
          <cell r="AJ25" t="str">
            <v/>
          </cell>
          <cell r="AK25">
            <v>6.4251549586776866</v>
          </cell>
          <cell r="AL25">
            <v>42.700103398359417</v>
          </cell>
          <cell r="AM25">
            <v>36.886426848668343</v>
          </cell>
          <cell r="AN25">
            <v>26.90640152665134</v>
          </cell>
          <cell r="AO25">
            <v>14.733756145157056</v>
          </cell>
          <cell r="AP25">
            <v>20.846929219717136</v>
          </cell>
          <cell r="AQ25">
            <v>11.294925692863838</v>
          </cell>
          <cell r="AR25">
            <v>2.9498092082714495</v>
          </cell>
          <cell r="AS25">
            <v>2.1959282523729762</v>
          </cell>
          <cell r="AT25">
            <v>0.36327055771725036</v>
          </cell>
          <cell r="AU25">
            <v>1.3450568037169042</v>
          </cell>
          <cell r="AV25">
            <v>1.1849869829331792</v>
          </cell>
          <cell r="AW25">
            <v>2.2260908918970039</v>
          </cell>
          <cell r="AX25">
            <v>5.0414087911240246</v>
          </cell>
          <cell r="AY25">
            <v>4.3379099308528932</v>
          </cell>
          <cell r="AZ25">
            <v>2.4490835518066794</v>
          </cell>
          <cell r="BA25">
            <v>1.7995920758111414</v>
          </cell>
          <cell r="BB25">
            <v>2.848450114129307</v>
          </cell>
          <cell r="BC25">
            <v>3.0377535590469869</v>
          </cell>
          <cell r="BD25">
            <v>4.0940764209705645</v>
          </cell>
          <cell r="BE25">
            <v>5.4610820951523351</v>
          </cell>
          <cell r="BF25">
            <v>3.6604392396029324</v>
          </cell>
          <cell r="BG25">
            <v>3.3640833917784665</v>
          </cell>
          <cell r="BH25">
            <v>4.4109866887657336</v>
          </cell>
          <cell r="BI25">
            <v>4.384542333542865</v>
          </cell>
          <cell r="BJ25">
            <v>5.9123216943123662</v>
          </cell>
          <cell r="BK25">
            <v>3.8748959584735929</v>
          </cell>
          <cell r="BL25">
            <v>3.6324269866339431</v>
          </cell>
          <cell r="BM25">
            <v>3.7241888987892446</v>
          </cell>
          <cell r="BN25">
            <v>2.8754229078899467</v>
          </cell>
          <cell r="BO25">
            <v>4.2460925948407624</v>
          </cell>
          <cell r="BP25">
            <v>3.8513645684478015</v>
          </cell>
          <cell r="BQ25">
            <v>4.9340729455189463</v>
          </cell>
          <cell r="BR25">
            <v>5.4524118040461467</v>
          </cell>
          <cell r="BS25">
            <v>5.2435119386095819</v>
          </cell>
          <cell r="BT25">
            <v>3.8323332609173351</v>
          </cell>
          <cell r="BU25">
            <v>3.5684824537966962</v>
          </cell>
          <cell r="BV25">
            <v>1.7740774459372739</v>
          </cell>
          <cell r="BW25" t="str">
            <v/>
          </cell>
          <cell r="BY25">
            <v>7.3448046909744642</v>
          </cell>
          <cell r="BZ25">
            <v>3.8475808670267146</v>
          </cell>
          <cell r="CA25">
            <v>5.9047389341546221</v>
          </cell>
          <cell r="CB25">
            <v>42.700103398359417</v>
          </cell>
          <cell r="CC25">
            <v>0</v>
          </cell>
        </row>
        <row r="26">
          <cell r="A26" t="str">
            <v>ENTU</v>
          </cell>
          <cell r="B26" t="str">
            <v>Entrust</v>
          </cell>
          <cell r="C26" t="str">
            <v/>
          </cell>
          <cell r="D26" t="str">
            <v/>
          </cell>
          <cell r="E26" t="str">
            <v/>
          </cell>
          <cell r="F26" t="str">
            <v/>
          </cell>
          <cell r="G26" t="str">
            <v/>
          </cell>
          <cell r="H26" t="str">
            <v/>
          </cell>
          <cell r="I26" t="str">
            <v/>
          </cell>
          <cell r="J26" t="str">
            <v/>
          </cell>
          <cell r="K26" t="str">
            <v/>
          </cell>
          <cell r="L26" t="str">
            <v/>
          </cell>
          <cell r="M26" t="str">
            <v/>
          </cell>
          <cell r="N26" t="str">
            <v/>
          </cell>
          <cell r="O26" t="str">
            <v/>
          </cell>
          <cell r="P26" t="str">
            <v/>
          </cell>
          <cell r="Q26" t="str">
            <v/>
          </cell>
          <cell r="R26" t="str">
            <v/>
          </cell>
          <cell r="S26" t="str">
            <v/>
          </cell>
          <cell r="T26" t="str">
            <v/>
          </cell>
          <cell r="U26" t="str">
            <v/>
          </cell>
          <cell r="V26" t="str">
            <v/>
          </cell>
          <cell r="W26" t="str">
            <v/>
          </cell>
          <cell r="X26" t="str">
            <v/>
          </cell>
          <cell r="Y26" t="str">
            <v/>
          </cell>
          <cell r="Z26">
            <v>0</v>
          </cell>
          <cell r="AA26">
            <v>0</v>
          </cell>
          <cell r="AB26">
            <v>0</v>
          </cell>
          <cell r="AC26">
            <v>0</v>
          </cell>
          <cell r="AD26">
            <v>0</v>
          </cell>
          <cell r="AE26">
            <v>0</v>
          </cell>
          <cell r="AF26">
            <v>0</v>
          </cell>
          <cell r="AG26">
            <v>0</v>
          </cell>
          <cell r="AH26" t="str">
            <v/>
          </cell>
          <cell r="AI26" t="str">
            <v/>
          </cell>
          <cell r="AJ26" t="str">
            <v/>
          </cell>
          <cell r="AK26">
            <v>7.3647209421402984</v>
          </cell>
          <cell r="AL26">
            <v>12.399101086675898</v>
          </cell>
          <cell r="AM26">
            <v>16.05239556289828</v>
          </cell>
          <cell r="AN26">
            <v>14.573131985197922</v>
          </cell>
          <cell r="AO26">
            <v>8.1446561749462791</v>
          </cell>
          <cell r="AP26">
            <v>19.741880480128319</v>
          </cell>
          <cell r="AQ26">
            <v>28.602466516377142</v>
          </cell>
          <cell r="AR26">
            <v>32.359774287222812</v>
          </cell>
          <cell r="AS26">
            <v>10.825915706245949</v>
          </cell>
          <cell r="AT26">
            <v>4.9903785020980802</v>
          </cell>
          <cell r="AU26">
            <v>2.8837782827263716</v>
          </cell>
          <cell r="AV26">
            <v>2.5323092520344339</v>
          </cell>
          <cell r="AW26">
            <v>0.20261222419477556</v>
          </cell>
          <cell r="AX26">
            <v>4.8988096976067439</v>
          </cell>
          <cell r="AY26">
            <v>1.9396283839551007</v>
          </cell>
          <cell r="AZ26">
            <v>0.41712056600116304</v>
          </cell>
          <cell r="BA26">
            <v>0.7565307339243128</v>
          </cell>
          <cell r="BB26">
            <v>1.1231036248208068</v>
          </cell>
          <cell r="BC26">
            <v>0.59081346203432783</v>
          </cell>
          <cell r="BD26">
            <v>0.89821414497322605</v>
          </cell>
          <cell r="BE26">
            <v>2.494396994679029</v>
          </cell>
          <cell r="BF26">
            <v>1.8379058236309462</v>
          </cell>
          <cell r="BG26">
            <v>1.9130484416395632</v>
          </cell>
          <cell r="BH26">
            <v>1.8239594477558714</v>
          </cell>
          <cell r="BI26">
            <v>0.62964442851739044</v>
          </cell>
          <cell r="BJ26">
            <v>1.4155042393608348</v>
          </cell>
          <cell r="BK26">
            <v>1.4121828648975308</v>
          </cell>
          <cell r="BL26">
            <v>2.1931076284606563</v>
          </cell>
          <cell r="BM26">
            <v>2.737656207515363</v>
          </cell>
          <cell r="BN26">
            <v>2.18303898805459</v>
          </cell>
          <cell r="BO26">
            <v>1.8714608655103551</v>
          </cell>
          <cell r="BP26">
            <v>1.2726579348277702</v>
          </cell>
          <cell r="BQ26">
            <v>1.7727756985286838</v>
          </cell>
          <cell r="BR26">
            <v>2.4179994223350048</v>
          </cell>
          <cell r="BS26">
            <v>2.2802479402086573</v>
          </cell>
          <cell r="BT26">
            <v>2.172923638850345</v>
          </cell>
          <cell r="BU26">
            <v>1.0331675110096827</v>
          </cell>
          <cell r="BV26">
            <v>0.89124084910023926</v>
          </cell>
          <cell r="BW26" t="str">
            <v/>
          </cell>
          <cell r="BY26">
            <v>3.2810889520726327</v>
          </cell>
          <cell r="BZ26">
            <v>1.6607596831689606</v>
          </cell>
          <cell r="CA26">
            <v>4.7525531995019712</v>
          </cell>
          <cell r="CB26">
            <v>32.359774287222812</v>
          </cell>
          <cell r="CC26">
            <v>0</v>
          </cell>
        </row>
        <row r="27">
          <cell r="A27" t="str">
            <v>FILE</v>
          </cell>
          <cell r="B27" t="str">
            <v>FileNet</v>
          </cell>
          <cell r="C27">
            <v>1.0996348510229819</v>
          </cell>
          <cell r="D27">
            <v>1.5223368016558843</v>
          </cell>
          <cell r="E27">
            <v>0.43208338767879667</v>
          </cell>
          <cell r="F27">
            <v>0.54286204277629424</v>
          </cell>
          <cell r="G27">
            <v>0.85016188945372873</v>
          </cell>
          <cell r="H27">
            <v>0.95483486312814214</v>
          </cell>
          <cell r="I27">
            <v>1.052291180262745</v>
          </cell>
          <cell r="J27">
            <v>1.6451908054623308</v>
          </cell>
          <cell r="K27">
            <v>2.4433232318118376</v>
          </cell>
          <cell r="L27">
            <v>1.6086132425786177</v>
          </cell>
          <cell r="M27">
            <v>0.88256909131107686</v>
          </cell>
          <cell r="N27">
            <v>1.3600467230869981</v>
          </cell>
          <cell r="O27">
            <v>0.47115396425720074</v>
          </cell>
          <cell r="P27">
            <v>0.57461531623891104</v>
          </cell>
          <cell r="Q27">
            <v>0.7305602925405672</v>
          </cell>
          <cell r="R27">
            <v>1.0766204698062445</v>
          </cell>
          <cell r="S27">
            <v>1.1765517647941521</v>
          </cell>
          <cell r="T27">
            <v>0.68473596196079223</v>
          </cell>
          <cell r="U27">
            <v>0.93261980053514959</v>
          </cell>
          <cell r="V27">
            <v>1.1259493063850938</v>
          </cell>
          <cell r="W27">
            <v>1.3300846585197477</v>
          </cell>
          <cell r="X27">
            <v>1.5812656629393906</v>
          </cell>
          <cell r="Y27">
            <v>1.9391899311248351</v>
          </cell>
          <cell r="Z27">
            <v>2.0025621669461868</v>
          </cell>
          <cell r="AA27">
            <v>3.2406789705723358</v>
          </cell>
          <cell r="AB27">
            <v>2.0140158748139041</v>
          </cell>
          <cell r="AC27">
            <v>1.3447952725054833</v>
          </cell>
          <cell r="AD27">
            <v>1.7119419309933379</v>
          </cell>
          <cell r="AE27">
            <v>0.68215243339868536</v>
          </cell>
          <cell r="AF27">
            <v>0.51940966979694914</v>
          </cell>
          <cell r="AG27">
            <v>0.56047059213689965</v>
          </cell>
          <cell r="AH27">
            <v>1.2651136403928662</v>
          </cell>
          <cell r="AI27">
            <v>2.1337574591436996</v>
          </cell>
          <cell r="AJ27">
            <v>2.4834460116806629</v>
          </cell>
          <cell r="AK27">
            <v>1.0598643257837197</v>
          </cell>
          <cell r="AL27">
            <v>0.84613937543212725</v>
          </cell>
          <cell r="AM27">
            <v>0.45474754519080557</v>
          </cell>
          <cell r="AN27">
            <v>0.80475793942362639</v>
          </cell>
          <cell r="AO27">
            <v>0.72467362752996067</v>
          </cell>
          <cell r="AP27">
            <v>1.8191940072350694</v>
          </cell>
          <cell r="AQ27">
            <v>2.2695359538413449</v>
          </cell>
          <cell r="AR27">
            <v>1.3423130331283477</v>
          </cell>
          <cell r="AS27">
            <v>1.3874562948004372</v>
          </cell>
          <cell r="AT27">
            <v>2.4237601984399748</v>
          </cell>
          <cell r="AU27">
            <v>1.1767170000921641</v>
          </cell>
          <cell r="AV27">
            <v>1.0772774890558794</v>
          </cell>
          <cell r="AW27">
            <v>0.55604185245325444</v>
          </cell>
          <cell r="AX27">
            <v>1.5673943927819096</v>
          </cell>
          <cell r="AY27">
            <v>1.2116961115503486</v>
          </cell>
          <cell r="AZ27">
            <v>1.0519244912968864</v>
          </cell>
          <cell r="BA27">
            <v>0.62525708069642671</v>
          </cell>
          <cell r="BB27">
            <v>0.76499718796724325</v>
          </cell>
          <cell r="BC27">
            <v>0.5319683568817416</v>
          </cell>
          <cell r="BD27">
            <v>1.2283239087004427</v>
          </cell>
          <cell r="BE27">
            <v>1.3892862805673338</v>
          </cell>
          <cell r="BF27">
            <v>1.9827959693931454</v>
          </cell>
          <cell r="BG27">
            <v>1.9084920756537052</v>
          </cell>
          <cell r="BH27">
            <v>2.3514032254117421</v>
          </cell>
          <cell r="BI27">
            <v>0.97224974743934922</v>
          </cell>
          <cell r="BJ27">
            <v>1.6860836851624894</v>
          </cell>
          <cell r="BK27">
            <v>1.3029817823823608</v>
          </cell>
          <cell r="BL27">
            <v>1.4775879342557743</v>
          </cell>
          <cell r="BM27">
            <v>2.275310055277088</v>
          </cell>
          <cell r="BN27">
            <v>3.09011837068832</v>
          </cell>
          <cell r="BO27">
            <v>6.0896106002783252</v>
          </cell>
          <cell r="BP27" t="str">
            <v/>
          </cell>
          <cell r="BQ27" t="str">
            <v/>
          </cell>
          <cell r="BR27" t="str">
            <v/>
          </cell>
          <cell r="BS27" t="str">
            <v/>
          </cell>
          <cell r="BT27" t="str">
            <v/>
          </cell>
          <cell r="BU27" t="str">
            <v/>
          </cell>
          <cell r="BV27" t="str">
            <v/>
          </cell>
          <cell r="BW27" t="str">
            <v/>
          </cell>
          <cell r="BY27">
            <v>1.5604195920393265</v>
          </cell>
          <cell r="BZ27">
            <v>1.6875538478335728</v>
          </cell>
          <cell r="CA27">
            <v>1.4065476793923679</v>
          </cell>
          <cell r="CB27">
            <v>6.0896106002783252</v>
          </cell>
          <cell r="CC27">
            <v>0.43208338767879667</v>
          </cell>
        </row>
        <row r="28">
          <cell r="A28" t="str">
            <v>GUID</v>
          </cell>
          <cell r="B28" t="str">
            <v>Guidance</v>
          </cell>
          <cell r="C28" t="str">
            <v/>
          </cell>
          <cell r="D28" t="str">
            <v/>
          </cell>
          <cell r="E28" t="str">
            <v/>
          </cell>
          <cell r="F28" t="str">
            <v/>
          </cell>
          <cell r="G28" t="str">
            <v/>
          </cell>
          <cell r="H28" t="str">
            <v/>
          </cell>
          <cell r="I28" t="str">
            <v/>
          </cell>
          <cell r="J28" t="str">
            <v/>
          </cell>
          <cell r="K28" t="str">
            <v/>
          </cell>
          <cell r="L28" t="str">
            <v/>
          </cell>
          <cell r="M28" t="str">
            <v/>
          </cell>
          <cell r="N28" t="str">
            <v/>
          </cell>
          <cell r="O28" t="str">
            <v/>
          </cell>
          <cell r="P28" t="str">
            <v/>
          </cell>
          <cell r="Q28" t="str">
            <v/>
          </cell>
          <cell r="R28" t="str">
            <v/>
          </cell>
          <cell r="S28" t="str">
            <v/>
          </cell>
          <cell r="T28" t="str">
            <v/>
          </cell>
          <cell r="U28" t="str">
            <v/>
          </cell>
          <cell r="V28" t="str">
            <v/>
          </cell>
          <cell r="W28" t="str">
            <v/>
          </cell>
          <cell r="X28" t="str">
            <v/>
          </cell>
          <cell r="Y28" t="str">
            <v/>
          </cell>
          <cell r="Z28" t="str">
            <v/>
          </cell>
          <cell r="AA28" t="str">
            <v/>
          </cell>
          <cell r="AB28" t="str">
            <v/>
          </cell>
          <cell r="AC28" t="str">
            <v/>
          </cell>
          <cell r="AD28" t="str">
            <v/>
          </cell>
          <cell r="AE28" t="str">
            <v/>
          </cell>
          <cell r="AF28" t="str">
            <v/>
          </cell>
          <cell r="AG28" t="str">
            <v/>
          </cell>
          <cell r="AH28" t="str">
            <v/>
          </cell>
          <cell r="AI28" t="str">
            <v/>
          </cell>
          <cell r="AJ28" t="str">
            <v/>
          </cell>
          <cell r="AK28" t="str">
            <v/>
          </cell>
          <cell r="AL28" t="str">
            <v/>
          </cell>
          <cell r="AM28" t="str">
            <v/>
          </cell>
          <cell r="AN28" t="str">
            <v/>
          </cell>
          <cell r="AO28" t="str">
            <v/>
          </cell>
          <cell r="AP28" t="str">
            <v/>
          </cell>
          <cell r="AQ28" t="str">
            <v/>
          </cell>
          <cell r="AR28" t="str">
            <v/>
          </cell>
          <cell r="AS28" t="str">
            <v/>
          </cell>
          <cell r="AT28" t="str">
            <v/>
          </cell>
          <cell r="AU28" t="str">
            <v/>
          </cell>
          <cell r="AV28" t="str">
            <v/>
          </cell>
          <cell r="AW28" t="str">
            <v/>
          </cell>
          <cell r="AX28" t="str">
            <v/>
          </cell>
          <cell r="AY28" t="str">
            <v/>
          </cell>
          <cell r="AZ28" t="str">
            <v/>
          </cell>
          <cell r="BA28" t="str">
            <v/>
          </cell>
          <cell r="BB28" t="str">
            <v/>
          </cell>
          <cell r="BC28" t="str">
            <v/>
          </cell>
          <cell r="BD28" t="str">
            <v/>
          </cell>
          <cell r="BE28" t="str">
            <v/>
          </cell>
          <cell r="BF28" t="str">
            <v/>
          </cell>
          <cell r="BG28">
            <v>0</v>
          </cell>
          <cell r="BH28">
            <v>0</v>
          </cell>
          <cell r="BI28">
            <v>0</v>
          </cell>
          <cell r="BJ28" t="str">
            <v/>
          </cell>
          <cell r="BK28" t="str">
            <v/>
          </cell>
          <cell r="BL28" t="str">
            <v/>
          </cell>
          <cell r="BM28" t="str">
            <v/>
          </cell>
          <cell r="BN28" t="str">
            <v/>
          </cell>
          <cell r="BO28" t="str">
            <v/>
          </cell>
          <cell r="BP28" t="str">
            <v/>
          </cell>
          <cell r="BQ28" t="str">
            <v/>
          </cell>
          <cell r="BR28">
            <v>4.1432564095793838</v>
          </cell>
          <cell r="BS28">
            <v>3.0122134277740038</v>
          </cell>
          <cell r="BT28">
            <v>3.4159768548464413</v>
          </cell>
          <cell r="BU28">
            <v>3.0197921060809625</v>
          </cell>
          <cell r="BV28">
            <v>3.2358172647106054</v>
          </cell>
          <cell r="BW28" t="str">
            <v/>
          </cell>
          <cell r="BY28">
            <v>2.1033820078739245</v>
          </cell>
          <cell r="BZ28">
            <v>2.1033820078739245</v>
          </cell>
          <cell r="CA28">
            <v>0</v>
          </cell>
          <cell r="CB28">
            <v>0</v>
          </cell>
          <cell r="CC28">
            <v>0</v>
          </cell>
        </row>
        <row r="29">
          <cell r="A29" t="str">
            <v>HYSL</v>
          </cell>
          <cell r="B29" t="str">
            <v>Hyperion Solutions</v>
          </cell>
          <cell r="C29" t="str">
            <v/>
          </cell>
          <cell r="D29" t="str">
            <v/>
          </cell>
          <cell r="E29" t="str">
            <v/>
          </cell>
          <cell r="F29" t="str">
            <v/>
          </cell>
          <cell r="G29" t="str">
            <v/>
          </cell>
          <cell r="H29" t="str">
            <v/>
          </cell>
          <cell r="I29" t="str">
            <v/>
          </cell>
          <cell r="J29" t="str">
            <v/>
          </cell>
          <cell r="K29" t="str">
            <v/>
          </cell>
          <cell r="L29" t="str">
            <v/>
          </cell>
          <cell r="M29" t="str">
            <v/>
          </cell>
          <cell r="N29" t="str">
            <v/>
          </cell>
          <cell r="O29" t="str">
            <v/>
          </cell>
          <cell r="P29" t="str">
            <v/>
          </cell>
          <cell r="Q29" t="str">
            <v/>
          </cell>
          <cell r="R29" t="str">
            <v/>
          </cell>
          <cell r="S29" t="str">
            <v/>
          </cell>
          <cell r="T29" t="str">
            <v/>
          </cell>
          <cell r="U29" t="str">
            <v/>
          </cell>
          <cell r="V29" t="str">
            <v/>
          </cell>
          <cell r="W29" t="str">
            <v/>
          </cell>
          <cell r="X29" t="str">
            <v/>
          </cell>
          <cell r="Y29" t="str">
            <v/>
          </cell>
          <cell r="Z29">
            <v>11.717600451356521</v>
          </cell>
          <cell r="AA29">
            <v>9.1761349007027828</v>
          </cell>
          <cell r="AB29">
            <v>11.407955886692239</v>
          </cell>
          <cell r="AC29">
            <v>3.6043846102753148</v>
          </cell>
          <cell r="AD29">
            <v>1.2032729359090608</v>
          </cell>
          <cell r="AE29">
            <v>0.9301890928817993</v>
          </cell>
          <cell r="AF29">
            <v>0.96233024744559037</v>
          </cell>
          <cell r="AG29">
            <v>1.1898399841959701</v>
          </cell>
          <cell r="AH29">
            <v>1.0086771011653453</v>
          </cell>
          <cell r="AI29">
            <v>1.1160744852741205</v>
          </cell>
          <cell r="AJ29">
            <v>0.74948727302681906</v>
          </cell>
          <cell r="AK29">
            <v>1.1612292950546867</v>
          </cell>
          <cell r="AL29">
            <v>0.9105593366476491</v>
          </cell>
          <cell r="AM29">
            <v>0.59604445506692161</v>
          </cell>
          <cell r="AN29">
            <v>0.76728771093066095</v>
          </cell>
          <cell r="AO29">
            <v>0.98850803136064558</v>
          </cell>
          <cell r="AP29">
            <v>2.2391940256765901</v>
          </cell>
          <cell r="AQ29">
            <v>1.6168997242856238</v>
          </cell>
          <cell r="AR29">
            <v>1.6388683190312321</v>
          </cell>
          <cell r="AS29">
            <v>1.2398421250139073</v>
          </cell>
          <cell r="AT29">
            <v>0.63855897067087952</v>
          </cell>
          <cell r="AU29">
            <v>0.70408132830590209</v>
          </cell>
          <cell r="AV29">
            <v>0.65257571877451648</v>
          </cell>
          <cell r="AW29">
            <v>0.48473494675075468</v>
          </cell>
          <cell r="AX29">
            <v>0.87971935139875823</v>
          </cell>
          <cell r="AY29">
            <v>1.3164656351134678</v>
          </cell>
          <cell r="AZ29">
            <v>0.70167261557268168</v>
          </cell>
          <cell r="BA29">
            <v>0.66857940874991018</v>
          </cell>
          <cell r="BB29">
            <v>1.072253275269647</v>
          </cell>
          <cell r="BC29">
            <v>0.87527932649897655</v>
          </cell>
          <cell r="BD29">
            <v>1.3682214721954356</v>
          </cell>
          <cell r="BE29">
            <v>1.0281895999003323</v>
          </cell>
          <cell r="BF29">
            <v>1.2436397320876311</v>
          </cell>
          <cell r="BG29">
            <v>1.8366080137277152</v>
          </cell>
          <cell r="BH29">
            <v>1.929437099430253</v>
          </cell>
          <cell r="BI29">
            <v>1.3448469044414535</v>
          </cell>
          <cell r="BJ29">
            <v>2.0131158942415861</v>
          </cell>
          <cell r="BK29">
            <v>1.8577496261974009</v>
          </cell>
          <cell r="BL29">
            <v>1.5328109645179504</v>
          </cell>
          <cell r="BM29">
            <v>1.8716311073584453</v>
          </cell>
          <cell r="BN29">
            <v>2.0528639132726618</v>
          </cell>
          <cell r="BO29">
            <v>1.7012599733008673</v>
          </cell>
          <cell r="BP29">
            <v>1.351221644010318</v>
          </cell>
          <cell r="BQ29">
            <v>2.3322282535552468</v>
          </cell>
          <cell r="BR29">
            <v>3.6271656722444039</v>
          </cell>
          <cell r="BS29">
            <v>11.426463595172939</v>
          </cell>
          <cell r="BT29" t="str">
            <v/>
          </cell>
          <cell r="BU29" t="str">
            <v/>
          </cell>
          <cell r="BV29" t="str">
            <v/>
          </cell>
          <cell r="BW29" t="str">
            <v/>
          </cell>
          <cell r="BY29">
            <v>1.6935116204123444</v>
          </cell>
          <cell r="BZ29">
            <v>1.9354851315221235</v>
          </cell>
          <cell r="CA29">
            <v>1.9473210174394604</v>
          </cell>
          <cell r="CB29">
            <v>11.717600451356521</v>
          </cell>
          <cell r="CC29">
            <v>0.48473494675075468</v>
          </cell>
        </row>
        <row r="30">
          <cell r="A30" t="str">
            <v>INFA</v>
          </cell>
          <cell r="B30" t="str">
            <v>Informatica</v>
          </cell>
          <cell r="C30" t="str">
            <v/>
          </cell>
          <cell r="D30" t="str">
            <v/>
          </cell>
          <cell r="E30" t="str">
            <v/>
          </cell>
          <cell r="F30" t="str">
            <v/>
          </cell>
          <cell r="G30" t="str">
            <v/>
          </cell>
          <cell r="H30" t="str">
            <v/>
          </cell>
          <cell r="I30" t="str">
            <v/>
          </cell>
          <cell r="J30" t="str">
            <v/>
          </cell>
          <cell r="K30" t="str">
            <v/>
          </cell>
          <cell r="L30" t="str">
            <v/>
          </cell>
          <cell r="M30" t="str">
            <v/>
          </cell>
          <cell r="N30" t="str">
            <v/>
          </cell>
          <cell r="O30" t="str">
            <v/>
          </cell>
          <cell r="P30" t="str">
            <v/>
          </cell>
          <cell r="Q30" t="str">
            <v/>
          </cell>
          <cell r="R30" t="str">
            <v/>
          </cell>
          <cell r="S30" t="str">
            <v/>
          </cell>
          <cell r="T30" t="str">
            <v/>
          </cell>
          <cell r="U30" t="str">
            <v/>
          </cell>
          <cell r="V30" t="str">
            <v/>
          </cell>
          <cell r="W30" t="str">
            <v/>
          </cell>
          <cell r="X30" t="str">
            <v/>
          </cell>
          <cell r="Y30" t="str">
            <v/>
          </cell>
          <cell r="Z30" t="str">
            <v/>
          </cell>
          <cell r="AA30" t="str">
            <v/>
          </cell>
          <cell r="AB30" t="str">
            <v/>
          </cell>
          <cell r="AC30" t="str">
            <v/>
          </cell>
          <cell r="AD30" t="str">
            <v/>
          </cell>
          <cell r="AE30" t="str">
            <v/>
          </cell>
          <cell r="AF30" t="str">
            <v/>
          </cell>
          <cell r="AG30" t="str">
            <v/>
          </cell>
          <cell r="AH30" t="str">
            <v/>
          </cell>
          <cell r="AI30" t="str">
            <v/>
          </cell>
          <cell r="AJ30" t="str">
            <v/>
          </cell>
          <cell r="AK30" t="str">
            <v/>
          </cell>
          <cell r="AL30" t="str">
            <v/>
          </cell>
          <cell r="AM30" t="str">
            <v/>
          </cell>
          <cell r="AN30">
            <v>4.9104346484234345</v>
          </cell>
          <cell r="AO30">
            <v>5.8107376776424182</v>
          </cell>
          <cell r="AP30">
            <v>10.697503537628686</v>
          </cell>
          <cell r="AQ30">
            <v>14.107407265753485</v>
          </cell>
          <cell r="AR30">
            <v>14.112058372515765</v>
          </cell>
          <cell r="AS30">
            <v>17.220154353044069</v>
          </cell>
          <cell r="AT30">
            <v>13.813505208723678</v>
          </cell>
          <cell r="AU30">
            <v>4.4478887776481884</v>
          </cell>
          <cell r="AV30">
            <v>6.1130417845573461</v>
          </cell>
          <cell r="AW30">
            <v>0.81649492966961068</v>
          </cell>
          <cell r="AX30">
            <v>5.0789148643324582</v>
          </cell>
          <cell r="AY30">
            <v>2.0585163949113063</v>
          </cell>
          <cell r="AZ30">
            <v>2.0851560912158043</v>
          </cell>
          <cell r="BA30">
            <v>0.12760597292859718</v>
          </cell>
          <cell r="BB30">
            <v>1.1153683350118959</v>
          </cell>
          <cell r="BC30">
            <v>1.3225264453226684</v>
          </cell>
          <cell r="BD30">
            <v>1.4717360786148808</v>
          </cell>
          <cell r="BE30">
            <v>1.8928406712972632</v>
          </cell>
          <cell r="BF30">
            <v>2.9492113564668774</v>
          </cell>
          <cell r="BG30">
            <v>2.2530368603700777</v>
          </cell>
          <cell r="BH30">
            <v>1.8023907772152976</v>
          </cell>
          <cell r="BI30">
            <v>1.0994443524646764</v>
          </cell>
          <cell r="BJ30">
            <v>1.7330806824938021</v>
          </cell>
          <cell r="BK30">
            <v>1.6706785254717347</v>
          </cell>
          <cell r="BL30">
            <v>1.628394855072949</v>
          </cell>
          <cell r="BM30">
            <v>2.5600159930909849</v>
          </cell>
          <cell r="BN30">
            <v>2.4211430754348457</v>
          </cell>
          <cell r="BO30">
            <v>3.4133823507699579</v>
          </cell>
          <cell r="BP30">
            <v>2.6968557853152593</v>
          </cell>
          <cell r="BQ30">
            <v>2.6291510916084295</v>
          </cell>
          <cell r="BR30">
            <v>2.3530917398267728</v>
          </cell>
          <cell r="BS30">
            <v>2.4847633230345352</v>
          </cell>
          <cell r="BT30">
            <v>2.6773301767199977</v>
          </cell>
          <cell r="BU30">
            <v>2.8348091852491875</v>
          </cell>
          <cell r="BV30">
            <v>2.704973157241747</v>
          </cell>
          <cell r="BW30" t="str">
            <v/>
          </cell>
          <cell r="BY30">
            <v>2.3786459070434809</v>
          </cell>
          <cell r="BZ30">
            <v>2.149265887351985</v>
          </cell>
          <cell r="CA30">
            <v>4.468622570500548</v>
          </cell>
          <cell r="CB30">
            <v>17.220154353044069</v>
          </cell>
          <cell r="CC30">
            <v>0.12760597292859718</v>
          </cell>
        </row>
        <row r="31">
          <cell r="A31" t="str">
            <v>INTU</v>
          </cell>
          <cell r="B31" t="str">
            <v>Intuit</v>
          </cell>
          <cell r="C31" t="str">
            <v/>
          </cell>
          <cell r="D31" t="str">
            <v/>
          </cell>
          <cell r="E31" t="str">
            <v/>
          </cell>
          <cell r="F31" t="str">
            <v/>
          </cell>
          <cell r="G31" t="str">
            <v/>
          </cell>
          <cell r="H31" t="str">
            <v/>
          </cell>
          <cell r="I31" t="str">
            <v/>
          </cell>
          <cell r="J31" t="str">
            <v/>
          </cell>
          <cell r="K31" t="str">
            <v/>
          </cell>
          <cell r="L31" t="str">
            <v/>
          </cell>
          <cell r="M31" t="str">
            <v/>
          </cell>
          <cell r="N31" t="str">
            <v/>
          </cell>
          <cell r="O31">
            <v>1.304354884920256</v>
          </cell>
          <cell r="P31">
            <v>1.4681278518081315</v>
          </cell>
          <cell r="Q31">
            <v>1.494615019754914</v>
          </cell>
          <cell r="R31">
            <v>2.7776944684585239</v>
          </cell>
          <cell r="S31">
            <v>1.7523598934160807</v>
          </cell>
          <cell r="T31">
            <v>1.3653142503467537</v>
          </cell>
          <cell r="U31" t="str">
            <v/>
          </cell>
          <cell r="V31">
            <v>2.9479800404103549</v>
          </cell>
          <cell r="W31">
            <v>3.0216271306134241</v>
          </cell>
          <cell r="X31">
            <v>2.7875100576543743</v>
          </cell>
          <cell r="Y31">
            <v>3.4807373822891603</v>
          </cell>
          <cell r="Z31">
            <v>6.144620906202678</v>
          </cell>
          <cell r="AA31">
            <v>3.1306173057825109</v>
          </cell>
          <cell r="AB31">
            <v>3.2687643576678505</v>
          </cell>
          <cell r="AC31">
            <v>2.0878831532773399</v>
          </cell>
          <cell r="AD31">
            <v>2.1806644014417853</v>
          </cell>
          <cell r="AE31">
            <v>1.1180760473265332</v>
          </cell>
          <cell r="AF31">
            <v>1.1050647667938946</v>
          </cell>
          <cell r="AG31">
            <v>1.9278211547805433</v>
          </cell>
          <cell r="AH31">
            <v>2.4080649055722403</v>
          </cell>
          <cell r="AI31">
            <v>2.2112750459845052</v>
          </cell>
          <cell r="AJ31">
            <v>2.5796514585301944</v>
          </cell>
          <cell r="AK31">
            <v>2.0368620982549777</v>
          </cell>
          <cell r="AL31">
            <v>3.6717795271671547</v>
          </cell>
          <cell r="AM31">
            <v>4.5539127866305735</v>
          </cell>
          <cell r="AN31">
            <v>3.5076048643565607</v>
          </cell>
          <cell r="AO31">
            <v>3.8980240618080755</v>
          </cell>
          <cell r="AP31">
            <v>9.1914452372094022</v>
          </cell>
          <cell r="AQ31">
            <v>8.0413239160674994</v>
          </cell>
          <cell r="AR31">
            <v>5.3177986144183897</v>
          </cell>
          <cell r="AS31">
            <v>7.9189558773517374</v>
          </cell>
          <cell r="AT31">
            <v>5.3987155276861891</v>
          </cell>
          <cell r="AU31">
            <v>3.328237133227518</v>
          </cell>
          <cell r="AV31">
            <v>5.0848078408752473</v>
          </cell>
          <cell r="AW31">
            <v>4.5214706988016342</v>
          </cell>
          <cell r="AX31">
            <v>5.5736573625975003</v>
          </cell>
          <cell r="AY31">
            <v>4.6045183898020481</v>
          </cell>
          <cell r="AZ31">
            <v>5.4943105348026329</v>
          </cell>
          <cell r="BA31">
            <v>4.8942836585879004</v>
          </cell>
          <cell r="BB31">
            <v>5.2489841806508952</v>
          </cell>
          <cell r="BC31">
            <v>3.7379632542948378</v>
          </cell>
          <cell r="BD31">
            <v>4.2712482568461958</v>
          </cell>
          <cell r="BE31">
            <v>4.6691561840138025</v>
          </cell>
          <cell r="BF31">
            <v>5.2728257083099832</v>
          </cell>
          <cell r="BG31">
            <v>4.2648829264812456</v>
          </cell>
          <cell r="BH31">
            <v>3.1152627679722964</v>
          </cell>
          <cell r="BI31">
            <v>3.7378774636751473</v>
          </cell>
          <cell r="BJ31">
            <v>3.8161510485292589</v>
          </cell>
          <cell r="BK31">
            <v>3.3154219855435705</v>
          </cell>
          <cell r="BL31">
            <v>3.2160330506325732</v>
          </cell>
          <cell r="BM31">
            <v>3.0066778308950273</v>
          </cell>
          <cell r="BN31">
            <v>3.6089184592358672</v>
          </cell>
          <cell r="BO31">
            <v>3.4747250563890248</v>
          </cell>
          <cell r="BP31">
            <v>3.4466049198545243</v>
          </cell>
          <cell r="BQ31">
            <v>3.6307465002260324</v>
          </cell>
          <cell r="BR31">
            <v>3.4231069155813563</v>
          </cell>
          <cell r="BS31">
            <v>2.4990927714316316</v>
          </cell>
          <cell r="BT31">
            <v>3.724975246211125</v>
          </cell>
          <cell r="BU31">
            <v>3.1591925223755291</v>
          </cell>
          <cell r="BV31">
            <v>2.6543373793911171</v>
          </cell>
          <cell r="BW31" t="str">
            <v/>
          </cell>
          <cell r="BY31">
            <v>3.7830768156322674</v>
          </cell>
          <cell r="BZ31">
            <v>3.9377855797358761</v>
          </cell>
          <cell r="CA31">
            <v>3.6932224482634712</v>
          </cell>
          <cell r="CB31">
            <v>9.1914452372094022</v>
          </cell>
          <cell r="CC31">
            <v>1.1050647667938946</v>
          </cell>
        </row>
        <row r="32">
          <cell r="A32" t="str">
            <v>IPAS</v>
          </cell>
          <cell r="B32" t="str">
            <v>Ipass</v>
          </cell>
          <cell r="C32" t="str">
            <v/>
          </cell>
          <cell r="D32" t="str">
            <v/>
          </cell>
          <cell r="E32" t="str">
            <v/>
          </cell>
          <cell r="F32" t="str">
            <v/>
          </cell>
          <cell r="G32" t="str">
            <v/>
          </cell>
          <cell r="H32" t="str">
            <v/>
          </cell>
          <cell r="I32" t="str">
            <v/>
          </cell>
          <cell r="J32" t="str">
            <v/>
          </cell>
          <cell r="K32" t="str">
            <v/>
          </cell>
          <cell r="L32" t="str">
            <v/>
          </cell>
          <cell r="M32" t="str">
            <v/>
          </cell>
          <cell r="N32" t="str">
            <v/>
          </cell>
          <cell r="O32" t="str">
            <v/>
          </cell>
          <cell r="P32" t="str">
            <v/>
          </cell>
          <cell r="Q32" t="str">
            <v/>
          </cell>
          <cell r="R32" t="str">
            <v/>
          </cell>
          <cell r="S32" t="str">
            <v/>
          </cell>
          <cell r="T32" t="str">
            <v/>
          </cell>
          <cell r="U32" t="str">
            <v/>
          </cell>
          <cell r="V32" t="str">
            <v/>
          </cell>
          <cell r="W32" t="str">
            <v/>
          </cell>
          <cell r="X32" t="str">
            <v/>
          </cell>
          <cell r="Y32" t="str">
            <v/>
          </cell>
          <cell r="Z32" t="str">
            <v/>
          </cell>
          <cell r="AA32" t="str">
            <v/>
          </cell>
          <cell r="AB32" t="str">
            <v/>
          </cell>
          <cell r="AC32" t="str">
            <v/>
          </cell>
          <cell r="AD32" t="str">
            <v/>
          </cell>
          <cell r="AE32" t="str">
            <v/>
          </cell>
          <cell r="AF32" t="str">
            <v/>
          </cell>
          <cell r="AG32" t="str">
            <v/>
          </cell>
          <cell r="AH32" t="str">
            <v/>
          </cell>
          <cell r="AI32" t="str">
            <v/>
          </cell>
          <cell r="AJ32" t="str">
            <v/>
          </cell>
          <cell r="AK32" t="str">
            <v/>
          </cell>
          <cell r="AL32" t="str">
            <v/>
          </cell>
          <cell r="AM32" t="str">
            <v/>
          </cell>
          <cell r="AN32" t="str">
            <v/>
          </cell>
          <cell r="AO32" t="str">
            <v/>
          </cell>
          <cell r="AP32" t="str">
            <v/>
          </cell>
          <cell r="AQ32" t="str">
            <v/>
          </cell>
          <cell r="AR32" t="str">
            <v/>
          </cell>
          <cell r="AS32" t="str">
            <v/>
          </cell>
          <cell r="AT32" t="str">
            <v/>
          </cell>
          <cell r="AU32" t="str">
            <v/>
          </cell>
          <cell r="AV32" t="str">
            <v/>
          </cell>
          <cell r="AW32" t="str">
            <v/>
          </cell>
          <cell r="AX32" t="str">
            <v/>
          </cell>
          <cell r="AY32" t="str">
            <v/>
          </cell>
          <cell r="AZ32" t="str">
            <v/>
          </cell>
          <cell r="BA32" t="str">
            <v/>
          </cell>
          <cell r="BB32" t="str">
            <v/>
          </cell>
          <cell r="BC32" t="str">
            <v/>
          </cell>
          <cell r="BD32" t="str">
            <v/>
          </cell>
          <cell r="BE32">
            <v>8.0276467546062342</v>
          </cell>
          <cell r="BF32">
            <v>4.9846854538567449</v>
          </cell>
          <cell r="BG32">
            <v>3.0801356543465963</v>
          </cell>
          <cell r="BH32">
            <v>2.8849130356614685</v>
          </cell>
          <cell r="BI32">
            <v>1.2313841388431288</v>
          </cell>
          <cell r="BJ32">
            <v>1.8424819776469687</v>
          </cell>
          <cell r="BK32">
            <v>1.3527242276096738</v>
          </cell>
          <cell r="BL32">
            <v>1.2422867169073235</v>
          </cell>
          <cell r="BM32">
            <v>0.93562291606924974</v>
          </cell>
          <cell r="BN32">
            <v>1.2950271193305274</v>
          </cell>
          <cell r="BO32">
            <v>2.1960745485056306</v>
          </cell>
          <cell r="BP32">
            <v>1.3811581265250252</v>
          </cell>
          <cell r="BQ32">
            <v>1.0724678441519482</v>
          </cell>
          <cell r="BR32">
            <v>1.447792314846128</v>
          </cell>
          <cell r="BS32">
            <v>1.1933322887287161</v>
          </cell>
          <cell r="BT32">
            <v>1.3412165027137042</v>
          </cell>
          <cell r="BU32">
            <v>0.97079834650028207</v>
          </cell>
          <cell r="BV32">
            <v>0.89296384844597743</v>
          </cell>
          <cell r="BW32" t="str">
            <v/>
          </cell>
          <cell r="BY32">
            <v>2.0762617675164075</v>
          </cell>
          <cell r="BZ32">
            <v>2.0762617675164075</v>
          </cell>
          <cell r="CA32">
            <v>2.4251237318508094</v>
          </cell>
          <cell r="CB32">
            <v>8.0276467546062342</v>
          </cell>
          <cell r="CC32">
            <v>0.93562291606924974</v>
          </cell>
        </row>
        <row r="33">
          <cell r="A33" t="str">
            <v>IWOV</v>
          </cell>
          <cell r="B33" t="str">
            <v>Interwoven</v>
          </cell>
          <cell r="C33" t="str">
            <v/>
          </cell>
          <cell r="D33" t="str">
            <v/>
          </cell>
          <cell r="E33" t="str">
            <v/>
          </cell>
          <cell r="F33" t="str">
            <v/>
          </cell>
          <cell r="G33" t="str">
            <v/>
          </cell>
          <cell r="H33" t="str">
            <v/>
          </cell>
          <cell r="I33" t="str">
            <v/>
          </cell>
          <cell r="J33" t="str">
            <v/>
          </cell>
          <cell r="K33" t="str">
            <v/>
          </cell>
          <cell r="L33" t="str">
            <v/>
          </cell>
          <cell r="M33" t="str">
            <v/>
          </cell>
          <cell r="N33" t="str">
            <v/>
          </cell>
          <cell r="O33" t="str">
            <v/>
          </cell>
          <cell r="P33" t="str">
            <v/>
          </cell>
          <cell r="Q33" t="str">
            <v/>
          </cell>
          <cell r="R33" t="str">
            <v/>
          </cell>
          <cell r="S33" t="str">
            <v/>
          </cell>
          <cell r="T33" t="str">
            <v/>
          </cell>
          <cell r="U33" t="str">
            <v/>
          </cell>
          <cell r="V33" t="str">
            <v/>
          </cell>
          <cell r="W33" t="str">
            <v/>
          </cell>
          <cell r="X33" t="str">
            <v/>
          </cell>
          <cell r="Y33" t="str">
            <v/>
          </cell>
          <cell r="Z33" t="str">
            <v/>
          </cell>
          <cell r="AA33" t="str">
            <v/>
          </cell>
          <cell r="AB33" t="str">
            <v/>
          </cell>
          <cell r="AC33" t="str">
            <v/>
          </cell>
          <cell r="AD33" t="str">
            <v/>
          </cell>
          <cell r="AE33" t="str">
            <v/>
          </cell>
          <cell r="AF33" t="str">
            <v/>
          </cell>
          <cell r="AG33" t="str">
            <v/>
          </cell>
          <cell r="AH33" t="str">
            <v/>
          </cell>
          <cell r="AI33" t="str">
            <v/>
          </cell>
          <cell r="AJ33" t="str">
            <v/>
          </cell>
          <cell r="AK33" t="str">
            <v/>
          </cell>
          <cell r="AL33" t="str">
            <v/>
          </cell>
          <cell r="AM33" t="str">
            <v/>
          </cell>
          <cell r="AN33" t="str">
            <v/>
          </cell>
          <cell r="AO33" t="str">
            <v/>
          </cell>
          <cell r="AP33">
            <v>20.645429845075643</v>
          </cell>
          <cell r="AQ33">
            <v>13.793026959072494</v>
          </cell>
          <cell r="AR33">
            <v>11.829397947830387</v>
          </cell>
          <cell r="AS33">
            <v>25.320896739003864</v>
          </cell>
          <cell r="AT33">
            <v>15.374841789936131</v>
          </cell>
          <cell r="AU33">
            <v>4.6131897689114885</v>
          </cell>
          <cell r="AV33">
            <v>9.8906794792715012</v>
          </cell>
          <cell r="AW33">
            <v>1.2321709433397263</v>
          </cell>
          <cell r="AX33">
            <v>6.2281112022202594</v>
          </cell>
          <cell r="AY33">
            <v>2.5153316185926879</v>
          </cell>
          <cell r="AZ33">
            <v>1.0346166039406686</v>
          </cell>
          <cell r="BA33">
            <v>0.12009737989262607</v>
          </cell>
          <cell r="BB33">
            <v>0.76157328359279719</v>
          </cell>
          <cell r="BC33">
            <v>9.5514798897178066E-2</v>
          </cell>
          <cell r="BD33">
            <v>0.52260437710437713</v>
          </cell>
          <cell r="BE33">
            <v>0.89966977879157617</v>
          </cell>
          <cell r="BF33">
            <v>2.3544735266977579</v>
          </cell>
          <cell r="BG33">
            <v>1.5770889357561988</v>
          </cell>
          <cell r="BH33">
            <v>1.6053497227843705</v>
          </cell>
          <cell r="BI33">
            <v>0.92008951586446075</v>
          </cell>
          <cell r="BJ33">
            <v>1.7897330278741066</v>
          </cell>
          <cell r="BK33">
            <v>1.0096251606055529</v>
          </cell>
          <cell r="BL33">
            <v>0.91876955161626706</v>
          </cell>
          <cell r="BM33">
            <v>1.117171269351122</v>
          </cell>
          <cell r="BN33">
            <v>1.1072858790229585</v>
          </cell>
          <cell r="BO33">
            <v>1.159583593526869</v>
          </cell>
          <cell r="BP33">
            <v>1.0399105400590116</v>
          </cell>
          <cell r="BQ33">
            <v>1.4766419012459622</v>
          </cell>
          <cell r="BR33">
            <v>2.1188864348686742</v>
          </cell>
          <cell r="BS33">
            <v>2.4255733406560309</v>
          </cell>
          <cell r="BT33">
            <v>1.8417628828558472</v>
          </cell>
          <cell r="BU33">
            <v>1.8349599092588789</v>
          </cell>
          <cell r="BV33">
            <v>1.9196838482204628</v>
          </cell>
          <cell r="BW33" t="str">
            <v/>
          </cell>
          <cell r="BY33">
            <v>1.5240876548706319</v>
          </cell>
          <cell r="BZ33">
            <v>1.5240876548706319</v>
          </cell>
          <cell r="CA33">
            <v>4.6768883978527862</v>
          </cell>
          <cell r="CB33">
            <v>25.320896739003864</v>
          </cell>
          <cell r="CC33">
            <v>9.5514798897178066E-2</v>
          </cell>
        </row>
        <row r="34">
          <cell r="A34" t="str">
            <v>LWSN</v>
          </cell>
          <cell r="B34" t="str">
            <v>Lawson</v>
          </cell>
          <cell r="C34" t="str">
            <v/>
          </cell>
          <cell r="D34" t="str">
            <v/>
          </cell>
          <cell r="E34" t="str">
            <v/>
          </cell>
          <cell r="F34" t="str">
            <v/>
          </cell>
          <cell r="G34" t="str">
            <v/>
          </cell>
          <cell r="H34" t="str">
            <v/>
          </cell>
          <cell r="I34" t="str">
            <v/>
          </cell>
          <cell r="J34" t="str">
            <v/>
          </cell>
          <cell r="K34" t="str">
            <v/>
          </cell>
          <cell r="L34" t="str">
            <v/>
          </cell>
          <cell r="M34" t="str">
            <v/>
          </cell>
          <cell r="N34" t="str">
            <v/>
          </cell>
          <cell r="O34" t="str">
            <v/>
          </cell>
          <cell r="P34" t="str">
            <v/>
          </cell>
          <cell r="Q34" t="str">
            <v/>
          </cell>
          <cell r="R34" t="str">
            <v/>
          </cell>
          <cell r="S34" t="str">
            <v/>
          </cell>
          <cell r="T34" t="str">
            <v/>
          </cell>
          <cell r="U34" t="str">
            <v/>
          </cell>
          <cell r="V34" t="str">
            <v/>
          </cell>
          <cell r="W34" t="str">
            <v/>
          </cell>
          <cell r="X34" t="str">
            <v/>
          </cell>
          <cell r="Y34" t="str">
            <v/>
          </cell>
          <cell r="Z34" t="str">
            <v/>
          </cell>
          <cell r="AA34" t="str">
            <v/>
          </cell>
          <cell r="AB34" t="str">
            <v/>
          </cell>
          <cell r="AC34" t="str">
            <v/>
          </cell>
          <cell r="AD34" t="str">
            <v/>
          </cell>
          <cell r="AE34" t="str">
            <v/>
          </cell>
          <cell r="AF34" t="str">
            <v/>
          </cell>
          <cell r="AG34" t="str">
            <v/>
          </cell>
          <cell r="AH34" t="str">
            <v/>
          </cell>
          <cell r="AI34" t="str">
            <v/>
          </cell>
          <cell r="AJ34" t="str">
            <v/>
          </cell>
          <cell r="AK34" t="str">
            <v/>
          </cell>
          <cell r="AL34" t="str">
            <v/>
          </cell>
          <cell r="AM34" t="str">
            <v/>
          </cell>
          <cell r="AN34" t="str">
            <v/>
          </cell>
          <cell r="AO34" t="str">
            <v/>
          </cell>
          <cell r="AP34" t="str">
            <v/>
          </cell>
          <cell r="AQ34" t="str">
            <v/>
          </cell>
          <cell r="AR34" t="str">
            <v/>
          </cell>
          <cell r="AS34" t="str">
            <v/>
          </cell>
          <cell r="AT34" t="str">
            <v/>
          </cell>
          <cell r="AU34" t="str">
            <v/>
          </cell>
          <cell r="AV34" t="str">
            <v/>
          </cell>
          <cell r="AW34" t="str">
            <v/>
          </cell>
          <cell r="AX34">
            <v>3.6161150203719306</v>
          </cell>
          <cell r="AY34">
            <v>2.506219152405142</v>
          </cell>
          <cell r="AZ34">
            <v>0.97646332750538756</v>
          </cell>
          <cell r="BA34">
            <v>0.45747461391696681</v>
          </cell>
          <cell r="BB34">
            <v>1.0290889808163315</v>
          </cell>
          <cell r="BC34">
            <v>0.61287105254250684</v>
          </cell>
          <cell r="BD34">
            <v>1.3806503604403948</v>
          </cell>
          <cell r="BE34">
            <v>1.2545491338837624</v>
          </cell>
          <cell r="BF34">
            <v>1.6612240896358543</v>
          </cell>
          <cell r="BG34">
            <v>1.699881071391637</v>
          </cell>
          <cell r="BH34">
            <v>1.4871551148026161</v>
          </cell>
          <cell r="BI34">
            <v>1.1024890353776149</v>
          </cell>
          <cell r="BJ34">
            <v>1.3762777420183518</v>
          </cell>
          <cell r="BK34">
            <v>1.0537173621070366</v>
          </cell>
          <cell r="BL34">
            <v>0.74001678711077457</v>
          </cell>
          <cell r="BM34">
            <v>0.98960703595230459</v>
          </cell>
          <cell r="BN34">
            <v>0.88869670002053014</v>
          </cell>
          <cell r="BO34">
            <v>0.78780291923509826</v>
          </cell>
          <cell r="BP34">
            <v>1.2674905515546624</v>
          </cell>
          <cell r="BQ34">
            <v>1.3874959888344618</v>
          </cell>
          <cell r="BR34">
            <v>1.3982122488482447</v>
          </cell>
          <cell r="BS34">
            <v>1.4786442082153686</v>
          </cell>
          <cell r="BT34">
            <v>1.8514711648641136</v>
          </cell>
          <cell r="BU34">
            <v>1.7936192272769351</v>
          </cell>
          <cell r="BV34">
            <v>1.9513407417266158</v>
          </cell>
          <cell r="BW34" t="str">
            <v/>
          </cell>
          <cell r="BY34">
            <v>1.389942945234186</v>
          </cell>
          <cell r="BZ34">
            <v>1.389942945234186</v>
          </cell>
          <cell r="CA34">
            <v>1.3137643019961684</v>
          </cell>
          <cell r="CB34">
            <v>3.6161150203719306</v>
          </cell>
          <cell r="CC34">
            <v>0.45747461391696681</v>
          </cell>
        </row>
        <row r="35">
          <cell r="A35" t="str">
            <v>MFE</v>
          </cell>
          <cell r="B35" t="str">
            <v>McAfee</v>
          </cell>
          <cell r="C35" t="str">
            <v/>
          </cell>
          <cell r="D35" t="str">
            <v/>
          </cell>
          <cell r="E35" t="str">
            <v/>
          </cell>
          <cell r="F35" t="str">
            <v/>
          </cell>
          <cell r="G35" t="str">
            <v/>
          </cell>
          <cell r="H35" t="str">
            <v/>
          </cell>
          <cell r="I35" t="str">
            <v/>
          </cell>
          <cell r="J35" t="str">
            <v/>
          </cell>
          <cell r="K35" t="str">
            <v/>
          </cell>
          <cell r="L35" t="str">
            <v/>
          </cell>
          <cell r="M35" t="str">
            <v/>
          </cell>
          <cell r="N35">
            <v>9.4450337781251754</v>
          </cell>
          <cell r="O35">
            <v>1.8414909163073481</v>
          </cell>
          <cell r="P35">
            <v>1.1167325713666647</v>
          </cell>
          <cell r="Q35">
            <v>1.160414343058811</v>
          </cell>
          <cell r="R35">
            <v>0.84285767748213003</v>
          </cell>
          <cell r="S35">
            <v>1.125820639811109</v>
          </cell>
          <cell r="T35">
            <v>0.9181136875660928</v>
          </cell>
          <cell r="U35">
            <v>1.0817302682990362</v>
          </cell>
          <cell r="V35">
            <v>2.330472436573586</v>
          </cell>
          <cell r="W35">
            <v>2.8618573596923333</v>
          </cell>
          <cell r="X35">
            <v>2.4820228880983435</v>
          </cell>
          <cell r="Y35">
            <v>4.1774744817008678</v>
          </cell>
          <cell r="Z35">
            <v>4.6614246436182558</v>
          </cell>
          <cell r="AA35">
            <v>3.5964737526998563</v>
          </cell>
          <cell r="AB35">
            <v>3.1952079671167697</v>
          </cell>
          <cell r="AC35">
            <v>3.5149332260929302</v>
          </cell>
          <cell r="AD35">
            <v>2.7380969209941117</v>
          </cell>
          <cell r="AE35">
            <v>2.5414785017178398</v>
          </cell>
          <cell r="AF35">
            <v>3.5275163206847786</v>
          </cell>
          <cell r="AG35">
            <v>2.7808194502063364</v>
          </cell>
          <cell r="AH35">
            <v>3.484383385036375</v>
          </cell>
          <cell r="AI35">
            <v>4.4347263061293836</v>
          </cell>
          <cell r="AJ35">
            <v>6.8165005122780498</v>
          </cell>
          <cell r="AK35">
            <v>6.2897864254637454</v>
          </cell>
          <cell r="AL35">
            <v>13.08293645453641</v>
          </cell>
          <cell r="AM35">
            <v>6.6652724145867444</v>
          </cell>
          <cell r="AN35">
            <v>2.6405426387766617</v>
          </cell>
          <cell r="AO35">
            <v>3.2390231866846264</v>
          </cell>
          <cell r="AP35">
            <v>5.2927027468605869</v>
          </cell>
          <cell r="AQ35">
            <v>6.6293758233975453</v>
          </cell>
          <cell r="AR35">
            <v>4.3558747978010768</v>
          </cell>
          <cell r="AS35">
            <v>4.9388037759952743</v>
          </cell>
          <cell r="AT35">
            <v>0.57231571322207719</v>
          </cell>
          <cell r="AU35">
            <v>0.98936423861072753</v>
          </cell>
          <cell r="AV35">
            <v>1.3558679842626622</v>
          </cell>
          <cell r="AW35">
            <v>1.3694321646128893</v>
          </cell>
          <cell r="AX35">
            <v>3.324238157592232</v>
          </cell>
          <cell r="AY35">
            <v>3.2483005529498175</v>
          </cell>
          <cell r="AZ35">
            <v>2.586662270790224</v>
          </cell>
          <cell r="BA35">
            <v>1.4764369822208567</v>
          </cell>
          <cell r="BB35">
            <v>2.4195537093045347</v>
          </cell>
          <cell r="BC35">
            <v>2.1509969181708066</v>
          </cell>
          <cell r="BD35">
            <v>2.1013706335275608</v>
          </cell>
          <cell r="BE35">
            <v>2.2449004161362289</v>
          </cell>
          <cell r="BF35">
            <v>2.4947185302819634</v>
          </cell>
          <cell r="BG35">
            <v>2.8655692300723365</v>
          </cell>
          <cell r="BH35">
            <v>2.7701329080837898</v>
          </cell>
          <cell r="BI35">
            <v>2.7323438696426909</v>
          </cell>
          <cell r="BJ35">
            <v>4.2239189951574954</v>
          </cell>
          <cell r="BK35">
            <v>2.8631508644323009</v>
          </cell>
          <cell r="BL35">
            <v>3.3029571752636233</v>
          </cell>
          <cell r="BM35">
            <v>3.9323350236768535</v>
          </cell>
          <cell r="BN35">
            <v>3.0236510293991228</v>
          </cell>
          <cell r="BO35">
            <v>2.5591525600718628</v>
          </cell>
          <cell r="BP35">
            <v>2.4740144568568141</v>
          </cell>
          <cell r="BQ35">
            <v>2.4307170576975135</v>
          </cell>
          <cell r="BR35">
            <v>3.5515132940004599</v>
          </cell>
          <cell r="BS35">
            <v>3.5352379783227361</v>
          </cell>
          <cell r="BT35">
            <v>4.1990121272301018</v>
          </cell>
          <cell r="BU35">
            <v>4.111905089147764</v>
          </cell>
          <cell r="BV35">
            <v>3.7500672141194205</v>
          </cell>
          <cell r="BW35" t="str">
            <v/>
          </cell>
          <cell r="BY35">
            <v>3.6033659741581099</v>
          </cell>
          <cell r="BZ35">
            <v>2.9131649695677697</v>
          </cell>
          <cell r="CA35">
            <v>3.2736071739427826</v>
          </cell>
          <cell r="CB35">
            <v>13.08293645453641</v>
          </cell>
          <cell r="CC35">
            <v>0.57231571322207719</v>
          </cell>
        </row>
        <row r="36">
          <cell r="A36" t="str">
            <v>MSFT</v>
          </cell>
          <cell r="B36" t="str">
            <v>Microsoft</v>
          </cell>
          <cell r="C36">
            <v>3.4937369536875065</v>
          </cell>
          <cell r="D36">
            <v>4.4473492320138996</v>
          </cell>
          <cell r="E36">
            <v>3.2503755843545479</v>
          </cell>
          <cell r="F36">
            <v>3.5627934896818969</v>
          </cell>
          <cell r="G36">
            <v>4.7431621391327479</v>
          </cell>
          <cell r="H36">
            <v>4.0608737051263688</v>
          </cell>
          <cell r="I36">
            <v>4.9209592017261192</v>
          </cell>
          <cell r="J36">
            <v>5.7703431096426776</v>
          </cell>
          <cell r="K36">
            <v>5.7092022473463668</v>
          </cell>
          <cell r="L36">
            <v>4.7197308819610981</v>
          </cell>
          <cell r="M36">
            <v>5.2516590096988258</v>
          </cell>
          <cell r="N36">
            <v>5.3635020686298374</v>
          </cell>
          <cell r="O36">
            <v>5.4588168373151307</v>
          </cell>
          <cell r="P36">
            <v>4.8453430845343082</v>
          </cell>
          <cell r="Q36">
            <v>4.2368206798290249</v>
          </cell>
          <cell r="R36">
            <v>3.8172236992024309</v>
          </cell>
          <cell r="S36">
            <v>3.7610090925298629</v>
          </cell>
          <cell r="T36">
            <v>4.4433434394475322</v>
          </cell>
          <cell r="U36">
            <v>4.2995272889949296</v>
          </cell>
          <cell r="V36">
            <v>4.269393449251921</v>
          </cell>
          <cell r="W36">
            <v>4.6126664178175938</v>
          </cell>
          <cell r="X36">
            <v>5.580728866336063</v>
          </cell>
          <cell r="Y36">
            <v>5.4001117318435758</v>
          </cell>
          <cell r="Z36">
            <v>4.8495495495495495</v>
          </cell>
          <cell r="AA36">
            <v>5.2298697068403914</v>
          </cell>
          <cell r="AB36">
            <v>5.7029961260785358</v>
          </cell>
          <cell r="AC36">
            <v>5.8747953743951449</v>
          </cell>
          <cell r="AD36">
            <v>6.8578981523896774</v>
          </cell>
          <cell r="AE36">
            <v>7.3268303571428568</v>
          </cell>
          <cell r="AF36">
            <v>9.8860466721900035</v>
          </cell>
          <cell r="AG36">
            <v>9.6498552775455089</v>
          </cell>
          <cell r="AH36">
            <v>8.5339394999125737</v>
          </cell>
          <cell r="AI36">
            <v>11.531371676493492</v>
          </cell>
          <cell r="AJ36">
            <v>12.850524130247633</v>
          </cell>
          <cell r="AK36">
            <v>12.254919285509599</v>
          </cell>
          <cell r="AL36">
            <v>15.047751086707848</v>
          </cell>
          <cell r="AM36">
            <v>18.961419968580906</v>
          </cell>
          <cell r="AN36">
            <v>19.320957483882211</v>
          </cell>
          <cell r="AO36">
            <v>19.16675807695604</v>
          </cell>
          <cell r="AP36">
            <v>24.670752018842531</v>
          </cell>
          <cell r="AQ36">
            <v>21.84714349794071</v>
          </cell>
          <cell r="AR36">
            <v>15.766998734977863</v>
          </cell>
          <cell r="AS36">
            <v>11.53376598066729</v>
          </cell>
          <cell r="AT36">
            <v>7.595239691585653</v>
          </cell>
          <cell r="AU36">
            <v>9.4548196034526342</v>
          </cell>
          <cell r="AV36">
            <v>12.739608672659969</v>
          </cell>
          <cell r="AW36">
            <v>7.9848590962147741</v>
          </cell>
          <cell r="AX36">
            <v>10.385570894916357</v>
          </cell>
          <cell r="AY36">
            <v>9.1756398406374498</v>
          </cell>
          <cell r="AZ36">
            <v>7.9064622363065835</v>
          </cell>
          <cell r="BA36">
            <v>5.9210864772170506</v>
          </cell>
          <cell r="BB36">
            <v>6.8058451033033736</v>
          </cell>
          <cell r="BC36">
            <v>5.993080206695125</v>
          </cell>
          <cell r="BD36">
            <v>6.1658857065291173</v>
          </cell>
          <cell r="BE36">
            <v>6.5793065143219867</v>
          </cell>
          <cell r="BF36">
            <v>6.3034230909185434</v>
          </cell>
          <cell r="BG36">
            <v>5.4539839153112881</v>
          </cell>
          <cell r="BH36">
            <v>6.2739192721423551</v>
          </cell>
          <cell r="BI36">
            <v>5.8503296975706496</v>
          </cell>
          <cell r="BJ36">
            <v>6.1947726008849342</v>
          </cell>
          <cell r="BK36">
            <v>5.2425877717582496</v>
          </cell>
          <cell r="BL36">
            <v>5.1552639898830233</v>
          </cell>
          <cell r="BM36">
            <v>5.156107779149762</v>
          </cell>
          <cell r="BN36">
            <v>5.1423366697787527</v>
          </cell>
          <cell r="BO36">
            <v>4.9118413883563719</v>
          </cell>
          <cell r="BP36">
            <v>3.9177575212237392</v>
          </cell>
          <cell r="BQ36">
            <v>4.3782479241026024</v>
          </cell>
          <cell r="BR36">
            <v>4.7577125495089794</v>
          </cell>
          <cell r="BS36">
            <v>4.3014391994295611</v>
          </cell>
          <cell r="BT36">
            <v>4.3925056843836847</v>
          </cell>
          <cell r="BU36">
            <v>4.3748035832207126</v>
          </cell>
          <cell r="BV36">
            <v>5.253775202101429</v>
          </cell>
          <cell r="BW36" t="str">
            <v/>
          </cell>
          <cell r="BY36">
            <v>7.9730983522498233</v>
          </cell>
          <cell r="BZ36">
            <v>5.9222516890717847</v>
          </cell>
          <cell r="CA36">
            <v>7.665235679580225</v>
          </cell>
          <cell r="CB36">
            <v>24.670752018842531</v>
          </cell>
          <cell r="CC36">
            <v>3.2503755843545479</v>
          </cell>
        </row>
        <row r="37">
          <cell r="A37" t="str">
            <v>NOVL</v>
          </cell>
          <cell r="B37" t="str">
            <v>Novell</v>
          </cell>
          <cell r="C37">
            <v>2.4491266807026078</v>
          </cell>
          <cell r="D37">
            <v>3.075256218337739</v>
          </cell>
          <cell r="E37">
            <v>2.5604063326406057</v>
          </cell>
          <cell r="F37">
            <v>3.2387752136845607</v>
          </cell>
          <cell r="G37">
            <v>4.6313874366922008</v>
          </cell>
          <cell r="H37">
            <v>4.0744737753688156</v>
          </cell>
          <cell r="I37">
            <v>5.8573620024032929</v>
          </cell>
          <cell r="J37">
            <v>8.8869193231965156</v>
          </cell>
          <cell r="K37">
            <v>8.1194976079822077</v>
          </cell>
          <cell r="L37">
            <v>5.3843696884168422</v>
          </cell>
          <cell r="M37">
            <v>5.0665886138010912</v>
          </cell>
          <cell r="N37">
            <v>4.3841629387684282</v>
          </cell>
          <cell r="O37">
            <v>4.5507879153426343</v>
          </cell>
          <cell r="P37">
            <v>3.6563424517280305</v>
          </cell>
          <cell r="Q37">
            <v>2.5706637213060355</v>
          </cell>
          <cell r="R37">
            <v>2.866749239418473</v>
          </cell>
          <cell r="S37">
            <v>2.4140610432179153</v>
          </cell>
          <cell r="T37">
            <v>2.1390544749845728</v>
          </cell>
          <cell r="U37">
            <v>2.2449908858568017</v>
          </cell>
          <cell r="V37">
            <v>2.634646816385124</v>
          </cell>
          <cell r="W37">
            <v>3.0136312223061821</v>
          </cell>
          <cell r="X37">
            <v>3.7880960726029334</v>
          </cell>
          <cell r="Y37">
            <v>3.7541422095476107</v>
          </cell>
          <cell r="Z37">
            <v>2.8901924602258204</v>
          </cell>
          <cell r="AA37">
            <v>2.775506781416293</v>
          </cell>
          <cell r="AB37">
            <v>2.652669443858942</v>
          </cell>
          <cell r="AC37">
            <v>2.4858000437909245</v>
          </cell>
          <cell r="AD37">
            <v>2.2356456418416246</v>
          </cell>
          <cell r="AE37">
            <v>2.4779224197373924</v>
          </cell>
          <cell r="AF37">
            <v>1.5744767063202727</v>
          </cell>
          <cell r="AG37">
            <v>1.9667316192286231</v>
          </cell>
          <cell r="AH37">
            <v>1.4748422067691942</v>
          </cell>
          <cell r="AI37">
            <v>2.4325131277598628</v>
          </cell>
          <cell r="AJ37">
            <v>2.91754358429331</v>
          </cell>
          <cell r="AK37">
            <v>2.5982086146971644</v>
          </cell>
          <cell r="AL37">
            <v>4.0160322785701705</v>
          </cell>
          <cell r="AM37">
            <v>5.7144001704300216</v>
          </cell>
          <cell r="AN37">
            <v>6.1184878850521693</v>
          </cell>
          <cell r="AO37">
            <v>4.7992598652662162</v>
          </cell>
          <cell r="AP37">
            <v>10.456727340588174</v>
          </cell>
          <cell r="AQ37">
            <v>7.7314473002265363</v>
          </cell>
          <cell r="AR37">
            <v>2.2886745034265745</v>
          </cell>
          <cell r="AS37">
            <v>2.5437096681405835</v>
          </cell>
          <cell r="AT37">
            <v>0.96266372946449452</v>
          </cell>
          <cell r="AU37">
            <v>0.86083698359886018</v>
          </cell>
          <cell r="AV37">
            <v>1.0549668062901492</v>
          </cell>
          <cell r="AW37">
            <v>0.55555221228856433</v>
          </cell>
          <cell r="AX37">
            <v>0.84447231626783137</v>
          </cell>
          <cell r="AY37">
            <v>0.60465629958879696</v>
          </cell>
          <cell r="AZ37">
            <v>0.43451174453683433</v>
          </cell>
          <cell r="BA37">
            <v>0.14101975593377244</v>
          </cell>
          <cell r="BB37">
            <v>0.5352519363944831</v>
          </cell>
          <cell r="BC37">
            <v>0.12678791258164318</v>
          </cell>
          <cell r="BD37">
            <v>0.46746041745486094</v>
          </cell>
          <cell r="BE37">
            <v>1.0820437440739352</v>
          </cell>
          <cell r="BF37">
            <v>2.7874214249064599</v>
          </cell>
          <cell r="BG37">
            <v>3.1920568823000997</v>
          </cell>
          <cell r="BH37">
            <v>2.3898574195161624</v>
          </cell>
          <cell r="BI37">
            <v>1.7313332355756681</v>
          </cell>
          <cell r="BJ37">
            <v>1.8659915852500542</v>
          </cell>
          <cell r="BK37">
            <v>1.2166013839390388</v>
          </cell>
          <cell r="BL37">
            <v>1.3492637690047211</v>
          </cell>
          <cell r="BM37">
            <v>1.8406857029104704</v>
          </cell>
          <cell r="BN37">
            <v>2.4602765634496477</v>
          </cell>
          <cell r="BO37">
            <v>2.013782809782183</v>
          </cell>
          <cell r="BP37">
            <v>1.6998723169991021</v>
          </cell>
          <cell r="BQ37">
            <v>1.4392262174928978</v>
          </cell>
          <cell r="BR37">
            <v>1.3264682614309595</v>
          </cell>
          <cell r="BS37">
            <v>1.3384284237656767</v>
          </cell>
          <cell r="BT37">
            <v>1.567948554406752</v>
          </cell>
          <cell r="BU37">
            <v>1.5158500362034368</v>
          </cell>
          <cell r="BV37">
            <v>1.2050185884502869</v>
          </cell>
          <cell r="BW37" t="str">
            <v/>
          </cell>
          <cell r="BY37">
            <v>1.9493419709264626</v>
          </cell>
          <cell r="BZ37">
            <v>1.3743015197886286</v>
          </cell>
          <cell r="CA37">
            <v>2.9129683091930114</v>
          </cell>
          <cell r="CB37">
            <v>10.456727340588174</v>
          </cell>
          <cell r="CC37">
            <v>0.12678791258164318</v>
          </cell>
        </row>
        <row r="38">
          <cell r="A38" t="str">
            <v>OMTR</v>
          </cell>
          <cell r="B38" t="str">
            <v>Omniture</v>
          </cell>
          <cell r="C38" t="str">
            <v/>
          </cell>
          <cell r="D38" t="str">
            <v/>
          </cell>
          <cell r="E38" t="str">
            <v/>
          </cell>
          <cell r="F38" t="str">
            <v/>
          </cell>
          <cell r="G38" t="str">
            <v/>
          </cell>
          <cell r="H38" t="str">
            <v/>
          </cell>
          <cell r="I38" t="str">
            <v/>
          </cell>
          <cell r="J38" t="str">
            <v/>
          </cell>
          <cell r="K38" t="str">
            <v/>
          </cell>
          <cell r="L38" t="str">
            <v/>
          </cell>
          <cell r="M38" t="str">
            <v/>
          </cell>
          <cell r="N38" t="str">
            <v/>
          </cell>
          <cell r="O38" t="str">
            <v/>
          </cell>
          <cell r="P38" t="str">
            <v/>
          </cell>
          <cell r="Q38" t="str">
            <v/>
          </cell>
          <cell r="R38" t="str">
            <v/>
          </cell>
          <cell r="S38" t="str">
            <v/>
          </cell>
          <cell r="T38" t="str">
            <v/>
          </cell>
          <cell r="U38" t="str">
            <v/>
          </cell>
          <cell r="V38" t="str">
            <v/>
          </cell>
          <cell r="W38" t="str">
            <v/>
          </cell>
          <cell r="X38" t="str">
            <v/>
          </cell>
          <cell r="Y38" t="str">
            <v/>
          </cell>
          <cell r="Z38" t="str">
            <v/>
          </cell>
          <cell r="AA38" t="str">
            <v/>
          </cell>
          <cell r="AB38" t="str">
            <v/>
          </cell>
          <cell r="AC38" t="str">
            <v/>
          </cell>
          <cell r="AD38" t="str">
            <v/>
          </cell>
          <cell r="AE38" t="str">
            <v/>
          </cell>
          <cell r="AF38" t="str">
            <v/>
          </cell>
          <cell r="AG38" t="str">
            <v/>
          </cell>
          <cell r="AH38" t="str">
            <v/>
          </cell>
          <cell r="AI38" t="str">
            <v/>
          </cell>
          <cell r="AJ38" t="str">
            <v/>
          </cell>
          <cell r="AK38" t="str">
            <v/>
          </cell>
          <cell r="AL38" t="str">
            <v/>
          </cell>
          <cell r="AM38" t="str">
            <v/>
          </cell>
          <cell r="AN38" t="str">
            <v/>
          </cell>
          <cell r="AO38" t="str">
            <v/>
          </cell>
          <cell r="AP38" t="str">
            <v/>
          </cell>
          <cell r="AQ38" t="str">
            <v/>
          </cell>
          <cell r="AR38" t="str">
            <v/>
          </cell>
          <cell r="AS38" t="str">
            <v/>
          </cell>
          <cell r="AT38" t="str">
            <v/>
          </cell>
          <cell r="AU38" t="str">
            <v/>
          </cell>
          <cell r="AV38" t="str">
            <v/>
          </cell>
          <cell r="AW38" t="str">
            <v/>
          </cell>
          <cell r="AX38" t="str">
            <v/>
          </cell>
          <cell r="AY38" t="str">
            <v/>
          </cell>
          <cell r="AZ38" t="str">
            <v/>
          </cell>
          <cell r="BA38" t="str">
            <v/>
          </cell>
          <cell r="BB38" t="str">
            <v/>
          </cell>
          <cell r="BC38" t="str">
            <v/>
          </cell>
          <cell r="BD38" t="str">
            <v/>
          </cell>
          <cell r="BE38" t="str">
            <v/>
          </cell>
          <cell r="BF38" t="str">
            <v/>
          </cell>
          <cell r="BG38" t="str">
            <v/>
          </cell>
          <cell r="BH38" t="str">
            <v/>
          </cell>
          <cell r="BI38" t="str">
            <v/>
          </cell>
          <cell r="BJ38" t="str">
            <v/>
          </cell>
          <cell r="BK38" t="str">
            <v/>
          </cell>
          <cell r="BL38" t="str">
            <v/>
          </cell>
          <cell r="BM38" t="str">
            <v/>
          </cell>
          <cell r="BN38" t="str">
            <v/>
          </cell>
          <cell r="BO38" t="str">
            <v/>
          </cell>
          <cell r="BP38">
            <v>3.2308091699136505</v>
          </cell>
          <cell r="BQ38">
            <v>2.6050853162994607</v>
          </cell>
          <cell r="BR38">
            <v>4.3801157773622901</v>
          </cell>
          <cell r="BS38">
            <v>4.7954301165465019</v>
          </cell>
          <cell r="BT38">
            <v>5.0998767795846645</v>
          </cell>
          <cell r="BU38">
            <v>8.4570646887953522</v>
          </cell>
          <cell r="BV38">
            <v>8.7845458301525614</v>
          </cell>
          <cell r="BW38" t="str">
            <v/>
          </cell>
          <cell r="BY38">
            <v>5.3361325255220686</v>
          </cell>
          <cell r="BZ38">
            <v>5.3361325255220686</v>
          </cell>
          <cell r="CA38">
            <v>2.9179472431065556</v>
          </cell>
          <cell r="CB38">
            <v>3.2308091699136505</v>
          </cell>
          <cell r="CC38">
            <v>2.6050853162994607</v>
          </cell>
        </row>
        <row r="39">
          <cell r="A39" t="str">
            <v xml:space="preserve">ORCL </v>
          </cell>
          <cell r="B39" t="str">
            <v>Oracle</v>
          </cell>
          <cell r="C39" t="str">
            <v/>
          </cell>
          <cell r="D39">
            <v>3.0296923406481611</v>
          </cell>
          <cell r="E39">
            <v>0.94710889845440904</v>
          </cell>
          <cell r="F39">
            <v>1.144575587644864</v>
          </cell>
          <cell r="G39">
            <v>1.2672501025694609</v>
          </cell>
          <cell r="H39">
            <v>1.0650019452768382</v>
          </cell>
          <cell r="I39">
            <v>1.5165310346006047</v>
          </cell>
          <cell r="J39">
            <v>1.5626629676127932</v>
          </cell>
          <cell r="K39">
            <v>1.3578433128310337</v>
          </cell>
          <cell r="L39">
            <v>1.3770424146697846</v>
          </cell>
          <cell r="M39">
            <v>1.6961560928945001</v>
          </cell>
          <cell r="N39">
            <v>2.316791440186091</v>
          </cell>
          <cell r="O39">
            <v>2.8130546197474677</v>
          </cell>
          <cell r="P39">
            <v>3.3700765980786613</v>
          </cell>
          <cell r="Q39">
            <v>3.9593683306933745</v>
          </cell>
          <cell r="R39">
            <v>3.4238683501419684</v>
          </cell>
          <cell r="S39">
            <v>3.4177616440839276</v>
          </cell>
          <cell r="T39">
            <v>3.4930718580007523</v>
          </cell>
          <cell r="U39">
            <v>3.7415579025222372</v>
          </cell>
          <cell r="V39">
            <v>3.5647211100446192</v>
          </cell>
          <cell r="W39">
            <v>3.4856407342904738</v>
          </cell>
          <cell r="X39">
            <v>3.8462606893311237</v>
          </cell>
          <cell r="Y39">
            <v>3.5953382917351351</v>
          </cell>
          <cell r="Z39">
            <v>3.7092940891574808</v>
          </cell>
          <cell r="AA39">
            <v>3.8333513768900302</v>
          </cell>
          <cell r="AB39">
            <v>4.403284746010792</v>
          </cell>
          <cell r="AC39">
            <v>4.4973016300204396</v>
          </cell>
          <cell r="AD39">
            <v>4.2204283888228824</v>
          </cell>
          <cell r="AE39">
            <v>3.6628372486878957</v>
          </cell>
          <cell r="AF39">
            <v>4.4701986291456191</v>
          </cell>
          <cell r="AG39">
            <v>4.5911144479234656</v>
          </cell>
          <cell r="AH39">
            <v>2.6053149711317523</v>
          </cell>
          <cell r="AI39">
            <v>3.5588361250436478</v>
          </cell>
          <cell r="AJ39">
            <v>2.5257747258150101</v>
          </cell>
          <cell r="AK39">
            <v>2.9034127842612198</v>
          </cell>
          <cell r="AL39">
            <v>4.2655492567639062</v>
          </cell>
          <cell r="AM39">
            <v>3.7203580622359036</v>
          </cell>
          <cell r="AN39">
            <v>5.022232690445767</v>
          </cell>
          <cell r="AO39">
            <v>5.9918130084441135</v>
          </cell>
          <cell r="AP39">
            <v>14.542739239818822</v>
          </cell>
          <cell r="AQ39">
            <v>19.973631958438293</v>
          </cell>
          <cell r="AR39">
            <v>21.046031592851055</v>
          </cell>
          <cell r="AS39">
            <v>19.851369771523856</v>
          </cell>
          <cell r="AT39">
            <v>14.941501292817035</v>
          </cell>
          <cell r="AU39">
            <v>7.8083976949850058</v>
          </cell>
          <cell r="AV39">
            <v>10.40740928357283</v>
          </cell>
          <cell r="AW39">
            <v>6.8020464179737177</v>
          </cell>
          <cell r="AX39">
            <v>7.6089875040051265</v>
          </cell>
          <cell r="AY39">
            <v>6.8990474673462892</v>
          </cell>
          <cell r="AZ39">
            <v>4.8431208443271769</v>
          </cell>
          <cell r="BA39">
            <v>3.7808761424519388</v>
          </cell>
          <cell r="BB39">
            <v>5.3287877227314864</v>
          </cell>
          <cell r="BC39">
            <v>5.1599535916061336</v>
          </cell>
          <cell r="BD39">
            <v>5.5787051988972038</v>
          </cell>
          <cell r="BE39">
            <v>5.0185454898533841</v>
          </cell>
          <cell r="BF39">
            <v>5.814812920337217</v>
          </cell>
          <cell r="BG39">
            <v>4.8915619389587075</v>
          </cell>
          <cell r="BH39">
            <v>4.3956295379537949</v>
          </cell>
          <cell r="BI39">
            <v>3.5135281478298239</v>
          </cell>
          <cell r="BJ39">
            <v>4.1910525589736523</v>
          </cell>
          <cell r="BK39">
            <v>4.1907543364259778</v>
          </cell>
          <cell r="BL39">
            <v>4.2098410874976064</v>
          </cell>
          <cell r="BM39">
            <v>4.005433138196409</v>
          </cell>
          <cell r="BN39">
            <v>3.7694624860022401</v>
          </cell>
          <cell r="BO39">
            <v>4.1743612645434247</v>
          </cell>
          <cell r="BP39">
            <v>4.1176194709935547</v>
          </cell>
          <cell r="BQ39">
            <v>4.7315358614133309</v>
          </cell>
          <cell r="BR39">
            <v>4.3232876916948815</v>
          </cell>
          <cell r="BS39">
            <v>4.1072182006462148</v>
          </cell>
          <cell r="BT39">
            <v>4.7025361194709872</v>
          </cell>
          <cell r="BU39">
            <v>4.963241246942145</v>
          </cell>
          <cell r="BV39">
            <v>4.894958934632081</v>
          </cell>
          <cell r="BW39" t="str">
            <v/>
          </cell>
          <cell r="BY39">
            <v>4.6668146052943644</v>
          </cell>
          <cell r="BZ39">
            <v>4.8468040508347903</v>
          </cell>
          <cell r="CA39">
            <v>5.0237760971088363</v>
          </cell>
          <cell r="CB39">
            <v>21.046031592851055</v>
          </cell>
          <cell r="CC39">
            <v>0.94710889845440904</v>
          </cell>
        </row>
        <row r="40">
          <cell r="A40" t="str">
            <v>OTEX</v>
          </cell>
          <cell r="B40" t="str">
            <v>Open Text</v>
          </cell>
          <cell r="C40" t="str">
            <v/>
          </cell>
          <cell r="D40" t="str">
            <v/>
          </cell>
          <cell r="E40" t="str">
            <v/>
          </cell>
          <cell r="F40" t="str">
            <v/>
          </cell>
          <cell r="G40" t="str">
            <v/>
          </cell>
          <cell r="H40" t="str">
            <v/>
          </cell>
          <cell r="I40" t="str">
            <v/>
          </cell>
          <cell r="J40" t="str">
            <v/>
          </cell>
          <cell r="K40" t="str">
            <v/>
          </cell>
          <cell r="L40" t="str">
            <v/>
          </cell>
          <cell r="M40" t="str">
            <v/>
          </cell>
          <cell r="N40" t="str">
            <v/>
          </cell>
          <cell r="O40" t="str">
            <v/>
          </cell>
          <cell r="P40" t="str">
            <v/>
          </cell>
          <cell r="Q40" t="str">
            <v/>
          </cell>
          <cell r="R40" t="str">
            <v/>
          </cell>
          <cell r="S40" t="str">
            <v/>
          </cell>
          <cell r="T40" t="str">
            <v/>
          </cell>
          <cell r="U40" t="str">
            <v/>
          </cell>
          <cell r="V40" t="str">
            <v/>
          </cell>
          <cell r="W40" t="str">
            <v/>
          </cell>
          <cell r="X40" t="str">
            <v/>
          </cell>
          <cell r="Y40" t="str">
            <v/>
          </cell>
          <cell r="Z40" t="str">
            <v/>
          </cell>
          <cell r="AA40">
            <v>8.6082081348479296</v>
          </cell>
          <cell r="AB40">
            <v>5.2401289297068177</v>
          </cell>
          <cell r="AC40">
            <v>2.1683247148288975</v>
          </cell>
          <cell r="AD40">
            <v>2.6952091772254447</v>
          </cell>
          <cell r="AE40">
            <v>2.4363702791461415</v>
          </cell>
          <cell r="AF40">
            <v>2.8800529801324499</v>
          </cell>
          <cell r="AG40">
            <v>3.9553909510012937</v>
          </cell>
          <cell r="AH40">
            <v>3.2675444451186211</v>
          </cell>
          <cell r="AI40">
            <v>3.4175156299336913</v>
          </cell>
          <cell r="AJ40">
            <v>2.4990965775851821</v>
          </cell>
          <cell r="AK40">
            <v>2.3184383071726606</v>
          </cell>
          <cell r="AL40">
            <v>4.3450285263869075</v>
          </cell>
          <cell r="AM40">
            <v>5.6542663915426639</v>
          </cell>
          <cell r="AN40">
            <v>4.4105006861746867</v>
          </cell>
          <cell r="AO40">
            <v>2.9541220588610448</v>
          </cell>
          <cell r="AP40">
            <v>2.0242119085914978</v>
          </cell>
          <cell r="AQ40">
            <v>3.7512568901376944</v>
          </cell>
          <cell r="AR40">
            <v>2.1715983182012066</v>
          </cell>
          <cell r="AS40">
            <v>1.8513453265545561</v>
          </cell>
          <cell r="AT40">
            <v>2.1346750143314464</v>
          </cell>
          <cell r="AU40">
            <v>1.9792038197864417</v>
          </cell>
          <cell r="AV40">
            <v>2.4642979296763663</v>
          </cell>
          <cell r="AW40">
            <v>2.1728714417366373</v>
          </cell>
          <cell r="AX40">
            <v>3.1288062852810894</v>
          </cell>
          <cell r="AY40">
            <v>2.398888795302498</v>
          </cell>
          <cell r="AZ40">
            <v>1.5747542551695033</v>
          </cell>
          <cell r="BA40">
            <v>1.4821893571409186</v>
          </cell>
          <cell r="BB40">
            <v>1.6782785895572037</v>
          </cell>
          <cell r="BC40">
            <v>1.8108136019835179</v>
          </cell>
          <cell r="BD40">
            <v>1.5021748242618311</v>
          </cell>
          <cell r="BE40">
            <v>1.7316020441003521</v>
          </cell>
          <cell r="BF40">
            <v>1.8481059024039719</v>
          </cell>
          <cell r="BG40">
            <v>3.3023177622009601</v>
          </cell>
          <cell r="BH40">
            <v>3.5529327817794361</v>
          </cell>
          <cell r="BI40">
            <v>1.8081751852501531</v>
          </cell>
          <cell r="BJ40">
            <v>2.1457983303863464</v>
          </cell>
          <cell r="BK40">
            <v>1.9005656272661349</v>
          </cell>
          <cell r="BL40">
            <v>1.4691836645001246</v>
          </cell>
          <cell r="BM40">
            <v>1.4607093738862966</v>
          </cell>
          <cell r="BN40">
            <v>1.3021747769227991</v>
          </cell>
          <cell r="BO40">
            <v>1.3354133417538041</v>
          </cell>
          <cell r="BP40">
            <v>1.0626436203427463</v>
          </cell>
          <cell r="BQ40">
            <v>1.2193777255009917</v>
          </cell>
          <cell r="BR40">
            <v>1.9944550167333814</v>
          </cell>
          <cell r="BS40">
            <v>2.0247392060821832</v>
          </cell>
          <cell r="BT40">
            <v>1.3972809809272544</v>
          </cell>
          <cell r="BU40">
            <v>2.2444743126438431</v>
          </cell>
          <cell r="BV40">
            <v>2.1514396529438882</v>
          </cell>
          <cell r="BW40" t="str">
            <v/>
          </cell>
          <cell r="BY40">
            <v>2.2817919585974149</v>
          </cell>
          <cell r="BZ40">
            <v>1.9115448636945334</v>
          </cell>
          <cell r="CA40">
            <v>2.6305712624109523</v>
          </cell>
          <cell r="CB40">
            <v>8.6082081348479296</v>
          </cell>
          <cell r="CC40">
            <v>1.0626436203427463</v>
          </cell>
        </row>
        <row r="41">
          <cell r="A41" t="str">
            <v>PMTC</v>
          </cell>
          <cell r="B41" t="str">
            <v>Parametric Technology</v>
          </cell>
          <cell r="C41">
            <v>4.0300552094712296</v>
          </cell>
          <cell r="D41">
            <v>4.8403872823462937</v>
          </cell>
          <cell r="E41">
            <v>2.9088225427708823</v>
          </cell>
          <cell r="F41">
            <v>3.6436151937392633</v>
          </cell>
          <cell r="G41">
            <v>4.2871367939928176</v>
          </cell>
          <cell r="H41">
            <v>3.5332118338654648</v>
          </cell>
          <cell r="I41">
            <v>4.276172194745155</v>
          </cell>
          <cell r="J41">
            <v>6.960815400936279</v>
          </cell>
          <cell r="K41">
            <v>5.5316211970423499</v>
          </cell>
          <cell r="L41">
            <v>6.31337656099904</v>
          </cell>
          <cell r="M41">
            <v>7.0232267242225044</v>
          </cell>
          <cell r="N41">
            <v>7.2026323794624432</v>
          </cell>
          <cell r="O41">
            <v>7.0378152701755763</v>
          </cell>
          <cell r="P41">
            <v>7.2237373872547712</v>
          </cell>
          <cell r="Q41">
            <v>8.5342918904755685</v>
          </cell>
          <cell r="R41" t="str">
            <v/>
          </cell>
          <cell r="S41" t="str">
            <v/>
          </cell>
          <cell r="T41" t="str">
            <v/>
          </cell>
          <cell r="U41" t="str">
            <v/>
          </cell>
          <cell r="V41">
            <v>3.9597195475197289</v>
          </cell>
          <cell r="W41">
            <v>4.1464914373818393</v>
          </cell>
          <cell r="X41">
            <v>4.8374809585458785</v>
          </cell>
          <cell r="Y41">
            <v>5.8979674132926299</v>
          </cell>
          <cell r="Z41">
            <v>5.2271345791980002</v>
          </cell>
          <cell r="AA41">
            <v>5.2565347072567246</v>
          </cell>
          <cell r="AB41">
            <v>5.2193124369796964</v>
          </cell>
          <cell r="AC41">
            <v>5.5156717256218979</v>
          </cell>
          <cell r="AD41" t="str">
            <v/>
          </cell>
          <cell r="AE41" t="str">
            <v/>
          </cell>
          <cell r="AF41" t="str">
            <v/>
          </cell>
          <cell r="AG41" t="str">
            <v/>
          </cell>
          <cell r="AH41" t="str">
            <v/>
          </cell>
          <cell r="AI41">
            <v>8.5728064317602293</v>
          </cell>
          <cell r="AJ41">
            <v>6.8691911943031041</v>
          </cell>
          <cell r="AK41">
            <v>2.2322224257226759</v>
          </cell>
          <cell r="AL41">
            <v>3.8359996128122451</v>
          </cell>
          <cell r="AM41">
            <v>4.9716685212532852</v>
          </cell>
          <cell r="AN41">
            <v>3.5019130616289669</v>
          </cell>
          <cell r="AO41">
            <v>3.561133287520438</v>
          </cell>
          <cell r="AP41">
            <v>7.6052848215261228</v>
          </cell>
          <cell r="AQ41">
            <v>5.7567078484211782</v>
          </cell>
          <cell r="AR41">
            <v>2.7861741660501416</v>
          </cell>
          <cell r="AS41">
            <v>2.7730550616554441</v>
          </cell>
          <cell r="AT41">
            <v>3.6827326143415253</v>
          </cell>
          <cell r="AU41">
            <v>2.5165215091572448</v>
          </cell>
          <cell r="AV41">
            <v>4.3510439056113208</v>
          </cell>
          <cell r="AW41">
            <v>1.510756014162546</v>
          </cell>
          <cell r="AX41">
            <v>2.5244667747614842</v>
          </cell>
          <cell r="AY41">
            <v>1.9600630198219324</v>
          </cell>
          <cell r="AZ41">
            <v>1.0115669269529</v>
          </cell>
          <cell r="BA41">
            <v>0.3957512575527577</v>
          </cell>
          <cell r="BB41">
            <v>0.68224603864594557</v>
          </cell>
          <cell r="BC41">
            <v>0.56894683034444582</v>
          </cell>
          <cell r="BD41">
            <v>0.9034154021279136</v>
          </cell>
          <cell r="BE41">
            <v>0.96025144349717972</v>
          </cell>
          <cell r="BF41">
            <v>1.2789567064093428</v>
          </cell>
          <cell r="BG41">
            <v>1.4475421319559405</v>
          </cell>
          <cell r="BH41">
            <v>1.5568032700884356</v>
          </cell>
          <cell r="BI41">
            <v>1.5652702370826914</v>
          </cell>
          <cell r="BJ41">
            <v>1.6922533119547554</v>
          </cell>
          <cell r="BK41">
            <v>1.4767502714356011</v>
          </cell>
          <cell r="BL41">
            <v>1.656669666429669</v>
          </cell>
          <cell r="BM41">
            <v>2.0052718506336284</v>
          </cell>
          <cell r="BN41" t="str">
            <v/>
          </cell>
          <cell r="BO41" t="str">
            <v/>
          </cell>
          <cell r="BP41" t="str">
            <v/>
          </cell>
          <cell r="BQ41">
            <v>1.881206911018565</v>
          </cell>
          <cell r="BR41">
            <v>1.9831378253350898</v>
          </cell>
          <cell r="BS41">
            <v>1.9664674549117058</v>
          </cell>
          <cell r="BT41">
            <v>2.2403730633672501</v>
          </cell>
          <cell r="BU41">
            <v>1.7719345137701752</v>
          </cell>
          <cell r="BV41">
            <v>1.8506124705129885</v>
          </cell>
          <cell r="BW41" t="str">
            <v/>
          </cell>
          <cell r="BY41">
            <v>2.2811882642591299</v>
          </cell>
          <cell r="BZ41">
            <v>1.5169875388162146</v>
          </cell>
          <cell r="CA41">
            <v>3.8454886035261042</v>
          </cell>
          <cell r="CB41">
            <v>8.5728064317602293</v>
          </cell>
          <cell r="CC41">
            <v>0.3957512575527577</v>
          </cell>
        </row>
        <row r="42">
          <cell r="A42" t="str">
            <v>QSFT</v>
          </cell>
          <cell r="B42" t="str">
            <v>Quest</v>
          </cell>
          <cell r="C42" t="str">
            <v/>
          </cell>
          <cell r="D42" t="str">
            <v/>
          </cell>
          <cell r="E42" t="str">
            <v/>
          </cell>
          <cell r="F42" t="str">
            <v/>
          </cell>
          <cell r="G42" t="str">
            <v/>
          </cell>
          <cell r="H42" t="str">
            <v/>
          </cell>
          <cell r="I42" t="str">
            <v/>
          </cell>
          <cell r="J42" t="str">
            <v/>
          </cell>
          <cell r="K42" t="str">
            <v/>
          </cell>
          <cell r="L42" t="str">
            <v/>
          </cell>
          <cell r="M42" t="str">
            <v/>
          </cell>
          <cell r="N42" t="str">
            <v/>
          </cell>
          <cell r="O42" t="str">
            <v/>
          </cell>
          <cell r="P42" t="str">
            <v/>
          </cell>
          <cell r="Q42" t="str">
            <v/>
          </cell>
          <cell r="R42" t="str">
            <v/>
          </cell>
          <cell r="S42" t="str">
            <v/>
          </cell>
          <cell r="T42" t="str">
            <v/>
          </cell>
          <cell r="U42" t="str">
            <v/>
          </cell>
          <cell r="V42" t="str">
            <v/>
          </cell>
          <cell r="W42" t="str">
            <v/>
          </cell>
          <cell r="X42" t="str">
            <v/>
          </cell>
          <cell r="Y42" t="str">
            <v/>
          </cell>
          <cell r="Z42" t="str">
            <v/>
          </cell>
          <cell r="AA42" t="str">
            <v/>
          </cell>
          <cell r="AB42" t="str">
            <v/>
          </cell>
          <cell r="AC42" t="str">
            <v/>
          </cell>
          <cell r="AD42" t="str">
            <v/>
          </cell>
          <cell r="AE42" t="str">
            <v/>
          </cell>
          <cell r="AF42" t="str">
            <v/>
          </cell>
          <cell r="AG42" t="str">
            <v/>
          </cell>
          <cell r="AH42" t="str">
            <v/>
          </cell>
          <cell r="AI42" t="str">
            <v/>
          </cell>
          <cell r="AJ42" t="str">
            <v/>
          </cell>
          <cell r="AK42" t="str">
            <v/>
          </cell>
          <cell r="AL42" t="str">
            <v/>
          </cell>
          <cell r="AM42" t="str">
            <v/>
          </cell>
          <cell r="AN42" t="str">
            <v/>
          </cell>
          <cell r="AO42">
            <v>13.097583219334247</v>
          </cell>
          <cell r="AP42">
            <v>23.659955189718996</v>
          </cell>
          <cell r="AQ42">
            <v>23.302647541924824</v>
          </cell>
          <cell r="AR42">
            <v>20.020757692607642</v>
          </cell>
          <cell r="AS42">
            <v>22.18328011277006</v>
          </cell>
          <cell r="AT42">
            <v>9.7336029498261833</v>
          </cell>
          <cell r="AU42">
            <v>6.1888353655270167</v>
          </cell>
          <cell r="AV42">
            <v>13.5225225984179</v>
          </cell>
          <cell r="AW42">
            <v>3.9091232188587566</v>
          </cell>
          <cell r="AX42">
            <v>7.5101885109279998</v>
          </cell>
          <cell r="AY42">
            <v>4.9066581833152441</v>
          </cell>
          <cell r="AZ42">
            <v>4.5797780071341911</v>
          </cell>
          <cell r="BA42">
            <v>2.7048593877073759</v>
          </cell>
          <cell r="BB42">
            <v>2.7708871200967504</v>
          </cell>
          <cell r="BC42">
            <v>2.2492680979418029</v>
          </cell>
          <cell r="BD42">
            <v>2.8339440473929147</v>
          </cell>
          <cell r="BE42">
            <v>2.8104277711339805</v>
          </cell>
          <cell r="BF42">
            <v>3.1602026379912851</v>
          </cell>
          <cell r="BG42">
            <v>3.7130231741915352</v>
          </cell>
          <cell r="BH42">
            <v>2.7871811091018968</v>
          </cell>
          <cell r="BI42">
            <v>2.0858908403734993</v>
          </cell>
          <cell r="BJ42">
            <v>2.9630695534256124</v>
          </cell>
          <cell r="BK42">
            <v>2.3584595437446185</v>
          </cell>
          <cell r="BL42">
            <v>2.3237618434455056</v>
          </cell>
          <cell r="BM42">
            <v>2.6116013286257242</v>
          </cell>
          <cell r="BN42">
            <v>2.4793793336848813</v>
          </cell>
          <cell r="BO42">
            <v>2.7351844333097297</v>
          </cell>
          <cell r="BP42">
            <v>2.06074192779396</v>
          </cell>
          <cell r="BQ42">
            <v>2.0200077804412335</v>
          </cell>
          <cell r="BR42">
            <v>1.9976108171462605</v>
          </cell>
          <cell r="BS42">
            <v>2.6410469311875358</v>
          </cell>
          <cell r="BT42">
            <v>2.6585234008374052</v>
          </cell>
          <cell r="BU42">
            <v>2.7359248623234445</v>
          </cell>
          <cell r="BV42">
            <v>3.1824122917589914</v>
          </cell>
          <cell r="BW42" t="str">
            <v/>
          </cell>
          <cell r="BY42">
            <v>3.4032125693787543</v>
          </cell>
          <cell r="BZ42">
            <v>3.0303521597650822</v>
          </cell>
          <cell r="CA42">
            <v>6.8028559489919109</v>
          </cell>
          <cell r="CB42">
            <v>23.659955189718996</v>
          </cell>
          <cell r="CC42">
            <v>2.0200077804412335</v>
          </cell>
        </row>
        <row r="43">
          <cell r="A43" t="str">
            <v>RHAT</v>
          </cell>
          <cell r="B43" t="str">
            <v>Red Hat</v>
          </cell>
          <cell r="C43" t="str">
            <v/>
          </cell>
          <cell r="D43" t="str">
            <v/>
          </cell>
          <cell r="E43" t="str">
            <v/>
          </cell>
          <cell r="F43" t="str">
            <v/>
          </cell>
          <cell r="G43" t="str">
            <v/>
          </cell>
          <cell r="H43" t="str">
            <v/>
          </cell>
          <cell r="I43" t="str">
            <v/>
          </cell>
          <cell r="J43" t="str">
            <v/>
          </cell>
          <cell r="K43" t="str">
            <v/>
          </cell>
          <cell r="L43" t="str">
            <v/>
          </cell>
          <cell r="M43" t="str">
            <v/>
          </cell>
          <cell r="N43" t="str">
            <v/>
          </cell>
          <cell r="O43" t="str">
            <v/>
          </cell>
          <cell r="P43" t="str">
            <v/>
          </cell>
          <cell r="Q43" t="str">
            <v/>
          </cell>
          <cell r="R43" t="str">
            <v/>
          </cell>
          <cell r="S43" t="str">
            <v/>
          </cell>
          <cell r="T43" t="str">
            <v/>
          </cell>
          <cell r="U43" t="str">
            <v/>
          </cell>
          <cell r="V43" t="str">
            <v/>
          </cell>
          <cell r="W43" t="str">
            <v/>
          </cell>
          <cell r="X43" t="str">
            <v/>
          </cell>
          <cell r="Y43" t="str">
            <v/>
          </cell>
          <cell r="Z43" t="str">
            <v/>
          </cell>
          <cell r="AA43" t="str">
            <v/>
          </cell>
          <cell r="AB43" t="str">
            <v/>
          </cell>
          <cell r="AC43" t="str">
            <v/>
          </cell>
          <cell r="AD43" t="str">
            <v/>
          </cell>
          <cell r="AE43" t="str">
            <v/>
          </cell>
          <cell r="AF43" t="str">
            <v/>
          </cell>
          <cell r="AG43" t="str">
            <v/>
          </cell>
          <cell r="AH43" t="str">
            <v/>
          </cell>
          <cell r="AI43" t="str">
            <v/>
          </cell>
          <cell r="AJ43" t="str">
            <v/>
          </cell>
          <cell r="AK43" t="str">
            <v/>
          </cell>
          <cell r="AL43" t="str">
            <v/>
          </cell>
          <cell r="AM43" t="str">
            <v/>
          </cell>
          <cell r="AN43" t="str">
            <v/>
          </cell>
          <cell r="AO43">
            <v>93.083615532227114</v>
          </cell>
          <cell r="AP43">
            <v>218.3515785670613</v>
          </cell>
          <cell r="AQ43">
            <v>76.318053155901922</v>
          </cell>
          <cell r="AR43">
            <v>50.469230674041896</v>
          </cell>
          <cell r="AS43">
            <v>33.981387999946442</v>
          </cell>
          <cell r="AT43">
            <v>10.320251763063517</v>
          </cell>
          <cell r="AU43">
            <v>11.16685717906476</v>
          </cell>
          <cell r="AV43">
            <v>7.2688936175734051</v>
          </cell>
          <cell r="AW43">
            <v>6.033833051979137</v>
          </cell>
          <cell r="AX43">
            <v>13.685920361709506</v>
          </cell>
          <cell r="AY43">
            <v>9.6132547346193622</v>
          </cell>
          <cell r="AZ43">
            <v>9.3537240587318529</v>
          </cell>
          <cell r="BA43">
            <v>7.0056368939602676</v>
          </cell>
          <cell r="BB43">
            <v>8.2977278715593101</v>
          </cell>
          <cell r="BC43">
            <v>6.8504966449409554</v>
          </cell>
          <cell r="BD43">
            <v>8.7634299066086321</v>
          </cell>
          <cell r="BE43">
            <v>10.427267309911119</v>
          </cell>
          <cell r="BF43">
            <v>18.253930960724528</v>
          </cell>
          <cell r="BG43">
            <v>21.277030122260342</v>
          </cell>
          <cell r="BH43">
            <v>21.258388171633825</v>
          </cell>
          <cell r="BI43">
            <v>10.873384253819035</v>
          </cell>
          <cell r="BJ43">
            <v>10.519775307998428</v>
          </cell>
          <cell r="BK43">
            <v>7.9309668379262011</v>
          </cell>
          <cell r="BL43">
            <v>8.1940030243540107</v>
          </cell>
          <cell r="BM43">
            <v>11.333169402816027</v>
          </cell>
          <cell r="BN43">
            <v>12.925346665870046</v>
          </cell>
          <cell r="BO43">
            <v>12.202681317145252</v>
          </cell>
          <cell r="BP43">
            <v>9.0536263332529661</v>
          </cell>
          <cell r="BQ43">
            <v>8.1208790496900178</v>
          </cell>
          <cell r="BR43">
            <v>8.1132659150789834</v>
          </cell>
          <cell r="BS43">
            <v>7.6961351634219684</v>
          </cell>
          <cell r="BT43">
            <v>7.3539069997615778</v>
          </cell>
          <cell r="BU43">
            <v>6.2955202341666299</v>
          </cell>
          <cell r="BV43">
            <v>6.2308303051724527</v>
          </cell>
          <cell r="BW43" t="str">
            <v/>
          </cell>
          <cell r="BY43">
            <v>13.361027645605169</v>
          </cell>
          <cell r="BZ43">
            <v>10.294774265350478</v>
          </cell>
          <cell r="CA43">
            <v>25.273597957599694</v>
          </cell>
          <cell r="CB43">
            <v>218.3515785670613</v>
          </cell>
          <cell r="CC43">
            <v>6.033833051979137</v>
          </cell>
        </row>
        <row r="44">
          <cell r="A44" t="str">
            <v>RNOW</v>
          </cell>
          <cell r="B44" t="str">
            <v>Rightnow</v>
          </cell>
          <cell r="C44" t="str">
            <v/>
          </cell>
          <cell r="D44" t="str">
            <v/>
          </cell>
          <cell r="E44" t="str">
            <v/>
          </cell>
          <cell r="F44" t="str">
            <v/>
          </cell>
          <cell r="G44" t="str">
            <v/>
          </cell>
          <cell r="H44" t="str">
            <v/>
          </cell>
          <cell r="I44" t="str">
            <v/>
          </cell>
          <cell r="J44" t="str">
            <v/>
          </cell>
          <cell r="K44" t="str">
            <v/>
          </cell>
          <cell r="L44" t="str">
            <v/>
          </cell>
          <cell r="M44" t="str">
            <v/>
          </cell>
          <cell r="N44" t="str">
            <v/>
          </cell>
          <cell r="O44" t="str">
            <v/>
          </cell>
          <cell r="P44" t="str">
            <v/>
          </cell>
          <cell r="Q44" t="str">
            <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cell r="AI44" t="str">
            <v/>
          </cell>
          <cell r="AJ44" t="str">
            <v/>
          </cell>
          <cell r="AK44" t="str">
            <v/>
          </cell>
          <cell r="AL44" t="str">
            <v/>
          </cell>
          <cell r="AM44" t="str">
            <v/>
          </cell>
          <cell r="AN44" t="str">
            <v/>
          </cell>
          <cell r="AO44" t="str">
            <v/>
          </cell>
          <cell r="AP44" t="str">
            <v/>
          </cell>
          <cell r="AQ44" t="str">
            <v/>
          </cell>
          <cell r="AR44" t="str">
            <v/>
          </cell>
          <cell r="AS44" t="str">
            <v/>
          </cell>
          <cell r="AT44" t="str">
            <v/>
          </cell>
          <cell r="AU44" t="str">
            <v/>
          </cell>
          <cell r="AV44" t="str">
            <v/>
          </cell>
          <cell r="AW44" t="str">
            <v/>
          </cell>
          <cell r="AX44" t="str">
            <v/>
          </cell>
          <cell r="AY44" t="str">
            <v/>
          </cell>
          <cell r="AZ44" t="str">
            <v/>
          </cell>
          <cell r="BA44" t="str">
            <v/>
          </cell>
          <cell r="BB44" t="str">
            <v/>
          </cell>
          <cell r="BC44" t="str">
            <v/>
          </cell>
          <cell r="BD44" t="str">
            <v/>
          </cell>
          <cell r="BE44" t="str">
            <v/>
          </cell>
          <cell r="BF44" t="str">
            <v/>
          </cell>
          <cell r="BG44" t="str">
            <v/>
          </cell>
          <cell r="BH44" t="str">
            <v/>
          </cell>
          <cell r="BI44">
            <v>3.931519559612918</v>
          </cell>
          <cell r="BJ44">
            <v>4.820989580942765</v>
          </cell>
          <cell r="BK44">
            <v>3.3860387212774383</v>
          </cell>
          <cell r="BL44">
            <v>3.1610646035439771</v>
          </cell>
          <cell r="BM44">
            <v>3.8048436455400614</v>
          </cell>
          <cell r="BN44">
            <v>4.7497554081965427</v>
          </cell>
          <cell r="BO44">
            <v>3.9542899182659097</v>
          </cell>
          <cell r="BP44">
            <v>4.260249873892052</v>
          </cell>
          <cell r="BQ44">
            <v>3.9155463176430012</v>
          </cell>
          <cell r="BR44">
            <v>4.3953975727234109</v>
          </cell>
          <cell r="BS44">
            <v>3.9212406684809968</v>
          </cell>
          <cell r="BT44">
            <v>3.7977282369488568</v>
          </cell>
          <cell r="BU44">
            <v>3.6253534370139429</v>
          </cell>
          <cell r="BV44">
            <v>3.4325857011127505</v>
          </cell>
          <cell r="BW44" t="str">
            <v/>
          </cell>
          <cell r="BY44">
            <v>3.9397573746567582</v>
          </cell>
          <cell r="BZ44">
            <v>3.9397573746567582</v>
          </cell>
          <cell r="CA44">
            <v>3.998255292101629</v>
          </cell>
          <cell r="CB44">
            <v>4.820989580942765</v>
          </cell>
          <cell r="CC44">
            <v>3.1610646035439771</v>
          </cell>
        </row>
        <row r="45">
          <cell r="A45" t="str">
            <v>RNWK</v>
          </cell>
          <cell r="B45" t="str">
            <v>Real Networks</v>
          </cell>
          <cell r="C45" t="str">
            <v/>
          </cell>
          <cell r="D45" t="str">
            <v/>
          </cell>
          <cell r="E45" t="str">
            <v/>
          </cell>
          <cell r="F45" t="str">
            <v/>
          </cell>
          <cell r="G45" t="str">
            <v/>
          </cell>
          <cell r="H45" t="str">
            <v/>
          </cell>
          <cell r="I45" t="str">
            <v/>
          </cell>
          <cell r="J45" t="str">
            <v/>
          </cell>
          <cell r="K45" t="str">
            <v/>
          </cell>
          <cell r="L45" t="str">
            <v/>
          </cell>
          <cell r="M45" t="str">
            <v/>
          </cell>
          <cell r="N45" t="str">
            <v/>
          </cell>
          <cell r="O45" t="str">
            <v/>
          </cell>
          <cell r="P45" t="str">
            <v/>
          </cell>
          <cell r="Q45" t="str">
            <v/>
          </cell>
          <cell r="R45" t="str">
            <v/>
          </cell>
          <cell r="S45" t="str">
            <v/>
          </cell>
          <cell r="T45" t="str">
            <v/>
          </cell>
          <cell r="U45" t="str">
            <v/>
          </cell>
          <cell r="V45" t="str">
            <v/>
          </cell>
          <cell r="W45" t="str">
            <v/>
          </cell>
          <cell r="X45" t="str">
            <v/>
          </cell>
          <cell r="Y45" t="str">
            <v/>
          </cell>
          <cell r="Z45" t="str">
            <v/>
          </cell>
          <cell r="AA45" t="str">
            <v/>
          </cell>
          <cell r="AB45" t="str">
            <v/>
          </cell>
          <cell r="AC45" t="str">
            <v/>
          </cell>
          <cell r="AD45" t="str">
            <v/>
          </cell>
          <cell r="AE45" t="str">
            <v/>
          </cell>
          <cell r="AF45" t="str">
            <v/>
          </cell>
          <cell r="AG45" t="str">
            <v/>
          </cell>
          <cell r="AH45">
            <v>5.0800834626451934</v>
          </cell>
          <cell r="AI45">
            <v>10.756512457335702</v>
          </cell>
          <cell r="AJ45">
            <v>12.26406010089932</v>
          </cell>
          <cell r="AK45">
            <v>9.6463864646949222</v>
          </cell>
          <cell r="AL45">
            <v>8.5009143414455739</v>
          </cell>
          <cell r="AM45">
            <v>25.006589036143076</v>
          </cell>
          <cell r="AN45">
            <v>24.142117627705893</v>
          </cell>
          <cell r="AO45">
            <v>32.663294555525177</v>
          </cell>
          <cell r="AP45">
            <v>35.84378027473938</v>
          </cell>
          <cell r="AQ45">
            <v>35.415136604457423</v>
          </cell>
          <cell r="AR45">
            <v>33.666747170081351</v>
          </cell>
          <cell r="AS45">
            <v>29.240097770418004</v>
          </cell>
          <cell r="AT45">
            <v>5.391396204441385</v>
          </cell>
          <cell r="AU45">
            <v>4.221586713881325</v>
          </cell>
          <cell r="AV45">
            <v>8.5580741376653684</v>
          </cell>
          <cell r="AW45">
            <v>2.3882279858828186</v>
          </cell>
          <cell r="AX45">
            <v>3.3116258573782424</v>
          </cell>
          <cell r="AY45">
            <v>4.2713853818592842</v>
          </cell>
          <cell r="AZ45">
            <v>1.7309012921160192</v>
          </cell>
          <cell r="BA45">
            <v>1.2907223490222688</v>
          </cell>
          <cell r="BB45">
            <v>1.4413386896732336</v>
          </cell>
          <cell r="BC45">
            <v>1.628301397399734</v>
          </cell>
          <cell r="BD45">
            <v>3.4013714354760753</v>
          </cell>
          <cell r="BE45">
            <v>3.1522932453500605</v>
          </cell>
          <cell r="BF45">
            <v>2.4894072038362474</v>
          </cell>
          <cell r="BG45">
            <v>2.6478520754610271</v>
          </cell>
          <cell r="BH45">
            <v>2.9852449402560359</v>
          </cell>
          <cell r="BI45">
            <v>1.6836095746679529</v>
          </cell>
          <cell r="BJ45">
            <v>2.6638957850728637</v>
          </cell>
          <cell r="BK45">
            <v>2.144892849362408</v>
          </cell>
          <cell r="BL45">
            <v>1.7181114179724528</v>
          </cell>
          <cell r="BM45">
            <v>1.992259699084231</v>
          </cell>
          <cell r="BN45">
            <v>1.5359977331434165</v>
          </cell>
          <cell r="BO45">
            <v>1.5989281744501074</v>
          </cell>
          <cell r="BP45">
            <v>2.1531162545138827</v>
          </cell>
          <cell r="BQ45">
            <v>1.7984937871984965</v>
          </cell>
          <cell r="BR45">
            <v>2.1721290387580443</v>
          </cell>
          <cell r="BS45">
            <v>1.1380697551326429</v>
          </cell>
          <cell r="BT45">
            <v>1.2643855569832378</v>
          </cell>
          <cell r="BU45">
            <v>0.853227324438669</v>
          </cell>
          <cell r="BV45">
            <v>0.50557173572815206</v>
          </cell>
          <cell r="BW45" t="str">
            <v/>
          </cell>
          <cell r="BY45">
            <v>5.361855609817189</v>
          </cell>
          <cell r="BZ45">
            <v>2.0754369438545228</v>
          </cell>
          <cell r="CA45">
            <v>9.122909834757106</v>
          </cell>
          <cell r="CB45">
            <v>35.84378027473938</v>
          </cell>
          <cell r="CC45">
            <v>1.2907223490222688</v>
          </cell>
        </row>
        <row r="46">
          <cell r="A46" t="str">
            <v>RSAS</v>
          </cell>
          <cell r="B46" t="str">
            <v>RSA Security</v>
          </cell>
          <cell r="C46" t="str">
            <v/>
          </cell>
          <cell r="D46" t="str">
            <v/>
          </cell>
          <cell r="E46" t="str">
            <v/>
          </cell>
          <cell r="F46" t="str">
            <v/>
          </cell>
          <cell r="G46" t="str">
            <v/>
          </cell>
          <cell r="H46" t="str">
            <v/>
          </cell>
          <cell r="I46" t="str">
            <v/>
          </cell>
          <cell r="J46" t="str">
            <v/>
          </cell>
          <cell r="K46" t="str">
            <v/>
          </cell>
          <cell r="L46" t="str">
            <v/>
          </cell>
          <cell r="M46" t="str">
            <v/>
          </cell>
          <cell r="N46" t="str">
            <v/>
          </cell>
          <cell r="O46" t="str">
            <v/>
          </cell>
          <cell r="P46" t="str">
            <v/>
          </cell>
          <cell r="Q46" t="str">
            <v/>
          </cell>
          <cell r="R46" t="str">
            <v/>
          </cell>
          <cell r="S46" t="str">
            <v/>
          </cell>
          <cell r="T46" t="str">
            <v/>
          </cell>
          <cell r="U46" t="str">
            <v/>
          </cell>
          <cell r="V46">
            <v>1.7268802308166684</v>
          </cell>
          <cell r="W46">
            <v>3.1588342002480423</v>
          </cell>
          <cell r="X46">
            <v>3.6767637680710772</v>
          </cell>
          <cell r="Y46">
            <v>3.5126459415675106</v>
          </cell>
          <cell r="Z46">
            <v>7.6792118543970798</v>
          </cell>
          <cell r="AA46">
            <v>6.3840588558520057</v>
          </cell>
          <cell r="AB46">
            <v>9.3001797268152409</v>
          </cell>
          <cell r="AC46">
            <v>8.8993773053583478</v>
          </cell>
          <cell r="AD46">
            <v>6.9574152030150049</v>
          </cell>
          <cell r="AE46">
            <v>4.9774922966276725</v>
          </cell>
          <cell r="AF46">
            <v>7.3713730908547745</v>
          </cell>
          <cell r="AG46">
            <v>7.841422677547766</v>
          </cell>
          <cell r="AH46">
            <v>7.3238236427095611</v>
          </cell>
          <cell r="AI46">
            <v>8.4284601691143752</v>
          </cell>
          <cell r="AJ46">
            <v>3.1813270137143528</v>
          </cell>
          <cell r="AK46">
            <v>1.6782875491248632</v>
          </cell>
          <cell r="AL46">
            <v>3.5425354385578842</v>
          </cell>
          <cell r="AM46">
            <v>2.2138960960857763</v>
          </cell>
          <cell r="AN46">
            <v>2.3510890937206024</v>
          </cell>
          <cell r="AO46">
            <v>1.7411146962363762</v>
          </cell>
          <cell r="AP46">
            <v>5.8243590979010742</v>
          </cell>
          <cell r="AQ46">
            <v>3.0789260243322611</v>
          </cell>
          <cell r="AR46">
            <v>5.2053561839548799</v>
          </cell>
          <cell r="AS46">
            <v>1.9063295346947546</v>
          </cell>
          <cell r="AT46">
            <v>5.8175933786078096</v>
          </cell>
          <cell r="AU46">
            <v>4.2210397693644159</v>
          </cell>
          <cell r="AV46">
            <v>6.4141056662528673</v>
          </cell>
          <cell r="AW46">
            <v>2.9567321288966553</v>
          </cell>
          <cell r="AX46">
            <v>4.299737595008704</v>
          </cell>
          <cell r="AY46">
            <v>2.1748964653153551</v>
          </cell>
          <cell r="AZ46">
            <v>1.1367139868255447</v>
          </cell>
          <cell r="BA46">
            <v>0.704965840359146</v>
          </cell>
          <cell r="BB46">
            <v>1.2170822654752835</v>
          </cell>
          <cell r="BC46">
            <v>1.3757146025058211</v>
          </cell>
          <cell r="BD46">
            <v>2.0501966443142909</v>
          </cell>
          <cell r="BE46">
            <v>2.5513606133946185</v>
          </cell>
          <cell r="BF46">
            <v>2.4030854582172112</v>
          </cell>
          <cell r="BG46">
            <v>3.2856876110773667</v>
          </cell>
          <cell r="BH46">
            <v>3.6129993463800991</v>
          </cell>
          <cell r="BI46">
            <v>3.3828679070901821</v>
          </cell>
          <cell r="BJ46">
            <v>3.6951937184592811</v>
          </cell>
          <cell r="BK46">
            <v>2.6281623830759866</v>
          </cell>
          <cell r="BL46">
            <v>1.5494840932427543</v>
          </cell>
          <cell r="BM46">
            <v>1.673741625030372</v>
          </cell>
          <cell r="BN46">
            <v>1.6373739008469546</v>
          </cell>
          <cell r="BO46">
            <v>3.8716886803444512</v>
          </cell>
          <cell r="BP46">
            <v>9.6806516189850758</v>
          </cell>
          <cell r="BQ46">
            <v>20.05701666119414</v>
          </cell>
          <cell r="BR46" t="str">
            <v/>
          </cell>
          <cell r="BS46" t="str">
            <v/>
          </cell>
          <cell r="BT46" t="str">
            <v/>
          </cell>
          <cell r="BU46" t="str">
            <v/>
          </cell>
          <cell r="BV46" t="str">
            <v/>
          </cell>
        </row>
        <row r="47">
          <cell r="A47">
            <v>484628</v>
          </cell>
          <cell r="B47" t="str">
            <v>SAP (Euro)</v>
          </cell>
          <cell r="C47">
            <v>3.2738106443280977</v>
          </cell>
          <cell r="D47">
            <v>3.6514446165605099</v>
          </cell>
          <cell r="E47">
            <v>2.5273603795021962</v>
          </cell>
          <cell r="F47">
            <v>2.0944339214092142</v>
          </cell>
          <cell r="G47">
            <v>2.3427073389283404</v>
          </cell>
          <cell r="H47">
            <v>1.9422224340320591</v>
          </cell>
          <cell r="I47">
            <v>2.0381154855457222</v>
          </cell>
          <cell r="J47">
            <v>1.812484988687783</v>
          </cell>
          <cell r="K47">
            <v>2.1706994126900887</v>
          </cell>
          <cell r="L47">
            <v>1.938062140762463</v>
          </cell>
          <cell r="M47">
            <v>1.8170178947368421</v>
          </cell>
          <cell r="N47">
            <v>1.5148083717728054</v>
          </cell>
          <cell r="O47">
            <v>0.94257769139465897</v>
          </cell>
          <cell r="P47">
            <v>0.88188425554106908</v>
          </cell>
          <cell r="Q47">
            <v>0.78651770232558138</v>
          </cell>
          <cell r="R47">
            <v>0.93704675760755507</v>
          </cell>
          <cell r="S47">
            <v>1.3873034599156118</v>
          </cell>
          <cell r="T47">
            <v>1.565317983050847</v>
          </cell>
          <cell r="U47">
            <v>1.9165297873985312</v>
          </cell>
          <cell r="V47">
            <v>2.1704713765685857</v>
          </cell>
          <cell r="W47">
            <v>2.2758685370308345</v>
          </cell>
          <cell r="X47">
            <v>3.3330380647550779</v>
          </cell>
          <cell r="Y47">
            <v>3.9873555212481335</v>
          </cell>
          <cell r="Z47">
            <v>3.4907687277846473</v>
          </cell>
          <cell r="AA47">
            <v>3.1879752349259025</v>
          </cell>
          <cell r="AB47">
            <v>3.156042707142201</v>
          </cell>
          <cell r="AC47">
            <v>3.2085852261999377</v>
          </cell>
          <cell r="AD47">
            <v>2.0266452740873886</v>
          </cell>
          <cell r="AE47">
            <v>2.4932069142735598</v>
          </cell>
          <cell r="AF47">
            <v>2.7562119654466022</v>
          </cell>
          <cell r="AG47">
            <v>3.31951439262301</v>
          </cell>
          <cell r="AH47">
            <v>3.8308716729958303</v>
          </cell>
          <cell r="AI47">
            <v>4.9903003301747235</v>
          </cell>
          <cell r="AJ47">
            <v>7.2250515342010333</v>
          </cell>
          <cell r="AK47">
            <v>4.558465864767963</v>
          </cell>
          <cell r="AL47">
            <v>4.2943715401174174</v>
          </cell>
          <cell r="AM47">
            <v>3.0062880793559517</v>
          </cell>
          <cell r="AN47">
            <v>3.5740239486709444</v>
          </cell>
          <cell r="AO47">
            <v>3.749400000000001</v>
          </cell>
          <cell r="AP47">
            <v>4.6475541899441337</v>
          </cell>
          <cell r="AQ47">
            <v>5.3402810323947918</v>
          </cell>
          <cell r="AR47">
            <v>3.9567773308432699</v>
          </cell>
          <cell r="AS47">
            <v>5.4502610933370423</v>
          </cell>
          <cell r="AT47">
            <v>2.9083402806157195</v>
          </cell>
          <cell r="AU47">
            <v>3.014355317725752</v>
          </cell>
          <cell r="AV47">
            <v>3.9144035135135131</v>
          </cell>
          <cell r="AW47">
            <v>2.7101913323493889</v>
          </cell>
          <cell r="AX47">
            <v>6.1460202158370443</v>
          </cell>
          <cell r="AY47">
            <v>7.4440122982817876</v>
          </cell>
          <cell r="AZ47">
            <v>4.3094462053258589</v>
          </cell>
          <cell r="BA47">
            <v>1.9887750018348629</v>
          </cell>
          <cell r="BB47">
            <v>3.1767525454804271</v>
          </cell>
          <cell r="BC47">
            <v>2.8928033380541001</v>
          </cell>
          <cell r="BD47">
            <v>4.2729523625763468</v>
          </cell>
          <cell r="BE47">
            <v>4.2933059508733624</v>
          </cell>
          <cell r="BF47">
            <v>5.1992231534468996</v>
          </cell>
          <cell r="BG47">
            <v>4.9002399538181347</v>
          </cell>
          <cell r="BH47">
            <v>5.0534841719262804</v>
          </cell>
          <cell r="BI47">
            <v>4.4809598468137253</v>
          </cell>
          <cell r="BJ47">
            <v>4.3997182779278754</v>
          </cell>
          <cell r="BK47">
            <v>3.9946017626062331</v>
          </cell>
          <cell r="BL47">
            <v>4.5948443364060427</v>
          </cell>
          <cell r="BM47">
            <v>4.4820685655381958</v>
          </cell>
          <cell r="BN47">
            <v>4.6609886711281066</v>
          </cell>
          <cell r="BO47">
            <v>2.1614529901071049</v>
          </cell>
          <cell r="BP47">
            <v>1.1962147401507497</v>
          </cell>
          <cell r="BQ47">
            <v>0.79210996954268709</v>
          </cell>
          <cell r="BR47">
            <v>0.61809291354483509</v>
          </cell>
          <cell r="BS47">
            <v>0.48813338694766656</v>
          </cell>
          <cell r="BT47">
            <v>0.54610190859411301</v>
          </cell>
          <cell r="BU47">
            <v>0.56242013744692709</v>
          </cell>
          <cell r="BV47">
            <v>0.63719828296622927</v>
          </cell>
          <cell r="BW47" t="str">
            <v/>
          </cell>
          <cell r="BY47">
            <v>3.5575761702064543</v>
          </cell>
          <cell r="BZ47">
            <v>3.3077735507509609</v>
          </cell>
          <cell r="CA47">
            <v>3.2620438899546138</v>
          </cell>
          <cell r="CB47">
            <v>7.4440122982817876</v>
          </cell>
          <cell r="CC47">
            <v>0.78651770232558138</v>
          </cell>
        </row>
        <row r="48">
          <cell r="A48" t="str">
            <v>SCUR</v>
          </cell>
          <cell r="B48" t="str">
            <v>Secure Computing</v>
          </cell>
          <cell r="C48" t="str">
            <v/>
          </cell>
          <cell r="D48" t="str">
            <v/>
          </cell>
          <cell r="E48" t="str">
            <v/>
          </cell>
          <cell r="F48" t="str">
            <v/>
          </cell>
          <cell r="G48" t="str">
            <v/>
          </cell>
          <cell r="H48" t="str">
            <v/>
          </cell>
          <cell r="I48" t="str">
            <v/>
          </cell>
          <cell r="J48" t="str">
            <v/>
          </cell>
          <cell r="K48" t="str">
            <v/>
          </cell>
          <cell r="L48" t="str">
            <v/>
          </cell>
          <cell r="M48" t="str">
            <v/>
          </cell>
          <cell r="N48" t="str">
            <v/>
          </cell>
          <cell r="O48" t="str">
            <v/>
          </cell>
          <cell r="P48" t="str">
            <v/>
          </cell>
          <cell r="Q48" t="str">
            <v/>
          </cell>
          <cell r="R48" t="str">
            <v/>
          </cell>
          <cell r="S48" t="str">
            <v/>
          </cell>
          <cell r="T48" t="str">
            <v/>
          </cell>
          <cell r="U48" t="str">
            <v/>
          </cell>
          <cell r="V48" t="str">
            <v/>
          </cell>
          <cell r="W48" t="str">
            <v/>
          </cell>
          <cell r="X48" t="str">
            <v/>
          </cell>
          <cell r="Y48" t="str">
            <v/>
          </cell>
          <cell r="Z48">
            <v>8.2032934280462975</v>
          </cell>
          <cell r="AA48">
            <v>2.8281383540294605</v>
          </cell>
          <cell r="AB48">
            <v>3.0685685565900007</v>
          </cell>
          <cell r="AC48">
            <v>3.3363600583427875</v>
          </cell>
          <cell r="AD48">
            <v>2.5487832084468667</v>
          </cell>
          <cell r="AE48">
            <v>1.3638181189206791</v>
          </cell>
          <cell r="AF48">
            <v>1.5103854164676209</v>
          </cell>
          <cell r="AG48">
            <v>2.3191628434272755</v>
          </cell>
          <cell r="AH48">
            <v>2.9510823215390127</v>
          </cell>
          <cell r="AI48">
            <v>3.6865230152732127</v>
          </cell>
          <cell r="AJ48">
            <v>2.918694262860007</v>
          </cell>
          <cell r="AK48">
            <v>3.7314376694123528</v>
          </cell>
          <cell r="AL48">
            <v>10.863054623243462</v>
          </cell>
          <cell r="AM48">
            <v>6.0900700890320127</v>
          </cell>
          <cell r="AN48">
            <v>1.1052904941429917</v>
          </cell>
          <cell r="AO48">
            <v>1.7891195934767192</v>
          </cell>
          <cell r="AP48">
            <v>7.1660633946830261</v>
          </cell>
          <cell r="AQ48">
            <v>9.5904856362745328</v>
          </cell>
          <cell r="AR48">
            <v>9.5538588659484063</v>
          </cell>
          <cell r="AS48">
            <v>13.012131869908842</v>
          </cell>
          <cell r="AT48">
            <v>4.5188118245754474</v>
          </cell>
          <cell r="AU48">
            <v>4.4849686351250035</v>
          </cell>
          <cell r="AV48">
            <v>7.1699616858237549</v>
          </cell>
          <cell r="AW48">
            <v>4.0785986835829435</v>
          </cell>
          <cell r="AX48">
            <v>8.6795555690569142</v>
          </cell>
          <cell r="AY48">
            <v>8.067319613191172</v>
          </cell>
          <cell r="AZ48">
            <v>2.9238286864041392</v>
          </cell>
          <cell r="BA48">
            <v>1.0503453009651615</v>
          </cell>
          <cell r="BB48">
            <v>2.2159264167530477</v>
          </cell>
          <cell r="BC48">
            <v>1.0885655384615387</v>
          </cell>
          <cell r="BD48">
            <v>3.0151449765564857</v>
          </cell>
          <cell r="BE48">
            <v>3.8921536665418417</v>
          </cell>
          <cell r="BF48">
            <v>6.3435188159952025</v>
          </cell>
          <cell r="BG48">
            <v>5.5108061100254746</v>
          </cell>
          <cell r="BH48">
            <v>3.6552488794527016</v>
          </cell>
          <cell r="BI48">
            <v>2.1393748504140535</v>
          </cell>
          <cell r="BJ48">
            <v>2.7932942523471489</v>
          </cell>
          <cell r="BK48">
            <v>1.9979296902854697</v>
          </cell>
          <cell r="BL48">
            <v>2.3917801016954039</v>
          </cell>
          <cell r="BM48">
            <v>2.2151765425343592</v>
          </cell>
          <cell r="BN48">
            <v>2.1092514304147776</v>
          </cell>
          <cell r="BO48">
            <v>2.8019792176820051</v>
          </cell>
          <cell r="BP48">
            <v>1.7582469988488738</v>
          </cell>
          <cell r="BQ48">
            <v>0.17531745462371764</v>
          </cell>
          <cell r="BR48">
            <v>0.1739423475736209</v>
          </cell>
          <cell r="BS48">
            <v>0.13707981462964089</v>
          </cell>
          <cell r="BT48">
            <v>0.14717639363325821</v>
          </cell>
          <cell r="BU48">
            <v>0.1534802057270363</v>
          </cell>
          <cell r="BV48">
            <v>0.12721358075330491</v>
          </cell>
          <cell r="BW48" t="str">
            <v/>
          </cell>
          <cell r="BY48">
            <v>3.0250437844118201</v>
          </cell>
          <cell r="BZ48">
            <v>2.6785482745442031</v>
          </cell>
          <cell r="CA48">
            <v>4.152577880941414</v>
          </cell>
          <cell r="CB48">
            <v>13.012131869908842</v>
          </cell>
          <cell r="CC48">
            <v>0.17531745462371764</v>
          </cell>
        </row>
        <row r="49">
          <cell r="A49" t="str">
            <v>SFNT</v>
          </cell>
          <cell r="B49" t="str">
            <v>Safenet</v>
          </cell>
          <cell r="C49" t="str">
            <v/>
          </cell>
          <cell r="D49" t="str">
            <v/>
          </cell>
          <cell r="E49" t="str">
            <v/>
          </cell>
          <cell r="F49" t="str">
            <v/>
          </cell>
          <cell r="G49">
            <v>0.3585619547657512</v>
          </cell>
          <cell r="H49">
            <v>0.13617328101644244</v>
          </cell>
          <cell r="I49">
            <v>0.77427358798563484</v>
          </cell>
          <cell r="J49">
            <v>0.94638199356913189</v>
          </cell>
          <cell r="K49">
            <v>1.2066631463947559</v>
          </cell>
          <cell r="L49">
            <v>1.2020814479638009</v>
          </cell>
          <cell r="M49">
            <v>3.4308150943396223</v>
          </cell>
          <cell r="N49">
            <v>3.0302147472443934</v>
          </cell>
          <cell r="O49">
            <v>6.1117824773413902</v>
          </cell>
          <cell r="P49">
            <v>4.8074982142857143</v>
          </cell>
          <cell r="Q49">
            <v>3.9397356989905163</v>
          </cell>
          <cell r="R49">
            <v>4.2199182242990645</v>
          </cell>
          <cell r="S49">
            <v>2.4768720069656074</v>
          </cell>
          <cell r="T49">
            <v>2.1830999424515634</v>
          </cell>
          <cell r="U49">
            <v>3.1052040816326527</v>
          </cell>
          <cell r="V49">
            <v>2.7354117069579087</v>
          </cell>
          <cell r="W49">
            <v>2.7885542168674697</v>
          </cell>
          <cell r="X49">
            <v>3.7175759320570032</v>
          </cell>
          <cell r="Y49">
            <v>4.8646543330087635</v>
          </cell>
          <cell r="Z49">
            <v>7.4440692882587145</v>
          </cell>
          <cell r="AA49">
            <v>5.8285956724649983</v>
          </cell>
          <cell r="AB49">
            <v>8.9104856339787641</v>
          </cell>
          <cell r="AC49">
            <v>6.3102032032738311</v>
          </cell>
          <cell r="AD49">
            <v>2.1820453551571184</v>
          </cell>
          <cell r="AE49">
            <v>1.6473679761032523</v>
          </cell>
          <cell r="AF49">
            <v>3.0291130302536522</v>
          </cell>
          <cell r="AG49">
            <v>2.4090651558073657</v>
          </cell>
          <cell r="AH49">
            <v>1.0070006884089149</v>
          </cell>
          <cell r="AI49">
            <v>1.4720865317515701</v>
          </cell>
          <cell r="AJ49">
            <v>1.4578281205515111</v>
          </cell>
          <cell r="AK49">
            <v>0.86178871214580544</v>
          </cell>
          <cell r="AL49">
            <v>2.2943445870977968</v>
          </cell>
          <cell r="AM49">
            <v>4.1187164179104476</v>
          </cell>
          <cell r="AN49">
            <v>7.7580222340890339</v>
          </cell>
          <cell r="AO49">
            <v>4.430474885471205</v>
          </cell>
          <cell r="AP49">
            <v>3.9696281135086378</v>
          </cell>
          <cell r="AQ49">
            <v>7.646726980578455</v>
          </cell>
          <cell r="AR49">
            <v>5.7109595540268066</v>
          </cell>
          <cell r="AS49">
            <v>8.52727058934199</v>
          </cell>
          <cell r="AT49">
            <v>17.891264730895401</v>
          </cell>
          <cell r="AU49">
            <v>3.4065887134778516</v>
          </cell>
          <cell r="AV49">
            <v>1.8707978748413181</v>
          </cell>
          <cell r="AW49">
            <v>0.46389915078316668</v>
          </cell>
          <cell r="AX49">
            <v>3.2190640608034746</v>
          </cell>
          <cell r="AY49">
            <v>2.426944808798305</v>
          </cell>
          <cell r="AZ49">
            <v>1.668284113530486</v>
          </cell>
          <cell r="BA49">
            <v>1.7172217858078029</v>
          </cell>
          <cell r="BB49">
            <v>2.537252621083482</v>
          </cell>
          <cell r="BC49">
            <v>2.2569193836679844</v>
          </cell>
          <cell r="BD49">
            <v>2.2005992260724487</v>
          </cell>
          <cell r="BE49">
            <v>2.2617486234078163</v>
          </cell>
          <cell r="BF49">
            <v>1.4422152777777777</v>
          </cell>
          <cell r="BG49">
            <v>3.0118847346773654</v>
          </cell>
          <cell r="BH49">
            <v>1.9498421328522144</v>
          </cell>
          <cell r="BI49">
            <v>1.8333573729506227</v>
          </cell>
          <cell r="BJ49">
            <v>2.7684882973910989</v>
          </cell>
          <cell r="BK49">
            <v>2.0459715018139297</v>
          </cell>
          <cell r="BL49">
            <v>2.5191868722363759</v>
          </cell>
          <cell r="BM49">
            <v>2.6143349894431709</v>
          </cell>
          <cell r="BN49">
            <v>2.3560893039748434</v>
          </cell>
          <cell r="BO49">
            <v>1.7756666433195585</v>
          </cell>
          <cell r="BP49">
            <v>1.5040340753670007</v>
          </cell>
          <cell r="BQ49">
            <v>2.3370217920829481</v>
          </cell>
          <cell r="BR49">
            <v>3.2182295398001854</v>
          </cell>
          <cell r="BS49" t="str">
            <v/>
          </cell>
          <cell r="BT49" t="str">
            <v/>
          </cell>
          <cell r="BU49" t="str">
            <v/>
          </cell>
          <cell r="BV49" t="str">
            <v/>
          </cell>
          <cell r="BW49" t="str">
            <v/>
          </cell>
          <cell r="BY49">
            <v>2.4317764757468772</v>
          </cell>
          <cell r="BZ49">
            <v>2.18764801398373</v>
          </cell>
          <cell r="CA49">
            <v>3.2877768715138651</v>
          </cell>
          <cell r="CB49">
            <v>17.891264730895401</v>
          </cell>
          <cell r="CC49">
            <v>0.13617328101644244</v>
          </cell>
        </row>
        <row r="50">
          <cell r="A50" t="str">
            <v>SY</v>
          </cell>
          <cell r="B50" t="str">
            <v>Sybase</v>
          </cell>
          <cell r="C50" t="str">
            <v/>
          </cell>
          <cell r="D50" t="str">
            <v/>
          </cell>
          <cell r="E50" t="str">
            <v/>
          </cell>
          <cell r="F50" t="str">
            <v/>
          </cell>
          <cell r="G50" t="str">
            <v/>
          </cell>
          <cell r="H50" t="str">
            <v/>
          </cell>
          <cell r="I50" t="str">
            <v/>
          </cell>
          <cell r="J50" t="str">
            <v/>
          </cell>
          <cell r="K50" t="str">
            <v/>
          </cell>
          <cell r="L50" t="str">
            <v/>
          </cell>
          <cell r="M50" t="str">
            <v/>
          </cell>
          <cell r="N50">
            <v>2.4338126731318166</v>
          </cell>
          <cell r="O50" t="str">
            <v/>
          </cell>
          <cell r="P50" t="str">
            <v/>
          </cell>
          <cell r="Q50" t="str">
            <v/>
          </cell>
          <cell r="R50">
            <v>2.2674362394641099</v>
          </cell>
          <cell r="S50" t="str">
            <v/>
          </cell>
          <cell r="T50" t="str">
            <v/>
          </cell>
          <cell r="U50" t="str">
            <v/>
          </cell>
          <cell r="V50">
            <v>2.6029024050111542</v>
          </cell>
          <cell r="W50" t="str">
            <v/>
          </cell>
          <cell r="X50" t="str">
            <v/>
          </cell>
          <cell r="Y50" t="str">
            <v/>
          </cell>
          <cell r="Z50">
            <v>2.3642398509211153</v>
          </cell>
          <cell r="AA50">
            <v>1.5285406596659072</v>
          </cell>
          <cell r="AB50">
            <v>1.6466506364453501</v>
          </cell>
          <cell r="AC50">
            <v>1.0329693848933985</v>
          </cell>
          <cell r="AD50">
            <v>1.2212034688258142</v>
          </cell>
          <cell r="AE50">
            <v>1.0291603352330481</v>
          </cell>
          <cell r="AF50">
            <v>1.1046085894417568</v>
          </cell>
          <cell r="AG50">
            <v>1.4058887687374153</v>
          </cell>
          <cell r="AH50">
            <v>0.9556196244476749</v>
          </cell>
          <cell r="AI50">
            <v>0.70780060304746117</v>
          </cell>
          <cell r="AJ50">
            <v>0.43038095204920362</v>
          </cell>
          <cell r="AK50">
            <v>0.3148948831888066</v>
          </cell>
          <cell r="AL50">
            <v>0.40444292494662315</v>
          </cell>
          <cell r="AM50">
            <v>0.44782077264944969</v>
          </cell>
          <cell r="AN50">
            <v>0.7107848157216976</v>
          </cell>
          <cell r="AO50">
            <v>0.73705792328265374</v>
          </cell>
          <cell r="AP50">
            <v>1.1103662117829423</v>
          </cell>
          <cell r="AQ50">
            <v>1.5538346893778652</v>
          </cell>
          <cell r="AR50">
            <v>1.8408217250994994</v>
          </cell>
          <cell r="AS50">
            <v>1.8589212655865528</v>
          </cell>
          <cell r="AT50">
            <v>1.5332198900124256</v>
          </cell>
          <cell r="AU50">
            <v>1.1468471480481091</v>
          </cell>
          <cell r="AV50">
            <v>1.5234180977505394</v>
          </cell>
          <cell r="AW50">
            <v>0.73190168783469323</v>
          </cell>
          <cell r="AX50">
            <v>1.5249192334619894</v>
          </cell>
          <cell r="AY50">
            <v>1.8051968334724351</v>
          </cell>
          <cell r="AZ50">
            <v>0.90732029880326237</v>
          </cell>
          <cell r="BA50">
            <v>1.0808243847385861</v>
          </cell>
          <cell r="BB50">
            <v>1.2438393084355746</v>
          </cell>
          <cell r="BC50">
            <v>1.0736704058362856</v>
          </cell>
          <cell r="BD50">
            <v>1.1820507895089678</v>
          </cell>
          <cell r="BE50">
            <v>1.5699285513880403</v>
          </cell>
          <cell r="BF50">
            <v>1.9687116377692333</v>
          </cell>
          <cell r="BG50">
            <v>1.9192989233501569</v>
          </cell>
          <cell r="BH50">
            <v>1.6440406751664687</v>
          </cell>
          <cell r="BI50">
            <v>1.1273976572996314</v>
          </cell>
          <cell r="BJ50">
            <v>1.7352176329402282</v>
          </cell>
          <cell r="BK50">
            <v>1.5504142167361084</v>
          </cell>
          <cell r="BL50">
            <v>1.4632153700793453</v>
          </cell>
          <cell r="BM50">
            <v>2.1416627509053714</v>
          </cell>
          <cell r="BN50">
            <v>1.9504900287378066</v>
          </cell>
          <cell r="BO50">
            <v>1.6855450536818863</v>
          </cell>
          <cell r="BP50">
            <v>1.4278558184772987</v>
          </cell>
          <cell r="BQ50">
            <v>1.742920149466467</v>
          </cell>
          <cell r="BR50">
            <v>2.0318635242264977</v>
          </cell>
          <cell r="BS50">
            <v>2.0121141590574343</v>
          </cell>
          <cell r="BT50">
            <v>1.8186398716340912</v>
          </cell>
          <cell r="BU50">
            <v>1.681122292626563</v>
          </cell>
          <cell r="BV50">
            <v>1.9770299492418144</v>
          </cell>
          <cell r="BW50" t="str">
            <v/>
          </cell>
          <cell r="BY50">
            <v>1.3560719418109735</v>
          </cell>
          <cell r="BZ50">
            <v>1.5768150463413935</v>
          </cell>
          <cell r="CA50">
            <v>1.3912779988691959</v>
          </cell>
          <cell r="CB50">
            <v>2.6029024050111542</v>
          </cell>
          <cell r="CC50">
            <v>0.3148948831888066</v>
          </cell>
        </row>
        <row r="51">
          <cell r="A51" t="str">
            <v>SYMC</v>
          </cell>
          <cell r="B51" t="str">
            <v>Symantec</v>
          </cell>
          <cell r="C51">
            <v>1.2213275917494635</v>
          </cell>
          <cell r="D51">
            <v>0.9249914471433458</v>
          </cell>
          <cell r="E51">
            <v>1.1426155108508049</v>
          </cell>
          <cell r="F51">
            <v>1.2368949776311262</v>
          </cell>
          <cell r="G51">
            <v>2.2899254506427864</v>
          </cell>
          <cell r="H51">
            <v>1.681240299020883</v>
          </cell>
          <cell r="I51">
            <v>2.6539296994477701</v>
          </cell>
          <cell r="J51">
            <v>3.7613923403183795</v>
          </cell>
          <cell r="K51">
            <v>3.6940157101199413</v>
          </cell>
          <cell r="L51">
            <v>2.9565048985291975</v>
          </cell>
          <cell r="M51">
            <v>0.72781567296641114</v>
          </cell>
          <cell r="N51">
            <v>0.94394830880159442</v>
          </cell>
          <cell r="O51">
            <v>1.0706057587747757</v>
          </cell>
          <cell r="P51">
            <v>1.0244255902192243</v>
          </cell>
          <cell r="Q51">
            <v>1.3295466880175395</v>
          </cell>
          <cell r="R51">
            <v>1.3430751273450738</v>
          </cell>
          <cell r="S51">
            <v>1.0626299655898419</v>
          </cell>
          <cell r="T51">
            <v>0.74973407274791504</v>
          </cell>
          <cell r="U51">
            <v>1.1476331076754185</v>
          </cell>
          <cell r="V51">
            <v>1.3179822557655059</v>
          </cell>
          <cell r="W51">
            <v>1.7416103917096213</v>
          </cell>
          <cell r="X51">
            <v>2.2855496475825396</v>
          </cell>
          <cell r="Y51">
            <v>2.4127102073619437</v>
          </cell>
          <cell r="Z51">
            <v>2.4744272386391146</v>
          </cell>
          <cell r="AA51">
            <v>1.2216142893750941</v>
          </cell>
          <cell r="AB51">
            <v>1.1246762426678929</v>
          </cell>
          <cell r="AC51">
            <v>0.89147013353138216</v>
          </cell>
          <cell r="AD51">
            <v>1.2277720911273156</v>
          </cell>
          <cell r="AE51">
            <v>1.1149778425585404</v>
          </cell>
          <cell r="AF51">
            <v>1.5720253306144223</v>
          </cell>
          <cell r="AG51">
            <v>1.9522368807416419</v>
          </cell>
          <cell r="AH51">
            <v>1.8457836443320861</v>
          </cell>
          <cell r="AI51">
            <v>2.2387990442571062</v>
          </cell>
          <cell r="AJ51">
            <v>2.0861068959167994</v>
          </cell>
          <cell r="AK51">
            <v>0.85191495347232304</v>
          </cell>
          <cell r="AL51">
            <v>1.4610252452145063</v>
          </cell>
          <cell r="AM51">
            <v>1.0332420128063293</v>
          </cell>
          <cell r="AN51">
            <v>1.6028584740368401</v>
          </cell>
          <cell r="AO51">
            <v>2.4140125902869745</v>
          </cell>
          <cell r="AP51">
            <v>3.8742041098369562</v>
          </cell>
          <cell r="AQ51">
            <v>4.8024647532552134</v>
          </cell>
          <cell r="AR51">
            <v>3.1027215377564503</v>
          </cell>
          <cell r="AS51">
            <v>2.3189029552019127</v>
          </cell>
          <cell r="AT51">
            <v>1.7994655780190432</v>
          </cell>
          <cell r="AU51">
            <v>2.2901226744100307</v>
          </cell>
          <cell r="AV51">
            <v>2.2537553821120602</v>
          </cell>
          <cell r="AW51">
            <v>1.5620707564089107</v>
          </cell>
          <cell r="AX51">
            <v>3.0675802435177251</v>
          </cell>
          <cell r="AY51">
            <v>3.6540261400298637</v>
          </cell>
          <cell r="AZ51">
            <v>2.5838192326382901</v>
          </cell>
          <cell r="BA51">
            <v>2.6808828768187754</v>
          </cell>
          <cell r="BB51">
            <v>2.9909718205713318</v>
          </cell>
          <cell r="BC51">
            <v>2.5258888668701962</v>
          </cell>
          <cell r="BD51">
            <v>2.6182805962277578</v>
          </cell>
          <cell r="BE51">
            <v>3.7240671582767955</v>
          </cell>
          <cell r="BF51">
            <v>3.724412146927055</v>
          </cell>
          <cell r="BG51">
            <v>4.8893673098234522</v>
          </cell>
          <cell r="BH51">
            <v>4.3996735624304524</v>
          </cell>
          <cell r="BI51">
            <v>4.8727101156434234</v>
          </cell>
          <cell r="BJ51">
            <v>4.2267295522812534</v>
          </cell>
          <cell r="BK51">
            <v>2.8838322052036638</v>
          </cell>
          <cell r="BL51">
            <v>2.5875104411747194</v>
          </cell>
          <cell r="BM51">
            <v>4.3558098862336498</v>
          </cell>
          <cell r="BN51">
            <v>3.1310529691820572</v>
          </cell>
          <cell r="BO51">
            <v>2.9167194615651217</v>
          </cell>
          <cell r="BP51">
            <v>2.5962002899289933</v>
          </cell>
          <cell r="BQ51">
            <v>3.4881932846020671</v>
          </cell>
          <cell r="BR51">
            <v>3.2990941490596497</v>
          </cell>
          <cell r="BS51">
            <v>2.5475137092250071</v>
          </cell>
          <cell r="BT51">
            <v>3.0650904788721958</v>
          </cell>
          <cell r="BU51">
            <v>2.8389860998649334</v>
          </cell>
          <cell r="BV51">
            <v>2.000015572226582</v>
          </cell>
          <cell r="BW51" t="str">
            <v/>
          </cell>
          <cell r="BY51">
            <v>2.8763169133816602</v>
          </cell>
          <cell r="BZ51">
            <v>3.2011730356001515</v>
          </cell>
          <cell r="CA51">
            <v>2.2948430378587568</v>
          </cell>
          <cell r="CB51">
            <v>4.8893673098234522</v>
          </cell>
          <cell r="CC51">
            <v>0.72781567296641114</v>
          </cell>
        </row>
        <row r="52">
          <cell r="A52" t="str">
            <v>TIBX</v>
          </cell>
          <cell r="B52" t="str">
            <v>Tibco</v>
          </cell>
          <cell r="C52" t="str">
            <v/>
          </cell>
          <cell r="D52" t="str">
            <v/>
          </cell>
          <cell r="E52" t="str">
            <v/>
          </cell>
          <cell r="F52" t="str">
            <v/>
          </cell>
          <cell r="G52" t="str">
            <v/>
          </cell>
          <cell r="H52" t="str">
            <v/>
          </cell>
          <cell r="I52" t="str">
            <v/>
          </cell>
          <cell r="J52" t="str">
            <v/>
          </cell>
          <cell r="K52" t="str">
            <v/>
          </cell>
          <cell r="L52" t="str">
            <v/>
          </cell>
          <cell r="M52" t="str">
            <v/>
          </cell>
          <cell r="N52" t="str">
            <v/>
          </cell>
          <cell r="O52" t="str">
            <v/>
          </cell>
          <cell r="P52" t="str">
            <v/>
          </cell>
          <cell r="Q52" t="str">
            <v/>
          </cell>
          <cell r="R52" t="str">
            <v/>
          </cell>
          <cell r="S52" t="str">
            <v/>
          </cell>
          <cell r="T52" t="str">
            <v/>
          </cell>
          <cell r="U52" t="str">
            <v/>
          </cell>
          <cell r="V52" t="str">
            <v/>
          </cell>
          <cell r="W52" t="str">
            <v/>
          </cell>
          <cell r="X52" t="str">
            <v/>
          </cell>
          <cell r="Y52" t="str">
            <v/>
          </cell>
          <cell r="Z52" t="str">
            <v/>
          </cell>
          <cell r="AA52" t="str">
            <v/>
          </cell>
          <cell r="AB52" t="str">
            <v/>
          </cell>
          <cell r="AC52" t="str">
            <v/>
          </cell>
          <cell r="AD52" t="str">
            <v/>
          </cell>
          <cell r="AE52" t="str">
            <v/>
          </cell>
          <cell r="AF52" t="str">
            <v/>
          </cell>
          <cell r="AG52" t="str">
            <v/>
          </cell>
          <cell r="AH52" t="str">
            <v/>
          </cell>
          <cell r="AI52" t="str">
            <v/>
          </cell>
          <cell r="AJ52" t="str">
            <v/>
          </cell>
          <cell r="AK52" t="str">
            <v/>
          </cell>
          <cell r="AL52" t="str">
            <v/>
          </cell>
          <cell r="AM52" t="str">
            <v/>
          </cell>
          <cell r="AN52" t="str">
            <v/>
          </cell>
          <cell r="AO52">
            <v>8.5971377113901362</v>
          </cell>
          <cell r="AP52">
            <v>36.347367125104739</v>
          </cell>
          <cell r="AQ52">
            <v>52.280776555624321</v>
          </cell>
          <cell r="AR52">
            <v>61.33327344480859</v>
          </cell>
          <cell r="AS52">
            <v>47.682841143139747</v>
          </cell>
          <cell r="AT52">
            <v>27.194972849287932</v>
          </cell>
          <cell r="AU52">
            <v>3.3919648058368326</v>
          </cell>
          <cell r="AV52">
            <v>6.5034079579135069</v>
          </cell>
          <cell r="AW52">
            <v>2.9073258783442526</v>
          </cell>
          <cell r="AX52">
            <v>8.3962537446094068</v>
          </cell>
          <cell r="AY52">
            <v>6.5356756262292093</v>
          </cell>
          <cell r="AZ52">
            <v>1.9708316166022972</v>
          </cell>
          <cell r="BA52">
            <v>0.59988001188453732</v>
          </cell>
          <cell r="BB52">
            <v>2.5037530752053287</v>
          </cell>
          <cell r="BC52">
            <v>0.85473490496730398</v>
          </cell>
          <cell r="BD52">
            <v>1.4828851967333809</v>
          </cell>
          <cell r="BE52">
            <v>1.7653251070138942</v>
          </cell>
          <cell r="BF52">
            <v>2.3069464387170089</v>
          </cell>
          <cell r="BG52">
            <v>2.7778230786756684</v>
          </cell>
          <cell r="BH52">
            <v>2.9667058640506605</v>
          </cell>
          <cell r="BI52">
            <v>3.2383852201941266</v>
          </cell>
          <cell r="BJ52">
            <v>5.4537911237693706</v>
          </cell>
          <cell r="BK52">
            <v>2.531182616622548</v>
          </cell>
          <cell r="BL52">
            <v>2.0202594271770651</v>
          </cell>
          <cell r="BM52">
            <v>2.7289661722326159</v>
          </cell>
          <cell r="BN52">
            <v>2.2140856288385957</v>
          </cell>
          <cell r="BO52">
            <v>2.478036464257797</v>
          </cell>
          <cell r="BP52">
            <v>1.9043221737165261</v>
          </cell>
          <cell r="BQ52">
            <v>2.5733903761130046</v>
          </cell>
          <cell r="BR52">
            <v>2.6023803833137626</v>
          </cell>
          <cell r="BS52">
            <v>2.1057379170005501</v>
          </cell>
          <cell r="BT52">
            <v>2.0777367490558194</v>
          </cell>
          <cell r="BU52">
            <v>1.8151084981378489</v>
          </cell>
          <cell r="BV52">
            <v>2.0337981024977076</v>
          </cell>
          <cell r="BW52" t="str">
            <v/>
          </cell>
          <cell r="BY52">
            <v>2.9423133002722373</v>
          </cell>
          <cell r="BZ52">
            <v>2.7248200536907805</v>
          </cell>
          <cell r="CA52">
            <v>10.466975908243461</v>
          </cell>
          <cell r="CB52">
            <v>61.33327344480859</v>
          </cell>
          <cell r="CC52">
            <v>0.59988001188453732</v>
          </cell>
        </row>
        <row r="53">
          <cell r="A53" t="str">
            <v>ULTI</v>
          </cell>
          <cell r="B53" t="str">
            <v xml:space="preserve">Ultimate Software </v>
          </cell>
          <cell r="C53" t="str">
            <v/>
          </cell>
          <cell r="D53" t="str">
            <v/>
          </cell>
          <cell r="E53" t="str">
            <v/>
          </cell>
          <cell r="F53" t="str">
            <v/>
          </cell>
          <cell r="G53" t="str">
            <v/>
          </cell>
          <cell r="H53" t="str">
            <v/>
          </cell>
          <cell r="I53" t="str">
            <v/>
          </cell>
          <cell r="J53" t="str">
            <v/>
          </cell>
          <cell r="K53" t="str">
            <v/>
          </cell>
          <cell r="L53" t="str">
            <v/>
          </cell>
          <cell r="M53" t="str">
            <v/>
          </cell>
          <cell r="N53" t="str">
            <v/>
          </cell>
          <cell r="O53" t="str">
            <v/>
          </cell>
          <cell r="P53" t="str">
            <v/>
          </cell>
          <cell r="Q53" t="str">
            <v/>
          </cell>
          <cell r="R53" t="str">
            <v/>
          </cell>
          <cell r="S53" t="str">
            <v/>
          </cell>
          <cell r="T53" t="str">
            <v/>
          </cell>
          <cell r="U53" t="str">
            <v/>
          </cell>
          <cell r="V53" t="str">
            <v/>
          </cell>
          <cell r="W53" t="str">
            <v/>
          </cell>
          <cell r="X53" t="str">
            <v/>
          </cell>
          <cell r="Y53" t="str">
            <v/>
          </cell>
          <cell r="Z53" t="str">
            <v/>
          </cell>
          <cell r="AA53" t="str">
            <v/>
          </cell>
          <cell r="AB53" t="str">
            <v/>
          </cell>
          <cell r="AC53" t="str">
            <v/>
          </cell>
          <cell r="AD53" t="str">
            <v/>
          </cell>
          <cell r="AE53" t="str">
            <v/>
          </cell>
          <cell r="AF53" t="str">
            <v/>
          </cell>
          <cell r="AG53" t="str">
            <v/>
          </cell>
          <cell r="AH53" t="str">
            <v/>
          </cell>
          <cell r="AI53" t="str">
            <v/>
          </cell>
          <cell r="AJ53">
            <v>2.5116265725440705</v>
          </cell>
          <cell r="AK53">
            <v>2.4325007219174126</v>
          </cell>
          <cell r="AL53">
            <v>1.755221407177574</v>
          </cell>
          <cell r="AM53">
            <v>1.7306233288770054</v>
          </cell>
          <cell r="AN53">
            <v>1.1717818216282818</v>
          </cell>
          <cell r="AO53">
            <v>1.8863907186124258</v>
          </cell>
          <cell r="AP53">
            <v>3.3798417457937702</v>
          </cell>
          <cell r="AQ53">
            <v>2.2995567678145243</v>
          </cell>
          <cell r="AR53">
            <v>2.4068022929459594</v>
          </cell>
          <cell r="AS53">
            <v>2.3954126097909718</v>
          </cell>
          <cell r="AT53">
            <v>0.56317742396476067</v>
          </cell>
          <cell r="AU53">
            <v>1.0003515718964529</v>
          </cell>
          <cell r="AV53">
            <v>1.349821141632872</v>
          </cell>
          <cell r="AW53">
            <v>0.94674570727718732</v>
          </cell>
          <cell r="AX53">
            <v>1.0039086837476654</v>
          </cell>
          <cell r="AY53">
            <v>1.0434574032357158</v>
          </cell>
          <cell r="AZ53">
            <v>0.79665642678484505</v>
          </cell>
          <cell r="BA53">
            <v>0.73441171112987902</v>
          </cell>
          <cell r="BB53">
            <v>0.83634302171610164</v>
          </cell>
          <cell r="BC53">
            <v>1.003735848447165</v>
          </cell>
          <cell r="BD53">
            <v>1.3286412684768762</v>
          </cell>
          <cell r="BE53">
            <v>2.3019528263043352</v>
          </cell>
          <cell r="BF53">
            <v>2.3375631698783805</v>
          </cell>
          <cell r="BG53">
            <v>3.5945260977304616</v>
          </cell>
          <cell r="BH53">
            <v>2.5631007500405598</v>
          </cell>
          <cell r="BI53">
            <v>2.9971895758814515</v>
          </cell>
          <cell r="BJ53">
            <v>2.9868729049806442</v>
          </cell>
          <cell r="BK53">
            <v>3.6725444918212378</v>
          </cell>
          <cell r="BL53">
            <v>3.5707058400575211</v>
          </cell>
          <cell r="BM53">
            <v>3.7855501836444048</v>
          </cell>
          <cell r="BN53">
            <v>3.6589255384936981</v>
          </cell>
          <cell r="BO53">
            <v>4.6226912179067261</v>
          </cell>
          <cell r="BP53">
            <v>3.2245055167603005</v>
          </cell>
          <cell r="BQ53">
            <v>3.7834931338461</v>
          </cell>
          <cell r="BR53">
            <v>3.6700329606850386</v>
          </cell>
          <cell r="BS53">
            <v>4.0115951573342024</v>
          </cell>
          <cell r="BT53">
            <v>4.2358847096801613</v>
          </cell>
          <cell r="BU53">
            <v>5.0490665371311536</v>
          </cell>
          <cell r="BV53">
            <v>4.372059681565541</v>
          </cell>
          <cell r="BW53" t="str">
            <v/>
          </cell>
          <cell r="BY53">
            <v>2.6131345292285659</v>
          </cell>
          <cell r="BZ53">
            <v>2.7743138601752833</v>
          </cell>
          <cell r="CA53">
            <v>2.2257832189046272</v>
          </cell>
          <cell r="CB53">
            <v>4.6226912179067261</v>
          </cell>
          <cell r="CC53">
            <v>0.56317742396476067</v>
          </cell>
        </row>
        <row r="54">
          <cell r="A54" t="str">
            <v>VDSI</v>
          </cell>
          <cell r="B54" t="str">
            <v>Vaco Data Security</v>
          </cell>
          <cell r="C54" t="str">
            <v/>
          </cell>
          <cell r="D54" t="str">
            <v/>
          </cell>
          <cell r="E54" t="str">
            <v/>
          </cell>
          <cell r="F54" t="str">
            <v/>
          </cell>
          <cell r="G54" t="str">
            <v/>
          </cell>
          <cell r="H54" t="str">
            <v/>
          </cell>
          <cell r="I54" t="str">
            <v/>
          </cell>
          <cell r="J54" t="str">
            <v/>
          </cell>
          <cell r="K54" t="str">
            <v/>
          </cell>
          <cell r="L54" t="str">
            <v/>
          </cell>
          <cell r="M54" t="str">
            <v/>
          </cell>
          <cell r="N54" t="str">
            <v/>
          </cell>
          <cell r="O54" t="str">
            <v/>
          </cell>
          <cell r="P54" t="str">
            <v/>
          </cell>
          <cell r="Q54" t="str">
            <v/>
          </cell>
          <cell r="R54" t="str">
            <v/>
          </cell>
          <cell r="S54" t="str">
            <v/>
          </cell>
          <cell r="T54" t="str">
            <v/>
          </cell>
          <cell r="U54" t="str">
            <v/>
          </cell>
          <cell r="V54" t="str">
            <v/>
          </cell>
          <cell r="W54" t="str">
            <v/>
          </cell>
          <cell r="X54" t="str">
            <v/>
          </cell>
          <cell r="Y54" t="str">
            <v/>
          </cell>
          <cell r="Z54" t="str">
            <v/>
          </cell>
          <cell r="AA54" t="str">
            <v/>
          </cell>
          <cell r="AB54" t="str">
            <v/>
          </cell>
          <cell r="AC54" t="str">
            <v/>
          </cell>
          <cell r="AD54" t="str">
            <v/>
          </cell>
          <cell r="AE54" t="str">
            <v/>
          </cell>
          <cell r="AF54" t="str">
            <v/>
          </cell>
          <cell r="AG54" t="str">
            <v/>
          </cell>
          <cell r="AH54" t="str">
            <v/>
          </cell>
          <cell r="AI54">
            <v>6.4453823819754943</v>
          </cell>
          <cell r="AJ54">
            <v>7.5405948510207335</v>
          </cell>
          <cell r="AK54">
            <v>4.2916305842799654</v>
          </cell>
          <cell r="AL54">
            <v>3.8773423725318343</v>
          </cell>
          <cell r="AM54">
            <v>5.9157372986369268</v>
          </cell>
          <cell r="AN54">
            <v>4.4366741710051123</v>
          </cell>
          <cell r="AO54">
            <v>4.2303692976104266</v>
          </cell>
          <cell r="AP54">
            <v>7.7439250338487842</v>
          </cell>
          <cell r="AQ54">
            <v>18.569650331213129</v>
          </cell>
          <cell r="AR54">
            <v>11.807850021944951</v>
          </cell>
          <cell r="AS54">
            <v>13.895808614908434</v>
          </cell>
          <cell r="AT54">
            <v>5.2410708272533393</v>
          </cell>
          <cell r="AU54">
            <v>5.8860806312415246</v>
          </cell>
          <cell r="AV54">
            <v>4.1744957375741567</v>
          </cell>
          <cell r="AW54">
            <v>1.5110839580209896</v>
          </cell>
          <cell r="AX54">
            <v>3.2721531375935529</v>
          </cell>
          <cell r="AY54">
            <v>4.7102010700217534</v>
          </cell>
          <cell r="AZ54">
            <v>2.757030883808135</v>
          </cell>
          <cell r="BA54">
            <v>1.7305667713473907</v>
          </cell>
          <cell r="BB54">
            <v>1.2482865389661506</v>
          </cell>
          <cell r="BC54">
            <v>1.1925987630947874</v>
          </cell>
          <cell r="BD54">
            <v>1.3442893157262907</v>
          </cell>
          <cell r="BE54">
            <v>2.6092784890448288</v>
          </cell>
          <cell r="BF54">
            <v>2.2205017897166561</v>
          </cell>
          <cell r="BG54">
            <v>1.7681778797145771</v>
          </cell>
          <cell r="BH54">
            <v>1.5728842068863311</v>
          </cell>
          <cell r="BI54">
            <v>1.3341440528064199</v>
          </cell>
          <cell r="BJ54">
            <v>3.9226222539804683</v>
          </cell>
          <cell r="BK54">
            <v>3.7933304003519579</v>
          </cell>
          <cell r="BL54">
            <v>5.3883050497674345</v>
          </cell>
          <cell r="BM54">
            <v>4.6337098848424629</v>
          </cell>
          <cell r="BN54">
            <v>4.5063855801845865</v>
          </cell>
          <cell r="BO54">
            <v>3.1844103765614968</v>
          </cell>
          <cell r="BP54">
            <v>2.8321156298986438</v>
          </cell>
          <cell r="BQ54">
            <v>3.1363687410617933</v>
          </cell>
          <cell r="BR54">
            <v>3.5391621282649135</v>
          </cell>
          <cell r="BS54">
            <v>5.1576314834854884</v>
          </cell>
          <cell r="BT54">
            <v>6.4238578716276882</v>
          </cell>
          <cell r="BU54">
            <v>9.7271108484034059</v>
          </cell>
          <cell r="BV54">
            <v>7.0209515363438042</v>
          </cell>
          <cell r="BW54" t="str">
            <v/>
          </cell>
          <cell r="BY54">
            <v>3.8568148363206816</v>
          </cell>
          <cell r="BZ54">
            <v>3.4821984092893081</v>
          </cell>
          <cell r="CA54">
            <v>4.6492873408126147</v>
          </cell>
          <cell r="CB54">
            <v>18.569650331213129</v>
          </cell>
          <cell r="CC54">
            <v>1.1925987630947874</v>
          </cell>
        </row>
        <row r="55">
          <cell r="A55" t="str">
            <v>VIGN</v>
          </cell>
          <cell r="B55" t="str">
            <v>Vignette</v>
          </cell>
          <cell r="C55" t="str">
            <v/>
          </cell>
          <cell r="D55" t="str">
            <v/>
          </cell>
          <cell r="E55" t="str">
            <v/>
          </cell>
          <cell r="F55" t="str">
            <v/>
          </cell>
          <cell r="G55" t="str">
            <v/>
          </cell>
          <cell r="H55" t="str">
            <v/>
          </cell>
          <cell r="I55" t="str">
            <v/>
          </cell>
          <cell r="J55" t="str">
            <v/>
          </cell>
          <cell r="K55" t="str">
            <v/>
          </cell>
          <cell r="L55" t="str">
            <v/>
          </cell>
          <cell r="M55" t="str">
            <v/>
          </cell>
          <cell r="N55" t="str">
            <v/>
          </cell>
          <cell r="O55" t="str">
            <v/>
          </cell>
          <cell r="P55" t="str">
            <v/>
          </cell>
          <cell r="Q55" t="str">
            <v/>
          </cell>
          <cell r="R55" t="str">
            <v/>
          </cell>
          <cell r="S55" t="str">
            <v/>
          </cell>
          <cell r="T55" t="str">
            <v/>
          </cell>
          <cell r="U55" t="str">
            <v/>
          </cell>
          <cell r="V55" t="str">
            <v/>
          </cell>
          <cell r="W55" t="str">
            <v/>
          </cell>
          <cell r="X55" t="str">
            <v/>
          </cell>
          <cell r="Y55" t="str">
            <v/>
          </cell>
          <cell r="Z55" t="str">
            <v/>
          </cell>
          <cell r="AA55" t="str">
            <v/>
          </cell>
          <cell r="AB55" t="str">
            <v/>
          </cell>
          <cell r="AC55" t="str">
            <v/>
          </cell>
          <cell r="AD55" t="str">
            <v/>
          </cell>
          <cell r="AE55" t="str">
            <v/>
          </cell>
          <cell r="AF55" t="str">
            <v/>
          </cell>
          <cell r="AG55" t="str">
            <v/>
          </cell>
          <cell r="AH55" t="str">
            <v/>
          </cell>
          <cell r="AI55" t="str">
            <v/>
          </cell>
          <cell r="AJ55" t="str">
            <v/>
          </cell>
          <cell r="AK55" t="str">
            <v/>
          </cell>
          <cell r="AL55" t="str">
            <v/>
          </cell>
          <cell r="AM55">
            <v>14.648940731213319</v>
          </cell>
          <cell r="AN55">
            <v>10.18061152171712</v>
          </cell>
          <cell r="AO55">
            <v>8.7015851865951799</v>
          </cell>
          <cell r="AP55">
            <v>25.375886718249284</v>
          </cell>
          <cell r="AQ55">
            <v>24.590968178943019</v>
          </cell>
          <cell r="AR55">
            <v>28.562588990101727</v>
          </cell>
          <cell r="AS55">
            <v>17.789928292046937</v>
          </cell>
          <cell r="AT55">
            <v>12.886874473462511</v>
          </cell>
          <cell r="AU55">
            <v>4.5901431998830056</v>
          </cell>
          <cell r="AV55">
            <v>8.6778781434730874</v>
          </cell>
          <cell r="AW55">
            <v>2.9301032000382667</v>
          </cell>
          <cell r="AX55">
            <v>5.9110811019866185</v>
          </cell>
          <cell r="AY55">
            <v>3.4756898799772662</v>
          </cell>
          <cell r="AZ55">
            <v>1.0892474582425564</v>
          </cell>
          <cell r="BA55">
            <v>-0.68459448954643776</v>
          </cell>
          <cell r="BB55">
            <v>-8.1843677754336319E-3</v>
          </cell>
          <cell r="BC55">
            <v>0.65580802554739892</v>
          </cell>
          <cell r="BD55">
            <v>1.5553783935684089</v>
          </cell>
          <cell r="BE55">
            <v>2.0764252907028564</v>
          </cell>
          <cell r="BF55">
            <v>1.9493702473486318</v>
          </cell>
          <cell r="BG55">
            <v>2.2029609609936212</v>
          </cell>
          <cell r="BH55">
            <v>1.6451567338512521</v>
          </cell>
          <cell r="BI55">
            <v>1.1264313584121464</v>
          </cell>
          <cell r="BJ55">
            <v>1.235388488265373</v>
          </cell>
          <cell r="BK55">
            <v>1.0839708219356519</v>
          </cell>
          <cell r="BL55">
            <v>0.71335903868190398</v>
          </cell>
          <cell r="BM55">
            <v>1.408168079240274</v>
          </cell>
          <cell r="BN55">
            <v>1.4240947695546984</v>
          </cell>
          <cell r="BO55">
            <v>1.0465339493407848</v>
          </cell>
          <cell r="BP55">
            <v>1.1668160435876793</v>
          </cell>
          <cell r="BQ55">
            <v>1.005443014207331</v>
          </cell>
          <cell r="BR55">
            <v>1.4570380681284996</v>
          </cell>
          <cell r="BS55">
            <v>1.8106743642961467</v>
          </cell>
          <cell r="BT55">
            <v>1.9834038234242792</v>
          </cell>
          <cell r="BU55">
            <v>1.937519823676944</v>
          </cell>
          <cell r="BV55">
            <v>1.1666804392958616</v>
          </cell>
          <cell r="BW55" t="str">
            <v/>
          </cell>
          <cell r="BY55">
            <v>2.5825897226382137</v>
          </cell>
          <cell r="BZ55">
            <v>1.5909217121916375</v>
          </cell>
          <cell r="CA55">
            <v>6.0972275301240675</v>
          </cell>
          <cell r="CB55">
            <v>28.562588990101727</v>
          </cell>
          <cell r="CC55">
            <v>-0.68459448954643776</v>
          </cell>
        </row>
        <row r="56">
          <cell r="A56" t="str">
            <v>VRSN</v>
          </cell>
          <cell r="B56" t="str">
            <v>Verisign</v>
          </cell>
          <cell r="C56" t="str">
            <v/>
          </cell>
          <cell r="D56" t="str">
            <v/>
          </cell>
          <cell r="E56" t="str">
            <v/>
          </cell>
          <cell r="F56" t="str">
            <v/>
          </cell>
          <cell r="G56" t="str">
            <v/>
          </cell>
          <cell r="H56" t="str">
            <v/>
          </cell>
          <cell r="I56" t="str">
            <v/>
          </cell>
          <cell r="J56" t="str">
            <v/>
          </cell>
          <cell r="K56" t="str">
            <v/>
          </cell>
          <cell r="L56" t="str">
            <v/>
          </cell>
          <cell r="M56" t="str">
            <v/>
          </cell>
          <cell r="N56" t="str">
            <v/>
          </cell>
          <cell r="O56" t="str">
            <v/>
          </cell>
          <cell r="P56" t="str">
            <v/>
          </cell>
          <cell r="Q56" t="str">
            <v/>
          </cell>
          <cell r="R56" t="str">
            <v/>
          </cell>
          <cell r="S56" t="str">
            <v/>
          </cell>
          <cell r="T56" t="str">
            <v/>
          </cell>
          <cell r="U56" t="str">
            <v/>
          </cell>
          <cell r="V56" t="str">
            <v/>
          </cell>
          <cell r="W56" t="str">
            <v/>
          </cell>
          <cell r="X56" t="str">
            <v/>
          </cell>
          <cell r="Y56" t="str">
            <v/>
          </cell>
          <cell r="Z56" t="str">
            <v/>
          </cell>
          <cell r="AA56" t="str">
            <v/>
          </cell>
          <cell r="AB56" t="str">
            <v/>
          </cell>
          <cell r="AC56" t="str">
            <v/>
          </cell>
          <cell r="AD56" t="str">
            <v/>
          </cell>
          <cell r="AE56" t="str">
            <v/>
          </cell>
          <cell r="AF56" t="str">
            <v/>
          </cell>
          <cell r="AG56" t="str">
            <v/>
          </cell>
          <cell r="AH56" t="str">
            <v/>
          </cell>
          <cell r="AI56">
            <v>18.045013584117033</v>
          </cell>
          <cell r="AJ56">
            <v>12.629546472757349</v>
          </cell>
          <cell r="AK56">
            <v>8.2064812049323734</v>
          </cell>
          <cell r="AL56">
            <v>15.609052090214213</v>
          </cell>
          <cell r="AM56">
            <v>35.75811746477509</v>
          </cell>
          <cell r="AN56">
            <v>27.097530090513814</v>
          </cell>
          <cell r="AO56">
            <v>17.352030732217369</v>
          </cell>
          <cell r="AP56">
            <v>41.288339940096805</v>
          </cell>
          <cell r="AQ56">
            <v>26.130516673087623</v>
          </cell>
          <cell r="AR56">
            <v>40.786355700440829</v>
          </cell>
          <cell r="AS56">
            <v>43.258705635812376</v>
          </cell>
          <cell r="AT56">
            <v>13.939366210915855</v>
          </cell>
          <cell r="AU56">
            <v>5.6420909668754078</v>
          </cell>
          <cell r="AV56">
            <v>9.5955052725999259</v>
          </cell>
          <cell r="AW56">
            <v>6.3296779386971345</v>
          </cell>
          <cell r="AX56">
            <v>6.7025435803860578</v>
          </cell>
          <cell r="AY56">
            <v>5.2151554954513948</v>
          </cell>
          <cell r="AZ56">
            <v>1.2771314786916232</v>
          </cell>
          <cell r="BA56">
            <v>0.80747256444972981</v>
          </cell>
          <cell r="BB56">
            <v>1.4125560283031691</v>
          </cell>
          <cell r="BC56">
            <v>1.5735376743876008</v>
          </cell>
          <cell r="BD56">
            <v>2.7513136634030291</v>
          </cell>
          <cell r="BE56">
            <v>2.4700520785519808</v>
          </cell>
          <cell r="BF56">
            <v>2.7373763828764859</v>
          </cell>
          <cell r="BG56">
            <v>2.605132400272594</v>
          </cell>
          <cell r="BH56">
            <v>2.9827613982924892</v>
          </cell>
          <cell r="BI56">
            <v>2.8141635335363042</v>
          </cell>
          <cell r="BJ56">
            <v>4.8239101575674912</v>
          </cell>
          <cell r="BK56">
            <v>4.0680521808223595</v>
          </cell>
          <cell r="BL56">
            <v>4.3314535618561898</v>
          </cell>
          <cell r="BM56">
            <v>3.0648524108424486</v>
          </cell>
          <cell r="BN56">
            <v>2.8881587465269551</v>
          </cell>
          <cell r="BO56">
            <v>3.245427185818667</v>
          </cell>
          <cell r="BP56">
            <v>3.3067048887333339</v>
          </cell>
          <cell r="BQ56">
            <v>2.9331777042249345</v>
          </cell>
          <cell r="BR56">
            <v>3.6156567220975311</v>
          </cell>
          <cell r="BS56">
            <v>3.9650166710158383</v>
          </cell>
          <cell r="BT56">
            <v>4.9559461849738824</v>
          </cell>
          <cell r="BU56">
            <v>5.3885933824643191</v>
          </cell>
          <cell r="BV56">
            <v>4.9755136805442755</v>
          </cell>
          <cell r="BW56" t="str">
            <v/>
          </cell>
          <cell r="BY56">
            <v>6.8466396767974258</v>
          </cell>
          <cell r="BZ56">
            <v>3.5092822190303008</v>
          </cell>
          <cell r="CA56">
            <v>10.962264659801372</v>
          </cell>
          <cell r="CB56">
            <v>43.258705635812376</v>
          </cell>
          <cell r="CC56">
            <v>0.80747256444972981</v>
          </cell>
        </row>
        <row r="57">
          <cell r="A57" t="str">
            <v>WBSN</v>
          </cell>
          <cell r="B57" t="str">
            <v>Websense</v>
          </cell>
          <cell r="C57" t="str">
            <v/>
          </cell>
          <cell r="D57" t="str">
            <v/>
          </cell>
          <cell r="E57" t="str">
            <v/>
          </cell>
          <cell r="F57" t="str">
            <v/>
          </cell>
          <cell r="G57" t="str">
            <v/>
          </cell>
          <cell r="H57" t="str">
            <v/>
          </cell>
          <cell r="I57" t="str">
            <v/>
          </cell>
          <cell r="J57" t="str">
            <v/>
          </cell>
          <cell r="K57" t="str">
            <v/>
          </cell>
          <cell r="L57" t="str">
            <v/>
          </cell>
          <cell r="M57" t="str">
            <v/>
          </cell>
          <cell r="N57" t="str">
            <v/>
          </cell>
          <cell r="O57" t="str">
            <v/>
          </cell>
          <cell r="P57" t="str">
            <v/>
          </cell>
          <cell r="Q57" t="str">
            <v/>
          </cell>
          <cell r="R57" t="str">
            <v/>
          </cell>
          <cell r="S57" t="str">
            <v/>
          </cell>
          <cell r="T57" t="str">
            <v/>
          </cell>
          <cell r="U57" t="str">
            <v/>
          </cell>
          <cell r="V57" t="str">
            <v/>
          </cell>
          <cell r="W57" t="str">
            <v/>
          </cell>
          <cell r="X57" t="str">
            <v/>
          </cell>
          <cell r="Y57" t="str">
            <v/>
          </cell>
          <cell r="Z57" t="str">
            <v/>
          </cell>
          <cell r="AA57" t="str">
            <v/>
          </cell>
          <cell r="AB57" t="str">
            <v/>
          </cell>
          <cell r="AC57" t="str">
            <v/>
          </cell>
          <cell r="AD57" t="str">
            <v/>
          </cell>
          <cell r="AE57" t="str">
            <v/>
          </cell>
          <cell r="AF57" t="str">
            <v/>
          </cell>
          <cell r="AG57" t="str">
            <v/>
          </cell>
          <cell r="AH57" t="str">
            <v/>
          </cell>
          <cell r="AI57" t="str">
            <v/>
          </cell>
          <cell r="AJ57" t="str">
            <v/>
          </cell>
          <cell r="AK57" t="str">
            <v/>
          </cell>
          <cell r="AL57" t="str">
            <v/>
          </cell>
          <cell r="AM57" t="str">
            <v/>
          </cell>
          <cell r="AN57" t="str">
            <v/>
          </cell>
          <cell r="AO57" t="str">
            <v/>
          </cell>
          <cell r="AP57" t="str">
            <v/>
          </cell>
          <cell r="AQ57">
            <v>40.72029560372102</v>
          </cell>
          <cell r="AR57">
            <v>16.20043383100133</v>
          </cell>
          <cell r="AS57">
            <v>12.723679794689566</v>
          </cell>
          <cell r="AT57">
            <v>5.6964672777421779</v>
          </cell>
          <cell r="AU57">
            <v>3.6113509401668771</v>
          </cell>
          <cell r="AV57">
            <v>6.4386066013962902</v>
          </cell>
          <cell r="AW57">
            <v>2.3148890103881912</v>
          </cell>
          <cell r="AX57">
            <v>9.1430410891495129</v>
          </cell>
          <cell r="AY57">
            <v>6.2573652045639285</v>
          </cell>
          <cell r="AZ57">
            <v>5.9296563410262157</v>
          </cell>
          <cell r="BA57">
            <v>1.5706777997356334</v>
          </cell>
          <cell r="BB57">
            <v>3.9615557785009909</v>
          </cell>
          <cell r="BC57">
            <v>1.9325064605366513</v>
          </cell>
          <cell r="BD57">
            <v>1.9757561078348778</v>
          </cell>
          <cell r="BE57">
            <v>3.0239863518387105</v>
          </cell>
          <cell r="BF57">
            <v>4.2384242662637783</v>
          </cell>
          <cell r="BG57">
            <v>3.9441941859507534</v>
          </cell>
          <cell r="BH57">
            <v>4.997778508252237</v>
          </cell>
          <cell r="BI57">
            <v>5.3268994835801298</v>
          </cell>
          <cell r="BJ57">
            <v>6.3877526305874746</v>
          </cell>
          <cell r="BK57">
            <v>6.505920876087762</v>
          </cell>
          <cell r="BL57">
            <v>5.2486511344601796</v>
          </cell>
          <cell r="BM57">
            <v>5.4273801546466833</v>
          </cell>
          <cell r="BN57">
            <v>7.0076560000894776</v>
          </cell>
          <cell r="BO57">
            <v>5.2224325874928281</v>
          </cell>
          <cell r="BP57">
            <v>3.2774297201223197</v>
          </cell>
          <cell r="BQ57">
            <v>3.3436342510735035</v>
          </cell>
          <cell r="BR57">
            <v>3.4594511922170166</v>
          </cell>
          <cell r="BS57">
            <v>3.2723012775807576</v>
          </cell>
          <cell r="BT57">
            <v>2.8632062120403718</v>
          </cell>
          <cell r="BU57">
            <v>2.4844462616128986</v>
          </cell>
          <cell r="BV57">
            <v>1.9381111363656298</v>
          </cell>
          <cell r="BW57" t="str">
            <v/>
          </cell>
          <cell r="BY57">
            <v>4.271350154692251</v>
          </cell>
          <cell r="BZ57">
            <v>4.271350154692251</v>
          </cell>
          <cell r="CA57">
            <v>6.7566082218851484</v>
          </cell>
          <cell r="CB57">
            <v>40.72029560372102</v>
          </cell>
          <cell r="CC57">
            <v>1.5706777997356334</v>
          </cell>
        </row>
        <row r="58">
          <cell r="A58" t="str">
            <v>WEBM</v>
          </cell>
          <cell r="B58" t="str">
            <v>WebMethod</v>
          </cell>
          <cell r="C58" t="str">
            <v/>
          </cell>
          <cell r="D58" t="str">
            <v/>
          </cell>
          <cell r="E58" t="str">
            <v/>
          </cell>
          <cell r="F58" t="str">
            <v/>
          </cell>
          <cell r="G58" t="str">
            <v/>
          </cell>
          <cell r="H58" t="str">
            <v/>
          </cell>
          <cell r="I58" t="str">
            <v/>
          </cell>
          <cell r="J58" t="str">
            <v/>
          </cell>
          <cell r="K58" t="str">
            <v/>
          </cell>
          <cell r="L58" t="str">
            <v/>
          </cell>
          <cell r="M58" t="str">
            <v/>
          </cell>
          <cell r="N58" t="str">
            <v/>
          </cell>
          <cell r="O58" t="str">
            <v/>
          </cell>
          <cell r="P58" t="str">
            <v/>
          </cell>
          <cell r="Q58" t="str">
            <v/>
          </cell>
          <cell r="R58" t="str">
            <v/>
          </cell>
          <cell r="S58" t="str">
            <v/>
          </cell>
          <cell r="T58" t="str">
            <v/>
          </cell>
          <cell r="U58" t="str">
            <v/>
          </cell>
          <cell r="V58" t="str">
            <v/>
          </cell>
          <cell r="W58" t="str">
            <v/>
          </cell>
          <cell r="X58" t="str">
            <v/>
          </cell>
          <cell r="Y58" t="str">
            <v/>
          </cell>
          <cell r="Z58" t="str">
            <v/>
          </cell>
          <cell r="AA58" t="str">
            <v/>
          </cell>
          <cell r="AB58" t="str">
            <v/>
          </cell>
          <cell r="AC58" t="str">
            <v/>
          </cell>
          <cell r="AD58" t="str">
            <v/>
          </cell>
          <cell r="AE58" t="str">
            <v/>
          </cell>
          <cell r="AF58" t="str">
            <v/>
          </cell>
          <cell r="AG58" t="str">
            <v/>
          </cell>
          <cell r="AH58" t="str">
            <v/>
          </cell>
          <cell r="AI58" t="str">
            <v/>
          </cell>
          <cell r="AJ58" t="str">
            <v/>
          </cell>
          <cell r="AK58" t="str">
            <v/>
          </cell>
          <cell r="AL58" t="str">
            <v/>
          </cell>
          <cell r="AM58" t="str">
            <v/>
          </cell>
          <cell r="AN58" t="str">
            <v/>
          </cell>
          <cell r="AO58" t="str">
            <v/>
          </cell>
          <cell r="AP58" t="str">
            <v/>
          </cell>
          <cell r="AQ58">
            <v>37.894304233079325</v>
          </cell>
          <cell r="AR58">
            <v>22.366845112240767</v>
          </cell>
          <cell r="AS58">
            <v>24.039021763641973</v>
          </cell>
          <cell r="AT58">
            <v>19.654408710185393</v>
          </cell>
          <cell r="AU58">
            <v>4.1597700973489262</v>
          </cell>
          <cell r="AV58">
            <v>4.6264712130868917</v>
          </cell>
          <cell r="AW58">
            <v>0.911275392994502</v>
          </cell>
          <cell r="AX58">
            <v>3.3412089656806168</v>
          </cell>
          <cell r="AY58">
            <v>3.3663381684743383</v>
          </cell>
          <cell r="AZ58">
            <v>1.6036333091599668</v>
          </cell>
          <cell r="BA58">
            <v>0.42780626104385899</v>
          </cell>
          <cell r="BB58">
            <v>1.269740482008116</v>
          </cell>
          <cell r="BC58">
            <v>1.5783482201739993</v>
          </cell>
          <cell r="BD58">
            <v>1.2160466963151209</v>
          </cell>
          <cell r="BE58">
            <v>1.3732678836222327</v>
          </cell>
          <cell r="BF58">
            <v>1.7788336275947376</v>
          </cell>
          <cell r="BG58">
            <v>1.8832802428701754</v>
          </cell>
          <cell r="BH58">
            <v>1.5708370680090504</v>
          </cell>
          <cell r="BI58">
            <v>0.72471618790923886</v>
          </cell>
          <cell r="BJ58">
            <v>1.2811853491946605</v>
          </cell>
          <cell r="BK58">
            <v>0.75383635510348734</v>
          </cell>
          <cell r="BL58">
            <v>0.76254991815113315</v>
          </cell>
          <cell r="BM58">
            <v>1.1107450014613509</v>
          </cell>
          <cell r="BN58">
            <v>1.2796951671086267</v>
          </cell>
          <cell r="BO58">
            <v>1.4719820769636269</v>
          </cell>
          <cell r="BP58">
            <v>1.8043901705941954</v>
          </cell>
          <cell r="BQ58">
            <v>1.4066054806185049</v>
          </cell>
          <cell r="BR58">
            <v>1.858120943434304</v>
          </cell>
          <cell r="BS58">
            <v>2.6501298752026248</v>
          </cell>
          <cell r="BT58">
            <v>7.6186727340194906</v>
          </cell>
          <cell r="BU58" t="str">
            <v/>
          </cell>
          <cell r="BV58" t="str">
            <v/>
          </cell>
          <cell r="BW58" t="str">
            <v/>
          </cell>
          <cell r="BY58">
            <v>1.7934685657378315</v>
          </cell>
          <cell r="BZ58">
            <v>1.7934685657378315</v>
          </cell>
          <cell r="CA58">
            <v>5.3206349316531396</v>
          </cell>
          <cell r="CB58">
            <v>37.894304233079325</v>
          </cell>
          <cell r="CC58">
            <v>0.42780626104385899</v>
          </cell>
        </row>
        <row r="59">
          <cell r="A59" t="str">
            <v>WEBX</v>
          </cell>
          <cell r="B59" t="str">
            <v>WebEx</v>
          </cell>
          <cell r="C59" t="str">
            <v/>
          </cell>
          <cell r="D59" t="str">
            <v/>
          </cell>
          <cell r="E59" t="str">
            <v/>
          </cell>
          <cell r="F59" t="str">
            <v/>
          </cell>
          <cell r="G59" t="str">
            <v/>
          </cell>
          <cell r="H59" t="str">
            <v/>
          </cell>
          <cell r="I59" t="str">
            <v/>
          </cell>
          <cell r="J59" t="str">
            <v/>
          </cell>
          <cell r="K59" t="str">
            <v/>
          </cell>
          <cell r="L59" t="str">
            <v/>
          </cell>
          <cell r="M59" t="str">
            <v/>
          </cell>
          <cell r="N59" t="str">
            <v/>
          </cell>
          <cell r="O59" t="str">
            <v/>
          </cell>
          <cell r="P59" t="str">
            <v/>
          </cell>
          <cell r="Q59" t="str">
            <v/>
          </cell>
          <cell r="R59" t="str">
            <v/>
          </cell>
          <cell r="S59" t="str">
            <v/>
          </cell>
          <cell r="T59" t="str">
            <v/>
          </cell>
          <cell r="U59" t="str">
            <v/>
          </cell>
          <cell r="V59" t="str">
            <v/>
          </cell>
          <cell r="W59" t="str">
            <v/>
          </cell>
          <cell r="X59" t="str">
            <v/>
          </cell>
          <cell r="Y59" t="str">
            <v/>
          </cell>
          <cell r="Z59" t="str">
            <v/>
          </cell>
          <cell r="AA59" t="str">
            <v/>
          </cell>
          <cell r="AB59" t="str">
            <v/>
          </cell>
          <cell r="AC59" t="str">
            <v/>
          </cell>
          <cell r="AD59" t="str">
            <v/>
          </cell>
          <cell r="AE59" t="str">
            <v/>
          </cell>
          <cell r="AF59" t="str">
            <v/>
          </cell>
          <cell r="AG59" t="str">
            <v/>
          </cell>
          <cell r="AH59" t="str">
            <v/>
          </cell>
          <cell r="AI59" t="str">
            <v/>
          </cell>
          <cell r="AJ59" t="str">
            <v/>
          </cell>
          <cell r="AK59" t="str">
            <v/>
          </cell>
          <cell r="AL59" t="str">
            <v/>
          </cell>
          <cell r="AM59" t="str">
            <v/>
          </cell>
          <cell r="AN59" t="str">
            <v/>
          </cell>
          <cell r="AO59" t="str">
            <v/>
          </cell>
          <cell r="AP59" t="str">
            <v/>
          </cell>
          <cell r="AQ59" t="str">
            <v/>
          </cell>
          <cell r="AR59" t="str">
            <v/>
          </cell>
          <cell r="AS59">
            <v>19.783371678621375</v>
          </cell>
          <cell r="AT59">
            <v>9.1456396423028608</v>
          </cell>
          <cell r="AU59">
            <v>4.0985801195908076</v>
          </cell>
          <cell r="AV59">
            <v>9.1960164612024613</v>
          </cell>
          <cell r="AW59">
            <v>6.4293409020242533</v>
          </cell>
          <cell r="AX59">
            <v>6.8588548630425938</v>
          </cell>
          <cell r="AY59">
            <v>4.0927573964497048</v>
          </cell>
          <cell r="AZ59">
            <v>3.6566212973309646</v>
          </cell>
          <cell r="BA59">
            <v>2.2760516344851913</v>
          </cell>
          <cell r="BB59">
            <v>2.8882640315621022</v>
          </cell>
          <cell r="BC59">
            <v>1.6872398554030126</v>
          </cell>
          <cell r="BD59">
            <v>2.1770813644954927</v>
          </cell>
          <cell r="BE59">
            <v>2.9414003399915001</v>
          </cell>
          <cell r="BF59">
            <v>2.9172883560186733</v>
          </cell>
          <cell r="BG59">
            <v>4.4218984691477905</v>
          </cell>
          <cell r="BH59">
            <v>2.8867386015173975</v>
          </cell>
          <cell r="BI59">
            <v>2.7712542189728109</v>
          </cell>
          <cell r="BJ59">
            <v>2.8656973237966161</v>
          </cell>
          <cell r="BK59">
            <v>2.341145473896654</v>
          </cell>
          <cell r="BL59">
            <v>2.9144022237422322</v>
          </cell>
          <cell r="BM59">
            <v>2.594814427831817</v>
          </cell>
          <cell r="BN59">
            <v>2.1074645011210174</v>
          </cell>
          <cell r="BO59">
            <v>3.4039737258570573</v>
          </cell>
          <cell r="BP59">
            <v>3.4984359413889616</v>
          </cell>
          <cell r="BQ59">
            <v>0.91323877403539611</v>
          </cell>
          <cell r="BR59">
            <v>1.2842404506194149</v>
          </cell>
          <cell r="BS59">
            <v>1.9566860437991622</v>
          </cell>
          <cell r="BT59">
            <v>3.5923897322969833</v>
          </cell>
          <cell r="BU59" t="str">
            <v/>
          </cell>
          <cell r="BV59" t="str">
            <v/>
          </cell>
          <cell r="BY59">
            <v>3.0615533312011167</v>
          </cell>
          <cell r="BZ59">
            <v>3.0615533312011167</v>
          </cell>
          <cell r="CA59">
            <v>4.3547028649531496</v>
          </cell>
          <cell r="CB59">
            <v>19.783371678621375</v>
          </cell>
          <cell r="CC59">
            <v>0.91323877403539611</v>
          </cell>
        </row>
        <row r="61">
          <cell r="B61" t="str">
            <v>Mean</v>
          </cell>
          <cell r="C61">
            <v>1.9851481505076691</v>
          </cell>
          <cell r="D61">
            <v>2.5231291128089972</v>
          </cell>
          <cell r="E61">
            <v>1.5047355870548342</v>
          </cell>
          <cell r="F61">
            <v>1.7658362900796911</v>
          </cell>
          <cell r="G61">
            <v>2.5022335367859605</v>
          </cell>
          <cell r="H61">
            <v>2.1013861551044539</v>
          </cell>
          <cell r="I61">
            <v>2.7200236761132683</v>
          </cell>
          <cell r="J61">
            <v>3.4923096879608355</v>
          </cell>
          <cell r="K61">
            <v>3.3553193012015892</v>
          </cell>
          <cell r="L61">
            <v>2.7832044142519599</v>
          </cell>
          <cell r="M61">
            <v>2.7708469191481404</v>
          </cell>
          <cell r="N61">
            <v>3.203844664181926</v>
          </cell>
          <cell r="O61">
            <v>2.7029540666200562</v>
          </cell>
          <cell r="P61">
            <v>2.6425490925226636</v>
          </cell>
          <cell r="Q61">
            <v>2.5727914152559523</v>
          </cell>
          <cell r="R61">
            <v>2.295266577783571</v>
          </cell>
          <cell r="S61">
            <v>2.2143036790987831</v>
          </cell>
          <cell r="T61">
            <v>2.0647898645967451</v>
          </cell>
          <cell r="U61">
            <v>2.4600901446422339</v>
          </cell>
          <cell r="V61">
            <v>2.6610662111227006</v>
          </cell>
          <cell r="W61">
            <v>2.9189542154923847</v>
          </cell>
          <cell r="X61">
            <v>3.2751010017501847</v>
          </cell>
          <cell r="Y61">
            <v>3.3756525024225725</v>
          </cell>
          <cell r="Z61">
            <v>4.0493220739312399</v>
          </cell>
          <cell r="AA61">
            <v>3.7682080907429913</v>
          </cell>
          <cell r="AB61">
            <v>4.5081849025607132</v>
          </cell>
          <cell r="AC61">
            <v>4.0927323097204464</v>
          </cell>
          <cell r="AD61">
            <v>2.9452162242166402</v>
          </cell>
          <cell r="AE61">
            <v>2.3722472771777365</v>
          </cell>
          <cell r="AF61">
            <v>3.0430922148783837</v>
          </cell>
          <cell r="AG61">
            <v>3.2348102946195492</v>
          </cell>
          <cell r="AH61">
            <v>3.4210501598635079</v>
          </cell>
          <cell r="AI61">
            <v>4.9274600164208264</v>
          </cell>
          <cell r="AJ61">
            <v>4.5257353275329164</v>
          </cell>
          <cell r="AK61">
            <v>3.8159705784737374</v>
          </cell>
          <cell r="AL61">
            <v>6.5640274686935438</v>
          </cell>
          <cell r="AM61">
            <v>7.6455792711728767</v>
          </cell>
          <cell r="AN61">
            <v>6.8512855390251648</v>
          </cell>
          <cell r="AO61">
            <v>9.5860923048607969</v>
          </cell>
          <cell r="AP61">
            <v>27.017874243961316</v>
          </cell>
          <cell r="AQ61">
            <v>18.58659880791491</v>
          </cell>
          <cell r="AR61">
            <v>15.283533187447521</v>
          </cell>
          <cell r="AS61">
            <v>13.859314941235322</v>
          </cell>
          <cell r="AT61">
            <v>8.2346690987556297</v>
          </cell>
          <cell r="AU61">
            <v>4.3013536867983913</v>
          </cell>
          <cell r="AV61">
            <v>5.838819634366299</v>
          </cell>
          <cell r="AW61">
            <v>2.8527998182148488</v>
          </cell>
          <cell r="AX61">
            <v>5.2374348112426974</v>
          </cell>
          <cell r="AY61">
            <v>4.3000348385015643</v>
          </cell>
          <cell r="AZ61">
            <v>2.6294831017810409</v>
          </cell>
          <cell r="BA61">
            <v>1.6966173312288655</v>
          </cell>
          <cell r="BB61">
            <v>2.3622786760997339</v>
          </cell>
          <cell r="BC61">
            <v>2.0324801601255769</v>
          </cell>
          <cell r="BD61">
            <v>2.7698151602294501</v>
          </cell>
          <cell r="BE61">
            <v>3.1960903264188953</v>
          </cell>
          <cell r="BF61">
            <v>3.6190720346881085</v>
          </cell>
          <cell r="BG61">
            <v>3.7318827257055536</v>
          </cell>
          <cell r="BH61">
            <v>3.732994902226292</v>
          </cell>
          <cell r="BI61">
            <v>2.955393980661849</v>
          </cell>
          <cell r="BJ61">
            <v>3.6639299635667673</v>
          </cell>
          <cell r="BK61">
            <v>3.010808886466283</v>
          </cell>
          <cell r="BL61">
            <v>2.9779628768429252</v>
          </cell>
          <cell r="BM61">
            <v>3.3514653858819425</v>
          </cell>
          <cell r="BN61">
            <v>3.3843902985920349</v>
          </cell>
          <cell r="BO61">
            <v>3.5933587490215784</v>
          </cell>
          <cell r="BP61">
            <v>3.1068446615573762</v>
          </cell>
          <cell r="BQ61">
            <v>3.4134538827371514</v>
          </cell>
          <cell r="BR61">
            <v>3.3360592700536862</v>
          </cell>
          <cell r="BS61">
            <v>3.5235129203351603</v>
          </cell>
          <cell r="BT61">
            <v>3.6270842863249397</v>
          </cell>
          <cell r="BU61">
            <v>3.5651943677821936</v>
          </cell>
          <cell r="BV61">
            <v>3.4018356673539585</v>
          </cell>
          <cell r="BW61" t="e">
            <v>#DIV/0!</v>
          </cell>
          <cell r="BY61" t="e">
            <v>#DIV/0!</v>
          </cell>
          <cell r="BZ61" t="e">
            <v>#DIV/0!</v>
          </cell>
          <cell r="CA61" t="e">
            <v>#DIV/0!</v>
          </cell>
          <cell r="CB61" t="e">
            <v>#DIV/0!</v>
          </cell>
          <cell r="CC61" t="e">
            <v>#DIV/0!</v>
          </cell>
        </row>
        <row r="62">
          <cell r="B62" t="str">
            <v>Median</v>
          </cell>
          <cell r="C62">
            <v>1.8610802132786142</v>
          </cell>
          <cell r="D62">
            <v>3.0296923406481611</v>
          </cell>
          <cell r="E62">
            <v>1.1426155108508049</v>
          </cell>
          <cell r="F62">
            <v>1.2368949776311262</v>
          </cell>
          <cell r="G62">
            <v>2.2899254506427864</v>
          </cell>
          <cell r="H62">
            <v>1.681240299020883</v>
          </cell>
          <cell r="I62">
            <v>2.0381154855457222</v>
          </cell>
          <cell r="J62">
            <v>1.812484988687783</v>
          </cell>
          <cell r="K62">
            <v>2.4433232318118376</v>
          </cell>
          <cell r="L62">
            <v>1.9567544101677496</v>
          </cell>
          <cell r="M62">
            <v>1.8170178947368421</v>
          </cell>
          <cell r="N62">
            <v>2.2795767125883644</v>
          </cell>
          <cell r="O62">
            <v>2.0826571502098137</v>
          </cell>
          <cell r="P62">
            <v>2.2035129007613099</v>
          </cell>
          <cell r="Q62">
            <v>2.0994134712705868</v>
          </cell>
          <cell r="R62">
            <v>2.2674362394641099</v>
          </cell>
          <cell r="S62">
            <v>2.124970069954494</v>
          </cell>
          <cell r="T62">
            <v>2.0741895021931436</v>
          </cell>
          <cell r="U62">
            <v>2.4021769554355754</v>
          </cell>
          <cell r="V62">
            <v>2.6283868866303024</v>
          </cell>
          <cell r="W62">
            <v>3.0136312223061821</v>
          </cell>
          <cell r="X62">
            <v>3.3104754556143452</v>
          </cell>
          <cell r="Y62">
            <v>3.5539921166513229</v>
          </cell>
          <cell r="Z62">
            <v>3.7231028143290992</v>
          </cell>
          <cell r="AA62">
            <v>3.2406789705723358</v>
          </cell>
          <cell r="AB62">
            <v>3.2319861623923103</v>
          </cell>
          <cell r="AC62">
            <v>3.2085852261999377</v>
          </cell>
          <cell r="AD62">
            <v>2.1820453551571184</v>
          </cell>
          <cell r="AE62">
            <v>1.9222702962562346</v>
          </cell>
          <cell r="AF62">
            <v>2.5006104258613635</v>
          </cell>
          <cell r="AG62">
            <v>2.6178641526735529</v>
          </cell>
          <cell r="AH62">
            <v>2.9510823215390127</v>
          </cell>
          <cell r="AI62">
            <v>3.7018119435021108</v>
          </cell>
          <cell r="AJ62">
            <v>2.918694262860007</v>
          </cell>
          <cell r="AK62">
            <v>2.7508106994791923</v>
          </cell>
          <cell r="AL62">
            <v>4.0160322785701705</v>
          </cell>
          <cell r="AM62">
            <v>4.3363146022705106</v>
          </cell>
          <cell r="AN62">
            <v>4.4105006861746867</v>
          </cell>
          <cell r="AO62">
            <v>4.430474885471205</v>
          </cell>
          <cell r="AP62">
            <v>9.1914452372094022</v>
          </cell>
          <cell r="AQ62">
            <v>9.6607996239780114</v>
          </cell>
          <cell r="AR62">
            <v>8.4636168158904148</v>
          </cell>
          <cell r="AS62">
            <v>9.6005022609264898</v>
          </cell>
          <cell r="AT62">
            <v>5.3299608372634282</v>
          </cell>
          <cell r="AU62">
            <v>3.7385898762530076</v>
          </cell>
          <cell r="AV62">
            <v>4.8556395269810695</v>
          </cell>
          <cell r="AW62">
            <v>2.1887495824914929</v>
          </cell>
          <cell r="AX62">
            <v>4.8988096976067439</v>
          </cell>
          <cell r="AY62">
            <v>3.8127980748989172</v>
          </cell>
          <cell r="AZ62">
            <v>2.0851560912158043</v>
          </cell>
          <cell r="BA62">
            <v>1.4518128446189853</v>
          </cell>
          <cell r="BB62">
            <v>1.6782785895572037</v>
          </cell>
          <cell r="BC62">
            <v>1.628301397399734</v>
          </cell>
          <cell r="BD62">
            <v>2.1458615632067648</v>
          </cell>
          <cell r="BE62">
            <v>2.5513606133946185</v>
          </cell>
          <cell r="BF62">
            <v>2.7874214249064599</v>
          </cell>
          <cell r="BG62">
            <v>3.0460101945119806</v>
          </cell>
          <cell r="BH62">
            <v>2.8867386015173975</v>
          </cell>
          <cell r="BI62">
            <v>2.4358593600283722</v>
          </cell>
          <cell r="BJ62">
            <v>2.9868729049806442</v>
          </cell>
          <cell r="BK62">
            <v>2.531182616622548</v>
          </cell>
          <cell r="BL62">
            <v>2.5191868722363759</v>
          </cell>
          <cell r="BM62">
            <v>2.7289661722326159</v>
          </cell>
          <cell r="BN62">
            <v>2.7397505359786045</v>
          </cell>
          <cell r="BO62">
            <v>3.0595627611435208</v>
          </cell>
          <cell r="BP62">
            <v>2.5962002899289933</v>
          </cell>
          <cell r="BQ62">
            <v>2.6010628884829865</v>
          </cell>
          <cell r="BR62">
            <v>3.181439925509435</v>
          </cell>
          <cell r="BS62">
            <v>2.6501298752026248</v>
          </cell>
          <cell r="BT62">
            <v>3.1866520387905464</v>
          </cell>
          <cell r="BU62">
            <v>2.8382977386353709</v>
          </cell>
          <cell r="BV62">
            <v>2.9615820052364059</v>
          </cell>
          <cell r="BW62" t="e">
            <v>#NUM!</v>
          </cell>
          <cell r="BY62" t="e">
            <v>#NUM!</v>
          </cell>
          <cell r="BZ62" t="e">
            <v>#NUM!</v>
          </cell>
          <cell r="CA62" t="e">
            <v>#NUM!</v>
          </cell>
          <cell r="CB62" t="e">
            <v>#NUM!</v>
          </cell>
          <cell r="CC62" t="e">
            <v>#NUM!</v>
          </cell>
        </row>
        <row r="63">
          <cell r="B63" t="str">
            <v>High</v>
          </cell>
          <cell r="C63">
            <v>4.0300552094712296</v>
          </cell>
          <cell r="D63">
            <v>4.8403872823462937</v>
          </cell>
          <cell r="E63">
            <v>3.2503755843545479</v>
          </cell>
          <cell r="F63">
            <v>3.6436151937392633</v>
          </cell>
          <cell r="G63">
            <v>5.0836620496514211</v>
          </cell>
          <cell r="H63">
            <v>4.1533916871312551</v>
          </cell>
          <cell r="I63">
            <v>6.047095589634309</v>
          </cell>
          <cell r="J63">
            <v>8.8869193231965156</v>
          </cell>
          <cell r="K63">
            <v>8.1194976079822077</v>
          </cell>
          <cell r="L63">
            <v>6.31337656099904</v>
          </cell>
          <cell r="M63">
            <v>7.0232267242225044</v>
          </cell>
          <cell r="N63">
            <v>9.4450337781251754</v>
          </cell>
          <cell r="O63">
            <v>7.0378152701755763</v>
          </cell>
          <cell r="P63">
            <v>7.2237373872547712</v>
          </cell>
          <cell r="Q63">
            <v>8.5342918904755685</v>
          </cell>
          <cell r="R63">
            <v>4.2199182242990645</v>
          </cell>
          <cell r="S63">
            <v>4.3751362318840581</v>
          </cell>
          <cell r="T63">
            <v>4.4433434394475322</v>
          </cell>
          <cell r="U63">
            <v>4.2995272889949296</v>
          </cell>
          <cell r="V63">
            <v>4.269393449251921</v>
          </cell>
          <cell r="W63">
            <v>4.6126664178175938</v>
          </cell>
          <cell r="X63">
            <v>5.580728866336063</v>
          </cell>
          <cell r="Y63">
            <v>5.8979674132926299</v>
          </cell>
          <cell r="Z63">
            <v>11.717600451356521</v>
          </cell>
          <cell r="AA63">
            <v>9.1761349007027828</v>
          </cell>
          <cell r="AB63">
            <v>15.466118004071754</v>
          </cell>
          <cell r="AC63">
            <v>17.837637281092316</v>
          </cell>
          <cell r="AD63">
            <v>7.6153962849731327</v>
          </cell>
          <cell r="AE63">
            <v>7.3268303571428568</v>
          </cell>
          <cell r="AF63">
            <v>9.8860466721900035</v>
          </cell>
          <cell r="AG63">
            <v>9.6498552775455089</v>
          </cell>
          <cell r="AH63">
            <v>9.3571272570997817</v>
          </cell>
          <cell r="AI63">
            <v>18.045013584117033</v>
          </cell>
          <cell r="AJ63">
            <v>12.850524130247633</v>
          </cell>
          <cell r="AK63">
            <v>12.254919285509599</v>
          </cell>
          <cell r="AL63">
            <v>42.700103398359417</v>
          </cell>
          <cell r="AM63">
            <v>36.886426848668343</v>
          </cell>
          <cell r="AN63">
            <v>27.097530090513814</v>
          </cell>
          <cell r="AO63">
            <v>93.083615532227114</v>
          </cell>
          <cell r="AP63">
            <v>334.64140097587062</v>
          </cell>
          <cell r="AQ63">
            <v>121.05920832892068</v>
          </cell>
          <cell r="AR63">
            <v>83.634626057529601</v>
          </cell>
          <cell r="AS63">
            <v>47.682841143139747</v>
          </cell>
          <cell r="AT63">
            <v>38.904808743790788</v>
          </cell>
          <cell r="AU63">
            <v>22.044922580539229</v>
          </cell>
          <cell r="AV63">
            <v>24.751223189019072</v>
          </cell>
          <cell r="AW63">
            <v>9.9515638837223594</v>
          </cell>
          <cell r="AX63">
            <v>21.544564379878636</v>
          </cell>
          <cell r="AY63">
            <v>17.302726955691355</v>
          </cell>
          <cell r="AZ63">
            <v>9.3537240587318529</v>
          </cell>
          <cell r="BA63">
            <v>7.8654089050644158</v>
          </cell>
          <cell r="BB63">
            <v>8.2977278715593101</v>
          </cell>
          <cell r="BC63">
            <v>6.8504966449409554</v>
          </cell>
          <cell r="BD63">
            <v>8.7634299066086321</v>
          </cell>
          <cell r="BE63">
            <v>10.427267309911119</v>
          </cell>
          <cell r="BF63">
            <v>18.253930960724528</v>
          </cell>
          <cell r="BG63">
            <v>21.277030122260342</v>
          </cell>
          <cell r="BH63">
            <v>21.258388171633825</v>
          </cell>
          <cell r="BI63">
            <v>10.873384253819035</v>
          </cell>
          <cell r="BJ63">
            <v>10.519775307998428</v>
          </cell>
          <cell r="BK63">
            <v>7.9309668379262011</v>
          </cell>
          <cell r="BL63">
            <v>8.1940030243540107</v>
          </cell>
          <cell r="BM63">
            <v>11.333169402816027</v>
          </cell>
          <cell r="BN63">
            <v>12.925346665870046</v>
          </cell>
          <cell r="BO63">
            <v>12.202681317145252</v>
          </cell>
          <cell r="BP63">
            <v>10.509595068093423</v>
          </cell>
          <cell r="BQ63">
            <v>20.05701666119414</v>
          </cell>
          <cell r="BR63">
            <v>13.745330464447077</v>
          </cell>
          <cell r="BS63">
            <v>12.132922738272033</v>
          </cell>
          <cell r="BT63">
            <v>11.500093634885834</v>
          </cell>
          <cell r="BU63">
            <v>9.7271108484034059</v>
          </cell>
          <cell r="BV63">
            <v>8.7845458301525614</v>
          </cell>
          <cell r="BW63">
            <v>0</v>
          </cell>
          <cell r="BY63">
            <v>16.602951002816109</v>
          </cell>
          <cell r="BZ63">
            <v>11.910451897263146</v>
          </cell>
          <cell r="CA63">
            <v>20.09018183658652</v>
          </cell>
          <cell r="CB63">
            <v>334.64140097587062</v>
          </cell>
          <cell r="CC63">
            <v>0</v>
          </cell>
        </row>
        <row r="64">
          <cell r="B64" t="str">
            <v>Low</v>
          </cell>
          <cell r="C64">
            <v>0</v>
          </cell>
          <cell r="D64">
            <v>0</v>
          </cell>
          <cell r="E64">
            <v>0</v>
          </cell>
          <cell r="F64">
            <v>0</v>
          </cell>
          <cell r="G64">
            <v>0</v>
          </cell>
          <cell r="H64">
            <v>0</v>
          </cell>
          <cell r="I64">
            <v>0</v>
          </cell>
          <cell r="J64">
            <v>0</v>
          </cell>
          <cell r="K64">
            <v>0.57523567698414713</v>
          </cell>
          <cell r="L64">
            <v>0.66492548778614224</v>
          </cell>
          <cell r="M64">
            <v>0.37560790809134487</v>
          </cell>
          <cell r="N64">
            <v>0.52419431259206939</v>
          </cell>
          <cell r="O64">
            <v>0.45133371169125996</v>
          </cell>
          <cell r="P64">
            <v>0.57185686934586732</v>
          </cell>
          <cell r="Q64">
            <v>0.64003814165386452</v>
          </cell>
          <cell r="R64">
            <v>0.84285767748213003</v>
          </cell>
          <cell r="S64">
            <v>0.97957623325818866</v>
          </cell>
          <cell r="T64">
            <v>0.68473596196079223</v>
          </cell>
          <cell r="U64">
            <v>0.93261980053514959</v>
          </cell>
          <cell r="V64">
            <v>1.1259493063850938</v>
          </cell>
          <cell r="W64">
            <v>1.3300846585197477</v>
          </cell>
          <cell r="X64">
            <v>1.5812656629393906</v>
          </cell>
          <cell r="Y64">
            <v>0</v>
          </cell>
          <cell r="Z64">
            <v>0</v>
          </cell>
          <cell r="AA64">
            <v>0</v>
          </cell>
          <cell r="AB64">
            <v>0</v>
          </cell>
          <cell r="AC64">
            <v>0</v>
          </cell>
          <cell r="AD64">
            <v>0</v>
          </cell>
          <cell r="AE64">
            <v>0</v>
          </cell>
          <cell r="AF64">
            <v>0</v>
          </cell>
          <cell r="AG64">
            <v>0</v>
          </cell>
          <cell r="AH64">
            <v>0</v>
          </cell>
          <cell r="AI64">
            <v>0</v>
          </cell>
          <cell r="AJ64">
            <v>0</v>
          </cell>
          <cell r="AK64">
            <v>0.3148948831888066</v>
          </cell>
          <cell r="AL64">
            <v>0.40444292494662315</v>
          </cell>
          <cell r="AM64">
            <v>0.44782077264944969</v>
          </cell>
          <cell r="AN64">
            <v>0.7107848157216976</v>
          </cell>
          <cell r="AO64">
            <v>0.72467362752996067</v>
          </cell>
          <cell r="AP64">
            <v>1.1103662117829423</v>
          </cell>
          <cell r="AQ64">
            <v>1.5538346893778652</v>
          </cell>
          <cell r="AR64">
            <v>1.1848957290385331</v>
          </cell>
          <cell r="AS64">
            <v>0.26491166255599735</v>
          </cell>
          <cell r="AT64">
            <v>-0.28012563953927966</v>
          </cell>
          <cell r="AU64">
            <v>-0.64406570099539662</v>
          </cell>
          <cell r="AV64">
            <v>0.24675448170165334</v>
          </cell>
          <cell r="AW64">
            <v>-0.14249107479433223</v>
          </cell>
          <cell r="AX64">
            <v>0.24451322404716616</v>
          </cell>
          <cell r="AY64">
            <v>-2.0171351037022677E-2</v>
          </cell>
          <cell r="AZ64">
            <v>-0.17412674335986464</v>
          </cell>
          <cell r="BA64">
            <v>-0.68459448954643776</v>
          </cell>
          <cell r="BB64">
            <v>-6.4913506012950969E-2</v>
          </cell>
          <cell r="BC64">
            <v>9.5514798897178066E-2</v>
          </cell>
          <cell r="BD64">
            <v>0.46746041745486094</v>
          </cell>
          <cell r="BE64">
            <v>0.89966977879157617</v>
          </cell>
          <cell r="BF64">
            <v>1.2436397320876311</v>
          </cell>
          <cell r="BG64">
            <v>0</v>
          </cell>
          <cell r="BH64">
            <v>0</v>
          </cell>
          <cell r="BI64">
            <v>0</v>
          </cell>
          <cell r="BJ64">
            <v>1.235388488265373</v>
          </cell>
          <cell r="BK64">
            <v>0.75383635510348734</v>
          </cell>
          <cell r="BL64">
            <v>0.71335903868190398</v>
          </cell>
          <cell r="BM64">
            <v>0.93562291606924974</v>
          </cell>
          <cell r="BN64">
            <v>0.88869670002053014</v>
          </cell>
          <cell r="BO64">
            <v>0.78780291923509826</v>
          </cell>
          <cell r="BP64">
            <v>1.0399105400590116</v>
          </cell>
          <cell r="BQ64">
            <v>0.17531745462371764</v>
          </cell>
          <cell r="BR64">
            <v>0.1739423475736209</v>
          </cell>
          <cell r="BS64">
            <v>0.13707981462964089</v>
          </cell>
          <cell r="BT64">
            <v>0.14717639363325821</v>
          </cell>
          <cell r="BU64">
            <v>0.1534802057270363</v>
          </cell>
          <cell r="BV64">
            <v>0.12721358075330491</v>
          </cell>
          <cell r="BW64">
            <v>0</v>
          </cell>
          <cell r="BY64">
            <v>0.3451748401452816</v>
          </cell>
          <cell r="BZ64">
            <v>0.3382713904038161</v>
          </cell>
          <cell r="CA64">
            <v>0.36236708778201487</v>
          </cell>
          <cell r="CB64">
            <v>1.5812656629393906</v>
          </cell>
          <cell r="CC64">
            <v>-0.68459448954643776</v>
          </cell>
        </row>
        <row r="66">
          <cell r="B66" t="str">
            <v>Ex-Bubble Median EV/S</v>
          </cell>
          <cell r="C66" t="e">
            <v>#NUM!</v>
          </cell>
          <cell r="D66" t="e">
            <v>#NUM!</v>
          </cell>
          <cell r="E66" t="e">
            <v>#NUM!</v>
          </cell>
          <cell r="F66" t="e">
            <v>#NUM!</v>
          </cell>
          <cell r="G66" t="e">
            <v>#NUM!</v>
          </cell>
          <cell r="H66" t="e">
            <v>#NUM!</v>
          </cell>
          <cell r="I66" t="e">
            <v>#NUM!</v>
          </cell>
          <cell r="J66" t="e">
            <v>#NUM!</v>
          </cell>
          <cell r="K66" t="e">
            <v>#NUM!</v>
          </cell>
          <cell r="L66" t="e">
            <v>#NUM!</v>
          </cell>
          <cell r="M66" t="e">
            <v>#NUM!</v>
          </cell>
          <cell r="N66" t="e">
            <v>#NUM!</v>
          </cell>
          <cell r="O66" t="e">
            <v>#NUM!</v>
          </cell>
          <cell r="P66" t="e">
            <v>#NUM!</v>
          </cell>
          <cell r="Q66" t="e">
            <v>#NUM!</v>
          </cell>
          <cell r="R66" t="e">
            <v>#NUM!</v>
          </cell>
          <cell r="S66" t="e">
            <v>#NUM!</v>
          </cell>
          <cell r="T66" t="e">
            <v>#NUM!</v>
          </cell>
          <cell r="U66" t="e">
            <v>#NUM!</v>
          </cell>
          <cell r="V66" t="e">
            <v>#NUM!</v>
          </cell>
          <cell r="W66" t="e">
            <v>#NUM!</v>
          </cell>
          <cell r="X66" t="e">
            <v>#NUM!</v>
          </cell>
          <cell r="Y66" t="e">
            <v>#NUM!</v>
          </cell>
          <cell r="Z66" t="e">
            <v>#NUM!</v>
          </cell>
          <cell r="AA66" t="e">
            <v>#NUM!</v>
          </cell>
          <cell r="AB66" t="e">
            <v>#NUM!</v>
          </cell>
          <cell r="AC66" t="e">
            <v>#NUM!</v>
          </cell>
          <cell r="AD66" t="e">
            <v>#NUM!</v>
          </cell>
          <cell r="AE66" t="e">
            <v>#NUM!</v>
          </cell>
          <cell r="AF66" t="e">
            <v>#NUM!</v>
          </cell>
          <cell r="AG66" t="e">
            <v>#NUM!</v>
          </cell>
          <cell r="AH66" t="e">
            <v>#NUM!</v>
          </cell>
          <cell r="AI66" t="e">
            <v>#NUM!</v>
          </cell>
          <cell r="AJ66" t="e">
            <v>#NUM!</v>
          </cell>
          <cell r="AK66" t="e">
            <v>#NUM!</v>
          </cell>
          <cell r="AL66" t="e">
            <v>#NUM!</v>
          </cell>
          <cell r="AM66" t="e">
            <v>#NUM!</v>
          </cell>
          <cell r="AN66" t="e">
            <v>#NUM!</v>
          </cell>
          <cell r="AO66" t="e">
            <v>#NUM!</v>
          </cell>
          <cell r="AP66" t="e">
            <v>#NUM!</v>
          </cell>
          <cell r="AQ66" t="e">
            <v>#NUM!</v>
          </cell>
          <cell r="AR66" t="e">
            <v>#NUM!</v>
          </cell>
          <cell r="AS66" t="e">
            <v>#NUM!</v>
          </cell>
          <cell r="AT66" t="e">
            <v>#NUM!</v>
          </cell>
          <cell r="AU66" t="e">
            <v>#NUM!</v>
          </cell>
          <cell r="AV66" t="e">
            <v>#NUM!</v>
          </cell>
          <cell r="AW66" t="e">
            <v>#NUM!</v>
          </cell>
          <cell r="AX66" t="e">
            <v>#NUM!</v>
          </cell>
          <cell r="AY66" t="e">
            <v>#NUM!</v>
          </cell>
          <cell r="AZ66" t="e">
            <v>#NUM!</v>
          </cell>
          <cell r="BA66" t="e">
            <v>#NUM!</v>
          </cell>
          <cell r="BB66" t="e">
            <v>#NUM!</v>
          </cell>
          <cell r="BC66" t="e">
            <v>#NUM!</v>
          </cell>
          <cell r="BD66" t="e">
            <v>#NUM!</v>
          </cell>
          <cell r="BE66" t="e">
            <v>#NUM!</v>
          </cell>
          <cell r="BF66" t="e">
            <v>#NUM!</v>
          </cell>
          <cell r="BG66" t="e">
            <v>#NUM!</v>
          </cell>
          <cell r="BH66" t="e">
            <v>#NUM!</v>
          </cell>
          <cell r="BI66" t="e">
            <v>#NUM!</v>
          </cell>
          <cell r="BJ66" t="e">
            <v>#NUM!</v>
          </cell>
          <cell r="BK66" t="e">
            <v>#NUM!</v>
          </cell>
          <cell r="BL66" t="e">
            <v>#NUM!</v>
          </cell>
          <cell r="BM66" t="e">
            <v>#NUM!</v>
          </cell>
          <cell r="BN66" t="e">
            <v>#NUM!</v>
          </cell>
          <cell r="BO66" t="e">
            <v>#NUM!</v>
          </cell>
          <cell r="BP66" t="e">
            <v>#NUM!</v>
          </cell>
          <cell r="BQ66" t="e">
            <v>#NUM!</v>
          </cell>
          <cell r="BR66" t="e">
            <v>#NUM!</v>
          </cell>
          <cell r="BS66" t="e">
            <v>#NUM!</v>
          </cell>
          <cell r="BT66" t="e">
            <v>#NUM!</v>
          </cell>
          <cell r="BU66" t="e">
            <v>#NUM!</v>
          </cell>
          <cell r="BV66" t="e">
            <v>#NUM!</v>
          </cell>
          <cell r="BW66" t="e">
            <v>#NUM!</v>
          </cell>
        </row>
        <row r="68">
          <cell r="A68" t="str">
            <v>ADBE</v>
          </cell>
          <cell r="B68" t="str">
            <v>Ex-Bubble Median EV/S</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5.1197793473465536</v>
          </cell>
          <cell r="U68">
            <v>5.1197793473465536</v>
          </cell>
          <cell r="V68">
            <v>5.1197793473465536</v>
          </cell>
          <cell r="W68">
            <v>5.1197793473465536</v>
          </cell>
          <cell r="X68">
            <v>5.1197793473465536</v>
          </cell>
          <cell r="Y68">
            <v>5.1197793473465536</v>
          </cell>
          <cell r="Z68">
            <v>5.1197793473465536</v>
          </cell>
          <cell r="AA68">
            <v>5.1197793473465536</v>
          </cell>
          <cell r="AB68">
            <v>5.1197793473465536</v>
          </cell>
          <cell r="AC68">
            <v>5.1197793473465536</v>
          </cell>
          <cell r="AD68">
            <v>5.1197793473465536</v>
          </cell>
          <cell r="AE68">
            <v>5.1197793473465536</v>
          </cell>
          <cell r="AF68">
            <v>5.1197793473465536</v>
          </cell>
          <cell r="AG68">
            <v>5.1197793473465536</v>
          </cell>
          <cell r="AH68">
            <v>5.1197793473465536</v>
          </cell>
          <cell r="AI68">
            <v>5.1197793473465536</v>
          </cell>
          <cell r="AJ68">
            <v>5.1197793473465536</v>
          </cell>
          <cell r="AK68">
            <v>5.1197793473465536</v>
          </cell>
          <cell r="AL68">
            <v>5.1197793473465536</v>
          </cell>
          <cell r="AM68">
            <v>5.1197793473465536</v>
          </cell>
          <cell r="AN68">
            <v>5.1197793473465536</v>
          </cell>
          <cell r="AO68">
            <v>5.1197793473465536</v>
          </cell>
          <cell r="AP68">
            <v>5.1197793473465536</v>
          </cell>
          <cell r="AQ68">
            <v>5.1197793473465536</v>
          </cell>
          <cell r="AR68">
            <v>5.1197793473465536</v>
          </cell>
          <cell r="AS68">
            <v>5.1197793473465536</v>
          </cell>
          <cell r="AT68">
            <v>5.1197793473465536</v>
          </cell>
          <cell r="AU68">
            <v>5.1197793473465536</v>
          </cell>
          <cell r="AV68">
            <v>5.1197793473465536</v>
          </cell>
          <cell r="AW68">
            <v>5.1197793473465536</v>
          </cell>
          <cell r="AX68">
            <v>5.1197793473465536</v>
          </cell>
          <cell r="AY68">
            <v>5.1197793473465536</v>
          </cell>
          <cell r="AZ68">
            <v>5.1197793473465536</v>
          </cell>
          <cell r="BA68">
            <v>5.1197793473465536</v>
          </cell>
          <cell r="BB68">
            <v>5.1197793473465536</v>
          </cell>
          <cell r="BC68">
            <v>5.1197793473465536</v>
          </cell>
          <cell r="BD68">
            <v>5.1197793473465536</v>
          </cell>
          <cell r="BE68">
            <v>5.1197793473465536</v>
          </cell>
          <cell r="BF68">
            <v>5.1197793473465536</v>
          </cell>
          <cell r="BG68">
            <v>5.1197793473465536</v>
          </cell>
          <cell r="BH68">
            <v>5.1197793473465536</v>
          </cell>
          <cell r="BI68">
            <v>5.1197793473465536</v>
          </cell>
          <cell r="BJ68">
            <v>5.1197793473465536</v>
          </cell>
          <cell r="BK68">
            <v>5.1197793473465536</v>
          </cell>
          <cell r="BL68">
            <v>5.1197793473465536</v>
          </cell>
          <cell r="BM68">
            <v>5.1197793473465536</v>
          </cell>
          <cell r="BN68">
            <v>5.1197793473465536</v>
          </cell>
          <cell r="BO68">
            <v>5.1197793473465536</v>
          </cell>
          <cell r="BP68">
            <v>5.1197793473465536</v>
          </cell>
          <cell r="BQ68">
            <v>5.1197793473465536</v>
          </cell>
          <cell r="BR68">
            <v>5.1197793473465536</v>
          </cell>
          <cell r="BS68">
            <v>5.1197793473465536</v>
          </cell>
          <cell r="BT68">
            <v>5.1197793473465536</v>
          </cell>
          <cell r="BU68">
            <v>5.1197793473465536</v>
          </cell>
          <cell r="BV68">
            <v>5.1197793473465536</v>
          </cell>
          <cell r="BW68">
            <v>5.1197793473465536</v>
          </cell>
        </row>
        <row r="69">
          <cell r="A69" t="str">
            <v>ADSK</v>
          </cell>
          <cell r="B69" t="str">
            <v>Ex-Bubble Median EV/S</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2.9801400125164159</v>
          </cell>
          <cell r="U69">
            <v>2.9801400125164159</v>
          </cell>
          <cell r="V69">
            <v>2.9801400125164159</v>
          </cell>
          <cell r="W69">
            <v>2.9801400125164159</v>
          </cell>
          <cell r="X69">
            <v>2.9801400125164159</v>
          </cell>
          <cell r="Y69">
            <v>2.9801400125164159</v>
          </cell>
          <cell r="Z69">
            <v>2.9801400125164159</v>
          </cell>
          <cell r="AA69">
            <v>2.9801400125164159</v>
          </cell>
          <cell r="AB69">
            <v>2.9801400125164159</v>
          </cell>
          <cell r="AC69">
            <v>2.9801400125164159</v>
          </cell>
          <cell r="AD69">
            <v>2.9801400125164159</v>
          </cell>
          <cell r="AE69">
            <v>2.9801400125164159</v>
          </cell>
          <cell r="AF69">
            <v>2.9801400125164159</v>
          </cell>
          <cell r="AG69">
            <v>2.9801400125164159</v>
          </cell>
          <cell r="AH69">
            <v>2.9801400125164159</v>
          </cell>
          <cell r="AI69">
            <v>2.9801400125164159</v>
          </cell>
          <cell r="AJ69">
            <v>2.9801400125164159</v>
          </cell>
          <cell r="AK69">
            <v>2.9801400125164159</v>
          </cell>
          <cell r="AL69">
            <v>2.9801400125164159</v>
          </cell>
          <cell r="AM69">
            <v>2.9801400125164159</v>
          </cell>
          <cell r="AN69">
            <v>2.9801400125164159</v>
          </cell>
          <cell r="AO69">
            <v>2.9801400125164159</v>
          </cell>
          <cell r="AP69">
            <v>2.9801400125164159</v>
          </cell>
          <cell r="AQ69">
            <v>2.9801400125164159</v>
          </cell>
          <cell r="AR69">
            <v>2.9801400125164159</v>
          </cell>
          <cell r="AS69">
            <v>2.9801400125164159</v>
          </cell>
          <cell r="AT69">
            <v>2.9801400125164159</v>
          </cell>
          <cell r="AU69">
            <v>2.9801400125164159</v>
          </cell>
          <cell r="AV69">
            <v>2.9801400125164159</v>
          </cell>
          <cell r="AW69">
            <v>2.9801400125164159</v>
          </cell>
          <cell r="AX69">
            <v>2.9801400125164159</v>
          </cell>
          <cell r="AY69">
            <v>2.9801400125164159</v>
          </cell>
          <cell r="AZ69">
            <v>2.9801400125164159</v>
          </cell>
          <cell r="BA69">
            <v>2.9801400125164159</v>
          </cell>
          <cell r="BB69">
            <v>2.9801400125164159</v>
          </cell>
          <cell r="BC69">
            <v>2.9801400125164159</v>
          </cell>
          <cell r="BD69">
            <v>2.9801400125164159</v>
          </cell>
          <cell r="BE69">
            <v>2.9801400125164159</v>
          </cell>
          <cell r="BF69">
            <v>2.9801400125164159</v>
          </cell>
          <cell r="BG69">
            <v>2.9801400125164159</v>
          </cell>
          <cell r="BH69">
            <v>2.9801400125164159</v>
          </cell>
          <cell r="BI69">
            <v>2.9801400125164159</v>
          </cell>
          <cell r="BJ69">
            <v>2.9801400125164159</v>
          </cell>
          <cell r="BK69">
            <v>2.9801400125164159</v>
          </cell>
          <cell r="BL69">
            <v>2.9801400125164159</v>
          </cell>
          <cell r="BM69">
            <v>2.9801400125164159</v>
          </cell>
          <cell r="BN69">
            <v>2.9801400125164159</v>
          </cell>
          <cell r="BO69">
            <v>2.9801400125164159</v>
          </cell>
          <cell r="BP69">
            <v>2.9801400125164159</v>
          </cell>
          <cell r="BQ69">
            <v>2.9801400125164159</v>
          </cell>
          <cell r="BR69">
            <v>2.9801400125164159</v>
          </cell>
          <cell r="BS69">
            <v>2.9801400125164159</v>
          </cell>
          <cell r="BT69">
            <v>2.9801400125164159</v>
          </cell>
          <cell r="BU69">
            <v>2.9801400125164159</v>
          </cell>
          <cell r="BV69">
            <v>2.9801400125164159</v>
          </cell>
          <cell r="BW69">
            <v>2.9801400125164159</v>
          </cell>
        </row>
        <row r="70">
          <cell r="A70" t="str">
            <v>AGIL</v>
          </cell>
          <cell r="B70" t="str">
            <v>Ex-Bubble Median EV/S</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3.8209912816368106</v>
          </cell>
          <cell r="U70">
            <v>3.8209912816368106</v>
          </cell>
          <cell r="V70">
            <v>3.8209912816368106</v>
          </cell>
          <cell r="W70">
            <v>3.8209912816368106</v>
          </cell>
          <cell r="X70">
            <v>3.8209912816368106</v>
          </cell>
          <cell r="Y70">
            <v>3.8209912816368106</v>
          </cell>
          <cell r="Z70">
            <v>3.8209912816368106</v>
          </cell>
          <cell r="AA70">
            <v>3.8209912816368106</v>
          </cell>
          <cell r="AB70">
            <v>3.8209912816368106</v>
          </cell>
          <cell r="AC70">
            <v>3.8209912816368106</v>
          </cell>
          <cell r="AD70">
            <v>3.8209912816368106</v>
          </cell>
          <cell r="AE70">
            <v>3.8209912816368106</v>
          </cell>
          <cell r="AF70">
            <v>3.8209912816368106</v>
          </cell>
          <cell r="AG70">
            <v>3.8209912816368106</v>
          </cell>
          <cell r="AH70">
            <v>3.8209912816368106</v>
          </cell>
          <cell r="AI70">
            <v>3.8209912816368106</v>
          </cell>
          <cell r="AJ70">
            <v>3.8209912816368106</v>
          </cell>
          <cell r="AK70">
            <v>3.8209912816368106</v>
          </cell>
          <cell r="AL70">
            <v>3.8209912816368106</v>
          </cell>
          <cell r="AM70">
            <v>3.8209912816368106</v>
          </cell>
          <cell r="AN70">
            <v>3.8209912816368106</v>
          </cell>
          <cell r="AO70">
            <v>3.8209912816368106</v>
          </cell>
          <cell r="AP70">
            <v>3.8209912816368106</v>
          </cell>
          <cell r="AQ70">
            <v>3.8209912816368106</v>
          </cell>
          <cell r="AR70">
            <v>3.8209912816368106</v>
          </cell>
          <cell r="AS70">
            <v>3.8209912816368106</v>
          </cell>
          <cell r="AT70">
            <v>3.8209912816368106</v>
          </cell>
          <cell r="AU70">
            <v>3.8209912816368106</v>
          </cell>
          <cell r="AV70">
            <v>3.8209912816368106</v>
          </cell>
          <cell r="AW70">
            <v>3.8209912816368106</v>
          </cell>
          <cell r="AX70">
            <v>3.8209912816368106</v>
          </cell>
          <cell r="AY70">
            <v>3.8209912816368106</v>
          </cell>
          <cell r="AZ70">
            <v>3.8209912816368106</v>
          </cell>
          <cell r="BA70">
            <v>3.8209912816368106</v>
          </cell>
          <cell r="BB70">
            <v>3.8209912816368106</v>
          </cell>
          <cell r="BC70">
            <v>3.8209912816368106</v>
          </cell>
          <cell r="BD70">
            <v>3.8209912816368106</v>
          </cell>
          <cell r="BE70">
            <v>3.8209912816368106</v>
          </cell>
          <cell r="BF70">
            <v>3.8209912816368106</v>
          </cell>
          <cell r="BG70">
            <v>3.8209912816368106</v>
          </cell>
          <cell r="BH70">
            <v>3.8209912816368106</v>
          </cell>
          <cell r="BI70">
            <v>3.8209912816368106</v>
          </cell>
          <cell r="BJ70">
            <v>3.8209912816368106</v>
          </cell>
          <cell r="BK70">
            <v>3.8209912816368106</v>
          </cell>
          <cell r="BL70">
            <v>3.8209912816368106</v>
          </cell>
          <cell r="BM70">
            <v>3.8209912816368106</v>
          </cell>
          <cell r="BN70">
            <v>3.8209912816368106</v>
          </cell>
          <cell r="BO70">
            <v>3.8209912816368106</v>
          </cell>
          <cell r="BP70">
            <v>3.8209912816368106</v>
          </cell>
          <cell r="BQ70">
            <v>3.8209912816368106</v>
          </cell>
          <cell r="BR70">
            <v>3.8209912816368106</v>
          </cell>
          <cell r="BS70">
            <v>3.8209912816368106</v>
          </cell>
          <cell r="BT70">
            <v>3.8209912816368106</v>
          </cell>
          <cell r="BU70">
            <v>3.8209912816368106</v>
          </cell>
          <cell r="BV70">
            <v>3.8209912816368106</v>
          </cell>
          <cell r="BW70">
            <v>3.8209912816368106</v>
          </cell>
        </row>
        <row r="71">
          <cell r="A71" t="str">
            <v>AKAM</v>
          </cell>
          <cell r="B71" t="str">
            <v>Ex-Bubble Median EV/S</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6.8664897347672378</v>
          </cell>
          <cell r="U71">
            <v>6.8664897347672378</v>
          </cell>
          <cell r="V71">
            <v>6.8664897347672378</v>
          </cell>
          <cell r="W71">
            <v>6.8664897347672378</v>
          </cell>
          <cell r="X71">
            <v>6.8664897347672378</v>
          </cell>
          <cell r="Y71">
            <v>6.8664897347672378</v>
          </cell>
          <cell r="Z71">
            <v>6.8664897347672378</v>
          </cell>
          <cell r="AA71">
            <v>6.8664897347672378</v>
          </cell>
          <cell r="AB71">
            <v>6.8664897347672378</v>
          </cell>
          <cell r="AC71">
            <v>6.8664897347672378</v>
          </cell>
          <cell r="AD71">
            <v>6.8664897347672378</v>
          </cell>
          <cell r="AE71">
            <v>6.8664897347672378</v>
          </cell>
          <cell r="AF71">
            <v>6.8664897347672378</v>
          </cell>
          <cell r="AG71">
            <v>6.8664897347672378</v>
          </cell>
          <cell r="AH71">
            <v>6.8664897347672378</v>
          </cell>
          <cell r="AI71">
            <v>6.8664897347672378</v>
          </cell>
          <cell r="AJ71">
            <v>6.8664897347672378</v>
          </cell>
          <cell r="AK71">
            <v>6.8664897347672378</v>
          </cell>
          <cell r="AL71">
            <v>6.8664897347672378</v>
          </cell>
          <cell r="AM71">
            <v>6.8664897347672378</v>
          </cell>
          <cell r="AN71">
            <v>6.8664897347672378</v>
          </cell>
          <cell r="AO71">
            <v>6.8664897347672378</v>
          </cell>
          <cell r="AP71">
            <v>6.8664897347672378</v>
          </cell>
          <cell r="AQ71">
            <v>6.8664897347672378</v>
          </cell>
          <cell r="AR71">
            <v>6.8664897347672378</v>
          </cell>
          <cell r="AS71">
            <v>6.8664897347672378</v>
          </cell>
          <cell r="AT71">
            <v>6.8664897347672378</v>
          </cell>
          <cell r="AU71">
            <v>6.8664897347672378</v>
          </cell>
          <cell r="AV71">
            <v>6.8664897347672378</v>
          </cell>
          <cell r="AW71">
            <v>6.8664897347672378</v>
          </cell>
          <cell r="AX71">
            <v>6.8664897347672378</v>
          </cell>
          <cell r="AY71">
            <v>6.8664897347672378</v>
          </cell>
          <cell r="AZ71">
            <v>6.8664897347672378</v>
          </cell>
          <cell r="BA71">
            <v>6.8664897347672378</v>
          </cell>
          <cell r="BB71">
            <v>6.8664897347672378</v>
          </cell>
          <cell r="BC71">
            <v>6.8664897347672378</v>
          </cell>
          <cell r="BD71">
            <v>6.8664897347672378</v>
          </cell>
          <cell r="BE71">
            <v>6.8664897347672378</v>
          </cell>
          <cell r="BF71">
            <v>6.8664897347672378</v>
          </cell>
          <cell r="BG71">
            <v>6.8664897347672378</v>
          </cell>
          <cell r="BH71">
            <v>6.8664897347672378</v>
          </cell>
          <cell r="BI71">
            <v>6.8664897347672378</v>
          </cell>
          <cell r="BJ71">
            <v>6.8664897347672378</v>
          </cell>
          <cell r="BK71">
            <v>6.8664897347672378</v>
          </cell>
          <cell r="BL71">
            <v>6.8664897347672378</v>
          </cell>
          <cell r="BM71">
            <v>6.8664897347672378</v>
          </cell>
          <cell r="BN71">
            <v>6.8664897347672378</v>
          </cell>
          <cell r="BO71">
            <v>6.8664897347672378</v>
          </cell>
          <cell r="BP71">
            <v>6.8664897347672378</v>
          </cell>
          <cell r="BQ71">
            <v>6.8664897347672378</v>
          </cell>
          <cell r="BR71">
            <v>6.8664897347672378</v>
          </cell>
          <cell r="BS71">
            <v>6.8664897347672378</v>
          </cell>
          <cell r="BT71">
            <v>6.8664897347672378</v>
          </cell>
          <cell r="BU71">
            <v>6.8664897347672378</v>
          </cell>
          <cell r="BV71">
            <v>6.8664897347672378</v>
          </cell>
          <cell r="BW71">
            <v>6.8664897347672378</v>
          </cell>
        </row>
        <row r="72">
          <cell r="A72" t="str">
            <v>BEAS</v>
          </cell>
          <cell r="B72" t="str">
            <v>Ex-Bubble Median EV/S</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3.345977408163086</v>
          </cell>
          <cell r="U72">
            <v>3.345977408163086</v>
          </cell>
          <cell r="V72">
            <v>3.345977408163086</v>
          </cell>
          <cell r="W72">
            <v>3.345977408163086</v>
          </cell>
          <cell r="X72">
            <v>3.345977408163086</v>
          </cell>
          <cell r="Y72">
            <v>3.345977408163086</v>
          </cell>
          <cell r="Z72">
            <v>3.345977408163086</v>
          </cell>
          <cell r="AA72">
            <v>3.345977408163086</v>
          </cell>
          <cell r="AB72">
            <v>3.345977408163086</v>
          </cell>
          <cell r="AC72">
            <v>3.345977408163086</v>
          </cell>
          <cell r="AD72">
            <v>3.345977408163086</v>
          </cell>
          <cell r="AE72">
            <v>3.345977408163086</v>
          </cell>
          <cell r="AF72">
            <v>3.345977408163086</v>
          </cell>
          <cell r="AG72">
            <v>3.345977408163086</v>
          </cell>
          <cell r="AH72">
            <v>3.345977408163086</v>
          </cell>
          <cell r="AI72">
            <v>3.345977408163086</v>
          </cell>
          <cell r="AJ72">
            <v>3.345977408163086</v>
          </cell>
          <cell r="AK72">
            <v>3.345977408163086</v>
          </cell>
          <cell r="AL72">
            <v>3.345977408163086</v>
          </cell>
          <cell r="AM72">
            <v>3.345977408163086</v>
          </cell>
          <cell r="AN72">
            <v>3.345977408163086</v>
          </cell>
          <cell r="AO72">
            <v>3.345977408163086</v>
          </cell>
          <cell r="AP72">
            <v>3.345977408163086</v>
          </cell>
          <cell r="AQ72">
            <v>3.345977408163086</v>
          </cell>
          <cell r="AR72">
            <v>3.345977408163086</v>
          </cell>
          <cell r="AS72">
            <v>3.345977408163086</v>
          </cell>
          <cell r="AT72">
            <v>3.345977408163086</v>
          </cell>
          <cell r="AU72">
            <v>3.345977408163086</v>
          </cell>
          <cell r="AV72">
            <v>3.345977408163086</v>
          </cell>
          <cell r="AW72">
            <v>3.345977408163086</v>
          </cell>
          <cell r="AX72">
            <v>3.345977408163086</v>
          </cell>
          <cell r="AY72">
            <v>3.345977408163086</v>
          </cell>
          <cell r="AZ72">
            <v>3.345977408163086</v>
          </cell>
          <cell r="BA72">
            <v>3.345977408163086</v>
          </cell>
          <cell r="BB72">
            <v>3.345977408163086</v>
          </cell>
          <cell r="BC72">
            <v>3.345977408163086</v>
          </cell>
          <cell r="BD72">
            <v>3.345977408163086</v>
          </cell>
          <cell r="BE72">
            <v>3.345977408163086</v>
          </cell>
          <cell r="BF72">
            <v>3.345977408163086</v>
          </cell>
          <cell r="BG72">
            <v>3.345977408163086</v>
          </cell>
          <cell r="BH72">
            <v>3.345977408163086</v>
          </cell>
          <cell r="BI72">
            <v>3.345977408163086</v>
          </cell>
          <cell r="BJ72">
            <v>3.345977408163086</v>
          </cell>
          <cell r="BK72">
            <v>3.345977408163086</v>
          </cell>
          <cell r="BL72">
            <v>3.345977408163086</v>
          </cell>
          <cell r="BM72">
            <v>3.345977408163086</v>
          </cell>
          <cell r="BN72">
            <v>3.345977408163086</v>
          </cell>
          <cell r="BO72">
            <v>3.345977408163086</v>
          </cell>
          <cell r="BP72">
            <v>3.345977408163086</v>
          </cell>
          <cell r="BQ72">
            <v>3.345977408163086</v>
          </cell>
          <cell r="BR72">
            <v>3.345977408163086</v>
          </cell>
          <cell r="BS72">
            <v>3.345977408163086</v>
          </cell>
          <cell r="BT72">
            <v>3.345977408163086</v>
          </cell>
          <cell r="BU72">
            <v>3.345977408163086</v>
          </cell>
          <cell r="BV72">
            <v>3.345977408163086</v>
          </cell>
          <cell r="BW72">
            <v>3.345977408163086</v>
          </cell>
        </row>
        <row r="73">
          <cell r="A73" t="str">
            <v>BMC</v>
          </cell>
          <cell r="B73" t="str">
            <v>Ex-Bubble Median EV/S</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3.4400271600131149</v>
          </cell>
          <cell r="U73">
            <v>3.4400271600131149</v>
          </cell>
          <cell r="V73">
            <v>3.4400271600131149</v>
          </cell>
          <cell r="W73">
            <v>3.4400271600131149</v>
          </cell>
          <cell r="X73">
            <v>3.4400271600131149</v>
          </cell>
          <cell r="Y73">
            <v>3.4400271600131149</v>
          </cell>
          <cell r="Z73">
            <v>3.4400271600131149</v>
          </cell>
          <cell r="AA73">
            <v>3.4400271600131149</v>
          </cell>
          <cell r="AB73">
            <v>3.4400271600131149</v>
          </cell>
          <cell r="AC73">
            <v>3.4400271600131149</v>
          </cell>
          <cell r="AD73">
            <v>3.4400271600131149</v>
          </cell>
          <cell r="AE73">
            <v>3.4400271600131149</v>
          </cell>
          <cell r="AF73">
            <v>3.4400271600131149</v>
          </cell>
          <cell r="AG73">
            <v>3.4400271600131149</v>
          </cell>
          <cell r="AH73">
            <v>3.4400271600131149</v>
          </cell>
          <cell r="AI73">
            <v>3.4400271600131149</v>
          </cell>
          <cell r="AJ73">
            <v>3.4400271600131149</v>
          </cell>
          <cell r="AK73">
            <v>3.4400271600131149</v>
          </cell>
          <cell r="AL73">
            <v>3.4400271600131149</v>
          </cell>
          <cell r="AM73">
            <v>3.4400271600131149</v>
          </cell>
          <cell r="AN73">
            <v>3.4400271600131149</v>
          </cell>
          <cell r="AO73">
            <v>3.4400271600131149</v>
          </cell>
          <cell r="AP73">
            <v>3.4400271600131149</v>
          </cell>
          <cell r="AQ73">
            <v>3.4400271600131149</v>
          </cell>
          <cell r="AR73">
            <v>3.4400271600131149</v>
          </cell>
          <cell r="AS73">
            <v>3.4400271600131149</v>
          </cell>
          <cell r="AT73">
            <v>3.4400271600131149</v>
          </cell>
          <cell r="AU73">
            <v>3.4400271600131149</v>
          </cell>
          <cell r="AV73">
            <v>3.4400271600131149</v>
          </cell>
          <cell r="AW73">
            <v>3.4400271600131149</v>
          </cell>
          <cell r="AX73">
            <v>3.4400271600131149</v>
          </cell>
          <cell r="AY73">
            <v>3.4400271600131149</v>
          </cell>
          <cell r="AZ73">
            <v>3.4400271600131149</v>
          </cell>
          <cell r="BA73">
            <v>3.4400271600131149</v>
          </cell>
          <cell r="BB73">
            <v>3.4400271600131149</v>
          </cell>
          <cell r="BC73">
            <v>3.4400271600131149</v>
          </cell>
          <cell r="BD73">
            <v>3.4400271600131149</v>
          </cell>
          <cell r="BE73">
            <v>3.4400271600131149</v>
          </cell>
          <cell r="BF73">
            <v>3.4400271600131149</v>
          </cell>
          <cell r="BG73">
            <v>3.4400271600131149</v>
          </cell>
          <cell r="BH73">
            <v>3.4400271600131149</v>
          </cell>
          <cell r="BI73">
            <v>3.4400271600131149</v>
          </cell>
          <cell r="BJ73">
            <v>3.4400271600131149</v>
          </cell>
          <cell r="BK73">
            <v>3.4400271600131149</v>
          </cell>
          <cell r="BL73">
            <v>3.4400271600131149</v>
          </cell>
          <cell r="BM73">
            <v>3.4400271600131149</v>
          </cell>
          <cell r="BN73">
            <v>3.4400271600131149</v>
          </cell>
          <cell r="BO73">
            <v>3.4400271600131149</v>
          </cell>
          <cell r="BP73">
            <v>3.4400271600131149</v>
          </cell>
          <cell r="BQ73">
            <v>3.4400271600131149</v>
          </cell>
          <cell r="BR73">
            <v>3.4400271600131149</v>
          </cell>
          <cell r="BS73">
            <v>3.4400271600131149</v>
          </cell>
          <cell r="BT73">
            <v>3.4400271600131149</v>
          </cell>
          <cell r="BU73">
            <v>3.4400271600131149</v>
          </cell>
          <cell r="BV73">
            <v>3.4400271600131149</v>
          </cell>
          <cell r="BW73">
            <v>3.4400271600131149</v>
          </cell>
        </row>
        <row r="74">
          <cell r="A74" t="str">
            <v xml:space="preserve">BOBJ </v>
          </cell>
          <cell r="B74" t="str">
            <v>Ex-Bubble Median EV/S</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2.0484557154038061</v>
          </cell>
          <cell r="U74">
            <v>2.0484557154038061</v>
          </cell>
          <cell r="V74">
            <v>2.0484557154038061</v>
          </cell>
          <cell r="W74">
            <v>2.0484557154038061</v>
          </cell>
          <cell r="X74">
            <v>2.0484557154038061</v>
          </cell>
          <cell r="Y74">
            <v>2.0484557154038061</v>
          </cell>
          <cell r="Z74">
            <v>2.0484557154038061</v>
          </cell>
          <cell r="AA74">
            <v>2.0484557154038061</v>
          </cell>
          <cell r="AB74">
            <v>2.0484557154038061</v>
          </cell>
          <cell r="AC74">
            <v>2.0484557154038061</v>
          </cell>
          <cell r="AD74">
            <v>2.0484557154038061</v>
          </cell>
          <cell r="AE74">
            <v>2.0484557154038061</v>
          </cell>
          <cell r="AF74">
            <v>2.0484557154038061</v>
          </cell>
          <cell r="AG74">
            <v>2.0484557154038061</v>
          </cell>
          <cell r="AH74">
            <v>2.0484557154038061</v>
          </cell>
          <cell r="AI74">
            <v>2.0484557154038061</v>
          </cell>
          <cell r="AJ74">
            <v>2.0484557154038061</v>
          </cell>
          <cell r="AK74">
            <v>2.0484557154038061</v>
          </cell>
          <cell r="AL74">
            <v>2.0484557154038061</v>
          </cell>
          <cell r="AM74">
            <v>2.0484557154038061</v>
          </cell>
          <cell r="AN74">
            <v>2.0484557154038061</v>
          </cell>
          <cell r="AO74">
            <v>2.0484557154038061</v>
          </cell>
          <cell r="AP74">
            <v>2.0484557154038061</v>
          </cell>
          <cell r="AQ74">
            <v>2.0484557154038061</v>
          </cell>
          <cell r="AR74">
            <v>2.0484557154038061</v>
          </cell>
          <cell r="AS74">
            <v>2.0484557154038061</v>
          </cell>
          <cell r="AT74">
            <v>2.0484557154038061</v>
          </cell>
          <cell r="AU74">
            <v>2.0484557154038061</v>
          </cell>
          <cell r="AV74">
            <v>2.0484557154038061</v>
          </cell>
          <cell r="AW74">
            <v>2.0484557154038061</v>
          </cell>
          <cell r="AX74">
            <v>2.0484557154038061</v>
          </cell>
          <cell r="AY74">
            <v>2.0484557154038061</v>
          </cell>
          <cell r="AZ74">
            <v>2.0484557154038061</v>
          </cell>
          <cell r="BA74">
            <v>2.0484557154038061</v>
          </cell>
          <cell r="BB74">
            <v>2.0484557154038061</v>
          </cell>
          <cell r="BC74">
            <v>2.0484557154038061</v>
          </cell>
          <cell r="BD74">
            <v>2.0484557154038061</v>
          </cell>
          <cell r="BE74">
            <v>2.0484557154038061</v>
          </cell>
          <cell r="BF74">
            <v>2.0484557154038061</v>
          </cell>
          <cell r="BG74">
            <v>2.0484557154038061</v>
          </cell>
          <cell r="BH74">
            <v>2.0484557154038061</v>
          </cell>
          <cell r="BI74">
            <v>2.0484557154038061</v>
          </cell>
          <cell r="BJ74">
            <v>2.0484557154038061</v>
          </cell>
          <cell r="BK74">
            <v>2.0484557154038061</v>
          </cell>
          <cell r="BL74">
            <v>2.0484557154038061</v>
          </cell>
          <cell r="BM74">
            <v>2.0484557154038061</v>
          </cell>
          <cell r="BN74">
            <v>2.0484557154038061</v>
          </cell>
          <cell r="BO74">
            <v>2.0484557154038061</v>
          </cell>
          <cell r="BP74">
            <v>2.0484557154038061</v>
          </cell>
          <cell r="BQ74">
            <v>2.0484557154038061</v>
          </cell>
          <cell r="BR74">
            <v>2.0484557154038061</v>
          </cell>
          <cell r="BS74">
            <v>2.0484557154038061</v>
          </cell>
          <cell r="BT74">
            <v>2.0484557154038061</v>
          </cell>
          <cell r="BU74">
            <v>2.0484557154038061</v>
          </cell>
          <cell r="BV74">
            <v>2.0484557154038061</v>
          </cell>
          <cell r="BW74">
            <v>2.0484557154038061</v>
          </cell>
        </row>
        <row r="75">
          <cell r="A75" t="str">
            <v>CA</v>
          </cell>
          <cell r="B75" t="str">
            <v>Ex-Bubble Median EV/S</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4.2842553665368053</v>
          </cell>
          <cell r="U75">
            <v>4.2842553665368053</v>
          </cell>
          <cell r="V75">
            <v>4.2842553665368053</v>
          </cell>
          <cell r="W75">
            <v>4.2842553665368053</v>
          </cell>
          <cell r="X75">
            <v>4.2842553665368053</v>
          </cell>
          <cell r="Y75">
            <v>4.2842553665368053</v>
          </cell>
          <cell r="Z75">
            <v>4.2842553665368053</v>
          </cell>
          <cell r="AA75">
            <v>4.2842553665368053</v>
          </cell>
          <cell r="AB75">
            <v>4.2842553665368053</v>
          </cell>
          <cell r="AC75">
            <v>4.2842553665368053</v>
          </cell>
          <cell r="AD75">
            <v>4.2842553665368053</v>
          </cell>
          <cell r="AE75">
            <v>4.2842553665368053</v>
          </cell>
          <cell r="AF75">
            <v>4.2842553665368053</v>
          </cell>
          <cell r="AG75">
            <v>4.2842553665368053</v>
          </cell>
          <cell r="AH75">
            <v>4.2842553665368053</v>
          </cell>
          <cell r="AI75">
            <v>4.2842553665368053</v>
          </cell>
          <cell r="AJ75">
            <v>4.2842553665368053</v>
          </cell>
          <cell r="AK75">
            <v>4.2842553665368053</v>
          </cell>
          <cell r="AL75">
            <v>4.2842553665368053</v>
          </cell>
          <cell r="AM75">
            <v>4.2842553665368053</v>
          </cell>
          <cell r="AN75">
            <v>4.2842553665368053</v>
          </cell>
          <cell r="AO75">
            <v>4.2842553665368053</v>
          </cell>
          <cell r="AP75">
            <v>4.2842553665368053</v>
          </cell>
          <cell r="AQ75">
            <v>4.2842553665368053</v>
          </cell>
          <cell r="AR75">
            <v>4.2842553665368053</v>
          </cell>
          <cell r="AS75">
            <v>4.2842553665368053</v>
          </cell>
          <cell r="AT75">
            <v>4.2842553665368053</v>
          </cell>
          <cell r="AU75">
            <v>4.2842553665368053</v>
          </cell>
          <cell r="AV75">
            <v>4.2842553665368053</v>
          </cell>
          <cell r="AW75">
            <v>4.2842553665368053</v>
          </cell>
          <cell r="AX75">
            <v>4.2842553665368053</v>
          </cell>
          <cell r="AY75">
            <v>4.2842553665368053</v>
          </cell>
          <cell r="AZ75">
            <v>4.2842553665368053</v>
          </cell>
          <cell r="BA75">
            <v>4.2842553665368053</v>
          </cell>
          <cell r="BB75">
            <v>4.2842553665368053</v>
          </cell>
          <cell r="BC75">
            <v>4.2842553665368053</v>
          </cell>
          <cell r="BD75">
            <v>4.2842553665368053</v>
          </cell>
          <cell r="BE75">
            <v>4.2842553665368053</v>
          </cell>
          <cell r="BF75">
            <v>4.2842553665368053</v>
          </cell>
          <cell r="BG75">
            <v>4.2842553665368053</v>
          </cell>
          <cell r="BH75">
            <v>4.2842553665368053</v>
          </cell>
          <cell r="BI75">
            <v>4.2842553665368053</v>
          </cell>
          <cell r="BJ75">
            <v>4.2842553665368053</v>
          </cell>
          <cell r="BK75">
            <v>4.2842553665368053</v>
          </cell>
          <cell r="BL75">
            <v>4.2842553665368053</v>
          </cell>
          <cell r="BM75">
            <v>4.2842553665368053</v>
          </cell>
          <cell r="BN75">
            <v>4.2842553665368053</v>
          </cell>
          <cell r="BO75">
            <v>4.2842553665368053</v>
          </cell>
          <cell r="BP75">
            <v>4.2842553665368053</v>
          </cell>
          <cell r="BQ75">
            <v>4.2842553665368053</v>
          </cell>
          <cell r="BR75">
            <v>4.2842553665368053</v>
          </cell>
          <cell r="BS75">
            <v>4.2842553665368053</v>
          </cell>
          <cell r="BT75">
            <v>4.2842553665368053</v>
          </cell>
          <cell r="BU75">
            <v>4.2842553665368053</v>
          </cell>
          <cell r="BV75">
            <v>4.2842553665368053</v>
          </cell>
          <cell r="BW75">
            <v>4.2842553665368053</v>
          </cell>
        </row>
        <row r="76">
          <cell r="A76" t="str">
            <v>CHKP</v>
          </cell>
          <cell r="B76" t="str">
            <v>Ex-Bubble Median EV/S</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7.4883685875263284</v>
          </cell>
          <cell r="U76">
            <v>7.4883685875263284</v>
          </cell>
          <cell r="V76">
            <v>7.4883685875263284</v>
          </cell>
          <cell r="W76">
            <v>7.4883685875263284</v>
          </cell>
          <cell r="X76">
            <v>7.4883685875263284</v>
          </cell>
          <cell r="Y76">
            <v>7.4883685875263284</v>
          </cell>
          <cell r="Z76">
            <v>7.4883685875263284</v>
          </cell>
          <cell r="AA76">
            <v>7.4883685875263284</v>
          </cell>
          <cell r="AB76">
            <v>7.4883685875263284</v>
          </cell>
          <cell r="AC76">
            <v>7.4883685875263284</v>
          </cell>
          <cell r="AD76">
            <v>7.4883685875263284</v>
          </cell>
          <cell r="AE76">
            <v>7.4883685875263284</v>
          </cell>
          <cell r="AF76">
            <v>7.4883685875263284</v>
          </cell>
          <cell r="AG76">
            <v>7.4883685875263284</v>
          </cell>
          <cell r="AH76">
            <v>7.4883685875263284</v>
          </cell>
          <cell r="AI76">
            <v>7.4883685875263284</v>
          </cell>
          <cell r="AJ76">
            <v>7.4883685875263284</v>
          </cell>
          <cell r="AK76">
            <v>7.4883685875263284</v>
          </cell>
          <cell r="AL76">
            <v>7.4883685875263284</v>
          </cell>
          <cell r="AM76">
            <v>7.4883685875263284</v>
          </cell>
          <cell r="AN76">
            <v>7.4883685875263284</v>
          </cell>
          <cell r="AO76">
            <v>7.4883685875263284</v>
          </cell>
          <cell r="AP76">
            <v>7.4883685875263284</v>
          </cell>
          <cell r="AQ76">
            <v>7.4883685875263284</v>
          </cell>
          <cell r="AR76">
            <v>7.4883685875263284</v>
          </cell>
          <cell r="AS76">
            <v>7.4883685875263284</v>
          </cell>
          <cell r="AT76">
            <v>7.4883685875263284</v>
          </cell>
          <cell r="AU76">
            <v>7.4883685875263284</v>
          </cell>
          <cell r="AV76">
            <v>7.4883685875263284</v>
          </cell>
          <cell r="AW76">
            <v>7.4883685875263284</v>
          </cell>
          <cell r="AX76">
            <v>7.4883685875263284</v>
          </cell>
          <cell r="AY76">
            <v>7.4883685875263284</v>
          </cell>
          <cell r="AZ76">
            <v>7.4883685875263284</v>
          </cell>
          <cell r="BA76">
            <v>7.4883685875263284</v>
          </cell>
          <cell r="BB76">
            <v>7.4883685875263284</v>
          </cell>
          <cell r="BC76">
            <v>7.4883685875263284</v>
          </cell>
          <cell r="BD76">
            <v>7.4883685875263284</v>
          </cell>
          <cell r="BE76">
            <v>7.4883685875263284</v>
          </cell>
          <cell r="BF76">
            <v>7.4883685875263284</v>
          </cell>
          <cell r="BG76">
            <v>7.4883685875263284</v>
          </cell>
          <cell r="BH76">
            <v>7.4883685875263284</v>
          </cell>
          <cell r="BI76">
            <v>7.4883685875263284</v>
          </cell>
          <cell r="BJ76">
            <v>7.4883685875263284</v>
          </cell>
          <cell r="BK76">
            <v>7.4883685875263284</v>
          </cell>
          <cell r="BL76">
            <v>7.4883685875263284</v>
          </cell>
          <cell r="BM76">
            <v>7.4883685875263284</v>
          </cell>
          <cell r="BN76">
            <v>7.4883685875263284</v>
          </cell>
          <cell r="BO76">
            <v>7.4883685875263284</v>
          </cell>
          <cell r="BP76">
            <v>7.4883685875263284</v>
          </cell>
          <cell r="BQ76">
            <v>7.4883685875263284</v>
          </cell>
          <cell r="BR76">
            <v>7.4883685875263284</v>
          </cell>
          <cell r="BS76">
            <v>7.4883685875263284</v>
          </cell>
          <cell r="BT76">
            <v>7.4883685875263284</v>
          </cell>
          <cell r="BU76">
            <v>7.4883685875263284</v>
          </cell>
          <cell r="BV76">
            <v>7.4883685875263284</v>
          </cell>
          <cell r="BW76">
            <v>7.4883685875263284</v>
          </cell>
        </row>
        <row r="77">
          <cell r="A77" t="str">
            <v xml:space="preserve">COGN </v>
          </cell>
          <cell r="B77" t="str">
            <v>Ex-Bubble Median EV/S</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2.8762416369283348</v>
          </cell>
          <cell r="U77">
            <v>2.8762416369283348</v>
          </cell>
          <cell r="V77">
            <v>2.8762416369283348</v>
          </cell>
          <cell r="W77">
            <v>2.8762416369283348</v>
          </cell>
          <cell r="X77">
            <v>2.8762416369283348</v>
          </cell>
          <cell r="Y77">
            <v>2.8762416369283348</v>
          </cell>
          <cell r="Z77">
            <v>2.8762416369283348</v>
          </cell>
          <cell r="AA77">
            <v>2.8762416369283348</v>
          </cell>
          <cell r="AB77">
            <v>2.8762416369283348</v>
          </cell>
          <cell r="AC77">
            <v>2.8762416369283348</v>
          </cell>
          <cell r="AD77">
            <v>2.8762416369283348</v>
          </cell>
          <cell r="AE77">
            <v>2.8762416369283348</v>
          </cell>
          <cell r="AF77">
            <v>2.8762416369283348</v>
          </cell>
          <cell r="AG77">
            <v>2.8762416369283348</v>
          </cell>
          <cell r="AH77">
            <v>2.8762416369283348</v>
          </cell>
          <cell r="AI77">
            <v>2.8762416369283348</v>
          </cell>
          <cell r="AJ77">
            <v>2.8762416369283348</v>
          </cell>
          <cell r="AK77">
            <v>2.8762416369283348</v>
          </cell>
          <cell r="AL77">
            <v>2.8762416369283348</v>
          </cell>
          <cell r="AM77">
            <v>2.8762416369283348</v>
          </cell>
          <cell r="AN77">
            <v>2.8762416369283348</v>
          </cell>
          <cell r="AO77">
            <v>2.8762416369283348</v>
          </cell>
          <cell r="AP77">
            <v>2.8762416369283348</v>
          </cell>
          <cell r="AQ77">
            <v>2.8762416369283348</v>
          </cell>
          <cell r="AR77">
            <v>2.8762416369283348</v>
          </cell>
          <cell r="AS77">
            <v>2.8762416369283348</v>
          </cell>
          <cell r="AT77">
            <v>2.8762416369283348</v>
          </cell>
          <cell r="AU77">
            <v>2.8762416369283348</v>
          </cell>
          <cell r="AV77">
            <v>2.8762416369283348</v>
          </cell>
          <cell r="AW77">
            <v>2.8762416369283348</v>
          </cell>
          <cell r="AX77">
            <v>2.8762416369283348</v>
          </cell>
          <cell r="AY77">
            <v>2.8762416369283348</v>
          </cell>
          <cell r="AZ77">
            <v>2.8762416369283348</v>
          </cell>
          <cell r="BA77">
            <v>2.8762416369283348</v>
          </cell>
          <cell r="BB77">
            <v>2.8762416369283348</v>
          </cell>
          <cell r="BC77">
            <v>2.8762416369283348</v>
          </cell>
          <cell r="BD77">
            <v>2.8762416369283348</v>
          </cell>
          <cell r="BE77">
            <v>2.8762416369283348</v>
          </cell>
          <cell r="BF77">
            <v>2.8762416369283348</v>
          </cell>
          <cell r="BG77">
            <v>2.8762416369283348</v>
          </cell>
          <cell r="BH77">
            <v>2.8762416369283348</v>
          </cell>
          <cell r="BI77">
            <v>2.8762416369283348</v>
          </cell>
          <cell r="BJ77">
            <v>2.8762416369283348</v>
          </cell>
          <cell r="BK77">
            <v>2.8762416369283348</v>
          </cell>
          <cell r="BL77">
            <v>2.8762416369283348</v>
          </cell>
          <cell r="BM77">
            <v>2.8762416369283348</v>
          </cell>
          <cell r="BN77">
            <v>2.8762416369283348</v>
          </cell>
          <cell r="BO77">
            <v>2.8762416369283348</v>
          </cell>
          <cell r="BP77">
            <v>2.8762416369283348</v>
          </cell>
          <cell r="BQ77">
            <v>2.8762416369283348</v>
          </cell>
          <cell r="BR77">
            <v>2.8762416369283348</v>
          </cell>
          <cell r="BS77">
            <v>2.8762416369283348</v>
          </cell>
          <cell r="BT77">
            <v>2.8762416369283348</v>
          </cell>
          <cell r="BU77">
            <v>2.8762416369283348</v>
          </cell>
          <cell r="BV77">
            <v>2.8762416369283348</v>
          </cell>
          <cell r="BW77">
            <v>2.8762416369283348</v>
          </cell>
        </row>
        <row r="78">
          <cell r="A78" t="str">
            <v>CPWR</v>
          </cell>
          <cell r="B78" t="str">
            <v>Ex-Bubble Median EV/S</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2.3979487780354445</v>
          </cell>
          <cell r="U78">
            <v>2.3979487780354445</v>
          </cell>
          <cell r="V78">
            <v>2.3979487780354445</v>
          </cell>
          <cell r="W78">
            <v>2.3979487780354445</v>
          </cell>
          <cell r="X78">
            <v>2.3979487780354445</v>
          </cell>
          <cell r="Y78">
            <v>2.3979487780354445</v>
          </cell>
          <cell r="Z78">
            <v>2.3979487780354445</v>
          </cell>
          <cell r="AA78">
            <v>2.3979487780354445</v>
          </cell>
          <cell r="AB78">
            <v>2.3979487780354445</v>
          </cell>
          <cell r="AC78">
            <v>2.3979487780354445</v>
          </cell>
          <cell r="AD78">
            <v>2.3979487780354445</v>
          </cell>
          <cell r="AE78">
            <v>2.3979487780354445</v>
          </cell>
          <cell r="AF78">
            <v>2.3979487780354445</v>
          </cell>
          <cell r="AG78">
            <v>2.3979487780354445</v>
          </cell>
          <cell r="AH78">
            <v>2.3979487780354445</v>
          </cell>
          <cell r="AI78">
            <v>2.3979487780354445</v>
          </cell>
          <cell r="AJ78">
            <v>2.3979487780354445</v>
          </cell>
          <cell r="AK78">
            <v>2.3979487780354445</v>
          </cell>
          <cell r="AL78">
            <v>2.3979487780354445</v>
          </cell>
          <cell r="AM78">
            <v>2.3979487780354445</v>
          </cell>
          <cell r="AN78">
            <v>2.3979487780354445</v>
          </cell>
          <cell r="AO78">
            <v>2.3979487780354445</v>
          </cell>
          <cell r="AP78">
            <v>2.3979487780354445</v>
          </cell>
          <cell r="AQ78">
            <v>2.3979487780354445</v>
          </cell>
          <cell r="AR78">
            <v>2.3979487780354445</v>
          </cell>
          <cell r="AS78">
            <v>2.3979487780354445</v>
          </cell>
          <cell r="AT78">
            <v>2.3979487780354445</v>
          </cell>
          <cell r="AU78">
            <v>2.3979487780354445</v>
          </cell>
          <cell r="AV78">
            <v>2.3979487780354445</v>
          </cell>
          <cell r="AW78">
            <v>2.3979487780354445</v>
          </cell>
          <cell r="AX78">
            <v>2.3979487780354445</v>
          </cell>
          <cell r="AY78">
            <v>2.3979487780354445</v>
          </cell>
          <cell r="AZ78">
            <v>2.3979487780354445</v>
          </cell>
          <cell r="BA78">
            <v>2.3979487780354445</v>
          </cell>
          <cell r="BB78">
            <v>2.3979487780354445</v>
          </cell>
          <cell r="BC78">
            <v>2.3979487780354445</v>
          </cell>
          <cell r="BD78">
            <v>2.3979487780354445</v>
          </cell>
          <cell r="BE78">
            <v>2.3979487780354445</v>
          </cell>
          <cell r="BF78">
            <v>2.3979487780354445</v>
          </cell>
          <cell r="BG78">
            <v>2.3979487780354445</v>
          </cell>
          <cell r="BH78">
            <v>2.3979487780354445</v>
          </cell>
          <cell r="BI78">
            <v>2.3979487780354445</v>
          </cell>
          <cell r="BJ78">
            <v>2.3979487780354445</v>
          </cell>
          <cell r="BK78">
            <v>2.3979487780354445</v>
          </cell>
          <cell r="BL78">
            <v>2.3979487780354445</v>
          </cell>
          <cell r="BM78">
            <v>2.3979487780354445</v>
          </cell>
          <cell r="BN78">
            <v>2.3979487780354445</v>
          </cell>
          <cell r="BO78">
            <v>2.3979487780354445</v>
          </cell>
          <cell r="BP78">
            <v>2.3979487780354445</v>
          </cell>
          <cell r="BQ78">
            <v>2.3979487780354445</v>
          </cell>
          <cell r="BR78">
            <v>2.3979487780354445</v>
          </cell>
          <cell r="BS78">
            <v>2.3979487780354445</v>
          </cell>
          <cell r="BT78">
            <v>2.3979487780354445</v>
          </cell>
          <cell r="BU78">
            <v>2.3979487780354445</v>
          </cell>
          <cell r="BV78">
            <v>2.3979487780354445</v>
          </cell>
          <cell r="BW78">
            <v>2.3979487780354445</v>
          </cell>
        </row>
        <row r="79">
          <cell r="A79" t="str">
            <v>CNQR</v>
          </cell>
          <cell r="B79" t="str">
            <v>Ex-Bubble Median EV/S</v>
          </cell>
          <cell r="T79">
            <v>5.090092448461994</v>
          </cell>
          <cell r="U79">
            <v>5.090092448461994</v>
          </cell>
          <cell r="V79">
            <v>5.090092448461994</v>
          </cell>
          <cell r="W79">
            <v>5.090092448461994</v>
          </cell>
          <cell r="X79">
            <v>5.090092448461994</v>
          </cell>
          <cell r="Y79">
            <v>5.090092448461994</v>
          </cell>
          <cell r="Z79">
            <v>5.090092448461994</v>
          </cell>
          <cell r="AA79">
            <v>5.090092448461994</v>
          </cell>
          <cell r="AB79">
            <v>5.090092448461994</v>
          </cell>
          <cell r="AC79">
            <v>5.090092448461994</v>
          </cell>
          <cell r="AD79">
            <v>5.090092448461994</v>
          </cell>
          <cell r="AE79">
            <v>5.090092448461994</v>
          </cell>
          <cell r="AF79">
            <v>5.090092448461994</v>
          </cell>
          <cell r="AG79">
            <v>5.090092448461994</v>
          </cell>
          <cell r="AH79">
            <v>5.090092448461994</v>
          </cell>
          <cell r="AI79">
            <v>5.090092448461994</v>
          </cell>
          <cell r="AJ79">
            <v>5.090092448461994</v>
          </cell>
          <cell r="AK79">
            <v>5.090092448461994</v>
          </cell>
          <cell r="AL79">
            <v>5.090092448461994</v>
          </cell>
          <cell r="AM79">
            <v>5.090092448461994</v>
          </cell>
          <cell r="AN79">
            <v>5.090092448461994</v>
          </cell>
          <cell r="AO79">
            <v>5.090092448461994</v>
          </cell>
          <cell r="AP79">
            <v>5.090092448461994</v>
          </cell>
          <cell r="AQ79">
            <v>5.090092448461994</v>
          </cell>
          <cell r="AR79">
            <v>5.090092448461994</v>
          </cell>
          <cell r="AS79">
            <v>5.090092448461994</v>
          </cell>
          <cell r="AT79">
            <v>5.090092448461994</v>
          </cell>
          <cell r="AU79">
            <v>5.090092448461994</v>
          </cell>
          <cell r="AV79">
            <v>5.090092448461994</v>
          </cell>
          <cell r="AW79">
            <v>5.090092448461994</v>
          </cell>
          <cell r="AX79">
            <v>5.090092448461994</v>
          </cell>
          <cell r="AY79">
            <v>5.090092448461994</v>
          </cell>
          <cell r="AZ79">
            <v>5.090092448461994</v>
          </cell>
          <cell r="BA79">
            <v>5.090092448461994</v>
          </cell>
          <cell r="BB79">
            <v>5.090092448461994</v>
          </cell>
          <cell r="BC79">
            <v>5.090092448461994</v>
          </cell>
          <cell r="BD79">
            <v>5.090092448461994</v>
          </cell>
          <cell r="BE79">
            <v>5.090092448461994</v>
          </cell>
          <cell r="BF79">
            <v>5.090092448461994</v>
          </cell>
          <cell r="BG79">
            <v>5.090092448461994</v>
          </cell>
          <cell r="BH79">
            <v>5.090092448461994</v>
          </cell>
          <cell r="BI79">
            <v>5.090092448461994</v>
          </cell>
          <cell r="BJ79">
            <v>5.090092448461994</v>
          </cell>
          <cell r="BK79">
            <v>5.090092448461994</v>
          </cell>
          <cell r="BL79">
            <v>5.090092448461994</v>
          </cell>
          <cell r="BM79">
            <v>5.090092448461994</v>
          </cell>
          <cell r="BN79">
            <v>5.090092448461994</v>
          </cell>
          <cell r="BO79">
            <v>5.090092448461994</v>
          </cell>
          <cell r="BP79">
            <v>5.090092448461994</v>
          </cell>
          <cell r="BQ79">
            <v>5.090092448461994</v>
          </cell>
          <cell r="BR79">
            <v>5.090092448461994</v>
          </cell>
          <cell r="BS79">
            <v>5.090092448461994</v>
          </cell>
          <cell r="BT79">
            <v>5.090092448461994</v>
          </cell>
          <cell r="BU79">
            <v>5.090092448461994</v>
          </cell>
          <cell r="BV79">
            <v>5.090092448461994</v>
          </cell>
          <cell r="BW79">
            <v>5.090092448461994</v>
          </cell>
        </row>
        <row r="80">
          <cell r="A80" t="str">
            <v>CREL</v>
          </cell>
          <cell r="B80" t="str">
            <v>Ex-Bubble Median EV/S</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0.8803484777296281</v>
          </cell>
          <cell r="U80">
            <v>0.8803484777296281</v>
          </cell>
          <cell r="V80">
            <v>0.8803484777296281</v>
          </cell>
          <cell r="W80">
            <v>0.8803484777296281</v>
          </cell>
          <cell r="X80">
            <v>0.8803484777296281</v>
          </cell>
          <cell r="Y80">
            <v>0.8803484777296281</v>
          </cell>
          <cell r="Z80">
            <v>0.8803484777296281</v>
          </cell>
          <cell r="AA80">
            <v>0.8803484777296281</v>
          </cell>
          <cell r="AB80">
            <v>0.8803484777296281</v>
          </cell>
          <cell r="AC80">
            <v>0.8803484777296281</v>
          </cell>
          <cell r="AD80">
            <v>0.8803484777296281</v>
          </cell>
          <cell r="AE80">
            <v>0.8803484777296281</v>
          </cell>
          <cell r="AF80">
            <v>0.8803484777296281</v>
          </cell>
          <cell r="AG80">
            <v>0.8803484777296281</v>
          </cell>
          <cell r="AH80">
            <v>0.8803484777296281</v>
          </cell>
          <cell r="AI80">
            <v>0.8803484777296281</v>
          </cell>
          <cell r="AJ80">
            <v>0.8803484777296281</v>
          </cell>
          <cell r="AK80">
            <v>0.8803484777296281</v>
          </cell>
          <cell r="AL80">
            <v>0.8803484777296281</v>
          </cell>
          <cell r="AM80">
            <v>0.8803484777296281</v>
          </cell>
          <cell r="AN80">
            <v>0.8803484777296281</v>
          </cell>
          <cell r="AO80">
            <v>0.8803484777296281</v>
          </cell>
          <cell r="AP80">
            <v>0.8803484777296281</v>
          </cell>
          <cell r="AQ80">
            <v>0.8803484777296281</v>
          </cell>
          <cell r="AR80">
            <v>0.8803484777296281</v>
          </cell>
          <cell r="AS80">
            <v>0.8803484777296281</v>
          </cell>
          <cell r="AT80">
            <v>0.8803484777296281</v>
          </cell>
          <cell r="AU80">
            <v>0.8803484777296281</v>
          </cell>
          <cell r="AV80">
            <v>0.8803484777296281</v>
          </cell>
          <cell r="AW80">
            <v>0.8803484777296281</v>
          </cell>
          <cell r="AX80">
            <v>0.8803484777296281</v>
          </cell>
          <cell r="AY80">
            <v>0.8803484777296281</v>
          </cell>
          <cell r="AZ80">
            <v>0.8803484777296281</v>
          </cell>
          <cell r="BA80">
            <v>0.8803484777296281</v>
          </cell>
          <cell r="BB80">
            <v>0.8803484777296281</v>
          </cell>
          <cell r="BC80">
            <v>0.8803484777296281</v>
          </cell>
          <cell r="BD80">
            <v>0.8803484777296281</v>
          </cell>
          <cell r="BE80">
            <v>0.8803484777296281</v>
          </cell>
          <cell r="BF80">
            <v>0.8803484777296281</v>
          </cell>
          <cell r="BG80">
            <v>0.8803484777296281</v>
          </cell>
          <cell r="BH80">
            <v>0.8803484777296281</v>
          </cell>
          <cell r="BI80">
            <v>0.8803484777296281</v>
          </cell>
          <cell r="BJ80">
            <v>0.8803484777296281</v>
          </cell>
          <cell r="BK80">
            <v>0.8803484777296281</v>
          </cell>
          <cell r="BL80">
            <v>0.8803484777296281</v>
          </cell>
          <cell r="BM80">
            <v>0.8803484777296281</v>
          </cell>
          <cell r="BN80">
            <v>0.8803484777296281</v>
          </cell>
          <cell r="BO80">
            <v>0.8803484777296281</v>
          </cell>
          <cell r="BP80">
            <v>0.8803484777296281</v>
          </cell>
          <cell r="BQ80">
            <v>0.8803484777296281</v>
          </cell>
          <cell r="BR80">
            <v>0.8803484777296281</v>
          </cell>
          <cell r="BS80">
            <v>0.8803484777296281</v>
          </cell>
          <cell r="BT80">
            <v>0.8803484777296281</v>
          </cell>
          <cell r="BU80">
            <v>0.8803484777296281</v>
          </cell>
          <cell r="BV80">
            <v>0.8803484777296281</v>
          </cell>
          <cell r="BW80">
            <v>0.8803484777296281</v>
          </cell>
        </row>
        <row r="81">
          <cell r="A81" t="str">
            <v>CRM</v>
          </cell>
          <cell r="B81" t="str">
            <v>Ex-Bubble Median EV/S</v>
          </cell>
          <cell r="C81">
            <v>0</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6.3019644857669395</v>
          </cell>
          <cell r="U81">
            <v>6.3019644857669395</v>
          </cell>
          <cell r="V81">
            <v>6.3019644857669395</v>
          </cell>
          <cell r="W81">
            <v>6.3019644857669395</v>
          </cell>
          <cell r="X81">
            <v>6.3019644857669395</v>
          </cell>
          <cell r="Y81">
            <v>6.3019644857669395</v>
          </cell>
          <cell r="Z81">
            <v>6.3019644857669395</v>
          </cell>
          <cell r="AA81">
            <v>6.3019644857669395</v>
          </cell>
          <cell r="AB81">
            <v>6.3019644857669395</v>
          </cell>
          <cell r="AC81">
            <v>6.3019644857669395</v>
          </cell>
          <cell r="AD81">
            <v>6.3019644857669395</v>
          </cell>
          <cell r="AE81">
            <v>6.3019644857669395</v>
          </cell>
          <cell r="AF81">
            <v>6.3019644857669395</v>
          </cell>
          <cell r="AG81">
            <v>6.3019644857669395</v>
          </cell>
          <cell r="AH81">
            <v>6.3019644857669395</v>
          </cell>
          <cell r="AI81">
            <v>6.3019644857669395</v>
          </cell>
          <cell r="AJ81">
            <v>6.3019644857669395</v>
          </cell>
          <cell r="AK81">
            <v>6.3019644857669395</v>
          </cell>
          <cell r="AL81">
            <v>6.3019644857669395</v>
          </cell>
          <cell r="AM81">
            <v>6.3019644857669395</v>
          </cell>
          <cell r="AN81">
            <v>6.3019644857669395</v>
          </cell>
          <cell r="AO81">
            <v>6.3019644857669395</v>
          </cell>
          <cell r="AP81">
            <v>6.3019644857669395</v>
          </cell>
          <cell r="AQ81">
            <v>6.3019644857669395</v>
          </cell>
          <cell r="AR81">
            <v>6.3019644857669395</v>
          </cell>
          <cell r="AS81">
            <v>6.3019644857669395</v>
          </cell>
          <cell r="AT81">
            <v>6.3019644857669395</v>
          </cell>
          <cell r="AU81">
            <v>6.3019644857669395</v>
          </cell>
          <cell r="AV81">
            <v>6.3019644857669395</v>
          </cell>
          <cell r="AW81">
            <v>6.3019644857669395</v>
          </cell>
          <cell r="AX81">
            <v>6.3019644857669395</v>
          </cell>
          <cell r="AY81">
            <v>6.3019644857669395</v>
          </cell>
          <cell r="AZ81">
            <v>6.3019644857669395</v>
          </cell>
          <cell r="BA81">
            <v>6.3019644857669395</v>
          </cell>
          <cell r="BB81">
            <v>6.3019644857669395</v>
          </cell>
          <cell r="BC81">
            <v>6.3019644857669395</v>
          </cell>
          <cell r="BD81">
            <v>6.3019644857669395</v>
          </cell>
          <cell r="BE81">
            <v>6.3019644857669395</v>
          </cell>
          <cell r="BF81">
            <v>6.3019644857669395</v>
          </cell>
          <cell r="BG81">
            <v>6.3019644857669395</v>
          </cell>
          <cell r="BH81">
            <v>6.3019644857669395</v>
          </cell>
          <cell r="BI81">
            <v>6.3019644857669395</v>
          </cell>
          <cell r="BJ81">
            <v>6.3019644857669395</v>
          </cell>
          <cell r="BK81">
            <v>6.3019644857669395</v>
          </cell>
          <cell r="BL81">
            <v>6.3019644857669395</v>
          </cell>
          <cell r="BM81">
            <v>6.3019644857669395</v>
          </cell>
          <cell r="BN81">
            <v>6.3019644857669395</v>
          </cell>
          <cell r="BO81">
            <v>6.3019644857669395</v>
          </cell>
          <cell r="BP81">
            <v>6.3019644857669395</v>
          </cell>
          <cell r="BQ81">
            <v>6.3019644857669395</v>
          </cell>
          <cell r="BR81">
            <v>6.3019644857669395</v>
          </cell>
          <cell r="BS81">
            <v>6.3019644857669395</v>
          </cell>
          <cell r="BT81">
            <v>6.3019644857669395</v>
          </cell>
          <cell r="BU81">
            <v>6.3019644857669395</v>
          </cell>
          <cell r="BV81">
            <v>6.3019644857669395</v>
          </cell>
          <cell r="BW81">
            <v>6.3019644857669395</v>
          </cell>
        </row>
        <row r="82">
          <cell r="A82" t="str">
            <v>CTXS</v>
          </cell>
          <cell r="B82" t="str">
            <v>Ex-Bubble Median EV/S</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4.1661568023691986</v>
          </cell>
          <cell r="U82">
            <v>4.1661568023691986</v>
          </cell>
          <cell r="V82">
            <v>4.1661568023691986</v>
          </cell>
          <cell r="W82">
            <v>4.1661568023691986</v>
          </cell>
          <cell r="X82">
            <v>4.1661568023691986</v>
          </cell>
          <cell r="Y82">
            <v>4.1661568023691986</v>
          </cell>
          <cell r="Z82">
            <v>4.1661568023691986</v>
          </cell>
          <cell r="AA82">
            <v>4.1661568023691986</v>
          </cell>
          <cell r="AB82">
            <v>4.1661568023691986</v>
          </cell>
          <cell r="AC82">
            <v>4.1661568023691986</v>
          </cell>
          <cell r="AD82">
            <v>4.1661568023691986</v>
          </cell>
          <cell r="AE82">
            <v>4.1661568023691986</v>
          </cell>
          <cell r="AF82">
            <v>4.1661568023691986</v>
          </cell>
          <cell r="AG82">
            <v>4.1661568023691986</v>
          </cell>
          <cell r="AH82">
            <v>4.1661568023691986</v>
          </cell>
          <cell r="AI82">
            <v>4.1661568023691986</v>
          </cell>
          <cell r="AJ82">
            <v>4.1661568023691986</v>
          </cell>
          <cell r="AK82">
            <v>4.1661568023691986</v>
          </cell>
          <cell r="AL82">
            <v>4.1661568023691986</v>
          </cell>
          <cell r="AM82">
            <v>4.1661568023691986</v>
          </cell>
          <cell r="AN82">
            <v>4.1661568023691986</v>
          </cell>
          <cell r="AO82">
            <v>4.1661568023691986</v>
          </cell>
          <cell r="AP82">
            <v>4.1661568023691986</v>
          </cell>
          <cell r="AQ82">
            <v>4.1661568023691986</v>
          </cell>
          <cell r="AR82">
            <v>4.1661568023691986</v>
          </cell>
          <cell r="AS82">
            <v>4.1661568023691986</v>
          </cell>
          <cell r="AT82">
            <v>4.1661568023691986</v>
          </cell>
          <cell r="AU82">
            <v>4.1661568023691986</v>
          </cell>
          <cell r="AV82">
            <v>4.1661568023691986</v>
          </cell>
          <cell r="AW82">
            <v>4.1661568023691986</v>
          </cell>
          <cell r="AX82">
            <v>4.1661568023691986</v>
          </cell>
          <cell r="AY82">
            <v>4.1661568023691986</v>
          </cell>
          <cell r="AZ82">
            <v>4.1661568023691986</v>
          </cell>
          <cell r="BA82">
            <v>4.1661568023691986</v>
          </cell>
          <cell r="BB82">
            <v>4.1661568023691986</v>
          </cell>
          <cell r="BC82">
            <v>4.1661568023691986</v>
          </cell>
          <cell r="BD82">
            <v>4.1661568023691986</v>
          </cell>
          <cell r="BE82">
            <v>4.1661568023691986</v>
          </cell>
          <cell r="BF82">
            <v>4.1661568023691986</v>
          </cell>
          <cell r="BG82">
            <v>4.1661568023691986</v>
          </cell>
          <cell r="BH82">
            <v>4.1661568023691986</v>
          </cell>
          <cell r="BI82">
            <v>4.1661568023691986</v>
          </cell>
          <cell r="BJ82">
            <v>4.1661568023691986</v>
          </cell>
          <cell r="BK82">
            <v>4.1661568023691986</v>
          </cell>
          <cell r="BL82">
            <v>4.1661568023691986</v>
          </cell>
          <cell r="BM82">
            <v>4.1661568023691986</v>
          </cell>
          <cell r="BN82">
            <v>4.1661568023691986</v>
          </cell>
          <cell r="BO82">
            <v>4.1661568023691986</v>
          </cell>
          <cell r="BP82">
            <v>4.1661568023691986</v>
          </cell>
          <cell r="BQ82">
            <v>4.1661568023691986</v>
          </cell>
          <cell r="BR82">
            <v>4.1661568023691986</v>
          </cell>
          <cell r="BS82">
            <v>4.1661568023691986</v>
          </cell>
          <cell r="BT82">
            <v>4.1661568023691986</v>
          </cell>
          <cell r="BU82">
            <v>4.1661568023691986</v>
          </cell>
          <cell r="BV82">
            <v>4.1661568023691986</v>
          </cell>
          <cell r="BW82">
            <v>4.1661568023691986</v>
          </cell>
        </row>
        <row r="83">
          <cell r="A83" t="str">
            <v>DRIV</v>
          </cell>
          <cell r="B83" t="str">
            <v>Ex-Bubble Median EV/S</v>
          </cell>
          <cell r="C83">
            <v>7.3448046909744642</v>
          </cell>
          <cell r="D83">
            <v>7.3448046909744642</v>
          </cell>
          <cell r="E83">
            <v>7.3448046909744642</v>
          </cell>
          <cell r="F83">
            <v>7.3448046909744642</v>
          </cell>
          <cell r="G83">
            <v>7.3448046909744642</v>
          </cell>
          <cell r="H83">
            <v>7.3448046909744642</v>
          </cell>
          <cell r="I83">
            <v>7.3448046909744642</v>
          </cell>
          <cell r="J83">
            <v>7.3448046909744642</v>
          </cell>
          <cell r="K83">
            <v>7.3448046909744642</v>
          </cell>
          <cell r="L83">
            <v>7.3448046909744642</v>
          </cell>
          <cell r="M83">
            <v>7.3448046909744642</v>
          </cell>
          <cell r="N83">
            <v>7.3448046909744642</v>
          </cell>
          <cell r="O83">
            <v>7.3448046909744642</v>
          </cell>
          <cell r="P83">
            <v>7.3448046909744642</v>
          </cell>
          <cell r="Q83">
            <v>7.3448046909744642</v>
          </cell>
          <cell r="R83">
            <v>7.3448046909744642</v>
          </cell>
          <cell r="S83">
            <v>7.3448046909744642</v>
          </cell>
          <cell r="T83">
            <v>7.3448046909744642</v>
          </cell>
          <cell r="U83">
            <v>7.3448046909744642</v>
          </cell>
          <cell r="V83">
            <v>7.3448046909744642</v>
          </cell>
          <cell r="W83">
            <v>7.3448046909744642</v>
          </cell>
          <cell r="X83">
            <v>7.3448046909744642</v>
          </cell>
          <cell r="Y83">
            <v>7.3448046909744642</v>
          </cell>
          <cell r="Z83">
            <v>7.3448046909744642</v>
          </cell>
          <cell r="AA83">
            <v>7.3448046909744642</v>
          </cell>
          <cell r="AB83">
            <v>7.3448046909744642</v>
          </cell>
          <cell r="AC83">
            <v>7.3448046909744642</v>
          </cell>
          <cell r="AD83">
            <v>7.3448046909744642</v>
          </cell>
          <cell r="AE83">
            <v>7.3448046909744642</v>
          </cell>
          <cell r="AF83">
            <v>7.3448046909744642</v>
          </cell>
          <cell r="AG83">
            <v>7.3448046909744642</v>
          </cell>
          <cell r="AH83">
            <v>7.3448046909744642</v>
          </cell>
          <cell r="AI83">
            <v>7.3448046909744642</v>
          </cell>
          <cell r="AJ83">
            <v>7.3448046909744642</v>
          </cell>
          <cell r="AK83">
            <v>7.3448046909744642</v>
          </cell>
          <cell r="AL83">
            <v>7.3448046909744642</v>
          </cell>
          <cell r="AM83">
            <v>7.3448046909744642</v>
          </cell>
          <cell r="AN83">
            <v>7.3448046909744642</v>
          </cell>
          <cell r="AO83">
            <v>7.3448046909744642</v>
          </cell>
          <cell r="AP83">
            <v>7.3448046909744642</v>
          </cell>
          <cell r="AQ83">
            <v>7.3448046909744642</v>
          </cell>
          <cell r="AR83">
            <v>7.3448046909744642</v>
          </cell>
          <cell r="AS83">
            <v>7.3448046909744642</v>
          </cell>
          <cell r="AT83">
            <v>7.3448046909744642</v>
          </cell>
          <cell r="AU83">
            <v>7.3448046909744642</v>
          </cell>
          <cell r="AV83">
            <v>7.3448046909744642</v>
          </cell>
          <cell r="AW83">
            <v>7.3448046909744642</v>
          </cell>
          <cell r="AX83">
            <v>7.3448046909744642</v>
          </cell>
          <cell r="AY83">
            <v>7.3448046909744642</v>
          </cell>
          <cell r="AZ83">
            <v>7.3448046909744642</v>
          </cell>
          <cell r="BA83">
            <v>7.3448046909744642</v>
          </cell>
          <cell r="BB83">
            <v>7.3448046909744642</v>
          </cell>
          <cell r="BC83">
            <v>7.3448046909744642</v>
          </cell>
          <cell r="BD83">
            <v>7.3448046909744642</v>
          </cell>
          <cell r="BE83">
            <v>7.3448046909744642</v>
          </cell>
          <cell r="BF83">
            <v>7.3448046909744642</v>
          </cell>
          <cell r="BG83">
            <v>7.3448046909744642</v>
          </cell>
          <cell r="BH83">
            <v>7.3448046909744642</v>
          </cell>
          <cell r="BI83">
            <v>7.3448046909744642</v>
          </cell>
          <cell r="BJ83">
            <v>7.3448046909744642</v>
          </cell>
          <cell r="BK83">
            <v>7.3448046909744642</v>
          </cell>
          <cell r="BL83">
            <v>7.3448046909744642</v>
          </cell>
          <cell r="BM83">
            <v>7.3448046909744642</v>
          </cell>
          <cell r="BN83">
            <v>7.3448046909744642</v>
          </cell>
          <cell r="BO83">
            <v>7.3448046909744642</v>
          </cell>
          <cell r="BP83">
            <v>7.3448046909744642</v>
          </cell>
          <cell r="BQ83">
            <v>7.3448046909744642</v>
          </cell>
          <cell r="BR83">
            <v>7.3448046909744642</v>
          </cell>
          <cell r="BS83">
            <v>7.3448046909744642</v>
          </cell>
          <cell r="BT83">
            <v>7.3448046909744642</v>
          </cell>
          <cell r="BU83">
            <v>7.3448046909744642</v>
          </cell>
          <cell r="BV83">
            <v>7.3448046909744642</v>
          </cell>
          <cell r="BW83">
            <v>7.3448046909744642</v>
          </cell>
        </row>
        <row r="84">
          <cell r="A84" t="str">
            <v>ENTU</v>
          </cell>
          <cell r="B84" t="str">
            <v>Ex-Bubble Median EV/S</v>
          </cell>
          <cell r="C84">
            <v>3.2810889520726327</v>
          </cell>
          <cell r="D84">
            <v>3.2810889520726327</v>
          </cell>
          <cell r="E84">
            <v>3.2810889520726327</v>
          </cell>
          <cell r="F84">
            <v>3.2810889520726327</v>
          </cell>
          <cell r="G84">
            <v>3.2810889520726327</v>
          </cell>
          <cell r="H84">
            <v>3.2810889520726327</v>
          </cell>
          <cell r="I84">
            <v>3.2810889520726327</v>
          </cell>
          <cell r="J84">
            <v>3.2810889520726327</v>
          </cell>
          <cell r="K84">
            <v>3.2810889520726327</v>
          </cell>
          <cell r="L84">
            <v>3.2810889520726327</v>
          </cell>
          <cell r="M84">
            <v>3.2810889520726327</v>
          </cell>
          <cell r="N84">
            <v>3.2810889520726327</v>
          </cell>
          <cell r="O84">
            <v>3.2810889520726327</v>
          </cell>
          <cell r="P84">
            <v>3.2810889520726327</v>
          </cell>
          <cell r="Q84">
            <v>3.2810889520726327</v>
          </cell>
          <cell r="R84">
            <v>3.2810889520726327</v>
          </cell>
          <cell r="S84">
            <v>3.2810889520726327</v>
          </cell>
          <cell r="T84">
            <v>3.2810889520726327</v>
          </cell>
          <cell r="U84">
            <v>3.2810889520726327</v>
          </cell>
          <cell r="V84">
            <v>3.2810889520726327</v>
          </cell>
          <cell r="W84">
            <v>3.2810889520726327</v>
          </cell>
          <cell r="X84">
            <v>3.2810889520726327</v>
          </cell>
          <cell r="Y84">
            <v>3.2810889520726327</v>
          </cell>
          <cell r="Z84">
            <v>3.2810889520726327</v>
          </cell>
          <cell r="AA84">
            <v>3.2810889520726327</v>
          </cell>
          <cell r="AB84">
            <v>3.2810889520726327</v>
          </cell>
          <cell r="AC84">
            <v>3.2810889520726327</v>
          </cell>
          <cell r="AD84">
            <v>3.2810889520726327</v>
          </cell>
          <cell r="AE84">
            <v>3.2810889520726327</v>
          </cell>
          <cell r="AF84">
            <v>3.2810889520726327</v>
          </cell>
          <cell r="AG84">
            <v>3.2810889520726327</v>
          </cell>
          <cell r="AH84">
            <v>3.2810889520726327</v>
          </cell>
          <cell r="AI84">
            <v>3.2810889520726327</v>
          </cell>
          <cell r="AJ84">
            <v>3.2810889520726327</v>
          </cell>
          <cell r="AK84">
            <v>3.2810889520726327</v>
          </cell>
          <cell r="AL84">
            <v>3.2810889520726327</v>
          </cell>
          <cell r="AM84">
            <v>3.2810889520726327</v>
          </cell>
          <cell r="AN84">
            <v>3.2810889520726327</v>
          </cell>
          <cell r="AO84">
            <v>3.2810889520726327</v>
          </cell>
          <cell r="AP84">
            <v>3.2810889520726327</v>
          </cell>
          <cell r="AQ84">
            <v>3.2810889520726327</v>
          </cell>
          <cell r="AR84">
            <v>3.2810889520726327</v>
          </cell>
          <cell r="AS84">
            <v>3.2810889520726327</v>
          </cell>
          <cell r="AT84">
            <v>3.2810889520726327</v>
          </cell>
          <cell r="AU84">
            <v>3.2810889520726327</v>
          </cell>
          <cell r="AV84">
            <v>3.2810889520726327</v>
          </cell>
          <cell r="AW84">
            <v>3.2810889520726327</v>
          </cell>
          <cell r="AX84">
            <v>3.2810889520726327</v>
          </cell>
          <cell r="AY84">
            <v>3.2810889520726327</v>
          </cell>
          <cell r="AZ84">
            <v>3.2810889520726327</v>
          </cell>
          <cell r="BA84">
            <v>3.2810889520726327</v>
          </cell>
          <cell r="BB84">
            <v>3.2810889520726327</v>
          </cell>
          <cell r="BC84">
            <v>3.2810889520726327</v>
          </cell>
          <cell r="BD84">
            <v>3.2810889520726327</v>
          </cell>
          <cell r="BE84">
            <v>3.2810889520726327</v>
          </cell>
          <cell r="BF84">
            <v>3.2810889520726327</v>
          </cell>
          <cell r="BG84">
            <v>3.2810889520726327</v>
          </cell>
          <cell r="BH84">
            <v>3.2810889520726327</v>
          </cell>
          <cell r="BI84">
            <v>3.2810889520726327</v>
          </cell>
          <cell r="BJ84">
            <v>3.2810889520726327</v>
          </cell>
          <cell r="BK84">
            <v>3.2810889520726327</v>
          </cell>
          <cell r="BL84">
            <v>3.2810889520726327</v>
          </cell>
          <cell r="BM84">
            <v>3.2810889520726327</v>
          </cell>
          <cell r="BN84">
            <v>3.2810889520726327</v>
          </cell>
          <cell r="BO84">
            <v>3.2810889520726327</v>
          </cell>
          <cell r="BP84">
            <v>3.2810889520726327</v>
          </cell>
          <cell r="BQ84">
            <v>3.2810889520726327</v>
          </cell>
          <cell r="BR84">
            <v>3.2810889520726327</v>
          </cell>
          <cell r="BS84">
            <v>3.2810889520726327</v>
          </cell>
          <cell r="BT84">
            <v>3.2810889520726327</v>
          </cell>
          <cell r="BU84">
            <v>3.2810889520726327</v>
          </cell>
          <cell r="BV84">
            <v>3.2810889520726327</v>
          </cell>
          <cell r="BW84">
            <v>3.2810889520726327</v>
          </cell>
        </row>
        <row r="85">
          <cell r="A85" t="str">
            <v>FILE</v>
          </cell>
          <cell r="B85" t="str">
            <v>Ex-Bubble Median EV/S</v>
          </cell>
          <cell r="C85">
            <v>1.5604195920393265</v>
          </cell>
          <cell r="D85">
            <v>1.5604195920393265</v>
          </cell>
          <cell r="E85">
            <v>1.5604195920393265</v>
          </cell>
          <cell r="F85">
            <v>1.5604195920393265</v>
          </cell>
          <cell r="G85">
            <v>1.5604195920393265</v>
          </cell>
          <cell r="H85">
            <v>1.5604195920393265</v>
          </cell>
          <cell r="I85">
            <v>1.5604195920393265</v>
          </cell>
          <cell r="J85">
            <v>1.5604195920393265</v>
          </cell>
          <cell r="K85">
            <v>1.5604195920393265</v>
          </cell>
          <cell r="L85">
            <v>1.5604195920393265</v>
          </cell>
          <cell r="M85">
            <v>1.5604195920393265</v>
          </cell>
          <cell r="N85">
            <v>1.5604195920393265</v>
          </cell>
          <cell r="O85">
            <v>1.5604195920393265</v>
          </cell>
          <cell r="P85">
            <v>1.5604195920393265</v>
          </cell>
          <cell r="Q85">
            <v>1.5604195920393265</v>
          </cell>
          <cell r="R85">
            <v>1.5604195920393265</v>
          </cell>
          <cell r="S85">
            <v>1.5604195920393265</v>
          </cell>
          <cell r="T85">
            <v>1.5604195920393265</v>
          </cell>
          <cell r="U85">
            <v>1.5604195920393265</v>
          </cell>
          <cell r="V85">
            <v>1.5604195920393265</v>
          </cell>
          <cell r="W85">
            <v>1.5604195920393265</v>
          </cell>
          <cell r="X85">
            <v>1.5604195920393265</v>
          </cell>
          <cell r="Y85">
            <v>1.5604195920393265</v>
          </cell>
          <cell r="Z85">
            <v>1.5604195920393265</v>
          </cell>
          <cell r="AA85">
            <v>1.5604195920393265</v>
          </cell>
          <cell r="AB85">
            <v>1.5604195920393265</v>
          </cell>
          <cell r="AC85">
            <v>1.5604195920393265</v>
          </cell>
          <cell r="AD85">
            <v>1.5604195920393265</v>
          </cell>
          <cell r="AE85">
            <v>1.5604195920393265</v>
          </cell>
          <cell r="AF85">
            <v>1.5604195920393265</v>
          </cell>
          <cell r="AG85">
            <v>1.5604195920393265</v>
          </cell>
          <cell r="AH85">
            <v>1.5604195920393265</v>
          </cell>
          <cell r="AI85">
            <v>1.5604195920393265</v>
          </cell>
          <cell r="AJ85">
            <v>1.5604195920393265</v>
          </cell>
          <cell r="AK85">
            <v>1.5604195920393265</v>
          </cell>
          <cell r="AL85">
            <v>1.5604195920393265</v>
          </cell>
          <cell r="AM85">
            <v>1.5604195920393265</v>
          </cell>
          <cell r="AN85">
            <v>1.5604195920393265</v>
          </cell>
          <cell r="AO85">
            <v>1.5604195920393265</v>
          </cell>
          <cell r="AP85">
            <v>1.5604195920393265</v>
          </cell>
          <cell r="AQ85">
            <v>1.5604195920393265</v>
          </cell>
          <cell r="AR85">
            <v>1.5604195920393265</v>
          </cell>
          <cell r="AS85">
            <v>1.5604195920393265</v>
          </cell>
          <cell r="AT85">
            <v>1.5604195920393265</v>
          </cell>
          <cell r="AU85">
            <v>1.5604195920393265</v>
          </cell>
          <cell r="AV85">
            <v>1.5604195920393265</v>
          </cell>
          <cell r="AW85">
            <v>1.5604195920393265</v>
          </cell>
          <cell r="AX85">
            <v>1.5604195920393265</v>
          </cell>
          <cell r="AY85">
            <v>1.5604195920393265</v>
          </cell>
          <cell r="AZ85">
            <v>1.5604195920393265</v>
          </cell>
          <cell r="BA85">
            <v>1.5604195920393265</v>
          </cell>
          <cell r="BB85">
            <v>1.5604195920393265</v>
          </cell>
          <cell r="BC85">
            <v>1.5604195920393265</v>
          </cell>
          <cell r="BD85">
            <v>1.5604195920393265</v>
          </cell>
          <cell r="BE85">
            <v>1.5604195920393265</v>
          </cell>
          <cell r="BF85">
            <v>1.5604195920393265</v>
          </cell>
          <cell r="BG85">
            <v>1.5604195920393265</v>
          </cell>
          <cell r="BH85">
            <v>1.5604195920393265</v>
          </cell>
          <cell r="BI85">
            <v>1.5604195920393265</v>
          </cell>
          <cell r="BJ85">
            <v>1.5604195920393265</v>
          </cell>
          <cell r="BK85">
            <v>1.5604195920393265</v>
          </cell>
          <cell r="BL85">
            <v>1.5604195920393265</v>
          </cell>
          <cell r="BM85">
            <v>1.5604195920393265</v>
          </cell>
          <cell r="BN85">
            <v>1.5604195920393265</v>
          </cell>
          <cell r="BO85">
            <v>1.5604195920393265</v>
          </cell>
          <cell r="BP85">
            <v>1.5604195920393265</v>
          </cell>
          <cell r="BQ85">
            <v>1.5604195920393265</v>
          </cell>
          <cell r="BR85">
            <v>1.5604195920393265</v>
          </cell>
          <cell r="BS85">
            <v>1.5604195920393265</v>
          </cell>
          <cell r="BT85">
            <v>1.5604195920393265</v>
          </cell>
          <cell r="BU85">
            <v>1.5604195920393265</v>
          </cell>
          <cell r="BV85">
            <v>1.5604195920393265</v>
          </cell>
          <cell r="BW85">
            <v>1.5604195920393265</v>
          </cell>
        </row>
        <row r="86">
          <cell r="A86" t="str">
            <v>GUID</v>
          </cell>
          <cell r="B86" t="str">
            <v>Ex-Bubble Median EV/S</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2.1033820078739245</v>
          </cell>
          <cell r="U86">
            <v>2.1033820078739245</v>
          </cell>
          <cell r="V86">
            <v>2.1033820078739245</v>
          </cell>
          <cell r="W86">
            <v>2.1033820078739245</v>
          </cell>
          <cell r="X86">
            <v>2.1033820078739245</v>
          </cell>
          <cell r="Y86">
            <v>2.1033820078739245</v>
          </cell>
          <cell r="Z86">
            <v>2.1033820078739245</v>
          </cell>
          <cell r="AA86">
            <v>2.1033820078739245</v>
          </cell>
          <cell r="AB86">
            <v>2.1033820078739245</v>
          </cell>
          <cell r="AC86">
            <v>2.1033820078739245</v>
          </cell>
          <cell r="AD86">
            <v>2.1033820078739245</v>
          </cell>
          <cell r="AE86">
            <v>2.1033820078739245</v>
          </cell>
          <cell r="AF86">
            <v>2.1033820078739245</v>
          </cell>
          <cell r="AG86">
            <v>2.1033820078739245</v>
          </cell>
          <cell r="AH86">
            <v>2.1033820078739245</v>
          </cell>
          <cell r="AI86">
            <v>2.1033820078739245</v>
          </cell>
          <cell r="AJ86">
            <v>2.1033820078739245</v>
          </cell>
          <cell r="AK86">
            <v>2.1033820078739245</v>
          </cell>
          <cell r="AL86">
            <v>2.1033820078739245</v>
          </cell>
          <cell r="AM86">
            <v>2.1033820078739245</v>
          </cell>
          <cell r="AN86">
            <v>2.1033820078739245</v>
          </cell>
          <cell r="AO86">
            <v>2.1033820078739245</v>
          </cell>
          <cell r="AP86">
            <v>2.1033820078739245</v>
          </cell>
          <cell r="AQ86">
            <v>2.1033820078739245</v>
          </cell>
          <cell r="AR86">
            <v>2.1033820078739245</v>
          </cell>
          <cell r="AS86">
            <v>2.1033820078739245</v>
          </cell>
          <cell r="AT86">
            <v>2.1033820078739245</v>
          </cell>
          <cell r="AU86">
            <v>2.1033820078739245</v>
          </cell>
          <cell r="AV86">
            <v>2.1033820078739245</v>
          </cell>
          <cell r="AW86">
            <v>2.1033820078739245</v>
          </cell>
          <cell r="AX86">
            <v>2.1033820078739245</v>
          </cell>
          <cell r="AY86">
            <v>2.1033820078739245</v>
          </cell>
          <cell r="AZ86">
            <v>2.1033820078739245</v>
          </cell>
          <cell r="BA86">
            <v>2.1033820078739245</v>
          </cell>
          <cell r="BB86">
            <v>2.1033820078739245</v>
          </cell>
          <cell r="BC86">
            <v>2.1033820078739245</v>
          </cell>
          <cell r="BD86">
            <v>2.1033820078739245</v>
          </cell>
          <cell r="BE86">
            <v>2.1033820078739245</v>
          </cell>
          <cell r="BF86">
            <v>2.1033820078739245</v>
          </cell>
          <cell r="BG86">
            <v>2.1033820078739245</v>
          </cell>
          <cell r="BH86">
            <v>2.1033820078739245</v>
          </cell>
          <cell r="BI86">
            <v>2.1033820078739245</v>
          </cell>
          <cell r="BJ86">
            <v>2.1033820078739245</v>
          </cell>
          <cell r="BK86">
            <v>2.1033820078739245</v>
          </cell>
          <cell r="BL86">
            <v>2.1033820078739245</v>
          </cell>
          <cell r="BM86">
            <v>2.1033820078739245</v>
          </cell>
          <cell r="BN86">
            <v>2.1033820078739245</v>
          </cell>
          <cell r="BO86">
            <v>2.1033820078739245</v>
          </cell>
          <cell r="BP86">
            <v>2.1033820078739245</v>
          </cell>
          <cell r="BQ86">
            <v>2.1033820078739245</v>
          </cell>
          <cell r="BR86">
            <v>2.1033820078739245</v>
          </cell>
          <cell r="BS86">
            <v>2.1033820078739245</v>
          </cell>
          <cell r="BT86">
            <v>2.1033820078739245</v>
          </cell>
          <cell r="BU86">
            <v>2.1033820078739245</v>
          </cell>
          <cell r="BV86">
            <v>2.1033820078739245</v>
          </cell>
          <cell r="BW86">
            <v>2.1033820078739245</v>
          </cell>
        </row>
        <row r="87">
          <cell r="A87" t="str">
            <v>HYSL</v>
          </cell>
          <cell r="B87" t="str">
            <v>Ex-Bubble Median EV/S</v>
          </cell>
          <cell r="C87">
            <v>0</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1.6935116204123444</v>
          </cell>
          <cell r="U87">
            <v>1.6935116204123444</v>
          </cell>
          <cell r="V87">
            <v>1.6935116204123444</v>
          </cell>
          <cell r="W87">
            <v>1.6935116204123444</v>
          </cell>
          <cell r="X87">
            <v>1.6935116204123444</v>
          </cell>
          <cell r="Y87">
            <v>1.6935116204123444</v>
          </cell>
          <cell r="Z87">
            <v>1.6935116204123444</v>
          </cell>
          <cell r="AA87">
            <v>1.6935116204123444</v>
          </cell>
          <cell r="AB87">
            <v>1.6935116204123444</v>
          </cell>
          <cell r="AC87">
            <v>1.6935116204123444</v>
          </cell>
          <cell r="AD87">
            <v>1.6935116204123444</v>
          </cell>
          <cell r="AE87">
            <v>1.6935116204123444</v>
          </cell>
          <cell r="AF87">
            <v>1.6935116204123444</v>
          </cell>
          <cell r="AG87">
            <v>1.6935116204123444</v>
          </cell>
          <cell r="AH87">
            <v>1.6935116204123444</v>
          </cell>
          <cell r="AI87">
            <v>1.6935116204123444</v>
          </cell>
          <cell r="AJ87">
            <v>1.6935116204123444</v>
          </cell>
          <cell r="AK87">
            <v>1.6935116204123444</v>
          </cell>
          <cell r="AL87">
            <v>1.6935116204123444</v>
          </cell>
          <cell r="AM87">
            <v>1.6935116204123444</v>
          </cell>
          <cell r="AN87">
            <v>1.6935116204123444</v>
          </cell>
          <cell r="AO87">
            <v>1.6935116204123444</v>
          </cell>
          <cell r="AP87">
            <v>1.6935116204123444</v>
          </cell>
          <cell r="AQ87">
            <v>1.6935116204123444</v>
          </cell>
          <cell r="AR87">
            <v>1.6935116204123444</v>
          </cell>
          <cell r="AS87">
            <v>1.6935116204123444</v>
          </cell>
          <cell r="AT87">
            <v>1.6935116204123444</v>
          </cell>
          <cell r="AU87">
            <v>1.6935116204123444</v>
          </cell>
          <cell r="AV87">
            <v>1.6935116204123444</v>
          </cell>
          <cell r="AW87">
            <v>1.6935116204123444</v>
          </cell>
          <cell r="AX87">
            <v>1.6935116204123444</v>
          </cell>
          <cell r="AY87">
            <v>1.6935116204123444</v>
          </cell>
          <cell r="AZ87">
            <v>1.6935116204123444</v>
          </cell>
          <cell r="BA87">
            <v>1.6935116204123444</v>
          </cell>
          <cell r="BB87">
            <v>1.6935116204123444</v>
          </cell>
          <cell r="BC87">
            <v>1.6935116204123444</v>
          </cell>
          <cell r="BD87">
            <v>1.6935116204123444</v>
          </cell>
          <cell r="BE87">
            <v>1.6935116204123444</v>
          </cell>
          <cell r="BF87">
            <v>1.6935116204123444</v>
          </cell>
          <cell r="BG87">
            <v>1.6935116204123444</v>
          </cell>
          <cell r="BH87">
            <v>1.6935116204123444</v>
          </cell>
          <cell r="BI87">
            <v>1.6935116204123444</v>
          </cell>
          <cell r="BJ87">
            <v>1.6935116204123444</v>
          </cell>
          <cell r="BK87">
            <v>1.6935116204123444</v>
          </cell>
          <cell r="BL87">
            <v>1.6935116204123444</v>
          </cell>
          <cell r="BM87">
            <v>1.6935116204123444</v>
          </cell>
          <cell r="BN87">
            <v>1.6935116204123444</v>
          </cell>
          <cell r="BO87">
            <v>1.6935116204123444</v>
          </cell>
          <cell r="BP87">
            <v>1.6935116204123444</v>
          </cell>
          <cell r="BQ87">
            <v>1.6935116204123444</v>
          </cell>
          <cell r="BR87">
            <v>1.6935116204123444</v>
          </cell>
          <cell r="BS87">
            <v>1.6935116204123444</v>
          </cell>
          <cell r="BT87">
            <v>1.6935116204123444</v>
          </cell>
          <cell r="BU87">
            <v>1.6935116204123444</v>
          </cell>
          <cell r="BV87">
            <v>1.6935116204123444</v>
          </cell>
          <cell r="BW87">
            <v>1.6935116204123444</v>
          </cell>
        </row>
        <row r="88">
          <cell r="A88" t="str">
            <v>INFA</v>
          </cell>
          <cell r="B88" t="str">
            <v>Ex-Bubble Median EV/S</v>
          </cell>
          <cell r="C88">
            <v>0</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2.3786459070434809</v>
          </cell>
          <cell r="U88">
            <v>2.3786459070434809</v>
          </cell>
          <cell r="V88">
            <v>2.3786459070434809</v>
          </cell>
          <cell r="W88">
            <v>2.3786459070434809</v>
          </cell>
          <cell r="X88">
            <v>2.3786459070434809</v>
          </cell>
          <cell r="Y88">
            <v>2.3786459070434809</v>
          </cell>
          <cell r="Z88">
            <v>2.3786459070434809</v>
          </cell>
          <cell r="AA88">
            <v>2.3786459070434809</v>
          </cell>
          <cell r="AB88">
            <v>2.3786459070434809</v>
          </cell>
          <cell r="AC88">
            <v>2.3786459070434809</v>
          </cell>
          <cell r="AD88">
            <v>2.3786459070434809</v>
          </cell>
          <cell r="AE88">
            <v>2.3786459070434809</v>
          </cell>
          <cell r="AF88">
            <v>2.3786459070434809</v>
          </cell>
          <cell r="AG88">
            <v>2.3786459070434809</v>
          </cell>
          <cell r="AH88">
            <v>2.3786459070434809</v>
          </cell>
          <cell r="AI88">
            <v>2.3786459070434809</v>
          </cell>
          <cell r="AJ88">
            <v>2.3786459070434809</v>
          </cell>
          <cell r="AK88">
            <v>2.3786459070434809</v>
          </cell>
          <cell r="AL88">
            <v>2.3786459070434809</v>
          </cell>
          <cell r="AM88">
            <v>2.3786459070434809</v>
          </cell>
          <cell r="AN88">
            <v>2.3786459070434809</v>
          </cell>
          <cell r="AO88">
            <v>2.3786459070434809</v>
          </cell>
          <cell r="AP88">
            <v>2.3786459070434809</v>
          </cell>
          <cell r="AQ88">
            <v>2.3786459070434809</v>
          </cell>
          <cell r="AR88">
            <v>2.3786459070434809</v>
          </cell>
          <cell r="AS88">
            <v>2.3786459070434809</v>
          </cell>
          <cell r="AT88">
            <v>2.3786459070434809</v>
          </cell>
          <cell r="AU88">
            <v>2.3786459070434809</v>
          </cell>
          <cell r="AV88">
            <v>2.3786459070434809</v>
          </cell>
          <cell r="AW88">
            <v>2.3786459070434809</v>
          </cell>
          <cell r="AX88">
            <v>2.3786459070434809</v>
          </cell>
          <cell r="AY88">
            <v>2.3786459070434809</v>
          </cell>
          <cell r="AZ88">
            <v>2.3786459070434809</v>
          </cell>
          <cell r="BA88">
            <v>2.3786459070434809</v>
          </cell>
          <cell r="BB88">
            <v>2.3786459070434809</v>
          </cell>
          <cell r="BC88">
            <v>2.3786459070434809</v>
          </cell>
          <cell r="BD88">
            <v>2.3786459070434809</v>
          </cell>
          <cell r="BE88">
            <v>2.3786459070434809</v>
          </cell>
          <cell r="BF88">
            <v>2.3786459070434809</v>
          </cell>
          <cell r="BG88">
            <v>2.3786459070434809</v>
          </cell>
          <cell r="BH88">
            <v>2.3786459070434809</v>
          </cell>
          <cell r="BI88">
            <v>2.3786459070434809</v>
          </cell>
          <cell r="BJ88">
            <v>2.3786459070434809</v>
          </cell>
          <cell r="BK88">
            <v>2.3786459070434809</v>
          </cell>
          <cell r="BL88">
            <v>2.3786459070434809</v>
          </cell>
          <cell r="BM88">
            <v>2.3786459070434809</v>
          </cell>
          <cell r="BN88">
            <v>2.3786459070434809</v>
          </cell>
          <cell r="BO88">
            <v>2.3786459070434809</v>
          </cell>
          <cell r="BP88">
            <v>2.3786459070434809</v>
          </cell>
          <cell r="BQ88">
            <v>2.3786459070434809</v>
          </cell>
          <cell r="BR88">
            <v>2.3786459070434809</v>
          </cell>
          <cell r="BS88">
            <v>2.3786459070434809</v>
          </cell>
          <cell r="BT88">
            <v>2.3786459070434809</v>
          </cell>
          <cell r="BU88">
            <v>2.3786459070434809</v>
          </cell>
          <cell r="BV88">
            <v>2.3786459070434809</v>
          </cell>
          <cell r="BW88">
            <v>2.3786459070434809</v>
          </cell>
        </row>
        <row r="89">
          <cell r="A89" t="str">
            <v>INTU</v>
          </cell>
          <cell r="B89" t="str">
            <v>Ex-Bubble Median EV/S</v>
          </cell>
          <cell r="C89">
            <v>0</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3.7830768156322674</v>
          </cell>
          <cell r="U89">
            <v>3.7830768156322674</v>
          </cell>
          <cell r="V89">
            <v>3.7830768156322674</v>
          </cell>
          <cell r="W89">
            <v>3.7830768156322674</v>
          </cell>
          <cell r="X89">
            <v>3.7830768156322674</v>
          </cell>
          <cell r="Y89">
            <v>3.7830768156322674</v>
          </cell>
          <cell r="Z89">
            <v>3.7830768156322674</v>
          </cell>
          <cell r="AA89">
            <v>3.7830768156322674</v>
          </cell>
          <cell r="AB89">
            <v>3.7830768156322674</v>
          </cell>
          <cell r="AC89">
            <v>3.7830768156322674</v>
          </cell>
          <cell r="AD89">
            <v>3.7830768156322674</v>
          </cell>
          <cell r="AE89">
            <v>3.7830768156322674</v>
          </cell>
          <cell r="AF89">
            <v>3.7830768156322674</v>
          </cell>
          <cell r="AG89">
            <v>3.7830768156322674</v>
          </cell>
          <cell r="AH89">
            <v>3.7830768156322674</v>
          </cell>
          <cell r="AI89">
            <v>3.7830768156322674</v>
          </cell>
          <cell r="AJ89">
            <v>3.7830768156322674</v>
          </cell>
          <cell r="AK89">
            <v>3.7830768156322674</v>
          </cell>
          <cell r="AL89">
            <v>3.7830768156322674</v>
          </cell>
          <cell r="AM89">
            <v>3.7830768156322674</v>
          </cell>
          <cell r="AN89">
            <v>3.7830768156322674</v>
          </cell>
          <cell r="AO89">
            <v>3.7830768156322674</v>
          </cell>
          <cell r="AP89">
            <v>3.7830768156322674</v>
          </cell>
          <cell r="AQ89">
            <v>3.7830768156322674</v>
          </cell>
          <cell r="AR89">
            <v>3.7830768156322674</v>
          </cell>
          <cell r="AS89">
            <v>3.7830768156322674</v>
          </cell>
          <cell r="AT89">
            <v>3.7830768156322674</v>
          </cell>
          <cell r="AU89">
            <v>3.7830768156322674</v>
          </cell>
          <cell r="AV89">
            <v>3.7830768156322674</v>
          </cell>
          <cell r="AW89">
            <v>3.7830768156322674</v>
          </cell>
          <cell r="AX89">
            <v>3.7830768156322674</v>
          </cell>
          <cell r="AY89">
            <v>3.7830768156322674</v>
          </cell>
          <cell r="AZ89">
            <v>3.7830768156322674</v>
          </cell>
          <cell r="BA89">
            <v>3.7830768156322674</v>
          </cell>
          <cell r="BB89">
            <v>3.7830768156322674</v>
          </cell>
          <cell r="BC89">
            <v>3.7830768156322674</v>
          </cell>
          <cell r="BD89">
            <v>3.7830768156322674</v>
          </cell>
          <cell r="BE89">
            <v>3.7830768156322674</v>
          </cell>
          <cell r="BF89">
            <v>3.7830768156322674</v>
          </cell>
          <cell r="BG89">
            <v>3.7830768156322674</v>
          </cell>
          <cell r="BH89">
            <v>3.7830768156322674</v>
          </cell>
          <cell r="BI89">
            <v>3.7830768156322674</v>
          </cell>
          <cell r="BJ89">
            <v>3.7830768156322674</v>
          </cell>
          <cell r="BK89">
            <v>3.7830768156322674</v>
          </cell>
          <cell r="BL89">
            <v>3.7830768156322674</v>
          </cell>
          <cell r="BM89">
            <v>3.7830768156322674</v>
          </cell>
          <cell r="BN89">
            <v>3.7830768156322674</v>
          </cell>
          <cell r="BO89">
            <v>3.7830768156322674</v>
          </cell>
          <cell r="BP89">
            <v>3.7830768156322674</v>
          </cell>
          <cell r="BQ89">
            <v>3.7830768156322674</v>
          </cell>
          <cell r="BR89">
            <v>3.7830768156322674</v>
          </cell>
          <cell r="BS89">
            <v>3.7830768156322674</v>
          </cell>
          <cell r="BT89">
            <v>3.7830768156322674</v>
          </cell>
          <cell r="BU89">
            <v>3.7830768156322674</v>
          </cell>
          <cell r="BV89">
            <v>3.7830768156322674</v>
          </cell>
          <cell r="BW89">
            <v>3.7830768156322674</v>
          </cell>
        </row>
        <row r="90">
          <cell r="A90" t="str">
            <v>IPAS</v>
          </cell>
          <cell r="B90" t="str">
            <v>Ex-Bubble Median EV/S</v>
          </cell>
          <cell r="C90">
            <v>0</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2.0762617675164075</v>
          </cell>
          <cell r="U90">
            <v>2.0762617675164075</v>
          </cell>
          <cell r="V90">
            <v>2.0762617675164075</v>
          </cell>
          <cell r="W90">
            <v>2.0762617675164075</v>
          </cell>
          <cell r="X90">
            <v>2.0762617675164075</v>
          </cell>
          <cell r="Y90">
            <v>2.0762617675164075</v>
          </cell>
          <cell r="Z90">
            <v>2.0762617675164075</v>
          </cell>
          <cell r="AA90">
            <v>2.0762617675164075</v>
          </cell>
          <cell r="AB90">
            <v>2.0762617675164075</v>
          </cell>
          <cell r="AC90">
            <v>2.0762617675164075</v>
          </cell>
          <cell r="AD90">
            <v>2.0762617675164075</v>
          </cell>
          <cell r="AE90">
            <v>2.0762617675164075</v>
          </cell>
          <cell r="AF90">
            <v>2.0762617675164075</v>
          </cell>
          <cell r="AG90">
            <v>2.0762617675164075</v>
          </cell>
          <cell r="AH90">
            <v>2.0762617675164075</v>
          </cell>
          <cell r="AI90">
            <v>2.0762617675164075</v>
          </cell>
          <cell r="AJ90">
            <v>2.0762617675164075</v>
          </cell>
          <cell r="AK90">
            <v>2.0762617675164075</v>
          </cell>
          <cell r="AL90">
            <v>2.0762617675164075</v>
          </cell>
          <cell r="AM90">
            <v>2.0762617675164075</v>
          </cell>
          <cell r="AN90">
            <v>2.0762617675164075</v>
          </cell>
          <cell r="AO90">
            <v>2.0762617675164075</v>
          </cell>
          <cell r="AP90">
            <v>2.0762617675164075</v>
          </cell>
          <cell r="AQ90">
            <v>2.0762617675164075</v>
          </cell>
          <cell r="AR90">
            <v>2.0762617675164075</v>
          </cell>
          <cell r="AS90">
            <v>2.0762617675164075</v>
          </cell>
          <cell r="AT90">
            <v>2.0762617675164075</v>
          </cell>
          <cell r="AU90">
            <v>2.0762617675164075</v>
          </cell>
          <cell r="AV90">
            <v>2.0762617675164075</v>
          </cell>
          <cell r="AW90">
            <v>2.0762617675164075</v>
          </cell>
          <cell r="AX90">
            <v>2.0762617675164075</v>
          </cell>
          <cell r="AY90">
            <v>2.0762617675164075</v>
          </cell>
          <cell r="AZ90">
            <v>2.0762617675164075</v>
          </cell>
          <cell r="BA90">
            <v>2.0762617675164075</v>
          </cell>
          <cell r="BB90">
            <v>2.0762617675164075</v>
          </cell>
          <cell r="BC90">
            <v>2.0762617675164075</v>
          </cell>
          <cell r="BD90">
            <v>2.0762617675164075</v>
          </cell>
          <cell r="BE90">
            <v>2.0762617675164075</v>
          </cell>
          <cell r="BF90">
            <v>2.0762617675164075</v>
          </cell>
          <cell r="BG90">
            <v>2.0762617675164075</v>
          </cell>
          <cell r="BH90">
            <v>2.0762617675164075</v>
          </cell>
          <cell r="BI90">
            <v>2.0762617675164075</v>
          </cell>
          <cell r="BJ90">
            <v>2.0762617675164075</v>
          </cell>
          <cell r="BK90">
            <v>2.0762617675164075</v>
          </cell>
          <cell r="BL90">
            <v>2.0762617675164075</v>
          </cell>
          <cell r="BM90">
            <v>2.0762617675164075</v>
          </cell>
          <cell r="BN90">
            <v>2.0762617675164075</v>
          </cell>
          <cell r="BO90">
            <v>2.0762617675164075</v>
          </cell>
          <cell r="BP90">
            <v>2.0762617675164075</v>
          </cell>
          <cell r="BQ90">
            <v>2.0762617675164075</v>
          </cell>
          <cell r="BR90">
            <v>2.0762617675164075</v>
          </cell>
          <cell r="BS90">
            <v>2.0762617675164075</v>
          </cell>
          <cell r="BT90">
            <v>2.0762617675164075</v>
          </cell>
          <cell r="BU90">
            <v>2.0762617675164075</v>
          </cell>
          <cell r="BV90">
            <v>2.0762617675164075</v>
          </cell>
          <cell r="BW90">
            <v>2.0762617675164075</v>
          </cell>
        </row>
        <row r="91">
          <cell r="A91" t="str">
            <v>IWOV</v>
          </cell>
          <cell r="B91" t="str">
            <v>Ex-Bubble Median EV/S</v>
          </cell>
          <cell r="C91">
            <v>1.5240876548706319</v>
          </cell>
          <cell r="D91">
            <v>1.5240876548706319</v>
          </cell>
          <cell r="E91">
            <v>1.5240876548706319</v>
          </cell>
          <cell r="F91">
            <v>1.5240876548706319</v>
          </cell>
          <cell r="G91">
            <v>1.5240876548706319</v>
          </cell>
          <cell r="H91">
            <v>1.5240876548706319</v>
          </cell>
          <cell r="I91">
            <v>1.5240876548706319</v>
          </cell>
          <cell r="J91">
            <v>1.5240876548706319</v>
          </cell>
          <cell r="K91">
            <v>1.5240876548706319</v>
          </cell>
          <cell r="L91">
            <v>1.5240876548706319</v>
          </cell>
          <cell r="M91">
            <v>1.5240876548706319</v>
          </cell>
          <cell r="N91">
            <v>1.5240876548706319</v>
          </cell>
          <cell r="O91">
            <v>1.5240876548706319</v>
          </cell>
          <cell r="P91">
            <v>1.5240876548706319</v>
          </cell>
          <cell r="Q91">
            <v>1.5240876548706319</v>
          </cell>
          <cell r="R91">
            <v>1.5240876548706319</v>
          </cell>
          <cell r="S91">
            <v>1.5240876548706319</v>
          </cell>
          <cell r="T91">
            <v>1.5240876548706319</v>
          </cell>
          <cell r="U91">
            <v>1.5240876548706319</v>
          </cell>
          <cell r="V91">
            <v>1.5240876548706319</v>
          </cell>
          <cell r="W91">
            <v>1.5240876548706319</v>
          </cell>
          <cell r="X91">
            <v>1.5240876548706319</v>
          </cell>
          <cell r="Y91">
            <v>1.5240876548706319</v>
          </cell>
          <cell r="Z91">
            <v>1.5240876548706319</v>
          </cell>
          <cell r="AA91">
            <v>1.5240876548706319</v>
          </cell>
          <cell r="AB91">
            <v>1.5240876548706319</v>
          </cell>
          <cell r="AC91">
            <v>1.5240876548706319</v>
          </cell>
          <cell r="AD91">
            <v>1.5240876548706319</v>
          </cell>
          <cell r="AE91">
            <v>1.5240876548706319</v>
          </cell>
          <cell r="AF91">
            <v>1.5240876548706319</v>
          </cell>
          <cell r="AG91">
            <v>1.5240876548706319</v>
          </cell>
          <cell r="AH91">
            <v>1.5240876548706319</v>
          </cell>
          <cell r="AI91">
            <v>1.5240876548706319</v>
          </cell>
          <cell r="AJ91">
            <v>1.5240876548706319</v>
          </cell>
          <cell r="AK91">
            <v>1.5240876548706319</v>
          </cell>
          <cell r="AL91">
            <v>1.5240876548706319</v>
          </cell>
          <cell r="AM91">
            <v>1.5240876548706319</v>
          </cell>
          <cell r="AN91">
            <v>1.5240876548706319</v>
          </cell>
          <cell r="AO91">
            <v>1.5240876548706319</v>
          </cell>
          <cell r="AP91">
            <v>1.5240876548706319</v>
          </cell>
          <cell r="AQ91">
            <v>1.5240876548706319</v>
          </cell>
          <cell r="AR91">
            <v>1.5240876548706319</v>
          </cell>
          <cell r="AS91">
            <v>1.5240876548706319</v>
          </cell>
          <cell r="AT91">
            <v>1.5240876548706319</v>
          </cell>
          <cell r="AU91">
            <v>1.5240876548706319</v>
          </cell>
          <cell r="AV91">
            <v>1.5240876548706319</v>
          </cell>
          <cell r="AW91">
            <v>1.5240876548706319</v>
          </cell>
          <cell r="AX91">
            <v>1.5240876548706319</v>
          </cell>
          <cell r="AY91">
            <v>1.5240876548706319</v>
          </cell>
          <cell r="AZ91">
            <v>1.5240876548706319</v>
          </cell>
          <cell r="BA91">
            <v>1.5240876548706319</v>
          </cell>
          <cell r="BB91">
            <v>1.5240876548706319</v>
          </cell>
          <cell r="BC91">
            <v>1.5240876548706319</v>
          </cell>
          <cell r="BD91">
            <v>1.5240876548706319</v>
          </cell>
          <cell r="BE91">
            <v>1.5240876548706319</v>
          </cell>
          <cell r="BF91">
            <v>1.5240876548706319</v>
          </cell>
          <cell r="BG91">
            <v>1.5240876548706319</v>
          </cell>
          <cell r="BH91">
            <v>1.5240876548706319</v>
          </cell>
          <cell r="BI91">
            <v>1.5240876548706319</v>
          </cell>
          <cell r="BJ91">
            <v>1.5240876548706319</v>
          </cell>
          <cell r="BK91">
            <v>1.5240876548706319</v>
          </cell>
          <cell r="BL91">
            <v>1.5240876548706319</v>
          </cell>
          <cell r="BM91">
            <v>1.5240876548706319</v>
          </cell>
          <cell r="BN91">
            <v>1.5240876548706319</v>
          </cell>
          <cell r="BO91">
            <v>1.5240876548706319</v>
          </cell>
          <cell r="BP91">
            <v>1.5240876548706319</v>
          </cell>
          <cell r="BQ91">
            <v>1.5240876548706319</v>
          </cell>
          <cell r="BR91">
            <v>1.5240876548706319</v>
          </cell>
          <cell r="BS91">
            <v>1.5240876548706319</v>
          </cell>
          <cell r="BT91">
            <v>1.5240876548706319</v>
          </cell>
          <cell r="BU91">
            <v>1.5240876548706319</v>
          </cell>
          <cell r="BV91">
            <v>1.5240876548706319</v>
          </cell>
          <cell r="BW91">
            <v>1.5240876548706319</v>
          </cell>
        </row>
        <row r="92">
          <cell r="A92" t="str">
            <v>LWSN</v>
          </cell>
          <cell r="B92" t="str">
            <v>Ex-Bubble Median EV/S</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1.389942945234186</v>
          </cell>
          <cell r="U92">
            <v>1.389942945234186</v>
          </cell>
          <cell r="V92">
            <v>1.389942945234186</v>
          </cell>
          <cell r="W92">
            <v>1.389942945234186</v>
          </cell>
          <cell r="X92">
            <v>1.389942945234186</v>
          </cell>
          <cell r="Y92">
            <v>1.389942945234186</v>
          </cell>
          <cell r="Z92">
            <v>1.389942945234186</v>
          </cell>
          <cell r="AA92">
            <v>1.389942945234186</v>
          </cell>
          <cell r="AB92">
            <v>1.389942945234186</v>
          </cell>
          <cell r="AC92">
            <v>1.389942945234186</v>
          </cell>
          <cell r="AD92">
            <v>1.389942945234186</v>
          </cell>
          <cell r="AE92">
            <v>1.389942945234186</v>
          </cell>
          <cell r="AF92">
            <v>1.389942945234186</v>
          </cell>
          <cell r="AG92">
            <v>1.389942945234186</v>
          </cell>
          <cell r="AH92">
            <v>1.389942945234186</v>
          </cell>
          <cell r="AI92">
            <v>1.389942945234186</v>
          </cell>
          <cell r="AJ92">
            <v>1.389942945234186</v>
          </cell>
          <cell r="AK92">
            <v>1.389942945234186</v>
          </cell>
          <cell r="AL92">
            <v>1.389942945234186</v>
          </cell>
          <cell r="AM92">
            <v>1.389942945234186</v>
          </cell>
          <cell r="AN92">
            <v>1.389942945234186</v>
          </cell>
          <cell r="AO92">
            <v>1.389942945234186</v>
          </cell>
          <cell r="AP92">
            <v>1.389942945234186</v>
          </cell>
          <cell r="AQ92">
            <v>1.389942945234186</v>
          </cell>
          <cell r="AR92">
            <v>1.389942945234186</v>
          </cell>
          <cell r="AS92">
            <v>1.389942945234186</v>
          </cell>
          <cell r="AT92">
            <v>1.389942945234186</v>
          </cell>
          <cell r="AU92">
            <v>1.389942945234186</v>
          </cell>
          <cell r="AV92">
            <v>1.389942945234186</v>
          </cell>
          <cell r="AW92">
            <v>1.389942945234186</v>
          </cell>
          <cell r="AX92">
            <v>1.389942945234186</v>
          </cell>
          <cell r="AY92">
            <v>1.389942945234186</v>
          </cell>
          <cell r="AZ92">
            <v>1.389942945234186</v>
          </cell>
          <cell r="BA92">
            <v>1.389942945234186</v>
          </cell>
          <cell r="BB92">
            <v>1.389942945234186</v>
          </cell>
          <cell r="BC92">
            <v>1.389942945234186</v>
          </cell>
          <cell r="BD92">
            <v>1.389942945234186</v>
          </cell>
          <cell r="BE92">
            <v>1.389942945234186</v>
          </cell>
          <cell r="BF92">
            <v>1.389942945234186</v>
          </cell>
          <cell r="BG92">
            <v>1.389942945234186</v>
          </cell>
          <cell r="BH92">
            <v>1.389942945234186</v>
          </cell>
          <cell r="BI92">
            <v>1.389942945234186</v>
          </cell>
          <cell r="BJ92">
            <v>1.389942945234186</v>
          </cell>
          <cell r="BK92">
            <v>1.389942945234186</v>
          </cell>
          <cell r="BL92">
            <v>1.389942945234186</v>
          </cell>
          <cell r="BM92">
            <v>1.389942945234186</v>
          </cell>
          <cell r="BN92">
            <v>1.389942945234186</v>
          </cell>
          <cell r="BO92">
            <v>1.389942945234186</v>
          </cell>
          <cell r="BP92">
            <v>1.389942945234186</v>
          </cell>
          <cell r="BQ92">
            <v>1.389942945234186</v>
          </cell>
          <cell r="BR92">
            <v>1.389942945234186</v>
          </cell>
          <cell r="BS92">
            <v>1.389942945234186</v>
          </cell>
          <cell r="BT92">
            <v>1.389942945234186</v>
          </cell>
          <cell r="BU92">
            <v>1.389942945234186</v>
          </cell>
          <cell r="BV92">
            <v>1.389942945234186</v>
          </cell>
          <cell r="BW92">
            <v>1.389942945234186</v>
          </cell>
        </row>
        <row r="93">
          <cell r="A93" t="str">
            <v>MFE</v>
          </cell>
          <cell r="B93" t="str">
            <v>Ex-Bubble Median EV/S</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3.6033659741581099</v>
          </cell>
          <cell r="U93">
            <v>3.6033659741581099</v>
          </cell>
          <cell r="V93">
            <v>3.6033659741581099</v>
          </cell>
          <cell r="W93">
            <v>3.6033659741581099</v>
          </cell>
          <cell r="X93">
            <v>3.6033659741581099</v>
          </cell>
          <cell r="Y93">
            <v>3.6033659741581099</v>
          </cell>
          <cell r="Z93">
            <v>3.6033659741581099</v>
          </cell>
          <cell r="AA93">
            <v>3.6033659741581099</v>
          </cell>
          <cell r="AB93">
            <v>3.6033659741581099</v>
          </cell>
          <cell r="AC93">
            <v>3.6033659741581099</v>
          </cell>
          <cell r="AD93">
            <v>3.6033659741581099</v>
          </cell>
          <cell r="AE93">
            <v>3.6033659741581099</v>
          </cell>
          <cell r="AF93">
            <v>3.6033659741581099</v>
          </cell>
          <cell r="AG93">
            <v>3.6033659741581099</v>
          </cell>
          <cell r="AH93">
            <v>3.6033659741581099</v>
          </cell>
          <cell r="AI93">
            <v>3.6033659741581099</v>
          </cell>
          <cell r="AJ93">
            <v>3.6033659741581099</v>
          </cell>
          <cell r="AK93">
            <v>3.6033659741581099</v>
          </cell>
          <cell r="AL93">
            <v>3.6033659741581099</v>
          </cell>
          <cell r="AM93">
            <v>3.6033659741581099</v>
          </cell>
          <cell r="AN93">
            <v>3.6033659741581099</v>
          </cell>
          <cell r="AO93">
            <v>3.6033659741581099</v>
          </cell>
          <cell r="AP93">
            <v>3.6033659741581099</v>
          </cell>
          <cell r="AQ93">
            <v>3.6033659741581099</v>
          </cell>
          <cell r="AR93">
            <v>3.6033659741581099</v>
          </cell>
          <cell r="AS93">
            <v>3.6033659741581099</v>
          </cell>
          <cell r="AT93">
            <v>3.6033659741581099</v>
          </cell>
          <cell r="AU93">
            <v>3.6033659741581099</v>
          </cell>
          <cell r="AV93">
            <v>3.6033659741581099</v>
          </cell>
          <cell r="AW93">
            <v>3.6033659741581099</v>
          </cell>
          <cell r="AX93">
            <v>3.6033659741581099</v>
          </cell>
          <cell r="AY93">
            <v>3.6033659741581099</v>
          </cell>
          <cell r="AZ93">
            <v>3.6033659741581099</v>
          </cell>
          <cell r="BA93">
            <v>3.6033659741581099</v>
          </cell>
          <cell r="BB93">
            <v>3.6033659741581099</v>
          </cell>
          <cell r="BC93">
            <v>3.6033659741581099</v>
          </cell>
          <cell r="BD93">
            <v>3.6033659741581099</v>
          </cell>
          <cell r="BE93">
            <v>3.6033659741581099</v>
          </cell>
          <cell r="BF93">
            <v>3.6033659741581099</v>
          </cell>
          <cell r="BG93">
            <v>3.6033659741581099</v>
          </cell>
          <cell r="BH93">
            <v>3.6033659741581099</v>
          </cell>
          <cell r="BI93">
            <v>3.6033659741581099</v>
          </cell>
          <cell r="BJ93">
            <v>3.6033659741581099</v>
          </cell>
          <cell r="BK93">
            <v>3.6033659741581099</v>
          </cell>
          <cell r="BL93">
            <v>3.6033659741581099</v>
          </cell>
          <cell r="BM93">
            <v>3.6033659741581099</v>
          </cell>
          <cell r="BN93">
            <v>3.6033659741581099</v>
          </cell>
          <cell r="BO93">
            <v>3.6033659741581099</v>
          </cell>
          <cell r="BP93">
            <v>3.6033659741581099</v>
          </cell>
          <cell r="BQ93">
            <v>3.6033659741581099</v>
          </cell>
          <cell r="BR93">
            <v>3.6033659741581099</v>
          </cell>
          <cell r="BS93">
            <v>3.6033659741581099</v>
          </cell>
          <cell r="BT93">
            <v>3.6033659741581099</v>
          </cell>
          <cell r="BU93">
            <v>3.6033659741581099</v>
          </cell>
          <cell r="BV93">
            <v>3.6033659741581099</v>
          </cell>
          <cell r="BW93">
            <v>3.6033659741581099</v>
          </cell>
        </row>
        <row r="94">
          <cell r="A94" t="str">
            <v>MSFT</v>
          </cell>
          <cell r="B94" t="str">
            <v>Ex-Bubble Median EV/S</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7.9730983522498233</v>
          </cell>
          <cell r="U94">
            <v>7.9730983522498233</v>
          </cell>
          <cell r="V94">
            <v>7.9730983522498233</v>
          </cell>
          <cell r="W94">
            <v>7.9730983522498233</v>
          </cell>
          <cell r="X94">
            <v>7.9730983522498233</v>
          </cell>
          <cell r="Y94">
            <v>7.9730983522498233</v>
          </cell>
          <cell r="Z94">
            <v>7.9730983522498233</v>
          </cell>
          <cell r="AA94">
            <v>7.9730983522498233</v>
          </cell>
          <cell r="AB94">
            <v>7.9730983522498233</v>
          </cell>
          <cell r="AC94">
            <v>7.9730983522498233</v>
          </cell>
          <cell r="AD94">
            <v>7.9730983522498233</v>
          </cell>
          <cell r="AE94">
            <v>7.9730983522498233</v>
          </cell>
          <cell r="AF94">
            <v>7.9730983522498233</v>
          </cell>
          <cell r="AG94">
            <v>7.9730983522498233</v>
          </cell>
          <cell r="AH94">
            <v>7.9730983522498233</v>
          </cell>
          <cell r="AI94">
            <v>7.9730983522498233</v>
          </cell>
          <cell r="AJ94">
            <v>7.9730983522498233</v>
          </cell>
          <cell r="AK94">
            <v>7.9730983522498233</v>
          </cell>
          <cell r="AL94">
            <v>7.9730983522498233</v>
          </cell>
          <cell r="AM94">
            <v>7.9730983522498233</v>
          </cell>
          <cell r="AN94">
            <v>7.9730983522498233</v>
          </cell>
          <cell r="AO94">
            <v>7.9730983522498233</v>
          </cell>
          <cell r="AP94">
            <v>7.9730983522498233</v>
          </cell>
          <cell r="AQ94">
            <v>7.9730983522498233</v>
          </cell>
          <cell r="AR94">
            <v>7.9730983522498233</v>
          </cell>
          <cell r="AS94">
            <v>7.9730983522498233</v>
          </cell>
          <cell r="AT94">
            <v>7.9730983522498233</v>
          </cell>
          <cell r="AU94">
            <v>7.9730983522498233</v>
          </cell>
          <cell r="AV94">
            <v>7.9730983522498233</v>
          </cell>
          <cell r="AW94">
            <v>7.9730983522498233</v>
          </cell>
          <cell r="AX94">
            <v>7.9730983522498233</v>
          </cell>
          <cell r="AY94">
            <v>7.9730983522498233</v>
          </cell>
          <cell r="AZ94">
            <v>7.9730983522498233</v>
          </cell>
          <cell r="BA94">
            <v>7.9730983522498233</v>
          </cell>
          <cell r="BB94">
            <v>7.9730983522498233</v>
          </cell>
          <cell r="BC94">
            <v>7.9730983522498233</v>
          </cell>
          <cell r="BD94">
            <v>7.9730983522498233</v>
          </cell>
          <cell r="BE94">
            <v>7.9730983522498233</v>
          </cell>
          <cell r="BF94">
            <v>7.9730983522498233</v>
          </cell>
          <cell r="BG94">
            <v>7.9730983522498233</v>
          </cell>
          <cell r="BH94">
            <v>7.9730983522498233</v>
          </cell>
          <cell r="BI94">
            <v>7.9730983522498233</v>
          </cell>
          <cell r="BJ94">
            <v>7.9730983522498233</v>
          </cell>
          <cell r="BK94">
            <v>7.9730983522498233</v>
          </cell>
          <cell r="BL94">
            <v>7.9730983522498233</v>
          </cell>
          <cell r="BM94">
            <v>7.9730983522498233</v>
          </cell>
          <cell r="BN94">
            <v>7.9730983522498233</v>
          </cell>
          <cell r="BO94">
            <v>7.9730983522498233</v>
          </cell>
          <cell r="BP94">
            <v>7.9730983522498233</v>
          </cell>
          <cell r="BQ94">
            <v>7.9730983522498233</v>
          </cell>
          <cell r="BR94">
            <v>7.9730983522498233</v>
          </cell>
          <cell r="BS94">
            <v>7.9730983522498233</v>
          </cell>
          <cell r="BT94">
            <v>7.9730983522498233</v>
          </cell>
          <cell r="BU94">
            <v>7.9730983522498233</v>
          </cell>
          <cell r="BV94">
            <v>7.9730983522498233</v>
          </cell>
          <cell r="BW94">
            <v>7.9730983522498233</v>
          </cell>
        </row>
        <row r="95">
          <cell r="A95" t="str">
            <v>NOVL</v>
          </cell>
          <cell r="B95" t="str">
            <v>Ex-Bubble Median EV/S</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1.9493419709264626</v>
          </cell>
          <cell r="U95">
            <v>1.9493419709264626</v>
          </cell>
          <cell r="V95">
            <v>1.9493419709264626</v>
          </cell>
          <cell r="W95">
            <v>1.9493419709264626</v>
          </cell>
          <cell r="X95">
            <v>1.9493419709264626</v>
          </cell>
          <cell r="Y95">
            <v>1.9493419709264626</v>
          </cell>
          <cell r="Z95">
            <v>1.9493419709264626</v>
          </cell>
          <cell r="AA95">
            <v>1.9493419709264626</v>
          </cell>
          <cell r="AB95">
            <v>1.9493419709264626</v>
          </cell>
          <cell r="AC95">
            <v>1.9493419709264626</v>
          </cell>
          <cell r="AD95">
            <v>1.9493419709264626</v>
          </cell>
          <cell r="AE95">
            <v>1.9493419709264626</v>
          </cell>
          <cell r="AF95">
            <v>1.9493419709264626</v>
          </cell>
          <cell r="AG95">
            <v>1.9493419709264626</v>
          </cell>
          <cell r="AH95">
            <v>1.9493419709264626</v>
          </cell>
          <cell r="AI95">
            <v>1.9493419709264626</v>
          </cell>
          <cell r="AJ95">
            <v>1.9493419709264626</v>
          </cell>
          <cell r="AK95">
            <v>1.9493419709264626</v>
          </cell>
          <cell r="AL95">
            <v>1.9493419709264626</v>
          </cell>
          <cell r="AM95">
            <v>1.9493419709264626</v>
          </cell>
          <cell r="AN95">
            <v>1.9493419709264626</v>
          </cell>
          <cell r="AO95">
            <v>1.9493419709264626</v>
          </cell>
          <cell r="AP95">
            <v>1.9493419709264626</v>
          </cell>
          <cell r="AQ95">
            <v>1.9493419709264626</v>
          </cell>
          <cell r="AR95">
            <v>1.9493419709264626</v>
          </cell>
          <cell r="AS95">
            <v>1.9493419709264626</v>
          </cell>
          <cell r="AT95">
            <v>1.9493419709264626</v>
          </cell>
          <cell r="AU95">
            <v>1.9493419709264626</v>
          </cell>
          <cell r="AV95">
            <v>1.9493419709264626</v>
          </cell>
          <cell r="AW95">
            <v>1.9493419709264626</v>
          </cell>
          <cell r="AX95">
            <v>1.9493419709264626</v>
          </cell>
          <cell r="AY95">
            <v>1.9493419709264626</v>
          </cell>
          <cell r="AZ95">
            <v>1.9493419709264626</v>
          </cell>
          <cell r="BA95">
            <v>1.9493419709264626</v>
          </cell>
          <cell r="BB95">
            <v>1.9493419709264626</v>
          </cell>
          <cell r="BC95">
            <v>1.9493419709264626</v>
          </cell>
          <cell r="BD95">
            <v>1.9493419709264626</v>
          </cell>
          <cell r="BE95">
            <v>1.9493419709264626</v>
          </cell>
          <cell r="BF95">
            <v>1.9493419709264626</v>
          </cell>
          <cell r="BG95">
            <v>1.9493419709264626</v>
          </cell>
          <cell r="BH95">
            <v>1.9493419709264626</v>
          </cell>
          <cell r="BI95">
            <v>1.9493419709264626</v>
          </cell>
          <cell r="BJ95">
            <v>1.9493419709264626</v>
          </cell>
          <cell r="BK95">
            <v>1.9493419709264626</v>
          </cell>
          <cell r="BL95">
            <v>1.9493419709264626</v>
          </cell>
          <cell r="BM95">
            <v>1.9493419709264626</v>
          </cell>
          <cell r="BN95">
            <v>1.9493419709264626</v>
          </cell>
          <cell r="BO95">
            <v>1.9493419709264626</v>
          </cell>
          <cell r="BP95">
            <v>1.9493419709264626</v>
          </cell>
          <cell r="BQ95">
            <v>1.9493419709264626</v>
          </cell>
          <cell r="BR95">
            <v>1.9493419709264626</v>
          </cell>
          <cell r="BS95">
            <v>1.9493419709264626</v>
          </cell>
          <cell r="BT95">
            <v>1.9493419709264626</v>
          </cell>
          <cell r="BU95">
            <v>1.9493419709264626</v>
          </cell>
          <cell r="BV95">
            <v>1.9493419709264626</v>
          </cell>
          <cell r="BW95">
            <v>1.9493419709264626</v>
          </cell>
        </row>
        <row r="96">
          <cell r="A96" t="str">
            <v>OMTR</v>
          </cell>
          <cell r="B96" t="str">
            <v>Ex-Bubble Median EV/S</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5.3361325255220686</v>
          </cell>
          <cell r="U96">
            <v>5.3361325255220686</v>
          </cell>
          <cell r="V96">
            <v>5.3361325255220686</v>
          </cell>
          <cell r="W96">
            <v>5.3361325255220686</v>
          </cell>
          <cell r="X96">
            <v>5.3361325255220686</v>
          </cell>
          <cell r="Y96">
            <v>5.3361325255220686</v>
          </cell>
          <cell r="Z96">
            <v>5.3361325255220686</v>
          </cell>
          <cell r="AA96">
            <v>5.3361325255220686</v>
          </cell>
          <cell r="AB96">
            <v>5.3361325255220686</v>
          </cell>
          <cell r="AC96">
            <v>5.3361325255220686</v>
          </cell>
          <cell r="AD96">
            <v>5.3361325255220686</v>
          </cell>
          <cell r="AE96">
            <v>5.3361325255220686</v>
          </cell>
          <cell r="AF96">
            <v>5.3361325255220686</v>
          </cell>
          <cell r="AG96">
            <v>5.3361325255220686</v>
          </cell>
          <cell r="AH96">
            <v>5.3361325255220686</v>
          </cell>
          <cell r="AI96">
            <v>5.3361325255220686</v>
          </cell>
          <cell r="AJ96">
            <v>5.3361325255220686</v>
          </cell>
          <cell r="AK96">
            <v>5.3361325255220686</v>
          </cell>
          <cell r="AL96">
            <v>5.3361325255220686</v>
          </cell>
          <cell r="AM96">
            <v>5.3361325255220686</v>
          </cell>
          <cell r="AN96">
            <v>5.3361325255220686</v>
          </cell>
          <cell r="AO96">
            <v>5.3361325255220686</v>
          </cell>
          <cell r="AP96">
            <v>5.3361325255220686</v>
          </cell>
          <cell r="AQ96">
            <v>5.3361325255220686</v>
          </cell>
          <cell r="AR96">
            <v>5.3361325255220686</v>
          </cell>
          <cell r="AS96">
            <v>5.3361325255220686</v>
          </cell>
          <cell r="AT96">
            <v>5.3361325255220686</v>
          </cell>
          <cell r="AU96">
            <v>5.3361325255220686</v>
          </cell>
          <cell r="AV96">
            <v>5.3361325255220686</v>
          </cell>
          <cell r="AW96">
            <v>5.3361325255220686</v>
          </cell>
          <cell r="AX96">
            <v>5.3361325255220686</v>
          </cell>
          <cell r="AY96">
            <v>5.3361325255220686</v>
          </cell>
          <cell r="AZ96">
            <v>5.3361325255220686</v>
          </cell>
          <cell r="BA96">
            <v>5.3361325255220686</v>
          </cell>
          <cell r="BB96">
            <v>5.3361325255220686</v>
          </cell>
          <cell r="BC96">
            <v>5.3361325255220686</v>
          </cell>
          <cell r="BD96">
            <v>5.3361325255220686</v>
          </cell>
          <cell r="BE96">
            <v>5.3361325255220686</v>
          </cell>
          <cell r="BF96">
            <v>5.3361325255220686</v>
          </cell>
          <cell r="BG96">
            <v>5.3361325255220686</v>
          </cell>
          <cell r="BH96">
            <v>5.3361325255220686</v>
          </cell>
          <cell r="BI96">
            <v>5.3361325255220686</v>
          </cell>
          <cell r="BJ96">
            <v>5.3361325255220686</v>
          </cell>
          <cell r="BK96">
            <v>5.3361325255220686</v>
          </cell>
          <cell r="BL96">
            <v>5.3361325255220686</v>
          </cell>
          <cell r="BM96">
            <v>5.3361325255220686</v>
          </cell>
          <cell r="BN96">
            <v>5.3361325255220686</v>
          </cell>
          <cell r="BO96">
            <v>5.3361325255220686</v>
          </cell>
          <cell r="BP96">
            <v>5.3361325255220686</v>
          </cell>
          <cell r="BQ96">
            <v>5.3361325255220686</v>
          </cell>
          <cell r="BR96">
            <v>5.3361325255220686</v>
          </cell>
          <cell r="BS96">
            <v>5.3361325255220686</v>
          </cell>
          <cell r="BT96">
            <v>5.3361325255220686</v>
          </cell>
          <cell r="BU96">
            <v>5.3361325255220686</v>
          </cell>
          <cell r="BV96">
            <v>5.3361325255220686</v>
          </cell>
          <cell r="BW96">
            <v>5.3361325255220686</v>
          </cell>
        </row>
        <row r="97">
          <cell r="A97" t="str">
            <v xml:space="preserve">ORCL </v>
          </cell>
          <cell r="B97" t="str">
            <v>Ex-Bubble Median EV/S</v>
          </cell>
          <cell r="C97">
            <v>0</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4.6668146052943644</v>
          </cell>
          <cell r="U97">
            <v>4.6668146052943644</v>
          </cell>
          <cell r="V97">
            <v>4.6668146052943644</v>
          </cell>
          <cell r="W97">
            <v>4.6668146052943644</v>
          </cell>
          <cell r="X97">
            <v>4.6668146052943644</v>
          </cell>
          <cell r="Y97">
            <v>4.6668146052943644</v>
          </cell>
          <cell r="Z97">
            <v>4.6668146052943644</v>
          </cell>
          <cell r="AA97">
            <v>4.6668146052943644</v>
          </cell>
          <cell r="AB97">
            <v>4.6668146052943644</v>
          </cell>
          <cell r="AC97">
            <v>4.6668146052943644</v>
          </cell>
          <cell r="AD97">
            <v>4.6668146052943644</v>
          </cell>
          <cell r="AE97">
            <v>4.6668146052943644</v>
          </cell>
          <cell r="AF97">
            <v>4.6668146052943644</v>
          </cell>
          <cell r="AG97">
            <v>4.6668146052943644</v>
          </cell>
          <cell r="AH97">
            <v>4.6668146052943644</v>
          </cell>
          <cell r="AI97">
            <v>4.6668146052943644</v>
          </cell>
          <cell r="AJ97">
            <v>4.6668146052943644</v>
          </cell>
          <cell r="AK97">
            <v>4.6668146052943644</v>
          </cell>
          <cell r="AL97">
            <v>4.6668146052943644</v>
          </cell>
          <cell r="AM97">
            <v>4.6668146052943644</v>
          </cell>
          <cell r="AN97">
            <v>4.6668146052943644</v>
          </cell>
          <cell r="AO97">
            <v>4.6668146052943644</v>
          </cell>
          <cell r="AP97">
            <v>4.6668146052943644</v>
          </cell>
          <cell r="AQ97">
            <v>4.6668146052943644</v>
          </cell>
          <cell r="AR97">
            <v>4.6668146052943644</v>
          </cell>
          <cell r="AS97">
            <v>4.6668146052943644</v>
          </cell>
          <cell r="AT97">
            <v>4.6668146052943644</v>
          </cell>
          <cell r="AU97">
            <v>4.6668146052943644</v>
          </cell>
          <cell r="AV97">
            <v>4.6668146052943644</v>
          </cell>
          <cell r="AW97">
            <v>4.6668146052943644</v>
          </cell>
          <cell r="AX97">
            <v>4.6668146052943644</v>
          </cell>
          <cell r="AY97">
            <v>4.6668146052943644</v>
          </cell>
          <cell r="AZ97">
            <v>4.6668146052943644</v>
          </cell>
          <cell r="BA97">
            <v>4.6668146052943644</v>
          </cell>
          <cell r="BB97">
            <v>4.6668146052943644</v>
          </cell>
          <cell r="BC97">
            <v>4.6668146052943644</v>
          </cell>
          <cell r="BD97">
            <v>4.6668146052943644</v>
          </cell>
          <cell r="BE97">
            <v>4.6668146052943644</v>
          </cell>
          <cell r="BF97">
            <v>4.6668146052943644</v>
          </cell>
          <cell r="BG97">
            <v>4.6668146052943644</v>
          </cell>
          <cell r="BH97">
            <v>4.6668146052943644</v>
          </cell>
          <cell r="BI97">
            <v>4.6668146052943644</v>
          </cell>
          <cell r="BJ97">
            <v>4.6668146052943644</v>
          </cell>
          <cell r="BK97">
            <v>4.6668146052943644</v>
          </cell>
          <cell r="BL97">
            <v>4.6668146052943644</v>
          </cell>
          <cell r="BM97">
            <v>4.6668146052943644</v>
          </cell>
          <cell r="BN97">
            <v>4.6668146052943644</v>
          </cell>
          <cell r="BO97">
            <v>4.6668146052943644</v>
          </cell>
          <cell r="BP97">
            <v>4.6668146052943644</v>
          </cell>
          <cell r="BQ97">
            <v>4.6668146052943644</v>
          </cell>
          <cell r="BR97">
            <v>4.6668146052943644</v>
          </cell>
          <cell r="BS97">
            <v>4.6668146052943644</v>
          </cell>
          <cell r="BT97">
            <v>4.6668146052943644</v>
          </cell>
          <cell r="BU97">
            <v>4.6668146052943644</v>
          </cell>
          <cell r="BV97">
            <v>4.6668146052943644</v>
          </cell>
          <cell r="BW97">
            <v>4.6668146052943644</v>
          </cell>
        </row>
        <row r="98">
          <cell r="A98" t="str">
            <v>OTEX</v>
          </cell>
          <cell r="B98" t="str">
            <v>Ex-Bubble Median EV/S</v>
          </cell>
          <cell r="C98">
            <v>2.2817919585974149</v>
          </cell>
          <cell r="D98">
            <v>2.2817919585974149</v>
          </cell>
          <cell r="E98">
            <v>2.2817919585974149</v>
          </cell>
          <cell r="F98">
            <v>2.2817919585974149</v>
          </cell>
          <cell r="G98">
            <v>2.2817919585974149</v>
          </cell>
          <cell r="H98">
            <v>2.2817919585974149</v>
          </cell>
          <cell r="I98">
            <v>2.2817919585974149</v>
          </cell>
          <cell r="J98">
            <v>2.2817919585974149</v>
          </cell>
          <cell r="K98">
            <v>2.2817919585974149</v>
          </cell>
          <cell r="L98">
            <v>2.2817919585974149</v>
          </cell>
          <cell r="M98">
            <v>2.2817919585974149</v>
          </cell>
          <cell r="N98">
            <v>2.2817919585974149</v>
          </cell>
          <cell r="O98">
            <v>2.2817919585974149</v>
          </cell>
          <cell r="P98">
            <v>2.2817919585974149</v>
          </cell>
          <cell r="Q98">
            <v>2.2817919585974149</v>
          </cell>
          <cell r="R98">
            <v>2.2817919585974149</v>
          </cell>
          <cell r="S98">
            <v>2.2817919585974149</v>
          </cell>
          <cell r="T98">
            <v>2.2817919585974149</v>
          </cell>
          <cell r="U98">
            <v>2.2817919585974149</v>
          </cell>
          <cell r="V98">
            <v>2.2817919585974149</v>
          </cell>
          <cell r="W98">
            <v>2.2817919585974149</v>
          </cell>
          <cell r="X98">
            <v>2.2817919585974149</v>
          </cell>
          <cell r="Y98">
            <v>2.2817919585974149</v>
          </cell>
          <cell r="Z98">
            <v>2.2817919585974149</v>
          </cell>
          <cell r="AA98">
            <v>2.2817919585974149</v>
          </cell>
          <cell r="AB98">
            <v>2.2817919585974149</v>
          </cell>
          <cell r="AC98">
            <v>2.2817919585974149</v>
          </cell>
          <cell r="AD98">
            <v>2.2817919585974149</v>
          </cell>
          <cell r="AE98">
            <v>2.2817919585974149</v>
          </cell>
          <cell r="AF98">
            <v>2.2817919585974149</v>
          </cell>
          <cell r="AG98">
            <v>2.2817919585974149</v>
          </cell>
          <cell r="AH98">
            <v>2.2817919585974149</v>
          </cell>
          <cell r="AI98">
            <v>2.2817919585974149</v>
          </cell>
          <cell r="AJ98">
            <v>2.2817919585974149</v>
          </cell>
          <cell r="AK98">
            <v>2.2817919585974149</v>
          </cell>
          <cell r="AL98">
            <v>2.2817919585974149</v>
          </cell>
          <cell r="AM98">
            <v>2.2817919585974149</v>
          </cell>
          <cell r="AN98">
            <v>2.2817919585974149</v>
          </cell>
          <cell r="AO98">
            <v>2.2817919585974149</v>
          </cell>
          <cell r="AP98">
            <v>2.2817919585974149</v>
          </cell>
          <cell r="AQ98">
            <v>2.2817919585974149</v>
          </cell>
          <cell r="AR98">
            <v>2.2817919585974149</v>
          </cell>
          <cell r="AS98">
            <v>2.2817919585974149</v>
          </cell>
          <cell r="AT98">
            <v>2.2817919585974149</v>
          </cell>
          <cell r="AU98">
            <v>2.2817919585974149</v>
          </cell>
          <cell r="AV98">
            <v>2.2817919585974149</v>
          </cell>
          <cell r="AW98">
            <v>2.2817919585974149</v>
          </cell>
          <cell r="AX98">
            <v>2.2817919585974149</v>
          </cell>
          <cell r="AY98">
            <v>2.2817919585974149</v>
          </cell>
          <cell r="AZ98">
            <v>2.2817919585974149</v>
          </cell>
          <cell r="BA98">
            <v>2.2817919585974149</v>
          </cell>
          <cell r="BB98">
            <v>2.2817919585974149</v>
          </cell>
          <cell r="BC98">
            <v>2.2817919585974149</v>
          </cell>
          <cell r="BD98">
            <v>2.2817919585974149</v>
          </cell>
          <cell r="BE98">
            <v>2.2817919585974149</v>
          </cell>
          <cell r="BF98">
            <v>2.2817919585974149</v>
          </cell>
          <cell r="BG98">
            <v>2.2817919585974149</v>
          </cell>
          <cell r="BH98">
            <v>2.2817919585974149</v>
          </cell>
          <cell r="BI98">
            <v>2.2817919585974149</v>
          </cell>
          <cell r="BJ98">
            <v>2.2817919585974149</v>
          </cell>
          <cell r="BK98">
            <v>2.2817919585974149</v>
          </cell>
          <cell r="BL98">
            <v>2.2817919585974149</v>
          </cell>
          <cell r="BM98">
            <v>2.2817919585974149</v>
          </cell>
          <cell r="BN98">
            <v>2.2817919585974149</v>
          </cell>
          <cell r="BO98">
            <v>2.2817919585974149</v>
          </cell>
          <cell r="BP98">
            <v>2.2817919585974149</v>
          </cell>
          <cell r="BQ98">
            <v>2.2817919585974149</v>
          </cell>
          <cell r="BR98">
            <v>2.2817919585974149</v>
          </cell>
          <cell r="BS98">
            <v>2.2817919585974149</v>
          </cell>
          <cell r="BT98">
            <v>2.2817919585974149</v>
          </cell>
          <cell r="BU98">
            <v>2.2817919585974149</v>
          </cell>
          <cell r="BV98">
            <v>2.2817919585974149</v>
          </cell>
          <cell r="BW98">
            <v>2.2817919585974149</v>
          </cell>
        </row>
        <row r="99">
          <cell r="A99" t="str">
            <v>PMTC</v>
          </cell>
          <cell r="B99" t="str">
            <v>Ex-Bubble Median EV/S</v>
          </cell>
          <cell r="C99">
            <v>2.2811882642591299</v>
          </cell>
          <cell r="D99">
            <v>2.2811882642591299</v>
          </cell>
          <cell r="E99">
            <v>2.2811882642591299</v>
          </cell>
          <cell r="F99">
            <v>2.2811882642591299</v>
          </cell>
          <cell r="G99">
            <v>2.2811882642591299</v>
          </cell>
          <cell r="H99">
            <v>2.2811882642591299</v>
          </cell>
          <cell r="I99">
            <v>2.2811882642591299</v>
          </cell>
          <cell r="J99">
            <v>2.2811882642591299</v>
          </cell>
          <cell r="K99">
            <v>2.2811882642591299</v>
          </cell>
          <cell r="L99">
            <v>2.2811882642591299</v>
          </cell>
          <cell r="M99">
            <v>2.2811882642591299</v>
          </cell>
          <cell r="N99">
            <v>2.2811882642591299</v>
          </cell>
          <cell r="O99">
            <v>2.2811882642591299</v>
          </cell>
          <cell r="P99">
            <v>2.2811882642591299</v>
          </cell>
          <cell r="Q99">
            <v>2.2811882642591299</v>
          </cell>
          <cell r="R99">
            <v>2.2811882642591299</v>
          </cell>
          <cell r="S99">
            <v>2.2811882642591299</v>
          </cell>
          <cell r="T99">
            <v>2.2811882642591299</v>
          </cell>
          <cell r="U99">
            <v>2.2811882642591299</v>
          </cell>
          <cell r="V99">
            <v>2.2811882642591299</v>
          </cell>
          <cell r="W99">
            <v>2.2811882642591299</v>
          </cell>
          <cell r="X99">
            <v>2.2811882642591299</v>
          </cell>
          <cell r="Y99">
            <v>2.2811882642591299</v>
          </cell>
          <cell r="Z99">
            <v>2.2811882642591299</v>
          </cell>
          <cell r="AA99">
            <v>2.2811882642591299</v>
          </cell>
          <cell r="AB99">
            <v>2.2811882642591299</v>
          </cell>
          <cell r="AC99">
            <v>2.2811882642591299</v>
          </cell>
          <cell r="AD99">
            <v>2.2811882642591299</v>
          </cell>
          <cell r="AE99">
            <v>2.2811882642591299</v>
          </cell>
          <cell r="AF99">
            <v>2.2811882642591299</v>
          </cell>
          <cell r="AG99">
            <v>2.2811882642591299</v>
          </cell>
          <cell r="AH99">
            <v>2.2811882642591299</v>
          </cell>
          <cell r="AI99">
            <v>2.2811882642591299</v>
          </cell>
          <cell r="AJ99">
            <v>2.2811882642591299</v>
          </cell>
          <cell r="AK99">
            <v>2.2811882642591299</v>
          </cell>
          <cell r="AL99">
            <v>2.2811882642591299</v>
          </cell>
          <cell r="AM99">
            <v>2.2811882642591299</v>
          </cell>
          <cell r="AN99">
            <v>2.2811882642591299</v>
          </cell>
          <cell r="AO99">
            <v>2.2811882642591299</v>
          </cell>
          <cell r="AP99">
            <v>2.2811882642591299</v>
          </cell>
          <cell r="AQ99">
            <v>2.2811882642591299</v>
          </cell>
          <cell r="AR99">
            <v>2.2811882642591299</v>
          </cell>
          <cell r="AS99">
            <v>2.2811882642591299</v>
          </cell>
          <cell r="AT99">
            <v>2.2811882642591299</v>
          </cell>
          <cell r="AU99">
            <v>2.2811882642591299</v>
          </cell>
          <cell r="AV99">
            <v>2.2811882642591299</v>
          </cell>
          <cell r="AW99">
            <v>2.2811882642591299</v>
          </cell>
          <cell r="AX99">
            <v>2.2811882642591299</v>
          </cell>
          <cell r="AY99">
            <v>2.2811882642591299</v>
          </cell>
          <cell r="AZ99">
            <v>2.2811882642591299</v>
          </cell>
          <cell r="BA99">
            <v>2.2811882642591299</v>
          </cell>
          <cell r="BB99">
            <v>2.2811882642591299</v>
          </cell>
          <cell r="BC99">
            <v>2.2811882642591299</v>
          </cell>
          <cell r="BD99">
            <v>2.2811882642591299</v>
          </cell>
          <cell r="BE99">
            <v>2.2811882642591299</v>
          </cell>
          <cell r="BF99">
            <v>2.2811882642591299</v>
          </cell>
          <cell r="BG99">
            <v>2.2811882642591299</v>
          </cell>
          <cell r="BH99">
            <v>2.2811882642591299</v>
          </cell>
          <cell r="BI99">
            <v>2.2811882642591299</v>
          </cell>
          <cell r="BJ99">
            <v>2.2811882642591299</v>
          </cell>
          <cell r="BK99">
            <v>2.2811882642591299</v>
          </cell>
          <cell r="BL99">
            <v>2.2811882642591299</v>
          </cell>
          <cell r="BM99">
            <v>2.2811882642591299</v>
          </cell>
          <cell r="BN99">
            <v>2.2811882642591299</v>
          </cell>
          <cell r="BO99">
            <v>2.2811882642591299</v>
          </cell>
          <cell r="BP99">
            <v>2.2811882642591299</v>
          </cell>
          <cell r="BQ99">
            <v>2.2811882642591299</v>
          </cell>
          <cell r="BR99">
            <v>2.2811882642591299</v>
          </cell>
          <cell r="BS99">
            <v>2.2811882642591299</v>
          </cell>
          <cell r="BT99">
            <v>2.2811882642591299</v>
          </cell>
          <cell r="BU99">
            <v>2.2811882642591299</v>
          </cell>
          <cell r="BV99">
            <v>2.2811882642591299</v>
          </cell>
          <cell r="BW99">
            <v>2.2811882642591299</v>
          </cell>
        </row>
        <row r="100">
          <cell r="A100" t="str">
            <v>QSFT</v>
          </cell>
          <cell r="B100" t="str">
            <v>Ex-Bubble Median EV/S</v>
          </cell>
          <cell r="C100">
            <v>0</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3.4032125693787543</v>
          </cell>
          <cell r="U100">
            <v>3.4032125693787543</v>
          </cell>
          <cell r="V100">
            <v>3.4032125693787543</v>
          </cell>
          <cell r="W100">
            <v>3.4032125693787543</v>
          </cell>
          <cell r="X100">
            <v>3.4032125693787543</v>
          </cell>
          <cell r="Y100">
            <v>3.4032125693787543</v>
          </cell>
          <cell r="Z100">
            <v>3.4032125693787543</v>
          </cell>
          <cell r="AA100">
            <v>3.4032125693787543</v>
          </cell>
          <cell r="AB100">
            <v>3.4032125693787543</v>
          </cell>
          <cell r="AC100">
            <v>3.4032125693787543</v>
          </cell>
          <cell r="AD100">
            <v>3.4032125693787543</v>
          </cell>
          <cell r="AE100">
            <v>3.4032125693787543</v>
          </cell>
          <cell r="AF100">
            <v>3.4032125693787543</v>
          </cell>
          <cell r="AG100">
            <v>3.4032125693787543</v>
          </cell>
          <cell r="AH100">
            <v>3.4032125693787543</v>
          </cell>
          <cell r="AI100">
            <v>3.4032125693787543</v>
          </cell>
          <cell r="AJ100">
            <v>3.4032125693787543</v>
          </cell>
          <cell r="AK100">
            <v>3.4032125693787543</v>
          </cell>
          <cell r="AL100">
            <v>3.4032125693787543</v>
          </cell>
          <cell r="AM100">
            <v>3.4032125693787543</v>
          </cell>
          <cell r="AN100">
            <v>3.4032125693787543</v>
          </cell>
          <cell r="AO100">
            <v>3.4032125693787543</v>
          </cell>
          <cell r="AP100">
            <v>3.4032125693787543</v>
          </cell>
          <cell r="AQ100">
            <v>3.4032125693787543</v>
          </cell>
          <cell r="AR100">
            <v>3.4032125693787543</v>
          </cell>
          <cell r="AS100">
            <v>3.4032125693787543</v>
          </cell>
          <cell r="AT100">
            <v>3.4032125693787543</v>
          </cell>
          <cell r="AU100">
            <v>3.4032125693787543</v>
          </cell>
          <cell r="AV100">
            <v>3.4032125693787543</v>
          </cell>
          <cell r="AW100">
            <v>3.4032125693787543</v>
          </cell>
          <cell r="AX100">
            <v>3.4032125693787543</v>
          </cell>
          <cell r="AY100">
            <v>3.4032125693787543</v>
          </cell>
          <cell r="AZ100">
            <v>3.4032125693787543</v>
          </cell>
          <cell r="BA100">
            <v>3.4032125693787543</v>
          </cell>
          <cell r="BB100">
            <v>3.4032125693787543</v>
          </cell>
          <cell r="BC100">
            <v>3.4032125693787543</v>
          </cell>
          <cell r="BD100">
            <v>3.4032125693787543</v>
          </cell>
          <cell r="BE100">
            <v>3.4032125693787543</v>
          </cell>
          <cell r="BF100">
            <v>3.4032125693787543</v>
          </cell>
          <cell r="BG100">
            <v>3.4032125693787543</v>
          </cell>
          <cell r="BH100">
            <v>3.4032125693787543</v>
          </cell>
          <cell r="BI100">
            <v>3.4032125693787543</v>
          </cell>
          <cell r="BJ100">
            <v>3.4032125693787543</v>
          </cell>
          <cell r="BK100">
            <v>3.4032125693787543</v>
          </cell>
          <cell r="BL100">
            <v>3.4032125693787543</v>
          </cell>
          <cell r="BM100">
            <v>3.4032125693787543</v>
          </cell>
          <cell r="BN100">
            <v>3.4032125693787543</v>
          </cell>
          <cell r="BO100">
            <v>3.4032125693787543</v>
          </cell>
          <cell r="BP100">
            <v>3.4032125693787543</v>
          </cell>
          <cell r="BQ100">
            <v>3.4032125693787543</v>
          </cell>
          <cell r="BR100">
            <v>3.4032125693787543</v>
          </cell>
          <cell r="BS100">
            <v>3.4032125693787543</v>
          </cell>
          <cell r="BT100">
            <v>3.4032125693787543</v>
          </cell>
          <cell r="BU100">
            <v>3.4032125693787543</v>
          </cell>
          <cell r="BV100">
            <v>3.4032125693787543</v>
          </cell>
          <cell r="BW100">
            <v>3.4032125693787543</v>
          </cell>
        </row>
        <row r="101">
          <cell r="A101" t="str">
            <v>RHAT</v>
          </cell>
          <cell r="B101" t="str">
            <v>Ex-Bubble Median EV/S</v>
          </cell>
          <cell r="C101">
            <v>0</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13.361027645605169</v>
          </cell>
          <cell r="U101">
            <v>13.361027645605169</v>
          </cell>
          <cell r="V101">
            <v>13.361027645605169</v>
          </cell>
          <cell r="W101">
            <v>13.361027645605169</v>
          </cell>
          <cell r="X101">
            <v>13.361027645605169</v>
          </cell>
          <cell r="Y101">
            <v>13.361027645605169</v>
          </cell>
          <cell r="Z101">
            <v>13.361027645605169</v>
          </cell>
          <cell r="AA101">
            <v>13.361027645605169</v>
          </cell>
          <cell r="AB101">
            <v>13.361027645605169</v>
          </cell>
          <cell r="AC101">
            <v>13.361027645605169</v>
          </cell>
          <cell r="AD101">
            <v>13.361027645605169</v>
          </cell>
          <cell r="AE101">
            <v>13.361027645605169</v>
          </cell>
          <cell r="AF101">
            <v>13.361027645605169</v>
          </cell>
          <cell r="AG101">
            <v>13.361027645605169</v>
          </cell>
          <cell r="AH101">
            <v>13.361027645605169</v>
          </cell>
          <cell r="AI101">
            <v>13.361027645605169</v>
          </cell>
          <cell r="AJ101">
            <v>13.361027645605169</v>
          </cell>
          <cell r="AK101">
            <v>13.361027645605169</v>
          </cell>
          <cell r="AL101">
            <v>13.361027645605169</v>
          </cell>
          <cell r="AM101">
            <v>13.361027645605169</v>
          </cell>
          <cell r="AN101">
            <v>13.361027645605169</v>
          </cell>
          <cell r="AO101">
            <v>13.361027645605169</v>
          </cell>
          <cell r="AP101">
            <v>13.361027645605169</v>
          </cell>
          <cell r="AQ101">
            <v>13.361027645605169</v>
          </cell>
          <cell r="AR101">
            <v>13.361027645605169</v>
          </cell>
          <cell r="AS101">
            <v>13.361027645605169</v>
          </cell>
          <cell r="AT101">
            <v>13.361027645605169</v>
          </cell>
          <cell r="AU101">
            <v>13.361027645605169</v>
          </cell>
          <cell r="AV101">
            <v>13.361027645605169</v>
          </cell>
          <cell r="AW101">
            <v>13.361027645605169</v>
          </cell>
          <cell r="AX101">
            <v>13.361027645605169</v>
          </cell>
          <cell r="AY101">
            <v>13.361027645605169</v>
          </cell>
          <cell r="AZ101">
            <v>13.361027645605169</v>
          </cell>
          <cell r="BA101">
            <v>13.361027645605169</v>
          </cell>
          <cell r="BB101">
            <v>13.361027645605169</v>
          </cell>
          <cell r="BC101">
            <v>13.361027645605169</v>
          </cell>
          <cell r="BD101">
            <v>13.361027645605169</v>
          </cell>
          <cell r="BE101">
            <v>13.361027645605169</v>
          </cell>
          <cell r="BF101">
            <v>13.361027645605169</v>
          </cell>
          <cell r="BG101">
            <v>13.361027645605169</v>
          </cell>
          <cell r="BH101">
            <v>13.361027645605169</v>
          </cell>
          <cell r="BI101">
            <v>13.361027645605169</v>
          </cell>
          <cell r="BJ101">
            <v>13.361027645605169</v>
          </cell>
          <cell r="BK101">
            <v>13.361027645605169</v>
          </cell>
          <cell r="BL101">
            <v>13.361027645605169</v>
          </cell>
          <cell r="BM101">
            <v>13.361027645605169</v>
          </cell>
          <cell r="BN101">
            <v>13.361027645605169</v>
          </cell>
          <cell r="BO101">
            <v>13.361027645605169</v>
          </cell>
          <cell r="BP101">
            <v>13.361027645605169</v>
          </cell>
          <cell r="BQ101">
            <v>13.361027645605169</v>
          </cell>
          <cell r="BR101">
            <v>13.361027645605169</v>
          </cell>
          <cell r="BS101">
            <v>13.361027645605169</v>
          </cell>
          <cell r="BT101">
            <v>13.361027645605169</v>
          </cell>
          <cell r="BU101">
            <v>13.361027645605169</v>
          </cell>
          <cell r="BV101">
            <v>13.361027645605169</v>
          </cell>
          <cell r="BW101">
            <v>13.361027645605169</v>
          </cell>
        </row>
        <row r="102">
          <cell r="A102" t="str">
            <v>RNOW</v>
          </cell>
          <cell r="B102" t="str">
            <v>Ex-Bubble Median EV/S</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3.9397573746567582</v>
          </cell>
          <cell r="U102">
            <v>3.9397573746567582</v>
          </cell>
          <cell r="V102">
            <v>3.9397573746567582</v>
          </cell>
          <cell r="W102">
            <v>3.9397573746567582</v>
          </cell>
          <cell r="X102">
            <v>3.9397573746567582</v>
          </cell>
          <cell r="Y102">
            <v>3.9397573746567582</v>
          </cell>
          <cell r="Z102">
            <v>3.9397573746567582</v>
          </cell>
          <cell r="AA102">
            <v>3.9397573746567582</v>
          </cell>
          <cell r="AB102">
            <v>3.9397573746567582</v>
          </cell>
          <cell r="AC102">
            <v>3.9397573746567582</v>
          </cell>
          <cell r="AD102">
            <v>3.9397573746567582</v>
          </cell>
          <cell r="AE102">
            <v>3.9397573746567582</v>
          </cell>
          <cell r="AF102">
            <v>3.9397573746567582</v>
          </cell>
          <cell r="AG102">
            <v>3.9397573746567582</v>
          </cell>
          <cell r="AH102">
            <v>3.9397573746567582</v>
          </cell>
          <cell r="AI102">
            <v>3.9397573746567582</v>
          </cell>
          <cell r="AJ102">
            <v>3.9397573746567582</v>
          </cell>
          <cell r="AK102">
            <v>3.9397573746567582</v>
          </cell>
          <cell r="AL102">
            <v>3.9397573746567582</v>
          </cell>
          <cell r="AM102">
            <v>3.9397573746567582</v>
          </cell>
          <cell r="AN102">
            <v>3.9397573746567582</v>
          </cell>
          <cell r="AO102">
            <v>3.9397573746567582</v>
          </cell>
          <cell r="AP102">
            <v>3.9397573746567582</v>
          </cell>
          <cell r="AQ102">
            <v>3.9397573746567582</v>
          </cell>
          <cell r="AR102">
            <v>3.9397573746567582</v>
          </cell>
          <cell r="AS102">
            <v>3.9397573746567582</v>
          </cell>
          <cell r="AT102">
            <v>3.9397573746567582</v>
          </cell>
          <cell r="AU102">
            <v>3.9397573746567582</v>
          </cell>
          <cell r="AV102">
            <v>3.9397573746567582</v>
          </cell>
          <cell r="AW102">
            <v>3.9397573746567582</v>
          </cell>
          <cell r="AX102">
            <v>3.9397573746567582</v>
          </cell>
          <cell r="AY102">
            <v>3.9397573746567582</v>
          </cell>
          <cell r="AZ102">
            <v>3.9397573746567582</v>
          </cell>
          <cell r="BA102">
            <v>3.9397573746567582</v>
          </cell>
          <cell r="BB102">
            <v>3.9397573746567582</v>
          </cell>
          <cell r="BC102">
            <v>3.9397573746567582</v>
          </cell>
          <cell r="BD102">
            <v>3.9397573746567582</v>
          </cell>
          <cell r="BE102">
            <v>3.9397573746567582</v>
          </cell>
          <cell r="BF102">
            <v>3.9397573746567582</v>
          </cell>
          <cell r="BG102">
            <v>3.9397573746567582</v>
          </cell>
          <cell r="BH102">
            <v>3.9397573746567582</v>
          </cell>
          <cell r="BI102">
            <v>3.9397573746567582</v>
          </cell>
          <cell r="BJ102">
            <v>3.9397573746567582</v>
          </cell>
          <cell r="BK102">
            <v>3.9397573746567582</v>
          </cell>
          <cell r="BL102">
            <v>3.9397573746567582</v>
          </cell>
          <cell r="BM102">
            <v>3.9397573746567582</v>
          </cell>
          <cell r="BN102">
            <v>3.9397573746567582</v>
          </cell>
          <cell r="BO102">
            <v>3.9397573746567582</v>
          </cell>
          <cell r="BP102">
            <v>3.9397573746567582</v>
          </cell>
          <cell r="BQ102">
            <v>3.9397573746567582</v>
          </cell>
          <cell r="BR102">
            <v>3.9397573746567582</v>
          </cell>
          <cell r="BS102">
            <v>3.9397573746567582</v>
          </cell>
          <cell r="BT102">
            <v>3.9397573746567582</v>
          </cell>
          <cell r="BU102">
            <v>3.9397573746567582</v>
          </cell>
          <cell r="BV102">
            <v>3.9397573746567582</v>
          </cell>
          <cell r="BW102">
            <v>3.9397573746567582</v>
          </cell>
        </row>
        <row r="103">
          <cell r="A103" t="str">
            <v>RNWK</v>
          </cell>
          <cell r="B103" t="str">
            <v>Ex-Bubble Median EV/S</v>
          </cell>
          <cell r="C103">
            <v>5.361855609817189</v>
          </cell>
          <cell r="D103">
            <v>5.361855609817189</v>
          </cell>
          <cell r="E103">
            <v>5.361855609817189</v>
          </cell>
          <cell r="F103">
            <v>5.361855609817189</v>
          </cell>
          <cell r="G103">
            <v>5.361855609817189</v>
          </cell>
          <cell r="H103">
            <v>5.361855609817189</v>
          </cell>
          <cell r="I103">
            <v>5.361855609817189</v>
          </cell>
          <cell r="J103">
            <v>5.361855609817189</v>
          </cell>
          <cell r="K103">
            <v>5.361855609817189</v>
          </cell>
          <cell r="L103">
            <v>5.361855609817189</v>
          </cell>
          <cell r="M103">
            <v>5.361855609817189</v>
          </cell>
          <cell r="N103">
            <v>5.361855609817189</v>
          </cell>
          <cell r="O103">
            <v>5.361855609817189</v>
          </cell>
          <cell r="P103">
            <v>5.361855609817189</v>
          </cell>
          <cell r="Q103">
            <v>5.361855609817189</v>
          </cell>
          <cell r="R103">
            <v>5.361855609817189</v>
          </cell>
          <cell r="S103">
            <v>5.361855609817189</v>
          </cell>
          <cell r="T103">
            <v>5.361855609817189</v>
          </cell>
          <cell r="U103">
            <v>5.361855609817189</v>
          </cell>
          <cell r="V103">
            <v>5.361855609817189</v>
          </cell>
          <cell r="W103">
            <v>5.361855609817189</v>
          </cell>
          <cell r="X103">
            <v>5.361855609817189</v>
          </cell>
          <cell r="Y103">
            <v>5.361855609817189</v>
          </cell>
          <cell r="Z103">
            <v>5.361855609817189</v>
          </cell>
          <cell r="AA103">
            <v>5.361855609817189</v>
          </cell>
          <cell r="AB103">
            <v>5.361855609817189</v>
          </cell>
          <cell r="AC103">
            <v>5.361855609817189</v>
          </cell>
          <cell r="AD103">
            <v>5.361855609817189</v>
          </cell>
          <cell r="AE103">
            <v>5.361855609817189</v>
          </cell>
          <cell r="AF103">
            <v>5.361855609817189</v>
          </cell>
          <cell r="AG103">
            <v>5.361855609817189</v>
          </cell>
          <cell r="AH103">
            <v>5.361855609817189</v>
          </cell>
          <cell r="AI103">
            <v>5.361855609817189</v>
          </cell>
          <cell r="AJ103">
            <v>5.361855609817189</v>
          </cell>
          <cell r="AK103">
            <v>5.361855609817189</v>
          </cell>
          <cell r="AL103">
            <v>5.361855609817189</v>
          </cell>
          <cell r="AM103">
            <v>5.361855609817189</v>
          </cell>
          <cell r="AN103">
            <v>5.361855609817189</v>
          </cell>
          <cell r="AO103">
            <v>5.361855609817189</v>
          </cell>
          <cell r="AP103">
            <v>5.361855609817189</v>
          </cell>
          <cell r="AQ103">
            <v>5.361855609817189</v>
          </cell>
          <cell r="AR103">
            <v>5.361855609817189</v>
          </cell>
          <cell r="AS103">
            <v>5.361855609817189</v>
          </cell>
          <cell r="AT103">
            <v>5.361855609817189</v>
          </cell>
          <cell r="AU103">
            <v>5.361855609817189</v>
          </cell>
          <cell r="AV103">
            <v>5.361855609817189</v>
          </cell>
          <cell r="AW103">
            <v>5.361855609817189</v>
          </cell>
          <cell r="AX103">
            <v>5.361855609817189</v>
          </cell>
          <cell r="AY103">
            <v>5.361855609817189</v>
          </cell>
          <cell r="AZ103">
            <v>5.361855609817189</v>
          </cell>
          <cell r="BA103">
            <v>5.361855609817189</v>
          </cell>
          <cell r="BB103">
            <v>5.361855609817189</v>
          </cell>
          <cell r="BC103">
            <v>5.361855609817189</v>
          </cell>
          <cell r="BD103">
            <v>5.361855609817189</v>
          </cell>
          <cell r="BE103">
            <v>5.361855609817189</v>
          </cell>
          <cell r="BF103">
            <v>5.361855609817189</v>
          </cell>
          <cell r="BG103">
            <v>5.361855609817189</v>
          </cell>
          <cell r="BH103">
            <v>5.361855609817189</v>
          </cell>
          <cell r="BI103">
            <v>5.361855609817189</v>
          </cell>
          <cell r="BJ103">
            <v>5.361855609817189</v>
          </cell>
          <cell r="BK103">
            <v>5.361855609817189</v>
          </cell>
          <cell r="BL103">
            <v>5.361855609817189</v>
          </cell>
          <cell r="BM103">
            <v>5.361855609817189</v>
          </cell>
          <cell r="BN103">
            <v>5.361855609817189</v>
          </cell>
          <cell r="BO103">
            <v>5.361855609817189</v>
          </cell>
          <cell r="BP103">
            <v>5.361855609817189</v>
          </cell>
          <cell r="BQ103">
            <v>5.361855609817189</v>
          </cell>
          <cell r="BR103">
            <v>5.361855609817189</v>
          </cell>
          <cell r="BS103">
            <v>5.361855609817189</v>
          </cell>
          <cell r="BT103">
            <v>5.361855609817189</v>
          </cell>
          <cell r="BU103">
            <v>5.361855609817189</v>
          </cell>
          <cell r="BV103">
            <v>5.361855609817189</v>
          </cell>
          <cell r="BW103">
            <v>5.361855609817189</v>
          </cell>
        </row>
        <row r="104">
          <cell r="A104" t="str">
            <v>RSAS</v>
          </cell>
          <cell r="B104" t="str">
            <v>Ex-Bubble Median EV/S</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row>
        <row r="105">
          <cell r="A105" t="str">
            <v>SAP</v>
          </cell>
          <cell r="B105" t="str">
            <v>Ex-Bubble Median EV/S</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3.5575761702064543</v>
          </cell>
          <cell r="U105">
            <v>3.5575761702064543</v>
          </cell>
          <cell r="V105">
            <v>3.5575761702064543</v>
          </cell>
          <cell r="W105">
            <v>3.5575761702064543</v>
          </cell>
          <cell r="X105">
            <v>3.5575761702064543</v>
          </cell>
          <cell r="Y105">
            <v>3.5575761702064543</v>
          </cell>
          <cell r="Z105">
            <v>3.5575761702064543</v>
          </cell>
          <cell r="AA105">
            <v>3.5575761702064543</v>
          </cell>
          <cell r="AB105">
            <v>3.5575761702064543</v>
          </cell>
          <cell r="AC105">
            <v>3.5575761702064543</v>
          </cell>
          <cell r="AD105">
            <v>3.5575761702064543</v>
          </cell>
          <cell r="AE105">
            <v>3.5575761702064543</v>
          </cell>
          <cell r="AF105">
            <v>3.5575761702064543</v>
          </cell>
          <cell r="AG105">
            <v>3.5575761702064543</v>
          </cell>
          <cell r="AH105">
            <v>3.5575761702064543</v>
          </cell>
          <cell r="AI105">
            <v>3.5575761702064543</v>
          </cell>
          <cell r="AJ105">
            <v>3.5575761702064543</v>
          </cell>
          <cell r="AK105">
            <v>3.5575761702064543</v>
          </cell>
          <cell r="AL105">
            <v>3.5575761702064543</v>
          </cell>
          <cell r="AM105">
            <v>3.5575761702064543</v>
          </cell>
          <cell r="AN105">
            <v>3.5575761702064543</v>
          </cell>
          <cell r="AO105">
            <v>3.5575761702064543</v>
          </cell>
          <cell r="AP105">
            <v>3.5575761702064543</v>
          </cell>
          <cell r="AQ105">
            <v>3.5575761702064543</v>
          </cell>
          <cell r="AR105">
            <v>3.5575761702064543</v>
          </cell>
          <cell r="AS105">
            <v>3.5575761702064543</v>
          </cell>
          <cell r="AT105">
            <v>3.5575761702064543</v>
          </cell>
          <cell r="AU105">
            <v>3.5575761702064543</v>
          </cell>
          <cell r="AV105">
            <v>3.5575761702064543</v>
          </cell>
          <cell r="AW105">
            <v>3.5575761702064543</v>
          </cell>
          <cell r="AX105">
            <v>3.5575761702064543</v>
          </cell>
          <cell r="AY105">
            <v>3.5575761702064543</v>
          </cell>
          <cell r="AZ105">
            <v>3.5575761702064543</v>
          </cell>
          <cell r="BA105">
            <v>3.5575761702064543</v>
          </cell>
          <cell r="BB105">
            <v>3.5575761702064543</v>
          </cell>
          <cell r="BC105">
            <v>3.5575761702064543</v>
          </cell>
          <cell r="BD105">
            <v>3.5575761702064543</v>
          </cell>
          <cell r="BE105">
            <v>3.5575761702064543</v>
          </cell>
          <cell r="BF105">
            <v>3.5575761702064543</v>
          </cell>
          <cell r="BG105">
            <v>3.5575761702064543</v>
          </cell>
          <cell r="BH105">
            <v>3.5575761702064543</v>
          </cell>
          <cell r="BI105">
            <v>3.5575761702064543</v>
          </cell>
          <cell r="BJ105">
            <v>3.5575761702064543</v>
          </cell>
          <cell r="BK105">
            <v>3.5575761702064543</v>
          </cell>
          <cell r="BL105">
            <v>3.5575761702064543</v>
          </cell>
          <cell r="BM105">
            <v>3.5575761702064543</v>
          </cell>
          <cell r="BN105">
            <v>3.5575761702064543</v>
          </cell>
          <cell r="BO105">
            <v>3.5575761702064543</v>
          </cell>
          <cell r="BP105">
            <v>3.5575761702064543</v>
          </cell>
          <cell r="BQ105">
            <v>3.5575761702064543</v>
          </cell>
          <cell r="BR105">
            <v>3.5575761702064543</v>
          </cell>
          <cell r="BS105">
            <v>3.5575761702064543</v>
          </cell>
          <cell r="BT105">
            <v>3.5575761702064543</v>
          </cell>
          <cell r="BU105">
            <v>3.5575761702064543</v>
          </cell>
          <cell r="BV105">
            <v>3.5575761702064543</v>
          </cell>
          <cell r="BW105">
            <v>3.5575761702064543</v>
          </cell>
        </row>
        <row r="106">
          <cell r="A106" t="str">
            <v>SCUR</v>
          </cell>
          <cell r="B106" t="str">
            <v>Ex-Bubble Median EV/S</v>
          </cell>
          <cell r="C106">
            <v>3.0250437844118201</v>
          </cell>
          <cell r="D106">
            <v>3.0250437844118201</v>
          </cell>
          <cell r="E106">
            <v>3.0250437844118201</v>
          </cell>
          <cell r="F106">
            <v>3.0250437844118201</v>
          </cell>
          <cell r="G106">
            <v>3.0250437844118201</v>
          </cell>
          <cell r="H106">
            <v>3.0250437844118201</v>
          </cell>
          <cell r="I106">
            <v>3.0250437844118201</v>
          </cell>
          <cell r="J106">
            <v>3.0250437844118201</v>
          </cell>
          <cell r="K106">
            <v>3.0250437844118201</v>
          </cell>
          <cell r="L106">
            <v>3.0250437844118201</v>
          </cell>
          <cell r="M106">
            <v>3.0250437844118201</v>
          </cell>
          <cell r="N106">
            <v>3.0250437844118201</v>
          </cell>
          <cell r="O106">
            <v>3.0250437844118201</v>
          </cell>
          <cell r="P106">
            <v>3.0250437844118201</v>
          </cell>
          <cell r="Q106">
            <v>3.0250437844118201</v>
          </cell>
          <cell r="R106">
            <v>3.0250437844118201</v>
          </cell>
          <cell r="S106">
            <v>3.0250437844118201</v>
          </cell>
          <cell r="T106">
            <v>3.0250437844118201</v>
          </cell>
          <cell r="U106">
            <v>3.0250437844118201</v>
          </cell>
          <cell r="V106">
            <v>3.0250437844118201</v>
          </cell>
          <cell r="W106">
            <v>3.0250437844118201</v>
          </cell>
          <cell r="X106">
            <v>3.0250437844118201</v>
          </cell>
          <cell r="Y106">
            <v>3.0250437844118201</v>
          </cell>
          <cell r="Z106">
            <v>3.0250437844118201</v>
          </cell>
          <cell r="AA106">
            <v>3.0250437844118201</v>
          </cell>
          <cell r="AB106">
            <v>3.0250437844118201</v>
          </cell>
          <cell r="AC106">
            <v>3.0250437844118201</v>
          </cell>
          <cell r="AD106">
            <v>3.0250437844118201</v>
          </cell>
          <cell r="AE106">
            <v>3.0250437844118201</v>
          </cell>
          <cell r="AF106">
            <v>3.0250437844118201</v>
          </cell>
          <cell r="AG106">
            <v>3.0250437844118201</v>
          </cell>
          <cell r="AH106">
            <v>3.0250437844118201</v>
          </cell>
          <cell r="AI106">
            <v>3.0250437844118201</v>
          </cell>
          <cell r="AJ106">
            <v>3.0250437844118201</v>
          </cell>
          <cell r="AK106">
            <v>3.0250437844118201</v>
          </cell>
          <cell r="AL106">
            <v>3.0250437844118201</v>
          </cell>
          <cell r="AM106">
            <v>3.0250437844118201</v>
          </cell>
          <cell r="AN106">
            <v>3.0250437844118201</v>
          </cell>
          <cell r="AO106">
            <v>3.0250437844118201</v>
          </cell>
          <cell r="AP106">
            <v>3.0250437844118201</v>
          </cell>
          <cell r="AQ106">
            <v>3.0250437844118201</v>
          </cell>
          <cell r="AR106">
            <v>3.0250437844118201</v>
          </cell>
          <cell r="AS106">
            <v>3.0250437844118201</v>
          </cell>
          <cell r="AT106">
            <v>3.0250437844118201</v>
          </cell>
          <cell r="AU106">
            <v>3.0250437844118201</v>
          </cell>
          <cell r="AV106">
            <v>3.0250437844118201</v>
          </cell>
          <cell r="AW106">
            <v>3.0250437844118201</v>
          </cell>
          <cell r="AX106">
            <v>3.0250437844118201</v>
          </cell>
          <cell r="AY106">
            <v>3.0250437844118201</v>
          </cell>
          <cell r="AZ106">
            <v>3.0250437844118201</v>
          </cell>
          <cell r="BA106">
            <v>3.0250437844118201</v>
          </cell>
          <cell r="BB106">
            <v>3.0250437844118201</v>
          </cell>
          <cell r="BC106">
            <v>3.0250437844118201</v>
          </cell>
          <cell r="BD106">
            <v>3.0250437844118201</v>
          </cell>
          <cell r="BE106">
            <v>3.0250437844118201</v>
          </cell>
          <cell r="BF106">
            <v>3.0250437844118201</v>
          </cell>
          <cell r="BG106">
            <v>3.0250437844118201</v>
          </cell>
          <cell r="BH106">
            <v>3.0250437844118201</v>
          </cell>
          <cell r="BI106">
            <v>3.0250437844118201</v>
          </cell>
          <cell r="BJ106">
            <v>3.0250437844118201</v>
          </cell>
          <cell r="BK106">
            <v>3.0250437844118201</v>
          </cell>
          <cell r="BL106">
            <v>3.0250437844118201</v>
          </cell>
          <cell r="BM106">
            <v>3.0250437844118201</v>
          </cell>
          <cell r="BN106">
            <v>3.0250437844118201</v>
          </cell>
          <cell r="BO106">
            <v>3.0250437844118201</v>
          </cell>
          <cell r="BP106">
            <v>3.0250437844118201</v>
          </cell>
          <cell r="BQ106">
            <v>3.0250437844118201</v>
          </cell>
          <cell r="BR106">
            <v>3.0250437844118201</v>
          </cell>
          <cell r="BS106">
            <v>3.0250437844118201</v>
          </cell>
          <cell r="BT106">
            <v>3.0250437844118201</v>
          </cell>
          <cell r="BU106">
            <v>3.0250437844118201</v>
          </cell>
          <cell r="BV106">
            <v>3.0250437844118201</v>
          </cell>
          <cell r="BW106">
            <v>3.0250437844118201</v>
          </cell>
        </row>
        <row r="107">
          <cell r="A107" t="str">
            <v>SFNT</v>
          </cell>
          <cell r="B107" t="str">
            <v>Ex-Bubble Median EV/S</v>
          </cell>
          <cell r="C107">
            <v>0</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2.4317764757468772</v>
          </cell>
          <cell r="U107">
            <v>2.4317764757468772</v>
          </cell>
          <cell r="V107">
            <v>2.4317764757468772</v>
          </cell>
          <cell r="W107">
            <v>2.4317764757468772</v>
          </cell>
          <cell r="X107">
            <v>2.4317764757468772</v>
          </cell>
          <cell r="Y107">
            <v>2.4317764757468772</v>
          </cell>
          <cell r="Z107">
            <v>2.4317764757468772</v>
          </cell>
          <cell r="AA107">
            <v>2.4317764757468772</v>
          </cell>
          <cell r="AB107">
            <v>2.4317764757468772</v>
          </cell>
          <cell r="AC107">
            <v>2.4317764757468772</v>
          </cell>
          <cell r="AD107">
            <v>2.4317764757468772</v>
          </cell>
          <cell r="AE107">
            <v>2.4317764757468772</v>
          </cell>
          <cell r="AF107">
            <v>2.4317764757468772</v>
          </cell>
          <cell r="AG107">
            <v>2.4317764757468772</v>
          </cell>
          <cell r="AH107">
            <v>2.4317764757468772</v>
          </cell>
          <cell r="AI107">
            <v>2.4317764757468772</v>
          </cell>
          <cell r="AJ107">
            <v>2.4317764757468772</v>
          </cell>
          <cell r="AK107">
            <v>2.4317764757468772</v>
          </cell>
          <cell r="AL107">
            <v>2.4317764757468772</v>
          </cell>
          <cell r="AM107">
            <v>2.4317764757468772</v>
          </cell>
          <cell r="AN107">
            <v>2.4317764757468772</v>
          </cell>
          <cell r="AO107">
            <v>2.4317764757468772</v>
          </cell>
          <cell r="AP107">
            <v>2.4317764757468772</v>
          </cell>
          <cell r="AQ107">
            <v>2.4317764757468772</v>
          </cell>
          <cell r="AR107">
            <v>2.4317764757468772</v>
          </cell>
          <cell r="AS107">
            <v>2.4317764757468772</v>
          </cell>
          <cell r="AT107">
            <v>2.4317764757468772</v>
          </cell>
          <cell r="AU107">
            <v>2.4317764757468772</v>
          </cell>
          <cell r="AV107">
            <v>2.4317764757468772</v>
          </cell>
          <cell r="AW107">
            <v>2.4317764757468772</v>
          </cell>
          <cell r="AX107">
            <v>2.4317764757468772</v>
          </cell>
          <cell r="AY107">
            <v>2.4317764757468772</v>
          </cell>
          <cell r="AZ107">
            <v>2.4317764757468772</v>
          </cell>
          <cell r="BA107">
            <v>2.4317764757468772</v>
          </cell>
          <cell r="BB107">
            <v>2.4317764757468772</v>
          </cell>
          <cell r="BC107">
            <v>2.4317764757468772</v>
          </cell>
          <cell r="BD107">
            <v>2.4317764757468772</v>
          </cell>
          <cell r="BE107">
            <v>2.4317764757468772</v>
          </cell>
          <cell r="BF107">
            <v>2.4317764757468772</v>
          </cell>
          <cell r="BG107">
            <v>2.4317764757468772</v>
          </cell>
          <cell r="BH107">
            <v>2.4317764757468772</v>
          </cell>
          <cell r="BI107">
            <v>2.4317764757468772</v>
          </cell>
          <cell r="BJ107">
            <v>2.4317764757468772</v>
          </cell>
          <cell r="BK107">
            <v>2.4317764757468772</v>
          </cell>
          <cell r="BL107">
            <v>2.4317764757468772</v>
          </cell>
          <cell r="BM107">
            <v>2.4317764757468772</v>
          </cell>
          <cell r="BN107">
            <v>2.4317764757468772</v>
          </cell>
          <cell r="BO107">
            <v>2.4317764757468772</v>
          </cell>
          <cell r="BP107">
            <v>2.4317764757468772</v>
          </cell>
          <cell r="BQ107">
            <v>2.4317764757468772</v>
          </cell>
          <cell r="BR107">
            <v>2.4317764757468772</v>
          </cell>
          <cell r="BS107">
            <v>2.4317764757468772</v>
          </cell>
          <cell r="BT107">
            <v>2.4317764757468772</v>
          </cell>
          <cell r="BU107">
            <v>2.4317764757468772</v>
          </cell>
          <cell r="BV107">
            <v>2.4317764757468772</v>
          </cell>
          <cell r="BW107">
            <v>2.4317764757468772</v>
          </cell>
        </row>
        <row r="108">
          <cell r="A108" t="str">
            <v>SY</v>
          </cell>
          <cell r="B108" t="str">
            <v>Ex-Bubble Median EV/S</v>
          </cell>
          <cell r="C108">
            <v>0</v>
          </cell>
          <cell r="D108">
            <v>0</v>
          </cell>
          <cell r="E108">
            <v>0</v>
          </cell>
          <cell r="F108">
            <v>0</v>
          </cell>
          <cell r="G108">
            <v>0</v>
          </cell>
          <cell r="H108">
            <v>0</v>
          </cell>
          <cell r="I108">
            <v>0</v>
          </cell>
          <cell r="J108">
            <v>0</v>
          </cell>
          <cell r="K108">
            <v>0</v>
          </cell>
          <cell r="L108">
            <v>0</v>
          </cell>
          <cell r="M108">
            <v>0</v>
          </cell>
          <cell r="N108">
            <v>0</v>
          </cell>
          <cell r="O108">
            <v>0</v>
          </cell>
          <cell r="P108">
            <v>0</v>
          </cell>
          <cell r="Q108">
            <v>0</v>
          </cell>
          <cell r="R108">
            <v>0</v>
          </cell>
          <cell r="S108">
            <v>0</v>
          </cell>
          <cell r="T108">
            <v>1.3560719418109735</v>
          </cell>
          <cell r="U108">
            <v>1.3560719418109735</v>
          </cell>
          <cell r="V108">
            <v>1.3560719418109735</v>
          </cell>
          <cell r="W108">
            <v>1.3560719418109735</v>
          </cell>
          <cell r="X108">
            <v>1.3560719418109735</v>
          </cell>
          <cell r="Y108">
            <v>1.3560719418109735</v>
          </cell>
          <cell r="Z108">
            <v>1.3560719418109735</v>
          </cell>
          <cell r="AA108">
            <v>1.3560719418109735</v>
          </cell>
          <cell r="AB108">
            <v>1.3560719418109735</v>
          </cell>
          <cell r="AC108">
            <v>1.3560719418109735</v>
          </cell>
          <cell r="AD108">
            <v>1.3560719418109735</v>
          </cell>
          <cell r="AE108">
            <v>1.3560719418109735</v>
          </cell>
          <cell r="AF108">
            <v>1.3560719418109735</v>
          </cell>
          <cell r="AG108">
            <v>1.3560719418109735</v>
          </cell>
          <cell r="AH108">
            <v>1.3560719418109735</v>
          </cell>
          <cell r="AI108">
            <v>1.3560719418109735</v>
          </cell>
          <cell r="AJ108">
            <v>1.3560719418109735</v>
          </cell>
          <cell r="AK108">
            <v>1.3560719418109735</v>
          </cell>
          <cell r="AL108">
            <v>1.3560719418109735</v>
          </cell>
          <cell r="AM108">
            <v>1.3560719418109735</v>
          </cell>
          <cell r="AN108">
            <v>1.3560719418109735</v>
          </cell>
          <cell r="AO108">
            <v>1.3560719418109735</v>
          </cell>
          <cell r="AP108">
            <v>1.3560719418109735</v>
          </cell>
          <cell r="AQ108">
            <v>1.3560719418109735</v>
          </cell>
          <cell r="AR108">
            <v>1.3560719418109735</v>
          </cell>
          <cell r="AS108">
            <v>1.3560719418109735</v>
          </cell>
          <cell r="AT108">
            <v>1.3560719418109735</v>
          </cell>
          <cell r="AU108">
            <v>1.3560719418109735</v>
          </cell>
          <cell r="AV108">
            <v>1.3560719418109735</v>
          </cell>
          <cell r="AW108">
            <v>1.3560719418109735</v>
          </cell>
          <cell r="AX108">
            <v>1.3560719418109735</v>
          </cell>
          <cell r="AY108">
            <v>1.3560719418109735</v>
          </cell>
          <cell r="AZ108">
            <v>1.3560719418109735</v>
          </cell>
          <cell r="BA108">
            <v>1.3560719418109735</v>
          </cell>
          <cell r="BB108">
            <v>1.3560719418109735</v>
          </cell>
          <cell r="BC108">
            <v>1.3560719418109735</v>
          </cell>
          <cell r="BD108">
            <v>1.3560719418109735</v>
          </cell>
          <cell r="BE108">
            <v>1.3560719418109735</v>
          </cell>
          <cell r="BF108">
            <v>1.3560719418109735</v>
          </cell>
          <cell r="BG108">
            <v>1.3560719418109735</v>
          </cell>
          <cell r="BH108">
            <v>1.3560719418109735</v>
          </cell>
          <cell r="BI108">
            <v>1.3560719418109735</v>
          </cell>
          <cell r="BJ108">
            <v>1.3560719418109735</v>
          </cell>
          <cell r="BK108">
            <v>1.3560719418109735</v>
          </cell>
          <cell r="BL108">
            <v>1.3560719418109735</v>
          </cell>
          <cell r="BM108">
            <v>1.3560719418109735</v>
          </cell>
          <cell r="BN108">
            <v>1.3560719418109735</v>
          </cell>
          <cell r="BO108">
            <v>1.3560719418109735</v>
          </cell>
          <cell r="BP108">
            <v>1.3560719418109735</v>
          </cell>
          <cell r="BQ108">
            <v>1.3560719418109735</v>
          </cell>
          <cell r="BR108">
            <v>1.3560719418109735</v>
          </cell>
          <cell r="BS108">
            <v>1.3560719418109735</v>
          </cell>
          <cell r="BT108">
            <v>1.3560719418109735</v>
          </cell>
          <cell r="BU108">
            <v>1.3560719418109735</v>
          </cell>
          <cell r="BV108">
            <v>1.3560719418109735</v>
          </cell>
          <cell r="BW108">
            <v>1.3560719418109735</v>
          </cell>
        </row>
        <row r="109">
          <cell r="A109" t="str">
            <v>SYMC</v>
          </cell>
          <cell r="B109" t="str">
            <v>Ex-Bubble Median EV/S</v>
          </cell>
          <cell r="C109">
            <v>0</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2.8763169133816602</v>
          </cell>
          <cell r="U109">
            <v>2.8763169133816602</v>
          </cell>
          <cell r="V109">
            <v>2.8763169133816602</v>
          </cell>
          <cell r="W109">
            <v>2.8763169133816602</v>
          </cell>
          <cell r="X109">
            <v>2.8763169133816602</v>
          </cell>
          <cell r="Y109">
            <v>2.8763169133816602</v>
          </cell>
          <cell r="Z109">
            <v>2.8763169133816602</v>
          </cell>
          <cell r="AA109">
            <v>2.8763169133816602</v>
          </cell>
          <cell r="AB109">
            <v>2.8763169133816602</v>
          </cell>
          <cell r="AC109">
            <v>2.8763169133816602</v>
          </cell>
          <cell r="AD109">
            <v>2.8763169133816602</v>
          </cell>
          <cell r="AE109">
            <v>2.8763169133816602</v>
          </cell>
          <cell r="AF109">
            <v>2.8763169133816602</v>
          </cell>
          <cell r="AG109">
            <v>2.8763169133816602</v>
          </cell>
          <cell r="AH109">
            <v>2.8763169133816602</v>
          </cell>
          <cell r="AI109">
            <v>2.8763169133816602</v>
          </cell>
          <cell r="AJ109">
            <v>2.8763169133816602</v>
          </cell>
          <cell r="AK109">
            <v>2.8763169133816602</v>
          </cell>
          <cell r="AL109">
            <v>2.8763169133816602</v>
          </cell>
          <cell r="AM109">
            <v>2.8763169133816602</v>
          </cell>
          <cell r="AN109">
            <v>2.8763169133816602</v>
          </cell>
          <cell r="AO109">
            <v>2.8763169133816602</v>
          </cell>
          <cell r="AP109">
            <v>2.8763169133816602</v>
          </cell>
          <cell r="AQ109">
            <v>2.8763169133816602</v>
          </cell>
          <cell r="AR109">
            <v>2.8763169133816602</v>
          </cell>
          <cell r="AS109">
            <v>2.8763169133816602</v>
          </cell>
          <cell r="AT109">
            <v>2.8763169133816602</v>
          </cell>
          <cell r="AU109">
            <v>2.8763169133816602</v>
          </cell>
          <cell r="AV109">
            <v>2.8763169133816602</v>
          </cell>
          <cell r="AW109">
            <v>2.8763169133816602</v>
          </cell>
          <cell r="AX109">
            <v>2.8763169133816602</v>
          </cell>
          <cell r="AY109">
            <v>2.8763169133816602</v>
          </cell>
          <cell r="AZ109">
            <v>2.8763169133816602</v>
          </cell>
          <cell r="BA109">
            <v>2.8763169133816602</v>
          </cell>
          <cell r="BB109">
            <v>2.8763169133816602</v>
          </cell>
          <cell r="BC109">
            <v>2.8763169133816602</v>
          </cell>
          <cell r="BD109">
            <v>2.8763169133816602</v>
          </cell>
          <cell r="BE109">
            <v>2.8763169133816602</v>
          </cell>
          <cell r="BF109">
            <v>2.8763169133816602</v>
          </cell>
          <cell r="BG109">
            <v>2.8763169133816602</v>
          </cell>
          <cell r="BH109">
            <v>2.8763169133816602</v>
          </cell>
          <cell r="BI109">
            <v>2.8763169133816602</v>
          </cell>
          <cell r="BJ109">
            <v>2.8763169133816602</v>
          </cell>
          <cell r="BK109">
            <v>2.8763169133816602</v>
          </cell>
          <cell r="BL109">
            <v>2.8763169133816602</v>
          </cell>
          <cell r="BM109">
            <v>2.8763169133816602</v>
          </cell>
          <cell r="BN109">
            <v>2.8763169133816602</v>
          </cell>
          <cell r="BO109">
            <v>2.8763169133816602</v>
          </cell>
          <cell r="BP109">
            <v>2.8763169133816602</v>
          </cell>
          <cell r="BQ109">
            <v>2.8763169133816602</v>
          </cell>
          <cell r="BR109">
            <v>2.8763169133816602</v>
          </cell>
          <cell r="BS109">
            <v>2.8763169133816602</v>
          </cell>
          <cell r="BT109">
            <v>2.8763169133816602</v>
          </cell>
          <cell r="BU109">
            <v>2.8763169133816602</v>
          </cell>
          <cell r="BV109">
            <v>2.8763169133816602</v>
          </cell>
          <cell r="BW109">
            <v>2.8763169133816602</v>
          </cell>
        </row>
        <row r="110">
          <cell r="A110" t="str">
            <v>TIBX</v>
          </cell>
          <cell r="B110" t="str">
            <v>Ex-Bubble Median EV/S</v>
          </cell>
          <cell r="C110">
            <v>0</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2.9423133002722373</v>
          </cell>
          <cell r="U110">
            <v>2.9423133002722373</v>
          </cell>
          <cell r="V110">
            <v>2.9423133002722373</v>
          </cell>
          <cell r="W110">
            <v>2.9423133002722373</v>
          </cell>
          <cell r="X110">
            <v>2.9423133002722373</v>
          </cell>
          <cell r="Y110">
            <v>2.9423133002722373</v>
          </cell>
          <cell r="Z110">
            <v>2.9423133002722373</v>
          </cell>
          <cell r="AA110">
            <v>2.9423133002722373</v>
          </cell>
          <cell r="AB110">
            <v>2.9423133002722373</v>
          </cell>
          <cell r="AC110">
            <v>2.9423133002722373</v>
          </cell>
          <cell r="AD110">
            <v>2.9423133002722373</v>
          </cell>
          <cell r="AE110">
            <v>2.9423133002722373</v>
          </cell>
          <cell r="AF110">
            <v>2.9423133002722373</v>
          </cell>
          <cell r="AG110">
            <v>2.9423133002722373</v>
          </cell>
          <cell r="AH110">
            <v>2.9423133002722373</v>
          </cell>
          <cell r="AI110">
            <v>2.9423133002722373</v>
          </cell>
          <cell r="AJ110">
            <v>2.9423133002722373</v>
          </cell>
          <cell r="AK110">
            <v>2.9423133002722373</v>
          </cell>
          <cell r="AL110">
            <v>2.9423133002722373</v>
          </cell>
          <cell r="AM110">
            <v>2.9423133002722373</v>
          </cell>
          <cell r="AN110">
            <v>2.9423133002722373</v>
          </cell>
          <cell r="AO110">
            <v>2.9423133002722373</v>
          </cell>
          <cell r="AP110">
            <v>2.9423133002722373</v>
          </cell>
          <cell r="AQ110">
            <v>2.9423133002722373</v>
          </cell>
          <cell r="AR110">
            <v>2.9423133002722373</v>
          </cell>
          <cell r="AS110">
            <v>2.9423133002722373</v>
          </cell>
          <cell r="AT110">
            <v>2.9423133002722373</v>
          </cell>
          <cell r="AU110">
            <v>2.9423133002722373</v>
          </cell>
          <cell r="AV110">
            <v>2.9423133002722373</v>
          </cell>
          <cell r="AW110">
            <v>2.9423133002722373</v>
          </cell>
          <cell r="AX110">
            <v>2.9423133002722373</v>
          </cell>
          <cell r="AY110">
            <v>2.9423133002722373</v>
          </cell>
          <cell r="AZ110">
            <v>2.9423133002722373</v>
          </cell>
          <cell r="BA110">
            <v>2.9423133002722373</v>
          </cell>
          <cell r="BB110">
            <v>2.9423133002722373</v>
          </cell>
          <cell r="BC110">
            <v>2.9423133002722373</v>
          </cell>
          <cell r="BD110">
            <v>2.9423133002722373</v>
          </cell>
          <cell r="BE110">
            <v>2.9423133002722373</v>
          </cell>
          <cell r="BF110">
            <v>2.9423133002722373</v>
          </cell>
          <cell r="BG110">
            <v>2.9423133002722373</v>
          </cell>
          <cell r="BH110">
            <v>2.9423133002722373</v>
          </cell>
          <cell r="BI110">
            <v>2.9423133002722373</v>
          </cell>
          <cell r="BJ110">
            <v>2.9423133002722373</v>
          </cell>
          <cell r="BK110">
            <v>2.9423133002722373</v>
          </cell>
          <cell r="BL110">
            <v>2.9423133002722373</v>
          </cell>
          <cell r="BM110">
            <v>2.9423133002722373</v>
          </cell>
          <cell r="BN110">
            <v>2.9423133002722373</v>
          </cell>
          <cell r="BO110">
            <v>2.9423133002722373</v>
          </cell>
          <cell r="BP110">
            <v>2.9423133002722373</v>
          </cell>
          <cell r="BQ110">
            <v>2.9423133002722373</v>
          </cell>
          <cell r="BR110">
            <v>2.9423133002722373</v>
          </cell>
          <cell r="BS110">
            <v>2.9423133002722373</v>
          </cell>
          <cell r="BT110">
            <v>2.9423133002722373</v>
          </cell>
          <cell r="BU110">
            <v>2.9423133002722373</v>
          </cell>
          <cell r="BV110">
            <v>2.9423133002722373</v>
          </cell>
          <cell r="BW110">
            <v>2.9423133002722373</v>
          </cell>
        </row>
        <row r="111">
          <cell r="A111" t="str">
            <v>ULTI</v>
          </cell>
          <cell r="B111" t="str">
            <v>Ex-Bubble Median EV/S</v>
          </cell>
          <cell r="C111">
            <v>2.6131345292285659</v>
          </cell>
          <cell r="D111">
            <v>2.6131345292285659</v>
          </cell>
          <cell r="E111">
            <v>2.6131345292285659</v>
          </cell>
          <cell r="F111">
            <v>2.6131345292285659</v>
          </cell>
          <cell r="G111">
            <v>2.6131345292285659</v>
          </cell>
          <cell r="H111">
            <v>2.6131345292285659</v>
          </cell>
          <cell r="I111">
            <v>2.6131345292285659</v>
          </cell>
          <cell r="J111">
            <v>2.6131345292285659</v>
          </cell>
          <cell r="K111">
            <v>2.6131345292285659</v>
          </cell>
          <cell r="L111">
            <v>2.6131345292285659</v>
          </cell>
          <cell r="M111">
            <v>2.6131345292285659</v>
          </cell>
          <cell r="N111">
            <v>2.6131345292285659</v>
          </cell>
          <cell r="O111">
            <v>2.6131345292285659</v>
          </cell>
          <cell r="P111">
            <v>2.6131345292285659</v>
          </cell>
          <cell r="Q111">
            <v>2.6131345292285659</v>
          </cell>
          <cell r="R111">
            <v>2.6131345292285659</v>
          </cell>
          <cell r="S111">
            <v>2.6131345292285659</v>
          </cell>
          <cell r="T111">
            <v>2.6131345292285659</v>
          </cell>
          <cell r="U111">
            <v>2.6131345292285659</v>
          </cell>
          <cell r="V111">
            <v>2.6131345292285659</v>
          </cell>
          <cell r="W111">
            <v>2.6131345292285659</v>
          </cell>
          <cell r="X111">
            <v>2.6131345292285659</v>
          </cell>
          <cell r="Y111">
            <v>2.6131345292285659</v>
          </cell>
          <cell r="Z111">
            <v>2.6131345292285659</v>
          </cell>
          <cell r="AA111">
            <v>2.6131345292285659</v>
          </cell>
          <cell r="AB111">
            <v>2.6131345292285659</v>
          </cell>
          <cell r="AC111">
            <v>2.6131345292285659</v>
          </cell>
          <cell r="AD111">
            <v>2.6131345292285659</v>
          </cell>
          <cell r="AE111">
            <v>2.6131345292285659</v>
          </cell>
          <cell r="AF111">
            <v>2.6131345292285659</v>
          </cell>
          <cell r="AG111">
            <v>2.6131345292285659</v>
          </cell>
          <cell r="AH111">
            <v>2.6131345292285659</v>
          </cell>
          <cell r="AI111">
            <v>2.6131345292285659</v>
          </cell>
          <cell r="AJ111">
            <v>2.6131345292285659</v>
          </cell>
          <cell r="AK111">
            <v>2.6131345292285659</v>
          </cell>
          <cell r="AL111">
            <v>2.6131345292285659</v>
          </cell>
          <cell r="AM111">
            <v>2.6131345292285659</v>
          </cell>
          <cell r="AN111">
            <v>2.6131345292285659</v>
          </cell>
          <cell r="AO111">
            <v>2.6131345292285659</v>
          </cell>
          <cell r="AP111">
            <v>2.6131345292285659</v>
          </cell>
          <cell r="AQ111">
            <v>2.6131345292285659</v>
          </cell>
          <cell r="AR111">
            <v>2.6131345292285659</v>
          </cell>
          <cell r="AS111">
            <v>2.6131345292285659</v>
          </cell>
          <cell r="AT111">
            <v>2.6131345292285659</v>
          </cell>
          <cell r="AU111">
            <v>2.6131345292285659</v>
          </cell>
          <cell r="AV111">
            <v>2.6131345292285659</v>
          </cell>
          <cell r="AW111">
            <v>2.6131345292285659</v>
          </cell>
          <cell r="AX111">
            <v>2.6131345292285659</v>
          </cell>
          <cell r="AY111">
            <v>2.6131345292285659</v>
          </cell>
          <cell r="AZ111">
            <v>2.6131345292285659</v>
          </cell>
          <cell r="BA111">
            <v>2.6131345292285659</v>
          </cell>
          <cell r="BB111">
            <v>2.6131345292285659</v>
          </cell>
          <cell r="BC111">
            <v>2.6131345292285659</v>
          </cell>
          <cell r="BD111">
            <v>2.6131345292285659</v>
          </cell>
          <cell r="BE111">
            <v>2.6131345292285659</v>
          </cell>
          <cell r="BF111">
            <v>2.6131345292285659</v>
          </cell>
          <cell r="BG111">
            <v>2.6131345292285659</v>
          </cell>
          <cell r="BH111">
            <v>2.6131345292285659</v>
          </cell>
          <cell r="BI111">
            <v>2.6131345292285659</v>
          </cell>
          <cell r="BJ111">
            <v>2.6131345292285659</v>
          </cell>
          <cell r="BK111">
            <v>2.6131345292285659</v>
          </cell>
          <cell r="BL111">
            <v>2.6131345292285659</v>
          </cell>
          <cell r="BM111">
            <v>2.6131345292285659</v>
          </cell>
          <cell r="BN111">
            <v>2.6131345292285659</v>
          </cell>
          <cell r="BO111">
            <v>2.6131345292285659</v>
          </cell>
          <cell r="BP111">
            <v>2.6131345292285659</v>
          </cell>
          <cell r="BQ111">
            <v>2.6131345292285659</v>
          </cell>
          <cell r="BR111">
            <v>2.6131345292285659</v>
          </cell>
          <cell r="BS111">
            <v>2.6131345292285659</v>
          </cell>
          <cell r="BT111">
            <v>2.6131345292285659</v>
          </cell>
          <cell r="BU111">
            <v>2.6131345292285659</v>
          </cell>
          <cell r="BV111">
            <v>2.6131345292285659</v>
          </cell>
          <cell r="BW111">
            <v>2.6131345292285659</v>
          </cell>
        </row>
        <row r="112">
          <cell r="A112" t="str">
            <v>VDSI</v>
          </cell>
          <cell r="B112" t="str">
            <v>Ex-Bubble Median EV/S</v>
          </cell>
          <cell r="C112">
            <v>3.8568148363206816</v>
          </cell>
          <cell r="D112">
            <v>3.8568148363206816</v>
          </cell>
          <cell r="E112">
            <v>3.8568148363206816</v>
          </cell>
          <cell r="F112">
            <v>3.8568148363206816</v>
          </cell>
          <cell r="G112">
            <v>3.8568148363206816</v>
          </cell>
          <cell r="H112">
            <v>3.8568148363206816</v>
          </cell>
          <cell r="I112">
            <v>3.8568148363206816</v>
          </cell>
          <cell r="J112">
            <v>3.8568148363206816</v>
          </cell>
          <cell r="K112">
            <v>3.8568148363206816</v>
          </cell>
          <cell r="L112">
            <v>3.8568148363206816</v>
          </cell>
          <cell r="M112">
            <v>3.8568148363206816</v>
          </cell>
          <cell r="N112">
            <v>3.8568148363206816</v>
          </cell>
          <cell r="O112">
            <v>3.8568148363206816</v>
          </cell>
          <cell r="P112">
            <v>3.8568148363206816</v>
          </cell>
          <cell r="Q112">
            <v>3.8568148363206816</v>
          </cell>
          <cell r="R112">
            <v>3.8568148363206816</v>
          </cell>
          <cell r="S112">
            <v>3.8568148363206816</v>
          </cell>
          <cell r="T112">
            <v>3.8568148363206816</v>
          </cell>
          <cell r="U112">
            <v>3.8568148363206816</v>
          </cell>
          <cell r="V112">
            <v>3.8568148363206816</v>
          </cell>
          <cell r="W112">
            <v>3.8568148363206816</v>
          </cell>
          <cell r="X112">
            <v>3.8568148363206816</v>
          </cell>
          <cell r="Y112">
            <v>3.8568148363206816</v>
          </cell>
          <cell r="Z112">
            <v>3.8568148363206816</v>
          </cell>
          <cell r="AA112">
            <v>3.8568148363206816</v>
          </cell>
          <cell r="AB112">
            <v>3.8568148363206816</v>
          </cell>
          <cell r="AC112">
            <v>3.8568148363206816</v>
          </cell>
          <cell r="AD112">
            <v>3.8568148363206816</v>
          </cell>
          <cell r="AE112">
            <v>3.8568148363206816</v>
          </cell>
          <cell r="AF112">
            <v>3.8568148363206816</v>
          </cell>
          <cell r="AG112">
            <v>3.8568148363206816</v>
          </cell>
          <cell r="AH112">
            <v>3.8568148363206816</v>
          </cell>
          <cell r="AI112">
            <v>3.8568148363206816</v>
          </cell>
          <cell r="AJ112">
            <v>3.8568148363206816</v>
          </cell>
          <cell r="AK112">
            <v>3.8568148363206816</v>
          </cell>
          <cell r="AL112">
            <v>3.8568148363206816</v>
          </cell>
          <cell r="AM112">
            <v>3.8568148363206816</v>
          </cell>
          <cell r="AN112">
            <v>3.8568148363206816</v>
          </cell>
          <cell r="AO112">
            <v>3.8568148363206816</v>
          </cell>
          <cell r="AP112">
            <v>3.8568148363206816</v>
          </cell>
          <cell r="AQ112">
            <v>3.8568148363206816</v>
          </cell>
          <cell r="AR112">
            <v>3.8568148363206816</v>
          </cell>
          <cell r="AS112">
            <v>3.8568148363206816</v>
          </cell>
          <cell r="AT112">
            <v>3.8568148363206816</v>
          </cell>
          <cell r="AU112">
            <v>3.8568148363206816</v>
          </cell>
          <cell r="AV112">
            <v>3.8568148363206816</v>
          </cell>
          <cell r="AW112">
            <v>3.8568148363206816</v>
          </cell>
          <cell r="AX112">
            <v>3.8568148363206816</v>
          </cell>
          <cell r="AY112">
            <v>3.8568148363206816</v>
          </cell>
          <cell r="AZ112">
            <v>3.8568148363206816</v>
          </cell>
          <cell r="BA112">
            <v>3.8568148363206816</v>
          </cell>
          <cell r="BB112">
            <v>3.8568148363206816</v>
          </cell>
          <cell r="BC112">
            <v>3.8568148363206816</v>
          </cell>
          <cell r="BD112">
            <v>3.8568148363206816</v>
          </cell>
          <cell r="BE112">
            <v>3.8568148363206816</v>
          </cell>
          <cell r="BF112">
            <v>3.8568148363206816</v>
          </cell>
          <cell r="BG112">
            <v>3.8568148363206816</v>
          </cell>
          <cell r="BH112">
            <v>3.8568148363206816</v>
          </cell>
          <cell r="BI112">
            <v>3.8568148363206816</v>
          </cell>
          <cell r="BJ112">
            <v>3.8568148363206816</v>
          </cell>
          <cell r="BK112">
            <v>3.8568148363206816</v>
          </cell>
          <cell r="BL112">
            <v>3.8568148363206816</v>
          </cell>
          <cell r="BM112">
            <v>3.8568148363206816</v>
          </cell>
          <cell r="BN112">
            <v>3.8568148363206816</v>
          </cell>
          <cell r="BO112">
            <v>3.8568148363206816</v>
          </cell>
          <cell r="BP112">
            <v>3.8568148363206816</v>
          </cell>
          <cell r="BQ112">
            <v>3.8568148363206816</v>
          </cell>
          <cell r="BR112">
            <v>3.8568148363206816</v>
          </cell>
          <cell r="BS112">
            <v>3.8568148363206816</v>
          </cell>
          <cell r="BT112">
            <v>3.8568148363206816</v>
          </cell>
          <cell r="BU112">
            <v>3.8568148363206816</v>
          </cell>
          <cell r="BV112">
            <v>3.8568148363206816</v>
          </cell>
          <cell r="BW112">
            <v>3.8568148363206816</v>
          </cell>
        </row>
        <row r="113">
          <cell r="A113" t="str">
            <v>VIGN</v>
          </cell>
          <cell r="B113" t="str">
            <v>Ex-Bubble Median EV/S</v>
          </cell>
          <cell r="C113">
            <v>2.5825897226382137</v>
          </cell>
          <cell r="D113">
            <v>2.5825897226382137</v>
          </cell>
          <cell r="E113">
            <v>2.5825897226382137</v>
          </cell>
          <cell r="F113">
            <v>2.5825897226382137</v>
          </cell>
          <cell r="G113">
            <v>2.5825897226382137</v>
          </cell>
          <cell r="H113">
            <v>2.5825897226382137</v>
          </cell>
          <cell r="I113">
            <v>2.5825897226382137</v>
          </cell>
          <cell r="J113">
            <v>2.5825897226382137</v>
          </cell>
          <cell r="K113">
            <v>2.5825897226382137</v>
          </cell>
          <cell r="L113">
            <v>2.5825897226382137</v>
          </cell>
          <cell r="M113">
            <v>2.5825897226382137</v>
          </cell>
          <cell r="N113">
            <v>2.5825897226382137</v>
          </cell>
          <cell r="O113">
            <v>2.5825897226382137</v>
          </cell>
          <cell r="P113">
            <v>2.5825897226382137</v>
          </cell>
          <cell r="Q113">
            <v>2.5825897226382137</v>
          </cell>
          <cell r="R113">
            <v>2.5825897226382137</v>
          </cell>
          <cell r="S113">
            <v>2.5825897226382137</v>
          </cell>
          <cell r="T113">
            <v>2.5825897226382137</v>
          </cell>
          <cell r="U113">
            <v>2.5825897226382137</v>
          </cell>
          <cell r="V113">
            <v>2.5825897226382137</v>
          </cell>
          <cell r="W113">
            <v>2.5825897226382137</v>
          </cell>
          <cell r="X113">
            <v>2.5825897226382137</v>
          </cell>
          <cell r="Y113">
            <v>2.5825897226382137</v>
          </cell>
          <cell r="Z113">
            <v>2.5825897226382137</v>
          </cell>
          <cell r="AA113">
            <v>2.5825897226382137</v>
          </cell>
          <cell r="AB113">
            <v>2.5825897226382137</v>
          </cell>
          <cell r="AC113">
            <v>2.5825897226382137</v>
          </cell>
          <cell r="AD113">
            <v>2.5825897226382137</v>
          </cell>
          <cell r="AE113">
            <v>2.5825897226382137</v>
          </cell>
          <cell r="AF113">
            <v>2.5825897226382137</v>
          </cell>
          <cell r="AG113">
            <v>2.5825897226382137</v>
          </cell>
          <cell r="AH113">
            <v>2.5825897226382137</v>
          </cell>
          <cell r="AI113">
            <v>2.5825897226382137</v>
          </cell>
          <cell r="AJ113">
            <v>2.5825897226382137</v>
          </cell>
          <cell r="AK113">
            <v>2.5825897226382137</v>
          </cell>
          <cell r="AL113">
            <v>2.5825897226382137</v>
          </cell>
          <cell r="AM113">
            <v>2.5825897226382137</v>
          </cell>
          <cell r="AN113">
            <v>2.5825897226382137</v>
          </cell>
          <cell r="AO113">
            <v>2.5825897226382137</v>
          </cell>
          <cell r="AP113">
            <v>2.5825897226382137</v>
          </cell>
          <cell r="AQ113">
            <v>2.5825897226382137</v>
          </cell>
          <cell r="AR113">
            <v>2.5825897226382137</v>
          </cell>
          <cell r="AS113">
            <v>2.5825897226382137</v>
          </cell>
          <cell r="AT113">
            <v>2.5825897226382137</v>
          </cell>
          <cell r="AU113">
            <v>2.5825897226382137</v>
          </cell>
          <cell r="AV113">
            <v>2.5825897226382137</v>
          </cell>
          <cell r="AW113">
            <v>2.5825897226382137</v>
          </cell>
          <cell r="AX113">
            <v>2.5825897226382137</v>
          </cell>
          <cell r="AY113">
            <v>2.5825897226382137</v>
          </cell>
          <cell r="AZ113">
            <v>2.5825897226382137</v>
          </cell>
          <cell r="BA113">
            <v>2.5825897226382137</v>
          </cell>
          <cell r="BB113">
            <v>2.5825897226382137</v>
          </cell>
          <cell r="BC113">
            <v>2.5825897226382137</v>
          </cell>
          <cell r="BD113">
            <v>2.5825897226382137</v>
          </cell>
          <cell r="BE113">
            <v>2.5825897226382137</v>
          </cell>
          <cell r="BF113">
            <v>2.5825897226382137</v>
          </cell>
          <cell r="BG113">
            <v>2.5825897226382137</v>
          </cell>
          <cell r="BH113">
            <v>2.5825897226382137</v>
          </cell>
          <cell r="BI113">
            <v>2.5825897226382137</v>
          </cell>
          <cell r="BJ113">
            <v>2.5825897226382137</v>
          </cell>
          <cell r="BK113">
            <v>2.5825897226382137</v>
          </cell>
          <cell r="BL113">
            <v>2.5825897226382137</v>
          </cell>
          <cell r="BM113">
            <v>2.5825897226382137</v>
          </cell>
          <cell r="BN113">
            <v>2.5825897226382137</v>
          </cell>
          <cell r="BO113">
            <v>2.5825897226382137</v>
          </cell>
          <cell r="BP113">
            <v>2.5825897226382137</v>
          </cell>
          <cell r="BQ113">
            <v>2.5825897226382137</v>
          </cell>
          <cell r="BR113">
            <v>2.5825897226382137</v>
          </cell>
          <cell r="BS113">
            <v>2.5825897226382137</v>
          </cell>
          <cell r="BT113">
            <v>2.5825897226382137</v>
          </cell>
          <cell r="BU113">
            <v>2.5825897226382137</v>
          </cell>
          <cell r="BV113">
            <v>2.5825897226382137</v>
          </cell>
          <cell r="BW113">
            <v>2.5825897226382137</v>
          </cell>
        </row>
        <row r="114">
          <cell r="A114" t="str">
            <v>VRSN</v>
          </cell>
          <cell r="B114" t="str">
            <v>Ex-Bubble Median EV/S</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6.8466396767974258</v>
          </cell>
          <cell r="U114">
            <v>6.8466396767974258</v>
          </cell>
          <cell r="V114">
            <v>6.8466396767974258</v>
          </cell>
          <cell r="W114">
            <v>6.8466396767974258</v>
          </cell>
          <cell r="X114">
            <v>6.8466396767974258</v>
          </cell>
          <cell r="Y114">
            <v>6.8466396767974258</v>
          </cell>
          <cell r="Z114">
            <v>6.8466396767974258</v>
          </cell>
          <cell r="AA114">
            <v>6.8466396767974258</v>
          </cell>
          <cell r="AB114">
            <v>6.8466396767974258</v>
          </cell>
          <cell r="AC114">
            <v>6.8466396767974258</v>
          </cell>
          <cell r="AD114">
            <v>6.8466396767974258</v>
          </cell>
          <cell r="AE114">
            <v>6.8466396767974258</v>
          </cell>
          <cell r="AF114">
            <v>6.8466396767974258</v>
          </cell>
          <cell r="AG114">
            <v>6.8466396767974258</v>
          </cell>
          <cell r="AH114">
            <v>6.8466396767974258</v>
          </cell>
          <cell r="AI114">
            <v>6.8466396767974258</v>
          </cell>
          <cell r="AJ114">
            <v>6.8466396767974258</v>
          </cell>
          <cell r="AK114">
            <v>6.8466396767974258</v>
          </cell>
          <cell r="AL114">
            <v>6.8466396767974258</v>
          </cell>
          <cell r="AM114">
            <v>6.8466396767974258</v>
          </cell>
          <cell r="AN114">
            <v>6.8466396767974258</v>
          </cell>
          <cell r="AO114">
            <v>6.8466396767974258</v>
          </cell>
          <cell r="AP114">
            <v>6.8466396767974258</v>
          </cell>
          <cell r="AQ114">
            <v>6.8466396767974258</v>
          </cell>
          <cell r="AR114">
            <v>6.8466396767974258</v>
          </cell>
          <cell r="AS114">
            <v>6.8466396767974258</v>
          </cell>
          <cell r="AT114">
            <v>6.8466396767974258</v>
          </cell>
          <cell r="AU114">
            <v>6.8466396767974258</v>
          </cell>
          <cell r="AV114">
            <v>6.8466396767974258</v>
          </cell>
          <cell r="AW114">
            <v>6.8466396767974258</v>
          </cell>
          <cell r="AX114">
            <v>6.8466396767974258</v>
          </cell>
          <cell r="AY114">
            <v>6.8466396767974258</v>
          </cell>
          <cell r="AZ114">
            <v>6.8466396767974258</v>
          </cell>
          <cell r="BA114">
            <v>6.8466396767974258</v>
          </cell>
          <cell r="BB114">
            <v>6.8466396767974258</v>
          </cell>
          <cell r="BC114">
            <v>6.8466396767974258</v>
          </cell>
          <cell r="BD114">
            <v>6.8466396767974258</v>
          </cell>
          <cell r="BE114">
            <v>6.8466396767974258</v>
          </cell>
          <cell r="BF114">
            <v>6.8466396767974258</v>
          </cell>
          <cell r="BG114">
            <v>6.8466396767974258</v>
          </cell>
          <cell r="BH114">
            <v>6.8466396767974258</v>
          </cell>
          <cell r="BI114">
            <v>6.8466396767974258</v>
          </cell>
          <cell r="BJ114">
            <v>6.8466396767974258</v>
          </cell>
          <cell r="BK114">
            <v>6.8466396767974258</v>
          </cell>
          <cell r="BL114">
            <v>6.8466396767974258</v>
          </cell>
          <cell r="BM114">
            <v>6.8466396767974258</v>
          </cell>
          <cell r="BN114">
            <v>6.8466396767974258</v>
          </cell>
          <cell r="BO114">
            <v>6.8466396767974258</v>
          </cell>
          <cell r="BP114">
            <v>6.8466396767974258</v>
          </cell>
          <cell r="BQ114">
            <v>6.8466396767974258</v>
          </cell>
          <cell r="BR114">
            <v>6.8466396767974258</v>
          </cell>
          <cell r="BS114">
            <v>6.8466396767974258</v>
          </cell>
          <cell r="BT114">
            <v>6.8466396767974258</v>
          </cell>
          <cell r="BU114">
            <v>6.8466396767974258</v>
          </cell>
          <cell r="BV114">
            <v>6.8466396767974258</v>
          </cell>
          <cell r="BW114">
            <v>6.8466396767974258</v>
          </cell>
        </row>
        <row r="115">
          <cell r="A115" t="str">
            <v>WBSN</v>
          </cell>
          <cell r="B115" t="str">
            <v>Ex-Bubble Median EV/S</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4.271350154692251</v>
          </cell>
          <cell r="U115">
            <v>4.271350154692251</v>
          </cell>
          <cell r="V115">
            <v>4.271350154692251</v>
          </cell>
          <cell r="W115">
            <v>4.271350154692251</v>
          </cell>
          <cell r="X115">
            <v>4.271350154692251</v>
          </cell>
          <cell r="Y115">
            <v>4.271350154692251</v>
          </cell>
          <cell r="Z115">
            <v>4.271350154692251</v>
          </cell>
          <cell r="AA115">
            <v>4.271350154692251</v>
          </cell>
          <cell r="AB115">
            <v>4.271350154692251</v>
          </cell>
          <cell r="AC115">
            <v>4.271350154692251</v>
          </cell>
          <cell r="AD115">
            <v>4.271350154692251</v>
          </cell>
          <cell r="AE115">
            <v>4.271350154692251</v>
          </cell>
          <cell r="AF115">
            <v>4.271350154692251</v>
          </cell>
          <cell r="AG115">
            <v>4.271350154692251</v>
          </cell>
          <cell r="AH115">
            <v>4.271350154692251</v>
          </cell>
          <cell r="AI115">
            <v>4.271350154692251</v>
          </cell>
          <cell r="AJ115">
            <v>4.271350154692251</v>
          </cell>
          <cell r="AK115">
            <v>4.271350154692251</v>
          </cell>
          <cell r="AL115">
            <v>4.271350154692251</v>
          </cell>
          <cell r="AM115">
            <v>4.271350154692251</v>
          </cell>
          <cell r="AN115">
            <v>4.271350154692251</v>
          </cell>
          <cell r="AO115">
            <v>4.271350154692251</v>
          </cell>
          <cell r="AP115">
            <v>4.271350154692251</v>
          </cell>
          <cell r="AQ115">
            <v>4.271350154692251</v>
          </cell>
          <cell r="AR115">
            <v>4.271350154692251</v>
          </cell>
          <cell r="AS115">
            <v>4.271350154692251</v>
          </cell>
          <cell r="AT115">
            <v>4.271350154692251</v>
          </cell>
          <cell r="AU115">
            <v>4.271350154692251</v>
          </cell>
          <cell r="AV115">
            <v>4.271350154692251</v>
          </cell>
          <cell r="AW115">
            <v>4.271350154692251</v>
          </cell>
          <cell r="AX115">
            <v>4.271350154692251</v>
          </cell>
          <cell r="AY115">
            <v>4.271350154692251</v>
          </cell>
          <cell r="AZ115">
            <v>4.271350154692251</v>
          </cell>
          <cell r="BA115">
            <v>4.271350154692251</v>
          </cell>
          <cell r="BB115">
            <v>4.271350154692251</v>
          </cell>
          <cell r="BC115">
            <v>4.271350154692251</v>
          </cell>
          <cell r="BD115">
            <v>4.271350154692251</v>
          </cell>
          <cell r="BE115">
            <v>4.271350154692251</v>
          </cell>
          <cell r="BF115">
            <v>4.271350154692251</v>
          </cell>
          <cell r="BG115">
            <v>4.271350154692251</v>
          </cell>
          <cell r="BH115">
            <v>4.271350154692251</v>
          </cell>
          <cell r="BI115">
            <v>4.271350154692251</v>
          </cell>
          <cell r="BJ115">
            <v>4.271350154692251</v>
          </cell>
          <cell r="BK115">
            <v>4.271350154692251</v>
          </cell>
          <cell r="BL115">
            <v>4.271350154692251</v>
          </cell>
          <cell r="BM115">
            <v>4.271350154692251</v>
          </cell>
          <cell r="BN115">
            <v>4.271350154692251</v>
          </cell>
          <cell r="BO115">
            <v>4.271350154692251</v>
          </cell>
          <cell r="BP115">
            <v>4.271350154692251</v>
          </cell>
          <cell r="BQ115">
            <v>4.271350154692251</v>
          </cell>
          <cell r="BR115">
            <v>4.271350154692251</v>
          </cell>
          <cell r="BS115">
            <v>4.271350154692251</v>
          </cell>
          <cell r="BT115">
            <v>4.271350154692251</v>
          </cell>
          <cell r="BU115">
            <v>4.271350154692251</v>
          </cell>
          <cell r="BV115">
            <v>4.271350154692251</v>
          </cell>
          <cell r="BW115">
            <v>4.271350154692251</v>
          </cell>
        </row>
        <row r="116">
          <cell r="A116" t="str">
            <v>WEBM</v>
          </cell>
          <cell r="B116" t="str">
            <v>Ex-Bubble Median EV/S</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1.7934685657378315</v>
          </cell>
          <cell r="U116">
            <v>1.7934685657378315</v>
          </cell>
          <cell r="V116">
            <v>1.7934685657378315</v>
          </cell>
          <cell r="W116">
            <v>1.7934685657378315</v>
          </cell>
          <cell r="X116">
            <v>1.7934685657378315</v>
          </cell>
          <cell r="Y116">
            <v>1.7934685657378315</v>
          </cell>
          <cell r="Z116">
            <v>1.7934685657378315</v>
          </cell>
          <cell r="AA116">
            <v>1.7934685657378315</v>
          </cell>
          <cell r="AB116">
            <v>1.7934685657378315</v>
          </cell>
          <cell r="AC116">
            <v>1.7934685657378315</v>
          </cell>
          <cell r="AD116">
            <v>1.7934685657378315</v>
          </cell>
          <cell r="AE116">
            <v>1.7934685657378315</v>
          </cell>
          <cell r="AF116">
            <v>1.7934685657378315</v>
          </cell>
          <cell r="AG116">
            <v>1.7934685657378315</v>
          </cell>
          <cell r="AH116">
            <v>1.7934685657378315</v>
          </cell>
          <cell r="AI116">
            <v>1.7934685657378315</v>
          </cell>
          <cell r="AJ116">
            <v>1.7934685657378315</v>
          </cell>
          <cell r="AK116">
            <v>1.7934685657378315</v>
          </cell>
          <cell r="AL116">
            <v>1.7934685657378315</v>
          </cell>
          <cell r="AM116">
            <v>1.7934685657378315</v>
          </cell>
          <cell r="AN116">
            <v>1.7934685657378315</v>
          </cell>
          <cell r="AO116">
            <v>1.7934685657378315</v>
          </cell>
          <cell r="AP116">
            <v>1.7934685657378315</v>
          </cell>
          <cell r="AQ116">
            <v>1.7934685657378315</v>
          </cell>
          <cell r="AR116">
            <v>1.7934685657378315</v>
          </cell>
          <cell r="AS116">
            <v>1.7934685657378315</v>
          </cell>
          <cell r="AT116">
            <v>1.7934685657378315</v>
          </cell>
          <cell r="AU116">
            <v>1.7934685657378315</v>
          </cell>
          <cell r="AV116">
            <v>1.7934685657378315</v>
          </cell>
          <cell r="AW116">
            <v>1.7934685657378315</v>
          </cell>
          <cell r="AX116">
            <v>1.7934685657378315</v>
          </cell>
          <cell r="AY116">
            <v>1.7934685657378315</v>
          </cell>
          <cell r="AZ116">
            <v>1.7934685657378315</v>
          </cell>
          <cell r="BA116">
            <v>1.7934685657378315</v>
          </cell>
          <cell r="BB116">
            <v>1.7934685657378315</v>
          </cell>
          <cell r="BC116">
            <v>1.7934685657378315</v>
          </cell>
          <cell r="BD116">
            <v>1.7934685657378315</v>
          </cell>
          <cell r="BE116">
            <v>1.7934685657378315</v>
          </cell>
          <cell r="BF116">
            <v>1.7934685657378315</v>
          </cell>
          <cell r="BG116">
            <v>1.7934685657378315</v>
          </cell>
          <cell r="BH116">
            <v>1.7934685657378315</v>
          </cell>
          <cell r="BI116">
            <v>1.7934685657378315</v>
          </cell>
          <cell r="BJ116">
            <v>1.7934685657378315</v>
          </cell>
          <cell r="BK116">
            <v>1.7934685657378315</v>
          </cell>
          <cell r="BL116">
            <v>1.7934685657378315</v>
          </cell>
          <cell r="BM116">
            <v>1.7934685657378315</v>
          </cell>
          <cell r="BN116">
            <v>1.7934685657378315</v>
          </cell>
          <cell r="BO116">
            <v>1.7934685657378315</v>
          </cell>
          <cell r="BP116">
            <v>1.7934685657378315</v>
          </cell>
          <cell r="BQ116">
            <v>1.7934685657378315</v>
          </cell>
          <cell r="BR116">
            <v>1.7934685657378315</v>
          </cell>
          <cell r="BS116">
            <v>1.7934685657378315</v>
          </cell>
          <cell r="BT116">
            <v>1.7934685657378315</v>
          </cell>
          <cell r="BU116">
            <v>1.7934685657378315</v>
          </cell>
          <cell r="BV116">
            <v>1.7934685657378315</v>
          </cell>
          <cell r="BW116">
            <v>1.7934685657378315</v>
          </cell>
        </row>
        <row r="117">
          <cell r="A117" t="str">
            <v>WEBX</v>
          </cell>
          <cell r="B117" t="str">
            <v>Ex-Bubble Median EV/S</v>
          </cell>
          <cell r="C117">
            <v>3.0615533312011167</v>
          </cell>
          <cell r="D117">
            <v>3.0615533312011167</v>
          </cell>
          <cell r="E117">
            <v>3.0615533312011167</v>
          </cell>
          <cell r="F117">
            <v>3.0615533312011167</v>
          </cell>
          <cell r="G117">
            <v>3.0615533312011167</v>
          </cell>
          <cell r="H117">
            <v>3.0615533312011167</v>
          </cell>
          <cell r="I117">
            <v>3.0615533312011167</v>
          </cell>
          <cell r="J117">
            <v>3.0615533312011167</v>
          </cell>
          <cell r="K117">
            <v>3.0615533312011167</v>
          </cell>
          <cell r="L117">
            <v>3.0615533312011167</v>
          </cell>
          <cell r="M117">
            <v>3.0615533312011167</v>
          </cell>
          <cell r="N117">
            <v>3.0615533312011167</v>
          </cell>
          <cell r="O117">
            <v>3.0615533312011167</v>
          </cell>
          <cell r="P117">
            <v>3.0615533312011167</v>
          </cell>
          <cell r="Q117">
            <v>3.0615533312011167</v>
          </cell>
          <cell r="R117">
            <v>3.0615533312011167</v>
          </cell>
          <cell r="S117">
            <v>3.0615533312011167</v>
          </cell>
          <cell r="T117">
            <v>3.0615533312011167</v>
          </cell>
          <cell r="U117">
            <v>3.0615533312011167</v>
          </cell>
          <cell r="V117">
            <v>3.0615533312011167</v>
          </cell>
          <cell r="W117">
            <v>3.0615533312011167</v>
          </cell>
          <cell r="X117">
            <v>3.0615533312011167</v>
          </cell>
          <cell r="Y117">
            <v>3.0615533312011167</v>
          </cell>
          <cell r="Z117">
            <v>3.0615533312011167</v>
          </cell>
          <cell r="AA117">
            <v>3.0615533312011167</v>
          </cell>
          <cell r="AB117">
            <v>3.0615533312011167</v>
          </cell>
          <cell r="AC117">
            <v>3.0615533312011167</v>
          </cell>
          <cell r="AD117">
            <v>3.0615533312011167</v>
          </cell>
          <cell r="AE117">
            <v>3.0615533312011167</v>
          </cell>
          <cell r="AF117">
            <v>3.0615533312011167</v>
          </cell>
          <cell r="AG117">
            <v>3.0615533312011167</v>
          </cell>
          <cell r="AH117">
            <v>3.0615533312011167</v>
          </cell>
          <cell r="AI117">
            <v>3.0615533312011167</v>
          </cell>
          <cell r="AJ117">
            <v>3.0615533312011167</v>
          </cell>
          <cell r="AK117">
            <v>3.0615533312011167</v>
          </cell>
          <cell r="AL117">
            <v>3.0615533312011167</v>
          </cell>
          <cell r="AM117">
            <v>3.0615533312011167</v>
          </cell>
          <cell r="AN117">
            <v>3.0615533312011167</v>
          </cell>
          <cell r="AO117">
            <v>3.0615533312011167</v>
          </cell>
          <cell r="AP117">
            <v>3.0615533312011167</v>
          </cell>
          <cell r="AQ117">
            <v>3.0615533312011167</v>
          </cell>
          <cell r="AR117">
            <v>3.0615533312011167</v>
          </cell>
          <cell r="AS117">
            <v>3.0615533312011167</v>
          </cell>
          <cell r="AT117">
            <v>3.0615533312011167</v>
          </cell>
          <cell r="AU117">
            <v>3.0615533312011167</v>
          </cell>
          <cell r="AV117">
            <v>3.0615533312011167</v>
          </cell>
          <cell r="AW117">
            <v>3.0615533312011167</v>
          </cell>
          <cell r="AX117">
            <v>3.0615533312011167</v>
          </cell>
          <cell r="AY117">
            <v>3.0615533312011167</v>
          </cell>
          <cell r="AZ117">
            <v>3.0615533312011167</v>
          </cell>
          <cell r="BA117">
            <v>3.0615533312011167</v>
          </cell>
          <cell r="BB117">
            <v>3.0615533312011167</v>
          </cell>
          <cell r="BC117">
            <v>3.0615533312011167</v>
          </cell>
          <cell r="BD117">
            <v>3.0615533312011167</v>
          </cell>
          <cell r="BE117">
            <v>3.0615533312011167</v>
          </cell>
          <cell r="BF117">
            <v>3.0615533312011167</v>
          </cell>
          <cell r="BG117">
            <v>3.0615533312011167</v>
          </cell>
          <cell r="BH117">
            <v>3.0615533312011167</v>
          </cell>
          <cell r="BI117">
            <v>3.0615533312011167</v>
          </cell>
          <cell r="BJ117">
            <v>3.0615533312011167</v>
          </cell>
          <cell r="BK117">
            <v>3.0615533312011167</v>
          </cell>
          <cell r="BL117">
            <v>3.0615533312011167</v>
          </cell>
          <cell r="BM117">
            <v>3.0615533312011167</v>
          </cell>
          <cell r="BN117">
            <v>3.0615533312011167</v>
          </cell>
          <cell r="BO117">
            <v>3.0615533312011167</v>
          </cell>
          <cell r="BP117">
            <v>3.0615533312011167</v>
          </cell>
          <cell r="BQ117">
            <v>3.0615533312011167</v>
          </cell>
          <cell r="BR117">
            <v>3.0615533312011167</v>
          </cell>
          <cell r="BS117">
            <v>3.0615533312011167</v>
          </cell>
          <cell r="BT117">
            <v>3.0615533312011167</v>
          </cell>
          <cell r="BU117">
            <v>3.0615533312011167</v>
          </cell>
          <cell r="BV117">
            <v>3.0615533312011167</v>
          </cell>
          <cell r="BW117">
            <v>3.0615533312011167</v>
          </cell>
        </row>
        <row r="119">
          <cell r="A119" t="str">
            <v>Enterprise Value</v>
          </cell>
        </row>
        <row r="120">
          <cell r="A120" t="str">
            <v>ADBE</v>
          </cell>
          <cell r="B120" t="str">
            <v>Adobe</v>
          </cell>
          <cell r="C120">
            <v>718.86900000000003</v>
          </cell>
          <cell r="D120">
            <v>701.35850000000005</v>
          </cell>
          <cell r="E120">
            <v>343.887</v>
          </cell>
          <cell r="F120">
            <v>540.70860000000005</v>
          </cell>
          <cell r="G120">
            <v>1071.3779999999999</v>
          </cell>
          <cell r="H120">
            <v>855.08850000000007</v>
          </cell>
          <cell r="I120">
            <v>1039.1600000000001</v>
          </cell>
          <cell r="J120">
            <v>1333.375</v>
          </cell>
          <cell r="K120">
            <v>1023.4456</v>
          </cell>
          <cell r="L120">
            <v>877.36760000000004</v>
          </cell>
          <cell r="M120">
            <v>483.87900000000002</v>
          </cell>
          <cell r="N120">
            <v>540.24760000000003</v>
          </cell>
          <cell r="O120">
            <v>793.10500000000002</v>
          </cell>
          <cell r="P120">
            <v>1196.134</v>
          </cell>
          <cell r="Q120">
            <v>626.52800000000002</v>
          </cell>
          <cell r="R120">
            <v>768.63679999999999</v>
          </cell>
          <cell r="S120">
            <v>869.6228000000001</v>
          </cell>
          <cell r="T120">
            <v>984.5421</v>
          </cell>
          <cell r="U120">
            <v>1197.0160000000001</v>
          </cell>
          <cell r="V120">
            <v>1418.8530000000001</v>
          </cell>
          <cell r="W120">
            <v>2661.3850000000002</v>
          </cell>
          <cell r="X120">
            <v>3230.5880000000002</v>
          </cell>
          <cell r="Y120">
            <v>2828.3470000000002</v>
          </cell>
          <cell r="Z120">
            <v>3999.6680000000001</v>
          </cell>
          <cell r="AA120">
            <v>1824.8000000000002</v>
          </cell>
          <cell r="AB120">
            <v>2079.1620000000003</v>
          </cell>
          <cell r="AC120">
            <v>2195.2620000000002</v>
          </cell>
          <cell r="AD120">
            <v>2107.3000000000002</v>
          </cell>
          <cell r="AE120">
            <v>2303.884</v>
          </cell>
          <cell r="AF120">
            <v>1907.9290000000001</v>
          </cell>
          <cell r="AG120">
            <v>2966.893</v>
          </cell>
          <cell r="AH120">
            <v>2333.6</v>
          </cell>
          <cell r="AI120">
            <v>2624.1040000000003</v>
          </cell>
          <cell r="AJ120">
            <v>2457.2429999999999</v>
          </cell>
          <cell r="AK120">
            <v>1836.05</v>
          </cell>
          <cell r="AL120">
            <v>2574.107</v>
          </cell>
          <cell r="AM120">
            <v>3199.0230000000001</v>
          </cell>
          <cell r="AN120">
            <v>3562.2400000000002</v>
          </cell>
          <cell r="AO120">
            <v>4880.2060000000001</v>
          </cell>
          <cell r="AP120">
            <v>7473.0320000000002</v>
          </cell>
          <cell r="AQ120">
            <v>12685.737999999999</v>
          </cell>
          <cell r="AR120">
            <v>15077.800000000001</v>
          </cell>
          <cell r="AS120">
            <v>18028.32</v>
          </cell>
          <cell r="AT120">
            <v>13340.191000000001</v>
          </cell>
          <cell r="AU120">
            <v>7742.7520000000004</v>
          </cell>
          <cell r="AV120">
            <v>10638.438</v>
          </cell>
          <cell r="AW120">
            <v>5111.9769999999999</v>
          </cell>
          <cell r="AX120">
            <v>6746.777</v>
          </cell>
          <cell r="AY120">
            <v>8967.2240000000002</v>
          </cell>
          <cell r="AZ120">
            <v>6140.63</v>
          </cell>
          <cell r="BA120">
            <v>3876.5640000000003</v>
          </cell>
          <cell r="BB120">
            <v>5134.9790000000003</v>
          </cell>
          <cell r="BC120">
            <v>6476.6260000000002</v>
          </cell>
          <cell r="BD120">
            <v>6690.1689999999999</v>
          </cell>
          <cell r="BE120">
            <v>8341.8809999999994</v>
          </cell>
          <cell r="BF120">
            <v>8216.2309999999998</v>
          </cell>
          <cell r="BG120">
            <v>8128.3530000000001</v>
          </cell>
          <cell r="BH120">
            <v>9820.6090000000004</v>
          </cell>
          <cell r="BI120">
            <v>10579.672</v>
          </cell>
          <cell r="BJ120">
            <v>13881.592000000001</v>
          </cell>
          <cell r="BK120">
            <v>14879.857</v>
          </cell>
          <cell r="BL120">
            <v>12337.031000000001</v>
          </cell>
          <cell r="BM120">
            <v>12835.53</v>
          </cell>
          <cell r="BN120">
            <v>16362.59</v>
          </cell>
          <cell r="BO120">
            <v>18801.080000000002</v>
          </cell>
          <cell r="BP120">
            <v>15757.787</v>
          </cell>
          <cell r="BQ120">
            <v>18281.95</v>
          </cell>
          <cell r="BR120">
            <v>21865.850000000002</v>
          </cell>
          <cell r="BS120">
            <v>22574.300000000003</v>
          </cell>
          <cell r="BT120">
            <v>21646.53</v>
          </cell>
          <cell r="BU120">
            <v>23178.52</v>
          </cell>
          <cell r="BV120">
            <v>22605</v>
          </cell>
          <cell r="BW120" t="str">
            <v>#Calc</v>
          </cell>
          <cell r="BY120">
            <v>17583.87</v>
          </cell>
          <cell r="BZ120">
            <v>1826.086</v>
          </cell>
          <cell r="CA120">
            <v>0</v>
          </cell>
          <cell r="CC120">
            <v>17552.240000000002</v>
          </cell>
          <cell r="CD120">
            <v>0</v>
          </cell>
        </row>
        <row r="121">
          <cell r="A121" t="str">
            <v>ADSK</v>
          </cell>
          <cell r="B121" t="str">
            <v>Autodesk</v>
          </cell>
          <cell r="K121">
            <v>616.06389999999999</v>
          </cell>
          <cell r="L121">
            <v>773.02170000000001</v>
          </cell>
          <cell r="M121">
            <v>947.01640000000009</v>
          </cell>
          <cell r="N121">
            <v>949.62610000000006</v>
          </cell>
          <cell r="O121">
            <v>891.13890000000004</v>
          </cell>
          <cell r="P121">
            <v>1213.836</v>
          </cell>
          <cell r="Q121">
            <v>900.21590000000003</v>
          </cell>
          <cell r="R121">
            <v>908.50780000000009</v>
          </cell>
          <cell r="S121">
            <v>1199.3109999999999</v>
          </cell>
          <cell r="T121">
            <v>999.649</v>
          </cell>
          <cell r="U121">
            <v>1288.4560000000001</v>
          </cell>
          <cell r="V121">
            <v>1646.9770000000001</v>
          </cell>
          <cell r="W121">
            <v>1749.673</v>
          </cell>
          <cell r="X121">
            <v>1801.9580000000001</v>
          </cell>
          <cell r="Y121">
            <v>1833.326</v>
          </cell>
          <cell r="Z121">
            <v>1276.6970000000001</v>
          </cell>
          <cell r="AA121">
            <v>1556.444</v>
          </cell>
          <cell r="AB121">
            <v>1195.8330000000001</v>
          </cell>
          <cell r="AC121">
            <v>987.91079999999999</v>
          </cell>
          <cell r="AD121">
            <v>1096.095</v>
          </cell>
          <cell r="AE121">
            <v>1215.5630000000001</v>
          </cell>
          <cell r="AF121">
            <v>1645.9349999999999</v>
          </cell>
          <cell r="AG121">
            <v>1968.886</v>
          </cell>
          <cell r="AH121">
            <v>1512.5889999999999</v>
          </cell>
          <cell r="AI121">
            <v>1764.19</v>
          </cell>
          <cell r="AJ121">
            <v>1546.0930000000001</v>
          </cell>
          <cell r="AK121">
            <v>924.12729999999999</v>
          </cell>
          <cell r="AL121">
            <v>1664.2429999999999</v>
          </cell>
          <cell r="AM121">
            <v>1602.462</v>
          </cell>
          <cell r="AN121">
            <v>1315.8689999999999</v>
          </cell>
          <cell r="AO121">
            <v>898.1</v>
          </cell>
          <cell r="AP121">
            <v>1685.348</v>
          </cell>
          <cell r="AQ121">
            <v>2336.5340000000001</v>
          </cell>
          <cell r="AR121">
            <v>1777.953</v>
          </cell>
          <cell r="AS121">
            <v>1212.5650000000001</v>
          </cell>
          <cell r="AT121">
            <v>1276.3720000000001</v>
          </cell>
          <cell r="AU121">
            <v>1412.8440000000001</v>
          </cell>
          <cell r="AV121">
            <v>1785.0509999999999</v>
          </cell>
          <cell r="AW121">
            <v>1459.6469999999999</v>
          </cell>
          <cell r="AX121">
            <v>1789.866</v>
          </cell>
          <cell r="AY121">
            <v>2260.2069999999999</v>
          </cell>
          <cell r="AZ121">
            <v>1261.942</v>
          </cell>
          <cell r="BA121">
            <v>1171.1600000000001</v>
          </cell>
          <cell r="BB121">
            <v>1391.9950000000001</v>
          </cell>
          <cell r="BC121">
            <v>1466.1290000000001</v>
          </cell>
          <cell r="BD121">
            <v>1568.2</v>
          </cell>
          <cell r="BE121">
            <v>1637.078</v>
          </cell>
          <cell r="BF121">
            <v>2471.7890000000002</v>
          </cell>
          <cell r="BG121">
            <v>3157.8910000000001</v>
          </cell>
          <cell r="BH121">
            <v>4505.0079999999998</v>
          </cell>
          <cell r="BI121">
            <v>5199.2669999999998</v>
          </cell>
          <cell r="BJ121">
            <v>8275.4609999999993</v>
          </cell>
          <cell r="BK121">
            <v>6241.0110000000004</v>
          </cell>
          <cell r="BL121">
            <v>7312.348</v>
          </cell>
          <cell r="BM121">
            <v>10085.425999999999</v>
          </cell>
          <cell r="BN121">
            <v>9360.3050000000003</v>
          </cell>
          <cell r="BO121">
            <v>8474.7929999999997</v>
          </cell>
          <cell r="BP121">
            <v>7584.66</v>
          </cell>
          <cell r="BQ121">
            <v>7539.442</v>
          </cell>
          <cell r="BR121">
            <v>8745.6830000000009</v>
          </cell>
          <cell r="BS121">
            <v>7911.46</v>
          </cell>
          <cell r="BT121">
            <v>9919.2960000000003</v>
          </cell>
          <cell r="BU121">
            <v>10632.77</v>
          </cell>
          <cell r="BV121">
            <v>10592.900000000001</v>
          </cell>
          <cell r="BW121" t="str">
            <v>#Calc</v>
          </cell>
        </row>
        <row r="122">
          <cell r="A122" t="str">
            <v>AGIL</v>
          </cell>
          <cell r="B122" t="str">
            <v>Agile</v>
          </cell>
          <cell r="C122" t="str">
            <v/>
          </cell>
          <cell r="D122" t="str">
            <v/>
          </cell>
          <cell r="E122" t="str">
            <v/>
          </cell>
          <cell r="F122" t="str">
            <v/>
          </cell>
          <cell r="G122" t="str">
            <v/>
          </cell>
          <cell r="H122" t="str">
            <v/>
          </cell>
          <cell r="I122" t="str">
            <v/>
          </cell>
          <cell r="J122" t="str">
            <v/>
          </cell>
          <cell r="K122" t="str">
            <v/>
          </cell>
          <cell r="L122" t="str">
            <v/>
          </cell>
          <cell r="M122" t="str">
            <v/>
          </cell>
          <cell r="N122" t="str">
            <v/>
          </cell>
          <cell r="O122" t="str">
            <v/>
          </cell>
          <cell r="P122" t="str">
            <v/>
          </cell>
          <cell r="Q122" t="str">
            <v/>
          </cell>
          <cell r="R122" t="str">
            <v/>
          </cell>
          <cell r="S122" t="str">
            <v/>
          </cell>
          <cell r="T122" t="str">
            <v/>
          </cell>
          <cell r="U122" t="str">
            <v/>
          </cell>
          <cell r="V122" t="str">
            <v/>
          </cell>
          <cell r="W122" t="str">
            <v/>
          </cell>
          <cell r="X122" t="str">
            <v/>
          </cell>
          <cell r="Y122" t="str">
            <v/>
          </cell>
          <cell r="Z122" t="str">
            <v/>
          </cell>
          <cell r="AA122" t="str">
            <v/>
          </cell>
          <cell r="AB122" t="str">
            <v/>
          </cell>
          <cell r="AC122" t="str">
            <v/>
          </cell>
          <cell r="AD122" t="str">
            <v/>
          </cell>
          <cell r="AE122" t="str">
            <v/>
          </cell>
          <cell r="AF122" t="str">
            <v/>
          </cell>
          <cell r="AG122" t="str">
            <v/>
          </cell>
          <cell r="AH122" t="str">
            <v/>
          </cell>
          <cell r="AI122" t="str">
            <v/>
          </cell>
          <cell r="AJ122" t="str">
            <v/>
          </cell>
          <cell r="AK122" t="str">
            <v/>
          </cell>
          <cell r="AL122" t="str">
            <v/>
          </cell>
          <cell r="AM122" t="str">
            <v/>
          </cell>
          <cell r="AN122" t="str">
            <v/>
          </cell>
          <cell r="AO122">
            <v>1262.1130000000001</v>
          </cell>
          <cell r="AP122">
            <v>4416.8100000000004</v>
          </cell>
          <cell r="AQ122">
            <v>2576.355</v>
          </cell>
          <cell r="AR122">
            <v>2986.5639999999999</v>
          </cell>
          <cell r="AS122">
            <v>3885.2370000000001</v>
          </cell>
          <cell r="AT122">
            <v>2020.8130000000001</v>
          </cell>
          <cell r="AU122">
            <v>214.0129</v>
          </cell>
          <cell r="AV122">
            <v>507.60399999999998</v>
          </cell>
          <cell r="AW122">
            <v>142.9991</v>
          </cell>
          <cell r="AX122">
            <v>535.92250000000001</v>
          </cell>
          <cell r="AY122">
            <v>294.92320000000001</v>
          </cell>
          <cell r="AZ122">
            <v>66.617190000000008</v>
          </cell>
          <cell r="BA122">
            <v>36.772890000000004</v>
          </cell>
          <cell r="BB122">
            <v>108.51434</v>
          </cell>
          <cell r="BC122">
            <v>52.209630000000004</v>
          </cell>
          <cell r="BD122">
            <v>216.82</v>
          </cell>
          <cell r="BE122">
            <v>232.0549</v>
          </cell>
          <cell r="BF122">
            <v>283.82299999999998</v>
          </cell>
          <cell r="BG122">
            <v>246.70000000000002</v>
          </cell>
          <cell r="BH122">
            <v>289.49270000000001</v>
          </cell>
          <cell r="BI122">
            <v>240.94900000000001</v>
          </cell>
          <cell r="BJ122">
            <v>239.33420000000001</v>
          </cell>
          <cell r="BK122">
            <v>190.78790000000001</v>
          </cell>
          <cell r="BL122">
            <v>163.0977</v>
          </cell>
          <cell r="BM122">
            <v>207.8141</v>
          </cell>
          <cell r="BN122">
            <v>143.0146</v>
          </cell>
          <cell r="BO122">
            <v>247.76140000000001</v>
          </cell>
          <cell r="BP122">
            <v>192.0324</v>
          </cell>
          <cell r="BQ122">
            <v>227.60900000000001</v>
          </cell>
          <cell r="BR122">
            <v>212.06800000000001</v>
          </cell>
          <cell r="BS122">
            <v>233.37490000000003</v>
          </cell>
          <cell r="BT122">
            <v>296.91130000000004</v>
          </cell>
          <cell r="BU122">
            <v>463.07150000000001</v>
          </cell>
          <cell r="BV122" t="str">
            <v/>
          </cell>
          <cell r="BW122" t="str">
            <v>#Calc</v>
          </cell>
        </row>
        <row r="123">
          <cell r="A123" t="str">
            <v>AKAM</v>
          </cell>
          <cell r="B123" t="str">
            <v>Akamai</v>
          </cell>
          <cell r="C123" t="str">
            <v/>
          </cell>
          <cell r="D123" t="str">
            <v/>
          </cell>
          <cell r="E123" t="str">
            <v/>
          </cell>
          <cell r="F123" t="str">
            <v/>
          </cell>
          <cell r="G123" t="str">
            <v/>
          </cell>
          <cell r="H123" t="str">
            <v/>
          </cell>
          <cell r="I123" t="str">
            <v/>
          </cell>
          <cell r="J123" t="str">
            <v/>
          </cell>
          <cell r="K123" t="str">
            <v/>
          </cell>
          <cell r="L123" t="str">
            <v/>
          </cell>
          <cell r="M123" t="str">
            <v/>
          </cell>
          <cell r="N123" t="str">
            <v/>
          </cell>
          <cell r="O123" t="str">
            <v/>
          </cell>
          <cell r="P123" t="str">
            <v/>
          </cell>
          <cell r="Q123" t="str">
            <v/>
          </cell>
          <cell r="R123" t="str">
            <v/>
          </cell>
          <cell r="S123" t="str">
            <v/>
          </cell>
          <cell r="T123" t="str">
            <v/>
          </cell>
          <cell r="U123" t="str">
            <v/>
          </cell>
          <cell r="V123" t="str">
            <v/>
          </cell>
          <cell r="W123" t="str">
            <v/>
          </cell>
          <cell r="X123" t="str">
            <v/>
          </cell>
          <cell r="Y123" t="str">
            <v/>
          </cell>
          <cell r="Z123" t="str">
            <v/>
          </cell>
          <cell r="AA123" t="str">
            <v/>
          </cell>
          <cell r="AB123" t="str">
            <v/>
          </cell>
          <cell r="AC123" t="str">
            <v/>
          </cell>
          <cell r="AD123" t="str">
            <v/>
          </cell>
          <cell r="AE123" t="str">
            <v/>
          </cell>
          <cell r="AF123" t="str">
            <v/>
          </cell>
          <cell r="AG123" t="str">
            <v/>
          </cell>
          <cell r="AH123" t="str">
            <v/>
          </cell>
          <cell r="AI123" t="str">
            <v/>
          </cell>
          <cell r="AJ123" t="str">
            <v/>
          </cell>
          <cell r="AK123" t="str">
            <v/>
          </cell>
          <cell r="AL123" t="str">
            <v/>
          </cell>
          <cell r="AM123" t="str">
            <v/>
          </cell>
          <cell r="AN123" t="str">
            <v/>
          </cell>
          <cell r="AO123" t="str">
            <v/>
          </cell>
          <cell r="AP123">
            <v>30039.420000000002</v>
          </cell>
          <cell r="AQ123">
            <v>14860.380999999999</v>
          </cell>
          <cell r="AR123">
            <v>12357.016</v>
          </cell>
          <cell r="AS123">
            <v>5497.8339999999998</v>
          </cell>
          <cell r="AT123">
            <v>2270.875</v>
          </cell>
          <cell r="AU123">
            <v>923.37070000000006</v>
          </cell>
          <cell r="AV123">
            <v>1089.76</v>
          </cell>
          <cell r="AW123">
            <v>396.66160000000002</v>
          </cell>
          <cell r="AX123">
            <v>791.52590000000009</v>
          </cell>
          <cell r="AY123">
            <v>599.13650000000007</v>
          </cell>
          <cell r="AZ123">
            <v>303.26890000000003</v>
          </cell>
          <cell r="BA123">
            <v>275.75890000000004</v>
          </cell>
          <cell r="BB123">
            <v>390.83870000000002</v>
          </cell>
          <cell r="BC123">
            <v>361.33359999999999</v>
          </cell>
          <cell r="BD123">
            <v>776.6866</v>
          </cell>
          <cell r="BE123">
            <v>729.08400000000006</v>
          </cell>
          <cell r="BF123">
            <v>1543.1659999999999</v>
          </cell>
          <cell r="BG123">
            <v>1835.8610000000001</v>
          </cell>
          <cell r="BH123">
            <v>2478.34</v>
          </cell>
          <cell r="BI123">
            <v>1977.327</v>
          </cell>
          <cell r="BJ123">
            <v>1838.0550000000001</v>
          </cell>
          <cell r="BK123">
            <v>1794.1000000000001</v>
          </cell>
          <cell r="BL123">
            <v>1976.1490000000001</v>
          </cell>
          <cell r="BM123">
            <v>2360.8389999999999</v>
          </cell>
          <cell r="BN123">
            <v>2955.3270000000002</v>
          </cell>
          <cell r="BO123">
            <v>4988.1729999999998</v>
          </cell>
          <cell r="BP123">
            <v>5560.9000000000005</v>
          </cell>
          <cell r="BQ123">
            <v>7731.9319999999998</v>
          </cell>
          <cell r="BR123">
            <v>8445.241</v>
          </cell>
          <cell r="BS123">
            <v>8047.3429999999998</v>
          </cell>
          <cell r="BT123">
            <v>7878.8050000000003</v>
          </cell>
          <cell r="BU123">
            <v>4522.2049999999999</v>
          </cell>
          <cell r="BV123">
            <v>5294.7330000000002</v>
          </cell>
          <cell r="BW123" t="str">
            <v>#Calc</v>
          </cell>
        </row>
        <row r="124">
          <cell r="A124" t="str">
            <v>BEAS</v>
          </cell>
          <cell r="B124" t="str">
            <v>BEA Security</v>
          </cell>
          <cell r="C124" t="str">
            <v/>
          </cell>
          <cell r="D124" t="str">
            <v/>
          </cell>
          <cell r="E124" t="str">
            <v/>
          </cell>
          <cell r="F124" t="str">
            <v/>
          </cell>
          <cell r="G124" t="str">
            <v/>
          </cell>
          <cell r="H124" t="str">
            <v/>
          </cell>
          <cell r="I124" t="str">
            <v/>
          </cell>
          <cell r="J124" t="str">
            <v/>
          </cell>
          <cell r="K124" t="str">
            <v/>
          </cell>
          <cell r="L124" t="str">
            <v/>
          </cell>
          <cell r="M124" t="str">
            <v/>
          </cell>
          <cell r="N124" t="str">
            <v/>
          </cell>
          <cell r="O124" t="str">
            <v/>
          </cell>
          <cell r="P124" t="str">
            <v/>
          </cell>
          <cell r="Q124" t="str">
            <v/>
          </cell>
          <cell r="R124" t="str">
            <v/>
          </cell>
          <cell r="S124" t="str">
            <v/>
          </cell>
          <cell r="T124" t="str">
            <v/>
          </cell>
          <cell r="U124" t="str">
            <v/>
          </cell>
          <cell r="V124" t="str">
            <v/>
          </cell>
          <cell r="W124" t="str">
            <v/>
          </cell>
          <cell r="X124" t="str">
            <v/>
          </cell>
          <cell r="Y124" t="str">
            <v/>
          </cell>
          <cell r="Z124" t="str">
            <v/>
          </cell>
          <cell r="AA124" t="str">
            <v/>
          </cell>
          <cell r="AB124" t="str">
            <v/>
          </cell>
          <cell r="AC124" t="str">
            <v/>
          </cell>
          <cell r="AD124" t="str">
            <v/>
          </cell>
          <cell r="AE124" t="str">
            <v/>
          </cell>
          <cell r="AF124">
            <v>1087.23</v>
          </cell>
          <cell r="AG124">
            <v>1080.731</v>
          </cell>
          <cell r="AH124">
            <v>1070.796</v>
          </cell>
          <cell r="AI124">
            <v>1775.8230000000001</v>
          </cell>
          <cell r="AJ124">
            <v>1468.2080000000001</v>
          </cell>
          <cell r="AK124">
            <v>1499.54</v>
          </cell>
          <cell r="AL124">
            <v>943.97310000000004</v>
          </cell>
          <cell r="AM124">
            <v>1211.9459999999999</v>
          </cell>
          <cell r="AN124">
            <v>2202.0819999999999</v>
          </cell>
          <cell r="AO124">
            <v>2759.0210000000002</v>
          </cell>
          <cell r="AP124">
            <v>11059.669</v>
          </cell>
          <cell r="AQ124">
            <v>13055.77</v>
          </cell>
          <cell r="AR124">
            <v>18329.77</v>
          </cell>
          <cell r="AS124">
            <v>29381.29</v>
          </cell>
          <cell r="AT124">
            <v>25602.99</v>
          </cell>
          <cell r="AU124">
            <v>11093.478000000001</v>
          </cell>
          <cell r="AV124">
            <v>11766.828</v>
          </cell>
          <cell r="AW124">
            <v>3415.1109999999999</v>
          </cell>
          <cell r="AX124">
            <v>5735.5740000000005</v>
          </cell>
          <cell r="AY124">
            <v>5057.2939999999999</v>
          </cell>
          <cell r="AZ124">
            <v>3336.4450000000002</v>
          </cell>
          <cell r="BA124">
            <v>1571.2629999999999</v>
          </cell>
          <cell r="BB124">
            <v>4131.549</v>
          </cell>
          <cell r="BC124">
            <v>3396.855</v>
          </cell>
          <cell r="BD124">
            <v>3689.7249999999999</v>
          </cell>
          <cell r="BE124">
            <v>4129.2960000000003</v>
          </cell>
          <cell r="BF124">
            <v>4351.9780000000001</v>
          </cell>
          <cell r="BG124">
            <v>4472.2849999999999</v>
          </cell>
          <cell r="BH124">
            <v>2532.538</v>
          </cell>
          <cell r="BI124">
            <v>1960.076</v>
          </cell>
          <cell r="BJ124">
            <v>2748.8740000000003</v>
          </cell>
          <cell r="BK124">
            <v>2343.9720000000002</v>
          </cell>
          <cell r="BL124">
            <v>2602.453</v>
          </cell>
          <cell r="BM124">
            <v>2683.8519999999999</v>
          </cell>
          <cell r="BN124">
            <v>3482.194</v>
          </cell>
          <cell r="BO124">
            <v>4369.3779999999997</v>
          </cell>
          <cell r="BP124">
            <v>4344.165</v>
          </cell>
          <cell r="BQ124">
            <v>4591.3789999999999</v>
          </cell>
          <cell r="BR124">
            <v>3525.0740000000001</v>
          </cell>
          <cell r="BS124">
            <v>3360.6550000000002</v>
          </cell>
          <cell r="BT124">
            <v>4079.826</v>
          </cell>
          <cell r="BU124">
            <v>4419.3739999999998</v>
          </cell>
          <cell r="BV124">
            <v>5062.2240000000002</v>
          </cell>
          <cell r="BW124" t="str">
            <v>#Calc</v>
          </cell>
        </row>
        <row r="125">
          <cell r="A125" t="str">
            <v>BMC</v>
          </cell>
          <cell r="B125" t="str">
            <v>BMC</v>
          </cell>
          <cell r="D125" t="str">
            <v/>
          </cell>
          <cell r="E125" t="str">
            <v/>
          </cell>
          <cell r="F125" t="str">
            <v/>
          </cell>
          <cell r="G125">
            <v>938.4796</v>
          </cell>
          <cell r="H125">
            <v>815.20280000000002</v>
          </cell>
          <cell r="I125">
            <v>1271.2930000000001</v>
          </cell>
          <cell r="J125">
            <v>1565.856</v>
          </cell>
          <cell r="K125">
            <v>1407.2</v>
          </cell>
          <cell r="L125">
            <v>1011.4858</v>
          </cell>
          <cell r="M125">
            <v>1213.0830000000001</v>
          </cell>
          <cell r="N125">
            <v>1749.903</v>
          </cell>
          <cell r="O125">
            <v>1187.4100000000001</v>
          </cell>
          <cell r="P125">
            <v>1292.394</v>
          </cell>
          <cell r="Q125">
            <v>1445.972</v>
          </cell>
          <cell r="R125">
            <v>1188.2190000000001</v>
          </cell>
          <cell r="S125">
            <v>1509.422</v>
          </cell>
          <cell r="T125">
            <v>1053.683</v>
          </cell>
          <cell r="U125">
            <v>1075.0350000000001</v>
          </cell>
          <cell r="V125">
            <v>1355.9660000000001</v>
          </cell>
          <cell r="W125">
            <v>1515.864</v>
          </cell>
          <cell r="X125">
            <v>1839.4470000000001</v>
          </cell>
          <cell r="Y125">
            <v>2207.6950000000002</v>
          </cell>
          <cell r="Z125">
            <v>2030.7370000000001</v>
          </cell>
          <cell r="AA125">
            <v>2605.8629999999998</v>
          </cell>
          <cell r="AB125">
            <v>2909.6489999999999</v>
          </cell>
          <cell r="AC125">
            <v>3880.2380000000003</v>
          </cell>
          <cell r="AD125">
            <v>4044.9</v>
          </cell>
          <cell r="AE125">
            <v>4481.0650000000005</v>
          </cell>
          <cell r="AF125">
            <v>5469.9290000000001</v>
          </cell>
          <cell r="AG125">
            <v>6478.8050000000003</v>
          </cell>
          <cell r="AH125">
            <v>6616.1100000000006</v>
          </cell>
          <cell r="AI125">
            <v>8518.1660000000011</v>
          </cell>
          <cell r="AJ125">
            <v>10967.442000000001</v>
          </cell>
          <cell r="AK125">
            <v>12778.133</v>
          </cell>
          <cell r="AL125">
            <v>9483.0540000000001</v>
          </cell>
          <cell r="AM125">
            <v>8313.7800000000007</v>
          </cell>
          <cell r="AN125">
            <v>12994.545</v>
          </cell>
          <cell r="AO125">
            <v>17338</v>
          </cell>
          <cell r="AP125">
            <v>19640.21</v>
          </cell>
          <cell r="AQ125">
            <v>12084.925000000001</v>
          </cell>
          <cell r="AR125">
            <v>9049.1370000000006</v>
          </cell>
          <cell r="AS125">
            <v>4640.7129999999997</v>
          </cell>
          <cell r="AT125">
            <v>3429.6480000000001</v>
          </cell>
          <cell r="AU125">
            <v>5176.25</v>
          </cell>
          <cell r="AV125">
            <v>5280.076</v>
          </cell>
          <cell r="AW125">
            <v>2762.6190000000001</v>
          </cell>
          <cell r="AX125">
            <v>3494.7890000000002</v>
          </cell>
          <cell r="AY125">
            <v>4141.6499999999996</v>
          </cell>
          <cell r="AZ125">
            <v>3241.0770000000002</v>
          </cell>
          <cell r="BA125">
            <v>2307.7710000000002</v>
          </cell>
          <cell r="BB125">
            <v>3535.6610000000001</v>
          </cell>
          <cell r="BC125">
            <v>2835.5</v>
          </cell>
          <cell r="BD125">
            <v>3034.0880000000002</v>
          </cell>
          <cell r="BE125">
            <v>2464.0909999999999</v>
          </cell>
          <cell r="BF125">
            <v>3435.5860000000002</v>
          </cell>
          <cell r="BG125">
            <v>3470.5149999999999</v>
          </cell>
          <cell r="BH125">
            <v>3168.0349999999999</v>
          </cell>
          <cell r="BI125">
            <v>2863.777</v>
          </cell>
          <cell r="BJ125">
            <v>3399.6579999999999</v>
          </cell>
          <cell r="BK125">
            <v>2394.8000000000002</v>
          </cell>
          <cell r="BL125">
            <v>2943.3490000000002</v>
          </cell>
          <cell r="BM125">
            <v>3696.5880000000002</v>
          </cell>
          <cell r="BN125">
            <v>3498.6640000000002</v>
          </cell>
          <cell r="BO125">
            <v>3485.1379999999999</v>
          </cell>
          <cell r="BP125">
            <v>3730.8830000000003</v>
          </cell>
          <cell r="BQ125">
            <v>4468.6490000000003</v>
          </cell>
          <cell r="BR125">
            <v>5399.2730000000001</v>
          </cell>
          <cell r="BS125">
            <v>4907.9480000000003</v>
          </cell>
          <cell r="BT125">
            <v>4715.96</v>
          </cell>
          <cell r="BU125">
            <v>4783.38</v>
          </cell>
          <cell r="BV125">
            <v>5647.74</v>
          </cell>
          <cell r="BW125" t="str">
            <v>#Calc</v>
          </cell>
        </row>
        <row r="126">
          <cell r="A126" t="str">
            <v xml:space="preserve">BOBJ </v>
          </cell>
          <cell r="B126" t="str">
            <v>Business Objects</v>
          </cell>
          <cell r="C126" t="str">
            <v/>
          </cell>
          <cell r="D126" t="str">
            <v/>
          </cell>
          <cell r="E126" t="str">
            <v/>
          </cell>
          <cell r="F126" t="str">
            <v/>
          </cell>
          <cell r="G126" t="str">
            <v/>
          </cell>
          <cell r="H126" t="str">
            <v/>
          </cell>
          <cell r="I126" t="str">
            <v/>
          </cell>
          <cell r="J126" t="str">
            <v/>
          </cell>
          <cell r="K126" t="str">
            <v/>
          </cell>
          <cell r="L126" t="str">
            <v/>
          </cell>
          <cell r="M126" t="str">
            <v/>
          </cell>
          <cell r="N126" t="str">
            <v/>
          </cell>
          <cell r="O126" t="str">
            <v/>
          </cell>
          <cell r="P126" t="str">
            <v/>
          </cell>
          <cell r="Q126" t="str">
            <v/>
          </cell>
          <cell r="R126" t="str">
            <v/>
          </cell>
          <cell r="S126" t="str">
            <v/>
          </cell>
          <cell r="T126" t="str">
            <v/>
          </cell>
          <cell r="U126">
            <v>193.95650000000001</v>
          </cell>
          <cell r="V126">
            <v>257.47120000000001</v>
          </cell>
          <cell r="W126">
            <v>211.19900000000001</v>
          </cell>
          <cell r="X126">
            <v>222.56800000000001</v>
          </cell>
          <cell r="Y126">
            <v>300.46780000000001</v>
          </cell>
          <cell r="Z126">
            <v>342.55940000000004</v>
          </cell>
          <cell r="AA126">
            <v>639.23900000000003</v>
          </cell>
          <cell r="AB126">
            <v>614.12</v>
          </cell>
          <cell r="AC126" t="str">
            <v/>
          </cell>
          <cell r="AD126">
            <v>179.1354</v>
          </cell>
          <cell r="AE126">
            <v>123.52</v>
          </cell>
          <cell r="AF126">
            <v>127.69589000000001</v>
          </cell>
          <cell r="AG126">
            <v>137.9213</v>
          </cell>
          <cell r="AH126">
            <v>135.07480000000001</v>
          </cell>
          <cell r="AI126">
            <v>209.94890000000001</v>
          </cell>
          <cell r="AJ126">
            <v>232.5154</v>
          </cell>
          <cell r="AK126">
            <v>149.30600000000001</v>
          </cell>
          <cell r="AL126">
            <v>489.07420000000002</v>
          </cell>
          <cell r="AM126">
            <v>436.97070000000002</v>
          </cell>
          <cell r="AN126">
            <v>564.06290000000001</v>
          </cell>
          <cell r="AO126">
            <v>994.9783000000001</v>
          </cell>
          <cell r="AP126">
            <v>2411.5500000000002</v>
          </cell>
          <cell r="AQ126">
            <v>3726.7809999999999</v>
          </cell>
          <cell r="AR126">
            <v>3314.2000000000003</v>
          </cell>
          <cell r="AS126">
            <v>4320.482</v>
          </cell>
          <cell r="AT126">
            <v>2065.0509999999999</v>
          </cell>
          <cell r="AU126">
            <v>1643.1859999999999</v>
          </cell>
          <cell r="AV126">
            <v>1226.6130000000001</v>
          </cell>
          <cell r="AW126">
            <v>958.59950000000003</v>
          </cell>
          <cell r="AX126">
            <v>1821.367</v>
          </cell>
          <cell r="AY126">
            <v>2461.5619999999999</v>
          </cell>
          <cell r="AZ126">
            <v>1418.796</v>
          </cell>
          <cell r="BA126">
            <v>402.43470000000002</v>
          </cell>
          <cell r="BB126">
            <v>658.09690000000001</v>
          </cell>
          <cell r="BC126">
            <v>692.17720000000008</v>
          </cell>
          <cell r="BD126">
            <v>1010.8239000000001</v>
          </cell>
          <cell r="BE126">
            <v>1202.1959999999999</v>
          </cell>
          <cell r="BF126">
            <v>2610.136</v>
          </cell>
          <cell r="BG126">
            <v>2143.9479999999999</v>
          </cell>
          <cell r="BH126">
            <v>1657.4650000000001</v>
          </cell>
          <cell r="BI126">
            <v>1699.931</v>
          </cell>
          <cell r="BJ126">
            <v>1860.623</v>
          </cell>
          <cell r="BK126">
            <v>1934.3400000000001</v>
          </cell>
          <cell r="BL126">
            <v>1901.183</v>
          </cell>
          <cell r="BM126">
            <v>2690.4749999999999</v>
          </cell>
          <cell r="BN126">
            <v>3368.7220000000002</v>
          </cell>
          <cell r="BO126">
            <v>2935.5509999999999</v>
          </cell>
          <cell r="BP126">
            <v>2040</v>
          </cell>
          <cell r="BQ126">
            <v>2680.489</v>
          </cell>
          <cell r="BR126">
            <v>3189.5419999999999</v>
          </cell>
          <cell r="BS126">
            <v>2785.8850000000002</v>
          </cell>
          <cell r="BT126">
            <v>3335.7510000000002</v>
          </cell>
          <cell r="BU126">
            <v>3946.1390000000001</v>
          </cell>
          <cell r="BV126">
            <v>4833.1810000000005</v>
          </cell>
          <cell r="BW126" t="str">
            <v>#Calc</v>
          </cell>
        </row>
        <row r="127">
          <cell r="A127" t="str">
            <v>CA</v>
          </cell>
          <cell r="B127" t="str">
            <v>CA</v>
          </cell>
          <cell r="C127">
            <v>2509.0540000000001</v>
          </cell>
          <cell r="D127">
            <v>2882.6880000000001</v>
          </cell>
          <cell r="E127">
            <v>924.96250000000009</v>
          </cell>
          <cell r="F127">
            <v>1267.875</v>
          </cell>
          <cell r="G127">
            <v>1403.3700000000001</v>
          </cell>
          <cell r="H127">
            <v>1554.875</v>
          </cell>
          <cell r="I127">
            <v>1074.145</v>
          </cell>
          <cell r="J127">
            <v>1847.2370000000001</v>
          </cell>
          <cell r="K127">
            <v>2709.018</v>
          </cell>
          <cell r="L127">
            <v>1802.346</v>
          </cell>
          <cell r="M127">
            <v>2434.152</v>
          </cell>
          <cell r="N127">
            <v>3374.6089999999999</v>
          </cell>
          <cell r="O127">
            <v>4017.2739999999999</v>
          </cell>
          <cell r="P127">
            <v>4851.5160000000005</v>
          </cell>
          <cell r="Q127">
            <v>5182.2759999999998</v>
          </cell>
          <cell r="R127">
            <v>6338.183</v>
          </cell>
          <cell r="S127">
            <v>4815.4960000000001</v>
          </cell>
          <cell r="T127">
            <v>6179.3310000000001</v>
          </cell>
          <cell r="U127">
            <v>6894.45</v>
          </cell>
          <cell r="V127">
            <v>7564.8360000000002</v>
          </cell>
          <cell r="W127">
            <v>9500.7350000000006</v>
          </cell>
          <cell r="X127">
            <v>10662.823</v>
          </cell>
          <cell r="Y127">
            <v>11248.291000000001</v>
          </cell>
          <cell r="Z127">
            <v>14743.693000000001</v>
          </cell>
          <cell r="AA127">
            <v>18447.400000000001</v>
          </cell>
          <cell r="AB127">
            <v>18376.87</v>
          </cell>
          <cell r="AC127">
            <v>22876.33</v>
          </cell>
          <cell r="AD127">
            <v>19986.36</v>
          </cell>
          <cell r="AE127">
            <v>16083.582</v>
          </cell>
          <cell r="AF127">
            <v>22111.4</v>
          </cell>
          <cell r="AG127">
            <v>27839.74</v>
          </cell>
          <cell r="AH127">
            <v>30503.64</v>
          </cell>
          <cell r="AI127">
            <v>32822.5</v>
          </cell>
          <cell r="AJ127">
            <v>32579.670000000002</v>
          </cell>
          <cell r="AK127">
            <v>21614.66</v>
          </cell>
          <cell r="AL127">
            <v>24811.13</v>
          </cell>
          <cell r="AM127">
            <v>21038.93</v>
          </cell>
          <cell r="AN127">
            <v>34732.590000000004</v>
          </cell>
          <cell r="AO127">
            <v>38357.9</v>
          </cell>
          <cell r="AP127">
            <v>43211.23</v>
          </cell>
          <cell r="AQ127">
            <v>38943.629999999997</v>
          </cell>
          <cell r="AR127">
            <v>34558.270000000004</v>
          </cell>
          <cell r="AS127">
            <v>19164.46</v>
          </cell>
          <cell r="AT127">
            <v>15410.437</v>
          </cell>
          <cell r="AU127">
            <v>19263.96</v>
          </cell>
          <cell r="AV127">
            <v>24263.88</v>
          </cell>
          <cell r="AW127">
            <v>18228.900000000001</v>
          </cell>
          <cell r="AX127">
            <v>23030.66</v>
          </cell>
          <cell r="AY127">
            <v>15296.489</v>
          </cell>
          <cell r="AZ127">
            <v>11648.684000000001</v>
          </cell>
          <cell r="BA127">
            <v>7873.2750000000005</v>
          </cell>
          <cell r="BB127">
            <v>9887.5709999999999</v>
          </cell>
          <cell r="BC127">
            <v>9485.889000000001</v>
          </cell>
          <cell r="BD127">
            <v>14338.221</v>
          </cell>
          <cell r="BE127">
            <v>16443.830000000002</v>
          </cell>
          <cell r="BF127">
            <v>16859.060000000001</v>
          </cell>
          <cell r="BG127">
            <v>16046.475</v>
          </cell>
          <cell r="BH127">
            <v>16553.78</v>
          </cell>
          <cell r="BI127">
            <v>15450.406000000001</v>
          </cell>
          <cell r="BJ127">
            <v>18339.55</v>
          </cell>
          <cell r="BK127">
            <v>15418.343000000001</v>
          </cell>
          <cell r="BL127">
            <v>16061.684999999999</v>
          </cell>
          <cell r="BM127">
            <v>16324.461000000001</v>
          </cell>
          <cell r="BN127">
            <v>16300.712</v>
          </cell>
          <cell r="BO127">
            <v>15503.396000000001</v>
          </cell>
          <cell r="BP127">
            <v>11938.627</v>
          </cell>
          <cell r="BQ127">
            <v>13688.932000000001</v>
          </cell>
          <cell r="BR127">
            <v>12617.849</v>
          </cell>
          <cell r="BS127">
            <v>13910.336000000001</v>
          </cell>
          <cell r="BT127">
            <v>14055.842000000001</v>
          </cell>
          <cell r="BU127">
            <v>13848.458000000001</v>
          </cell>
          <cell r="BV127">
            <v>10876.467000000001</v>
          </cell>
          <cell r="BW127" t="str">
            <v>#Calc</v>
          </cell>
        </row>
        <row r="128">
          <cell r="A128" t="str">
            <v>CHKP</v>
          </cell>
          <cell r="B128" t="str">
            <v>Checkpoint</v>
          </cell>
          <cell r="C128" t="str">
            <v/>
          </cell>
          <cell r="D128" t="str">
            <v/>
          </cell>
          <cell r="E128" t="str">
            <v/>
          </cell>
          <cell r="F128" t="str">
            <v/>
          </cell>
          <cell r="G128" t="str">
            <v/>
          </cell>
          <cell r="H128" t="str">
            <v/>
          </cell>
          <cell r="I128" t="str">
            <v/>
          </cell>
          <cell r="J128" t="str">
            <v/>
          </cell>
          <cell r="K128" t="str">
            <v/>
          </cell>
          <cell r="L128" t="str">
            <v/>
          </cell>
          <cell r="M128" t="str">
            <v/>
          </cell>
          <cell r="N128" t="str">
            <v/>
          </cell>
          <cell r="O128" t="str">
            <v/>
          </cell>
          <cell r="P128" t="str">
            <v/>
          </cell>
          <cell r="Q128" t="str">
            <v/>
          </cell>
          <cell r="R128" t="str">
            <v/>
          </cell>
          <cell r="S128" t="str">
            <v/>
          </cell>
          <cell r="T128" t="str">
            <v/>
          </cell>
          <cell r="U128" t="str">
            <v/>
          </cell>
          <cell r="V128" t="str">
            <v/>
          </cell>
          <cell r="W128" t="str">
            <v/>
          </cell>
          <cell r="X128" t="str">
            <v/>
          </cell>
          <cell r="Y128" t="str">
            <v/>
          </cell>
          <cell r="Z128" t="str">
            <v/>
          </cell>
          <cell r="AA128" t="str">
            <v/>
          </cell>
          <cell r="AB128">
            <v>805.25890000000004</v>
          </cell>
          <cell r="AC128">
            <v>1201.9000000000001</v>
          </cell>
          <cell r="AD128">
            <v>657.60469999999998</v>
          </cell>
          <cell r="AE128">
            <v>620.68700000000001</v>
          </cell>
          <cell r="AF128">
            <v>714.73500000000001</v>
          </cell>
          <cell r="AG128">
            <v>987.24770000000001</v>
          </cell>
          <cell r="AH128">
            <v>1328.16</v>
          </cell>
          <cell r="AI128">
            <v>1530.9670000000001</v>
          </cell>
          <cell r="AJ128">
            <v>1087.7460000000001</v>
          </cell>
          <cell r="AK128">
            <v>622.15820000000008</v>
          </cell>
          <cell r="AL128">
            <v>1579.3140000000001</v>
          </cell>
          <cell r="AM128">
            <v>1490.7</v>
          </cell>
          <cell r="AN128">
            <v>1854.4</v>
          </cell>
          <cell r="AO128">
            <v>2991.0340000000001</v>
          </cell>
          <cell r="AP128">
            <v>7307.2260000000006</v>
          </cell>
          <cell r="AQ128">
            <v>12091.534</v>
          </cell>
          <cell r="AR128">
            <v>16050.249</v>
          </cell>
          <cell r="AS128">
            <v>24046.38</v>
          </cell>
          <cell r="AT128">
            <v>20527.850000000002</v>
          </cell>
          <cell r="AU128">
            <v>10740.639000000001</v>
          </cell>
          <cell r="AV128">
            <v>11230.422</v>
          </cell>
          <cell r="AW128">
            <v>4371.3140000000003</v>
          </cell>
          <cell r="AX128">
            <v>9199.2919999999995</v>
          </cell>
          <cell r="AY128">
            <v>7392.6419999999998</v>
          </cell>
          <cell r="AZ128">
            <v>3305.1150000000002</v>
          </cell>
          <cell r="BA128">
            <v>3362.7139999999999</v>
          </cell>
          <cell r="BB128">
            <v>2403.5430000000001</v>
          </cell>
          <cell r="BC128">
            <v>2169.078</v>
          </cell>
          <cell r="BD128">
            <v>3353.4769999999999</v>
          </cell>
          <cell r="BE128">
            <v>2649.0880000000002</v>
          </cell>
          <cell r="BF128">
            <v>3066.4479999999999</v>
          </cell>
          <cell r="BG128">
            <v>4648.6509999999998</v>
          </cell>
          <cell r="BH128">
            <v>5794.9180000000006</v>
          </cell>
          <cell r="BI128">
            <v>3261.1030000000001</v>
          </cell>
          <cell r="BJ128">
            <v>5159.366</v>
          </cell>
          <cell r="BK128">
            <v>4335.4139999999998</v>
          </cell>
          <cell r="BL128">
            <v>3840.29</v>
          </cell>
          <cell r="BM128">
            <v>4879.4350000000004</v>
          </cell>
          <cell r="BN128">
            <v>3558.0149999999999</v>
          </cell>
          <cell r="BO128">
            <v>3476.55</v>
          </cell>
          <cell r="BP128">
            <v>3064.4960000000001</v>
          </cell>
          <cell r="BQ128">
            <v>3217.643</v>
          </cell>
          <cell r="BR128">
            <v>3856.0610000000001</v>
          </cell>
          <cell r="BS128">
            <v>4318.6099999999997</v>
          </cell>
          <cell r="BT128">
            <v>4378.2179999999998</v>
          </cell>
          <cell r="BU128">
            <v>4864.8</v>
          </cell>
          <cell r="BV128">
            <v>3936.5570000000002</v>
          </cell>
          <cell r="BW128" t="str">
            <v>#Calc</v>
          </cell>
        </row>
        <row r="129">
          <cell r="A129" t="str">
            <v xml:space="preserve">COGN </v>
          </cell>
          <cell r="B129" t="str">
            <v>Cognos</v>
          </cell>
          <cell r="C129">
            <v>60.172499999999999</v>
          </cell>
          <cell r="D129">
            <v>95.707999999999998</v>
          </cell>
          <cell r="E129">
            <v>72.033500000000004</v>
          </cell>
          <cell r="F129">
            <v>93.083500000000001</v>
          </cell>
          <cell r="G129">
            <v>156.44300000000001</v>
          </cell>
          <cell r="H129">
            <v>162.81730000000002</v>
          </cell>
          <cell r="I129">
            <v>185.50720000000001</v>
          </cell>
          <cell r="J129">
            <v>123.77925</v>
          </cell>
          <cell r="K129">
            <v>67.963520000000003</v>
          </cell>
          <cell r="L129">
            <v>77.903999999999996</v>
          </cell>
          <cell r="M129">
            <v>42.633000000000003</v>
          </cell>
          <cell r="N129">
            <v>60.849000000000004</v>
          </cell>
          <cell r="O129">
            <v>50.100750000000005</v>
          </cell>
          <cell r="P129">
            <v>63.022630000000007</v>
          </cell>
          <cell r="Q129">
            <v>72.492000000000004</v>
          </cell>
          <cell r="R129">
            <v>115.024</v>
          </cell>
          <cell r="S129">
            <v>118.19175000000001</v>
          </cell>
          <cell r="T129">
            <v>103.143</v>
          </cell>
          <cell r="U129">
            <v>132.28800000000001</v>
          </cell>
          <cell r="V129">
            <v>196.11440000000002</v>
          </cell>
          <cell r="W129">
            <v>243.10950000000003</v>
          </cell>
          <cell r="X129">
            <v>336.51</v>
          </cell>
          <cell r="Y129">
            <v>412.86630000000002</v>
          </cell>
          <cell r="Z129">
            <v>558.57910000000004</v>
          </cell>
          <cell r="AA129">
            <v>722.83730000000003</v>
          </cell>
          <cell r="AB129">
            <v>902.53880000000004</v>
          </cell>
          <cell r="AC129">
            <v>1311.9069999999999</v>
          </cell>
          <cell r="AD129">
            <v>1119.981</v>
          </cell>
          <cell r="AE129">
            <v>1016.7407000000001</v>
          </cell>
          <cell r="AF129">
            <v>1257.4390000000001</v>
          </cell>
          <cell r="AG129">
            <v>927.39099999999996</v>
          </cell>
          <cell r="AH129">
            <v>911.34190000000001</v>
          </cell>
          <cell r="AI129">
            <v>1119.3120000000001</v>
          </cell>
          <cell r="AJ129">
            <v>1046.548</v>
          </cell>
          <cell r="AK129">
            <v>602.80399999999997</v>
          </cell>
          <cell r="AL129">
            <v>955.79270000000008</v>
          </cell>
          <cell r="AM129">
            <v>873.40820000000008</v>
          </cell>
          <cell r="AN129">
            <v>794.44659999999999</v>
          </cell>
          <cell r="AO129">
            <v>976.44910000000004</v>
          </cell>
          <cell r="AP129">
            <v>1818.635</v>
          </cell>
          <cell r="AQ129">
            <v>2516.2269999999999</v>
          </cell>
          <cell r="AR129">
            <v>3405.7510000000002</v>
          </cell>
          <cell r="AS129">
            <v>3361.7000000000003</v>
          </cell>
          <cell r="AT129">
            <v>1458.2909999999999</v>
          </cell>
          <cell r="AU129">
            <v>1182.6200000000001</v>
          </cell>
          <cell r="AV129">
            <v>1243.3310000000001</v>
          </cell>
          <cell r="AW129">
            <v>1001.8751000000001</v>
          </cell>
          <cell r="AX129">
            <v>1913.865</v>
          </cell>
          <cell r="AY129">
            <v>2100.989</v>
          </cell>
          <cell r="AZ129">
            <v>1612.3530000000001</v>
          </cell>
          <cell r="BA129">
            <v>1145.6320000000001</v>
          </cell>
          <cell r="BB129">
            <v>1722.2840000000001</v>
          </cell>
          <cell r="BC129">
            <v>1759.5070000000001</v>
          </cell>
          <cell r="BD129">
            <v>2141.2310000000002</v>
          </cell>
          <cell r="BE129">
            <v>2485.8609999999999</v>
          </cell>
          <cell r="BF129">
            <v>2430.087</v>
          </cell>
          <cell r="BG129">
            <v>2402.779</v>
          </cell>
          <cell r="BH129">
            <v>2845.2000000000003</v>
          </cell>
          <cell r="BI129">
            <v>2769.6030000000001</v>
          </cell>
          <cell r="BJ129">
            <v>3560.355</v>
          </cell>
          <cell r="BK129">
            <v>3277.3940000000002</v>
          </cell>
          <cell r="BL129">
            <v>2608.7919999999999</v>
          </cell>
          <cell r="BM129">
            <v>3023.1970000000001</v>
          </cell>
          <cell r="BN129">
            <v>2646.9929999999999</v>
          </cell>
          <cell r="BO129">
            <v>2941.09</v>
          </cell>
          <cell r="BP129">
            <v>1940.7570000000001</v>
          </cell>
          <cell r="BQ129">
            <v>2652.5</v>
          </cell>
          <cell r="BR129">
            <v>3172.1089999999999</v>
          </cell>
          <cell r="BS129">
            <v>2818.11</v>
          </cell>
          <cell r="BT129">
            <v>2825.7249999999999</v>
          </cell>
          <cell r="BU129">
            <v>2966.4580000000001</v>
          </cell>
          <cell r="BV129">
            <v>4627.5330000000004</v>
          </cell>
          <cell r="BW129" t="str">
            <v>#Calc</v>
          </cell>
        </row>
        <row r="130">
          <cell r="A130" t="str">
            <v>CPWR</v>
          </cell>
          <cell r="B130" t="str">
            <v>Compuware</v>
          </cell>
          <cell r="C130" t="str">
            <v/>
          </cell>
          <cell r="D130" t="str">
            <v/>
          </cell>
          <cell r="E130" t="str">
            <v/>
          </cell>
          <cell r="F130" t="str">
            <v/>
          </cell>
          <cell r="G130" t="str">
            <v/>
          </cell>
          <cell r="H130" t="str">
            <v/>
          </cell>
          <cell r="I130" t="str">
            <v/>
          </cell>
          <cell r="J130" t="str">
            <v/>
          </cell>
          <cell r="K130" t="str">
            <v/>
          </cell>
          <cell r="L130" t="str">
            <v/>
          </cell>
          <cell r="M130" t="str">
            <v/>
          </cell>
          <cell r="N130">
            <v>793.91730000000007</v>
          </cell>
          <cell r="O130">
            <v>929.8809</v>
          </cell>
          <cell r="P130">
            <v>888.1708000000001</v>
          </cell>
          <cell r="Q130">
            <v>669.87890000000004</v>
          </cell>
          <cell r="R130">
            <v>825.00370000000009</v>
          </cell>
          <cell r="S130">
            <v>1452.6420000000001</v>
          </cell>
          <cell r="T130">
            <v>1730.96</v>
          </cell>
          <cell r="U130">
            <v>2019.972</v>
          </cell>
          <cell r="V130">
            <v>1521.1849999999999</v>
          </cell>
          <cell r="W130">
            <v>1518.643</v>
          </cell>
          <cell r="X130">
            <v>1235.1000000000001</v>
          </cell>
          <cell r="Y130">
            <v>845.26790000000005</v>
          </cell>
          <cell r="Z130">
            <v>688.14390000000003</v>
          </cell>
          <cell r="AA130">
            <v>864.93180000000007</v>
          </cell>
          <cell r="AB130">
            <v>1596.3140000000001</v>
          </cell>
          <cell r="AC130">
            <v>1873.2150000000001</v>
          </cell>
          <cell r="AD130">
            <v>2044.355</v>
          </cell>
          <cell r="AE130">
            <v>2568.239</v>
          </cell>
          <cell r="AF130">
            <v>3995.0460000000003</v>
          </cell>
          <cell r="AG130">
            <v>5164.5550000000003</v>
          </cell>
          <cell r="AH130">
            <v>5590.3330000000005</v>
          </cell>
          <cell r="AI130">
            <v>8642.2720000000008</v>
          </cell>
          <cell r="AJ130">
            <v>8954.8559999999998</v>
          </cell>
          <cell r="AK130">
            <v>10437.538</v>
          </cell>
          <cell r="AL130">
            <v>13947.782999999999</v>
          </cell>
          <cell r="AM130">
            <v>8281.3130000000001</v>
          </cell>
          <cell r="AN130">
            <v>11089.362000000001</v>
          </cell>
          <cell r="AO130">
            <v>9627.2929999999997</v>
          </cell>
          <cell r="AP130">
            <v>13740.287</v>
          </cell>
          <cell r="AQ130">
            <v>7879.1289999999999</v>
          </cell>
          <cell r="AR130">
            <v>3984.9810000000002</v>
          </cell>
          <cell r="AS130">
            <v>3191.1089999999999</v>
          </cell>
          <cell r="AT130">
            <v>2355.6970000000001</v>
          </cell>
          <cell r="AU130">
            <v>3507.1889999999999</v>
          </cell>
          <cell r="AV130">
            <v>5011.0969999999998</v>
          </cell>
          <cell r="AW130">
            <v>2873.529</v>
          </cell>
          <cell r="AX130">
            <v>4124.8</v>
          </cell>
          <cell r="AY130">
            <v>4485.0259999999998</v>
          </cell>
          <cell r="AZ130">
            <v>1871.9</v>
          </cell>
          <cell r="BA130">
            <v>723.18880000000001</v>
          </cell>
          <cell r="BB130">
            <v>1389.9169999999999</v>
          </cell>
          <cell r="BC130">
            <v>820.02110000000005</v>
          </cell>
          <cell r="BD130">
            <v>1649.1970000000001</v>
          </cell>
          <cell r="BE130">
            <v>1503.3040000000001</v>
          </cell>
          <cell r="BF130">
            <v>1779.5219999999999</v>
          </cell>
          <cell r="BG130">
            <v>2250.8290000000002</v>
          </cell>
          <cell r="BH130">
            <v>2015.2619999999999</v>
          </cell>
          <cell r="BI130">
            <v>1453.634</v>
          </cell>
          <cell r="BJ130">
            <v>1868.5250000000001</v>
          </cell>
          <cell r="BK130">
            <v>1999.1000000000001</v>
          </cell>
          <cell r="BL130">
            <v>1972.472</v>
          </cell>
          <cell r="BM130">
            <v>2825.0520000000001</v>
          </cell>
          <cell r="BN130">
            <v>2601.8360000000002</v>
          </cell>
          <cell r="BO130">
            <v>2081.7939999999999</v>
          </cell>
          <cell r="BP130">
            <v>1607.2</v>
          </cell>
          <cell r="BQ130">
            <v>2031.5130000000001</v>
          </cell>
          <cell r="BR130">
            <v>2227.4580000000001</v>
          </cell>
          <cell r="BS130">
            <v>2508.0309999999999</v>
          </cell>
          <cell r="BT130">
            <v>3176.4250000000002</v>
          </cell>
          <cell r="BU130">
            <v>1983.463</v>
          </cell>
          <cell r="BV130">
            <v>2274.777</v>
          </cell>
          <cell r="BW130" t="str">
            <v>#Calc</v>
          </cell>
        </row>
        <row r="131">
          <cell r="A131" t="str">
            <v>CNQR</v>
          </cell>
          <cell r="B131" t="str">
            <v>Concur Technologies</v>
          </cell>
          <cell r="AK131" t="str">
            <v/>
          </cell>
          <cell r="AL131">
            <v>476.91399999999999</v>
          </cell>
          <cell r="AM131">
            <v>736.30070000000001</v>
          </cell>
          <cell r="AN131">
            <v>520.99950000000001</v>
          </cell>
          <cell r="AO131">
            <v>549.81830000000002</v>
          </cell>
          <cell r="AP131">
            <v>594.73880000000008</v>
          </cell>
          <cell r="AQ131">
            <v>288.11150000000004</v>
          </cell>
          <cell r="AR131">
            <v>41.420400000000001</v>
          </cell>
          <cell r="AS131">
            <v>10.526</v>
          </cell>
          <cell r="AT131">
            <v>-11.114545</v>
          </cell>
          <cell r="AU131">
            <v>-26.722930000000002</v>
          </cell>
          <cell r="AV131">
            <v>10.626234999999999</v>
          </cell>
          <cell r="AW131">
            <v>-6.4259200000000005</v>
          </cell>
          <cell r="AX131">
            <v>26.864640000000001</v>
          </cell>
          <cell r="AY131">
            <v>69.632720000000006</v>
          </cell>
          <cell r="AZ131">
            <v>58.585180000000008</v>
          </cell>
          <cell r="BA131">
            <v>31.194860000000002</v>
          </cell>
          <cell r="BB131">
            <v>85.516720000000007</v>
          </cell>
          <cell r="BC131">
            <v>141.72790000000001</v>
          </cell>
          <cell r="BD131">
            <v>303.7747</v>
          </cell>
          <cell r="BE131">
            <v>356.61510000000004</v>
          </cell>
          <cell r="BF131">
            <v>291.89870000000002</v>
          </cell>
          <cell r="BG131">
            <v>342.66120000000001</v>
          </cell>
          <cell r="BH131">
            <v>328.0607</v>
          </cell>
          <cell r="BI131">
            <v>322.44050000000004</v>
          </cell>
          <cell r="BJ131">
            <v>271.99619999999999</v>
          </cell>
          <cell r="BK131">
            <v>249.20410000000001</v>
          </cell>
          <cell r="BL131">
            <v>330.57380000000001</v>
          </cell>
          <cell r="BM131">
            <v>394.68</v>
          </cell>
          <cell r="BN131">
            <v>413.97550000000001</v>
          </cell>
          <cell r="BO131">
            <v>664.17579999999998</v>
          </cell>
          <cell r="BP131">
            <v>559.13710000000003</v>
          </cell>
          <cell r="BQ131">
            <v>526.36410000000001</v>
          </cell>
          <cell r="BR131">
            <v>577.73829999999998</v>
          </cell>
          <cell r="BS131">
            <v>651.67180000000008</v>
          </cell>
          <cell r="BT131">
            <v>856.81450000000007</v>
          </cell>
          <cell r="BU131">
            <v>1213.9259999999999</v>
          </cell>
          <cell r="BV131">
            <v>1413.5060000000001</v>
          </cell>
          <cell r="BW131" t="str">
            <v>#Calc</v>
          </cell>
        </row>
        <row r="132">
          <cell r="A132" t="str">
            <v>CREL</v>
          </cell>
          <cell r="B132" t="str">
            <v>Corel</v>
          </cell>
          <cell r="C132" t="str">
            <v/>
          </cell>
          <cell r="D132" t="str">
            <v/>
          </cell>
          <cell r="E132" t="str">
            <v/>
          </cell>
          <cell r="F132" t="str">
            <v/>
          </cell>
          <cell r="G132" t="str">
            <v/>
          </cell>
          <cell r="H132" t="str">
            <v/>
          </cell>
          <cell r="I132" t="str">
            <v/>
          </cell>
          <cell r="J132" t="str">
            <v/>
          </cell>
          <cell r="K132" t="str">
            <v/>
          </cell>
          <cell r="L132" t="str">
            <v/>
          </cell>
          <cell r="M132" t="str">
            <v/>
          </cell>
          <cell r="N132">
            <v>171.59610000000001</v>
          </cell>
          <cell r="O132">
            <v>155.71190000000001</v>
          </cell>
          <cell r="P132">
            <v>167.06100000000001</v>
          </cell>
          <cell r="Q132">
            <v>410.34199999999998</v>
          </cell>
          <cell r="R132">
            <v>532.50810000000001</v>
          </cell>
          <cell r="S132">
            <v>526.19000000000005</v>
          </cell>
          <cell r="T132">
            <v>499.38850000000002</v>
          </cell>
          <cell r="U132">
            <v>588.41920000000005</v>
          </cell>
          <cell r="V132">
            <v>574.99599999999998</v>
          </cell>
          <cell r="W132">
            <v>567.55619999999999</v>
          </cell>
          <cell r="X132">
            <v>762.88229999999999</v>
          </cell>
          <cell r="Y132">
            <v>721.01830000000007</v>
          </cell>
          <cell r="Z132">
            <v>559.08389999999997</v>
          </cell>
          <cell r="AA132">
            <v>529.75700000000006</v>
          </cell>
          <cell r="AB132">
            <v>641.94389999999999</v>
          </cell>
          <cell r="AC132">
            <v>545.54359999999997</v>
          </cell>
          <cell r="AD132">
            <v>485.20840000000004</v>
          </cell>
          <cell r="AE132">
            <v>420.91759999999999</v>
          </cell>
          <cell r="AF132">
            <v>415.7681</v>
          </cell>
          <cell r="AG132">
            <v>253.566</v>
          </cell>
          <cell r="AH132">
            <v>103.99248000000001</v>
          </cell>
          <cell r="AI132">
            <v>136.517</v>
          </cell>
          <cell r="AJ132">
            <v>147.75</v>
          </cell>
          <cell r="AK132">
            <v>149.82089999999999</v>
          </cell>
          <cell r="AL132">
            <v>241.291</v>
          </cell>
          <cell r="AM132">
            <v>225.30620000000002</v>
          </cell>
          <cell r="AN132">
            <v>250.2012</v>
          </cell>
          <cell r="AO132">
            <v>472.06319999999999</v>
          </cell>
          <cell r="AP132">
            <v>991.72940000000006</v>
          </cell>
          <cell r="AQ132">
            <v>659.7944</v>
          </cell>
          <cell r="AR132">
            <v>265.2756</v>
          </cell>
          <cell r="AS132">
            <v>271.54470000000003</v>
          </cell>
          <cell r="AT132">
            <v>-1.2006679999999998</v>
          </cell>
          <cell r="AU132">
            <v>59.229450000000007</v>
          </cell>
          <cell r="AV132">
            <v>78.643200000000007</v>
          </cell>
          <cell r="AW132">
            <v>29.904430000000001</v>
          </cell>
          <cell r="AX132">
            <v>30.980070000000001</v>
          </cell>
          <cell r="AY132">
            <v>-2.4975359999999998</v>
          </cell>
          <cell r="AZ132">
            <v>-21.811290000000003</v>
          </cell>
          <cell r="BA132">
            <v>-31.031680000000001</v>
          </cell>
          <cell r="BB132">
            <v>-3.9296039999999999</v>
          </cell>
          <cell r="BC132">
            <v>5.9344100000000006</v>
          </cell>
          <cell r="BD132">
            <v>20.224140000000002</v>
          </cell>
          <cell r="BE132">
            <v>96.690880000000007</v>
          </cell>
          <cell r="BF132" t="str">
            <v/>
          </cell>
          <cell r="BG132" t="str">
            <v/>
          </cell>
          <cell r="BH132" t="str">
            <v/>
          </cell>
          <cell r="BI132" t="str">
            <v/>
          </cell>
          <cell r="BJ132" t="str">
            <v/>
          </cell>
          <cell r="BK132" t="str">
            <v/>
          </cell>
          <cell r="BL132" t="str">
            <v/>
          </cell>
          <cell r="BM132" t="str">
            <v/>
          </cell>
          <cell r="BN132" t="str">
            <v/>
          </cell>
          <cell r="BO132" t="str">
            <v/>
          </cell>
          <cell r="BP132">
            <v>352.97660000000002</v>
          </cell>
          <cell r="BQ132">
            <v>370.88660000000004</v>
          </cell>
          <cell r="BR132">
            <v>370.36970000000002</v>
          </cell>
          <cell r="BS132">
            <v>458.95840000000004</v>
          </cell>
          <cell r="BT132">
            <v>285.87720000000002</v>
          </cell>
          <cell r="BU132">
            <v>469.73850000000004</v>
          </cell>
          <cell r="BV132">
            <v>247.8022</v>
          </cell>
          <cell r="BW132" t="str">
            <v>#Calc</v>
          </cell>
        </row>
        <row r="133">
          <cell r="A133" t="str">
            <v>CRM</v>
          </cell>
          <cell r="B133" t="str">
            <v>salesforce.com</v>
          </cell>
          <cell r="C133" t="str">
            <v/>
          </cell>
          <cell r="D133" t="str">
            <v/>
          </cell>
          <cell r="E133" t="str">
            <v/>
          </cell>
          <cell r="F133" t="str">
            <v/>
          </cell>
          <cell r="G133" t="str">
            <v/>
          </cell>
          <cell r="H133" t="str">
            <v/>
          </cell>
          <cell r="I133" t="str">
            <v/>
          </cell>
          <cell r="J133" t="str">
            <v/>
          </cell>
          <cell r="K133" t="str">
            <v/>
          </cell>
          <cell r="L133" t="str">
            <v/>
          </cell>
          <cell r="M133" t="str">
            <v/>
          </cell>
          <cell r="N133" t="str">
            <v/>
          </cell>
          <cell r="O133" t="str">
            <v/>
          </cell>
          <cell r="P133" t="str">
            <v/>
          </cell>
          <cell r="Q133" t="str">
            <v/>
          </cell>
          <cell r="R133" t="str">
            <v/>
          </cell>
          <cell r="S133" t="str">
            <v/>
          </cell>
          <cell r="T133" t="str">
            <v/>
          </cell>
          <cell r="U133" t="str">
            <v/>
          </cell>
          <cell r="V133" t="str">
            <v/>
          </cell>
          <cell r="W133" t="str">
            <v/>
          </cell>
          <cell r="X133" t="str">
            <v/>
          </cell>
          <cell r="Y133" t="str">
            <v/>
          </cell>
          <cell r="Z133" t="str">
            <v/>
          </cell>
          <cell r="AA133" t="str">
            <v/>
          </cell>
          <cell r="AB133" t="str">
            <v/>
          </cell>
          <cell r="AC133" t="str">
            <v/>
          </cell>
          <cell r="AD133" t="str">
            <v/>
          </cell>
          <cell r="AE133" t="str">
            <v/>
          </cell>
          <cell r="AF133" t="str">
            <v/>
          </cell>
          <cell r="AG133" t="str">
            <v/>
          </cell>
          <cell r="AH133" t="str">
            <v/>
          </cell>
          <cell r="AI133" t="str">
            <v/>
          </cell>
          <cell r="AJ133" t="str">
            <v/>
          </cell>
          <cell r="AK133" t="str">
            <v/>
          </cell>
          <cell r="AL133" t="str">
            <v/>
          </cell>
          <cell r="AM133" t="str">
            <v/>
          </cell>
          <cell r="AN133" t="str">
            <v/>
          </cell>
          <cell r="AO133" t="str">
            <v/>
          </cell>
          <cell r="AP133" t="str">
            <v/>
          </cell>
          <cell r="AQ133" t="str">
            <v/>
          </cell>
          <cell r="AR133" t="str">
            <v/>
          </cell>
          <cell r="AS133" t="str">
            <v/>
          </cell>
          <cell r="AT133" t="str">
            <v/>
          </cell>
          <cell r="AU133" t="str">
            <v/>
          </cell>
          <cell r="AV133" t="str">
            <v/>
          </cell>
          <cell r="AW133" t="str">
            <v/>
          </cell>
          <cell r="AX133" t="str">
            <v/>
          </cell>
          <cell r="AY133" t="str">
            <v/>
          </cell>
          <cell r="AZ133" t="str">
            <v/>
          </cell>
          <cell r="BA133" t="str">
            <v/>
          </cell>
          <cell r="BB133" t="str">
            <v/>
          </cell>
          <cell r="BC133" t="str">
            <v/>
          </cell>
          <cell r="BD133" t="str">
            <v/>
          </cell>
          <cell r="BE133" t="str">
            <v/>
          </cell>
          <cell r="BF133" t="str">
            <v/>
          </cell>
          <cell r="BG133" t="str">
            <v/>
          </cell>
          <cell r="BH133">
            <v>1583.4870000000001</v>
          </cell>
          <cell r="BI133">
            <v>1493.739</v>
          </cell>
          <cell r="BJ133">
            <v>1633.54</v>
          </cell>
          <cell r="BK133">
            <v>1456.2809999999999</v>
          </cell>
          <cell r="BL133">
            <v>2046.479</v>
          </cell>
          <cell r="BM133">
            <v>2354.3969999999999</v>
          </cell>
          <cell r="BN133">
            <v>3299.2400000000002</v>
          </cell>
          <cell r="BO133">
            <v>3808.2080000000001</v>
          </cell>
          <cell r="BP133">
            <v>2713.7939999999999</v>
          </cell>
          <cell r="BQ133">
            <v>3763.13</v>
          </cell>
          <cell r="BR133">
            <v>3892.5170000000003</v>
          </cell>
          <cell r="BS133">
            <v>4652.2750000000005</v>
          </cell>
          <cell r="BT133">
            <v>4699.982</v>
          </cell>
          <cell r="BU133">
            <v>5686.366</v>
          </cell>
          <cell r="BV133">
            <v>7029.634</v>
          </cell>
          <cell r="BW133" t="str">
            <v>#Calc</v>
          </cell>
        </row>
        <row r="134">
          <cell r="A134" t="str">
            <v>CTXS</v>
          </cell>
          <cell r="B134" t="str">
            <v>Citrix</v>
          </cell>
          <cell r="C134" t="str">
            <v/>
          </cell>
          <cell r="D134" t="str">
            <v/>
          </cell>
          <cell r="E134" t="str">
            <v/>
          </cell>
          <cell r="F134" t="str">
            <v/>
          </cell>
          <cell r="G134" t="str">
            <v/>
          </cell>
          <cell r="H134" t="str">
            <v/>
          </cell>
          <cell r="I134" t="str">
            <v/>
          </cell>
          <cell r="J134" t="str">
            <v/>
          </cell>
          <cell r="K134" t="str">
            <v/>
          </cell>
          <cell r="L134" t="str">
            <v/>
          </cell>
          <cell r="M134" t="str">
            <v/>
          </cell>
          <cell r="N134" t="str">
            <v/>
          </cell>
          <cell r="O134" t="str">
            <v/>
          </cell>
          <cell r="P134" t="str">
            <v/>
          </cell>
          <cell r="Q134" t="str">
            <v/>
          </cell>
          <cell r="R134" t="str">
            <v/>
          </cell>
          <cell r="S134" t="str">
            <v/>
          </cell>
          <cell r="T134" t="str">
            <v/>
          </cell>
          <cell r="U134" t="str">
            <v/>
          </cell>
          <cell r="V134" t="str">
            <v/>
          </cell>
          <cell r="W134" t="str">
            <v/>
          </cell>
          <cell r="X134" t="str">
            <v/>
          </cell>
          <cell r="Y134" t="str">
            <v/>
          </cell>
          <cell r="Z134">
            <v>341.0745</v>
          </cell>
          <cell r="AA134">
            <v>478.05620000000005</v>
          </cell>
          <cell r="AB134">
            <v>877.63890000000004</v>
          </cell>
          <cell r="AC134">
            <v>1230.7550000000001</v>
          </cell>
          <cell r="AD134">
            <v>904.9362000000001</v>
          </cell>
          <cell r="AE134">
            <v>211.10720000000001</v>
          </cell>
          <cell r="AF134">
            <v>969.27800000000002</v>
          </cell>
          <cell r="AG134">
            <v>1156.3</v>
          </cell>
          <cell r="AH134">
            <v>1872.1390000000001</v>
          </cell>
          <cell r="AI134">
            <v>2043.7850000000001</v>
          </cell>
          <cell r="AJ134">
            <v>2633.5370000000003</v>
          </cell>
          <cell r="AK134">
            <v>2794.8</v>
          </cell>
          <cell r="AL134">
            <v>3985.518</v>
          </cell>
          <cell r="AM134">
            <v>3171.973</v>
          </cell>
          <cell r="AN134">
            <v>4944.5250000000005</v>
          </cell>
          <cell r="AO134">
            <v>5514.915</v>
          </cell>
          <cell r="AP134">
            <v>11013.066000000001</v>
          </cell>
          <cell r="AQ134">
            <v>12061.205</v>
          </cell>
          <cell r="AR134">
            <v>3217.3</v>
          </cell>
          <cell r="AS134">
            <v>3434.3360000000002</v>
          </cell>
          <cell r="AT134">
            <v>4005.0970000000002</v>
          </cell>
          <cell r="AU134">
            <v>3820.3879999999999</v>
          </cell>
          <cell r="AV134">
            <v>6502.1530000000002</v>
          </cell>
          <cell r="AW134">
            <v>3823.3340000000003</v>
          </cell>
          <cell r="AX134">
            <v>4325.5540000000001</v>
          </cell>
          <cell r="AY134">
            <v>3304.4690000000001</v>
          </cell>
          <cell r="AZ134">
            <v>1230.7070000000001</v>
          </cell>
          <cell r="BA134">
            <v>1117.4839999999999</v>
          </cell>
          <cell r="BB134">
            <v>2185.0709999999999</v>
          </cell>
          <cell r="BC134">
            <v>2107.5360000000001</v>
          </cell>
          <cell r="BD134">
            <v>3222.7510000000002</v>
          </cell>
          <cell r="BE134">
            <v>3449.5889999999999</v>
          </cell>
          <cell r="BF134">
            <v>3263.25</v>
          </cell>
          <cell r="BG134">
            <v>3470.6410000000001</v>
          </cell>
          <cell r="BH134">
            <v>3281.2330000000002</v>
          </cell>
          <cell r="BI134">
            <v>2735.6000000000004</v>
          </cell>
          <cell r="BJ134">
            <v>3934.4270000000001</v>
          </cell>
          <cell r="BK134">
            <v>3715.085</v>
          </cell>
          <cell r="BL134">
            <v>3294.6710000000003</v>
          </cell>
          <cell r="BM134">
            <v>3964.7350000000001</v>
          </cell>
          <cell r="BN134">
            <v>4602.0129999999999</v>
          </cell>
          <cell r="BO134">
            <v>6241.2420000000002</v>
          </cell>
          <cell r="BP134">
            <v>6770.0780000000004</v>
          </cell>
          <cell r="BQ134">
            <v>6117.4390000000003</v>
          </cell>
          <cell r="BR134">
            <v>4409.7080000000005</v>
          </cell>
          <cell r="BS134">
            <v>5313.9170000000004</v>
          </cell>
          <cell r="BT134">
            <v>5611.6880000000001</v>
          </cell>
          <cell r="BU134">
            <v>6617.2139999999999</v>
          </cell>
          <cell r="BV134">
            <v>6328.5209999999997</v>
          </cell>
          <cell r="BW134" t="str">
            <v>#Calc</v>
          </cell>
        </row>
        <row r="135">
          <cell r="A135" t="str">
            <v>DRIV</v>
          </cell>
          <cell r="B135" t="str">
            <v>Digital River</v>
          </cell>
          <cell r="AH135" t="str">
            <v/>
          </cell>
          <cell r="AI135" t="str">
            <v/>
          </cell>
          <cell r="AJ135" t="str">
            <v/>
          </cell>
          <cell r="AK135">
            <v>118.17145000000001</v>
          </cell>
          <cell r="AL135">
            <v>619.45040000000006</v>
          </cell>
          <cell r="AM135">
            <v>718.80580000000009</v>
          </cell>
          <cell r="AN135">
            <v>620.3809</v>
          </cell>
          <cell r="AO135">
            <v>392.61040000000003</v>
          </cell>
          <cell r="AP135">
            <v>650.02809999999999</v>
          </cell>
          <cell r="AQ135">
            <v>421.80900000000003</v>
          </cell>
          <cell r="AR135">
            <v>129.0984</v>
          </cell>
          <cell r="AS135">
            <v>110.12141000000001</v>
          </cell>
          <cell r="AT135">
            <v>21.006120000000003</v>
          </cell>
          <cell r="AU135">
            <v>84.534130000000005</v>
          </cell>
          <cell r="AV135">
            <v>81.93</v>
          </cell>
          <cell r="AW135">
            <v>164.77970000000002</v>
          </cell>
          <cell r="AX135">
            <v>392.13589999999999</v>
          </cell>
          <cell r="AY135">
            <v>365.74220000000003</v>
          </cell>
          <cell r="AZ135">
            <v>214.85810000000001</v>
          </cell>
          <cell r="BA135">
            <v>172.05180000000001</v>
          </cell>
          <cell r="BB135">
            <v>288.26600000000002</v>
          </cell>
          <cell r="BC135">
            <v>329.46260000000001</v>
          </cell>
          <cell r="BD135">
            <v>493.61870000000005</v>
          </cell>
          <cell r="BE135">
            <v>727.74380000000008</v>
          </cell>
          <cell r="BF135">
            <v>564.18349999999998</v>
          </cell>
          <cell r="BG135">
            <v>594.78340000000003</v>
          </cell>
          <cell r="BH135">
            <v>851.62920000000008</v>
          </cell>
          <cell r="BI135">
            <v>906.7672</v>
          </cell>
          <cell r="BJ135">
            <v>1303.123</v>
          </cell>
          <cell r="BK135">
            <v>945.06000000000006</v>
          </cell>
          <cell r="BL135">
            <v>959.05880000000002</v>
          </cell>
          <cell r="BM135">
            <v>1065.807</v>
          </cell>
          <cell r="BN135">
            <v>884.57210000000009</v>
          </cell>
          <cell r="BO135">
            <v>1364.0530000000001</v>
          </cell>
          <cell r="BP135">
            <v>1264.0140000000001</v>
          </cell>
          <cell r="BQ135">
            <v>1654.893</v>
          </cell>
          <cell r="BR135">
            <v>1826.2090000000001</v>
          </cell>
          <cell r="BS135">
            <v>1793.2329999999999</v>
          </cell>
          <cell r="BT135">
            <v>1384.5920000000001</v>
          </cell>
          <cell r="BU135">
            <v>1361.271</v>
          </cell>
          <cell r="BV135">
            <v>695.22789999999998</v>
          </cell>
          <cell r="BW135" t="str">
            <v>#Calc</v>
          </cell>
        </row>
        <row r="136">
          <cell r="A136" t="str">
            <v>ENTU</v>
          </cell>
          <cell r="B136" t="str">
            <v>Entrust</v>
          </cell>
          <cell r="AH136" t="str">
            <v/>
          </cell>
          <cell r="AI136" t="str">
            <v/>
          </cell>
          <cell r="AJ136" t="str">
            <v/>
          </cell>
          <cell r="AK136">
            <v>546.56540000000007</v>
          </cell>
          <cell r="AL136">
            <v>1056.577</v>
          </cell>
          <cell r="AM136">
            <v>1564.3220000000001</v>
          </cell>
          <cell r="AN136">
            <v>1559.5</v>
          </cell>
          <cell r="AO136">
            <v>1030.9180000000001</v>
          </cell>
          <cell r="AP136">
            <v>2929.241</v>
          </cell>
          <cell r="AQ136">
            <v>4313.8240000000005</v>
          </cell>
          <cell r="AR136">
            <v>4903.1530000000002</v>
          </cell>
          <cell r="AS136">
            <v>1486.972</v>
          </cell>
          <cell r="AT136">
            <v>588.69000000000005</v>
          </cell>
          <cell r="AU136">
            <v>328.70170000000002</v>
          </cell>
          <cell r="AV136">
            <v>279.7518</v>
          </cell>
          <cell r="AW136">
            <v>21.5703</v>
          </cell>
          <cell r="AX136">
            <v>503.33800000000002</v>
          </cell>
          <cell r="AY136">
            <v>188.0043</v>
          </cell>
          <cell r="AZ136">
            <v>38.734650000000002</v>
          </cell>
          <cell r="BA136">
            <v>67.249530000000007</v>
          </cell>
          <cell r="BB136">
            <v>98.714070000000007</v>
          </cell>
          <cell r="BC136">
            <v>52.699970000000008</v>
          </cell>
          <cell r="BD136">
            <v>77.496120000000005</v>
          </cell>
          <cell r="BE136">
            <v>218.45430000000002</v>
          </cell>
          <cell r="BF136">
            <v>167.1704</v>
          </cell>
          <cell r="BG136">
            <v>177.63420000000002</v>
          </cell>
          <cell r="BH136">
            <v>179.01250000000002</v>
          </cell>
          <cell r="BI136">
            <v>63.252820000000007</v>
          </cell>
          <cell r="BJ136">
            <v>138.9006</v>
          </cell>
          <cell r="BK136">
            <v>133.1985</v>
          </cell>
          <cell r="BL136">
            <v>200.81190000000001</v>
          </cell>
          <cell r="BM136">
            <v>251.71380000000002</v>
          </cell>
          <cell r="BN136">
            <v>207.78820000000002</v>
          </cell>
          <cell r="BO136">
            <v>184.614</v>
          </cell>
          <cell r="BP136">
            <v>128.64789999999999</v>
          </cell>
          <cell r="BQ136">
            <v>179.04680000000002</v>
          </cell>
          <cell r="BR136">
            <v>234.40570000000002</v>
          </cell>
          <cell r="BS136">
            <v>223.48140000000001</v>
          </cell>
          <cell r="BT136">
            <v>221.8537</v>
          </cell>
          <cell r="BU136">
            <v>108.53029000000001</v>
          </cell>
          <cell r="BV136">
            <v>96.32368000000001</v>
          </cell>
          <cell r="BW136" t="str">
            <v>#Calc</v>
          </cell>
        </row>
        <row r="137">
          <cell r="A137" t="str">
            <v>FILE</v>
          </cell>
          <cell r="B137" t="str">
            <v>Filenet</v>
          </cell>
          <cell r="C137">
            <v>116.845</v>
          </cell>
          <cell r="D137">
            <v>164.012</v>
          </cell>
          <cell r="E137">
            <v>49.691750000000006</v>
          </cell>
          <cell r="F137">
            <v>66.474000000000004</v>
          </cell>
          <cell r="G137">
            <v>110.544</v>
          </cell>
          <cell r="H137">
            <v>129.721</v>
          </cell>
          <cell r="I137">
            <v>150.988</v>
          </cell>
          <cell r="J137">
            <v>227.45750000000001</v>
          </cell>
          <cell r="K137">
            <v>337.82120000000003</v>
          </cell>
          <cell r="L137">
            <v>228.29599999999999</v>
          </cell>
          <cell r="M137">
            <v>127.73952000000001</v>
          </cell>
          <cell r="N137">
            <v>215.9863</v>
          </cell>
          <cell r="O137">
            <v>76.718000000000004</v>
          </cell>
          <cell r="P137">
            <v>96.965760000000003</v>
          </cell>
          <cell r="Q137">
            <v>124.66500000000001</v>
          </cell>
          <cell r="R137">
            <v>190.48</v>
          </cell>
          <cell r="S137">
            <v>219.53750000000002</v>
          </cell>
          <cell r="T137">
            <v>135.94200000000001</v>
          </cell>
          <cell r="U137">
            <v>199.36799999999999</v>
          </cell>
          <cell r="V137">
            <v>258.26800000000003</v>
          </cell>
          <cell r="W137">
            <v>329.4633</v>
          </cell>
          <cell r="X137">
            <v>405.71640000000002</v>
          </cell>
          <cell r="Y137">
            <v>512.14200000000005</v>
          </cell>
          <cell r="Z137">
            <v>538.51499999999999</v>
          </cell>
          <cell r="AA137">
            <v>809.298</v>
          </cell>
          <cell r="AB137">
            <v>497.83250000000004</v>
          </cell>
          <cell r="AC137">
            <v>332.935</v>
          </cell>
          <cell r="AD137">
            <v>430.42500000000001</v>
          </cell>
          <cell r="AE137">
            <v>189.2782</v>
          </cell>
          <cell r="AF137">
            <v>153.43049999999999</v>
          </cell>
          <cell r="AG137">
            <v>169.00150000000002</v>
          </cell>
          <cell r="AH137">
            <v>392.48</v>
          </cell>
          <cell r="AI137">
            <v>678.67570000000001</v>
          </cell>
          <cell r="AJ137">
            <v>804.09760000000006</v>
          </cell>
          <cell r="AK137">
            <v>358.40690000000001</v>
          </cell>
          <cell r="AL137">
            <v>293.71190000000001</v>
          </cell>
          <cell r="AM137">
            <v>163.0179</v>
          </cell>
          <cell r="AN137">
            <v>295.7244</v>
          </cell>
          <cell r="AO137">
            <v>276.16079999999999</v>
          </cell>
          <cell r="AP137">
            <v>725.15620000000001</v>
          </cell>
          <cell r="AQ137">
            <v>885.81350000000009</v>
          </cell>
          <cell r="AR137">
            <v>507.495</v>
          </cell>
          <cell r="AS137">
            <v>498.80580000000003</v>
          </cell>
          <cell r="AT137">
            <v>811.01440000000002</v>
          </cell>
          <cell r="AU137">
            <v>395.79700000000003</v>
          </cell>
          <cell r="AV137">
            <v>368.14449999999999</v>
          </cell>
          <cell r="AW137">
            <v>191.4213</v>
          </cell>
          <cell r="AX137">
            <v>543.91250000000002</v>
          </cell>
          <cell r="AY137">
            <v>421.45820000000003</v>
          </cell>
          <cell r="AZ137">
            <v>364.71800000000002</v>
          </cell>
          <cell r="BA137">
            <v>220.71700000000001</v>
          </cell>
          <cell r="BB137">
            <v>278.84530000000001</v>
          </cell>
          <cell r="BC137">
            <v>200.52760000000001</v>
          </cell>
          <cell r="BD137">
            <v>471.58180000000004</v>
          </cell>
          <cell r="BE137">
            <v>543.24149999999997</v>
          </cell>
          <cell r="BF137">
            <v>788.27640000000008</v>
          </cell>
          <cell r="BG137">
            <v>759.72680000000003</v>
          </cell>
          <cell r="BH137">
            <v>960.85390000000007</v>
          </cell>
          <cell r="BI137">
            <v>402.28000000000003</v>
          </cell>
          <cell r="BJ137">
            <v>711.26260000000002</v>
          </cell>
          <cell r="BK137">
            <v>561.17079999999999</v>
          </cell>
          <cell r="BL137">
            <v>654.82560000000001</v>
          </cell>
          <cell r="BM137">
            <v>777.13670000000002</v>
          </cell>
          <cell r="BN137">
            <v>698.32040000000006</v>
          </cell>
          <cell r="BO137">
            <v>713.27</v>
          </cell>
          <cell r="BP137">
            <v>685.91360000000009</v>
          </cell>
          <cell r="BQ137">
            <v>1019.2462</v>
          </cell>
          <cell r="BR137">
            <v>1019.2462</v>
          </cell>
          <cell r="BS137">
            <v>1469.617</v>
          </cell>
          <cell r="BT137" t="str">
            <v/>
          </cell>
          <cell r="BU137" t="str">
            <v/>
          </cell>
          <cell r="BV137" t="str">
            <v/>
          </cell>
          <cell r="BW137" t="str">
            <v>#Calc</v>
          </cell>
        </row>
        <row r="138">
          <cell r="A138" t="str">
            <v>GUID</v>
          </cell>
          <cell r="B138" t="str">
            <v>Guidance</v>
          </cell>
          <cell r="BJ138" t="str">
            <v/>
          </cell>
          <cell r="BK138" t="str">
            <v/>
          </cell>
          <cell r="BL138" t="str">
            <v/>
          </cell>
          <cell r="BM138" t="str">
            <v/>
          </cell>
          <cell r="BN138" t="str">
            <v/>
          </cell>
          <cell r="BO138" t="str">
            <v/>
          </cell>
          <cell r="BP138" t="str">
            <v/>
          </cell>
          <cell r="BQ138" t="str">
            <v/>
          </cell>
          <cell r="BR138">
            <v>313.83510000000001</v>
          </cell>
          <cell r="BS138">
            <v>236.79070000000002</v>
          </cell>
          <cell r="BT138">
            <v>281.48230000000001</v>
          </cell>
          <cell r="BU138">
            <v>255.56410000000002</v>
          </cell>
          <cell r="BV138">
            <v>284.1232</v>
          </cell>
          <cell r="BW138" t="str">
            <v>#Calc</v>
          </cell>
        </row>
        <row r="139">
          <cell r="A139" t="str">
            <v>HYSL</v>
          </cell>
          <cell r="B139" t="str">
            <v>Hyperion Solutions</v>
          </cell>
          <cell r="C139" t="str">
            <v/>
          </cell>
          <cell r="D139" t="str">
            <v/>
          </cell>
          <cell r="E139" t="str">
            <v/>
          </cell>
          <cell r="F139" t="str">
            <v/>
          </cell>
          <cell r="G139" t="str">
            <v/>
          </cell>
          <cell r="H139" t="str">
            <v/>
          </cell>
          <cell r="I139" t="str">
            <v/>
          </cell>
          <cell r="J139" t="str">
            <v/>
          </cell>
          <cell r="K139" t="str">
            <v/>
          </cell>
          <cell r="L139" t="str">
            <v/>
          </cell>
          <cell r="M139" t="str">
            <v/>
          </cell>
          <cell r="N139" t="str">
            <v/>
          </cell>
          <cell r="O139" t="str">
            <v/>
          </cell>
          <cell r="P139" t="str">
            <v/>
          </cell>
          <cell r="Q139" t="str">
            <v/>
          </cell>
          <cell r="R139" t="str">
            <v/>
          </cell>
          <cell r="S139" t="str">
            <v/>
          </cell>
          <cell r="T139" t="str">
            <v/>
          </cell>
          <cell r="U139" t="str">
            <v/>
          </cell>
          <cell r="V139" t="str">
            <v/>
          </cell>
          <cell r="W139" t="str">
            <v/>
          </cell>
          <cell r="X139" t="str">
            <v/>
          </cell>
          <cell r="Y139" t="str">
            <v/>
          </cell>
          <cell r="Z139">
            <v>477.67970000000003</v>
          </cell>
          <cell r="AA139">
            <v>434.7928</v>
          </cell>
          <cell r="AB139">
            <v>618.58500000000004</v>
          </cell>
          <cell r="AC139">
            <v>434.12650000000002</v>
          </cell>
          <cell r="AD139">
            <v>234.88730000000001</v>
          </cell>
          <cell r="AE139">
            <v>250.339</v>
          </cell>
          <cell r="AF139">
            <v>362.88800000000003</v>
          </cell>
          <cell r="AG139">
            <v>481.83760000000001</v>
          </cell>
          <cell r="AH139">
            <v>428.36599999999999</v>
          </cell>
          <cell r="AI139">
            <v>488.35290000000003</v>
          </cell>
          <cell r="AJ139">
            <v>318.44589999999999</v>
          </cell>
          <cell r="AK139">
            <v>496.13870000000003</v>
          </cell>
          <cell r="AL139">
            <v>397.084</v>
          </cell>
          <cell r="AM139">
            <v>274.32350000000002</v>
          </cell>
          <cell r="AN139">
            <v>381.26910000000004</v>
          </cell>
          <cell r="AO139">
            <v>498.90890000000002</v>
          </cell>
          <cell r="AP139">
            <v>1184.9770000000001</v>
          </cell>
          <cell r="AQ139">
            <v>866.75850000000003</v>
          </cell>
          <cell r="AR139">
            <v>865.34050000000002</v>
          </cell>
          <cell r="AS139">
            <v>657.4796</v>
          </cell>
          <cell r="AT139">
            <v>324.97160000000002</v>
          </cell>
          <cell r="AU139">
            <v>349.37290000000002</v>
          </cell>
          <cell r="AV139">
            <v>321.07900000000001</v>
          </cell>
          <cell r="AW139">
            <v>239.73099999999999</v>
          </cell>
          <cell r="AX139">
            <v>441.35080000000005</v>
          </cell>
          <cell r="AY139">
            <v>669.15290000000005</v>
          </cell>
          <cell r="AZ139">
            <v>358.17439999999999</v>
          </cell>
          <cell r="BA139">
            <v>343.73740000000004</v>
          </cell>
          <cell r="BB139">
            <v>583.55240000000003</v>
          </cell>
          <cell r="BC139">
            <v>511.00120000000004</v>
          </cell>
          <cell r="BD139">
            <v>851.30740000000003</v>
          </cell>
          <cell r="BE139">
            <v>676.74</v>
          </cell>
          <cell r="BF139">
            <v>844.46620000000007</v>
          </cell>
          <cell r="BG139">
            <v>1267.2429999999999</v>
          </cell>
          <cell r="BH139">
            <v>1355.6089999999999</v>
          </cell>
          <cell r="BI139">
            <v>959.25240000000008</v>
          </cell>
          <cell r="BJ139">
            <v>1453.059</v>
          </cell>
          <cell r="BK139">
            <v>1356.7740000000001</v>
          </cell>
          <cell r="BL139">
            <v>1172.9560000000001</v>
          </cell>
          <cell r="BM139">
            <v>1485.1580000000001</v>
          </cell>
          <cell r="BN139">
            <v>1705.778</v>
          </cell>
          <cell r="BO139">
            <v>1477.0219999999999</v>
          </cell>
          <cell r="BP139">
            <v>1171.8240000000001</v>
          </cell>
          <cell r="BQ139">
            <v>1559.6310000000001</v>
          </cell>
          <cell r="BR139">
            <v>1617.0630000000001</v>
          </cell>
          <cell r="BS139">
            <v>2547.0729999999999</v>
          </cell>
          <cell r="BT139">
            <v>2547.0729999999999</v>
          </cell>
          <cell r="BU139">
            <v>3033.5059999999999</v>
          </cell>
          <cell r="BV139" t="str">
            <v/>
          </cell>
          <cell r="BW139" t="str">
            <v>#Calc</v>
          </cell>
        </row>
        <row r="140">
          <cell r="A140" t="str">
            <v>INFA</v>
          </cell>
          <cell r="B140" t="str">
            <v>Informatica</v>
          </cell>
          <cell r="C140" t="str">
            <v/>
          </cell>
          <cell r="D140" t="str">
            <v/>
          </cell>
          <cell r="E140" t="str">
            <v/>
          </cell>
          <cell r="F140" t="str">
            <v/>
          </cell>
          <cell r="G140" t="str">
            <v/>
          </cell>
          <cell r="H140" t="str">
            <v/>
          </cell>
          <cell r="I140" t="str">
            <v/>
          </cell>
          <cell r="J140" t="str">
            <v/>
          </cell>
          <cell r="K140" t="str">
            <v/>
          </cell>
          <cell r="L140" t="str">
            <v/>
          </cell>
          <cell r="M140" t="str">
            <v/>
          </cell>
          <cell r="N140" t="str">
            <v/>
          </cell>
          <cell r="O140" t="str">
            <v/>
          </cell>
          <cell r="P140" t="str">
            <v/>
          </cell>
          <cell r="Q140" t="str">
            <v/>
          </cell>
          <cell r="R140" t="str">
            <v/>
          </cell>
          <cell r="S140" t="str">
            <v/>
          </cell>
          <cell r="T140" t="str">
            <v/>
          </cell>
          <cell r="U140" t="str">
            <v/>
          </cell>
          <cell r="V140" t="str">
            <v/>
          </cell>
          <cell r="W140" t="str">
            <v/>
          </cell>
          <cell r="X140" t="str">
            <v/>
          </cell>
          <cell r="Y140" t="str">
            <v/>
          </cell>
          <cell r="Z140" t="str">
            <v/>
          </cell>
          <cell r="AA140" t="str">
            <v/>
          </cell>
          <cell r="AB140" t="str">
            <v/>
          </cell>
          <cell r="AC140" t="str">
            <v/>
          </cell>
          <cell r="AD140" t="str">
            <v/>
          </cell>
          <cell r="AE140" t="str">
            <v/>
          </cell>
          <cell r="AF140" t="str">
            <v/>
          </cell>
          <cell r="AG140" t="str">
            <v/>
          </cell>
          <cell r="AH140" t="str">
            <v/>
          </cell>
          <cell r="AI140" t="str">
            <v/>
          </cell>
          <cell r="AJ140" t="str">
            <v/>
          </cell>
          <cell r="AK140" t="str">
            <v/>
          </cell>
          <cell r="AL140" t="str">
            <v/>
          </cell>
          <cell r="AM140" t="str">
            <v/>
          </cell>
          <cell r="AN140">
            <v>477.31880000000001</v>
          </cell>
          <cell r="AO140">
            <v>715.94680000000005</v>
          </cell>
          <cell r="AP140">
            <v>1648.0360000000001</v>
          </cell>
          <cell r="AQ140">
            <v>2581.98</v>
          </cell>
          <cell r="AR140">
            <v>2779.2570000000001</v>
          </cell>
          <cell r="AS140">
            <v>3465.16</v>
          </cell>
          <cell r="AT140">
            <v>2764.7040000000002</v>
          </cell>
          <cell r="AU140">
            <v>861.88520000000005</v>
          </cell>
          <cell r="AV140">
            <v>1192.6300000000001</v>
          </cell>
          <cell r="AW140">
            <v>159.7456</v>
          </cell>
          <cell r="AX140">
            <v>992.62819999999999</v>
          </cell>
          <cell r="AY140">
            <v>402.1003</v>
          </cell>
          <cell r="AZ140">
            <v>410.37540000000001</v>
          </cell>
          <cell r="BA140">
            <v>25.491590000000002</v>
          </cell>
          <cell r="BB140">
            <v>229.245</v>
          </cell>
          <cell r="BC140">
            <v>279.43</v>
          </cell>
          <cell r="BD140">
            <v>314.51</v>
          </cell>
          <cell r="BE140">
            <v>407.95070000000004</v>
          </cell>
          <cell r="BF140">
            <v>647.88570000000004</v>
          </cell>
          <cell r="BG140">
            <v>504.45270000000005</v>
          </cell>
          <cell r="BH140">
            <v>423.68799999999999</v>
          </cell>
          <cell r="BI140">
            <v>272.26530000000002</v>
          </cell>
          <cell r="BJ140">
            <v>463.47950000000003</v>
          </cell>
          <cell r="BK140">
            <v>471.29340000000002</v>
          </cell>
          <cell r="BL140">
            <v>486.40480000000002</v>
          </cell>
          <cell r="BM140">
            <v>800.35059999999999</v>
          </cell>
          <cell r="BN140">
            <v>785.89820000000009</v>
          </cell>
          <cell r="BO140">
            <v>1155.9590000000001</v>
          </cell>
          <cell r="BP140">
            <v>949.58180000000004</v>
          </cell>
          <cell r="BQ140">
            <v>970.63</v>
          </cell>
          <cell r="BR140">
            <v>878.60210000000006</v>
          </cell>
          <cell r="BS140">
            <v>965.61610000000007</v>
          </cell>
          <cell r="BT140">
            <v>1073.8</v>
          </cell>
          <cell r="BU140">
            <v>1147.9280000000001</v>
          </cell>
          <cell r="BV140">
            <v>1119.768</v>
          </cell>
          <cell r="BW140" t="str">
            <v>#Calc</v>
          </cell>
        </row>
        <row r="141">
          <cell r="A141" t="str">
            <v>INTU</v>
          </cell>
          <cell r="B141" t="str">
            <v>Intuit</v>
          </cell>
          <cell r="C141" t="str">
            <v/>
          </cell>
          <cell r="D141" t="str">
            <v/>
          </cell>
          <cell r="E141" t="str">
            <v/>
          </cell>
          <cell r="F141" t="str">
            <v/>
          </cell>
          <cell r="G141" t="str">
            <v/>
          </cell>
          <cell r="H141" t="str">
            <v/>
          </cell>
          <cell r="I141" t="str">
            <v/>
          </cell>
          <cell r="J141" t="str">
            <v/>
          </cell>
          <cell r="K141" t="str">
            <v/>
          </cell>
          <cell r="L141" t="str">
            <v/>
          </cell>
          <cell r="M141" t="str">
            <v/>
          </cell>
          <cell r="N141" t="str">
            <v/>
          </cell>
          <cell r="O141">
            <v>273.15800000000002</v>
          </cell>
          <cell r="P141">
            <v>323.36250000000001</v>
          </cell>
          <cell r="Q141">
            <v>355.43620000000004</v>
          </cell>
          <cell r="R141">
            <v>698.12130000000002</v>
          </cell>
          <cell r="S141">
            <v>573.65640000000008</v>
          </cell>
          <cell r="T141">
            <v>545.53480000000002</v>
          </cell>
          <cell r="U141" t="str">
            <v/>
          </cell>
          <cell r="V141">
            <v>1320.415</v>
          </cell>
          <cell r="W141">
            <v>1506.124</v>
          </cell>
          <cell r="X141">
            <v>1465.4470000000001</v>
          </cell>
          <cell r="Y141">
            <v>1874.7529999999999</v>
          </cell>
          <cell r="Z141">
            <v>3311.1150000000002</v>
          </cell>
          <cell r="AA141">
            <v>1834.059</v>
          </cell>
          <cell r="AB141">
            <v>1928.9070000000002</v>
          </cell>
          <cell r="AC141">
            <v>1250.4850000000001</v>
          </cell>
          <cell r="AD141">
            <v>1291.7750000000001</v>
          </cell>
          <cell r="AE141">
            <v>630.49650000000008</v>
          </cell>
          <cell r="AF141">
            <v>629.42500000000007</v>
          </cell>
          <cell r="AG141">
            <v>1142.6890000000001</v>
          </cell>
          <cell r="AH141">
            <v>1525.8920000000001</v>
          </cell>
          <cell r="AI141">
            <v>1702.414</v>
          </cell>
          <cell r="AJ141">
            <v>2294.277</v>
          </cell>
          <cell r="AK141">
            <v>1915.5360000000001</v>
          </cell>
          <cell r="AL141">
            <v>3600.1130000000003</v>
          </cell>
          <cell r="AM141">
            <v>4700.7660000000005</v>
          </cell>
          <cell r="AN141">
            <v>3857.9960000000001</v>
          </cell>
          <cell r="AO141">
            <v>4263.7550000000001</v>
          </cell>
          <cell r="AP141">
            <v>10151.204</v>
          </cell>
          <cell r="AQ141">
            <v>9138.8029999999999</v>
          </cell>
          <cell r="AR141">
            <v>6554.4580000000005</v>
          </cell>
          <cell r="AS141">
            <v>9989.4539999999997</v>
          </cell>
          <cell r="AT141">
            <v>6652.6050000000005</v>
          </cell>
          <cell r="AU141">
            <v>4162.3100000000004</v>
          </cell>
          <cell r="AV141">
            <v>6694.3879999999999</v>
          </cell>
          <cell r="AW141">
            <v>5933.2000000000007</v>
          </cell>
          <cell r="AX141">
            <v>7617.9740000000002</v>
          </cell>
          <cell r="AY141">
            <v>6671.7160000000003</v>
          </cell>
          <cell r="AZ141">
            <v>8749.6669999999995</v>
          </cell>
          <cell r="BA141">
            <v>8079.2039999999997</v>
          </cell>
          <cell r="BB141">
            <v>8803.5589999999993</v>
          </cell>
          <cell r="BC141">
            <v>6550.7350000000006</v>
          </cell>
          <cell r="BD141">
            <v>7642.4830000000002</v>
          </cell>
          <cell r="BE141">
            <v>8414.8629999999994</v>
          </cell>
          <cell r="BF141">
            <v>9573.7510000000002</v>
          </cell>
          <cell r="BG141">
            <v>7807.0839999999998</v>
          </cell>
          <cell r="BH141">
            <v>6211.5810000000001</v>
          </cell>
          <cell r="BI141">
            <v>7616.683</v>
          </cell>
          <cell r="BJ141">
            <v>7971.93</v>
          </cell>
          <cell r="BK141">
            <v>7239.0830000000005</v>
          </cell>
          <cell r="BL141">
            <v>7400.7240000000002</v>
          </cell>
          <cell r="BM141">
            <v>7042.549</v>
          </cell>
          <cell r="BN141">
            <v>8662.496000000001</v>
          </cell>
          <cell r="BO141">
            <v>8411.9809999999998</v>
          </cell>
          <cell r="BP141">
            <v>9039.4089999999997</v>
          </cell>
          <cell r="BQ141">
            <v>9848.2060000000001</v>
          </cell>
          <cell r="BR141">
            <v>9568.6579999999994</v>
          </cell>
          <cell r="BS141">
            <v>8277.02</v>
          </cell>
          <cell r="BT141">
            <v>9707.1540000000005</v>
          </cell>
          <cell r="BU141">
            <v>9658.6409999999996</v>
          </cell>
          <cell r="BV141">
            <v>10265.653</v>
          </cell>
          <cell r="BW141" t="str">
            <v>#Calc</v>
          </cell>
        </row>
        <row r="142">
          <cell r="A142" t="str">
            <v>IPAS</v>
          </cell>
          <cell r="B142" t="str">
            <v>Ipass</v>
          </cell>
          <cell r="C142" t="str">
            <v/>
          </cell>
          <cell r="D142" t="str">
            <v/>
          </cell>
          <cell r="E142" t="str">
            <v/>
          </cell>
          <cell r="F142" t="str">
            <v/>
          </cell>
          <cell r="G142" t="str">
            <v/>
          </cell>
          <cell r="H142" t="str">
            <v/>
          </cell>
          <cell r="I142" t="str">
            <v/>
          </cell>
          <cell r="J142" t="str">
            <v/>
          </cell>
          <cell r="K142" t="str">
            <v/>
          </cell>
          <cell r="L142" t="str">
            <v/>
          </cell>
          <cell r="M142" t="str">
            <v/>
          </cell>
          <cell r="N142" t="str">
            <v/>
          </cell>
          <cell r="O142" t="str">
            <v/>
          </cell>
          <cell r="P142" t="str">
            <v/>
          </cell>
          <cell r="Q142" t="str">
            <v/>
          </cell>
          <cell r="R142" t="str">
            <v/>
          </cell>
          <cell r="S142" t="str">
            <v/>
          </cell>
          <cell r="T142" t="str">
            <v/>
          </cell>
          <cell r="U142" t="str">
            <v/>
          </cell>
          <cell r="V142" t="str">
            <v/>
          </cell>
          <cell r="W142" t="str">
            <v/>
          </cell>
          <cell r="X142" t="str">
            <v/>
          </cell>
          <cell r="Y142" t="str">
            <v/>
          </cell>
          <cell r="Z142" t="str">
            <v/>
          </cell>
          <cell r="AA142" t="str">
            <v/>
          </cell>
          <cell r="AB142" t="str">
            <v/>
          </cell>
          <cell r="AC142" t="str">
            <v/>
          </cell>
          <cell r="AD142" t="str">
            <v/>
          </cell>
          <cell r="AE142" t="str">
            <v/>
          </cell>
          <cell r="AF142" t="str">
            <v/>
          </cell>
          <cell r="AG142" t="str">
            <v/>
          </cell>
          <cell r="AH142" t="str">
            <v/>
          </cell>
          <cell r="AI142" t="str">
            <v/>
          </cell>
          <cell r="AJ142" t="str">
            <v/>
          </cell>
          <cell r="AK142" t="str">
            <v/>
          </cell>
          <cell r="AL142" t="str">
            <v/>
          </cell>
          <cell r="AM142" t="str">
            <v/>
          </cell>
          <cell r="AN142" t="str">
            <v/>
          </cell>
          <cell r="AO142" t="str">
            <v/>
          </cell>
          <cell r="AP142" t="str">
            <v/>
          </cell>
          <cell r="AQ142" t="str">
            <v/>
          </cell>
          <cell r="AR142" t="str">
            <v/>
          </cell>
          <cell r="AS142" t="str">
            <v/>
          </cell>
          <cell r="AT142" t="str">
            <v/>
          </cell>
          <cell r="AU142" t="str">
            <v/>
          </cell>
          <cell r="AV142" t="str">
            <v/>
          </cell>
          <cell r="AW142" t="str">
            <v/>
          </cell>
          <cell r="AX142" t="str">
            <v/>
          </cell>
          <cell r="AY142" t="str">
            <v/>
          </cell>
          <cell r="AZ142" t="str">
            <v/>
          </cell>
          <cell r="BA142" t="str">
            <v/>
          </cell>
          <cell r="BB142" t="str">
            <v/>
          </cell>
          <cell r="BC142" t="str">
            <v/>
          </cell>
          <cell r="BD142" t="str">
            <v/>
          </cell>
          <cell r="BE142">
            <v>1288.3489999999999</v>
          </cell>
          <cell r="BF142">
            <v>829.04790000000003</v>
          </cell>
          <cell r="BG142">
            <v>522.68669999999997</v>
          </cell>
          <cell r="BH142">
            <v>497.43690000000004</v>
          </cell>
          <cell r="BI142">
            <v>212.28570000000002</v>
          </cell>
          <cell r="BJ142">
            <v>312.06670000000003</v>
          </cell>
          <cell r="BK142">
            <v>229.3828</v>
          </cell>
          <cell r="BL142">
            <v>215.94670000000002</v>
          </cell>
          <cell r="BM142">
            <v>166.39960000000002</v>
          </cell>
          <cell r="BN142">
            <v>236.6157</v>
          </cell>
          <cell r="BO142">
            <v>406.99630000000002</v>
          </cell>
          <cell r="BP142">
            <v>255.28360000000001</v>
          </cell>
          <cell r="BQ142">
            <v>200.19650000000001</v>
          </cell>
          <cell r="BR142">
            <v>273.99180000000001</v>
          </cell>
          <cell r="BS142">
            <v>228.47540000000001</v>
          </cell>
          <cell r="BT142">
            <v>253.05</v>
          </cell>
          <cell r="BU142">
            <v>187.64270000000002</v>
          </cell>
          <cell r="BV142">
            <v>178.90620000000001</v>
          </cell>
          <cell r="BW142" t="str">
            <v>#Calc</v>
          </cell>
        </row>
        <row r="143">
          <cell r="A143" t="str">
            <v>IWOV</v>
          </cell>
          <cell r="B143" t="str">
            <v>Interwoven</v>
          </cell>
          <cell r="C143" t="str">
            <v/>
          </cell>
          <cell r="D143" t="str">
            <v/>
          </cell>
          <cell r="E143" t="str">
            <v/>
          </cell>
          <cell r="F143" t="str">
            <v/>
          </cell>
          <cell r="G143" t="str">
            <v/>
          </cell>
          <cell r="H143" t="str">
            <v/>
          </cell>
          <cell r="I143" t="str">
            <v/>
          </cell>
          <cell r="J143" t="str">
            <v/>
          </cell>
          <cell r="K143" t="str">
            <v/>
          </cell>
          <cell r="L143" t="str">
            <v/>
          </cell>
          <cell r="M143" t="str">
            <v/>
          </cell>
          <cell r="N143" t="str">
            <v/>
          </cell>
          <cell r="O143" t="str">
            <v/>
          </cell>
          <cell r="P143" t="str">
            <v/>
          </cell>
          <cell r="Q143" t="str">
            <v/>
          </cell>
          <cell r="R143" t="str">
            <v/>
          </cell>
          <cell r="S143" t="str">
            <v/>
          </cell>
          <cell r="T143" t="str">
            <v/>
          </cell>
          <cell r="U143" t="str">
            <v/>
          </cell>
          <cell r="V143" t="str">
            <v/>
          </cell>
          <cell r="W143" t="str">
            <v/>
          </cell>
          <cell r="X143" t="str">
            <v/>
          </cell>
          <cell r="Y143" t="str">
            <v/>
          </cell>
          <cell r="Z143" t="str">
            <v/>
          </cell>
          <cell r="AA143" t="str">
            <v/>
          </cell>
          <cell r="AB143" t="str">
            <v/>
          </cell>
          <cell r="AC143" t="str">
            <v/>
          </cell>
          <cell r="AD143" t="str">
            <v/>
          </cell>
          <cell r="AE143" t="str">
            <v/>
          </cell>
          <cell r="AF143" t="str">
            <v/>
          </cell>
          <cell r="AG143" t="str">
            <v/>
          </cell>
          <cell r="AH143" t="str">
            <v/>
          </cell>
          <cell r="AI143" t="str">
            <v/>
          </cell>
          <cell r="AJ143" t="str">
            <v/>
          </cell>
          <cell r="AK143" t="str">
            <v/>
          </cell>
          <cell r="AL143" t="str">
            <v/>
          </cell>
          <cell r="AM143" t="str">
            <v/>
          </cell>
          <cell r="AN143" t="str">
            <v/>
          </cell>
          <cell r="AO143" t="str">
            <v/>
          </cell>
          <cell r="AP143">
            <v>2727.86</v>
          </cell>
          <cell r="AQ143">
            <v>2468.607</v>
          </cell>
          <cell r="AR143">
            <v>2487.8879999999999</v>
          </cell>
          <cell r="AS143">
            <v>5436.1180000000004</v>
          </cell>
          <cell r="AT143">
            <v>3146.2000000000003</v>
          </cell>
          <cell r="AU143">
            <v>814.68470000000002</v>
          </cell>
          <cell r="AV143">
            <v>1523.3130000000001</v>
          </cell>
          <cell r="AW143">
            <v>172.82060000000001</v>
          </cell>
          <cell r="AX143">
            <v>789.92380000000003</v>
          </cell>
          <cell r="AY143">
            <v>301.20089999999999</v>
          </cell>
          <cell r="AZ143">
            <v>116.83408000000001</v>
          </cell>
          <cell r="BA143">
            <v>13.086411</v>
          </cell>
          <cell r="BB143">
            <v>84.924560000000014</v>
          </cell>
          <cell r="BC143">
            <v>11.778884999999999</v>
          </cell>
          <cell r="BD143">
            <v>71.398210000000006</v>
          </cell>
          <cell r="BE143">
            <v>135.67740000000001</v>
          </cell>
          <cell r="BF143">
            <v>377.6293</v>
          </cell>
          <cell r="BG143">
            <v>260.9751</v>
          </cell>
          <cell r="BH143">
            <v>268.1223</v>
          </cell>
          <cell r="BI143">
            <v>157.0556</v>
          </cell>
          <cell r="BJ143">
            <v>313.26949999999999</v>
          </cell>
          <cell r="BK143">
            <v>180.733</v>
          </cell>
          <cell r="BL143">
            <v>171.81450000000001</v>
          </cell>
          <cell r="BM143">
            <v>216.71</v>
          </cell>
          <cell r="BN143">
            <v>221.81040000000002</v>
          </cell>
          <cell r="BO143">
            <v>239.54330000000002</v>
          </cell>
          <cell r="BP143">
            <v>220.62950000000001</v>
          </cell>
          <cell r="BQ143">
            <v>319.98830000000004</v>
          </cell>
          <cell r="BR143">
            <v>462.41730000000001</v>
          </cell>
          <cell r="BS143">
            <v>547.6508</v>
          </cell>
          <cell r="BT143">
            <v>417.3338</v>
          </cell>
          <cell r="BU143">
            <v>421.82930000000005</v>
          </cell>
          <cell r="BV143">
            <v>446.05150000000003</v>
          </cell>
          <cell r="BW143" t="str">
            <v>#Calc</v>
          </cell>
        </row>
        <row r="144">
          <cell r="A144" t="str">
            <v>LWSN</v>
          </cell>
          <cell r="B144" t="str">
            <v>Lawson</v>
          </cell>
          <cell r="C144" t="str">
            <v/>
          </cell>
          <cell r="D144" t="str">
            <v/>
          </cell>
          <cell r="E144" t="str">
            <v/>
          </cell>
          <cell r="F144" t="str">
            <v/>
          </cell>
          <cell r="G144" t="str">
            <v/>
          </cell>
          <cell r="H144" t="str">
            <v/>
          </cell>
          <cell r="I144" t="str">
            <v/>
          </cell>
          <cell r="J144" t="str">
            <v/>
          </cell>
          <cell r="K144" t="str">
            <v/>
          </cell>
          <cell r="L144" t="str">
            <v/>
          </cell>
          <cell r="M144" t="str">
            <v/>
          </cell>
          <cell r="N144" t="str">
            <v/>
          </cell>
          <cell r="O144" t="str">
            <v/>
          </cell>
          <cell r="P144" t="str">
            <v/>
          </cell>
          <cell r="Q144" t="str">
            <v/>
          </cell>
          <cell r="R144" t="str">
            <v/>
          </cell>
          <cell r="S144" t="str">
            <v/>
          </cell>
          <cell r="T144" t="str">
            <v/>
          </cell>
          <cell r="U144" t="str">
            <v/>
          </cell>
          <cell r="V144" t="str">
            <v/>
          </cell>
          <cell r="W144" t="str">
            <v/>
          </cell>
          <cell r="X144" t="str">
            <v/>
          </cell>
          <cell r="Y144" t="str">
            <v/>
          </cell>
          <cell r="Z144" t="str">
            <v/>
          </cell>
          <cell r="AA144" t="str">
            <v/>
          </cell>
          <cell r="AB144" t="str">
            <v/>
          </cell>
          <cell r="AC144" t="str">
            <v/>
          </cell>
          <cell r="AD144" t="str">
            <v/>
          </cell>
          <cell r="AE144" t="str">
            <v/>
          </cell>
          <cell r="AF144" t="str">
            <v/>
          </cell>
          <cell r="AG144" t="str">
            <v/>
          </cell>
          <cell r="AH144" t="str">
            <v/>
          </cell>
          <cell r="AI144" t="str">
            <v/>
          </cell>
          <cell r="AJ144" t="str">
            <v/>
          </cell>
          <cell r="AK144" t="str">
            <v/>
          </cell>
          <cell r="AL144" t="str">
            <v/>
          </cell>
          <cell r="AM144" t="str">
            <v/>
          </cell>
          <cell r="AN144" t="str">
            <v/>
          </cell>
          <cell r="AO144" t="str">
            <v/>
          </cell>
          <cell r="AP144" t="str">
            <v/>
          </cell>
          <cell r="AQ144" t="str">
            <v/>
          </cell>
          <cell r="AR144" t="str">
            <v/>
          </cell>
          <cell r="AS144" t="str">
            <v/>
          </cell>
          <cell r="AT144" t="str">
            <v/>
          </cell>
          <cell r="AU144" t="str">
            <v/>
          </cell>
          <cell r="AV144" t="str">
            <v/>
          </cell>
          <cell r="AW144" t="str">
            <v/>
          </cell>
          <cell r="AX144">
            <v>1450.2139999999999</v>
          </cell>
          <cell r="AY144">
            <v>903.85290000000009</v>
          </cell>
          <cell r="AZ144">
            <v>336.21390000000002</v>
          </cell>
          <cell r="BA144">
            <v>157.77110000000002</v>
          </cell>
          <cell r="BB144">
            <v>351.26100000000002</v>
          </cell>
          <cell r="BC144">
            <v>217.28240000000002</v>
          </cell>
          <cell r="BD144">
            <v>501.98099999999999</v>
          </cell>
          <cell r="BE144">
            <v>449.46230000000003</v>
          </cell>
          <cell r="BF144">
            <v>593.05700000000002</v>
          </cell>
          <cell r="BG144">
            <v>591.74220000000003</v>
          </cell>
          <cell r="BH144">
            <v>498.47060000000005</v>
          </cell>
          <cell r="BI144">
            <v>375.30160000000001</v>
          </cell>
          <cell r="BJ144">
            <v>476.81280000000004</v>
          </cell>
          <cell r="BK144">
            <v>370.31</v>
          </cell>
          <cell r="BL144">
            <v>289.18080000000003</v>
          </cell>
          <cell r="BM144">
            <v>459.86940000000004</v>
          </cell>
          <cell r="BN144">
            <v>497.80790000000002</v>
          </cell>
          <cell r="BO144">
            <v>522.83879999999999</v>
          </cell>
          <cell r="BP144">
            <v>951.10970000000009</v>
          </cell>
          <cell r="BQ144">
            <v>1076.6400000000001</v>
          </cell>
          <cell r="BR144">
            <v>1132.6469999999999</v>
          </cell>
          <cell r="BS144">
            <v>1252.2070000000001</v>
          </cell>
          <cell r="BT144">
            <v>1556.32</v>
          </cell>
          <cell r="BU144">
            <v>1553.817</v>
          </cell>
          <cell r="BV144">
            <v>1706.595</v>
          </cell>
          <cell r="BW144" t="str">
            <v>#Calc</v>
          </cell>
        </row>
        <row r="145">
          <cell r="A145" t="str">
            <v>MFE</v>
          </cell>
          <cell r="B145" t="str">
            <v>McAfee</v>
          </cell>
          <cell r="C145" t="str">
            <v/>
          </cell>
          <cell r="D145" t="str">
            <v/>
          </cell>
          <cell r="E145" t="str">
            <v/>
          </cell>
          <cell r="F145" t="str">
            <v/>
          </cell>
          <cell r="G145" t="str">
            <v/>
          </cell>
          <cell r="H145" t="str">
            <v/>
          </cell>
          <cell r="I145" t="str">
            <v/>
          </cell>
          <cell r="J145" t="str">
            <v/>
          </cell>
          <cell r="K145" t="str">
            <v/>
          </cell>
          <cell r="L145" t="str">
            <v/>
          </cell>
          <cell r="M145" t="str">
            <v/>
          </cell>
          <cell r="N145">
            <v>169.17000000000002</v>
          </cell>
          <cell r="O145">
            <v>51.036000000000001</v>
          </cell>
          <cell r="P145">
            <v>51.54</v>
          </cell>
          <cell r="Q145">
            <v>64.610130000000012</v>
          </cell>
          <cell r="R145">
            <v>56.305</v>
          </cell>
          <cell r="S145">
            <v>78.197250000000011</v>
          </cell>
          <cell r="T145">
            <v>59.905999999999999</v>
          </cell>
          <cell r="U145">
            <v>83.055250000000001</v>
          </cell>
          <cell r="V145">
            <v>209.89400000000001</v>
          </cell>
          <cell r="W145">
            <v>307.33199999999999</v>
          </cell>
          <cell r="X145">
            <v>321.6379</v>
          </cell>
          <cell r="Y145">
            <v>631.90150000000006</v>
          </cell>
          <cell r="Z145">
            <v>844.30520000000001</v>
          </cell>
          <cell r="AA145">
            <v>1072.3389999999999</v>
          </cell>
          <cell r="AB145">
            <v>1455.97</v>
          </cell>
          <cell r="AC145">
            <v>2097.6770000000001</v>
          </cell>
          <cell r="AD145">
            <v>2014.396</v>
          </cell>
          <cell r="AE145">
            <v>2060.89</v>
          </cell>
          <cell r="AF145">
            <v>3040.518</v>
          </cell>
          <cell r="AG145">
            <v>2547.1750000000002</v>
          </cell>
          <cell r="AH145">
            <v>3449.6959999999999</v>
          </cell>
          <cell r="AI145">
            <v>4475.277</v>
          </cell>
          <cell r="AJ145">
            <v>5351.1090000000004</v>
          </cell>
          <cell r="AK145">
            <v>4640.4780000000001</v>
          </cell>
          <cell r="AL145">
            <v>8944.3850000000002</v>
          </cell>
          <cell r="AM145">
            <v>4170.2210000000005</v>
          </cell>
          <cell r="AN145">
            <v>2166.5889999999999</v>
          </cell>
          <cell r="AO145">
            <v>2743.7150000000001</v>
          </cell>
          <cell r="AP145">
            <v>3692.9410000000003</v>
          </cell>
          <cell r="AQ145">
            <v>4418.1210000000001</v>
          </cell>
          <cell r="AR145">
            <v>2784.3710000000001</v>
          </cell>
          <cell r="AS145">
            <v>3077.3389999999999</v>
          </cell>
          <cell r="AT145">
            <v>613.32780000000002</v>
          </cell>
          <cell r="AU145">
            <v>1158.9570000000001</v>
          </cell>
          <cell r="AV145">
            <v>1684.0420000000001</v>
          </cell>
          <cell r="AW145">
            <v>1767.6970000000001</v>
          </cell>
          <cell r="AX145">
            <v>3467.326</v>
          </cell>
          <cell r="AY145">
            <v>3270.096</v>
          </cell>
          <cell r="AZ145">
            <v>2483.9560000000001</v>
          </cell>
          <cell r="BA145">
            <v>1378.4590000000001</v>
          </cell>
          <cell r="BB145">
            <v>2265.5149999999999</v>
          </cell>
          <cell r="BC145">
            <v>2013.548</v>
          </cell>
          <cell r="BD145">
            <v>1985.2760000000001</v>
          </cell>
          <cell r="BE145">
            <v>2107.0880000000002</v>
          </cell>
          <cell r="BF145">
            <v>2271.5459999999998</v>
          </cell>
          <cell r="BG145">
            <v>2656.93</v>
          </cell>
          <cell r="BH145">
            <v>2623.0250000000001</v>
          </cell>
          <cell r="BI145">
            <v>2672.7049999999999</v>
          </cell>
          <cell r="BJ145">
            <v>4170.2709999999997</v>
          </cell>
          <cell r="BK145">
            <v>2930.5460000000003</v>
          </cell>
          <cell r="BL145">
            <v>3486.34</v>
          </cell>
          <cell r="BM145">
            <v>4287.7780000000002</v>
          </cell>
          <cell r="BN145">
            <v>3453.9970000000003</v>
          </cell>
          <cell r="BO145">
            <v>3031.556</v>
          </cell>
          <cell r="BP145">
            <v>3022</v>
          </cell>
          <cell r="BQ145">
            <v>3052.2570000000001</v>
          </cell>
          <cell r="BR145">
            <v>4519.2030000000004</v>
          </cell>
          <cell r="BS145">
            <v>4630.67</v>
          </cell>
          <cell r="BT145">
            <v>5605.2129999999997</v>
          </cell>
          <cell r="BU145">
            <v>5552.6639999999998</v>
          </cell>
          <cell r="BV145">
            <v>5125.9679999999998</v>
          </cell>
          <cell r="BW145" t="str">
            <v>#Calc</v>
          </cell>
        </row>
        <row r="146">
          <cell r="A146" t="str">
            <v>MSFT</v>
          </cell>
          <cell r="B146" t="str">
            <v>Microsoft</v>
          </cell>
          <cell r="C146">
            <v>5777.8440000000001</v>
          </cell>
          <cell r="D146">
            <v>8198.3850000000002</v>
          </cell>
          <cell r="E146">
            <v>6678</v>
          </cell>
          <cell r="F146">
            <v>8108.6750000000002</v>
          </cell>
          <cell r="G146">
            <v>11715.287</v>
          </cell>
          <cell r="H146">
            <v>11202.833000000001</v>
          </cell>
          <cell r="I146">
            <v>14744.300000000001</v>
          </cell>
          <cell r="J146">
            <v>18767.03</v>
          </cell>
          <cell r="K146">
            <v>20150.2</v>
          </cell>
          <cell r="L146">
            <v>17713.150000000001</v>
          </cell>
          <cell r="M146">
            <v>20576</v>
          </cell>
          <cell r="N146">
            <v>22038.63</v>
          </cell>
          <cell r="O146">
            <v>23991.5</v>
          </cell>
          <cell r="P146">
            <v>22526</v>
          </cell>
          <cell r="Q146">
            <v>20815.5</v>
          </cell>
          <cell r="R146">
            <v>20101.5</v>
          </cell>
          <cell r="S146">
            <v>21095.5</v>
          </cell>
          <cell r="T146">
            <v>26380.13</v>
          </cell>
          <cell r="U146">
            <v>28832.63</v>
          </cell>
          <cell r="V146">
            <v>31674.63</v>
          </cell>
          <cell r="W146">
            <v>37072</v>
          </cell>
          <cell r="X146">
            <v>48390.5</v>
          </cell>
          <cell r="Y146">
            <v>48331</v>
          </cell>
          <cell r="Z146">
            <v>45755.5</v>
          </cell>
          <cell r="AA146">
            <v>54589.380000000005</v>
          </cell>
          <cell r="AB146">
            <v>64774.630000000005</v>
          </cell>
          <cell r="AC146">
            <v>71631.38</v>
          </cell>
          <cell r="AD146">
            <v>89824.75</v>
          </cell>
          <cell r="AE146">
            <v>100113.81</v>
          </cell>
          <cell r="AF146">
            <v>143189.5</v>
          </cell>
          <cell r="AG146">
            <v>150026.30000000002</v>
          </cell>
          <cell r="AH146">
            <v>146416.80000000002</v>
          </cell>
          <cell r="AI146">
            <v>207311</v>
          </cell>
          <cell r="AJ146">
            <v>253759.30000000002</v>
          </cell>
          <cell r="AK146">
            <v>256593.5</v>
          </cell>
          <cell r="AL146">
            <v>328868.60000000003</v>
          </cell>
          <cell r="AM146">
            <v>434519.9</v>
          </cell>
          <cell r="AN146">
            <v>443531.9</v>
          </cell>
          <cell r="AO146">
            <v>447313.80000000005</v>
          </cell>
          <cell r="AP146">
            <v>586571.80000000005</v>
          </cell>
          <cell r="AQ146">
            <v>535757.5</v>
          </cell>
          <cell r="AR146">
            <v>398842</v>
          </cell>
          <cell r="AS146">
            <v>295910.3</v>
          </cell>
          <cell r="AT146">
            <v>203909.40000000002</v>
          </cell>
          <cell r="AU146">
            <v>261794.5</v>
          </cell>
          <cell r="AV146">
            <v>361359</v>
          </cell>
          <cell r="AW146">
            <v>239426</v>
          </cell>
          <cell r="AX146">
            <v>319719.80000000005</v>
          </cell>
          <cell r="AY146">
            <v>287885.7</v>
          </cell>
          <cell r="AZ146">
            <v>254485.30000000002</v>
          </cell>
          <cell r="BA146">
            <v>193359</v>
          </cell>
          <cell r="BB146">
            <v>233222.7</v>
          </cell>
          <cell r="BC146">
            <v>213401.60000000001</v>
          </cell>
          <cell r="BD146">
            <v>227120.40000000002</v>
          </cell>
          <cell r="BE146">
            <v>248757</v>
          </cell>
          <cell r="BF146">
            <v>242517.90000000002</v>
          </cell>
          <cell r="BG146">
            <v>212263.6</v>
          </cell>
          <cell r="BH146">
            <v>249626.7</v>
          </cell>
          <cell r="BI146">
            <v>236002.30000000002</v>
          </cell>
          <cell r="BJ146">
            <v>256209.6</v>
          </cell>
          <cell r="BK146">
            <v>223538.7</v>
          </cell>
          <cell r="BL146">
            <v>228285.40000000002</v>
          </cell>
          <cell r="BM146">
            <v>233839.80000000002</v>
          </cell>
          <cell r="BN146">
            <v>236840.6</v>
          </cell>
          <cell r="BO146">
            <v>243406.30000000002</v>
          </cell>
          <cell r="BP146">
            <v>200283.6</v>
          </cell>
          <cell r="BQ146">
            <v>236745</v>
          </cell>
          <cell r="BR146">
            <v>263068.2</v>
          </cell>
          <cell r="BS146">
            <v>238535.7</v>
          </cell>
          <cell r="BT146">
            <v>253017.60000000001</v>
          </cell>
          <cell r="BU146">
            <v>254024.30000000002</v>
          </cell>
          <cell r="BV146">
            <v>311464</v>
          </cell>
          <cell r="BW146" t="str">
            <v>#Calc</v>
          </cell>
        </row>
        <row r="147">
          <cell r="A147" t="str">
            <v>NOVL</v>
          </cell>
          <cell r="B147" t="str">
            <v>Novell</v>
          </cell>
          <cell r="C147">
            <v>1288.8969999999999</v>
          </cell>
          <cell r="D147">
            <v>1711.2540000000001</v>
          </cell>
          <cell r="E147">
            <v>1519.107</v>
          </cell>
          <cell r="F147">
            <v>2073.0720000000001</v>
          </cell>
          <cell r="G147">
            <v>3290.221</v>
          </cell>
          <cell r="H147">
            <v>3199.3420000000001</v>
          </cell>
          <cell r="I147">
            <v>5040.1779999999999</v>
          </cell>
          <cell r="J147">
            <v>8294.7829999999994</v>
          </cell>
          <cell r="K147">
            <v>8026.6</v>
          </cell>
          <cell r="L147">
            <v>7488.1</v>
          </cell>
          <cell r="M147">
            <v>8011.9049999999997</v>
          </cell>
          <cell r="N147">
            <v>8024.817</v>
          </cell>
          <cell r="O147">
            <v>9367.862000000001</v>
          </cell>
          <cell r="P147">
            <v>7189.4530000000004</v>
          </cell>
          <cell r="Q147">
            <v>5196.2070000000003</v>
          </cell>
          <cell r="R147">
            <v>5727.9840000000004</v>
          </cell>
          <cell r="S147">
            <v>4835.4210000000003</v>
          </cell>
          <cell r="T147">
            <v>4272.9780000000001</v>
          </cell>
          <cell r="U147">
            <v>4594.5969999999998</v>
          </cell>
          <cell r="V147">
            <v>5377.7709999999997</v>
          </cell>
          <cell r="W147">
            <v>5984.6720000000005</v>
          </cell>
          <cell r="X147">
            <v>6229.674</v>
          </cell>
          <cell r="Y147">
            <v>5525.0029999999997</v>
          </cell>
          <cell r="Z147">
            <v>3973.5970000000002</v>
          </cell>
          <cell r="AA147">
            <v>3640.864</v>
          </cell>
          <cell r="AB147">
            <v>3705.011</v>
          </cell>
          <cell r="AC147">
            <v>2788.306</v>
          </cell>
          <cell r="AD147">
            <v>2251.9900000000002</v>
          </cell>
          <cell r="AE147">
            <v>2191.7370000000001</v>
          </cell>
          <cell r="AF147">
            <v>1375.54</v>
          </cell>
          <cell r="AG147">
            <v>2076.0639999999999</v>
          </cell>
          <cell r="AH147">
            <v>1598.5620000000001</v>
          </cell>
          <cell r="AI147">
            <v>2718.7000000000003</v>
          </cell>
          <cell r="AJ147">
            <v>3416.5970000000002</v>
          </cell>
          <cell r="AK147">
            <v>3185</v>
          </cell>
          <cell r="AL147">
            <v>5111.6850000000004</v>
          </cell>
          <cell r="AM147">
            <v>7446.1880000000001</v>
          </cell>
          <cell r="AN147">
            <v>7891.3429999999998</v>
          </cell>
          <cell r="AO147">
            <v>5917.3180000000002</v>
          </cell>
          <cell r="AP147">
            <v>12147.943000000001</v>
          </cell>
          <cell r="AQ147">
            <v>8432.8960000000006</v>
          </cell>
          <cell r="AR147">
            <v>2355.35</v>
          </cell>
          <cell r="AS147">
            <v>2564.5630000000001</v>
          </cell>
          <cell r="AT147">
            <v>1011.5631000000001</v>
          </cell>
          <cell r="AU147">
            <v>932.82</v>
          </cell>
          <cell r="AV147">
            <v>1178.1000000000001</v>
          </cell>
          <cell r="AW147">
            <v>638.83310000000006</v>
          </cell>
          <cell r="AX147">
            <v>957.90150000000006</v>
          </cell>
          <cell r="AY147">
            <v>675.05740000000003</v>
          </cell>
          <cell r="AZ147">
            <v>486.02120000000002</v>
          </cell>
          <cell r="BA147">
            <v>157.8126</v>
          </cell>
          <cell r="BB147">
            <v>591.71850000000006</v>
          </cell>
          <cell r="BC147">
            <v>141.06820000000002</v>
          </cell>
          <cell r="BD147">
            <v>528.33330000000001</v>
          </cell>
          <cell r="BE147">
            <v>1231.9159999999999</v>
          </cell>
          <cell r="BF147">
            <v>3212.2710000000002</v>
          </cell>
          <cell r="BG147">
            <v>3752.0639999999999</v>
          </cell>
          <cell r="BH147">
            <v>2607.279</v>
          </cell>
          <cell r="BI147">
            <v>1821.816</v>
          </cell>
          <cell r="BJ147">
            <v>1939.181</v>
          </cell>
          <cell r="BK147">
            <v>1199.126</v>
          </cell>
          <cell r="BL147">
            <v>1362.338</v>
          </cell>
          <cell r="BM147">
            <v>1838.2190000000001</v>
          </cell>
          <cell r="BN147">
            <v>2351.8940000000002</v>
          </cell>
          <cell r="BO147">
            <v>1901.0150000000001</v>
          </cell>
          <cell r="BP147">
            <v>1614.894</v>
          </cell>
          <cell r="BQ147">
            <v>1369.8440000000001</v>
          </cell>
          <cell r="BR147">
            <v>1262.5630000000001</v>
          </cell>
          <cell r="BS147">
            <v>1286.97</v>
          </cell>
          <cell r="BT147">
            <v>1509.4069999999999</v>
          </cell>
          <cell r="BU147">
            <v>1449.5509999999999</v>
          </cell>
          <cell r="BV147">
            <v>1151.0540000000001</v>
          </cell>
          <cell r="BW147" t="str">
            <v>#Calc</v>
          </cell>
        </row>
        <row r="148">
          <cell r="A148" t="str">
            <v>OMTR</v>
          </cell>
          <cell r="B148" t="str">
            <v>Omniture</v>
          </cell>
          <cell r="C148" t="str">
            <v/>
          </cell>
          <cell r="D148" t="str">
            <v/>
          </cell>
          <cell r="E148" t="str">
            <v/>
          </cell>
          <cell r="F148" t="str">
            <v/>
          </cell>
          <cell r="G148" t="str">
            <v/>
          </cell>
          <cell r="H148" t="str">
            <v/>
          </cell>
          <cell r="I148" t="str">
            <v/>
          </cell>
          <cell r="J148" t="str">
            <v/>
          </cell>
          <cell r="K148" t="str">
            <v/>
          </cell>
          <cell r="L148" t="str">
            <v/>
          </cell>
          <cell r="M148" t="str">
            <v/>
          </cell>
          <cell r="N148" t="str">
            <v/>
          </cell>
          <cell r="O148" t="str">
            <v/>
          </cell>
          <cell r="P148" t="str">
            <v/>
          </cell>
          <cell r="Q148" t="str">
            <v/>
          </cell>
          <cell r="R148" t="str">
            <v/>
          </cell>
          <cell r="S148" t="str">
            <v/>
          </cell>
          <cell r="T148" t="str">
            <v/>
          </cell>
          <cell r="U148" t="str">
            <v/>
          </cell>
          <cell r="V148" t="str">
            <v/>
          </cell>
          <cell r="W148" t="str">
            <v/>
          </cell>
          <cell r="X148" t="str">
            <v/>
          </cell>
          <cell r="Y148" t="str">
            <v/>
          </cell>
          <cell r="Z148" t="str">
            <v/>
          </cell>
          <cell r="AA148" t="str">
            <v/>
          </cell>
          <cell r="AB148" t="str">
            <v/>
          </cell>
          <cell r="AC148" t="str">
            <v/>
          </cell>
          <cell r="AD148" t="str">
            <v/>
          </cell>
          <cell r="AE148" t="str">
            <v/>
          </cell>
          <cell r="AF148" t="str">
            <v/>
          </cell>
          <cell r="AG148" t="str">
            <v/>
          </cell>
          <cell r="AH148" t="str">
            <v/>
          </cell>
          <cell r="AI148" t="str">
            <v/>
          </cell>
          <cell r="AJ148" t="str">
            <v/>
          </cell>
          <cell r="AK148" t="str">
            <v/>
          </cell>
          <cell r="AL148" t="str">
            <v/>
          </cell>
          <cell r="AM148" t="str">
            <v/>
          </cell>
          <cell r="AN148" t="str">
            <v/>
          </cell>
          <cell r="AO148" t="str">
            <v/>
          </cell>
          <cell r="AP148" t="str">
            <v/>
          </cell>
          <cell r="AQ148" t="str">
            <v/>
          </cell>
          <cell r="AR148" t="str">
            <v/>
          </cell>
          <cell r="AS148" t="str">
            <v/>
          </cell>
          <cell r="AT148" t="str">
            <v/>
          </cell>
          <cell r="AU148" t="str">
            <v/>
          </cell>
          <cell r="AV148" t="str">
            <v/>
          </cell>
          <cell r="AW148" t="str">
            <v/>
          </cell>
          <cell r="AX148" t="str">
            <v/>
          </cell>
          <cell r="AY148" t="str">
            <v/>
          </cell>
          <cell r="AZ148" t="str">
            <v/>
          </cell>
          <cell r="BA148" t="str">
            <v/>
          </cell>
          <cell r="BB148" t="str">
            <v/>
          </cell>
          <cell r="BC148" t="str">
            <v/>
          </cell>
          <cell r="BD148" t="str">
            <v/>
          </cell>
          <cell r="BE148" t="str">
            <v/>
          </cell>
          <cell r="BF148" t="str">
            <v/>
          </cell>
          <cell r="BG148" t="str">
            <v/>
          </cell>
          <cell r="BH148" t="str">
            <v/>
          </cell>
          <cell r="BI148" t="str">
            <v/>
          </cell>
          <cell r="BJ148" t="str">
            <v/>
          </cell>
          <cell r="BK148" t="str">
            <v/>
          </cell>
          <cell r="BL148" t="str">
            <v/>
          </cell>
          <cell r="BM148" t="str">
            <v/>
          </cell>
          <cell r="BN148" t="str">
            <v/>
          </cell>
          <cell r="BO148" t="str">
            <v/>
          </cell>
          <cell r="BP148">
            <v>349.08570000000003</v>
          </cell>
          <cell r="BQ148">
            <v>325.03910000000002</v>
          </cell>
          <cell r="BR148">
            <v>609.09890000000007</v>
          </cell>
          <cell r="BS148">
            <v>856.09739999999999</v>
          </cell>
          <cell r="BT148">
            <v>946.09390000000008</v>
          </cell>
          <cell r="BU148">
            <v>1644.865</v>
          </cell>
          <cell r="BV148">
            <v>1815.5150000000001</v>
          </cell>
          <cell r="BW148" t="str">
            <v>#Calc</v>
          </cell>
        </row>
        <row r="149">
          <cell r="A149" t="str">
            <v xml:space="preserve">ORCL </v>
          </cell>
          <cell r="B149" t="str">
            <v>Oracle</v>
          </cell>
          <cell r="C149" t="str">
            <v/>
          </cell>
          <cell r="D149">
            <v>3114.3679999999999</v>
          </cell>
          <cell r="E149">
            <v>1001.9215</v>
          </cell>
          <cell r="F149">
            <v>1242.0940000000001</v>
          </cell>
          <cell r="G149">
            <v>1400.7529999999999</v>
          </cell>
          <cell r="H149">
            <v>1255.1000000000001</v>
          </cell>
          <cell r="I149">
            <v>1881.5</v>
          </cell>
          <cell r="J149">
            <v>2046.9080000000001</v>
          </cell>
          <cell r="K149">
            <v>1887.9190000000001</v>
          </cell>
          <cell r="L149">
            <v>2069.375</v>
          </cell>
          <cell r="M149">
            <v>2703.5590000000002</v>
          </cell>
          <cell r="N149">
            <v>3922.1750000000002</v>
          </cell>
          <cell r="O149">
            <v>5079.3330000000005</v>
          </cell>
          <cell r="P149">
            <v>6744.018</v>
          </cell>
          <cell r="Q149">
            <v>8550.52</v>
          </cell>
          <cell r="R149">
            <v>8140.8519999999999</v>
          </cell>
          <cell r="S149">
            <v>8944.732</v>
          </cell>
          <cell r="T149">
            <v>10363.517</v>
          </cell>
          <cell r="U149">
            <v>11906.411</v>
          </cell>
          <cell r="V149">
            <v>12402.059000000001</v>
          </cell>
          <cell r="W149">
            <v>13165.630000000001</v>
          </cell>
          <cell r="X149">
            <v>16243.912</v>
          </cell>
          <cell r="Y149">
            <v>16192.745000000001</v>
          </cell>
          <cell r="Z149">
            <v>17982.68</v>
          </cell>
          <cell r="AA149">
            <v>19934.88</v>
          </cell>
          <cell r="AB149">
            <v>25029.75</v>
          </cell>
          <cell r="AC149">
            <v>26987.61</v>
          </cell>
          <cell r="AD149">
            <v>26602.2</v>
          </cell>
          <cell r="AE149">
            <v>24465.350000000002</v>
          </cell>
          <cell r="AF149">
            <v>31934.5</v>
          </cell>
          <cell r="AG149">
            <v>34544.22</v>
          </cell>
          <cell r="AH149">
            <v>20754.89</v>
          </cell>
          <cell r="AI149">
            <v>29525.98</v>
          </cell>
          <cell r="AJ149">
            <v>22295.65</v>
          </cell>
          <cell r="AK149">
            <v>26312.639999999999</v>
          </cell>
          <cell r="AL149">
            <v>39791.590000000004</v>
          </cell>
          <cell r="AM149">
            <v>36084.11</v>
          </cell>
          <cell r="AN149">
            <v>50875.86</v>
          </cell>
          <cell r="AO149">
            <v>62359.71</v>
          </cell>
          <cell r="AP149">
            <v>156263.9</v>
          </cell>
          <cell r="AQ149">
            <v>219112.7</v>
          </cell>
          <cell r="AR149">
            <v>228553</v>
          </cell>
          <cell r="AS149">
            <v>215641.40000000002</v>
          </cell>
          <cell r="AT149">
            <v>158144.6</v>
          </cell>
          <cell r="AU149">
            <v>79355.839999999997</v>
          </cell>
          <cell r="AV149">
            <v>100670.87</v>
          </cell>
          <cell r="AW149">
            <v>64184.11</v>
          </cell>
          <cell r="AX149">
            <v>71242.95</v>
          </cell>
          <cell r="AY149">
            <v>64968.33</v>
          </cell>
          <cell r="AZ149">
            <v>45888.57</v>
          </cell>
          <cell r="BA149">
            <v>35990.160000000003</v>
          </cell>
          <cell r="BB149">
            <v>51737.200000000004</v>
          </cell>
          <cell r="BC149">
            <v>51145.46</v>
          </cell>
          <cell r="BD149">
            <v>56657.33</v>
          </cell>
          <cell r="BE149">
            <v>51686</v>
          </cell>
          <cell r="BF149">
            <v>61386.98</v>
          </cell>
          <cell r="BG149">
            <v>54492</v>
          </cell>
          <cell r="BH149">
            <v>53275.03</v>
          </cell>
          <cell r="BI149">
            <v>49055.880000000005</v>
          </cell>
          <cell r="BJ149">
            <v>60761.880000000005</v>
          </cell>
          <cell r="BK149">
            <v>62333.279999999999</v>
          </cell>
          <cell r="BL149">
            <v>65964</v>
          </cell>
          <cell r="BM149">
            <v>60894.600000000006</v>
          </cell>
          <cell r="BN149">
            <v>60590.340000000004</v>
          </cell>
          <cell r="BO149">
            <v>71039.28</v>
          </cell>
          <cell r="BP149">
            <v>74100.680000000008</v>
          </cell>
          <cell r="BQ149">
            <v>89586.900000000009</v>
          </cell>
          <cell r="BR149">
            <v>86828.91</v>
          </cell>
          <cell r="BS149">
            <v>92409.67</v>
          </cell>
          <cell r="BT149">
            <v>101231.97</v>
          </cell>
          <cell r="BU149">
            <v>109278.05</v>
          </cell>
          <cell r="BV149">
            <v>113596.24</v>
          </cell>
          <cell r="BW149" t="str">
            <v>#Calc</v>
          </cell>
        </row>
        <row r="150">
          <cell r="A150" t="str">
            <v>OTEX</v>
          </cell>
          <cell r="B150" t="str">
            <v>Open Text</v>
          </cell>
          <cell r="C150" t="str">
            <v/>
          </cell>
          <cell r="D150" t="str">
            <v/>
          </cell>
          <cell r="E150" t="str">
            <v/>
          </cell>
          <cell r="F150" t="str">
            <v/>
          </cell>
          <cell r="G150" t="str">
            <v/>
          </cell>
          <cell r="H150" t="str">
            <v/>
          </cell>
          <cell r="I150" t="str">
            <v/>
          </cell>
          <cell r="J150" t="str">
            <v/>
          </cell>
          <cell r="K150" t="str">
            <v/>
          </cell>
          <cell r="L150" t="str">
            <v/>
          </cell>
          <cell r="M150" t="str">
            <v/>
          </cell>
          <cell r="N150" t="str">
            <v/>
          </cell>
          <cell r="O150" t="str">
            <v/>
          </cell>
          <cell r="P150" t="str">
            <v/>
          </cell>
          <cell r="Q150" t="str">
            <v/>
          </cell>
          <cell r="R150" t="str">
            <v/>
          </cell>
          <cell r="S150" t="str">
            <v/>
          </cell>
          <cell r="T150" t="str">
            <v/>
          </cell>
          <cell r="U150" t="str">
            <v/>
          </cell>
          <cell r="V150" t="str">
            <v/>
          </cell>
          <cell r="W150" t="str">
            <v/>
          </cell>
          <cell r="X150" t="str">
            <v/>
          </cell>
          <cell r="Y150" t="str">
            <v/>
          </cell>
          <cell r="Z150" t="str">
            <v/>
          </cell>
          <cell r="AA150">
            <v>164.4426</v>
          </cell>
          <cell r="AB150">
            <v>118.67844000000001</v>
          </cell>
          <cell r="AC150">
            <v>57.026940000000003</v>
          </cell>
          <cell r="AD150">
            <v>83.17146000000001</v>
          </cell>
          <cell r="AE150">
            <v>89.02497000000001</v>
          </cell>
          <cell r="AF150">
            <v>130.46639999999999</v>
          </cell>
          <cell r="AG150">
            <v>217.06790000000001</v>
          </cell>
          <cell r="AH150">
            <v>215.40960000000001</v>
          </cell>
          <cell r="AI150">
            <v>270.58179999999999</v>
          </cell>
          <cell r="AJ150">
            <v>231.25890000000001</v>
          </cell>
          <cell r="AK150">
            <v>233.374</v>
          </cell>
          <cell r="AL150">
            <v>463.041</v>
          </cell>
          <cell r="AM150">
            <v>622.03150000000005</v>
          </cell>
          <cell r="AN150">
            <v>498.14400000000001</v>
          </cell>
          <cell r="AO150">
            <v>347.40180000000004</v>
          </cell>
          <cell r="AP150">
            <v>260.51</v>
          </cell>
          <cell r="AQ150">
            <v>523.34159999999997</v>
          </cell>
          <cell r="AR150">
            <v>320.74290000000002</v>
          </cell>
          <cell r="AS150">
            <v>284.03340000000003</v>
          </cell>
          <cell r="AT150">
            <v>331.41470000000004</v>
          </cell>
          <cell r="AU150">
            <v>303.42580000000004</v>
          </cell>
          <cell r="AV150">
            <v>380.41860000000003</v>
          </cell>
          <cell r="AW150">
            <v>339.52420000000001</v>
          </cell>
          <cell r="AX150">
            <v>499.39190000000002</v>
          </cell>
          <cell r="AY150">
            <v>398.7337</v>
          </cell>
          <cell r="AZ150">
            <v>279.8732</v>
          </cell>
          <cell r="BA150">
            <v>273.10079999999999</v>
          </cell>
          <cell r="BB150">
            <v>340.54790000000003</v>
          </cell>
          <cell r="BC150">
            <v>433.09410000000003</v>
          </cell>
          <cell r="BD150">
            <v>437.22</v>
          </cell>
          <cell r="BE150">
            <v>575.70400000000006</v>
          </cell>
          <cell r="BF150">
            <v>712.42079999999999</v>
          </cell>
          <cell r="BG150">
            <v>1355.4</v>
          </cell>
          <cell r="BH150">
            <v>1473.856</v>
          </cell>
          <cell r="BI150">
            <v>762.80040000000008</v>
          </cell>
          <cell r="BJ150">
            <v>896.8171000000001</v>
          </cell>
          <cell r="BK150">
            <v>786.26400000000001</v>
          </cell>
          <cell r="BL150">
            <v>601.72180000000003</v>
          </cell>
          <cell r="BM150">
            <v>610.70360000000005</v>
          </cell>
          <cell r="BN150">
            <v>612.77350000000001</v>
          </cell>
          <cell r="BO150">
            <v>702.0308</v>
          </cell>
          <cell r="BP150">
            <v>612.63530000000003</v>
          </cell>
          <cell r="BQ150">
            <v>779.58720000000005</v>
          </cell>
          <cell r="BR150">
            <v>1276.527</v>
          </cell>
          <cell r="BS150">
            <v>1334.7830000000001</v>
          </cell>
          <cell r="BT150">
            <v>924.18260000000009</v>
          </cell>
          <cell r="BU150">
            <v>1504.088</v>
          </cell>
          <cell r="BV150">
            <v>1440.624</v>
          </cell>
          <cell r="BW150" t="str">
            <v>#Calc</v>
          </cell>
        </row>
        <row r="151">
          <cell r="A151" t="str">
            <v>PMTC</v>
          </cell>
          <cell r="B151" t="str">
            <v>Parametric Technology</v>
          </cell>
          <cell r="C151">
            <v>136.50200000000001</v>
          </cell>
          <cell r="D151">
            <v>188.47499999999999</v>
          </cell>
          <cell r="E151">
            <v>130.06800000000001</v>
          </cell>
          <cell r="F151">
            <v>190.88900000000001</v>
          </cell>
          <cell r="G151">
            <v>262.63</v>
          </cell>
          <cell r="H151">
            <v>257.84320000000002</v>
          </cell>
          <cell r="I151">
            <v>370.91090000000003</v>
          </cell>
          <cell r="J151">
            <v>715.2029</v>
          </cell>
          <cell r="K151">
            <v>672.55110000000002</v>
          </cell>
          <cell r="L151">
            <v>893.82260000000008</v>
          </cell>
          <cell r="M151">
            <v>1145.404</v>
          </cell>
          <cell r="N151">
            <v>1325.9470000000001</v>
          </cell>
          <cell r="O151">
            <v>1436.2139999999999</v>
          </cell>
          <cell r="P151">
            <v>1619.403</v>
          </cell>
          <cell r="Q151">
            <v>2084.5520000000001</v>
          </cell>
          <cell r="R151" t="str">
            <v/>
          </cell>
          <cell r="S151" t="str">
            <v/>
          </cell>
          <cell r="T151" t="str">
            <v/>
          </cell>
          <cell r="U151" t="str">
            <v/>
          </cell>
          <cell r="V151">
            <v>1745.6780000000001</v>
          </cell>
          <cell r="W151">
            <v>2033.145</v>
          </cell>
          <cell r="X151">
            <v>2623.0660000000003</v>
          </cell>
          <cell r="Y151">
            <v>3539.5</v>
          </cell>
          <cell r="Z151">
            <v>3847.3540000000003</v>
          </cell>
          <cell r="AA151">
            <v>4636.415</v>
          </cell>
          <cell r="AB151">
            <v>5131.1880000000001</v>
          </cell>
          <cell r="AC151">
            <v>5857.741</v>
          </cell>
          <cell r="AD151" t="str">
            <v/>
          </cell>
          <cell r="AE151" t="str">
            <v/>
          </cell>
          <cell r="AF151" t="str">
            <v/>
          </cell>
          <cell r="AG151" t="str">
            <v/>
          </cell>
          <cell r="AH151" t="str">
            <v/>
          </cell>
          <cell r="AI151">
            <v>8644.7820000000011</v>
          </cell>
          <cell r="AJ151">
            <v>7058.3330000000005</v>
          </cell>
          <cell r="AK151">
            <v>2360.8000000000002</v>
          </cell>
          <cell r="AL151">
            <v>4014.453</v>
          </cell>
          <cell r="AM151">
            <v>5023.2640000000001</v>
          </cell>
          <cell r="AN151">
            <v>3409.0840000000003</v>
          </cell>
          <cell r="AO151">
            <v>3306.2060000000001</v>
          </cell>
          <cell r="AP151">
            <v>7030.4850000000006</v>
          </cell>
          <cell r="AQ151">
            <v>5430.2910000000002</v>
          </cell>
          <cell r="AR151">
            <v>2632.4079999999999</v>
          </cell>
          <cell r="AS151">
            <v>2599.875</v>
          </cell>
          <cell r="AT151">
            <v>3306.8139999999999</v>
          </cell>
          <cell r="AU151">
            <v>2093.3809999999999</v>
          </cell>
          <cell r="AV151">
            <v>3398.8310000000001</v>
          </cell>
          <cell r="AW151">
            <v>1120.9159999999999</v>
          </cell>
          <cell r="AX151">
            <v>1813.8420000000001</v>
          </cell>
          <cell r="AY151">
            <v>1390.896</v>
          </cell>
          <cell r="AZ151">
            <v>704.85680000000002</v>
          </cell>
          <cell r="BA151">
            <v>265.92110000000002</v>
          </cell>
          <cell r="BB151">
            <v>448.08760000000001</v>
          </cell>
          <cell r="BC151">
            <v>370.08</v>
          </cell>
          <cell r="BD151">
            <v>590.47050000000002</v>
          </cell>
          <cell r="BE151">
            <v>633.79380000000003</v>
          </cell>
          <cell r="BF151">
            <v>859.98199999999997</v>
          </cell>
          <cell r="BG151">
            <v>989.83510000000001</v>
          </cell>
          <cell r="BH151">
            <v>1083.163</v>
          </cell>
          <cell r="BI151">
            <v>1128.1200000000001</v>
          </cell>
          <cell r="BJ151">
            <v>1259.116</v>
          </cell>
          <cell r="BK151">
            <v>1134.348</v>
          </cell>
          <cell r="BL151">
            <v>1332.8040000000001</v>
          </cell>
          <cell r="BM151">
            <v>1714.3430000000001</v>
          </cell>
          <cell r="BN151" t="str">
            <v/>
          </cell>
          <cell r="BO151" t="str">
            <v/>
          </cell>
          <cell r="BP151" t="str">
            <v/>
          </cell>
          <cell r="BQ151">
            <v>1771.1770000000001</v>
          </cell>
          <cell r="BR151">
            <v>1905.9660000000001</v>
          </cell>
          <cell r="BS151">
            <v>1943.154</v>
          </cell>
          <cell r="BT151">
            <v>2242.779</v>
          </cell>
          <cell r="BU151">
            <v>1735.5730000000001</v>
          </cell>
          <cell r="BV151">
            <v>1832.6780000000001</v>
          </cell>
          <cell r="BW151" t="str">
            <v>#Calc</v>
          </cell>
        </row>
        <row r="152">
          <cell r="A152" t="str">
            <v>QSFT</v>
          </cell>
          <cell r="B152" t="str">
            <v>Quest</v>
          </cell>
          <cell r="C152" t="str">
            <v/>
          </cell>
          <cell r="D152" t="str">
            <v/>
          </cell>
          <cell r="E152" t="str">
            <v/>
          </cell>
          <cell r="F152" t="str">
            <v/>
          </cell>
          <cell r="G152" t="str">
            <v/>
          </cell>
          <cell r="H152" t="str">
            <v/>
          </cell>
          <cell r="I152" t="str">
            <v/>
          </cell>
          <cell r="J152" t="str">
            <v/>
          </cell>
          <cell r="K152" t="str">
            <v/>
          </cell>
          <cell r="L152" t="str">
            <v/>
          </cell>
          <cell r="M152" t="str">
            <v/>
          </cell>
          <cell r="N152" t="str">
            <v/>
          </cell>
          <cell r="O152" t="str">
            <v/>
          </cell>
          <cell r="P152" t="str">
            <v/>
          </cell>
          <cell r="Q152" t="str">
            <v/>
          </cell>
          <cell r="R152" t="str">
            <v/>
          </cell>
          <cell r="S152" t="str">
            <v/>
          </cell>
          <cell r="T152" t="str">
            <v/>
          </cell>
          <cell r="U152" t="str">
            <v/>
          </cell>
          <cell r="V152" t="str">
            <v/>
          </cell>
          <cell r="W152" t="str">
            <v/>
          </cell>
          <cell r="X152" t="str">
            <v/>
          </cell>
          <cell r="Y152" t="str">
            <v/>
          </cell>
          <cell r="Z152" t="str">
            <v/>
          </cell>
          <cell r="AA152" t="str">
            <v/>
          </cell>
          <cell r="AB152" t="str">
            <v/>
          </cell>
          <cell r="AC152" t="str">
            <v/>
          </cell>
          <cell r="AD152" t="str">
            <v/>
          </cell>
          <cell r="AE152" t="str">
            <v/>
          </cell>
          <cell r="AF152" t="str">
            <v/>
          </cell>
          <cell r="AG152" t="str">
            <v/>
          </cell>
          <cell r="AH152" t="str">
            <v/>
          </cell>
          <cell r="AI152" t="str">
            <v/>
          </cell>
          <cell r="AJ152" t="str">
            <v/>
          </cell>
          <cell r="AK152" t="str">
            <v/>
          </cell>
          <cell r="AL152" t="str">
            <v/>
          </cell>
          <cell r="AM152" t="str">
            <v/>
          </cell>
          <cell r="AN152" t="str">
            <v/>
          </cell>
          <cell r="AO152">
            <v>1752.1030000000001</v>
          </cell>
          <cell r="AP152">
            <v>3917.7809999999999</v>
          </cell>
          <cell r="AQ152">
            <v>4667.4970000000003</v>
          </cell>
          <cell r="AR152">
            <v>4620.9110000000001</v>
          </cell>
          <cell r="AS152">
            <v>5397.7910000000002</v>
          </cell>
          <cell r="AT152">
            <v>2399.5570000000002</v>
          </cell>
          <cell r="AU152">
            <v>1501.8879999999999</v>
          </cell>
          <cell r="AV152">
            <v>3210.328</v>
          </cell>
          <cell r="AW152">
            <v>952.51260000000002</v>
          </cell>
          <cell r="AX152">
            <v>1919.4690000000001</v>
          </cell>
          <cell r="AY152">
            <v>1311.01</v>
          </cell>
          <cell r="AZ152">
            <v>1264.6369999999999</v>
          </cell>
          <cell r="BA152">
            <v>774.93410000000006</v>
          </cell>
          <cell r="BB152">
            <v>843.14769999999999</v>
          </cell>
          <cell r="BC152">
            <v>709.90499999999997</v>
          </cell>
          <cell r="BD152">
            <v>954.83510000000001</v>
          </cell>
          <cell r="BE152">
            <v>1012.8866</v>
          </cell>
          <cell r="BF152">
            <v>1230.7819999999999</v>
          </cell>
          <cell r="BG152">
            <v>1523.394</v>
          </cell>
          <cell r="BH152">
            <v>1185.2850000000001</v>
          </cell>
          <cell r="BI152">
            <v>938.2337</v>
          </cell>
          <cell r="BJ152">
            <v>1411.5530000000001</v>
          </cell>
          <cell r="BK152">
            <v>1180.5340000000001</v>
          </cell>
          <cell r="BL152">
            <v>1209.123</v>
          </cell>
          <cell r="BM152">
            <v>1373.59</v>
          </cell>
          <cell r="BN152">
            <v>1260.0899999999999</v>
          </cell>
          <cell r="BO152">
            <v>1455.8000000000002</v>
          </cell>
          <cell r="BP152">
            <v>1148.856</v>
          </cell>
          <cell r="BQ152">
            <v>1177.146</v>
          </cell>
          <cell r="BR152">
            <v>1214.528</v>
          </cell>
          <cell r="BS152">
            <v>1643.8230000000001</v>
          </cell>
          <cell r="BT152">
            <v>1635.74</v>
          </cell>
          <cell r="BU152">
            <v>1733.7429999999999</v>
          </cell>
          <cell r="BV152">
            <v>1532.4760000000001</v>
          </cell>
          <cell r="BW152" t="str">
            <v>#Calc</v>
          </cell>
        </row>
        <row r="153">
          <cell r="A153" t="str">
            <v>RHAT</v>
          </cell>
          <cell r="B153" t="str">
            <v>Red Hat</v>
          </cell>
          <cell r="C153" t="str">
            <v/>
          </cell>
          <cell r="D153" t="str">
            <v/>
          </cell>
          <cell r="E153" t="str">
            <v/>
          </cell>
          <cell r="F153" t="str">
            <v/>
          </cell>
          <cell r="G153" t="str">
            <v/>
          </cell>
          <cell r="H153" t="str">
            <v/>
          </cell>
          <cell r="I153" t="str">
            <v/>
          </cell>
          <cell r="J153" t="str">
            <v/>
          </cell>
          <cell r="K153" t="str">
            <v/>
          </cell>
          <cell r="L153" t="str">
            <v/>
          </cell>
          <cell r="M153" t="str">
            <v/>
          </cell>
          <cell r="N153" t="str">
            <v/>
          </cell>
          <cell r="O153" t="str">
            <v/>
          </cell>
          <cell r="P153" t="str">
            <v/>
          </cell>
          <cell r="Q153" t="str">
            <v/>
          </cell>
          <cell r="R153" t="str">
            <v/>
          </cell>
          <cell r="S153" t="str">
            <v/>
          </cell>
          <cell r="T153" t="str">
            <v/>
          </cell>
          <cell r="U153" t="str">
            <v/>
          </cell>
          <cell r="V153" t="str">
            <v/>
          </cell>
          <cell r="W153" t="str">
            <v/>
          </cell>
          <cell r="X153" t="str">
            <v/>
          </cell>
          <cell r="Y153" t="str">
            <v/>
          </cell>
          <cell r="Z153" t="str">
            <v/>
          </cell>
          <cell r="AA153" t="str">
            <v/>
          </cell>
          <cell r="AB153" t="str">
            <v/>
          </cell>
          <cell r="AC153" t="str">
            <v/>
          </cell>
          <cell r="AD153" t="str">
            <v/>
          </cell>
          <cell r="AE153" t="str">
            <v/>
          </cell>
          <cell r="AF153" t="str">
            <v/>
          </cell>
          <cell r="AG153" t="str">
            <v/>
          </cell>
          <cell r="AH153" t="str">
            <v/>
          </cell>
          <cell r="AI153" t="str">
            <v/>
          </cell>
          <cell r="AJ153" t="str">
            <v/>
          </cell>
          <cell r="AK153" t="str">
            <v/>
          </cell>
          <cell r="AL153" t="str">
            <v/>
          </cell>
          <cell r="AM153" t="str">
            <v/>
          </cell>
          <cell r="AN153" t="str">
            <v/>
          </cell>
          <cell r="AO153">
            <v>6597.0219999999999</v>
          </cell>
          <cell r="AP153">
            <v>15713.453</v>
          </cell>
          <cell r="AQ153">
            <v>6228.24</v>
          </cell>
          <cell r="AR153">
            <v>4078.4690000000001</v>
          </cell>
          <cell r="AS153">
            <v>2537.8319999999999</v>
          </cell>
          <cell r="AT153">
            <v>857.55100000000004</v>
          </cell>
          <cell r="AU153">
            <v>881.1767000000001</v>
          </cell>
          <cell r="AV153">
            <v>560.22090000000003</v>
          </cell>
          <cell r="AW153">
            <v>478.95360000000005</v>
          </cell>
          <cell r="AX153">
            <v>1144.184</v>
          </cell>
          <cell r="AY153">
            <v>874.09480000000008</v>
          </cell>
          <cell r="AZ153">
            <v>912.25</v>
          </cell>
          <cell r="BA153">
            <v>737.36430000000007</v>
          </cell>
          <cell r="BB153">
            <v>944.7627</v>
          </cell>
          <cell r="BC153">
            <v>854.5104</v>
          </cell>
          <cell r="BD153">
            <v>1230.184</v>
          </cell>
          <cell r="BE153">
            <v>1644.818</v>
          </cell>
          <cell r="BF153">
            <v>3208.7490000000003</v>
          </cell>
          <cell r="BG153">
            <v>4180.2129999999997</v>
          </cell>
          <cell r="BH153">
            <v>4580.8</v>
          </cell>
          <cell r="BI153">
            <v>2553.8969999999999</v>
          </cell>
          <cell r="BJ153">
            <v>2704.2449999999999</v>
          </cell>
          <cell r="BK153">
            <v>2207.4259999999999</v>
          </cell>
          <cell r="BL153">
            <v>2470.9180000000001</v>
          </cell>
          <cell r="BM153">
            <v>3802.3690000000001</v>
          </cell>
          <cell r="BN153">
            <v>4759.3969999999999</v>
          </cell>
          <cell r="BO153">
            <v>4888.6869999999999</v>
          </cell>
          <cell r="BP153">
            <v>3942.8090000000002</v>
          </cell>
          <cell r="BQ153">
            <v>3760.7060000000001</v>
          </cell>
          <cell r="BR153">
            <v>3996.9680000000003</v>
          </cell>
          <cell r="BS153">
            <v>4114.9480000000003</v>
          </cell>
          <cell r="BT153">
            <v>4037.5059999999999</v>
          </cell>
          <cell r="BU153">
            <v>3543.2000000000003</v>
          </cell>
          <cell r="BV153">
            <v>3578.5590000000002</v>
          </cell>
          <cell r="BW153" t="str">
            <v>#Calc</v>
          </cell>
        </row>
        <row r="154">
          <cell r="A154" t="str">
            <v>RNOW</v>
          </cell>
          <cell r="B154" t="str">
            <v>Rightnow</v>
          </cell>
          <cell r="C154" t="str">
            <v/>
          </cell>
          <cell r="D154" t="str">
            <v/>
          </cell>
          <cell r="E154" t="str">
            <v/>
          </cell>
          <cell r="F154" t="str">
            <v/>
          </cell>
          <cell r="G154" t="str">
            <v/>
          </cell>
          <cell r="H154" t="str">
            <v/>
          </cell>
          <cell r="I154" t="str">
            <v/>
          </cell>
          <cell r="J154" t="str">
            <v/>
          </cell>
          <cell r="K154" t="str">
            <v/>
          </cell>
          <cell r="L154" t="str">
            <v/>
          </cell>
          <cell r="M154" t="str">
            <v/>
          </cell>
          <cell r="N154" t="str">
            <v/>
          </cell>
          <cell r="O154" t="str">
            <v/>
          </cell>
          <cell r="P154" t="str">
            <v/>
          </cell>
          <cell r="Q154" t="str">
            <v/>
          </cell>
          <cell r="R154" t="str">
            <v/>
          </cell>
          <cell r="S154" t="str">
            <v/>
          </cell>
          <cell r="T154" t="str">
            <v/>
          </cell>
          <cell r="U154" t="str">
            <v/>
          </cell>
          <cell r="V154" t="str">
            <v/>
          </cell>
          <cell r="W154" t="str">
            <v/>
          </cell>
          <cell r="X154" t="str">
            <v/>
          </cell>
          <cell r="Y154" t="str">
            <v/>
          </cell>
          <cell r="Z154" t="str">
            <v/>
          </cell>
          <cell r="AA154" t="str">
            <v/>
          </cell>
          <cell r="AB154" t="str">
            <v/>
          </cell>
          <cell r="AC154" t="str">
            <v/>
          </cell>
          <cell r="AD154" t="str">
            <v/>
          </cell>
          <cell r="AE154" t="str">
            <v/>
          </cell>
          <cell r="AF154" t="str">
            <v/>
          </cell>
          <cell r="AG154" t="str">
            <v/>
          </cell>
          <cell r="AH154" t="str">
            <v/>
          </cell>
          <cell r="AI154" t="str">
            <v/>
          </cell>
          <cell r="AJ154" t="str">
            <v/>
          </cell>
          <cell r="AK154" t="str">
            <v/>
          </cell>
          <cell r="AL154" t="str">
            <v/>
          </cell>
          <cell r="AM154" t="str">
            <v/>
          </cell>
          <cell r="AN154" t="str">
            <v/>
          </cell>
          <cell r="AO154" t="str">
            <v/>
          </cell>
          <cell r="AP154" t="str">
            <v/>
          </cell>
          <cell r="AQ154" t="str">
            <v/>
          </cell>
          <cell r="AR154" t="str">
            <v/>
          </cell>
          <cell r="AS154" t="str">
            <v/>
          </cell>
          <cell r="AT154" t="str">
            <v/>
          </cell>
          <cell r="AU154" t="str">
            <v/>
          </cell>
          <cell r="AV154" t="str">
            <v/>
          </cell>
          <cell r="AW154" t="str">
            <v/>
          </cell>
          <cell r="AX154" t="str">
            <v/>
          </cell>
          <cell r="AY154" t="str">
            <v/>
          </cell>
          <cell r="AZ154" t="str">
            <v/>
          </cell>
          <cell r="BA154" t="str">
            <v/>
          </cell>
          <cell r="BB154" t="str">
            <v/>
          </cell>
          <cell r="BC154" t="str">
            <v/>
          </cell>
          <cell r="BD154" t="str">
            <v/>
          </cell>
          <cell r="BE154" t="str">
            <v/>
          </cell>
          <cell r="BF154" t="str">
            <v/>
          </cell>
          <cell r="BG154" t="str">
            <v/>
          </cell>
          <cell r="BH154" t="str">
            <v/>
          </cell>
          <cell r="BI154">
            <v>315.67349999999999</v>
          </cell>
          <cell r="BJ154">
            <v>420.13960000000003</v>
          </cell>
          <cell r="BK154">
            <v>316.38130000000001</v>
          </cell>
          <cell r="BL154">
            <v>313.7894</v>
          </cell>
          <cell r="BM154">
            <v>404.07820000000004</v>
          </cell>
          <cell r="BN154">
            <v>524.31600000000003</v>
          </cell>
          <cell r="BO154">
            <v>440.74120000000005</v>
          </cell>
          <cell r="BP154">
            <v>472.95590000000004</v>
          </cell>
          <cell r="BQ154">
            <v>431.39140000000003</v>
          </cell>
          <cell r="BR154">
            <v>486.39030000000002</v>
          </cell>
          <cell r="BS154">
            <v>457.5822</v>
          </cell>
          <cell r="BT154">
            <v>454.28710000000001</v>
          </cell>
          <cell r="BU154">
            <v>441.15899999999999</v>
          </cell>
          <cell r="BV154">
            <v>433.11799999999999</v>
          </cell>
          <cell r="BW154" t="str">
            <v>#Calc</v>
          </cell>
        </row>
        <row r="155">
          <cell r="A155" t="str">
            <v>RNWK</v>
          </cell>
          <cell r="B155" t="str">
            <v>Real Networks</v>
          </cell>
          <cell r="C155" t="str">
            <v/>
          </cell>
          <cell r="D155" t="str">
            <v/>
          </cell>
          <cell r="E155" t="str">
            <v/>
          </cell>
          <cell r="F155" t="str">
            <v/>
          </cell>
          <cell r="G155" t="str">
            <v/>
          </cell>
          <cell r="H155" t="str">
            <v/>
          </cell>
          <cell r="I155" t="str">
            <v/>
          </cell>
          <cell r="J155" t="str">
            <v/>
          </cell>
          <cell r="K155" t="str">
            <v/>
          </cell>
          <cell r="L155" t="str">
            <v/>
          </cell>
          <cell r="M155" t="str">
            <v/>
          </cell>
          <cell r="N155" t="str">
            <v/>
          </cell>
          <cell r="O155" t="str">
            <v/>
          </cell>
          <cell r="P155" t="str">
            <v/>
          </cell>
          <cell r="Q155" t="str">
            <v/>
          </cell>
          <cell r="R155" t="str">
            <v/>
          </cell>
          <cell r="S155" t="str">
            <v/>
          </cell>
          <cell r="T155" t="str">
            <v/>
          </cell>
          <cell r="U155" t="str">
            <v/>
          </cell>
          <cell r="V155" t="str">
            <v/>
          </cell>
          <cell r="W155" t="str">
            <v/>
          </cell>
          <cell r="X155" t="str">
            <v/>
          </cell>
          <cell r="Y155" t="str">
            <v/>
          </cell>
          <cell r="Z155" t="str">
            <v/>
          </cell>
          <cell r="AA155" t="str">
            <v/>
          </cell>
          <cell r="AB155" t="str">
            <v/>
          </cell>
          <cell r="AC155" t="str">
            <v/>
          </cell>
          <cell r="AD155" t="str">
            <v/>
          </cell>
          <cell r="AE155" t="str">
            <v/>
          </cell>
          <cell r="AF155" t="str">
            <v/>
          </cell>
          <cell r="AG155" t="str">
            <v/>
          </cell>
          <cell r="AH155">
            <v>337.20070000000004</v>
          </cell>
          <cell r="AI155">
            <v>841.44970000000001</v>
          </cell>
          <cell r="AJ155">
            <v>1118.2370000000001</v>
          </cell>
          <cell r="AK155">
            <v>1045.6490000000001</v>
          </cell>
          <cell r="AL155">
            <v>1115.6770000000001</v>
          </cell>
          <cell r="AM155">
            <v>4011.5070000000001</v>
          </cell>
          <cell r="AN155">
            <v>4696.3419999999996</v>
          </cell>
          <cell r="AO155">
            <v>7406.7939999999999</v>
          </cell>
          <cell r="AP155">
            <v>8657.6350000000002</v>
          </cell>
          <cell r="AQ155">
            <v>8442.5789999999997</v>
          </cell>
          <cell r="AR155">
            <v>7527.6490000000003</v>
          </cell>
          <cell r="AS155">
            <v>5897.64</v>
          </cell>
          <cell r="AT155">
            <v>1018.4617000000001</v>
          </cell>
          <cell r="AU155">
            <v>784.44680000000005</v>
          </cell>
          <cell r="AV155">
            <v>1555.1390000000001</v>
          </cell>
          <cell r="AW155">
            <v>434.43299999999999</v>
          </cell>
          <cell r="AX155">
            <v>604.96450000000004</v>
          </cell>
          <cell r="AY155">
            <v>778.47280000000001</v>
          </cell>
          <cell r="AZ155">
            <v>325.65350000000001</v>
          </cell>
          <cell r="BA155">
            <v>251.08680000000001</v>
          </cell>
          <cell r="BB155">
            <v>291.69380000000001</v>
          </cell>
          <cell r="BC155">
            <v>351.55189999999999</v>
          </cell>
          <cell r="BD155">
            <v>788.19299999999998</v>
          </cell>
          <cell r="BE155">
            <v>782.49060000000009</v>
          </cell>
          <cell r="BF155">
            <v>663.97220000000004</v>
          </cell>
          <cell r="BG155">
            <v>749.08</v>
          </cell>
          <cell r="BH155">
            <v>895.91380000000004</v>
          </cell>
          <cell r="BI155">
            <v>528.71569999999997</v>
          </cell>
          <cell r="BJ155">
            <v>865.92330000000004</v>
          </cell>
          <cell r="BK155">
            <v>718.73</v>
          </cell>
          <cell r="BL155">
            <v>587.27110000000005</v>
          </cell>
          <cell r="BM155">
            <v>703.77570000000003</v>
          </cell>
          <cell r="BN155">
            <v>607.12</v>
          </cell>
          <cell r="BO155">
            <v>700.54</v>
          </cell>
          <cell r="BP155">
            <v>1044.0309999999999</v>
          </cell>
          <cell r="BQ155">
            <v>964.55380000000002</v>
          </cell>
          <cell r="BR155">
            <v>1207.3410000000001</v>
          </cell>
          <cell r="BS155">
            <v>646.33690000000001</v>
          </cell>
          <cell r="BT155">
            <v>745.29939999999999</v>
          </cell>
          <cell r="BU155">
            <v>509.76860000000005</v>
          </cell>
          <cell r="BV155">
            <v>307.98509999999999</v>
          </cell>
          <cell r="BW155" t="str">
            <v>#Calc</v>
          </cell>
        </row>
        <row r="156">
          <cell r="A156" t="str">
            <v>RSAS</v>
          </cell>
          <cell r="B156" t="str">
            <v>RSA Security</v>
          </cell>
          <cell r="C156" t="str">
            <v/>
          </cell>
          <cell r="D156" t="str">
            <v/>
          </cell>
          <cell r="E156" t="str">
            <v/>
          </cell>
          <cell r="F156" t="str">
            <v/>
          </cell>
          <cell r="G156" t="str">
            <v/>
          </cell>
          <cell r="H156" t="str">
            <v/>
          </cell>
          <cell r="I156" t="str">
            <v/>
          </cell>
          <cell r="J156" t="str">
            <v/>
          </cell>
          <cell r="K156" t="str">
            <v/>
          </cell>
          <cell r="L156" t="str">
            <v/>
          </cell>
          <cell r="M156" t="str">
            <v/>
          </cell>
          <cell r="N156" t="str">
            <v/>
          </cell>
          <cell r="O156" t="str">
            <v/>
          </cell>
          <cell r="P156" t="str">
            <v/>
          </cell>
          <cell r="Q156" t="str">
            <v/>
          </cell>
          <cell r="R156" t="str">
            <v/>
          </cell>
          <cell r="S156" t="str">
            <v/>
          </cell>
          <cell r="T156" t="str">
            <v/>
          </cell>
          <cell r="U156" t="str">
            <v/>
          </cell>
          <cell r="V156">
            <v>78.407270000000011</v>
          </cell>
          <cell r="W156">
            <v>170.6497</v>
          </cell>
          <cell r="X156">
            <v>237.541</v>
          </cell>
          <cell r="Y156">
            <v>251.51950000000002</v>
          </cell>
          <cell r="Z156">
            <v>643.64850000000001</v>
          </cell>
          <cell r="AA156">
            <v>627.38700000000006</v>
          </cell>
          <cell r="AB156">
            <v>1034.924</v>
          </cell>
          <cell r="AC156">
            <v>1121.9000000000001</v>
          </cell>
          <cell r="AD156">
            <v>978.42130000000009</v>
          </cell>
          <cell r="AE156">
            <v>754.37380000000007</v>
          </cell>
          <cell r="AF156">
            <v>1184.3879999999999</v>
          </cell>
          <cell r="AG156">
            <v>1298.124</v>
          </cell>
          <cell r="AH156">
            <v>1254.82</v>
          </cell>
          <cell r="AI156">
            <v>1515.1</v>
          </cell>
          <cell r="AJ156">
            <v>598.71620000000007</v>
          </cell>
          <cell r="AK156">
            <v>340.78300000000002</v>
          </cell>
          <cell r="AL156">
            <v>772.71199999999999</v>
          </cell>
          <cell r="AM156">
            <v>515.37729999999999</v>
          </cell>
          <cell r="AN156">
            <v>582.32479999999998</v>
          </cell>
          <cell r="AO156">
            <v>459.74830000000003</v>
          </cell>
          <cell r="AP156">
            <v>1631.933</v>
          </cell>
          <cell r="AQ156">
            <v>902.71340000000009</v>
          </cell>
          <cell r="AR156">
            <v>1599.4549999999999</v>
          </cell>
          <cell r="AS156">
            <v>567.75450000000001</v>
          </cell>
          <cell r="AT156">
            <v>1644.75</v>
          </cell>
          <cell r="AU156">
            <v>1105.4270000000001</v>
          </cell>
          <cell r="AV156">
            <v>1524.2160000000001</v>
          </cell>
          <cell r="AW156">
            <v>692.10890000000006</v>
          </cell>
          <cell r="AX156">
            <v>997.90030000000002</v>
          </cell>
          <cell r="AY156">
            <v>517.28390000000002</v>
          </cell>
          <cell r="AZ156">
            <v>278.1721</v>
          </cell>
          <cell r="BA156">
            <v>176.34650000000002</v>
          </cell>
          <cell r="BB156">
            <v>316.2783</v>
          </cell>
          <cell r="BC156">
            <v>372.22710000000001</v>
          </cell>
          <cell r="BD156">
            <v>579.68079999999998</v>
          </cell>
          <cell r="BE156">
            <v>752.68709999999999</v>
          </cell>
          <cell r="BF156">
            <v>738.96559999999999</v>
          </cell>
          <cell r="BG156">
            <v>1022.3647000000001</v>
          </cell>
          <cell r="BH156">
            <v>1127.646</v>
          </cell>
          <cell r="BI156">
            <v>1054.1490000000001</v>
          </cell>
          <cell r="BJ156">
            <v>1145.9349999999999</v>
          </cell>
          <cell r="BK156">
            <v>846.27880000000005</v>
          </cell>
          <cell r="BL156">
            <v>526.64949999999999</v>
          </cell>
          <cell r="BM156">
            <v>599.30160000000001</v>
          </cell>
          <cell r="BN156">
            <v>607.04</v>
          </cell>
          <cell r="BO156">
            <v>1096.5899999999999</v>
          </cell>
          <cell r="BP156">
            <v>1827.92</v>
          </cell>
          <cell r="BQ156">
            <v>1893.6030000000001</v>
          </cell>
          <cell r="BR156">
            <v>1893.6030000000001</v>
          </cell>
          <cell r="BS156" t="str">
            <v/>
          </cell>
          <cell r="BT156" t="str">
            <v/>
          </cell>
          <cell r="BU156" t="str">
            <v/>
          </cell>
          <cell r="BV156" t="str">
            <v/>
          </cell>
          <cell r="BW156" t="str">
            <v>#Calc</v>
          </cell>
        </row>
        <row r="157">
          <cell r="A157">
            <v>484628</v>
          </cell>
          <cell r="B157" t="str">
            <v>SAP (Euro)</v>
          </cell>
          <cell r="C157">
            <v>937.94674959999998</v>
          </cell>
          <cell r="D157">
            <v>1146.5536096000001</v>
          </cell>
          <cell r="E157">
            <v>863.09356960000002</v>
          </cell>
          <cell r="F157">
            <v>772.84611700000005</v>
          </cell>
          <cell r="G157">
            <v>907.21341699999982</v>
          </cell>
          <cell r="H157">
            <v>787.57119699999998</v>
          </cell>
          <cell r="I157">
            <v>863.65143699999987</v>
          </cell>
          <cell r="J157">
            <v>801.11836500000004</v>
          </cell>
          <cell r="K157">
            <v>1034.8809449999999</v>
          </cell>
          <cell r="L157">
            <v>991.31878499999982</v>
          </cell>
          <cell r="M157">
            <v>992.54602499999999</v>
          </cell>
          <cell r="N157">
            <v>880.10366399999987</v>
          </cell>
          <cell r="O157">
            <v>635.29736400000013</v>
          </cell>
          <cell r="P157">
            <v>676.40522399999998</v>
          </cell>
          <cell r="Q157">
            <v>676.40522399999998</v>
          </cell>
          <cell r="R157">
            <v>893.00555999999995</v>
          </cell>
          <cell r="S157">
            <v>1479.5591399999998</v>
          </cell>
          <cell r="T157">
            <v>1847.0752199999995</v>
          </cell>
          <cell r="U157">
            <v>2479.0312800000002</v>
          </cell>
          <cell r="V157">
            <v>3053.853226832</v>
          </cell>
          <cell r="W157">
            <v>3505.9754812960005</v>
          </cell>
          <cell r="X157">
            <v>5579.5057204000004</v>
          </cell>
          <cell r="Y157">
            <v>7207.1451046560014</v>
          </cell>
          <cell r="Z157">
            <v>6775.5821006300002</v>
          </cell>
          <cell r="AA157">
            <v>6292.2661199350005</v>
          </cell>
          <cell r="AB157">
            <v>6869.1269520950009</v>
          </cell>
          <cell r="AC157">
            <v>7711.0324448649999</v>
          </cell>
          <cell r="AD157">
            <v>6122.4953730180005</v>
          </cell>
          <cell r="AE157">
            <v>8439.505404816</v>
          </cell>
          <cell r="AF157">
            <v>10503.923800317001</v>
          </cell>
          <cell r="AG157">
            <v>13762.706671815</v>
          </cell>
          <cell r="AH157">
            <v>16534.042140650003</v>
          </cell>
          <cell r="AI157">
            <v>22506.254489088002</v>
          </cell>
          <cell r="AJ157">
            <v>33639.839943240011</v>
          </cell>
          <cell r="AK157">
            <v>21570.660472082</v>
          </cell>
          <cell r="AL157">
            <v>21944.238570000001</v>
          </cell>
          <cell r="AM157">
            <v>15683.804910000001</v>
          </cell>
          <cell r="AN157">
            <v>19496.300640000001</v>
          </cell>
          <cell r="AO157">
            <v>21570.298200000005</v>
          </cell>
          <cell r="AP157">
            <v>29116.927</v>
          </cell>
          <cell r="AQ157">
            <v>35277.896499999995</v>
          </cell>
          <cell r="AR157">
            <v>27543.127</v>
          </cell>
          <cell r="AS157">
            <v>39181.926999999996</v>
          </cell>
          <cell r="AT157">
            <v>21350.125999999997</v>
          </cell>
          <cell r="AU157">
            <v>22532.305999999997</v>
          </cell>
          <cell r="AV157">
            <v>28966.585999999996</v>
          </cell>
          <cell r="AW157">
            <v>20199.055999999997</v>
          </cell>
          <cell r="AX157">
            <v>45560.447860000007</v>
          </cell>
          <cell r="AY157">
            <v>54155.189470000005</v>
          </cell>
          <cell r="AZ157">
            <v>30747.898675</v>
          </cell>
          <cell r="BA157">
            <v>14090.470888000003</v>
          </cell>
          <cell r="BB157">
            <v>22316.686632000001</v>
          </cell>
          <cell r="BC157">
            <v>20426.08437</v>
          </cell>
          <cell r="BD157">
            <v>30782.348820000003</v>
          </cell>
          <cell r="BE157">
            <v>31461.346008</v>
          </cell>
          <cell r="BF157">
            <v>39066.962775</v>
          </cell>
          <cell r="BG157">
            <v>37668.144525000003</v>
          </cell>
          <cell r="BH157">
            <v>40033.701609999996</v>
          </cell>
          <cell r="BI157">
            <v>36564.63235</v>
          </cell>
          <cell r="BJ157">
            <v>37454.801700000004</v>
          </cell>
          <cell r="BK157">
            <v>35252.360555000007</v>
          </cell>
          <cell r="BL157">
            <v>41371.978405000009</v>
          </cell>
          <cell r="BM157">
            <v>41306.743900000009</v>
          </cell>
          <cell r="BN157">
            <v>43878.547349999993</v>
          </cell>
          <cell r="BO157">
            <v>51886.328037500003</v>
          </cell>
          <cell r="BP157">
            <v>47546.327749999997</v>
          </cell>
          <cell r="BQ157">
            <v>44882.230500000005</v>
          </cell>
          <cell r="BR157">
            <v>45744.723619999997</v>
          </cell>
          <cell r="BS157">
            <v>37350.726190000001</v>
          </cell>
          <cell r="BT157">
            <v>43076.675090000004</v>
          </cell>
          <cell r="BU157">
            <v>46707.170350000008</v>
          </cell>
          <cell r="BV157">
            <v>39982.226110000003</v>
          </cell>
          <cell r="BW157" t="e">
            <v>#VALUE!</v>
          </cell>
        </row>
        <row r="158">
          <cell r="A158" t="str">
            <v>SCUR</v>
          </cell>
          <cell r="B158" t="str">
            <v>Secure Computing</v>
          </cell>
          <cell r="C158" t="str">
            <v/>
          </cell>
          <cell r="D158" t="str">
            <v/>
          </cell>
          <cell r="E158" t="str">
            <v/>
          </cell>
          <cell r="F158" t="str">
            <v/>
          </cell>
          <cell r="G158" t="str">
            <v/>
          </cell>
          <cell r="H158" t="str">
            <v/>
          </cell>
          <cell r="I158" t="str">
            <v/>
          </cell>
          <cell r="J158" t="str">
            <v/>
          </cell>
          <cell r="K158" t="str">
            <v/>
          </cell>
          <cell r="L158" t="str">
            <v/>
          </cell>
          <cell r="M158" t="str">
            <v/>
          </cell>
          <cell r="N158" t="str">
            <v/>
          </cell>
          <cell r="O158" t="str">
            <v/>
          </cell>
          <cell r="P158" t="str">
            <v/>
          </cell>
          <cell r="Q158" t="str">
            <v/>
          </cell>
          <cell r="R158" t="str">
            <v/>
          </cell>
          <cell r="S158" t="str">
            <v/>
          </cell>
          <cell r="T158" t="str">
            <v/>
          </cell>
          <cell r="U158" t="str">
            <v/>
          </cell>
          <cell r="V158" t="str">
            <v/>
          </cell>
          <cell r="W158" t="str">
            <v/>
          </cell>
          <cell r="X158" t="str">
            <v/>
          </cell>
          <cell r="Y158" t="str">
            <v/>
          </cell>
          <cell r="Z158">
            <v>330.28100000000001</v>
          </cell>
          <cell r="AA158">
            <v>112.509</v>
          </cell>
          <cell r="AB158">
            <v>128.214</v>
          </cell>
          <cell r="AC158">
            <v>144.10740000000001</v>
          </cell>
          <cell r="AD158">
            <v>119.73164000000001</v>
          </cell>
          <cell r="AE158">
            <v>67.020750000000007</v>
          </cell>
          <cell r="AF158">
            <v>79.043000000000006</v>
          </cell>
          <cell r="AG158">
            <v>130.9237</v>
          </cell>
          <cell r="AH158">
            <v>181.32040000000001</v>
          </cell>
          <cell r="AI158">
            <v>209.75210000000001</v>
          </cell>
          <cell r="AJ158">
            <v>139.75</v>
          </cell>
          <cell r="AK158">
            <v>141.79089999999999</v>
          </cell>
          <cell r="AL158">
            <v>294.53000000000003</v>
          </cell>
          <cell r="AM158">
            <v>160.7474</v>
          </cell>
          <cell r="AN158">
            <v>32.835970000000003</v>
          </cell>
          <cell r="AO158">
            <v>60.558120000000002</v>
          </cell>
          <cell r="AP158">
            <v>280.33640000000003</v>
          </cell>
          <cell r="AQ158">
            <v>410.96190000000001</v>
          </cell>
          <cell r="AR158">
            <v>445.15250000000003</v>
          </cell>
          <cell r="AS158">
            <v>643.74920000000009</v>
          </cell>
          <cell r="AT158">
            <v>237.08850000000001</v>
          </cell>
          <cell r="AU158">
            <v>245.23360000000002</v>
          </cell>
          <cell r="AV158">
            <v>421.05599999999998</v>
          </cell>
          <cell r="AW158">
            <v>256.53570000000002</v>
          </cell>
          <cell r="AX158">
            <v>571.43590000000006</v>
          </cell>
          <cell r="AY158">
            <v>553.10350000000005</v>
          </cell>
          <cell r="AZ158">
            <v>203.44</v>
          </cell>
          <cell r="BA158">
            <v>74.980999999999995</v>
          </cell>
          <cell r="BB158">
            <v>168.88240000000002</v>
          </cell>
          <cell r="BC158">
            <v>88.445950000000011</v>
          </cell>
          <cell r="BD158">
            <v>258.51249999999999</v>
          </cell>
          <cell r="BE158">
            <v>353.38420000000002</v>
          </cell>
          <cell r="BF158">
            <v>592.3451</v>
          </cell>
          <cell r="BG158">
            <v>538.63170000000002</v>
          </cell>
          <cell r="BH158">
            <v>371.87040000000002</v>
          </cell>
          <cell r="BI158">
            <v>223.4684</v>
          </cell>
          <cell r="BJ158">
            <v>304.9579</v>
          </cell>
          <cell r="BK158">
            <v>252.16470000000001</v>
          </cell>
          <cell r="BL158">
            <v>332.08910000000003</v>
          </cell>
          <cell r="BM158">
            <v>344.11660000000001</v>
          </cell>
          <cell r="BN158">
            <v>372.69839999999999</v>
          </cell>
          <cell r="BO158">
            <v>526.35739999999998</v>
          </cell>
          <cell r="BP158">
            <v>363.52460000000002</v>
          </cell>
          <cell r="BQ158">
            <v>39.1</v>
          </cell>
          <cell r="BR158">
            <v>40.26</v>
          </cell>
          <cell r="BS158">
            <v>33.369999999999997</v>
          </cell>
          <cell r="BT158">
            <v>38.07</v>
          </cell>
          <cell r="BU158">
            <v>41.050000000000004</v>
          </cell>
          <cell r="BV158">
            <v>35.53</v>
          </cell>
          <cell r="BW158" t="str">
            <v>#Calc</v>
          </cell>
        </row>
        <row r="159">
          <cell r="A159" t="str">
            <v>SFNT</v>
          </cell>
          <cell r="B159" t="str">
            <v>Safenet</v>
          </cell>
          <cell r="C159" t="str">
            <v/>
          </cell>
          <cell r="D159" t="str">
            <v/>
          </cell>
          <cell r="E159" t="str">
            <v/>
          </cell>
          <cell r="F159" t="str">
            <v/>
          </cell>
          <cell r="G159">
            <v>0.88779939999999991</v>
          </cell>
          <cell r="H159">
            <v>0.36439969999999999</v>
          </cell>
          <cell r="I159">
            <v>2.3715999999999999</v>
          </cell>
          <cell r="J159">
            <v>2.9432480000000001</v>
          </cell>
          <cell r="K159">
            <v>3.3134969999999999</v>
          </cell>
          <cell r="L159">
            <v>2.6566000000000001</v>
          </cell>
          <cell r="M159">
            <v>8.1824940000000002</v>
          </cell>
          <cell r="N159">
            <v>7.9724949999999994</v>
          </cell>
          <cell r="O159">
            <v>16.184000000000001</v>
          </cell>
          <cell r="P159">
            <v>13.460994999999999</v>
          </cell>
          <cell r="Q159">
            <v>12.878995999999999</v>
          </cell>
          <cell r="R159">
            <v>14.449</v>
          </cell>
          <cell r="S159">
            <v>11.37875</v>
          </cell>
          <cell r="T159">
            <v>11.380500000000001</v>
          </cell>
          <cell r="U159">
            <v>15.2155</v>
          </cell>
          <cell r="V159">
            <v>22.290870000000002</v>
          </cell>
          <cell r="W159">
            <v>27.774000000000001</v>
          </cell>
          <cell r="X159">
            <v>51.652000000000001</v>
          </cell>
          <cell r="Y159">
            <v>74.94</v>
          </cell>
          <cell r="Z159">
            <v>106.57674000000002</v>
          </cell>
          <cell r="AA159">
            <v>82.427999999999997</v>
          </cell>
          <cell r="AB159">
            <v>114.1255</v>
          </cell>
          <cell r="AC159">
            <v>89.434510000000003</v>
          </cell>
          <cell r="AD159">
            <v>34.927999999999997</v>
          </cell>
          <cell r="AE159">
            <v>29.229250000000004</v>
          </cell>
          <cell r="AF159">
            <v>55.768999999999998</v>
          </cell>
          <cell r="AG159">
            <v>51.024000000000001</v>
          </cell>
          <cell r="AH159">
            <v>23.404710000000001</v>
          </cell>
          <cell r="AI159">
            <v>35.861499999999999</v>
          </cell>
          <cell r="AJ159">
            <v>35.843620000000001</v>
          </cell>
          <cell r="AK159">
            <v>18.582750000000001</v>
          </cell>
          <cell r="AL159">
            <v>43.425060000000002</v>
          </cell>
          <cell r="AM159">
            <v>77.267120000000006</v>
          </cell>
          <cell r="AN159">
            <v>159.8075</v>
          </cell>
          <cell r="AO159">
            <v>108.31625000000001</v>
          </cell>
          <cell r="AP159">
            <v>114.4285</v>
          </cell>
          <cell r="AQ159">
            <v>218.91050000000001</v>
          </cell>
          <cell r="AR159">
            <v>144.44730000000001</v>
          </cell>
          <cell r="AS159">
            <v>181.29830000000001</v>
          </cell>
          <cell r="AT159">
            <v>294.52600000000001</v>
          </cell>
          <cell r="AU159">
            <v>57.830250000000007</v>
          </cell>
          <cell r="AV159">
            <v>39.79</v>
          </cell>
          <cell r="AW159">
            <v>12.291008</v>
          </cell>
          <cell r="AX159">
            <v>103.76653</v>
          </cell>
          <cell r="AY159">
            <v>96.213800000000006</v>
          </cell>
          <cell r="AZ159">
            <v>81.290480000000002</v>
          </cell>
          <cell r="BA159">
            <v>98.371050000000011</v>
          </cell>
          <cell r="BB159">
            <v>167.95090000000002</v>
          </cell>
          <cell r="BC159">
            <v>172.98610000000002</v>
          </cell>
          <cell r="BD159">
            <v>251.92680000000001</v>
          </cell>
          <cell r="BE159">
            <v>354.0677</v>
          </cell>
          <cell r="BF159">
            <v>290.75060000000002</v>
          </cell>
          <cell r="BG159">
            <v>714.70820000000003</v>
          </cell>
          <cell r="BH159">
            <v>479.84250000000003</v>
          </cell>
          <cell r="BI159">
            <v>457.584</v>
          </cell>
          <cell r="BJ159">
            <v>728.28129999999999</v>
          </cell>
          <cell r="BK159">
            <v>545.91430000000003</v>
          </cell>
          <cell r="BL159">
            <v>688.22170000000006</v>
          </cell>
          <cell r="BM159">
            <v>750.36120000000005</v>
          </cell>
          <cell r="BN159">
            <v>675.08320000000003</v>
          </cell>
          <cell r="BO159">
            <v>532.38570000000004</v>
          </cell>
          <cell r="BP159">
            <v>346.39860000000004</v>
          </cell>
          <cell r="BQ159">
            <v>358.83100000000002</v>
          </cell>
          <cell r="BR159">
            <v>247.06670000000003</v>
          </cell>
          <cell r="BS159">
            <v>351.8854</v>
          </cell>
          <cell r="BT159">
            <v>680.36</v>
          </cell>
          <cell r="BU159">
            <v>680.36</v>
          </cell>
          <cell r="BV159" t="str">
            <v/>
          </cell>
          <cell r="BW159" t="str">
            <v>#Calc</v>
          </cell>
        </row>
        <row r="160">
          <cell r="A160" t="str">
            <v>SY</v>
          </cell>
          <cell r="B160" t="str">
            <v>Sybase</v>
          </cell>
          <cell r="C160" t="str">
            <v/>
          </cell>
          <cell r="D160" t="str">
            <v/>
          </cell>
          <cell r="E160" t="str">
            <v/>
          </cell>
          <cell r="F160" t="str">
            <v/>
          </cell>
          <cell r="G160" t="str">
            <v/>
          </cell>
          <cell r="H160" t="str">
            <v/>
          </cell>
          <cell r="I160" t="str">
            <v/>
          </cell>
          <cell r="J160" t="str">
            <v/>
          </cell>
          <cell r="K160" t="str">
            <v/>
          </cell>
          <cell r="L160" t="str">
            <v/>
          </cell>
          <cell r="M160" t="str">
            <v/>
          </cell>
          <cell r="N160">
            <v>1038.5029999999999</v>
          </cell>
          <cell r="O160" t="str">
            <v/>
          </cell>
          <cell r="P160" t="str">
            <v/>
          </cell>
          <cell r="Q160" t="str">
            <v/>
          </cell>
          <cell r="R160">
            <v>1871.5260000000001</v>
          </cell>
          <cell r="S160" t="str">
            <v/>
          </cell>
          <cell r="T160" t="str">
            <v/>
          </cell>
          <cell r="U160" t="str">
            <v/>
          </cell>
          <cell r="V160">
            <v>2489.9</v>
          </cell>
          <cell r="W160" t="str">
            <v/>
          </cell>
          <cell r="X160" t="str">
            <v/>
          </cell>
          <cell r="Y160" t="str">
            <v/>
          </cell>
          <cell r="Z160">
            <v>2391.5349999999999</v>
          </cell>
          <cell r="AA160">
            <v>1528.6659999999999</v>
          </cell>
          <cell r="AB160">
            <v>1590.1310000000001</v>
          </cell>
          <cell r="AC160">
            <v>979.75700000000006</v>
          </cell>
          <cell r="AD160">
            <v>1103.8910000000001</v>
          </cell>
          <cell r="AE160">
            <v>904.17190000000005</v>
          </cell>
          <cell r="AF160">
            <v>973.09610000000009</v>
          </cell>
          <cell r="AG160">
            <v>1206.5</v>
          </cell>
          <cell r="AH160">
            <v>828.97040000000004</v>
          </cell>
          <cell r="AI160">
            <v>615.02210000000002</v>
          </cell>
          <cell r="AJ160">
            <v>370.66</v>
          </cell>
          <cell r="AK160">
            <v>273.04000000000002</v>
          </cell>
          <cell r="AL160">
            <v>352.5258</v>
          </cell>
          <cell r="AM160">
            <v>398.61959999999999</v>
          </cell>
          <cell r="AN160">
            <v>649.65590000000009</v>
          </cell>
          <cell r="AO160">
            <v>690.62180000000001</v>
          </cell>
          <cell r="AP160">
            <v>1066.46</v>
          </cell>
          <cell r="AQ160">
            <v>1496.93</v>
          </cell>
          <cell r="AR160">
            <v>1774.644</v>
          </cell>
          <cell r="AS160">
            <v>1769.2429999999999</v>
          </cell>
          <cell r="AT160">
            <v>1422.71</v>
          </cell>
          <cell r="AU160">
            <v>1042.796</v>
          </cell>
          <cell r="AV160">
            <v>1340.32</v>
          </cell>
          <cell r="AW160">
            <v>626.51370000000009</v>
          </cell>
          <cell r="AX160">
            <v>1265.471</v>
          </cell>
          <cell r="AY160">
            <v>1444.829</v>
          </cell>
          <cell r="AZ160">
            <v>714.18810000000008</v>
          </cell>
          <cell r="BA160">
            <v>840.84030000000007</v>
          </cell>
          <cell r="BB160">
            <v>967.78410000000008</v>
          </cell>
          <cell r="BC160">
            <v>837.11290000000008</v>
          </cell>
          <cell r="BD160">
            <v>916.88370000000009</v>
          </cell>
          <cell r="BE160">
            <v>1225.425</v>
          </cell>
          <cell r="BF160">
            <v>1552.4</v>
          </cell>
          <cell r="BG160">
            <v>1530.2339999999999</v>
          </cell>
          <cell r="BH160">
            <v>1337.7</v>
          </cell>
          <cell r="BI160">
            <v>918.01060000000007</v>
          </cell>
          <cell r="BJ160">
            <v>1420.614</v>
          </cell>
          <cell r="BK160">
            <v>1274.1179999999999</v>
          </cell>
          <cell r="BL160">
            <v>1218.7750000000001</v>
          </cell>
          <cell r="BM160">
            <v>1804.8820000000001</v>
          </cell>
          <cell r="BN160">
            <v>1708.9470000000001</v>
          </cell>
          <cell r="BO160">
            <v>1535.855</v>
          </cell>
          <cell r="BP160">
            <v>1343.1210000000001</v>
          </cell>
          <cell r="BQ160">
            <v>1719.896</v>
          </cell>
          <cell r="BR160">
            <v>2083.7370000000001</v>
          </cell>
          <cell r="BS160">
            <v>2102.444</v>
          </cell>
          <cell r="BT160">
            <v>1979.047</v>
          </cell>
          <cell r="BU160">
            <v>1818.53</v>
          </cell>
          <cell r="BV160">
            <v>2078.02</v>
          </cell>
          <cell r="BW160" t="str">
            <v>#Calc</v>
          </cell>
        </row>
        <row r="161">
          <cell r="A161" t="str">
            <v>SYMC</v>
          </cell>
          <cell r="B161" t="str">
            <v>Symantec</v>
          </cell>
          <cell r="C161">
            <v>163.36600000000001</v>
          </cell>
          <cell r="D161">
            <v>140.595</v>
          </cell>
          <cell r="E161">
            <v>201.91730000000001</v>
          </cell>
          <cell r="F161">
            <v>244.40550000000002</v>
          </cell>
          <cell r="G161">
            <v>496.07800000000003</v>
          </cell>
          <cell r="H161">
            <v>400.77070000000003</v>
          </cell>
          <cell r="I161">
            <v>664.64750000000004</v>
          </cell>
          <cell r="J161">
            <v>956.00300000000004</v>
          </cell>
          <cell r="K161">
            <v>951.3605</v>
          </cell>
          <cell r="L161">
            <v>831.99300000000005</v>
          </cell>
          <cell r="M161">
            <v>214.04040000000001</v>
          </cell>
          <cell r="N161">
            <v>297.44</v>
          </cell>
          <cell r="O161">
            <v>351.47880000000004</v>
          </cell>
          <cell r="P161">
            <v>330.47149999999999</v>
          </cell>
          <cell r="Q161">
            <v>494.84930000000003</v>
          </cell>
          <cell r="R161">
            <v>537.35630000000003</v>
          </cell>
          <cell r="S161">
            <v>458.2783</v>
          </cell>
          <cell r="T161">
            <v>343.39320000000004</v>
          </cell>
          <cell r="U161">
            <v>501.79110000000003</v>
          </cell>
          <cell r="V161">
            <v>576.98099999999999</v>
          </cell>
          <cell r="W161">
            <v>775.76900000000001</v>
          </cell>
          <cell r="X161">
            <v>1016.5782</v>
          </cell>
          <cell r="Y161">
            <v>1074.749</v>
          </cell>
          <cell r="Z161">
            <v>1134.3689999999999</v>
          </cell>
          <cell r="AA161">
            <v>576.82550000000003</v>
          </cell>
          <cell r="AB161">
            <v>560.06740000000002</v>
          </cell>
          <cell r="AC161">
            <v>470.53220000000005</v>
          </cell>
          <cell r="AD161">
            <v>677.69950000000006</v>
          </cell>
          <cell r="AE161">
            <v>644.85969999999998</v>
          </cell>
          <cell r="AF161">
            <v>913.52750000000003</v>
          </cell>
          <cell r="AG161">
            <v>1116.9449999999999</v>
          </cell>
          <cell r="AH161">
            <v>1068.8969999999999</v>
          </cell>
          <cell r="AI161">
            <v>1326.7750000000001</v>
          </cell>
          <cell r="AJ161">
            <v>1314.239</v>
          </cell>
          <cell r="AK161">
            <v>581.42939999999999</v>
          </cell>
          <cell r="AL161">
            <v>1063.828</v>
          </cell>
          <cell r="AM161">
            <v>770.51440000000002</v>
          </cell>
          <cell r="AN161">
            <v>1221.29</v>
          </cell>
          <cell r="AO161">
            <v>1862.9080000000001</v>
          </cell>
          <cell r="AP161">
            <v>3061.2139999999999</v>
          </cell>
          <cell r="AQ161">
            <v>4099.1630000000005</v>
          </cell>
          <cell r="AR161">
            <v>2762.1420000000003</v>
          </cell>
          <cell r="AS161">
            <v>2180.4830000000002</v>
          </cell>
          <cell r="AT161">
            <v>1819.729</v>
          </cell>
          <cell r="AU161">
            <v>2453.7240000000002</v>
          </cell>
          <cell r="AV161">
            <v>2613.1000000000004</v>
          </cell>
          <cell r="AW161">
            <v>1940.5630000000001</v>
          </cell>
          <cell r="AX161">
            <v>4072.7950000000001</v>
          </cell>
          <cell r="AY161">
            <v>5141.0160000000005</v>
          </cell>
          <cell r="AZ161">
            <v>3829.2939999999999</v>
          </cell>
          <cell r="BA161">
            <v>4250.4390000000003</v>
          </cell>
          <cell r="BB161">
            <v>5095.8150000000005</v>
          </cell>
          <cell r="BC161">
            <v>4723.7359999999999</v>
          </cell>
          <cell r="BD161">
            <v>5329.8720000000003</v>
          </cell>
          <cell r="BE161">
            <v>8287.116</v>
          </cell>
          <cell r="BF161">
            <v>9037.6790000000001</v>
          </cell>
          <cell r="BG161">
            <v>12628.496000000001</v>
          </cell>
          <cell r="BH161">
            <v>11994.2</v>
          </cell>
          <cell r="BI161">
            <v>15415.831</v>
          </cell>
          <cell r="BJ161">
            <v>15290.236000000001</v>
          </cell>
          <cell r="BK161">
            <v>11948.847</v>
          </cell>
          <cell r="BL161">
            <v>12167.861000000001</v>
          </cell>
          <cell r="BM161">
            <v>21381.56</v>
          </cell>
          <cell r="BN161">
            <v>15907.969000000001</v>
          </cell>
          <cell r="BO161">
            <v>15165.092000000001</v>
          </cell>
          <cell r="BP161">
            <v>13865.314</v>
          </cell>
          <cell r="BQ161">
            <v>19176.810000000001</v>
          </cell>
          <cell r="BR161">
            <v>18460.850000000002</v>
          </cell>
          <cell r="BS161">
            <v>14672.26</v>
          </cell>
          <cell r="BT161">
            <v>17868.23</v>
          </cell>
          <cell r="BU161">
            <v>16846.87</v>
          </cell>
          <cell r="BV161">
            <v>11944.434999999999</v>
          </cell>
          <cell r="BW161" t="str">
            <v>#Calc</v>
          </cell>
        </row>
        <row r="162">
          <cell r="A162" t="str">
            <v>TIBX</v>
          </cell>
          <cell r="B162" t="str">
            <v>Tibco</v>
          </cell>
          <cell r="C162" t="str">
            <v/>
          </cell>
          <cell r="D162" t="str">
            <v/>
          </cell>
          <cell r="E162" t="str">
            <v/>
          </cell>
          <cell r="F162" t="str">
            <v/>
          </cell>
          <cell r="G162" t="str">
            <v/>
          </cell>
          <cell r="H162" t="str">
            <v/>
          </cell>
          <cell r="I162" t="str">
            <v/>
          </cell>
          <cell r="J162" t="str">
            <v/>
          </cell>
          <cell r="K162" t="str">
            <v/>
          </cell>
          <cell r="L162" t="str">
            <v/>
          </cell>
          <cell r="M162" t="str">
            <v/>
          </cell>
          <cell r="N162" t="str">
            <v/>
          </cell>
          <cell r="O162" t="str">
            <v/>
          </cell>
          <cell r="P162" t="str">
            <v/>
          </cell>
          <cell r="Q162" t="str">
            <v/>
          </cell>
          <cell r="R162" t="str">
            <v/>
          </cell>
          <cell r="S162" t="str">
            <v/>
          </cell>
          <cell r="T162" t="str">
            <v/>
          </cell>
          <cell r="U162" t="str">
            <v/>
          </cell>
          <cell r="V162" t="str">
            <v/>
          </cell>
          <cell r="W162" t="str">
            <v/>
          </cell>
          <cell r="X162" t="str">
            <v/>
          </cell>
          <cell r="Y162" t="str">
            <v/>
          </cell>
          <cell r="Z162" t="str">
            <v/>
          </cell>
          <cell r="AA162" t="str">
            <v/>
          </cell>
          <cell r="AB162" t="str">
            <v/>
          </cell>
          <cell r="AC162" t="str">
            <v/>
          </cell>
          <cell r="AD162" t="str">
            <v/>
          </cell>
          <cell r="AE162" t="str">
            <v/>
          </cell>
          <cell r="AF162" t="str">
            <v/>
          </cell>
          <cell r="AG162" t="str">
            <v/>
          </cell>
          <cell r="AH162" t="str">
            <v/>
          </cell>
          <cell r="AI162" t="str">
            <v/>
          </cell>
          <cell r="AJ162" t="str">
            <v/>
          </cell>
          <cell r="AK162" t="str">
            <v/>
          </cell>
          <cell r="AL162" t="str">
            <v/>
          </cell>
          <cell r="AM162" t="str">
            <v/>
          </cell>
          <cell r="AN162" t="str">
            <v/>
          </cell>
          <cell r="AO162">
            <v>1689.819</v>
          </cell>
          <cell r="AP162">
            <v>9152.1579999999994</v>
          </cell>
          <cell r="AQ162">
            <v>15290.611000000001</v>
          </cell>
          <cell r="AR162">
            <v>19799.73</v>
          </cell>
          <cell r="AS162">
            <v>15812.25</v>
          </cell>
          <cell r="AT162">
            <v>8759.2559999999994</v>
          </cell>
          <cell r="AU162">
            <v>1065.5620000000001</v>
          </cell>
          <cell r="AV162">
            <v>1911.163</v>
          </cell>
          <cell r="AW162">
            <v>817.40629999999999</v>
          </cell>
          <cell r="AX162">
            <v>2295.4769999999999</v>
          </cell>
          <cell r="AY162">
            <v>1714.7260000000001</v>
          </cell>
          <cell r="AZ162">
            <v>511.82300000000004</v>
          </cell>
          <cell r="BA162">
            <v>157.48410000000001</v>
          </cell>
          <cell r="BB162">
            <v>661.51660000000004</v>
          </cell>
          <cell r="BC162">
            <v>235.0162</v>
          </cell>
          <cell r="BD162">
            <v>437.0641</v>
          </cell>
          <cell r="BE162">
            <v>590.56479999999999</v>
          </cell>
          <cell r="BF162">
            <v>893.2958000000001</v>
          </cell>
          <cell r="BG162">
            <v>1158.2550000000001</v>
          </cell>
          <cell r="BH162">
            <v>1296.759</v>
          </cell>
          <cell r="BI162">
            <v>1415.6179999999999</v>
          </cell>
          <cell r="BJ162">
            <v>2431.9</v>
          </cell>
          <cell r="BK162">
            <v>1155.0899999999999</v>
          </cell>
          <cell r="BL162">
            <v>962.05360000000007</v>
          </cell>
          <cell r="BM162">
            <v>1339</v>
          </cell>
          <cell r="BN162">
            <v>1145.3</v>
          </cell>
          <cell r="BO162">
            <v>1309.278</v>
          </cell>
          <cell r="BP162">
            <v>1023.8074</v>
          </cell>
          <cell r="BQ162">
            <v>1421.3710000000001</v>
          </cell>
          <cell r="BR162">
            <v>1502.578</v>
          </cell>
          <cell r="BS162">
            <v>1275.289</v>
          </cell>
          <cell r="BT162">
            <v>1382.894</v>
          </cell>
          <cell r="BU162">
            <v>1231.7270000000001</v>
          </cell>
          <cell r="BV162">
            <v>1318.2640000000001</v>
          </cell>
          <cell r="BW162" t="str">
            <v>#Calc</v>
          </cell>
        </row>
        <row r="163">
          <cell r="A163" t="str">
            <v>ULTI</v>
          </cell>
          <cell r="B163" t="str">
            <v xml:space="preserve">Ultimate Software </v>
          </cell>
          <cell r="C163" t="str">
            <v/>
          </cell>
          <cell r="D163" t="str">
            <v/>
          </cell>
          <cell r="E163" t="str">
            <v/>
          </cell>
          <cell r="F163" t="str">
            <v/>
          </cell>
          <cell r="G163" t="str">
            <v/>
          </cell>
          <cell r="H163" t="str">
            <v/>
          </cell>
          <cell r="I163" t="str">
            <v/>
          </cell>
          <cell r="J163" t="str">
            <v/>
          </cell>
          <cell r="K163" t="str">
            <v/>
          </cell>
          <cell r="L163" t="str">
            <v/>
          </cell>
          <cell r="M163" t="str">
            <v/>
          </cell>
          <cell r="N163" t="str">
            <v/>
          </cell>
          <cell r="O163" t="str">
            <v/>
          </cell>
          <cell r="P163" t="str">
            <v/>
          </cell>
          <cell r="Q163" t="str">
            <v/>
          </cell>
          <cell r="R163" t="str">
            <v/>
          </cell>
          <cell r="S163" t="str">
            <v/>
          </cell>
          <cell r="T163" t="str">
            <v/>
          </cell>
          <cell r="U163" t="str">
            <v/>
          </cell>
          <cell r="V163" t="str">
            <v/>
          </cell>
          <cell r="W163" t="str">
            <v/>
          </cell>
          <cell r="X163" t="str">
            <v/>
          </cell>
          <cell r="Y163" t="str">
            <v/>
          </cell>
          <cell r="Z163" t="str">
            <v/>
          </cell>
          <cell r="AA163" t="str">
            <v/>
          </cell>
          <cell r="AB163" t="str">
            <v/>
          </cell>
          <cell r="AC163" t="str">
            <v/>
          </cell>
          <cell r="AD163" t="str">
            <v/>
          </cell>
          <cell r="AE163" t="str">
            <v/>
          </cell>
          <cell r="AF163" t="str">
            <v/>
          </cell>
          <cell r="AG163" t="str">
            <v/>
          </cell>
          <cell r="AH163" t="str">
            <v/>
          </cell>
          <cell r="AI163" t="str">
            <v/>
          </cell>
          <cell r="AJ163">
            <v>127.37463000000001</v>
          </cell>
          <cell r="AK163">
            <v>134.78</v>
          </cell>
          <cell r="AL163">
            <v>97.865880000000004</v>
          </cell>
          <cell r="AM163">
            <v>103.5605</v>
          </cell>
          <cell r="AN163">
            <v>74.180820000000011</v>
          </cell>
          <cell r="AO163">
            <v>113.9795</v>
          </cell>
          <cell r="AP163">
            <v>202.89190000000002</v>
          </cell>
          <cell r="AQ163">
            <v>141.63660000000002</v>
          </cell>
          <cell r="AR163">
            <v>141.49350000000001</v>
          </cell>
          <cell r="AS163">
            <v>140.72570000000002</v>
          </cell>
          <cell r="AT163">
            <v>33.497230000000002</v>
          </cell>
          <cell r="AU163">
            <v>54.061999999999998</v>
          </cell>
          <cell r="AV163">
            <v>70.563250000000011</v>
          </cell>
          <cell r="AW163">
            <v>50.946280000000002</v>
          </cell>
          <cell r="AX163">
            <v>55.364560000000004</v>
          </cell>
          <cell r="AY163">
            <v>61.142430000000004</v>
          </cell>
          <cell r="AZ163">
            <v>47.457620000000006</v>
          </cell>
          <cell r="BA163">
            <v>44.348920000000007</v>
          </cell>
          <cell r="BB163">
            <v>50.528500000000001</v>
          </cell>
          <cell r="BC163">
            <v>62.150320000000008</v>
          </cell>
          <cell r="BD163">
            <v>86.559650000000005</v>
          </cell>
          <cell r="BE163">
            <v>156.542</v>
          </cell>
          <cell r="BF163">
            <v>168.37</v>
          </cell>
          <cell r="BG163">
            <v>274.15809999999999</v>
          </cell>
          <cell r="BH163">
            <v>205.37870000000001</v>
          </cell>
          <cell r="BI163">
            <v>252.21650000000002</v>
          </cell>
          <cell r="BJ163">
            <v>264.64590000000004</v>
          </cell>
          <cell r="BK163">
            <v>341.93960000000004</v>
          </cell>
          <cell r="BL163">
            <v>357.55619999999999</v>
          </cell>
          <cell r="BM163">
            <v>404.02420000000001</v>
          </cell>
          <cell r="BN163">
            <v>420.0849</v>
          </cell>
          <cell r="BO163">
            <v>585.69960000000003</v>
          </cell>
          <cell r="BP163">
            <v>429.89430000000004</v>
          </cell>
          <cell r="BQ163">
            <v>538.63700000000006</v>
          </cell>
          <cell r="BR163">
            <v>540.02700000000004</v>
          </cell>
          <cell r="BS163">
            <v>618.16129999999998</v>
          </cell>
          <cell r="BT163">
            <v>680.78330000000005</v>
          </cell>
          <cell r="BU163">
            <v>834.44620000000009</v>
          </cell>
          <cell r="BV163">
            <v>745.05619999999999</v>
          </cell>
          <cell r="BW163" t="str">
            <v>#Calc</v>
          </cell>
        </row>
        <row r="164">
          <cell r="A164" t="str">
            <v>VDSI</v>
          </cell>
          <cell r="B164" t="str">
            <v>Vaco Data Security</v>
          </cell>
          <cell r="C164" t="str">
            <v/>
          </cell>
          <cell r="D164" t="str">
            <v/>
          </cell>
          <cell r="E164" t="str">
            <v/>
          </cell>
          <cell r="F164" t="str">
            <v/>
          </cell>
          <cell r="G164" t="str">
            <v/>
          </cell>
          <cell r="H164" t="str">
            <v/>
          </cell>
          <cell r="I164" t="str">
            <v/>
          </cell>
          <cell r="J164" t="str">
            <v/>
          </cell>
          <cell r="K164" t="str">
            <v/>
          </cell>
          <cell r="L164" t="str">
            <v/>
          </cell>
          <cell r="M164" t="str">
            <v/>
          </cell>
          <cell r="N164" t="str">
            <v/>
          </cell>
          <cell r="O164" t="str">
            <v/>
          </cell>
          <cell r="P164" t="str">
            <v/>
          </cell>
          <cell r="Q164" t="str">
            <v/>
          </cell>
          <cell r="R164" t="str">
            <v/>
          </cell>
          <cell r="S164" t="str">
            <v/>
          </cell>
          <cell r="T164" t="str">
            <v/>
          </cell>
          <cell r="U164" t="str">
            <v/>
          </cell>
          <cell r="V164" t="str">
            <v/>
          </cell>
          <cell r="W164" t="str">
            <v/>
          </cell>
          <cell r="X164" t="str">
            <v/>
          </cell>
          <cell r="Y164" t="str">
            <v/>
          </cell>
          <cell r="Z164" t="str">
            <v/>
          </cell>
          <cell r="AA164" t="str">
            <v/>
          </cell>
          <cell r="AB164" t="str">
            <v/>
          </cell>
          <cell r="AC164" t="str">
            <v/>
          </cell>
          <cell r="AD164" t="str">
            <v/>
          </cell>
          <cell r="AE164" t="str">
            <v/>
          </cell>
          <cell r="AF164" t="str">
            <v/>
          </cell>
          <cell r="AG164" t="str">
            <v/>
          </cell>
          <cell r="AH164" t="str">
            <v/>
          </cell>
          <cell r="AI164">
            <v>110.99593000000002</v>
          </cell>
          <cell r="AJ164">
            <v>141.4691</v>
          </cell>
          <cell r="AK164">
            <v>84.248999999999995</v>
          </cell>
          <cell r="AL164">
            <v>75.20881</v>
          </cell>
          <cell r="AM164">
            <v>119.35000000000001</v>
          </cell>
          <cell r="AN164">
            <v>94.594330000000014</v>
          </cell>
          <cell r="AO164">
            <v>93.474240000000009</v>
          </cell>
          <cell r="AP164">
            <v>217.34100000000001</v>
          </cell>
          <cell r="AQ164">
            <v>563.45889999999997</v>
          </cell>
          <cell r="AR164">
            <v>376.64680000000004</v>
          </cell>
          <cell r="AS164">
            <v>430.99240000000003</v>
          </cell>
          <cell r="AT164">
            <v>140.07810000000001</v>
          </cell>
          <cell r="AU164">
            <v>143.226</v>
          </cell>
          <cell r="AV164">
            <v>83.73621</v>
          </cell>
          <cell r="AW164">
            <v>30.236790000000003</v>
          </cell>
          <cell r="AX164">
            <v>56.837300000000006</v>
          </cell>
          <cell r="AY164">
            <v>80.11581000000001</v>
          </cell>
          <cell r="AZ164">
            <v>52.937750000000001</v>
          </cell>
          <cell r="BA164">
            <v>34.716900000000003</v>
          </cell>
          <cell r="BB164">
            <v>28.543320000000001</v>
          </cell>
          <cell r="BC164">
            <v>28.346880000000002</v>
          </cell>
          <cell r="BD164">
            <v>33.593790000000006</v>
          </cell>
          <cell r="BE164">
            <v>69.905180000000001</v>
          </cell>
          <cell r="BF164">
            <v>66.377459999999999</v>
          </cell>
          <cell r="BG164">
            <v>62.444970000000005</v>
          </cell>
          <cell r="BH164">
            <v>63.679790000000004</v>
          </cell>
          <cell r="BI164">
            <v>61.848250000000007</v>
          </cell>
          <cell r="BJ164">
            <v>214.09280000000001</v>
          </cell>
          <cell r="BK164">
            <v>215.55600000000001</v>
          </cell>
          <cell r="BL164">
            <v>339.4255</v>
          </cell>
          <cell r="BM164">
            <v>317.07550000000003</v>
          </cell>
          <cell r="BN164">
            <v>342.7647</v>
          </cell>
          <cell r="BO164">
            <v>282.70240000000001</v>
          </cell>
          <cell r="BP164">
            <v>290.87810000000002</v>
          </cell>
          <cell r="BQ164">
            <v>357.47390000000001</v>
          </cell>
          <cell r="BR164">
            <v>420.45600000000002</v>
          </cell>
          <cell r="BS164">
            <v>642.36660000000006</v>
          </cell>
          <cell r="BT164">
            <v>813.54190000000006</v>
          </cell>
          <cell r="BU164">
            <v>1276.6690000000001</v>
          </cell>
          <cell r="BV164">
            <v>998.47030000000007</v>
          </cell>
          <cell r="BW164" t="str">
            <v>#Calc</v>
          </cell>
        </row>
        <row r="165">
          <cell r="A165" t="str">
            <v>VIGN</v>
          </cell>
          <cell r="B165" t="str">
            <v>Vignette</v>
          </cell>
          <cell r="C165" t="str">
            <v/>
          </cell>
          <cell r="D165" t="str">
            <v/>
          </cell>
          <cell r="E165" t="str">
            <v/>
          </cell>
          <cell r="F165" t="str">
            <v/>
          </cell>
          <cell r="G165" t="str">
            <v/>
          </cell>
          <cell r="H165" t="str">
            <v/>
          </cell>
          <cell r="I165" t="str">
            <v/>
          </cell>
          <cell r="J165" t="str">
            <v/>
          </cell>
          <cell r="K165" t="str">
            <v/>
          </cell>
          <cell r="L165" t="str">
            <v/>
          </cell>
          <cell r="M165" t="str">
            <v/>
          </cell>
          <cell r="N165" t="str">
            <v/>
          </cell>
          <cell r="O165" t="str">
            <v/>
          </cell>
          <cell r="P165" t="str">
            <v/>
          </cell>
          <cell r="Q165" t="str">
            <v/>
          </cell>
          <cell r="R165" t="str">
            <v/>
          </cell>
          <cell r="S165" t="str">
            <v/>
          </cell>
          <cell r="T165" t="str">
            <v/>
          </cell>
          <cell r="U165" t="str">
            <v/>
          </cell>
          <cell r="V165" t="str">
            <v/>
          </cell>
          <cell r="W165" t="str">
            <v/>
          </cell>
          <cell r="X165" t="str">
            <v/>
          </cell>
          <cell r="Y165" t="str">
            <v/>
          </cell>
          <cell r="Z165" t="str">
            <v/>
          </cell>
          <cell r="AA165" t="str">
            <v/>
          </cell>
          <cell r="AB165" t="str">
            <v/>
          </cell>
          <cell r="AC165" t="str">
            <v/>
          </cell>
          <cell r="AD165" t="str">
            <v/>
          </cell>
          <cell r="AE165" t="str">
            <v/>
          </cell>
          <cell r="AF165" t="str">
            <v/>
          </cell>
          <cell r="AG165" t="str">
            <v/>
          </cell>
          <cell r="AH165" t="str">
            <v/>
          </cell>
          <cell r="AI165" t="str">
            <v/>
          </cell>
          <cell r="AJ165" t="str">
            <v/>
          </cell>
          <cell r="AK165" t="str">
            <v/>
          </cell>
          <cell r="AL165" t="str">
            <v/>
          </cell>
          <cell r="AM165">
            <v>1981.7380000000001</v>
          </cell>
          <cell r="AN165">
            <v>2011.078</v>
          </cell>
          <cell r="AO165">
            <v>2468.5439999999999</v>
          </cell>
          <cell r="AP165">
            <v>9304.348</v>
          </cell>
          <cell r="AQ165">
            <v>9874.7000000000007</v>
          </cell>
          <cell r="AR165">
            <v>11654.993</v>
          </cell>
          <cell r="AS165">
            <v>6549.54</v>
          </cell>
          <cell r="AT165">
            <v>3824.1800000000003</v>
          </cell>
          <cell r="AU165">
            <v>1161.32</v>
          </cell>
          <cell r="AV165">
            <v>1779.2080000000001</v>
          </cell>
          <cell r="AW165">
            <v>490.0539</v>
          </cell>
          <cell r="AX165">
            <v>917.03330000000005</v>
          </cell>
          <cell r="AY165">
            <v>519.80680000000007</v>
          </cell>
          <cell r="AZ165">
            <v>167.9881</v>
          </cell>
          <cell r="BA165">
            <v>-109.20309</v>
          </cell>
          <cell r="BB165">
            <v>-1.2957000000000001</v>
          </cell>
          <cell r="BC165">
            <v>103.09171000000001</v>
          </cell>
          <cell r="BD165">
            <v>254.60300000000001</v>
          </cell>
          <cell r="BE165">
            <v>349.46030000000002</v>
          </cell>
          <cell r="BF165">
            <v>346.84559999999999</v>
          </cell>
          <cell r="BG165">
            <v>405.10910000000001</v>
          </cell>
          <cell r="BH165">
            <v>302.82400000000001</v>
          </cell>
          <cell r="BI165">
            <v>212.48099999999999</v>
          </cell>
          <cell r="BJ165">
            <v>235.55770000000001</v>
          </cell>
          <cell r="BK165">
            <v>208.0411</v>
          </cell>
          <cell r="BL165">
            <v>138.20189999999999</v>
          </cell>
          <cell r="BM165">
            <v>275.80380000000002</v>
          </cell>
          <cell r="BN165">
            <v>281.36410000000001</v>
          </cell>
          <cell r="BO165">
            <v>207.49210000000002</v>
          </cell>
          <cell r="BP165">
            <v>230.43100000000001</v>
          </cell>
          <cell r="BQ165">
            <v>192.7756</v>
          </cell>
          <cell r="BR165">
            <v>279.4803</v>
          </cell>
          <cell r="BS165">
            <v>341.54660000000001</v>
          </cell>
          <cell r="BT165">
            <v>380.08860000000004</v>
          </cell>
          <cell r="BU165">
            <v>382.39860000000004</v>
          </cell>
          <cell r="BV165">
            <v>228.71720000000002</v>
          </cell>
          <cell r="BW165" t="str">
            <v>#Calc</v>
          </cell>
        </row>
        <row r="166">
          <cell r="A166" t="str">
            <v>VRSN</v>
          </cell>
          <cell r="B166" t="str">
            <v>Verisign</v>
          </cell>
          <cell r="C166" t="str">
            <v/>
          </cell>
          <cell r="D166" t="str">
            <v/>
          </cell>
          <cell r="E166" t="str">
            <v/>
          </cell>
          <cell r="F166" t="str">
            <v/>
          </cell>
          <cell r="G166" t="str">
            <v/>
          </cell>
          <cell r="H166" t="str">
            <v/>
          </cell>
          <cell r="I166" t="str">
            <v/>
          </cell>
          <cell r="J166" t="str">
            <v/>
          </cell>
          <cell r="K166" t="str">
            <v/>
          </cell>
          <cell r="L166" t="str">
            <v/>
          </cell>
          <cell r="M166" t="str">
            <v/>
          </cell>
          <cell r="N166" t="str">
            <v/>
          </cell>
          <cell r="O166" t="str">
            <v/>
          </cell>
          <cell r="P166" t="str">
            <v/>
          </cell>
          <cell r="Q166" t="str">
            <v/>
          </cell>
          <cell r="R166" t="str">
            <v/>
          </cell>
          <cell r="S166" t="str">
            <v/>
          </cell>
          <cell r="T166" t="str">
            <v/>
          </cell>
          <cell r="U166" t="str">
            <v/>
          </cell>
          <cell r="V166" t="str">
            <v/>
          </cell>
          <cell r="W166" t="str">
            <v/>
          </cell>
          <cell r="X166" t="str">
            <v/>
          </cell>
          <cell r="Y166" t="str">
            <v/>
          </cell>
          <cell r="Z166" t="str">
            <v/>
          </cell>
          <cell r="AA166" t="str">
            <v/>
          </cell>
          <cell r="AB166" t="str">
            <v/>
          </cell>
          <cell r="AC166" t="str">
            <v/>
          </cell>
          <cell r="AD166" t="str">
            <v/>
          </cell>
          <cell r="AE166" t="str">
            <v/>
          </cell>
          <cell r="AF166" t="str">
            <v/>
          </cell>
          <cell r="AG166" t="str">
            <v/>
          </cell>
          <cell r="AH166" t="str">
            <v/>
          </cell>
          <cell r="AI166">
            <v>863.45390000000009</v>
          </cell>
          <cell r="AJ166">
            <v>732.94310000000007</v>
          </cell>
          <cell r="AK166">
            <v>577.0059</v>
          </cell>
          <cell r="AL166">
            <v>1323.2730000000001</v>
          </cell>
          <cell r="AM166">
            <v>3692.5619999999999</v>
          </cell>
          <cell r="AN166">
            <v>4194.2370000000001</v>
          </cell>
          <cell r="AO166">
            <v>5293.8789999999999</v>
          </cell>
          <cell r="AP166">
            <v>19602.3</v>
          </cell>
          <cell r="AQ166">
            <v>17092.18</v>
          </cell>
          <cell r="AR166">
            <v>33242.959999999999</v>
          </cell>
          <cell r="AS166">
            <v>38808.25</v>
          </cell>
          <cell r="AT166">
            <v>13710.255999999999</v>
          </cell>
          <cell r="AU166">
            <v>6194.8280000000004</v>
          </cell>
          <cell r="AV166">
            <v>11362.791999999999</v>
          </cell>
          <cell r="AW166">
            <v>7788.4440000000004</v>
          </cell>
          <cell r="AX166">
            <v>8188.2809999999999</v>
          </cell>
          <cell r="AY166">
            <v>6068.4049999999997</v>
          </cell>
          <cell r="AZ166">
            <v>1419.5309999999999</v>
          </cell>
          <cell r="BA166">
            <v>870.6019</v>
          </cell>
          <cell r="BB166">
            <v>1489.9349999999999</v>
          </cell>
          <cell r="BC166">
            <v>1595.779</v>
          </cell>
          <cell r="BD166">
            <v>2764.7420000000002</v>
          </cell>
          <cell r="BE166">
            <v>2623.3650000000002</v>
          </cell>
          <cell r="BF166">
            <v>3193.0250000000001</v>
          </cell>
          <cell r="BG166">
            <v>3450.78</v>
          </cell>
          <cell r="BH166">
            <v>4482.4470000000001</v>
          </cell>
          <cell r="BI166">
            <v>4442.4000000000005</v>
          </cell>
          <cell r="BJ166">
            <v>7774.8330000000005</v>
          </cell>
          <cell r="BK166">
            <v>6486.7960000000003</v>
          </cell>
          <cell r="BL166">
            <v>6718.2560000000003</v>
          </cell>
          <cell r="BM166">
            <v>4748.8040000000001</v>
          </cell>
          <cell r="BN166">
            <v>4541.7439999999997</v>
          </cell>
          <cell r="BO166">
            <v>5113.1040000000003</v>
          </cell>
          <cell r="BP166">
            <v>5118.8</v>
          </cell>
          <cell r="BQ166">
            <v>4464.5320000000002</v>
          </cell>
          <cell r="BR166">
            <v>5363.6080000000002</v>
          </cell>
          <cell r="BS166">
            <v>5454.8360000000002</v>
          </cell>
          <cell r="BT166">
            <v>6986.1540000000005</v>
          </cell>
          <cell r="BU166">
            <v>7748.1</v>
          </cell>
          <cell r="BV166">
            <v>7358.1210000000001</v>
          </cell>
          <cell r="BW166" t="str">
            <v>#Calc</v>
          </cell>
        </row>
        <row r="167">
          <cell r="A167" t="str">
            <v>WBSN</v>
          </cell>
          <cell r="B167" t="str">
            <v>Websense</v>
          </cell>
          <cell r="C167" t="str">
            <v/>
          </cell>
          <cell r="D167" t="str">
            <v/>
          </cell>
          <cell r="E167" t="str">
            <v/>
          </cell>
          <cell r="F167" t="str">
            <v/>
          </cell>
          <cell r="G167" t="str">
            <v/>
          </cell>
          <cell r="H167" t="str">
            <v/>
          </cell>
          <cell r="I167" t="str">
            <v/>
          </cell>
          <cell r="J167" t="str">
            <v/>
          </cell>
          <cell r="K167" t="str">
            <v/>
          </cell>
          <cell r="L167" t="str">
            <v/>
          </cell>
          <cell r="M167" t="str">
            <v/>
          </cell>
          <cell r="N167" t="str">
            <v/>
          </cell>
          <cell r="O167" t="str">
            <v/>
          </cell>
          <cell r="P167" t="str">
            <v/>
          </cell>
          <cell r="Q167" t="str">
            <v/>
          </cell>
          <cell r="R167" t="str">
            <v/>
          </cell>
          <cell r="S167" t="str">
            <v/>
          </cell>
          <cell r="T167" t="str">
            <v/>
          </cell>
          <cell r="U167" t="str">
            <v/>
          </cell>
          <cell r="V167" t="str">
            <v/>
          </cell>
          <cell r="W167" t="str">
            <v/>
          </cell>
          <cell r="X167" t="str">
            <v/>
          </cell>
          <cell r="Y167" t="str">
            <v/>
          </cell>
          <cell r="Z167" t="str">
            <v/>
          </cell>
          <cell r="AA167" t="str">
            <v/>
          </cell>
          <cell r="AB167" t="str">
            <v/>
          </cell>
          <cell r="AC167" t="str">
            <v/>
          </cell>
          <cell r="AD167" t="str">
            <v/>
          </cell>
          <cell r="AE167" t="str">
            <v/>
          </cell>
          <cell r="AF167" t="str">
            <v/>
          </cell>
          <cell r="AG167" t="str">
            <v/>
          </cell>
          <cell r="AH167" t="str">
            <v/>
          </cell>
          <cell r="AI167" t="str">
            <v/>
          </cell>
          <cell r="AJ167" t="str">
            <v/>
          </cell>
          <cell r="AK167" t="str">
            <v/>
          </cell>
          <cell r="AL167" t="str">
            <v/>
          </cell>
          <cell r="AM167" t="str">
            <v/>
          </cell>
          <cell r="AN167" t="str">
            <v/>
          </cell>
          <cell r="AO167" t="str">
            <v/>
          </cell>
          <cell r="AP167" t="str">
            <v/>
          </cell>
          <cell r="AQ167">
            <v>862.33370000000002</v>
          </cell>
          <cell r="AR167">
            <v>414.5043</v>
          </cell>
          <cell r="AS167">
            <v>386.71080000000001</v>
          </cell>
          <cell r="AT167">
            <v>204.4633</v>
          </cell>
          <cell r="AU167">
            <v>151.9187</v>
          </cell>
          <cell r="AV167">
            <v>311.71870000000001</v>
          </cell>
          <cell r="AW167">
            <v>127.01796000000002</v>
          </cell>
          <cell r="AX167">
            <v>557.40550000000007</v>
          </cell>
          <cell r="AY167">
            <v>415.70179999999999</v>
          </cell>
          <cell r="AZ167">
            <v>423.42490000000004</v>
          </cell>
          <cell r="BA167">
            <v>120.01392000000001</v>
          </cell>
          <cell r="BB167">
            <v>323.79380000000003</v>
          </cell>
          <cell r="BC167">
            <v>169.7533</v>
          </cell>
          <cell r="BD167">
            <v>187.61780000000002</v>
          </cell>
          <cell r="BE167">
            <v>311.08050000000003</v>
          </cell>
          <cell r="BF167">
            <v>474.10590000000002</v>
          </cell>
          <cell r="BG167">
            <v>478.94350000000003</v>
          </cell>
          <cell r="BH167">
            <v>653.77440000000001</v>
          </cell>
          <cell r="BI167">
            <v>746.81000000000006</v>
          </cell>
          <cell r="BJ167">
            <v>949.45</v>
          </cell>
          <cell r="BK167">
            <v>1018.2677000000001</v>
          </cell>
          <cell r="BL167">
            <v>861.69730000000004</v>
          </cell>
          <cell r="BM167">
            <v>931.4307</v>
          </cell>
          <cell r="BN167">
            <v>1253.067</v>
          </cell>
          <cell r="BO167">
            <v>973.98890000000006</v>
          </cell>
          <cell r="BP167">
            <v>633.40589999999997</v>
          </cell>
          <cell r="BQ167">
            <v>661.87240000000008</v>
          </cell>
          <cell r="BR167">
            <v>695.53650000000005</v>
          </cell>
          <cell r="BS167">
            <v>771.85570000000007</v>
          </cell>
          <cell r="BT167">
            <v>693.12369999999999</v>
          </cell>
          <cell r="BU167">
            <v>612.75200000000007</v>
          </cell>
          <cell r="BV167">
            <v>488.34220000000005</v>
          </cell>
          <cell r="BW167" t="str">
            <v>#Calc</v>
          </cell>
        </row>
        <row r="168">
          <cell r="A168" t="str">
            <v>WEBM</v>
          </cell>
          <cell r="B168" t="str">
            <v>WebMethod</v>
          </cell>
          <cell r="C168" t="str">
            <v/>
          </cell>
          <cell r="D168" t="str">
            <v/>
          </cell>
          <cell r="E168" t="str">
            <v/>
          </cell>
          <cell r="F168" t="str">
            <v/>
          </cell>
          <cell r="G168" t="str">
            <v/>
          </cell>
          <cell r="H168" t="str">
            <v/>
          </cell>
          <cell r="I168" t="str">
            <v/>
          </cell>
          <cell r="J168" t="str">
            <v/>
          </cell>
          <cell r="K168" t="str">
            <v/>
          </cell>
          <cell r="L168" t="str">
            <v/>
          </cell>
          <cell r="M168" t="str">
            <v/>
          </cell>
          <cell r="N168" t="str">
            <v/>
          </cell>
          <cell r="O168" t="str">
            <v/>
          </cell>
          <cell r="P168" t="str">
            <v/>
          </cell>
          <cell r="Q168" t="str">
            <v/>
          </cell>
          <cell r="R168" t="str">
            <v/>
          </cell>
          <cell r="S168" t="str">
            <v/>
          </cell>
          <cell r="T168" t="str">
            <v/>
          </cell>
          <cell r="U168" t="str">
            <v/>
          </cell>
          <cell r="V168" t="str">
            <v/>
          </cell>
          <cell r="W168" t="str">
            <v/>
          </cell>
          <cell r="X168" t="str">
            <v/>
          </cell>
          <cell r="Y168" t="str">
            <v/>
          </cell>
          <cell r="Z168" t="str">
            <v/>
          </cell>
          <cell r="AA168" t="str">
            <v/>
          </cell>
          <cell r="AB168" t="str">
            <v/>
          </cell>
          <cell r="AC168" t="str">
            <v/>
          </cell>
          <cell r="AD168" t="str">
            <v/>
          </cell>
          <cell r="AE168" t="str">
            <v/>
          </cell>
          <cell r="AF168" t="str">
            <v/>
          </cell>
          <cell r="AG168" t="str">
            <v/>
          </cell>
          <cell r="AH168" t="str">
            <v/>
          </cell>
          <cell r="AI168" t="str">
            <v/>
          </cell>
          <cell r="AJ168" t="str">
            <v/>
          </cell>
          <cell r="AK168" t="str">
            <v/>
          </cell>
          <cell r="AL168" t="str">
            <v/>
          </cell>
          <cell r="AM168" t="str">
            <v/>
          </cell>
          <cell r="AN168" t="str">
            <v/>
          </cell>
          <cell r="AO168" t="str">
            <v/>
          </cell>
          <cell r="AP168" t="str">
            <v/>
          </cell>
          <cell r="AQ168">
            <v>7653.02</v>
          </cell>
          <cell r="AR168">
            <v>4971.9260000000004</v>
          </cell>
          <cell r="AS168">
            <v>5223.415</v>
          </cell>
          <cell r="AT168">
            <v>4068.895</v>
          </cell>
          <cell r="AU168">
            <v>815.29830000000004</v>
          </cell>
          <cell r="AV168">
            <v>871.072</v>
          </cell>
          <cell r="AW168">
            <v>176.51860000000002</v>
          </cell>
          <cell r="AX168">
            <v>662.89920000000006</v>
          </cell>
          <cell r="AY168">
            <v>662.34050000000002</v>
          </cell>
          <cell r="AZ168">
            <v>307.37</v>
          </cell>
          <cell r="BA168">
            <v>81.105650000000011</v>
          </cell>
          <cell r="BB168">
            <v>235.92540000000002</v>
          </cell>
          <cell r="BC168">
            <v>299.1617</v>
          </cell>
          <cell r="BD168">
            <v>229.68690000000001</v>
          </cell>
          <cell r="BE168">
            <v>268.57</v>
          </cell>
          <cell r="BF168">
            <v>356.65970000000004</v>
          </cell>
          <cell r="BG168">
            <v>377.78790000000004</v>
          </cell>
          <cell r="BH168">
            <v>324.2192</v>
          </cell>
          <cell r="BI168">
            <v>148.42260000000002</v>
          </cell>
          <cell r="BJ168">
            <v>259.2312</v>
          </cell>
          <cell r="BK168">
            <v>157.41460000000001</v>
          </cell>
          <cell r="BL168">
            <v>157.91570000000002</v>
          </cell>
          <cell r="BM168">
            <v>231.82470000000001</v>
          </cell>
          <cell r="BN168">
            <v>267.8338</v>
          </cell>
          <cell r="BO168">
            <v>295.98910000000001</v>
          </cell>
          <cell r="BP168">
            <v>372.20780000000002</v>
          </cell>
          <cell r="BQ168">
            <v>290.73410000000001</v>
          </cell>
          <cell r="BR168">
            <v>285.42410000000001</v>
          </cell>
          <cell r="BS168">
            <v>271.38920000000002</v>
          </cell>
          <cell r="BT168">
            <v>390.09890000000001</v>
          </cell>
          <cell r="BU168">
            <v>390.09890000000001</v>
          </cell>
          <cell r="BV168" t="str">
            <v/>
          </cell>
          <cell r="BW168" t="str">
            <v>#Calc</v>
          </cell>
        </row>
        <row r="169">
          <cell r="A169" t="str">
            <v>WEBX</v>
          </cell>
          <cell r="B169" t="str">
            <v>WebEx</v>
          </cell>
          <cell r="C169" t="str">
            <v/>
          </cell>
          <cell r="D169" t="str">
            <v/>
          </cell>
          <cell r="E169" t="str">
            <v/>
          </cell>
          <cell r="F169" t="str">
            <v/>
          </cell>
          <cell r="G169" t="str">
            <v/>
          </cell>
          <cell r="H169" t="str">
            <v/>
          </cell>
          <cell r="I169" t="str">
            <v/>
          </cell>
          <cell r="J169" t="str">
            <v/>
          </cell>
          <cell r="K169" t="str">
            <v/>
          </cell>
          <cell r="L169" t="str">
            <v/>
          </cell>
          <cell r="M169" t="str">
            <v/>
          </cell>
          <cell r="N169" t="str">
            <v/>
          </cell>
          <cell r="O169" t="str">
            <v/>
          </cell>
          <cell r="P169" t="str">
            <v/>
          </cell>
          <cell r="Q169" t="str">
            <v/>
          </cell>
          <cell r="R169" t="str">
            <v/>
          </cell>
          <cell r="S169" t="str">
            <v/>
          </cell>
          <cell r="T169" t="str">
            <v/>
          </cell>
          <cell r="U169" t="str">
            <v/>
          </cell>
          <cell r="V169" t="str">
            <v/>
          </cell>
          <cell r="W169" t="str">
            <v/>
          </cell>
          <cell r="X169" t="str">
            <v/>
          </cell>
          <cell r="Y169" t="str">
            <v/>
          </cell>
          <cell r="Z169" t="str">
            <v/>
          </cell>
          <cell r="AA169" t="str">
            <v/>
          </cell>
          <cell r="AB169" t="str">
            <v/>
          </cell>
          <cell r="AC169" t="str">
            <v/>
          </cell>
          <cell r="AD169" t="str">
            <v/>
          </cell>
          <cell r="AE169" t="str">
            <v/>
          </cell>
          <cell r="AF169" t="str">
            <v/>
          </cell>
          <cell r="AG169" t="str">
            <v/>
          </cell>
          <cell r="AH169" t="str">
            <v/>
          </cell>
          <cell r="AI169" t="str">
            <v/>
          </cell>
          <cell r="AJ169" t="str">
            <v/>
          </cell>
          <cell r="AK169" t="str">
            <v/>
          </cell>
          <cell r="AL169" t="str">
            <v/>
          </cell>
          <cell r="AM169" t="str">
            <v/>
          </cell>
          <cell r="AN169" t="str">
            <v/>
          </cell>
          <cell r="AO169" t="str">
            <v/>
          </cell>
          <cell r="AP169" t="str">
            <v/>
          </cell>
          <cell r="AQ169" t="str">
            <v/>
          </cell>
          <cell r="AR169" t="str">
            <v/>
          </cell>
          <cell r="AS169">
            <v>1315.614</v>
          </cell>
          <cell r="AT169">
            <v>742.49790000000007</v>
          </cell>
          <cell r="AU169">
            <v>393.4391</v>
          </cell>
          <cell r="AV169">
            <v>1018.9738000000001</v>
          </cell>
          <cell r="AW169">
            <v>806.42580000000009</v>
          </cell>
          <cell r="AX169">
            <v>959.2863000000001</v>
          </cell>
          <cell r="AY169">
            <v>622.50840000000005</v>
          </cell>
          <cell r="AZ169">
            <v>598.83390000000009</v>
          </cell>
          <cell r="BA169">
            <v>400.07070000000004</v>
          </cell>
          <cell r="BB169">
            <v>546.86680000000001</v>
          </cell>
          <cell r="BC169">
            <v>343.98939999999999</v>
          </cell>
          <cell r="BD169">
            <v>479.1669</v>
          </cell>
          <cell r="BE169">
            <v>692.11149999999998</v>
          </cell>
          <cell r="BF169">
            <v>726.79280000000006</v>
          </cell>
          <cell r="BG169">
            <v>1165.807</v>
          </cell>
          <cell r="BH169">
            <v>802.06299999999999</v>
          </cell>
          <cell r="BI169">
            <v>810.39510000000007</v>
          </cell>
          <cell r="BJ169">
            <v>883.84410000000003</v>
          </cell>
          <cell r="BK169">
            <v>763.28600000000006</v>
          </cell>
          <cell r="BL169">
            <v>1001.2866</v>
          </cell>
          <cell r="BM169">
            <v>938.73380000000009</v>
          </cell>
          <cell r="BN169">
            <v>800.86180000000002</v>
          </cell>
          <cell r="BO169">
            <v>1357.229</v>
          </cell>
          <cell r="BP169">
            <v>1444.952</v>
          </cell>
          <cell r="BQ169">
            <v>386.70000000000005</v>
          </cell>
          <cell r="BR169">
            <v>412.90000000000003</v>
          </cell>
          <cell r="BS169">
            <v>419.40000000000003</v>
          </cell>
          <cell r="BT169">
            <v>385</v>
          </cell>
          <cell r="BU169">
            <v>420.70000000000005</v>
          </cell>
        </row>
        <row r="172">
          <cell r="A172" t="str">
            <v>SAP Enterprise Value</v>
          </cell>
          <cell r="C172">
            <v>937.94674959999998</v>
          </cell>
          <cell r="D172">
            <v>1146.5536096000001</v>
          </cell>
          <cell r="E172">
            <v>863.09356960000002</v>
          </cell>
          <cell r="F172">
            <v>772.84611700000005</v>
          </cell>
          <cell r="G172">
            <v>907.21341699999982</v>
          </cell>
          <cell r="H172">
            <v>787.57119699999998</v>
          </cell>
          <cell r="I172">
            <v>863.65143699999987</v>
          </cell>
          <cell r="J172">
            <v>801.11836500000004</v>
          </cell>
          <cell r="K172">
            <v>1034.8809449999999</v>
          </cell>
          <cell r="L172">
            <v>991.31878499999982</v>
          </cell>
          <cell r="M172">
            <v>992.54602499999999</v>
          </cell>
          <cell r="N172">
            <v>880.10366399999987</v>
          </cell>
          <cell r="O172">
            <v>635.29736400000013</v>
          </cell>
          <cell r="P172">
            <v>676.40522399999998</v>
          </cell>
          <cell r="Q172">
            <v>676.40522399999998</v>
          </cell>
          <cell r="R172">
            <v>893.00555999999995</v>
          </cell>
          <cell r="S172">
            <v>1479.5591399999998</v>
          </cell>
          <cell r="T172">
            <v>1847.0752199999995</v>
          </cell>
          <cell r="U172">
            <v>2479.0312800000002</v>
          </cell>
          <cell r="V172">
            <v>3053.853226832</v>
          </cell>
          <cell r="W172">
            <v>3505.9754812960005</v>
          </cell>
          <cell r="X172">
            <v>5579.5057204000004</v>
          </cell>
          <cell r="Y172">
            <v>7207.1451046560014</v>
          </cell>
          <cell r="Z172">
            <v>6775.5821006300002</v>
          </cell>
          <cell r="AA172">
            <v>6292.2661199350005</v>
          </cell>
          <cell r="AB172">
            <v>6869.1269520950009</v>
          </cell>
          <cell r="AC172">
            <v>7711.0324448649999</v>
          </cell>
          <cell r="AD172">
            <v>6122.4953730180005</v>
          </cell>
          <cell r="AE172">
            <v>8439.505404816</v>
          </cell>
          <cell r="AF172">
            <v>10503.923800317001</v>
          </cell>
          <cell r="AG172">
            <v>13762.706671815</v>
          </cell>
          <cell r="AH172">
            <v>16534.042140650003</v>
          </cell>
          <cell r="AI172">
            <v>22506.254489088002</v>
          </cell>
          <cell r="AJ172">
            <v>33639.839943240011</v>
          </cell>
          <cell r="AK172">
            <v>21570.660472082</v>
          </cell>
          <cell r="AL172">
            <v>21944.238570000001</v>
          </cell>
          <cell r="AM172">
            <v>15683.804910000001</v>
          </cell>
          <cell r="AN172">
            <v>19496.300640000001</v>
          </cell>
          <cell r="AO172">
            <v>21570.298200000005</v>
          </cell>
          <cell r="AP172">
            <v>29116.927</v>
          </cell>
          <cell r="AQ172">
            <v>35277.896499999995</v>
          </cell>
          <cell r="AR172">
            <v>27543.127</v>
          </cell>
          <cell r="AS172">
            <v>39181.926999999996</v>
          </cell>
          <cell r="AT172">
            <v>21350.125999999997</v>
          </cell>
          <cell r="AU172">
            <v>22532.305999999997</v>
          </cell>
          <cell r="AV172">
            <v>28966.585999999996</v>
          </cell>
          <cell r="AW172">
            <v>20199.055999999997</v>
          </cell>
          <cell r="AX172">
            <v>45560.447860000007</v>
          </cell>
          <cell r="AY172">
            <v>54155.189470000005</v>
          </cell>
          <cell r="AZ172">
            <v>30747.898675</v>
          </cell>
          <cell r="BA172">
            <v>14090.470888000003</v>
          </cell>
          <cell r="BB172">
            <v>22316.686632000001</v>
          </cell>
          <cell r="BC172">
            <v>20426.08437</v>
          </cell>
          <cell r="BD172">
            <v>30782.348820000003</v>
          </cell>
          <cell r="BE172">
            <v>31461.346008</v>
          </cell>
          <cell r="BF172">
            <v>39066.962775</v>
          </cell>
          <cell r="BG172">
            <v>37668.144525000003</v>
          </cell>
          <cell r="BH172">
            <v>40033.701609999996</v>
          </cell>
          <cell r="BI172">
            <v>36564.63235</v>
          </cell>
          <cell r="BJ172">
            <v>37454.801700000004</v>
          </cell>
          <cell r="BK172">
            <v>35252.360555000007</v>
          </cell>
          <cell r="BL172">
            <v>41371.978405000009</v>
          </cell>
          <cell r="BM172">
            <v>41306.743900000009</v>
          </cell>
          <cell r="BN172">
            <v>43878.547349999993</v>
          </cell>
          <cell r="BO172">
            <v>51886.328037500003</v>
          </cell>
          <cell r="BP172">
            <v>47546.327749999997</v>
          </cell>
          <cell r="BQ172">
            <v>44882.230500000005</v>
          </cell>
          <cell r="BR172">
            <v>45744.723619999997</v>
          </cell>
          <cell r="BS172">
            <v>37350.726190000001</v>
          </cell>
          <cell r="BT172">
            <v>43076.675090000004</v>
          </cell>
          <cell r="BU172">
            <v>46707.170350000008</v>
          </cell>
          <cell r="BV172">
            <v>39982.226110000003</v>
          </cell>
          <cell r="BW172" t="e">
            <v>#VALUE!</v>
          </cell>
        </row>
        <row r="173">
          <cell r="A173" t="str">
            <v>Price</v>
          </cell>
          <cell r="C173">
            <v>5.317431</v>
          </cell>
          <cell r="D173">
            <v>6.4763579999999994</v>
          </cell>
          <cell r="E173">
            <v>4.90158</v>
          </cell>
          <cell r="F173">
            <v>4.7072900000000004</v>
          </cell>
          <cell r="G173">
            <v>5.4537749999999994</v>
          </cell>
          <cell r="H173">
            <v>4.7890959999999998</v>
          </cell>
          <cell r="I173">
            <v>5.2117639999999996</v>
          </cell>
          <cell r="J173">
            <v>4.8231820000000001</v>
          </cell>
          <cell r="K173">
            <v>6.1218629999999994</v>
          </cell>
          <cell r="L173">
            <v>5.8798509999999995</v>
          </cell>
          <cell r="M173">
            <v>5.8866689999999995</v>
          </cell>
          <cell r="N173">
            <v>6.0673249999999994</v>
          </cell>
          <cell r="O173">
            <v>4.7072900000000004</v>
          </cell>
          <cell r="P173">
            <v>4.9356669999999996</v>
          </cell>
          <cell r="Q173">
            <v>4.9356669999999996</v>
          </cell>
          <cell r="R173">
            <v>6.1184539999999998</v>
          </cell>
          <cell r="S173">
            <v>9.3770849999999992</v>
          </cell>
          <cell r="T173">
            <v>11.418840999999999</v>
          </cell>
          <cell r="U173">
            <v>14.929708</v>
          </cell>
          <cell r="V173">
            <v>17.46912</v>
          </cell>
          <cell r="W173">
            <v>19.940360000000002</v>
          </cell>
          <cell r="X173">
            <v>31.274000000000001</v>
          </cell>
          <cell r="Y173">
            <v>40.170460000000006</v>
          </cell>
          <cell r="Z173">
            <v>37.920780000000001</v>
          </cell>
          <cell r="AA173">
            <v>35.279110000000003</v>
          </cell>
          <cell r="AB173">
            <v>38.432070000000003</v>
          </cell>
          <cell r="AC173">
            <v>43.03369</v>
          </cell>
          <cell r="AD173">
            <v>35.705180000000006</v>
          </cell>
          <cell r="AE173">
            <v>48.368160000000003</v>
          </cell>
          <cell r="AF173">
            <v>59.650670000000005</v>
          </cell>
          <cell r="AG173">
            <v>77.460650000000001</v>
          </cell>
          <cell r="AH173">
            <v>93.140250000000009</v>
          </cell>
          <cell r="AI173">
            <v>125.77768</v>
          </cell>
          <cell r="AJ173">
            <v>186.62140000000002</v>
          </cell>
          <cell r="AK173">
            <v>120.66477</v>
          </cell>
          <cell r="AL173">
            <v>122.70994</v>
          </cell>
          <cell r="AM173">
            <v>88.499920000000003</v>
          </cell>
          <cell r="AN173">
            <v>109.33323000000001</v>
          </cell>
          <cell r="AO173">
            <v>120.66655000000002</v>
          </cell>
          <cell r="AP173">
            <v>163</v>
          </cell>
          <cell r="AQ173">
            <v>196.66650000000001</v>
          </cell>
          <cell r="AR173">
            <v>154.4</v>
          </cell>
          <cell r="AS173">
            <v>218</v>
          </cell>
          <cell r="AT173">
            <v>122.29</v>
          </cell>
          <cell r="AU173">
            <v>128.75</v>
          </cell>
          <cell r="AV173">
            <v>163.91</v>
          </cell>
          <cell r="AW173">
            <v>116</v>
          </cell>
          <cell r="AX173">
            <v>146.30000000000001</v>
          </cell>
          <cell r="AY173">
            <v>173.6</v>
          </cell>
          <cell r="AZ173">
            <v>99.25</v>
          </cell>
          <cell r="BA173">
            <v>46.34</v>
          </cell>
          <cell r="BB173">
            <v>75.52</v>
          </cell>
          <cell r="BC173">
            <v>69.45</v>
          </cell>
          <cell r="BD173">
            <v>102.7</v>
          </cell>
          <cell r="BE173">
            <v>104.88</v>
          </cell>
          <cell r="BF173">
            <v>133.15</v>
          </cell>
          <cell r="BG173">
            <v>32.162500000000001</v>
          </cell>
          <cell r="BH173">
            <v>34.064999999999998</v>
          </cell>
          <cell r="BI173">
            <v>31.275000000000002</v>
          </cell>
          <cell r="BJ173">
            <v>32.85</v>
          </cell>
          <cell r="BK173">
            <v>31.077500000000001</v>
          </cell>
          <cell r="BL173">
            <v>36.002500000000005</v>
          </cell>
          <cell r="BM173">
            <v>35.950000000000003</v>
          </cell>
          <cell r="BN173">
            <v>38.29</v>
          </cell>
          <cell r="BO173">
            <v>44.752500000000005</v>
          </cell>
          <cell r="BP173">
            <v>41.25</v>
          </cell>
          <cell r="BQ173">
            <v>39.1</v>
          </cell>
          <cell r="BR173">
            <v>40.26</v>
          </cell>
          <cell r="BS173">
            <v>33.369999999999997</v>
          </cell>
          <cell r="BT173">
            <v>38.07</v>
          </cell>
          <cell r="BU173">
            <v>41.050000000000004</v>
          </cell>
          <cell r="BV173">
            <v>35.53</v>
          </cell>
          <cell r="BW173" t="str">
            <v>#Calc</v>
          </cell>
        </row>
        <row r="174">
          <cell r="A174" t="str">
            <v>Shares</v>
          </cell>
          <cell r="C174">
            <v>180</v>
          </cell>
          <cell r="D174">
            <v>180</v>
          </cell>
          <cell r="E174">
            <v>180</v>
          </cell>
          <cell r="F174">
            <v>180</v>
          </cell>
          <cell r="G174">
            <v>180</v>
          </cell>
          <cell r="H174">
            <v>180</v>
          </cell>
          <cell r="I174">
            <v>180</v>
          </cell>
          <cell r="J174">
            <v>180</v>
          </cell>
          <cell r="K174">
            <v>180</v>
          </cell>
          <cell r="L174">
            <v>180</v>
          </cell>
          <cell r="M174">
            <v>180</v>
          </cell>
          <cell r="N174">
            <v>180</v>
          </cell>
          <cell r="O174">
            <v>180</v>
          </cell>
          <cell r="P174">
            <v>180</v>
          </cell>
          <cell r="Q174">
            <v>180</v>
          </cell>
          <cell r="R174">
            <v>180</v>
          </cell>
          <cell r="S174">
            <v>180</v>
          </cell>
          <cell r="T174">
            <v>180</v>
          </cell>
          <cell r="U174">
            <v>180</v>
          </cell>
          <cell r="V174">
            <v>182.95360000000002</v>
          </cell>
          <cell r="W174">
            <v>182.95360000000002</v>
          </cell>
          <cell r="X174">
            <v>182.95360000000002</v>
          </cell>
          <cell r="Y174">
            <v>182.95360000000002</v>
          </cell>
          <cell r="Z174">
            <v>182.95850000000002</v>
          </cell>
          <cell r="AA174">
            <v>182.95850000000002</v>
          </cell>
          <cell r="AB174">
            <v>182.95850000000002</v>
          </cell>
          <cell r="AC174">
            <v>182.95850000000002</v>
          </cell>
          <cell r="AD174">
            <v>182.9751</v>
          </cell>
          <cell r="AE174">
            <v>182.9751</v>
          </cell>
          <cell r="AF174">
            <v>182.9751</v>
          </cell>
          <cell r="AG174">
            <v>182.9751</v>
          </cell>
          <cell r="AH174">
            <v>182.98660000000001</v>
          </cell>
          <cell r="AI174">
            <v>182.98660000000001</v>
          </cell>
          <cell r="AJ174">
            <v>182.98660000000001</v>
          </cell>
          <cell r="AK174">
            <v>182.98660000000001</v>
          </cell>
          <cell r="AL174">
            <v>183</v>
          </cell>
          <cell r="AM174">
            <v>183</v>
          </cell>
          <cell r="AN174">
            <v>183</v>
          </cell>
          <cell r="AO174">
            <v>183</v>
          </cell>
          <cell r="AP174">
            <v>183</v>
          </cell>
          <cell r="AQ174">
            <v>183</v>
          </cell>
          <cell r="AR174">
            <v>183</v>
          </cell>
          <cell r="AS174">
            <v>183</v>
          </cell>
          <cell r="AT174">
            <v>183</v>
          </cell>
          <cell r="AU174">
            <v>183</v>
          </cell>
          <cell r="AV174">
            <v>183</v>
          </cell>
          <cell r="AW174">
            <v>183</v>
          </cell>
          <cell r="AX174">
            <v>314.82570000000004</v>
          </cell>
          <cell r="AY174">
            <v>314.82570000000004</v>
          </cell>
          <cell r="AZ174">
            <v>314.82570000000004</v>
          </cell>
          <cell r="BA174">
            <v>314.82570000000004</v>
          </cell>
          <cell r="BB174">
            <v>311.46660000000003</v>
          </cell>
          <cell r="BC174">
            <v>311.46660000000003</v>
          </cell>
          <cell r="BD174">
            <v>311.46660000000003</v>
          </cell>
          <cell r="BE174">
            <v>311.46660000000003</v>
          </cell>
          <cell r="BF174">
            <v>310.8485</v>
          </cell>
          <cell r="BG174">
            <v>1243.394</v>
          </cell>
          <cell r="BH174">
            <v>1243.394</v>
          </cell>
          <cell r="BI174">
            <v>1243.394</v>
          </cell>
          <cell r="BJ174">
            <v>1242.5620000000001</v>
          </cell>
          <cell r="BK174">
            <v>1242.5620000000001</v>
          </cell>
          <cell r="BL174">
            <v>1242.5620000000001</v>
          </cell>
          <cell r="BM174">
            <v>1242.5620000000001</v>
          </cell>
          <cell r="BN174">
            <v>1239.115</v>
          </cell>
          <cell r="BO174">
            <v>1239.115</v>
          </cell>
          <cell r="BP174">
            <v>1239.115</v>
          </cell>
          <cell r="BQ174">
            <v>1239.115</v>
          </cell>
          <cell r="BR174">
            <v>1218.287</v>
          </cell>
          <cell r="BS174">
            <v>1218.287</v>
          </cell>
          <cell r="BT174">
            <v>1218.287</v>
          </cell>
          <cell r="BU174">
            <v>1218.287</v>
          </cell>
          <cell r="BV174">
            <v>1218.287</v>
          </cell>
          <cell r="BW174" t="str">
            <v>#Calc</v>
          </cell>
        </row>
        <row r="175">
          <cell r="A175" t="str">
            <v>Cash</v>
          </cell>
          <cell r="C175">
            <v>19.722574000000002</v>
          </cell>
          <cell r="D175">
            <v>19.722574000000002</v>
          </cell>
          <cell r="E175">
            <v>19.722574000000002</v>
          </cell>
          <cell r="F175">
            <v>80.438995000000006</v>
          </cell>
          <cell r="G175">
            <v>80.438995000000006</v>
          </cell>
          <cell r="H175">
            <v>80.438995000000006</v>
          </cell>
          <cell r="I175">
            <v>80.438995000000006</v>
          </cell>
          <cell r="J175">
            <v>74.518234000000007</v>
          </cell>
          <cell r="K175">
            <v>74.518234000000007</v>
          </cell>
          <cell r="L175">
            <v>74.518234000000007</v>
          </cell>
          <cell r="M175">
            <v>74.518234000000007</v>
          </cell>
          <cell r="N175">
            <v>221.39243999999999</v>
          </cell>
          <cell r="O175">
            <v>221.39243999999999</v>
          </cell>
          <cell r="P175">
            <v>221.39243999999999</v>
          </cell>
          <cell r="Q175">
            <v>221.39243999999999</v>
          </cell>
          <cell r="R175">
            <v>221.83573999999999</v>
          </cell>
          <cell r="S175">
            <v>221.83573999999999</v>
          </cell>
          <cell r="T175">
            <v>221.83573999999999</v>
          </cell>
          <cell r="U175">
            <v>221.83573999999999</v>
          </cell>
          <cell r="V175">
            <v>177.53333000000001</v>
          </cell>
          <cell r="W175">
            <v>177.53333000000001</v>
          </cell>
          <cell r="X175">
            <v>177.53333000000001</v>
          </cell>
          <cell r="Y175">
            <v>177.53333000000001</v>
          </cell>
          <cell r="Z175">
            <v>203.3689</v>
          </cell>
          <cell r="AA175">
            <v>203.3689</v>
          </cell>
          <cell r="AB175">
            <v>203.3689</v>
          </cell>
          <cell r="AC175">
            <v>203.3689</v>
          </cell>
          <cell r="AD175">
            <v>461.33100000000002</v>
          </cell>
          <cell r="AE175">
            <v>461.33100000000002</v>
          </cell>
          <cell r="AF175">
            <v>461.33100000000002</v>
          </cell>
          <cell r="AG175">
            <v>461.33100000000002</v>
          </cell>
          <cell r="AH175">
            <v>595.40549999999996</v>
          </cell>
          <cell r="AI175">
            <v>595.40549999999996</v>
          </cell>
          <cell r="AJ175">
            <v>595.40549999999996</v>
          </cell>
          <cell r="AK175">
            <v>595.40549999999996</v>
          </cell>
          <cell r="AL175">
            <v>634.42679999999996</v>
          </cell>
          <cell r="AM175">
            <v>634.42679999999996</v>
          </cell>
          <cell r="AN175">
            <v>634.42679999999996</v>
          </cell>
          <cell r="AO175">
            <v>634.42679999999996</v>
          </cell>
          <cell r="AP175">
            <v>769.58600000000001</v>
          </cell>
          <cell r="AQ175">
            <v>769.58600000000001</v>
          </cell>
          <cell r="AR175">
            <v>769.58600000000001</v>
          </cell>
          <cell r="AS175">
            <v>769.58600000000001</v>
          </cell>
          <cell r="AT175">
            <v>1182.364</v>
          </cell>
          <cell r="AU175">
            <v>1182.364</v>
          </cell>
          <cell r="AV175">
            <v>1182.364</v>
          </cell>
          <cell r="AW175">
            <v>1182.364</v>
          </cell>
          <cell r="AX175">
            <v>964.19304999999997</v>
          </cell>
          <cell r="AY175">
            <v>964.19304999999997</v>
          </cell>
          <cell r="AZ175">
            <v>964.19304999999997</v>
          </cell>
          <cell r="BA175">
            <v>964.19304999999997</v>
          </cell>
          <cell r="BB175">
            <v>1239.2460000000001</v>
          </cell>
          <cell r="BC175">
            <v>1239.2460000000001</v>
          </cell>
          <cell r="BD175">
            <v>1239.2460000000001</v>
          </cell>
          <cell r="BE175">
            <v>1239.2460000000001</v>
          </cell>
          <cell r="BF175">
            <v>2354.0659999999998</v>
          </cell>
          <cell r="BG175">
            <v>2354.0659999999998</v>
          </cell>
          <cell r="BH175">
            <v>2354.0659999999998</v>
          </cell>
          <cell r="BI175">
            <v>2354.0659999999998</v>
          </cell>
          <cell r="BJ175">
            <v>3398.422</v>
          </cell>
          <cell r="BK175">
            <v>3398.422</v>
          </cell>
          <cell r="BL175">
            <v>3398.422</v>
          </cell>
          <cell r="BM175">
            <v>3398.422</v>
          </cell>
          <cell r="BN175">
            <v>3598.393</v>
          </cell>
          <cell r="BO175">
            <v>3598.393</v>
          </cell>
          <cell r="BP175">
            <v>3598.393</v>
          </cell>
          <cell r="BQ175">
            <v>3598.393</v>
          </cell>
          <cell r="BR175">
            <v>3329.681</v>
          </cell>
          <cell r="BS175">
            <v>3329.681</v>
          </cell>
          <cell r="BT175">
            <v>3329.681</v>
          </cell>
          <cell r="BU175">
            <v>3329.681</v>
          </cell>
          <cell r="BV175">
            <v>3329.681</v>
          </cell>
          <cell r="BW175" t="str">
            <v>#Calc</v>
          </cell>
        </row>
        <row r="176">
          <cell r="A176" t="str">
            <v>Debt</v>
          </cell>
          <cell r="C176">
            <v>0.53174359999999998</v>
          </cell>
          <cell r="D176">
            <v>0.53174359999999998</v>
          </cell>
          <cell r="E176">
            <v>0.53174359999999998</v>
          </cell>
          <cell r="F176">
            <v>5.972912</v>
          </cell>
          <cell r="G176">
            <v>5.972912</v>
          </cell>
          <cell r="H176">
            <v>5.972912</v>
          </cell>
          <cell r="I176">
            <v>5.972912</v>
          </cell>
          <cell r="J176">
            <v>7.4638390000000001</v>
          </cell>
          <cell r="K176">
            <v>7.4638390000000001</v>
          </cell>
          <cell r="L176">
            <v>7.4638390000000001</v>
          </cell>
          <cell r="M176">
            <v>7.4638390000000001</v>
          </cell>
          <cell r="N176">
            <v>9.3776039999999998</v>
          </cell>
          <cell r="O176">
            <v>9.3776039999999998</v>
          </cell>
          <cell r="P176">
            <v>9.3776039999999998</v>
          </cell>
          <cell r="Q176">
            <v>9.3776039999999998</v>
          </cell>
          <cell r="R176">
            <v>13.519579999999999</v>
          </cell>
          <cell r="S176">
            <v>13.519579999999999</v>
          </cell>
          <cell r="T176">
            <v>13.519579999999999</v>
          </cell>
          <cell r="U176">
            <v>13.519579999999999</v>
          </cell>
          <cell r="V176">
            <v>35.348163999999997</v>
          </cell>
          <cell r="W176">
            <v>35.348163999999997</v>
          </cell>
          <cell r="X176">
            <v>35.348163999999997</v>
          </cell>
          <cell r="Y176">
            <v>35.348163999999997</v>
          </cell>
          <cell r="Z176">
            <v>41.021973000000003</v>
          </cell>
          <cell r="AA176">
            <v>41.021973000000003</v>
          </cell>
          <cell r="AB176">
            <v>41.021973000000003</v>
          </cell>
          <cell r="AC176">
            <v>41.021973000000003</v>
          </cell>
          <cell r="AD176">
            <v>50.667492000000003</v>
          </cell>
          <cell r="AE176">
            <v>50.667492000000003</v>
          </cell>
          <cell r="AF176">
            <v>50.667492000000003</v>
          </cell>
          <cell r="AG176">
            <v>50.667492000000003</v>
          </cell>
          <cell r="AH176">
            <v>86.029970000000006</v>
          </cell>
          <cell r="AI176">
            <v>86.029970000000006</v>
          </cell>
          <cell r="AJ176">
            <v>86.029970000000006</v>
          </cell>
          <cell r="AK176">
            <v>86.029970000000006</v>
          </cell>
          <cell r="AL176">
            <v>122.74635000000001</v>
          </cell>
          <cell r="AM176">
            <v>122.74635000000001</v>
          </cell>
          <cell r="AN176">
            <v>122.74635000000001</v>
          </cell>
          <cell r="AO176">
            <v>122.74635000000001</v>
          </cell>
          <cell r="AP176">
            <v>57.512999999999998</v>
          </cell>
          <cell r="AQ176">
            <v>57.512999999999998</v>
          </cell>
          <cell r="AR176">
            <v>57.512999999999998</v>
          </cell>
          <cell r="AS176">
            <v>57.512999999999998</v>
          </cell>
          <cell r="AT176">
            <v>153.41999999999999</v>
          </cell>
          <cell r="AU176">
            <v>153.41999999999999</v>
          </cell>
          <cell r="AV176">
            <v>153.41999999999999</v>
          </cell>
          <cell r="AW176">
            <v>153.41999999999999</v>
          </cell>
          <cell r="AX176">
            <v>465.64100000000002</v>
          </cell>
          <cell r="AY176">
            <v>465.64100000000002</v>
          </cell>
          <cell r="AZ176">
            <v>465.64100000000002</v>
          </cell>
          <cell r="BA176">
            <v>465.64100000000002</v>
          </cell>
          <cell r="BB176">
            <v>33.975000000000001</v>
          </cell>
          <cell r="BC176">
            <v>33.975000000000001</v>
          </cell>
          <cell r="BD176">
            <v>33.975000000000001</v>
          </cell>
          <cell r="BE176">
            <v>33.975000000000001</v>
          </cell>
          <cell r="BF176">
            <v>31.550999999999998</v>
          </cell>
          <cell r="BG176">
            <v>31.550999999999998</v>
          </cell>
          <cell r="BH176">
            <v>31.550999999999998</v>
          </cell>
          <cell r="BI176">
            <v>31.550999999999998</v>
          </cell>
          <cell r="BJ176">
            <v>35.061999999999998</v>
          </cell>
          <cell r="BK176">
            <v>35.061999999999998</v>
          </cell>
          <cell r="BL176">
            <v>35.061999999999998</v>
          </cell>
          <cell r="BM176">
            <v>35.061999999999998</v>
          </cell>
          <cell r="BN176">
            <v>31.227</v>
          </cell>
          <cell r="BO176">
            <v>31.227</v>
          </cell>
          <cell r="BP176">
            <v>31.227</v>
          </cell>
          <cell r="BQ176">
            <v>31.227</v>
          </cell>
          <cell r="BR176">
            <v>26.17</v>
          </cell>
          <cell r="BS176">
            <v>26.17</v>
          </cell>
          <cell r="BT176">
            <v>26.17</v>
          </cell>
          <cell r="BU176">
            <v>26.17</v>
          </cell>
          <cell r="BV176">
            <v>26.17</v>
          </cell>
          <cell r="BW176" t="str">
            <v>#Calc</v>
          </cell>
        </row>
        <row r="178">
          <cell r="A178" t="str">
            <v>Revenues</v>
          </cell>
          <cell r="C178">
            <v>32963</v>
          </cell>
          <cell r="D178">
            <v>33054</v>
          </cell>
          <cell r="E178">
            <v>33146</v>
          </cell>
          <cell r="F178">
            <v>33238</v>
          </cell>
          <cell r="G178">
            <v>33328</v>
          </cell>
          <cell r="H178">
            <v>33419</v>
          </cell>
          <cell r="I178">
            <v>33511</v>
          </cell>
          <cell r="J178">
            <v>33603</v>
          </cell>
          <cell r="K178">
            <v>33694</v>
          </cell>
          <cell r="L178">
            <v>33785</v>
          </cell>
          <cell r="M178">
            <v>33877</v>
          </cell>
          <cell r="N178">
            <v>33969</v>
          </cell>
          <cell r="O178">
            <v>34059</v>
          </cell>
          <cell r="P178">
            <v>34150</v>
          </cell>
          <cell r="Q178">
            <v>34242</v>
          </cell>
          <cell r="R178">
            <v>34334</v>
          </cell>
          <cell r="S178">
            <v>34424</v>
          </cell>
          <cell r="T178">
            <v>34515</v>
          </cell>
          <cell r="U178">
            <v>34607</v>
          </cell>
          <cell r="V178">
            <v>34699</v>
          </cell>
          <cell r="W178">
            <v>34789</v>
          </cell>
          <cell r="X178">
            <v>34880</v>
          </cell>
          <cell r="Y178">
            <v>34972</v>
          </cell>
          <cell r="Z178">
            <v>35064</v>
          </cell>
          <cell r="AA178">
            <v>35155</v>
          </cell>
          <cell r="AB178">
            <v>35246</v>
          </cell>
          <cell r="AC178">
            <v>35338</v>
          </cell>
          <cell r="AD178">
            <v>35430</v>
          </cell>
          <cell r="AE178">
            <v>35520</v>
          </cell>
          <cell r="AF178">
            <v>35611</v>
          </cell>
          <cell r="AG178">
            <v>35703</v>
          </cell>
          <cell r="AH178">
            <v>35795</v>
          </cell>
          <cell r="AI178">
            <v>35885</v>
          </cell>
          <cell r="AJ178">
            <v>35976</v>
          </cell>
          <cell r="AK178">
            <v>36068</v>
          </cell>
          <cell r="AL178">
            <v>36160</v>
          </cell>
          <cell r="AM178">
            <v>36250</v>
          </cell>
          <cell r="AN178">
            <v>36341</v>
          </cell>
          <cell r="AO178">
            <v>36433</v>
          </cell>
          <cell r="AP178">
            <v>36525</v>
          </cell>
          <cell r="AQ178">
            <v>36616</v>
          </cell>
          <cell r="AR178">
            <v>36707</v>
          </cell>
          <cell r="AS178">
            <v>36799</v>
          </cell>
          <cell r="AT178">
            <v>36891</v>
          </cell>
          <cell r="AU178">
            <v>36981</v>
          </cell>
          <cell r="AV178">
            <v>37072</v>
          </cell>
          <cell r="AW178">
            <v>37164</v>
          </cell>
          <cell r="AX178">
            <v>37256</v>
          </cell>
          <cell r="AY178">
            <v>37346</v>
          </cell>
          <cell r="AZ178">
            <v>37437</v>
          </cell>
          <cell r="BA178">
            <v>37529</v>
          </cell>
          <cell r="BB178">
            <v>37621</v>
          </cell>
          <cell r="BC178">
            <v>37711</v>
          </cell>
          <cell r="BD178">
            <v>37802</v>
          </cell>
          <cell r="BE178">
            <v>37894</v>
          </cell>
          <cell r="BF178">
            <v>37986</v>
          </cell>
          <cell r="BG178">
            <v>38077</v>
          </cell>
          <cell r="BH178">
            <v>38168</v>
          </cell>
          <cell r="BI178">
            <v>38260</v>
          </cell>
          <cell r="BJ178">
            <v>38352</v>
          </cell>
          <cell r="BK178">
            <v>38442</v>
          </cell>
          <cell r="BL178">
            <v>38533</v>
          </cell>
          <cell r="BM178">
            <v>38625</v>
          </cell>
          <cell r="BN178">
            <v>38717</v>
          </cell>
          <cell r="BO178">
            <v>38807</v>
          </cell>
          <cell r="BP178">
            <v>38898</v>
          </cell>
          <cell r="BQ178">
            <v>38990</v>
          </cell>
          <cell r="BR178">
            <v>39082</v>
          </cell>
          <cell r="BS178">
            <v>39172</v>
          </cell>
          <cell r="BT178">
            <v>39263</v>
          </cell>
          <cell r="BU178">
            <v>39355</v>
          </cell>
          <cell r="BV178">
            <v>39447</v>
          </cell>
          <cell r="BW178">
            <v>39537</v>
          </cell>
          <cell r="BX178">
            <v>39628</v>
          </cell>
          <cell r="BY178">
            <v>39720</v>
          </cell>
          <cell r="BZ178">
            <v>39812</v>
          </cell>
          <cell r="CA178">
            <v>39902</v>
          </cell>
        </row>
        <row r="179">
          <cell r="A179" t="str">
            <v>ADBE</v>
          </cell>
          <cell r="B179" t="str">
            <v>Adobe</v>
          </cell>
          <cell r="C179">
            <v>37.180999999999997</v>
          </cell>
          <cell r="D179">
            <v>35.347000000000001</v>
          </cell>
          <cell r="E179">
            <v>42.832000000000001</v>
          </cell>
          <cell r="F179">
            <v>53.37</v>
          </cell>
          <cell r="G179">
            <v>52.6</v>
          </cell>
          <cell r="H179">
            <v>57.082999999999998</v>
          </cell>
          <cell r="I179">
            <v>57.23</v>
          </cell>
          <cell r="J179">
            <v>62.74</v>
          </cell>
          <cell r="K179">
            <v>62.562000000000005</v>
          </cell>
          <cell r="L179">
            <v>69.614000000000004</v>
          </cell>
          <cell r="M179">
            <v>63.045999999999999</v>
          </cell>
          <cell r="N179">
            <v>70.709000000000003</v>
          </cell>
          <cell r="O179">
            <v>68.534999999999997</v>
          </cell>
          <cell r="P179">
            <v>79.632999999999996</v>
          </cell>
          <cell r="Q179">
            <v>78.756</v>
          </cell>
          <cell r="R179">
            <v>86.533000000000001</v>
          </cell>
          <cell r="S179">
            <v>135.892</v>
          </cell>
          <cell r="T179">
            <v>149.79300000000001</v>
          </cell>
          <cell r="U179">
            <v>146.637</v>
          </cell>
          <cell r="V179">
            <v>165.45</v>
          </cell>
          <cell r="W179">
            <v>188.845</v>
          </cell>
          <cell r="X179">
            <v>189.49799999999999</v>
          </cell>
          <cell r="Y179">
            <v>183.12</v>
          </cell>
          <cell r="Z179">
            <v>200.876</v>
          </cell>
          <cell r="AA179">
            <v>193.642</v>
          </cell>
          <cell r="AB179">
            <v>204.33700000000002</v>
          </cell>
          <cell r="AC179">
            <v>180.90899999999999</v>
          </cell>
          <cell r="AD179">
            <v>207.67500000000001</v>
          </cell>
          <cell r="AE179">
            <v>226.459</v>
          </cell>
          <cell r="AF179">
            <v>228.26400000000001</v>
          </cell>
          <cell r="AG179">
            <v>230.03900000000002</v>
          </cell>
          <cell r="AH179">
            <v>227.13200000000001</v>
          </cell>
          <cell r="AI179">
            <v>197.81300000000002</v>
          </cell>
          <cell r="AJ179">
            <v>227.31</v>
          </cell>
          <cell r="AK179">
            <v>222.93200000000002</v>
          </cell>
          <cell r="AL179">
            <v>246.73600000000002</v>
          </cell>
          <cell r="AM179">
            <v>226.90200000000002</v>
          </cell>
          <cell r="AN179">
            <v>245.886</v>
          </cell>
          <cell r="AO179">
            <v>260.87600000000003</v>
          </cell>
          <cell r="AP179">
            <v>281.77</v>
          </cell>
          <cell r="AQ179">
            <v>282.2319</v>
          </cell>
          <cell r="AR179">
            <v>300.08499999999998</v>
          </cell>
          <cell r="AS179">
            <v>328.86690000000004</v>
          </cell>
          <cell r="AT179">
            <v>355.19380000000001</v>
          </cell>
          <cell r="AU179">
            <v>328.96899999999999</v>
          </cell>
          <cell r="AV179">
            <v>344.09280000000001</v>
          </cell>
          <cell r="AW179">
            <v>292.11790000000002</v>
          </cell>
          <cell r="AX179">
            <v>264.54000000000002</v>
          </cell>
          <cell r="AY179">
            <v>267.89600000000002</v>
          </cell>
          <cell r="AZ179">
            <v>317.35890000000001</v>
          </cell>
          <cell r="BA179">
            <v>284.87889999999999</v>
          </cell>
          <cell r="BB179">
            <v>294.65379999999999</v>
          </cell>
          <cell r="BC179">
            <v>296.89480000000003</v>
          </cell>
          <cell r="BD179">
            <v>320.14600000000002</v>
          </cell>
          <cell r="BE179">
            <v>319.12180000000001</v>
          </cell>
          <cell r="BF179">
            <v>358.58590000000004</v>
          </cell>
          <cell r="BG179">
            <v>423.28100000000001</v>
          </cell>
          <cell r="BH179">
            <v>410.08499999999998</v>
          </cell>
          <cell r="BI179">
            <v>403.71290000000005</v>
          </cell>
          <cell r="BJ179">
            <v>429.50200000000001</v>
          </cell>
          <cell r="BK179">
            <v>472.8818</v>
          </cell>
          <cell r="BL179">
            <v>496.02880000000005</v>
          </cell>
          <cell r="BM179">
            <v>487.03880000000004</v>
          </cell>
          <cell r="BN179">
            <v>510.37080000000003</v>
          </cell>
          <cell r="BO179">
            <v>655.47800000000007</v>
          </cell>
          <cell r="BP179">
            <v>635.45580000000007</v>
          </cell>
          <cell r="BQ179">
            <v>602.19090000000006</v>
          </cell>
          <cell r="BR179">
            <v>682.1748</v>
          </cell>
          <cell r="BS179">
            <v>649.40700000000004</v>
          </cell>
          <cell r="BT179">
            <v>745.57690000000002</v>
          </cell>
          <cell r="BU179">
            <v>851.68580000000009</v>
          </cell>
          <cell r="BV179">
            <v>911.21100000000001</v>
          </cell>
          <cell r="BW179">
            <v>873.23940000000005</v>
          </cell>
          <cell r="BX179">
            <v>838.15430000000003</v>
          </cell>
          <cell r="BY179">
            <v>803.27080000000001</v>
          </cell>
          <cell r="BZ179">
            <v>834.18119999999999</v>
          </cell>
          <cell r="CA179">
            <v>834.16420000000005</v>
          </cell>
        </row>
        <row r="180">
          <cell r="A180" t="str">
            <v>ADSK</v>
          </cell>
          <cell r="B180" t="str">
            <v>Autodesk</v>
          </cell>
          <cell r="C180">
            <v>50.012999999999998</v>
          </cell>
          <cell r="D180">
            <v>55.195</v>
          </cell>
          <cell r="E180">
            <v>58.011000000000003</v>
          </cell>
          <cell r="F180">
            <v>62.374000000000002</v>
          </cell>
          <cell r="G180">
            <v>62.27</v>
          </cell>
          <cell r="H180">
            <v>69.460999999999999</v>
          </cell>
          <cell r="I180">
            <v>72.78</v>
          </cell>
          <cell r="J180">
            <v>73.641999999999996</v>
          </cell>
          <cell r="K180">
            <v>69.02</v>
          </cell>
          <cell r="L180">
            <v>78.066000000000003</v>
          </cell>
          <cell r="M180">
            <v>88.760999999999996</v>
          </cell>
          <cell r="N180">
            <v>97.531000000000006</v>
          </cell>
          <cell r="O180">
            <v>103.363</v>
          </cell>
          <cell r="P180">
            <v>105.398</v>
          </cell>
          <cell r="Q180">
            <v>106.91</v>
          </cell>
          <cell r="R180">
            <v>101.224</v>
          </cell>
          <cell r="S180">
            <v>105.188</v>
          </cell>
          <cell r="T180">
            <v>109.55</v>
          </cell>
          <cell r="U180">
            <v>112.83200000000001</v>
          </cell>
          <cell r="V180">
            <v>111.208</v>
          </cell>
          <cell r="W180">
            <v>131.68800000000002</v>
          </cell>
          <cell r="X180">
            <v>141.77700000000002</v>
          </cell>
          <cell r="Y180">
            <v>143.947</v>
          </cell>
          <cell r="Z180">
            <v>131.779</v>
          </cell>
          <cell r="AA180">
            <v>129.381</v>
          </cell>
          <cell r="AB180">
            <v>139.21299999999999</v>
          </cell>
          <cell r="AC180">
            <v>132.59399999999999</v>
          </cell>
          <cell r="AD180">
            <v>119.735</v>
          </cell>
          <cell r="AE180">
            <v>118.08800000000001</v>
          </cell>
          <cell r="AF180">
            <v>122.123</v>
          </cell>
          <cell r="AG180">
            <v>157.94400000000002</v>
          </cell>
          <cell r="AH180">
            <v>166.32400000000001</v>
          </cell>
          <cell r="AI180">
            <v>185.96700000000001</v>
          </cell>
          <cell r="AJ180">
            <v>222.91800000000001</v>
          </cell>
          <cell r="AK180">
            <v>226.81100000000001</v>
          </cell>
          <cell r="AL180">
            <v>204.60900000000001</v>
          </cell>
          <cell r="AM180">
            <v>217.541</v>
          </cell>
          <cell r="AN180">
            <v>194.93899999999999</v>
          </cell>
          <cell r="AO180">
            <v>202.94499999999999</v>
          </cell>
          <cell r="AP180">
            <v>202.072</v>
          </cell>
          <cell r="AQ180">
            <v>220.226</v>
          </cell>
          <cell r="AR180">
            <v>231.25900000000001</v>
          </cell>
          <cell r="AS180">
            <v>232.84100000000001</v>
          </cell>
          <cell r="AT180">
            <v>229.17699999999999</v>
          </cell>
          <cell r="AU180">
            <v>243.047</v>
          </cell>
          <cell r="AV180">
            <v>245.74</v>
          </cell>
          <cell r="AW180">
            <v>231.36</v>
          </cell>
          <cell r="AX180">
            <v>216.357</v>
          </cell>
          <cell r="AY180">
            <v>254.03399999999999</v>
          </cell>
          <cell r="AZ180">
            <v>229.327</v>
          </cell>
          <cell r="BA180">
            <v>211.40100000000001</v>
          </cell>
          <cell r="BB180">
            <v>188.70099999999999</v>
          </cell>
          <cell r="BC180">
            <v>195.51599999999999</v>
          </cell>
          <cell r="BD180">
            <v>210.76599999999999</v>
          </cell>
          <cell r="BE180">
            <v>211.70500000000001</v>
          </cell>
          <cell r="BF180">
            <v>233.86199999999999</v>
          </cell>
          <cell r="BG180">
            <v>295.31</v>
          </cell>
          <cell r="BH180">
            <v>297.87600000000003</v>
          </cell>
          <cell r="BI180">
            <v>279.5779</v>
          </cell>
          <cell r="BJ180">
            <v>300.15800000000002</v>
          </cell>
          <cell r="BK180">
            <v>356.65480000000002</v>
          </cell>
          <cell r="BL180">
            <v>359.1</v>
          </cell>
          <cell r="BM180">
            <v>376.8</v>
          </cell>
          <cell r="BN180">
            <v>381.5</v>
          </cell>
          <cell r="BO180">
            <v>419.8</v>
          </cell>
          <cell r="BP180">
            <v>436</v>
          </cell>
          <cell r="BQ180">
            <v>449.6</v>
          </cell>
          <cell r="BR180">
            <v>456.8</v>
          </cell>
          <cell r="BS180">
            <v>497.40000000000003</v>
          </cell>
          <cell r="BT180">
            <v>508.6</v>
          </cell>
          <cell r="BU180">
            <v>525.80000000000007</v>
          </cell>
          <cell r="BV180">
            <v>538.4</v>
          </cell>
          <cell r="BW180">
            <v>578.61369999999999</v>
          </cell>
          <cell r="BX180">
            <v>580.9366</v>
          </cell>
          <cell r="BY180">
            <v>583.74509999999998</v>
          </cell>
          <cell r="BZ180">
            <v>601.73689999999999</v>
          </cell>
          <cell r="CA180">
            <v>614.89790000000005</v>
          </cell>
        </row>
        <row r="181">
          <cell r="A181" t="str">
            <v>AGIL</v>
          </cell>
          <cell r="B181" t="str">
            <v>Agile</v>
          </cell>
          <cell r="C181" t="str">
            <v/>
          </cell>
          <cell r="D181" t="str">
            <v/>
          </cell>
          <cell r="E181" t="str">
            <v/>
          </cell>
          <cell r="F181" t="str">
            <v/>
          </cell>
          <cell r="G181" t="str">
            <v/>
          </cell>
          <cell r="H181" t="str">
            <v/>
          </cell>
          <cell r="I181" t="str">
            <v/>
          </cell>
          <cell r="J181" t="str">
            <v/>
          </cell>
          <cell r="K181" t="str">
            <v/>
          </cell>
          <cell r="L181" t="str">
            <v/>
          </cell>
          <cell r="M181" t="str">
            <v/>
          </cell>
          <cell r="N181" t="str">
            <v/>
          </cell>
          <cell r="O181" t="str">
            <v/>
          </cell>
          <cell r="P181" t="str">
            <v/>
          </cell>
          <cell r="Q181" t="str">
            <v/>
          </cell>
          <cell r="R181" t="str">
            <v/>
          </cell>
          <cell r="S181" t="str">
            <v/>
          </cell>
          <cell r="T181" t="str">
            <v/>
          </cell>
          <cell r="U181" t="str">
            <v/>
          </cell>
          <cell r="V181" t="str">
            <v/>
          </cell>
          <cell r="W181" t="str">
            <v/>
          </cell>
          <cell r="X181" t="str">
            <v/>
          </cell>
          <cell r="Y181" t="str">
            <v/>
          </cell>
          <cell r="Z181" t="str">
            <v/>
          </cell>
          <cell r="AA181" t="str">
            <v/>
          </cell>
          <cell r="AB181" t="str">
            <v/>
          </cell>
          <cell r="AC181" t="str">
            <v/>
          </cell>
          <cell r="AD181" t="str">
            <v/>
          </cell>
          <cell r="AE181" t="str">
            <v/>
          </cell>
          <cell r="AF181" t="str">
            <v/>
          </cell>
          <cell r="AG181">
            <v>1.179</v>
          </cell>
          <cell r="AH181">
            <v>1.669</v>
          </cell>
          <cell r="AI181">
            <v>2.1280000000000001</v>
          </cell>
          <cell r="AJ181">
            <v>3.0270000000000001</v>
          </cell>
          <cell r="AK181">
            <v>3.2410000000000001</v>
          </cell>
          <cell r="AL181">
            <v>3.8120000000000003</v>
          </cell>
          <cell r="AM181">
            <v>4.5920000000000005</v>
          </cell>
          <cell r="AN181">
            <v>5.1619999999999999</v>
          </cell>
          <cell r="AO181">
            <v>5.89</v>
          </cell>
          <cell r="AP181">
            <v>6.9349999999999996</v>
          </cell>
          <cell r="AQ181">
            <v>8.5630000000000006</v>
          </cell>
          <cell r="AR181">
            <v>10.81</v>
          </cell>
          <cell r="AS181">
            <v>15.768000000000001</v>
          </cell>
          <cell r="AT181">
            <v>20.245999999999999</v>
          </cell>
          <cell r="AU181">
            <v>25.024999999999999</v>
          </cell>
          <cell r="AV181">
            <v>26.02</v>
          </cell>
          <cell r="AW181">
            <v>23.324999999999999</v>
          </cell>
          <cell r="AX181">
            <v>21.208000000000002</v>
          </cell>
          <cell r="AY181">
            <v>18.047000000000001</v>
          </cell>
          <cell r="AZ181">
            <v>15.191000000000001</v>
          </cell>
          <cell r="BA181">
            <v>16.024000000000001</v>
          </cell>
          <cell r="BB181">
            <v>17.503</v>
          </cell>
          <cell r="BC181">
            <v>17.878</v>
          </cell>
          <cell r="BD181">
            <v>19.103999999999999</v>
          </cell>
          <cell r="BE181">
            <v>18.263000000000002</v>
          </cell>
          <cell r="BF181">
            <v>24.667999999999999</v>
          </cell>
          <cell r="BG181">
            <v>26.183</v>
          </cell>
          <cell r="BH181">
            <v>27.190999999999999</v>
          </cell>
          <cell r="BI181">
            <v>26.481000000000002</v>
          </cell>
          <cell r="BJ181">
            <v>28.217000000000002</v>
          </cell>
          <cell r="BK181">
            <v>30.28</v>
          </cell>
          <cell r="BL181">
            <v>32.009</v>
          </cell>
          <cell r="BM181">
            <v>34.384</v>
          </cell>
          <cell r="BN181">
            <v>31.478999999999999</v>
          </cell>
          <cell r="BO181">
            <v>32.802</v>
          </cell>
          <cell r="BP181">
            <v>33.404000000000003</v>
          </cell>
          <cell r="BQ181">
            <v>31.018000000000001</v>
          </cell>
          <cell r="BR181">
            <v>32.506999999999998</v>
          </cell>
          <cell r="BS181">
            <v>33.189</v>
          </cell>
          <cell r="BT181">
            <v>33.189</v>
          </cell>
          <cell r="BU181" t="str">
            <v/>
          </cell>
          <cell r="BV181" t="str">
            <v/>
          </cell>
          <cell r="BW181" t="str">
            <v/>
          </cell>
          <cell r="BX181">
            <v>36</v>
          </cell>
          <cell r="BY181">
            <v>37.200000000000003</v>
          </cell>
          <cell r="BZ181" t="str">
            <v/>
          </cell>
          <cell r="CA181" t="str">
            <v/>
          </cell>
        </row>
        <row r="182">
          <cell r="A182" t="str">
            <v>AKAM</v>
          </cell>
          <cell r="B182" t="str">
            <v>Akamai</v>
          </cell>
          <cell r="C182" t="str">
            <v/>
          </cell>
          <cell r="D182" t="str">
            <v/>
          </cell>
          <cell r="E182" t="str">
            <v/>
          </cell>
          <cell r="F182" t="str">
            <v/>
          </cell>
          <cell r="G182" t="str">
            <v/>
          </cell>
          <cell r="H182" t="str">
            <v/>
          </cell>
          <cell r="I182" t="str">
            <v/>
          </cell>
          <cell r="J182" t="str">
            <v/>
          </cell>
          <cell r="K182" t="str">
            <v/>
          </cell>
          <cell r="L182" t="str">
            <v/>
          </cell>
          <cell r="M182" t="str">
            <v/>
          </cell>
          <cell r="N182" t="str">
            <v/>
          </cell>
          <cell r="O182" t="str">
            <v/>
          </cell>
          <cell r="P182" t="str">
            <v/>
          </cell>
          <cell r="Q182" t="str">
            <v/>
          </cell>
          <cell r="R182" t="str">
            <v/>
          </cell>
          <cell r="S182" t="str">
            <v/>
          </cell>
          <cell r="T182" t="str">
            <v/>
          </cell>
          <cell r="U182" t="str">
            <v/>
          </cell>
          <cell r="V182" t="str">
            <v/>
          </cell>
          <cell r="W182" t="str">
            <v/>
          </cell>
          <cell r="X182" t="str">
            <v/>
          </cell>
          <cell r="Y182" t="str">
            <v/>
          </cell>
          <cell r="Z182" t="str">
            <v/>
          </cell>
          <cell r="AA182" t="str">
            <v/>
          </cell>
          <cell r="AB182" t="str">
            <v/>
          </cell>
          <cell r="AC182" t="str">
            <v/>
          </cell>
          <cell r="AD182" t="str">
            <v/>
          </cell>
          <cell r="AE182" t="str">
            <v/>
          </cell>
          <cell r="AF182" t="str">
            <v/>
          </cell>
          <cell r="AG182" t="str">
            <v/>
          </cell>
          <cell r="AH182" t="str">
            <v/>
          </cell>
          <cell r="AI182" t="str">
            <v/>
          </cell>
          <cell r="AJ182" t="str">
            <v/>
          </cell>
          <cell r="AK182" t="str">
            <v/>
          </cell>
          <cell r="AL182" t="str">
            <v/>
          </cell>
          <cell r="AM182">
            <v>0</v>
          </cell>
          <cell r="AN182">
            <v>0.40400000000000003</v>
          </cell>
          <cell r="AO182">
            <v>0.88300000000000001</v>
          </cell>
          <cell r="AP182">
            <v>2.6989999999999998</v>
          </cell>
          <cell r="AQ182">
            <v>7.2220000000000004</v>
          </cell>
          <cell r="AR182">
            <v>18.144000000000002</v>
          </cell>
          <cell r="AS182">
            <v>27.155999999999999</v>
          </cell>
          <cell r="AT182">
            <v>37.244</v>
          </cell>
          <cell r="AU182">
            <v>40.209000000000003</v>
          </cell>
          <cell r="AV182">
            <v>43.140999999999998</v>
          </cell>
          <cell r="AW182">
            <v>42.753999999999998</v>
          </cell>
          <cell r="AX182">
            <v>37.11</v>
          </cell>
          <cell r="AY182">
            <v>37.927</v>
          </cell>
          <cell r="AZ182">
            <v>36.322000000000003</v>
          </cell>
          <cell r="BA182">
            <v>35.375</v>
          </cell>
          <cell r="BB182">
            <v>35.352000000000004</v>
          </cell>
          <cell r="BC182">
            <v>36.564</v>
          </cell>
          <cell r="BD182">
            <v>37.759</v>
          </cell>
          <cell r="BE182">
            <v>41.767000000000003</v>
          </cell>
          <cell r="BF182">
            <v>45.169000000000004</v>
          </cell>
          <cell r="BG182">
            <v>48.367000000000004</v>
          </cell>
          <cell r="BH182">
            <v>50.786000000000001</v>
          </cell>
          <cell r="BI182">
            <v>53.286000000000001</v>
          </cell>
          <cell r="BJ182">
            <v>57.576000000000001</v>
          </cell>
          <cell r="BK182">
            <v>60.096000000000004</v>
          </cell>
          <cell r="BL182">
            <v>64.649000000000001</v>
          </cell>
          <cell r="BM182">
            <v>75.713000000000008</v>
          </cell>
          <cell r="BN182">
            <v>82.656999999999996</v>
          </cell>
          <cell r="BO182">
            <v>90.825000000000003</v>
          </cell>
          <cell r="BP182">
            <v>100.649</v>
          </cell>
          <cell r="BQ182">
            <v>111.495</v>
          </cell>
          <cell r="BR182">
            <v>125.703</v>
          </cell>
          <cell r="BS182">
            <v>139.274</v>
          </cell>
          <cell r="BT182">
            <v>152.654</v>
          </cell>
          <cell r="BU182">
            <v>161.24</v>
          </cell>
          <cell r="BV182">
            <v>161.24</v>
          </cell>
          <cell r="BW182">
            <v>188.131</v>
          </cell>
          <cell r="BX182">
            <v>174.49690000000001</v>
          </cell>
          <cell r="BY182">
            <v>183.5446</v>
          </cell>
          <cell r="BZ182">
            <v>196.17699999999999</v>
          </cell>
          <cell r="CA182">
            <v>206.02340000000001</v>
          </cell>
        </row>
        <row r="183">
          <cell r="A183" t="str">
            <v>BEAS</v>
          </cell>
          <cell r="B183" t="str">
            <v>BEA Security</v>
          </cell>
          <cell r="C183" t="str">
            <v/>
          </cell>
          <cell r="D183" t="str">
            <v/>
          </cell>
          <cell r="E183" t="str">
            <v/>
          </cell>
          <cell r="F183" t="str">
            <v/>
          </cell>
          <cell r="G183" t="str">
            <v/>
          </cell>
          <cell r="H183" t="str">
            <v/>
          </cell>
          <cell r="I183" t="str">
            <v/>
          </cell>
          <cell r="J183" t="str">
            <v/>
          </cell>
          <cell r="K183" t="str">
            <v/>
          </cell>
          <cell r="L183" t="str">
            <v/>
          </cell>
          <cell r="M183" t="str">
            <v/>
          </cell>
          <cell r="N183" t="str">
            <v/>
          </cell>
          <cell r="O183" t="str">
            <v/>
          </cell>
          <cell r="P183" t="str">
            <v/>
          </cell>
          <cell r="Q183" t="str">
            <v/>
          </cell>
          <cell r="R183" t="str">
            <v/>
          </cell>
          <cell r="S183" t="str">
            <v/>
          </cell>
          <cell r="T183" t="str">
            <v/>
          </cell>
          <cell r="U183" t="str">
            <v/>
          </cell>
          <cell r="V183" t="str">
            <v/>
          </cell>
          <cell r="W183" t="str">
            <v/>
          </cell>
          <cell r="X183" t="str">
            <v/>
          </cell>
          <cell r="Y183" t="str">
            <v/>
          </cell>
          <cell r="Z183" t="str">
            <v/>
          </cell>
          <cell r="AA183" t="str">
            <v/>
          </cell>
          <cell r="AB183">
            <v>6.851</v>
          </cell>
          <cell r="AC183">
            <v>13.482000000000001</v>
          </cell>
          <cell r="AD183">
            <v>16.016000000000002</v>
          </cell>
          <cell r="AE183">
            <v>25.248999999999999</v>
          </cell>
          <cell r="AF183">
            <v>31.446000000000002</v>
          </cell>
          <cell r="AG183">
            <v>36.753</v>
          </cell>
          <cell r="AH183">
            <v>44.804000000000002</v>
          </cell>
          <cell r="AI183">
            <v>53.444000000000003</v>
          </cell>
          <cell r="AJ183">
            <v>58.529000000000003</v>
          </cell>
          <cell r="AK183">
            <v>67.570999999999998</v>
          </cell>
          <cell r="AL183">
            <v>80.914000000000001</v>
          </cell>
          <cell r="AM183">
            <v>82.028000000000006</v>
          </cell>
          <cell r="AN183">
            <v>85.575000000000003</v>
          </cell>
          <cell r="AO183">
            <v>103.212</v>
          </cell>
          <cell r="AP183">
            <v>126.45400000000001</v>
          </cell>
          <cell r="AQ183">
            <v>149.16900000000001</v>
          </cell>
          <cell r="AR183">
            <v>153.68200000000002</v>
          </cell>
          <cell r="AS183">
            <v>186.02100000000002</v>
          </cell>
          <cell r="AT183">
            <v>224.01400000000001</v>
          </cell>
          <cell r="AU183">
            <v>256.04300000000001</v>
          </cell>
          <cell r="AV183">
            <v>257.1628</v>
          </cell>
          <cell r="AW183">
            <v>267.76390000000004</v>
          </cell>
          <cell r="AX183">
            <v>219.62299999999999</v>
          </cell>
          <cell r="AY183">
            <v>231.34300000000002</v>
          </cell>
          <cell r="AZ183">
            <v>224.84300000000002</v>
          </cell>
          <cell r="BA183">
            <v>225.863</v>
          </cell>
          <cell r="BB183">
            <v>234.023</v>
          </cell>
          <cell r="BC183">
            <v>249.32900000000001</v>
          </cell>
          <cell r="BD183">
            <v>237.29400000000001</v>
          </cell>
          <cell r="BE183">
            <v>245.048</v>
          </cell>
          <cell r="BF183">
            <v>252.08199999999999</v>
          </cell>
          <cell r="BG183">
            <v>278.06790000000001</v>
          </cell>
          <cell r="BH183">
            <v>262.63499999999999</v>
          </cell>
          <cell r="BI183">
            <v>262.2878</v>
          </cell>
          <cell r="BJ183">
            <v>264.39890000000003</v>
          </cell>
          <cell r="BK183">
            <v>290.77199999999999</v>
          </cell>
          <cell r="BL183">
            <v>281.72290000000004</v>
          </cell>
          <cell r="BM183">
            <v>285.15480000000002</v>
          </cell>
          <cell r="BN183">
            <v>291.52289999999999</v>
          </cell>
          <cell r="BO183">
            <v>341.44380000000001</v>
          </cell>
          <cell r="BP183">
            <v>323.23580000000004</v>
          </cell>
          <cell r="BQ183">
            <v>339.61500000000001</v>
          </cell>
          <cell r="BR183">
            <v>347.67189999999999</v>
          </cell>
          <cell r="BS183">
            <v>391.82590000000005</v>
          </cell>
          <cell r="BT183">
            <v>345.84500000000003</v>
          </cell>
          <cell r="BU183">
            <v>364.61500000000001</v>
          </cell>
          <cell r="BV183">
            <v>384.428</v>
          </cell>
          <cell r="BW183">
            <v>386.5557</v>
          </cell>
          <cell r="BX183">
            <v>373.08590000000004</v>
          </cell>
          <cell r="BY183">
            <v>413.35899999999998</v>
          </cell>
          <cell r="BZ183">
            <v>383.83090000000004</v>
          </cell>
          <cell r="CA183">
            <v>397.36170000000004</v>
          </cell>
        </row>
        <row r="184">
          <cell r="A184" t="str">
            <v>BMC</v>
          </cell>
          <cell r="B184" t="str">
            <v>BMC</v>
          </cell>
          <cell r="C184">
            <v>29.016999999999999</v>
          </cell>
          <cell r="D184">
            <v>26.09</v>
          </cell>
          <cell r="E184">
            <v>29.277000000000001</v>
          </cell>
          <cell r="F184">
            <v>33.152999999999999</v>
          </cell>
          <cell r="G184">
            <v>41.591999999999999</v>
          </cell>
          <cell r="H184">
            <v>38.832999999999998</v>
          </cell>
          <cell r="I184">
            <v>43.542000000000002</v>
          </cell>
          <cell r="J184">
            <v>48.258000000000003</v>
          </cell>
          <cell r="K184">
            <v>53.974000000000004</v>
          </cell>
          <cell r="L184">
            <v>50.5</v>
          </cell>
          <cell r="M184">
            <v>57.5</v>
          </cell>
          <cell r="N184">
            <v>65</v>
          </cell>
          <cell r="O184">
            <v>65.5</v>
          </cell>
          <cell r="P184">
            <v>65</v>
          </cell>
          <cell r="Q184">
            <v>68</v>
          </cell>
          <cell r="R184">
            <v>75.5</v>
          </cell>
          <cell r="S184">
            <v>80</v>
          </cell>
          <cell r="T184">
            <v>78</v>
          </cell>
          <cell r="U184">
            <v>80</v>
          </cell>
          <cell r="V184">
            <v>90.7</v>
          </cell>
          <cell r="W184">
            <v>96.3</v>
          </cell>
          <cell r="X184">
            <v>93.3</v>
          </cell>
          <cell r="Y184">
            <v>88.25</v>
          </cell>
          <cell r="Z184">
            <v>119</v>
          </cell>
          <cell r="AA184">
            <v>128.30000000000001</v>
          </cell>
          <cell r="AB184">
            <v>126.05</v>
          </cell>
          <cell r="AC184">
            <v>126.5</v>
          </cell>
          <cell r="AD184">
            <v>150.06</v>
          </cell>
          <cell r="AE184">
            <v>160.6</v>
          </cell>
          <cell r="AF184">
            <v>170.02799999999999</v>
          </cell>
          <cell r="AG184">
            <v>175.37800000000001</v>
          </cell>
          <cell r="AH184">
            <v>212.02700000000002</v>
          </cell>
          <cell r="AI184">
            <v>230.72</v>
          </cell>
          <cell r="AJ184">
            <v>279.28390000000002</v>
          </cell>
          <cell r="AK184">
            <v>293.93380000000002</v>
          </cell>
          <cell r="AL184">
            <v>344.12700000000001</v>
          </cell>
          <cell r="AM184">
            <v>386.55490000000003</v>
          </cell>
          <cell r="AN184">
            <v>400.7</v>
          </cell>
          <cell r="AO184">
            <v>415.7</v>
          </cell>
          <cell r="AP184">
            <v>426.4</v>
          </cell>
          <cell r="AQ184">
            <v>476.4</v>
          </cell>
          <cell r="AR184">
            <v>372.7</v>
          </cell>
          <cell r="AS184">
            <v>323</v>
          </cell>
          <cell r="AT184">
            <v>385.5</v>
          </cell>
          <cell r="AU184">
            <v>422.8</v>
          </cell>
          <cell r="AV184">
            <v>341</v>
          </cell>
          <cell r="AW184">
            <v>295.10000000000002</v>
          </cell>
          <cell r="AX184">
            <v>321</v>
          </cell>
          <cell r="AY184">
            <v>335.7</v>
          </cell>
          <cell r="AZ184">
            <v>305.2</v>
          </cell>
          <cell r="BA184">
            <v>291.2</v>
          </cell>
          <cell r="BB184">
            <v>349.6</v>
          </cell>
          <cell r="BC184">
            <v>380.7</v>
          </cell>
          <cell r="BD184">
            <v>309.89999999999998</v>
          </cell>
          <cell r="BE184">
            <v>333.8</v>
          </cell>
          <cell r="BF184">
            <v>374.9</v>
          </cell>
          <cell r="BG184">
            <v>400.1</v>
          </cell>
          <cell r="BH184">
            <v>326</v>
          </cell>
          <cell r="BI184">
            <v>355.1</v>
          </cell>
          <cell r="BJ184">
            <v>386.8</v>
          </cell>
          <cell r="BK184">
            <v>395.1</v>
          </cell>
          <cell r="BL184">
            <v>348.3</v>
          </cell>
          <cell r="BM184">
            <v>361.8</v>
          </cell>
          <cell r="BN184">
            <v>380.40000000000003</v>
          </cell>
          <cell r="BO184">
            <v>407.90000000000003</v>
          </cell>
          <cell r="BP184">
            <v>361.40000000000003</v>
          </cell>
          <cell r="BQ184">
            <v>386.70000000000005</v>
          </cell>
          <cell r="BR184">
            <v>412.90000000000003</v>
          </cell>
          <cell r="BS184">
            <v>419.40000000000003</v>
          </cell>
          <cell r="BT184">
            <v>385</v>
          </cell>
          <cell r="BU184">
            <v>420.70000000000005</v>
          </cell>
          <cell r="BV184">
            <v>420.70000000000005</v>
          </cell>
          <cell r="BW184">
            <v>460.92500000000001</v>
          </cell>
          <cell r="BX184">
            <v>430.70410000000004</v>
          </cell>
          <cell r="BY184">
            <v>453.25870000000003</v>
          </cell>
          <cell r="BZ184">
            <v>401.18830000000003</v>
          </cell>
          <cell r="CA184">
            <v>428.63330000000002</v>
          </cell>
        </row>
        <row r="185">
          <cell r="A185" t="str">
            <v xml:space="preserve">BOBJ </v>
          </cell>
          <cell r="B185" t="str">
            <v>Business Objects</v>
          </cell>
          <cell r="C185" t="str">
            <v/>
          </cell>
          <cell r="D185" t="str">
            <v/>
          </cell>
          <cell r="E185" t="str">
            <v/>
          </cell>
          <cell r="F185" t="str">
            <v/>
          </cell>
          <cell r="G185" t="str">
            <v/>
          </cell>
          <cell r="H185" t="str">
            <v/>
          </cell>
          <cell r="I185" t="str">
            <v/>
          </cell>
          <cell r="J185" t="str">
            <v/>
          </cell>
          <cell r="K185" t="str">
            <v/>
          </cell>
          <cell r="L185" t="str">
            <v/>
          </cell>
          <cell r="M185" t="str">
            <v/>
          </cell>
          <cell r="N185" t="str">
            <v/>
          </cell>
          <cell r="O185">
            <v>2.1819999999999999</v>
          </cell>
          <cell r="P185">
            <v>2.883</v>
          </cell>
          <cell r="Q185">
            <v>3.5910000000000002</v>
          </cell>
          <cell r="R185">
            <v>5.4470000000000001</v>
          </cell>
          <cell r="S185">
            <v>5.4370000000000003</v>
          </cell>
          <cell r="T185">
            <v>6.7620000000000005</v>
          </cell>
          <cell r="U185">
            <v>7.5650000000000004</v>
          </cell>
          <cell r="V185">
            <v>10.423</v>
          </cell>
          <cell r="W185">
            <v>11.925000000000001</v>
          </cell>
          <cell r="X185">
            <v>13.625</v>
          </cell>
          <cell r="Y185">
            <v>15.302</v>
          </cell>
          <cell r="Z185">
            <v>19.754000000000001</v>
          </cell>
          <cell r="AA185">
            <v>18.835000000000001</v>
          </cell>
          <cell r="AB185">
            <v>21.991</v>
          </cell>
          <cell r="AC185">
            <v>18.484999999999999</v>
          </cell>
          <cell r="AD185">
            <v>25.826000000000001</v>
          </cell>
          <cell r="AE185">
            <v>23.388999999999999</v>
          </cell>
          <cell r="AF185">
            <v>26.327999999999999</v>
          </cell>
          <cell r="AG185">
            <v>28.501999999999999</v>
          </cell>
          <cell r="AH185">
            <v>36.033999999999999</v>
          </cell>
          <cell r="AI185">
            <v>34.564999999999998</v>
          </cell>
          <cell r="AJ185">
            <v>39.552</v>
          </cell>
          <cell r="AK185">
            <v>41.256999999999998</v>
          </cell>
          <cell r="AL185">
            <v>51.52</v>
          </cell>
          <cell r="AM185">
            <v>49.508000000000003</v>
          </cell>
          <cell r="AN185">
            <v>57.542999999999999</v>
          </cell>
          <cell r="AO185">
            <v>59.765999999999998</v>
          </cell>
          <cell r="AP185">
            <v>74.826000000000008</v>
          </cell>
          <cell r="AQ185">
            <v>72.582000000000008</v>
          </cell>
          <cell r="AR185">
            <v>84.552999999999997</v>
          </cell>
          <cell r="AS185">
            <v>86.004999999999995</v>
          </cell>
          <cell r="AT185">
            <v>105.794</v>
          </cell>
          <cell r="AU185">
            <v>98.278000000000006</v>
          </cell>
          <cell r="AV185">
            <v>101.505</v>
          </cell>
          <cell r="AW185">
            <v>99.2</v>
          </cell>
          <cell r="AX185">
            <v>116.81100000000001</v>
          </cell>
          <cell r="AY185">
            <v>107.538</v>
          </cell>
          <cell r="AZ185">
            <v>111.196</v>
          </cell>
          <cell r="BA185">
            <v>109.88200000000001</v>
          </cell>
          <cell r="BB185">
            <v>126.18300000000001</v>
          </cell>
          <cell r="BC185">
            <v>118.523</v>
          </cell>
          <cell r="BD185">
            <v>128.988</v>
          </cell>
          <cell r="BE185">
            <v>129.11199999999999</v>
          </cell>
          <cell r="BF185">
            <v>184.202</v>
          </cell>
          <cell r="BG185">
            <v>217.23500000000001</v>
          </cell>
          <cell r="BH185">
            <v>222.238</v>
          </cell>
          <cell r="BI185">
            <v>219.47</v>
          </cell>
          <cell r="BJ185">
            <v>266.68799999999999</v>
          </cell>
          <cell r="BK185">
            <v>248.77500000000001</v>
          </cell>
          <cell r="BL185">
            <v>262.40890000000002</v>
          </cell>
          <cell r="BM185">
            <v>261.3809</v>
          </cell>
          <cell r="BN185">
            <v>304.58590000000004</v>
          </cell>
          <cell r="BO185">
            <v>278.27100000000002</v>
          </cell>
          <cell r="BP185">
            <v>294.48390000000001</v>
          </cell>
          <cell r="BQ185">
            <v>310.4348</v>
          </cell>
          <cell r="BR185">
            <v>370.57</v>
          </cell>
          <cell r="BS185">
            <v>334.34280000000001</v>
          </cell>
          <cell r="BT185">
            <v>363.22899999999998</v>
          </cell>
          <cell r="BU185">
            <v>368.98290000000003</v>
          </cell>
          <cell r="BV185">
            <v>368.983</v>
          </cell>
          <cell r="BW185">
            <v>398.0994</v>
          </cell>
          <cell r="BX185">
            <v>429.59090000000003</v>
          </cell>
          <cell r="BY185">
            <v>394.76130000000001</v>
          </cell>
          <cell r="BZ185">
            <v>409.50760000000002</v>
          </cell>
          <cell r="CA185">
            <v>413.52390000000003</v>
          </cell>
        </row>
        <row r="186">
          <cell r="A186" t="str">
            <v>CA</v>
          </cell>
          <cell r="B186" t="str">
            <v>CA</v>
          </cell>
          <cell r="C186">
            <v>363.65600000000001</v>
          </cell>
          <cell r="D186">
            <v>255.05799999999999</v>
          </cell>
          <cell r="E186">
            <v>310.64280000000002</v>
          </cell>
          <cell r="F186">
            <v>381.38</v>
          </cell>
          <cell r="G186">
            <v>401.09</v>
          </cell>
          <cell r="H186">
            <v>287.01100000000002</v>
          </cell>
          <cell r="I186">
            <v>332.80690000000004</v>
          </cell>
          <cell r="J186">
            <v>419.08499999999998</v>
          </cell>
          <cell r="K186">
            <v>469.85790000000003</v>
          </cell>
          <cell r="L186">
            <v>367.47489999999999</v>
          </cell>
          <cell r="M186">
            <v>431.9468</v>
          </cell>
          <cell r="N186">
            <v>501.5249</v>
          </cell>
          <cell r="O186">
            <v>540.06079999999997</v>
          </cell>
          <cell r="P186">
            <v>423.3818</v>
          </cell>
          <cell r="Q186">
            <v>516.96799999999996</v>
          </cell>
          <cell r="R186">
            <v>574.38</v>
          </cell>
          <cell r="S186">
            <v>633.74</v>
          </cell>
          <cell r="T186">
            <v>476.6309</v>
          </cell>
          <cell r="U186">
            <v>623.34</v>
          </cell>
          <cell r="V186">
            <v>721.03200000000004</v>
          </cell>
          <cell r="W186">
            <v>801.98900000000003</v>
          </cell>
          <cell r="X186">
            <v>577.45190000000002</v>
          </cell>
          <cell r="Y186">
            <v>812.31590000000006</v>
          </cell>
          <cell r="Z186">
            <v>1004.439</v>
          </cell>
          <cell r="AA186">
            <v>1110.422</v>
          </cell>
          <cell r="AB186">
            <v>792</v>
          </cell>
          <cell r="AC186">
            <v>990</v>
          </cell>
          <cell r="AD186">
            <v>1053</v>
          </cell>
          <cell r="AE186">
            <v>1205</v>
          </cell>
          <cell r="AF186">
            <v>891</v>
          </cell>
          <cell r="AG186">
            <v>1122</v>
          </cell>
          <cell r="AH186">
            <v>1239</v>
          </cell>
          <cell r="AI186">
            <v>1467</v>
          </cell>
          <cell r="AJ186">
            <v>1047</v>
          </cell>
          <cell r="AK186">
            <v>1216</v>
          </cell>
          <cell r="AL186">
            <v>1361</v>
          </cell>
          <cell r="AM186">
            <v>1629</v>
          </cell>
          <cell r="AN186">
            <v>1057</v>
          </cell>
          <cell r="AO186">
            <v>1465</v>
          </cell>
          <cell r="AP186">
            <v>1674</v>
          </cell>
          <cell r="AQ186">
            <v>1907</v>
          </cell>
          <cell r="AR186">
            <v>1137</v>
          </cell>
          <cell r="AS186">
            <v>1545</v>
          </cell>
          <cell r="AT186">
            <v>783</v>
          </cell>
          <cell r="AU186">
            <v>733</v>
          </cell>
          <cell r="AV186">
            <v>712</v>
          </cell>
          <cell r="AW186">
            <v>733</v>
          </cell>
          <cell r="AX186">
            <v>747</v>
          </cell>
          <cell r="AY186">
            <v>772</v>
          </cell>
          <cell r="AZ186">
            <v>747</v>
          </cell>
          <cell r="BA186">
            <v>751</v>
          </cell>
          <cell r="BB186">
            <v>754</v>
          </cell>
          <cell r="BC186">
            <v>775</v>
          </cell>
          <cell r="BD186">
            <v>786</v>
          </cell>
          <cell r="BE186">
            <v>803</v>
          </cell>
          <cell r="BF186">
            <v>837</v>
          </cell>
          <cell r="BG186">
            <v>850</v>
          </cell>
          <cell r="BH186">
            <v>861</v>
          </cell>
          <cell r="BI186">
            <v>865</v>
          </cell>
          <cell r="BJ186">
            <v>917</v>
          </cell>
          <cell r="BK186">
            <v>917</v>
          </cell>
          <cell r="BL186">
            <v>927</v>
          </cell>
          <cell r="BM186">
            <v>938</v>
          </cell>
          <cell r="BN186">
            <v>965</v>
          </cell>
          <cell r="BO186">
            <v>942</v>
          </cell>
          <cell r="BP186">
            <v>949</v>
          </cell>
          <cell r="BQ186">
            <v>987</v>
          </cell>
          <cell r="BR186">
            <v>1002</v>
          </cell>
          <cell r="BS186">
            <v>1005</v>
          </cell>
          <cell r="BT186">
            <v>1025</v>
          </cell>
          <cell r="BU186">
            <v>1067</v>
          </cell>
          <cell r="BV186">
            <v>1067</v>
          </cell>
          <cell r="BW186">
            <v>1088.0709999999999</v>
          </cell>
          <cell r="BX186">
            <v>1026.7</v>
          </cell>
          <cell r="BY186">
            <v>1044.9480000000001</v>
          </cell>
          <cell r="BZ186">
            <v>1053.0119999999999</v>
          </cell>
          <cell r="CA186">
            <v>1069.375</v>
          </cell>
        </row>
        <row r="187">
          <cell r="A187" t="str">
            <v>CHKP</v>
          </cell>
          <cell r="B187" t="str">
            <v>Checkpoint</v>
          </cell>
          <cell r="C187" t="str">
            <v/>
          </cell>
          <cell r="D187" t="str">
            <v/>
          </cell>
          <cell r="E187" t="str">
            <v/>
          </cell>
          <cell r="F187" t="str">
            <v/>
          </cell>
          <cell r="G187" t="str">
            <v/>
          </cell>
          <cell r="H187" t="str">
            <v/>
          </cell>
          <cell r="I187" t="str">
            <v/>
          </cell>
          <cell r="J187" t="str">
            <v/>
          </cell>
          <cell r="K187" t="str">
            <v/>
          </cell>
          <cell r="L187" t="str">
            <v/>
          </cell>
          <cell r="M187" t="str">
            <v/>
          </cell>
          <cell r="N187" t="str">
            <v/>
          </cell>
          <cell r="O187" t="str">
            <v/>
          </cell>
          <cell r="P187" t="str">
            <v/>
          </cell>
          <cell r="Q187" t="str">
            <v/>
          </cell>
          <cell r="R187" t="str">
            <v/>
          </cell>
          <cell r="S187" t="str">
            <v/>
          </cell>
          <cell r="T187" t="str">
            <v/>
          </cell>
          <cell r="U187" t="str">
            <v/>
          </cell>
          <cell r="V187" t="str">
            <v/>
          </cell>
          <cell r="W187">
            <v>1.64</v>
          </cell>
          <cell r="X187">
            <v>1.5609999999999999</v>
          </cell>
          <cell r="Y187">
            <v>2.5990000000000002</v>
          </cell>
          <cell r="Z187">
            <v>3.746</v>
          </cell>
          <cell r="AA187">
            <v>4.8390000000000004</v>
          </cell>
          <cell r="AB187">
            <v>7.3769999999999998</v>
          </cell>
          <cell r="AC187">
            <v>8.0299999999999994</v>
          </cell>
          <cell r="AD187">
            <v>11.623000000000001</v>
          </cell>
          <cell r="AE187">
            <v>14.393000000000001</v>
          </cell>
          <cell r="AF187">
            <v>18.02</v>
          </cell>
          <cell r="AG187">
            <v>23.344000000000001</v>
          </cell>
          <cell r="AH187">
            <v>30.594999999999999</v>
          </cell>
          <cell r="AI187">
            <v>31.956</v>
          </cell>
          <cell r="AJ187">
            <v>34.271000000000001</v>
          </cell>
          <cell r="AK187">
            <v>35.221000000000004</v>
          </cell>
          <cell r="AL187">
            <v>40.493000000000002</v>
          </cell>
          <cell r="AM187">
            <v>43.771999999999998</v>
          </cell>
          <cell r="AN187">
            <v>50.051000000000002</v>
          </cell>
          <cell r="AO187">
            <v>57.798999999999999</v>
          </cell>
          <cell r="AP187">
            <v>67.944999999999993</v>
          </cell>
          <cell r="AQ187">
            <v>78.165999999999997</v>
          </cell>
          <cell r="AR187">
            <v>90.668000000000006</v>
          </cell>
          <cell r="AS187">
            <v>116.014</v>
          </cell>
          <cell r="AT187">
            <v>140.435</v>
          </cell>
          <cell r="AU187">
            <v>145.01</v>
          </cell>
          <cell r="AV187">
            <v>142.071</v>
          </cell>
          <cell r="AW187">
            <v>118.032</v>
          </cell>
          <cell r="AX187">
            <v>122.53</v>
          </cell>
          <cell r="AY187">
            <v>104.583</v>
          </cell>
          <cell r="AZ187">
            <v>108.587</v>
          </cell>
          <cell r="BA187">
            <v>103.559</v>
          </cell>
          <cell r="BB187">
            <v>110.26</v>
          </cell>
          <cell r="BC187">
            <v>104.84700000000001</v>
          </cell>
          <cell r="BD187">
            <v>106.10300000000001</v>
          </cell>
          <cell r="BE187">
            <v>106.322</v>
          </cell>
          <cell r="BF187">
            <v>115.3</v>
          </cell>
          <cell r="BG187">
            <v>116.062</v>
          </cell>
          <cell r="BH187">
            <v>126.919</v>
          </cell>
          <cell r="BI187">
            <v>129.33000000000001</v>
          </cell>
          <cell r="BJ187">
            <v>143.04900000000001</v>
          </cell>
          <cell r="BK187">
            <v>137.661</v>
          </cell>
          <cell r="BL187">
            <v>144.56300000000002</v>
          </cell>
          <cell r="BM187">
            <v>141.06800000000001</v>
          </cell>
          <cell r="BN187">
            <v>156.05799999999999</v>
          </cell>
          <cell r="BO187">
            <v>133.59200000000001</v>
          </cell>
          <cell r="BP187">
            <v>138.93600000000001</v>
          </cell>
          <cell r="BQ187">
            <v>142.518</v>
          </cell>
          <cell r="BR187">
            <v>160.095</v>
          </cell>
          <cell r="BS187">
            <v>163.96899999999999</v>
          </cell>
          <cell r="BT187">
            <v>176.19200000000001</v>
          </cell>
          <cell r="BU187">
            <v>184.012</v>
          </cell>
          <cell r="BV187">
            <v>206.70400000000001</v>
          </cell>
          <cell r="BW187">
            <v>186.73920000000001</v>
          </cell>
          <cell r="BX187">
            <v>197.22320000000002</v>
          </cell>
          <cell r="BY187">
            <v>180.36660000000001</v>
          </cell>
          <cell r="BZ187">
            <v>189.4648</v>
          </cell>
          <cell r="CA187">
            <v>193.3158</v>
          </cell>
        </row>
        <row r="188">
          <cell r="A188" t="str">
            <v xml:space="preserve">COGN </v>
          </cell>
          <cell r="B188" t="str">
            <v>Cognos</v>
          </cell>
          <cell r="C188">
            <v>27.741</v>
          </cell>
          <cell r="D188">
            <v>25.996000000000002</v>
          </cell>
          <cell r="E188">
            <v>28.898</v>
          </cell>
          <cell r="F188">
            <v>30.961000000000002</v>
          </cell>
          <cell r="G188">
            <v>33.506</v>
          </cell>
          <cell r="H188">
            <v>31.305</v>
          </cell>
          <cell r="I188">
            <v>32.265999999999998</v>
          </cell>
          <cell r="J188">
            <v>31.257999999999999</v>
          </cell>
          <cell r="K188">
            <v>27.998000000000001</v>
          </cell>
          <cell r="L188">
            <v>29.355</v>
          </cell>
          <cell r="M188">
            <v>30.378</v>
          </cell>
          <cell r="N188">
            <v>25.016000000000002</v>
          </cell>
          <cell r="O188">
            <v>33.4</v>
          </cell>
          <cell r="P188">
            <v>28.368000000000002</v>
          </cell>
          <cell r="Q188">
            <v>26.72</v>
          </cell>
          <cell r="R188">
            <v>27.593</v>
          </cell>
          <cell r="S188">
            <v>28.324999999999999</v>
          </cell>
          <cell r="T188">
            <v>27.568999999999999</v>
          </cell>
          <cell r="U188">
            <v>29.774999999999999</v>
          </cell>
          <cell r="V188">
            <v>30.391000000000002</v>
          </cell>
          <cell r="W188">
            <v>32.920999999999999</v>
          </cell>
          <cell r="X188">
            <v>33.881999999999998</v>
          </cell>
          <cell r="Y188">
            <v>36.801000000000002</v>
          </cell>
          <cell r="Z188">
            <v>37.216999999999999</v>
          </cell>
          <cell r="AA188">
            <v>43.292000000000002</v>
          </cell>
          <cell r="AB188">
            <v>42.338000000000001</v>
          </cell>
          <cell r="AC188">
            <v>46.197000000000003</v>
          </cell>
          <cell r="AD188">
            <v>51.369</v>
          </cell>
          <cell r="AE188">
            <v>58.280999999999999</v>
          </cell>
          <cell r="AF188">
            <v>54.015999999999998</v>
          </cell>
          <cell r="AG188">
            <v>58.042999999999999</v>
          </cell>
          <cell r="AH188">
            <v>62.048000000000002</v>
          </cell>
          <cell r="AI188">
            <v>70.727000000000004</v>
          </cell>
          <cell r="AJ188">
            <v>67.308999999999997</v>
          </cell>
          <cell r="AK188">
            <v>70.582999999999998</v>
          </cell>
          <cell r="AL188">
            <v>76.308000000000007</v>
          </cell>
          <cell r="AM188">
            <v>86.924999999999997</v>
          </cell>
          <cell r="AN188">
            <v>81.644999999999996</v>
          </cell>
          <cell r="AO188">
            <v>88.128</v>
          </cell>
          <cell r="AP188">
            <v>97.753</v>
          </cell>
          <cell r="AQ188">
            <v>118.114</v>
          </cell>
          <cell r="AR188">
            <v>108.69800000000001</v>
          </cell>
          <cell r="AS188">
            <v>118.21300000000001</v>
          </cell>
          <cell r="AT188">
            <v>124.63800000000001</v>
          </cell>
          <cell r="AU188">
            <v>144.10300000000001</v>
          </cell>
          <cell r="AV188">
            <v>108.01600000000001</v>
          </cell>
          <cell r="AW188">
            <v>116.313</v>
          </cell>
          <cell r="AX188">
            <v>124.181</v>
          </cell>
          <cell r="AY188">
            <v>142.792</v>
          </cell>
          <cell r="AZ188">
            <v>120.13</v>
          </cell>
          <cell r="BA188">
            <v>129.10400000000001</v>
          </cell>
          <cell r="BB188">
            <v>138.07400000000001</v>
          </cell>
          <cell r="BC188">
            <v>163.72800000000001</v>
          </cell>
          <cell r="BD188">
            <v>150.56300000000002</v>
          </cell>
          <cell r="BE188">
            <v>158.18100000000001</v>
          </cell>
          <cell r="BF188">
            <v>172.227</v>
          </cell>
          <cell r="BG188">
            <v>202.14600000000002</v>
          </cell>
          <cell r="BH188">
            <v>173.619</v>
          </cell>
          <cell r="BI188">
            <v>185.22</v>
          </cell>
          <cell r="BJ188">
            <v>210.36600000000001</v>
          </cell>
          <cell r="BK188">
            <v>256.32589999999999</v>
          </cell>
          <cell r="BL188">
            <v>200.07500000000002</v>
          </cell>
          <cell r="BM188">
            <v>212.042</v>
          </cell>
          <cell r="BN188">
            <v>212.25399999999999</v>
          </cell>
          <cell r="BO188">
            <v>253.12900000000002</v>
          </cell>
          <cell r="BP188">
            <v>217.04</v>
          </cell>
          <cell r="BQ188">
            <v>229.89000000000001</v>
          </cell>
          <cell r="BR188">
            <v>247.79900000000001</v>
          </cell>
          <cell r="BS188">
            <v>284.53489999999999</v>
          </cell>
          <cell r="BT188">
            <v>236.654</v>
          </cell>
          <cell r="BU188">
            <v>252.36700000000002</v>
          </cell>
          <cell r="BV188">
            <v>290.04200000000003</v>
          </cell>
          <cell r="BW188">
            <v>329.53440000000001</v>
          </cell>
          <cell r="BX188">
            <v>270.48480000000001</v>
          </cell>
          <cell r="BY188">
            <v>312.79720000000003</v>
          </cell>
          <cell r="BZ188">
            <v>262.74920000000003</v>
          </cell>
          <cell r="CA188">
            <v>271.96870000000001</v>
          </cell>
        </row>
        <row r="189">
          <cell r="A189" t="str">
            <v>CPWR</v>
          </cell>
          <cell r="B189" t="str">
            <v>Compuware</v>
          </cell>
          <cell r="C189" t="str">
            <v/>
          </cell>
          <cell r="D189" t="str">
            <v/>
          </cell>
          <cell r="E189" t="str">
            <v/>
          </cell>
          <cell r="F189" t="str">
            <v/>
          </cell>
          <cell r="G189" t="str">
            <v/>
          </cell>
          <cell r="H189">
            <v>34.741</v>
          </cell>
          <cell r="I189">
            <v>39.487000000000002</v>
          </cell>
          <cell r="J189">
            <v>47.432000000000002</v>
          </cell>
          <cell r="K189">
            <v>53.365000000000002</v>
          </cell>
          <cell r="L189">
            <v>48.582999999999998</v>
          </cell>
          <cell r="M189">
            <v>54.927</v>
          </cell>
          <cell r="N189">
            <v>62.247</v>
          </cell>
          <cell r="O189">
            <v>69.183000000000007</v>
          </cell>
          <cell r="P189">
            <v>81.954999999999998</v>
          </cell>
          <cell r="Q189">
            <v>91.811000000000007</v>
          </cell>
          <cell r="R189">
            <v>105.325</v>
          </cell>
          <cell r="S189">
            <v>115.26600000000001</v>
          </cell>
          <cell r="T189">
            <v>109.577</v>
          </cell>
          <cell r="U189">
            <v>124.089</v>
          </cell>
          <cell r="V189">
            <v>147.50300000000001</v>
          </cell>
          <cell r="W189">
            <v>152.708</v>
          </cell>
          <cell r="X189">
            <v>126.17400000000001</v>
          </cell>
          <cell r="Y189">
            <v>139.95400000000001</v>
          </cell>
          <cell r="Z189">
            <v>161.298</v>
          </cell>
          <cell r="AA189">
            <v>186.93299999999999</v>
          </cell>
          <cell r="AB189">
            <v>162.33799999999999</v>
          </cell>
          <cell r="AC189">
            <v>184.26599999999999</v>
          </cell>
          <cell r="AD189">
            <v>213.71299999999999</v>
          </cell>
          <cell r="AE189">
            <v>252.57900000000001</v>
          </cell>
          <cell r="AF189">
            <v>224.47800000000001</v>
          </cell>
          <cell r="AG189">
            <v>247.381</v>
          </cell>
          <cell r="AH189">
            <v>309.63499999999999</v>
          </cell>
          <cell r="AI189">
            <v>357.82400000000001</v>
          </cell>
          <cell r="AJ189">
            <v>338.62280000000004</v>
          </cell>
          <cell r="AK189">
            <v>366.56880000000001</v>
          </cell>
          <cell r="AL189">
            <v>433.11790000000002</v>
          </cell>
          <cell r="AM189">
            <v>500.13499999999999</v>
          </cell>
          <cell r="AN189">
            <v>443.05080000000004</v>
          </cell>
          <cell r="AO189">
            <v>568.14890000000003</v>
          </cell>
          <cell r="AP189">
            <v>637.36790000000008</v>
          </cell>
          <cell r="AQ189">
            <v>582.05999999999995</v>
          </cell>
          <cell r="AR189">
            <v>513.87400000000002</v>
          </cell>
          <cell r="AS189">
            <v>486.32300000000004</v>
          </cell>
          <cell r="AT189">
            <v>495.35599999999999</v>
          </cell>
          <cell r="AU189">
            <v>514.49680000000001</v>
          </cell>
          <cell r="AV189">
            <v>450.47490000000005</v>
          </cell>
          <cell r="AW189">
            <v>427.76100000000002</v>
          </cell>
          <cell r="AX189">
            <v>453.78</v>
          </cell>
          <cell r="AY189">
            <v>408.52780000000001</v>
          </cell>
          <cell r="AZ189">
            <v>346.59890000000001</v>
          </cell>
          <cell r="BA189">
            <v>357.9939</v>
          </cell>
          <cell r="BB189">
            <v>333.13890000000004</v>
          </cell>
          <cell r="BC189">
            <v>337.60790000000003</v>
          </cell>
          <cell r="BD189">
            <v>306.012</v>
          </cell>
          <cell r="BE189">
            <v>302.75290000000001</v>
          </cell>
          <cell r="BF189">
            <v>318.1848</v>
          </cell>
          <cell r="BG189">
            <v>337.6968</v>
          </cell>
          <cell r="BH189">
            <v>287.053</v>
          </cell>
          <cell r="BI189">
            <v>295.46780000000001</v>
          </cell>
          <cell r="BJ189">
            <v>330.53489999999999</v>
          </cell>
          <cell r="BK189">
            <v>318.78300000000002</v>
          </cell>
          <cell r="BL189">
            <v>297.3279</v>
          </cell>
          <cell r="BM189">
            <v>292.64600000000002</v>
          </cell>
          <cell r="BN189">
            <v>305.90480000000002</v>
          </cell>
          <cell r="BO189">
            <v>309.4819</v>
          </cell>
          <cell r="BP189">
            <v>296.31790000000001</v>
          </cell>
          <cell r="BQ189">
            <v>288.5068</v>
          </cell>
          <cell r="BR189">
            <v>315.14789999999999</v>
          </cell>
          <cell r="BS189">
            <v>313.02879999999999</v>
          </cell>
          <cell r="BT189">
            <v>279.38890000000004</v>
          </cell>
          <cell r="BU189">
            <v>301.97090000000003</v>
          </cell>
          <cell r="BV189">
            <v>309.33499999999998</v>
          </cell>
          <cell r="BW189">
            <v>328.90000000000003</v>
          </cell>
          <cell r="BX189">
            <v>330.65000000000003</v>
          </cell>
          <cell r="BY189">
            <v>344.45</v>
          </cell>
          <cell r="BZ189">
            <v>295.10000000000002</v>
          </cell>
          <cell r="CA189">
            <v>314.95</v>
          </cell>
        </row>
        <row r="190">
          <cell r="A190" t="str">
            <v>CNQR</v>
          </cell>
          <cell r="B190" t="str">
            <v>Concur Technologies</v>
          </cell>
          <cell r="AB190" t="str">
            <v/>
          </cell>
          <cell r="AC190" t="str">
            <v/>
          </cell>
          <cell r="AD190">
            <v>1.141</v>
          </cell>
          <cell r="AE190">
            <v>1.671</v>
          </cell>
          <cell r="AF190">
            <v>2.3930000000000002</v>
          </cell>
          <cell r="AG190">
            <v>3.0649999999999999</v>
          </cell>
          <cell r="AH190">
            <v>3.1150000000000002</v>
          </cell>
          <cell r="AI190">
            <v>5.3029999999999999</v>
          </cell>
          <cell r="AJ190">
            <v>5.4139999999999997</v>
          </cell>
          <cell r="AK190">
            <v>6.2960000000000003</v>
          </cell>
          <cell r="AL190">
            <v>8.1189999999999998</v>
          </cell>
          <cell r="AM190">
            <v>8.6950000000000003</v>
          </cell>
          <cell r="AN190">
            <v>11.193</v>
          </cell>
          <cell r="AO190">
            <v>9.0060000000000002</v>
          </cell>
          <cell r="AP190">
            <v>9.0069999999999997</v>
          </cell>
          <cell r="AQ190">
            <v>10.836</v>
          </cell>
          <cell r="AR190">
            <v>8.141</v>
          </cell>
          <cell r="AS190">
            <v>6.04</v>
          </cell>
          <cell r="AT190">
            <v>10.403</v>
          </cell>
          <cell r="AU190">
            <v>9.0229999999999997</v>
          </cell>
          <cell r="AV190">
            <v>9.4909999999999997</v>
          </cell>
          <cell r="AW190">
            <v>10.817</v>
          </cell>
          <cell r="AX190">
            <v>10.346</v>
          </cell>
          <cell r="AY190">
            <v>10.837</v>
          </cell>
          <cell r="AZ190">
            <v>11.064</v>
          </cell>
          <cell r="BA190">
            <v>12.85</v>
          </cell>
          <cell r="BB190">
            <v>14.596</v>
          </cell>
          <cell r="BC190">
            <v>13.81</v>
          </cell>
          <cell r="BD190">
            <v>14.173999999999999</v>
          </cell>
          <cell r="BE190">
            <v>14.157</v>
          </cell>
          <cell r="BF190">
            <v>13.393000000000001</v>
          </cell>
          <cell r="BG190">
            <v>13.24</v>
          </cell>
          <cell r="BH190">
            <v>14.457000000000001</v>
          </cell>
          <cell r="BI190">
            <v>15.46</v>
          </cell>
          <cell r="BJ190">
            <v>16.280999999999999</v>
          </cell>
          <cell r="BK190">
            <v>17.318999999999999</v>
          </cell>
          <cell r="BL190">
            <v>18.609000000000002</v>
          </cell>
          <cell r="BM190">
            <v>19.622</v>
          </cell>
          <cell r="BN190">
            <v>19.266999999999999</v>
          </cell>
          <cell r="BO190">
            <v>23.513000000000002</v>
          </cell>
          <cell r="BP190">
            <v>26.873000000000001</v>
          </cell>
          <cell r="BQ190">
            <v>27.492000000000001</v>
          </cell>
          <cell r="BR190">
            <v>29.240000000000002</v>
          </cell>
          <cell r="BS190">
            <v>30.85</v>
          </cell>
          <cell r="BT190">
            <v>33.270000000000003</v>
          </cell>
          <cell r="BU190">
            <v>35.747</v>
          </cell>
          <cell r="BV190">
            <v>35.747</v>
          </cell>
          <cell r="BW190">
            <v>50.165200000000006</v>
          </cell>
          <cell r="BX190">
            <v>36.450000000000003</v>
          </cell>
          <cell r="BY190">
            <v>38.925000000000004</v>
          </cell>
          <cell r="BZ190">
            <v>40.733330000000002</v>
          </cell>
          <cell r="CA190">
            <v>42.933330000000005</v>
          </cell>
        </row>
        <row r="191">
          <cell r="A191" t="str">
            <v>CREL</v>
          </cell>
          <cell r="B191" t="str">
            <v>Corel</v>
          </cell>
          <cell r="C191" t="str">
            <v/>
          </cell>
          <cell r="D191" t="str">
            <v/>
          </cell>
          <cell r="E191" t="str">
            <v/>
          </cell>
          <cell r="F191" t="str">
            <v/>
          </cell>
          <cell r="G191">
            <v>10.573</v>
          </cell>
          <cell r="H191">
            <v>11.835000000000001</v>
          </cell>
          <cell r="I191">
            <v>10.422000000000001</v>
          </cell>
          <cell r="J191">
            <v>13.2</v>
          </cell>
          <cell r="K191">
            <v>11.257</v>
          </cell>
          <cell r="L191">
            <v>17.039000000000001</v>
          </cell>
          <cell r="M191">
            <v>24.484000000000002</v>
          </cell>
          <cell r="N191">
            <v>17.304000000000002</v>
          </cell>
          <cell r="O191">
            <v>16.579999999999998</v>
          </cell>
          <cell r="P191">
            <v>21.277000000000001</v>
          </cell>
          <cell r="Q191">
            <v>29.878</v>
          </cell>
          <cell r="R191">
            <v>37.124000000000002</v>
          </cell>
          <cell r="S191">
            <v>27.756</v>
          </cell>
          <cell r="T191">
            <v>37.298999999999999</v>
          </cell>
          <cell r="U191">
            <v>48.923000000000002</v>
          </cell>
          <cell r="V191">
            <v>50.335000000000001</v>
          </cell>
          <cell r="W191">
            <v>37.163000000000004</v>
          </cell>
          <cell r="X191">
            <v>35.213000000000001</v>
          </cell>
          <cell r="Y191">
            <v>61.92</v>
          </cell>
          <cell r="Z191">
            <v>62.082999999999998</v>
          </cell>
          <cell r="AA191">
            <v>36.423000000000002</v>
          </cell>
          <cell r="AB191">
            <v>87.474000000000004</v>
          </cell>
          <cell r="AC191">
            <v>84.942000000000007</v>
          </cell>
          <cell r="AD191">
            <v>125.40600000000001</v>
          </cell>
          <cell r="AE191">
            <v>80.718000000000004</v>
          </cell>
          <cell r="AF191">
            <v>87.412999999999997</v>
          </cell>
          <cell r="AG191">
            <v>48.803000000000004</v>
          </cell>
          <cell r="AH191">
            <v>43.646999999999998</v>
          </cell>
          <cell r="AI191">
            <v>45.46</v>
          </cell>
          <cell r="AJ191">
            <v>63.042000000000002</v>
          </cell>
          <cell r="AK191">
            <v>71.082999999999998</v>
          </cell>
          <cell r="AL191">
            <v>67.242000000000004</v>
          </cell>
          <cell r="AM191">
            <v>40.305999999999997</v>
          </cell>
          <cell r="AN191">
            <v>70.501000000000005</v>
          </cell>
          <cell r="AO191">
            <v>71.311999999999998</v>
          </cell>
          <cell r="AP191">
            <v>60.932000000000002</v>
          </cell>
          <cell r="AQ191">
            <v>44.140999999999998</v>
          </cell>
          <cell r="AR191">
            <v>36.639000000000003</v>
          </cell>
          <cell r="AS191">
            <v>36.356999999999999</v>
          </cell>
          <cell r="AT191">
            <v>40.35</v>
          </cell>
          <cell r="AU191">
            <v>32.536999999999999</v>
          </cell>
          <cell r="AV191">
            <v>36.012999999999998</v>
          </cell>
          <cell r="AW191">
            <v>34.151000000000003</v>
          </cell>
          <cell r="AX191">
            <v>31.619</v>
          </cell>
          <cell r="AY191">
            <v>31.214000000000002</v>
          </cell>
          <cell r="AZ191">
            <v>30.762</v>
          </cell>
          <cell r="BA191">
            <v>31.251000000000001</v>
          </cell>
          <cell r="BB191">
            <v>33.474000000000004</v>
          </cell>
          <cell r="BC191">
            <v>28.329000000000001</v>
          </cell>
          <cell r="BD191">
            <v>32.207000000000001</v>
          </cell>
          <cell r="BE191" t="str">
            <v/>
          </cell>
          <cell r="BF191" t="str">
            <v/>
          </cell>
          <cell r="BG191" t="str">
            <v/>
          </cell>
          <cell r="BH191" t="str">
            <v/>
          </cell>
          <cell r="BI191" t="str">
            <v/>
          </cell>
          <cell r="BJ191">
            <v>111.69200000000001</v>
          </cell>
          <cell r="BK191">
            <v>39.988</v>
          </cell>
          <cell r="BL191">
            <v>40.000999999999998</v>
          </cell>
          <cell r="BM191">
            <v>38.489000000000004</v>
          </cell>
          <cell r="BN191">
            <v>45.566000000000003</v>
          </cell>
          <cell r="BO191">
            <v>44.286999999999999</v>
          </cell>
          <cell r="BP191">
            <v>44.21</v>
          </cell>
          <cell r="BQ191">
            <v>41.253999999999998</v>
          </cell>
          <cell r="BR191">
            <v>47.44</v>
          </cell>
          <cell r="BS191">
            <v>52.634</v>
          </cell>
          <cell r="BT191">
            <v>52.634</v>
          </cell>
          <cell r="BU191">
            <v>60.370000000000005</v>
          </cell>
          <cell r="BV191">
            <v>60.370000000000005</v>
          </cell>
          <cell r="BW191">
            <v>67.02797000000001</v>
          </cell>
          <cell r="BX191">
            <v>72.699130000000011</v>
          </cell>
          <cell r="BY191">
            <v>61.708470000000005</v>
          </cell>
          <cell r="BZ191">
            <v>68.332460000000012</v>
          </cell>
          <cell r="CA191">
            <v>64.787430000000001</v>
          </cell>
        </row>
        <row r="192">
          <cell r="A192" t="str">
            <v>CRM</v>
          </cell>
          <cell r="B192" t="str">
            <v>salesforce.com</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30.053000000000001</v>
          </cell>
          <cell r="BH192">
            <v>34.838999999999999</v>
          </cell>
          <cell r="BI192">
            <v>40.581000000000003</v>
          </cell>
          <cell r="BJ192">
            <v>46.361000000000004</v>
          </cell>
          <cell r="BK192">
            <v>54.594000000000001</v>
          </cell>
          <cell r="BL192">
            <v>64.177000000000007</v>
          </cell>
          <cell r="BM192">
            <v>71.942999999999998</v>
          </cell>
          <cell r="BN192">
            <v>82.673000000000002</v>
          </cell>
          <cell r="BO192">
            <v>91.064000000000007</v>
          </cell>
          <cell r="BP192">
            <v>104.68600000000001</v>
          </cell>
          <cell r="BQ192">
            <v>118.137</v>
          </cell>
          <cell r="BR192">
            <v>130.053</v>
          </cell>
          <cell r="BS192">
            <v>144.22200000000001</v>
          </cell>
          <cell r="BT192">
            <v>162.41200000000001</v>
          </cell>
          <cell r="BU192">
            <v>176.57900000000001</v>
          </cell>
          <cell r="BV192">
            <v>192.803</v>
          </cell>
          <cell r="BW192">
            <v>236.0573</v>
          </cell>
          <cell r="BX192">
            <v>206.5857</v>
          </cell>
          <cell r="BY192">
            <v>224.42140000000001</v>
          </cell>
          <cell r="BZ192">
            <v>241.13840000000002</v>
          </cell>
          <cell r="CA192">
            <v>259.6979</v>
          </cell>
        </row>
        <row r="193">
          <cell r="A193" t="str">
            <v>CTXS</v>
          </cell>
          <cell r="B193" t="str">
            <v>Citrix</v>
          </cell>
          <cell r="C193" t="str">
            <v/>
          </cell>
          <cell r="D193" t="str">
            <v/>
          </cell>
          <cell r="E193" t="str">
            <v/>
          </cell>
          <cell r="F193" t="str">
            <v/>
          </cell>
          <cell r="G193" t="str">
            <v/>
          </cell>
          <cell r="H193" t="str">
            <v/>
          </cell>
          <cell r="I193" t="str">
            <v/>
          </cell>
          <cell r="J193" t="str">
            <v/>
          </cell>
          <cell r="K193" t="str">
            <v/>
          </cell>
          <cell r="L193" t="str">
            <v/>
          </cell>
          <cell r="M193" t="str">
            <v/>
          </cell>
          <cell r="N193" t="str">
            <v/>
          </cell>
          <cell r="O193" t="str">
            <v/>
          </cell>
          <cell r="P193" t="str">
            <v/>
          </cell>
          <cell r="Q193" t="str">
            <v/>
          </cell>
          <cell r="R193" t="str">
            <v/>
          </cell>
          <cell r="S193">
            <v>1.7610000000000001</v>
          </cell>
          <cell r="T193">
            <v>2.4929999999999999</v>
          </cell>
          <cell r="U193">
            <v>2.8180000000000001</v>
          </cell>
          <cell r="V193">
            <v>3.0140000000000002</v>
          </cell>
          <cell r="W193">
            <v>2.6859999999999999</v>
          </cell>
          <cell r="X193">
            <v>2.4540000000000002</v>
          </cell>
          <cell r="Y193">
            <v>4.2780000000000005</v>
          </cell>
          <cell r="Z193">
            <v>5.15</v>
          </cell>
          <cell r="AA193">
            <v>7.7720000000000002</v>
          </cell>
          <cell r="AB193">
            <v>9.5009999999999994</v>
          </cell>
          <cell r="AC193">
            <v>11.686</v>
          </cell>
          <cell r="AD193">
            <v>15.568</v>
          </cell>
          <cell r="AE193">
            <v>21.521000000000001</v>
          </cell>
          <cell r="AF193">
            <v>24.516999999999999</v>
          </cell>
          <cell r="AG193">
            <v>34.941000000000003</v>
          </cell>
          <cell r="AH193">
            <v>42.954000000000001</v>
          </cell>
          <cell r="AI193">
            <v>49.302</v>
          </cell>
          <cell r="AJ193">
            <v>56.204000000000001</v>
          </cell>
          <cell r="AK193">
            <v>67.620999999999995</v>
          </cell>
          <cell r="AL193">
            <v>75.509</v>
          </cell>
          <cell r="AM193">
            <v>85.039000000000001</v>
          </cell>
          <cell r="AN193">
            <v>94.415000000000006</v>
          </cell>
          <cell r="AO193">
            <v>105.779</v>
          </cell>
          <cell r="AP193">
            <v>118.05200000000001</v>
          </cell>
          <cell r="AQ193">
            <v>127.515</v>
          </cell>
          <cell r="AR193">
            <v>106.086</v>
          </cell>
          <cell r="AS193">
            <v>113.491</v>
          </cell>
          <cell r="AT193">
            <v>123.354</v>
          </cell>
          <cell r="AU193">
            <v>132.81200000000001</v>
          </cell>
          <cell r="AV193">
            <v>147.274</v>
          </cell>
          <cell r="AW193">
            <v>153.495</v>
          </cell>
          <cell r="AX193">
            <v>158.048</v>
          </cell>
          <cell r="AY193">
            <v>142.31</v>
          </cell>
          <cell r="AZ193">
            <v>117.456</v>
          </cell>
          <cell r="BA193">
            <v>118.898</v>
          </cell>
          <cell r="BB193">
            <v>148.78399999999999</v>
          </cell>
          <cell r="BC193">
            <v>143.49100000000001</v>
          </cell>
          <cell r="BD193">
            <v>143.04900000000001</v>
          </cell>
          <cell r="BE193">
            <v>144.34100000000001</v>
          </cell>
          <cell r="BF193">
            <v>157.744</v>
          </cell>
          <cell r="BG193">
            <v>161.31</v>
          </cell>
          <cell r="BH193">
            <v>178.30199999999999</v>
          </cell>
          <cell r="BI193">
            <v>187.578</v>
          </cell>
          <cell r="BJ193">
            <v>213.96700000000001</v>
          </cell>
          <cell r="BK193">
            <v>201.89</v>
          </cell>
          <cell r="BL193">
            <v>211.22900000000001</v>
          </cell>
          <cell r="BM193">
            <v>226.947</v>
          </cell>
          <cell r="BN193">
            <v>268.65600000000001</v>
          </cell>
          <cell r="BO193">
            <v>259.99780000000004</v>
          </cell>
          <cell r="BP193">
            <v>275.46780000000001</v>
          </cell>
          <cell r="BQ193">
            <v>277.85079999999999</v>
          </cell>
          <cell r="BR193">
            <v>321.00200000000001</v>
          </cell>
          <cell r="BS193">
            <v>308.08789999999999</v>
          </cell>
          <cell r="BT193">
            <v>334.36400000000003</v>
          </cell>
          <cell r="BU193">
            <v>349.93090000000001</v>
          </cell>
          <cell r="BV193">
            <v>399.55900000000003</v>
          </cell>
          <cell r="BW193">
            <v>371.91880000000003</v>
          </cell>
          <cell r="BX193">
            <v>373.63470000000001</v>
          </cell>
          <cell r="BY193">
            <v>358.94060000000002</v>
          </cell>
          <cell r="BZ193">
            <v>379.23060000000004</v>
          </cell>
          <cell r="CA193">
            <v>392.13200000000001</v>
          </cell>
        </row>
        <row r="194">
          <cell r="A194" t="str">
            <v>DRIV</v>
          </cell>
          <cell r="B194" t="str">
            <v>Digital River</v>
          </cell>
          <cell r="AA194" t="str">
            <v/>
          </cell>
          <cell r="AB194">
            <v>0</v>
          </cell>
          <cell r="AC194">
            <v>2.5000000000000001E-2</v>
          </cell>
          <cell r="AD194">
            <v>8.5999969999999995E-2</v>
          </cell>
          <cell r="AE194">
            <v>0.17899999999999999</v>
          </cell>
          <cell r="AF194">
            <v>0.28200000000000003</v>
          </cell>
          <cell r="AG194">
            <v>0.68300000000000005</v>
          </cell>
          <cell r="AH194">
            <v>1.3280000000000001</v>
          </cell>
          <cell r="AI194">
            <v>2.27</v>
          </cell>
          <cell r="AJ194">
            <v>3.476</v>
          </cell>
          <cell r="AK194">
            <v>5.758</v>
          </cell>
          <cell r="AL194">
            <v>9.407</v>
          </cell>
          <cell r="AM194">
            <v>1.903</v>
          </cell>
          <cell r="AN194">
            <v>3.0649999999999999</v>
          </cell>
          <cell r="AO194">
            <v>4.0170000000000003</v>
          </cell>
          <cell r="AP194">
            <v>5.5220000000000002</v>
          </cell>
          <cell r="AQ194">
            <v>6.883</v>
          </cell>
          <cell r="AR194">
            <v>6.6349999999999998</v>
          </cell>
          <cell r="AS194">
            <v>7.6070000000000002</v>
          </cell>
          <cell r="AT194">
            <v>10.056000000000001</v>
          </cell>
          <cell r="AU194">
            <v>13.047000000000001</v>
          </cell>
          <cell r="AV194">
            <v>13.055</v>
          </cell>
          <cell r="AW194">
            <v>13.99</v>
          </cell>
          <cell r="AX194">
            <v>17.733000000000001</v>
          </cell>
          <cell r="AY194">
            <v>18.07</v>
          </cell>
          <cell r="AZ194">
            <v>19.347000000000001</v>
          </cell>
          <cell r="BA194">
            <v>18.872</v>
          </cell>
          <cell r="BB194">
            <v>21.494</v>
          </cell>
          <cell r="BC194">
            <v>24.6</v>
          </cell>
          <cell r="BD194">
            <v>22.763999999999999</v>
          </cell>
          <cell r="BE194">
            <v>26.748000000000001</v>
          </cell>
          <cell r="BF194">
            <v>27.089000000000002</v>
          </cell>
          <cell r="BG194">
            <v>31.855</v>
          </cell>
          <cell r="BH194">
            <v>34.877000000000002</v>
          </cell>
          <cell r="BI194">
            <v>39.439</v>
          </cell>
          <cell r="BJ194">
            <v>47.959000000000003</v>
          </cell>
          <cell r="BK194">
            <v>54.529000000000003</v>
          </cell>
          <cell r="BL194">
            <v>51.143000000000001</v>
          </cell>
          <cell r="BM194">
            <v>53.179000000000002</v>
          </cell>
          <cell r="BN194">
            <v>61.557000000000002</v>
          </cell>
          <cell r="BO194">
            <v>78.013999999999996</v>
          </cell>
          <cell r="BP194">
            <v>71.277000000000001</v>
          </cell>
          <cell r="BQ194">
            <v>75.337000000000003</v>
          </cell>
          <cell r="BR194">
            <v>83.004000000000005</v>
          </cell>
          <cell r="BS194">
            <v>91.631</v>
          </cell>
          <cell r="BT194">
            <v>78.227000000000004</v>
          </cell>
          <cell r="BU194">
            <v>82.539000000000001</v>
          </cell>
          <cell r="BV194">
            <v>82.539000000000001</v>
          </cell>
          <cell r="BW194">
            <v>98.68583000000001</v>
          </cell>
          <cell r="BX194">
            <v>97.528340000000014</v>
          </cell>
          <cell r="BY194">
            <v>102.71739000000001</v>
          </cell>
          <cell r="BZ194">
            <v>92.949810000000014</v>
          </cell>
          <cell r="CA194">
            <v>98.432500000000005</v>
          </cell>
        </row>
        <row r="195">
          <cell r="A195" t="str">
            <v>ENTU</v>
          </cell>
          <cell r="B195" t="str">
            <v>Entrust</v>
          </cell>
          <cell r="AA195" t="str">
            <v/>
          </cell>
          <cell r="AB195" t="str">
            <v/>
          </cell>
          <cell r="AC195" t="str">
            <v/>
          </cell>
          <cell r="AD195">
            <v>12.802</v>
          </cell>
          <cell r="AE195">
            <v>4.1029999999999998</v>
          </cell>
          <cell r="AF195">
            <v>5.7880000000000003</v>
          </cell>
          <cell r="AG195">
            <v>7.0860000000000003</v>
          </cell>
          <cell r="AH195">
            <v>8.0289999999999999</v>
          </cell>
          <cell r="AI195">
            <v>9.9239999999999995</v>
          </cell>
          <cell r="AJ195">
            <v>11.013999999999999</v>
          </cell>
          <cell r="AK195">
            <v>13.039</v>
          </cell>
          <cell r="AL195">
            <v>15.011000000000001</v>
          </cell>
          <cell r="AM195">
            <v>16.824999999999999</v>
          </cell>
          <cell r="AN195">
            <v>19.754999999999999</v>
          </cell>
          <cell r="AO195">
            <v>22.623000000000001</v>
          </cell>
          <cell r="AP195">
            <v>26.010999999999999</v>
          </cell>
          <cell r="AQ195">
            <v>29.062000000000001</v>
          </cell>
          <cell r="AR195">
            <v>29.315999999999999</v>
          </cell>
          <cell r="AS195">
            <v>42.186999999999998</v>
          </cell>
          <cell r="AT195">
            <v>47.811999999999998</v>
          </cell>
          <cell r="AU195">
            <v>31.504999999999999</v>
          </cell>
          <cell r="AV195">
            <v>30.016000000000002</v>
          </cell>
          <cell r="AW195">
            <v>28.02</v>
          </cell>
          <cell r="AX195">
            <v>28.423999999999999</v>
          </cell>
          <cell r="AY195">
            <v>27.523</v>
          </cell>
          <cell r="AZ195">
            <v>26.506</v>
          </cell>
          <cell r="BA195">
            <v>24.007999999999999</v>
          </cell>
          <cell r="BB195">
            <v>24.71</v>
          </cell>
          <cell r="BC195">
            <v>21.704000000000001</v>
          </cell>
          <cell r="BD195">
            <v>22.44</v>
          </cell>
          <cell r="BE195">
            <v>20.038</v>
          </cell>
          <cell r="BF195">
            <v>23.712</v>
          </cell>
          <cell r="BG195">
            <v>23.009</v>
          </cell>
          <cell r="BH195">
            <v>19.519000000000002</v>
          </cell>
          <cell r="BI195">
            <v>21.338000000000001</v>
          </cell>
          <cell r="BJ195">
            <v>27.091000000000001</v>
          </cell>
          <cell r="BK195">
            <v>24.905999999999999</v>
          </cell>
          <cell r="BL195">
            <v>24.810000000000002</v>
          </cell>
          <cell r="BM195">
            <v>23.651</v>
          </cell>
          <cell r="BN195">
            <v>24.760999999999999</v>
          </cell>
          <cell r="BO195">
            <v>21.099</v>
          </cell>
          <cell r="BP195">
            <v>22.054000000000002</v>
          </cell>
          <cell r="BQ195">
            <v>24.030999999999999</v>
          </cell>
          <cell r="BR195">
            <v>27.999000000000002</v>
          </cell>
          <cell r="BS195">
            <v>24.562999999999999</v>
          </cell>
          <cell r="BT195">
            <v>24.493000000000002</v>
          </cell>
          <cell r="BU195">
            <v>23.943000000000001</v>
          </cell>
          <cell r="BV195">
            <v>23.943000000000001</v>
          </cell>
          <cell r="BW195">
            <v>25.628500000000003</v>
          </cell>
          <cell r="BX195">
            <v>28.584670000000003</v>
          </cell>
          <cell r="BY195">
            <v>26.89</v>
          </cell>
          <cell r="BZ195">
            <v>26.975000000000001</v>
          </cell>
          <cell r="CA195">
            <v>27.844999999999999</v>
          </cell>
        </row>
        <row r="196">
          <cell r="A196" t="str">
            <v>FILE</v>
          </cell>
          <cell r="B196" t="str">
            <v>FileNet</v>
          </cell>
          <cell r="C196">
            <v>23.759</v>
          </cell>
          <cell r="D196">
            <v>27.297000000000001</v>
          </cell>
          <cell r="E196">
            <v>22.253</v>
          </cell>
          <cell r="F196">
            <v>29.562000000000001</v>
          </cell>
          <cell r="G196">
            <v>27.146000000000001</v>
          </cell>
          <cell r="H196">
            <v>28.776</v>
          </cell>
          <cell r="I196">
            <v>29.521000000000001</v>
          </cell>
          <cell r="J196">
            <v>37.008000000000003</v>
          </cell>
          <cell r="K196">
            <v>34.722000000000001</v>
          </cell>
          <cell r="L196">
            <v>34.606000000000002</v>
          </cell>
          <cell r="M196">
            <v>37.149000000000001</v>
          </cell>
          <cell r="N196">
            <v>31.779</v>
          </cell>
          <cell r="O196">
            <v>34.728999999999999</v>
          </cell>
          <cell r="P196">
            <v>38.264000000000003</v>
          </cell>
          <cell r="Q196">
            <v>39.963999999999999</v>
          </cell>
          <cell r="R196">
            <v>45.850999999999999</v>
          </cell>
          <cell r="S196">
            <v>38.750999999999998</v>
          </cell>
          <cell r="T196">
            <v>44.183</v>
          </cell>
          <cell r="U196">
            <v>41.858000000000004</v>
          </cell>
          <cell r="V196">
            <v>52.131999999999998</v>
          </cell>
          <cell r="W196">
            <v>48.420999999999999</v>
          </cell>
          <cell r="X196">
            <v>56.121000000000002</v>
          </cell>
          <cell r="Y196">
            <v>57.097999999999999</v>
          </cell>
          <cell r="Z196">
            <v>67.738</v>
          </cell>
          <cell r="AA196">
            <v>66.744</v>
          </cell>
          <cell r="AB196">
            <v>64.997</v>
          </cell>
          <cell r="AC196">
            <v>64.622</v>
          </cell>
          <cell r="AD196">
            <v>72.55</v>
          </cell>
          <cell r="AE196">
            <v>47.561999999999998</v>
          </cell>
          <cell r="AF196">
            <v>62.45</v>
          </cell>
          <cell r="AG196">
            <v>65.010999999999996</v>
          </cell>
          <cell r="AH196">
            <v>76.402000000000001</v>
          </cell>
          <cell r="AI196">
            <v>73.608999999999995</v>
          </cell>
          <cell r="AJ196">
            <v>80.372</v>
          </cell>
          <cell r="AK196">
            <v>71.152000000000001</v>
          </cell>
          <cell r="AL196">
            <v>85.1</v>
          </cell>
          <cell r="AM196">
            <v>81.442000000000007</v>
          </cell>
          <cell r="AN196">
            <v>86.088999999999999</v>
          </cell>
          <cell r="AO196">
            <v>85.531999999999996</v>
          </cell>
          <cell r="AP196">
            <v>94.057000000000002</v>
          </cell>
          <cell r="AQ196">
            <v>92.802000000000007</v>
          </cell>
          <cell r="AR196">
            <v>95.079000000000008</v>
          </cell>
          <cell r="AS196">
            <v>99.144999999999996</v>
          </cell>
          <cell r="AT196">
            <v>111.58800000000001</v>
          </cell>
          <cell r="AU196">
            <v>84.494</v>
          </cell>
          <cell r="AV196">
            <v>82.847999999999999</v>
          </cell>
          <cell r="AW196">
            <v>80.581000000000003</v>
          </cell>
          <cell r="AX196">
            <v>86.686999999999998</v>
          </cell>
          <cell r="AY196">
            <v>86.241</v>
          </cell>
          <cell r="AZ196">
            <v>88.227000000000004</v>
          </cell>
          <cell r="BA196">
            <v>83.102000000000004</v>
          </cell>
          <cell r="BB196">
            <v>89.447000000000003</v>
          </cell>
          <cell r="BC196">
            <v>87.049000000000007</v>
          </cell>
          <cell r="BD196">
            <v>87.117000000000004</v>
          </cell>
          <cell r="BE196">
            <v>89.388999999999996</v>
          </cell>
          <cell r="BF196">
            <v>100.95</v>
          </cell>
          <cell r="BG196">
            <v>99.498000000000005</v>
          </cell>
          <cell r="BH196">
            <v>94.085999999999999</v>
          </cell>
          <cell r="BI196">
            <v>96.488</v>
          </cell>
          <cell r="BJ196">
            <v>107.486</v>
          </cell>
          <cell r="BK196">
            <v>100.017</v>
          </cell>
          <cell r="BL196">
            <v>104.639</v>
          </cell>
          <cell r="BM196">
            <v>101.62</v>
          </cell>
          <cell r="BN196">
            <v>115.56700000000001</v>
          </cell>
          <cell r="BO196">
            <v>108.85600000000001</v>
          </cell>
          <cell r="BP196">
            <v>117.129</v>
          </cell>
          <cell r="BS196" t="str">
            <v/>
          </cell>
          <cell r="BT196" t="str">
            <v/>
          </cell>
          <cell r="BU196" t="str">
            <v/>
          </cell>
          <cell r="BV196" t="str">
            <v/>
          </cell>
          <cell r="BW196" t="str">
            <v/>
          </cell>
          <cell r="BX196" t="str">
            <v/>
          </cell>
          <cell r="BY196" t="str">
            <v/>
          </cell>
          <cell r="BZ196" t="str">
            <v/>
          </cell>
          <cell r="CA196" t="str">
            <v/>
          </cell>
        </row>
        <row r="197">
          <cell r="A197" t="str">
            <v>GUID</v>
          </cell>
          <cell r="B197" t="str">
            <v>Guidance</v>
          </cell>
          <cell r="BI197" t="str">
            <v/>
          </cell>
          <cell r="BJ197" t="str">
            <v/>
          </cell>
          <cell r="BK197">
            <v>7.8420000000000005</v>
          </cell>
          <cell r="BL197">
            <v>8.9830000000000005</v>
          </cell>
          <cell r="BM197">
            <v>10.329000000000001</v>
          </cell>
          <cell r="BN197">
            <v>12.351000000000001</v>
          </cell>
          <cell r="BO197">
            <v>11.170999999999999</v>
          </cell>
          <cell r="BP197">
            <v>13.399000000000001</v>
          </cell>
          <cell r="BQ197">
            <v>14.269</v>
          </cell>
          <cell r="BR197">
            <v>17.026</v>
          </cell>
          <cell r="BS197">
            <v>17.596</v>
          </cell>
          <cell r="BT197">
            <v>17.596</v>
          </cell>
          <cell r="BU197">
            <v>20.277000000000001</v>
          </cell>
          <cell r="BV197">
            <v>20.277000000000001</v>
          </cell>
          <cell r="BW197">
            <v>20.4602</v>
          </cell>
          <cell r="BX197">
            <v>21.387499999999999</v>
          </cell>
          <cell r="BY197">
            <v>22.504999999999999</v>
          </cell>
          <cell r="BZ197">
            <v>23.452999999999999</v>
          </cell>
          <cell r="CA197">
            <v>25.019500000000001</v>
          </cell>
        </row>
        <row r="198">
          <cell r="A198" t="str">
            <v>HYSL</v>
          </cell>
          <cell r="B198" t="str">
            <v>Hyperion Solutions</v>
          </cell>
          <cell r="C198" t="str">
            <v/>
          </cell>
          <cell r="D198" t="str">
            <v/>
          </cell>
          <cell r="E198" t="str">
            <v/>
          </cell>
          <cell r="F198" t="str">
            <v/>
          </cell>
          <cell r="G198" t="str">
            <v/>
          </cell>
          <cell r="H198" t="str">
            <v/>
          </cell>
          <cell r="I198" t="str">
            <v/>
          </cell>
          <cell r="J198" t="str">
            <v/>
          </cell>
          <cell r="K198" t="str">
            <v/>
          </cell>
          <cell r="L198" t="str">
            <v/>
          </cell>
          <cell r="M198" t="str">
            <v/>
          </cell>
          <cell r="N198" t="str">
            <v/>
          </cell>
          <cell r="O198" t="str">
            <v/>
          </cell>
          <cell r="P198" t="str">
            <v/>
          </cell>
          <cell r="Q198" t="str">
            <v/>
          </cell>
          <cell r="R198" t="str">
            <v/>
          </cell>
          <cell r="S198" t="str">
            <v/>
          </cell>
          <cell r="T198">
            <v>2.1</v>
          </cell>
          <cell r="U198">
            <v>2.4889999999999999</v>
          </cell>
          <cell r="V198">
            <v>2.9790000000000001</v>
          </cell>
          <cell r="W198">
            <v>3.952</v>
          </cell>
          <cell r="X198">
            <v>4.766</v>
          </cell>
          <cell r="Y198">
            <v>5.3819999999999997</v>
          </cell>
          <cell r="Z198">
            <v>6.7590000000000003</v>
          </cell>
          <cell r="AA198">
            <v>8.2270000000000003</v>
          </cell>
          <cell r="AB198">
            <v>9.27</v>
          </cell>
          <cell r="AC198">
            <v>10.795</v>
          </cell>
          <cell r="AD198">
            <v>12.474</v>
          </cell>
          <cell r="AE198">
            <v>14.844000000000001</v>
          </cell>
          <cell r="AF198">
            <v>16.111000000000001</v>
          </cell>
          <cell r="AG198">
            <v>77.015000000000001</v>
          </cell>
          <cell r="AH198">
            <v>87.236999999999995</v>
          </cell>
          <cell r="AI198">
            <v>88.763999999999996</v>
          </cell>
          <cell r="AJ198">
            <v>124.077</v>
          </cell>
          <cell r="AK198">
            <v>104.88200000000001</v>
          </cell>
          <cell r="AL198">
            <v>106.958</v>
          </cell>
          <cell r="AM198">
            <v>101.646</v>
          </cell>
          <cell r="AN198">
            <v>111.399</v>
          </cell>
          <cell r="AO198">
            <v>107.25</v>
          </cell>
          <cell r="AP198">
            <v>115.79300000000001</v>
          </cell>
          <cell r="AQ198">
            <v>125.798</v>
          </cell>
          <cell r="AR198">
            <v>148.06399999999999</v>
          </cell>
          <cell r="AS198">
            <v>115.054</v>
          </cell>
          <cell r="AT198">
            <v>140.28200000000001</v>
          </cell>
          <cell r="AU198">
            <v>132.66200000000001</v>
          </cell>
          <cell r="AV198">
            <v>140.01300000000001</v>
          </cell>
          <cell r="AW198">
            <v>117.336</v>
          </cell>
          <cell r="AX198">
            <v>118.90300000000001</v>
          </cell>
          <cell r="AY198">
            <v>119.959</v>
          </cell>
          <cell r="AZ198">
            <v>135.82</v>
          </cell>
          <cell r="BA198">
            <v>119.879</v>
          </cell>
          <cell r="BB198">
            <v>126.03700000000001</v>
          </cell>
          <cell r="BC198">
            <v>126.559</v>
          </cell>
          <cell r="BD198">
            <v>137.983</v>
          </cell>
          <cell r="BE198">
            <v>123.55200000000001</v>
          </cell>
          <cell r="BF198">
            <v>156.136</v>
          </cell>
          <cell r="BG198">
            <v>166.14400000000001</v>
          </cell>
          <cell r="BH198">
            <v>176.36799999999999</v>
          </cell>
          <cell r="BI198">
            <v>159.53800000000001</v>
          </cell>
          <cell r="BJ198">
            <v>176.97800000000001</v>
          </cell>
          <cell r="BK198">
            <v>177.107</v>
          </cell>
          <cell r="BL198">
            <v>188.97</v>
          </cell>
          <cell r="BM198">
            <v>170.22499999999999</v>
          </cell>
          <cell r="BN198">
            <v>185.494</v>
          </cell>
          <cell r="BO198">
            <v>185.643</v>
          </cell>
          <cell r="BP198">
            <v>223.87</v>
          </cell>
          <cell r="BQ198">
            <v>198.50300000000001</v>
          </cell>
          <cell r="BR198">
            <v>222.91</v>
          </cell>
          <cell r="BS198">
            <v>222.91</v>
          </cell>
          <cell r="BT198">
            <v>222.91</v>
          </cell>
          <cell r="BU198" t="str">
            <v/>
          </cell>
          <cell r="BV198" t="str">
            <v/>
          </cell>
          <cell r="BW198" t="str">
            <v/>
          </cell>
          <cell r="BX198" t="str">
            <v/>
          </cell>
          <cell r="BY198" t="str">
            <v/>
          </cell>
          <cell r="BZ198" t="str">
            <v/>
          </cell>
          <cell r="CA198" t="str">
            <v/>
          </cell>
        </row>
        <row r="199">
          <cell r="A199" t="str">
            <v>INFA</v>
          </cell>
          <cell r="B199" t="str">
            <v>Informatica</v>
          </cell>
          <cell r="C199" t="str">
            <v/>
          </cell>
          <cell r="D199" t="str">
            <v/>
          </cell>
          <cell r="E199" t="str">
            <v/>
          </cell>
          <cell r="F199" t="str">
            <v/>
          </cell>
          <cell r="G199" t="str">
            <v/>
          </cell>
          <cell r="H199" t="str">
            <v/>
          </cell>
          <cell r="I199" t="str">
            <v/>
          </cell>
          <cell r="J199" t="str">
            <v/>
          </cell>
          <cell r="K199" t="str">
            <v/>
          </cell>
          <cell r="L199" t="str">
            <v/>
          </cell>
          <cell r="M199" t="str">
            <v/>
          </cell>
          <cell r="N199" t="str">
            <v/>
          </cell>
          <cell r="O199" t="str">
            <v/>
          </cell>
          <cell r="P199" t="str">
            <v/>
          </cell>
          <cell r="Q199" t="str">
            <v/>
          </cell>
          <cell r="R199" t="str">
            <v/>
          </cell>
          <cell r="S199" t="str">
            <v/>
          </cell>
          <cell r="T199" t="str">
            <v/>
          </cell>
          <cell r="U199" t="str">
            <v/>
          </cell>
          <cell r="V199" t="str">
            <v/>
          </cell>
          <cell r="W199" t="str">
            <v/>
          </cell>
          <cell r="X199" t="str">
            <v/>
          </cell>
          <cell r="Y199" t="str">
            <v/>
          </cell>
          <cell r="Z199" t="str">
            <v/>
          </cell>
          <cell r="AA199" t="str">
            <v/>
          </cell>
          <cell r="AB199" t="str">
            <v/>
          </cell>
          <cell r="AC199" t="str">
            <v/>
          </cell>
          <cell r="AD199" t="str">
            <v/>
          </cell>
          <cell r="AE199">
            <v>1.69</v>
          </cell>
          <cell r="AF199">
            <v>2.5260000000000002</v>
          </cell>
          <cell r="AG199">
            <v>3.2640000000000002</v>
          </cell>
          <cell r="AH199">
            <v>4.7060000000000004</v>
          </cell>
          <cell r="AI199">
            <v>5.6379999999999999</v>
          </cell>
          <cell r="AJ199">
            <v>6.4370000000000003</v>
          </cell>
          <cell r="AK199">
            <v>7.577</v>
          </cell>
          <cell r="AL199">
            <v>9.2430000000000003</v>
          </cell>
          <cell r="AM199">
            <v>10.98</v>
          </cell>
          <cell r="AN199">
            <v>14.032</v>
          </cell>
          <cell r="AO199">
            <v>16.802</v>
          </cell>
          <cell r="AP199">
            <v>20.565000000000001</v>
          </cell>
          <cell r="AQ199">
            <v>25.933</v>
          </cell>
          <cell r="AR199">
            <v>33.905000000000001</v>
          </cell>
          <cell r="AS199">
            <v>42.808</v>
          </cell>
          <cell r="AT199">
            <v>51.411999999999999</v>
          </cell>
          <cell r="AU199">
            <v>54.898000000000003</v>
          </cell>
          <cell r="AV199">
            <v>47.823999999999998</v>
          </cell>
          <cell r="AW199">
            <v>47.093000000000004</v>
          </cell>
          <cell r="AX199">
            <v>50.33</v>
          </cell>
          <cell r="AY199">
            <v>48.527000000000001</v>
          </cell>
          <cell r="AZ199">
            <v>49.146000000000001</v>
          </cell>
          <cell r="BA199">
            <v>47.645000000000003</v>
          </cell>
          <cell r="BB199">
            <v>50.122999999999998</v>
          </cell>
          <cell r="BC199">
            <v>48.420999999999999</v>
          </cell>
          <cell r="BD199">
            <v>50.619</v>
          </cell>
          <cell r="BE199">
            <v>50.604999999999997</v>
          </cell>
          <cell r="BF199">
            <v>55.887999999999998</v>
          </cell>
          <cell r="BG199">
            <v>54.173000000000002</v>
          </cell>
          <cell r="BH199">
            <v>53.033999999999999</v>
          </cell>
          <cell r="BI199">
            <v>52.428000000000004</v>
          </cell>
          <cell r="BJ199">
            <v>60.045999999999999</v>
          </cell>
          <cell r="BK199">
            <v>58.390999999999998</v>
          </cell>
          <cell r="BL199">
            <v>64.204999999999998</v>
          </cell>
          <cell r="BM199">
            <v>64.997</v>
          </cell>
          <cell r="BN199">
            <v>79.838000000000008</v>
          </cell>
          <cell r="BO199">
            <v>73.057000000000002</v>
          </cell>
          <cell r="BP199">
            <v>80.81</v>
          </cell>
          <cell r="BQ199">
            <v>78.930000000000007</v>
          </cell>
          <cell r="BR199">
            <v>91.801000000000002</v>
          </cell>
          <cell r="BS199">
            <v>87.114000000000004</v>
          </cell>
          <cell r="BT199">
            <v>94.262</v>
          </cell>
          <cell r="BU199">
            <v>96.003</v>
          </cell>
          <cell r="BV199">
            <v>96.003</v>
          </cell>
          <cell r="BW199">
            <v>102.34692000000001</v>
          </cell>
          <cell r="BX199">
            <v>106.71827</v>
          </cell>
          <cell r="BY199">
            <v>99.871940000000009</v>
          </cell>
          <cell r="BZ199">
            <v>105.02927000000001</v>
          </cell>
          <cell r="CA199">
            <v>105.101</v>
          </cell>
        </row>
        <row r="200">
          <cell r="A200" t="str">
            <v>INTU</v>
          </cell>
          <cell r="B200" t="str">
            <v>Intuit</v>
          </cell>
          <cell r="C200" t="str">
            <v/>
          </cell>
          <cell r="D200" t="str">
            <v/>
          </cell>
          <cell r="E200" t="str">
            <v/>
          </cell>
          <cell r="F200" t="str">
            <v/>
          </cell>
          <cell r="G200" t="str">
            <v/>
          </cell>
          <cell r="H200" t="str">
            <v/>
          </cell>
          <cell r="I200" t="str">
            <v/>
          </cell>
          <cell r="J200">
            <v>22.253</v>
          </cell>
          <cell r="K200">
            <v>22.72</v>
          </cell>
          <cell r="L200">
            <v>19.317</v>
          </cell>
          <cell r="M200">
            <v>19.503</v>
          </cell>
          <cell r="N200">
            <v>33.207000000000001</v>
          </cell>
          <cell r="O200">
            <v>31.152000000000001</v>
          </cell>
          <cell r="P200">
            <v>21.757999999999999</v>
          </cell>
          <cell r="Q200">
            <v>35.255000000000003</v>
          </cell>
          <cell r="R200">
            <v>59.984999999999999</v>
          </cell>
          <cell r="S200">
            <v>92.421999999999997</v>
          </cell>
          <cell r="T200">
            <v>32.593000000000004</v>
          </cell>
          <cell r="U200">
            <v>52.811205763397382</v>
          </cell>
          <cell r="V200">
            <v>73.504999999999995</v>
          </cell>
          <cell r="W200">
            <v>168.453</v>
          </cell>
          <cell r="X200">
            <v>104.798</v>
          </cell>
          <cell r="Y200">
            <v>72.403999999999996</v>
          </cell>
          <cell r="Z200">
            <v>102.25</v>
          </cell>
          <cell r="AA200">
            <v>218.99600000000001</v>
          </cell>
          <cell r="AB200">
            <v>132.06900000000002</v>
          </cell>
          <cell r="AC200">
            <v>85.293000000000006</v>
          </cell>
          <cell r="AD200">
            <v>102.506</v>
          </cell>
          <cell r="AE200">
            <v>265.9778</v>
          </cell>
          <cell r="AF200">
            <v>136.32599999999999</v>
          </cell>
          <cell r="AG200">
            <v>94.114999999999995</v>
          </cell>
          <cell r="AH200">
            <v>95.957999999999998</v>
          </cell>
          <cell r="AI200">
            <v>237.51300000000001</v>
          </cell>
          <cell r="AJ200">
            <v>141.99600000000001</v>
          </cell>
          <cell r="AK200">
            <v>117.26900000000001</v>
          </cell>
          <cell r="AL200">
            <v>136.881</v>
          </cell>
          <cell r="AM200">
            <v>373.73290000000003</v>
          </cell>
          <cell r="AN200">
            <v>261.49189999999999</v>
          </cell>
          <cell r="AO200">
            <v>168.32900000000001</v>
          </cell>
          <cell r="AP200">
            <v>176.928</v>
          </cell>
          <cell r="AQ200">
            <v>425.49880000000002</v>
          </cell>
          <cell r="AR200">
            <v>329.13890000000004</v>
          </cell>
          <cell r="AS200">
            <v>162.25900000000001</v>
          </cell>
          <cell r="AT200">
            <v>187.52199999999999</v>
          </cell>
          <cell r="AU200">
            <v>457.56</v>
          </cell>
          <cell r="AV200">
            <v>425.21</v>
          </cell>
          <cell r="AW200">
            <v>191.16900000000001</v>
          </cell>
          <cell r="AX200">
            <v>158.31800000000001</v>
          </cell>
          <cell r="AY200">
            <v>475.90800000000002</v>
          </cell>
          <cell r="AZ200">
            <v>491.15190000000001</v>
          </cell>
          <cell r="BA200">
            <v>186.85</v>
          </cell>
          <cell r="BB200">
            <v>212.87200000000001</v>
          </cell>
          <cell r="BC200">
            <v>558.07590000000005</v>
          </cell>
          <cell r="BD200">
            <v>634.69799999999998</v>
          </cell>
          <cell r="BE200">
            <v>245.09700000000001</v>
          </cell>
          <cell r="BF200">
            <v>239.322</v>
          </cell>
          <cell r="BG200">
            <v>633.37080000000003</v>
          </cell>
          <cell r="BH200">
            <v>671.49580000000003</v>
          </cell>
          <cell r="BI200">
            <v>258.03489999999999</v>
          </cell>
          <cell r="BJ200">
            <v>252.77600000000001</v>
          </cell>
          <cell r="BK200">
            <v>648.24390000000005</v>
          </cell>
          <cell r="BL200">
            <v>834.86400000000003</v>
          </cell>
          <cell r="BM200">
            <v>301.81880000000001</v>
          </cell>
          <cell r="BN200">
            <v>304.07080000000002</v>
          </cell>
          <cell r="BO200">
            <v>742.70390000000009</v>
          </cell>
          <cell r="BP200">
            <v>952.60300000000007</v>
          </cell>
          <cell r="BQ200">
            <v>342.9248</v>
          </cell>
          <cell r="BR200">
            <v>362.07080000000002</v>
          </cell>
          <cell r="BS200">
            <v>763.30690000000004</v>
          </cell>
          <cell r="BT200">
            <v>1154.3969999999999</v>
          </cell>
          <cell r="BU200">
            <v>432.67189999999999</v>
          </cell>
          <cell r="BV200">
            <v>444.93799999999999</v>
          </cell>
          <cell r="BW200">
            <v>1280.0029999999999</v>
          </cell>
          <cell r="BX200">
            <v>448.35180000000003</v>
          </cell>
          <cell r="BY200">
            <v>884.0204</v>
          </cell>
          <cell r="BZ200">
            <v>1255.126</v>
          </cell>
          <cell r="CA200">
            <v>451.44540000000001</v>
          </cell>
        </row>
        <row r="201">
          <cell r="A201" t="str">
            <v>IPAS</v>
          </cell>
          <cell r="B201" t="str">
            <v>Ipass</v>
          </cell>
          <cell r="C201" t="str">
            <v/>
          </cell>
          <cell r="D201" t="str">
            <v/>
          </cell>
          <cell r="E201" t="str">
            <v/>
          </cell>
          <cell r="F201" t="str">
            <v/>
          </cell>
          <cell r="G201" t="str">
            <v/>
          </cell>
          <cell r="H201" t="str">
            <v/>
          </cell>
          <cell r="I201" t="str">
            <v/>
          </cell>
          <cell r="J201" t="str">
            <v/>
          </cell>
          <cell r="K201" t="str">
            <v/>
          </cell>
          <cell r="L201" t="str">
            <v/>
          </cell>
          <cell r="M201" t="str">
            <v/>
          </cell>
          <cell r="N201" t="str">
            <v/>
          </cell>
          <cell r="O201" t="str">
            <v/>
          </cell>
          <cell r="P201" t="str">
            <v/>
          </cell>
          <cell r="Q201" t="str">
            <v/>
          </cell>
          <cell r="R201" t="str">
            <v/>
          </cell>
          <cell r="S201" t="str">
            <v/>
          </cell>
          <cell r="T201" t="str">
            <v/>
          </cell>
          <cell r="U201" t="str">
            <v/>
          </cell>
          <cell r="V201" t="str">
            <v/>
          </cell>
          <cell r="W201" t="str">
            <v/>
          </cell>
          <cell r="X201" t="str">
            <v/>
          </cell>
          <cell r="Y201" t="str">
            <v/>
          </cell>
          <cell r="Z201" t="str">
            <v/>
          </cell>
          <cell r="AA201" t="str">
            <v/>
          </cell>
          <cell r="AB201" t="str">
            <v/>
          </cell>
          <cell r="AC201" t="str">
            <v/>
          </cell>
          <cell r="AD201" t="str">
            <v/>
          </cell>
          <cell r="AE201" t="str">
            <v/>
          </cell>
          <cell r="AF201" t="str">
            <v/>
          </cell>
          <cell r="AG201" t="str">
            <v/>
          </cell>
          <cell r="AH201" t="str">
            <v/>
          </cell>
          <cell r="AI201" t="str">
            <v/>
          </cell>
          <cell r="AJ201" t="str">
            <v/>
          </cell>
          <cell r="AK201" t="str">
            <v/>
          </cell>
          <cell r="AL201" t="str">
            <v/>
          </cell>
          <cell r="AM201" t="str">
            <v/>
          </cell>
          <cell r="AN201" t="str">
            <v/>
          </cell>
          <cell r="AO201" t="str">
            <v/>
          </cell>
          <cell r="AP201" t="str">
            <v/>
          </cell>
          <cell r="AQ201" t="str">
            <v/>
          </cell>
          <cell r="AR201" t="str">
            <v/>
          </cell>
          <cell r="AS201" t="str">
            <v/>
          </cell>
          <cell r="AT201" t="str">
            <v/>
          </cell>
          <cell r="AU201">
            <v>10.698</v>
          </cell>
          <cell r="AV201">
            <v>11.931000000000001</v>
          </cell>
          <cell r="AW201">
            <v>14.264000000000001</v>
          </cell>
          <cell r="AX201">
            <v>16.271000000000001</v>
          </cell>
          <cell r="AY201">
            <v>19.317</v>
          </cell>
          <cell r="AZ201">
            <v>22.1</v>
          </cell>
          <cell r="BA201">
            <v>24.007000000000001</v>
          </cell>
          <cell r="BB201">
            <v>27.405999999999999</v>
          </cell>
          <cell r="BC201">
            <v>30.498000000000001</v>
          </cell>
          <cell r="BD201">
            <v>33.103000000000002</v>
          </cell>
          <cell r="BE201">
            <v>34.988999999999997</v>
          </cell>
          <cell r="BF201">
            <v>37.488</v>
          </cell>
          <cell r="BG201">
            <v>40.695</v>
          </cell>
          <cell r="BH201">
            <v>40.393999999999998</v>
          </cell>
          <cell r="BI201">
            <v>41.911999999999999</v>
          </cell>
          <cell r="BJ201">
            <v>43.317999999999998</v>
          </cell>
          <cell r="BK201">
            <v>44.072000000000003</v>
          </cell>
          <cell r="BL201">
            <v>43.125</v>
          </cell>
          <cell r="BM201">
            <v>41.881</v>
          </cell>
          <cell r="BN201">
            <v>40.295000000000002</v>
          </cell>
          <cell r="BO201">
            <v>44.27</v>
          </cell>
          <cell r="BP201">
            <v>47.384</v>
          </cell>
          <cell r="BQ201">
            <v>45.900000000000006</v>
          </cell>
          <cell r="BR201">
            <v>45.157000000000004</v>
          </cell>
          <cell r="BS201">
            <v>46.887999999999998</v>
          </cell>
          <cell r="BT201">
            <v>46.887999999999998</v>
          </cell>
          <cell r="BU201">
            <v>47.736000000000004</v>
          </cell>
          <cell r="BV201">
            <v>47.736000000000004</v>
          </cell>
          <cell r="BW201">
            <v>49.1</v>
          </cell>
          <cell r="BX201">
            <v>44.1</v>
          </cell>
          <cell r="BY201">
            <v>52.350999999999999</v>
          </cell>
          <cell r="BZ201">
            <v>54.800000000000004</v>
          </cell>
          <cell r="CA201">
            <v>56.707999999999998</v>
          </cell>
        </row>
        <row r="202">
          <cell r="A202" t="str">
            <v>IWOV</v>
          </cell>
          <cell r="B202" t="str">
            <v>Interwoven</v>
          </cell>
          <cell r="C202" t="str">
            <v/>
          </cell>
          <cell r="D202" t="str">
            <v/>
          </cell>
          <cell r="E202" t="str">
            <v/>
          </cell>
          <cell r="F202" t="str">
            <v/>
          </cell>
          <cell r="G202" t="str">
            <v/>
          </cell>
          <cell r="H202" t="str">
            <v/>
          </cell>
          <cell r="I202" t="str">
            <v/>
          </cell>
          <cell r="J202" t="str">
            <v/>
          </cell>
          <cell r="K202" t="str">
            <v/>
          </cell>
          <cell r="L202" t="str">
            <v/>
          </cell>
          <cell r="M202" t="str">
            <v/>
          </cell>
          <cell r="N202" t="str">
            <v/>
          </cell>
          <cell r="O202" t="str">
            <v/>
          </cell>
          <cell r="P202" t="str">
            <v/>
          </cell>
          <cell r="Q202" t="str">
            <v/>
          </cell>
          <cell r="R202" t="str">
            <v/>
          </cell>
          <cell r="S202" t="str">
            <v/>
          </cell>
          <cell r="T202" t="str">
            <v/>
          </cell>
          <cell r="U202" t="str">
            <v/>
          </cell>
          <cell r="V202" t="str">
            <v/>
          </cell>
          <cell r="W202" t="str">
            <v/>
          </cell>
          <cell r="X202" t="str">
            <v/>
          </cell>
          <cell r="Y202" t="str">
            <v/>
          </cell>
          <cell r="Z202" t="str">
            <v/>
          </cell>
          <cell r="AA202" t="str">
            <v/>
          </cell>
          <cell r="AB202" t="str">
            <v/>
          </cell>
          <cell r="AC202" t="str">
            <v/>
          </cell>
          <cell r="AD202" t="str">
            <v/>
          </cell>
          <cell r="AE202" t="str">
            <v/>
          </cell>
          <cell r="AF202" t="str">
            <v/>
          </cell>
          <cell r="AG202" t="str">
            <v/>
          </cell>
          <cell r="AH202" t="str">
            <v/>
          </cell>
          <cell r="AI202">
            <v>0.23100000000000001</v>
          </cell>
          <cell r="AJ202">
            <v>0.65500000000000003</v>
          </cell>
          <cell r="AK202">
            <v>1.2230000000000001</v>
          </cell>
          <cell r="AL202">
            <v>1.8940000000000001</v>
          </cell>
          <cell r="AM202">
            <v>2.1019999999999999</v>
          </cell>
          <cell r="AN202">
            <v>2.9020000000000001</v>
          </cell>
          <cell r="AO202">
            <v>4.2569999999999997</v>
          </cell>
          <cell r="AP202">
            <v>7.5449999999999999</v>
          </cell>
          <cell r="AQ202">
            <v>13.86</v>
          </cell>
          <cell r="AR202">
            <v>24.260999999999999</v>
          </cell>
          <cell r="AS202">
            <v>39.416000000000004</v>
          </cell>
          <cell r="AT202">
            <v>54.591999999999999</v>
          </cell>
          <cell r="AU202">
            <v>60.706000000000003</v>
          </cell>
          <cell r="AV202">
            <v>55.6</v>
          </cell>
          <cell r="AW202">
            <v>43.791000000000004</v>
          </cell>
          <cell r="AX202">
            <v>44.536000000000001</v>
          </cell>
          <cell r="AY202">
            <v>32.672000000000004</v>
          </cell>
          <cell r="AZ202">
            <v>33.015999999999998</v>
          </cell>
          <cell r="BA202">
            <v>30.033000000000001</v>
          </cell>
          <cell r="BB202">
            <v>31.111000000000001</v>
          </cell>
          <cell r="BC202">
            <v>25.586000000000002</v>
          </cell>
          <cell r="BD202">
            <v>26.195</v>
          </cell>
          <cell r="BE202">
            <v>26.073</v>
          </cell>
          <cell r="BF202">
            <v>33.658000000000001</v>
          </cell>
          <cell r="BG202">
            <v>37.393999999999998</v>
          </cell>
          <cell r="BH202">
            <v>39.494999999999997</v>
          </cell>
          <cell r="BI202">
            <v>40.261000000000003</v>
          </cell>
          <cell r="BJ202">
            <v>43.238</v>
          </cell>
          <cell r="BK202">
            <v>42.484999999999999</v>
          </cell>
          <cell r="BL202">
            <v>41.033999999999999</v>
          </cell>
          <cell r="BM202">
            <v>43.939</v>
          </cell>
          <cell r="BN202">
            <v>47.579000000000001</v>
          </cell>
          <cell r="BO202">
            <v>46.457999999999998</v>
          </cell>
          <cell r="BP202">
            <v>49.029000000000003</v>
          </cell>
          <cell r="BQ202">
            <v>50.914999999999999</v>
          </cell>
          <cell r="BR202">
            <v>53.917000000000002</v>
          </cell>
          <cell r="BS202">
            <v>52.716000000000001</v>
          </cell>
          <cell r="BT202">
            <v>54.614000000000004</v>
          </cell>
          <cell r="BU202">
            <v>55.453000000000003</v>
          </cell>
          <cell r="BV202">
            <v>55.453000000000003</v>
          </cell>
          <cell r="BW202">
            <v>60.262</v>
          </cell>
          <cell r="BX202">
            <v>55.426750000000006</v>
          </cell>
          <cell r="BY202">
            <v>58.743000000000002</v>
          </cell>
          <cell r="BZ202">
            <v>57.925000000000004</v>
          </cell>
          <cell r="CA202">
            <v>60.277000000000001</v>
          </cell>
        </row>
        <row r="203">
          <cell r="A203" t="str">
            <v>LWSN</v>
          </cell>
          <cell r="B203" t="str">
            <v>Lawson</v>
          </cell>
          <cell r="C203" t="str">
            <v/>
          </cell>
          <cell r="D203" t="str">
            <v/>
          </cell>
          <cell r="E203" t="str">
            <v/>
          </cell>
          <cell r="F203" t="str">
            <v/>
          </cell>
          <cell r="G203" t="str">
            <v/>
          </cell>
          <cell r="H203" t="str">
            <v/>
          </cell>
          <cell r="I203" t="str">
            <v/>
          </cell>
          <cell r="J203" t="str">
            <v/>
          </cell>
          <cell r="K203" t="str">
            <v/>
          </cell>
          <cell r="L203" t="str">
            <v/>
          </cell>
          <cell r="M203" t="str">
            <v/>
          </cell>
          <cell r="N203" t="str">
            <v/>
          </cell>
          <cell r="O203" t="str">
            <v/>
          </cell>
          <cell r="P203" t="str">
            <v/>
          </cell>
          <cell r="Q203" t="str">
            <v/>
          </cell>
          <cell r="R203" t="str">
            <v/>
          </cell>
          <cell r="S203" t="str">
            <v/>
          </cell>
          <cell r="T203" t="str">
            <v/>
          </cell>
          <cell r="U203" t="str">
            <v/>
          </cell>
          <cell r="V203" t="str">
            <v/>
          </cell>
          <cell r="W203" t="str">
            <v/>
          </cell>
          <cell r="X203" t="str">
            <v/>
          </cell>
          <cell r="Y203" t="str">
            <v/>
          </cell>
          <cell r="Z203" t="str">
            <v/>
          </cell>
          <cell r="AA203" t="str">
            <v/>
          </cell>
          <cell r="AB203" t="str">
            <v/>
          </cell>
          <cell r="AC203" t="str">
            <v/>
          </cell>
          <cell r="AD203" t="str">
            <v/>
          </cell>
          <cell r="AE203" t="str">
            <v/>
          </cell>
          <cell r="AF203" t="str">
            <v/>
          </cell>
          <cell r="AG203" t="str">
            <v/>
          </cell>
          <cell r="AH203" t="str">
            <v/>
          </cell>
          <cell r="AI203" t="str">
            <v/>
          </cell>
          <cell r="AJ203" t="str">
            <v/>
          </cell>
          <cell r="AK203" t="str">
            <v/>
          </cell>
          <cell r="AL203" t="str">
            <v/>
          </cell>
          <cell r="AM203" t="str">
            <v/>
          </cell>
          <cell r="AN203" t="str">
            <v/>
          </cell>
          <cell r="AO203">
            <v>73.63</v>
          </cell>
          <cell r="AP203">
            <v>70.781999999999996</v>
          </cell>
          <cell r="AQ203">
            <v>77.89</v>
          </cell>
          <cell r="AR203">
            <v>90.605000000000004</v>
          </cell>
          <cell r="AS203">
            <v>84.180999999999997</v>
          </cell>
          <cell r="AT203">
            <v>82.33</v>
          </cell>
          <cell r="AU203">
            <v>101.663</v>
          </cell>
          <cell r="AV203">
            <v>126.15</v>
          </cell>
          <cell r="AW203">
            <v>103.94499999999999</v>
          </cell>
          <cell r="AX203">
            <v>98.602000000000004</v>
          </cell>
          <cell r="AY203">
            <v>118.804</v>
          </cell>
          <cell r="AZ203">
            <v>106.985</v>
          </cell>
          <cell r="BA203">
            <v>87.445999999999998</v>
          </cell>
          <cell r="BB203">
            <v>87.807000000000002</v>
          </cell>
          <cell r="BC203">
            <v>78.406000000000006</v>
          </cell>
          <cell r="BD203">
            <v>90.659000000000006</v>
          </cell>
          <cell r="BE203">
            <v>88.001999999999995</v>
          </cell>
          <cell r="BF203">
            <v>84.265000000000001</v>
          </cell>
          <cell r="BG203">
            <v>91.606000000000009</v>
          </cell>
          <cell r="BH203">
            <v>99.71</v>
          </cell>
          <cell r="BI203">
            <v>82.685000000000002</v>
          </cell>
          <cell r="BJ203">
            <v>82.998999999999995</v>
          </cell>
          <cell r="BK203">
            <v>82.713999999999999</v>
          </cell>
          <cell r="BL203">
            <v>86.786000000000001</v>
          </cell>
          <cell r="BM203">
            <v>87.914000000000001</v>
          </cell>
          <cell r="BN203">
            <v>89.037000000000006</v>
          </cell>
          <cell r="BO203">
            <v>87.695000000000007</v>
          </cell>
          <cell r="BP203">
            <v>126.13000000000001</v>
          </cell>
          <cell r="BQ203">
            <v>161.83700000000002</v>
          </cell>
          <cell r="BR203">
            <v>184.49299999999999</v>
          </cell>
          <cell r="BS203">
            <v>191.20699999999999</v>
          </cell>
          <cell r="BT203">
            <v>212.851</v>
          </cell>
          <cell r="BU203">
            <v>187.40800000000002</v>
          </cell>
          <cell r="BV203">
            <v>218.602</v>
          </cell>
          <cell r="BW203">
            <v>228.00060000000002</v>
          </cell>
          <cell r="BX203">
            <v>206.57500000000002</v>
          </cell>
          <cell r="BY203">
            <v>213.125</v>
          </cell>
          <cell r="BZ203">
            <v>226.875</v>
          </cell>
          <cell r="CA203">
            <v>201</v>
          </cell>
        </row>
        <row r="204">
          <cell r="A204" t="str">
            <v>MFE</v>
          </cell>
          <cell r="B204" t="str">
            <v>McAfee</v>
          </cell>
          <cell r="C204" t="str">
            <v/>
          </cell>
          <cell r="D204" t="str">
            <v/>
          </cell>
          <cell r="E204" t="str">
            <v/>
          </cell>
          <cell r="F204" t="str">
            <v/>
          </cell>
          <cell r="G204" t="str">
            <v/>
          </cell>
          <cell r="H204">
            <v>2.706</v>
          </cell>
          <cell r="I204">
            <v>1.905</v>
          </cell>
          <cell r="J204">
            <v>2.3040000000000003</v>
          </cell>
          <cell r="K204">
            <v>2.9390000000000001</v>
          </cell>
          <cell r="L204">
            <v>3.391</v>
          </cell>
          <cell r="M204">
            <v>3.5609999999999999</v>
          </cell>
          <cell r="N204">
            <v>3.7920000000000003</v>
          </cell>
          <cell r="O204">
            <v>4.0620000000000003</v>
          </cell>
          <cell r="P204">
            <v>4.34</v>
          </cell>
          <cell r="Q204">
            <v>4.556</v>
          </cell>
          <cell r="R204">
            <v>4.9530000000000003</v>
          </cell>
          <cell r="S204">
            <v>13.865500000000001</v>
          </cell>
          <cell r="T204">
            <v>22.778000000000002</v>
          </cell>
          <cell r="U204">
            <v>14.082000000000001</v>
          </cell>
          <cell r="V204">
            <v>16.077000000000002</v>
          </cell>
          <cell r="W204">
            <v>16.521000000000001</v>
          </cell>
          <cell r="X204">
            <v>18.568999999999999</v>
          </cell>
          <cell r="Y204">
            <v>25.613</v>
          </cell>
          <cell r="Z204">
            <v>29.362000000000002</v>
          </cell>
          <cell r="AA204">
            <v>33.844999999999999</v>
          </cell>
          <cell r="AB204">
            <v>40.767000000000003</v>
          </cell>
          <cell r="AC204">
            <v>47.29</v>
          </cell>
          <cell r="AD204">
            <v>59.224000000000004</v>
          </cell>
          <cell r="AE204">
            <v>150.88300000000001</v>
          </cell>
          <cell r="AF204">
            <v>198.27600000000001</v>
          </cell>
          <cell r="AG204">
            <v>188.40700000000001</v>
          </cell>
          <cell r="AH204">
            <v>198.126</v>
          </cell>
          <cell r="AI204">
            <v>226.09300000000002</v>
          </cell>
          <cell r="AJ204">
            <v>249.31700000000001</v>
          </cell>
          <cell r="AK204">
            <v>242.44400000000002</v>
          </cell>
          <cell r="AL204">
            <v>272.1909</v>
          </cell>
          <cell r="AM204">
            <v>245.19200000000001</v>
          </cell>
          <cell r="AN204">
            <v>25.196000000000002</v>
          </cell>
          <cell r="AO204">
            <v>195.20099999999999</v>
          </cell>
          <cell r="AP204">
            <v>218.07900000000001</v>
          </cell>
          <cell r="AQ204">
            <v>187.18800000000002</v>
          </cell>
          <cell r="AR204">
            <v>220.041</v>
          </cell>
          <cell r="AS204">
            <v>221.773</v>
          </cell>
          <cell r="AT204">
            <v>68.739999999999995</v>
          </cell>
          <cell r="AU204">
            <v>155.892</v>
          </cell>
          <cell r="AV204">
            <v>192.81700000000001</v>
          </cell>
          <cell r="AW204">
            <v>205.64500000000001</v>
          </cell>
          <cell r="AX204">
            <v>517.30590000000007</v>
          </cell>
          <cell r="AY204">
            <v>255.648</v>
          </cell>
          <cell r="AZ204">
            <v>263.4409</v>
          </cell>
          <cell r="BA204">
            <v>254.43</v>
          </cell>
          <cell r="BB204">
            <v>269.5249</v>
          </cell>
          <cell r="BC204">
            <v>219.31399999999999</v>
          </cell>
          <cell r="BD204">
            <v>217.02500000000001</v>
          </cell>
          <cell r="BE204">
            <v>227.77500000000001</v>
          </cell>
          <cell r="BF204">
            <v>272.22190000000001</v>
          </cell>
          <cell r="BG204">
            <v>219.078</v>
          </cell>
          <cell r="BH204">
            <v>225.678</v>
          </cell>
          <cell r="BI204">
            <v>221.63300000000001</v>
          </cell>
          <cell r="BJ204">
            <v>244.15299999999999</v>
          </cell>
          <cell r="BK204">
            <v>235.727</v>
          </cell>
          <cell r="BL204">
            <v>245.38200000000001</v>
          </cell>
          <cell r="BM204">
            <v>252.911</v>
          </cell>
          <cell r="BN204">
            <v>253.279</v>
          </cell>
          <cell r="BO204">
            <v>271.96680000000003</v>
          </cell>
          <cell r="BP204">
            <v>277.36400000000003</v>
          </cell>
          <cell r="BQ204">
            <v>287.78000000000003</v>
          </cell>
          <cell r="BR204">
            <v>305.2158</v>
          </cell>
          <cell r="BS204">
            <v>314.23390000000001</v>
          </cell>
          <cell r="BT204">
            <v>314.26679999999999</v>
          </cell>
          <cell r="BU204">
            <v>321.98580000000004</v>
          </cell>
          <cell r="BV204">
            <v>321.98599999999999</v>
          </cell>
          <cell r="BW204">
            <v>351.6223</v>
          </cell>
          <cell r="BX204">
            <v>339.2944</v>
          </cell>
          <cell r="BY204">
            <v>337.48450000000003</v>
          </cell>
          <cell r="BZ204">
            <v>338.4991</v>
          </cell>
          <cell r="CA204">
            <v>349.15430000000003</v>
          </cell>
        </row>
        <row r="205">
          <cell r="A205" t="str">
            <v>MSFT</v>
          </cell>
          <cell r="B205" t="str">
            <v>Microsoft</v>
          </cell>
          <cell r="C205">
            <v>310.8818</v>
          </cell>
          <cell r="D205">
            <v>336.97190000000001</v>
          </cell>
          <cell r="E205">
            <v>369.4</v>
          </cell>
          <cell r="F205">
            <v>460.5</v>
          </cell>
          <cell r="G205">
            <v>486.9</v>
          </cell>
          <cell r="H205">
            <v>526.6318</v>
          </cell>
          <cell r="I205">
            <v>580.5</v>
          </cell>
          <cell r="J205">
            <v>681.9</v>
          </cell>
          <cell r="K205">
            <v>680.9</v>
          </cell>
          <cell r="L205">
            <v>815.4248</v>
          </cell>
          <cell r="M205">
            <v>818</v>
          </cell>
          <cell r="N205">
            <v>938</v>
          </cell>
          <cell r="O205">
            <v>958</v>
          </cell>
          <cell r="P205">
            <v>1039</v>
          </cell>
          <cell r="Q205">
            <v>983</v>
          </cell>
          <cell r="R205">
            <v>1129</v>
          </cell>
          <cell r="S205">
            <v>1244</v>
          </cell>
          <cell r="T205">
            <v>1293</v>
          </cell>
          <cell r="U205">
            <v>1247</v>
          </cell>
          <cell r="V205">
            <v>1482</v>
          </cell>
          <cell r="W205">
            <v>1587</v>
          </cell>
          <cell r="X205">
            <v>1621</v>
          </cell>
          <cell r="Y205">
            <v>2016</v>
          </cell>
          <cell r="Z205">
            <v>2195</v>
          </cell>
          <cell r="AA205">
            <v>2205</v>
          </cell>
          <cell r="AB205">
            <v>2255</v>
          </cell>
          <cell r="AC205">
            <v>2295</v>
          </cell>
          <cell r="AD205">
            <v>2680</v>
          </cell>
          <cell r="AE205">
            <v>3208</v>
          </cell>
          <cell r="AF205">
            <v>3175</v>
          </cell>
          <cell r="AG205">
            <v>3130</v>
          </cell>
          <cell r="AH205">
            <v>3585</v>
          </cell>
          <cell r="AI205">
            <v>3774</v>
          </cell>
          <cell r="AJ205">
            <v>3995</v>
          </cell>
          <cell r="AK205">
            <v>4193</v>
          </cell>
          <cell r="AL205">
            <v>5195</v>
          </cell>
          <cell r="AM205">
            <v>4595</v>
          </cell>
          <cell r="AN205">
            <v>5764</v>
          </cell>
          <cell r="AO205">
            <v>5384</v>
          </cell>
          <cell r="AP205">
            <v>6112</v>
          </cell>
          <cell r="AQ205">
            <v>5656</v>
          </cell>
          <cell r="AR205">
            <v>5804</v>
          </cell>
          <cell r="AS205">
            <v>5766</v>
          </cell>
          <cell r="AT205">
            <v>6550</v>
          </cell>
          <cell r="AU205">
            <v>6403</v>
          </cell>
          <cell r="AV205">
            <v>6577</v>
          </cell>
          <cell r="AW205">
            <v>6126</v>
          </cell>
          <cell r="AX205">
            <v>7741</v>
          </cell>
          <cell r="AY205">
            <v>7245</v>
          </cell>
          <cell r="AZ205">
            <v>7253</v>
          </cell>
          <cell r="BA205">
            <v>7746</v>
          </cell>
          <cell r="BB205">
            <v>8541</v>
          </cell>
          <cell r="BC205">
            <v>7835</v>
          </cell>
          <cell r="BD205">
            <v>8065</v>
          </cell>
          <cell r="BE205">
            <v>8215</v>
          </cell>
          <cell r="BF205">
            <v>10153</v>
          </cell>
          <cell r="BG205">
            <v>9175</v>
          </cell>
          <cell r="BH205">
            <v>9292</v>
          </cell>
          <cell r="BI205">
            <v>9189</v>
          </cell>
          <cell r="BJ205">
            <v>10818</v>
          </cell>
          <cell r="BK205">
            <v>9620</v>
          </cell>
          <cell r="BL205">
            <v>10161</v>
          </cell>
          <cell r="BM205">
            <v>9741</v>
          </cell>
          <cell r="BN205">
            <v>11837</v>
          </cell>
          <cell r="BO205">
            <v>10900</v>
          </cell>
          <cell r="BP205">
            <v>11804</v>
          </cell>
          <cell r="BQ205">
            <v>10811</v>
          </cell>
          <cell r="BR205">
            <v>12542</v>
          </cell>
          <cell r="BS205">
            <v>14398</v>
          </cell>
          <cell r="BT205">
            <v>13371</v>
          </cell>
          <cell r="BU205">
            <v>13762</v>
          </cell>
          <cell r="BV205">
            <v>13762</v>
          </cell>
          <cell r="BW205">
            <v>14559.858</v>
          </cell>
          <cell r="BX205">
            <v>15518.253000000001</v>
          </cell>
          <cell r="BY205">
            <v>14225.193000000001</v>
          </cell>
          <cell r="BZ205">
            <v>14980.541999999999</v>
          </cell>
          <cell r="CA205">
            <v>13788.18</v>
          </cell>
        </row>
        <row r="206">
          <cell r="A206" t="str">
            <v>NOVL</v>
          </cell>
          <cell r="B206" t="str">
            <v>Novell</v>
          </cell>
          <cell r="C206">
            <v>105.89</v>
          </cell>
          <cell r="D206">
            <v>120.00700000000001</v>
          </cell>
          <cell r="E206">
            <v>131.143</v>
          </cell>
          <cell r="F206">
            <v>140.47200000000001</v>
          </cell>
          <cell r="G206">
            <v>134.64600000000002</v>
          </cell>
          <cell r="H206">
            <v>150.19800000000001</v>
          </cell>
          <cell r="I206">
            <v>167.99100000000001</v>
          </cell>
          <cell r="J206">
            <v>187.244</v>
          </cell>
          <cell r="K206">
            <v>204.98500000000001</v>
          </cell>
          <cell r="L206">
            <v>224.99600000000001</v>
          </cell>
          <cell r="M206">
            <v>243.261</v>
          </cell>
          <cell r="N206">
            <v>260.12790000000001</v>
          </cell>
          <cell r="O206">
            <v>260.17380000000003</v>
          </cell>
          <cell r="P206">
            <v>627.14790000000005</v>
          </cell>
          <cell r="Q206">
            <v>433.87180000000001</v>
          </cell>
          <cell r="R206">
            <v>509.21680000000003</v>
          </cell>
          <cell r="S206">
            <v>488.27780000000001</v>
          </cell>
          <cell r="T206">
            <v>534.92999999999995</v>
          </cell>
          <cell r="U206">
            <v>488.92380000000003</v>
          </cell>
          <cell r="V206">
            <v>485.94480000000004</v>
          </cell>
          <cell r="W206">
            <v>493.22490000000005</v>
          </cell>
          <cell r="X206">
            <v>529.50779999999997</v>
          </cell>
          <cell r="Y206">
            <v>537.92190000000005</v>
          </cell>
          <cell r="Z206">
            <v>480.5188</v>
          </cell>
          <cell r="AA206">
            <v>437.91890000000001</v>
          </cell>
          <cell r="AB206">
            <v>188.18</v>
          </cell>
          <cell r="AC206">
            <v>365.0908</v>
          </cell>
          <cell r="AD206">
            <v>383.66579999999999</v>
          </cell>
          <cell r="AE206">
            <v>374.84690000000001</v>
          </cell>
          <cell r="AF206">
            <v>273.1069</v>
          </cell>
          <cell r="AG206">
            <v>90.073999999999998</v>
          </cell>
          <cell r="AH206">
            <v>269.28300000000002</v>
          </cell>
          <cell r="AI206">
            <v>252.042</v>
          </cell>
          <cell r="AJ206">
            <v>262.25</v>
          </cell>
          <cell r="AK206">
            <v>272.01589999999999</v>
          </cell>
          <cell r="AL206">
            <v>297.57890000000003</v>
          </cell>
          <cell r="AM206">
            <v>285.80590000000001</v>
          </cell>
          <cell r="AN206">
            <v>315.65190000000001</v>
          </cell>
          <cell r="AO206">
            <v>326.80790000000002</v>
          </cell>
          <cell r="AP206">
            <v>344.55400000000003</v>
          </cell>
          <cell r="AQ206">
            <v>316.04300000000001</v>
          </cell>
          <cell r="AR206">
            <v>302.34890000000001</v>
          </cell>
          <cell r="AS206">
            <v>270.0188</v>
          </cell>
          <cell r="AT206">
            <v>273.32400000000001</v>
          </cell>
          <cell r="AU206">
            <v>245.035</v>
          </cell>
          <cell r="AV206">
            <v>240.755</v>
          </cell>
          <cell r="AW206">
            <v>249.084</v>
          </cell>
          <cell r="AX206">
            <v>315.92189999999999</v>
          </cell>
          <cell r="AY206">
            <v>277.85890000000001</v>
          </cell>
          <cell r="AZ206">
            <v>273.8528</v>
          </cell>
          <cell r="BA206">
            <v>282.27289999999999</v>
          </cell>
          <cell r="BB206">
            <v>300.33499999999998</v>
          </cell>
          <cell r="BC206">
            <v>259.97090000000003</v>
          </cell>
          <cell r="BD206">
            <v>275.96680000000003</v>
          </cell>
          <cell r="BE206">
            <v>282.80880000000002</v>
          </cell>
          <cell r="BF206">
            <v>286.74880000000002</v>
          </cell>
          <cell r="BG206">
            <v>267.1069</v>
          </cell>
          <cell r="BH206">
            <v>293.55590000000001</v>
          </cell>
          <cell r="BI206">
            <v>291.09690000000001</v>
          </cell>
          <cell r="BJ206">
            <v>300.65699999999998</v>
          </cell>
          <cell r="BK206">
            <v>290.12790000000001</v>
          </cell>
          <cell r="BL206">
            <v>209.095</v>
          </cell>
          <cell r="BM206">
            <v>252.38200000000001</v>
          </cell>
          <cell r="BN206">
            <v>287.61790000000002</v>
          </cell>
          <cell r="BO206">
            <v>236.541</v>
          </cell>
          <cell r="BP206">
            <v>233.149</v>
          </cell>
          <cell r="BQ206">
            <v>241.352</v>
          </cell>
          <cell r="BR206">
            <v>244.905</v>
          </cell>
          <cell r="BS206">
            <v>224.596</v>
          </cell>
          <cell r="BT206">
            <v>239.15600000000001</v>
          </cell>
          <cell r="BU206">
            <v>243.13499999999999</v>
          </cell>
          <cell r="BV206">
            <v>244.93600000000001</v>
          </cell>
          <cell r="BW206">
            <v>234.32610000000003</v>
          </cell>
          <cell r="BX206">
            <v>240.26650000000001</v>
          </cell>
          <cell r="BY206">
            <v>236.73420000000002</v>
          </cell>
          <cell r="BZ206">
            <v>243.89000000000001</v>
          </cell>
          <cell r="CA206">
            <v>248.58420000000001</v>
          </cell>
        </row>
        <row r="207">
          <cell r="A207" t="str">
            <v>OMTR</v>
          </cell>
          <cell r="B207" t="str">
            <v>Omniture</v>
          </cell>
          <cell r="C207" t="str">
            <v/>
          </cell>
          <cell r="D207" t="str">
            <v/>
          </cell>
          <cell r="E207" t="str">
            <v/>
          </cell>
          <cell r="F207" t="str">
            <v/>
          </cell>
          <cell r="G207" t="str">
            <v/>
          </cell>
          <cell r="H207" t="str">
            <v/>
          </cell>
          <cell r="I207" t="str">
            <v/>
          </cell>
          <cell r="J207" t="str">
            <v/>
          </cell>
          <cell r="K207" t="str">
            <v/>
          </cell>
          <cell r="L207" t="str">
            <v/>
          </cell>
          <cell r="M207" t="str">
            <v/>
          </cell>
          <cell r="N207" t="str">
            <v/>
          </cell>
          <cell r="O207" t="str">
            <v/>
          </cell>
          <cell r="P207" t="str">
            <v/>
          </cell>
          <cell r="Q207" t="str">
            <v/>
          </cell>
          <cell r="R207" t="str">
            <v/>
          </cell>
          <cell r="S207" t="str">
            <v/>
          </cell>
          <cell r="T207" t="str">
            <v/>
          </cell>
          <cell r="U207" t="str">
            <v/>
          </cell>
          <cell r="V207" t="str">
            <v/>
          </cell>
          <cell r="W207" t="str">
            <v/>
          </cell>
          <cell r="X207" t="str">
            <v/>
          </cell>
          <cell r="Y207" t="str">
            <v/>
          </cell>
          <cell r="Z207" t="str">
            <v/>
          </cell>
          <cell r="AA207" t="str">
            <v/>
          </cell>
          <cell r="AB207" t="str">
            <v/>
          </cell>
          <cell r="AC207" t="str">
            <v/>
          </cell>
          <cell r="AD207" t="str">
            <v/>
          </cell>
          <cell r="AE207" t="str">
            <v/>
          </cell>
          <cell r="AF207" t="str">
            <v/>
          </cell>
          <cell r="AG207" t="str">
            <v/>
          </cell>
          <cell r="AH207" t="str">
            <v/>
          </cell>
          <cell r="AI207" t="str">
            <v/>
          </cell>
          <cell r="AJ207" t="str">
            <v/>
          </cell>
          <cell r="AK207" t="str">
            <v/>
          </cell>
          <cell r="AL207" t="str">
            <v/>
          </cell>
          <cell r="AM207" t="str">
            <v/>
          </cell>
          <cell r="AN207" t="str">
            <v/>
          </cell>
          <cell r="AO207" t="str">
            <v/>
          </cell>
          <cell r="AP207" t="str">
            <v/>
          </cell>
          <cell r="AQ207" t="str">
            <v/>
          </cell>
          <cell r="AR207" t="str">
            <v/>
          </cell>
          <cell r="AS207" t="str">
            <v/>
          </cell>
          <cell r="AT207" t="str">
            <v/>
          </cell>
          <cell r="AU207" t="str">
            <v/>
          </cell>
          <cell r="AV207" t="str">
            <v/>
          </cell>
          <cell r="AW207" t="str">
            <v/>
          </cell>
          <cell r="AX207" t="str">
            <v/>
          </cell>
          <cell r="AY207" t="str">
            <v/>
          </cell>
          <cell r="AZ207" t="str">
            <v/>
          </cell>
          <cell r="BA207" t="str">
            <v/>
          </cell>
          <cell r="BB207" t="str">
            <v/>
          </cell>
          <cell r="BC207" t="str">
            <v/>
          </cell>
          <cell r="BD207" t="str">
            <v/>
          </cell>
          <cell r="BE207" t="str">
            <v/>
          </cell>
          <cell r="BF207" t="str">
            <v/>
          </cell>
          <cell r="BG207" t="str">
            <v/>
          </cell>
          <cell r="BH207" t="str">
            <v/>
          </cell>
          <cell r="BI207" t="str">
            <v/>
          </cell>
          <cell r="BJ207">
            <v>20.565999999999999</v>
          </cell>
          <cell r="BK207">
            <v>8.0399999999999991</v>
          </cell>
          <cell r="BL207">
            <v>9.5030000000000001</v>
          </cell>
          <cell r="BM207">
            <v>11.514000000000001</v>
          </cell>
          <cell r="BN207">
            <v>13.747</v>
          </cell>
          <cell r="BO207">
            <v>16.436</v>
          </cell>
          <cell r="BP207">
            <v>18.824000000000002</v>
          </cell>
          <cell r="BQ207">
            <v>21.027999999999999</v>
          </cell>
          <cell r="BR207">
            <v>23.461000000000002</v>
          </cell>
          <cell r="BS207">
            <v>29.498000000000001</v>
          </cell>
          <cell r="BT207">
            <v>34.061999999999998</v>
          </cell>
          <cell r="BU207">
            <v>37.75</v>
          </cell>
          <cell r="BV207">
            <v>37.75</v>
          </cell>
          <cell r="BW207">
            <v>68.961590000000001</v>
          </cell>
          <cell r="BX207">
            <v>41.051500000000004</v>
          </cell>
          <cell r="BY207">
            <v>46.732880000000002</v>
          </cell>
          <cell r="BZ207">
            <v>49.9255</v>
          </cell>
          <cell r="CA207">
            <v>54.542000000000002</v>
          </cell>
        </row>
        <row r="208">
          <cell r="A208" t="str">
            <v xml:space="preserve">ORCL </v>
          </cell>
          <cell r="B208" t="str">
            <v>Oracle</v>
          </cell>
          <cell r="C208">
            <v>238.036</v>
          </cell>
          <cell r="D208">
            <v>318.37</v>
          </cell>
          <cell r="E208">
            <v>214.79900000000001</v>
          </cell>
          <cell r="F208">
            <v>256.61790000000002</v>
          </cell>
          <cell r="G208">
            <v>269.45089999999999</v>
          </cell>
          <cell r="H208">
            <v>287.08080000000001</v>
          </cell>
          <cell r="I208">
            <v>244.72400000000002</v>
          </cell>
          <cell r="J208">
            <v>283.94479999999999</v>
          </cell>
          <cell r="K208">
            <v>289.59890000000001</v>
          </cell>
          <cell r="L208">
            <v>360.2278</v>
          </cell>
          <cell r="M208">
            <v>306.88890000000004</v>
          </cell>
          <cell r="N208">
            <v>353.16890000000001</v>
          </cell>
          <cell r="O208">
            <v>370.09500000000003</v>
          </cell>
          <cell r="P208">
            <v>472.61500000000001</v>
          </cell>
          <cell r="Q208">
            <v>398.05400000000003</v>
          </cell>
          <cell r="R208">
            <v>452.17</v>
          </cell>
          <cell r="S208">
            <v>482.79</v>
          </cell>
          <cell r="T208">
            <v>668.13280000000009</v>
          </cell>
          <cell r="U208">
            <v>556.47390000000007</v>
          </cell>
          <cell r="V208">
            <v>670.28</v>
          </cell>
          <cell r="W208">
            <v>722.24490000000003</v>
          </cell>
          <cell r="X208">
            <v>1017.8789</v>
          </cell>
          <cell r="Y208">
            <v>771.803</v>
          </cell>
          <cell r="Z208">
            <v>967.18380000000002</v>
          </cell>
          <cell r="AA208">
            <v>1020.239</v>
          </cell>
          <cell r="AB208">
            <v>1464.0740000000001</v>
          </cell>
          <cell r="AC208">
            <v>1052.32</v>
          </cell>
          <cell r="AD208">
            <v>1311.373</v>
          </cell>
          <cell r="AE208">
            <v>1372.6120000000001</v>
          </cell>
          <cell r="AF208">
            <v>1948.0309999999999</v>
          </cell>
          <cell r="AG208">
            <v>1368.829</v>
          </cell>
          <cell r="AH208">
            <v>1613.7270000000001</v>
          </cell>
          <cell r="AI208">
            <v>1748.7570000000001</v>
          </cell>
          <cell r="AJ208">
            <v>2412.5529999999999</v>
          </cell>
          <cell r="AK208">
            <v>1749.11</v>
          </cell>
          <cell r="AL208">
            <v>2055.9450000000002</v>
          </cell>
          <cell r="AM208">
            <v>2078.9189999999999</v>
          </cell>
          <cell r="AN208">
            <v>2943.2780000000002</v>
          </cell>
          <cell r="AO208">
            <v>1984.5170000000001</v>
          </cell>
          <cell r="AP208">
            <v>2321.8830000000003</v>
          </cell>
          <cell r="AQ208">
            <v>2449.4180000000001</v>
          </cell>
          <cell r="AR208">
            <v>3374.31</v>
          </cell>
          <cell r="AS208">
            <v>2261.875</v>
          </cell>
          <cell r="AT208">
            <v>2659.5460000000003</v>
          </cell>
          <cell r="AU208">
            <v>2674.3670000000002</v>
          </cell>
          <cell r="AV208">
            <v>3263.884</v>
          </cell>
          <cell r="AW208">
            <v>2265</v>
          </cell>
          <cell r="AX208">
            <v>2381</v>
          </cell>
          <cell r="AY208">
            <v>2253</v>
          </cell>
          <cell r="AZ208">
            <v>2774</v>
          </cell>
          <cell r="BA208">
            <v>2028</v>
          </cell>
          <cell r="BB208">
            <v>2308</v>
          </cell>
          <cell r="BC208">
            <v>2307</v>
          </cell>
          <cell r="BD208">
            <v>2832</v>
          </cell>
          <cell r="BE208">
            <v>2072</v>
          </cell>
          <cell r="BF208">
            <v>2498</v>
          </cell>
          <cell r="BG208">
            <v>2510</v>
          </cell>
          <cell r="BH208">
            <v>3076</v>
          </cell>
          <cell r="BI208">
            <v>2215</v>
          </cell>
          <cell r="BJ208">
            <v>2756</v>
          </cell>
          <cell r="BK208">
            <v>3093</v>
          </cell>
          <cell r="BL208">
            <v>4056</v>
          </cell>
          <cell r="BM208">
            <v>4057</v>
          </cell>
          <cell r="BN208">
            <v>3292</v>
          </cell>
          <cell r="BO208">
            <v>3469</v>
          </cell>
          <cell r="BP208">
            <v>4851</v>
          </cell>
          <cell r="BQ208">
            <v>3591</v>
          </cell>
          <cell r="BR208">
            <v>4163</v>
          </cell>
          <cell r="BS208">
            <v>4413</v>
          </cell>
          <cell r="BT208">
            <v>5829</v>
          </cell>
          <cell r="BU208">
            <v>4529</v>
          </cell>
          <cell r="BV208">
            <v>5313</v>
          </cell>
          <cell r="BW208">
            <v>6828.3330000000005</v>
          </cell>
          <cell r="BX208">
            <v>4856.768</v>
          </cell>
          <cell r="BY208">
            <v>5019.3760000000002</v>
          </cell>
          <cell r="BZ208">
            <v>6502.3040000000001</v>
          </cell>
          <cell r="CA208">
            <v>4840.7340000000004</v>
          </cell>
        </row>
        <row r="209">
          <cell r="A209" t="str">
            <v>OTEX</v>
          </cell>
          <cell r="B209" t="str">
            <v>Open Text</v>
          </cell>
          <cell r="C209" t="str">
            <v/>
          </cell>
          <cell r="D209" t="str">
            <v/>
          </cell>
          <cell r="E209" t="str">
            <v/>
          </cell>
          <cell r="F209" t="str">
            <v/>
          </cell>
          <cell r="G209" t="str">
            <v/>
          </cell>
          <cell r="H209" t="str">
            <v/>
          </cell>
          <cell r="I209" t="str">
            <v/>
          </cell>
          <cell r="J209" t="str">
            <v/>
          </cell>
          <cell r="K209" t="str">
            <v/>
          </cell>
          <cell r="L209" t="str">
            <v/>
          </cell>
          <cell r="M209" t="str">
            <v/>
          </cell>
          <cell r="N209" t="str">
            <v/>
          </cell>
          <cell r="O209" t="str">
            <v/>
          </cell>
          <cell r="P209" t="str">
            <v/>
          </cell>
          <cell r="Q209" t="str">
            <v/>
          </cell>
          <cell r="R209" t="str">
            <v/>
          </cell>
          <cell r="S209" t="str">
            <v/>
          </cell>
          <cell r="T209" t="str">
            <v/>
          </cell>
          <cell r="U209">
            <v>0.25600000000000001</v>
          </cell>
          <cell r="V209">
            <v>0.40500000000000003</v>
          </cell>
          <cell r="W209">
            <v>0.73799999999999999</v>
          </cell>
          <cell r="X209">
            <v>1.081</v>
          </cell>
          <cell r="Y209">
            <v>0.624</v>
          </cell>
          <cell r="Z209">
            <v>2.2800000000000002</v>
          </cell>
          <cell r="AA209">
            <v>3.3570000000000002</v>
          </cell>
          <cell r="AB209">
            <v>3.734</v>
          </cell>
          <cell r="AC209">
            <v>4.0419999999999998</v>
          </cell>
          <cell r="AD209">
            <v>5.2160000000000002</v>
          </cell>
          <cell r="AE209">
            <v>6.1109999999999998</v>
          </cell>
          <cell r="AF209">
            <v>7.2789999999999999</v>
          </cell>
          <cell r="AG209">
            <v>7.694</v>
          </cell>
          <cell r="AH209">
            <v>9.7750000000000004</v>
          </cell>
          <cell r="AI209">
            <v>11.792</v>
          </cell>
          <cell r="AJ209">
            <v>16.039000000000001</v>
          </cell>
          <cell r="AK209">
            <v>17.273</v>
          </cell>
          <cell r="AL209">
            <v>20.82</v>
          </cell>
          <cell r="AM209">
            <v>25.042999999999999</v>
          </cell>
          <cell r="AN209">
            <v>29.401</v>
          </cell>
          <cell r="AO209">
            <v>25.396000000000001</v>
          </cell>
          <cell r="AP209">
            <v>26.728000000000002</v>
          </cell>
          <cell r="AQ209">
            <v>28.486000000000001</v>
          </cell>
          <cell r="AR209">
            <v>32.335000000000001</v>
          </cell>
          <cell r="AS209">
            <v>30.05</v>
          </cell>
          <cell r="AT209">
            <v>37.826000000000001</v>
          </cell>
          <cell r="AU209">
            <v>39.300000000000004</v>
          </cell>
          <cell r="AV209">
            <v>40.523000000000003</v>
          </cell>
          <cell r="AW209">
            <v>35.771000000000001</v>
          </cell>
          <cell r="AX209">
            <v>39.658999999999999</v>
          </cell>
          <cell r="AY209">
            <v>37.353999999999999</v>
          </cell>
          <cell r="AZ209">
            <v>41.588000000000001</v>
          </cell>
          <cell r="BA209">
            <v>37.655000000000001</v>
          </cell>
          <cell r="BB209">
            <v>43.014000000000003</v>
          </cell>
          <cell r="BC209">
            <v>43.959000000000003</v>
          </cell>
          <cell r="BD209">
            <v>53.097000000000001</v>
          </cell>
          <cell r="BE209">
            <v>44.185000000000002</v>
          </cell>
          <cell r="BF209">
            <v>61.673999999999999</v>
          </cell>
          <cell r="BG209">
            <v>80.215000000000003</v>
          </cell>
          <cell r="BH209">
            <v>104.98400000000001</v>
          </cell>
          <cell r="BI209">
            <v>85.596000000000004</v>
          </cell>
          <cell r="BJ209">
            <v>114.69200000000001</v>
          </cell>
          <cell r="BK209">
            <v>105.167</v>
          </cell>
          <cell r="BL209">
            <v>109.373</v>
          </cell>
          <cell r="BM209">
            <v>92.63</v>
          </cell>
          <cell r="BN209">
            <v>110.771</v>
          </cell>
          <cell r="BO209">
            <v>100.926</v>
          </cell>
          <cell r="BP209">
            <v>105.235</v>
          </cell>
          <cell r="BQ209">
            <v>101.155</v>
          </cell>
          <cell r="BR209">
            <v>163.261</v>
          </cell>
          <cell r="BS209">
            <v>156.05199999999999</v>
          </cell>
          <cell r="BT209">
            <v>156.05199999999999</v>
          </cell>
          <cell r="BU209">
            <v>163.96700000000001</v>
          </cell>
          <cell r="BV209">
            <v>163.96700000000001</v>
          </cell>
          <cell r="BW209">
            <v>175.251</v>
          </cell>
          <cell r="BX209">
            <v>158.22999999999999</v>
          </cell>
          <cell r="BY209">
            <v>172.68130000000002</v>
          </cell>
          <cell r="BZ209">
            <v>163.447</v>
          </cell>
          <cell r="CA209">
            <v>172.6473</v>
          </cell>
        </row>
        <row r="210">
          <cell r="A210" t="str">
            <v>PMTC</v>
          </cell>
          <cell r="B210" t="str">
            <v>Parametric Technology</v>
          </cell>
          <cell r="C210">
            <v>5.86</v>
          </cell>
          <cell r="D210">
            <v>6.74</v>
          </cell>
          <cell r="E210">
            <v>7.9630000000000001</v>
          </cell>
          <cell r="F210">
            <v>8.8309999999999995</v>
          </cell>
          <cell r="G210">
            <v>10.337</v>
          </cell>
          <cell r="H210">
            <v>11.807</v>
          </cell>
          <cell r="I210">
            <v>13.74</v>
          </cell>
          <cell r="J210">
            <v>16.506</v>
          </cell>
          <cell r="K210">
            <v>19.207000000000001</v>
          </cell>
          <cell r="L210">
            <v>23.524000000000001</v>
          </cell>
          <cell r="M210">
            <v>27.501999999999999</v>
          </cell>
          <cell r="N210">
            <v>32.514000000000003</v>
          </cell>
          <cell r="O210">
            <v>38.042999999999999</v>
          </cell>
          <cell r="P210">
            <v>43.517000000000003</v>
          </cell>
          <cell r="Q210">
            <v>49.014000000000003</v>
          </cell>
          <cell r="R210">
            <v>53.518000000000001</v>
          </cell>
          <cell r="S210">
            <v>58.021999999999998</v>
          </cell>
          <cell r="T210">
            <v>63.624000000000002</v>
          </cell>
          <cell r="U210">
            <v>69.091999999999999</v>
          </cell>
          <cell r="V210">
            <v>78.847999999999999</v>
          </cell>
          <cell r="W210">
            <v>91.022999999999996</v>
          </cell>
          <cell r="X210">
            <v>105.19500000000001</v>
          </cell>
          <cell r="Y210">
            <v>119.244</v>
          </cell>
          <cell r="Z210">
            <v>125.39700000000001</v>
          </cell>
          <cell r="AA210">
            <v>140.49299999999999</v>
          </cell>
          <cell r="AB210">
            <v>157.10400000000001</v>
          </cell>
          <cell r="AC210">
            <v>177.12800000000001</v>
          </cell>
          <cell r="AD210">
            <v>261.31</v>
          </cell>
          <cell r="AE210">
            <v>286.48680000000002</v>
          </cell>
          <cell r="AF210">
            <v>258.1909</v>
          </cell>
          <cell r="AG210">
            <v>256.03000000000003</v>
          </cell>
          <cell r="AH210">
            <v>258.86790000000002</v>
          </cell>
          <cell r="AI210">
            <v>264.07080000000002</v>
          </cell>
          <cell r="AJ210">
            <v>245.001</v>
          </cell>
          <cell r="AK210">
            <v>250.03</v>
          </cell>
          <cell r="AL210">
            <v>250.11700000000002</v>
          </cell>
          <cell r="AM210">
            <v>263.24780000000004</v>
          </cell>
          <cell r="AN210">
            <v>264.14</v>
          </cell>
          <cell r="AO210">
            <v>280.09590000000003</v>
          </cell>
          <cell r="AP210">
            <v>239.03700000000001</v>
          </cell>
          <cell r="AQ210">
            <v>227.10500000000002</v>
          </cell>
          <cell r="AR210">
            <v>227.25399999999999</v>
          </cell>
          <cell r="AS210">
            <v>235.018</v>
          </cell>
          <cell r="AT210">
            <v>235.04400000000001</v>
          </cell>
          <cell r="AU210">
            <v>245.982</v>
          </cell>
          <cell r="AV210">
            <v>228.767</v>
          </cell>
          <cell r="AW210">
            <v>227.756</v>
          </cell>
          <cell r="AX210">
            <v>195.41900000000001</v>
          </cell>
          <cell r="AY210">
            <v>179.91300000000001</v>
          </cell>
          <cell r="AZ210">
            <v>178.065</v>
          </cell>
          <cell r="BA210">
            <v>188.56</v>
          </cell>
          <cell r="BB210">
            <v>171.96700000000001</v>
          </cell>
          <cell r="BC210">
            <v>171.02600000000001</v>
          </cell>
          <cell r="BD210">
            <v>165.244</v>
          </cell>
          <cell r="BE210">
            <v>163.703</v>
          </cell>
          <cell r="BF210">
            <v>156.81</v>
          </cell>
          <cell r="BG210">
            <v>164.708</v>
          </cell>
          <cell r="BH210">
            <v>168.37700000000001</v>
          </cell>
          <cell r="BI210">
            <v>170.13400000000001</v>
          </cell>
          <cell r="BJ210">
            <v>169.19</v>
          </cell>
          <cell r="BK210">
            <v>176.10300000000001</v>
          </cell>
          <cell r="BL210">
            <v>180.334</v>
          </cell>
          <cell r="BM210">
            <v>195.09200000000001</v>
          </cell>
          <cell r="BN210">
            <v>192.518</v>
          </cell>
          <cell r="BO210">
            <v>200.19400000000002</v>
          </cell>
          <cell r="BP210">
            <v>216.70400000000001</v>
          </cell>
          <cell r="BQ210">
            <v>245.50200000000001</v>
          </cell>
          <cell r="BR210">
            <v>221.667</v>
          </cell>
          <cell r="BS210">
            <v>228.096</v>
          </cell>
          <cell r="BT210">
            <v>225.096</v>
          </cell>
          <cell r="BU210">
            <v>266.65199999999999</v>
          </cell>
          <cell r="BV210">
            <v>241.24200000000002</v>
          </cell>
          <cell r="BW210">
            <v>255.15450000000001</v>
          </cell>
          <cell r="BX210">
            <v>238.02540000000002</v>
          </cell>
          <cell r="BY210">
            <v>245.0573</v>
          </cell>
          <cell r="BZ210">
            <v>252.07170000000002</v>
          </cell>
          <cell r="CA210">
            <v>273.43029999999999</v>
          </cell>
        </row>
        <row r="211">
          <cell r="A211" t="str">
            <v>QSFT</v>
          </cell>
          <cell r="B211" t="str">
            <v>Quest</v>
          </cell>
          <cell r="C211" t="str">
            <v/>
          </cell>
          <cell r="D211" t="str">
            <v/>
          </cell>
          <cell r="E211" t="str">
            <v/>
          </cell>
          <cell r="F211" t="str">
            <v/>
          </cell>
          <cell r="G211" t="str">
            <v/>
          </cell>
          <cell r="H211" t="str">
            <v/>
          </cell>
          <cell r="I211" t="str">
            <v/>
          </cell>
          <cell r="J211" t="str">
            <v/>
          </cell>
          <cell r="K211" t="str">
            <v/>
          </cell>
          <cell r="L211" t="str">
            <v/>
          </cell>
          <cell r="M211" t="str">
            <v/>
          </cell>
          <cell r="N211" t="str">
            <v/>
          </cell>
          <cell r="O211" t="str">
            <v/>
          </cell>
          <cell r="P211" t="str">
            <v/>
          </cell>
          <cell r="Q211" t="str">
            <v/>
          </cell>
          <cell r="R211" t="str">
            <v/>
          </cell>
          <cell r="S211" t="str">
            <v/>
          </cell>
          <cell r="T211" t="str">
            <v/>
          </cell>
          <cell r="U211" t="str">
            <v/>
          </cell>
          <cell r="V211" t="str">
            <v/>
          </cell>
          <cell r="W211" t="str">
            <v/>
          </cell>
          <cell r="X211" t="str">
            <v/>
          </cell>
          <cell r="Y211" t="str">
            <v/>
          </cell>
          <cell r="Z211" t="str">
            <v/>
          </cell>
          <cell r="AA211" t="str">
            <v/>
          </cell>
          <cell r="AB211" t="str">
            <v/>
          </cell>
          <cell r="AC211" t="str">
            <v/>
          </cell>
          <cell r="AD211" t="str">
            <v/>
          </cell>
          <cell r="AE211" t="str">
            <v/>
          </cell>
          <cell r="AF211" t="str">
            <v/>
          </cell>
          <cell r="AG211" t="str">
            <v/>
          </cell>
          <cell r="AH211" t="str">
            <v/>
          </cell>
          <cell r="AI211">
            <v>7.0430000000000001</v>
          </cell>
          <cell r="AJ211">
            <v>6.992</v>
          </cell>
          <cell r="AK211">
            <v>8.734</v>
          </cell>
          <cell r="AL211">
            <v>12.021000000000001</v>
          </cell>
          <cell r="AM211">
            <v>12.839</v>
          </cell>
          <cell r="AN211">
            <v>15.45</v>
          </cell>
          <cell r="AO211">
            <v>18.308</v>
          </cell>
          <cell r="AP211">
            <v>24.271000000000001</v>
          </cell>
          <cell r="AQ211">
            <v>28.725000000000001</v>
          </cell>
          <cell r="AR211">
            <v>36.654000000000003</v>
          </cell>
          <cell r="AS211">
            <v>44.122999999999998</v>
          </cell>
          <cell r="AT211">
            <v>56.085000000000001</v>
          </cell>
          <cell r="AU211">
            <v>63.437000000000005</v>
          </cell>
          <cell r="AV211">
            <v>67.161000000000001</v>
          </cell>
          <cell r="AW211">
            <v>56.643999999999998</v>
          </cell>
          <cell r="AX211">
            <v>59.280999999999999</v>
          </cell>
          <cell r="AY211">
            <v>59.591000000000001</v>
          </cell>
          <cell r="AZ211">
            <v>61.89</v>
          </cell>
          <cell r="BA211">
            <v>62.902000000000001</v>
          </cell>
          <cell r="BB211">
            <v>71.198999999999998</v>
          </cell>
          <cell r="BC211">
            <v>71.198999999999998</v>
          </cell>
          <cell r="BD211">
            <v>70.834999999999994</v>
          </cell>
          <cell r="BE211">
            <v>73.263999999999996</v>
          </cell>
          <cell r="BF211">
            <v>88.99</v>
          </cell>
          <cell r="BG211">
            <v>82.527000000000001</v>
          </cell>
          <cell r="BH211">
            <v>92.147000000000006</v>
          </cell>
          <cell r="BI211">
            <v>96.739000000000004</v>
          </cell>
          <cell r="BJ211">
            <v>118.05</v>
          </cell>
          <cell r="BK211">
            <v>103.348</v>
          </cell>
          <cell r="BL211">
            <v>107.126</v>
          </cell>
          <cell r="BM211">
            <v>121.276</v>
          </cell>
          <cell r="BN211">
            <v>144.63200000000001</v>
          </cell>
          <cell r="BO211">
            <v>127.51900000000001</v>
          </cell>
          <cell r="BP211">
            <v>126.90300000000001</v>
          </cell>
          <cell r="BQ211">
            <v>126.90300000000001</v>
          </cell>
          <cell r="BR211">
            <v>126.90300000000001</v>
          </cell>
          <cell r="BS211">
            <v>151.5403</v>
          </cell>
          <cell r="BT211">
            <v>152.15</v>
          </cell>
          <cell r="BU211">
            <v>152.15</v>
          </cell>
          <cell r="BV211">
            <v>152.15</v>
          </cell>
          <cell r="BW211">
            <v>165.96340000000001</v>
          </cell>
          <cell r="BX211">
            <v>145.018</v>
          </cell>
          <cell r="BY211">
            <v>170.56399999999999</v>
          </cell>
          <cell r="BZ211" t="str">
            <v/>
          </cell>
          <cell r="CA211" t="str">
            <v/>
          </cell>
        </row>
        <row r="212">
          <cell r="A212" t="str">
            <v>RHAT</v>
          </cell>
          <cell r="B212" t="str">
            <v>Red Hat</v>
          </cell>
          <cell r="C212" t="str">
            <v/>
          </cell>
          <cell r="D212" t="str">
            <v/>
          </cell>
          <cell r="E212" t="str">
            <v/>
          </cell>
          <cell r="F212" t="str">
            <v/>
          </cell>
          <cell r="G212" t="str">
            <v/>
          </cell>
          <cell r="H212" t="str">
            <v/>
          </cell>
          <cell r="I212" t="str">
            <v/>
          </cell>
          <cell r="J212" t="str">
            <v/>
          </cell>
          <cell r="K212" t="str">
            <v/>
          </cell>
          <cell r="L212" t="str">
            <v/>
          </cell>
          <cell r="M212" t="str">
            <v/>
          </cell>
          <cell r="N212" t="str">
            <v/>
          </cell>
          <cell r="O212" t="str">
            <v/>
          </cell>
          <cell r="P212" t="str">
            <v/>
          </cell>
          <cell r="Q212" t="str">
            <v/>
          </cell>
          <cell r="R212" t="str">
            <v/>
          </cell>
          <cell r="S212" t="str">
            <v/>
          </cell>
          <cell r="T212" t="str">
            <v/>
          </cell>
          <cell r="U212" t="str">
            <v/>
          </cell>
          <cell r="V212" t="str">
            <v/>
          </cell>
          <cell r="W212" t="str">
            <v/>
          </cell>
          <cell r="X212" t="str">
            <v/>
          </cell>
          <cell r="Y212" t="str">
            <v/>
          </cell>
          <cell r="Z212" t="str">
            <v/>
          </cell>
          <cell r="AA212" t="str">
            <v/>
          </cell>
          <cell r="AB212" t="str">
            <v/>
          </cell>
          <cell r="AC212" t="str">
            <v/>
          </cell>
          <cell r="AD212" t="str">
            <v/>
          </cell>
          <cell r="AE212" t="str">
            <v/>
          </cell>
          <cell r="AF212" t="str">
            <v/>
          </cell>
          <cell r="AG212" t="str">
            <v/>
          </cell>
          <cell r="AH212" t="str">
            <v/>
          </cell>
          <cell r="AI212">
            <v>5.1559999999999997</v>
          </cell>
          <cell r="AJ212">
            <v>1.5509999999999999</v>
          </cell>
          <cell r="AK212">
            <v>2.238</v>
          </cell>
          <cell r="AL212">
            <v>3.3240000000000003</v>
          </cell>
          <cell r="AM212">
            <v>3.677</v>
          </cell>
          <cell r="AN212">
            <v>8.234</v>
          </cell>
          <cell r="AO212">
            <v>10.536</v>
          </cell>
          <cell r="AP212">
            <v>10.55</v>
          </cell>
          <cell r="AQ212">
            <v>13.108000000000001</v>
          </cell>
          <cell r="AR212">
            <v>22.158999999999999</v>
          </cell>
          <cell r="AS212">
            <v>25.055</v>
          </cell>
          <cell r="AT212">
            <v>11.641999999999999</v>
          </cell>
          <cell r="AU212">
            <v>22.753</v>
          </cell>
          <cell r="AV212">
            <v>21.361000000000001</v>
          </cell>
          <cell r="AW212">
            <v>18.927</v>
          </cell>
          <cell r="AX212">
            <v>20.053000000000001</v>
          </cell>
          <cell r="AY212">
            <v>18.568999999999999</v>
          </cell>
          <cell r="AZ212">
            <v>19.522000000000002</v>
          </cell>
          <cell r="BA212">
            <v>21.234000000000002</v>
          </cell>
          <cell r="BB212">
            <v>24.278000000000002</v>
          </cell>
          <cell r="BC212">
            <v>25.891999999999999</v>
          </cell>
          <cell r="BD212">
            <v>26.123999999999999</v>
          </cell>
          <cell r="BE212">
            <v>28.959</v>
          </cell>
          <cell r="BF212">
            <v>32.883000000000003</v>
          </cell>
          <cell r="BG212">
            <v>36.771000000000001</v>
          </cell>
          <cell r="BH212">
            <v>41.764000000000003</v>
          </cell>
          <cell r="BI212">
            <v>46.323999999999998</v>
          </cell>
          <cell r="BJ212">
            <v>50.924999999999997</v>
          </cell>
          <cell r="BK212">
            <v>57.453000000000003</v>
          </cell>
          <cell r="BL212">
            <v>60.78</v>
          </cell>
          <cell r="BM212">
            <v>65.718000000000004</v>
          </cell>
          <cell r="BN212">
            <v>73.111999999999995</v>
          </cell>
          <cell r="BO212">
            <v>78.72</v>
          </cell>
          <cell r="BP212">
            <v>84.001999999999995</v>
          </cell>
          <cell r="BQ212">
            <v>99.674000000000007</v>
          </cell>
          <cell r="BR212">
            <v>105.82600000000001</v>
          </cell>
          <cell r="BS212">
            <v>111.122</v>
          </cell>
          <cell r="BT212">
            <v>118.873</v>
          </cell>
          <cell r="BU212">
            <v>127.27</v>
          </cell>
          <cell r="BV212">
            <v>135.381</v>
          </cell>
          <cell r="BW212">
            <v>153.1532</v>
          </cell>
          <cell r="BX212">
            <v>133.22450000000001</v>
          </cell>
          <cell r="BY212">
            <v>141.05420000000001</v>
          </cell>
          <cell r="BZ212">
            <v>146.8991</v>
          </cell>
          <cell r="CA212">
            <v>153.13499999999999</v>
          </cell>
        </row>
        <row r="213">
          <cell r="A213" t="str">
            <v>RNOW</v>
          </cell>
          <cell r="B213" t="str">
            <v>Rightnow</v>
          </cell>
          <cell r="C213">
            <v>0</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12.857000000000001</v>
          </cell>
          <cell r="BH213">
            <v>14.762</v>
          </cell>
          <cell r="BI213">
            <v>16.426000000000002</v>
          </cell>
          <cell r="BJ213">
            <v>17.719000000000001</v>
          </cell>
          <cell r="BK213">
            <v>18.341999999999999</v>
          </cell>
          <cell r="BL213">
            <v>21.077999999999999</v>
          </cell>
          <cell r="BM213">
            <v>23.154</v>
          </cell>
          <cell r="BN213">
            <v>24.574000000000002</v>
          </cell>
          <cell r="BO213">
            <v>24.631</v>
          </cell>
          <cell r="BP213">
            <v>26.908000000000001</v>
          </cell>
          <cell r="BQ213">
            <v>30.088000000000001</v>
          </cell>
          <cell r="BR213">
            <v>28.760999999999999</v>
          </cell>
          <cell r="BS213">
            <v>25.702000000000002</v>
          </cell>
          <cell r="BT213">
            <v>26.465</v>
          </cell>
          <cell r="BU213">
            <v>29.246000000000002</v>
          </cell>
          <cell r="BV213">
            <v>29.246000000000002</v>
          </cell>
          <cell r="BW213">
            <v>31.736220000000003</v>
          </cell>
          <cell r="BX213">
            <v>29.392530000000001</v>
          </cell>
          <cell r="BY213">
            <v>31.312420000000003</v>
          </cell>
          <cell r="BZ213">
            <v>33.737180000000002</v>
          </cell>
          <cell r="CA213">
            <v>36.167720000000003</v>
          </cell>
        </row>
        <row r="214">
          <cell r="A214" t="str">
            <v>RNWK</v>
          </cell>
          <cell r="B214" t="str">
            <v>Real Networks</v>
          </cell>
          <cell r="C214" t="str">
            <v/>
          </cell>
          <cell r="D214" t="str">
            <v/>
          </cell>
          <cell r="E214" t="str">
            <v/>
          </cell>
          <cell r="F214" t="str">
            <v/>
          </cell>
          <cell r="G214" t="str">
            <v/>
          </cell>
          <cell r="H214" t="str">
            <v/>
          </cell>
          <cell r="I214" t="str">
            <v/>
          </cell>
          <cell r="J214" t="str">
            <v/>
          </cell>
          <cell r="K214" t="str">
            <v/>
          </cell>
          <cell r="L214" t="str">
            <v/>
          </cell>
          <cell r="M214" t="str">
            <v/>
          </cell>
          <cell r="N214" t="str">
            <v/>
          </cell>
          <cell r="O214" t="str">
            <v/>
          </cell>
          <cell r="P214" t="str">
            <v/>
          </cell>
          <cell r="Q214" t="str">
            <v/>
          </cell>
          <cell r="R214" t="str">
            <v/>
          </cell>
          <cell r="S214" t="str">
            <v/>
          </cell>
          <cell r="T214" t="str">
            <v/>
          </cell>
          <cell r="U214" t="str">
            <v/>
          </cell>
          <cell r="V214" t="str">
            <v/>
          </cell>
          <cell r="W214" t="str">
            <v/>
          </cell>
          <cell r="X214" t="str">
            <v/>
          </cell>
          <cell r="Y214" t="str">
            <v/>
          </cell>
          <cell r="Z214">
            <v>1.8120000000000001</v>
          </cell>
          <cell r="AA214" t="str">
            <v/>
          </cell>
          <cell r="AB214">
            <v>4.2439999999999998</v>
          </cell>
          <cell r="AC214">
            <v>4.03</v>
          </cell>
          <cell r="AD214">
            <v>5.7380000000000004</v>
          </cell>
          <cell r="AE214">
            <v>6.3559999999999999</v>
          </cell>
          <cell r="AF214">
            <v>7.01</v>
          </cell>
          <cell r="AG214">
            <v>9.0510000000000002</v>
          </cell>
          <cell r="AH214">
            <v>10.303000000000001</v>
          </cell>
          <cell r="AI214">
            <v>12.502000000000001</v>
          </cell>
          <cell r="AJ214">
            <v>15.592000000000001</v>
          </cell>
          <cell r="AK214">
            <v>17.673000000000002</v>
          </cell>
          <cell r="AL214">
            <v>20.61</v>
          </cell>
          <cell r="AM214">
            <v>24.352</v>
          </cell>
          <cell r="AN214">
            <v>28.545000000000002</v>
          </cell>
          <cell r="AO214">
            <v>34.890999999999998</v>
          </cell>
          <cell r="AP214">
            <v>43.454000000000001</v>
          </cell>
          <cell r="AQ214">
            <v>53.527999999999999</v>
          </cell>
          <cell r="AR214">
            <v>62.655999999999999</v>
          </cell>
          <cell r="AS214">
            <v>67.123999999999995</v>
          </cell>
          <cell r="AT214">
            <v>58.230000000000004</v>
          </cell>
          <cell r="AU214">
            <v>50.378999999999998</v>
          </cell>
          <cell r="AV214">
            <v>47.86</v>
          </cell>
          <cell r="AW214">
            <v>45.228000000000002</v>
          </cell>
          <cell r="AX214">
            <v>45.438000000000002</v>
          </cell>
          <cell r="AY214">
            <v>47.292000000000002</v>
          </cell>
          <cell r="AZ214">
            <v>43.758000000000003</v>
          </cell>
          <cell r="BA214">
            <v>45.417999999999999</v>
          </cell>
          <cell r="BB214">
            <v>46.210999999999999</v>
          </cell>
          <cell r="BC214">
            <v>46.866</v>
          </cell>
          <cell r="BD214">
            <v>49.646000000000001</v>
          </cell>
          <cell r="BE214">
            <v>51.809000000000005</v>
          </cell>
          <cell r="BF214">
            <v>54.056000000000004</v>
          </cell>
          <cell r="BG214">
            <v>60.39</v>
          </cell>
          <cell r="BH214">
            <v>65.472999999999999</v>
          </cell>
          <cell r="BI214">
            <v>68.31</v>
          </cell>
          <cell r="BJ214">
            <v>72.546000000000006</v>
          </cell>
          <cell r="BK214">
            <v>76.572000000000003</v>
          </cell>
          <cell r="BL214">
            <v>82.686000000000007</v>
          </cell>
          <cell r="BM214">
            <v>82.233000000000004</v>
          </cell>
          <cell r="BN214">
            <v>83.567999999999998</v>
          </cell>
          <cell r="BO214">
            <v>86.602000000000004</v>
          </cell>
          <cell r="BP214">
            <v>89.409000000000006</v>
          </cell>
          <cell r="BQ214">
            <v>93.676000000000002</v>
          </cell>
          <cell r="BR214">
            <v>125.574</v>
          </cell>
          <cell r="BS214">
            <v>129.47200000000001</v>
          </cell>
          <cell r="BT214">
            <v>136.17099999999999</v>
          </cell>
          <cell r="BU214">
            <v>145.095</v>
          </cell>
          <cell r="BV214">
            <v>145.095</v>
          </cell>
          <cell r="BW214">
            <v>141.56280000000001</v>
          </cell>
          <cell r="BX214">
            <v>157.703</v>
          </cell>
          <cell r="BY214">
            <v>153.0985</v>
          </cell>
          <cell r="BZ214">
            <v>156.8175</v>
          </cell>
          <cell r="CA214">
            <v>163.1875</v>
          </cell>
        </row>
        <row r="215">
          <cell r="A215" t="str">
            <v>RSAS</v>
          </cell>
          <cell r="B215" t="str">
            <v>RSA Security</v>
          </cell>
          <cell r="C215" t="str">
            <v/>
          </cell>
          <cell r="D215" t="str">
            <v/>
          </cell>
          <cell r="E215" t="str">
            <v/>
          </cell>
          <cell r="F215" t="str">
            <v/>
          </cell>
          <cell r="G215" t="str">
            <v/>
          </cell>
          <cell r="H215" t="str">
            <v/>
          </cell>
          <cell r="I215" t="str">
            <v/>
          </cell>
          <cell r="J215" t="str">
            <v/>
          </cell>
          <cell r="K215" t="str">
            <v/>
          </cell>
          <cell r="L215" t="str">
            <v/>
          </cell>
          <cell r="M215" t="str">
            <v/>
          </cell>
          <cell r="N215" t="str">
            <v/>
          </cell>
          <cell r="O215">
            <v>2.472</v>
          </cell>
          <cell r="P215">
            <v>2.8580000000000001</v>
          </cell>
          <cell r="Q215">
            <v>2.827</v>
          </cell>
          <cell r="R215">
            <v>3.9530000000000003</v>
          </cell>
          <cell r="S215">
            <v>3.1949999999999998</v>
          </cell>
          <cell r="T215">
            <v>4.5419999999999998</v>
          </cell>
          <cell r="U215">
            <v>4.2249999999999996</v>
          </cell>
          <cell r="V215">
            <v>5.61</v>
          </cell>
          <cell r="W215">
            <v>6.2430000000000003</v>
          </cell>
          <cell r="X215">
            <v>10.666</v>
          </cell>
          <cell r="Y215">
            <v>14.145</v>
          </cell>
          <cell r="Z215">
            <v>14.35</v>
          </cell>
          <cell r="AA215">
            <v>14.862</v>
          </cell>
          <cell r="AB215">
            <v>21.248999999999999</v>
          </cell>
          <cell r="AC215">
            <v>21.143000000000001</v>
          </cell>
          <cell r="AD215">
            <v>26.562999999999999</v>
          </cell>
          <cell r="AE215">
            <v>29.318999999999999</v>
          </cell>
          <cell r="AF215">
            <v>34.255000000000003</v>
          </cell>
          <cell r="AG215">
            <v>35.927999999999997</v>
          </cell>
          <cell r="AH215">
            <v>41.128</v>
          </cell>
          <cell r="AI215">
            <v>40.246000000000002</v>
          </cell>
          <cell r="AJ215">
            <v>43.372</v>
          </cell>
          <cell r="AK215">
            <v>40.801000000000002</v>
          </cell>
          <cell r="AL215">
            <v>46.914999999999999</v>
          </cell>
          <cell r="AM215">
            <v>48.672000000000004</v>
          </cell>
          <cell r="AN215">
            <v>51.809000000000005</v>
          </cell>
          <cell r="AO215">
            <v>55.658000000000001</v>
          </cell>
          <cell r="AP215">
            <v>61.984999999999999</v>
          </cell>
          <cell r="AQ215">
            <v>63.34</v>
          </cell>
          <cell r="AR215">
            <v>66.7</v>
          </cell>
          <cell r="AS215">
            <v>72.028999999999996</v>
          </cell>
          <cell r="AT215">
            <v>78.122</v>
          </cell>
          <cell r="AU215">
            <v>76.34</v>
          </cell>
          <cell r="AV215">
            <v>80.78</v>
          </cell>
          <cell r="AW215">
            <v>62.584000000000003</v>
          </cell>
          <cell r="AX215">
            <v>63.015999999999998</v>
          </cell>
          <cell r="AY215">
            <v>55.505000000000003</v>
          </cell>
          <cell r="AZ215">
            <v>56.53</v>
          </cell>
          <cell r="BA215">
            <v>59.027999999999999</v>
          </cell>
          <cell r="BB215">
            <v>61.021000000000001</v>
          </cell>
          <cell r="BC215">
            <v>61.264000000000003</v>
          </cell>
          <cell r="BD215">
            <v>63.402999999999999</v>
          </cell>
          <cell r="BE215">
            <v>64.460999999999999</v>
          </cell>
          <cell r="BF215">
            <v>70.738</v>
          </cell>
          <cell r="BG215">
            <v>71.968000000000004</v>
          </cell>
          <cell r="BH215">
            <v>75.576999999999998</v>
          </cell>
          <cell r="BI215">
            <v>76.730999999999995</v>
          </cell>
          <cell r="BJ215">
            <v>83.231000000000009</v>
          </cell>
          <cell r="BK215">
            <v>75.617999999999995</v>
          </cell>
          <cell r="BL215">
            <v>76.528000000000006</v>
          </cell>
          <cell r="BM215">
            <v>76.236999999999995</v>
          </cell>
          <cell r="BN215">
            <v>81.731999999999999</v>
          </cell>
          <cell r="BO215">
            <v>87.507000000000005</v>
          </cell>
          <cell r="BP215">
            <v>94.411000000000001</v>
          </cell>
          <cell r="BQ215">
            <v>94.411000000000001</v>
          </cell>
          <cell r="BR215">
            <v>94.411000000000001</v>
          </cell>
          <cell r="BS215" t="str">
            <v/>
          </cell>
          <cell r="BT215" t="str">
            <v/>
          </cell>
          <cell r="BU215" t="str">
            <v/>
          </cell>
          <cell r="BV215" t="str">
            <v/>
          </cell>
          <cell r="BW215" t="str">
            <v/>
          </cell>
          <cell r="BX215" t="str">
            <v/>
          </cell>
          <cell r="BY215" t="str">
            <v/>
          </cell>
          <cell r="BZ215" t="str">
            <v/>
          </cell>
          <cell r="CA215" t="str">
            <v/>
          </cell>
        </row>
        <row r="216">
          <cell r="A216">
            <v>484628</v>
          </cell>
          <cell r="B216" t="str">
            <v>SAP (Euro)</v>
          </cell>
          <cell r="C216">
            <v>64.75</v>
          </cell>
          <cell r="D216">
            <v>64.75</v>
          </cell>
          <cell r="E216">
            <v>64.75</v>
          </cell>
          <cell r="F216">
            <v>64.75</v>
          </cell>
          <cell r="G216">
            <v>92.25</v>
          </cell>
          <cell r="H216">
            <v>92.25</v>
          </cell>
          <cell r="I216">
            <v>92.25</v>
          </cell>
          <cell r="J216">
            <v>92.25</v>
          </cell>
          <cell r="K216">
            <v>110.5</v>
          </cell>
          <cell r="L216">
            <v>110.5</v>
          </cell>
          <cell r="M216">
            <v>110.5</v>
          </cell>
          <cell r="N216">
            <v>110.5</v>
          </cell>
          <cell r="O216">
            <v>145.25</v>
          </cell>
          <cell r="P216">
            <v>145.25</v>
          </cell>
          <cell r="Q216">
            <v>145.25</v>
          </cell>
          <cell r="R216">
            <v>145.25</v>
          </cell>
          <cell r="S216">
            <v>238.25</v>
          </cell>
          <cell r="T216">
            <v>238.25</v>
          </cell>
          <cell r="U216">
            <v>238.25</v>
          </cell>
          <cell r="V216">
            <v>238.25</v>
          </cell>
          <cell r="W216">
            <v>351.75</v>
          </cell>
          <cell r="X216">
            <v>351.75</v>
          </cell>
          <cell r="Y216">
            <v>351.75</v>
          </cell>
          <cell r="Z216">
            <v>351.75</v>
          </cell>
          <cell r="AA216">
            <v>485.25</v>
          </cell>
          <cell r="AB216">
            <v>485.25</v>
          </cell>
          <cell r="AC216">
            <v>485.25</v>
          </cell>
          <cell r="AD216">
            <v>485.25</v>
          </cell>
          <cell r="AE216">
            <v>518</v>
          </cell>
          <cell r="AF216">
            <v>688</v>
          </cell>
          <cell r="AG216">
            <v>712</v>
          </cell>
          <cell r="AH216">
            <v>1103</v>
          </cell>
          <cell r="AI216">
            <v>882</v>
          </cell>
          <cell r="AJ216">
            <v>1114</v>
          </cell>
          <cell r="AK216">
            <v>1047</v>
          </cell>
          <cell r="AL216">
            <v>1273</v>
          </cell>
          <cell r="AM216">
            <v>1076</v>
          </cell>
          <cell r="AN216">
            <v>1260</v>
          </cell>
          <cell r="AO216">
            <v>1123</v>
          </cell>
          <cell r="AP216">
            <v>1651</v>
          </cell>
          <cell r="AQ216">
            <v>1183</v>
          </cell>
          <cell r="AR216">
            <v>1498</v>
          </cell>
          <cell r="AS216">
            <v>1421</v>
          </cell>
          <cell r="AT216">
            <v>2163</v>
          </cell>
          <cell r="AU216">
            <v>1524</v>
          </cell>
          <cell r="AV216">
            <v>1853</v>
          </cell>
          <cell r="AW216">
            <v>1649</v>
          </cell>
          <cell r="AX216">
            <v>2315</v>
          </cell>
          <cell r="AY216">
            <v>1658</v>
          </cell>
          <cell r="AZ216">
            <v>1778</v>
          </cell>
          <cell r="BA216">
            <v>1702</v>
          </cell>
          <cell r="BB216">
            <v>2275</v>
          </cell>
          <cell r="BC216">
            <v>1520</v>
          </cell>
          <cell r="BD216">
            <v>1638</v>
          </cell>
          <cell r="BE216">
            <v>1652</v>
          </cell>
          <cell r="BF216">
            <v>2215</v>
          </cell>
          <cell r="BG216">
            <v>1556</v>
          </cell>
          <cell r="BH216">
            <v>1781</v>
          </cell>
          <cell r="BI216">
            <v>1776</v>
          </cell>
          <cell r="BJ216">
            <v>2401</v>
          </cell>
          <cell r="BK216">
            <v>1729</v>
          </cell>
          <cell r="BL216">
            <v>2016</v>
          </cell>
          <cell r="BM216">
            <v>2014</v>
          </cell>
          <cell r="BN216">
            <v>2754</v>
          </cell>
          <cell r="BO216">
            <v>2041</v>
          </cell>
          <cell r="BP216">
            <v>2195</v>
          </cell>
          <cell r="BQ216">
            <v>2226</v>
          </cell>
          <cell r="BR216">
            <v>2952</v>
          </cell>
          <cell r="BS216">
            <v>16632.300265600003</v>
          </cell>
          <cell r="BT216">
            <v>17937.017798720201</v>
          </cell>
          <cell r="BU216">
            <v>19140.297400401312</v>
          </cell>
          <cell r="BV216">
            <v>20299.845924584286</v>
          </cell>
          <cell r="BW216">
            <v>19140.297400401312</v>
          </cell>
          <cell r="BX216">
            <v>20299.845924584286</v>
          </cell>
          <cell r="BY216">
            <v>23306.771063857806</v>
          </cell>
          <cell r="BZ216">
            <v>0</v>
          </cell>
          <cell r="CA216">
            <v>0</v>
          </cell>
        </row>
        <row r="217">
          <cell r="A217" t="str">
            <v>SCUR</v>
          </cell>
          <cell r="B217" t="str">
            <v>Secure Computing</v>
          </cell>
          <cell r="C217" t="str">
            <v/>
          </cell>
          <cell r="D217" t="str">
            <v/>
          </cell>
          <cell r="E217" t="str">
            <v/>
          </cell>
          <cell r="F217" t="str">
            <v/>
          </cell>
          <cell r="G217" t="str">
            <v/>
          </cell>
          <cell r="H217" t="str">
            <v/>
          </cell>
          <cell r="I217" t="str">
            <v/>
          </cell>
          <cell r="J217" t="str">
            <v/>
          </cell>
          <cell r="K217" t="str">
            <v/>
          </cell>
          <cell r="L217" t="str">
            <v/>
          </cell>
          <cell r="M217" t="str">
            <v/>
          </cell>
          <cell r="N217" t="str">
            <v/>
          </cell>
          <cell r="O217" t="str">
            <v/>
          </cell>
          <cell r="P217" t="str">
            <v/>
          </cell>
          <cell r="Q217" t="str">
            <v/>
          </cell>
          <cell r="R217" t="str">
            <v/>
          </cell>
          <cell r="S217">
            <v>2.8959999999999999</v>
          </cell>
          <cell r="T217">
            <v>3.4670000000000001</v>
          </cell>
          <cell r="U217">
            <v>4.1349999999999998</v>
          </cell>
          <cell r="V217">
            <v>4.7320000000000002</v>
          </cell>
          <cell r="W217">
            <v>4.5469999999999997</v>
          </cell>
          <cell r="X217">
            <v>7.2629999999999999</v>
          </cell>
          <cell r="Y217">
            <v>7.0520000000000005</v>
          </cell>
          <cell r="Z217">
            <v>9.0679999999999996</v>
          </cell>
          <cell r="AA217">
            <v>11.089</v>
          </cell>
          <cell r="AB217">
            <v>9.3330000000000002</v>
          </cell>
          <cell r="AC217">
            <v>10.827</v>
          </cell>
          <cell r="AD217">
            <v>9.0129999999999999</v>
          </cell>
          <cell r="AE217">
            <v>10.609</v>
          </cell>
          <cell r="AF217">
            <v>11.334</v>
          </cell>
          <cell r="AG217">
            <v>12.237</v>
          </cell>
          <cell r="AH217">
            <v>12.796000000000001</v>
          </cell>
          <cell r="AI217">
            <v>12.775</v>
          </cell>
          <cell r="AJ217">
            <v>14.525</v>
          </cell>
          <cell r="AK217">
            <v>16.356999999999999</v>
          </cell>
          <cell r="AL217">
            <v>17.785</v>
          </cell>
          <cell r="AM217">
            <v>8.23</v>
          </cell>
          <cell r="AN217">
            <v>5.5090000000000003</v>
          </cell>
          <cell r="AO217">
            <v>6.4750000000000005</v>
          </cell>
          <cell r="AP217">
            <v>6.899</v>
          </cell>
          <cell r="AQ217">
            <v>7.5120000000000005</v>
          </cell>
          <cell r="AR217">
            <v>8.822000000000001</v>
          </cell>
          <cell r="AS217">
            <v>10.615</v>
          </cell>
          <cell r="AT217">
            <v>12.170999999999999</v>
          </cell>
          <cell r="AU217">
            <v>11.243</v>
          </cell>
          <cell r="AV217">
            <v>12.565</v>
          </cell>
          <cell r="AW217">
            <v>13.494</v>
          </cell>
          <cell r="AX217">
            <v>15.165000000000001</v>
          </cell>
          <cell r="AY217">
            <v>13.455</v>
          </cell>
          <cell r="AZ217">
            <v>16.611000000000001</v>
          </cell>
          <cell r="BA217">
            <v>17.667000000000002</v>
          </cell>
          <cell r="BB217">
            <v>18.103999999999999</v>
          </cell>
          <cell r="BC217">
            <v>16.179000000000002</v>
          </cell>
          <cell r="BD217">
            <v>17.63</v>
          </cell>
          <cell r="BE217">
            <v>19.474</v>
          </cell>
          <cell r="BF217">
            <v>22.93</v>
          </cell>
          <cell r="BG217">
            <v>21.216000000000001</v>
          </cell>
          <cell r="BH217">
            <v>22.118000000000002</v>
          </cell>
          <cell r="BI217">
            <v>24.53</v>
          </cell>
          <cell r="BJ217">
            <v>25.513999999999999</v>
          </cell>
          <cell r="BK217">
            <v>25.579000000000001</v>
          </cell>
          <cell r="BL217">
            <v>26.113</v>
          </cell>
          <cell r="BM217">
            <v>27.249000000000002</v>
          </cell>
          <cell r="BN217">
            <v>30.234000000000002</v>
          </cell>
          <cell r="BO217">
            <v>42.617000000000004</v>
          </cell>
          <cell r="BP217">
            <v>38.746000000000002</v>
          </cell>
          <cell r="BQ217">
            <v>43.747999999999998</v>
          </cell>
          <cell r="BR217">
            <v>51.585999999999999</v>
          </cell>
          <cell r="BS217">
            <v>53.771999999999998</v>
          </cell>
          <cell r="BT217">
            <v>57.648000000000003</v>
          </cell>
          <cell r="BU217">
            <v>60.018000000000001</v>
          </cell>
          <cell r="BV217">
            <v>60.018000000000001</v>
          </cell>
          <cell r="BW217">
            <v>65.750820000000004</v>
          </cell>
          <cell r="BX217">
            <v>72.882380000000012</v>
          </cell>
          <cell r="BY217">
            <v>68.81</v>
          </cell>
          <cell r="BZ217">
            <v>71.850880000000004</v>
          </cell>
          <cell r="CA217">
            <v>74.827380000000005</v>
          </cell>
        </row>
        <row r="218">
          <cell r="A218" t="str">
            <v>SFNT</v>
          </cell>
          <cell r="B218" t="str">
            <v>Safenet</v>
          </cell>
          <cell r="C218" t="str">
            <v/>
          </cell>
          <cell r="D218" t="str">
            <v/>
          </cell>
          <cell r="E218" t="str">
            <v/>
          </cell>
          <cell r="F218" t="str">
            <v/>
          </cell>
          <cell r="G218">
            <v>0.317</v>
          </cell>
          <cell r="H218">
            <v>0.70200000000000007</v>
          </cell>
          <cell r="I218">
            <v>0.44500000000000001</v>
          </cell>
          <cell r="J218">
            <v>0.63800000000000001</v>
          </cell>
          <cell r="K218">
            <v>0.69100000000000006</v>
          </cell>
          <cell r="L218">
            <v>0.90200000000000002</v>
          </cell>
          <cell r="M218">
            <v>0.83200000000000007</v>
          </cell>
          <cell r="N218">
            <v>0.68500000000000005</v>
          </cell>
          <cell r="O218">
            <v>0.32700000000000001</v>
          </cell>
          <cell r="P218">
            <v>0.36599999999999999</v>
          </cell>
          <cell r="Q218">
            <v>1.0070000000000001</v>
          </cell>
          <cell r="R218">
            <v>0.93100000000000005</v>
          </cell>
          <cell r="S218">
            <v>0.34400000000000003</v>
          </cell>
          <cell r="T218">
            <v>0.51800000000000002</v>
          </cell>
          <cell r="U218">
            <v>1.476</v>
          </cell>
          <cell r="V218">
            <v>1.0860000000000001</v>
          </cell>
          <cell r="W218">
            <v>1.514</v>
          </cell>
          <cell r="X218">
            <v>1.137</v>
          </cell>
          <cell r="Y218">
            <v>1.163</v>
          </cell>
          <cell r="Z218">
            <v>4.335</v>
          </cell>
          <cell r="AA218">
            <v>3.3250000000000002</v>
          </cell>
          <cell r="AB218">
            <v>5.0709999999999997</v>
          </cell>
          <cell r="AC218">
            <v>2.6739999999999999</v>
          </cell>
          <cell r="AD218">
            <v>3.2469999999999999</v>
          </cell>
          <cell r="AE218">
            <v>3.15</v>
          </cell>
          <cell r="AF218">
            <v>3.7370000000000001</v>
          </cell>
          <cell r="AG218">
            <v>4.0389999999999997</v>
          </cell>
          <cell r="AH218">
            <v>5.0810000000000004</v>
          </cell>
          <cell r="AI218">
            <v>4.8860000000000001</v>
          </cell>
          <cell r="AJ218">
            <v>4.4050000000000002</v>
          </cell>
          <cell r="AK218">
            <v>6.8079999999999998</v>
          </cell>
          <cell r="AL218">
            <v>7.1429999999999998</v>
          </cell>
          <cell r="AM218">
            <v>6.0049999999999999</v>
          </cell>
          <cell r="AN218">
            <v>4.6310000000000002</v>
          </cell>
          <cell r="AO218">
            <v>3.7840000000000003</v>
          </cell>
          <cell r="AP218">
            <v>4.5069999999999997</v>
          </cell>
          <cell r="AQ218">
            <v>5.8380000000000001</v>
          </cell>
          <cell r="AR218">
            <v>6.47</v>
          </cell>
          <cell r="AS218">
            <v>7.633</v>
          </cell>
          <cell r="AT218">
            <v>8.8849999999999998</v>
          </cell>
          <cell r="AU218">
            <v>5.64</v>
          </cell>
          <cell r="AV218">
            <v>3.1349999999999998</v>
          </cell>
          <cell r="AW218">
            <v>3.601</v>
          </cell>
          <cell r="AX218">
            <v>4.0860000000000003</v>
          </cell>
          <cell r="AY218">
            <v>6.1539999999999999</v>
          </cell>
          <cell r="AZ218">
            <v>7.4279999999999999</v>
          </cell>
          <cell r="BA218">
            <v>8.827</v>
          </cell>
          <cell r="BB218">
            <v>9.8260000000000005</v>
          </cell>
          <cell r="BC218">
            <v>13.563000000000001</v>
          </cell>
          <cell r="BD218">
            <v>16.510999999999999</v>
          </cell>
          <cell r="BE218">
            <v>17.385000000000002</v>
          </cell>
          <cell r="BF218">
            <v>18.734999999999999</v>
          </cell>
          <cell r="BG218">
            <v>24.016000000000002</v>
          </cell>
          <cell r="BH218">
            <v>54.344999999999999</v>
          </cell>
          <cell r="BI218">
            <v>59.45</v>
          </cell>
          <cell r="BJ218">
            <v>63.789000000000001</v>
          </cell>
          <cell r="BK218">
            <v>59.712000000000003</v>
          </cell>
          <cell r="BL218">
            <v>63.142000000000003</v>
          </cell>
          <cell r="BM218">
            <v>62.945</v>
          </cell>
          <cell r="BN218">
            <v>77.262</v>
          </cell>
          <cell r="BO218">
            <v>63.475000000000001</v>
          </cell>
          <cell r="BP218">
            <v>69.510000000000005</v>
          </cell>
          <cell r="BQ218">
            <v>76.771000000000001</v>
          </cell>
          <cell r="BR218">
            <v>76.771000000000001</v>
          </cell>
          <cell r="BS218">
            <v>76.771000000000001</v>
          </cell>
          <cell r="BT218" t="str">
            <v/>
          </cell>
          <cell r="BU218" t="str">
            <v/>
          </cell>
          <cell r="BV218" t="str">
            <v/>
          </cell>
          <cell r="BW218" t="str">
            <v/>
          </cell>
          <cell r="BX218" t="str">
            <v/>
          </cell>
          <cell r="BY218" t="str">
            <v/>
          </cell>
          <cell r="BZ218" t="str">
            <v/>
          </cell>
          <cell r="CA218" t="str">
            <v/>
          </cell>
        </row>
        <row r="219">
          <cell r="A219" t="str">
            <v>SY</v>
          </cell>
          <cell r="B219" t="str">
            <v>Sybase</v>
          </cell>
          <cell r="C219">
            <v>16.472000000000001</v>
          </cell>
          <cell r="D219">
            <v>23.023</v>
          </cell>
          <cell r="E219">
            <v>29.231000000000002</v>
          </cell>
          <cell r="F219">
            <v>34.341000000000001</v>
          </cell>
          <cell r="G219">
            <v>32.326999999999998</v>
          </cell>
          <cell r="H219">
            <v>36.323999999999998</v>
          </cell>
          <cell r="I219">
            <v>41.347000000000001</v>
          </cell>
          <cell r="J219">
            <v>50.588000000000001</v>
          </cell>
          <cell r="K219">
            <v>51.512</v>
          </cell>
          <cell r="L219">
            <v>62.501000000000005</v>
          </cell>
          <cell r="M219">
            <v>67.358999999999995</v>
          </cell>
          <cell r="N219">
            <v>83.186000000000007</v>
          </cell>
          <cell r="O219">
            <v>80.051000000000002</v>
          </cell>
          <cell r="P219">
            <v>96.299000000000007</v>
          </cell>
          <cell r="Q219">
            <v>112.509</v>
          </cell>
          <cell r="R219">
            <v>137.839</v>
          </cell>
          <cell r="S219">
            <v>163.15899999999999</v>
          </cell>
          <cell r="T219">
            <v>189.893</v>
          </cell>
          <cell r="U219">
            <v>217.47300000000001</v>
          </cell>
          <cell r="V219">
            <v>254.86799999999999</v>
          </cell>
          <cell r="W219">
            <v>216.25200000000001</v>
          </cell>
          <cell r="X219">
            <v>240.01</v>
          </cell>
          <cell r="Y219">
            <v>233.07400000000001</v>
          </cell>
          <cell r="Z219">
            <v>267.25</v>
          </cell>
          <cell r="AA219">
            <v>243.66400000000002</v>
          </cell>
          <cell r="AB219">
            <v>249.887</v>
          </cell>
          <cell r="AC219">
            <v>250.21299999999999</v>
          </cell>
          <cell r="AD219">
            <v>267.78100000000001</v>
          </cell>
          <cell r="AE219">
            <v>232.20099999999999</v>
          </cell>
          <cell r="AF219">
            <v>215.48099999999999</v>
          </cell>
          <cell r="AG219">
            <v>233.023</v>
          </cell>
          <cell r="AH219">
            <v>223.232</v>
          </cell>
          <cell r="AI219">
            <v>206.81700000000001</v>
          </cell>
          <cell r="AJ219">
            <v>217.87</v>
          </cell>
          <cell r="AK219">
            <v>210.25700000000001</v>
          </cell>
          <cell r="AL219">
            <v>232.52500000000001</v>
          </cell>
          <cell r="AM219">
            <v>208.268</v>
          </cell>
          <cell r="AN219">
            <v>210.18700000000001</v>
          </cell>
          <cell r="AO219">
            <v>216.10300000000001</v>
          </cell>
          <cell r="AP219">
            <v>237.07499999999999</v>
          </cell>
          <cell r="AQ219">
            <v>226.767</v>
          </cell>
          <cell r="AR219">
            <v>234.053</v>
          </cell>
          <cell r="AS219">
            <v>239.10300000000001</v>
          </cell>
          <cell r="AT219">
            <v>260.53489999999999</v>
          </cell>
          <cell r="AU219">
            <v>229.68700000000001</v>
          </cell>
          <cell r="AV219">
            <v>234.72499999999999</v>
          </cell>
          <cell r="AW219">
            <v>226.81100000000001</v>
          </cell>
          <cell r="AX219">
            <v>236.7</v>
          </cell>
          <cell r="AY219">
            <v>211.036</v>
          </cell>
          <cell r="AZ219">
            <v>205.26400000000001</v>
          </cell>
          <cell r="BA219">
            <v>203.00800000000001</v>
          </cell>
          <cell r="BB219">
            <v>210.553</v>
          </cell>
          <cell r="BC219">
            <v>181.547</v>
          </cell>
          <cell r="BD219">
            <v>192.03200000000001</v>
          </cell>
          <cell r="BE219">
            <v>193.83</v>
          </cell>
          <cell r="BF219">
            <v>210.65299999999999</v>
          </cell>
          <cell r="BG219">
            <v>183.15899999999999</v>
          </cell>
          <cell r="BH219">
            <v>188.03</v>
          </cell>
          <cell r="BI219">
            <v>198.71899999999999</v>
          </cell>
          <cell r="BJ219">
            <v>218.62800000000001</v>
          </cell>
          <cell r="BK219">
            <v>191.911</v>
          </cell>
          <cell r="BL219">
            <v>204.40800000000002</v>
          </cell>
          <cell r="BM219">
            <v>199.327</v>
          </cell>
          <cell r="BN219">
            <v>223.04900000000001</v>
          </cell>
          <cell r="BO219">
            <v>195.00800000000001</v>
          </cell>
          <cell r="BP219">
            <v>215.559</v>
          </cell>
          <cell r="BQ219">
            <v>209.13200000000001</v>
          </cell>
          <cell r="BR219">
            <v>256.46390000000002</v>
          </cell>
          <cell r="BS219">
            <v>230.03700000000001</v>
          </cell>
          <cell r="BT219">
            <v>245.023</v>
          </cell>
          <cell r="BU219">
            <v>255.26599999999999</v>
          </cell>
          <cell r="BV219">
            <v>295.20400000000001</v>
          </cell>
          <cell r="BW219">
            <v>249.4</v>
          </cell>
          <cell r="BX219">
            <v>288.33170000000001</v>
          </cell>
          <cell r="BY219">
            <v>248.8</v>
          </cell>
          <cell r="BZ219">
            <v>264.55</v>
          </cell>
          <cell r="CA219">
            <v>271.45</v>
          </cell>
        </row>
        <row r="220">
          <cell r="A220" t="str">
            <v>SYMC</v>
          </cell>
          <cell r="B220" t="str">
            <v>Symantec</v>
          </cell>
          <cell r="C220">
            <v>20.561</v>
          </cell>
          <cell r="D220">
            <v>24.972000000000001</v>
          </cell>
          <cell r="E220">
            <v>30.233000000000001</v>
          </cell>
          <cell r="F220">
            <v>37.041000000000004</v>
          </cell>
          <cell r="G220">
            <v>41.515000000000001</v>
          </cell>
          <cell r="H220">
            <v>43.207000000000001</v>
          </cell>
          <cell r="I220">
            <v>54.951999999999998</v>
          </cell>
          <cell r="J220">
            <v>57.922000000000004</v>
          </cell>
          <cell r="K220">
            <v>60.554000000000002</v>
          </cell>
          <cell r="L220">
            <v>64.95</v>
          </cell>
          <cell r="M220">
            <v>67.013000000000005</v>
          </cell>
          <cell r="N220">
            <v>61.645000000000003</v>
          </cell>
          <cell r="O220">
            <v>63.933</v>
          </cell>
          <cell r="P220">
            <v>88.82</v>
          </cell>
          <cell r="Q220">
            <v>79.688000000000002</v>
          </cell>
          <cell r="R220">
            <v>82.661000000000001</v>
          </cell>
          <cell r="S220">
            <v>77.13</v>
          </cell>
          <cell r="T220">
            <v>83.113</v>
          </cell>
          <cell r="U220">
            <v>129.29</v>
          </cell>
          <cell r="V220">
            <v>110.56100000000001</v>
          </cell>
          <cell r="W220">
            <v>108.304</v>
          </cell>
          <cell r="X220">
            <v>109.86499999999999</v>
          </cell>
          <cell r="Y220">
            <v>108.51</v>
          </cell>
          <cell r="Z220">
            <v>111.09700000000001</v>
          </cell>
          <cell r="AA220">
            <v>115.96</v>
          </cell>
          <cell r="AB220">
            <v>109.218</v>
          </cell>
          <cell r="AC220">
            <v>109.178</v>
          </cell>
          <cell r="AD220">
            <v>124.081</v>
          </cell>
          <cell r="AE220">
            <v>129.70599999999999</v>
          </cell>
          <cell r="AF220">
            <v>135.01599999999999</v>
          </cell>
          <cell r="AG220">
            <v>139.01300000000001</v>
          </cell>
          <cell r="AH220">
            <v>148.24</v>
          </cell>
          <cell r="AI220">
            <v>156.09200000000001</v>
          </cell>
          <cell r="AJ220">
            <v>137.77000000000001</v>
          </cell>
          <cell r="AK220">
            <v>130.03399999999999</v>
          </cell>
          <cell r="AL220">
            <v>155.20600000000002</v>
          </cell>
          <cell r="AM220">
            <v>169.61799999999999</v>
          </cell>
          <cell r="AN220">
            <v>175.13800000000001</v>
          </cell>
          <cell r="AO220">
            <v>182.535</v>
          </cell>
          <cell r="AP220">
            <v>200.84700000000001</v>
          </cell>
          <cell r="AQ220">
            <v>187.20500000000001</v>
          </cell>
          <cell r="AR220">
            <v>191.358</v>
          </cell>
          <cell r="AS220">
            <v>192.29599999999999</v>
          </cell>
          <cell r="AT220">
            <v>219.29400000000001</v>
          </cell>
          <cell r="AU220">
            <v>250.60599999999999</v>
          </cell>
          <cell r="AV220">
            <v>228.036</v>
          </cell>
          <cell r="AW220">
            <v>242.37200000000001</v>
          </cell>
          <cell r="AX220">
            <v>290.24680000000001</v>
          </cell>
          <cell r="AY220">
            <v>310.78300000000002</v>
          </cell>
          <cell r="AZ220">
            <v>316.04079999999999</v>
          </cell>
          <cell r="BA220">
            <v>325.23099999999999</v>
          </cell>
          <cell r="BB220">
            <v>375.63499999999999</v>
          </cell>
          <cell r="BC220">
            <v>390.03880000000004</v>
          </cell>
          <cell r="BD220">
            <v>391.12380000000002</v>
          </cell>
          <cell r="BE220">
            <v>428.66480000000001</v>
          </cell>
          <cell r="BF220">
            <v>493.90480000000002</v>
          </cell>
          <cell r="BG220">
            <v>556.4348</v>
          </cell>
          <cell r="BH220">
            <v>556.63380000000006</v>
          </cell>
          <cell r="BI220">
            <v>618.31299999999999</v>
          </cell>
          <cell r="BJ220">
            <v>695.22390000000007</v>
          </cell>
          <cell r="BK220">
            <v>712.678</v>
          </cell>
          <cell r="BL220">
            <v>699.94190000000003</v>
          </cell>
          <cell r="BM220">
            <v>1055.864</v>
          </cell>
          <cell r="BN220">
            <v>1149.0260000000001</v>
          </cell>
          <cell r="BO220">
            <v>1238.56</v>
          </cell>
          <cell r="BP220">
            <v>1259.086</v>
          </cell>
          <cell r="BQ220">
            <v>1262.0730000000001</v>
          </cell>
          <cell r="BR220">
            <v>1320.99</v>
          </cell>
          <cell r="BS220">
            <v>1357.2170000000001</v>
          </cell>
          <cell r="BT220">
            <v>1400.338</v>
          </cell>
          <cell r="BU220">
            <v>1419.0889999999999</v>
          </cell>
          <cell r="BV220">
            <v>1419.0889999999999</v>
          </cell>
          <cell r="BW220">
            <v>1520.9270000000001</v>
          </cell>
          <cell r="BX220">
            <v>1470.4880000000001</v>
          </cell>
          <cell r="BY220">
            <v>1523.6110000000001</v>
          </cell>
          <cell r="BZ220">
            <v>1457.145</v>
          </cell>
          <cell r="CA220">
            <v>1452.308</v>
          </cell>
        </row>
        <row r="221">
          <cell r="A221" t="str">
            <v>TIBX</v>
          </cell>
          <cell r="B221" t="str">
            <v>Tibco</v>
          </cell>
          <cell r="C221" t="str">
            <v/>
          </cell>
          <cell r="D221" t="str">
            <v/>
          </cell>
          <cell r="E221" t="str">
            <v/>
          </cell>
          <cell r="F221" t="str">
            <v/>
          </cell>
          <cell r="G221" t="str">
            <v/>
          </cell>
          <cell r="H221" t="str">
            <v/>
          </cell>
          <cell r="I221" t="str">
            <v/>
          </cell>
          <cell r="J221" t="str">
            <v/>
          </cell>
          <cell r="K221" t="str">
            <v/>
          </cell>
          <cell r="L221" t="str">
            <v/>
          </cell>
          <cell r="M221" t="str">
            <v/>
          </cell>
          <cell r="N221" t="str">
            <v/>
          </cell>
          <cell r="O221" t="str">
            <v/>
          </cell>
          <cell r="P221" t="str">
            <v/>
          </cell>
          <cell r="Q221" t="str">
            <v/>
          </cell>
          <cell r="R221" t="str">
            <v/>
          </cell>
          <cell r="S221" t="str">
            <v/>
          </cell>
          <cell r="T221" t="str">
            <v/>
          </cell>
          <cell r="U221" t="str">
            <v/>
          </cell>
          <cell r="V221" t="str">
            <v/>
          </cell>
          <cell r="W221" t="str">
            <v/>
          </cell>
          <cell r="X221" t="str">
            <v/>
          </cell>
          <cell r="Y221" t="str">
            <v/>
          </cell>
          <cell r="Z221" t="str">
            <v/>
          </cell>
          <cell r="AA221" t="str">
            <v/>
          </cell>
          <cell r="AB221" t="str">
            <v/>
          </cell>
          <cell r="AC221" t="str">
            <v/>
          </cell>
          <cell r="AD221" t="str">
            <v/>
          </cell>
          <cell r="AE221" t="str">
            <v/>
          </cell>
          <cell r="AF221" t="str">
            <v/>
          </cell>
          <cell r="AG221" t="str">
            <v/>
          </cell>
          <cell r="AH221" t="str">
            <v/>
          </cell>
          <cell r="AI221">
            <v>11.972</v>
          </cell>
          <cell r="AJ221">
            <v>12.882</v>
          </cell>
          <cell r="AK221">
            <v>10.872</v>
          </cell>
          <cell r="AL221">
            <v>17.030999999999999</v>
          </cell>
          <cell r="AM221">
            <v>18.022000000000002</v>
          </cell>
          <cell r="AN221">
            <v>21.05</v>
          </cell>
          <cell r="AO221">
            <v>24.035</v>
          </cell>
          <cell r="AP221">
            <v>33.332999999999998</v>
          </cell>
          <cell r="AQ221">
            <v>41.956000000000003</v>
          </cell>
          <cell r="AR221">
            <v>54.054000000000002</v>
          </cell>
          <cell r="AS221">
            <v>67.213000000000008</v>
          </cell>
          <cell r="AT221">
            <v>88.573999999999998</v>
          </cell>
          <cell r="AU221">
            <v>82.63</v>
          </cell>
          <cell r="AV221">
            <v>84.405000000000001</v>
          </cell>
          <cell r="AW221">
            <v>76.004000000000005</v>
          </cell>
          <cell r="AX221">
            <v>79.052000000000007</v>
          </cell>
          <cell r="AY221">
            <v>74.682000000000002</v>
          </cell>
          <cell r="AZ221">
            <v>64.132999999999996</v>
          </cell>
          <cell r="BA221">
            <v>63.286999999999999</v>
          </cell>
          <cell r="BB221">
            <v>71.290999999999997</v>
          </cell>
          <cell r="BC221">
            <v>63.652999999999999</v>
          </cell>
          <cell r="BD221">
            <v>61.468000000000004</v>
          </cell>
          <cell r="BE221">
            <v>66.114000000000004</v>
          </cell>
          <cell r="BF221">
            <v>72.974999999999994</v>
          </cell>
          <cell r="BG221">
            <v>74.400999999999996</v>
          </cell>
          <cell r="BH221">
            <v>81.248999999999995</v>
          </cell>
          <cell r="BI221">
            <v>105.911</v>
          </cell>
          <cell r="BJ221">
            <v>125.65900000000001</v>
          </cell>
          <cell r="BK221">
            <v>104.146</v>
          </cell>
          <cell r="BL221">
            <v>101.38800000000001</v>
          </cell>
          <cell r="BM221">
            <v>105.944</v>
          </cell>
          <cell r="BN221">
            <v>134.43200000000002</v>
          </cell>
          <cell r="BO221">
            <v>114.58</v>
          </cell>
          <cell r="BP221">
            <v>121.247</v>
          </cell>
          <cell r="BQ221">
            <v>120.40300000000001</v>
          </cell>
          <cell r="BR221">
            <v>161.04900000000001</v>
          </cell>
          <cell r="BS221">
            <v>125.654</v>
          </cell>
          <cell r="BT221">
            <v>130.517</v>
          </cell>
          <cell r="BU221">
            <v>135.114</v>
          </cell>
          <cell r="BV221">
            <v>186.101</v>
          </cell>
          <cell r="BW221">
            <v>153.8937</v>
          </cell>
          <cell r="BX221">
            <v>190.4684</v>
          </cell>
          <cell r="BY221">
            <v>148.13380000000001</v>
          </cell>
          <cell r="BZ221">
            <v>155.6825</v>
          </cell>
          <cell r="CA221">
            <v>159.63630000000001</v>
          </cell>
        </row>
        <row r="222">
          <cell r="A222" t="str">
            <v>ULTI</v>
          </cell>
          <cell r="B222" t="str">
            <v xml:space="preserve">Ultimate Software </v>
          </cell>
          <cell r="X222" t="str">
            <v/>
          </cell>
          <cell r="Y222" t="str">
            <v/>
          </cell>
          <cell r="Z222" t="str">
            <v/>
          </cell>
          <cell r="AA222" t="str">
            <v/>
          </cell>
          <cell r="AB222" t="str">
            <v/>
          </cell>
          <cell r="AC222" t="str">
            <v/>
          </cell>
          <cell r="AD222" t="str">
            <v/>
          </cell>
          <cell r="AE222">
            <v>3.0300000000000002</v>
          </cell>
          <cell r="AF222">
            <v>2.7109999999999999</v>
          </cell>
          <cell r="AG222">
            <v>2.899</v>
          </cell>
          <cell r="AH222">
            <v>8.952</v>
          </cell>
          <cell r="AI222">
            <v>7.5709999999999997</v>
          </cell>
          <cell r="AJ222">
            <v>10.14</v>
          </cell>
          <cell r="AK222">
            <v>11.189</v>
          </cell>
          <cell r="AL222">
            <v>14.43</v>
          </cell>
          <cell r="AM222">
            <v>10.745000000000001</v>
          </cell>
          <cell r="AN222">
            <v>14.35</v>
          </cell>
          <cell r="AO222">
            <v>15.883000000000001</v>
          </cell>
          <cell r="AP222">
            <v>14.779</v>
          </cell>
          <cell r="AQ222">
            <v>14.828000000000001</v>
          </cell>
          <cell r="AR222">
            <v>17.815999999999999</v>
          </cell>
          <cell r="AS222">
            <v>12.999000000000001</v>
          </cell>
          <cell r="AT222">
            <v>14.387</v>
          </cell>
          <cell r="AU222">
            <v>16.391000000000002</v>
          </cell>
          <cell r="AV222">
            <v>15.012</v>
          </cell>
          <cell r="AW222">
            <v>12.958</v>
          </cell>
          <cell r="AX222">
            <v>15.118</v>
          </cell>
          <cell r="AY222">
            <v>10.955</v>
          </cell>
          <cell r="AZ222">
            <v>13.245000000000001</v>
          </cell>
          <cell r="BA222">
            <v>14.494</v>
          </cell>
          <cell r="BB222">
            <v>16.455000000000002</v>
          </cell>
          <cell r="BC222">
            <v>14.402000000000001</v>
          </cell>
          <cell r="BD222">
            <v>14.22</v>
          </cell>
          <cell r="BE222">
            <v>15.31</v>
          </cell>
          <cell r="BF222">
            <v>16.484000000000002</v>
          </cell>
          <cell r="BG222">
            <v>15.905000000000001</v>
          </cell>
          <cell r="BH222">
            <v>17.45</v>
          </cell>
          <cell r="BI222">
            <v>18.164999999999999</v>
          </cell>
          <cell r="BJ222">
            <v>20.507999999999999</v>
          </cell>
          <cell r="BK222">
            <v>20.148</v>
          </cell>
          <cell r="BL222">
            <v>21.308</v>
          </cell>
          <cell r="BM222">
            <v>22.187000000000001</v>
          </cell>
          <cell r="BN222">
            <v>24.96</v>
          </cell>
          <cell r="BO222">
            <v>24.652000000000001</v>
          </cell>
          <cell r="BP222">
            <v>28.337</v>
          </cell>
          <cell r="BQ222">
            <v>28.779</v>
          </cell>
          <cell r="BR222">
            <v>33.042999999999999</v>
          </cell>
          <cell r="BS222">
            <v>36.542000000000002</v>
          </cell>
          <cell r="BT222">
            <v>34.957000000000001</v>
          </cell>
          <cell r="BU222">
            <v>37.823</v>
          </cell>
          <cell r="BV222">
            <v>37.823</v>
          </cell>
          <cell r="BW222">
            <v>43.490640000000006</v>
          </cell>
          <cell r="BX222">
            <v>41.581450000000004</v>
          </cell>
          <cell r="BY222">
            <v>42.372330000000005</v>
          </cell>
          <cell r="BZ222">
            <v>42.968670000000003</v>
          </cell>
          <cell r="CA222">
            <v>45.819500000000005</v>
          </cell>
        </row>
        <row r="223">
          <cell r="A223" t="str">
            <v>VDSI</v>
          </cell>
          <cell r="B223" t="str">
            <v>Vaco Data Security</v>
          </cell>
          <cell r="X223" t="str">
            <v/>
          </cell>
          <cell r="Y223" t="str">
            <v/>
          </cell>
          <cell r="Z223" t="str">
            <v/>
          </cell>
          <cell r="AA223" t="str">
            <v/>
          </cell>
          <cell r="AB223" t="str">
            <v/>
          </cell>
          <cell r="AC223" t="str">
            <v/>
          </cell>
          <cell r="AD223" t="str">
            <v/>
          </cell>
          <cell r="AE223" t="str">
            <v/>
          </cell>
          <cell r="AF223" t="str">
            <v/>
          </cell>
          <cell r="AG223" t="str">
            <v/>
          </cell>
          <cell r="AH223" t="str">
            <v/>
          </cell>
          <cell r="AI223">
            <v>2.613</v>
          </cell>
          <cell r="AJ223">
            <v>3.794</v>
          </cell>
          <cell r="AK223">
            <v>4.0250000000000004</v>
          </cell>
          <cell r="AL223">
            <v>4.5840000000000005</v>
          </cell>
          <cell r="AM223">
            <v>4.8180000000000005</v>
          </cell>
          <cell r="AN223">
            <v>5.3340000000000005</v>
          </cell>
          <cell r="AO223">
            <v>4.8950000000000005</v>
          </cell>
          <cell r="AP223">
            <v>4.3500000000000005</v>
          </cell>
          <cell r="AQ223">
            <v>5.5960000000000001</v>
          </cell>
          <cell r="AR223">
            <v>6.48</v>
          </cell>
          <cell r="AS223">
            <v>5.67</v>
          </cell>
          <cell r="AT223">
            <v>10.32</v>
          </cell>
          <cell r="AU223">
            <v>7.8730000000000002</v>
          </cell>
          <cell r="AV223">
            <v>8.0350000000000001</v>
          </cell>
          <cell r="AW223">
            <v>4.7880000000000003</v>
          </cell>
          <cell r="AX223">
            <v>6.0309999999999997</v>
          </cell>
          <cell r="AY223">
            <v>5.4790000000000001</v>
          </cell>
          <cell r="AZ223">
            <v>3.7610000000000001</v>
          </cell>
          <cell r="BA223">
            <v>4.7389999999999999</v>
          </cell>
          <cell r="BB223">
            <v>3.391</v>
          </cell>
          <cell r="BC223">
            <v>5.1180000000000003</v>
          </cell>
          <cell r="BD223">
            <v>5.9530000000000003</v>
          </cell>
          <cell r="BE223">
            <v>5.5990000000000002</v>
          </cell>
          <cell r="BF223">
            <v>6.1959999999999997</v>
          </cell>
          <cell r="BG223">
            <v>6.0209999999999999</v>
          </cell>
          <cell r="BH223">
            <v>7.1740000000000004</v>
          </cell>
          <cell r="BI223">
            <v>7.4</v>
          </cell>
          <cell r="BJ223">
            <v>9.298</v>
          </cell>
          <cell r="BK223">
            <v>11.444000000000001</v>
          </cell>
          <cell r="BL223">
            <v>12.343999999999999</v>
          </cell>
          <cell r="BM223">
            <v>13.272</v>
          </cell>
          <cell r="BN223">
            <v>17.519000000000002</v>
          </cell>
          <cell r="BO223">
            <v>13.69</v>
          </cell>
          <cell r="BP223">
            <v>18.512</v>
          </cell>
          <cell r="BQ223">
            <v>18.707000000000001</v>
          </cell>
          <cell r="BR223">
            <v>25.153000000000002</v>
          </cell>
          <cell r="BS223">
            <v>26.405000000000001</v>
          </cell>
          <cell r="BT223">
            <v>32.442</v>
          </cell>
          <cell r="BU223">
            <v>29.977</v>
          </cell>
          <cell r="BV223">
            <v>29.977</v>
          </cell>
          <cell r="BW223">
            <v>32.150820000000003</v>
          </cell>
          <cell r="BX223">
            <v>34.539000000000001</v>
          </cell>
          <cell r="BY223">
            <v>34.581710000000001</v>
          </cell>
          <cell r="BZ223">
            <v>40.941430000000004</v>
          </cell>
          <cell r="CA223">
            <v>40.702430000000007</v>
          </cell>
        </row>
        <row r="224">
          <cell r="A224" t="str">
            <v>VIGN</v>
          </cell>
          <cell r="B224" t="str">
            <v>Vignette</v>
          </cell>
          <cell r="X224" t="str">
            <v/>
          </cell>
          <cell r="Y224" t="str">
            <v/>
          </cell>
          <cell r="Z224" t="str">
            <v/>
          </cell>
          <cell r="AA224" t="str">
            <v/>
          </cell>
          <cell r="AB224" t="str">
            <v/>
          </cell>
          <cell r="AC224" t="str">
            <v/>
          </cell>
          <cell r="AD224" t="str">
            <v/>
          </cell>
          <cell r="AE224">
            <v>0.25600000000000001</v>
          </cell>
          <cell r="AF224">
            <v>0.47700000000000004</v>
          </cell>
          <cell r="AG224">
            <v>0.98299999999999998</v>
          </cell>
          <cell r="AH224">
            <v>1.3080000000000001</v>
          </cell>
          <cell r="AI224">
            <v>2.2509999999999999</v>
          </cell>
          <cell r="AJ224">
            <v>2.9220000000000002</v>
          </cell>
          <cell r="AK224">
            <v>4.3380000000000001</v>
          </cell>
          <cell r="AL224">
            <v>6.694</v>
          </cell>
          <cell r="AM224">
            <v>9.1319999999999997</v>
          </cell>
          <cell r="AN224">
            <v>14.873000000000001</v>
          </cell>
          <cell r="AO224">
            <v>24.238</v>
          </cell>
          <cell r="AP224">
            <v>40.942</v>
          </cell>
          <cell r="AQ224">
            <v>55.228999999999999</v>
          </cell>
          <cell r="AR224">
            <v>77.131</v>
          </cell>
          <cell r="AS224">
            <v>110.387</v>
          </cell>
          <cell r="AT224">
            <v>123.914</v>
          </cell>
          <cell r="AU224">
            <v>90.126000000000005</v>
          </cell>
          <cell r="AV224">
            <v>83.623999999999995</v>
          </cell>
          <cell r="AW224">
            <v>70.495999999999995</v>
          </cell>
          <cell r="AX224">
            <v>52.503999999999998</v>
          </cell>
          <cell r="AY224">
            <v>46.378999999999998</v>
          </cell>
          <cell r="AZ224">
            <v>35.649000000000001</v>
          </cell>
          <cell r="BA224">
            <v>32.716000000000001</v>
          </cell>
          <cell r="BB224">
            <v>40.393999999999998</v>
          </cell>
          <cell r="BC224">
            <v>40.795999999999999</v>
          </cell>
          <cell r="BD224">
            <v>40.317999999999998</v>
          </cell>
          <cell r="BE224">
            <v>38.006999999999998</v>
          </cell>
          <cell r="BF224">
            <v>39.192999999999998</v>
          </cell>
          <cell r="BG224">
            <v>39.68</v>
          </cell>
          <cell r="BH224">
            <v>46.811999999999998</v>
          </cell>
          <cell r="BI224">
            <v>42.614000000000004</v>
          </cell>
          <cell r="BJ224">
            <v>48.820999999999998</v>
          </cell>
          <cell r="BK224">
            <v>45.646000000000001</v>
          </cell>
          <cell r="BL224">
            <v>46.989000000000004</v>
          </cell>
          <cell r="BM224">
            <v>47.176000000000002</v>
          </cell>
          <cell r="BN224">
            <v>50.864000000000004</v>
          </cell>
          <cell r="BO224">
            <v>46.896000000000001</v>
          </cell>
          <cell r="BP224">
            <v>48.798000000000002</v>
          </cell>
          <cell r="BQ224">
            <v>49.302</v>
          </cell>
          <cell r="BR224">
            <v>52.578000000000003</v>
          </cell>
          <cell r="BS224">
            <v>47.588000000000001</v>
          </cell>
          <cell r="BT224">
            <v>48.018999999999998</v>
          </cell>
          <cell r="BU224">
            <v>43.547000000000004</v>
          </cell>
          <cell r="BV224">
            <v>52.660000000000004</v>
          </cell>
          <cell r="BW224">
            <v>44.403500000000001</v>
          </cell>
          <cell r="BX224">
            <v>51.024000000000001</v>
          </cell>
          <cell r="BY224">
            <v>49.277500000000003</v>
          </cell>
          <cell r="BZ224">
            <v>51.335999999999999</v>
          </cell>
          <cell r="CA224">
            <v>51.335999999999999</v>
          </cell>
        </row>
        <row r="225">
          <cell r="A225" t="str">
            <v>VRSN</v>
          </cell>
          <cell r="B225" t="str">
            <v>Verisign</v>
          </cell>
          <cell r="C225" t="str">
            <v/>
          </cell>
          <cell r="D225" t="str">
            <v/>
          </cell>
          <cell r="E225" t="str">
            <v/>
          </cell>
          <cell r="F225" t="str">
            <v/>
          </cell>
          <cell r="G225" t="str">
            <v/>
          </cell>
          <cell r="H225" t="str">
            <v/>
          </cell>
          <cell r="I225" t="str">
            <v/>
          </cell>
          <cell r="J225" t="str">
            <v/>
          </cell>
          <cell r="K225" t="str">
            <v/>
          </cell>
          <cell r="L225" t="str">
            <v/>
          </cell>
          <cell r="M225" t="str">
            <v/>
          </cell>
          <cell r="N225" t="str">
            <v/>
          </cell>
          <cell r="O225" t="str">
            <v/>
          </cell>
          <cell r="P225" t="str">
            <v/>
          </cell>
          <cell r="Q225" t="str">
            <v/>
          </cell>
          <cell r="R225" t="str">
            <v/>
          </cell>
          <cell r="S225" t="str">
            <v/>
          </cell>
          <cell r="T225" t="str">
            <v/>
          </cell>
          <cell r="U225" t="str">
            <v/>
          </cell>
          <cell r="V225" t="str">
            <v/>
          </cell>
          <cell r="W225" t="str">
            <v/>
          </cell>
          <cell r="X225" t="str">
            <v/>
          </cell>
          <cell r="Y225" t="str">
            <v/>
          </cell>
          <cell r="Z225">
            <v>0.38200000000000001</v>
          </cell>
          <cell r="AA225">
            <v>0.153</v>
          </cell>
          <cell r="AB225">
            <v>0.246</v>
          </cell>
          <cell r="AC225">
            <v>0.375</v>
          </cell>
          <cell r="AD225">
            <v>0.57699999999999996</v>
          </cell>
          <cell r="AE225">
            <v>1.2670000000000001</v>
          </cell>
          <cell r="AF225">
            <v>3.254</v>
          </cell>
          <cell r="AG225">
            <v>3.839</v>
          </cell>
          <cell r="AH225">
            <v>4.9960000000000004</v>
          </cell>
          <cell r="AI225">
            <v>6.6619999999999999</v>
          </cell>
          <cell r="AJ225">
            <v>8.5519999999999996</v>
          </cell>
          <cell r="AK225">
            <v>10.505000000000001</v>
          </cell>
          <cell r="AL225">
            <v>13.211</v>
          </cell>
          <cell r="AM225">
            <v>15.582000000000001</v>
          </cell>
          <cell r="AN225">
            <v>18.736000000000001</v>
          </cell>
          <cell r="AO225">
            <v>22.782</v>
          </cell>
          <cell r="AP225">
            <v>27.676000000000002</v>
          </cell>
          <cell r="AQ225">
            <v>34.070999999999998</v>
          </cell>
          <cell r="AR225">
            <v>70.254000000000005</v>
          </cell>
          <cell r="AS225">
            <v>173.08600000000001</v>
          </cell>
          <cell r="AT225">
            <v>197.35499999999999</v>
          </cell>
          <cell r="AU225">
            <v>213.41300000000001</v>
          </cell>
          <cell r="AV225">
            <v>231.197</v>
          </cell>
          <cell r="AW225">
            <v>255.155</v>
          </cell>
          <cell r="AX225">
            <v>283.79880000000003</v>
          </cell>
          <cell r="AY225">
            <v>327.8159</v>
          </cell>
          <cell r="AZ225">
            <v>317.40890000000002</v>
          </cell>
          <cell r="BA225">
            <v>301.4409</v>
          </cell>
          <cell r="BB225">
            <v>275.00200000000001</v>
          </cell>
          <cell r="BC225">
            <v>269.75780000000003</v>
          </cell>
          <cell r="BD225">
            <v>265.29880000000003</v>
          </cell>
          <cell r="BE225">
            <v>268.12280000000004</v>
          </cell>
          <cell r="BF225">
            <v>251.6</v>
          </cell>
          <cell r="BG225">
            <v>229.113</v>
          </cell>
          <cell r="BH225">
            <v>256.04489999999998</v>
          </cell>
          <cell r="BI225">
            <v>325.31080000000003</v>
          </cell>
          <cell r="BJ225">
            <v>355.98580000000004</v>
          </cell>
          <cell r="BK225">
            <v>387.26680000000005</v>
          </cell>
          <cell r="BL225">
            <v>434.22090000000003</v>
          </cell>
          <cell r="BM225">
            <v>401.11279999999999</v>
          </cell>
          <cell r="BN225">
            <v>389.12790000000001</v>
          </cell>
          <cell r="BO225">
            <v>370.10890000000001</v>
          </cell>
          <cell r="BP225">
            <v>390.69</v>
          </cell>
          <cell r="BQ225">
            <v>399.5129</v>
          </cell>
          <cell r="BR225">
            <v>412.2278</v>
          </cell>
          <cell r="BS225">
            <v>373.04880000000003</v>
          </cell>
          <cell r="BT225">
            <v>363.21680000000003</v>
          </cell>
          <cell r="BU225">
            <v>373.58690000000001</v>
          </cell>
          <cell r="BV225">
            <v>373.58699999999999</v>
          </cell>
          <cell r="BW225">
            <v>265.3503</v>
          </cell>
          <cell r="BX225">
            <v>397.12670000000003</v>
          </cell>
          <cell r="BY225">
            <v>401.8066</v>
          </cell>
          <cell r="BZ225">
            <v>414.58300000000003</v>
          </cell>
          <cell r="CA225">
            <v>425.85920000000004</v>
          </cell>
        </row>
        <row r="226">
          <cell r="A226" t="str">
            <v>WBSN</v>
          </cell>
          <cell r="B226" t="str">
            <v>Websense</v>
          </cell>
          <cell r="C226" t="str">
            <v/>
          </cell>
          <cell r="D226" t="str">
            <v/>
          </cell>
          <cell r="E226" t="str">
            <v/>
          </cell>
          <cell r="F226" t="str">
            <v/>
          </cell>
          <cell r="G226" t="str">
            <v/>
          </cell>
          <cell r="H226" t="str">
            <v/>
          </cell>
          <cell r="I226" t="str">
            <v/>
          </cell>
          <cell r="J226" t="str">
            <v/>
          </cell>
          <cell r="K226" t="str">
            <v/>
          </cell>
          <cell r="L226" t="str">
            <v/>
          </cell>
          <cell r="M226" t="str">
            <v/>
          </cell>
          <cell r="N226" t="str">
            <v/>
          </cell>
          <cell r="O226" t="str">
            <v/>
          </cell>
          <cell r="P226" t="str">
            <v/>
          </cell>
          <cell r="Q226" t="str">
            <v/>
          </cell>
          <cell r="R226" t="str">
            <v/>
          </cell>
          <cell r="S226" t="str">
            <v/>
          </cell>
          <cell r="T226" t="str">
            <v/>
          </cell>
          <cell r="U226" t="str">
            <v/>
          </cell>
          <cell r="V226" t="str">
            <v/>
          </cell>
          <cell r="W226" t="str">
            <v/>
          </cell>
          <cell r="X226" t="str">
            <v/>
          </cell>
          <cell r="Y226" t="str">
            <v/>
          </cell>
          <cell r="Z226" t="str">
            <v/>
          </cell>
          <cell r="AA226" t="str">
            <v/>
          </cell>
          <cell r="AB226" t="str">
            <v/>
          </cell>
          <cell r="AC226" t="str">
            <v/>
          </cell>
          <cell r="AD226" t="str">
            <v/>
          </cell>
          <cell r="AE226" t="str">
            <v/>
          </cell>
          <cell r="AF226" t="str">
            <v/>
          </cell>
          <cell r="AG226" t="str">
            <v/>
          </cell>
          <cell r="AH226" t="str">
            <v/>
          </cell>
          <cell r="AI226">
            <v>1.764</v>
          </cell>
          <cell r="AJ226">
            <v>2.1859999999999999</v>
          </cell>
          <cell r="AK226">
            <v>1.5820000000000001</v>
          </cell>
          <cell r="AL226">
            <v>1.387</v>
          </cell>
          <cell r="AM226">
            <v>1.667</v>
          </cell>
          <cell r="AN226">
            <v>1.9339999999999999</v>
          </cell>
          <cell r="AO226">
            <v>2.33</v>
          </cell>
          <cell r="AP226">
            <v>2.7160000000000002</v>
          </cell>
          <cell r="AQ226">
            <v>3.125</v>
          </cell>
          <cell r="AR226">
            <v>3.794</v>
          </cell>
          <cell r="AS226">
            <v>4.742</v>
          </cell>
          <cell r="AT226">
            <v>5.78</v>
          </cell>
          <cell r="AU226">
            <v>6.8609999999999998</v>
          </cell>
          <cell r="AV226">
            <v>8.2029999999999994</v>
          </cell>
          <cell r="AW226">
            <v>9.5489999999999995</v>
          </cell>
          <cell r="AX226">
            <v>11.28</v>
          </cell>
          <cell r="AY226">
            <v>13.035</v>
          </cell>
          <cell r="AZ226">
            <v>14.55</v>
          </cell>
          <cell r="BA226">
            <v>16.004999999999999</v>
          </cell>
          <cell r="BB226">
            <v>17.375</v>
          </cell>
          <cell r="BC226">
            <v>18.504000000000001</v>
          </cell>
          <cell r="BD226">
            <v>19.524000000000001</v>
          </cell>
          <cell r="BE226">
            <v>21.006</v>
          </cell>
          <cell r="BF226">
            <v>22.7</v>
          </cell>
          <cell r="BG226">
            <v>24.611000000000001</v>
          </cell>
          <cell r="BH226">
            <v>26.643000000000001</v>
          </cell>
          <cell r="BI226">
            <v>28.917000000000002</v>
          </cell>
          <cell r="BJ226">
            <v>31.688000000000002</v>
          </cell>
          <cell r="BK226">
            <v>34.182000000000002</v>
          </cell>
          <cell r="BL226">
            <v>36.026000000000003</v>
          </cell>
          <cell r="BM226">
            <v>38.300000000000004</v>
          </cell>
          <cell r="BN226">
            <v>40.128</v>
          </cell>
          <cell r="BO226">
            <v>42.06</v>
          </cell>
          <cell r="BP226">
            <v>43.686999999999998</v>
          </cell>
          <cell r="BQ226">
            <v>45.742000000000004</v>
          </cell>
          <cell r="BR226">
            <v>47.325000000000003</v>
          </cell>
          <cell r="BS226">
            <v>49.747</v>
          </cell>
          <cell r="BT226">
            <v>50.448999999999998</v>
          </cell>
          <cell r="BU226">
            <v>50.429000000000002</v>
          </cell>
          <cell r="BV226">
            <v>50.429000000000002</v>
          </cell>
          <cell r="BW226">
            <v>84.5685</v>
          </cell>
          <cell r="BX226">
            <v>56.653060000000004</v>
          </cell>
          <cell r="BY226">
            <v>54.984680000000004</v>
          </cell>
          <cell r="BZ226">
            <v>55.761870000000002</v>
          </cell>
          <cell r="CA226">
            <v>57.578350000000007</v>
          </cell>
        </row>
        <row r="227">
          <cell r="A227" t="str">
            <v>WEBM</v>
          </cell>
          <cell r="B227" t="str">
            <v>WebMethod</v>
          </cell>
          <cell r="C227" t="str">
            <v/>
          </cell>
          <cell r="D227" t="str">
            <v/>
          </cell>
          <cell r="E227" t="str">
            <v/>
          </cell>
          <cell r="F227" t="str">
            <v/>
          </cell>
          <cell r="G227" t="str">
            <v/>
          </cell>
          <cell r="H227" t="str">
            <v/>
          </cell>
          <cell r="I227" t="str">
            <v/>
          </cell>
          <cell r="J227" t="str">
            <v/>
          </cell>
          <cell r="K227" t="str">
            <v/>
          </cell>
          <cell r="L227" t="str">
            <v/>
          </cell>
          <cell r="M227" t="str">
            <v/>
          </cell>
          <cell r="N227" t="str">
            <v/>
          </cell>
          <cell r="O227" t="str">
            <v/>
          </cell>
          <cell r="P227" t="str">
            <v/>
          </cell>
          <cell r="Q227" t="str">
            <v/>
          </cell>
          <cell r="R227" t="str">
            <v/>
          </cell>
          <cell r="S227" t="str">
            <v/>
          </cell>
          <cell r="T227" t="str">
            <v/>
          </cell>
          <cell r="U227" t="str">
            <v/>
          </cell>
          <cell r="V227" t="str">
            <v/>
          </cell>
          <cell r="W227" t="str">
            <v/>
          </cell>
          <cell r="X227" t="str">
            <v/>
          </cell>
          <cell r="Y227" t="str">
            <v/>
          </cell>
          <cell r="Z227" t="str">
            <v/>
          </cell>
          <cell r="AA227" t="str">
            <v/>
          </cell>
          <cell r="AB227" t="str">
            <v/>
          </cell>
          <cell r="AC227" t="str">
            <v/>
          </cell>
          <cell r="AD227" t="str">
            <v/>
          </cell>
          <cell r="AE227" t="str">
            <v/>
          </cell>
          <cell r="AF227" t="str">
            <v/>
          </cell>
          <cell r="AG227" t="str">
            <v/>
          </cell>
          <cell r="AH227" t="str">
            <v/>
          </cell>
          <cell r="AI227">
            <v>0.16600000000000001</v>
          </cell>
          <cell r="AJ227">
            <v>0.27400000000000002</v>
          </cell>
          <cell r="AK227">
            <v>0.72599999999999998</v>
          </cell>
          <cell r="AL227">
            <v>1.208</v>
          </cell>
          <cell r="AM227">
            <v>2.254</v>
          </cell>
          <cell r="AN227">
            <v>8.3719999999999999</v>
          </cell>
          <cell r="AO227">
            <v>11.147</v>
          </cell>
          <cell r="AP227">
            <v>17.594999999999999</v>
          </cell>
          <cell r="AQ227">
            <v>23.030999999999999</v>
          </cell>
          <cell r="AR227">
            <v>35.064</v>
          </cell>
          <cell r="AS227">
            <v>45.738</v>
          </cell>
          <cell r="AT227">
            <v>59.381</v>
          </cell>
          <cell r="AU227">
            <v>61.774000000000001</v>
          </cell>
          <cell r="AV227">
            <v>55.396999999999998</v>
          </cell>
          <cell r="AW227">
            <v>40.737000000000002</v>
          </cell>
          <cell r="AX227">
            <v>49.114000000000004</v>
          </cell>
          <cell r="AY227">
            <v>50.747999999999998</v>
          </cell>
          <cell r="AZ227">
            <v>47.681000000000004</v>
          </cell>
          <cell r="BA227">
            <v>46.161999999999999</v>
          </cell>
          <cell r="BB227">
            <v>53.81</v>
          </cell>
          <cell r="BC227">
            <v>49.100999999999999</v>
          </cell>
          <cell r="BD227">
            <v>42.597999999999999</v>
          </cell>
          <cell r="BE227">
            <v>44.076000000000001</v>
          </cell>
          <cell r="BF227">
            <v>50.030999999999999</v>
          </cell>
          <cell r="BG227">
            <v>52.835999999999999</v>
          </cell>
          <cell r="BH227">
            <v>41.936999999999998</v>
          </cell>
          <cell r="BI227">
            <v>50.765999999999998</v>
          </cell>
          <cell r="BJ227">
            <v>54.963000000000001</v>
          </cell>
          <cell r="BK227">
            <v>52.935000000000002</v>
          </cell>
          <cell r="BL227">
            <v>47.734999999999999</v>
          </cell>
          <cell r="BM227">
            <v>49.167999999999999</v>
          </cell>
          <cell r="BN227">
            <v>52.499000000000002</v>
          </cell>
          <cell r="BO227">
            <v>59.416000000000004</v>
          </cell>
          <cell r="BP227">
            <v>46.006</v>
          </cell>
          <cell r="BQ227">
            <v>50.79</v>
          </cell>
          <cell r="BR227">
            <v>53.082999999999998</v>
          </cell>
          <cell r="BS227">
            <v>51.203000000000003</v>
          </cell>
          <cell r="BT227">
            <v>51.203000000000003</v>
          </cell>
          <cell r="BU227">
            <v>51.203000000000003</v>
          </cell>
        </row>
        <row r="228">
          <cell r="A228" t="str">
            <v>WEBX</v>
          </cell>
          <cell r="B228" t="str">
            <v>WebEx</v>
          </cell>
          <cell r="C228" t="str">
            <v/>
          </cell>
          <cell r="D228" t="str">
            <v/>
          </cell>
          <cell r="E228" t="str">
            <v/>
          </cell>
          <cell r="F228" t="str">
            <v/>
          </cell>
          <cell r="G228" t="str">
            <v/>
          </cell>
          <cell r="H228" t="str">
            <v/>
          </cell>
          <cell r="I228" t="str">
            <v/>
          </cell>
          <cell r="J228" t="str">
            <v/>
          </cell>
          <cell r="K228" t="str">
            <v/>
          </cell>
          <cell r="L228" t="str">
            <v/>
          </cell>
          <cell r="M228" t="str">
            <v/>
          </cell>
          <cell r="N228" t="str">
            <v/>
          </cell>
          <cell r="O228" t="str">
            <v/>
          </cell>
          <cell r="P228" t="str">
            <v/>
          </cell>
          <cell r="Q228" t="str">
            <v/>
          </cell>
          <cell r="R228" t="str">
            <v/>
          </cell>
          <cell r="S228" t="str">
            <v/>
          </cell>
          <cell r="T228" t="str">
            <v/>
          </cell>
          <cell r="U228" t="str">
            <v/>
          </cell>
          <cell r="V228" t="str">
            <v/>
          </cell>
          <cell r="W228" t="str">
            <v/>
          </cell>
          <cell r="X228" t="str">
            <v/>
          </cell>
          <cell r="Y228" t="str">
            <v/>
          </cell>
          <cell r="Z228" t="str">
            <v/>
          </cell>
          <cell r="AA228" t="str">
            <v/>
          </cell>
          <cell r="AB228" t="str">
            <v/>
          </cell>
          <cell r="AC228" t="str">
            <v/>
          </cell>
          <cell r="AD228" t="str">
            <v/>
          </cell>
          <cell r="AE228" t="str">
            <v/>
          </cell>
          <cell r="AF228" t="str">
            <v/>
          </cell>
          <cell r="AG228" t="str">
            <v/>
          </cell>
          <cell r="AH228" t="str">
            <v/>
          </cell>
          <cell r="AI228" t="str">
            <v/>
          </cell>
          <cell r="AJ228" t="str">
            <v/>
          </cell>
          <cell r="AK228" t="str">
            <v/>
          </cell>
          <cell r="AL228">
            <v>1.9870000000000001</v>
          </cell>
          <cell r="AM228">
            <v>0.46900000000000003</v>
          </cell>
          <cell r="AN228">
            <v>0.55100000000000005</v>
          </cell>
          <cell r="AO228">
            <v>0.44600000000000001</v>
          </cell>
          <cell r="AP228">
            <v>1.141</v>
          </cell>
          <cell r="AQ228">
            <v>2.2109999999999999</v>
          </cell>
          <cell r="AR228">
            <v>4.5360000000000005</v>
          </cell>
          <cell r="AS228">
            <v>7.4660000000000002</v>
          </cell>
          <cell r="AT228">
            <v>11.176</v>
          </cell>
          <cell r="AU228">
            <v>14.761000000000001</v>
          </cell>
          <cell r="AV228">
            <v>18.43</v>
          </cell>
          <cell r="AW228">
            <v>22.134</v>
          </cell>
          <cell r="AX228">
            <v>25.861000000000001</v>
          </cell>
          <cell r="AY228">
            <v>29.568999999999999</v>
          </cell>
          <cell r="AZ228">
            <v>33.241999999999997</v>
          </cell>
          <cell r="BA228">
            <v>36.756999999999998</v>
          </cell>
          <cell r="BB228">
            <v>40.292999999999999</v>
          </cell>
          <cell r="BC228">
            <v>41.808</v>
          </cell>
          <cell r="BD228">
            <v>44.908999999999999</v>
          </cell>
          <cell r="BE228">
            <v>48.764000000000003</v>
          </cell>
          <cell r="BF228">
            <v>53.86</v>
          </cell>
          <cell r="BG228">
            <v>56.344000000000001</v>
          </cell>
          <cell r="BH228">
            <v>61.128</v>
          </cell>
          <cell r="BI228">
            <v>63.968000000000004</v>
          </cell>
          <cell r="BJ228">
            <v>67.692999999999998</v>
          </cell>
          <cell r="BK228">
            <v>70.855000000000004</v>
          </cell>
          <cell r="BL228">
            <v>75.328000000000003</v>
          </cell>
          <cell r="BM228">
            <v>78.552999999999997</v>
          </cell>
          <cell r="BN228">
            <v>83.686000000000007</v>
          </cell>
          <cell r="BO228">
            <v>88.463999999999999</v>
          </cell>
          <cell r="BP228">
            <v>92.862000000000009</v>
          </cell>
          <cell r="BQ228">
            <v>96.760999999999996</v>
          </cell>
          <cell r="BR228">
            <v>101.925</v>
          </cell>
          <cell r="BS228">
            <v>107.17100000000001</v>
          </cell>
          <cell r="BT228">
            <v>107.17100000000001</v>
          </cell>
          <cell r="BU228">
            <v>107.17100000000001</v>
          </cell>
        </row>
        <row r="231">
          <cell r="A231" t="str">
            <v>BEAS - EV/NTM Sales</v>
          </cell>
          <cell r="AF231">
            <v>6.5319891617151402</v>
          </cell>
          <cell r="AG231">
            <v>5.5843073425308738</v>
          </cell>
          <cell r="AH231">
            <v>4.7729242070354987</v>
          </cell>
          <cell r="AI231">
            <v>6.8180781546352955</v>
          </cell>
          <cell r="AJ231">
            <v>5.0795662914040172</v>
          </cell>
          <cell r="AK231">
            <v>4.7440586165877852</v>
          </cell>
          <cell r="AL231">
            <v>2.6838079885366293</v>
          </cell>
          <cell r="AM231">
            <v>3.0506936106265523</v>
          </cell>
          <cell r="AN231">
            <v>4.741676535819642</v>
          </cell>
          <cell r="AO231">
            <v>5.1810946880569073</v>
          </cell>
          <cell r="AP231">
            <v>17.973674117459687</v>
          </cell>
          <cell r="AQ231">
            <v>18.313966047867403</v>
          </cell>
          <cell r="AR231">
            <v>22.359922416316969</v>
          </cell>
          <cell r="AS231">
            <v>31.824080998153462</v>
          </cell>
          <cell r="AT231">
            <v>25.476025133541967</v>
          </cell>
          <cell r="AU231">
            <v>11.086906790345363</v>
          </cell>
          <cell r="AV231">
            <v>12.057501813467811</v>
          </cell>
          <cell r="AW231">
            <v>3.6193398517486028</v>
          </cell>
          <cell r="AX231">
            <v>6.3610425964208721</v>
          </cell>
          <cell r="AY231">
            <v>5.5206293828432695</v>
          </cell>
          <cell r="AZ231">
            <v>3.5719891056015793</v>
          </cell>
          <cell r="BA231">
            <v>1.6600613412022496</v>
          </cell>
          <cell r="BB231">
            <v>4.2783210830760057</v>
          </cell>
          <cell r="BC231">
            <v>3.4529551625255523</v>
          </cell>
          <cell r="BD231">
            <v>3.6442019931221177</v>
          </cell>
          <cell r="BE231">
            <v>3.9787676802306042</v>
          </cell>
          <cell r="BF231">
            <v>4.1248133896365626</v>
          </cell>
          <cell r="BG231">
            <v>4.1899274641611646</v>
          </cell>
          <cell r="BH231">
            <v>2.3447391647595017</v>
          </cell>
          <cell r="BI231">
            <v>1.7832139839313179</v>
          </cell>
          <cell r="BJ231">
            <v>2.4498707097000967</v>
          </cell>
          <cell r="BK231">
            <v>2.0397040444577255</v>
          </cell>
          <cell r="BL231">
            <v>2.1689920793062836</v>
          </cell>
          <cell r="BM231">
            <v>2.1620302228858681</v>
          </cell>
          <cell r="BN231">
            <v>2.6872565002401956</v>
          </cell>
          <cell r="BO231">
            <v>3.2318685411213961</v>
          </cell>
          <cell r="BP231">
            <v>1.5064070321569274</v>
          </cell>
          <cell r="BQ231">
            <v>1.5650779386062867</v>
          </cell>
          <cell r="BR231">
            <v>1.1721387048900667</v>
          </cell>
          <cell r="BS231">
            <v>1.1041908558354345</v>
          </cell>
          <cell r="BT231">
            <v>1.3380509512176981</v>
          </cell>
          <cell r="BU231">
            <v>1.6348456712735646</v>
          </cell>
          <cell r="BV231">
            <v>2.1646190498914488</v>
          </cell>
          <cell r="BW231" t="e">
            <v>#VALUE!</v>
          </cell>
          <cell r="BZ231" t="e">
            <v>#VALUE!</v>
          </cell>
          <cell r="CA231" t="e">
            <v>#VALUE!</v>
          </cell>
          <cell r="CB231" t="e">
            <v>#VALUE!</v>
          </cell>
          <cell r="CC231" t="e">
            <v>#VALUE!</v>
          </cell>
        </row>
        <row r="232">
          <cell r="A232" t="str">
            <v>Minimum</v>
          </cell>
          <cell r="AY232" t="e">
            <v>#VALUE!</v>
          </cell>
          <cell r="AZ232" t="e">
            <v>#VALUE!</v>
          </cell>
          <cell r="BA232" t="e">
            <v>#VALUE!</v>
          </cell>
          <cell r="BB232" t="e">
            <v>#VALUE!</v>
          </cell>
          <cell r="BC232" t="e">
            <v>#VALUE!</v>
          </cell>
          <cell r="BD232" t="e">
            <v>#VALUE!</v>
          </cell>
          <cell r="BE232" t="e">
            <v>#VALUE!</v>
          </cell>
          <cell r="BF232" t="e">
            <v>#VALUE!</v>
          </cell>
          <cell r="BG232" t="e">
            <v>#VALUE!</v>
          </cell>
          <cell r="BH232" t="e">
            <v>#VALUE!</v>
          </cell>
          <cell r="BI232" t="e">
            <v>#VALUE!</v>
          </cell>
          <cell r="BJ232" t="e">
            <v>#VALUE!</v>
          </cell>
          <cell r="BK232" t="e">
            <v>#VALUE!</v>
          </cell>
          <cell r="BL232" t="e">
            <v>#VALUE!</v>
          </cell>
          <cell r="BM232" t="e">
            <v>#VALUE!</v>
          </cell>
          <cell r="BN232" t="e">
            <v>#VALUE!</v>
          </cell>
          <cell r="BO232" t="e">
            <v>#VALUE!</v>
          </cell>
          <cell r="BP232" t="e">
            <v>#VALUE!</v>
          </cell>
          <cell r="BQ232" t="e">
            <v>#VALUE!</v>
          </cell>
          <cell r="BR232" t="e">
            <v>#VALUE!</v>
          </cell>
          <cell r="BS232" t="e">
            <v>#VALUE!</v>
          </cell>
          <cell r="BT232" t="e">
            <v>#VALUE!</v>
          </cell>
          <cell r="BU232" t="e">
            <v>#VALUE!</v>
          </cell>
          <cell r="BV232" t="e">
            <v>#VALUE!</v>
          </cell>
          <cell r="BW232" t="e">
            <v>#VALUE!</v>
          </cell>
          <cell r="CB232" t="e">
            <v>#VALUE!</v>
          </cell>
        </row>
        <row r="233">
          <cell r="A233" t="str">
            <v>Maximum</v>
          </cell>
          <cell r="AY233" t="e">
            <v>#VALUE!</v>
          </cell>
          <cell r="AZ233" t="e">
            <v>#VALUE!</v>
          </cell>
          <cell r="BA233" t="e">
            <v>#VALUE!</v>
          </cell>
          <cell r="BB233" t="e">
            <v>#VALUE!</v>
          </cell>
          <cell r="BC233" t="e">
            <v>#VALUE!</v>
          </cell>
          <cell r="BD233" t="e">
            <v>#VALUE!</v>
          </cell>
          <cell r="BE233" t="e">
            <v>#VALUE!</v>
          </cell>
          <cell r="BF233" t="e">
            <v>#VALUE!</v>
          </cell>
          <cell r="BG233" t="e">
            <v>#VALUE!</v>
          </cell>
          <cell r="BH233" t="e">
            <v>#VALUE!</v>
          </cell>
          <cell r="BI233" t="e">
            <v>#VALUE!</v>
          </cell>
          <cell r="BJ233" t="e">
            <v>#VALUE!</v>
          </cell>
          <cell r="BK233" t="e">
            <v>#VALUE!</v>
          </cell>
          <cell r="BL233" t="e">
            <v>#VALUE!</v>
          </cell>
          <cell r="BM233" t="e">
            <v>#VALUE!</v>
          </cell>
          <cell r="BN233" t="e">
            <v>#VALUE!</v>
          </cell>
          <cell r="BO233" t="e">
            <v>#VALUE!</v>
          </cell>
          <cell r="BP233" t="e">
            <v>#VALUE!</v>
          </cell>
          <cell r="BQ233" t="e">
            <v>#VALUE!</v>
          </cell>
          <cell r="BR233" t="e">
            <v>#VALUE!</v>
          </cell>
          <cell r="BS233" t="e">
            <v>#VALUE!</v>
          </cell>
          <cell r="BT233" t="e">
            <v>#VALUE!</v>
          </cell>
          <cell r="BU233" t="e">
            <v>#VALUE!</v>
          </cell>
          <cell r="BV233" t="e">
            <v>#VALUE!</v>
          </cell>
          <cell r="BW233" t="e">
            <v>#VALUE!</v>
          </cell>
          <cell r="CB233" t="e">
            <v>#VALUE!</v>
          </cell>
        </row>
        <row r="234">
          <cell r="A234" t="str">
            <v>Median</v>
          </cell>
          <cell r="AY234" t="e">
            <v>#VALUE!</v>
          </cell>
          <cell r="AZ234" t="e">
            <v>#VALUE!</v>
          </cell>
          <cell r="BA234" t="e">
            <v>#VALUE!</v>
          </cell>
          <cell r="BB234" t="e">
            <v>#VALUE!</v>
          </cell>
          <cell r="BC234" t="e">
            <v>#VALUE!</v>
          </cell>
          <cell r="BD234" t="e">
            <v>#VALUE!</v>
          </cell>
          <cell r="BE234" t="e">
            <v>#VALUE!</v>
          </cell>
          <cell r="BF234" t="e">
            <v>#VALUE!</v>
          </cell>
          <cell r="BG234" t="e">
            <v>#VALUE!</v>
          </cell>
          <cell r="BH234" t="e">
            <v>#VALUE!</v>
          </cell>
          <cell r="BI234" t="e">
            <v>#VALUE!</v>
          </cell>
          <cell r="BJ234" t="e">
            <v>#VALUE!</v>
          </cell>
          <cell r="BK234" t="e">
            <v>#VALUE!</v>
          </cell>
          <cell r="BL234" t="e">
            <v>#VALUE!</v>
          </cell>
          <cell r="BM234" t="e">
            <v>#VALUE!</v>
          </cell>
          <cell r="BN234" t="e">
            <v>#VALUE!</v>
          </cell>
          <cell r="BO234" t="e">
            <v>#VALUE!</v>
          </cell>
          <cell r="BP234" t="e">
            <v>#VALUE!</v>
          </cell>
          <cell r="BQ234" t="e">
            <v>#VALUE!</v>
          </cell>
          <cell r="BR234" t="e">
            <v>#VALUE!</v>
          </cell>
          <cell r="BS234" t="e">
            <v>#VALUE!</v>
          </cell>
          <cell r="BT234" t="e">
            <v>#VALUE!</v>
          </cell>
          <cell r="BU234" t="e">
            <v>#VALUE!</v>
          </cell>
          <cell r="BV234" t="e">
            <v>#VALUE!</v>
          </cell>
          <cell r="BW234" t="e">
            <v>#VALUE!</v>
          </cell>
          <cell r="CB234" t="e">
            <v>#VALUE!</v>
          </cell>
        </row>
        <row r="240">
          <cell r="A240" t="str">
            <v>BI Coverage</v>
          </cell>
        </row>
        <row r="241">
          <cell r="A241" t="str">
            <v>Enterprise Value</v>
          </cell>
        </row>
        <row r="242">
          <cell r="A242" t="str">
            <v xml:space="preserve">BOBJ </v>
          </cell>
          <cell r="B242" t="str">
            <v>Business Objects</v>
          </cell>
          <cell r="AM242">
            <v>436.97070000000002</v>
          </cell>
          <cell r="AN242">
            <v>564.06290000000001</v>
          </cell>
          <cell r="AO242">
            <v>994.9783000000001</v>
          </cell>
          <cell r="AP242">
            <v>2411.5500000000002</v>
          </cell>
          <cell r="AQ242">
            <v>3726.7809999999999</v>
          </cell>
          <cell r="AR242">
            <v>3314.2000000000003</v>
          </cell>
          <cell r="AS242">
            <v>4320.482</v>
          </cell>
          <cell r="AT242">
            <v>2065.0509999999999</v>
          </cell>
          <cell r="AU242">
            <v>1643.1859999999999</v>
          </cell>
          <cell r="AV242">
            <v>1226.6130000000001</v>
          </cell>
          <cell r="AW242">
            <v>958.59950000000003</v>
          </cell>
          <cell r="AX242">
            <v>1821.367</v>
          </cell>
          <cell r="AY242">
            <v>2461.5619999999999</v>
          </cell>
          <cell r="AZ242">
            <v>1418.796</v>
          </cell>
          <cell r="BA242">
            <v>402.43470000000002</v>
          </cell>
          <cell r="BB242">
            <v>658.09690000000001</v>
          </cell>
          <cell r="BC242">
            <v>692.17720000000008</v>
          </cell>
          <cell r="BD242">
            <v>1010.8239000000001</v>
          </cell>
          <cell r="BE242">
            <v>1202.1959999999999</v>
          </cell>
          <cell r="BF242">
            <v>2610.136</v>
          </cell>
          <cell r="BG242">
            <v>2143.9479999999999</v>
          </cell>
          <cell r="BH242">
            <v>1657.4650000000001</v>
          </cell>
          <cell r="BI242">
            <v>1699.931</v>
          </cell>
          <cell r="BJ242">
            <v>1860.623</v>
          </cell>
          <cell r="BK242">
            <v>1934.3400000000001</v>
          </cell>
          <cell r="BL242">
            <v>1901.183</v>
          </cell>
          <cell r="BM242">
            <v>2690.4749999999999</v>
          </cell>
          <cell r="BN242">
            <v>3368.7220000000002</v>
          </cell>
          <cell r="BO242">
            <v>2935.5509999999999</v>
          </cell>
          <cell r="BP242">
            <v>2040</v>
          </cell>
          <cell r="BQ242">
            <v>2680.489</v>
          </cell>
          <cell r="BR242">
            <v>3189.5419999999999</v>
          </cell>
          <cell r="BS242">
            <v>2785.8850000000002</v>
          </cell>
          <cell r="BT242">
            <v>3335.7510000000002</v>
          </cell>
          <cell r="BU242">
            <v>3946.1390000000001</v>
          </cell>
          <cell r="BV242">
            <v>4833.1810000000005</v>
          </cell>
          <cell r="BW242" t="str">
            <v>#Calc</v>
          </cell>
        </row>
        <row r="243">
          <cell r="A243" t="str">
            <v xml:space="preserve">COGN </v>
          </cell>
          <cell r="B243" t="str">
            <v>Cognos</v>
          </cell>
          <cell r="AM243">
            <v>873.40820000000008</v>
          </cell>
          <cell r="AN243">
            <v>794.44659999999999</v>
          </cell>
          <cell r="AO243">
            <v>976.44910000000004</v>
          </cell>
          <cell r="AP243">
            <v>1818.635</v>
          </cell>
          <cell r="AQ243">
            <v>2516.2269999999999</v>
          </cell>
          <cell r="AR243">
            <v>3405.7510000000002</v>
          </cell>
          <cell r="AS243">
            <v>3361.7000000000003</v>
          </cell>
          <cell r="AT243">
            <v>1458.2909999999999</v>
          </cell>
          <cell r="AU243">
            <v>1182.6200000000001</v>
          </cell>
          <cell r="AV243">
            <v>1243.3310000000001</v>
          </cell>
          <cell r="AW243">
            <v>1001.8751000000001</v>
          </cell>
          <cell r="AX243">
            <v>1913.865</v>
          </cell>
          <cell r="AY243">
            <v>2100.989</v>
          </cell>
          <cell r="AZ243">
            <v>1612.3530000000001</v>
          </cell>
          <cell r="BA243">
            <v>1145.6320000000001</v>
          </cell>
          <cell r="BB243">
            <v>1722.2840000000001</v>
          </cell>
          <cell r="BC243">
            <v>1759.5070000000001</v>
          </cell>
          <cell r="BD243">
            <v>2141.2310000000002</v>
          </cell>
          <cell r="BE243">
            <v>2485.8609999999999</v>
          </cell>
          <cell r="BF243">
            <v>2430.087</v>
          </cell>
          <cell r="BG243">
            <v>2402.779</v>
          </cell>
          <cell r="BH243">
            <v>2845.2000000000003</v>
          </cell>
          <cell r="BI243">
            <v>2769.6030000000001</v>
          </cell>
          <cell r="BJ243">
            <v>3560.355</v>
          </cell>
          <cell r="BK243">
            <v>3277.3940000000002</v>
          </cell>
          <cell r="BL243">
            <v>2608.7919999999999</v>
          </cell>
          <cell r="BM243">
            <v>3023.1970000000001</v>
          </cell>
          <cell r="BN243">
            <v>2646.9929999999999</v>
          </cell>
          <cell r="BO243">
            <v>2941.09</v>
          </cell>
          <cell r="BP243">
            <v>1940.7570000000001</v>
          </cell>
          <cell r="BQ243">
            <v>2652.5</v>
          </cell>
          <cell r="BR243">
            <v>3172.1089999999999</v>
          </cell>
          <cell r="BS243">
            <v>2818.11</v>
          </cell>
          <cell r="BT243">
            <v>2825.7249999999999</v>
          </cell>
          <cell r="BU243">
            <v>2966.4580000000001</v>
          </cell>
          <cell r="BV243">
            <v>4627.5330000000004</v>
          </cell>
          <cell r="BW243" t="str">
            <v>#Calc</v>
          </cell>
        </row>
        <row r="244">
          <cell r="A244" t="str">
            <v>HYSL</v>
          </cell>
          <cell r="B244" t="str">
            <v>Hyperion Solutions</v>
          </cell>
          <cell r="C244" t="str">
            <v/>
          </cell>
          <cell r="D244" t="str">
            <v/>
          </cell>
          <cell r="E244" t="str">
            <v/>
          </cell>
          <cell r="F244" t="str">
            <v/>
          </cell>
          <cell r="G244" t="str">
            <v/>
          </cell>
          <cell r="H244" t="str">
            <v/>
          </cell>
          <cell r="I244" t="str">
            <v/>
          </cell>
          <cell r="J244" t="str">
            <v/>
          </cell>
          <cell r="K244" t="str">
            <v/>
          </cell>
          <cell r="L244" t="str">
            <v/>
          </cell>
          <cell r="M244" t="str">
            <v/>
          </cell>
          <cell r="N244">
            <v>171.59610000000001</v>
          </cell>
          <cell r="O244">
            <v>155.71190000000001</v>
          </cell>
          <cell r="P244">
            <v>167.06100000000001</v>
          </cell>
          <cell r="Q244">
            <v>410.34199999999998</v>
          </cell>
          <cell r="R244">
            <v>532.50810000000001</v>
          </cell>
          <cell r="S244">
            <v>526.19000000000005</v>
          </cell>
          <cell r="T244">
            <v>499.38850000000002</v>
          </cell>
          <cell r="U244">
            <v>588.41920000000005</v>
          </cell>
          <cell r="V244">
            <v>574.99599999999998</v>
          </cell>
          <cell r="W244">
            <v>567.55619999999999</v>
          </cell>
          <cell r="X244">
            <v>762.88229999999999</v>
          </cell>
          <cell r="Y244">
            <v>721.01830000000007</v>
          </cell>
          <cell r="AM244">
            <v>274.32350000000002</v>
          </cell>
          <cell r="AN244">
            <v>381.26910000000004</v>
          </cell>
          <cell r="AO244">
            <v>498.90890000000002</v>
          </cell>
          <cell r="AP244">
            <v>1184.9770000000001</v>
          </cell>
          <cell r="AQ244">
            <v>866.75850000000003</v>
          </cell>
          <cell r="AR244">
            <v>865.34050000000002</v>
          </cell>
          <cell r="AS244">
            <v>657.4796</v>
          </cell>
          <cell r="AT244">
            <v>324.97160000000002</v>
          </cell>
          <cell r="AU244">
            <v>349.37290000000002</v>
          </cell>
          <cell r="AV244">
            <v>321.07900000000001</v>
          </cell>
          <cell r="AW244">
            <v>239.73099999999999</v>
          </cell>
          <cell r="AX244">
            <v>441.35080000000005</v>
          </cell>
          <cell r="AY244">
            <v>669.15290000000005</v>
          </cell>
          <cell r="AZ244">
            <v>358.17439999999999</v>
          </cell>
          <cell r="BA244">
            <v>343.73740000000004</v>
          </cell>
          <cell r="BB244">
            <v>583.55240000000003</v>
          </cell>
          <cell r="BC244">
            <v>511.00120000000004</v>
          </cell>
          <cell r="BD244">
            <v>851.30740000000003</v>
          </cell>
          <cell r="BE244">
            <v>676.74</v>
          </cell>
          <cell r="BF244">
            <v>844.46620000000007</v>
          </cell>
          <cell r="BG244">
            <v>1267.2429999999999</v>
          </cell>
          <cell r="BH244">
            <v>1355.6089999999999</v>
          </cell>
          <cell r="BI244">
            <v>959.25240000000008</v>
          </cell>
          <cell r="BJ244">
            <v>1453.059</v>
          </cell>
          <cell r="BK244">
            <v>1356.7740000000001</v>
          </cell>
          <cell r="BL244">
            <v>1172.9560000000001</v>
          </cell>
          <cell r="BM244">
            <v>1485.1580000000001</v>
          </cell>
          <cell r="BN244">
            <v>1705.778</v>
          </cell>
          <cell r="BO244">
            <v>1477.0219999999999</v>
          </cell>
          <cell r="BP244">
            <v>1171.8240000000001</v>
          </cell>
          <cell r="BQ244">
            <v>1559.6310000000001</v>
          </cell>
          <cell r="BR244">
            <v>1617.0630000000001</v>
          </cell>
          <cell r="BS244">
            <v>2547.0729999999999</v>
          </cell>
          <cell r="BT244">
            <v>2547.0729999999999</v>
          </cell>
          <cell r="BU244">
            <v>3033.5059999999999</v>
          </cell>
          <cell r="BV244" t="str">
            <v/>
          </cell>
          <cell r="BW244" t="str">
            <v>#Calc</v>
          </cell>
        </row>
        <row r="245">
          <cell r="A245" t="str">
            <v>BI Vendors</v>
          </cell>
          <cell r="AM245">
            <v>1584.7024000000001</v>
          </cell>
          <cell r="AN245">
            <v>1739.7786000000001</v>
          </cell>
          <cell r="AO245">
            <v>2470.3362999999999</v>
          </cell>
          <cell r="AP245">
            <v>5415.1620000000003</v>
          </cell>
          <cell r="AQ245">
            <v>7109.7664999999997</v>
          </cell>
          <cell r="AR245">
            <v>7585.2915000000012</v>
          </cell>
          <cell r="AS245">
            <v>8339.6616000000013</v>
          </cell>
          <cell r="AT245">
            <v>3848.3135999999995</v>
          </cell>
          <cell r="AU245">
            <v>3175.1788999999999</v>
          </cell>
          <cell r="AV245">
            <v>2791.0230000000006</v>
          </cell>
          <cell r="AW245">
            <v>2200.2056000000002</v>
          </cell>
          <cell r="AX245">
            <v>4176.5828000000001</v>
          </cell>
          <cell r="AY245">
            <v>5231.7038999999995</v>
          </cell>
          <cell r="AZ245">
            <v>3389.3234000000002</v>
          </cell>
          <cell r="BA245">
            <v>1891.8041000000001</v>
          </cell>
          <cell r="BB245">
            <v>2963.9333000000001</v>
          </cell>
          <cell r="BC245">
            <v>2962.6854000000003</v>
          </cell>
          <cell r="BD245">
            <v>4003.3623000000002</v>
          </cell>
          <cell r="BE245">
            <v>4364.7969999999996</v>
          </cell>
          <cell r="BF245">
            <v>5884.6891999999998</v>
          </cell>
          <cell r="BG245">
            <v>5813.9699999999993</v>
          </cell>
          <cell r="BH245">
            <v>5858.2740000000013</v>
          </cell>
          <cell r="BI245">
            <v>5428.7864</v>
          </cell>
          <cell r="BJ245">
            <v>6874.0370000000003</v>
          </cell>
          <cell r="BK245">
            <v>6568.5080000000007</v>
          </cell>
          <cell r="BL245">
            <v>5682.9310000000005</v>
          </cell>
          <cell r="BM245">
            <v>7198.8300000000008</v>
          </cell>
          <cell r="BN245">
            <v>7721.4930000000004</v>
          </cell>
          <cell r="BO245">
            <v>7353.6629999999996</v>
          </cell>
          <cell r="BP245">
            <v>5152.5810000000001</v>
          </cell>
          <cell r="BQ245">
            <v>6892.62</v>
          </cell>
          <cell r="BR245">
            <v>7978.7139999999999</v>
          </cell>
          <cell r="BS245">
            <v>8151.0680000000011</v>
          </cell>
          <cell r="BT245">
            <v>8708.5490000000009</v>
          </cell>
          <cell r="BU245">
            <v>9946.1029999999992</v>
          </cell>
          <cell r="BV245">
            <v>9460.7139999999999</v>
          </cell>
          <cell r="BW245">
            <v>0</v>
          </cell>
        </row>
        <row r="248">
          <cell r="A248" t="str">
            <v>EVS</v>
          </cell>
        </row>
        <row r="249">
          <cell r="A249" t="str">
            <v>BOBJ</v>
          </cell>
          <cell r="AM249">
            <v>1.6507088702274506</v>
          </cell>
          <cell r="AN249">
            <v>1.9335299783701885</v>
          </cell>
          <cell r="AO249">
            <v>3.1291971468647595</v>
          </cell>
          <cell r="AP249">
            <v>6.9111923744891595</v>
          </cell>
          <cell r="AQ249">
            <v>9.9478979259536082</v>
          </cell>
          <cell r="AR249">
            <v>8.4636168158904148</v>
          </cell>
          <cell r="AS249">
            <v>10.673733932510988</v>
          </cell>
          <cell r="AT249">
            <v>4.9665242884697713</v>
          </cell>
          <cell r="AU249">
            <v>3.8658288123391382</v>
          </cell>
          <cell r="AV249">
            <v>2.8214539557671738</v>
          </cell>
          <cell r="AW249">
            <v>2.1520911395133213</v>
          </cell>
          <cell r="AX249">
            <v>4.0047735373208821</v>
          </cell>
          <cell r="AY249">
            <v>5.2847714820603544</v>
          </cell>
          <cell r="AZ249">
            <v>2.9339669462504347</v>
          </cell>
          <cell r="BA249">
            <v>0.80037768045727375</v>
          </cell>
          <cell r="BB249">
            <v>1.1734443008068469</v>
          </cell>
          <cell r="BC249">
            <v>1.0494895661653554</v>
          </cell>
          <cell r="BD249">
            <v>1.3427754464410253</v>
          </cell>
          <cell r="BE249">
            <v>1.4258472741936439</v>
          </cell>
          <cell r="BF249">
            <v>2.819845057047571</v>
          </cell>
          <cell r="BG249">
            <v>2.2398798124890953</v>
          </cell>
          <cell r="BH249">
            <v>1.6618824497396532</v>
          </cell>
          <cell r="BI249">
            <v>1.6357242434179635</v>
          </cell>
          <cell r="BJ249">
            <v>1.7273562557216922</v>
          </cell>
          <cell r="BK249">
            <v>1.747929126793583</v>
          </cell>
          <cell r="BL249">
            <v>1.6695765084655889</v>
          </cell>
          <cell r="BM249">
            <v>2.2651374552567001</v>
          </cell>
          <cell r="BN249">
            <v>1.0911205193967941</v>
          </cell>
          <cell r="BO249">
            <v>0.90639326372695705</v>
          </cell>
          <cell r="BP249">
            <v>1.6687777250240421</v>
          </cell>
          <cell r="BQ249">
            <v>1.6424975575369778</v>
          </cell>
          <cell r="BR249">
            <v>1.9361257489678934</v>
          </cell>
          <cell r="BS249">
            <v>2.2876510683919298</v>
          </cell>
          <cell r="BT249">
            <v>4.0530052616455139</v>
          </cell>
          <cell r="BU249">
            <v>9.5427108324331424</v>
          </cell>
          <cell r="BV249" t="e">
            <v>#DIV/0!</v>
          </cell>
          <cell r="BW249" t="e">
            <v>#VALUE!</v>
          </cell>
        </row>
        <row r="250">
          <cell r="A250" t="str">
            <v>COGN</v>
          </cell>
          <cell r="AM250">
            <v>2.2648278186910074</v>
          </cell>
          <cell r="AN250">
            <v>1.9250304705919412</v>
          </cell>
          <cell r="AO250">
            <v>2.2052791692450842</v>
          </cell>
          <cell r="AP250">
            <v>3.8722126290553014</v>
          </cell>
          <cell r="AQ250">
            <v>5.0766001145965314</v>
          </cell>
          <cell r="AR250">
            <v>6.8807220639634723</v>
          </cell>
          <cell r="AS250">
            <v>6.8178960391019539</v>
          </cell>
          <cell r="AT250">
            <v>2.9603177342051468</v>
          </cell>
          <cell r="AU250">
            <v>2.4071141578906663</v>
          </cell>
          <cell r="AV250">
            <v>2.4697884056128534</v>
          </cell>
          <cell r="AW250">
            <v>1.9408398181349731</v>
          </cell>
          <cell r="AX250">
            <v>3.6103848330503667</v>
          </cell>
          <cell r="AY250">
            <v>3.8127980748989172</v>
          </cell>
          <cell r="AZ250">
            <v>2.7728958895487117</v>
          </cell>
          <cell r="BA250">
            <v>1.8764057089883481</v>
          </cell>
          <cell r="BB250">
            <v>2.671454430672298</v>
          </cell>
          <cell r="BC250">
            <v>2.5757037227883366</v>
          </cell>
          <cell r="BD250">
            <v>3.0321620905925317</v>
          </cell>
          <cell r="BE250">
            <v>3.3903714069055058</v>
          </cell>
          <cell r="BF250">
            <v>3.1504295709735257</v>
          </cell>
          <cell r="BG250">
            <v>2.9105863874992446</v>
          </cell>
          <cell r="BH250">
            <v>3.339487966305585</v>
          </cell>
          <cell r="BI250">
            <v>3.1515418198427438</v>
          </cell>
          <cell r="BJ250">
            <v>4.0426564462756707</v>
          </cell>
          <cell r="BK250">
            <v>3.7349219373219378</v>
          </cell>
          <cell r="BL250">
            <v>2.9165948360192968</v>
          </cell>
          <cell r="BM250">
            <v>3.3137716989673502</v>
          </cell>
          <cell r="BN250">
            <v>1.1307150653294036</v>
          </cell>
          <cell r="BO250">
            <v>1.2470985492756979</v>
          </cell>
          <cell r="BP250">
            <v>2.1261197761126995</v>
          </cell>
          <cell r="BQ250">
            <v>2.256360682891708</v>
          </cell>
          <cell r="BR250">
            <v>2.8373070516374814</v>
          </cell>
          <cell r="BS250">
            <v>3.325144295364177</v>
          </cell>
          <cell r="BT250">
            <v>5.2845154426287193</v>
          </cell>
          <cell r="BU250">
            <v>10.90735073558097</v>
          </cell>
          <cell r="BV250" t="e">
            <v>#DIV/0!</v>
          </cell>
          <cell r="BW250" t="e">
            <v>#VALUE!</v>
          </cell>
        </row>
        <row r="251">
          <cell r="A251" t="str">
            <v>HYSL</v>
          </cell>
          <cell r="AM251">
            <v>0.59604445506692161</v>
          </cell>
          <cell r="AN251">
            <v>0.76728771093066095</v>
          </cell>
          <cell r="AO251">
            <v>0.98850803136064558</v>
          </cell>
          <cell r="AP251">
            <v>2.2391940256765901</v>
          </cell>
          <cell r="AQ251">
            <v>1.6168997242856238</v>
          </cell>
          <cell r="AR251">
            <v>1.6388683190312321</v>
          </cell>
          <cell r="AS251">
            <v>1.2398421250139073</v>
          </cell>
          <cell r="AT251">
            <v>0.63855897067087952</v>
          </cell>
          <cell r="AU251">
            <v>0.70408132830590209</v>
          </cell>
          <cell r="AV251">
            <v>0.65257571877451648</v>
          </cell>
          <cell r="AW251">
            <v>0.48473494675075468</v>
          </cell>
          <cell r="AX251">
            <v>0.87971935139875823</v>
          </cell>
          <cell r="AY251">
            <v>1.3164656351134678</v>
          </cell>
          <cell r="AZ251">
            <v>0.70167261557268168</v>
          </cell>
          <cell r="BA251">
            <v>0.66857940874991018</v>
          </cell>
          <cell r="BB251">
            <v>1.072253275269647</v>
          </cell>
          <cell r="BC251">
            <v>0.87527932649897655</v>
          </cell>
          <cell r="BD251">
            <v>1.3682214721954356</v>
          </cell>
          <cell r="BE251">
            <v>1.0281895999003323</v>
          </cell>
          <cell r="BF251">
            <v>1.2436397320876311</v>
          </cell>
          <cell r="BG251">
            <v>1.8366080137277152</v>
          </cell>
          <cell r="BH251">
            <v>1.929437099430253</v>
          </cell>
          <cell r="BI251">
            <v>1.3448469044414535</v>
          </cell>
          <cell r="BJ251">
            <v>2.0131158942415861</v>
          </cell>
          <cell r="BK251">
            <v>1.8577496261974009</v>
          </cell>
          <cell r="BL251">
            <v>1.5328109645179504</v>
          </cell>
          <cell r="BM251">
            <v>1.8716311073584453</v>
          </cell>
          <cell r="BN251">
            <v>1.3360355152865173</v>
          </cell>
          <cell r="BO251">
            <v>1.3536962138313247</v>
          </cell>
          <cell r="BP251" t="e">
            <v>#DIV/0!</v>
          </cell>
          <cell r="BQ251" t="e">
            <v>#DIV/0!</v>
          </cell>
          <cell r="BR251" t="e">
            <v>#DIV/0!</v>
          </cell>
          <cell r="BS251" t="e">
            <v>#DIV/0!</v>
          </cell>
          <cell r="BT251" t="e">
            <v>#DIV/0!</v>
          </cell>
          <cell r="BU251" t="e">
            <v>#DIV/0!</v>
          </cell>
          <cell r="BV251" t="e">
            <v>#VALUE!</v>
          </cell>
          <cell r="BW251" t="e">
            <v>#VALUE!</v>
          </cell>
        </row>
        <row r="252">
          <cell r="A252" t="str">
            <v>BI Vendors</v>
          </cell>
          <cell r="AM252">
            <v>1.426892383105663</v>
          </cell>
          <cell r="AN252">
            <v>1.4482164276944207</v>
          </cell>
          <cell r="AO252">
            <v>1.9521359544763812</v>
          </cell>
          <cell r="AP252">
            <v>4.0177935071728266</v>
          </cell>
          <cell r="AQ252">
            <v>5.0554960237324575</v>
          </cell>
          <cell r="AR252">
            <v>5.3622860911815176</v>
          </cell>
          <cell r="AS252">
            <v>5.8395266570504303</v>
          </cell>
          <cell r="AT252">
            <v>2.7152025546788621</v>
          </cell>
          <cell r="AU252">
            <v>2.2478076438144172</v>
          </cell>
          <cell r="AV252">
            <v>1.9515200544826909</v>
          </cell>
          <cell r="AW252">
            <v>1.510927863369947</v>
          </cell>
          <cell r="AX252">
            <v>2.8094979530389601</v>
          </cell>
          <cell r="AY252">
            <v>3.4303668247968182</v>
          </cell>
          <cell r="AZ252">
            <v>2.1512643263770364</v>
          </cell>
          <cell r="BA252">
            <v>1.1624109744925137</v>
          </cell>
          <cell r="BB252">
            <v>1.6939142873798259</v>
          </cell>
          <cell r="BC252">
            <v>1.5378837655835627</v>
          </cell>
          <cell r="BD252">
            <v>1.9236206250360379</v>
          </cell>
          <cell r="BE252">
            <v>1.9533287119558675</v>
          </cell>
          <cell r="BF252">
            <v>2.4767106199047979</v>
          </cell>
          <cell r="BG252">
            <v>2.3512705520366071</v>
          </cell>
          <cell r="BH252">
            <v>2.2956322564429681</v>
          </cell>
          <cell r="BI252">
            <v>2.0631248309560095</v>
          </cell>
          <cell r="BJ252">
            <v>2.5652803230996835</v>
          </cell>
          <cell r="BK252">
            <v>2.4198045834730624</v>
          </cell>
          <cell r="BL252">
            <v>2.0307650888696536</v>
          </cell>
          <cell r="BM252">
            <v>2.4878467939540752</v>
          </cell>
          <cell r="BN252">
            <v>1.1515793772982672</v>
          </cell>
          <cell r="BO252">
            <v>1.0995036935238656</v>
          </cell>
          <cell r="BP252">
            <v>2.4130839782172542</v>
          </cell>
          <cell r="BQ252">
            <v>2.4550522225128701</v>
          </cell>
          <cell r="BR252">
            <v>2.8852105725947021</v>
          </cell>
          <cell r="BS252">
            <v>3.9466599629043206</v>
          </cell>
          <cell r="BT252">
            <v>6.4139590118765657</v>
          </cell>
          <cell r="BU252">
            <v>14.509424317636688</v>
          </cell>
          <cell r="BV252" t="e">
            <v>#DIV/0!</v>
          </cell>
          <cell r="BW252">
            <v>0</v>
          </cell>
        </row>
        <row r="253">
          <cell r="A253" t="str">
            <v>Universe Median</v>
          </cell>
          <cell r="AM253">
            <v>4.3363146022705106</v>
          </cell>
          <cell r="AN253">
            <v>4.4105006861746867</v>
          </cell>
          <cell r="AO253">
            <v>4.430474885471205</v>
          </cell>
          <cell r="AP253">
            <v>9.1914452372094022</v>
          </cell>
          <cell r="AQ253">
            <v>9.6607996239780114</v>
          </cell>
          <cell r="AR253">
            <v>8.4636168158904148</v>
          </cell>
          <cell r="AS253">
            <v>9.6005022609264898</v>
          </cell>
          <cell r="AT253">
            <v>5.3299608372634282</v>
          </cell>
          <cell r="AU253">
            <v>3.7385898762530076</v>
          </cell>
          <cell r="AV253">
            <v>4.8556395269810695</v>
          </cell>
          <cell r="AW253">
            <v>2.1887495824914929</v>
          </cell>
          <cell r="AX253">
            <v>4.8988096976067439</v>
          </cell>
          <cell r="AY253">
            <v>3.8127980748989172</v>
          </cell>
          <cell r="AZ253">
            <v>2.0851560912158043</v>
          </cell>
          <cell r="BA253">
            <v>1.4518128446189853</v>
          </cell>
          <cell r="BB253">
            <v>1.6782785895572037</v>
          </cell>
          <cell r="BC253">
            <v>1.628301397399734</v>
          </cell>
          <cell r="BD253">
            <v>2.1458615632067648</v>
          </cell>
          <cell r="BE253">
            <v>2.5513606133946185</v>
          </cell>
          <cell r="BF253">
            <v>2.7874214249064599</v>
          </cell>
          <cell r="BG253">
            <v>3.0460101945119806</v>
          </cell>
          <cell r="BH253">
            <v>2.8867386015173975</v>
          </cell>
          <cell r="BI253">
            <v>2.4358593600283722</v>
          </cell>
          <cell r="BJ253">
            <v>2.9868729049806442</v>
          </cell>
          <cell r="BK253">
            <v>2.531182616622548</v>
          </cell>
          <cell r="BL253">
            <v>2.5191868722363759</v>
          </cell>
          <cell r="BM253">
            <v>2.7289661722326159</v>
          </cell>
          <cell r="BN253">
            <v>2.7397505359786045</v>
          </cell>
          <cell r="BO253">
            <v>3.0595627611435208</v>
          </cell>
          <cell r="BP253">
            <v>2.5962002899289933</v>
          </cell>
          <cell r="BQ253">
            <v>2.6010628884829865</v>
          </cell>
          <cell r="BR253">
            <v>3.181439925509435</v>
          </cell>
          <cell r="BS253">
            <v>2.6501298752026248</v>
          </cell>
          <cell r="BT253">
            <v>3.1866520387905464</v>
          </cell>
          <cell r="BU253">
            <v>2.8382977386353709</v>
          </cell>
          <cell r="BV253">
            <v>2.9615820052364059</v>
          </cell>
          <cell r="BW253" t="e">
            <v>#NUM!</v>
          </cell>
        </row>
        <row r="255">
          <cell r="A255" t="str">
            <v>BI Premium/Discount</v>
          </cell>
        </row>
        <row r="256">
          <cell r="A256" t="str">
            <v>Company to BI</v>
          </cell>
        </row>
        <row r="257">
          <cell r="A257" t="str">
            <v>BOBJ</v>
          </cell>
          <cell r="AM257">
            <v>0.15685589871511274</v>
          </cell>
          <cell r="AN257">
            <v>0.3351112039575419</v>
          </cell>
          <cell r="AO257">
            <v>0.60296066454249586</v>
          </cell>
          <cell r="AP257">
            <v>0.72014623502946296</v>
          </cell>
          <cell r="AQ257">
            <v>0.96773924442909665</v>
          </cell>
          <cell r="AR257">
            <v>0.57835980251205776</v>
          </cell>
          <cell r="AS257">
            <v>0.82784231657268204</v>
          </cell>
          <cell r="AT257">
            <v>0.82915424851505493</v>
          </cell>
          <cell r="AU257">
            <v>0.71982189978632682</v>
          </cell>
          <cell r="AV257">
            <v>0.44577246300196749</v>
          </cell>
          <cell r="AW257">
            <v>0.42435068654656671</v>
          </cell>
          <cell r="AX257">
            <v>0.42544098777115091</v>
          </cell>
          <cell r="AY257">
            <v>0.54058494381963751</v>
          </cell>
          <cell r="AZ257">
            <v>0.36383377452809573</v>
          </cell>
          <cell r="BA257">
            <v>-0.31145034069666866</v>
          </cell>
          <cell r="BB257">
            <v>-0.30725875001506153</v>
          </cell>
          <cell r="BC257">
            <v>-0.31757549585217326</v>
          </cell>
          <cell r="BD257">
            <v>-0.30195412288435552</v>
          </cell>
          <cell r="BE257">
            <v>-0.27004233057837801</v>
          </cell>
          <cell r="BF257">
            <v>0.13854442032309899</v>
          </cell>
          <cell r="BG257">
            <v>-4.7374701074288539E-2</v>
          </cell>
          <cell r="BH257">
            <v>-0.2760676519179498</v>
          </cell>
          <cell r="BI257">
            <v>-0.20716176797697572</v>
          </cell>
          <cell r="BJ257">
            <v>-0.32664035186825491</v>
          </cell>
          <cell r="BK257">
            <v>-0.27765690720163838</v>
          </cell>
          <cell r="BL257">
            <v>-0.17785837583268005</v>
          </cell>
          <cell r="BM257">
            <v>-8.9518912192904976E-2</v>
          </cell>
          <cell r="BN257">
            <v>-5.2500816785479687E-2</v>
          </cell>
          <cell r="BO257">
            <v>-0.17563418016177579</v>
          </cell>
          <cell r="BP257">
            <v>-0.30844606317559364</v>
          </cell>
          <cell r="BQ257">
            <v>-0.33097245652241225</v>
          </cell>
          <cell r="BR257">
            <v>-0.32894819970567557</v>
          </cell>
          <cell r="BS257">
            <v>-0.42035769742157802</v>
          </cell>
          <cell r="BT257">
            <v>-0.36809617053357113</v>
          </cell>
          <cell r="BU257">
            <v>-0.34230947944408374</v>
          </cell>
          <cell r="BV257" t="e">
            <v>#DIV/0!</v>
          </cell>
          <cell r="BW257" t="e">
            <v>#VALUE!</v>
          </cell>
        </row>
        <row r="258">
          <cell r="A258" t="str">
            <v>COGN</v>
          </cell>
          <cell r="AM258">
            <v>0.58724501266280438</v>
          </cell>
          <cell r="AN258">
            <v>0.32924225535586182</v>
          </cell>
          <cell r="AO258">
            <v>0.12967499225052848</v>
          </cell>
          <cell r="AP258">
            <v>-3.6234036880597453E-2</v>
          </cell>
          <cell r="AQ258">
            <v>4.1744847122819895E-3</v>
          </cell>
          <cell r="AR258">
            <v>0.28316951892572084</v>
          </cell>
          <cell r="AS258">
            <v>0.16754258341646167</v>
          </cell>
          <cell r="AT258">
            <v>9.0275099035944883E-2</v>
          </cell>
          <cell r="AU258">
            <v>7.0871951394343435E-2</v>
          </cell>
          <cell r="AV258">
            <v>0.26557162450864236</v>
          </cell>
          <cell r="AW258">
            <v>0.28453506298186726</v>
          </cell>
          <cell r="AX258">
            <v>0.28506405535733115</v>
          </cell>
          <cell r="AY258">
            <v>0.11148406850767345</v>
          </cell>
          <cell r="AZ258">
            <v>0.28896103354187574</v>
          </cell>
          <cell r="BA258">
            <v>0.61423605778287738</v>
          </cell>
          <cell r="BB258">
            <v>0.57708949654385822</v>
          </cell>
          <cell r="BC258">
            <v>0.67483640859617533</v>
          </cell>
          <cell r="BD258">
            <v>0.57627863370186416</v>
          </cell>
          <cell r="BE258">
            <v>0.73568912705467149</v>
          </cell>
          <cell r="BF258">
            <v>0.27202166682461471</v>
          </cell>
          <cell r="BG258">
            <v>0.23787812720155621</v>
          </cell>
          <cell r="BH258">
            <v>0.45471381878909845</v>
          </cell>
          <cell r="BI258">
            <v>0.52755750527338874</v>
          </cell>
          <cell r="BJ258">
            <v>0.57591215660627748</v>
          </cell>
          <cell r="BK258">
            <v>0.54348080949633237</v>
          </cell>
          <cell r="BL258">
            <v>0.43620493182828257</v>
          </cell>
          <cell r="BM258">
            <v>0.33198382915717484</v>
          </cell>
          <cell r="BN258">
            <v>-1.8117997230736815E-2</v>
          </cell>
          <cell r="BO258">
            <v>0.13423770799604751</v>
          </cell>
          <cell r="BP258">
            <v>-0.1189201058458641</v>
          </cell>
          <cell r="BQ258">
            <v>-8.0931695790076197E-2</v>
          </cell>
          <cell r="BR258">
            <v>-1.6603128177968829E-2</v>
          </cell>
          <cell r="BS258">
            <v>-0.15747889946991389</v>
          </cell>
          <cell r="BT258">
            <v>-0.17609148533011898</v>
          </cell>
          <cell r="BU258">
            <v>-0.24825751202804636</v>
          </cell>
          <cell r="BV258" t="e">
            <v>#DIV/0!</v>
          </cell>
          <cell r="BW258" t="e">
            <v>#VALUE!</v>
          </cell>
        </row>
        <row r="259">
          <cell r="A259" t="str">
            <v>HYSL</v>
          </cell>
          <cell r="AM259">
            <v>-0.58227791939738471</v>
          </cell>
          <cell r="AN259">
            <v>-0.47018436177236789</v>
          </cell>
          <cell r="AO259">
            <v>-0.49362746529311696</v>
          </cell>
          <cell r="AP259">
            <v>-0.44268065999931672</v>
          </cell>
          <cell r="AQ259">
            <v>-0.68016991474322797</v>
          </cell>
          <cell r="AR259">
            <v>-0.69437133879775392</v>
          </cell>
          <cell r="AS259">
            <v>-0.78768105741636307</v>
          </cell>
          <cell r="AT259">
            <v>-0.76482087144087696</v>
          </cell>
          <cell r="AU259">
            <v>-0.68676975975083376</v>
          </cell>
          <cell r="AV259">
            <v>-0.66560645007181274</v>
          </cell>
          <cell r="AW259">
            <v>-0.67918061576440159</v>
          </cell>
          <cell r="AX259">
            <v>-0.68687667116924256</v>
          </cell>
          <cell r="AY259">
            <v>-0.6162318194085723</v>
          </cell>
          <cell r="AZ259">
            <v>-0.67383244961144562</v>
          </cell>
          <cell r="BA259">
            <v>-0.42483388111352005</v>
          </cell>
          <cell r="BB259">
            <v>-0.36699673457018556</v>
          </cell>
          <cell r="BC259">
            <v>-0.43085469390669806</v>
          </cell>
          <cell r="BD259">
            <v>-0.28872592943330355</v>
          </cell>
          <cell r="BE259">
            <v>-0.4736218263689953</v>
          </cell>
          <cell r="BF259">
            <v>-0.49786635463474727</v>
          </cell>
          <cell r="BG259">
            <v>-0.21888699191299155</v>
          </cell>
          <cell r="BH259">
            <v>-0.15951821376657538</v>
          </cell>
          <cell r="BI259">
            <v>-0.34815049275603982</v>
          </cell>
          <cell r="BJ259">
            <v>-0.21524525950867823</v>
          </cell>
          <cell r="BK259">
            <v>-0.23227287075758951</v>
          </cell>
          <cell r="BL259">
            <v>-0.24520518255948054</v>
          </cell>
          <cell r="BM259">
            <v>-0.24769036746681794</v>
          </cell>
          <cell r="BN259">
            <v>0.16017665965936678</v>
          </cell>
          <cell r="BO259">
            <v>0.23118841874262586</v>
          </cell>
          <cell r="BP259" t="e">
            <v>#DIV/0!</v>
          </cell>
          <cell r="BQ259" t="e">
            <v>#DIV/0!</v>
          </cell>
          <cell r="BR259" t="e">
            <v>#DIV/0!</v>
          </cell>
          <cell r="BS259" t="e">
            <v>#DIV/0!</v>
          </cell>
          <cell r="BT259" t="e">
            <v>#DIV/0!</v>
          </cell>
          <cell r="BU259" t="e">
            <v>#DIV/0!</v>
          </cell>
          <cell r="BV259" t="e">
            <v>#VALUE!</v>
          </cell>
          <cell r="BW259" t="e">
            <v>#VALUE!</v>
          </cell>
        </row>
        <row r="261">
          <cell r="A261" t="str">
            <v>Company to Overall SW</v>
          </cell>
        </row>
        <row r="262">
          <cell r="A262" t="str">
            <v>BOBJ</v>
          </cell>
          <cell r="AM262">
            <v>-0.61932907972979323</v>
          </cell>
          <cell r="AN262">
            <v>-0.56160760059938308</v>
          </cell>
          <cell r="AO262">
            <v>-0.29371066809874213</v>
          </cell>
          <cell r="AP262">
            <v>-0.24808425703165549</v>
          </cell>
          <cell r="AQ262">
            <v>2.9717861165759141E-2</v>
          </cell>
          <cell r="AR262">
            <v>0</v>
          </cell>
          <cell r="AS262">
            <v>0.11178911711239237</v>
          </cell>
          <cell r="AT262">
            <v>-6.8187470769533243E-2</v>
          </cell>
          <cell r="AU262">
            <v>3.4033938008106723E-2</v>
          </cell>
          <cell r="AV262">
            <v>-0.41893257518616167</v>
          </cell>
          <cell r="AW262">
            <v>-1.6748577942133802E-2</v>
          </cell>
          <cell r="AX262">
            <v>-0.18250069210131448</v>
          </cell>
          <cell r="AY262">
            <v>0.38606120183809134</v>
          </cell>
          <cell r="AZ262">
            <v>0.40707305252131487</v>
          </cell>
          <cell r="BA262">
            <v>-0.44870464300973634</v>
          </cell>
          <cell r="BB262">
            <v>-0.30080481982645801</v>
          </cell>
          <cell r="BC262">
            <v>-0.35546971350555523</v>
          </cell>
          <cell r="BD262">
            <v>-0.37424880082460288</v>
          </cell>
          <cell r="BE262">
            <v>-0.44114239801776378</v>
          </cell>
          <cell r="BF262">
            <v>1.1632124174477454E-2</v>
          </cell>
          <cell r="BG262">
            <v>-0.26465124229567472</v>
          </cell>
          <cell r="BH262">
            <v>-0.42430449058806563</v>
          </cell>
          <cell r="BI262">
            <v>-0.32848165610065805</v>
          </cell>
          <cell r="BJ262">
            <v>-0.421684045263089</v>
          </cell>
          <cell r="BK262">
            <v>-0.30944171498542028</v>
          </cell>
          <cell r="BL262">
            <v>-0.33725579199154698</v>
          </cell>
          <cell r="BM262">
            <v>-0.16996499322541958</v>
          </cell>
          <cell r="BN262">
            <v>-0.60174457306673745</v>
          </cell>
          <cell r="BO262">
            <v>-0.70375072044994114</v>
          </cell>
          <cell r="BP262">
            <v>-0.35722304188261089</v>
          </cell>
          <cell r="BQ262">
            <v>-0.36852831786203799</v>
          </cell>
          <cell r="BR262">
            <v>-0.39143098901738116</v>
          </cell>
          <cell r="BS262">
            <v>-0.13677775198960029</v>
          </cell>
          <cell r="BT262">
            <v>0.27186941414029664</v>
          </cell>
          <cell r="BU262">
            <v>2.3621246645608065</v>
          </cell>
          <cell r="BV262" t="e">
            <v>#DIV/0!</v>
          </cell>
          <cell r="BW262" t="e">
            <v>#VALUE!</v>
          </cell>
        </row>
        <row r="263">
          <cell r="A263" t="str">
            <v>COGN</v>
          </cell>
          <cell r="AM263">
            <v>-0.4777067564458688</v>
          </cell>
          <cell r="AN263">
            <v>-0.56353470783346427</v>
          </cell>
          <cell r="AO263">
            <v>-0.50224767632092315</v>
          </cell>
          <cell r="AP263">
            <v>-0.57871558507691911</v>
          </cell>
          <cell r="AQ263">
            <v>-0.4745155357537425</v>
          </cell>
          <cell r="AR263">
            <v>-0.18702344238400093</v>
          </cell>
          <cell r="AS263">
            <v>-0.28983965069719198</v>
          </cell>
          <cell r="AT263">
            <v>-0.4445892147070506</v>
          </cell>
          <cell r="AU263">
            <v>-0.35614383027667362</v>
          </cell>
          <cell r="AV263">
            <v>-0.49135672203648695</v>
          </cell>
          <cell r="AW263">
            <v>-0.11326547648010044</v>
          </cell>
          <cell r="AX263">
            <v>-0.26300773944858935</v>
          </cell>
          <cell r="AY263">
            <v>0</v>
          </cell>
          <cell r="AZ263">
            <v>0.32982653012413232</v>
          </cell>
          <cell r="BA263">
            <v>0.29245702429419773</v>
          </cell>
          <cell r="BB263">
            <v>0.59178246525633948</v>
          </cell>
          <cell r="BC263">
            <v>0.58183474318791828</v>
          </cell>
          <cell r="BD263">
            <v>0.41302782182336295</v>
          </cell>
          <cell r="BE263">
            <v>0.32884837568867709</v>
          </cell>
          <cell r="BF263">
            <v>0.13023080859732139</v>
          </cell>
          <cell r="BG263">
            <v>-4.4459407016013919E-2</v>
          </cell>
          <cell r="BH263">
            <v>0.15683767298854234</v>
          </cell>
          <cell r="BI263">
            <v>0.2938110761066417</v>
          </cell>
          <cell r="BJ263">
            <v>0.35347454507839804</v>
          </cell>
          <cell r="BK263">
            <v>0.47556399636845814</v>
          </cell>
          <cell r="BL263">
            <v>0.15775247488096311</v>
          </cell>
          <cell r="BM263">
            <v>0.21429563058903534</v>
          </cell>
          <cell r="BN263">
            <v>-0.58729269308253773</v>
          </cell>
          <cell r="BO263">
            <v>-0.59239321215636997</v>
          </cell>
          <cell r="BP263">
            <v>-0.18106481061565194</v>
          </cell>
          <cell r="BQ263">
            <v>-0.13252359530311797</v>
          </cell>
          <cell r="BR263">
            <v>-0.10816890525344391</v>
          </cell>
          <cell r="BS263">
            <v>0.25470993949303766</v>
          </cell>
          <cell r="BT263">
            <v>0.65832835788195765</v>
          </cell>
          <cell r="BU263">
            <v>2.8429198554853268</v>
          </cell>
          <cell r="BV263" t="e">
            <v>#DIV/0!</v>
          </cell>
          <cell r="BW263" t="e">
            <v>#VALUE!</v>
          </cell>
        </row>
        <row r="264">
          <cell r="A264" t="str">
            <v>HYSL</v>
          </cell>
          <cell r="AM264">
            <v>-0.86254584601522444</v>
          </cell>
          <cell r="AN264">
            <v>-0.826031608307912</v>
          </cell>
          <cell r="AO264">
            <v>-0.77688440699613348</v>
          </cell>
          <cell r="AP264">
            <v>-0.75638281381346428</v>
          </cell>
          <cell r="AQ264">
            <v>-0.8326329302729254</v>
          </cell>
          <cell r="AR264">
            <v>-0.80636312410147615</v>
          </cell>
          <cell r="AS264">
            <v>-0.87085653528149298</v>
          </cell>
          <cell r="AT264">
            <v>-0.88019443478711634</v>
          </cell>
          <cell r="AU264">
            <v>-0.81167195343406706</v>
          </cell>
          <cell r="AV264">
            <v>-0.86560457893375642</v>
          </cell>
          <cell r="AW264">
            <v>-0.77853339156370183</v>
          </cell>
          <cell r="AX264">
            <v>-0.82042181556296523</v>
          </cell>
          <cell r="AY264">
            <v>-0.65472453320298918</v>
          </cell>
          <cell r="AZ264">
            <v>-0.66349156375935703</v>
          </cell>
          <cell r="BA264">
            <v>-0.53948650390583053</v>
          </cell>
          <cell r="BB264">
            <v>-0.36109935386082126</v>
          </cell>
          <cell r="BC264">
            <v>-0.46245865298849032</v>
          </cell>
          <cell r="BD264">
            <v>-0.36239061472783352</v>
          </cell>
          <cell r="BE264">
            <v>-0.59700342064451928</v>
          </cell>
          <cell r="BF264">
            <v>-0.55383864062486887</v>
          </cell>
          <cell r="BG264">
            <v>-0.39704469241871032</v>
          </cell>
          <cell r="BH264">
            <v>-0.33162043199337288</v>
          </cell>
          <cell r="BI264">
            <v>-0.44789632500548426</v>
          </cell>
          <cell r="BJ264">
            <v>-0.32601220129430597</v>
          </cell>
          <cell r="BK264">
            <v>-0.26605468368921326</v>
          </cell>
          <cell r="BL264">
            <v>-0.39154535083885333</v>
          </cell>
          <cell r="BM264">
            <v>-0.31416111844756567</v>
          </cell>
          <cell r="BN264">
            <v>-0.51235139924544182</v>
          </cell>
          <cell r="BO264">
            <v>-0.55755239571376647</v>
          </cell>
          <cell r="BP264" t="e">
            <v>#DIV/0!</v>
          </cell>
          <cell r="BQ264" t="e">
            <v>#DIV/0!</v>
          </cell>
          <cell r="BR264" t="e">
            <v>#DIV/0!</v>
          </cell>
          <cell r="BS264" t="e">
            <v>#DIV/0!</v>
          </cell>
          <cell r="BT264" t="e">
            <v>#DIV/0!</v>
          </cell>
          <cell r="BU264" t="e">
            <v>#DIV/0!</v>
          </cell>
          <cell r="BV264" t="e">
            <v>#VALUE!</v>
          </cell>
          <cell r="BW264" t="e">
            <v>#VALUE!</v>
          </cell>
        </row>
        <row r="265">
          <cell r="A265" t="str">
            <v>BI 3</v>
          </cell>
          <cell r="AM265">
            <v>-0.67094352832275206</v>
          </cell>
          <cell r="AN265">
            <v>-0.67164353193866355</v>
          </cell>
          <cell r="AO265">
            <v>-0.55938448926141215</v>
          </cell>
          <cell r="AP265">
            <v>-0.56287684869102672</v>
          </cell>
          <cell r="AQ265">
            <v>-0.47670004342241346</v>
          </cell>
          <cell r="AR265">
            <v>-0.36643089971726484</v>
          </cell>
          <cell r="AS265">
            <v>-0.39174779627759904</v>
          </cell>
          <cell r="AT265">
            <v>-0.49057739117030108</v>
          </cell>
          <cell r="AU265">
            <v>-0.3987552210280747</v>
          </cell>
          <cell r="AV265">
            <v>-0.59809206518754432</v>
          </cell>
          <cell r="AW265">
            <v>-0.30968445387433008</v>
          </cell>
          <cell r="AX265">
            <v>-0.42649375532764466</v>
          </cell>
          <cell r="AY265">
            <v>-0.10030199412336771</v>
          </cell>
          <cell r="AZ265">
            <v>3.1704214106429873E-2</v>
          </cell>
          <cell r="BA265">
            <v>-0.19933827641704216</v>
          </cell>
          <cell r="BB265">
            <v>9.3165091421130164E-3</v>
          </cell>
          <cell r="BC265">
            <v>-5.552880563792495E-2</v>
          </cell>
          <cell r="BD265">
            <v>-0.10356723004936585</v>
          </cell>
          <cell r="BE265">
            <v>-0.23439724604161771</v>
          </cell>
          <cell r="BF265">
            <v>-0.11146890176898483</v>
          </cell>
          <cell r="BG265">
            <v>-0.22808185071970255</v>
          </cell>
          <cell r="BH265">
            <v>-0.20476614847070596</v>
          </cell>
          <cell r="BI265">
            <v>-0.15301972486129956</v>
          </cell>
          <cell r="BJ265">
            <v>-0.14114848381327183</v>
          </cell>
          <cell r="BK265">
            <v>-4.4002369650476436E-2</v>
          </cell>
          <cell r="BL265">
            <v>-0.19388072744803253</v>
          </cell>
          <cell r="BM265">
            <v>-8.8355576090295318E-2</v>
          </cell>
          <cell r="BN265">
            <v>-0.57967728733852131</v>
          </cell>
          <cell r="BO265">
            <v>-0.64063371816143988</v>
          </cell>
          <cell r="BP265">
            <v>-7.0532428650467272E-2</v>
          </cell>
          <cell r="BQ265">
            <v>-5.6135000278779823E-2</v>
          </cell>
          <cell r="BR265">
            <v>-9.3111722946426001E-2</v>
          </cell>
          <cell r="BS265">
            <v>0.4892326598154233</v>
          </cell>
          <cell r="BT265">
            <v>1.0127578831327009</v>
          </cell>
          <cell r="BU265">
            <v>4.1120163047491607</v>
          </cell>
          <cell r="BV265" t="e">
            <v>#DIV/0!</v>
          </cell>
          <cell r="BW265" t="e">
            <v>#NUM!</v>
          </cell>
        </row>
        <row r="272">
          <cell r="A272" t="str">
            <v>Labels for Charts</v>
          </cell>
        </row>
        <row r="273">
          <cell r="C273" t="str">
            <v>3/90</v>
          </cell>
          <cell r="D273" t="str">
            <v>6/90</v>
          </cell>
          <cell r="E273" t="str">
            <v>9/90</v>
          </cell>
          <cell r="F273" t="str">
            <v>12/90</v>
          </cell>
          <cell r="G273" t="str">
            <v>3/91</v>
          </cell>
          <cell r="H273" t="str">
            <v>6/91</v>
          </cell>
          <cell r="I273" t="str">
            <v>9/91</v>
          </cell>
          <cell r="J273" t="str">
            <v>12/91</v>
          </cell>
          <cell r="K273" t="str">
            <v>3/92</v>
          </cell>
          <cell r="L273" t="str">
            <v>6/92</v>
          </cell>
          <cell r="M273" t="str">
            <v>9/92</v>
          </cell>
          <cell r="N273" t="str">
            <v>12/92</v>
          </cell>
          <cell r="O273" t="str">
            <v>3/93</v>
          </cell>
          <cell r="P273" t="str">
            <v>6/93</v>
          </cell>
          <cell r="Q273" t="str">
            <v>9/93</v>
          </cell>
          <cell r="R273" t="str">
            <v>12/93</v>
          </cell>
          <cell r="S273" t="str">
            <v>3/94</v>
          </cell>
          <cell r="T273" t="str">
            <v>6/94</v>
          </cell>
          <cell r="U273" t="str">
            <v>9/94</v>
          </cell>
          <cell r="V273" t="str">
            <v>12/94</v>
          </cell>
          <cell r="W273" t="str">
            <v>3/95</v>
          </cell>
          <cell r="X273" t="str">
            <v>6/95</v>
          </cell>
          <cell r="Y273" t="str">
            <v>9/95</v>
          </cell>
          <cell r="Z273" t="str">
            <v>12/95</v>
          </cell>
          <cell r="AA273" t="str">
            <v>3/96</v>
          </cell>
          <cell r="AB273" t="str">
            <v>6/96</v>
          </cell>
          <cell r="AC273" t="str">
            <v>9/96</v>
          </cell>
          <cell r="AD273" t="str">
            <v>12/96</v>
          </cell>
          <cell r="AE273" t="str">
            <v>3/97</v>
          </cell>
          <cell r="AF273" t="str">
            <v>6/97</v>
          </cell>
          <cell r="AG273" t="str">
            <v>9/97</v>
          </cell>
          <cell r="AH273" t="str">
            <v>12/97</v>
          </cell>
          <cell r="AI273" t="str">
            <v>3/98</v>
          </cell>
          <cell r="AJ273" t="str">
            <v>6/98</v>
          </cell>
          <cell r="AK273" t="str">
            <v>9/98</v>
          </cell>
          <cell r="AL273" t="str">
            <v>12/98</v>
          </cell>
          <cell r="AM273" t="str">
            <v>3/99</v>
          </cell>
          <cell r="AN273" t="str">
            <v>6/99</v>
          </cell>
          <cell r="AO273" t="str">
            <v>9/99</v>
          </cell>
          <cell r="AP273" t="str">
            <v>12/99</v>
          </cell>
          <cell r="AQ273" t="str">
            <v>3/00</v>
          </cell>
          <cell r="AR273" t="str">
            <v>6/00</v>
          </cell>
          <cell r="AS273" t="str">
            <v>9/00</v>
          </cell>
          <cell r="AT273" t="str">
            <v>12/00</v>
          </cell>
          <cell r="AU273" t="str">
            <v>3/01</v>
          </cell>
          <cell r="AV273" t="str">
            <v>6/01</v>
          </cell>
          <cell r="AW273" t="str">
            <v>9/01</v>
          </cell>
          <cell r="AX273" t="str">
            <v>12/01</v>
          </cell>
          <cell r="AY273" t="str">
            <v>3/02</v>
          </cell>
          <cell r="AZ273" t="str">
            <v>6/02</v>
          </cell>
          <cell r="BA273" t="str">
            <v>9/02</v>
          </cell>
          <cell r="BB273" t="str">
            <v>12/02</v>
          </cell>
          <cell r="BC273" t="str">
            <v>3/03</v>
          </cell>
          <cell r="BD273" t="str">
            <v>6/03</v>
          </cell>
          <cell r="BE273" t="str">
            <v>9/03</v>
          </cell>
          <cell r="BF273">
            <v>37986</v>
          </cell>
          <cell r="BG273">
            <v>38077</v>
          </cell>
          <cell r="BH273">
            <v>38168</v>
          </cell>
          <cell r="BI273">
            <v>38260</v>
          </cell>
          <cell r="BJ273">
            <v>38352</v>
          </cell>
          <cell r="BK273">
            <v>38442</v>
          </cell>
          <cell r="BL273">
            <v>38533</v>
          </cell>
          <cell r="BM273">
            <v>38625</v>
          </cell>
          <cell r="BN273">
            <v>38717</v>
          </cell>
          <cell r="BO273">
            <v>38807</v>
          </cell>
          <cell r="BP273">
            <v>38898</v>
          </cell>
          <cell r="BQ273">
            <v>38990</v>
          </cell>
          <cell r="BR273">
            <v>39082</v>
          </cell>
          <cell r="BS273">
            <v>39172</v>
          </cell>
          <cell r="BT273">
            <v>39263</v>
          </cell>
          <cell r="BU273">
            <v>39355</v>
          </cell>
          <cell r="BV273">
            <v>39447</v>
          </cell>
          <cell r="BW273" t="str">
            <v>Today</v>
          </cell>
        </row>
        <row r="275">
          <cell r="A275">
            <v>1</v>
          </cell>
          <cell r="B275">
            <v>2</v>
          </cell>
          <cell r="C275">
            <v>3</v>
          </cell>
          <cell r="D275">
            <v>4</v>
          </cell>
          <cell r="E275">
            <v>5</v>
          </cell>
          <cell r="F275">
            <v>6</v>
          </cell>
          <cell r="G275">
            <v>7</v>
          </cell>
          <cell r="H275">
            <v>8</v>
          </cell>
          <cell r="I275">
            <v>9</v>
          </cell>
          <cell r="J275">
            <v>10</v>
          </cell>
          <cell r="K275">
            <v>11</v>
          </cell>
          <cell r="L275">
            <v>12</v>
          </cell>
          <cell r="M275">
            <v>13</v>
          </cell>
          <cell r="N275">
            <v>14</v>
          </cell>
          <cell r="O275">
            <v>15</v>
          </cell>
          <cell r="P275">
            <v>16</v>
          </cell>
          <cell r="Q275">
            <v>17</v>
          </cell>
          <cell r="R275">
            <v>18</v>
          </cell>
          <cell r="S275">
            <v>19</v>
          </cell>
          <cell r="T275">
            <v>20</v>
          </cell>
          <cell r="U275">
            <v>21</v>
          </cell>
          <cell r="V275">
            <v>22</v>
          </cell>
          <cell r="W275">
            <v>23</v>
          </cell>
          <cell r="X275">
            <v>24</v>
          </cell>
          <cell r="Y275">
            <v>25</v>
          </cell>
          <cell r="Z275">
            <v>26</v>
          </cell>
          <cell r="AA275">
            <v>27</v>
          </cell>
          <cell r="AB275">
            <v>28</v>
          </cell>
          <cell r="AC275">
            <v>29</v>
          </cell>
          <cell r="AD275">
            <v>30</v>
          </cell>
          <cell r="AE275">
            <v>31</v>
          </cell>
          <cell r="AF275">
            <v>32</v>
          </cell>
          <cell r="AG275">
            <v>33</v>
          </cell>
          <cell r="AH275">
            <v>34</v>
          </cell>
          <cell r="AI275">
            <v>35</v>
          </cell>
          <cell r="AJ275">
            <v>36</v>
          </cell>
          <cell r="AK275">
            <v>37</v>
          </cell>
          <cell r="AL275">
            <v>38</v>
          </cell>
          <cell r="AM275">
            <v>39</v>
          </cell>
          <cell r="AN275">
            <v>40</v>
          </cell>
          <cell r="AO275">
            <v>41</v>
          </cell>
          <cell r="AP275">
            <v>42</v>
          </cell>
          <cell r="AQ275">
            <v>43</v>
          </cell>
          <cell r="AR275">
            <v>44</v>
          </cell>
          <cell r="AS275">
            <v>45</v>
          </cell>
          <cell r="AT275">
            <v>46</v>
          </cell>
          <cell r="AU275">
            <v>47</v>
          </cell>
          <cell r="AV275">
            <v>48</v>
          </cell>
          <cell r="AW275">
            <v>49</v>
          </cell>
          <cell r="AX275">
            <v>50</v>
          </cell>
          <cell r="AY275">
            <v>51</v>
          </cell>
          <cell r="AZ275">
            <v>52</v>
          </cell>
          <cell r="BA275">
            <v>53</v>
          </cell>
          <cell r="BB275">
            <v>54</v>
          </cell>
          <cell r="BC275">
            <v>55</v>
          </cell>
          <cell r="BD275">
            <v>56</v>
          </cell>
          <cell r="BE275">
            <v>57</v>
          </cell>
          <cell r="BF275">
            <v>58</v>
          </cell>
          <cell r="BG275">
            <v>59</v>
          </cell>
          <cell r="BH275">
            <v>60</v>
          </cell>
          <cell r="BI275">
            <v>61</v>
          </cell>
          <cell r="BJ275">
            <v>62</v>
          </cell>
          <cell r="BK275">
            <v>63</v>
          </cell>
          <cell r="BL275">
            <v>64</v>
          </cell>
          <cell r="BM275">
            <v>65</v>
          </cell>
          <cell r="BN275">
            <v>66</v>
          </cell>
          <cell r="BO275">
            <v>67</v>
          </cell>
          <cell r="BP275">
            <v>68</v>
          </cell>
          <cell r="BQ275">
            <v>69</v>
          </cell>
          <cell r="BR275">
            <v>70</v>
          </cell>
          <cell r="BS275">
            <v>71</v>
          </cell>
          <cell r="BT275">
            <v>72</v>
          </cell>
          <cell r="BU275">
            <v>73</v>
          </cell>
          <cell r="BV275">
            <v>74</v>
          </cell>
        </row>
        <row r="276">
          <cell r="A276" t="str">
            <v>Pay for Growth</v>
          </cell>
        </row>
        <row r="277">
          <cell r="A277" t="str">
            <v>Enterprise Value</v>
          </cell>
        </row>
        <row r="278">
          <cell r="A278" t="str">
            <v>CRM</v>
          </cell>
          <cell r="C278" t="str">
            <v/>
          </cell>
          <cell r="D278" t="str">
            <v/>
          </cell>
          <cell r="E278" t="str">
            <v/>
          </cell>
          <cell r="F278" t="str">
            <v/>
          </cell>
          <cell r="G278" t="str">
            <v/>
          </cell>
          <cell r="H278" t="str">
            <v/>
          </cell>
          <cell r="I278" t="str">
            <v/>
          </cell>
          <cell r="J278" t="str">
            <v/>
          </cell>
          <cell r="K278" t="str">
            <v/>
          </cell>
          <cell r="L278" t="str">
            <v/>
          </cell>
          <cell r="M278" t="str">
            <v/>
          </cell>
          <cell r="N278" t="str">
            <v/>
          </cell>
          <cell r="O278" t="str">
            <v/>
          </cell>
          <cell r="P278" t="str">
            <v/>
          </cell>
          <cell r="Q278" t="str">
            <v/>
          </cell>
          <cell r="R278" t="str">
            <v/>
          </cell>
          <cell r="S278" t="str">
            <v/>
          </cell>
          <cell r="T278" t="str">
            <v/>
          </cell>
          <cell r="U278" t="str">
            <v/>
          </cell>
          <cell r="V278" t="str">
            <v/>
          </cell>
          <cell r="W278" t="str">
            <v/>
          </cell>
          <cell r="X278" t="str">
            <v/>
          </cell>
          <cell r="Y278" t="str">
            <v/>
          </cell>
          <cell r="Z278" t="str">
            <v/>
          </cell>
          <cell r="AA278" t="str">
            <v/>
          </cell>
          <cell r="AB278" t="str">
            <v/>
          </cell>
          <cell r="AC278" t="str">
            <v/>
          </cell>
          <cell r="AD278" t="str">
            <v/>
          </cell>
          <cell r="AE278" t="str">
            <v/>
          </cell>
          <cell r="AF278" t="str">
            <v/>
          </cell>
          <cell r="AG278" t="str">
            <v/>
          </cell>
          <cell r="AH278" t="str">
            <v/>
          </cell>
          <cell r="AI278" t="str">
            <v/>
          </cell>
          <cell r="AJ278" t="str">
            <v/>
          </cell>
          <cell r="AK278" t="str">
            <v/>
          </cell>
          <cell r="AL278" t="str">
            <v/>
          </cell>
          <cell r="AM278" t="str">
            <v/>
          </cell>
          <cell r="AN278" t="str">
            <v/>
          </cell>
          <cell r="AO278" t="str">
            <v/>
          </cell>
          <cell r="AP278" t="str">
            <v/>
          </cell>
          <cell r="AQ278" t="str">
            <v/>
          </cell>
          <cell r="AR278" t="str">
            <v/>
          </cell>
          <cell r="AS278" t="str">
            <v/>
          </cell>
          <cell r="AT278" t="str">
            <v/>
          </cell>
          <cell r="AU278" t="str">
            <v/>
          </cell>
          <cell r="AV278" t="str">
            <v/>
          </cell>
          <cell r="AW278" t="str">
            <v/>
          </cell>
          <cell r="AX278" t="str">
            <v/>
          </cell>
          <cell r="AY278" t="str">
            <v/>
          </cell>
          <cell r="AZ278" t="str">
            <v/>
          </cell>
          <cell r="BA278" t="str">
            <v/>
          </cell>
          <cell r="BB278" t="str">
            <v/>
          </cell>
          <cell r="BC278" t="str">
            <v/>
          </cell>
          <cell r="BD278" t="str">
            <v/>
          </cell>
          <cell r="BE278" t="str">
            <v/>
          </cell>
          <cell r="BF278" t="str">
            <v/>
          </cell>
          <cell r="BG278" t="str">
            <v/>
          </cell>
          <cell r="BH278">
            <v>1583.4870000000001</v>
          </cell>
          <cell r="BI278">
            <v>1493.739</v>
          </cell>
          <cell r="BJ278">
            <v>1633.54</v>
          </cell>
          <cell r="BK278">
            <v>1456.2809999999999</v>
          </cell>
          <cell r="BL278">
            <v>2046.479</v>
          </cell>
          <cell r="BM278">
            <v>2354.3969999999999</v>
          </cell>
          <cell r="BN278">
            <v>3299.2400000000002</v>
          </cell>
          <cell r="BO278">
            <v>3808.2080000000001</v>
          </cell>
          <cell r="BP278">
            <v>2713.7939999999999</v>
          </cell>
          <cell r="BQ278">
            <v>3763.13</v>
          </cell>
          <cell r="BR278">
            <v>3892.5170000000003</v>
          </cell>
          <cell r="BS278">
            <v>4652.2750000000005</v>
          </cell>
          <cell r="BT278">
            <v>4699.982</v>
          </cell>
          <cell r="BU278">
            <v>5686.3649999999998</v>
          </cell>
          <cell r="BV278" t="str">
            <v>#Calc</v>
          </cell>
        </row>
        <row r="279">
          <cell r="A279" t="str">
            <v>RNOW</v>
          </cell>
          <cell r="C279" t="str">
            <v/>
          </cell>
          <cell r="D279" t="str">
            <v/>
          </cell>
          <cell r="E279" t="str">
            <v/>
          </cell>
          <cell r="F279" t="str">
            <v/>
          </cell>
          <cell r="G279" t="str">
            <v/>
          </cell>
          <cell r="H279" t="str">
            <v/>
          </cell>
          <cell r="I279" t="str">
            <v/>
          </cell>
          <cell r="J279" t="str">
            <v/>
          </cell>
          <cell r="K279" t="str">
            <v/>
          </cell>
          <cell r="L279" t="str">
            <v/>
          </cell>
          <cell r="M279" t="str">
            <v/>
          </cell>
          <cell r="N279" t="str">
            <v/>
          </cell>
          <cell r="O279" t="str">
            <v/>
          </cell>
          <cell r="P279" t="str">
            <v/>
          </cell>
          <cell r="Q279" t="str">
            <v/>
          </cell>
          <cell r="R279" t="str">
            <v/>
          </cell>
          <cell r="S279" t="str">
            <v/>
          </cell>
          <cell r="T279" t="str">
            <v/>
          </cell>
          <cell r="U279" t="str">
            <v/>
          </cell>
          <cell r="V279" t="str">
            <v/>
          </cell>
          <cell r="W279" t="str">
            <v/>
          </cell>
          <cell r="X279" t="str">
            <v/>
          </cell>
          <cell r="Y279" t="str">
            <v/>
          </cell>
          <cell r="Z279" t="str">
            <v/>
          </cell>
          <cell r="AA279" t="str">
            <v/>
          </cell>
          <cell r="AB279" t="str">
            <v/>
          </cell>
          <cell r="AC279" t="str">
            <v/>
          </cell>
          <cell r="AD279" t="str">
            <v/>
          </cell>
          <cell r="AE279" t="str">
            <v/>
          </cell>
          <cell r="AF279" t="str">
            <v/>
          </cell>
          <cell r="AG279" t="str">
            <v/>
          </cell>
          <cell r="AH279" t="str">
            <v/>
          </cell>
          <cell r="AI279" t="str">
            <v/>
          </cell>
          <cell r="AJ279" t="str">
            <v/>
          </cell>
          <cell r="AK279" t="str">
            <v/>
          </cell>
          <cell r="AL279" t="str">
            <v/>
          </cell>
          <cell r="AM279" t="str">
            <v/>
          </cell>
          <cell r="AN279" t="str">
            <v/>
          </cell>
          <cell r="AO279" t="str">
            <v/>
          </cell>
          <cell r="AP279" t="str">
            <v/>
          </cell>
          <cell r="AQ279" t="str">
            <v/>
          </cell>
          <cell r="AR279" t="str">
            <v/>
          </cell>
          <cell r="AS279" t="str">
            <v/>
          </cell>
          <cell r="AT279" t="str">
            <v/>
          </cell>
          <cell r="AU279" t="str">
            <v/>
          </cell>
          <cell r="AV279" t="str">
            <v/>
          </cell>
          <cell r="AW279" t="str">
            <v/>
          </cell>
          <cell r="AX279" t="str">
            <v/>
          </cell>
          <cell r="AY279" t="str">
            <v/>
          </cell>
          <cell r="AZ279" t="str">
            <v/>
          </cell>
          <cell r="BA279" t="str">
            <v/>
          </cell>
          <cell r="BB279" t="str">
            <v/>
          </cell>
          <cell r="BC279" t="str">
            <v/>
          </cell>
          <cell r="BD279" t="str">
            <v/>
          </cell>
          <cell r="BE279" t="str">
            <v/>
          </cell>
          <cell r="BF279" t="str">
            <v/>
          </cell>
          <cell r="BG279" t="str">
            <v/>
          </cell>
          <cell r="BH279" t="str">
            <v/>
          </cell>
          <cell r="BI279">
            <v>315.67360000000002</v>
          </cell>
          <cell r="BJ279">
            <v>420.14</v>
          </cell>
          <cell r="BK279">
            <v>316.38140000000004</v>
          </cell>
          <cell r="BL279">
            <v>313.78950000000003</v>
          </cell>
          <cell r="BM279">
            <v>404.07830000000001</v>
          </cell>
          <cell r="BN279">
            <v>524.31600000000003</v>
          </cell>
          <cell r="BO279">
            <v>440.7414</v>
          </cell>
          <cell r="BP279">
            <v>472.95610000000005</v>
          </cell>
          <cell r="BQ279">
            <v>431.39150000000001</v>
          </cell>
          <cell r="BR279">
            <v>486.39030000000002</v>
          </cell>
          <cell r="BS279">
            <v>457.58230000000003</v>
          </cell>
          <cell r="BT279">
            <v>455.78060000000005</v>
          </cell>
          <cell r="BU279">
            <v>441.15899999999999</v>
          </cell>
          <cell r="BV279" t="str">
            <v>#Calc</v>
          </cell>
        </row>
        <row r="280">
          <cell r="A280" t="str">
            <v>SYMC</v>
          </cell>
          <cell r="C280">
            <v>163.36600000000001</v>
          </cell>
          <cell r="D280">
            <v>140.595</v>
          </cell>
          <cell r="E280">
            <v>201.91730000000001</v>
          </cell>
          <cell r="F280">
            <v>244.40550000000002</v>
          </cell>
          <cell r="G280">
            <v>496.07800000000003</v>
          </cell>
          <cell r="H280">
            <v>400.77070000000003</v>
          </cell>
          <cell r="I280">
            <v>664.64750000000004</v>
          </cell>
          <cell r="J280">
            <v>956.00300000000004</v>
          </cell>
          <cell r="K280">
            <v>951.3605</v>
          </cell>
          <cell r="L280">
            <v>831.99300000000005</v>
          </cell>
          <cell r="M280">
            <v>214.04040000000001</v>
          </cell>
          <cell r="N280">
            <v>297.44</v>
          </cell>
          <cell r="O280">
            <v>351.47880000000004</v>
          </cell>
          <cell r="P280">
            <v>330.47149999999999</v>
          </cell>
          <cell r="Q280">
            <v>494.84930000000003</v>
          </cell>
          <cell r="R280">
            <v>537.35630000000003</v>
          </cell>
          <cell r="S280">
            <v>458.2783</v>
          </cell>
          <cell r="T280">
            <v>343.39320000000004</v>
          </cell>
          <cell r="U280">
            <v>501.79110000000003</v>
          </cell>
          <cell r="V280">
            <v>576.98099999999999</v>
          </cell>
          <cell r="W280">
            <v>775.76900000000001</v>
          </cell>
          <cell r="X280">
            <v>1016.5782</v>
          </cell>
          <cell r="Y280">
            <v>1074.749</v>
          </cell>
          <cell r="Z280">
            <v>1134.3689999999999</v>
          </cell>
          <cell r="AA280">
            <v>576.82550000000003</v>
          </cell>
          <cell r="AB280">
            <v>560.06740000000002</v>
          </cell>
          <cell r="AC280">
            <v>470.53220000000005</v>
          </cell>
          <cell r="AD280">
            <v>677.69950000000006</v>
          </cell>
          <cell r="AE280">
            <v>644.85969999999998</v>
          </cell>
          <cell r="AF280">
            <v>913.52750000000003</v>
          </cell>
          <cell r="AG280">
            <v>1116.9449999999999</v>
          </cell>
          <cell r="AH280">
            <v>1068.8969999999999</v>
          </cell>
          <cell r="AI280">
            <v>1326.7750000000001</v>
          </cell>
          <cell r="AJ280">
            <v>1314.239</v>
          </cell>
          <cell r="AK280">
            <v>581.42950000000008</v>
          </cell>
          <cell r="AL280">
            <v>1063.829</v>
          </cell>
          <cell r="AM280">
            <v>770.5145</v>
          </cell>
          <cell r="AN280">
            <v>1221.29</v>
          </cell>
          <cell r="AO280">
            <v>1862.9080000000001</v>
          </cell>
          <cell r="AP280">
            <v>3061.2150000000001</v>
          </cell>
          <cell r="AQ280">
            <v>4099.1639999999998</v>
          </cell>
          <cell r="AR280">
            <v>2762.1420000000003</v>
          </cell>
          <cell r="AS280">
            <v>2180.4830000000002</v>
          </cell>
          <cell r="AT280">
            <v>1819.7280000000001</v>
          </cell>
          <cell r="AU280">
            <v>2453.7240000000002</v>
          </cell>
          <cell r="AV280">
            <v>2613.1000000000004</v>
          </cell>
          <cell r="AW280">
            <v>1940.5630000000001</v>
          </cell>
          <cell r="AX280">
            <v>4072.7950000000001</v>
          </cell>
          <cell r="AY280">
            <v>5141.0160000000005</v>
          </cell>
          <cell r="AZ280">
            <v>3829.2930000000001</v>
          </cell>
          <cell r="BA280">
            <v>4250.4390000000003</v>
          </cell>
          <cell r="BB280">
            <v>5095.8150000000005</v>
          </cell>
          <cell r="BC280">
            <v>4723.7359999999999</v>
          </cell>
          <cell r="BD280">
            <v>5329.8720000000003</v>
          </cell>
          <cell r="BE280">
            <v>8287.116</v>
          </cell>
          <cell r="BF280">
            <v>9037.6830000000009</v>
          </cell>
          <cell r="BG280">
            <v>12628.496000000001</v>
          </cell>
          <cell r="BH280">
            <v>11994.2</v>
          </cell>
          <cell r="BI280">
            <v>15415.841</v>
          </cell>
          <cell r="BJ280">
            <v>15290.24</v>
          </cell>
          <cell r="BK280">
            <v>11948.847</v>
          </cell>
          <cell r="BL280">
            <v>12167.862999999999</v>
          </cell>
          <cell r="BM280">
            <v>21381.56</v>
          </cell>
          <cell r="BN280">
            <v>15907.970000000001</v>
          </cell>
          <cell r="BO280">
            <v>15165.092000000001</v>
          </cell>
          <cell r="BP280">
            <v>13865.315000000001</v>
          </cell>
          <cell r="BQ280">
            <v>19176.810000000001</v>
          </cell>
          <cell r="BR280">
            <v>18460.850000000002</v>
          </cell>
          <cell r="BS280">
            <v>14672.26</v>
          </cell>
          <cell r="BT280">
            <v>17868.23</v>
          </cell>
          <cell r="BU280">
            <v>16846.87</v>
          </cell>
          <cell r="BV280" t="str">
            <v>#Calc</v>
          </cell>
        </row>
        <row r="281">
          <cell r="A281" t="str">
            <v>ADBE</v>
          </cell>
          <cell r="C281">
            <v>718.86900000000003</v>
          </cell>
          <cell r="D281">
            <v>701.35850000000005</v>
          </cell>
          <cell r="E281">
            <v>343.887</v>
          </cell>
          <cell r="F281">
            <v>540.70860000000005</v>
          </cell>
          <cell r="G281">
            <v>1071.3779999999999</v>
          </cell>
          <cell r="H281">
            <v>855.08850000000007</v>
          </cell>
          <cell r="I281">
            <v>1039.1600000000001</v>
          </cell>
          <cell r="J281">
            <v>1333.375</v>
          </cell>
          <cell r="K281">
            <v>1023.4456</v>
          </cell>
          <cell r="L281">
            <v>877.36760000000004</v>
          </cell>
          <cell r="M281">
            <v>483.87900000000002</v>
          </cell>
          <cell r="N281">
            <v>540.24760000000003</v>
          </cell>
          <cell r="O281">
            <v>793.10500000000002</v>
          </cell>
          <cell r="P281">
            <v>1196.134</v>
          </cell>
          <cell r="Q281">
            <v>626.52800000000002</v>
          </cell>
          <cell r="R281">
            <v>768.63679999999999</v>
          </cell>
          <cell r="S281">
            <v>869.6228000000001</v>
          </cell>
          <cell r="T281">
            <v>984.5421</v>
          </cell>
          <cell r="U281">
            <v>1197.0160000000001</v>
          </cell>
          <cell r="V281">
            <v>1418.8530000000001</v>
          </cell>
          <cell r="W281">
            <v>2661.3850000000002</v>
          </cell>
          <cell r="X281">
            <v>3230.5880000000002</v>
          </cell>
          <cell r="Y281">
            <v>2828.3470000000002</v>
          </cell>
          <cell r="Z281">
            <v>3999.6680000000001</v>
          </cell>
          <cell r="AA281">
            <v>1824.8000000000002</v>
          </cell>
          <cell r="AB281">
            <v>2079.1620000000003</v>
          </cell>
          <cell r="AC281">
            <v>2195.2620000000002</v>
          </cell>
          <cell r="AD281">
            <v>2107.3000000000002</v>
          </cell>
          <cell r="AE281">
            <v>2303.884</v>
          </cell>
          <cell r="AF281">
            <v>1907.9290000000001</v>
          </cell>
          <cell r="AG281">
            <v>2966.893</v>
          </cell>
          <cell r="AH281">
            <v>2333.6</v>
          </cell>
          <cell r="AI281">
            <v>2624.105</v>
          </cell>
          <cell r="AJ281">
            <v>2457.2440000000001</v>
          </cell>
          <cell r="AK281">
            <v>1836.05</v>
          </cell>
          <cell r="AL281">
            <v>2574.107</v>
          </cell>
          <cell r="AM281">
            <v>3199.0239999999999</v>
          </cell>
          <cell r="AN281">
            <v>3562.2400000000002</v>
          </cell>
          <cell r="AO281">
            <v>4880.2060000000001</v>
          </cell>
          <cell r="AP281">
            <v>7473.0320000000002</v>
          </cell>
          <cell r="AQ281">
            <v>12685.739</v>
          </cell>
          <cell r="AR281">
            <v>15077.800000000001</v>
          </cell>
          <cell r="AS281">
            <v>18028.32</v>
          </cell>
          <cell r="AT281">
            <v>13340.191000000001</v>
          </cell>
          <cell r="AU281">
            <v>7742.7520000000004</v>
          </cell>
          <cell r="AV281">
            <v>10638.438</v>
          </cell>
          <cell r="AW281">
            <v>5111.9759999999997</v>
          </cell>
          <cell r="AX281">
            <v>6746.777</v>
          </cell>
          <cell r="AY281">
            <v>8967.2240000000002</v>
          </cell>
          <cell r="AZ281">
            <v>6140.6289999999999</v>
          </cell>
          <cell r="BA281">
            <v>3876.5640000000003</v>
          </cell>
          <cell r="BB281">
            <v>5134.9790000000003</v>
          </cell>
          <cell r="BC281">
            <v>6476.6260000000002</v>
          </cell>
          <cell r="BD281">
            <v>6690.1689999999999</v>
          </cell>
          <cell r="BE281">
            <v>8341.8809999999994</v>
          </cell>
          <cell r="BF281">
            <v>8216.2309999999998</v>
          </cell>
          <cell r="BG281">
            <v>8128.3530000000001</v>
          </cell>
          <cell r="BH281">
            <v>9820.6090000000004</v>
          </cell>
          <cell r="BI281">
            <v>10579.672</v>
          </cell>
          <cell r="BJ281">
            <v>13881.592000000001</v>
          </cell>
          <cell r="BK281">
            <v>14879.857</v>
          </cell>
          <cell r="BL281">
            <v>12337.031000000001</v>
          </cell>
          <cell r="BM281">
            <v>12835.534</v>
          </cell>
          <cell r="BN281">
            <v>16362.59</v>
          </cell>
          <cell r="BO281">
            <v>18801.09</v>
          </cell>
          <cell r="BP281">
            <v>15757.789000000001</v>
          </cell>
          <cell r="BQ281">
            <v>18281.96</v>
          </cell>
          <cell r="BR281">
            <v>21865.850000000002</v>
          </cell>
          <cell r="BS281">
            <v>22192.080000000002</v>
          </cell>
          <cell r="BT281">
            <v>21278.52</v>
          </cell>
          <cell r="BU281">
            <v>23178.52</v>
          </cell>
          <cell r="BV281" t="str">
            <v>#Calc</v>
          </cell>
        </row>
        <row r="282">
          <cell r="A282" t="str">
            <v>AKAM</v>
          </cell>
          <cell r="C282" t="str">
            <v/>
          </cell>
          <cell r="D282" t="str">
            <v/>
          </cell>
          <cell r="E282" t="str">
            <v/>
          </cell>
          <cell r="F282" t="str">
            <v/>
          </cell>
          <cell r="G282" t="str">
            <v/>
          </cell>
          <cell r="H282" t="str">
            <v/>
          </cell>
          <cell r="I282" t="str">
            <v/>
          </cell>
          <cell r="J282" t="str">
            <v/>
          </cell>
          <cell r="K282" t="str">
            <v/>
          </cell>
          <cell r="L282" t="str">
            <v/>
          </cell>
          <cell r="M282" t="str">
            <v/>
          </cell>
          <cell r="N282" t="str">
            <v/>
          </cell>
          <cell r="O282" t="str">
            <v/>
          </cell>
          <cell r="P282" t="str">
            <v/>
          </cell>
          <cell r="Q282" t="str">
            <v/>
          </cell>
          <cell r="R282" t="str">
            <v/>
          </cell>
          <cell r="S282" t="str">
            <v/>
          </cell>
          <cell r="T282" t="str">
            <v/>
          </cell>
          <cell r="U282" t="str">
            <v/>
          </cell>
          <cell r="V282" t="str">
            <v/>
          </cell>
          <cell r="W282" t="str">
            <v/>
          </cell>
          <cell r="X282" t="str">
            <v/>
          </cell>
          <cell r="Y282" t="str">
            <v/>
          </cell>
          <cell r="Z282" t="str">
            <v/>
          </cell>
          <cell r="AA282" t="str">
            <v/>
          </cell>
          <cell r="AB282" t="str">
            <v/>
          </cell>
          <cell r="AC282" t="str">
            <v/>
          </cell>
          <cell r="AD282" t="str">
            <v/>
          </cell>
          <cell r="AE282" t="str">
            <v/>
          </cell>
          <cell r="AF282" t="str">
            <v/>
          </cell>
          <cell r="AG282" t="str">
            <v/>
          </cell>
          <cell r="AH282" t="str">
            <v/>
          </cell>
          <cell r="AI282" t="str">
            <v/>
          </cell>
          <cell r="AJ282" t="str">
            <v/>
          </cell>
          <cell r="AK282" t="str">
            <v/>
          </cell>
          <cell r="AL282" t="str">
            <v/>
          </cell>
          <cell r="AM282" t="str">
            <v/>
          </cell>
          <cell r="AN282" t="str">
            <v/>
          </cell>
          <cell r="AO282" t="str">
            <v/>
          </cell>
          <cell r="AP282">
            <v>30039.420000000002</v>
          </cell>
          <cell r="AQ282">
            <v>14860.380999999999</v>
          </cell>
          <cell r="AR282">
            <v>12357.016</v>
          </cell>
          <cell r="AS282">
            <v>5497.8339999999998</v>
          </cell>
          <cell r="AT282">
            <v>2270.875</v>
          </cell>
          <cell r="AU282">
            <v>923.37080000000003</v>
          </cell>
          <cell r="AV282">
            <v>1089.76</v>
          </cell>
          <cell r="AW282">
            <v>396.6617</v>
          </cell>
          <cell r="AX282">
            <v>791.52610000000004</v>
          </cell>
          <cell r="AY282">
            <v>599.13670000000002</v>
          </cell>
          <cell r="AZ282">
            <v>303.26910000000004</v>
          </cell>
          <cell r="BA282">
            <v>275.75890000000004</v>
          </cell>
          <cell r="BB282">
            <v>390.83879999999999</v>
          </cell>
          <cell r="BC282">
            <v>361.33359999999999</v>
          </cell>
          <cell r="BD282">
            <v>776.6866</v>
          </cell>
          <cell r="BE282">
            <v>729.08400000000006</v>
          </cell>
          <cell r="BF282">
            <v>1543.1659999999999</v>
          </cell>
          <cell r="BG282">
            <v>1835.8610000000001</v>
          </cell>
          <cell r="BH282">
            <v>2478.34</v>
          </cell>
          <cell r="BI282">
            <v>1977.327</v>
          </cell>
          <cell r="BJ282">
            <v>1838.0550000000001</v>
          </cell>
          <cell r="BK282">
            <v>1794.1000000000001</v>
          </cell>
          <cell r="BL282">
            <v>1976.1490000000001</v>
          </cell>
          <cell r="BM282">
            <v>2360.8389999999999</v>
          </cell>
          <cell r="BN282">
            <v>2955.3270000000002</v>
          </cell>
          <cell r="BO282">
            <v>4988.1729999999998</v>
          </cell>
          <cell r="BP282">
            <v>5560.9000000000005</v>
          </cell>
          <cell r="BQ282">
            <v>7731.9310000000005</v>
          </cell>
          <cell r="BR282">
            <v>8445.241</v>
          </cell>
          <cell r="BS282">
            <v>8047.3429999999998</v>
          </cell>
          <cell r="BT282">
            <v>7880.3609999999999</v>
          </cell>
          <cell r="BU282">
            <v>4522.2049999999999</v>
          </cell>
          <cell r="BV282" t="str">
            <v>#Calc</v>
          </cell>
        </row>
        <row r="283">
          <cell r="A283" t="str">
            <v>VRSN</v>
          </cell>
          <cell r="C283" t="str">
            <v/>
          </cell>
          <cell r="D283" t="str">
            <v/>
          </cell>
          <cell r="E283" t="str">
            <v/>
          </cell>
          <cell r="F283" t="str">
            <v/>
          </cell>
          <cell r="G283" t="str">
            <v/>
          </cell>
          <cell r="H283" t="str">
            <v/>
          </cell>
          <cell r="I283" t="str">
            <v/>
          </cell>
          <cell r="J283" t="str">
            <v/>
          </cell>
          <cell r="K283" t="str">
            <v/>
          </cell>
          <cell r="L283" t="str">
            <v/>
          </cell>
          <cell r="M283" t="str">
            <v/>
          </cell>
          <cell r="N283" t="str">
            <v/>
          </cell>
          <cell r="O283" t="str">
            <v/>
          </cell>
          <cell r="P283" t="str">
            <v/>
          </cell>
          <cell r="Q283" t="str">
            <v/>
          </cell>
          <cell r="R283" t="str">
            <v/>
          </cell>
          <cell r="S283" t="str">
            <v/>
          </cell>
          <cell r="T283" t="str">
            <v/>
          </cell>
          <cell r="U283" t="str">
            <v/>
          </cell>
          <cell r="V283" t="str">
            <v/>
          </cell>
          <cell r="W283" t="str">
            <v/>
          </cell>
          <cell r="X283" t="str">
            <v/>
          </cell>
          <cell r="Y283" t="str">
            <v/>
          </cell>
          <cell r="Z283" t="str">
            <v/>
          </cell>
          <cell r="AA283" t="str">
            <v/>
          </cell>
          <cell r="AB283" t="str">
            <v/>
          </cell>
          <cell r="AC283" t="str">
            <v/>
          </cell>
          <cell r="AD283" t="str">
            <v/>
          </cell>
          <cell r="AE283" t="str">
            <v/>
          </cell>
          <cell r="AF283" t="str">
            <v/>
          </cell>
          <cell r="AG283" t="str">
            <v/>
          </cell>
          <cell r="AH283" t="str">
            <v/>
          </cell>
          <cell r="AI283">
            <v>863.45400000000006</v>
          </cell>
          <cell r="AJ283">
            <v>732.94320000000005</v>
          </cell>
          <cell r="AK283">
            <v>577.00620000000004</v>
          </cell>
          <cell r="AL283">
            <v>1323.2740000000001</v>
          </cell>
          <cell r="AM283">
            <v>3692.5630000000001</v>
          </cell>
          <cell r="AN283">
            <v>4194.2370000000001</v>
          </cell>
          <cell r="AO283">
            <v>5293.8789999999999</v>
          </cell>
          <cell r="AP283">
            <v>19602.3</v>
          </cell>
          <cell r="AQ283">
            <v>17092.18</v>
          </cell>
          <cell r="AR283">
            <v>33242.959999999999</v>
          </cell>
          <cell r="AS283">
            <v>38808.25</v>
          </cell>
          <cell r="AT283">
            <v>13710.255999999999</v>
          </cell>
          <cell r="AU283">
            <v>6194.8280000000004</v>
          </cell>
          <cell r="AV283">
            <v>11362.791999999999</v>
          </cell>
          <cell r="AW283">
            <v>7788.4440000000004</v>
          </cell>
          <cell r="AX283" t="str">
            <v/>
          </cell>
          <cell r="AY283" t="str">
            <v/>
          </cell>
          <cell r="AZ283" t="str">
            <v/>
          </cell>
          <cell r="BA283" t="str">
            <v/>
          </cell>
          <cell r="BB283">
            <v>1489.9349999999999</v>
          </cell>
          <cell r="BC283" t="str">
            <v/>
          </cell>
          <cell r="BD283" t="str">
            <v/>
          </cell>
          <cell r="BE283" t="str">
            <v/>
          </cell>
          <cell r="BF283" t="str">
            <v/>
          </cell>
          <cell r="BG283">
            <v>3450.78</v>
          </cell>
          <cell r="BH283">
            <v>4482.4470000000001</v>
          </cell>
          <cell r="BI283">
            <v>4442.4000000000005</v>
          </cell>
          <cell r="BJ283">
            <v>7774.8330000000005</v>
          </cell>
          <cell r="BK283">
            <v>6486.7960000000003</v>
          </cell>
          <cell r="BL283">
            <v>6718.2619999999997</v>
          </cell>
          <cell r="BM283">
            <v>4748.8040000000001</v>
          </cell>
          <cell r="BN283">
            <v>4541.7439999999997</v>
          </cell>
          <cell r="BO283">
            <v>5113.1030000000001</v>
          </cell>
          <cell r="BP283">
            <v>5118.8</v>
          </cell>
          <cell r="BQ283">
            <v>4464.5320000000002</v>
          </cell>
          <cell r="BR283">
            <v>5363.6080000000002</v>
          </cell>
          <cell r="BS283">
            <v>5454.835</v>
          </cell>
          <cell r="BT283">
            <v>6986.1540000000005</v>
          </cell>
          <cell r="BU283">
            <v>7748.1</v>
          </cell>
          <cell r="BV283" t="str">
            <v>#Calc</v>
          </cell>
        </row>
        <row r="284">
          <cell r="A284" t="str">
            <v>RHAT</v>
          </cell>
          <cell r="C284" t="str">
            <v/>
          </cell>
          <cell r="D284" t="str">
            <v/>
          </cell>
          <cell r="E284" t="str">
            <v/>
          </cell>
          <cell r="F284" t="str">
            <v/>
          </cell>
          <cell r="G284" t="str">
            <v/>
          </cell>
          <cell r="H284" t="str">
            <v/>
          </cell>
          <cell r="I284" t="str">
            <v/>
          </cell>
          <cell r="J284" t="str">
            <v/>
          </cell>
          <cell r="K284" t="str">
            <v/>
          </cell>
          <cell r="L284" t="str">
            <v/>
          </cell>
          <cell r="M284" t="str">
            <v/>
          </cell>
          <cell r="N284" t="str">
            <v/>
          </cell>
          <cell r="O284" t="str">
            <v/>
          </cell>
          <cell r="P284" t="str">
            <v/>
          </cell>
          <cell r="Q284" t="str">
            <v/>
          </cell>
          <cell r="R284" t="str">
            <v/>
          </cell>
          <cell r="S284" t="str">
            <v/>
          </cell>
          <cell r="T284" t="str">
            <v/>
          </cell>
          <cell r="U284" t="str">
            <v/>
          </cell>
          <cell r="V284" t="str">
            <v/>
          </cell>
          <cell r="W284" t="str">
            <v/>
          </cell>
          <cell r="X284" t="str">
            <v/>
          </cell>
          <cell r="Y284" t="str">
            <v/>
          </cell>
          <cell r="Z284" t="str">
            <v/>
          </cell>
          <cell r="AA284" t="str">
            <v/>
          </cell>
          <cell r="AB284" t="str">
            <v/>
          </cell>
          <cell r="AC284" t="str">
            <v/>
          </cell>
          <cell r="AD284" t="str">
            <v/>
          </cell>
          <cell r="AE284" t="str">
            <v/>
          </cell>
          <cell r="AF284" t="str">
            <v/>
          </cell>
          <cell r="AG284" t="str">
            <v/>
          </cell>
          <cell r="AH284" t="str">
            <v/>
          </cell>
          <cell r="AI284" t="str">
            <v/>
          </cell>
          <cell r="AJ284" t="str">
            <v/>
          </cell>
          <cell r="AK284" t="str">
            <v/>
          </cell>
          <cell r="AL284" t="str">
            <v/>
          </cell>
          <cell r="AM284" t="str">
            <v/>
          </cell>
          <cell r="AN284" t="str">
            <v/>
          </cell>
          <cell r="AO284">
            <v>6597.0219999999999</v>
          </cell>
          <cell r="AP284">
            <v>15713.454</v>
          </cell>
          <cell r="AQ284">
            <v>6228.24</v>
          </cell>
          <cell r="AR284">
            <v>4078.4690000000001</v>
          </cell>
          <cell r="AS284">
            <v>2537.8319999999999</v>
          </cell>
          <cell r="AT284">
            <v>857.55100000000004</v>
          </cell>
          <cell r="AU284">
            <v>881.1767000000001</v>
          </cell>
          <cell r="AV284">
            <v>560.22090000000003</v>
          </cell>
          <cell r="AW284">
            <v>478.95360000000005</v>
          </cell>
          <cell r="AX284">
            <v>1144.184</v>
          </cell>
          <cell r="AY284">
            <v>874.09480000000008</v>
          </cell>
          <cell r="AZ284">
            <v>912.25</v>
          </cell>
          <cell r="BA284">
            <v>737.36430000000007</v>
          </cell>
          <cell r="BB284">
            <v>944.7627</v>
          </cell>
          <cell r="BC284">
            <v>854.5104</v>
          </cell>
          <cell r="BD284">
            <v>1230.184</v>
          </cell>
          <cell r="BE284">
            <v>1644.818</v>
          </cell>
          <cell r="BF284">
            <v>3208.7490000000003</v>
          </cell>
          <cell r="BG284">
            <v>4180.2129999999997</v>
          </cell>
          <cell r="BH284">
            <v>4580.8</v>
          </cell>
          <cell r="BI284">
            <v>2553.8969999999999</v>
          </cell>
          <cell r="BJ284">
            <v>2704.2449999999999</v>
          </cell>
          <cell r="BK284">
            <v>2207.4259999999999</v>
          </cell>
          <cell r="BL284">
            <v>2470.9180000000001</v>
          </cell>
          <cell r="BM284">
            <v>3802.3690000000001</v>
          </cell>
          <cell r="BN284">
            <v>4759.3969999999999</v>
          </cell>
          <cell r="BO284">
            <v>4888.6869999999999</v>
          </cell>
          <cell r="BP284">
            <v>3942.808</v>
          </cell>
          <cell r="BQ284">
            <v>3760.7060000000001</v>
          </cell>
          <cell r="BR284">
            <v>3996.9680000000003</v>
          </cell>
          <cell r="BS284">
            <v>4114.9480000000003</v>
          </cell>
          <cell r="BT284">
            <v>4037.5059999999999</v>
          </cell>
          <cell r="BU284">
            <v>3543.2000000000003</v>
          </cell>
          <cell r="BV284" t="str">
            <v>#Calc</v>
          </cell>
        </row>
        <row r="286">
          <cell r="A286" t="str">
            <v>Revenue</v>
          </cell>
        </row>
        <row r="287">
          <cell r="A287" t="str">
            <v>CRM</v>
          </cell>
          <cell r="C287">
            <v>0</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30.053000000000001</v>
          </cell>
          <cell r="BH287">
            <v>34.838999999999999</v>
          </cell>
          <cell r="BI287">
            <v>40.581000000000003</v>
          </cell>
          <cell r="BJ287">
            <v>46.361000000000004</v>
          </cell>
          <cell r="BK287">
            <v>54.594000000000001</v>
          </cell>
          <cell r="BL287">
            <v>64.177000000000007</v>
          </cell>
          <cell r="BM287">
            <v>71.942999999999998</v>
          </cell>
          <cell r="BN287">
            <v>82.673000000000002</v>
          </cell>
          <cell r="BO287">
            <v>91.064000000000007</v>
          </cell>
          <cell r="BP287">
            <v>104.68600000000001</v>
          </cell>
          <cell r="BQ287">
            <v>118.137</v>
          </cell>
          <cell r="BR287">
            <v>130.053</v>
          </cell>
          <cell r="BS287">
            <v>144.22200000000001</v>
          </cell>
          <cell r="BT287">
            <v>162.41200000000001</v>
          </cell>
          <cell r="BU287">
            <v>176.57900000000001</v>
          </cell>
          <cell r="BV287" t="e">
            <v>#REF!</v>
          </cell>
        </row>
        <row r="288">
          <cell r="A288" t="str">
            <v>RNOW</v>
          </cell>
          <cell r="C288">
            <v>0</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12.857000000000001</v>
          </cell>
          <cell r="BH288">
            <v>14.762</v>
          </cell>
          <cell r="BI288">
            <v>16.426000000000002</v>
          </cell>
          <cell r="BJ288">
            <v>17.719000000000001</v>
          </cell>
          <cell r="BK288">
            <v>18.341999999999999</v>
          </cell>
          <cell r="BL288">
            <v>21.077999999999999</v>
          </cell>
          <cell r="BM288">
            <v>23.154</v>
          </cell>
          <cell r="BN288">
            <v>24.574000000000002</v>
          </cell>
          <cell r="BO288">
            <v>24.631</v>
          </cell>
          <cell r="BP288">
            <v>26.908000000000001</v>
          </cell>
          <cell r="BQ288">
            <v>30.088000000000001</v>
          </cell>
          <cell r="BR288">
            <v>28.760999999999999</v>
          </cell>
          <cell r="BS288">
            <v>25.702000000000002</v>
          </cell>
          <cell r="BT288">
            <v>26.465</v>
          </cell>
          <cell r="BU288">
            <v>29.246000000000002</v>
          </cell>
          <cell r="BV288" t="e">
            <v>#REF!</v>
          </cell>
        </row>
        <row r="289">
          <cell r="A289" t="str">
            <v>SYMC</v>
          </cell>
          <cell r="C289">
            <v>20.561</v>
          </cell>
          <cell r="D289">
            <v>24.972000000000001</v>
          </cell>
          <cell r="E289">
            <v>30.233000000000001</v>
          </cell>
          <cell r="F289">
            <v>37.041000000000004</v>
          </cell>
          <cell r="G289">
            <v>41.515000000000001</v>
          </cell>
          <cell r="H289">
            <v>43.207000000000001</v>
          </cell>
          <cell r="I289">
            <v>54.951999999999998</v>
          </cell>
          <cell r="J289">
            <v>57.922000000000004</v>
          </cell>
          <cell r="K289">
            <v>60.554000000000002</v>
          </cell>
          <cell r="L289">
            <v>64.95</v>
          </cell>
          <cell r="M289">
            <v>67.013000000000005</v>
          </cell>
          <cell r="N289">
            <v>61.645000000000003</v>
          </cell>
          <cell r="O289">
            <v>63.933</v>
          </cell>
          <cell r="P289">
            <v>88.82</v>
          </cell>
          <cell r="Q289">
            <v>79.688000000000002</v>
          </cell>
          <cell r="R289">
            <v>82.661000000000001</v>
          </cell>
          <cell r="S289">
            <v>77.13</v>
          </cell>
          <cell r="T289">
            <v>83.113</v>
          </cell>
          <cell r="U289">
            <v>129.29</v>
          </cell>
          <cell r="V289">
            <v>110.56100000000001</v>
          </cell>
          <cell r="W289">
            <v>108.304</v>
          </cell>
          <cell r="X289">
            <v>109.86499999999999</v>
          </cell>
          <cell r="Y289">
            <v>108.51</v>
          </cell>
          <cell r="Z289">
            <v>111.09700000000001</v>
          </cell>
          <cell r="AA289">
            <v>115.96</v>
          </cell>
          <cell r="AB289">
            <v>109.218</v>
          </cell>
          <cell r="AC289">
            <v>109.178</v>
          </cell>
          <cell r="AD289">
            <v>124.081</v>
          </cell>
          <cell r="AE289">
            <v>129.70599999999999</v>
          </cell>
          <cell r="AF289">
            <v>135.01599999999999</v>
          </cell>
          <cell r="AG289">
            <v>139.01300000000001</v>
          </cell>
          <cell r="AH289">
            <v>148.24</v>
          </cell>
          <cell r="AI289">
            <v>156.09200000000001</v>
          </cell>
          <cell r="AJ289">
            <v>137.77000000000001</v>
          </cell>
          <cell r="AK289">
            <v>130.03399999999999</v>
          </cell>
          <cell r="AL289">
            <v>155.20600000000002</v>
          </cell>
          <cell r="AM289">
            <v>169.61799999999999</v>
          </cell>
          <cell r="AN289">
            <v>175.13800000000001</v>
          </cell>
          <cell r="AO289">
            <v>182.535</v>
          </cell>
          <cell r="AP289">
            <v>200.84700000000001</v>
          </cell>
          <cell r="AQ289">
            <v>187.20500000000001</v>
          </cell>
          <cell r="AR289">
            <v>191.358</v>
          </cell>
          <cell r="AS289">
            <v>192.29599999999999</v>
          </cell>
          <cell r="AT289">
            <v>219.29400000000001</v>
          </cell>
          <cell r="AU289">
            <v>250.60599999999999</v>
          </cell>
          <cell r="AV289">
            <v>228.036</v>
          </cell>
          <cell r="AW289">
            <v>242.37200000000001</v>
          </cell>
          <cell r="AX289">
            <v>290.24680000000001</v>
          </cell>
          <cell r="AY289">
            <v>310.78300000000002</v>
          </cell>
          <cell r="AZ289">
            <v>316.04079999999999</v>
          </cell>
          <cell r="BA289">
            <v>325.23099999999999</v>
          </cell>
          <cell r="BB289">
            <v>375.63499999999999</v>
          </cell>
          <cell r="BC289">
            <v>390.03880000000004</v>
          </cell>
          <cell r="BD289">
            <v>391.12380000000002</v>
          </cell>
          <cell r="BE289">
            <v>428.66480000000001</v>
          </cell>
          <cell r="BF289">
            <v>493.90480000000002</v>
          </cell>
          <cell r="BG289">
            <v>556.4348</v>
          </cell>
          <cell r="BH289">
            <v>556.63380000000006</v>
          </cell>
          <cell r="BI289">
            <v>618.31299999999999</v>
          </cell>
          <cell r="BJ289">
            <v>695.22390000000007</v>
          </cell>
          <cell r="BK289">
            <v>712.678</v>
          </cell>
          <cell r="BL289">
            <v>699.94190000000003</v>
          </cell>
          <cell r="BM289">
            <v>1055.864</v>
          </cell>
          <cell r="BN289">
            <v>1149.0260000000001</v>
          </cell>
          <cell r="BO289">
            <v>1238.56</v>
          </cell>
          <cell r="BP289">
            <v>1259.086</v>
          </cell>
          <cell r="BQ289">
            <v>1262.0730000000001</v>
          </cell>
          <cell r="BR289">
            <v>1320.99</v>
          </cell>
          <cell r="BS289">
            <v>1357.2170000000001</v>
          </cell>
          <cell r="BT289">
            <v>1400.338</v>
          </cell>
          <cell r="BU289">
            <v>1419.0889999999999</v>
          </cell>
          <cell r="BV289" t="e">
            <v>#REF!</v>
          </cell>
        </row>
        <row r="290">
          <cell r="A290" t="str">
            <v>ADBE</v>
          </cell>
          <cell r="C290">
            <v>37.180999999999997</v>
          </cell>
          <cell r="D290">
            <v>35.347000000000001</v>
          </cell>
          <cell r="E290">
            <v>42.832000000000001</v>
          </cell>
          <cell r="F290">
            <v>53.37</v>
          </cell>
          <cell r="G290">
            <v>52.6</v>
          </cell>
          <cell r="H290">
            <v>57.082999999999998</v>
          </cell>
          <cell r="I290">
            <v>57.23</v>
          </cell>
          <cell r="J290">
            <v>62.74</v>
          </cell>
          <cell r="K290">
            <v>62.562000000000005</v>
          </cell>
          <cell r="L290">
            <v>69.614000000000004</v>
          </cell>
          <cell r="M290">
            <v>63.045999999999999</v>
          </cell>
          <cell r="N290">
            <v>70.709000000000003</v>
          </cell>
          <cell r="O290">
            <v>68.534999999999997</v>
          </cell>
          <cell r="P290">
            <v>79.632999999999996</v>
          </cell>
          <cell r="Q290">
            <v>78.756</v>
          </cell>
          <cell r="R290">
            <v>86.533000000000001</v>
          </cell>
          <cell r="S290">
            <v>135.892</v>
          </cell>
          <cell r="T290">
            <v>149.79300000000001</v>
          </cell>
          <cell r="U290">
            <v>146.637</v>
          </cell>
          <cell r="V290">
            <v>165.45</v>
          </cell>
          <cell r="W290">
            <v>188.845</v>
          </cell>
          <cell r="X290">
            <v>189.49799999999999</v>
          </cell>
          <cell r="Y290">
            <v>183.12</v>
          </cell>
          <cell r="Z290">
            <v>200.876</v>
          </cell>
          <cell r="AA290">
            <v>193.642</v>
          </cell>
          <cell r="AB290">
            <v>204.33700000000002</v>
          </cell>
          <cell r="AC290">
            <v>180.90899999999999</v>
          </cell>
          <cell r="AD290">
            <v>207.67500000000001</v>
          </cell>
          <cell r="AE290">
            <v>226.459</v>
          </cell>
          <cell r="AF290">
            <v>228.26400000000001</v>
          </cell>
          <cell r="AG290">
            <v>230.03900000000002</v>
          </cell>
          <cell r="AH290">
            <v>227.13200000000001</v>
          </cell>
          <cell r="AI290">
            <v>197.81300000000002</v>
          </cell>
          <cell r="AJ290">
            <v>227.31</v>
          </cell>
          <cell r="AK290">
            <v>222.93200000000002</v>
          </cell>
          <cell r="AL290">
            <v>246.73600000000002</v>
          </cell>
          <cell r="AM290">
            <v>226.90200000000002</v>
          </cell>
          <cell r="AN290">
            <v>245.886</v>
          </cell>
          <cell r="AO290">
            <v>260.87600000000003</v>
          </cell>
          <cell r="AP290">
            <v>281.77</v>
          </cell>
          <cell r="AQ290">
            <v>282.2319</v>
          </cell>
          <cell r="AR290">
            <v>300.08499999999998</v>
          </cell>
          <cell r="AS290">
            <v>328.86690000000004</v>
          </cell>
          <cell r="AT290">
            <v>355.19380000000001</v>
          </cell>
          <cell r="AU290">
            <v>328.96899999999999</v>
          </cell>
          <cell r="AV290">
            <v>344.09280000000001</v>
          </cell>
          <cell r="AW290">
            <v>292.11790000000002</v>
          </cell>
          <cell r="AX290">
            <v>264.54000000000002</v>
          </cell>
          <cell r="AY290">
            <v>267.89600000000002</v>
          </cell>
          <cell r="AZ290">
            <v>317.35890000000001</v>
          </cell>
          <cell r="BA290">
            <v>284.87889999999999</v>
          </cell>
          <cell r="BB290">
            <v>294.65379999999999</v>
          </cell>
          <cell r="BC290">
            <v>296.89480000000003</v>
          </cell>
          <cell r="BD290">
            <v>320.14600000000002</v>
          </cell>
          <cell r="BE290">
            <v>319.12180000000001</v>
          </cell>
          <cell r="BF290">
            <v>358.58590000000004</v>
          </cell>
          <cell r="BG290">
            <v>423.28100000000001</v>
          </cell>
          <cell r="BH290">
            <v>410.08499999999998</v>
          </cell>
          <cell r="BI290">
            <v>403.71290000000005</v>
          </cell>
          <cell r="BJ290">
            <v>429.50200000000001</v>
          </cell>
          <cell r="BK290">
            <v>472.8818</v>
          </cell>
          <cell r="BL290">
            <v>496.02880000000005</v>
          </cell>
          <cell r="BM290">
            <v>487.03880000000004</v>
          </cell>
          <cell r="BN290">
            <v>510.37080000000003</v>
          </cell>
          <cell r="BO290">
            <v>655.47800000000007</v>
          </cell>
          <cell r="BP290">
            <v>635.45580000000007</v>
          </cell>
          <cell r="BQ290">
            <v>602.19090000000006</v>
          </cell>
          <cell r="BR290">
            <v>682.1748</v>
          </cell>
          <cell r="BS290">
            <v>649.40700000000004</v>
          </cell>
          <cell r="BT290">
            <v>745.57690000000002</v>
          </cell>
          <cell r="BU290">
            <v>851.68580000000009</v>
          </cell>
          <cell r="BV290" t="e">
            <v>#REF!</v>
          </cell>
        </row>
        <row r="291">
          <cell r="A291" t="str">
            <v>AKAM</v>
          </cell>
          <cell r="C291" t="str">
            <v/>
          </cell>
          <cell r="D291" t="str">
            <v/>
          </cell>
          <cell r="E291" t="str">
            <v/>
          </cell>
          <cell r="F291" t="str">
            <v/>
          </cell>
          <cell r="G291" t="str">
            <v/>
          </cell>
          <cell r="H291" t="str">
            <v/>
          </cell>
          <cell r="I291" t="str">
            <v/>
          </cell>
          <cell r="J291" t="str">
            <v/>
          </cell>
          <cell r="K291" t="str">
            <v/>
          </cell>
          <cell r="L291" t="str">
            <v/>
          </cell>
          <cell r="M291" t="str">
            <v/>
          </cell>
          <cell r="N291" t="str">
            <v/>
          </cell>
          <cell r="O291" t="str">
            <v/>
          </cell>
          <cell r="P291" t="str">
            <v/>
          </cell>
          <cell r="Q291" t="str">
            <v/>
          </cell>
          <cell r="R291" t="str">
            <v/>
          </cell>
          <cell r="S291" t="str">
            <v/>
          </cell>
          <cell r="T291" t="str">
            <v/>
          </cell>
          <cell r="U291" t="str">
            <v/>
          </cell>
          <cell r="V291" t="str">
            <v/>
          </cell>
          <cell r="W291" t="str">
            <v/>
          </cell>
          <cell r="X291" t="str">
            <v/>
          </cell>
          <cell r="Y291" t="str">
            <v/>
          </cell>
          <cell r="Z291" t="str">
            <v/>
          </cell>
          <cell r="AA291" t="str">
            <v/>
          </cell>
          <cell r="AB291" t="str">
            <v/>
          </cell>
          <cell r="AC291" t="str">
            <v/>
          </cell>
          <cell r="AD291" t="str">
            <v/>
          </cell>
          <cell r="AE291" t="str">
            <v/>
          </cell>
          <cell r="AF291" t="str">
            <v/>
          </cell>
          <cell r="AG291" t="str">
            <v/>
          </cell>
          <cell r="AH291" t="str">
            <v/>
          </cell>
          <cell r="AI291" t="str">
            <v/>
          </cell>
          <cell r="AJ291" t="str">
            <v/>
          </cell>
          <cell r="AK291" t="str">
            <v/>
          </cell>
          <cell r="AL291" t="str">
            <v/>
          </cell>
          <cell r="AM291">
            <v>0</v>
          </cell>
          <cell r="AN291">
            <v>0.40400000000000003</v>
          </cell>
          <cell r="AO291">
            <v>0.88300000000000001</v>
          </cell>
          <cell r="AP291">
            <v>2.6989999999999998</v>
          </cell>
          <cell r="AQ291">
            <v>7.2220000000000004</v>
          </cell>
          <cell r="AR291">
            <v>18.144000000000002</v>
          </cell>
          <cell r="AS291">
            <v>27.155999999999999</v>
          </cell>
          <cell r="AT291">
            <v>37.244</v>
          </cell>
          <cell r="AU291">
            <v>40.209000000000003</v>
          </cell>
          <cell r="AV291">
            <v>43.140999999999998</v>
          </cell>
          <cell r="AW291">
            <v>42.753999999999998</v>
          </cell>
          <cell r="AX291">
            <v>37.11</v>
          </cell>
          <cell r="AY291">
            <v>37.927</v>
          </cell>
          <cell r="AZ291">
            <v>36.322000000000003</v>
          </cell>
          <cell r="BA291">
            <v>35.375</v>
          </cell>
          <cell r="BB291">
            <v>35.352000000000004</v>
          </cell>
          <cell r="BC291">
            <v>36.564</v>
          </cell>
          <cell r="BD291">
            <v>37.759</v>
          </cell>
          <cell r="BE291">
            <v>41.767000000000003</v>
          </cell>
          <cell r="BF291">
            <v>45.169000000000004</v>
          </cell>
          <cell r="BG291">
            <v>48.367000000000004</v>
          </cell>
          <cell r="BH291">
            <v>50.786000000000001</v>
          </cell>
          <cell r="BI291">
            <v>53.286000000000001</v>
          </cell>
          <cell r="BJ291">
            <v>57.576000000000001</v>
          </cell>
          <cell r="BK291">
            <v>60.096000000000004</v>
          </cell>
          <cell r="BL291">
            <v>64.649000000000001</v>
          </cell>
          <cell r="BM291">
            <v>75.713000000000008</v>
          </cell>
          <cell r="BN291">
            <v>82.656999999999996</v>
          </cell>
          <cell r="BO291">
            <v>90.825000000000003</v>
          </cell>
          <cell r="BP291">
            <v>100.649</v>
          </cell>
          <cell r="BQ291">
            <v>111.495</v>
          </cell>
          <cell r="BR291">
            <v>125.703</v>
          </cell>
          <cell r="BS291">
            <v>139.274</v>
          </cell>
          <cell r="BT291">
            <v>152.654</v>
          </cell>
          <cell r="BU291">
            <v>161.24</v>
          </cell>
          <cell r="BV291" t="e">
            <v>#REF!</v>
          </cell>
        </row>
        <row r="292">
          <cell r="A292" t="str">
            <v>VRSN</v>
          </cell>
          <cell r="C292" t="str">
            <v/>
          </cell>
          <cell r="D292" t="str">
            <v/>
          </cell>
          <cell r="E292" t="str">
            <v/>
          </cell>
          <cell r="F292" t="str">
            <v/>
          </cell>
          <cell r="G292" t="str">
            <v/>
          </cell>
          <cell r="H292" t="str">
            <v/>
          </cell>
          <cell r="I292" t="str">
            <v/>
          </cell>
          <cell r="J292" t="str">
            <v/>
          </cell>
          <cell r="K292" t="str">
            <v/>
          </cell>
          <cell r="L292" t="str">
            <v/>
          </cell>
          <cell r="M292" t="str">
            <v/>
          </cell>
          <cell r="N292" t="str">
            <v/>
          </cell>
          <cell r="O292" t="str">
            <v/>
          </cell>
          <cell r="P292" t="str">
            <v/>
          </cell>
          <cell r="Q292" t="str">
            <v/>
          </cell>
          <cell r="R292" t="str">
            <v/>
          </cell>
          <cell r="S292" t="str">
            <v/>
          </cell>
          <cell r="T292" t="str">
            <v/>
          </cell>
          <cell r="U292" t="str">
            <v/>
          </cell>
          <cell r="V292" t="str">
            <v/>
          </cell>
          <cell r="W292" t="str">
            <v/>
          </cell>
          <cell r="X292" t="str">
            <v/>
          </cell>
          <cell r="Y292" t="str">
            <v/>
          </cell>
          <cell r="Z292">
            <v>0.38200000000000001</v>
          </cell>
          <cell r="AA292">
            <v>0.153</v>
          </cell>
          <cell r="AB292">
            <v>0.246</v>
          </cell>
          <cell r="AC292">
            <v>0.375</v>
          </cell>
          <cell r="AD292">
            <v>0.57699999999999996</v>
          </cell>
          <cell r="AE292">
            <v>1.2670000000000001</v>
          </cell>
          <cell r="AF292">
            <v>3.254</v>
          </cell>
          <cell r="AG292">
            <v>3.839</v>
          </cell>
          <cell r="AH292">
            <v>4.9960000000000004</v>
          </cell>
          <cell r="AI292">
            <v>6.6619999999999999</v>
          </cell>
          <cell r="AJ292">
            <v>8.5519999999999996</v>
          </cell>
          <cell r="AK292">
            <v>10.505000000000001</v>
          </cell>
          <cell r="AL292">
            <v>13.211</v>
          </cell>
          <cell r="AM292">
            <v>15.582000000000001</v>
          </cell>
          <cell r="AN292">
            <v>18.736000000000001</v>
          </cell>
          <cell r="AO292">
            <v>22.782</v>
          </cell>
          <cell r="AP292">
            <v>27.676000000000002</v>
          </cell>
          <cell r="AQ292">
            <v>34.070999999999998</v>
          </cell>
          <cell r="AR292">
            <v>70.254000000000005</v>
          </cell>
          <cell r="AS292">
            <v>173.08600000000001</v>
          </cell>
          <cell r="AT292">
            <v>197.35499999999999</v>
          </cell>
          <cell r="AU292">
            <v>213.41300000000001</v>
          </cell>
          <cell r="AV292">
            <v>231.197</v>
          </cell>
          <cell r="AW292">
            <v>255.155</v>
          </cell>
          <cell r="AX292">
            <v>283.79880000000003</v>
          </cell>
          <cell r="AY292">
            <v>327.8159</v>
          </cell>
          <cell r="AZ292">
            <v>317.40890000000002</v>
          </cell>
          <cell r="BA292">
            <v>301.4409</v>
          </cell>
          <cell r="BB292">
            <v>275.00200000000001</v>
          </cell>
          <cell r="BC292">
            <v>269.75780000000003</v>
          </cell>
          <cell r="BD292">
            <v>265.29880000000003</v>
          </cell>
          <cell r="BE292">
            <v>268.12280000000004</v>
          </cell>
          <cell r="BF292">
            <v>251.6</v>
          </cell>
          <cell r="BG292">
            <v>229.113</v>
          </cell>
          <cell r="BH292">
            <v>256.04489999999998</v>
          </cell>
          <cell r="BI292">
            <v>325.31080000000003</v>
          </cell>
          <cell r="BJ292">
            <v>355.98580000000004</v>
          </cell>
          <cell r="BK292">
            <v>387.26680000000005</v>
          </cell>
          <cell r="BL292">
            <v>434.22090000000003</v>
          </cell>
          <cell r="BM292">
            <v>401.11279999999999</v>
          </cell>
          <cell r="BN292">
            <v>389.12790000000001</v>
          </cell>
          <cell r="BO292">
            <v>370.10890000000001</v>
          </cell>
          <cell r="BP292">
            <v>390.69</v>
          </cell>
          <cell r="BQ292">
            <v>399.5129</v>
          </cell>
          <cell r="BR292">
            <v>412.2278</v>
          </cell>
          <cell r="BS292">
            <v>373.04880000000003</v>
          </cell>
          <cell r="BT292">
            <v>363.21680000000003</v>
          </cell>
          <cell r="BU292">
            <v>373.58690000000001</v>
          </cell>
          <cell r="BV292" t="e">
            <v>#REF!</v>
          </cell>
        </row>
        <row r="293">
          <cell r="A293" t="str">
            <v>RHAT</v>
          </cell>
          <cell r="C293" t="str">
            <v/>
          </cell>
          <cell r="D293" t="str">
            <v/>
          </cell>
          <cell r="E293" t="str">
            <v/>
          </cell>
          <cell r="F293" t="str">
            <v/>
          </cell>
          <cell r="G293" t="str">
            <v/>
          </cell>
          <cell r="H293" t="str">
            <v/>
          </cell>
          <cell r="I293" t="str">
            <v/>
          </cell>
          <cell r="J293" t="str">
            <v/>
          </cell>
          <cell r="K293" t="str">
            <v/>
          </cell>
          <cell r="L293" t="str">
            <v/>
          </cell>
          <cell r="M293" t="str">
            <v/>
          </cell>
          <cell r="N293" t="str">
            <v/>
          </cell>
          <cell r="O293" t="str">
            <v/>
          </cell>
          <cell r="P293" t="str">
            <v/>
          </cell>
          <cell r="Q293" t="str">
            <v/>
          </cell>
          <cell r="R293" t="str">
            <v/>
          </cell>
          <cell r="S293" t="str">
            <v/>
          </cell>
          <cell r="T293" t="str">
            <v/>
          </cell>
          <cell r="U293" t="str">
            <v/>
          </cell>
          <cell r="V293" t="str">
            <v/>
          </cell>
          <cell r="W293" t="str">
            <v/>
          </cell>
          <cell r="X293" t="str">
            <v/>
          </cell>
          <cell r="Y293" t="str">
            <v/>
          </cell>
          <cell r="Z293" t="str">
            <v/>
          </cell>
          <cell r="AA293" t="str">
            <v/>
          </cell>
          <cell r="AB293" t="str">
            <v/>
          </cell>
          <cell r="AC293" t="str">
            <v/>
          </cell>
          <cell r="AD293" t="str">
            <v/>
          </cell>
          <cell r="AE293" t="str">
            <v/>
          </cell>
          <cell r="AF293" t="str">
            <v/>
          </cell>
          <cell r="AG293" t="str">
            <v/>
          </cell>
          <cell r="AH293" t="str">
            <v/>
          </cell>
          <cell r="AI293">
            <v>5.1559999999999997</v>
          </cell>
          <cell r="AJ293">
            <v>1.5509999999999999</v>
          </cell>
          <cell r="AK293">
            <v>2.238</v>
          </cell>
          <cell r="AL293">
            <v>3.3240000000000003</v>
          </cell>
          <cell r="AM293">
            <v>3.677</v>
          </cell>
          <cell r="AN293">
            <v>8.234</v>
          </cell>
          <cell r="AO293">
            <v>10.536</v>
          </cell>
          <cell r="AP293">
            <v>10.55</v>
          </cell>
          <cell r="AQ293">
            <v>13.108000000000001</v>
          </cell>
          <cell r="AR293">
            <v>22.158999999999999</v>
          </cell>
          <cell r="AS293">
            <v>25.055</v>
          </cell>
          <cell r="AT293">
            <v>11.641999999999999</v>
          </cell>
          <cell r="AU293">
            <v>22.753</v>
          </cell>
          <cell r="AV293">
            <v>21.361000000000001</v>
          </cell>
          <cell r="AW293">
            <v>18.927</v>
          </cell>
          <cell r="AX293">
            <v>20.053000000000001</v>
          </cell>
          <cell r="AY293">
            <v>18.568999999999999</v>
          </cell>
          <cell r="AZ293">
            <v>19.522000000000002</v>
          </cell>
          <cell r="BA293">
            <v>21.234000000000002</v>
          </cell>
          <cell r="BB293">
            <v>24.278000000000002</v>
          </cell>
          <cell r="BC293">
            <v>25.891999999999999</v>
          </cell>
          <cell r="BD293">
            <v>26.123999999999999</v>
          </cell>
          <cell r="BE293">
            <v>28.959</v>
          </cell>
          <cell r="BF293">
            <v>32.883000000000003</v>
          </cell>
          <cell r="BG293">
            <v>36.771000000000001</v>
          </cell>
          <cell r="BH293">
            <v>41.764000000000003</v>
          </cell>
          <cell r="BI293">
            <v>46.323999999999998</v>
          </cell>
          <cell r="BJ293">
            <v>50.924999999999997</v>
          </cell>
          <cell r="BK293">
            <v>57.453000000000003</v>
          </cell>
          <cell r="BL293">
            <v>60.78</v>
          </cell>
          <cell r="BM293">
            <v>65.718000000000004</v>
          </cell>
          <cell r="BN293">
            <v>73.111999999999995</v>
          </cell>
          <cell r="BO293">
            <v>78.72</v>
          </cell>
          <cell r="BP293">
            <v>84.001999999999995</v>
          </cell>
          <cell r="BQ293">
            <v>99.674000000000007</v>
          </cell>
          <cell r="BR293">
            <v>105.82600000000001</v>
          </cell>
          <cell r="BS293">
            <v>111.122</v>
          </cell>
          <cell r="BT293">
            <v>118.873</v>
          </cell>
          <cell r="BU293">
            <v>127.27</v>
          </cell>
          <cell r="BV293" t="e">
            <v>#REF!</v>
          </cell>
        </row>
        <row r="295">
          <cell r="A295" t="str">
            <v>NTM Revenue</v>
          </cell>
        </row>
        <row r="296">
          <cell r="A296" t="str">
            <v>CRM</v>
          </cell>
          <cell r="C296">
            <v>0</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30.053000000000001</v>
          </cell>
          <cell r="BE296">
            <v>64.891999999999996</v>
          </cell>
          <cell r="BF296">
            <v>105.473</v>
          </cell>
          <cell r="BG296">
            <v>151.834</v>
          </cell>
          <cell r="BH296">
            <v>176.375</v>
          </cell>
          <cell r="BI296">
            <v>205.71300000000002</v>
          </cell>
          <cell r="BJ296">
            <v>237.07499999999999</v>
          </cell>
          <cell r="BK296">
            <v>273.387</v>
          </cell>
          <cell r="BL296">
            <v>309.85700000000003</v>
          </cell>
          <cell r="BM296">
            <v>350.36599999999999</v>
          </cell>
          <cell r="BN296">
            <v>396.56</v>
          </cell>
          <cell r="BO296">
            <v>443.94</v>
          </cell>
          <cell r="BP296">
            <v>497.09799999999996</v>
          </cell>
          <cell r="BQ296">
            <v>554.82400000000007</v>
          </cell>
          <cell r="BR296">
            <v>613.26600000000008</v>
          </cell>
          <cell r="BS296" t="e">
            <v>#REF!</v>
          </cell>
          <cell r="BT296" t="e">
            <v>#REF!</v>
          </cell>
          <cell r="BU296" t="e">
            <v>#REF!</v>
          </cell>
          <cell r="BV296" t="e">
            <v>#REF!</v>
          </cell>
        </row>
        <row r="297">
          <cell r="A297" t="str">
            <v>RNOW</v>
          </cell>
          <cell r="C297">
            <v>0</v>
          </cell>
          <cell r="D297">
            <v>0</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v>0</v>
          </cell>
          <cell r="AD297">
            <v>0</v>
          </cell>
          <cell r="AE297">
            <v>0</v>
          </cell>
          <cell r="AF297">
            <v>0</v>
          </cell>
          <cell r="AG297">
            <v>0</v>
          </cell>
          <cell r="AH297">
            <v>0</v>
          </cell>
          <cell r="AI297">
            <v>0</v>
          </cell>
          <cell r="AJ297">
            <v>0</v>
          </cell>
          <cell r="AK297">
            <v>0</v>
          </cell>
          <cell r="AL297">
            <v>0</v>
          </cell>
          <cell r="AM297">
            <v>0</v>
          </cell>
          <cell r="AN297">
            <v>0</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12.857000000000001</v>
          </cell>
          <cell r="BE297">
            <v>27.619</v>
          </cell>
          <cell r="BF297">
            <v>44.045000000000002</v>
          </cell>
          <cell r="BG297">
            <v>61.764000000000003</v>
          </cell>
          <cell r="BH297">
            <v>67.248999999999995</v>
          </cell>
          <cell r="BI297">
            <v>73.564999999999998</v>
          </cell>
          <cell r="BJ297">
            <v>80.292999999999992</v>
          </cell>
          <cell r="BK297">
            <v>87.147999999999996</v>
          </cell>
          <cell r="BL297">
            <v>93.436999999999998</v>
          </cell>
          <cell r="BM297">
            <v>99.26700000000001</v>
          </cell>
          <cell r="BN297">
            <v>106.20099999999999</v>
          </cell>
          <cell r="BO297">
            <v>110.38800000000001</v>
          </cell>
          <cell r="BP297">
            <v>111.459</v>
          </cell>
          <cell r="BQ297">
            <v>111.01600000000001</v>
          </cell>
          <cell r="BR297">
            <v>110.17400000000001</v>
          </cell>
          <cell r="BS297" t="e">
            <v>#REF!</v>
          </cell>
          <cell r="BT297" t="e">
            <v>#REF!</v>
          </cell>
          <cell r="BU297" t="e">
            <v>#REF!</v>
          </cell>
          <cell r="BV297" t="e">
            <v>#REF!</v>
          </cell>
        </row>
        <row r="298">
          <cell r="A298" t="str">
            <v>SYMC</v>
          </cell>
          <cell r="C298">
            <v>112.80700000000002</v>
          </cell>
          <cell r="D298">
            <v>133.76100000000002</v>
          </cell>
          <cell r="E298">
            <v>151.99600000000001</v>
          </cell>
          <cell r="F298">
            <v>176.715</v>
          </cell>
          <cell r="G298">
            <v>197.596</v>
          </cell>
          <cell r="H298">
            <v>216.63499999999999</v>
          </cell>
          <cell r="I298">
            <v>238.37799999999999</v>
          </cell>
          <cell r="J298">
            <v>250.43899999999999</v>
          </cell>
          <cell r="K298">
            <v>254.16200000000001</v>
          </cell>
          <cell r="L298">
            <v>257.54100000000005</v>
          </cell>
          <cell r="M298">
            <v>281.411</v>
          </cell>
          <cell r="N298">
            <v>294.08600000000001</v>
          </cell>
          <cell r="O298">
            <v>315.10199999999998</v>
          </cell>
          <cell r="P298">
            <v>328.29899999999998</v>
          </cell>
          <cell r="Q298">
            <v>322.59199999999998</v>
          </cell>
          <cell r="R298">
            <v>372.19399999999996</v>
          </cell>
          <cell r="S298">
            <v>400.09400000000005</v>
          </cell>
          <cell r="T298">
            <v>431.26800000000003</v>
          </cell>
          <cell r="U298">
            <v>458.02</v>
          </cell>
          <cell r="V298">
            <v>437.24</v>
          </cell>
          <cell r="W298">
            <v>437.77599999999995</v>
          </cell>
          <cell r="X298">
            <v>445.43199999999996</v>
          </cell>
          <cell r="Y298">
            <v>444.78500000000003</v>
          </cell>
          <cell r="Z298">
            <v>445.45300000000003</v>
          </cell>
          <cell r="AA298">
            <v>458.43700000000001</v>
          </cell>
          <cell r="AB298">
            <v>472.18299999999999</v>
          </cell>
          <cell r="AC298">
            <v>497.98099999999999</v>
          </cell>
          <cell r="AD298">
            <v>527.81600000000003</v>
          </cell>
          <cell r="AE298">
            <v>551.97500000000002</v>
          </cell>
          <cell r="AF298">
            <v>578.36099999999999</v>
          </cell>
          <cell r="AG298">
            <v>581.11500000000001</v>
          </cell>
          <cell r="AH298">
            <v>572.13599999999997</v>
          </cell>
          <cell r="AI298">
            <v>579.10200000000009</v>
          </cell>
          <cell r="AJ298">
            <v>592.62799999999993</v>
          </cell>
          <cell r="AK298">
            <v>629.99599999999998</v>
          </cell>
          <cell r="AL298">
            <v>682.49699999999996</v>
          </cell>
          <cell r="AM298">
            <v>728.13799999999992</v>
          </cell>
          <cell r="AN298">
            <v>745.72500000000002</v>
          </cell>
          <cell r="AO298">
            <v>761.94499999999994</v>
          </cell>
          <cell r="AP298">
            <v>771.70600000000013</v>
          </cell>
          <cell r="AQ298">
            <v>790.15299999999991</v>
          </cell>
          <cell r="AR298">
            <v>853.55399999999997</v>
          </cell>
          <cell r="AS298">
            <v>890.23199999999997</v>
          </cell>
          <cell r="AT298">
            <v>940.30799999999999</v>
          </cell>
          <cell r="AU298">
            <v>1011.2608</v>
          </cell>
          <cell r="AV298">
            <v>1071.4378000000002</v>
          </cell>
          <cell r="AW298">
            <v>1159.4425999999999</v>
          </cell>
          <cell r="AX298">
            <v>1242.3016</v>
          </cell>
          <cell r="AY298">
            <v>1327.6898000000001</v>
          </cell>
          <cell r="AZ298">
            <v>1406.9456</v>
          </cell>
          <cell r="BA298">
            <v>1482.0286000000001</v>
          </cell>
          <cell r="BB298">
            <v>1585.4624000000001</v>
          </cell>
          <cell r="BC298">
            <v>1703.7322000000001</v>
          </cell>
          <cell r="BD298">
            <v>1870.1282000000001</v>
          </cell>
          <cell r="BE298">
            <v>2035.6382000000001</v>
          </cell>
          <cell r="BF298">
            <v>2225.2864</v>
          </cell>
          <cell r="BG298">
            <v>2426.6055000000001</v>
          </cell>
          <cell r="BH298">
            <v>2582.8487</v>
          </cell>
          <cell r="BI298">
            <v>2726.1567999999997</v>
          </cell>
          <cell r="BJ298">
            <v>3163.7078000000001</v>
          </cell>
          <cell r="BK298">
            <v>3617.5099</v>
          </cell>
          <cell r="BL298">
            <v>4143.3919000000005</v>
          </cell>
          <cell r="BM298">
            <v>4702.5360000000001</v>
          </cell>
          <cell r="BN298">
            <v>4908.7450000000008</v>
          </cell>
          <cell r="BO298">
            <v>5080.7089999999998</v>
          </cell>
          <cell r="BP298">
            <v>5199.366</v>
          </cell>
          <cell r="BQ298">
            <v>5340.6180000000004</v>
          </cell>
          <cell r="BR298">
            <v>5497.634</v>
          </cell>
          <cell r="BS298" t="e">
            <v>#REF!</v>
          </cell>
          <cell r="BT298" t="e">
            <v>#REF!</v>
          </cell>
          <cell r="BU298" t="e">
            <v>#REF!</v>
          </cell>
          <cell r="BV298" t="e">
            <v>#REF!</v>
          </cell>
        </row>
        <row r="299">
          <cell r="A299" t="str">
            <v>ADBE</v>
          </cell>
          <cell r="C299">
            <v>168.73</v>
          </cell>
          <cell r="D299">
            <v>184.149</v>
          </cell>
          <cell r="E299">
            <v>205.88499999999999</v>
          </cell>
          <cell r="F299">
            <v>220.28299999999999</v>
          </cell>
          <cell r="G299">
            <v>229.65299999999999</v>
          </cell>
          <cell r="H299">
            <v>239.61500000000001</v>
          </cell>
          <cell r="I299">
            <v>252.14600000000002</v>
          </cell>
          <cell r="J299">
            <v>257.96199999999999</v>
          </cell>
          <cell r="K299">
            <v>265.93100000000004</v>
          </cell>
          <cell r="L299">
            <v>271.904</v>
          </cell>
          <cell r="M299">
            <v>281.923</v>
          </cell>
          <cell r="N299">
            <v>297.63300000000004</v>
          </cell>
          <cell r="O299">
            <v>313.45699999999999</v>
          </cell>
          <cell r="P299">
            <v>380.81400000000002</v>
          </cell>
          <cell r="Q299">
            <v>450.97399999999999</v>
          </cell>
          <cell r="R299">
            <v>518.85500000000002</v>
          </cell>
          <cell r="S299">
            <v>597.77199999999993</v>
          </cell>
          <cell r="T299">
            <v>650.72500000000002</v>
          </cell>
          <cell r="U299">
            <v>690.43000000000006</v>
          </cell>
          <cell r="V299">
            <v>726.9129999999999</v>
          </cell>
          <cell r="W299">
            <v>762.33899999999994</v>
          </cell>
          <cell r="X299">
            <v>767.13599999999997</v>
          </cell>
          <cell r="Y299">
            <v>781.97499999999991</v>
          </cell>
          <cell r="Z299">
            <v>779.76400000000001</v>
          </cell>
          <cell r="AA299">
            <v>786.5630000000001</v>
          </cell>
          <cell r="AB299">
            <v>819.38000000000011</v>
          </cell>
          <cell r="AC299">
            <v>843.30700000000002</v>
          </cell>
          <cell r="AD299">
            <v>892.43700000000001</v>
          </cell>
          <cell r="AE299">
            <v>911.89400000000001</v>
          </cell>
          <cell r="AF299">
            <v>883.24799999999993</v>
          </cell>
          <cell r="AG299">
            <v>882.2940000000001</v>
          </cell>
          <cell r="AH299">
            <v>875.18700000000013</v>
          </cell>
          <cell r="AI299">
            <v>894.79100000000005</v>
          </cell>
          <cell r="AJ299">
            <v>923.88000000000011</v>
          </cell>
          <cell r="AK299">
            <v>942.45600000000002</v>
          </cell>
          <cell r="AL299">
            <v>980.40000000000009</v>
          </cell>
          <cell r="AM299">
            <v>1015.434</v>
          </cell>
          <cell r="AN299">
            <v>1070.7638999999999</v>
          </cell>
          <cell r="AO299">
            <v>1124.9629</v>
          </cell>
          <cell r="AP299">
            <v>1192.9538</v>
          </cell>
          <cell r="AQ299">
            <v>1266.3776</v>
          </cell>
          <cell r="AR299">
            <v>1313.1147000000001</v>
          </cell>
          <cell r="AS299">
            <v>1357.1224999999999</v>
          </cell>
          <cell r="AT299">
            <v>1320.3734999999999</v>
          </cell>
          <cell r="AU299">
            <v>1229.7196999999999</v>
          </cell>
          <cell r="AV299">
            <v>1168.6467</v>
          </cell>
          <cell r="AW299">
            <v>1141.9128000000001</v>
          </cell>
          <cell r="AX299">
            <v>1134.6738</v>
          </cell>
          <cell r="AY299">
            <v>1164.7876000000001</v>
          </cell>
          <cell r="AZ299">
            <v>1193.7864</v>
          </cell>
          <cell r="BA299">
            <v>1196.5735</v>
          </cell>
          <cell r="BB299">
            <v>1230.8164000000002</v>
          </cell>
          <cell r="BC299">
            <v>1294.7485000000001</v>
          </cell>
          <cell r="BD299">
            <v>1421.1347000000001</v>
          </cell>
          <cell r="BE299">
            <v>1511.0737000000001</v>
          </cell>
          <cell r="BF299">
            <v>1595.6648</v>
          </cell>
          <cell r="BG299">
            <v>1666.5808999999999</v>
          </cell>
          <cell r="BH299">
            <v>1716.1817000000001</v>
          </cell>
          <cell r="BI299">
            <v>1802.1255000000001</v>
          </cell>
          <cell r="BJ299">
            <v>1885.4514000000001</v>
          </cell>
          <cell r="BK299">
            <v>1966.3202000000001</v>
          </cell>
          <cell r="BL299">
            <v>2148.9164000000001</v>
          </cell>
          <cell r="BM299">
            <v>2288.3434000000002</v>
          </cell>
          <cell r="BN299">
            <v>2403.4955000000004</v>
          </cell>
          <cell r="BO299">
            <v>2575.2995000000001</v>
          </cell>
          <cell r="BP299">
            <v>2569.2285000000002</v>
          </cell>
          <cell r="BQ299">
            <v>2679.3496</v>
          </cell>
          <cell r="BR299">
            <v>2928.8445000000002</v>
          </cell>
          <cell r="BS299" t="e">
            <v>#REF!</v>
          </cell>
          <cell r="BT299" t="e">
            <v>#REF!</v>
          </cell>
          <cell r="BU299" t="e">
            <v>#REF!</v>
          </cell>
          <cell r="BV299" t="e">
            <v>#REF!</v>
          </cell>
        </row>
        <row r="300">
          <cell r="A300" t="str">
            <v>AKAM</v>
          </cell>
          <cell r="C300">
            <v>0</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0.40400000000000003</v>
          </cell>
          <cell r="AL300">
            <v>1.2869999999999999</v>
          </cell>
          <cell r="AM300">
            <v>3.9859999999999998</v>
          </cell>
          <cell r="AN300">
            <v>11.208</v>
          </cell>
          <cell r="AO300">
            <v>28.948</v>
          </cell>
          <cell r="AP300">
            <v>55.221000000000004</v>
          </cell>
          <cell r="AQ300">
            <v>89.766000000000005</v>
          </cell>
          <cell r="AR300">
            <v>122.753</v>
          </cell>
          <cell r="AS300">
            <v>147.75</v>
          </cell>
          <cell r="AT300">
            <v>163.34799999999998</v>
          </cell>
          <cell r="AU300">
            <v>163.214</v>
          </cell>
          <cell r="AV300">
            <v>160.93199999999999</v>
          </cell>
          <cell r="AW300">
            <v>154.113</v>
          </cell>
          <cell r="AX300">
            <v>146.73400000000001</v>
          </cell>
          <cell r="AY300">
            <v>144.976</v>
          </cell>
          <cell r="AZ300">
            <v>143.613</v>
          </cell>
          <cell r="BA300">
            <v>145.05000000000001</v>
          </cell>
          <cell r="BB300">
            <v>151.44200000000001</v>
          </cell>
          <cell r="BC300">
            <v>161.25900000000001</v>
          </cell>
          <cell r="BD300">
            <v>173.06200000000001</v>
          </cell>
          <cell r="BE300">
            <v>186.089</v>
          </cell>
          <cell r="BF300">
            <v>197.608</v>
          </cell>
          <cell r="BG300">
            <v>210.01500000000001</v>
          </cell>
          <cell r="BH300">
            <v>221.744</v>
          </cell>
          <cell r="BI300">
            <v>235.607</v>
          </cell>
          <cell r="BJ300">
            <v>258.03399999999999</v>
          </cell>
          <cell r="BK300">
            <v>283.11500000000001</v>
          </cell>
          <cell r="BL300">
            <v>313.84399999999999</v>
          </cell>
          <cell r="BM300">
            <v>349.84399999999999</v>
          </cell>
          <cell r="BN300">
            <v>385.62599999999998</v>
          </cell>
          <cell r="BO300">
            <v>428.67200000000003</v>
          </cell>
          <cell r="BP300">
            <v>477.12099999999998</v>
          </cell>
          <cell r="BQ300">
            <v>529.12599999999998</v>
          </cell>
          <cell r="BR300">
            <v>578.87099999999998</v>
          </cell>
          <cell r="BS300" t="e">
            <v>#REF!</v>
          </cell>
          <cell r="BT300" t="e">
            <v>#REF!</v>
          </cell>
          <cell r="BU300" t="e">
            <v>#REF!</v>
          </cell>
          <cell r="BV300" t="e">
            <v>#REF!</v>
          </cell>
        </row>
        <row r="301">
          <cell r="A301" t="str">
            <v>VRSN</v>
          </cell>
          <cell r="C301">
            <v>0</v>
          </cell>
          <cell r="D301">
            <v>0</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0.38200000000000001</v>
          </cell>
          <cell r="X301">
            <v>0.53500000000000003</v>
          </cell>
          <cell r="Y301">
            <v>0.78100000000000003</v>
          </cell>
          <cell r="Z301">
            <v>1.1560000000000001</v>
          </cell>
          <cell r="AA301">
            <v>1.351</v>
          </cell>
          <cell r="AB301">
            <v>2.4649999999999999</v>
          </cell>
          <cell r="AC301">
            <v>5.4730000000000008</v>
          </cell>
          <cell r="AD301">
            <v>8.9369999999999994</v>
          </cell>
          <cell r="AE301">
            <v>13.356</v>
          </cell>
          <cell r="AF301">
            <v>18.751000000000001</v>
          </cell>
          <cell r="AG301">
            <v>24.048999999999999</v>
          </cell>
          <cell r="AH301">
            <v>30.715000000000003</v>
          </cell>
          <cell r="AI301">
            <v>38.93</v>
          </cell>
          <cell r="AJ301">
            <v>47.85</v>
          </cell>
          <cell r="AK301">
            <v>58.034000000000006</v>
          </cell>
          <cell r="AL301">
            <v>70.310999999999993</v>
          </cell>
          <cell r="AM301">
            <v>84.775999999999996</v>
          </cell>
          <cell r="AN301">
            <v>103.265</v>
          </cell>
          <cell r="AO301">
            <v>154.78300000000002</v>
          </cell>
          <cell r="AP301">
            <v>305.08699999999999</v>
          </cell>
          <cell r="AQ301">
            <v>474.76599999999996</v>
          </cell>
          <cell r="AR301">
            <v>654.10800000000006</v>
          </cell>
          <cell r="AS301">
            <v>815.05100000000004</v>
          </cell>
          <cell r="AT301">
            <v>897.12</v>
          </cell>
          <cell r="AU301">
            <v>983.56380000000001</v>
          </cell>
          <cell r="AV301">
            <v>1097.9666999999999</v>
          </cell>
          <cell r="AW301">
            <v>1184.1786000000002</v>
          </cell>
          <cell r="AX301">
            <v>1230.4645</v>
          </cell>
          <cell r="AY301">
            <v>1221.6677</v>
          </cell>
          <cell r="AZ301">
            <v>1163.6096</v>
          </cell>
          <cell r="BA301">
            <v>1111.4995000000001</v>
          </cell>
          <cell r="BB301">
            <v>1078.1814000000002</v>
          </cell>
          <cell r="BC301">
            <v>1054.7794000000001</v>
          </cell>
          <cell r="BD301">
            <v>1014.1346000000001</v>
          </cell>
          <cell r="BE301">
            <v>1004.8807</v>
          </cell>
          <cell r="BF301">
            <v>1062.0687</v>
          </cell>
          <cell r="BG301">
            <v>1166.4545000000001</v>
          </cell>
          <cell r="BH301">
            <v>1324.6083000000001</v>
          </cell>
          <cell r="BI301">
            <v>1502.7843000000003</v>
          </cell>
          <cell r="BJ301">
            <v>1578.5862999999999</v>
          </cell>
          <cell r="BK301">
            <v>1611.7284</v>
          </cell>
          <cell r="BL301">
            <v>1594.5705</v>
          </cell>
          <cell r="BM301">
            <v>1551.0396000000001</v>
          </cell>
          <cell r="BN301">
            <v>1549.4396999999999</v>
          </cell>
          <cell r="BO301">
            <v>1572.5396000000001</v>
          </cell>
          <cell r="BP301">
            <v>1575.4794999999999</v>
          </cell>
          <cell r="BQ301">
            <v>1548.0063</v>
          </cell>
          <cell r="BR301">
            <v>1522.0803000000001</v>
          </cell>
          <cell r="BS301" t="e">
            <v>#REF!</v>
          </cell>
          <cell r="BT301" t="e">
            <v>#REF!</v>
          </cell>
          <cell r="BU301" t="e">
            <v>#REF!</v>
          </cell>
          <cell r="BV301" t="e">
            <v>#REF!</v>
          </cell>
        </row>
        <row r="302">
          <cell r="A302" t="str">
            <v>RHAT</v>
          </cell>
          <cell r="C302">
            <v>0</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5.1559999999999997</v>
          </cell>
          <cell r="AG302">
            <v>6.7069999999999999</v>
          </cell>
          <cell r="AH302">
            <v>8.9450000000000003</v>
          </cell>
          <cell r="AI302">
            <v>12.269</v>
          </cell>
          <cell r="AJ302">
            <v>10.79</v>
          </cell>
          <cell r="AK302">
            <v>17.472999999999999</v>
          </cell>
          <cell r="AL302">
            <v>25.771000000000001</v>
          </cell>
          <cell r="AM302">
            <v>32.997</v>
          </cell>
          <cell r="AN302">
            <v>42.427999999999997</v>
          </cell>
          <cell r="AO302">
            <v>56.353000000000002</v>
          </cell>
          <cell r="AP302">
            <v>70.872</v>
          </cell>
          <cell r="AQ302">
            <v>71.963999999999999</v>
          </cell>
          <cell r="AR302">
            <v>81.608999999999995</v>
          </cell>
          <cell r="AS302">
            <v>80.811000000000007</v>
          </cell>
          <cell r="AT302">
            <v>74.682999999999993</v>
          </cell>
          <cell r="AU302">
            <v>83.094000000000008</v>
          </cell>
          <cell r="AV302">
            <v>78.91</v>
          </cell>
          <cell r="AW302">
            <v>77.071000000000012</v>
          </cell>
          <cell r="AX302">
            <v>79.378000000000014</v>
          </cell>
          <cell r="AY302">
            <v>83.603000000000009</v>
          </cell>
          <cell r="AZ302">
            <v>90.926000000000002</v>
          </cell>
          <cell r="BA302">
            <v>97.527999999999992</v>
          </cell>
          <cell r="BB302">
            <v>105.253</v>
          </cell>
          <cell r="BC302">
            <v>113.858</v>
          </cell>
          <cell r="BD302">
            <v>124.73700000000001</v>
          </cell>
          <cell r="BE302">
            <v>140.37700000000001</v>
          </cell>
          <cell r="BF302">
            <v>157.74200000000002</v>
          </cell>
          <cell r="BG302">
            <v>175.78399999999999</v>
          </cell>
          <cell r="BH302">
            <v>196.46599999999998</v>
          </cell>
          <cell r="BI302">
            <v>215.482</v>
          </cell>
          <cell r="BJ302">
            <v>234.87600000000003</v>
          </cell>
          <cell r="BK302">
            <v>257.06299999999999</v>
          </cell>
          <cell r="BL302">
            <v>278.33000000000004</v>
          </cell>
          <cell r="BM302">
            <v>301.55199999999996</v>
          </cell>
          <cell r="BN302">
            <v>335.50800000000004</v>
          </cell>
          <cell r="BO302">
            <v>368.22199999999998</v>
          </cell>
          <cell r="BP302">
            <v>400.62400000000002</v>
          </cell>
          <cell r="BQ302">
            <v>435.495</v>
          </cell>
          <cell r="BR302">
            <v>463.09100000000001</v>
          </cell>
          <cell r="BS302" t="e">
            <v>#REF!</v>
          </cell>
          <cell r="BT302" t="e">
            <v>#REF!</v>
          </cell>
          <cell r="BU302" t="e">
            <v>#REF!</v>
          </cell>
          <cell r="BV302" t="e">
            <v>#REF!</v>
          </cell>
        </row>
        <row r="304">
          <cell r="A304" t="str">
            <v>Growth</v>
          </cell>
        </row>
        <row r="305">
          <cell r="A305" t="str">
            <v>CRM</v>
          </cell>
          <cell r="G305" t="str">
            <v/>
          </cell>
          <cell r="H305" t="str">
            <v/>
          </cell>
          <cell r="I305" t="str">
            <v/>
          </cell>
          <cell r="J305" t="str">
            <v/>
          </cell>
          <cell r="K305" t="str">
            <v/>
          </cell>
          <cell r="L305" t="str">
            <v/>
          </cell>
          <cell r="M305" t="str">
            <v/>
          </cell>
          <cell r="N305" t="str">
            <v/>
          </cell>
          <cell r="O305" t="str">
            <v/>
          </cell>
          <cell r="P305" t="str">
            <v/>
          </cell>
          <cell r="Q305" t="str">
            <v/>
          </cell>
          <cell r="R305" t="str">
            <v/>
          </cell>
          <cell r="S305" t="str">
            <v/>
          </cell>
          <cell r="T305" t="str">
            <v/>
          </cell>
          <cell r="U305" t="str">
            <v/>
          </cell>
          <cell r="V305" t="str">
            <v/>
          </cell>
          <cell r="W305" t="str">
            <v/>
          </cell>
          <cell r="X305" t="str">
            <v/>
          </cell>
          <cell r="Y305" t="str">
            <v/>
          </cell>
          <cell r="Z305" t="str">
            <v/>
          </cell>
          <cell r="AA305" t="str">
            <v/>
          </cell>
          <cell r="AB305" t="str">
            <v/>
          </cell>
          <cell r="AC305" t="str">
            <v/>
          </cell>
          <cell r="AD305" t="str">
            <v/>
          </cell>
          <cell r="AE305" t="str">
            <v/>
          </cell>
          <cell r="AF305" t="str">
            <v/>
          </cell>
          <cell r="AG305" t="str">
            <v/>
          </cell>
          <cell r="AH305" t="str">
            <v/>
          </cell>
          <cell r="AI305" t="str">
            <v/>
          </cell>
          <cell r="AJ305" t="str">
            <v/>
          </cell>
          <cell r="AK305" t="str">
            <v/>
          </cell>
          <cell r="AL305" t="str">
            <v/>
          </cell>
          <cell r="AM305" t="str">
            <v/>
          </cell>
          <cell r="AN305" t="str">
            <v/>
          </cell>
          <cell r="AO305" t="str">
            <v/>
          </cell>
          <cell r="AP305" t="str">
            <v/>
          </cell>
          <cell r="AQ305" t="str">
            <v/>
          </cell>
          <cell r="AR305" t="str">
            <v/>
          </cell>
          <cell r="AS305" t="str">
            <v/>
          </cell>
          <cell r="AT305" t="str">
            <v/>
          </cell>
          <cell r="AU305" t="str">
            <v/>
          </cell>
          <cell r="AV305" t="str">
            <v/>
          </cell>
          <cell r="AW305" t="str">
            <v/>
          </cell>
          <cell r="AX305" t="str">
            <v/>
          </cell>
          <cell r="AY305" t="str">
            <v/>
          </cell>
          <cell r="AZ305" t="str">
            <v/>
          </cell>
          <cell r="BA305" t="str">
            <v/>
          </cell>
          <cell r="BB305" t="str">
            <v/>
          </cell>
          <cell r="BC305" t="str">
            <v/>
          </cell>
          <cell r="BD305" t="str">
            <v/>
          </cell>
          <cell r="BE305" t="str">
            <v/>
          </cell>
          <cell r="BF305" t="str">
            <v/>
          </cell>
          <cell r="BG305" t="str">
            <v/>
          </cell>
          <cell r="BH305">
            <v>4.8687984560609587</v>
          </cell>
          <cell r="BI305">
            <v>2.1700825987795112</v>
          </cell>
          <cell r="BJ305">
            <v>1.2477316469617814</v>
          </cell>
          <cell r="BK305">
            <v>0.80056509082287231</v>
          </cell>
          <cell r="BL305">
            <v>0.75680793763288468</v>
          </cell>
          <cell r="BM305">
            <v>0.70317870042243302</v>
          </cell>
          <cell r="BN305">
            <v>0.67271960350100191</v>
          </cell>
          <cell r="BO305">
            <v>0.62385190224846099</v>
          </cell>
          <cell r="BP305">
            <v>0.6042819752337365</v>
          </cell>
          <cell r="BQ305">
            <v>0.58355548198169949</v>
          </cell>
          <cell r="BR305">
            <v>0.54646459552148485</v>
          </cell>
        </row>
        <row r="306">
          <cell r="A306" t="str">
            <v>RNOW</v>
          </cell>
          <cell r="G306" t="str">
            <v/>
          </cell>
          <cell r="H306" t="str">
            <v/>
          </cell>
          <cell r="I306" t="str">
            <v/>
          </cell>
          <cell r="J306" t="str">
            <v/>
          </cell>
          <cell r="K306" t="str">
            <v/>
          </cell>
          <cell r="L306" t="str">
            <v/>
          </cell>
          <cell r="M306" t="str">
            <v/>
          </cell>
          <cell r="N306" t="str">
            <v/>
          </cell>
          <cell r="O306" t="str">
            <v/>
          </cell>
          <cell r="P306" t="str">
            <v/>
          </cell>
          <cell r="Q306" t="str">
            <v/>
          </cell>
          <cell r="R306" t="str">
            <v/>
          </cell>
          <cell r="S306" t="str">
            <v/>
          </cell>
          <cell r="T306" t="str">
            <v/>
          </cell>
          <cell r="U306" t="str">
            <v/>
          </cell>
          <cell r="V306" t="str">
            <v/>
          </cell>
          <cell r="W306" t="str">
            <v/>
          </cell>
          <cell r="X306" t="str">
            <v/>
          </cell>
          <cell r="Y306" t="str">
            <v/>
          </cell>
          <cell r="Z306" t="str">
            <v/>
          </cell>
          <cell r="AA306" t="str">
            <v/>
          </cell>
          <cell r="AB306" t="str">
            <v/>
          </cell>
          <cell r="AC306" t="str">
            <v/>
          </cell>
          <cell r="AD306" t="str">
            <v/>
          </cell>
          <cell r="AE306" t="str">
            <v/>
          </cell>
          <cell r="AF306" t="str">
            <v/>
          </cell>
          <cell r="AG306" t="str">
            <v/>
          </cell>
          <cell r="AH306" t="str">
            <v/>
          </cell>
          <cell r="AI306" t="str">
            <v/>
          </cell>
          <cell r="AJ306" t="str">
            <v/>
          </cell>
          <cell r="AK306" t="str">
            <v/>
          </cell>
          <cell r="AL306" t="str">
            <v/>
          </cell>
          <cell r="AM306" t="str">
            <v/>
          </cell>
          <cell r="AN306" t="str">
            <v/>
          </cell>
          <cell r="AO306" t="str">
            <v/>
          </cell>
          <cell r="AP306" t="str">
            <v/>
          </cell>
          <cell r="AQ306" t="str">
            <v/>
          </cell>
          <cell r="AR306" t="str">
            <v/>
          </cell>
          <cell r="AS306" t="str">
            <v/>
          </cell>
          <cell r="AT306" t="str">
            <v/>
          </cell>
          <cell r="AU306" t="str">
            <v/>
          </cell>
          <cell r="AV306" t="str">
            <v/>
          </cell>
          <cell r="AW306" t="str">
            <v/>
          </cell>
          <cell r="AX306" t="str">
            <v/>
          </cell>
          <cell r="AY306" t="str">
            <v/>
          </cell>
          <cell r="AZ306" t="str">
            <v/>
          </cell>
          <cell r="BA306" t="str">
            <v/>
          </cell>
          <cell r="BB306" t="str">
            <v/>
          </cell>
          <cell r="BC306" t="str">
            <v/>
          </cell>
          <cell r="BD306" t="str">
            <v/>
          </cell>
          <cell r="BE306" t="str">
            <v/>
          </cell>
          <cell r="BF306" t="str">
            <v/>
          </cell>
          <cell r="BG306" t="str">
            <v/>
          </cell>
          <cell r="BH306">
            <v>4.2305358948432756</v>
          </cell>
          <cell r="BI306">
            <v>1.6635649371809262</v>
          </cell>
          <cell r="BJ306">
            <v>0.82297650130548283</v>
          </cell>
          <cell r="BK306">
            <v>0.41098374457612841</v>
          </cell>
          <cell r="BL306">
            <v>0.38941843001382925</v>
          </cell>
          <cell r="BM306">
            <v>0.34937810099911659</v>
          </cell>
          <cell r="BN306">
            <v>0.32266822761635505</v>
          </cell>
          <cell r="BO306">
            <v>0.26667278652407411</v>
          </cell>
          <cell r="BP306">
            <v>0.19287862409966072</v>
          </cell>
          <cell r="BQ306">
            <v>0.11835756092155503</v>
          </cell>
          <cell r="BR306">
            <v>3.7410193877647213E-2</v>
          </cell>
        </row>
        <row r="307">
          <cell r="A307" t="str">
            <v>SYMC</v>
          </cell>
          <cell r="G307">
            <v>0.75162888827820939</v>
          </cell>
          <cell r="H307">
            <v>0.61956773648522323</v>
          </cell>
          <cell r="I307">
            <v>0.56831758730492887</v>
          </cell>
          <cell r="J307">
            <v>0.41719152307387586</v>
          </cell>
          <cell r="K307">
            <v>0.28627097714528627</v>
          </cell>
          <cell r="L307">
            <v>0.18882452050684351</v>
          </cell>
          <cell r="M307">
            <v>0.18052420944885861</v>
          </cell>
          <cell r="N307">
            <v>0.17428196087670056</v>
          </cell>
          <cell r="O307">
            <v>0.23976833673011688</v>
          </cell>
          <cell r="P307">
            <v>0.27474460377182619</v>
          </cell>
          <cell r="Q307">
            <v>0.14633756320826108</v>
          </cell>
          <cell r="R307">
            <v>0.26559577810572388</v>
          </cell>
          <cell r="S307">
            <v>0.26972853234825567</v>
          </cell>
          <cell r="T307">
            <v>0.31364396480038037</v>
          </cell>
          <cell r="U307">
            <v>0.41981202261680384</v>
          </cell>
          <cell r="V307">
            <v>0.17476369850131945</v>
          </cell>
          <cell r="W307">
            <v>9.4182867026248562E-2</v>
          </cell>
          <cell r="X307">
            <v>3.2842687145811622E-2</v>
          </cell>
          <cell r="Y307">
            <v>-2.8896118073446497E-2</v>
          </cell>
          <cell r="Z307">
            <v>1.8783734333546853E-2</v>
          </cell>
          <cell r="AA307">
            <v>4.7195369321296976E-2</v>
          </cell>
          <cell r="AB307">
            <v>6.0056304890533374E-2</v>
          </cell>
          <cell r="AC307">
            <v>0.1195993569927043</v>
          </cell>
          <cell r="AD307">
            <v>0.18489717209222967</v>
          </cell>
          <cell r="AE307">
            <v>0.2040367596856274</v>
          </cell>
          <cell r="AF307">
            <v>0.22486620653433098</v>
          </cell>
          <cell r="AG307">
            <v>0.16694211224926248</v>
          </cell>
          <cell r="AH307">
            <v>8.3968655743668075E-2</v>
          </cell>
          <cell r="AI307">
            <v>4.9145341727433456E-2</v>
          </cell>
          <cell r="AJ307">
            <v>2.466798418288918E-2</v>
          </cell>
          <cell r="AK307">
            <v>8.4115880677662735E-2</v>
          </cell>
          <cell r="AL307">
            <v>0.19289294852972017</v>
          </cell>
          <cell r="AM307">
            <v>0.25735708044524075</v>
          </cell>
          <cell r="AN307">
            <v>0.25833575193882186</v>
          </cell>
          <cell r="AO307">
            <v>0.20944418694721856</v>
          </cell>
          <cell r="AP307">
            <v>0.13070973205743064</v>
          </cell>
          <cell r="AQ307">
            <v>8.5169294831474174E-2</v>
          </cell>
          <cell r="AR307">
            <v>0.14459619833048376</v>
          </cell>
          <cell r="AS307">
            <v>0.16836779557579629</v>
          </cell>
          <cell r="AT307">
            <v>0.21847957641899862</v>
          </cell>
          <cell r="AU307">
            <v>0.27982909639019304</v>
          </cell>
          <cell r="AV307">
            <v>0.25526656778598689</v>
          </cell>
          <cell r="AW307">
            <v>0.30240499105851049</v>
          </cell>
          <cell r="AX307">
            <v>0.3211645545927504</v>
          </cell>
          <cell r="AY307">
            <v>0.31290543448336972</v>
          </cell>
          <cell r="AZ307">
            <v>0.31313791617208175</v>
          </cell>
          <cell r="BA307">
            <v>0.27822507125406659</v>
          </cell>
          <cell r="BB307">
            <v>0.27622986237802483</v>
          </cell>
          <cell r="BC307">
            <v>0.28323061606709632</v>
          </cell>
          <cell r="BD307">
            <v>0.32921144925574963</v>
          </cell>
          <cell r="BE307">
            <v>0.3735485266613614</v>
          </cell>
          <cell r="BF307">
            <v>0.40355671632452461</v>
          </cell>
          <cell r="BG307">
            <v>0.42428810114641258</v>
          </cell>
          <cell r="BH307">
            <v>0.38110782993379799</v>
          </cell>
          <cell r="BI307">
            <v>0.33921479760008411</v>
          </cell>
          <cell r="BJ307">
            <v>0.42170814507292187</v>
          </cell>
          <cell r="BK307">
            <v>0.49076967805438487</v>
          </cell>
          <cell r="BL307">
            <v>0.60419458561393879</v>
          </cell>
          <cell r="BM307">
            <v>0.7249690113202587</v>
          </cell>
          <cell r="BN307">
            <v>0.5515797634661459</v>
          </cell>
          <cell r="BO307">
            <v>0.40447687510129549</v>
          </cell>
          <cell r="BP307">
            <v>0.25485740318216088</v>
          </cell>
          <cell r="BQ307">
            <v>0.13568891338630906</v>
          </cell>
          <cell r="BR307">
            <v>0.11996732362345153</v>
          </cell>
        </row>
        <row r="308">
          <cell r="A308" t="str">
            <v>ADBE</v>
          </cell>
          <cell r="G308">
            <v>0.36106797842707294</v>
          </cell>
          <cell r="H308">
            <v>0.30120174423971902</v>
          </cell>
          <cell r="I308">
            <v>0.22469339679918421</v>
          </cell>
          <cell r="J308">
            <v>0.17104815169577314</v>
          </cell>
          <cell r="K308">
            <v>0.15796876156636341</v>
          </cell>
          <cell r="L308">
            <v>0.13475366734136007</v>
          </cell>
          <cell r="M308">
            <v>0.11809427871153999</v>
          </cell>
          <cell r="N308">
            <v>0.15378621657453451</v>
          </cell>
          <cell r="O308">
            <v>0.17871553147244934</v>
          </cell>
          <cell r="P308">
            <v>0.40054578086383441</v>
          </cell>
          <cell r="Q308">
            <v>0.59963536142847507</v>
          </cell>
          <cell r="R308">
            <v>0.74327107545198268</v>
          </cell>
          <cell r="S308">
            <v>0.9070303103774997</v>
          </cell>
          <cell r="T308">
            <v>0.70877383709632524</v>
          </cell>
          <cell r="U308">
            <v>0.53097517816991679</v>
          </cell>
          <cell r="V308">
            <v>0.40099449749930116</v>
          </cell>
          <cell r="W308">
            <v>0.27530061628848457</v>
          </cell>
          <cell r="X308">
            <v>0.17889431019247759</v>
          </cell>
          <cell r="Y308">
            <v>0.13259128369277096</v>
          </cell>
          <cell r="Z308">
            <v>7.2706087248405327E-2</v>
          </cell>
          <cell r="AA308">
            <v>3.1775889728847817E-2</v>
          </cell>
          <cell r="AB308">
            <v>6.8102657155967306E-2</v>
          </cell>
          <cell r="AC308">
            <v>7.8432174941654331E-2</v>
          </cell>
          <cell r="AD308">
            <v>0.14449628349090227</v>
          </cell>
          <cell r="AE308">
            <v>0.15934006557643809</v>
          </cell>
          <cell r="AF308">
            <v>7.7946740218213462E-2</v>
          </cell>
          <cell r="AG308">
            <v>4.6231087848197738E-2</v>
          </cell>
          <cell r="AH308">
            <v>-1.932909549917794E-2</v>
          </cell>
          <cell r="AI308">
            <v>-1.8755469385696055E-2</v>
          </cell>
          <cell r="AJ308">
            <v>4.6002934623118552E-2</v>
          </cell>
          <cell r="AK308">
            <v>6.8188154968751746E-2</v>
          </cell>
          <cell r="AL308">
            <v>0.12021773632377997</v>
          </cell>
          <cell r="AM308">
            <v>0.13482813305006403</v>
          </cell>
          <cell r="AN308">
            <v>0.15898590726068296</v>
          </cell>
          <cell r="AO308">
            <v>0.19365031364859475</v>
          </cell>
          <cell r="AP308">
            <v>0.21680314157486724</v>
          </cell>
          <cell r="AQ308">
            <v>0.24712940476682888</v>
          </cell>
          <cell r="AR308">
            <v>0.22633448886351148</v>
          </cell>
          <cell r="AS308">
            <v>0.20637089454238877</v>
          </cell>
          <cell r="AT308">
            <v>0.10681025535104549</v>
          </cell>
          <cell r="AU308">
            <v>-2.8947053390710797E-2</v>
          </cell>
          <cell r="AV308">
            <v>-0.11001933037532829</v>
          </cell>
          <cell r="AW308">
            <v>-0.15857794709025885</v>
          </cell>
          <cell r="AX308">
            <v>-0.14064179567372403</v>
          </cell>
          <cell r="AY308">
            <v>-5.2802358130881188E-2</v>
          </cell>
          <cell r="AZ308">
            <v>2.1511805064781342E-2</v>
          </cell>
          <cell r="BA308">
            <v>4.786766555204558E-2</v>
          </cell>
          <cell r="BB308">
            <v>8.4731488468315908E-2</v>
          </cell>
          <cell r="BC308">
            <v>0.11157476264342092</v>
          </cell>
          <cell r="BD308">
            <v>0.19044303067952528</v>
          </cell>
          <cell r="BE308">
            <v>0.26283400058583961</v>
          </cell>
          <cell r="BF308">
            <v>0.29642796439826435</v>
          </cell>
          <cell r="BG308">
            <v>0.28718504018347946</v>
          </cell>
          <cell r="BH308">
            <v>0.20761367659237373</v>
          </cell>
          <cell r="BI308">
            <v>0.19261257740108895</v>
          </cell>
          <cell r="BJ308">
            <v>0.1816086937557313</v>
          </cell>
          <cell r="BK308">
            <v>0.17985283522690088</v>
          </cell>
          <cell r="BL308">
            <v>0.25214969953356325</v>
          </cell>
          <cell r="BM308">
            <v>0.26980246381286999</v>
          </cell>
          <cell r="BN308">
            <v>0.27475865991560444</v>
          </cell>
          <cell r="BO308">
            <v>0.30970505210697619</v>
          </cell>
          <cell r="BP308">
            <v>0.19559257865964441</v>
          </cell>
          <cell r="BQ308">
            <v>0.17086867294480346</v>
          </cell>
          <cell r="BR308">
            <v>0.21857706827410306</v>
          </cell>
        </row>
        <row r="309">
          <cell r="A309" t="str">
            <v>AKAM</v>
          </cell>
          <cell r="G309" t="str">
            <v/>
          </cell>
          <cell r="H309" t="str">
            <v/>
          </cell>
          <cell r="I309" t="str">
            <v/>
          </cell>
          <cell r="J309" t="str">
            <v/>
          </cell>
          <cell r="K309" t="str">
            <v/>
          </cell>
          <cell r="L309" t="str">
            <v/>
          </cell>
          <cell r="M309" t="str">
            <v/>
          </cell>
          <cell r="N309" t="str">
            <v/>
          </cell>
          <cell r="O309" t="str">
            <v/>
          </cell>
          <cell r="P309" t="str">
            <v/>
          </cell>
          <cell r="Q309" t="str">
            <v/>
          </cell>
          <cell r="R309" t="str">
            <v/>
          </cell>
          <cell r="S309" t="str">
            <v/>
          </cell>
          <cell r="T309" t="str">
            <v/>
          </cell>
          <cell r="U309" t="str">
            <v/>
          </cell>
          <cell r="V309" t="str">
            <v/>
          </cell>
          <cell r="W309" t="str">
            <v/>
          </cell>
          <cell r="X309" t="str">
            <v/>
          </cell>
          <cell r="Y309" t="str">
            <v/>
          </cell>
          <cell r="Z309" t="str">
            <v/>
          </cell>
          <cell r="AA309" t="str">
            <v/>
          </cell>
          <cell r="AB309" t="str">
            <v/>
          </cell>
          <cell r="AC309" t="str">
            <v/>
          </cell>
          <cell r="AD309" t="str">
            <v/>
          </cell>
          <cell r="AE309" t="str">
            <v/>
          </cell>
          <cell r="AF309" t="str">
            <v/>
          </cell>
          <cell r="AG309" t="str">
            <v/>
          </cell>
          <cell r="AH309" t="str">
            <v/>
          </cell>
          <cell r="AI309" t="str">
            <v/>
          </cell>
          <cell r="AJ309" t="str">
            <v/>
          </cell>
          <cell r="AK309" t="str">
            <v/>
          </cell>
          <cell r="AL309" t="str">
            <v/>
          </cell>
          <cell r="AM309" t="str">
            <v/>
          </cell>
          <cell r="AN309" t="str">
            <v/>
          </cell>
          <cell r="AO309">
            <v>70.653465346534645</v>
          </cell>
          <cell r="AP309">
            <v>41.906759906759909</v>
          </cell>
          <cell r="AQ309">
            <v>21.520321123933773</v>
          </cell>
          <cell r="AR309">
            <v>9.9522662384011422</v>
          </cell>
          <cell r="AS309">
            <v>4.103979549537101</v>
          </cell>
          <cell r="AT309">
            <v>1.9580775429637272</v>
          </cell>
          <cell r="AU309">
            <v>0.81821625114185759</v>
          </cell>
          <cell r="AV309">
            <v>0.31102294852264301</v>
          </cell>
          <cell r="AW309">
            <v>4.3065989847715702E-2</v>
          </cell>
          <cell r="AX309">
            <v>-0.10170923427284062</v>
          </cell>
          <cell r="AY309">
            <v>-0.11174286519538768</v>
          </cell>
          <cell r="AZ309">
            <v>-0.10761688166430539</v>
          </cell>
          <cell r="BA309">
            <v>-5.8807498394035429E-2</v>
          </cell>
          <cell r="BB309">
            <v>3.208526994425287E-2</v>
          </cell>
          <cell r="BC309">
            <v>0.11231514181657665</v>
          </cell>
          <cell r="BD309">
            <v>0.20505803792135824</v>
          </cell>
          <cell r="BE309">
            <v>0.28293002412961044</v>
          </cell>
          <cell r="BF309">
            <v>0.30484277809326343</v>
          </cell>
          <cell r="BG309">
            <v>0.3023459155768049</v>
          </cell>
          <cell r="BH309">
            <v>0.28129803191919645</v>
          </cell>
          <cell r="BI309">
            <v>0.26609847975968481</v>
          </cell>
          <cell r="BJ309">
            <v>0.30578721509250628</v>
          </cell>
          <cell r="BK309">
            <v>0.34807037592552903</v>
          </cell>
          <cell r="BL309">
            <v>0.41534381990042579</v>
          </cell>
          <cell r="BM309">
            <v>0.4848625040851926</v>
          </cell>
          <cell r="BN309">
            <v>0.4944774719610594</v>
          </cell>
          <cell r="BO309">
            <v>0.5141267682743762</v>
          </cell>
          <cell r="BP309">
            <v>0.52024891347293556</v>
          </cell>
          <cell r="BQ309">
            <v>0.51246269765952812</v>
          </cell>
          <cell r="BR309">
            <v>0.50112025641424607</v>
          </cell>
        </row>
        <row r="310">
          <cell r="A310" t="str">
            <v>VRSN</v>
          </cell>
          <cell r="G310" t="str">
            <v/>
          </cell>
          <cell r="H310" t="str">
            <v/>
          </cell>
          <cell r="I310" t="str">
            <v/>
          </cell>
          <cell r="J310" t="str">
            <v/>
          </cell>
          <cell r="K310" t="str">
            <v/>
          </cell>
          <cell r="L310" t="str">
            <v/>
          </cell>
          <cell r="M310" t="str">
            <v/>
          </cell>
          <cell r="N310" t="str">
            <v/>
          </cell>
          <cell r="O310" t="str">
            <v/>
          </cell>
          <cell r="P310" t="str">
            <v/>
          </cell>
          <cell r="Q310" t="str">
            <v/>
          </cell>
          <cell r="R310" t="str">
            <v/>
          </cell>
          <cell r="S310" t="str">
            <v/>
          </cell>
          <cell r="T310" t="str">
            <v/>
          </cell>
          <cell r="U310" t="str">
            <v/>
          </cell>
          <cell r="V310" t="str">
            <v/>
          </cell>
          <cell r="W310" t="str">
            <v/>
          </cell>
          <cell r="X310" t="str">
            <v/>
          </cell>
          <cell r="Y310" t="str">
            <v/>
          </cell>
          <cell r="Z310" t="str">
            <v/>
          </cell>
          <cell r="AA310">
            <v>2.5366492146596857</v>
          </cell>
          <cell r="AB310">
            <v>3.6074766355140184</v>
          </cell>
          <cell r="AC310">
            <v>6.0076824583866841</v>
          </cell>
          <cell r="AD310">
            <v>6.7309688581314866</v>
          </cell>
          <cell r="AE310">
            <v>8.8860103626943001</v>
          </cell>
          <cell r="AF310">
            <v>6.6068965517241391</v>
          </cell>
          <cell r="AG310">
            <v>3.3941165722638402</v>
          </cell>
          <cell r="AH310">
            <v>2.4368356271679539</v>
          </cell>
          <cell r="AI310">
            <v>1.9147948487571127</v>
          </cell>
          <cell r="AJ310">
            <v>1.5518639005919685</v>
          </cell>
          <cell r="AK310">
            <v>1.4131564722025867</v>
          </cell>
          <cell r="AL310">
            <v>1.2891421129741163</v>
          </cell>
          <cell r="AM310">
            <v>1.1776521962496789</v>
          </cell>
          <cell r="AN310">
            <v>1.1580982236154651</v>
          </cell>
          <cell r="AO310">
            <v>1.6671089361408828</v>
          </cell>
          <cell r="AP310">
            <v>3.3391076787415912</v>
          </cell>
          <cell r="AQ310">
            <v>4.6002406341417377</v>
          </cell>
          <cell r="AR310">
            <v>5.3342662082990371</v>
          </cell>
          <cell r="AS310">
            <v>4.2657656202554541</v>
          </cell>
          <cell r="AT310">
            <v>1.9405382726894298</v>
          </cell>
          <cell r="AU310">
            <v>1.0716812071631079</v>
          </cell>
          <cell r="AV310">
            <v>0.67857096993157073</v>
          </cell>
          <cell r="AW310">
            <v>0.45288896032272841</v>
          </cell>
          <cell r="AX310">
            <v>0.37157180756197605</v>
          </cell>
          <cell r="AY310">
            <v>0.24208282167359152</v>
          </cell>
          <cell r="AZ310">
            <v>5.9785875108962827E-2</v>
          </cell>
          <cell r="BA310">
            <v>-6.1375116895373782E-2</v>
          </cell>
          <cell r="BB310">
            <v>-0.12376066111618811</v>
          </cell>
          <cell r="BC310">
            <v>-0.13660695130107792</v>
          </cell>
          <cell r="BD310">
            <v>-0.12845803265975109</v>
          </cell>
          <cell r="BE310">
            <v>-9.5923389979032936E-2</v>
          </cell>
          <cell r="BF310">
            <v>-1.4944331260027366E-2</v>
          </cell>
          <cell r="BG310">
            <v>0.10587531383339477</v>
          </cell>
          <cell r="BH310">
            <v>0.30614644249392531</v>
          </cell>
          <cell r="BI310">
            <v>0.49548528496964872</v>
          </cell>
          <cell r="BJ310">
            <v>0.48633162807641339</v>
          </cell>
          <cell r="BK310">
            <v>0.38173276368688192</v>
          </cell>
          <cell r="BL310">
            <v>0.20380530606670666</v>
          </cell>
          <cell r="BM310">
            <v>3.2110596311127226E-2</v>
          </cell>
          <cell r="BN310">
            <v>-1.8463735558835181E-2</v>
          </cell>
          <cell r="BO310">
            <v>-2.4314766681532651E-2</v>
          </cell>
          <cell r="BP310">
            <v>-1.197250294044705E-2</v>
          </cell>
          <cell r="BQ310">
            <v>-1.9556560644873322E-3</v>
          </cell>
          <cell r="BR310">
            <v>-1.7657608747213449E-2</v>
          </cell>
        </row>
        <row r="311">
          <cell r="A311" t="str">
            <v>RHAT</v>
          </cell>
          <cell r="G311" t="str">
            <v/>
          </cell>
          <cell r="H311" t="str">
            <v/>
          </cell>
          <cell r="I311" t="str">
            <v/>
          </cell>
          <cell r="J311" t="str">
            <v/>
          </cell>
          <cell r="K311" t="str">
            <v/>
          </cell>
          <cell r="L311" t="str">
            <v/>
          </cell>
          <cell r="M311" t="str">
            <v/>
          </cell>
          <cell r="N311" t="str">
            <v/>
          </cell>
          <cell r="O311" t="str">
            <v/>
          </cell>
          <cell r="P311" t="str">
            <v/>
          </cell>
          <cell r="Q311" t="str">
            <v/>
          </cell>
          <cell r="R311" t="str">
            <v/>
          </cell>
          <cell r="S311" t="str">
            <v/>
          </cell>
          <cell r="T311" t="str">
            <v/>
          </cell>
          <cell r="U311" t="str">
            <v/>
          </cell>
          <cell r="V311" t="str">
            <v/>
          </cell>
          <cell r="W311" t="str">
            <v/>
          </cell>
          <cell r="X311" t="str">
            <v/>
          </cell>
          <cell r="Y311" t="str">
            <v/>
          </cell>
          <cell r="Z311" t="str">
            <v/>
          </cell>
          <cell r="AA311" t="str">
            <v/>
          </cell>
          <cell r="AB311" t="str">
            <v/>
          </cell>
          <cell r="AC311" t="str">
            <v/>
          </cell>
          <cell r="AD311" t="str">
            <v/>
          </cell>
          <cell r="AE311" t="str">
            <v/>
          </cell>
          <cell r="AF311" t="str">
            <v/>
          </cell>
          <cell r="AG311" t="str">
            <v/>
          </cell>
          <cell r="AH311" t="str">
            <v/>
          </cell>
          <cell r="AI311" t="str">
            <v/>
          </cell>
          <cell r="AJ311">
            <v>1.0927075252133438</v>
          </cell>
          <cell r="AK311">
            <v>1.6051886089160576</v>
          </cell>
          <cell r="AL311">
            <v>1.8810508664058134</v>
          </cell>
          <cell r="AM311">
            <v>1.6894612437851495</v>
          </cell>
          <cell r="AN311">
            <v>2.9321594068582022</v>
          </cell>
          <cell r="AO311">
            <v>2.2251473702283526</v>
          </cell>
          <cell r="AP311">
            <v>1.7500679057855728</v>
          </cell>
          <cell r="AQ311">
            <v>1.1809255386853348</v>
          </cell>
          <cell r="AR311">
            <v>0.92347034976902043</v>
          </cell>
          <cell r="AS311">
            <v>0.43401416073678423</v>
          </cell>
          <cell r="AT311">
            <v>5.377299920984302E-2</v>
          </cell>
          <cell r="AU311">
            <v>0.15466066366516595</v>
          </cell>
          <cell r="AV311">
            <v>-3.3072332708402263E-2</v>
          </cell>
          <cell r="AW311">
            <v>-4.6280828105084604E-2</v>
          </cell>
          <cell r="AX311">
            <v>6.2865712411124708E-2</v>
          </cell>
          <cell r="AY311">
            <v>6.1255927022407786E-3</v>
          </cell>
          <cell r="AZ311">
            <v>0.15227474337853253</v>
          </cell>
          <cell r="BA311">
            <v>0.26543057700042794</v>
          </cell>
          <cell r="BB311">
            <v>0.32597193176950778</v>
          </cell>
          <cell r="BC311">
            <v>0.36188892743083367</v>
          </cell>
          <cell r="BD311">
            <v>0.37185183555858625</v>
          </cell>
          <cell r="BE311">
            <v>0.43935075055368733</v>
          </cell>
          <cell r="BF311">
            <v>0.49869362393470995</v>
          </cell>
          <cell r="BG311">
            <v>0.54388800084315547</v>
          </cell>
          <cell r="BH311">
            <v>0.57504188813263069</v>
          </cell>
          <cell r="BI311">
            <v>0.53502354374292072</v>
          </cell>
          <cell r="BJ311">
            <v>0.4889883480620254</v>
          </cell>
          <cell r="BK311">
            <v>0.46237996632230471</v>
          </cell>
          <cell r="BL311">
            <v>0.41668278480754983</v>
          </cell>
          <cell r="BM311">
            <v>0.399430114812374</v>
          </cell>
          <cell r="BN311">
            <v>0.42844735094262498</v>
          </cell>
          <cell r="BO311">
            <v>0.43241929021290493</v>
          </cell>
          <cell r="BP311">
            <v>0.4393849028132073</v>
          </cell>
          <cell r="BQ311">
            <v>0.44417878176898196</v>
          </cell>
          <cell r="BR311">
            <v>0.38026813071521381</v>
          </cell>
        </row>
        <row r="313">
          <cell r="A313" t="str">
            <v>EV/S/Ntm growth</v>
          </cell>
        </row>
        <row r="314">
          <cell r="A314" t="str">
            <v>CRM</v>
          </cell>
          <cell r="G314" t="str">
            <v/>
          </cell>
          <cell r="H314" t="str">
            <v/>
          </cell>
          <cell r="I314" t="str">
            <v/>
          </cell>
          <cell r="J314" t="str">
            <v/>
          </cell>
          <cell r="K314" t="str">
            <v/>
          </cell>
          <cell r="L314" t="str">
            <v/>
          </cell>
          <cell r="M314" t="str">
            <v/>
          </cell>
          <cell r="N314" t="str">
            <v/>
          </cell>
          <cell r="O314" t="str">
            <v/>
          </cell>
          <cell r="P314" t="str">
            <v/>
          </cell>
          <cell r="Q314" t="str">
            <v/>
          </cell>
          <cell r="R314" t="str">
            <v/>
          </cell>
          <cell r="S314" t="str">
            <v/>
          </cell>
          <cell r="T314" t="str">
            <v/>
          </cell>
          <cell r="U314" t="str">
            <v/>
          </cell>
          <cell r="V314" t="str">
            <v/>
          </cell>
          <cell r="W314" t="str">
            <v/>
          </cell>
          <cell r="X314" t="str">
            <v/>
          </cell>
          <cell r="Y314" t="str">
            <v/>
          </cell>
          <cell r="Z314" t="str">
            <v/>
          </cell>
          <cell r="AA314" t="str">
            <v/>
          </cell>
          <cell r="AB314" t="str">
            <v/>
          </cell>
          <cell r="AC314" t="str">
            <v/>
          </cell>
          <cell r="AD314" t="str">
            <v/>
          </cell>
          <cell r="AE314" t="str">
            <v/>
          </cell>
          <cell r="AF314" t="str">
            <v/>
          </cell>
          <cell r="AG314" t="str">
            <v/>
          </cell>
          <cell r="AH314" t="str">
            <v/>
          </cell>
          <cell r="AI314" t="str">
            <v/>
          </cell>
          <cell r="AJ314" t="str">
            <v/>
          </cell>
          <cell r="AK314" t="str">
            <v/>
          </cell>
          <cell r="AL314" t="str">
            <v/>
          </cell>
          <cell r="AM314" t="str">
            <v/>
          </cell>
          <cell r="AN314" t="str">
            <v/>
          </cell>
          <cell r="AO314" t="str">
            <v/>
          </cell>
          <cell r="AP314" t="str">
            <v/>
          </cell>
          <cell r="AQ314" t="str">
            <v/>
          </cell>
          <cell r="AR314" t="str">
            <v/>
          </cell>
          <cell r="AS314" t="str">
            <v/>
          </cell>
          <cell r="AT314" t="str">
            <v/>
          </cell>
          <cell r="AU314" t="str">
            <v/>
          </cell>
          <cell r="AV314" t="str">
            <v/>
          </cell>
          <cell r="AW314" t="str">
            <v/>
          </cell>
          <cell r="AX314" t="str">
            <v/>
          </cell>
          <cell r="AY314" t="str">
            <v/>
          </cell>
          <cell r="AZ314" t="str">
            <v/>
          </cell>
          <cell r="BA314" t="str">
            <v/>
          </cell>
          <cell r="BB314" t="str">
            <v/>
          </cell>
          <cell r="BC314" t="str">
            <v/>
          </cell>
          <cell r="BD314" t="str">
            <v/>
          </cell>
          <cell r="BE314" t="str">
            <v/>
          </cell>
          <cell r="BF314" t="str">
            <v/>
          </cell>
          <cell r="BG314" t="str">
            <v/>
          </cell>
          <cell r="BH314">
            <v>9.335273027590979E-2</v>
          </cell>
          <cell r="BI314">
            <v>0.16961947352402432</v>
          </cell>
          <cell r="BJ314">
            <v>0.28239420987167518</v>
          </cell>
          <cell r="BK314">
            <v>0.33319894638419817</v>
          </cell>
          <cell r="BL314">
            <v>0.42134922769232019</v>
          </cell>
          <cell r="BM314">
            <v>0.46539899873487944</v>
          </cell>
          <cell r="BN314">
            <v>0.5932204693240325</v>
          </cell>
          <cell r="BO314">
            <v>0.67033583170822264</v>
          </cell>
          <cell r="BP314">
            <v>0.42899144533953487</v>
          </cell>
          <cell r="BQ314">
            <v>0.54585982330703431</v>
          </cell>
          <cell r="BR314">
            <v>0.54770677514683153</v>
          </cell>
          <cell r="BT314">
            <v>-0.78969918116173377</v>
          </cell>
        </row>
        <row r="315">
          <cell r="A315" t="str">
            <v>RNOW</v>
          </cell>
          <cell r="G315" t="str">
            <v/>
          </cell>
          <cell r="H315" t="str">
            <v/>
          </cell>
          <cell r="I315" t="str">
            <v/>
          </cell>
          <cell r="J315" t="str">
            <v/>
          </cell>
          <cell r="K315" t="str">
            <v/>
          </cell>
          <cell r="L315" t="str">
            <v/>
          </cell>
          <cell r="M315" t="str">
            <v/>
          </cell>
          <cell r="N315" t="str">
            <v/>
          </cell>
          <cell r="O315" t="str">
            <v/>
          </cell>
          <cell r="P315" t="str">
            <v/>
          </cell>
          <cell r="Q315" t="str">
            <v/>
          </cell>
          <cell r="R315" t="str">
            <v/>
          </cell>
          <cell r="S315" t="str">
            <v/>
          </cell>
          <cell r="T315" t="str">
            <v/>
          </cell>
          <cell r="U315" t="str">
            <v/>
          </cell>
          <cell r="V315" t="str">
            <v/>
          </cell>
          <cell r="W315" t="str">
            <v/>
          </cell>
          <cell r="X315" t="str">
            <v/>
          </cell>
          <cell r="Y315" t="str">
            <v/>
          </cell>
          <cell r="Z315" t="str">
            <v/>
          </cell>
          <cell r="AA315" t="str">
            <v/>
          </cell>
          <cell r="AB315" t="str">
            <v/>
          </cell>
          <cell r="AC315" t="str">
            <v/>
          </cell>
          <cell r="AD315" t="str">
            <v/>
          </cell>
          <cell r="AE315" t="str">
            <v/>
          </cell>
          <cell r="AF315" t="str">
            <v/>
          </cell>
          <cell r="AG315" t="str">
            <v/>
          </cell>
          <cell r="AH315" t="str">
            <v/>
          </cell>
          <cell r="AI315" t="str">
            <v/>
          </cell>
          <cell r="AJ315" t="str">
            <v/>
          </cell>
          <cell r="AK315" t="str">
            <v/>
          </cell>
          <cell r="AL315" t="str">
            <v/>
          </cell>
          <cell r="AM315" t="str">
            <v/>
          </cell>
          <cell r="AN315" t="str">
            <v/>
          </cell>
          <cell r="AO315" t="str">
            <v/>
          </cell>
          <cell r="AP315" t="str">
            <v/>
          </cell>
          <cell r="AQ315" t="str">
            <v/>
          </cell>
          <cell r="AR315" t="str">
            <v/>
          </cell>
          <cell r="AS315" t="str">
            <v/>
          </cell>
          <cell r="AT315" t="str">
            <v/>
          </cell>
          <cell r="AU315" t="str">
            <v/>
          </cell>
          <cell r="AV315" t="str">
            <v/>
          </cell>
          <cell r="AW315" t="str">
            <v/>
          </cell>
          <cell r="AX315" t="str">
            <v/>
          </cell>
          <cell r="AY315" t="str">
            <v/>
          </cell>
          <cell r="AZ315" t="str">
            <v/>
          </cell>
          <cell r="BA315" t="str">
            <v/>
          </cell>
          <cell r="BB315" t="str">
            <v/>
          </cell>
          <cell r="BC315" t="str">
            <v/>
          </cell>
          <cell r="BD315" t="str">
            <v/>
          </cell>
          <cell r="BE315" t="str">
            <v/>
          </cell>
          <cell r="BF315" t="str">
            <v/>
          </cell>
          <cell r="BG315" t="str">
            <v/>
          </cell>
          <cell r="BH315" t="str">
            <v/>
          </cell>
          <cell r="BI315">
            <v>0.11552252861180946</v>
          </cell>
          <cell r="BJ315">
            <v>0.28811600756651429</v>
          </cell>
          <cell r="BK315">
            <v>0.41970061885422916</v>
          </cell>
          <cell r="BL315">
            <v>0.38228961940378037</v>
          </cell>
          <cell r="BM315">
            <v>0.4995095772301405</v>
          </cell>
          <cell r="BN315">
            <v>0.66124294787250715</v>
          </cell>
          <cell r="BO315">
            <v>0.67100090148491887</v>
          </cell>
          <cell r="BP315">
            <v>0.91128728951427607</v>
          </cell>
          <cell r="BQ315">
            <v>1.2113851806680993</v>
          </cell>
          <cell r="BR315">
            <v>4.5205467431132691</v>
          </cell>
        </row>
        <row r="316">
          <cell r="A316" t="str">
            <v>SYMC</v>
          </cell>
          <cell r="G316">
            <v>0.15897962258735451</v>
          </cell>
          <cell r="H316">
            <v>0.14971077415160169</v>
          </cell>
          <cell r="I316">
            <v>0.21282212543022816</v>
          </cell>
          <cell r="J316">
            <v>0.39562181445067912</v>
          </cell>
          <cell r="K316">
            <v>0.54881371864952533</v>
          </cell>
          <cell r="L316">
            <v>0.67839420028953823</v>
          </cell>
          <cell r="M316">
            <v>0.17692990384429794</v>
          </cell>
          <cell r="N316">
            <v>0.27685290053751055</v>
          </cell>
          <cell r="O316">
            <v>0.22928847224277937</v>
          </cell>
          <cell r="P316">
            <v>0.13542351176508674</v>
          </cell>
          <cell r="Q316">
            <v>0.4243500075316809</v>
          </cell>
          <cell r="R316">
            <v>0.24476004411860397</v>
          </cell>
          <cell r="S316">
            <v>0.22028203135891716</v>
          </cell>
          <cell r="T316">
            <v>0.13173033523220826</v>
          </cell>
          <cell r="U316">
            <v>9.2449197778740999E-2</v>
          </cell>
          <cell r="V316">
            <v>0.29861273612199474</v>
          </cell>
          <cell r="W316">
            <v>0.76052941794681883</v>
          </cell>
          <cell r="X316">
            <v>1</v>
          </cell>
          <cell r="Y316" t="str">
            <v/>
          </cell>
          <cell r="Z316">
            <v>1</v>
          </cell>
          <cell r="AA316">
            <v>1</v>
          </cell>
          <cell r="AB316">
            <v>0.85386156919296285</v>
          </cell>
          <cell r="AC316">
            <v>0.36035069984437906</v>
          </cell>
          <cell r="AD316">
            <v>0.29539396033039722</v>
          </cell>
          <cell r="AE316">
            <v>0.24366702038499496</v>
          </cell>
          <cell r="AF316">
            <v>0.30089307638702906</v>
          </cell>
          <cell r="AG316">
            <v>0.48129402299667701</v>
          </cell>
          <cell r="AH316">
            <v>0.85872330858974111</v>
          </cell>
          <cell r="AI316">
            <v>1</v>
          </cell>
          <cell r="AJ316">
            <v>1</v>
          </cell>
          <cell r="AK316">
            <v>0.53157205814067865</v>
          </cell>
          <cell r="AL316">
            <v>0.35534234741401988</v>
          </cell>
          <cell r="AM316">
            <v>0.17651139886357026</v>
          </cell>
          <cell r="AN316">
            <v>0.26993170715594023</v>
          </cell>
          <cell r="AO316">
            <v>0.48727815981094397</v>
          </cell>
          <cell r="AP316">
            <v>1</v>
          </cell>
          <cell r="AQ316">
            <v>1</v>
          </cell>
          <cell r="AR316">
            <v>0.99825732025029912</v>
          </cell>
          <cell r="AS316">
            <v>0.6734780237897402</v>
          </cell>
          <cell r="AT316">
            <v>0.37981217593060246</v>
          </cell>
          <cell r="AU316">
            <v>0.34989793231220057</v>
          </cell>
          <cell r="AV316">
            <v>0.44890937623819549</v>
          </cell>
          <cell r="AW316">
            <v>0.26476242200971994</v>
          </cell>
          <cell r="AX316">
            <v>0.43691555064048443</v>
          </cell>
          <cell r="AY316">
            <v>0.52866260898196504</v>
          </cell>
          <cell r="AZ316">
            <v>0.38693657952101551</v>
          </cell>
          <cell r="BA316">
            <v>0.46972707222120041</v>
          </cell>
          <cell r="BB316">
            <v>0.49110796153427233</v>
          </cell>
          <cell r="BC316">
            <v>0.42759991397757957</v>
          </cell>
          <cell r="BD316">
            <v>0.41393066862076389</v>
          </cell>
          <cell r="BE316">
            <v>0.51753361976706824</v>
          </cell>
          <cell r="BF316">
            <v>0.45342898421575356</v>
          </cell>
          <cell r="BG316">
            <v>0.53490480010316233</v>
          </cell>
          <cell r="BH316">
            <v>0.56539744380029699</v>
          </cell>
          <cell r="BI316">
            <v>0.73499444279088311</v>
          </cell>
          <cell r="BJ316">
            <v>0.5215279873066262</v>
          </cell>
          <cell r="BK316">
            <v>0.34162915394636706</v>
          </cell>
          <cell r="BL316">
            <v>0.28772360301052063</v>
          </cell>
          <cell r="BM316">
            <v>0.27932638596381315</v>
          </cell>
          <cell r="BN316">
            <v>0.25100165386638146</v>
          </cell>
          <cell r="BO316">
            <v>0.30271525144762906</v>
          </cell>
          <cell r="BP316">
            <v>0.43209286197245622</v>
          </cell>
          <cell r="BQ316">
            <v>1</v>
          </cell>
          <cell r="BR316">
            <v>1</v>
          </cell>
        </row>
        <row r="317">
          <cell r="A317" t="str">
            <v>ADBE</v>
          </cell>
          <cell r="G317">
            <v>0.56411546464342655</v>
          </cell>
          <cell r="H317">
            <v>0.49733244624762163</v>
          </cell>
          <cell r="I317">
            <v>0.80810606381632921</v>
          </cell>
          <cell r="J317">
            <v>1.2424800039379345</v>
          </cell>
          <cell r="K317">
            <v>1.0355782629067749</v>
          </cell>
          <cell r="L317">
            <v>0.93528594951719468</v>
          </cell>
          <cell r="M317">
            <v>0.64990574921160782</v>
          </cell>
          <cell r="N317">
            <v>0.49682190797056769</v>
          </cell>
          <cell r="O317">
            <v>0.64752415486001136</v>
          </cell>
          <cell r="P317">
            <v>0.37500287450692715</v>
          </cell>
          <cell r="Q317">
            <v>0.13266904362818163</v>
          </cell>
          <cell r="R317">
            <v>0.11950667969831183</v>
          </cell>
          <cell r="S317">
            <v>7.0552958057528745E-2</v>
          </cell>
          <cell r="T317">
            <v>9.2733167624621762E-2</v>
          </cell>
          <cell r="U317">
            <v>0.15373833354589894</v>
          </cell>
          <cell r="V317">
            <v>0.213861307699723</v>
          </cell>
          <cell r="W317">
            <v>0.51191167040531727</v>
          </cell>
          <cell r="X317">
            <v>0.95297260672367745</v>
          </cell>
          <cell r="Y317">
            <v>1.1648820026907649</v>
          </cell>
          <cell r="Z317">
            <v>2.7385780211002584</v>
          </cell>
          <cell r="AA317">
            <v>2.9656370110843393</v>
          </cell>
          <cell r="AB317">
            <v>1.4940917205273823</v>
          </cell>
          <cell r="AC317">
            <v>1.5471482433297024</v>
          </cell>
          <cell r="AD317">
            <v>0.70223985047816695</v>
          </cell>
          <cell r="AE317">
            <v>0.63847813892719696</v>
          </cell>
          <cell r="AF317">
            <v>1.0723259807813976</v>
          </cell>
          <cell r="AG317">
            <v>2.7897565126235828</v>
          </cell>
          <cell r="AH317">
            <v>-5.3154074313423987</v>
          </cell>
          <cell r="AI317">
            <v>-7.0729150468169566</v>
          </cell>
          <cell r="AJ317">
            <v>2.349871987959113</v>
          </cell>
          <cell r="AK317">
            <v>1.2078226015906759</v>
          </cell>
          <cell r="AL317">
            <v>0.8678117573329075</v>
          </cell>
          <cell r="AM317">
            <v>1.0456796431171476</v>
          </cell>
          <cell r="AN317">
            <v>0.91123573860334128</v>
          </cell>
          <cell r="AO317">
            <v>0.96601934392279742</v>
          </cell>
          <cell r="AP317">
            <v>1.2233099803225458</v>
          </cell>
          <cell r="AQ317">
            <v>1.8188012719669677</v>
          </cell>
          <cell r="AR317">
            <v>2.2199487791166193</v>
          </cell>
          <cell r="AS317">
            <v>2.6563582567033741</v>
          </cell>
          <cell r="AT317">
            <v>3.5162821652806375</v>
          </cell>
          <cell r="AU317">
            <v>-8.1308511811028943</v>
          </cell>
          <cell r="AV317">
            <v>-2.8101744720863411</v>
          </cell>
          <cell r="AW317">
            <v>-1.1035394038281496</v>
          </cell>
          <cell r="AX317">
            <v>-1.8133874418713232</v>
          </cell>
          <cell r="AY317">
            <v>-6.3392586367088199</v>
          </cell>
          <cell r="AZ317">
            <v>8.9946718427407344</v>
          </cell>
          <cell r="BA317">
            <v>2.8427876929483609</v>
          </cell>
          <cell r="BB317">
            <v>2.056751344277072</v>
          </cell>
          <cell r="BC317">
            <v>1.9551507828494552</v>
          </cell>
          <cell r="BD317">
            <v>1.0972963244163656</v>
          </cell>
          <cell r="BE317">
            <v>0.99454851155861757</v>
          </cell>
          <cell r="BF317">
            <v>0.77296576756963897</v>
          </cell>
          <cell r="BG317">
            <v>0.66867019904172753</v>
          </cell>
          <cell r="BH317">
            <v>1.1534760375965192</v>
          </cell>
          <cell r="BI317">
            <v>1.3605513388479165</v>
          </cell>
          <cell r="BJ317">
            <v>1.7796616852399114</v>
          </cell>
          <cell r="BK317">
            <v>1.7495601154412794</v>
          </cell>
          <cell r="BL317">
            <v>0.98638238552052071</v>
          </cell>
          <cell r="BM317">
            <v>0.97679734262867401</v>
          </cell>
          <cell r="BN317">
            <v>1.1668494875598916</v>
          </cell>
          <cell r="BO317">
            <v>0.92613995043966357</v>
          </cell>
          <cell r="BP317">
            <v>1.2678198889884207</v>
          </cell>
          <cell r="BQ317">
            <v>1.7767491629597552</v>
          </cell>
          <cell r="BR317">
            <v>1.466446069011891</v>
          </cell>
        </row>
        <row r="318">
          <cell r="A318" t="str">
            <v>AKAM</v>
          </cell>
          <cell r="G318" t="str">
            <v/>
          </cell>
          <cell r="H318" t="str">
            <v/>
          </cell>
          <cell r="I318" t="str">
            <v/>
          </cell>
          <cell r="J318" t="str">
            <v/>
          </cell>
          <cell r="K318" t="str">
            <v/>
          </cell>
          <cell r="L318" t="str">
            <v/>
          </cell>
          <cell r="M318" t="str">
            <v/>
          </cell>
          <cell r="N318" t="str">
            <v/>
          </cell>
          <cell r="O318" t="str">
            <v/>
          </cell>
          <cell r="P318" t="str">
            <v/>
          </cell>
          <cell r="Q318" t="str">
            <v/>
          </cell>
          <cell r="R318" t="str">
            <v/>
          </cell>
          <cell r="S318" t="str">
            <v/>
          </cell>
          <cell r="T318" t="str">
            <v/>
          </cell>
          <cell r="U318" t="str">
            <v/>
          </cell>
          <cell r="V318" t="str">
            <v/>
          </cell>
          <cell r="W318" t="str">
            <v/>
          </cell>
          <cell r="X318" t="str">
            <v/>
          </cell>
          <cell r="Y318" t="str">
            <v/>
          </cell>
          <cell r="Z318" t="str">
            <v/>
          </cell>
          <cell r="AA318" t="str">
            <v/>
          </cell>
          <cell r="AB318" t="str">
            <v/>
          </cell>
          <cell r="AC318" t="str">
            <v/>
          </cell>
          <cell r="AD318" t="str">
            <v/>
          </cell>
          <cell r="AE318" t="str">
            <v/>
          </cell>
          <cell r="AF318" t="str">
            <v/>
          </cell>
          <cell r="AG318" t="str">
            <v/>
          </cell>
          <cell r="AH318" t="str">
            <v/>
          </cell>
          <cell r="AI318" t="str">
            <v/>
          </cell>
          <cell r="AJ318" t="str">
            <v/>
          </cell>
          <cell r="AK318" t="str">
            <v/>
          </cell>
          <cell r="AL318" t="str">
            <v/>
          </cell>
          <cell r="AM318" t="str">
            <v/>
          </cell>
          <cell r="AN318" t="str">
            <v/>
          </cell>
          <cell r="AO318" t="str">
            <v/>
          </cell>
          <cell r="AP318">
            <v>2.6558563096610897</v>
          </cell>
          <cell r="AQ318">
            <v>0.95614489950301429</v>
          </cell>
          <cell r="AR318">
            <v>0.68431898104568323</v>
          </cell>
          <cell r="AS318">
            <v>0.49331081275486788</v>
          </cell>
          <cell r="AT318">
            <v>0.3113916944047081</v>
          </cell>
          <cell r="AU318">
            <v>0.28066274162170995</v>
          </cell>
          <cell r="AV318">
            <v>0.81217238913155343</v>
          </cell>
          <cell r="AW318">
            <v>2.1543143893476366</v>
          </cell>
          <cell r="AX318">
            <v>-2.097074700804749</v>
          </cell>
          <cell r="AY318">
            <v>-1.4137012059369289</v>
          </cell>
          <cell r="AZ318">
            <v>-0.77585042913456903</v>
          </cell>
          <cell r="BA318">
            <v>-1.3255630330349539</v>
          </cell>
          <cell r="BB318">
            <v>3.4457041434290745</v>
          </cell>
          <cell r="BC318">
            <v>0.87986559885895177</v>
          </cell>
          <cell r="BD318">
            <v>1.0031099328737643</v>
          </cell>
          <cell r="BE318">
            <v>0.61697170701680593</v>
          </cell>
          <cell r="BF318">
            <v>1.120717773605189</v>
          </cell>
          <cell r="BG318">
            <v>1.2554127620159066</v>
          </cell>
          <cell r="BH318">
            <v>1.7348030793969829</v>
          </cell>
          <cell r="BI318">
            <v>1.3945143342729216</v>
          </cell>
          <cell r="BJ318">
            <v>1.0439932464633797</v>
          </cell>
          <cell r="BK318">
            <v>0.8576972500633735</v>
          </cell>
          <cell r="BL318">
            <v>0.73595307226634277</v>
          </cell>
          <cell r="BM318">
            <v>0.64309823271456512</v>
          </cell>
          <cell r="BN318">
            <v>0.72306841743035732</v>
          </cell>
          <cell r="BO318">
            <v>1.0682327402663685</v>
          </cell>
          <cell r="BP318">
            <v>1.0619998103328951</v>
          </cell>
          <cell r="BQ318">
            <v>1.3532259563181099</v>
          </cell>
          <cell r="BR318">
            <v>1.3406778881448245</v>
          </cell>
        </row>
        <row r="319">
          <cell r="A319" t="str">
            <v>VRSN</v>
          </cell>
          <cell r="G319" t="str">
            <v/>
          </cell>
          <cell r="H319" t="str">
            <v/>
          </cell>
          <cell r="I319" t="str">
            <v/>
          </cell>
          <cell r="J319" t="str">
            <v/>
          </cell>
          <cell r="K319" t="str">
            <v/>
          </cell>
          <cell r="L319" t="str">
            <v/>
          </cell>
          <cell r="M319" t="str">
            <v/>
          </cell>
          <cell r="N319" t="str">
            <v/>
          </cell>
          <cell r="O319" t="str">
            <v/>
          </cell>
          <cell r="P319" t="str">
            <v/>
          </cell>
          <cell r="Q319" t="str">
            <v/>
          </cell>
          <cell r="R319" t="str">
            <v/>
          </cell>
          <cell r="S319" t="str">
            <v/>
          </cell>
          <cell r="T319" t="str">
            <v/>
          </cell>
          <cell r="U319" t="str">
            <v/>
          </cell>
          <cell r="V319" t="str">
            <v/>
          </cell>
          <cell r="W319" t="str">
            <v/>
          </cell>
          <cell r="X319" t="str">
            <v/>
          </cell>
          <cell r="Y319" t="str">
            <v/>
          </cell>
          <cell r="Z319" t="str">
            <v/>
          </cell>
          <cell r="AA319" t="str">
            <v/>
          </cell>
          <cell r="AB319" t="str">
            <v/>
          </cell>
          <cell r="AC319" t="str">
            <v/>
          </cell>
          <cell r="AD319" t="str">
            <v/>
          </cell>
          <cell r="AE319" t="str">
            <v/>
          </cell>
          <cell r="AF319" t="str">
            <v/>
          </cell>
          <cell r="AG319" t="str">
            <v/>
          </cell>
          <cell r="AH319" t="str">
            <v/>
          </cell>
          <cell r="AI319">
            <v>0.67688100509803195</v>
          </cell>
          <cell r="AJ319">
            <v>0.55226687761925985</v>
          </cell>
          <cell r="AK319">
            <v>0.3886817693753935</v>
          </cell>
          <cell r="AL319">
            <v>0.77698617420398408</v>
          </cell>
          <cell r="AM319">
            <v>2.0122765552584947</v>
          </cell>
          <cell r="AN319">
            <v>1.9329948365115235</v>
          </cell>
          <cell r="AO319">
            <v>1.3938568817566794</v>
          </cell>
          <cell r="AP319">
            <v>2.1211592990726262</v>
          </cell>
          <cell r="AQ319">
            <v>1.0905159637599926</v>
          </cell>
          <cell r="AR319">
            <v>0.88706193835721203</v>
          </cell>
          <cell r="AS319">
            <v>0.52561182597002365</v>
          </cell>
          <cell r="AT319">
            <v>0.35799356295001966</v>
          </cell>
          <cell r="AU319">
            <v>0.27085868568187466</v>
          </cell>
          <cell r="AV319">
            <v>0.72428182354436776</v>
          </cell>
          <cell r="AW319">
            <v>0.67399222097090661</v>
          </cell>
          <cell r="AX319" t="str">
            <v/>
          </cell>
          <cell r="AY319" t="str">
            <v/>
          </cell>
          <cell r="AZ319" t="str">
            <v/>
          </cell>
          <cell r="BA319" t="str">
            <v/>
          </cell>
          <cell r="BB319">
            <v>-0.43777287570449802</v>
          </cell>
          <cell r="BC319" t="str">
            <v/>
          </cell>
          <cell r="BD319" t="str">
            <v/>
          </cell>
          <cell r="BE319" t="str">
            <v/>
          </cell>
          <cell r="BF319" t="str">
            <v/>
          </cell>
          <cell r="BG319">
            <v>1.422567326553033</v>
          </cell>
          <cell r="BH319">
            <v>0.57183379226118147</v>
          </cell>
          <cell r="BI319">
            <v>0.27560584105128966</v>
          </cell>
          <cell r="BJ319">
            <v>0.44908224010298164</v>
          </cell>
          <cell r="BK319">
            <v>0.43879385478406396</v>
          </cell>
          <cell r="BL319">
            <v>0.75915547187444576</v>
          </cell>
          <cell r="BM319">
            <v>3.6869678726185606</v>
          </cell>
          <cell r="BN319">
            <v>-6.3213626977347133</v>
          </cell>
          <cell r="BO319">
            <v>-5.6817864424105426</v>
          </cell>
          <cell r="BP319">
            <v>-10.943365728161506</v>
          </cell>
          <cell r="BQ319">
            <v>-57.141633869150027</v>
          </cell>
          <cell r="BR319">
            <v>-7.3686488976060538</v>
          </cell>
        </row>
        <row r="320">
          <cell r="A320" t="str">
            <v>RHAT</v>
          </cell>
          <cell r="G320" t="str">
            <v/>
          </cell>
          <cell r="H320" t="str">
            <v/>
          </cell>
          <cell r="I320" t="str">
            <v/>
          </cell>
          <cell r="J320" t="str">
            <v/>
          </cell>
          <cell r="K320" t="str">
            <v/>
          </cell>
          <cell r="L320" t="str">
            <v/>
          </cell>
          <cell r="M320" t="str">
            <v/>
          </cell>
          <cell r="N320" t="str">
            <v/>
          </cell>
          <cell r="O320" t="str">
            <v/>
          </cell>
          <cell r="P320" t="str">
            <v/>
          </cell>
          <cell r="Q320" t="str">
            <v/>
          </cell>
          <cell r="R320" t="str">
            <v/>
          </cell>
          <cell r="S320" t="str">
            <v/>
          </cell>
          <cell r="T320" t="str">
            <v/>
          </cell>
          <cell r="U320" t="str">
            <v/>
          </cell>
          <cell r="V320" t="str">
            <v/>
          </cell>
          <cell r="W320" t="str">
            <v/>
          </cell>
          <cell r="X320" t="str">
            <v/>
          </cell>
          <cell r="Y320" t="str">
            <v/>
          </cell>
          <cell r="Z320" t="str">
            <v/>
          </cell>
          <cell r="AA320" t="str">
            <v/>
          </cell>
          <cell r="AB320" t="str">
            <v/>
          </cell>
          <cell r="AC320" t="str">
            <v/>
          </cell>
          <cell r="AD320" t="str">
            <v/>
          </cell>
          <cell r="AE320" t="str">
            <v/>
          </cell>
          <cell r="AF320" t="str">
            <v/>
          </cell>
          <cell r="AG320" t="str">
            <v/>
          </cell>
          <cell r="AH320" t="str">
            <v/>
          </cell>
          <cell r="AI320" t="str">
            <v/>
          </cell>
          <cell r="AJ320" t="str">
            <v/>
          </cell>
          <cell r="AK320" t="str">
            <v/>
          </cell>
          <cell r="AL320" t="str">
            <v/>
          </cell>
          <cell r="AM320" t="str">
            <v/>
          </cell>
          <cell r="AN320" t="str">
            <v/>
          </cell>
          <cell r="AO320">
            <v>2.8139306574499812</v>
          </cell>
          <cell r="AP320">
            <v>8.5106807256299195</v>
          </cell>
          <cell r="AQ320">
            <v>4.0235221074953387</v>
          </cell>
          <cell r="AR320">
            <v>1.9930768842056912</v>
          </cell>
          <cell r="AS320">
            <v>2.3338049813347914</v>
          </cell>
          <cell r="AT320">
            <v>13.698345085661735</v>
          </cell>
          <cell r="AU320">
            <v>2.5040584890852338</v>
          </cell>
          <cell r="AV320">
            <v>-7.9299947272958455</v>
          </cell>
          <cell r="AW320">
            <v>-5.4677737868743783</v>
          </cell>
          <cell r="AX320">
            <v>9.0761711148098119</v>
          </cell>
          <cell r="AY320">
            <v>76.846112758013348</v>
          </cell>
          <cell r="AZ320">
            <v>3.0687512567336706</v>
          </cell>
          <cell r="BA320">
            <v>1.3082759051118518</v>
          </cell>
          <cell r="BB320">
            <v>1.1937946420245684</v>
          </cell>
          <cell r="BC320">
            <v>0.91196140508443591</v>
          </cell>
          <cell r="BD320">
            <v>1.266369579687886</v>
          </cell>
          <cell r="BE320">
            <v>1.2927749149947059</v>
          </cell>
          <cell r="BF320">
            <v>1.9567281741980278</v>
          </cell>
          <cell r="BG320">
            <v>2.0901790627604679</v>
          </cell>
          <cell r="BH320">
            <v>1.9073911452537524</v>
          </cell>
          <cell r="BI320">
            <v>1.0304440868786637</v>
          </cell>
          <cell r="BJ320">
            <v>1.0859666471060649</v>
          </cell>
          <cell r="BK320">
            <v>0.83094912250936748</v>
          </cell>
          <cell r="BL320">
            <v>0.97564557545774333</v>
          </cell>
          <cell r="BM320">
            <v>1.448535414009321</v>
          </cell>
          <cell r="BN320">
            <v>1.5193779039144673</v>
          </cell>
          <cell r="BO320">
            <v>1.4361575552868879</v>
          </cell>
          <cell r="BP320">
            <v>1.0682450085634625</v>
          </cell>
          <cell r="BQ320">
            <v>0.84943409150077476</v>
          </cell>
          <cell r="BR320">
            <v>0.99322664200337896</v>
          </cell>
        </row>
        <row r="323">
          <cell r="A323" t="str">
            <v>VMW</v>
          </cell>
        </row>
        <row r="324">
          <cell r="A324" t="str">
            <v>NTAP</v>
          </cell>
          <cell r="AE324">
            <v>24.844999999999999</v>
          </cell>
          <cell r="AF324">
            <v>28.98</v>
          </cell>
          <cell r="AG324">
            <v>33.42</v>
          </cell>
          <cell r="AH324">
            <v>38.401000000000003</v>
          </cell>
          <cell r="AI324">
            <v>43.984000000000002</v>
          </cell>
          <cell r="AJ324">
            <v>50.358000000000004</v>
          </cell>
          <cell r="AK324">
            <v>57.375</v>
          </cell>
          <cell r="AL324">
            <v>65.625</v>
          </cell>
          <cell r="AM324">
            <v>75.616</v>
          </cell>
          <cell r="AN324">
            <v>90.804000000000002</v>
          </cell>
          <cell r="AO324">
            <v>103.279</v>
          </cell>
          <cell r="AP324">
            <v>124.712</v>
          </cell>
          <cell r="AQ324">
            <v>151.29</v>
          </cell>
          <cell r="AR324">
            <v>200.01900000000001</v>
          </cell>
          <cell r="AS324">
            <v>231.15899999999999</v>
          </cell>
          <cell r="AT324">
            <v>260.77699999999999</v>
          </cell>
          <cell r="AU324">
            <v>288.40899999999999</v>
          </cell>
          <cell r="AV324">
            <v>225.84100000000001</v>
          </cell>
          <cell r="AW324">
            <v>200.42600000000002</v>
          </cell>
          <cell r="AX324">
            <v>194.715</v>
          </cell>
          <cell r="AY324">
            <v>198.34900000000002</v>
          </cell>
          <cell r="AZ324">
            <v>204.87899999999999</v>
          </cell>
          <cell r="BA324">
            <v>206.828</v>
          </cell>
          <cell r="BB324">
            <v>215.17099999999999</v>
          </cell>
          <cell r="BC324">
            <v>228.464</v>
          </cell>
          <cell r="BD324">
            <v>241.60499999999999</v>
          </cell>
          <cell r="BE324">
            <v>260.50900000000001</v>
          </cell>
          <cell r="BF324">
            <v>275.55</v>
          </cell>
          <cell r="BG324">
            <v>297.28700000000003</v>
          </cell>
          <cell r="BH324">
            <v>336.964</v>
          </cell>
          <cell r="BI324">
            <v>358.42099999999999</v>
          </cell>
          <cell r="BJ324">
            <v>375.17599999999999</v>
          </cell>
          <cell r="BK324">
            <v>412.70600000000002</v>
          </cell>
          <cell r="BL324">
            <v>451.82800000000003</v>
          </cell>
        </row>
        <row r="325">
          <cell r="A325" t="str">
            <v>ARBA</v>
          </cell>
          <cell r="AG325">
            <v>0.76</v>
          </cell>
          <cell r="AH325">
            <v>0.48799999999999999</v>
          </cell>
          <cell r="AI325">
            <v>0.72699999999999998</v>
          </cell>
          <cell r="AJ325">
            <v>2.4630000000000001</v>
          </cell>
          <cell r="AK325">
            <v>4.6849999999999996</v>
          </cell>
          <cell r="AL325">
            <v>6.8520000000000003</v>
          </cell>
          <cell r="AM325">
            <v>9.4860000000000007</v>
          </cell>
          <cell r="AN325">
            <v>11.893000000000001</v>
          </cell>
          <cell r="AO325">
            <v>17.141000000000002</v>
          </cell>
          <cell r="AP325">
            <v>23.478999999999999</v>
          </cell>
          <cell r="AQ325">
            <v>40.042000000000002</v>
          </cell>
          <cell r="AR325">
            <v>80.665000000000006</v>
          </cell>
          <cell r="AS325">
            <v>134.85300000000001</v>
          </cell>
          <cell r="AT325">
            <v>159.95400000000001</v>
          </cell>
          <cell r="AU325">
            <v>91.777000000000001</v>
          </cell>
          <cell r="AV325">
            <v>84.882000000000005</v>
          </cell>
          <cell r="AW325">
            <v>72.234999999999999</v>
          </cell>
          <cell r="AX325">
            <v>54.716999999999999</v>
          </cell>
          <cell r="AY325">
            <v>57.387</v>
          </cell>
          <cell r="AZ325">
            <v>58.822000000000003</v>
          </cell>
          <cell r="BA325">
            <v>58.877000000000002</v>
          </cell>
          <cell r="BB325">
            <v>61.728999999999999</v>
          </cell>
          <cell r="BC325">
            <v>59.274000000000001</v>
          </cell>
          <cell r="BD325">
            <v>56.563000000000002</v>
          </cell>
          <cell r="BE325">
            <v>59.131999999999998</v>
          </cell>
          <cell r="BF325">
            <v>52.731000000000002</v>
          </cell>
          <cell r="BG325">
            <v>56.008000000000003</v>
          </cell>
          <cell r="BH325">
            <v>52.983000000000004</v>
          </cell>
          <cell r="BI325">
            <v>84.076000000000008</v>
          </cell>
          <cell r="BJ325">
            <v>86.929000000000002</v>
          </cell>
          <cell r="BK325">
            <v>81.268000000000001</v>
          </cell>
          <cell r="BL325">
            <v>77.715000000000003</v>
          </cell>
          <cell r="BM325">
            <v>77.131</v>
          </cell>
          <cell r="BN325">
            <v>76.231999999999999</v>
          </cell>
          <cell r="BO325">
            <v>73.741</v>
          </cell>
          <cell r="BP325">
            <v>73.632999999999996</v>
          </cell>
          <cell r="BQ325">
            <v>72.41</v>
          </cell>
          <cell r="BR325">
            <v>77.167000000000002</v>
          </cell>
          <cell r="BS325">
            <v>73.418999999999997</v>
          </cell>
          <cell r="BT325">
            <v>75.564000000000007</v>
          </cell>
          <cell r="BU325">
            <v>75.516999999999996</v>
          </cell>
          <cell r="BV325">
            <v>75.516999999999996</v>
          </cell>
        </row>
        <row r="326">
          <cell r="A326" t="str">
            <v>VRTS</v>
          </cell>
          <cell r="AE326">
            <v>25.61</v>
          </cell>
          <cell r="AF326">
            <v>28.934000000000001</v>
          </cell>
          <cell r="AG326">
            <v>30.821000000000002</v>
          </cell>
          <cell r="AH326">
            <v>35.76</v>
          </cell>
          <cell r="AI326">
            <v>39.082000000000001</v>
          </cell>
          <cell r="AJ326">
            <v>48.113</v>
          </cell>
          <cell r="AK326">
            <v>56.545000000000002</v>
          </cell>
          <cell r="AL326">
            <v>67.125</v>
          </cell>
          <cell r="AM326">
            <v>71.903999999999996</v>
          </cell>
          <cell r="AN326">
            <v>114.648</v>
          </cell>
          <cell r="AO326">
            <v>183.40100000000001</v>
          </cell>
          <cell r="AP326">
            <v>226.15899999999999</v>
          </cell>
          <cell r="AQ326">
            <v>244.64</v>
          </cell>
          <cell r="AR326">
            <v>275.43580000000003</v>
          </cell>
          <cell r="AS326">
            <v>317.17090000000002</v>
          </cell>
          <cell r="AT326">
            <v>370.08080000000001</v>
          </cell>
          <cell r="AU326">
            <v>387.29079999999999</v>
          </cell>
          <cell r="AV326">
            <v>390.09</v>
          </cell>
          <cell r="AW326">
            <v>340.22190000000001</v>
          </cell>
          <cell r="AX326">
            <v>374.32499999999999</v>
          </cell>
          <cell r="AY326">
            <v>370.44900000000001</v>
          </cell>
          <cell r="AZ326">
            <v>364.69</v>
          </cell>
          <cell r="BA326">
            <v>364.76390000000004</v>
          </cell>
          <cell r="BB326">
            <v>406.65190000000001</v>
          </cell>
          <cell r="BC326">
            <v>390.13600000000002</v>
          </cell>
          <cell r="BD326">
            <v>408.36790000000002</v>
          </cell>
          <cell r="BE326">
            <v>446.625</v>
          </cell>
          <cell r="BF326">
            <v>501.95800000000003</v>
          </cell>
          <cell r="BG326">
            <v>485.74680000000001</v>
          </cell>
          <cell r="BH326">
            <v>485.03390000000002</v>
          </cell>
          <cell r="BI326">
            <v>496.65800000000002</v>
          </cell>
          <cell r="BJ326">
            <v>574.4348</v>
          </cell>
          <cell r="BK326">
            <v>559.25779999999997</v>
          </cell>
        </row>
        <row r="327">
          <cell r="A327" t="str">
            <v>MERQ</v>
          </cell>
          <cell r="AE327">
            <v>15.4</v>
          </cell>
          <cell r="AF327">
            <v>17.5</v>
          </cell>
          <cell r="AG327">
            <v>19.600000000000001</v>
          </cell>
          <cell r="AH327">
            <v>24.2</v>
          </cell>
          <cell r="AI327">
            <v>22.2</v>
          </cell>
          <cell r="AJ327">
            <v>27.2</v>
          </cell>
          <cell r="AK327">
            <v>30.6</v>
          </cell>
          <cell r="AL327">
            <v>41</v>
          </cell>
          <cell r="AM327">
            <v>37.6</v>
          </cell>
          <cell r="AN327">
            <v>42.5</v>
          </cell>
          <cell r="AO327">
            <v>47.5</v>
          </cell>
          <cell r="AP327">
            <v>60.1</v>
          </cell>
          <cell r="AQ327">
            <v>60.4</v>
          </cell>
          <cell r="AR327">
            <v>69.599999999999994</v>
          </cell>
          <cell r="AS327">
            <v>79.5</v>
          </cell>
          <cell r="AT327">
            <v>97.5</v>
          </cell>
          <cell r="AU327">
            <v>90.7</v>
          </cell>
          <cell r="AV327">
            <v>96</v>
          </cell>
          <cell r="AW327">
            <v>84</v>
          </cell>
          <cell r="AX327">
            <v>90.3</v>
          </cell>
          <cell r="AY327">
            <v>90.5</v>
          </cell>
          <cell r="AZ327">
            <v>94</v>
          </cell>
          <cell r="BA327">
            <v>97.852000000000004</v>
          </cell>
          <cell r="BB327">
            <v>117.77</v>
          </cell>
          <cell r="BC327">
            <v>110.38500000000001</v>
          </cell>
          <cell r="BD327">
            <v>118.056</v>
          </cell>
          <cell r="BE327">
            <v>126.056</v>
          </cell>
          <cell r="BF327">
            <v>151.976</v>
          </cell>
          <cell r="BG327">
            <v>156.845</v>
          </cell>
          <cell r="BH327">
            <v>159.09700000000001</v>
          </cell>
          <cell r="BI327">
            <v>165.37200000000001</v>
          </cell>
          <cell r="BJ327">
            <v>204.75700000000001</v>
          </cell>
          <cell r="BK327">
            <v>199.09900000000002</v>
          </cell>
          <cell r="BL327">
            <v>207.01400000000001</v>
          </cell>
          <cell r="BM327">
            <v>208.15600000000001</v>
          </cell>
          <cell r="BN327">
            <v>228.87800000000001</v>
          </cell>
        </row>
        <row r="328">
          <cell r="A328" t="str">
            <v>LLNW</v>
          </cell>
          <cell r="BK328">
            <v>3.593</v>
          </cell>
          <cell r="BL328">
            <v>4.4749999999999996</v>
          </cell>
          <cell r="BM328">
            <v>5.6379999999999999</v>
          </cell>
          <cell r="BN328">
            <v>7.5970000000000004</v>
          </cell>
          <cell r="BO328">
            <v>10.838000000000001</v>
          </cell>
          <cell r="BP328">
            <v>14.841000000000001</v>
          </cell>
          <cell r="BQ328">
            <v>17.056999999999999</v>
          </cell>
          <cell r="BR328">
            <v>21.606999999999999</v>
          </cell>
          <cell r="BS328">
            <v>22.876000000000001</v>
          </cell>
          <cell r="BT328">
            <v>21.213000000000001</v>
          </cell>
          <cell r="BU328">
            <v>29.19</v>
          </cell>
          <cell r="BV328">
            <v>29.19</v>
          </cell>
        </row>
        <row r="329">
          <cell r="A329" t="str">
            <v>DDUP</v>
          </cell>
          <cell r="BN329">
            <v>8.1210000000000004</v>
          </cell>
          <cell r="BO329">
            <v>7.8630000000000004</v>
          </cell>
          <cell r="BP329">
            <v>9.6159999999999997</v>
          </cell>
          <cell r="BQ329">
            <v>11.076000000000001</v>
          </cell>
          <cell r="BR329">
            <v>17.879000000000001</v>
          </cell>
          <cell r="BS329">
            <v>20.209</v>
          </cell>
          <cell r="BT329">
            <v>26.507999999999999</v>
          </cell>
          <cell r="BU329">
            <v>32.024999999999999</v>
          </cell>
          <cell r="BV329">
            <v>32.024999999999999</v>
          </cell>
          <cell r="CP329" t="str">
            <v xml:space="preserve"> </v>
          </cell>
        </row>
        <row r="330">
          <cell r="C330" t="str">
            <v>D</v>
          </cell>
        </row>
        <row r="331">
          <cell r="A331" t="str">
            <v>crm</v>
          </cell>
          <cell r="B331" t="str">
            <v xml:space="preserve"> </v>
          </cell>
          <cell r="C331" t="str">
            <v xml:space="preserve"> </v>
          </cell>
          <cell r="D331" t="str">
            <v xml:space="preserve"> </v>
          </cell>
          <cell r="E331" t="str">
            <v xml:space="preserve"> </v>
          </cell>
          <cell r="F331" t="str">
            <v xml:space="preserve"> </v>
          </cell>
          <cell r="G331" t="str">
            <v xml:space="preserve"> </v>
          </cell>
          <cell r="H331" t="str">
            <v xml:space="preserve"> </v>
          </cell>
          <cell r="I331" t="str">
            <v xml:space="preserve"> </v>
          </cell>
          <cell r="J331" t="str">
            <v xml:space="preserve"> </v>
          </cell>
          <cell r="K331" t="str">
            <v xml:space="preserve"> </v>
          </cell>
          <cell r="L331" t="str">
            <v xml:space="preserve"> </v>
          </cell>
          <cell r="M331" t="str">
            <v xml:space="preserve"> </v>
          </cell>
          <cell r="N331" t="str">
            <v xml:space="preserve"> </v>
          </cell>
          <cell r="O331" t="str">
            <v xml:space="preserve"> </v>
          </cell>
          <cell r="P331" t="str">
            <v xml:space="preserve"> </v>
          </cell>
          <cell r="Q331" t="str">
            <v xml:space="preserve"> </v>
          </cell>
          <cell r="R331" t="str">
            <v xml:space="preserve"> </v>
          </cell>
          <cell r="S331" t="str">
            <v xml:space="preserve"> </v>
          </cell>
          <cell r="T331" t="str">
            <v xml:space="preserve"> </v>
          </cell>
          <cell r="U331" t="str">
            <v xml:space="preserve"> </v>
          </cell>
          <cell r="V331" t="str">
            <v xml:space="preserve"> </v>
          </cell>
          <cell r="W331" t="str">
            <v xml:space="preserve"> </v>
          </cell>
          <cell r="X331" t="str">
            <v xml:space="preserve"> </v>
          </cell>
          <cell r="Y331" t="str">
            <v xml:space="preserve"> </v>
          </cell>
          <cell r="Z331" t="str">
            <v xml:space="preserve"> </v>
          </cell>
          <cell r="AA331" t="str">
            <v xml:space="preserve"> </v>
          </cell>
          <cell r="AB331" t="str">
            <v xml:space="preserve"> </v>
          </cell>
          <cell r="AC331" t="str">
            <v xml:space="preserve"> </v>
          </cell>
          <cell r="AD331" t="str">
            <v xml:space="preserve"> </v>
          </cell>
          <cell r="AE331" t="str">
            <v xml:space="preserve"> </v>
          </cell>
          <cell r="AF331" t="str">
            <v xml:space="preserve"> </v>
          </cell>
          <cell r="AG331" t="str">
            <v xml:space="preserve"> </v>
          </cell>
          <cell r="AH331" t="str">
            <v xml:space="preserve"> </v>
          </cell>
          <cell r="AI331" t="str">
            <v xml:space="preserve"> </v>
          </cell>
          <cell r="AJ331" t="str">
            <v xml:space="preserve"> </v>
          </cell>
          <cell r="AK331" t="str">
            <v xml:space="preserve"> </v>
          </cell>
          <cell r="AL331" t="str">
            <v xml:space="preserve"> </v>
          </cell>
          <cell r="AM331" t="str">
            <v xml:space="preserve"> </v>
          </cell>
          <cell r="AN331" t="str">
            <v xml:space="preserve"> </v>
          </cell>
          <cell r="AO331" t="str">
            <v xml:space="preserve"> </v>
          </cell>
          <cell r="AP331" t="str">
            <v xml:space="preserve"> </v>
          </cell>
          <cell r="AQ331" t="str">
            <v xml:space="preserve"> </v>
          </cell>
          <cell r="AR331" t="str">
            <v xml:space="preserve"> </v>
          </cell>
          <cell r="AS331" t="str">
            <v xml:space="preserve"> </v>
          </cell>
          <cell r="AT331" t="str">
            <v xml:space="preserve"> </v>
          </cell>
          <cell r="AU331" t="str">
            <v xml:space="preserve"> </v>
          </cell>
          <cell r="AV331" t="str">
            <v xml:space="preserve"> </v>
          </cell>
          <cell r="AW331" t="str">
            <v xml:space="preserve"> </v>
          </cell>
          <cell r="AX331" t="str">
            <v xml:space="preserve"> </v>
          </cell>
          <cell r="AY331" t="str">
            <v xml:space="preserve"> </v>
          </cell>
          <cell r="AZ331" t="str">
            <v xml:space="preserve"> </v>
          </cell>
          <cell r="BA331" t="str">
            <v xml:space="preserve"> </v>
          </cell>
          <cell r="BB331" t="str">
            <v xml:space="preserve"> </v>
          </cell>
          <cell r="BC331" t="str">
            <v xml:space="preserve"> </v>
          </cell>
          <cell r="BD331" t="str">
            <v xml:space="preserve"> </v>
          </cell>
          <cell r="BE331" t="str">
            <v xml:space="preserve"> </v>
          </cell>
          <cell r="BF331" t="str">
            <v xml:space="preserve"> </v>
          </cell>
          <cell r="BG331" t="str">
            <v xml:space="preserve"> </v>
          </cell>
          <cell r="BH331" t="str">
            <v xml:space="preserve"> </v>
          </cell>
          <cell r="BI331" t="str">
            <v xml:space="preserve"> </v>
          </cell>
          <cell r="BJ331" t="str">
            <v xml:space="preserve"> </v>
          </cell>
          <cell r="BK331" t="str">
            <v xml:space="preserve"> </v>
          </cell>
          <cell r="BL331" t="str">
            <v xml:space="preserve"> </v>
          </cell>
          <cell r="BM331" t="str">
            <v xml:space="preserve"> </v>
          </cell>
          <cell r="BN331" t="str">
            <v xml:space="preserve"> </v>
          </cell>
          <cell r="BO331" t="str">
            <v xml:space="preserve"> </v>
          </cell>
          <cell r="BP331" t="str">
            <v xml:space="preserve"> </v>
          </cell>
          <cell r="BQ331" t="str">
            <v xml:space="preserve"> </v>
          </cell>
          <cell r="BR331" t="str">
            <v xml:space="preserve"> </v>
          </cell>
          <cell r="BS331" t="str">
            <v xml:space="preserve"> </v>
          </cell>
          <cell r="BT331" t="str">
            <v xml:space="preserve"> </v>
          </cell>
          <cell r="BU331" t="str">
            <v xml:space="preserve"> </v>
          </cell>
          <cell r="BV331" t="str">
            <v xml:space="preserve"> </v>
          </cell>
          <cell r="BW331" t="str">
            <v xml:space="preserve"> </v>
          </cell>
          <cell r="BX331" t="str">
            <v xml:space="preserve"> </v>
          </cell>
          <cell r="BY331" t="str">
            <v xml:space="preserve"> </v>
          </cell>
          <cell r="BZ331" t="str">
            <v xml:space="preserve"> </v>
          </cell>
          <cell r="CA331" t="str">
            <v xml:space="preserve"> </v>
          </cell>
          <cell r="CB331" t="str">
            <v xml:space="preserve"> </v>
          </cell>
          <cell r="CC331" t="str">
            <v xml:space="preserve"> </v>
          </cell>
          <cell r="CD331" t="str">
            <v xml:space="preserve"> </v>
          </cell>
          <cell r="CE331" t="str">
            <v xml:space="preserve"> </v>
          </cell>
          <cell r="CF331" t="str">
            <v xml:space="preserve"> </v>
          </cell>
          <cell r="CG331" t="str">
            <v xml:space="preserve"> </v>
          </cell>
          <cell r="CH331" t="str">
            <v xml:space="preserve"> </v>
          </cell>
          <cell r="CI331" t="str">
            <v xml:space="preserve"> </v>
          </cell>
          <cell r="CJ331" t="str">
            <v xml:space="preserve"> </v>
          </cell>
          <cell r="CK331" t="str">
            <v xml:space="preserve"> </v>
          </cell>
          <cell r="CL331" t="str">
            <v xml:space="preserve"> </v>
          </cell>
          <cell r="CM331" t="str">
            <v xml:space="preserve"> </v>
          </cell>
          <cell r="CN331" t="str">
            <v xml:space="preserve"> </v>
          </cell>
          <cell r="CO331" t="str">
            <v xml:space="preserve"> </v>
          </cell>
          <cell r="CP331" t="str">
            <v xml:space="preserve"> </v>
          </cell>
        </row>
        <row r="332">
          <cell r="BE332" t="str">
            <v xml:space="preserve"> </v>
          </cell>
          <cell r="BP332" t="str">
            <v xml:space="preserve"> </v>
          </cell>
          <cell r="BY332" t="str">
            <v xml:space="preserve"> </v>
          </cell>
          <cell r="CP332" t="str">
            <v xml:space="preserve"> </v>
          </cell>
        </row>
        <row r="333">
          <cell r="BP333" t="str">
            <v xml:space="preserve"> </v>
          </cell>
          <cell r="CP333" t="str">
            <v xml:space="preserve"> </v>
          </cell>
        </row>
        <row r="334">
          <cell r="CP334" t="str">
            <v xml:space="preserve"> </v>
          </cell>
        </row>
        <row r="335">
          <cell r="CP335" t="str">
            <v xml:space="preserve"> </v>
          </cell>
        </row>
        <row r="336">
          <cell r="CP336" t="str">
            <v xml:space="preserve"> </v>
          </cell>
        </row>
        <row r="337">
          <cell r="CP337" t="str">
            <v xml:space="preserve"> </v>
          </cell>
        </row>
        <row r="338">
          <cell r="CP338" t="str">
            <v xml:space="preserve"> </v>
          </cell>
        </row>
        <row r="339">
          <cell r="CP339" t="str">
            <v xml:space="preserve"> </v>
          </cell>
        </row>
        <row r="340">
          <cell r="CP340" t="str">
            <v xml:space="preserve"> </v>
          </cell>
        </row>
        <row r="341">
          <cell r="CP341" t="str">
            <v xml:space="preserve"> </v>
          </cell>
        </row>
        <row r="342">
          <cell r="CP342" t="str">
            <v xml:space="preserve"> </v>
          </cell>
        </row>
        <row r="343">
          <cell r="CP343" t="str">
            <v xml:space="preserve"> </v>
          </cell>
        </row>
        <row r="344">
          <cell r="CP344" t="str">
            <v xml:space="preserve"> </v>
          </cell>
        </row>
        <row r="345">
          <cell r="CP345" t="str">
            <v xml:space="preserve"> </v>
          </cell>
        </row>
        <row r="346">
          <cell r="CP346" t="str">
            <v xml:space="preserve"> </v>
          </cell>
        </row>
        <row r="347">
          <cell r="CP347" t="str">
            <v xml:space="preserve"> </v>
          </cell>
        </row>
        <row r="348">
          <cell r="BE348" t="str">
            <v xml:space="preserve"> </v>
          </cell>
          <cell r="BP348" t="str">
            <v xml:space="preserve"> </v>
          </cell>
          <cell r="BY348" t="str">
            <v xml:space="preserve"> </v>
          </cell>
          <cell r="CP348" t="str">
            <v xml:space="preserve"> </v>
          </cell>
        </row>
        <row r="349">
          <cell r="BE349" t="str">
            <v xml:space="preserve"> </v>
          </cell>
          <cell r="BO349" t="str">
            <v xml:space="preserve"> </v>
          </cell>
          <cell r="CP349" t="str">
            <v xml:space="preserve"> </v>
          </cell>
        </row>
        <row r="350">
          <cell r="CP350" t="str">
            <v xml:space="preserve"> </v>
          </cell>
        </row>
        <row r="351">
          <cell r="CP351" t="str">
            <v xml:space="preserve"> </v>
          </cell>
        </row>
        <row r="352">
          <cell r="CP352" t="str">
            <v xml:space="preserve"> </v>
          </cell>
        </row>
        <row r="353">
          <cell r="CP353" t="str">
            <v xml:space="preserve"> </v>
          </cell>
        </row>
        <row r="354">
          <cell r="CP354" t="str">
            <v xml:space="preserve"> </v>
          </cell>
        </row>
        <row r="355">
          <cell r="CP355" t="str">
            <v xml:space="preserve"> </v>
          </cell>
        </row>
        <row r="356">
          <cell r="CP356" t="str">
            <v xml:space="preserve"> </v>
          </cell>
        </row>
        <row r="357">
          <cell r="CP357" t="str">
            <v xml:space="preserve"> </v>
          </cell>
        </row>
        <row r="358">
          <cell r="CP358" t="str">
            <v xml:space="preserve"> </v>
          </cell>
        </row>
        <row r="359">
          <cell r="CP359" t="str">
            <v xml:space="preserve"> </v>
          </cell>
        </row>
        <row r="360">
          <cell r="CP360" t="str">
            <v xml:space="preserve"> </v>
          </cell>
        </row>
        <row r="361">
          <cell r="CP361" t="str">
            <v xml:space="preserve"> </v>
          </cell>
        </row>
        <row r="362">
          <cell r="CP362" t="str">
            <v xml:space="preserve"> </v>
          </cell>
        </row>
        <row r="363">
          <cell r="CP363" t="str">
            <v xml:space="preserve"> </v>
          </cell>
        </row>
        <row r="364">
          <cell r="CP364" t="str">
            <v xml:space="preserve"> </v>
          </cell>
        </row>
        <row r="365">
          <cell r="BE365" t="str">
            <v xml:space="preserve"> </v>
          </cell>
          <cell r="BO365" t="str">
            <v xml:space="preserve"> </v>
          </cell>
          <cell r="CP365" t="str">
            <v xml:space="preserve"> </v>
          </cell>
        </row>
        <row r="369">
          <cell r="A369" t="str">
            <v>RNOW</v>
          </cell>
          <cell r="B369" t="str">
            <v xml:space="preserve"> </v>
          </cell>
          <cell r="C369" t="str">
            <v xml:space="preserve"> </v>
          </cell>
          <cell r="D369" t="str">
            <v xml:space="preserve"> </v>
          </cell>
          <cell r="E369" t="str">
            <v xml:space="preserve"> </v>
          </cell>
          <cell r="F369" t="str">
            <v xml:space="preserve"> </v>
          </cell>
          <cell r="G369" t="str">
            <v xml:space="preserve"> </v>
          </cell>
          <cell r="H369" t="str">
            <v xml:space="preserve"> </v>
          </cell>
          <cell r="I369" t="str">
            <v xml:space="preserve"> </v>
          </cell>
          <cell r="J369" t="str">
            <v xml:space="preserve"> </v>
          </cell>
          <cell r="K369" t="str">
            <v xml:space="preserve"> </v>
          </cell>
          <cell r="L369" t="str">
            <v xml:space="preserve"> </v>
          </cell>
          <cell r="M369" t="str">
            <v xml:space="preserve"> </v>
          </cell>
          <cell r="N369" t="str">
            <v xml:space="preserve"> </v>
          </cell>
          <cell r="O369" t="str">
            <v xml:space="preserve"> </v>
          </cell>
          <cell r="P369" t="str">
            <v xml:space="preserve"> </v>
          </cell>
          <cell r="Q369" t="str">
            <v xml:space="preserve"> </v>
          </cell>
          <cell r="R369" t="str">
            <v xml:space="preserve"> </v>
          </cell>
          <cell r="S369" t="str">
            <v xml:space="preserve"> </v>
          </cell>
          <cell r="T369" t="str">
            <v xml:space="preserve"> </v>
          </cell>
          <cell r="U369" t="str">
            <v xml:space="preserve"> </v>
          </cell>
          <cell r="V369" t="str">
            <v xml:space="preserve"> </v>
          </cell>
          <cell r="W369" t="str">
            <v xml:space="preserve"> </v>
          </cell>
          <cell r="X369" t="str">
            <v xml:space="preserve"> </v>
          </cell>
          <cell r="Y369" t="str">
            <v xml:space="preserve"> </v>
          </cell>
          <cell r="Z369" t="str">
            <v xml:space="preserve"> </v>
          </cell>
          <cell r="AA369" t="str">
            <v xml:space="preserve"> </v>
          </cell>
          <cell r="AB369" t="str">
            <v xml:space="preserve"> </v>
          </cell>
          <cell r="AC369" t="str">
            <v xml:space="preserve"> </v>
          </cell>
          <cell r="AD369" t="str">
            <v xml:space="preserve"> </v>
          </cell>
          <cell r="AE369" t="str">
            <v xml:space="preserve"> </v>
          </cell>
          <cell r="AF369" t="str">
            <v xml:space="preserve"> </v>
          </cell>
          <cell r="AG369" t="str">
            <v xml:space="preserve"> </v>
          </cell>
          <cell r="AH369" t="str">
            <v xml:space="preserve"> </v>
          </cell>
          <cell r="AI369" t="str">
            <v xml:space="preserve"> </v>
          </cell>
          <cell r="AJ369" t="str">
            <v xml:space="preserve"> </v>
          </cell>
          <cell r="AK369" t="str">
            <v xml:space="preserve"> </v>
          </cell>
          <cell r="AL369" t="str">
            <v xml:space="preserve"> </v>
          </cell>
          <cell r="AM369" t="str">
            <v xml:space="preserve"> </v>
          </cell>
          <cell r="AN369" t="str">
            <v xml:space="preserve"> </v>
          </cell>
          <cell r="AO369" t="str">
            <v xml:space="preserve"> </v>
          </cell>
          <cell r="AP369" t="str">
            <v xml:space="preserve"> </v>
          </cell>
          <cell r="AQ369" t="str">
            <v xml:space="preserve"> </v>
          </cell>
          <cell r="AR369" t="str">
            <v xml:space="preserve"> </v>
          </cell>
          <cell r="AS369" t="str">
            <v xml:space="preserve"> </v>
          </cell>
          <cell r="AT369" t="str">
            <v xml:space="preserve"> </v>
          </cell>
          <cell r="AU369" t="str">
            <v xml:space="preserve"> </v>
          </cell>
          <cell r="AV369" t="str">
            <v xml:space="preserve"> </v>
          </cell>
          <cell r="AW369" t="str">
            <v xml:space="preserve"> </v>
          </cell>
          <cell r="AX369" t="str">
            <v xml:space="preserve"> </v>
          </cell>
          <cell r="AY369" t="str">
            <v xml:space="preserve"> </v>
          </cell>
          <cell r="AZ369" t="str">
            <v xml:space="preserve"> </v>
          </cell>
          <cell r="BA369" t="str">
            <v xml:space="preserve"> </v>
          </cell>
          <cell r="BB369" t="str">
            <v xml:space="preserve"> </v>
          </cell>
          <cell r="BC369" t="str">
            <v xml:space="preserve"> </v>
          </cell>
          <cell r="BD369" t="str">
            <v xml:space="preserve"> </v>
          </cell>
          <cell r="BE369" t="str">
            <v xml:space="preserve"> </v>
          </cell>
          <cell r="BF369" t="str">
            <v xml:space="preserve"> </v>
          </cell>
          <cell r="BG369" t="str">
            <v xml:space="preserve"> </v>
          </cell>
          <cell r="BH369" t="str">
            <v xml:space="preserve"> </v>
          </cell>
          <cell r="BI369" t="str">
            <v xml:space="preserve"> </v>
          </cell>
          <cell r="BJ369" t="str">
            <v xml:space="preserve"> </v>
          </cell>
          <cell r="BK369" t="str">
            <v xml:space="preserve"> </v>
          </cell>
          <cell r="BL369" t="str">
            <v xml:space="preserve"> </v>
          </cell>
          <cell r="BM369" t="str">
            <v xml:space="preserve"> </v>
          </cell>
          <cell r="BN369" t="str">
            <v xml:space="preserve"> </v>
          </cell>
          <cell r="BO369" t="str">
            <v xml:space="preserve"> </v>
          </cell>
          <cell r="BP369" t="str">
            <v xml:space="preserve"> </v>
          </cell>
          <cell r="BQ369" t="str">
            <v xml:space="preserve"> </v>
          </cell>
          <cell r="BR369" t="str">
            <v xml:space="preserve"> </v>
          </cell>
          <cell r="BS369" t="str">
            <v xml:space="preserve"> </v>
          </cell>
          <cell r="BT369" t="str">
            <v xml:space="preserve"> </v>
          </cell>
          <cell r="BU369" t="str">
            <v xml:space="preserve"> </v>
          </cell>
          <cell r="BV369" t="str">
            <v xml:space="preserve"> </v>
          </cell>
          <cell r="BW369" t="str">
            <v xml:space="preserve"> </v>
          </cell>
          <cell r="BX369" t="str">
            <v xml:space="preserve"> </v>
          </cell>
          <cell r="BY369" t="str">
            <v xml:space="preserve"> </v>
          </cell>
          <cell r="BZ369" t="str">
            <v xml:space="preserve"> </v>
          </cell>
          <cell r="CA369" t="str">
            <v xml:space="preserve"> </v>
          </cell>
          <cell r="CB369" t="str">
            <v xml:space="preserve"> </v>
          </cell>
          <cell r="CC369" t="str">
            <v xml:space="preserve"> </v>
          </cell>
          <cell r="CD369" t="str">
            <v xml:space="preserve"> </v>
          </cell>
          <cell r="CE369" t="str">
            <v xml:space="preserve"> </v>
          </cell>
          <cell r="CF369" t="str">
            <v xml:space="preserve"> </v>
          </cell>
          <cell r="CG369" t="str">
            <v xml:space="preserve"> </v>
          </cell>
          <cell r="CH369" t="str">
            <v xml:space="preserve"> </v>
          </cell>
          <cell r="CI369" t="str">
            <v xml:space="preserve"> </v>
          </cell>
          <cell r="CJ369" t="str">
            <v xml:space="preserve"> </v>
          </cell>
          <cell r="CK369" t="str">
            <v xml:space="preserve"> </v>
          </cell>
          <cell r="CL369" t="str">
            <v xml:space="preserve"> </v>
          </cell>
          <cell r="CM369" t="str">
            <v xml:space="preserve"> </v>
          </cell>
          <cell r="CN369" t="str">
            <v xml:space="preserve"> </v>
          </cell>
          <cell r="CO369" t="str">
            <v xml:space="preserve"> </v>
          </cell>
          <cell r="CP369" t="str">
            <v xml:space="preserve"> </v>
          </cell>
        </row>
        <row r="371">
          <cell r="BE371" t="str">
            <v xml:space="preserve"> </v>
          </cell>
          <cell r="BP371" t="str">
            <v xml:space="preserve"> </v>
          </cell>
          <cell r="BY371" t="str">
            <v xml:space="preserve"> </v>
          </cell>
        </row>
        <row r="372">
          <cell r="BP372" t="str">
            <v xml:space="preserve"> </v>
          </cell>
        </row>
        <row r="387">
          <cell r="BE387" t="str">
            <v xml:space="preserve"> </v>
          </cell>
          <cell r="BP387" t="str">
            <v xml:space="preserve"> </v>
          </cell>
          <cell r="BY387" t="str">
            <v xml:space="preserve"> </v>
          </cell>
        </row>
        <row r="388">
          <cell r="BE388" t="str">
            <v xml:space="preserve"> </v>
          </cell>
          <cell r="BO388" t="str">
            <v xml:space="preserve"> </v>
          </cell>
        </row>
        <row r="404">
          <cell r="BE404" t="str">
            <v xml:space="preserve"> </v>
          </cell>
          <cell r="BO404" t="str">
            <v xml:space="preserve"> </v>
          </cell>
        </row>
        <row r="412">
          <cell r="CP412" t="str">
            <v xml:space="preserve"> </v>
          </cell>
        </row>
        <row r="413">
          <cell r="A413" t="str">
            <v>SYMC</v>
          </cell>
          <cell r="B413" t="str">
            <v xml:space="preserve"> </v>
          </cell>
          <cell r="C413" t="str">
            <v xml:space="preserve"> </v>
          </cell>
          <cell r="D413" t="str">
            <v xml:space="preserve"> </v>
          </cell>
          <cell r="E413" t="str">
            <v xml:space="preserve"> </v>
          </cell>
          <cell r="F413" t="str">
            <v xml:space="preserve"> </v>
          </cell>
          <cell r="G413" t="str">
            <v xml:space="preserve"> </v>
          </cell>
          <cell r="H413" t="str">
            <v xml:space="preserve"> </v>
          </cell>
          <cell r="I413" t="str">
            <v xml:space="preserve"> </v>
          </cell>
          <cell r="J413" t="str">
            <v xml:space="preserve"> </v>
          </cell>
          <cell r="K413" t="str">
            <v xml:space="preserve"> </v>
          </cell>
          <cell r="L413" t="str">
            <v xml:space="preserve"> </v>
          </cell>
          <cell r="M413" t="str">
            <v xml:space="preserve"> </v>
          </cell>
          <cell r="N413" t="str">
            <v xml:space="preserve"> </v>
          </cell>
          <cell r="O413" t="str">
            <v xml:space="preserve"> </v>
          </cell>
          <cell r="P413" t="str">
            <v xml:space="preserve"> </v>
          </cell>
          <cell r="Q413" t="str">
            <v xml:space="preserve"> </v>
          </cell>
          <cell r="R413" t="str">
            <v xml:space="preserve"> </v>
          </cell>
          <cell r="S413" t="str">
            <v xml:space="preserve"> </v>
          </cell>
          <cell r="T413" t="str">
            <v xml:space="preserve"> </v>
          </cell>
          <cell r="U413" t="str">
            <v xml:space="preserve"> </v>
          </cell>
          <cell r="V413" t="str">
            <v xml:space="preserve"> </v>
          </cell>
          <cell r="W413" t="str">
            <v xml:space="preserve"> </v>
          </cell>
          <cell r="X413" t="str">
            <v xml:space="preserve"> </v>
          </cell>
          <cell r="Y413" t="str">
            <v xml:space="preserve"> </v>
          </cell>
          <cell r="Z413" t="str">
            <v xml:space="preserve"> </v>
          </cell>
          <cell r="AA413" t="str">
            <v xml:space="preserve"> </v>
          </cell>
          <cell r="AB413" t="str">
            <v xml:space="preserve"> </v>
          </cell>
          <cell r="AC413" t="str">
            <v xml:space="preserve"> </v>
          </cell>
          <cell r="AD413" t="str">
            <v xml:space="preserve"> </v>
          </cell>
          <cell r="AE413" t="str">
            <v xml:space="preserve"> </v>
          </cell>
          <cell r="AF413" t="str">
            <v xml:space="preserve"> </v>
          </cell>
          <cell r="AG413" t="str">
            <v xml:space="preserve"> </v>
          </cell>
          <cell r="AH413" t="str">
            <v xml:space="preserve"> </v>
          </cell>
          <cell r="AI413" t="str">
            <v xml:space="preserve"> </v>
          </cell>
          <cell r="AJ413" t="str">
            <v xml:space="preserve"> </v>
          </cell>
          <cell r="AK413" t="str">
            <v xml:space="preserve"> </v>
          </cell>
          <cell r="AL413" t="str">
            <v xml:space="preserve"> </v>
          </cell>
          <cell r="AM413" t="str">
            <v xml:space="preserve"> </v>
          </cell>
          <cell r="AN413" t="str">
            <v xml:space="preserve"> </v>
          </cell>
          <cell r="AO413" t="str">
            <v xml:space="preserve"> </v>
          </cell>
          <cell r="AP413" t="str">
            <v xml:space="preserve"> </v>
          </cell>
          <cell r="AQ413" t="str">
            <v xml:space="preserve"> </v>
          </cell>
          <cell r="AR413" t="str">
            <v xml:space="preserve"> </v>
          </cell>
          <cell r="AS413" t="str">
            <v xml:space="preserve"> </v>
          </cell>
          <cell r="AT413" t="str">
            <v xml:space="preserve"> </v>
          </cell>
          <cell r="AU413" t="str">
            <v xml:space="preserve"> </v>
          </cell>
          <cell r="AV413" t="str">
            <v xml:space="preserve"> </v>
          </cell>
          <cell r="AW413" t="str">
            <v xml:space="preserve"> </v>
          </cell>
          <cell r="AX413" t="str">
            <v xml:space="preserve"> </v>
          </cell>
          <cell r="AY413" t="str">
            <v xml:space="preserve"> </v>
          </cell>
          <cell r="AZ413" t="str">
            <v xml:space="preserve"> </v>
          </cell>
          <cell r="BA413" t="str">
            <v xml:space="preserve"> </v>
          </cell>
          <cell r="BB413" t="str">
            <v xml:space="preserve"> </v>
          </cell>
          <cell r="BC413" t="str">
            <v xml:space="preserve"> </v>
          </cell>
          <cell r="BD413" t="str">
            <v xml:space="preserve"> </v>
          </cell>
          <cell r="BE413" t="str">
            <v xml:space="preserve"> </v>
          </cell>
          <cell r="BF413" t="str">
            <v xml:space="preserve"> </v>
          </cell>
          <cell r="BG413" t="str">
            <v xml:space="preserve"> </v>
          </cell>
          <cell r="BH413" t="str">
            <v xml:space="preserve"> </v>
          </cell>
          <cell r="BI413" t="str">
            <v xml:space="preserve"> </v>
          </cell>
          <cell r="BJ413" t="str">
            <v xml:space="preserve"> </v>
          </cell>
          <cell r="BK413" t="str">
            <v xml:space="preserve"> </v>
          </cell>
          <cell r="BL413" t="str">
            <v xml:space="preserve"> </v>
          </cell>
          <cell r="BM413" t="str">
            <v xml:space="preserve"> </v>
          </cell>
          <cell r="BN413" t="str">
            <v xml:space="preserve"> </v>
          </cell>
          <cell r="BO413" t="str">
            <v xml:space="preserve"> </v>
          </cell>
          <cell r="BP413" t="str">
            <v xml:space="preserve"> </v>
          </cell>
          <cell r="BQ413" t="str">
            <v xml:space="preserve"> </v>
          </cell>
          <cell r="BR413" t="str">
            <v xml:space="preserve"> </v>
          </cell>
          <cell r="BS413" t="str">
            <v xml:space="preserve"> </v>
          </cell>
          <cell r="BT413" t="str">
            <v xml:space="preserve"> </v>
          </cell>
          <cell r="BU413" t="str">
            <v xml:space="preserve"> </v>
          </cell>
          <cell r="BV413" t="str">
            <v xml:space="preserve"> </v>
          </cell>
          <cell r="BW413" t="str">
            <v xml:space="preserve"> </v>
          </cell>
          <cell r="BX413" t="str">
            <v xml:space="preserve"> </v>
          </cell>
          <cell r="BY413" t="str">
            <v xml:space="preserve"> </v>
          </cell>
          <cell r="BZ413" t="str">
            <v xml:space="preserve"> </v>
          </cell>
          <cell r="CA413" t="str">
            <v xml:space="preserve"> </v>
          </cell>
          <cell r="CB413" t="str">
            <v xml:space="preserve"> </v>
          </cell>
          <cell r="CC413" t="str">
            <v xml:space="preserve"> </v>
          </cell>
          <cell r="CD413" t="str">
            <v xml:space="preserve"> </v>
          </cell>
          <cell r="CE413" t="str">
            <v xml:space="preserve"> </v>
          </cell>
          <cell r="CF413" t="str">
            <v xml:space="preserve"> </v>
          </cell>
          <cell r="CG413" t="str">
            <v xml:space="preserve"> </v>
          </cell>
          <cell r="CH413" t="str">
            <v xml:space="preserve"> </v>
          </cell>
          <cell r="CI413" t="str">
            <v xml:space="preserve"> </v>
          </cell>
          <cell r="CJ413" t="str">
            <v xml:space="preserve"> </v>
          </cell>
          <cell r="CK413" t="str">
            <v xml:space="preserve"> </v>
          </cell>
          <cell r="CL413" t="str">
            <v xml:space="preserve"> </v>
          </cell>
          <cell r="CM413" t="str">
            <v xml:space="preserve"> </v>
          </cell>
          <cell r="CN413" t="str">
            <v xml:space="preserve"> </v>
          </cell>
          <cell r="CO413" t="str">
            <v xml:space="preserve"> </v>
          </cell>
          <cell r="CP413" t="str">
            <v xml:space="preserve"> </v>
          </cell>
        </row>
        <row r="414">
          <cell r="CP414" t="str">
            <v xml:space="preserve"> </v>
          </cell>
        </row>
        <row r="415">
          <cell r="CP415" t="str">
            <v xml:space="preserve"> </v>
          </cell>
        </row>
        <row r="416">
          <cell r="CP416" t="str">
            <v xml:space="preserve"> </v>
          </cell>
        </row>
        <row r="417">
          <cell r="CP417" t="str">
            <v xml:space="preserve"> </v>
          </cell>
        </row>
        <row r="418">
          <cell r="CP418" t="str">
            <v xml:space="preserve"> </v>
          </cell>
        </row>
        <row r="419">
          <cell r="CP419" t="str">
            <v xml:space="preserve"> </v>
          </cell>
        </row>
        <row r="420">
          <cell r="CP420" t="str">
            <v xml:space="preserve"> </v>
          </cell>
        </row>
        <row r="421">
          <cell r="CP421" t="str">
            <v xml:space="preserve"> </v>
          </cell>
        </row>
        <row r="422">
          <cell r="CP422" t="str">
            <v xml:space="preserve"> </v>
          </cell>
        </row>
        <row r="423">
          <cell r="CP423" t="str">
            <v xml:space="preserve"> </v>
          </cell>
        </row>
        <row r="424">
          <cell r="CP424" t="str">
            <v xml:space="preserve"> </v>
          </cell>
        </row>
        <row r="425">
          <cell r="CP425" t="str">
            <v xml:space="preserve"> </v>
          </cell>
        </row>
        <row r="426">
          <cell r="CP426" t="str">
            <v xml:space="preserve"> </v>
          </cell>
        </row>
        <row r="427">
          <cell r="CP427" t="str">
            <v xml:space="preserve"> </v>
          </cell>
        </row>
        <row r="428">
          <cell r="CP428" t="str">
            <v xml:space="preserve"> </v>
          </cell>
        </row>
        <row r="429">
          <cell r="CP429" t="str">
            <v xml:space="preserve"> </v>
          </cell>
        </row>
        <row r="430">
          <cell r="CP430" t="str">
            <v xml:space="preserve"> </v>
          </cell>
        </row>
        <row r="431">
          <cell r="CP431" t="str">
            <v xml:space="preserve"> </v>
          </cell>
        </row>
        <row r="432">
          <cell r="CP432" t="str">
            <v xml:space="preserve"> </v>
          </cell>
        </row>
        <row r="433">
          <cell r="CP433" t="str">
            <v xml:space="preserve"> </v>
          </cell>
        </row>
        <row r="434">
          <cell r="CP434" t="str">
            <v xml:space="preserve"> </v>
          </cell>
        </row>
        <row r="435">
          <cell r="CP435" t="str">
            <v xml:space="preserve"> </v>
          </cell>
        </row>
        <row r="436">
          <cell r="CP436" t="str">
            <v xml:space="preserve"> </v>
          </cell>
        </row>
        <row r="437">
          <cell r="CP437" t="str">
            <v xml:space="preserve"> </v>
          </cell>
        </row>
        <row r="438">
          <cell r="CP438" t="str">
            <v xml:space="preserve"> </v>
          </cell>
        </row>
        <row r="439">
          <cell r="CP439" t="str">
            <v xml:space="preserve"> </v>
          </cell>
        </row>
        <row r="440">
          <cell r="CP440" t="str">
            <v xml:space="preserve"> </v>
          </cell>
        </row>
        <row r="441">
          <cell r="CP441" t="str">
            <v xml:space="preserve"> </v>
          </cell>
        </row>
        <row r="442">
          <cell r="CP442" t="str">
            <v xml:space="preserve"> </v>
          </cell>
        </row>
        <row r="443">
          <cell r="CP443" t="str">
            <v xml:space="preserve"> </v>
          </cell>
        </row>
        <row r="444">
          <cell r="CP444" t="str">
            <v xml:space="preserve"> </v>
          </cell>
        </row>
        <row r="445">
          <cell r="CP445" t="str">
            <v xml:space="preserve"> </v>
          </cell>
        </row>
        <row r="446">
          <cell r="CP446" t="str">
            <v xml:space="preserve"> </v>
          </cell>
        </row>
        <row r="447">
          <cell r="CP447" t="str">
            <v xml:space="preserve"> </v>
          </cell>
        </row>
        <row r="448">
          <cell r="CP448" t="str">
            <v xml:space="preserve"> </v>
          </cell>
        </row>
        <row r="449">
          <cell r="CP449" t="str">
            <v xml:space="preserve"> </v>
          </cell>
        </row>
        <row r="450">
          <cell r="CP450" t="str">
            <v xml:space="preserve"> </v>
          </cell>
        </row>
        <row r="451">
          <cell r="CP451" t="str">
            <v xml:space="preserve"> </v>
          </cell>
        </row>
        <row r="452">
          <cell r="CP452" t="str">
            <v xml:space="preserve"> </v>
          </cell>
        </row>
        <row r="453">
          <cell r="CP453" t="str">
            <v xml:space="preserve"> </v>
          </cell>
        </row>
        <row r="454">
          <cell r="CP454" t="str">
            <v xml:space="preserve"> </v>
          </cell>
        </row>
        <row r="455">
          <cell r="A455" t="str">
            <v xml:space="preserve"> </v>
          </cell>
          <cell r="B455" t="str">
            <v xml:space="preserve"> </v>
          </cell>
          <cell r="C455" t="str">
            <v xml:space="preserve"> </v>
          </cell>
          <cell r="D455" t="str">
            <v xml:space="preserve"> </v>
          </cell>
          <cell r="E455" t="str">
            <v xml:space="preserve"> </v>
          </cell>
          <cell r="F455" t="str">
            <v xml:space="preserve"> </v>
          </cell>
          <cell r="G455" t="str">
            <v xml:space="preserve"> </v>
          </cell>
          <cell r="H455" t="str">
            <v xml:space="preserve"> </v>
          </cell>
          <cell r="I455" t="str">
            <v xml:space="preserve"> </v>
          </cell>
          <cell r="J455" t="str">
            <v xml:space="preserve"> </v>
          </cell>
          <cell r="K455" t="str">
            <v xml:space="preserve"> </v>
          </cell>
          <cell r="L455" t="str">
            <v xml:space="preserve"> </v>
          </cell>
          <cell r="M455" t="str">
            <v xml:space="preserve"> </v>
          </cell>
          <cell r="N455" t="str">
            <v xml:space="preserve"> </v>
          </cell>
          <cell r="O455" t="str">
            <v xml:space="preserve"> </v>
          </cell>
          <cell r="P455" t="str">
            <v xml:space="preserve"> </v>
          </cell>
          <cell r="Q455" t="str">
            <v xml:space="preserve"> </v>
          </cell>
          <cell r="R455" t="str">
            <v xml:space="preserve"> </v>
          </cell>
          <cell r="S455" t="str">
            <v xml:space="preserve"> </v>
          </cell>
          <cell r="T455" t="str">
            <v xml:space="preserve"> </v>
          </cell>
          <cell r="U455" t="str">
            <v xml:space="preserve"> </v>
          </cell>
          <cell r="V455" t="str">
            <v xml:space="preserve"> </v>
          </cell>
          <cell r="W455" t="str">
            <v xml:space="preserve"> </v>
          </cell>
          <cell r="X455" t="str">
            <v xml:space="preserve"> </v>
          </cell>
          <cell r="Y455" t="str">
            <v xml:space="preserve"> </v>
          </cell>
          <cell r="Z455" t="str">
            <v xml:space="preserve"> </v>
          </cell>
          <cell r="AA455" t="str">
            <v xml:space="preserve"> </v>
          </cell>
          <cell r="AB455" t="str">
            <v xml:space="preserve"> </v>
          </cell>
          <cell r="AC455" t="str">
            <v xml:space="preserve"> </v>
          </cell>
          <cell r="AD455" t="str">
            <v xml:space="preserve"> </v>
          </cell>
          <cell r="AE455" t="str">
            <v xml:space="preserve"> </v>
          </cell>
          <cell r="AF455" t="str">
            <v xml:space="preserve"> </v>
          </cell>
          <cell r="AG455" t="str">
            <v xml:space="preserve"> </v>
          </cell>
          <cell r="AH455" t="str">
            <v xml:space="preserve"> </v>
          </cell>
          <cell r="AI455" t="str">
            <v xml:space="preserve"> </v>
          </cell>
          <cell r="AJ455" t="str">
            <v xml:space="preserve"> </v>
          </cell>
          <cell r="AK455" t="str">
            <v xml:space="preserve"> </v>
          </cell>
          <cell r="AL455" t="str">
            <v xml:space="preserve"> </v>
          </cell>
          <cell r="AM455" t="str">
            <v xml:space="preserve"> </v>
          </cell>
          <cell r="AN455" t="str">
            <v xml:space="preserve"> </v>
          </cell>
          <cell r="AO455" t="str">
            <v xml:space="preserve"> </v>
          </cell>
          <cell r="AP455" t="str">
            <v xml:space="preserve"> </v>
          </cell>
          <cell r="AQ455" t="str">
            <v xml:space="preserve"> </v>
          </cell>
          <cell r="AR455" t="str">
            <v xml:space="preserve"> </v>
          </cell>
          <cell r="AS455" t="str">
            <v xml:space="preserve"> </v>
          </cell>
          <cell r="AT455" t="str">
            <v xml:space="preserve"> </v>
          </cell>
          <cell r="AU455" t="str">
            <v xml:space="preserve"> </v>
          </cell>
          <cell r="AV455" t="str">
            <v xml:space="preserve"> </v>
          </cell>
          <cell r="AW455" t="str">
            <v xml:space="preserve"> </v>
          </cell>
          <cell r="AX455" t="str">
            <v xml:space="preserve"> </v>
          </cell>
          <cell r="AY455" t="str">
            <v xml:space="preserve"> </v>
          </cell>
          <cell r="AZ455" t="str">
            <v xml:space="preserve"> </v>
          </cell>
          <cell r="BA455" t="str">
            <v xml:space="preserve"> </v>
          </cell>
          <cell r="BB455" t="str">
            <v xml:space="preserve"> </v>
          </cell>
          <cell r="BC455" t="str">
            <v xml:space="preserve"> </v>
          </cell>
          <cell r="BD455" t="str">
            <v xml:space="preserve"> </v>
          </cell>
          <cell r="BE455" t="str">
            <v xml:space="preserve"> </v>
          </cell>
          <cell r="BF455" t="str">
            <v xml:space="preserve"> </v>
          </cell>
          <cell r="BG455" t="str">
            <v xml:space="preserve"> </v>
          </cell>
          <cell r="BH455" t="str">
            <v xml:space="preserve"> </v>
          </cell>
          <cell r="BI455" t="str">
            <v xml:space="preserve"> </v>
          </cell>
          <cell r="BJ455" t="str">
            <v xml:space="preserve"> </v>
          </cell>
          <cell r="BK455" t="str">
            <v xml:space="preserve"> </v>
          </cell>
          <cell r="BL455" t="str">
            <v xml:space="preserve"> </v>
          </cell>
          <cell r="BM455" t="str">
            <v xml:space="preserve"> </v>
          </cell>
          <cell r="BN455" t="str">
            <v xml:space="preserve"> </v>
          </cell>
          <cell r="BO455" t="str">
            <v xml:space="preserve"> </v>
          </cell>
          <cell r="BP455" t="str">
            <v xml:space="preserve"> </v>
          </cell>
          <cell r="BQ455" t="str">
            <v xml:space="preserve"> </v>
          </cell>
          <cell r="BR455" t="str">
            <v xml:space="preserve"> </v>
          </cell>
          <cell r="BS455" t="str">
            <v xml:space="preserve"> </v>
          </cell>
          <cell r="BT455" t="str">
            <v xml:space="preserve"> </v>
          </cell>
          <cell r="BU455" t="str">
            <v xml:space="preserve"> </v>
          </cell>
          <cell r="BV455" t="str">
            <v xml:space="preserve"> </v>
          </cell>
          <cell r="BW455" t="str">
            <v xml:space="preserve"> </v>
          </cell>
          <cell r="BX455" t="str">
            <v xml:space="preserve"> </v>
          </cell>
          <cell r="BY455" t="str">
            <v xml:space="preserve"> </v>
          </cell>
          <cell r="BZ455" t="str">
            <v xml:space="preserve"> </v>
          </cell>
          <cell r="CA455" t="str">
            <v xml:space="preserve"> </v>
          </cell>
          <cell r="CB455" t="str">
            <v xml:space="preserve"> </v>
          </cell>
          <cell r="CC455" t="str">
            <v xml:space="preserve"> </v>
          </cell>
          <cell r="CD455" t="str">
            <v xml:space="preserve"> </v>
          </cell>
          <cell r="CE455" t="str">
            <v xml:space="preserve"> </v>
          </cell>
          <cell r="CF455" t="str">
            <v xml:space="preserve"> </v>
          </cell>
          <cell r="CG455" t="str">
            <v xml:space="preserve"> </v>
          </cell>
          <cell r="CH455" t="str">
            <v xml:space="preserve"> </v>
          </cell>
          <cell r="CI455" t="str">
            <v xml:space="preserve"> </v>
          </cell>
          <cell r="CJ455" t="str">
            <v xml:space="preserve"> </v>
          </cell>
          <cell r="CK455" t="str">
            <v xml:space="preserve"> </v>
          </cell>
          <cell r="CL455" t="str">
            <v xml:space="preserve"> </v>
          </cell>
          <cell r="CM455" t="str">
            <v xml:space="preserve"> </v>
          </cell>
          <cell r="CN455" t="str">
            <v xml:space="preserve"> </v>
          </cell>
          <cell r="CO455" t="str">
            <v xml:space="preserve"> </v>
          </cell>
          <cell r="CP455" t="str">
            <v xml:space="preserve"> </v>
          </cell>
        </row>
      </sheetData>
      <sheetData sheetId="6"/>
      <sheetData sheetId="7"/>
      <sheetData sheetId="8"/>
      <sheetData sheetId="9"/>
      <sheetData sheetId="10">
        <row r="1">
          <cell r="A1" t="str">
            <v>BI Charts</v>
          </cell>
        </row>
      </sheetData>
      <sheetData sheetId="11">
        <row r="1">
          <cell r="A1" t="str">
            <v>Charts for Databook</v>
          </cell>
        </row>
        <row r="3">
          <cell r="A3" t="str">
            <v>Oracle</v>
          </cell>
          <cell r="B3" t="str">
            <v>Oracle</v>
          </cell>
        </row>
        <row r="42">
          <cell r="AD42" t="str">
            <v>Source: FactSet Research Systems, Company Data &amp; Morgan Stanley Research</v>
          </cell>
        </row>
        <row r="44">
          <cell r="B44" t="str">
            <v>SAP</v>
          </cell>
        </row>
        <row r="45">
          <cell r="A45" t="str">
            <v>SAP</v>
          </cell>
        </row>
        <row r="84">
          <cell r="AD84" t="str">
            <v>Source: FactSet Research Systems, Company Data &amp; Morgan Stanley Research</v>
          </cell>
        </row>
        <row r="86">
          <cell r="B86" t="str">
            <v>Business Objects</v>
          </cell>
        </row>
        <row r="87">
          <cell r="A87" t="str">
            <v>BOBJ</v>
          </cell>
        </row>
        <row r="125">
          <cell r="AD125" t="str">
            <v>Source: FactSet Research Systems, Company Data &amp; Morgan Stanley Research</v>
          </cell>
        </row>
        <row r="127">
          <cell r="B127" t="str">
            <v>Cognos</v>
          </cell>
        </row>
        <row r="128">
          <cell r="A128" t="str">
            <v>Cognos</v>
          </cell>
        </row>
        <row r="166">
          <cell r="AD166" t="str">
            <v>Source: FactSet Research Systems, Company Data &amp; Morgan Stanley Research</v>
          </cell>
        </row>
        <row r="168">
          <cell r="B168" t="str">
            <v>Siebel</v>
          </cell>
        </row>
        <row r="169">
          <cell r="A169" t="str">
            <v>Siebel</v>
          </cell>
        </row>
        <row r="207">
          <cell r="AD207" t="str">
            <v>Source: FactSet Research Systems, Company Data &amp; Morgan Stanley Research</v>
          </cell>
        </row>
        <row r="209">
          <cell r="B209" t="str">
            <v>VERITAS</v>
          </cell>
        </row>
        <row r="248">
          <cell r="AD248" t="str">
            <v>Source: FactSet Research Systems, Company Data &amp; Morgan Stanley Research</v>
          </cell>
        </row>
        <row r="250">
          <cell r="B250" t="str">
            <v>Hyperion Solutions</v>
          </cell>
        </row>
        <row r="289">
          <cell r="AD289" t="str">
            <v>Source: FactSet Research Systems, Company Data &amp; Morgan Stanley Research</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
      <sheetName val="Productivity"/>
      <sheetName val="Divisional Comps"/>
      <sheetName val="Income Statement"/>
      <sheetName val="Balance Sheet"/>
      <sheetName val="ScenariosXla"/>
      <sheetName val="Cash Flow"/>
      <sheetName val="__FDSCACHE__"/>
      <sheetName val="Intrinsic Value"/>
      <sheetName val="Val-Cur"/>
      <sheetName val="VALUATION"/>
      <sheetName val="Val (Simple)"/>
      <sheetName val="RNOA - ROE"/>
      <sheetName val="P Map"/>
      <sheetName val="ROE Map"/>
      <sheetName val="Leases"/>
      <sheetName val="mwareDates"/>
      <sheetName val="mwareSettings"/>
      <sheetName val="NY UPLOAD shadow"/>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ow r="1">
          <cell r="B1">
            <v>1</v>
          </cell>
          <cell r="C1">
            <v>2</v>
          </cell>
          <cell r="D1">
            <v>3</v>
          </cell>
          <cell r="E1">
            <v>4</v>
          </cell>
          <cell r="F1">
            <v>5</v>
          </cell>
          <cell r="G1">
            <v>6</v>
          </cell>
          <cell r="H1">
            <v>7</v>
          </cell>
          <cell r="I1">
            <v>8</v>
          </cell>
          <cell r="J1">
            <v>9</v>
          </cell>
          <cell r="K1">
            <v>10</v>
          </cell>
          <cell r="L1">
            <v>11</v>
          </cell>
          <cell r="M1">
            <v>12</v>
          </cell>
          <cell r="N1">
            <v>13</v>
          </cell>
          <cell r="O1">
            <v>14</v>
          </cell>
          <cell r="P1">
            <v>15</v>
          </cell>
          <cell r="Q1">
            <v>16</v>
          </cell>
          <cell r="R1">
            <v>17</v>
          </cell>
          <cell r="S1">
            <v>18</v>
          </cell>
          <cell r="T1">
            <v>19</v>
          </cell>
          <cell r="U1">
            <v>20</v>
          </cell>
          <cell r="V1">
            <v>21</v>
          </cell>
          <cell r="W1">
            <v>22</v>
          </cell>
          <cell r="X1">
            <v>23</v>
          </cell>
          <cell r="Y1">
            <v>24</v>
          </cell>
          <cell r="Z1">
            <v>25</v>
          </cell>
          <cell r="AA1">
            <v>26</v>
          </cell>
          <cell r="AB1">
            <v>27</v>
          </cell>
          <cell r="AC1">
            <v>28</v>
          </cell>
          <cell r="AD1">
            <v>29</v>
          </cell>
          <cell r="AE1">
            <v>30</v>
          </cell>
          <cell r="AF1">
            <v>31</v>
          </cell>
          <cell r="AG1">
            <v>32</v>
          </cell>
          <cell r="AH1">
            <v>33</v>
          </cell>
          <cell r="AI1">
            <v>34</v>
          </cell>
          <cell r="AJ1">
            <v>35</v>
          </cell>
          <cell r="AK1">
            <v>36</v>
          </cell>
          <cell r="AL1">
            <v>37</v>
          </cell>
          <cell r="AM1">
            <v>38</v>
          </cell>
          <cell r="AN1">
            <v>39</v>
          </cell>
          <cell r="AO1">
            <v>40</v>
          </cell>
          <cell r="AP1">
            <v>41</v>
          </cell>
          <cell r="AQ1">
            <v>42</v>
          </cell>
          <cell r="AR1">
            <v>43</v>
          </cell>
          <cell r="AS1">
            <v>44</v>
          </cell>
          <cell r="AT1">
            <v>45</v>
          </cell>
          <cell r="AU1">
            <v>46</v>
          </cell>
          <cell r="AV1">
            <v>47</v>
          </cell>
          <cell r="AW1">
            <v>48</v>
          </cell>
          <cell r="AX1">
            <v>49</v>
          </cell>
          <cell r="AY1">
            <v>50</v>
          </cell>
          <cell r="AZ1">
            <v>51</v>
          </cell>
          <cell r="BA1">
            <v>52</v>
          </cell>
          <cell r="BB1">
            <v>53</v>
          </cell>
          <cell r="BC1">
            <v>54</v>
          </cell>
          <cell r="BD1">
            <v>55</v>
          </cell>
          <cell r="BE1">
            <v>56</v>
          </cell>
          <cell r="BF1">
            <v>57</v>
          </cell>
          <cell r="BG1">
            <v>58</v>
          </cell>
          <cell r="BH1">
            <v>59</v>
          </cell>
          <cell r="BI1">
            <v>60</v>
          </cell>
          <cell r="BJ1">
            <v>61</v>
          </cell>
          <cell r="BK1">
            <v>62</v>
          </cell>
          <cell r="BL1">
            <v>63</v>
          </cell>
          <cell r="BM1">
            <v>64</v>
          </cell>
          <cell r="BN1">
            <v>65</v>
          </cell>
          <cell r="BO1">
            <v>66</v>
          </cell>
          <cell r="BP1">
            <v>67</v>
          </cell>
          <cell r="BQ1">
            <v>68</v>
          </cell>
          <cell r="BR1">
            <v>69</v>
          </cell>
          <cell r="BS1">
            <v>70</v>
          </cell>
          <cell r="BT1">
            <v>71</v>
          </cell>
          <cell r="BU1">
            <v>72</v>
          </cell>
          <cell r="BV1">
            <v>73</v>
          </cell>
          <cell r="BW1">
            <v>74</v>
          </cell>
          <cell r="BX1">
            <v>75</v>
          </cell>
          <cell r="BY1">
            <v>76</v>
          </cell>
          <cell r="BZ1">
            <v>77</v>
          </cell>
          <cell r="CA1">
            <v>78</v>
          </cell>
          <cell r="CB1">
            <v>79</v>
          </cell>
          <cell r="CC1">
            <v>80</v>
          </cell>
          <cell r="CD1">
            <v>81</v>
          </cell>
          <cell r="CE1">
            <v>82</v>
          </cell>
          <cell r="CF1">
            <v>83</v>
          </cell>
          <cell r="CG1">
            <v>84</v>
          </cell>
          <cell r="CH1">
            <v>85</v>
          </cell>
          <cell r="CI1">
            <v>86</v>
          </cell>
          <cell r="CJ1">
            <v>87</v>
          </cell>
          <cell r="CK1">
            <v>88</v>
          </cell>
          <cell r="CL1">
            <v>89</v>
          </cell>
          <cell r="CM1">
            <v>90</v>
          </cell>
          <cell r="CN1">
            <v>91</v>
          </cell>
          <cell r="CO1">
            <v>92</v>
          </cell>
          <cell r="CP1">
            <v>93</v>
          </cell>
          <cell r="CQ1">
            <v>94</v>
          </cell>
          <cell r="CR1">
            <v>95</v>
          </cell>
          <cell r="CS1">
            <v>96</v>
          </cell>
          <cell r="CT1">
            <v>97</v>
          </cell>
          <cell r="CU1">
            <v>98</v>
          </cell>
          <cell r="CV1">
            <v>99</v>
          </cell>
          <cell r="CW1">
            <v>100</v>
          </cell>
          <cell r="CX1">
            <v>101</v>
          </cell>
          <cell r="CY1">
            <v>102</v>
          </cell>
          <cell r="CZ1">
            <v>103</v>
          </cell>
          <cell r="DA1">
            <v>104</v>
          </cell>
          <cell r="DB1">
            <v>105</v>
          </cell>
          <cell r="DC1">
            <v>106</v>
          </cell>
          <cell r="DD1">
            <v>107</v>
          </cell>
          <cell r="DE1">
            <v>108</v>
          </cell>
          <cell r="DF1">
            <v>109</v>
          </cell>
          <cell r="DG1">
            <v>110</v>
          </cell>
          <cell r="DH1">
            <v>111</v>
          </cell>
          <cell r="DI1">
            <v>112</v>
          </cell>
          <cell r="DJ1">
            <v>113</v>
          </cell>
          <cell r="DK1">
            <v>114</v>
          </cell>
          <cell r="DL1">
            <v>115</v>
          </cell>
          <cell r="DM1">
            <v>116</v>
          </cell>
          <cell r="DN1">
            <v>117</v>
          </cell>
          <cell r="DO1">
            <v>118</v>
          </cell>
          <cell r="DP1">
            <v>119</v>
          </cell>
          <cell r="DQ1">
            <v>120</v>
          </cell>
          <cell r="DR1">
            <v>121</v>
          </cell>
          <cell r="DS1">
            <v>122</v>
          </cell>
          <cell r="DT1">
            <v>123</v>
          </cell>
          <cell r="DU1">
            <v>124</v>
          </cell>
          <cell r="DV1">
            <v>125</v>
          </cell>
          <cell r="DW1">
            <v>126</v>
          </cell>
          <cell r="DX1">
            <v>127</v>
          </cell>
          <cell r="DY1">
            <v>128</v>
          </cell>
          <cell r="DZ1">
            <v>129</v>
          </cell>
          <cell r="EA1">
            <v>130</v>
          </cell>
          <cell r="EB1">
            <v>131</v>
          </cell>
          <cell r="EC1">
            <v>132</v>
          </cell>
          <cell r="ED1">
            <v>133</v>
          </cell>
          <cell r="EE1">
            <v>134</v>
          </cell>
          <cell r="EF1">
            <v>135</v>
          </cell>
          <cell r="EG1">
            <v>136</v>
          </cell>
          <cell r="EH1">
            <v>137</v>
          </cell>
          <cell r="EI1">
            <v>138</v>
          </cell>
          <cell r="EJ1">
            <v>139</v>
          </cell>
          <cell r="EK1">
            <v>140</v>
          </cell>
          <cell r="EL1">
            <v>141</v>
          </cell>
          <cell r="EM1">
            <v>142</v>
          </cell>
          <cell r="EN1">
            <v>143</v>
          </cell>
          <cell r="EO1">
            <v>144</v>
          </cell>
          <cell r="EP1">
            <v>145</v>
          </cell>
          <cell r="EQ1">
            <v>146</v>
          </cell>
          <cell r="ER1">
            <v>147</v>
          </cell>
          <cell r="ES1">
            <v>148</v>
          </cell>
          <cell r="ET1">
            <v>149</v>
          </cell>
          <cell r="EU1">
            <v>150</v>
          </cell>
          <cell r="EV1">
            <v>151</v>
          </cell>
          <cell r="EW1">
            <v>152</v>
          </cell>
          <cell r="EX1">
            <v>153</v>
          </cell>
          <cell r="EY1">
            <v>154</v>
          </cell>
          <cell r="EZ1">
            <v>155</v>
          </cell>
          <cell r="FA1">
            <v>156</v>
          </cell>
          <cell r="FB1">
            <v>157</v>
          </cell>
          <cell r="FC1">
            <v>158</v>
          </cell>
          <cell r="FD1">
            <v>159</v>
          </cell>
          <cell r="FE1">
            <v>160</v>
          </cell>
          <cell r="FF1">
            <v>161</v>
          </cell>
          <cell r="FG1">
            <v>162</v>
          </cell>
          <cell r="FH1">
            <v>163</v>
          </cell>
          <cell r="FI1">
            <v>164</v>
          </cell>
          <cell r="FJ1">
            <v>165</v>
          </cell>
          <cell r="FK1">
            <v>166</v>
          </cell>
          <cell r="FL1">
            <v>167</v>
          </cell>
          <cell r="FM1">
            <v>168</v>
          </cell>
          <cell r="FN1">
            <v>169</v>
          </cell>
          <cell r="FO1">
            <v>170</v>
          </cell>
          <cell r="FP1">
            <v>171</v>
          </cell>
          <cell r="FQ1">
            <v>172</v>
          </cell>
          <cell r="FR1">
            <v>173</v>
          </cell>
          <cell r="FS1">
            <v>174</v>
          </cell>
          <cell r="FT1">
            <v>175</v>
          </cell>
          <cell r="FU1">
            <v>176</v>
          </cell>
          <cell r="FV1">
            <v>177</v>
          </cell>
          <cell r="FW1">
            <v>178</v>
          </cell>
          <cell r="FX1">
            <v>179</v>
          </cell>
          <cell r="FY1">
            <v>180</v>
          </cell>
          <cell r="FZ1">
            <v>181</v>
          </cell>
          <cell r="GA1">
            <v>182</v>
          </cell>
          <cell r="GB1">
            <v>183</v>
          </cell>
          <cell r="GC1">
            <v>184</v>
          </cell>
          <cell r="GD1">
            <v>185</v>
          </cell>
          <cell r="GE1">
            <v>186</v>
          </cell>
          <cell r="GF1">
            <v>187</v>
          </cell>
          <cell r="GG1">
            <v>188</v>
          </cell>
          <cell r="GH1">
            <v>189</v>
          </cell>
          <cell r="GI1">
            <v>190</v>
          </cell>
          <cell r="GJ1">
            <v>191</v>
          </cell>
          <cell r="GK1">
            <v>192</v>
          </cell>
          <cell r="GL1">
            <v>193</v>
          </cell>
          <cell r="GM1">
            <v>194</v>
          </cell>
          <cell r="GN1">
            <v>195</v>
          </cell>
          <cell r="GO1">
            <v>196</v>
          </cell>
          <cell r="GP1">
            <v>197</v>
          </cell>
          <cell r="GQ1">
            <v>198</v>
          </cell>
          <cell r="GR1">
            <v>199</v>
          </cell>
          <cell r="GS1">
            <v>200</v>
          </cell>
          <cell r="GT1">
            <v>201</v>
          </cell>
          <cell r="GU1">
            <v>202</v>
          </cell>
          <cell r="GV1">
            <v>203</v>
          </cell>
          <cell r="GW1">
            <v>204</v>
          </cell>
          <cell r="GX1">
            <v>205</v>
          </cell>
          <cell r="GY1">
            <v>206</v>
          </cell>
          <cell r="GZ1">
            <v>207</v>
          </cell>
          <cell r="HA1">
            <v>208</v>
          </cell>
          <cell r="HB1">
            <v>209</v>
          </cell>
          <cell r="HC1">
            <v>210</v>
          </cell>
          <cell r="HD1">
            <v>211</v>
          </cell>
          <cell r="HE1">
            <v>212</v>
          </cell>
          <cell r="HF1">
            <v>213</v>
          </cell>
          <cell r="HG1">
            <v>214</v>
          </cell>
          <cell r="HH1">
            <v>215</v>
          </cell>
          <cell r="HI1">
            <v>216</v>
          </cell>
          <cell r="HJ1">
            <v>217</v>
          </cell>
          <cell r="HK1">
            <v>218</v>
          </cell>
          <cell r="HL1">
            <v>219</v>
          </cell>
          <cell r="HM1">
            <v>220</v>
          </cell>
          <cell r="HN1">
            <v>221</v>
          </cell>
          <cell r="HO1">
            <v>222</v>
          </cell>
          <cell r="HP1">
            <v>223</v>
          </cell>
          <cell r="HQ1">
            <v>224</v>
          </cell>
          <cell r="HR1">
            <v>225</v>
          </cell>
          <cell r="HS1">
            <v>226</v>
          </cell>
          <cell r="HT1">
            <v>227</v>
          </cell>
          <cell r="HU1">
            <v>228</v>
          </cell>
          <cell r="HV1">
            <v>229</v>
          </cell>
          <cell r="HW1">
            <v>230</v>
          </cell>
          <cell r="HX1">
            <v>231</v>
          </cell>
          <cell r="HY1">
            <v>232</v>
          </cell>
          <cell r="HZ1">
            <v>233</v>
          </cell>
          <cell r="IA1">
            <v>234</v>
          </cell>
          <cell r="IB1">
            <v>235</v>
          </cell>
          <cell r="IC1">
            <v>236</v>
          </cell>
          <cell r="ID1">
            <v>237</v>
          </cell>
          <cell r="IE1">
            <v>238</v>
          </cell>
          <cell r="IF1">
            <v>239</v>
          </cell>
          <cell r="IG1">
            <v>240</v>
          </cell>
          <cell r="IH1">
            <v>241</v>
          </cell>
          <cell r="II1">
            <v>242</v>
          </cell>
          <cell r="IJ1">
            <v>243</v>
          </cell>
          <cell r="IK1">
            <v>244</v>
          </cell>
          <cell r="IL1">
            <v>245</v>
          </cell>
          <cell r="IM1">
            <v>246</v>
          </cell>
          <cell r="IN1">
            <v>247</v>
          </cell>
          <cell r="IO1">
            <v>248</v>
          </cell>
          <cell r="IP1">
            <v>249</v>
          </cell>
          <cell r="IQ1">
            <v>250</v>
          </cell>
          <cell r="IR1">
            <v>251</v>
          </cell>
          <cell r="IS1">
            <v>252</v>
          </cell>
          <cell r="IT1">
            <v>253</v>
          </cell>
          <cell r="IU1">
            <v>254</v>
          </cell>
          <cell r="IV1">
            <v>255</v>
          </cell>
        </row>
        <row r="2">
          <cell r="B2" t="str">
            <v>E</v>
          </cell>
          <cell r="C2" t="str">
            <v>E</v>
          </cell>
          <cell r="D2" t="str">
            <v>E</v>
          </cell>
          <cell r="E2" t="str">
            <v>E</v>
          </cell>
          <cell r="F2" t="str">
            <v>E</v>
          </cell>
          <cell r="G2" t="str">
            <v>E</v>
          </cell>
          <cell r="H2" t="str">
            <v>E</v>
          </cell>
          <cell r="I2" t="str">
            <v>E</v>
          </cell>
          <cell r="J2" t="str">
            <v>E</v>
          </cell>
          <cell r="K2" t="str">
            <v>E</v>
          </cell>
          <cell r="L2" t="str">
            <v>T</v>
          </cell>
          <cell r="M2" t="str">
            <v>T</v>
          </cell>
          <cell r="N2" t="str">
            <v>T</v>
          </cell>
          <cell r="O2" t="str">
            <v>T</v>
          </cell>
          <cell r="P2" t="str">
            <v>T</v>
          </cell>
          <cell r="Q2" t="str">
            <v>S</v>
          </cell>
          <cell r="R2" t="str">
            <v>S</v>
          </cell>
          <cell r="S2" t="str">
            <v>S</v>
          </cell>
          <cell r="T2" t="str">
            <v>S</v>
          </cell>
          <cell r="U2" t="str">
            <v>S</v>
          </cell>
          <cell r="V2" t="str">
            <v>S</v>
          </cell>
          <cell r="W2" t="str">
            <v>S</v>
          </cell>
          <cell r="X2" t="str">
            <v>S</v>
          </cell>
          <cell r="Y2" t="str">
            <v>S</v>
          </cell>
          <cell r="Z2" t="str">
            <v>S</v>
          </cell>
          <cell r="AA2" t="str">
            <v>S</v>
          </cell>
          <cell r="AB2" t="str">
            <v>S</v>
          </cell>
          <cell r="AC2" t="str">
            <v>S</v>
          </cell>
          <cell r="AD2" t="str">
            <v>S</v>
          </cell>
          <cell r="AE2" t="str">
            <v>S</v>
          </cell>
          <cell r="AF2" t="str">
            <v>S</v>
          </cell>
          <cell r="AG2" t="str">
            <v>S</v>
          </cell>
          <cell r="AH2" t="str">
            <v>S</v>
          </cell>
          <cell r="AI2" t="str">
            <v>S</v>
          </cell>
          <cell r="AJ2" t="str">
            <v>S</v>
          </cell>
          <cell r="AK2" t="str">
            <v>S</v>
          </cell>
          <cell r="AL2" t="str">
            <v>S</v>
          </cell>
          <cell r="AM2" t="str">
            <v>S</v>
          </cell>
          <cell r="AN2" t="str">
            <v>S</v>
          </cell>
          <cell r="AO2" t="str">
            <v>S</v>
          </cell>
          <cell r="AP2" t="str">
            <v>S</v>
          </cell>
          <cell r="AQ2" t="str">
            <v>S</v>
          </cell>
          <cell r="AR2" t="str">
            <v>S</v>
          </cell>
          <cell r="AS2" t="str">
            <v>S</v>
          </cell>
          <cell r="AT2" t="str">
            <v>S</v>
          </cell>
          <cell r="AU2" t="str">
            <v>S</v>
          </cell>
          <cell r="AV2" t="str">
            <v>S</v>
          </cell>
          <cell r="AW2" t="str">
            <v>S</v>
          </cell>
          <cell r="AX2" t="str">
            <v>S</v>
          </cell>
          <cell r="AY2" t="str">
            <v>S</v>
          </cell>
          <cell r="AZ2" t="str">
            <v>S</v>
          </cell>
          <cell r="BA2" t="str">
            <v>S</v>
          </cell>
          <cell r="BB2" t="str">
            <v>S</v>
          </cell>
          <cell r="BC2" t="str">
            <v>S</v>
          </cell>
          <cell r="BD2" t="str">
            <v>S</v>
          </cell>
          <cell r="BE2" t="str">
            <v>S</v>
          </cell>
          <cell r="BF2" t="str">
            <v>S</v>
          </cell>
          <cell r="BG2" t="str">
            <v>S</v>
          </cell>
          <cell r="BH2" t="str">
            <v>S</v>
          </cell>
          <cell r="BI2" t="str">
            <v>S</v>
          </cell>
          <cell r="BJ2" t="str">
            <v>S</v>
          </cell>
          <cell r="BK2" t="str">
            <v>S</v>
          </cell>
          <cell r="BL2" t="str">
            <v>S</v>
          </cell>
          <cell r="BM2" t="str">
            <v>S</v>
          </cell>
          <cell r="BN2" t="str">
            <v>S</v>
          </cell>
          <cell r="BO2" t="str">
            <v>S</v>
          </cell>
          <cell r="BP2" t="str">
            <v>S</v>
          </cell>
          <cell r="BQ2" t="str">
            <v>S</v>
          </cell>
          <cell r="BR2" t="str">
            <v>S</v>
          </cell>
          <cell r="BS2" t="str">
            <v>S</v>
          </cell>
          <cell r="BT2" t="str">
            <v>S</v>
          </cell>
          <cell r="BU2" t="str">
            <v>S</v>
          </cell>
          <cell r="BV2" t="str">
            <v>S</v>
          </cell>
          <cell r="BW2" t="str">
            <v>S</v>
          </cell>
          <cell r="BX2" t="str">
            <v>S</v>
          </cell>
          <cell r="BY2" t="str">
            <v>S</v>
          </cell>
          <cell r="BZ2" t="str">
            <v>S</v>
          </cell>
          <cell r="CA2" t="str">
            <v>S</v>
          </cell>
          <cell r="CB2" t="str">
            <v>S</v>
          </cell>
          <cell r="CC2" t="str">
            <v>S</v>
          </cell>
          <cell r="CD2" t="str">
            <v>S</v>
          </cell>
          <cell r="CE2" t="str">
            <v>S</v>
          </cell>
          <cell r="CF2" t="str">
            <v>S</v>
          </cell>
          <cell r="CG2" t="str">
            <v>S</v>
          </cell>
          <cell r="CH2" t="str">
            <v>S</v>
          </cell>
          <cell r="CI2" t="str">
            <v>S</v>
          </cell>
          <cell r="CJ2" t="str">
            <v>S</v>
          </cell>
          <cell r="CK2" t="str">
            <v>S</v>
          </cell>
          <cell r="CL2" t="str">
            <v>S</v>
          </cell>
          <cell r="CM2" t="str">
            <v>S</v>
          </cell>
          <cell r="CN2" t="str">
            <v>S</v>
          </cell>
          <cell r="CO2" t="str">
            <v>S</v>
          </cell>
          <cell r="CP2" t="str">
            <v>S</v>
          </cell>
          <cell r="CQ2" t="str">
            <v>S</v>
          </cell>
          <cell r="CR2" t="str">
            <v>S</v>
          </cell>
          <cell r="CS2" t="str">
            <v>S</v>
          </cell>
          <cell r="CT2" t="str">
            <v>S</v>
          </cell>
          <cell r="CU2" t="str">
            <v>S</v>
          </cell>
          <cell r="CV2" t="str">
            <v>S</v>
          </cell>
          <cell r="CW2" t="str">
            <v>S</v>
          </cell>
          <cell r="CX2" t="str">
            <v>S</v>
          </cell>
          <cell r="CY2" t="str">
            <v>S</v>
          </cell>
          <cell r="CZ2" t="str">
            <v>S</v>
          </cell>
          <cell r="DA2" t="str">
            <v>S</v>
          </cell>
          <cell r="DB2" t="str">
            <v>S</v>
          </cell>
          <cell r="DC2" t="str">
            <v>S</v>
          </cell>
          <cell r="DD2" t="str">
            <v>S</v>
          </cell>
          <cell r="DE2" t="str">
            <v>S</v>
          </cell>
          <cell r="DF2" t="str">
            <v>S</v>
          </cell>
          <cell r="DG2" t="str">
            <v>S</v>
          </cell>
          <cell r="DH2" t="str">
            <v>S</v>
          </cell>
          <cell r="DI2" t="str">
            <v>S</v>
          </cell>
          <cell r="DJ2" t="str">
            <v>S</v>
          </cell>
          <cell r="DK2" t="str">
            <v>S</v>
          </cell>
          <cell r="DL2" t="str">
            <v>S</v>
          </cell>
          <cell r="DM2" t="str">
            <v>S</v>
          </cell>
          <cell r="DN2" t="str">
            <v>S</v>
          </cell>
          <cell r="DO2" t="str">
            <v>S</v>
          </cell>
          <cell r="DP2" t="str">
            <v>S</v>
          </cell>
          <cell r="DQ2" t="str">
            <v>S</v>
          </cell>
          <cell r="DR2" t="str">
            <v>S</v>
          </cell>
          <cell r="DS2" t="str">
            <v>S</v>
          </cell>
          <cell r="DT2" t="str">
            <v>S</v>
          </cell>
          <cell r="DU2" t="str">
            <v>S</v>
          </cell>
          <cell r="DV2" t="str">
            <v>S</v>
          </cell>
          <cell r="DW2" t="str">
            <v>S</v>
          </cell>
          <cell r="DX2" t="str">
            <v>S</v>
          </cell>
          <cell r="DY2" t="str">
            <v>S</v>
          </cell>
          <cell r="DZ2" t="str">
            <v>S</v>
          </cell>
          <cell r="EA2" t="str">
            <v>S</v>
          </cell>
          <cell r="EB2" t="str">
            <v>S</v>
          </cell>
          <cell r="EC2" t="str">
            <v>S</v>
          </cell>
          <cell r="ED2" t="str">
            <v>S</v>
          </cell>
          <cell r="EE2" t="str">
            <v>S</v>
          </cell>
          <cell r="EF2" t="str">
            <v>S</v>
          </cell>
          <cell r="EG2" t="str">
            <v>S</v>
          </cell>
          <cell r="EH2" t="str">
            <v>S</v>
          </cell>
          <cell r="EI2" t="str">
            <v>S</v>
          </cell>
          <cell r="EJ2" t="str">
            <v>S</v>
          </cell>
          <cell r="EK2" t="str">
            <v>S</v>
          </cell>
          <cell r="EL2" t="str">
            <v>S</v>
          </cell>
          <cell r="EM2" t="str">
            <v>S</v>
          </cell>
          <cell r="EN2" t="str">
            <v>S</v>
          </cell>
          <cell r="EO2" t="str">
            <v>S</v>
          </cell>
          <cell r="EP2" t="str">
            <v>S</v>
          </cell>
          <cell r="EQ2" t="str">
            <v>S</v>
          </cell>
          <cell r="ER2" t="str">
            <v>S</v>
          </cell>
          <cell r="ES2" t="str">
            <v>S</v>
          </cell>
          <cell r="ET2" t="str">
            <v>S</v>
          </cell>
          <cell r="EU2" t="str">
            <v>S</v>
          </cell>
          <cell r="EV2" t="str">
            <v>S</v>
          </cell>
          <cell r="EW2" t="str">
            <v>S</v>
          </cell>
          <cell r="EX2" t="str">
            <v>S</v>
          </cell>
          <cell r="EY2" t="str">
            <v>S</v>
          </cell>
          <cell r="EZ2" t="str">
            <v>S</v>
          </cell>
          <cell r="FA2" t="str">
            <v>S</v>
          </cell>
          <cell r="FB2" t="str">
            <v>S</v>
          </cell>
          <cell r="FC2" t="str">
            <v>S</v>
          </cell>
          <cell r="FD2" t="str">
            <v>S</v>
          </cell>
          <cell r="FE2" t="str">
            <v>S</v>
          </cell>
          <cell r="FF2" t="str">
            <v>S</v>
          </cell>
          <cell r="FG2" t="str">
            <v>S</v>
          </cell>
          <cell r="FH2" t="str">
            <v>S</v>
          </cell>
          <cell r="FI2" t="str">
            <v>S</v>
          </cell>
          <cell r="FJ2" t="str">
            <v>S</v>
          </cell>
          <cell r="FK2" t="str">
            <v>S</v>
          </cell>
          <cell r="FL2" t="str">
            <v>S</v>
          </cell>
          <cell r="FM2" t="str">
            <v>S</v>
          </cell>
          <cell r="FN2" t="str">
            <v>S</v>
          </cell>
          <cell r="FO2" t="str">
            <v>S</v>
          </cell>
          <cell r="FP2" t="str">
            <v>S</v>
          </cell>
          <cell r="FQ2" t="str">
            <v>S</v>
          </cell>
          <cell r="FR2" t="str">
            <v>S</v>
          </cell>
          <cell r="FS2" t="str">
            <v>S</v>
          </cell>
          <cell r="FT2" t="str">
            <v>S</v>
          </cell>
          <cell r="FU2" t="str">
            <v>S</v>
          </cell>
          <cell r="FV2" t="str">
            <v>S</v>
          </cell>
          <cell r="FW2" t="str">
            <v>S</v>
          </cell>
          <cell r="FX2" t="str">
            <v>S</v>
          </cell>
          <cell r="FY2" t="str">
            <v>S</v>
          </cell>
          <cell r="FZ2" t="str">
            <v>S</v>
          </cell>
          <cell r="GA2" t="str">
            <v>S</v>
          </cell>
          <cell r="GB2" t="str">
            <v>S</v>
          </cell>
          <cell r="GC2" t="str">
            <v>S</v>
          </cell>
          <cell r="GD2" t="str">
            <v>S</v>
          </cell>
          <cell r="GE2" t="str">
            <v>S</v>
          </cell>
          <cell r="GF2" t="str">
            <v>S</v>
          </cell>
          <cell r="GG2" t="str">
            <v>S</v>
          </cell>
          <cell r="GH2" t="str">
            <v>S</v>
          </cell>
          <cell r="GI2" t="str">
            <v>S</v>
          </cell>
          <cell r="GJ2" t="str">
            <v>S</v>
          </cell>
          <cell r="GK2" t="str">
            <v>S</v>
          </cell>
          <cell r="GL2" t="str">
            <v>S</v>
          </cell>
          <cell r="GM2" t="str">
            <v>S</v>
          </cell>
          <cell r="GN2" t="str">
            <v>S</v>
          </cell>
          <cell r="GO2" t="str">
            <v>S</v>
          </cell>
          <cell r="GP2" t="str">
            <v>S</v>
          </cell>
          <cell r="GQ2" t="str">
            <v>S</v>
          </cell>
          <cell r="GR2" t="str">
            <v>S</v>
          </cell>
          <cell r="GS2" t="str">
            <v>S</v>
          </cell>
          <cell r="GT2" t="str">
            <v>S</v>
          </cell>
          <cell r="GU2" t="str">
            <v>S</v>
          </cell>
          <cell r="GV2" t="str">
            <v>S</v>
          </cell>
          <cell r="GW2" t="str">
            <v>S</v>
          </cell>
          <cell r="GX2" t="str">
            <v>S</v>
          </cell>
          <cell r="GY2" t="str">
            <v>S</v>
          </cell>
          <cell r="GZ2" t="str">
            <v>S</v>
          </cell>
          <cell r="HA2" t="str">
            <v>S</v>
          </cell>
          <cell r="HB2" t="str">
            <v>S</v>
          </cell>
          <cell r="HC2" t="str">
            <v>S</v>
          </cell>
          <cell r="HD2" t="str">
            <v>S</v>
          </cell>
          <cell r="HE2" t="str">
            <v>S</v>
          </cell>
          <cell r="HF2" t="str">
            <v>S</v>
          </cell>
          <cell r="HG2" t="str">
            <v>S</v>
          </cell>
          <cell r="HH2" t="str">
            <v>S</v>
          </cell>
          <cell r="HI2" t="str">
            <v>S</v>
          </cell>
          <cell r="HJ2" t="str">
            <v>S</v>
          </cell>
          <cell r="HK2" t="str">
            <v>S</v>
          </cell>
          <cell r="HL2" t="str">
            <v>S</v>
          </cell>
          <cell r="HM2" t="str">
            <v>S</v>
          </cell>
          <cell r="HN2" t="str">
            <v>S</v>
          </cell>
          <cell r="HO2" t="str">
            <v>S</v>
          </cell>
          <cell r="HP2" t="str">
            <v>S</v>
          </cell>
          <cell r="HQ2" t="str">
            <v>S</v>
          </cell>
          <cell r="HR2" t="str">
            <v>S</v>
          </cell>
          <cell r="HS2" t="str">
            <v>S</v>
          </cell>
          <cell r="HT2" t="str">
            <v>S</v>
          </cell>
          <cell r="HU2" t="str">
            <v>S</v>
          </cell>
          <cell r="HV2" t="str">
            <v>S</v>
          </cell>
          <cell r="HW2" t="str">
            <v>S</v>
          </cell>
          <cell r="HX2" t="str">
            <v>S</v>
          </cell>
          <cell r="HY2" t="str">
            <v>S</v>
          </cell>
          <cell r="HZ2" t="str">
            <v>S</v>
          </cell>
          <cell r="IA2" t="str">
            <v>S</v>
          </cell>
          <cell r="IB2" t="str">
            <v>S</v>
          </cell>
          <cell r="IC2" t="str">
            <v>S</v>
          </cell>
          <cell r="ID2" t="str">
            <v>S</v>
          </cell>
          <cell r="IE2" t="str">
            <v>S</v>
          </cell>
          <cell r="IF2" t="str">
            <v>S</v>
          </cell>
          <cell r="IG2" t="str">
            <v>S</v>
          </cell>
          <cell r="IH2" t="str">
            <v>S</v>
          </cell>
          <cell r="II2" t="str">
            <v>S</v>
          </cell>
          <cell r="IJ2" t="str">
            <v>S</v>
          </cell>
          <cell r="IK2" t="str">
            <v>S</v>
          </cell>
          <cell r="IL2" t="str">
            <v>S</v>
          </cell>
          <cell r="IM2" t="str">
            <v>S</v>
          </cell>
          <cell r="IN2" t="str">
            <v>S</v>
          </cell>
          <cell r="IO2" t="str">
            <v>S</v>
          </cell>
          <cell r="IP2" t="str">
            <v>S</v>
          </cell>
          <cell r="IQ2" t="str">
            <v>S</v>
          </cell>
          <cell r="IR2" t="str">
            <v>S</v>
          </cell>
          <cell r="IS2" t="str">
            <v>S</v>
          </cell>
          <cell r="IT2" t="str">
            <v>S</v>
          </cell>
          <cell r="IU2" t="str">
            <v>S</v>
          </cell>
          <cell r="IV2" t="str">
            <v>S</v>
          </cell>
        </row>
        <row r="3">
          <cell r="A3">
            <v>-16822.044836852187</v>
          </cell>
          <cell r="B3">
            <v>968.47357182283213</v>
          </cell>
          <cell r="C3">
            <v>1134.4337883382796</v>
          </cell>
          <cell r="D3">
            <v>1235.2656906998063</v>
          </cell>
          <cell r="E3">
            <v>1298.6593101363223</v>
          </cell>
          <cell r="F3">
            <v>1425.4814576386343</v>
          </cell>
          <cell r="G3">
            <v>1436.8056448903153</v>
          </cell>
          <cell r="H3">
            <v>1417.0832548805938</v>
          </cell>
          <cell r="I3">
            <v>1315.6434656659649</v>
          </cell>
          <cell r="J3">
            <v>1332.0944887231053</v>
          </cell>
          <cell r="K3">
            <v>1304.7766906060242</v>
          </cell>
          <cell r="L3">
            <v>1172.2814280524465</v>
          </cell>
          <cell r="M3">
            <v>1271.1758660414582</v>
          </cell>
          <cell r="N3">
            <v>1290.461793855234</v>
          </cell>
          <cell r="O3">
            <v>1310.2915910573804</v>
          </cell>
          <cell r="P3">
            <v>1332.3870183859165</v>
          </cell>
          <cell r="Q3">
            <v>1114.1961725980213</v>
          </cell>
          <cell r="R3">
            <v>1342.6181663264233</v>
          </cell>
          <cell r="S3">
            <v>1358.9483572405907</v>
          </cell>
          <cell r="T3">
            <v>1375.6494649789997</v>
          </cell>
          <cell r="U3">
            <v>1392.7283356928151</v>
          </cell>
          <cell r="V3">
            <v>1410.1919494738045</v>
          </cell>
          <cell r="W3">
            <v>1428.047423672464</v>
          </cell>
          <cell r="X3">
            <v>1446.302016254831</v>
          </cell>
          <cell r="Y3">
            <v>1464.9631291987876</v>
          </cell>
          <cell r="Z3">
            <v>1484.0383119310627</v>
          </cell>
          <cell r="AA3">
            <v>1503.5352648058467</v>
          </cell>
          <cell r="AB3">
            <v>1523.4618426264799</v>
          </cell>
          <cell r="AC3">
            <v>1543.8260582113501</v>
          </cell>
          <cell r="AD3">
            <v>1564.6360860055299</v>
          </cell>
          <cell r="AE3">
            <v>1585.9002657395542</v>
          </cell>
          <cell r="AF3">
            <v>1607.6271061369696</v>
          </cell>
          <cell r="AG3">
            <v>1629.8252886721641</v>
          </cell>
          <cell r="AH3">
            <v>1652.5036713802633</v>
          </cell>
          <cell r="AI3">
            <v>1675.671292720815</v>
          </cell>
          <cell r="AJ3">
            <v>1699.3373754969589</v>
          </cell>
          <cell r="AK3">
            <v>1723.5113308320356</v>
          </cell>
          <cell r="AL3">
            <v>1748.2027622055066</v>
          </cell>
          <cell r="AM3">
            <v>1773.4214695500036</v>
          </cell>
          <cell r="AN3">
            <v>1799.1774534116348</v>
          </cell>
          <cell r="AO3">
            <v>1825.4809191754439</v>
          </cell>
          <cell r="AP3">
            <v>1852.3422813581187</v>
          </cell>
          <cell r="AQ3">
            <v>1879.7721679699521</v>
          </cell>
          <cell r="AR3">
            <v>1907.7814249483272</v>
          </cell>
          <cell r="AS3">
            <v>1936.3811206646565</v>
          </cell>
          <cell r="AT3">
            <v>1965.582550507103</v>
          </cell>
          <cell r="AU3">
            <v>1995.3972415412104</v>
          </cell>
          <cell r="AV3">
            <v>2025.836957250689</v>
          </cell>
          <cell r="AW3">
            <v>2056.9137023606127</v>
          </cell>
          <cell r="AX3">
            <v>2088.6397277452925</v>
          </cell>
          <cell r="AY3">
            <v>2121.027535423168</v>
          </cell>
          <cell r="AZ3">
            <v>2154.0898836410024</v>
          </cell>
          <cell r="BA3">
            <v>2187.8397920498192</v>
          </cell>
          <cell r="BB3">
            <v>2222.2905469748612</v>
          </cell>
          <cell r="BC3">
            <v>2257.4557067821497</v>
          </cell>
          <cell r="BD3">
            <v>2293.3491073439254</v>
          </cell>
          <cell r="BE3">
            <v>2329.9848676054944</v>
          </cell>
          <cell r="BF3">
            <v>2367.3773952561796</v>
          </cell>
          <cell r="BG3">
            <v>2405.5413925065059</v>
          </cell>
          <cell r="BH3">
            <v>2444.4918619747405</v>
          </cell>
          <cell r="BI3">
            <v>2484.2441126846443</v>
          </cell>
          <cell r="BJ3">
            <v>2524.8137661780684</v>
          </cell>
          <cell r="BK3">
            <v>2566.216762744004</v>
          </cell>
          <cell r="BL3">
            <v>2608.4693677675705</v>
          </cell>
          <cell r="BM3">
            <v>2651.588178201353</v>
          </cell>
          <cell r="BN3">
            <v>2695.5901291619157</v>
          </cell>
          <cell r="BO3">
            <v>2740.4925006542417</v>
          </cell>
          <cell r="BP3">
            <v>2786.312924427235</v>
          </cell>
          <cell r="BQ3">
            <v>2833.0693909628044</v>
          </cell>
          <cell r="BR3">
            <v>2880.7802566017062</v>
          </cell>
          <cell r="BS3">
            <v>2929.4642508092375</v>
          </cell>
          <cell r="BT3">
            <v>2979.1404835834692</v>
          </cell>
          <cell r="BU3">
            <v>3029.828453009437</v>
          </cell>
          <cell r="BV3">
            <v>3081.5480529622728</v>
          </cell>
          <cell r="BW3">
            <v>3134.3195809624749</v>
          </cell>
          <cell r="BX3">
            <v>3188.1637461866412</v>
          </cell>
          <cell r="BY3">
            <v>3243.1016776367014</v>
          </cell>
          <cell r="BZ3">
            <v>3299.1549324713915</v>
          </cell>
          <cell r="CA3">
            <v>3356.3455045030423</v>
          </cell>
          <cell r="CB3">
            <v>3414.6958328632018</v>
          </cell>
          <cell r="CC3">
            <v>3474.2288108408666</v>
          </cell>
          <cell r="CD3">
            <v>3534.9677948965018</v>
          </cell>
          <cell r="CE3">
            <v>3596.9366138557434</v>
          </cell>
          <cell r="CF3">
            <v>3660.1595782866289</v>
          </cell>
          <cell r="CG3">
            <v>3724.6614900636796</v>
          </cell>
          <cell r="CH3">
            <v>3790.4676521232195</v>
          </cell>
          <cell r="CI3">
            <v>3857.603878413348</v>
          </cell>
          <cell r="CJ3">
            <v>3926.0965040430365</v>
          </cell>
          <cell r="CK3">
            <v>3995.9723956339321</v>
          </cell>
          <cell r="CL3">
            <v>4067.2589618794673</v>
          </cell>
          <cell r="CM3">
            <v>4139.9841643149994</v>
          </cell>
          <cell r="CN3">
            <v>4214.1765283038676</v>
          </cell>
          <cell r="CO3">
            <v>4289.8651542430734</v>
          </cell>
          <cell r="CP3">
            <v>4367.0797289935854</v>
          </cell>
          <cell r="CQ3">
            <v>4445.8505375395989</v>
          </cell>
          <cell r="CR3">
            <v>4526.2084748812667</v>
          </cell>
          <cell r="CS3">
            <v>4608.18505816591</v>
          </cell>
          <cell r="CT3">
            <v>4691.8124390620633</v>
          </cell>
          <cell r="CU3">
            <v>4777.1234163819154</v>
          </cell>
          <cell r="CV3">
            <v>4864.151448956397</v>
          </cell>
          <cell r="CW3">
            <v>4952.9306687686167</v>
          </cell>
          <cell r="CX3">
            <v>5043.4958943504844</v>
          </cell>
          <cell r="CY3">
            <v>5135.8826444478482</v>
          </cell>
          <cell r="CZ3">
            <v>5230.1271519598276</v>
          </cell>
          <cell r="DA3">
            <v>5326.266378157412</v>
          </cell>
          <cell r="DB3">
            <v>5424.3380271871565</v>
          </cell>
          <cell r="DC3">
            <v>5524.3805608659513</v>
          </cell>
          <cell r="DD3">
            <v>5626.4332137720121</v>
          </cell>
          <cell r="DE3">
            <v>5730.5360086388537</v>
          </cell>
          <cell r="DF3">
            <v>5836.7297720575489</v>
          </cell>
          <cell r="DG3">
            <v>5945.0561504941288</v>
          </cell>
          <cell r="DH3">
            <v>6055.5576266279877</v>
          </cell>
          <cell r="DI3">
            <v>6168.2775360176365</v>
          </cell>
          <cell r="DJ3">
            <v>6283.2600841010099</v>
          </cell>
          <cell r="DK3">
            <v>6400.5503635362556</v>
          </cell>
          <cell r="DL3">
            <v>6520.1943718901275</v>
          </cell>
          <cell r="DM3">
            <v>6642.2390296812264</v>
          </cell>
          <cell r="DN3">
            <v>6766.7321987846262</v>
          </cell>
          <cell r="DO3">
            <v>6893.7227012055937</v>
          </cell>
          <cell r="DP3">
            <v>7023.26033822932</v>
          </cell>
          <cell r="DQ3">
            <v>7155.3959099549102</v>
          </cell>
          <cell r="DR3">
            <v>7290.1812352203578</v>
          </cell>
          <cell r="DS3">
            <v>7427.6691719271894</v>
          </cell>
          <cell r="DT3">
            <v>7567.9136377721206</v>
          </cell>
          <cell r="DU3">
            <v>7710.9696313943241</v>
          </cell>
          <cell r="DV3">
            <v>7856.8932539463367</v>
          </cell>
          <cell r="DW3">
            <v>8005.7417310971941</v>
          </cell>
          <cell r="DX3">
            <v>8157.5734354763499</v>
          </cell>
          <cell r="DY3">
            <v>8312.4479095673469</v>
          </cell>
          <cell r="DZ3">
            <v>8470.4258890600395</v>
          </cell>
          <cell r="EA3">
            <v>8631.5693266704111</v>
          </cell>
          <cell r="EB3">
            <v>8795.9414164382179</v>
          </cell>
          <cell r="EC3">
            <v>8963.6066185103045</v>
          </cell>
          <cell r="ED3">
            <v>9134.630684421234</v>
          </cell>
          <cell r="EE3">
            <v>9309.0806828796849</v>
          </cell>
          <cell r="EF3">
            <v>9487.0250260715511</v>
          </cell>
          <cell r="EG3">
            <v>9668.5334964897083</v>
          </cell>
          <cell r="EH3">
            <v>9853.6772743011734</v>
          </cell>
          <cell r="EI3">
            <v>10042.528965261941</v>
          </cell>
          <cell r="EJ3">
            <v>10235.162629191569</v>
          </cell>
          <cell r="EK3">
            <v>10431.653809016698</v>
          </cell>
          <cell r="EL3">
            <v>10632.079560397739</v>
          </cell>
          <cell r="EM3">
            <v>10836.5184819469</v>
          </cell>
          <cell r="EN3">
            <v>11045.050746052786</v>
          </cell>
          <cell r="EO3">
            <v>11257.758130321186</v>
          </cell>
          <cell r="EP3">
            <v>11474.724049645791</v>
          </cell>
          <cell r="EQ3">
            <v>11696.033588920327</v>
          </cell>
          <cell r="ER3">
            <v>11921.773536406594</v>
          </cell>
          <cell r="ES3">
            <v>12152.032417769213</v>
          </cell>
          <cell r="ET3">
            <v>12386.900530792585</v>
          </cell>
          <cell r="EU3">
            <v>12626.469980792328</v>
          </cell>
          <cell r="EV3">
            <v>12870.834716735604</v>
          </cell>
          <cell r="EW3">
            <v>13120.090568084539</v>
          </cell>
          <cell r="EX3">
            <v>13374.335282376785</v>
          </cell>
          <cell r="EY3">
            <v>13633.668563558593</v>
          </cell>
          <cell r="EZ3">
            <v>13898.192111084558</v>
          </cell>
          <cell r="FA3">
            <v>14168.009659800631</v>
          </cell>
          <cell r="FB3">
            <v>14443.227020624614</v>
          </cell>
          <cell r="FC3">
            <v>14723.952122041046</v>
          </cell>
          <cell r="FD3">
            <v>15010.295052426471</v>
          </cell>
          <cell r="FE3">
            <v>15302.368103222016</v>
          </cell>
          <cell r="FF3">
            <v>15600.285812968927</v>
          </cell>
          <cell r="FG3">
            <v>15904.165012226764</v>
          </cell>
          <cell r="FH3">
            <v>16214.124869389059</v>
          </cell>
          <cell r="FI3">
            <v>16530.286937416393</v>
          </cell>
          <cell r="FJ3">
            <v>16852.775201504573</v>
          </cell>
          <cell r="FK3">
            <v>17181.716127706619</v>
          </cell>
          <cell r="FL3">
            <v>17517.238712527313</v>
          </cell>
          <cell r="FM3">
            <v>17859.474533510362</v>
          </cell>
          <cell r="FN3">
            <v>18208.557800837829</v>
          </cell>
          <cell r="FO3">
            <v>18564.625409961485</v>
          </cell>
          <cell r="FP3">
            <v>18927.816995287532</v>
          </cell>
          <cell r="FQ3">
            <v>19298.274984935812</v>
          </cell>
          <cell r="FR3">
            <v>19676.144656593387</v>
          </cell>
          <cell r="FS3">
            <v>20061.574194487013</v>
          </cell>
          <cell r="FT3">
            <v>20454.714747494265</v>
          </cell>
          <cell r="FU3">
            <v>20855.720488417941</v>
          </cell>
          <cell r="FV3">
            <v>21264.748674446531</v>
          </cell>
          <cell r="FW3">
            <v>21681.95970882276</v>
          </cell>
          <cell r="FX3">
            <v>22107.517203748259</v>
          </cell>
          <cell r="FY3">
            <v>22541.588044544143</v>
          </cell>
          <cell r="FZ3">
            <v>22984.342455097121</v>
          </cell>
          <cell r="GA3">
            <v>23435.954064613692</v>
          </cell>
          <cell r="GB3">
            <v>23896.599975710207</v>
          </cell>
          <cell r="GC3">
            <v>24366.460833865167</v>
          </cell>
          <cell r="GD3">
            <v>24845.720898260173</v>
          </cell>
          <cell r="GE3">
            <v>25334.56811403911</v>
          </cell>
          <cell r="GF3">
            <v>25833.194186011468</v>
          </cell>
          <cell r="GG3">
            <v>26341.794653831785</v>
          </cell>
          <cell r="GH3">
            <v>26860.568968680607</v>
          </cell>
          <cell r="GI3">
            <v>27389.720571482358</v>
          </cell>
          <cell r="GJ3">
            <v>27929.456972684275</v>
          </cell>
          <cell r="GK3">
            <v>28479.989833634703</v>
          </cell>
          <cell r="GL3">
            <v>29041.535049586542</v>
          </cell>
          <cell r="GM3">
            <v>29614.312834362783</v>
          </cell>
          <cell r="GN3">
            <v>30198.54780671464</v>
          </cell>
          <cell r="GO3">
            <v>30794.469078406917</v>
          </cell>
          <cell r="GP3">
            <v>31402.31034406714</v>
          </cell>
          <cell r="GQ3">
            <v>32022.309972828436</v>
          </cell>
          <cell r="GR3">
            <v>32654.71110181015</v>
          </cell>
          <cell r="GS3">
            <v>33299.76173146371</v>
          </cell>
          <cell r="GT3">
            <v>33957.714822828595</v>
          </cell>
          <cell r="GU3">
            <v>34628.828396733057</v>
          </cell>
          <cell r="GV3">
            <v>35313.365634978021</v>
          </cell>
          <cell r="GW3">
            <v>36011.594983546536</v>
          </cell>
          <cell r="GX3">
            <v>36723.790257875902</v>
          </cell>
          <cell r="GY3">
            <v>37450.23075023682</v>
          </cell>
          <cell r="GZ3">
            <v>38191.201339259431</v>
          </cell>
          <cell r="HA3">
            <v>38946.992601651138</v>
          </cell>
          <cell r="HB3">
            <v>39717.900926147369</v>
          </cell>
          <cell r="HC3">
            <v>40504.228629742975</v>
          </cell>
          <cell r="HD3">
            <v>41306.284076248077</v>
          </cell>
          <cell r="HE3">
            <v>42124.381797214439</v>
          </cell>
          <cell r="HF3">
            <v>42958.842615282054</v>
          </cell>
          <cell r="HG3">
            <v>43809.993769991219</v>
          </cell>
          <cell r="HH3">
            <v>44678.1690461123</v>
          </cell>
          <cell r="HI3">
            <v>45563.708904540908</v>
          </cell>
          <cell r="HJ3">
            <v>46466.960615813499</v>
          </cell>
          <cell r="HK3">
            <v>47388.278396290174</v>
          </cell>
          <cell r="HL3">
            <v>48328.023547064513</v>
          </cell>
          <cell r="HM3">
            <v>49286.564595648611</v>
          </cell>
          <cell r="HN3">
            <v>50264.277440496255</v>
          </cell>
          <cell r="HO3">
            <v>51261.545498411491</v>
          </cell>
          <cell r="HP3">
            <v>52278.759854909717</v>
          </cell>
          <cell r="HQ3">
            <v>53316.319417583029</v>
          </cell>
          <cell r="HR3">
            <v>54374.63107253713</v>
          </cell>
          <cell r="HS3">
            <v>55454.109843952479</v>
          </cell>
          <cell r="HT3">
            <v>56555.179056838781</v>
          </cell>
          <cell r="HU3">
            <v>57678.270503046428</v>
          </cell>
          <cell r="HV3">
            <v>58823.824610594544</v>
          </cell>
          <cell r="HW3">
            <v>59992.290616389873</v>
          </cell>
          <cell r="HX3">
            <v>61184.126742396998</v>
          </cell>
          <cell r="HY3">
            <v>62399.800375332925</v>
          </cell>
          <cell r="HZ3">
            <v>63639.788249957477</v>
          </cell>
          <cell r="IA3">
            <v>64904.576636026221</v>
          </cell>
          <cell r="IB3">
            <v>66194.661528985598</v>
          </cell>
          <cell r="IC3">
            <v>67510.548844481513</v>
          </cell>
          <cell r="ID3">
            <v>68852.75461675589</v>
          </cell>
          <cell r="IE3">
            <v>70221.805201014358</v>
          </cell>
          <cell r="IF3">
            <v>71618.237479840594</v>
          </cell>
          <cell r="IG3">
            <v>73042.599073736084</v>
          </cell>
          <cell r="IH3">
            <v>74495.44855587637</v>
          </cell>
          <cell r="II3">
            <v>75977.355671156736</v>
          </cell>
          <cell r="IJ3">
            <v>77488.901559622769</v>
          </cell>
          <cell r="IK3">
            <v>79030.678984369093</v>
          </cell>
          <cell r="IL3">
            <v>80603.292563994633</v>
          </cell>
          <cell r="IM3">
            <v>82207.359009706881</v>
          </cell>
          <cell r="IN3">
            <v>83843.507367172104</v>
          </cell>
          <cell r="IO3">
            <v>85512.379263196723</v>
          </cell>
          <cell r="IP3">
            <v>87214.629157349016</v>
          </cell>
          <cell r="IQ3">
            <v>88950.924598607613</v>
          </cell>
          <cell r="IR3">
            <v>90721.946487145222</v>
          </cell>
          <cell r="IS3">
            <v>92528.389341350878</v>
          </cell>
          <cell r="IT3">
            <v>94370.961570186933</v>
          </cell>
          <cell r="IU3">
            <v>96250.385750998103</v>
          </cell>
          <cell r="IV3">
            <v>1537188.3311396497</v>
          </cell>
        </row>
        <row r="5">
          <cell r="A5">
            <v>39500</v>
          </cell>
        </row>
        <row r="6">
          <cell r="A6" t="str">
            <v>Gap: Base Case Assumptions</v>
          </cell>
        </row>
        <row r="7">
          <cell r="A7" t="str">
            <v>ANF</v>
          </cell>
        </row>
        <row r="8">
          <cell r="A8" t="str">
            <v>Intrinsic Value Model</v>
          </cell>
          <cell r="H8" t="str">
            <v>Value Breakdown</v>
          </cell>
        </row>
        <row r="9">
          <cell r="A9" t="str">
            <v>Inputs:</v>
          </cell>
          <cell r="C9" t="str">
            <v>Outputs:</v>
          </cell>
          <cell r="H9" t="str">
            <v>Residual Income (operating):</v>
          </cell>
          <cell r="L9" t="str">
            <v>DCF (operating):</v>
          </cell>
        </row>
        <row r="10">
          <cell r="A10" t="str">
            <v>Current Equity Beta</v>
          </cell>
          <cell r="B10">
            <v>1.0209999999999999</v>
          </cell>
          <cell r="C10" t="str">
            <v>WACC</v>
          </cell>
          <cell r="G10">
            <v>8.1048042598663758E-2</v>
          </cell>
          <cell r="H10" t="str">
            <v>Beginning NOA</v>
          </cell>
          <cell r="K10">
            <v>6870.3310760988497</v>
          </cell>
          <cell r="L10" t="str">
            <v>Sum of PVFCFO</v>
          </cell>
          <cell r="O10">
            <v>16822.04483684598</v>
          </cell>
        </row>
        <row r="11">
          <cell r="A11" t="str">
            <v>Equity Risk Premium</v>
          </cell>
          <cell r="B11">
            <v>0.04</v>
          </cell>
          <cell r="C11" t="str">
            <v>Long-term RNOA on new investments</v>
          </cell>
          <cell r="G11">
            <v>8.9107692307692304E-2</v>
          </cell>
          <cell r="H11" t="str">
            <v>Sum of PVRI</v>
          </cell>
          <cell r="K11">
            <v>9951.7137607471359</v>
          </cell>
          <cell r="L11" t="str">
            <v>Beginning Net Debt</v>
          </cell>
          <cell r="O11">
            <v>-3435.7645762244306</v>
          </cell>
        </row>
        <row r="12">
          <cell r="A12" t="str">
            <v>Current Risk Free Rate</v>
          </cell>
          <cell r="B12">
            <v>4.8000000000000008E-2</v>
          </cell>
          <cell r="H12" t="str">
            <v>Beginning Net Debt</v>
          </cell>
          <cell r="K12">
            <v>-3435.7645762244306</v>
          </cell>
          <cell r="L12" t="str">
            <v>DCF equity value</v>
          </cell>
          <cell r="O12">
            <v>13386.28026062155</v>
          </cell>
          <cell r="Q12">
            <v>2017</v>
          </cell>
          <cell r="R12" t="str">
            <v>Operating Revenue</v>
          </cell>
          <cell r="T12">
            <v>19293.564086656563</v>
          </cell>
        </row>
        <row r="13">
          <cell r="A13" t="str">
            <v>Current Cost of Equity</v>
          </cell>
          <cell r="B13">
            <v>8.8840000000000002E-2</v>
          </cell>
          <cell r="C13" t="str">
            <v>Current Price (2/22/2008)</v>
          </cell>
          <cell r="G13" t="str">
            <v>#Calc</v>
          </cell>
          <cell r="H13" t="str">
            <v>ROI equity value</v>
          </cell>
          <cell r="K13">
            <v>13386.280260621554</v>
          </cell>
          <cell r="Q13">
            <v>2017</v>
          </cell>
          <cell r="R13" t="str">
            <v>Growth</v>
          </cell>
          <cell r="T13">
            <v>1.9133155977903327E-2</v>
          </cell>
        </row>
        <row r="14">
          <cell r="A14" t="str">
            <v>LT Equity Beta</v>
          </cell>
          <cell r="B14">
            <v>1.0209999999999999</v>
          </cell>
          <cell r="C14" t="str">
            <v>Dividend per share</v>
          </cell>
          <cell r="G14">
            <v>0.35928344808483481</v>
          </cell>
          <cell r="H14" t="str">
            <v>Residual Income (equity):</v>
          </cell>
          <cell r="L14" t="str">
            <v xml:space="preserve">DDM (equity): </v>
          </cell>
          <cell r="Q14">
            <v>2017</v>
          </cell>
          <cell r="R14" t="str">
            <v>NOPAT</v>
          </cell>
          <cell r="T14">
            <v>1406.0940300105212</v>
          </cell>
        </row>
        <row r="15">
          <cell r="A15" t="str">
            <v>Long-term ROE on New Investments</v>
          </cell>
          <cell r="B15">
            <v>8.8840000000000002E-2</v>
          </cell>
          <cell r="C15" t="str">
            <v>IV per share (current)</v>
          </cell>
          <cell r="G15">
            <v>18.948404330785465</v>
          </cell>
          <cell r="H15" t="str">
            <v>Beginning equity</v>
          </cell>
          <cell r="K15">
            <v>3434.5717974187751</v>
          </cell>
          <cell r="L15" t="str">
            <v>Sum of Div &amp; Net Rep</v>
          </cell>
          <cell r="O15">
            <v>13386.280260627755</v>
          </cell>
          <cell r="Q15">
            <v>2022</v>
          </cell>
          <cell r="R15" t="str">
            <v>NOPAT</v>
          </cell>
          <cell r="T15">
            <v>1529.0490016304304</v>
          </cell>
        </row>
        <row r="16">
          <cell r="A16" t="str">
            <v>Explicit Forecast Period (Years)</v>
          </cell>
          <cell r="B16">
            <v>10</v>
          </cell>
          <cell r="C16" t="str">
            <v>IV per share (12 month), ex div</v>
          </cell>
          <cell r="G16">
            <v>20.272497123447611</v>
          </cell>
          <cell r="H16" t="str">
            <v>Sum of PVRI</v>
          </cell>
          <cell r="K16">
            <v>9951.7085033280873</v>
          </cell>
          <cell r="L16" t="str">
            <v>DDM equity value</v>
          </cell>
          <cell r="O16">
            <v>13386.280260627755</v>
          </cell>
          <cell r="Q16">
            <v>2017</v>
          </cell>
          <cell r="R16" t="str">
            <v>NOPAT Margin</v>
          </cell>
          <cell r="T16">
            <v>7.2878915668203398E-2</v>
          </cell>
        </row>
        <row r="17">
          <cell r="A17" t="str">
            <v>Years to Reach Steady-State</v>
          </cell>
          <cell r="B17">
            <v>15</v>
          </cell>
          <cell r="C17" t="str">
            <v>Expected Total Return</v>
          </cell>
          <cell r="G17" t="e">
            <v>#VALUE!</v>
          </cell>
          <cell r="H17" t="str">
            <v>RI equity value</v>
          </cell>
          <cell r="K17">
            <v>13386.280300746863</v>
          </cell>
          <cell r="Q17">
            <v>2016</v>
          </cell>
          <cell r="R17" t="str">
            <v>Net Operating Assets</v>
          </cell>
          <cell r="T17">
            <v>7773.860082260504</v>
          </cell>
        </row>
        <row r="18">
          <cell r="A18" t="str">
            <v>Steady-State Revenue Growth (%)</v>
          </cell>
          <cell r="B18">
            <v>0.02</v>
          </cell>
          <cell r="Q18">
            <v>2021</v>
          </cell>
          <cell r="R18" t="str">
            <v>Net Operating Assets</v>
          </cell>
          <cell r="T18">
            <v>8684.6973006405315</v>
          </cell>
        </row>
        <row r="19">
          <cell r="A19" t="str">
            <v>Shares Outstanding</v>
          </cell>
          <cell r="B19">
            <v>706.45950059619884</v>
          </cell>
          <cell r="C19" t="str">
            <v>IV per share (12 month), FY1 P/E</v>
          </cell>
          <cell r="G19">
            <v>15.81504154212713</v>
          </cell>
          <cell r="Q19">
            <v>2017</v>
          </cell>
          <cell r="R19" t="str">
            <v>RNOA</v>
          </cell>
          <cell r="T19">
            <v>0.18087462536393548</v>
          </cell>
        </row>
        <row r="20">
          <cell r="A20" t="str">
            <v>Gross Steady-State Borrowing Cost (of Net Debt)</v>
          </cell>
          <cell r="B20">
            <v>0.09</v>
          </cell>
          <cell r="C20" t="str">
            <v>IV per share (12 month), FY2 P/E</v>
          </cell>
          <cell r="G20">
            <v>13.995809091153134</v>
          </cell>
        </row>
        <row r="21">
          <cell r="A21" t="str">
            <v>Steady-State Leverage (Net Debt/Equity)</v>
          </cell>
          <cell r="B21">
            <v>0.3</v>
          </cell>
        </row>
        <row r="23">
          <cell r="A23" t="str">
            <v>ANF.N</v>
          </cell>
          <cell r="B23" t="str">
            <v>2008-FY</v>
          </cell>
          <cell r="C23" t="str">
            <v>2009-FY</v>
          </cell>
          <cell r="D23" t="str">
            <v>2010-FY</v>
          </cell>
          <cell r="E23" t="str">
            <v>2011-FY</v>
          </cell>
          <cell r="F23" t="str">
            <v>2012-FY</v>
          </cell>
          <cell r="G23" t="str">
            <v>2013-FY</v>
          </cell>
          <cell r="H23" t="str">
            <v>2014-FY</v>
          </cell>
          <cell r="I23" t="str">
            <v>2015-FY</v>
          </cell>
          <cell r="J23" t="str">
            <v>2016-FY</v>
          </cell>
          <cell r="K23" t="str">
            <v>2017-FY</v>
          </cell>
          <cell r="L23" t="str">
            <v>2018-FY</v>
          </cell>
          <cell r="M23" t="str">
            <v>2019-FY</v>
          </cell>
          <cell r="N23" t="str">
            <v>2020-FY</v>
          </cell>
          <cell r="O23" t="str">
            <v>2021-FY</v>
          </cell>
          <cell r="P23" t="str">
            <v>2022-FY</v>
          </cell>
          <cell r="Q23" t="str">
            <v>2023-FY</v>
          </cell>
          <cell r="R23" t="str">
            <v>2024-FY</v>
          </cell>
          <cell r="S23" t="str">
            <v>2025-FY</v>
          </cell>
          <cell r="T23" t="str">
            <v>2026-FY</v>
          </cell>
          <cell r="U23" t="str">
            <v>2027-FY</v>
          </cell>
          <cell r="V23" t="str">
            <v>2028-FY</v>
          </cell>
          <cell r="W23" t="str">
            <v>2029-FY</v>
          </cell>
          <cell r="X23" t="str">
            <v>2030-FY</v>
          </cell>
          <cell r="Y23" t="str">
            <v>2031-FY</v>
          </cell>
          <cell r="Z23" t="str">
            <v>2032-FY</v>
          </cell>
          <cell r="AA23" t="str">
            <v>2033-FY</v>
          </cell>
        </row>
        <row r="24">
          <cell r="B24">
            <v>2008</v>
          </cell>
          <cell r="C24">
            <v>2009</v>
          </cell>
          <cell r="D24">
            <v>2010</v>
          </cell>
          <cell r="E24">
            <v>2011</v>
          </cell>
          <cell r="F24">
            <v>2012</v>
          </cell>
          <cell r="G24">
            <v>2013</v>
          </cell>
          <cell r="H24">
            <v>2014</v>
          </cell>
          <cell r="I24">
            <v>2015</v>
          </cell>
          <cell r="J24">
            <v>2016</v>
          </cell>
          <cell r="K24">
            <v>2017</v>
          </cell>
          <cell r="L24">
            <v>2018</v>
          </cell>
          <cell r="M24">
            <v>2019</v>
          </cell>
          <cell r="N24">
            <v>2020</v>
          </cell>
          <cell r="O24">
            <v>2021</v>
          </cell>
          <cell r="P24">
            <v>2022</v>
          </cell>
          <cell r="Q24">
            <v>2023</v>
          </cell>
          <cell r="R24">
            <v>2024</v>
          </cell>
          <cell r="S24">
            <v>2025</v>
          </cell>
          <cell r="T24">
            <v>2026</v>
          </cell>
          <cell r="U24">
            <v>2027</v>
          </cell>
          <cell r="V24">
            <v>2028</v>
          </cell>
          <cell r="W24">
            <v>2029</v>
          </cell>
          <cell r="X24">
            <v>2030</v>
          </cell>
          <cell r="Y24">
            <v>2031</v>
          </cell>
          <cell r="Z24">
            <v>2032</v>
          </cell>
          <cell r="AA24">
            <v>2033</v>
          </cell>
          <cell r="AB24">
            <v>2034</v>
          </cell>
          <cell r="AC24">
            <v>2035</v>
          </cell>
          <cell r="AD24">
            <v>2036</v>
          </cell>
          <cell r="AE24">
            <v>2037</v>
          </cell>
          <cell r="AF24">
            <v>2038</v>
          </cell>
          <cell r="AG24">
            <v>2039</v>
          </cell>
          <cell r="AH24">
            <v>2040</v>
          </cell>
          <cell r="AI24">
            <v>2041</v>
          </cell>
          <cell r="AJ24">
            <v>2042</v>
          </cell>
          <cell r="AK24">
            <v>2043</v>
          </cell>
          <cell r="AL24">
            <v>2044</v>
          </cell>
          <cell r="AM24">
            <v>2045</v>
          </cell>
          <cell r="AN24">
            <v>2046</v>
          </cell>
          <cell r="AO24">
            <v>2047</v>
          </cell>
          <cell r="AP24">
            <v>2048</v>
          </cell>
          <cell r="AQ24">
            <v>2049</v>
          </cell>
          <cell r="AR24">
            <v>2050</v>
          </cell>
          <cell r="AS24">
            <v>2051</v>
          </cell>
          <cell r="AT24">
            <v>2052</v>
          </cell>
          <cell r="AU24">
            <v>2053</v>
          </cell>
          <cell r="AV24">
            <v>2054</v>
          </cell>
          <cell r="AW24">
            <v>2055</v>
          </cell>
          <cell r="AX24">
            <v>2056</v>
          </cell>
          <cell r="AY24">
            <v>2057</v>
          </cell>
          <cell r="AZ24">
            <v>2058</v>
          </cell>
          <cell r="BA24">
            <v>2059</v>
          </cell>
          <cell r="BB24">
            <v>2060</v>
          </cell>
          <cell r="BC24">
            <v>2061</v>
          </cell>
          <cell r="BD24">
            <v>2062</v>
          </cell>
          <cell r="BE24">
            <v>2063</v>
          </cell>
          <cell r="BF24">
            <v>2064</v>
          </cell>
          <cell r="BG24">
            <v>2065</v>
          </cell>
          <cell r="BH24">
            <v>2066</v>
          </cell>
          <cell r="BI24">
            <v>2067</v>
          </cell>
          <cell r="BJ24">
            <v>2068</v>
          </cell>
          <cell r="BK24">
            <v>2069</v>
          </cell>
          <cell r="BL24">
            <v>2070</v>
          </cell>
          <cell r="BM24">
            <v>2071</v>
          </cell>
          <cell r="BN24">
            <v>2072</v>
          </cell>
          <cell r="BO24">
            <v>2073</v>
          </cell>
          <cell r="BP24">
            <v>2074</v>
          </cell>
          <cell r="BQ24">
            <v>2075</v>
          </cell>
          <cell r="BR24">
            <v>2076</v>
          </cell>
          <cell r="BS24">
            <v>2077</v>
          </cell>
          <cell r="BT24">
            <v>2078</v>
          </cell>
          <cell r="BU24">
            <v>2079</v>
          </cell>
          <cell r="BV24">
            <v>2080</v>
          </cell>
          <cell r="BW24">
            <v>2081</v>
          </cell>
          <cell r="BX24">
            <v>2082</v>
          </cell>
          <cell r="BY24">
            <v>2083</v>
          </cell>
          <cell r="BZ24">
            <v>2084</v>
          </cell>
          <cell r="CA24">
            <v>2085</v>
          </cell>
          <cell r="CB24">
            <v>2086</v>
          </cell>
          <cell r="CC24">
            <v>2087</v>
          </cell>
          <cell r="CD24">
            <v>2088</v>
          </cell>
          <cell r="CE24">
            <v>2089</v>
          </cell>
          <cell r="CF24">
            <v>2090</v>
          </cell>
          <cell r="CG24">
            <v>2091</v>
          </cell>
          <cell r="CH24">
            <v>2092</v>
          </cell>
          <cell r="CI24">
            <v>2093</v>
          </cell>
          <cell r="CJ24">
            <v>2094</v>
          </cell>
          <cell r="CK24">
            <v>2095</v>
          </cell>
          <cell r="CL24">
            <v>2096</v>
          </cell>
          <cell r="CM24">
            <v>2097</v>
          </cell>
          <cell r="CN24">
            <v>2098</v>
          </cell>
          <cell r="CO24">
            <v>2099</v>
          </cell>
          <cell r="CP24">
            <v>2100</v>
          </cell>
          <cell r="CQ24">
            <v>2101</v>
          </cell>
          <cell r="CR24">
            <v>2102</v>
          </cell>
          <cell r="CS24">
            <v>2103</v>
          </cell>
          <cell r="CT24">
            <v>2104</v>
          </cell>
          <cell r="CU24">
            <v>2105</v>
          </cell>
          <cell r="CV24">
            <v>2106</v>
          </cell>
          <cell r="CW24">
            <v>2107</v>
          </cell>
          <cell r="CX24">
            <v>2108</v>
          </cell>
          <cell r="CY24">
            <v>2109</v>
          </cell>
          <cell r="CZ24">
            <v>2110</v>
          </cell>
          <cell r="DA24">
            <v>2111</v>
          </cell>
          <cell r="DB24">
            <v>2112</v>
          </cell>
          <cell r="DC24">
            <v>2113</v>
          </cell>
          <cell r="DD24">
            <v>2114</v>
          </cell>
          <cell r="DE24">
            <v>2115</v>
          </cell>
          <cell r="DF24">
            <v>2116</v>
          </cell>
          <cell r="DG24">
            <v>2117</v>
          </cell>
          <cell r="DH24">
            <v>2118</v>
          </cell>
          <cell r="DI24">
            <v>2119</v>
          </cell>
          <cell r="DJ24">
            <v>2120</v>
          </cell>
          <cell r="DK24">
            <v>2121</v>
          </cell>
          <cell r="DL24">
            <v>2122</v>
          </cell>
          <cell r="DM24">
            <v>2123</v>
          </cell>
          <cell r="DN24">
            <v>2124</v>
          </cell>
          <cell r="DO24">
            <v>2125</v>
          </cell>
          <cell r="DP24">
            <v>2126</v>
          </cell>
          <cell r="DQ24">
            <v>2127</v>
          </cell>
          <cell r="DR24">
            <v>2128</v>
          </cell>
          <cell r="DS24">
            <v>2129</v>
          </cell>
          <cell r="DT24">
            <v>2130</v>
          </cell>
          <cell r="DU24">
            <v>2131</v>
          </cell>
          <cell r="DV24">
            <v>2132</v>
          </cell>
          <cell r="DW24">
            <v>2133</v>
          </cell>
          <cell r="DX24">
            <v>2134</v>
          </cell>
          <cell r="DY24">
            <v>2135</v>
          </cell>
          <cell r="DZ24">
            <v>2136</v>
          </cell>
          <cell r="EA24">
            <v>2137</v>
          </cell>
          <cell r="EB24">
            <v>2138</v>
          </cell>
          <cell r="EC24">
            <v>2139</v>
          </cell>
          <cell r="ED24">
            <v>2140</v>
          </cell>
          <cell r="EE24">
            <v>2141</v>
          </cell>
          <cell r="EF24">
            <v>2142</v>
          </cell>
          <cell r="EG24">
            <v>2143</v>
          </cell>
          <cell r="EH24">
            <v>2144</v>
          </cell>
          <cell r="EI24">
            <v>2145</v>
          </cell>
          <cell r="EJ24">
            <v>2146</v>
          </cell>
          <cell r="EK24">
            <v>2147</v>
          </cell>
          <cell r="EL24">
            <v>2148</v>
          </cell>
          <cell r="EM24">
            <v>2149</v>
          </cell>
          <cell r="EN24">
            <v>2150</v>
          </cell>
          <cell r="EO24">
            <v>2151</v>
          </cell>
          <cell r="EP24">
            <v>2152</v>
          </cell>
          <cell r="EQ24">
            <v>2153</v>
          </cell>
          <cell r="ER24">
            <v>2154</v>
          </cell>
          <cell r="ES24">
            <v>2155</v>
          </cell>
          <cell r="ET24">
            <v>2156</v>
          </cell>
          <cell r="EU24">
            <v>2157</v>
          </cell>
          <cell r="EV24">
            <v>2158</v>
          </cell>
          <cell r="EW24">
            <v>2159</v>
          </cell>
          <cell r="EX24">
            <v>2160</v>
          </cell>
          <cell r="EY24">
            <v>2161</v>
          </cell>
          <cell r="EZ24">
            <v>2162</v>
          </cell>
          <cell r="FA24">
            <v>2163</v>
          </cell>
          <cell r="FB24">
            <v>2164</v>
          </cell>
          <cell r="FC24">
            <v>2165</v>
          </cell>
          <cell r="FD24">
            <v>2166</v>
          </cell>
          <cell r="FE24">
            <v>2167</v>
          </cell>
          <cell r="FF24">
            <v>2168</v>
          </cell>
          <cell r="FG24">
            <v>2169</v>
          </cell>
          <cell r="FH24">
            <v>2170</v>
          </cell>
          <cell r="FI24">
            <v>2171</v>
          </cell>
          <cell r="FJ24">
            <v>2172</v>
          </cell>
          <cell r="FK24">
            <v>2173</v>
          </cell>
          <cell r="FL24">
            <v>2174</v>
          </cell>
          <cell r="FM24">
            <v>2175</v>
          </cell>
          <cell r="FN24">
            <v>2176</v>
          </cell>
          <cell r="FO24">
            <v>2177</v>
          </cell>
          <cell r="FP24">
            <v>2178</v>
          </cell>
          <cell r="FQ24">
            <v>2179</v>
          </cell>
          <cell r="FR24">
            <v>2180</v>
          </cell>
          <cell r="FS24">
            <v>2181</v>
          </cell>
          <cell r="FT24">
            <v>2182</v>
          </cell>
          <cell r="FU24">
            <v>2183</v>
          </cell>
          <cell r="FV24">
            <v>2184</v>
          </cell>
          <cell r="FW24">
            <v>2185</v>
          </cell>
          <cell r="FX24">
            <v>2186</v>
          </cell>
          <cell r="FY24">
            <v>2187</v>
          </cell>
          <cell r="FZ24">
            <v>2188</v>
          </cell>
          <cell r="GA24">
            <v>2189</v>
          </cell>
          <cell r="GB24">
            <v>2190</v>
          </cell>
          <cell r="GC24">
            <v>2191</v>
          </cell>
          <cell r="GD24">
            <v>2192</v>
          </cell>
          <cell r="GE24">
            <v>2193</v>
          </cell>
          <cell r="GF24">
            <v>2194</v>
          </cell>
          <cell r="GG24">
            <v>2195</v>
          </cell>
          <cell r="GH24">
            <v>2196</v>
          </cell>
          <cell r="GI24">
            <v>2197</v>
          </cell>
          <cell r="GJ24">
            <v>2198</v>
          </cell>
          <cell r="GK24">
            <v>2199</v>
          </cell>
          <cell r="GL24">
            <v>2200</v>
          </cell>
          <cell r="GM24">
            <v>2201</v>
          </cell>
          <cell r="GN24">
            <v>2202</v>
          </cell>
          <cell r="GO24">
            <v>2203</v>
          </cell>
          <cell r="GP24">
            <v>2204</v>
          </cell>
          <cell r="GQ24">
            <v>2205</v>
          </cell>
          <cell r="GR24">
            <v>2206</v>
          </cell>
          <cell r="GS24">
            <v>2207</v>
          </cell>
          <cell r="GT24">
            <v>2208</v>
          </cell>
          <cell r="GU24">
            <v>2209</v>
          </cell>
          <cell r="GV24">
            <v>2210</v>
          </cell>
          <cell r="GW24">
            <v>2211</v>
          </cell>
          <cell r="GX24">
            <v>2212</v>
          </cell>
          <cell r="GY24">
            <v>2213</v>
          </cell>
          <cell r="GZ24">
            <v>2214</v>
          </cell>
          <cell r="HA24">
            <v>2215</v>
          </cell>
          <cell r="HB24">
            <v>2216</v>
          </cell>
          <cell r="HC24">
            <v>2217</v>
          </cell>
          <cell r="HD24">
            <v>2218</v>
          </cell>
          <cell r="HE24">
            <v>2219</v>
          </cell>
          <cell r="HF24">
            <v>2220</v>
          </cell>
          <cell r="HG24">
            <v>2221</v>
          </cell>
          <cell r="HH24">
            <v>2222</v>
          </cell>
          <cell r="HI24">
            <v>2223</v>
          </cell>
          <cell r="HJ24">
            <v>2224</v>
          </cell>
          <cell r="HK24">
            <v>2225</v>
          </cell>
          <cell r="HL24">
            <v>2226</v>
          </cell>
          <cell r="HM24">
            <v>2227</v>
          </cell>
          <cell r="HN24">
            <v>2228</v>
          </cell>
          <cell r="HO24">
            <v>2229</v>
          </cell>
          <cell r="HP24">
            <v>2230</v>
          </cell>
          <cell r="HQ24">
            <v>2231</v>
          </cell>
          <cell r="HR24">
            <v>2232</v>
          </cell>
          <cell r="HS24">
            <v>2233</v>
          </cell>
          <cell r="HT24">
            <v>2234</v>
          </cell>
          <cell r="HU24">
            <v>2235</v>
          </cell>
          <cell r="HV24">
            <v>2236</v>
          </cell>
          <cell r="HW24">
            <v>2237</v>
          </cell>
          <cell r="HX24">
            <v>2238</v>
          </cell>
          <cell r="HY24">
            <v>2239</v>
          </cell>
          <cell r="HZ24">
            <v>2240</v>
          </cell>
          <cell r="IA24">
            <v>2241</v>
          </cell>
          <cell r="IB24">
            <v>2242</v>
          </cell>
          <cell r="IC24">
            <v>2243</v>
          </cell>
          <cell r="ID24">
            <v>2244</v>
          </cell>
          <cell r="IE24">
            <v>2245</v>
          </cell>
          <cell r="IF24">
            <v>2246</v>
          </cell>
          <cell r="IG24">
            <v>2247</v>
          </cell>
          <cell r="IH24">
            <v>2248</v>
          </cell>
          <cell r="II24">
            <v>2249</v>
          </cell>
          <cell r="IJ24">
            <v>2250</v>
          </cell>
          <cell r="IK24">
            <v>2251</v>
          </cell>
          <cell r="IL24">
            <v>2252</v>
          </cell>
          <cell r="IM24">
            <v>2253</v>
          </cell>
          <cell r="IN24">
            <v>2254</v>
          </cell>
          <cell r="IO24">
            <v>2255</v>
          </cell>
          <cell r="IP24">
            <v>2256</v>
          </cell>
          <cell r="IQ24">
            <v>2257</v>
          </cell>
          <cell r="IR24">
            <v>2258</v>
          </cell>
          <cell r="IS24">
            <v>2259</v>
          </cell>
          <cell r="IT24">
            <v>2260</v>
          </cell>
          <cell r="IU24">
            <v>2261</v>
          </cell>
          <cell r="IV24">
            <v>2262</v>
          </cell>
        </row>
        <row r="25">
          <cell r="A25" t="str">
            <v>INCOME STATEMENT</v>
          </cell>
        </row>
        <row r="26">
          <cell r="A26" t="str">
            <v>Operating Revenue</v>
          </cell>
          <cell r="B26">
            <v>15939.442549129502</v>
          </cell>
          <cell r="C26">
            <v>16214.458759858871</v>
          </cell>
          <cell r="D26">
            <v>16663.55426775165</v>
          </cell>
          <cell r="E26">
            <v>17342.335513027549</v>
          </cell>
          <cell r="F26">
            <v>17988.248868605817</v>
          </cell>
          <cell r="G26">
            <v>18423.122685159316</v>
          </cell>
          <cell r="H26">
            <v>18682.996060356229</v>
          </cell>
          <cell r="I26">
            <v>18686.039732227237</v>
          </cell>
          <cell r="J26">
            <v>18931.34765902453</v>
          </cell>
          <cell r="K26">
            <v>19293.564086656563</v>
          </cell>
        </row>
        <row r="27">
          <cell r="A27" t="str">
            <v>Operating Expenses</v>
          </cell>
          <cell r="B27">
            <v>14215.63665453332</v>
          </cell>
          <cell r="C27">
            <v>14327.014447304589</v>
          </cell>
          <cell r="D27">
            <v>14548.856646534561</v>
          </cell>
          <cell r="E27">
            <v>15017.845900278506</v>
          </cell>
          <cell r="F27">
            <v>15563.766639146786</v>
          </cell>
          <cell r="G27">
            <v>15861.553437249318</v>
          </cell>
          <cell r="H27">
            <v>16182.882419116804</v>
          </cell>
          <cell r="I27">
            <v>16291.385691825632</v>
          </cell>
          <cell r="J27">
            <v>16613.497206098895</v>
          </cell>
          <cell r="K27">
            <v>17009.928893662607</v>
          </cell>
        </row>
        <row r="28">
          <cell r="A28" t="str">
            <v>Other Operating Expense (Income)</v>
          </cell>
          <cell r="B28">
            <v>0</v>
          </cell>
          <cell r="C28">
            <v>0</v>
          </cell>
          <cell r="D28">
            <v>0</v>
          </cell>
          <cell r="E28">
            <v>0</v>
          </cell>
          <cell r="F28">
            <v>0</v>
          </cell>
          <cell r="G28">
            <v>0</v>
          </cell>
          <cell r="H28">
            <v>0</v>
          </cell>
          <cell r="I28">
            <v>0</v>
          </cell>
          <cell r="J28">
            <v>0</v>
          </cell>
          <cell r="K28">
            <v>0</v>
          </cell>
        </row>
        <row r="29">
          <cell r="A29" t="str">
            <v>Taxes on NOPAT</v>
          </cell>
          <cell r="B29">
            <v>662.55223649031586</v>
          </cell>
          <cell r="C29">
            <v>725.29607504328203</v>
          </cell>
          <cell r="D29">
            <v>812.54261113339555</v>
          </cell>
          <cell r="E29">
            <v>893.35134264200133</v>
          </cell>
          <cell r="F29">
            <v>932.0402087856296</v>
          </cell>
          <cell r="G29">
            <v>984.56491334201428</v>
          </cell>
          <cell r="H29">
            <v>960.90743900946961</v>
          </cell>
          <cell r="I29">
            <v>919.87463028299226</v>
          </cell>
          <cell r="J29">
            <v>890.50791736567612</v>
          </cell>
          <cell r="K29">
            <v>877.54116298343342</v>
          </cell>
        </row>
        <row r="30">
          <cell r="A30" t="str">
            <v>NOPAT</v>
          </cell>
          <cell r="B30">
            <v>1061.2536581058666</v>
          </cell>
          <cell r="C30">
            <v>1162.1482375110008</v>
          </cell>
          <cell r="D30">
            <v>1302.1550100836921</v>
          </cell>
          <cell r="E30">
            <v>1431.1382701070415</v>
          </cell>
          <cell r="F30">
            <v>1492.4420206733994</v>
          </cell>
          <cell r="G30">
            <v>1577.0043345679842</v>
          </cell>
          <cell r="H30">
            <v>1539.2062022299542</v>
          </cell>
          <cell r="I30">
            <v>1474.7794101186118</v>
          </cell>
          <cell r="J30">
            <v>1427.3425355599575</v>
          </cell>
          <cell r="K30">
            <v>1406.0940300105212</v>
          </cell>
        </row>
        <row r="31">
          <cell r="A31" t="str">
            <v>Net Financial Expense (Income)</v>
          </cell>
          <cell r="B31">
            <v>343.84007605871898</v>
          </cell>
          <cell r="C31">
            <v>358.70755313100773</v>
          </cell>
          <cell r="D31">
            <v>372.51769444641303</v>
          </cell>
          <cell r="E31">
            <v>383.54966751507061</v>
          </cell>
          <cell r="F31">
            <v>396.51828470238877</v>
          </cell>
          <cell r="G31">
            <v>410.51451644987253</v>
          </cell>
          <cell r="H31">
            <v>425.98365920091032</v>
          </cell>
          <cell r="I31">
            <v>443.14994171497182</v>
          </cell>
          <cell r="J31">
            <v>460.15968358703248</v>
          </cell>
          <cell r="K31">
            <v>476.93742520923644</v>
          </cell>
        </row>
        <row r="32">
          <cell r="A32" t="str">
            <v>Tax Shield on Financial Expenses</v>
          </cell>
          <cell r="B32">
            <v>-130.89534423933026</v>
          </cell>
          <cell r="C32">
            <v>-136.56682554986196</v>
          </cell>
          <cell r="D32">
            <v>-141.83480519661487</v>
          </cell>
          <cell r="E32">
            <v>-146.03090118270438</v>
          </cell>
          <cell r="F32">
            <v>-150.97411096726478</v>
          </cell>
          <cell r="G32">
            <v>-156.30685178130227</v>
          </cell>
          <cell r="H32">
            <v>-162.20438636863889</v>
          </cell>
          <cell r="I32">
            <v>-168.75508379270411</v>
          </cell>
          <cell r="J32">
            <v>-175.24349428761866</v>
          </cell>
          <cell r="K32">
            <v>-181.64060687977826</v>
          </cell>
        </row>
        <row r="33">
          <cell r="A33" t="str">
            <v>Other Net Nonoperating Expense (Income)</v>
          </cell>
          <cell r="B33">
            <v>0</v>
          </cell>
          <cell r="C33">
            <v>0</v>
          </cell>
          <cell r="D33">
            <v>0</v>
          </cell>
          <cell r="E33">
            <v>0</v>
          </cell>
          <cell r="F33">
            <v>0</v>
          </cell>
          <cell r="G33">
            <v>0</v>
          </cell>
          <cell r="H33">
            <v>0</v>
          </cell>
          <cell r="I33">
            <v>0</v>
          </cell>
          <cell r="J33">
            <v>0</v>
          </cell>
          <cell r="K33">
            <v>0</v>
          </cell>
        </row>
        <row r="34">
          <cell r="A34" t="str">
            <v>NET INCOME</v>
          </cell>
          <cell r="B34">
            <v>848.30892628647791</v>
          </cell>
          <cell r="C34">
            <v>940.00750992985513</v>
          </cell>
          <cell r="D34">
            <v>1071.472120833894</v>
          </cell>
          <cell r="E34">
            <v>1193.6195037746752</v>
          </cell>
          <cell r="F34">
            <v>1246.8978469382755</v>
          </cell>
          <cell r="G34">
            <v>1322.7966698994139</v>
          </cell>
          <cell r="H34">
            <v>1275.4269293976827</v>
          </cell>
          <cell r="I34">
            <v>1200.3845521963442</v>
          </cell>
          <cell r="J34">
            <v>1142.4263462605436</v>
          </cell>
          <cell r="K34">
            <v>1110.7972116810631</v>
          </cell>
        </row>
        <row r="35">
          <cell r="A35" t="str">
            <v>Dividends and Net Share Repurchases</v>
          </cell>
          <cell r="B35">
            <v>1253.8192053064927</v>
          </cell>
          <cell r="C35">
            <v>1062.1970299019176</v>
          </cell>
          <cell r="D35">
            <v>1066.6027774622871</v>
          </cell>
          <cell r="E35">
            <v>1202.6820574922781</v>
          </cell>
          <cell r="F35">
            <v>1293.3196106604701</v>
          </cell>
          <cell r="G35">
            <v>1338.5796144396013</v>
          </cell>
          <cell r="H35">
            <v>1365.6852910985224</v>
          </cell>
          <cell r="I35">
            <v>1226.357529539267</v>
          </cell>
          <cell r="J35">
            <v>1208.2369885504384</v>
          </cell>
          <cell r="K35">
            <v>1218.6443181337777</v>
          </cell>
        </row>
        <row r="37">
          <cell r="A37" t="str">
            <v>BALANCE SHEET</v>
          </cell>
        </row>
        <row r="38">
          <cell r="A38" t="str">
            <v>Net Operating Assets</v>
          </cell>
          <cell r="B38">
            <v>6963.1111623818842</v>
          </cell>
          <cell r="C38">
            <v>6990.8256115546055</v>
          </cell>
          <cell r="D38">
            <v>7057.7149309384913</v>
          </cell>
          <cell r="E38">
            <v>7190.1938909092105</v>
          </cell>
          <cell r="F38">
            <v>7257.1544539439756</v>
          </cell>
          <cell r="G38">
            <v>7397.3531436216444</v>
          </cell>
          <cell r="H38">
            <v>7519.4760909710049</v>
          </cell>
          <cell r="I38">
            <v>7678.6120354236518</v>
          </cell>
          <cell r="J38">
            <v>7773.860082260504</v>
          </cell>
          <cell r="K38">
            <v>7875.177421665001</v>
          </cell>
        </row>
        <row r="39">
          <cell r="A39" t="str">
            <v>Net Debt (Cash)</v>
          </cell>
          <cell r="B39">
            <v>3934.0549415274818</v>
          </cell>
          <cell r="C39">
            <v>4083.9589106722678</v>
          </cell>
          <cell r="D39">
            <v>4145.9788866845429</v>
          </cell>
          <cell r="E39">
            <v>4287.5204003728641</v>
          </cell>
          <cell r="F39">
            <v>4400.9027271298237</v>
          </cell>
          <cell r="G39">
            <v>4556.8843613476802</v>
          </cell>
          <cell r="H39">
            <v>4769.2656703978764</v>
          </cell>
          <cell r="I39">
            <v>4954.374592193446</v>
          </cell>
          <cell r="J39">
            <v>5115.4332813201881</v>
          </cell>
          <cell r="K39">
            <v>5324.5977271773972</v>
          </cell>
        </row>
        <row r="40">
          <cell r="A40" t="str">
            <v>Minority Interest and Other</v>
          </cell>
          <cell r="B40">
            <v>0</v>
          </cell>
          <cell r="C40">
            <v>0</v>
          </cell>
          <cell r="D40">
            <v>0</v>
          </cell>
          <cell r="E40">
            <v>0</v>
          </cell>
          <cell r="F40">
            <v>0</v>
          </cell>
          <cell r="G40">
            <v>0</v>
          </cell>
          <cell r="H40">
            <v>0</v>
          </cell>
          <cell r="I40">
            <v>0</v>
          </cell>
          <cell r="J40">
            <v>0</v>
          </cell>
          <cell r="K40">
            <v>0</v>
          </cell>
        </row>
        <row r="41">
          <cell r="A41" t="str">
            <v>Shareholders' Equity</v>
          </cell>
          <cell r="B41">
            <v>3029.0615183987579</v>
          </cell>
          <cell r="C41">
            <v>2906.8719984266954</v>
          </cell>
          <cell r="D41">
            <v>2911.7413417983034</v>
          </cell>
          <cell r="E41">
            <v>2902.6787880807024</v>
          </cell>
          <cell r="F41">
            <v>2856.2570243585087</v>
          </cell>
          <cell r="G41">
            <v>2840.4740798183202</v>
          </cell>
          <cell r="H41">
            <v>2750.2157181174839</v>
          </cell>
          <cell r="I41">
            <v>2724.2427407745618</v>
          </cell>
          <cell r="J41">
            <v>2658.4320984846672</v>
          </cell>
          <cell r="K41">
            <v>2550.5849920319542</v>
          </cell>
        </row>
        <row r="42">
          <cell r="A42" t="str">
            <v>NOA = INVESTED CAPITAL</v>
          </cell>
          <cell r="B42">
            <v>-5.297544355471473E-3</v>
          </cell>
          <cell r="C42">
            <v>-5.2975443577452097E-3</v>
          </cell>
          <cell r="D42">
            <v>-5.2975443550167256E-3</v>
          </cell>
          <cell r="E42">
            <v>-5.2975443559262203E-3</v>
          </cell>
          <cell r="F42">
            <v>-5.297544356835715E-3</v>
          </cell>
          <cell r="G42">
            <v>-5.2975443559262203E-3</v>
          </cell>
          <cell r="H42">
            <v>-5.297544355471473E-3</v>
          </cell>
          <cell r="I42">
            <v>-5.2975443559262203E-3</v>
          </cell>
          <cell r="J42">
            <v>-5.2975443513787468E-3</v>
          </cell>
          <cell r="K42">
            <v>-5.2975443504692521E-3</v>
          </cell>
        </row>
        <row r="44">
          <cell r="A44" t="str">
            <v>ENTERPRISE LEVEL</v>
          </cell>
        </row>
        <row r="45">
          <cell r="A45" t="str">
            <v>Operating Revenue</v>
          </cell>
          <cell r="B45">
            <v>15939.442549129502</v>
          </cell>
          <cell r="C45">
            <v>16214.458759858871</v>
          </cell>
          <cell r="D45">
            <v>16663.55426775165</v>
          </cell>
          <cell r="E45">
            <v>17342.335513027549</v>
          </cell>
          <cell r="F45">
            <v>17988.248868605817</v>
          </cell>
          <cell r="G45">
            <v>18423.122685159316</v>
          </cell>
          <cell r="H45">
            <v>18682.996060356229</v>
          </cell>
          <cell r="I45">
            <v>18686.039732227237</v>
          </cell>
          <cell r="J45">
            <v>18931.34765902453</v>
          </cell>
          <cell r="K45">
            <v>19293.564086656563</v>
          </cell>
          <cell r="L45">
            <v>19666.05575983493</v>
          </cell>
          <cell r="M45">
            <v>20049.148433307448</v>
          </cell>
          <cell r="N45">
            <v>20443.17960818658</v>
          </cell>
          <cell r="O45">
            <v>20848.498990743108</v>
          </cell>
          <cell r="P45">
            <v>21265.468970557969</v>
          </cell>
          <cell r="Q45">
            <v>21690.778349969129</v>
          </cell>
          <cell r="R45">
            <v>22124.593916968512</v>
          </cell>
          <cell r="S45">
            <v>22567.085795307881</v>
          </cell>
          <cell r="T45">
            <v>23018.427511214039</v>
          </cell>
          <cell r="U45">
            <v>23478.796061438319</v>
          </cell>
          <cell r="V45">
            <v>23948.371982667086</v>
          </cell>
          <cell r="W45">
            <v>24427.339422320427</v>
          </cell>
          <cell r="X45">
            <v>24915.886210766836</v>
          </cell>
          <cell r="Y45">
            <v>25414.203934982172</v>
          </cell>
          <cell r="Z45">
            <v>25922.488013681814</v>
          </cell>
          <cell r="AA45">
            <v>26440.937773955451</v>
          </cell>
          <cell r="AB45">
            <v>26969.756529434562</v>
          </cell>
          <cell r="AC45">
            <v>27509.151660023253</v>
          </cell>
          <cell r="AD45">
            <v>28059.334693223718</v>
          </cell>
          <cell r="AE45">
            <v>28620.521387088193</v>
          </cell>
          <cell r="AF45">
            <v>29192.931814829957</v>
          </cell>
          <cell r="AG45">
            <v>29776.790451126555</v>
          </cell>
          <cell r="AH45">
            <v>30372.326260149086</v>
          </cell>
          <cell r="AI45">
            <v>30979.77278535207</v>
          </cell>
          <cell r="AJ45">
            <v>31599.368241059114</v>
          </cell>
          <cell r="AK45">
            <v>32231.355605880297</v>
          </cell>
          <cell r="AL45">
            <v>32875.982717997904</v>
          </cell>
          <cell r="AM45">
            <v>33533.502372357863</v>
          </cell>
          <cell r="AN45">
            <v>34204.172419805021</v>
          </cell>
          <cell r="AO45">
            <v>34888.255868201122</v>
          </cell>
          <cell r="AP45">
            <v>35586.020985565148</v>
          </cell>
          <cell r="AQ45">
            <v>36297.741405276451</v>
          </cell>
          <cell r="AR45">
            <v>37023.696233381983</v>
          </cell>
          <cell r="AS45">
            <v>37764.170158049623</v>
          </cell>
          <cell r="AT45">
            <v>38519.453561210619</v>
          </cell>
          <cell r="AU45">
            <v>39289.842632434833</v>
          </cell>
          <cell r="AV45">
            <v>40075.639485083528</v>
          </cell>
          <cell r="AW45">
            <v>40877.1522747852</v>
          </cell>
          <cell r="AX45">
            <v>41694.695320280902</v>
          </cell>
          <cell r="AY45">
            <v>42528.589226686519</v>
          </cell>
          <cell r="AZ45">
            <v>43379.161011220247</v>
          </cell>
          <cell r="BA45">
            <v>44246.744231444653</v>
          </cell>
          <cell r="BB45">
            <v>45131.679116073545</v>
          </cell>
          <cell r="BC45">
            <v>46034.312698395013</v>
          </cell>
          <cell r="BD45">
            <v>46954.998952362912</v>
          </cell>
          <cell r="BE45">
            <v>47894.098931410168</v>
          </cell>
          <cell r="BF45">
            <v>48851.980910038372</v>
          </cell>
          <cell r="BG45">
            <v>49829.02052823914</v>
          </cell>
          <cell r="BH45">
            <v>50825.600938803924</v>
          </cell>
          <cell r="BI45">
            <v>51842.112957580001</v>
          </cell>
          <cell r="BJ45">
            <v>52878.9552167316</v>
          </cell>
          <cell r="BK45">
            <v>53936.534321066232</v>
          </cell>
          <cell r="BL45">
            <v>55015.265007487556</v>
          </cell>
          <cell r="BM45">
            <v>56115.57030763731</v>
          </cell>
          <cell r="BN45">
            <v>57237.881713790055</v>
          </cell>
          <cell r="BO45">
            <v>58382.639348065859</v>
          </cell>
          <cell r="BP45">
            <v>59550.292135027179</v>
          </cell>
          <cell r="BQ45">
            <v>60741.297977727721</v>
          </cell>
          <cell r="BR45">
            <v>61956.123937282275</v>
          </cell>
          <cell r="BS45">
            <v>63195.24641602792</v>
          </cell>
          <cell r="BT45">
            <v>64459.15134434848</v>
          </cell>
          <cell r="BU45">
            <v>65748.334371235454</v>
          </cell>
          <cell r="BV45">
            <v>67063.301058660159</v>
          </cell>
          <cell r="BW45">
            <v>68404.567079833359</v>
          </cell>
          <cell r="BX45">
            <v>69772.658421430024</v>
          </cell>
          <cell r="BY45">
            <v>71168.111589858629</v>
          </cell>
          <cell r="BZ45">
            <v>72591.473821655803</v>
          </cell>
          <cell r="CA45">
            <v>74043.303298088926</v>
          </cell>
          <cell r="CB45">
            <v>75524.1693640507</v>
          </cell>
          <cell r="CC45">
            <v>77034.652751331712</v>
          </cell>
          <cell r="CD45">
            <v>78575.345806358353</v>
          </cell>
          <cell r="CE45">
            <v>80146.852722485521</v>
          </cell>
          <cell r="CF45">
            <v>81749.789776935228</v>
          </cell>
          <cell r="CG45">
            <v>83384.785572473935</v>
          </cell>
          <cell r="CH45">
            <v>85052.481283923422</v>
          </cell>
          <cell r="CI45">
            <v>86753.53090960189</v>
          </cell>
          <cell r="CJ45">
            <v>88488.60152779393</v>
          </cell>
          <cell r="CK45">
            <v>90258.373558349806</v>
          </cell>
          <cell r="CL45">
            <v>92063.541029516797</v>
          </cell>
          <cell r="CM45">
            <v>93904.811850107129</v>
          </cell>
          <cell r="CN45">
            <v>95782.908087109274</v>
          </cell>
          <cell r="CO45">
            <v>97698.566248851464</v>
          </cell>
          <cell r="CP45">
            <v>99652.537573828493</v>
          </cell>
          <cell r="CQ45">
            <v>101645.58832530507</v>
          </cell>
          <cell r="CR45">
            <v>103678.50009181118</v>
          </cell>
          <cell r="CS45">
            <v>105752.0700936474</v>
          </cell>
          <cell r="CT45">
            <v>107867.11149552035</v>
          </cell>
          <cell r="CU45">
            <v>110024.45372543077</v>
          </cell>
          <cell r="CV45">
            <v>112224.94279993938</v>
          </cell>
          <cell r="CW45">
            <v>114469.44165593816</v>
          </cell>
          <cell r="CX45">
            <v>116758.83048905693</v>
          </cell>
          <cell r="CY45">
            <v>119094.00709883806</v>
          </cell>
          <cell r="CZ45">
            <v>121475.88724081483</v>
          </cell>
          <cell r="DA45">
            <v>123905.40498563113</v>
          </cell>
          <cell r="DB45">
            <v>126383.51308534376</v>
          </cell>
          <cell r="DC45">
            <v>128911.18334705064</v>
          </cell>
          <cell r="DD45">
            <v>131489.40701399164</v>
          </cell>
          <cell r="DE45">
            <v>134119.19515427147</v>
          </cell>
          <cell r="DF45">
            <v>136801.5790573569</v>
          </cell>
          <cell r="DG45">
            <v>139537.61063850403</v>
          </cell>
          <cell r="DH45">
            <v>142328.36285127411</v>
          </cell>
          <cell r="DI45">
            <v>145174.9301082996</v>
          </cell>
          <cell r="DJ45">
            <v>148078.42871046558</v>
          </cell>
          <cell r="DK45">
            <v>151039.9972846749</v>
          </cell>
          <cell r="DL45">
            <v>154060.79723036839</v>
          </cell>
          <cell r="DM45">
            <v>157142.01317497576</v>
          </cell>
          <cell r="DN45">
            <v>160284.85343847529</v>
          </cell>
          <cell r="DO45">
            <v>163490.5505072448</v>
          </cell>
          <cell r="DP45">
            <v>166760.36151738971</v>
          </cell>
          <cell r="DQ45">
            <v>170095.5687477375</v>
          </cell>
          <cell r="DR45">
            <v>173497.48012269224</v>
          </cell>
          <cell r="DS45">
            <v>176967.4297251461</v>
          </cell>
          <cell r="DT45">
            <v>180506.77831964902</v>
          </cell>
          <cell r="DU45">
            <v>184116.91388604199</v>
          </cell>
          <cell r="DV45">
            <v>187799.25216376284</v>
          </cell>
          <cell r="DW45">
            <v>191555.2372070381</v>
          </cell>
          <cell r="DX45">
            <v>195386.34195117885</v>
          </cell>
          <cell r="DY45">
            <v>199294.06879020244</v>
          </cell>
          <cell r="DZ45">
            <v>203279.95016600649</v>
          </cell>
          <cell r="EA45">
            <v>207345.54916932661</v>
          </cell>
          <cell r="EB45">
            <v>211492.46015271315</v>
          </cell>
          <cell r="EC45">
            <v>215722.30935576741</v>
          </cell>
          <cell r="ED45">
            <v>220036.75554288278</v>
          </cell>
          <cell r="EE45">
            <v>224437.49065374045</v>
          </cell>
          <cell r="EF45">
            <v>228926.24046681524</v>
          </cell>
          <cell r="EG45">
            <v>233504.76527615156</v>
          </cell>
          <cell r="EH45">
            <v>238174.86058167461</v>
          </cell>
          <cell r="EI45">
            <v>242938.3577933081</v>
          </cell>
          <cell r="EJ45">
            <v>247797.12494917426</v>
          </cell>
          <cell r="EK45">
            <v>252753.06744815776</v>
          </cell>
          <cell r="EL45">
            <v>257808.12879712091</v>
          </cell>
          <cell r="EM45">
            <v>262964.29137306334</v>
          </cell>
          <cell r="EN45">
            <v>268223.57720052463</v>
          </cell>
          <cell r="EO45">
            <v>273588.04874453513</v>
          </cell>
          <cell r="EP45">
            <v>279059.80971942586</v>
          </cell>
          <cell r="EQ45">
            <v>284641.00591381436</v>
          </cell>
          <cell r="ER45">
            <v>290333.82603209064</v>
          </cell>
          <cell r="ES45">
            <v>296140.50255273248</v>
          </cell>
          <cell r="ET45">
            <v>302063.31260378711</v>
          </cell>
          <cell r="EU45">
            <v>308104.57885586284</v>
          </cell>
          <cell r="EV45">
            <v>314266.67043298011</v>
          </cell>
          <cell r="EW45">
            <v>320552.00384163973</v>
          </cell>
          <cell r="EX45">
            <v>326963.04391847254</v>
          </cell>
          <cell r="EY45">
            <v>333502.30479684199</v>
          </cell>
          <cell r="EZ45">
            <v>340172.35089277884</v>
          </cell>
          <cell r="FA45">
            <v>346975.79791063443</v>
          </cell>
          <cell r="FB45">
            <v>353915.31386884715</v>
          </cell>
          <cell r="FC45">
            <v>360993.6201462241</v>
          </cell>
          <cell r="FD45">
            <v>368213.49254914856</v>
          </cell>
          <cell r="FE45">
            <v>375577.76240013156</v>
          </cell>
          <cell r="FF45">
            <v>383089.31764813419</v>
          </cell>
          <cell r="FG45">
            <v>390751.10400109686</v>
          </cell>
          <cell r="FH45">
            <v>398566.12608111883</v>
          </cell>
          <cell r="FI45">
            <v>406537.44860274123</v>
          </cell>
          <cell r="FJ45">
            <v>414668.19757479604</v>
          </cell>
          <cell r="FK45">
            <v>422961.56152629195</v>
          </cell>
          <cell r="FL45">
            <v>431420.79275681777</v>
          </cell>
          <cell r="FM45">
            <v>440049.20861195412</v>
          </cell>
          <cell r="FN45">
            <v>448850.1927841932</v>
          </cell>
          <cell r="FO45">
            <v>457827.1966398771</v>
          </cell>
          <cell r="FP45">
            <v>466983.74057267467</v>
          </cell>
          <cell r="FQ45">
            <v>476323.41538412817</v>
          </cell>
          <cell r="FR45">
            <v>485849.88369181071</v>
          </cell>
          <cell r="FS45">
            <v>495566.88136564696</v>
          </cell>
          <cell r="FT45">
            <v>505478.21899295988</v>
          </cell>
          <cell r="FU45">
            <v>515587.78337281907</v>
          </cell>
          <cell r="FV45">
            <v>525899.5390402755</v>
          </cell>
          <cell r="FW45">
            <v>536417.52982108097</v>
          </cell>
          <cell r="FX45">
            <v>547145.8804175026</v>
          </cell>
          <cell r="FY45">
            <v>558088.79802585265</v>
          </cell>
          <cell r="FZ45">
            <v>569250.57398636977</v>
          </cell>
          <cell r="GA45">
            <v>580635.58546609723</v>
          </cell>
          <cell r="GB45">
            <v>592248.29717541917</v>
          </cell>
          <cell r="GC45">
            <v>604093.2631189276</v>
          </cell>
          <cell r="GD45">
            <v>616175.12838130619</v>
          </cell>
          <cell r="GE45">
            <v>628498.63094893238</v>
          </cell>
          <cell r="GF45">
            <v>641068.60356791108</v>
          </cell>
          <cell r="GG45">
            <v>653889.97563926934</v>
          </cell>
          <cell r="GH45">
            <v>666967.77515205473</v>
          </cell>
          <cell r="GI45">
            <v>680307.1306550958</v>
          </cell>
          <cell r="GJ45">
            <v>693913.27326819778</v>
          </cell>
          <cell r="GK45">
            <v>707791.53873356176</v>
          </cell>
          <cell r="GL45">
            <v>721947.36950823304</v>
          </cell>
          <cell r="GM45">
            <v>736386.31689839775</v>
          </cell>
          <cell r="GN45">
            <v>751114.04323636577</v>
          </cell>
          <cell r="GO45">
            <v>766136.32410109311</v>
          </cell>
          <cell r="GP45">
            <v>781459.05058311496</v>
          </cell>
          <cell r="GQ45">
            <v>797088.23159477732</v>
          </cell>
          <cell r="GR45">
            <v>813029.9962266729</v>
          </cell>
          <cell r="GS45">
            <v>829290.59615120641</v>
          </cell>
          <cell r="GT45">
            <v>845876.40807423054</v>
          </cell>
          <cell r="GU45">
            <v>862793.93623571517</v>
          </cell>
          <cell r="GV45">
            <v>880049.81496042944</v>
          </cell>
          <cell r="GW45">
            <v>897650.81125963805</v>
          </cell>
          <cell r="GX45">
            <v>915603.82748483086</v>
          </cell>
          <cell r="GY45">
            <v>933915.90403452748</v>
          </cell>
          <cell r="GZ45">
            <v>952594.22211521806</v>
          </cell>
          <cell r="HA45">
            <v>971646.10655752243</v>
          </cell>
          <cell r="HB45">
            <v>991079.02868867293</v>
          </cell>
          <cell r="HC45">
            <v>1010900.6092624464</v>
          </cell>
          <cell r="HD45">
            <v>1031118.6214476953</v>
          </cell>
          <cell r="HE45">
            <v>1051740.9938766493</v>
          </cell>
          <cell r="HF45">
            <v>1072775.8137541823</v>
          </cell>
          <cell r="HG45">
            <v>1094231.330029266</v>
          </cell>
          <cell r="HH45">
            <v>1116115.9566298514</v>
          </cell>
          <cell r="HI45">
            <v>1138438.2757624483</v>
          </cell>
          <cell r="HJ45">
            <v>1161207.0412776973</v>
          </cell>
          <cell r="HK45">
            <v>1184431.1821032513</v>
          </cell>
          <cell r="HL45">
            <v>1208119.8057453164</v>
          </cell>
          <cell r="HM45">
            <v>1232282.2018602227</v>
          </cell>
          <cell r="HN45">
            <v>1256927.8458974273</v>
          </cell>
          <cell r="HO45">
            <v>1282066.4028153759</v>
          </cell>
          <cell r="HP45">
            <v>1307707.7308716835</v>
          </cell>
          <cell r="HQ45">
            <v>1333861.8854891171</v>
          </cell>
          <cell r="HR45">
            <v>1360539.1231988994</v>
          </cell>
          <cell r="HS45">
            <v>1387749.9056628775</v>
          </cell>
          <cell r="HT45">
            <v>1415504.9037761351</v>
          </cell>
          <cell r="HU45">
            <v>1443815.0018516579</v>
          </cell>
          <cell r="HV45">
            <v>1472691.301888691</v>
          </cell>
          <cell r="HW45">
            <v>1502145.1279264649</v>
          </cell>
          <cell r="HX45">
            <v>1532188.0304849942</v>
          </cell>
          <cell r="HY45">
            <v>1562831.7910946941</v>
          </cell>
          <cell r="HZ45">
            <v>1594088.4269165879</v>
          </cell>
          <cell r="IA45">
            <v>1625970.1954549197</v>
          </cell>
          <cell r="IB45">
            <v>1658489.5993640181</v>
          </cell>
          <cell r="IC45">
            <v>1691659.3913512984</v>
          </cell>
          <cell r="ID45">
            <v>1725492.5791783244</v>
          </cell>
          <cell r="IE45">
            <v>1760002.430761891</v>
          </cell>
          <cell r="IF45">
            <v>1795202.4793771289</v>
          </cell>
          <cell r="IG45">
            <v>1831106.5289646715</v>
          </cell>
          <cell r="IH45">
            <v>1867728.659543965</v>
          </cell>
          <cell r="II45">
            <v>1905083.2327348443</v>
          </cell>
          <cell r="IJ45">
            <v>1943184.8973895411</v>
          </cell>
          <cell r="IK45">
            <v>1982048.595337332</v>
          </cell>
          <cell r="IL45">
            <v>2021689.5672440787</v>
          </cell>
          <cell r="IM45">
            <v>2062123.3585889603</v>
          </cell>
          <cell r="IN45">
            <v>2103365.8257607394</v>
          </cell>
          <cell r="IO45">
            <v>2145433.1422759541</v>
          </cell>
          <cell r="IP45">
            <v>2188341.805121473</v>
          </cell>
          <cell r="IQ45">
            <v>2232108.6412239023</v>
          </cell>
          <cell r="IR45">
            <v>2276750.8140483806</v>
          </cell>
          <cell r="IS45">
            <v>2322285.8303293483</v>
          </cell>
          <cell r="IT45">
            <v>2368731.5469359355</v>
          </cell>
          <cell r="IU45">
            <v>2416106.1778746541</v>
          </cell>
          <cell r="IV45">
            <v>2464428.3014321472</v>
          </cell>
        </row>
        <row r="46">
          <cell r="A46" t="str">
            <v>Growth</v>
          </cell>
          <cell r="C46">
            <v>1.7253816115695209E-2</v>
          </cell>
          <cell r="D46">
            <v>2.7697224714313462E-2</v>
          </cell>
          <cell r="E46">
            <v>4.0734481633940334E-2</v>
          </cell>
          <cell r="F46">
            <v>3.7244888676790877E-2</v>
          </cell>
          <cell r="G46">
            <v>2.4175439184214831E-2</v>
          </cell>
          <cell r="H46">
            <v>1.410582666348148E-2</v>
          </cell>
          <cell r="I46">
            <v>1.6291133719525952E-4</v>
          </cell>
          <cell r="J46">
            <v>1.3127871411630299E-2</v>
          </cell>
          <cell r="K46">
            <v>1.9133155977903327E-2</v>
          </cell>
          <cell r="L46">
            <v>1.930652478232266E-2</v>
          </cell>
          <cell r="M46">
            <v>1.9479893586741993E-2</v>
          </cell>
          <cell r="N46">
            <v>1.9653262391161327E-2</v>
          </cell>
          <cell r="O46">
            <v>1.982663119558066E-2</v>
          </cell>
          <cell r="P46">
            <v>1.9999999999999993E-2</v>
          </cell>
          <cell r="Q46">
            <v>0.02</v>
          </cell>
          <cell r="R46">
            <v>0.02</v>
          </cell>
          <cell r="S46">
            <v>0.02</v>
          </cell>
          <cell r="T46">
            <v>0.02</v>
          </cell>
          <cell r="U46">
            <v>0.02</v>
          </cell>
          <cell r="V46">
            <v>0.02</v>
          </cell>
          <cell r="W46">
            <v>0.02</v>
          </cell>
          <cell r="X46">
            <v>0.02</v>
          </cell>
          <cell r="Y46">
            <v>0.02</v>
          </cell>
          <cell r="Z46">
            <v>0.02</v>
          </cell>
          <cell r="AA46">
            <v>0.02</v>
          </cell>
          <cell r="AB46">
            <v>0.02</v>
          </cell>
          <cell r="AC46">
            <v>0.02</v>
          </cell>
          <cell r="AD46">
            <v>0.02</v>
          </cell>
          <cell r="AE46">
            <v>0.02</v>
          </cell>
          <cell r="AF46">
            <v>0.02</v>
          </cell>
          <cell r="AG46">
            <v>0.02</v>
          </cell>
          <cell r="AH46">
            <v>0.02</v>
          </cell>
          <cell r="AI46">
            <v>0.02</v>
          </cell>
          <cell r="AJ46">
            <v>0.02</v>
          </cell>
          <cell r="AK46">
            <v>0.02</v>
          </cell>
          <cell r="AL46">
            <v>0.02</v>
          </cell>
          <cell r="AM46">
            <v>0.02</v>
          </cell>
          <cell r="AN46">
            <v>0.02</v>
          </cell>
          <cell r="AO46">
            <v>0.02</v>
          </cell>
          <cell r="AP46">
            <v>0.02</v>
          </cell>
          <cell r="AQ46">
            <v>0.02</v>
          </cell>
          <cell r="AR46">
            <v>0.02</v>
          </cell>
          <cell r="AS46">
            <v>0.02</v>
          </cell>
          <cell r="AT46">
            <v>0.02</v>
          </cell>
          <cell r="AU46">
            <v>0.02</v>
          </cell>
          <cell r="AV46">
            <v>0.02</v>
          </cell>
          <cell r="AW46">
            <v>0.02</v>
          </cell>
          <cell r="AX46">
            <v>0.02</v>
          </cell>
          <cell r="AY46">
            <v>0.02</v>
          </cell>
          <cell r="AZ46">
            <v>0.02</v>
          </cell>
          <cell r="BA46">
            <v>0.02</v>
          </cell>
          <cell r="BB46">
            <v>0.02</v>
          </cell>
          <cell r="BC46">
            <v>0.02</v>
          </cell>
          <cell r="BD46">
            <v>0.02</v>
          </cell>
          <cell r="BE46">
            <v>0.02</v>
          </cell>
          <cell r="BF46">
            <v>0.02</v>
          </cell>
          <cell r="BG46">
            <v>0.02</v>
          </cell>
          <cell r="BH46">
            <v>0.02</v>
          </cell>
          <cell r="BI46">
            <v>0.02</v>
          </cell>
          <cell r="BJ46">
            <v>0.02</v>
          </cell>
          <cell r="BK46">
            <v>0.02</v>
          </cell>
          <cell r="BL46">
            <v>0.02</v>
          </cell>
          <cell r="BM46">
            <v>0.02</v>
          </cell>
          <cell r="BN46">
            <v>0.02</v>
          </cell>
          <cell r="BO46">
            <v>0.02</v>
          </cell>
          <cell r="BP46">
            <v>0.02</v>
          </cell>
          <cell r="BQ46">
            <v>0.02</v>
          </cell>
          <cell r="BR46">
            <v>0.02</v>
          </cell>
          <cell r="BS46">
            <v>0.02</v>
          </cell>
          <cell r="BT46">
            <v>0.02</v>
          </cell>
          <cell r="BU46">
            <v>0.02</v>
          </cell>
          <cell r="BV46">
            <v>0.02</v>
          </cell>
          <cell r="BW46">
            <v>0.02</v>
          </cell>
          <cell r="BX46">
            <v>0.02</v>
          </cell>
          <cell r="BY46">
            <v>0.02</v>
          </cell>
          <cell r="BZ46">
            <v>0.02</v>
          </cell>
          <cell r="CA46">
            <v>0.02</v>
          </cell>
          <cell r="CB46">
            <v>0.02</v>
          </cell>
          <cell r="CC46">
            <v>0.02</v>
          </cell>
          <cell r="CD46">
            <v>0.02</v>
          </cell>
          <cell r="CE46">
            <v>0.02</v>
          </cell>
          <cell r="CF46">
            <v>0.02</v>
          </cell>
          <cell r="CG46">
            <v>0.02</v>
          </cell>
          <cell r="CH46">
            <v>0.02</v>
          </cell>
          <cell r="CI46">
            <v>0.02</v>
          </cell>
          <cell r="CJ46">
            <v>0.02</v>
          </cell>
          <cell r="CK46">
            <v>0.02</v>
          </cell>
          <cell r="CL46">
            <v>0.02</v>
          </cell>
          <cell r="CM46">
            <v>0.02</v>
          </cell>
          <cell r="CN46">
            <v>0.02</v>
          </cell>
          <cell r="CO46">
            <v>0.02</v>
          </cell>
          <cell r="CP46">
            <v>0.02</v>
          </cell>
          <cell r="CQ46">
            <v>0.02</v>
          </cell>
          <cell r="CR46">
            <v>0.02</v>
          </cell>
          <cell r="CS46">
            <v>0.02</v>
          </cell>
          <cell r="CT46">
            <v>0.02</v>
          </cell>
          <cell r="CU46">
            <v>0.02</v>
          </cell>
          <cell r="CV46">
            <v>0.02</v>
          </cell>
          <cell r="CW46">
            <v>0.02</v>
          </cell>
          <cell r="CX46">
            <v>0.02</v>
          </cell>
          <cell r="CY46">
            <v>0.02</v>
          </cell>
          <cell r="CZ46">
            <v>0.02</v>
          </cell>
          <cell r="DA46">
            <v>0.02</v>
          </cell>
          <cell r="DB46">
            <v>0.02</v>
          </cell>
          <cell r="DC46">
            <v>0.02</v>
          </cell>
          <cell r="DD46">
            <v>0.02</v>
          </cell>
          <cell r="DE46">
            <v>0.02</v>
          </cell>
          <cell r="DF46">
            <v>0.02</v>
          </cell>
          <cell r="DG46">
            <v>0.02</v>
          </cell>
          <cell r="DH46">
            <v>0.02</v>
          </cell>
          <cell r="DI46">
            <v>0.02</v>
          </cell>
          <cell r="DJ46">
            <v>0.02</v>
          </cell>
          <cell r="DK46">
            <v>0.02</v>
          </cell>
          <cell r="DL46">
            <v>0.02</v>
          </cell>
          <cell r="DM46">
            <v>0.02</v>
          </cell>
          <cell r="DN46">
            <v>0.02</v>
          </cell>
          <cell r="DO46">
            <v>0.02</v>
          </cell>
          <cell r="DP46">
            <v>0.02</v>
          </cell>
          <cell r="DQ46">
            <v>0.02</v>
          </cell>
          <cell r="DR46">
            <v>0.02</v>
          </cell>
          <cell r="DS46">
            <v>0.02</v>
          </cell>
          <cell r="DT46">
            <v>0.02</v>
          </cell>
          <cell r="DU46">
            <v>0.02</v>
          </cell>
          <cell r="DV46">
            <v>0.02</v>
          </cell>
          <cell r="DW46">
            <v>0.02</v>
          </cell>
          <cell r="DX46">
            <v>0.02</v>
          </cell>
          <cell r="DY46">
            <v>0.02</v>
          </cell>
          <cell r="DZ46">
            <v>0.02</v>
          </cell>
          <cell r="EA46">
            <v>0.02</v>
          </cell>
          <cell r="EB46">
            <v>0.02</v>
          </cell>
          <cell r="EC46">
            <v>0.02</v>
          </cell>
          <cell r="ED46">
            <v>0.02</v>
          </cell>
          <cell r="EE46">
            <v>0.02</v>
          </cell>
          <cell r="EF46">
            <v>0.02</v>
          </cell>
          <cell r="EG46">
            <v>0.02</v>
          </cell>
          <cell r="EH46">
            <v>0.02</v>
          </cell>
          <cell r="EI46">
            <v>0.02</v>
          </cell>
          <cell r="EJ46">
            <v>0.02</v>
          </cell>
          <cell r="EK46">
            <v>0.02</v>
          </cell>
          <cell r="EL46">
            <v>0.02</v>
          </cell>
          <cell r="EM46">
            <v>0.02</v>
          </cell>
          <cell r="EN46">
            <v>0.02</v>
          </cell>
          <cell r="EO46">
            <v>0.02</v>
          </cell>
          <cell r="EP46">
            <v>0.02</v>
          </cell>
          <cell r="EQ46">
            <v>0.02</v>
          </cell>
          <cell r="ER46">
            <v>0.02</v>
          </cell>
          <cell r="ES46">
            <v>0.02</v>
          </cell>
          <cell r="ET46">
            <v>0.02</v>
          </cell>
          <cell r="EU46">
            <v>0.02</v>
          </cell>
          <cell r="EV46">
            <v>0.02</v>
          </cell>
          <cell r="EW46">
            <v>0.02</v>
          </cell>
          <cell r="EX46">
            <v>0.02</v>
          </cell>
          <cell r="EY46">
            <v>0.02</v>
          </cell>
          <cell r="EZ46">
            <v>0.02</v>
          </cell>
          <cell r="FA46">
            <v>0.02</v>
          </cell>
          <cell r="FB46">
            <v>0.02</v>
          </cell>
          <cell r="FC46">
            <v>0.02</v>
          </cell>
          <cell r="FD46">
            <v>0.02</v>
          </cell>
          <cell r="FE46">
            <v>0.02</v>
          </cell>
          <cell r="FF46">
            <v>0.02</v>
          </cell>
          <cell r="FG46">
            <v>0.02</v>
          </cell>
          <cell r="FH46">
            <v>0.02</v>
          </cell>
          <cell r="FI46">
            <v>0.02</v>
          </cell>
          <cell r="FJ46">
            <v>0.02</v>
          </cell>
          <cell r="FK46">
            <v>0.02</v>
          </cell>
          <cell r="FL46">
            <v>0.02</v>
          </cell>
          <cell r="FM46">
            <v>0.02</v>
          </cell>
          <cell r="FN46">
            <v>0.02</v>
          </cell>
          <cell r="FO46">
            <v>0.02</v>
          </cell>
          <cell r="FP46">
            <v>0.02</v>
          </cell>
          <cell r="FQ46">
            <v>0.02</v>
          </cell>
          <cell r="FR46">
            <v>0.02</v>
          </cell>
          <cell r="FS46">
            <v>0.02</v>
          </cell>
          <cell r="FT46">
            <v>0.02</v>
          </cell>
          <cell r="FU46">
            <v>0.02</v>
          </cell>
          <cell r="FV46">
            <v>0.02</v>
          </cell>
          <cell r="FW46">
            <v>0.02</v>
          </cell>
          <cell r="FX46">
            <v>0.02</v>
          </cell>
          <cell r="FY46">
            <v>0.02</v>
          </cell>
          <cell r="FZ46">
            <v>0.02</v>
          </cell>
          <cell r="GA46">
            <v>0.02</v>
          </cell>
          <cell r="GB46">
            <v>0.02</v>
          </cell>
          <cell r="GC46">
            <v>0.02</v>
          </cell>
          <cell r="GD46">
            <v>0.02</v>
          </cell>
          <cell r="GE46">
            <v>0.02</v>
          </cell>
          <cell r="GF46">
            <v>0.02</v>
          </cell>
          <cell r="GG46">
            <v>0.02</v>
          </cell>
          <cell r="GH46">
            <v>0.02</v>
          </cell>
          <cell r="GI46">
            <v>0.02</v>
          </cell>
          <cell r="GJ46">
            <v>0.02</v>
          </cell>
          <cell r="GK46">
            <v>0.02</v>
          </cell>
          <cell r="GL46">
            <v>0.02</v>
          </cell>
          <cell r="GM46">
            <v>0.02</v>
          </cell>
          <cell r="GN46">
            <v>0.02</v>
          </cell>
          <cell r="GO46">
            <v>0.02</v>
          </cell>
          <cell r="GP46">
            <v>0.02</v>
          </cell>
          <cell r="GQ46">
            <v>0.02</v>
          </cell>
          <cell r="GR46">
            <v>0.02</v>
          </cell>
          <cell r="GS46">
            <v>0.02</v>
          </cell>
          <cell r="GT46">
            <v>0.02</v>
          </cell>
          <cell r="GU46">
            <v>0.02</v>
          </cell>
          <cell r="GV46">
            <v>0.02</v>
          </cell>
          <cell r="GW46">
            <v>0.02</v>
          </cell>
          <cell r="GX46">
            <v>0.02</v>
          </cell>
          <cell r="GY46">
            <v>0.02</v>
          </cell>
          <cell r="GZ46">
            <v>0.02</v>
          </cell>
          <cell r="HA46">
            <v>0.02</v>
          </cell>
          <cell r="HB46">
            <v>0.02</v>
          </cell>
          <cell r="HC46">
            <v>0.02</v>
          </cell>
          <cell r="HD46">
            <v>0.02</v>
          </cell>
          <cell r="HE46">
            <v>0.02</v>
          </cell>
          <cell r="HF46">
            <v>0.02</v>
          </cell>
          <cell r="HG46">
            <v>0.02</v>
          </cell>
          <cell r="HH46">
            <v>0.02</v>
          </cell>
          <cell r="HI46">
            <v>0.02</v>
          </cell>
          <cell r="HJ46">
            <v>0.02</v>
          </cell>
          <cell r="HK46">
            <v>0.02</v>
          </cell>
          <cell r="HL46">
            <v>0.02</v>
          </cell>
          <cell r="HM46">
            <v>0.02</v>
          </cell>
          <cell r="HN46">
            <v>0.02</v>
          </cell>
          <cell r="HO46">
            <v>0.02</v>
          </cell>
          <cell r="HP46">
            <v>0.02</v>
          </cell>
          <cell r="HQ46">
            <v>0.02</v>
          </cell>
          <cell r="HR46">
            <v>0.02</v>
          </cell>
          <cell r="HS46">
            <v>0.02</v>
          </cell>
          <cell r="HT46">
            <v>0.02</v>
          </cell>
          <cell r="HU46">
            <v>0.02</v>
          </cell>
          <cell r="HV46">
            <v>0.02</v>
          </cell>
          <cell r="HW46">
            <v>0.02</v>
          </cell>
          <cell r="HX46">
            <v>0.02</v>
          </cell>
          <cell r="HY46">
            <v>0.02</v>
          </cell>
          <cell r="HZ46">
            <v>0.02</v>
          </cell>
          <cell r="IA46">
            <v>0.02</v>
          </cell>
          <cell r="IB46">
            <v>0.02</v>
          </cell>
          <cell r="IC46">
            <v>0.02</v>
          </cell>
          <cell r="ID46">
            <v>0.02</v>
          </cell>
          <cell r="IE46">
            <v>0.02</v>
          </cell>
          <cell r="IF46">
            <v>0.02</v>
          </cell>
          <cell r="IG46">
            <v>0.02</v>
          </cell>
          <cell r="IH46">
            <v>0.02</v>
          </cell>
          <cell r="II46">
            <v>0.02</v>
          </cell>
          <cell r="IJ46">
            <v>0.02</v>
          </cell>
          <cell r="IK46">
            <v>0.02</v>
          </cell>
          <cell r="IL46">
            <v>0.02</v>
          </cell>
          <cell r="IM46">
            <v>0.02</v>
          </cell>
          <cell r="IN46">
            <v>0.02</v>
          </cell>
          <cell r="IO46">
            <v>0.02</v>
          </cell>
          <cell r="IP46">
            <v>0.02</v>
          </cell>
          <cell r="IQ46">
            <v>0.02</v>
          </cell>
          <cell r="IR46">
            <v>0.02</v>
          </cell>
          <cell r="IS46">
            <v>0.02</v>
          </cell>
          <cell r="IT46">
            <v>0.02</v>
          </cell>
          <cell r="IU46">
            <v>0.02</v>
          </cell>
          <cell r="IV46">
            <v>0.02</v>
          </cell>
        </row>
        <row r="47">
          <cell r="A47" t="str">
            <v>NOPAT</v>
          </cell>
          <cell r="B47">
            <v>1061.2536581058666</v>
          </cell>
          <cell r="C47">
            <v>1162.1482375110008</v>
          </cell>
          <cell r="D47">
            <v>1302.1550100836921</v>
          </cell>
          <cell r="E47">
            <v>1431.1382701070415</v>
          </cell>
          <cell r="F47">
            <v>1492.4420206733994</v>
          </cell>
          <cell r="G47">
            <v>1577.0043345679842</v>
          </cell>
          <cell r="H47">
            <v>1539.2062022299542</v>
          </cell>
          <cell r="I47">
            <v>1474.7794101186118</v>
          </cell>
          <cell r="J47">
            <v>1427.3425355599575</v>
          </cell>
          <cell r="K47">
            <v>1406.0940300105212</v>
          </cell>
          <cell r="L47">
            <v>1419.7709750668957</v>
          </cell>
          <cell r="M47">
            <v>1453.1798758181269</v>
          </cell>
          <cell r="N47">
            <v>1477.7488080106443</v>
          </cell>
          <cell r="O47">
            <v>1503.0308990863825</v>
          </cell>
          <cell r="P47">
            <v>1529.0490016304304</v>
          </cell>
          <cell r="Q47">
            <v>1546.5730971220032</v>
          </cell>
          <cell r="R47">
            <v>1585.1012070734323</v>
          </cell>
          <cell r="S47">
            <v>1606.7083112581504</v>
          </cell>
          <cell r="T47">
            <v>1628.7856290069153</v>
          </cell>
          <cell r="U47">
            <v>1651.3420084230643</v>
          </cell>
          <cell r="V47">
            <v>1674.3864759992734</v>
          </cell>
          <cell r="W47">
            <v>1697.9282405782815</v>
          </cell>
          <cell r="X47">
            <v>1721.9766973708738</v>
          </cell>
          <cell r="Y47">
            <v>1746.5414320327832</v>
          </cell>
          <cell r="Z47">
            <v>1771.632224802237</v>
          </cell>
          <cell r="AA47">
            <v>1797.259054699927</v>
          </cell>
          <cell r="AB47">
            <v>1823.432103793258</v>
          </cell>
          <cell r="AC47">
            <v>1850.1617615267653</v>
          </cell>
          <cell r="AD47">
            <v>1877.4586291206558</v>
          </cell>
          <cell r="AE47">
            <v>1905.3335240394683</v>
          </cell>
          <cell r="AF47">
            <v>1933.7974845329006</v>
          </cell>
          <cell r="AG47">
            <v>1962.8617742508889</v>
          </cell>
          <cell r="AH47">
            <v>1992.5378869350729</v>
          </cell>
          <cell r="AI47">
            <v>2022.8375511888185</v>
          </cell>
          <cell r="AJ47">
            <v>2053.7727353279979</v>
          </cell>
          <cell r="AK47">
            <v>2085.3556523147886</v>
          </cell>
          <cell r="AL47">
            <v>2117.5987647767597</v>
          </cell>
          <cell r="AM47">
            <v>2150.5147901135701</v>
          </cell>
          <cell r="AN47">
            <v>2184.1167056936347</v>
          </cell>
          <cell r="AO47">
            <v>2218.4177541431318</v>
          </cell>
          <cell r="AP47">
            <v>2253.4314487297911</v>
          </cell>
          <cell r="AQ47">
            <v>2289.1715788438946</v>
          </cell>
          <cell r="AR47">
            <v>2325.6522155790008</v>
          </cell>
          <cell r="AS47">
            <v>2362.8877174148906</v>
          </cell>
          <cell r="AT47">
            <v>2400.8927360053117</v>
          </cell>
          <cell r="AU47">
            <v>2439.6822220730905</v>
          </cell>
          <cell r="AV47">
            <v>2479.2714314152545</v>
          </cell>
          <cell r="AW47">
            <v>2519.6759310208108</v>
          </cell>
          <cell r="AX47">
            <v>2560.9116053038852</v>
          </cell>
          <cell r="AY47">
            <v>2602.994662454953</v>
          </cell>
          <cell r="AZ47">
            <v>2645.9416409129235</v>
          </cell>
          <cell r="BA47">
            <v>2689.7694159609073</v>
          </cell>
          <cell r="BB47">
            <v>2734.4952064484924</v>
          </cell>
          <cell r="BC47">
            <v>2780.1365816434354</v>
          </cell>
          <cell r="BD47">
            <v>2826.7114682156898</v>
          </cell>
          <cell r="BE47">
            <v>2874.2381573567554</v>
          </cell>
          <cell r="BF47">
            <v>2922.73531203736</v>
          </cell>
          <cell r="BG47">
            <v>2972.2219744065387</v>
          </cell>
          <cell r="BH47">
            <v>3022.7175733352306</v>
          </cell>
          <cell r="BI47">
            <v>3074.2419321075377</v>
          </cell>
          <cell r="BJ47">
            <v>3126.8152762628824</v>
          </cell>
          <cell r="BK47">
            <v>3180.458241592286</v>
          </cell>
          <cell r="BL47">
            <v>3235.1918822921207</v>
          </cell>
          <cell r="BM47">
            <v>3291.0376792786774</v>
          </cell>
          <cell r="BN47">
            <v>3348.0175486669832</v>
          </cell>
          <cell r="BO47">
            <v>3406.1538504173423</v>
          </cell>
          <cell r="BP47">
            <v>3465.469397153156</v>
          </cell>
          <cell r="BQ47">
            <v>3525.9874631535949</v>
          </cell>
          <cell r="BR47">
            <v>3587.7317935248111</v>
          </cell>
          <cell r="BS47">
            <v>3650.7266135534055</v>
          </cell>
          <cell r="BT47">
            <v>3714.9966382459315</v>
          </cell>
          <cell r="BU47">
            <v>3780.5670820583164</v>
          </cell>
          <cell r="BV47">
            <v>3847.4636688191022</v>
          </cell>
          <cell r="BW47">
            <v>3915.7126418505295</v>
          </cell>
          <cell r="BX47">
            <v>3985.3407742915078</v>
          </cell>
          <cell r="BY47">
            <v>4056.3753796266374</v>
          </cell>
          <cell r="BZ47">
            <v>4128.8443224254943</v>
          </cell>
          <cell r="CA47">
            <v>4202.7760292964813</v>
          </cell>
          <cell r="CB47">
            <v>4278.1995000596135</v>
          </cell>
          <cell r="CC47">
            <v>4355.1443191427152</v>
          </cell>
          <cell r="CD47">
            <v>4433.6406672055509</v>
          </cell>
          <cell r="CE47">
            <v>4513.7193329965357</v>
          </cell>
          <cell r="CF47">
            <v>4595.4117254467428</v>
          </cell>
          <cell r="CG47">
            <v>4678.749886005995</v>
          </cell>
          <cell r="CH47">
            <v>4763.7665012259622</v>
          </cell>
          <cell r="CI47">
            <v>4850.4949155952409</v>
          </cell>
          <cell r="CJ47">
            <v>4938.9691446315101</v>
          </cell>
          <cell r="CK47">
            <v>5029.2238882359479</v>
          </cell>
          <cell r="CL47">
            <v>5121.2945443151921</v>
          </cell>
          <cell r="CM47">
            <v>5215.2172226762341</v>
          </cell>
          <cell r="CN47">
            <v>5311.0287591997458</v>
          </cell>
          <cell r="CO47">
            <v>5408.7667302974214</v>
          </cell>
          <cell r="CP47">
            <v>5508.4694676590643</v>
          </cell>
          <cell r="CQ47">
            <v>5610.1760732952253</v>
          </cell>
          <cell r="CR47">
            <v>5713.9264348813267</v>
          </cell>
          <cell r="CS47">
            <v>5819.7612414093319</v>
          </cell>
          <cell r="CT47">
            <v>5927.7219991531147</v>
          </cell>
          <cell r="CU47">
            <v>6037.8510479538436</v>
          </cell>
          <cell r="CV47">
            <v>6150.1915778317607</v>
          </cell>
          <cell r="CW47">
            <v>6264.7876459309318</v>
          </cell>
          <cell r="CX47">
            <v>6381.6841938036105</v>
          </cell>
          <cell r="CY47">
            <v>6500.9270650410335</v>
          </cell>
          <cell r="CZ47">
            <v>6622.5630232575832</v>
          </cell>
          <cell r="DA47">
            <v>6746.6397704353767</v>
          </cell>
          <cell r="DB47">
            <v>6873.2059656365154</v>
          </cell>
          <cell r="DC47">
            <v>7002.3112440903406</v>
          </cell>
          <cell r="DD47">
            <v>7134.0062366631973</v>
          </cell>
          <cell r="DE47">
            <v>7268.3425897183624</v>
          </cell>
          <cell r="DF47">
            <v>7405.3729853739396</v>
          </cell>
          <cell r="DG47">
            <v>7545.1511621666868</v>
          </cell>
          <cell r="DH47">
            <v>7687.7319361298778</v>
          </cell>
          <cell r="DI47">
            <v>7833.171222293493</v>
          </cell>
          <cell r="DJ47">
            <v>7981.526056615181</v>
          </cell>
          <cell r="DK47">
            <v>8132.8546183505978</v>
          </cell>
          <cell r="DL47">
            <v>8287.2162528719018</v>
          </cell>
          <cell r="DM47">
            <v>8444.6714949433845</v>
          </cell>
          <cell r="DN47">
            <v>8605.2820924633597</v>
          </cell>
          <cell r="DO47">
            <v>8769.1110306816245</v>
          </cell>
          <cell r="DP47">
            <v>8936.222556902012</v>
          </cell>
          <cell r="DQ47">
            <v>9106.6822056797391</v>
          </cell>
          <cell r="DR47">
            <v>9280.5568245234044</v>
          </cell>
          <cell r="DS47">
            <v>9457.9146001117606</v>
          </cell>
          <cell r="DT47">
            <v>9638.8250850355307</v>
          </cell>
          <cell r="DU47">
            <v>9823.359225074757</v>
          </cell>
          <cell r="DV47">
            <v>10011.589387022404</v>
          </cell>
          <cell r="DW47">
            <v>10203.58938706512</v>
          </cell>
          <cell r="DX47">
            <v>10399.434519732293</v>
          </cell>
          <cell r="DY47">
            <v>10599.201587424761</v>
          </cell>
          <cell r="DZ47">
            <v>10802.968930534764</v>
          </cell>
          <cell r="EA47">
            <v>11010.816458168942</v>
          </cell>
          <cell r="EB47">
            <v>11222.825679486472</v>
          </cell>
          <cell r="EC47">
            <v>11439.079735664556</v>
          </cell>
          <cell r="ED47">
            <v>11659.663432503901</v>
          </cell>
          <cell r="EE47">
            <v>11884.6632736869</v>
          </cell>
          <cell r="EF47">
            <v>12114.167494701596</v>
          </cell>
          <cell r="EG47">
            <v>12348.266097444754</v>
          </cell>
          <cell r="EH47">
            <v>12587.050885517549</v>
          </cell>
          <cell r="EI47">
            <v>12830.615500227783</v>
          </cell>
          <cell r="EJ47">
            <v>13079.055457312739</v>
          </cell>
          <cell r="EK47">
            <v>13332.468184397014</v>
          </cell>
          <cell r="EL47">
            <v>13590.953059200132</v>
          </cell>
          <cell r="EM47">
            <v>13854.611448508804</v>
          </cell>
          <cell r="EN47">
            <v>14123.546747929211</v>
          </cell>
          <cell r="EO47">
            <v>14397.864422434877</v>
          </cell>
          <cell r="EP47">
            <v>14677.67204772599</v>
          </cell>
          <cell r="EQ47">
            <v>14963.079352416462</v>
          </cell>
          <cell r="ER47">
            <v>15254.198261065225</v>
          </cell>
          <cell r="ES47">
            <v>15551.14293806865</v>
          </cell>
          <cell r="ET47">
            <v>15854.029832431335</v>
          </cell>
          <cell r="EU47">
            <v>16162.977723432745</v>
          </cell>
          <cell r="EV47">
            <v>16478.107767207715</v>
          </cell>
          <cell r="EW47">
            <v>16799.543544259017</v>
          </cell>
          <cell r="EX47">
            <v>17127.411107920598</v>
          </cell>
          <cell r="EY47">
            <v>17461.839033790591</v>
          </cell>
          <cell r="EZ47">
            <v>17802.958470153419</v>
          </cell>
          <cell r="FA47">
            <v>18150.903189410757</v>
          </cell>
          <cell r="FB47">
            <v>18505.809640541553</v>
          </cell>
          <cell r="FC47">
            <v>18867.817002611693</v>
          </cell>
          <cell r="FD47">
            <v>19237.06723935423</v>
          </cell>
          <cell r="FE47">
            <v>19613.705154841704</v>
          </cell>
          <cell r="FF47">
            <v>19997.878450272183</v>
          </cell>
          <cell r="FG47">
            <v>20389.737781891574</v>
          </cell>
          <cell r="FH47">
            <v>20789.436820074632</v>
          </cell>
          <cell r="FI47">
            <v>21197.132309588029</v>
          </cell>
          <cell r="FJ47">
            <v>21612.984131059075</v>
          </cell>
          <cell r="FK47">
            <v>22037.155363674145</v>
          </cell>
          <cell r="FL47">
            <v>22469.812349131436</v>
          </cell>
          <cell r="FM47">
            <v>22911.124756873145</v>
          </cell>
          <cell r="FN47">
            <v>23361.265650622641</v>
          </cell>
          <cell r="FO47">
            <v>23820.411556252697</v>
          </cell>
          <cell r="FP47">
            <v>24288.742531011449</v>
          </cell>
          <cell r="FQ47">
            <v>24766.442234133185</v>
          </cell>
          <cell r="FR47">
            <v>25253.697998861666</v>
          </cell>
          <cell r="FS47">
            <v>25750.700905914247</v>
          </cell>
          <cell r="FT47">
            <v>26257.645858415581</v>
          </cell>
          <cell r="FU47">
            <v>26774.731658330293</v>
          </cell>
          <cell r="FV47">
            <v>27302.161084424635</v>
          </cell>
          <cell r="FW47">
            <v>27840.140971787609</v>
          </cell>
          <cell r="FX47">
            <v>28388.882292942875</v>
          </cell>
          <cell r="FY47">
            <v>28948.60024058311</v>
          </cell>
          <cell r="FZ47">
            <v>29519.514311959381</v>
          </cell>
          <cell r="GA47">
            <v>30101.848394958553</v>
          </cell>
          <cell r="GB47">
            <v>30695.830855902514</v>
          </cell>
          <cell r="GC47">
            <v>31301.694629103651</v>
          </cell>
          <cell r="GD47">
            <v>31919.677308211671</v>
          </cell>
          <cell r="GE47">
            <v>32550.021239387657</v>
          </cell>
          <cell r="GF47">
            <v>33192.973616341791</v>
          </cell>
          <cell r="GG47">
            <v>33848.786577272149</v>
          </cell>
          <cell r="GH47">
            <v>34517.7173037424</v>
          </cell>
          <cell r="GI47">
            <v>35200.028121537449</v>
          </cell>
          <cell r="GJ47">
            <v>35895.986603536207</v>
          </cell>
          <cell r="GK47">
            <v>36605.865674642271</v>
          </cell>
          <cell r="GL47">
            <v>37329.943718813287</v>
          </cell>
          <cell r="GM47">
            <v>38068.504688231151</v>
          </cell>
          <cell r="GN47">
            <v>38821.838214655851</v>
          </cell>
          <cell r="GO47">
            <v>39590.239723006547</v>
          </cell>
          <cell r="GP47">
            <v>40374.010547214566</v>
          </cell>
          <cell r="GQ47">
            <v>41173.458048393491</v>
          </cell>
          <cell r="GR47">
            <v>41988.895735373073</v>
          </cell>
          <cell r="GS47">
            <v>42820.643387643788</v>
          </cell>
          <cell r="GT47">
            <v>43669.027180760633</v>
          </cell>
          <cell r="GU47">
            <v>44534.379814255131</v>
          </cell>
          <cell r="GV47">
            <v>45417.040642105712</v>
          </cell>
          <cell r="GW47">
            <v>46317.355805817766</v>
          </cell>
          <cell r="GX47">
            <v>47235.678370165384</v>
          </cell>
          <cell r="GY47">
            <v>48172.368461648162</v>
          </cell>
          <cell r="GZ47">
            <v>49127.793409717306</v>
          </cell>
          <cell r="HA47">
            <v>50102.327890826411</v>
          </cell>
          <cell r="HB47">
            <v>51096.354075363386</v>
          </cell>
          <cell r="HC47">
            <v>52110.26177752122</v>
          </cell>
          <cell r="HD47">
            <v>53144.44860816632</v>
          </cell>
          <cell r="HE47">
            <v>54199.320130764325</v>
          </cell>
          <cell r="HF47">
            <v>55275.290020424647</v>
          </cell>
          <cell r="HG47">
            <v>56372.780226125971</v>
          </cell>
          <cell r="HH47">
            <v>57492.221136186468</v>
          </cell>
          <cell r="HI47">
            <v>58634.051747043544</v>
          </cell>
          <cell r="HJ47">
            <v>59798.719835409313</v>
          </cell>
          <cell r="HK47">
            <v>60986.682133869297</v>
          </cell>
          <cell r="HL47">
            <v>62198.40450999327</v>
          </cell>
          <cell r="HM47">
            <v>63434.362149028399</v>
          </cell>
          <cell r="HN47">
            <v>64695.039740246488</v>
          </cell>
          <cell r="HO47">
            <v>65980.931667018071</v>
          </cell>
          <cell r="HP47">
            <v>67292.542200688375</v>
          </cell>
          <cell r="HQ47">
            <v>68630.385698330676</v>
          </cell>
          <cell r="HR47">
            <v>69994.98680445514</v>
          </cell>
          <cell r="HS47">
            <v>71386.880656751586</v>
          </cell>
          <cell r="HT47">
            <v>72806.613095947469</v>
          </cell>
          <cell r="HU47">
            <v>74254.740879863122</v>
          </cell>
          <cell r="HV47">
            <v>75731.831901748083</v>
          </cell>
          <cell r="HW47">
            <v>77238.465412984413</v>
          </cell>
          <cell r="HX47">
            <v>78775.232250244037</v>
          </cell>
          <cell r="HY47">
            <v>80342.735067189424</v>
          </cell>
          <cell r="HZ47">
            <v>81941.588570808395</v>
          </cell>
          <cell r="IA47">
            <v>83572.419762475605</v>
          </cell>
          <cell r="IB47">
            <v>85235.868183835526</v>
          </cell>
          <cell r="IC47">
            <v>86932.586167603076</v>
          </cell>
          <cell r="ID47">
            <v>88663.239093380296</v>
          </cell>
          <cell r="IE47">
            <v>90428.505648589664</v>
          </cell>
          <cell r="IF47">
            <v>92229.078094625918</v>
          </cell>
          <cell r="IG47">
            <v>94065.662538331089</v>
          </cell>
          <cell r="IH47">
            <v>95938.979208899298</v>
          </cell>
          <cell r="II47">
            <v>97849.762740319435</v>
          </cell>
          <cell r="IJ47">
            <v>99798.762459466976</v>
          </cell>
          <cell r="IK47">
            <v>101786.74267995771</v>
          </cell>
          <cell r="IL47">
            <v>103814.48300187847</v>
          </cell>
          <cell r="IM47">
            <v>105882.77861751267</v>
          </cell>
          <cell r="IN47">
            <v>107992.44062318053</v>
          </cell>
          <cell r="IO47">
            <v>110144.29633731593</v>
          </cell>
          <cell r="IP47">
            <v>112339.18962490514</v>
          </cell>
          <cell r="IQ47">
            <v>114577.98122841414</v>
          </cell>
          <cell r="IR47">
            <v>116861.54910533475</v>
          </cell>
          <cell r="IS47">
            <v>119190.78877248173</v>
          </cell>
          <cell r="IT47">
            <v>121566.61365717572</v>
          </cell>
          <cell r="IU47">
            <v>123989.95545545017</v>
          </cell>
          <cell r="IV47">
            <v>126461.76449742226</v>
          </cell>
        </row>
        <row r="48">
          <cell r="A48" t="str">
            <v>NOPAT Margin</v>
          </cell>
          <cell r="B48">
            <v>6.6580349647411274E-2</v>
          </cell>
          <cell r="C48">
            <v>7.1673575709357562E-2</v>
          </cell>
          <cell r="D48">
            <v>7.8143893503182793E-2</v>
          </cell>
          <cell r="E48">
            <v>8.2522810669414831E-2</v>
          </cell>
          <cell r="F48">
            <v>8.2967610220142096E-2</v>
          </cell>
          <cell r="G48">
            <v>8.5599187581719499E-2</v>
          </cell>
          <cell r="H48">
            <v>8.2385405277477008E-2</v>
          </cell>
          <cell r="I48">
            <v>7.8924128988932057E-2</v>
          </cell>
          <cell r="J48">
            <v>7.5395717265777776E-2</v>
          </cell>
          <cell r="K48">
            <v>7.2878915668203398E-2</v>
          </cell>
          <cell r="L48">
            <v>7.2193987061023812E-2</v>
          </cell>
          <cell r="M48">
            <v>7.2480877711692426E-2</v>
          </cell>
          <cell r="N48">
            <v>7.2285663792674995E-2</v>
          </cell>
          <cell r="O48">
            <v>7.2093002942501511E-2</v>
          </cell>
          <cell r="P48">
            <v>7.1902905303776646E-2</v>
          </cell>
          <cell r="Q48">
            <v>7.1300949747808581E-2</v>
          </cell>
          <cell r="R48">
            <v>7.1644307372246724E-2</v>
          </cell>
          <cell r="S48">
            <v>7.1196978016196275E-2</v>
          </cell>
          <cell r="T48">
            <v>7.0760073780600743E-2</v>
          </cell>
          <cell r="U48">
            <v>7.0333334132717126E-2</v>
          </cell>
          <cell r="V48">
            <v>6.9916505272722931E-2</v>
          </cell>
          <cell r="W48">
            <v>6.9509339974487896E-2</v>
          </cell>
          <cell r="X48">
            <v>6.911159742842142E-2</v>
          </cell>
          <cell r="Y48">
            <v>6.872304308649628E-2</v>
          </cell>
          <cell r="Z48">
            <v>6.8343448509540244E-2</v>
          </cell>
          <cell r="AA48">
            <v>6.7972591216875919E-2</v>
          </cell>
          <cell r="AB48">
            <v>6.7610254538381903E-2</v>
          </cell>
          <cell r="AC48">
            <v>6.7256227469037172E-2</v>
          </cell>
          <cell r="AD48">
            <v>6.6910304526003564E-2</v>
          </cell>
          <cell r="AE48">
            <v>6.6572285608292134E-2</v>
          </cell>
          <cell r="AF48">
            <v>6.6241975859051436E-2</v>
          </cell>
          <cell r="AG48">
            <v>6.5919185530508614E-2</v>
          </cell>
          <cell r="AH48">
            <v>6.560372985158669E-2</v>
          </cell>
          <cell r="AI48">
            <v>6.5295428898215199E-2</v>
          </cell>
          <cell r="AJ48">
            <v>6.4994107466344764E-2</v>
          </cell>
          <cell r="AK48">
            <v>6.4699594947670636E-2</v>
          </cell>
          <cell r="AL48">
            <v>6.4411725208064541E-2</v>
          </cell>
          <cell r="AM48">
            <v>6.4130336468709262E-2</v>
          </cell>
          <cell r="AN48">
            <v>6.3855271189925927E-2</v>
          </cell>
          <cell r="AO48">
            <v>6.3586375957678853E-2</v>
          </cell>
          <cell r="AP48">
            <v>6.3323501372740051E-2</v>
          </cell>
          <cell r="AQ48">
            <v>6.3066501942490763E-2</v>
          </cell>
          <cell r="AR48">
            <v>6.2815235975334727E-2</v>
          </cell>
          <cell r="AS48">
            <v>6.2569565477694711E-2</v>
          </cell>
          <cell r="AT48">
            <v>6.2329356053561179E-2</v>
          </cell>
          <cell r="AU48">
            <v>6.2094476806559329E-2</v>
          </cell>
          <cell r="AV48">
            <v>6.1864800244499134E-2</v>
          </cell>
          <cell r="AW48">
            <v>6.164020218637041E-2</v>
          </cell>
          <cell r="AX48">
            <v>6.1420561671743909E-2</v>
          </cell>
          <cell r="AY48">
            <v>6.1205760872537582E-2</v>
          </cell>
          <cell r="AZ48">
            <v>6.099568500710599E-2</v>
          </cell>
          <cell r="BA48">
            <v>6.0790222256610238E-2</v>
          </cell>
          <cell r="BB48">
            <v>6.0589263683624127E-2</v>
          </cell>
          <cell r="BC48">
            <v>6.0392703152932374E-2</v>
          </cell>
          <cell r="BD48">
            <v>6.0200437254475575E-2</v>
          </cell>
          <cell r="BE48">
            <v>6.0012365228396793E-2</v>
          </cell>
          <cell r="BF48">
            <v>5.9828388892143786E-2</v>
          </cell>
          <cell r="BG48">
            <v>5.9648412569581193E-2</v>
          </cell>
          <cell r="BH48">
            <v>5.9472343022066866E-2</v>
          </cell>
          <cell r="BI48">
            <v>5.9300089381446458E-2</v>
          </cell>
          <cell r="BJ48">
            <v>5.9131563084921103E-2</v>
          </cell>
          <cell r="BK48">
            <v>5.8966677811742162E-2</v>
          </cell>
          <cell r="BL48">
            <v>5.8805349421688913E-2</v>
          </cell>
          <cell r="BM48">
            <v>5.8647495895283959E-2</v>
          </cell>
          <cell r="BN48">
            <v>5.8493037275702695E-2</v>
          </cell>
          <cell r="BO48">
            <v>5.8341895612332981E-2</v>
          </cell>
          <cell r="BP48">
            <v>5.8193994905942445E-2</v>
          </cell>
          <cell r="BQ48">
            <v>5.8049261055410507E-2</v>
          </cell>
          <cell r="BR48">
            <v>5.7907621805983946E-2</v>
          </cell>
          <cell r="BS48">
            <v>5.776900669901476E-2</v>
          </cell>
          <cell r="BT48">
            <v>5.7633347023139915E-2</v>
          </cell>
          <cell r="BU48">
            <v>5.7500575766863751E-2</v>
          </cell>
          <cell r="BV48">
            <v>5.7370627572503954E-2</v>
          </cell>
          <cell r="BW48">
            <v>5.7243438691463297E-2</v>
          </cell>
          <cell r="BX48">
            <v>5.7118946940789742E-2</v>
          </cell>
          <cell r="BY48">
            <v>5.6997091660988597E-2</v>
          </cell>
          <cell r="BZ48">
            <v>5.6877813675051181E-2</v>
          </cell>
          <cell r="CA48">
            <v>5.6761055248664948E-2</v>
          </cell>
          <cell r="CB48">
            <v>5.6646760051571314E-2</v>
          </cell>
          <cell r="CC48">
            <v>5.6534873120037875E-2</v>
          </cell>
          <cell r="CD48">
            <v>5.6425340820412638E-2</v>
          </cell>
          <cell r="CE48">
            <v>5.6318110813728728E-2</v>
          </cell>
          <cell r="CF48">
            <v>5.6213132021328889E-2</v>
          </cell>
          <cell r="CG48">
            <v>5.6110354591479485E-2</v>
          </cell>
          <cell r="CH48">
            <v>5.600972986694519E-2</v>
          </cell>
          <cell r="CI48">
            <v>5.591121035349568E-2</v>
          </cell>
          <cell r="CJ48">
            <v>5.5814749689316753E-2</v>
          </cell>
          <cell r="CK48">
            <v>5.5720302615298943E-2</v>
          </cell>
          <cell r="CL48">
            <v>5.5627824946177518E-2</v>
          </cell>
          <cell r="CM48">
            <v>5.5537273542498287E-2</v>
          </cell>
          <cell r="CN48">
            <v>5.5448606283384695E-2</v>
          </cell>
          <cell r="CO48">
            <v>5.536178204008195E-2</v>
          </cell>
          <cell r="CP48">
            <v>5.5276760650255038E-2</v>
          </cell>
          <cell r="CQ48">
            <v>5.5193502893017832E-2</v>
          </cell>
          <cell r="CR48">
            <v>5.5111970464671381E-2</v>
          </cell>
          <cell r="CS48">
            <v>5.5032125955129921E-2</v>
          </cell>
          <cell r="CT48">
            <v>5.4953932825013943E-2</v>
          </cell>
          <cell r="CU48">
            <v>5.4877355383390287E-2</v>
          </cell>
          <cell r="CV48">
            <v>5.4802358766139488E-2</v>
          </cell>
          <cell r="CW48">
            <v>5.4728908914931734E-2</v>
          </cell>
          <cell r="CX48">
            <v>5.4656972556792832E-2</v>
          </cell>
          <cell r="CY48">
            <v>5.4586517184242594E-2</v>
          </cell>
          <cell r="CZ48">
            <v>5.4517511035988217E-2</v>
          </cell>
          <cell r="DA48">
            <v>5.4449923078155958E-2</v>
          </cell>
          <cell r="DB48">
            <v>5.4383722986044894E-2</v>
          </cell>
          <cell r="DC48">
            <v>5.4318881126387136E-2</v>
          </cell>
          <cell r="DD48">
            <v>5.4255368540099019E-2</v>
          </cell>
          <cell r="DE48">
            <v>5.4193156925508718E-2</v>
          </cell>
          <cell r="DF48">
            <v>5.4132218622045904E-2</v>
          </cell>
          <cell r="DG48">
            <v>5.4072526594379541E-2</v>
          </cell>
          <cell r="DH48">
            <v>5.401405441699042E-2</v>
          </cell>
          <cell r="DI48">
            <v>5.3956776259165382E-2</v>
          </cell>
          <cell r="DJ48">
            <v>5.3900666870400682E-2</v>
          </cell>
          <cell r="DK48">
            <v>5.3845701566202213E-2</v>
          </cell>
          <cell r="DL48">
            <v>5.3791856214270774E-2</v>
          </cell>
          <cell r="DM48">
            <v>5.3739107221060886E-2</v>
          </cell>
          <cell r="DN48">
            <v>5.3687431518702193E-2</v>
          </cell>
          <cell r="DO48">
            <v>5.3636806552272494E-2</v>
          </cell>
          <cell r="DP48">
            <v>5.3587210267412054E-2</v>
          </cell>
          <cell r="DQ48">
            <v>5.3538621098269325E-2</v>
          </cell>
          <cell r="DR48">
            <v>5.3491017955767842E-2</v>
          </cell>
          <cell r="DS48">
            <v>5.3444380216185298E-2</v>
          </cell>
          <cell r="DT48">
            <v>5.3398687710035427E-2</v>
          </cell>
          <cell r="DU48">
            <v>5.3353920711243639E-2</v>
          </cell>
          <cell r="DV48">
            <v>5.3310059926608214E-2</v>
          </cell>
          <cell r="DW48">
            <v>5.3267086485538392E-2</v>
          </cell>
          <cell r="DX48">
            <v>5.32249819300614E-2</v>
          </cell>
          <cell r="DY48">
            <v>5.3183728205090625E-2</v>
          </cell>
          <cell r="DZ48">
            <v>5.3143307648947327E-2</v>
          </cell>
          <cell r="EA48">
            <v>5.3103702984128545E-2</v>
          </cell>
          <cell r="EB48">
            <v>5.3064897308314277E-2</v>
          </cell>
          <cell r="EC48">
            <v>5.3026874085606614E-2</v>
          </cell>
          <cell r="ED48">
            <v>5.2989617137994743E-2</v>
          </cell>
          <cell r="EE48">
            <v>5.2953110637038892E-2</v>
          </cell>
          <cell r="EF48">
            <v>5.2917339095767159E-2</v>
          </cell>
          <cell r="EG48">
            <v>5.288228736077924E-2</v>
          </cell>
          <cell r="EH48">
            <v>5.2847940604550975E-2</v>
          </cell>
          <cell r="EI48">
            <v>5.2814284317934133E-2</v>
          </cell>
          <cell r="EJ48">
            <v>5.2781304302846083E-2</v>
          </cell>
          <cell r="EK48">
            <v>5.2748986665143598E-2</v>
          </cell>
          <cell r="EL48">
            <v>5.2717317807676162E-2</v>
          </cell>
          <cell r="EM48">
            <v>5.2686284423513162E-2</v>
          </cell>
          <cell r="EN48">
            <v>5.2655873489340616E-2</v>
          </cell>
          <cell r="EO48">
            <v>5.2626072259022508E-2</v>
          </cell>
          <cell r="EP48">
            <v>5.2596868257322009E-2</v>
          </cell>
          <cell r="EQ48">
            <v>5.2568249273778532E-2</v>
          </cell>
          <cell r="ER48">
            <v>5.2540203356735898E-2</v>
          </cell>
          <cell r="ES48">
            <v>5.2512718807517803E-2</v>
          </cell>
          <cell r="ET48">
            <v>5.2485784174746433E-2</v>
          </cell>
          <cell r="EU48">
            <v>5.2459388248800067E-2</v>
          </cell>
          <cell r="EV48">
            <v>5.2433520056406377E-2</v>
          </cell>
          <cell r="EW48">
            <v>5.2408168855367344E-2</v>
          </cell>
          <cell r="EX48">
            <v>5.2383324129412247E-2</v>
          </cell>
          <cell r="EY48">
            <v>5.2358975583175468E-2</v>
          </cell>
          <cell r="EZ48">
            <v>5.2335113137295657E-2</v>
          </cell>
          <cell r="FA48">
            <v>5.2311726923632944E-2</v>
          </cell>
          <cell r="FB48">
            <v>5.2288807280600973E-2</v>
          </cell>
          <cell r="FC48">
            <v>5.2266344748611054E-2</v>
          </cell>
          <cell r="FD48">
            <v>5.2244330065624893E-2</v>
          </cell>
          <cell r="FE48">
            <v>5.2222754162813641E-2</v>
          </cell>
          <cell r="FF48">
            <v>5.2201608160319789E-2</v>
          </cell>
          <cell r="FG48">
            <v>5.2180883363119913E-2</v>
          </cell>
          <cell r="FH48">
            <v>5.2160571256984915E-2</v>
          </cell>
          <cell r="FI48">
            <v>5.214066350453575E-2</v>
          </cell>
          <cell r="FJ48">
            <v>5.2121151941391934E-2</v>
          </cell>
          <cell r="FK48">
            <v>5.2102028572410308E-2</v>
          </cell>
          <cell r="FL48">
            <v>5.2083285568011936E-2</v>
          </cell>
          <cell r="FM48">
            <v>5.2064915260594688E-2</v>
          </cell>
          <cell r="FN48">
            <v>5.2046910141029433E-2</v>
          </cell>
          <cell r="FO48">
            <v>5.2029262855237554E-2</v>
          </cell>
          <cell r="FP48">
            <v>5.2011966200847838E-2</v>
          </cell>
          <cell r="FQ48">
            <v>5.1995013123930588E-2</v>
          </cell>
          <cell r="FR48">
            <v>5.1978396715807083E-2</v>
          </cell>
          <cell r="FS48">
            <v>5.1962110209932411E-2</v>
          </cell>
          <cell r="FT48">
            <v>5.1946146978849916E-2</v>
          </cell>
          <cell r="FU48">
            <v>5.1930500531215285E-2</v>
          </cell>
          <cell r="FV48">
            <v>5.1915164508888695E-2</v>
          </cell>
          <cell r="FW48">
            <v>5.1900132684093173E-2</v>
          </cell>
          <cell r="FX48">
            <v>5.1885398956637643E-2</v>
          </cell>
          <cell r="FY48">
            <v>5.187095735120293E-2</v>
          </cell>
          <cell r="FZ48">
            <v>5.1856802014689229E-2</v>
          </cell>
          <cell r="GA48">
            <v>5.1842927213623512E-2</v>
          </cell>
          <cell r="GB48">
            <v>5.1829327331625333E-2</v>
          </cell>
          <cell r="GC48">
            <v>5.1815996866929635E-2</v>
          </cell>
          <cell r="GD48">
            <v>5.1802930429965185E-2</v>
          </cell>
          <cell r="GE48">
            <v>5.1790122740987252E-2</v>
          </cell>
          <cell r="GF48">
            <v>5.1777568627763129E-2</v>
          </cell>
          <cell r="GG48">
            <v>5.1765263023309395E-2</v>
          </cell>
          <cell r="GH48">
            <v>5.1753200963679365E-2</v>
          </cell>
          <cell r="GI48">
            <v>5.1741377585799948E-2</v>
          </cell>
          <cell r="GJ48">
            <v>5.1729788125356106E-2</v>
          </cell>
          <cell r="GK48">
            <v>5.1718427914722552E-2</v>
          </cell>
          <cell r="GL48">
            <v>5.1707292380940767E-2</v>
          </cell>
          <cell r="GM48">
            <v>5.1696377043740777E-2</v>
          </cell>
          <cell r="GN48">
            <v>5.1685677513606448E-2</v>
          </cell>
          <cell r="GO48">
            <v>5.1675189489883186E-2</v>
          </cell>
          <cell r="GP48">
            <v>5.1664908758927271E-2</v>
          </cell>
          <cell r="GQ48">
            <v>5.1654831192295407E-2</v>
          </cell>
          <cell r="GR48">
            <v>5.1644952744974201E-2</v>
          </cell>
          <cell r="GS48">
            <v>5.1635269453647832E-2</v>
          </cell>
          <cell r="GT48">
            <v>5.1625777435003746E-2</v>
          </cell>
          <cell r="GU48">
            <v>5.1616472884075004E-2</v>
          </cell>
          <cell r="GV48">
            <v>5.1607352072618573E-2</v>
          </cell>
          <cell r="GW48">
            <v>5.1598411347528829E-2</v>
          </cell>
          <cell r="GX48">
            <v>5.1589647129285245E-2</v>
          </cell>
          <cell r="GY48">
            <v>5.1581055910433667E-2</v>
          </cell>
          <cell r="GZ48">
            <v>5.1572634254100282E-2</v>
          </cell>
          <cell r="HA48">
            <v>5.1564378792537571E-2</v>
          </cell>
          <cell r="HB48">
            <v>5.1556286225701436E-2</v>
          </cell>
          <cell r="HC48">
            <v>5.1548353319858908E-2</v>
          </cell>
          <cell r="HD48">
            <v>5.1540576906225655E-2</v>
          </cell>
          <cell r="HE48">
            <v>5.1532953879632602E-2</v>
          </cell>
          <cell r="HF48">
            <v>5.1525481197221064E-2</v>
          </cell>
          <cell r="HG48">
            <v>5.1518155877165614E-2</v>
          </cell>
          <cell r="HH48">
            <v>5.15109749974242E-2</v>
          </cell>
          <cell r="HI48">
            <v>5.1503935694514884E-2</v>
          </cell>
          <cell r="HJ48">
            <v>5.1497035162318419E-2</v>
          </cell>
          <cell r="HK48">
            <v>5.1490270650906299E-2</v>
          </cell>
          <cell r="HL48">
            <v>5.1483639465393638E-2</v>
          </cell>
          <cell r="HM48">
            <v>5.1477138964816219E-2</v>
          </cell>
          <cell r="HN48">
            <v>5.1470766561031368E-2</v>
          </cell>
          <cell r="HO48">
            <v>5.1464519717641849E-2</v>
          </cell>
          <cell r="HP48">
            <v>5.1458395948942616E-2</v>
          </cell>
          <cell r="HQ48">
            <v>5.1452392818889511E-2</v>
          </cell>
          <cell r="HR48">
            <v>5.1446507940089904E-2</v>
          </cell>
          <cell r="HS48">
            <v>5.1440738972814183E-2</v>
          </cell>
          <cell r="HT48">
            <v>5.1435083624028183E-2</v>
          </cell>
          <cell r="HU48">
            <v>5.1429539646445845E-2</v>
          </cell>
          <cell r="HV48">
            <v>5.1424104837601632E-2</v>
          </cell>
          <cell r="HW48">
            <v>5.1418777038942334E-2</v>
          </cell>
          <cell r="HX48">
            <v>5.1413554134937839E-2</v>
          </cell>
          <cell r="HY48">
            <v>5.1408434052210392E-2</v>
          </cell>
          <cell r="HZ48">
            <v>5.1403414758682056E-2</v>
          </cell>
          <cell r="IA48">
            <v>5.1398494262739805E-2</v>
          </cell>
          <cell r="IB48">
            <v>5.1393670612418056E-2</v>
          </cell>
          <cell r="IC48">
            <v>5.1388941894598111E-2</v>
          </cell>
          <cell r="ID48">
            <v>5.1384306234224159E-2</v>
          </cell>
          <cell r="IE48">
            <v>5.1379761793535643E-2</v>
          </cell>
          <cell r="IF48">
            <v>5.1375306771315354E-2</v>
          </cell>
          <cell r="IG48">
            <v>5.1370939402153128E-2</v>
          </cell>
          <cell r="IH48">
            <v>5.1366657955724836E-2</v>
          </cell>
          <cell r="II48">
            <v>5.1362460736086107E-2</v>
          </cell>
          <cell r="IJ48">
            <v>5.1358346080980673E-2</v>
          </cell>
          <cell r="IK48">
            <v>5.1354312361163001E-2</v>
          </cell>
          <cell r="IL48">
            <v>5.1350357979734751E-2</v>
          </cell>
          <cell r="IM48">
            <v>5.1346481371494959E-2</v>
          </cell>
          <cell r="IN48">
            <v>5.1342681002303596E-2</v>
          </cell>
          <cell r="IO48">
            <v>5.1338955368458054E-2</v>
          </cell>
          <cell r="IP48">
            <v>5.1335302996082591E-2</v>
          </cell>
          <cell r="IQ48">
            <v>5.1331722440530102E-2</v>
          </cell>
          <cell r="IR48">
            <v>5.1328212285796274E-2</v>
          </cell>
          <cell r="IS48">
            <v>5.1324771143945701E-2</v>
          </cell>
          <cell r="IT48">
            <v>5.1321397654549669E-2</v>
          </cell>
          <cell r="IU48">
            <v>5.1318090484135451E-2</v>
          </cell>
          <cell r="IV48">
            <v>5.1314848325646908E-2</v>
          </cell>
        </row>
        <row r="49">
          <cell r="A49" t="str">
            <v>Net Operating Assets</v>
          </cell>
          <cell r="B49">
            <v>6963.1111623818842</v>
          </cell>
          <cell r="C49">
            <v>6990.8256115546055</v>
          </cell>
          <cell r="D49">
            <v>7057.7149309384913</v>
          </cell>
          <cell r="E49">
            <v>7190.1938909092105</v>
          </cell>
          <cell r="F49">
            <v>7257.1544539439756</v>
          </cell>
          <cell r="G49">
            <v>7397.3531436216444</v>
          </cell>
          <cell r="H49">
            <v>7519.4760909710049</v>
          </cell>
          <cell r="I49">
            <v>7678.6120354236518</v>
          </cell>
          <cell r="J49">
            <v>7773.860082260504</v>
          </cell>
          <cell r="K49">
            <v>7875.177421665001</v>
          </cell>
          <cell r="L49">
            <v>8122.6669686794503</v>
          </cell>
          <cell r="M49">
            <v>8304.670978456119</v>
          </cell>
          <cell r="N49">
            <v>8491.9579926115293</v>
          </cell>
          <cell r="O49">
            <v>8684.6973006405315</v>
          </cell>
          <cell r="P49">
            <v>8881.3592838850454</v>
          </cell>
          <cell r="Q49">
            <v>9313.7362084090273</v>
          </cell>
          <cell r="R49">
            <v>9556.2192491560363</v>
          </cell>
          <cell r="S49">
            <v>9803.979203173596</v>
          </cell>
          <cell r="T49">
            <v>10057.115367201512</v>
          </cell>
          <cell r="U49">
            <v>10315.729039931761</v>
          </cell>
          <cell r="V49">
            <v>10579.92356645723</v>
          </cell>
          <cell r="W49">
            <v>10849.804383363047</v>
          </cell>
          <cell r="X49">
            <v>11125.47906447909</v>
          </cell>
          <cell r="Y49">
            <v>11407.057367313086</v>
          </cell>
          <cell r="Z49">
            <v>11694.65128018426</v>
          </cell>
          <cell r="AA49">
            <v>11988.37507007834</v>
          </cell>
          <cell r="AB49">
            <v>12288.345331245118</v>
          </cell>
          <cell r="AC49">
            <v>12594.681034560534</v>
          </cell>
          <cell r="AD49">
            <v>12907.503577675659</v>
          </cell>
          <cell r="AE49">
            <v>13226.936835975574</v>
          </cell>
          <cell r="AF49">
            <v>13553.107214371505</v>
          </cell>
          <cell r="AG49">
            <v>13886.143699950229</v>
          </cell>
          <cell r="AH49">
            <v>14226.177915505039</v>
          </cell>
          <cell r="AI49">
            <v>14573.344173973042</v>
          </cell>
          <cell r="AJ49">
            <v>14927.779533804081</v>
          </cell>
          <cell r="AK49">
            <v>15289.623855286834</v>
          </cell>
          <cell r="AL49">
            <v>15659.019857858088</v>
          </cell>
          <cell r="AM49">
            <v>16036.113178421654</v>
          </cell>
          <cell r="AN49">
            <v>16421.052430703654</v>
          </cell>
          <cell r="AO49">
            <v>16813.989265671342</v>
          </cell>
          <cell r="AP49">
            <v>17215.078433043014</v>
          </cell>
          <cell r="AQ49">
            <v>17624.477843916957</v>
          </cell>
          <cell r="AR49">
            <v>18042.34863454763</v>
          </cell>
          <cell r="AS49">
            <v>18468.855231297865</v>
          </cell>
          <cell r="AT49">
            <v>18904.165416796073</v>
          </cell>
          <cell r="AU49">
            <v>19348.450397327953</v>
          </cell>
          <cell r="AV49">
            <v>19801.884871492519</v>
          </cell>
          <cell r="AW49">
            <v>20264.647100152717</v>
          </cell>
          <cell r="AX49">
            <v>20736.91897771131</v>
          </cell>
          <cell r="AY49">
            <v>21218.886104743095</v>
          </cell>
          <cell r="AZ49">
            <v>21710.737862015016</v>
          </cell>
          <cell r="BA49">
            <v>22212.667485926104</v>
          </cell>
          <cell r="BB49">
            <v>22724.872145399735</v>
          </cell>
          <cell r="BC49">
            <v>23247.553020261021</v>
          </cell>
          <cell r="BD49">
            <v>23780.915381132785</v>
          </cell>
          <cell r="BE49">
            <v>24325.168670884046</v>
          </cell>
          <cell r="BF49">
            <v>24880.526587665227</v>
          </cell>
          <cell r="BG49">
            <v>25447.207169565259</v>
          </cell>
          <cell r="BH49">
            <v>26025.432880925749</v>
          </cell>
          <cell r="BI49">
            <v>26615.430700348643</v>
          </cell>
          <cell r="BJ49">
            <v>27217.432210433457</v>
          </cell>
          <cell r="BK49">
            <v>27831.673689281739</v>
          </cell>
          <cell r="BL49">
            <v>28458.396203806289</v>
          </cell>
          <cell r="BM49">
            <v>29097.845704883614</v>
          </cell>
          <cell r="BN49">
            <v>29750.273124388681</v>
          </cell>
          <cell r="BO49">
            <v>30415.934474151782</v>
          </cell>
          <cell r="BP49">
            <v>31095.090946877703</v>
          </cell>
          <cell r="BQ49">
            <v>31788.009019068493</v>
          </cell>
          <cell r="BR49">
            <v>32494.960555991598</v>
          </cell>
          <cell r="BS49">
            <v>33216.222918735766</v>
          </cell>
          <cell r="BT49">
            <v>33952.079073398229</v>
          </cell>
          <cell r="BU49">
            <v>34702.817702447108</v>
          </cell>
          <cell r="BV49">
            <v>35468.733318303937</v>
          </cell>
          <cell r="BW49">
            <v>36250.126379191992</v>
          </cell>
          <cell r="BX49">
            <v>37047.303407296858</v>
          </cell>
          <cell r="BY49">
            <v>37860.577109286794</v>
          </cell>
          <cell r="BZ49">
            <v>38690.266499240897</v>
          </cell>
          <cell r="CA49">
            <v>39536.697024034336</v>
          </cell>
          <cell r="CB49">
            <v>40400.200691230748</v>
          </cell>
          <cell r="CC49">
            <v>41281.116199532597</v>
          </cell>
          <cell r="CD49">
            <v>42179.789071841646</v>
          </cell>
          <cell r="CE49">
            <v>43096.571790982438</v>
          </cell>
          <cell r="CF49">
            <v>44031.823938142552</v>
          </cell>
          <cell r="CG49">
            <v>44985.912334084867</v>
          </cell>
          <cell r="CH49">
            <v>45959.21118318761</v>
          </cell>
          <cell r="CI49">
            <v>46952.102220369503</v>
          </cell>
          <cell r="CJ49">
            <v>47964.974860957976</v>
          </cell>
          <cell r="CK49">
            <v>48998.226353559992</v>
          </cell>
          <cell r="CL49">
            <v>50052.261935995717</v>
          </cell>
          <cell r="CM49">
            <v>51127.494994356952</v>
          </cell>
          <cell r="CN49">
            <v>52224.34722525283</v>
          </cell>
          <cell r="CO49">
            <v>53343.248801307178</v>
          </cell>
          <cell r="CP49">
            <v>54484.638539972657</v>
          </cell>
          <cell r="CQ49">
            <v>55648.964075728283</v>
          </cell>
          <cell r="CR49">
            <v>56836.682035728343</v>
          </cell>
          <cell r="CS49">
            <v>58048.258218971765</v>
          </cell>
          <cell r="CT49">
            <v>59284.167779062816</v>
          </cell>
          <cell r="CU49">
            <v>60544.895410634745</v>
          </cell>
          <cell r="CV49">
            <v>61830.935539510108</v>
          </cell>
          <cell r="CW49">
            <v>63142.792516672424</v>
          </cell>
          <cell r="CX49">
            <v>64480.98081612555</v>
          </cell>
          <cell r="CY49">
            <v>65846.025236718735</v>
          </cell>
          <cell r="CZ49">
            <v>67238.46110801649</v>
          </cell>
          <cell r="DA49">
            <v>68658.834500294455</v>
          </cell>
          <cell r="DB49">
            <v>70107.702438743814</v>
          </cell>
          <cell r="DC49">
            <v>71585.633121968203</v>
          </cell>
          <cell r="DD49">
            <v>73093.206144859389</v>
          </cell>
          <cell r="DE49">
            <v>74631.012725938897</v>
          </cell>
          <cell r="DF49">
            <v>76199.655939255288</v>
          </cell>
          <cell r="DG49">
            <v>77799.750950927846</v>
          </cell>
          <cell r="DH49">
            <v>79431.925260429736</v>
          </cell>
          <cell r="DI49">
            <v>81096.818946705593</v>
          </cell>
          <cell r="DJ49">
            <v>82795.084919219764</v>
          </cell>
          <cell r="DK49">
            <v>84527.389174034106</v>
          </cell>
          <cell r="DL49">
            <v>86294.41105501588</v>
          </cell>
          <cell r="DM49">
            <v>88096.843520278038</v>
          </cell>
          <cell r="DN49">
            <v>89935.393413956772</v>
          </cell>
          <cell r="DO49">
            <v>91810.781743432803</v>
          </cell>
          <cell r="DP49">
            <v>93723.743962105495</v>
          </cell>
          <cell r="DQ49">
            <v>95675.030257830324</v>
          </cell>
          <cell r="DR49">
            <v>97665.40584713337</v>
          </cell>
          <cell r="DS49">
            <v>99695.651275317941</v>
          </cell>
          <cell r="DT49">
            <v>101766.56272258135</v>
          </cell>
          <cell r="DU49">
            <v>103878.95231626178</v>
          </cell>
          <cell r="DV49">
            <v>106033.64844933785</v>
          </cell>
          <cell r="DW49">
            <v>108231.49610530578</v>
          </cell>
          <cell r="DX49">
            <v>110473.35718956172</v>
          </cell>
          <cell r="DY49">
            <v>112760.11086741913</v>
          </cell>
          <cell r="DZ49">
            <v>115092.65390889386</v>
          </cell>
          <cell r="EA49">
            <v>117471.90104039239</v>
          </cell>
          <cell r="EB49">
            <v>119898.78530344064</v>
          </cell>
          <cell r="EC49">
            <v>122374.2584205949</v>
          </cell>
          <cell r="ED49">
            <v>124899.29116867756</v>
          </cell>
          <cell r="EE49">
            <v>127474.87375948478</v>
          </cell>
          <cell r="EF49">
            <v>130102.01622811482</v>
          </cell>
          <cell r="EG49">
            <v>132781.74882906987</v>
          </cell>
          <cell r="EH49">
            <v>135515.12244028624</v>
          </cell>
          <cell r="EI49">
            <v>138303.20897525208</v>
          </cell>
          <cell r="EJ49">
            <v>141147.10180337325</v>
          </cell>
          <cell r="EK49">
            <v>144047.91617875357</v>
          </cell>
          <cell r="EL49">
            <v>147006.78967755596</v>
          </cell>
          <cell r="EM49">
            <v>150024.88264411787</v>
          </cell>
          <cell r="EN49">
            <v>153103.37864599429</v>
          </cell>
          <cell r="EO49">
            <v>156243.48493810798</v>
          </cell>
          <cell r="EP49">
            <v>159446.43293618818</v>
          </cell>
          <cell r="EQ49">
            <v>162713.47869968432</v>
          </cell>
          <cell r="ER49">
            <v>166045.90342434295</v>
          </cell>
          <cell r="ES49">
            <v>169445.01394464239</v>
          </cell>
          <cell r="ET49">
            <v>172912.14324628114</v>
          </cell>
          <cell r="EU49">
            <v>176448.65098892155</v>
          </cell>
          <cell r="EV49">
            <v>180055.92403939366</v>
          </cell>
          <cell r="EW49">
            <v>183735.37701556814</v>
          </cell>
          <cell r="EX49">
            <v>187488.45284111195</v>
          </cell>
          <cell r="EY49">
            <v>191316.62331134395</v>
          </cell>
          <cell r="EZ49">
            <v>195221.38967041281</v>
          </cell>
          <cell r="FA49">
            <v>199204.28320002294</v>
          </cell>
          <cell r="FB49">
            <v>203266.86581993988</v>
          </cell>
          <cell r="FC49">
            <v>207410.73070051052</v>
          </cell>
          <cell r="FD49">
            <v>211637.50288743828</v>
          </cell>
          <cell r="FE49">
            <v>215948.83993905797</v>
          </cell>
          <cell r="FF49">
            <v>220346.43257636123</v>
          </cell>
          <cell r="FG49">
            <v>224832.00534602604</v>
          </cell>
          <cell r="FH49">
            <v>229407.31729671161</v>
          </cell>
          <cell r="FI49">
            <v>234074.16266888325</v>
          </cell>
          <cell r="FJ49">
            <v>238834.37159843775</v>
          </cell>
          <cell r="FK49">
            <v>243689.81083440527</v>
          </cell>
          <cell r="FL49">
            <v>248642.3844710094</v>
          </cell>
          <cell r="FM49">
            <v>253694.03469437218</v>
          </cell>
          <cell r="FN49">
            <v>258846.74254415699</v>
          </cell>
          <cell r="FO49">
            <v>264102.52869044821</v>
          </cell>
          <cell r="FP49">
            <v>269463.45422617212</v>
          </cell>
          <cell r="FQ49">
            <v>274931.62147536949</v>
          </cell>
          <cell r="FR49">
            <v>280509.17481763777</v>
          </cell>
          <cell r="FS49">
            <v>286198.30152906501</v>
          </cell>
          <cell r="FT49">
            <v>292001.23263998632</v>
          </cell>
          <cell r="FU49">
            <v>297920.24380989867</v>
          </cell>
          <cell r="FV49">
            <v>303957.65621987678</v>
          </cell>
          <cell r="FW49">
            <v>310115.83748284163</v>
          </cell>
          <cell r="FX49">
            <v>316397.20257203624</v>
          </cell>
          <cell r="FY49">
            <v>322804.21476807521</v>
          </cell>
          <cell r="FZ49">
            <v>329339.38662493747</v>
          </cell>
          <cell r="GA49">
            <v>336005.28095528233</v>
          </cell>
          <cell r="GB49">
            <v>342804.51183547464</v>
          </cell>
          <cell r="GC49">
            <v>349739.74563071312</v>
          </cell>
          <cell r="GD49">
            <v>356813.70204066462</v>
          </cell>
          <cell r="GE49">
            <v>364029.15516601317</v>
          </cell>
          <cell r="GF49">
            <v>371388.93459634349</v>
          </cell>
          <cell r="GG49">
            <v>378895.92651978385</v>
          </cell>
          <cell r="GH49">
            <v>386553.07485484565</v>
          </cell>
          <cell r="GI49">
            <v>394363.38240490074</v>
          </cell>
          <cell r="GJ49">
            <v>402329.91203575267</v>
          </cell>
          <cell r="GK49">
            <v>410455.78787676024</v>
          </cell>
          <cell r="GL49">
            <v>418744.19654598698</v>
          </cell>
          <cell r="GM49">
            <v>427198.38839985535</v>
          </cell>
          <cell r="GN49">
            <v>435821.67880779656</v>
          </cell>
          <cell r="GO49">
            <v>444617.44945239619</v>
          </cell>
          <cell r="GP49">
            <v>453589.14965554362</v>
          </cell>
          <cell r="GQ49">
            <v>462740.29773110867</v>
          </cell>
          <cell r="GR49">
            <v>472074.4823646716</v>
          </cell>
          <cell r="GS49">
            <v>481595.36402085167</v>
          </cell>
          <cell r="GT49">
            <v>491306.67637878371</v>
          </cell>
          <cell r="GU49">
            <v>501212.22779630579</v>
          </cell>
          <cell r="GV49">
            <v>511315.90280343348</v>
          </cell>
          <cell r="GW49">
            <v>521621.66362570471</v>
          </cell>
          <cell r="GX49">
            <v>532133.55173799419</v>
          </cell>
          <cell r="GY49">
            <v>542855.68944940553</v>
          </cell>
          <cell r="GZ49">
            <v>553792.28151986341</v>
          </cell>
          <cell r="HA49">
            <v>564947.61680903868</v>
          </cell>
          <cell r="HB49">
            <v>576326.06995825469</v>
          </cell>
          <cell r="HC49">
            <v>587932.10310603294</v>
          </cell>
          <cell r="HD49">
            <v>599770.26763795118</v>
          </cell>
          <cell r="HE49">
            <v>611845.20597150107</v>
          </cell>
          <cell r="HF49">
            <v>624161.65337664366</v>
          </cell>
          <cell r="HG49">
            <v>636724.43983277841</v>
          </cell>
          <cell r="HH49">
            <v>649538.49192285258</v>
          </cell>
          <cell r="HI49">
            <v>662608.83476535522</v>
          </cell>
          <cell r="HJ49">
            <v>675940.59398495103</v>
          </cell>
          <cell r="HK49">
            <v>689538.99772253016</v>
          </cell>
          <cell r="HL49">
            <v>703409.37868545891</v>
          </cell>
          <cell r="HM49">
            <v>717557.1762388387</v>
          </cell>
          <cell r="HN49">
            <v>731987.93853858893</v>
          </cell>
          <cell r="HO49">
            <v>746707.32470719551</v>
          </cell>
          <cell r="HP49">
            <v>761721.10705297417</v>
          </cell>
          <cell r="HQ49">
            <v>777035.17333372182</v>
          </cell>
          <cell r="HR49">
            <v>792655.52906563983</v>
          </cell>
          <cell r="HS49">
            <v>808588.29987843893</v>
          </cell>
          <cell r="HT49">
            <v>824839.73391754762</v>
          </cell>
          <cell r="HU49">
            <v>841416.20429436432</v>
          </cell>
          <cell r="HV49">
            <v>858324.21158551786</v>
          </cell>
          <cell r="HW49">
            <v>875570.3863821124</v>
          </cell>
          <cell r="HX49">
            <v>893161.49188995943</v>
          </cell>
          <cell r="HY49">
            <v>911104.42658181593</v>
          </cell>
          <cell r="HZ49">
            <v>929406.22690266685</v>
          </cell>
          <cell r="IA49">
            <v>948074.07002911624</v>
          </cell>
          <cell r="IB49">
            <v>967115.27668396616</v>
          </cell>
          <cell r="IC49">
            <v>986537.31400708773</v>
          </cell>
          <cell r="ID49">
            <v>1006347.7984837121</v>
          </cell>
          <cell r="IE49">
            <v>1026554.4989312874</v>
          </cell>
          <cell r="IF49">
            <v>1047165.3395460728</v>
          </cell>
          <cell r="IG49">
            <v>1068188.4030106678</v>
          </cell>
          <cell r="IH49">
            <v>1089631.9336636907</v>
          </cell>
          <cell r="II49">
            <v>1111504.3407328534</v>
          </cell>
          <cell r="IJ49">
            <v>1133814.2016326976</v>
          </cell>
          <cell r="IK49">
            <v>1156570.2653282862</v>
          </cell>
          <cell r="IL49">
            <v>1179781.4557661701</v>
          </cell>
          <cell r="IM49">
            <v>1203456.8753739758</v>
          </cell>
          <cell r="IN49">
            <v>1227605.8086299843</v>
          </cell>
          <cell r="IO49">
            <v>1252237.7257041035</v>
          </cell>
          <cell r="IP49">
            <v>1277362.2861716596</v>
          </cell>
          <cell r="IQ49">
            <v>1302989.3428014661</v>
          </cell>
          <cell r="IR49">
            <v>1329128.9454196556</v>
          </cell>
          <cell r="IS49">
            <v>1355791.3448507865</v>
          </cell>
          <cell r="IT49">
            <v>1382986.9969377753</v>
          </cell>
          <cell r="IU49">
            <v>1410726.5666422273</v>
          </cell>
        </row>
        <row r="50">
          <cell r="A50" t="str">
            <v>RNOA</v>
          </cell>
          <cell r="B50">
            <v>0.15446907090079764</v>
          </cell>
          <cell r="C50">
            <v>0.16690071584516578</v>
          </cell>
          <cell r="D50">
            <v>0.18626626988541364</v>
          </cell>
          <cell r="E50">
            <v>0.20277643459832084</v>
          </cell>
          <cell r="F50">
            <v>0.2075663109113568</v>
          </cell>
          <cell r="G50">
            <v>0.21730339964184514</v>
          </cell>
          <cell r="H50">
            <v>0.20807526318479633</v>
          </cell>
          <cell r="I50">
            <v>0.19612794725013491</v>
          </cell>
          <cell r="J50">
            <v>0.18588548672275859</v>
          </cell>
          <cell r="K50">
            <v>0.18087462536393548</v>
          </cell>
          <cell r="L50">
            <v>0.18028431602836476</v>
          </cell>
          <cell r="M50">
            <v>0.17890427878201917</v>
          </cell>
          <cell r="N50">
            <v>0.17794188497584107</v>
          </cell>
          <cell r="O50">
            <v>0.17699462248801773</v>
          </cell>
          <cell r="P50">
            <v>0.17606244048571007</v>
          </cell>
          <cell r="Q50">
            <v>0.17413698147852355</v>
          </cell>
          <cell r="R50">
            <v>0.1701896179582908</v>
          </cell>
          <cell r="S50">
            <v>0.16813221519588387</v>
          </cell>
          <cell r="T50">
            <v>0.16613515749601646</v>
          </cell>
          <cell r="U50">
            <v>0.16419638714779564</v>
          </cell>
          <cell r="V50">
            <v>0.16231392560989075</v>
          </cell>
          <cell r="W50">
            <v>0.16048587023458488</v>
          </cell>
          <cell r="X50">
            <v>0.15871039113030749</v>
          </cell>
          <cell r="Y50">
            <v>0.15698572815700665</v>
          </cell>
          <cell r="Z50">
            <v>0.15531018804892205</v>
          </cell>
          <cell r="AA50">
            <v>0.1536821416595168</v>
          </cell>
          <cell r="AB50">
            <v>0.15210002132351891</v>
          </cell>
          <cell r="AC50">
            <v>0.15056231833120998</v>
          </cell>
          <cell r="AD50">
            <v>0.14906758051028055</v>
          </cell>
          <cell r="AE50">
            <v>0.14761440991074856</v>
          </cell>
          <cell r="AF50">
            <v>0.14620146058860878</v>
          </cell>
          <cell r="AG50">
            <v>0.14482743648404853</v>
          </cell>
          <cell r="AH50">
            <v>0.14349108939022534</v>
          </cell>
          <cell r="AI50">
            <v>0.14219121700876089</v>
          </cell>
          <cell r="AJ50">
            <v>0.14092666108825525</v>
          </cell>
          <cell r="AK50">
            <v>0.13969630564227475</v>
          </cell>
          <cell r="AL50">
            <v>0.13849907524340685</v>
          </cell>
          <cell r="AM50">
            <v>0.13733393339011496</v>
          </cell>
          <cell r="AN50">
            <v>0.13619988094325766</v>
          </cell>
          <cell r="AO50">
            <v>0.13509595462926557</v>
          </cell>
          <cell r="AP50">
            <v>0.13402122560709373</v>
          </cell>
          <cell r="AQ50">
            <v>0.13297479809618565</v>
          </cell>
          <cell r="AR50">
            <v>0.13195580806280136</v>
          </cell>
          <cell r="AS50">
            <v>0.13096342196217264</v>
          </cell>
          <cell r="AT50">
            <v>0.12999683553405564</v>
          </cell>
          <cell r="AU50">
            <v>0.12905527264935318</v>
          </cell>
          <cell r="AV50">
            <v>0.12813798420557984</v>
          </cell>
          <cell r="AW50">
            <v>0.12724424706903653</v>
          </cell>
          <cell r="AX50">
            <v>0.12637336306165362</v>
          </cell>
          <cell r="AY50">
            <v>0.12552465799054977</v>
          </cell>
          <cell r="AZ50">
            <v>0.1246974807184375</v>
          </cell>
          <cell r="BA50">
            <v>0.12389120227308868</v>
          </cell>
          <cell r="BB50">
            <v>0.12310521499414973</v>
          </cell>
          <cell r="BC50">
            <v>0.12233893171567202</v>
          </cell>
          <cell r="BD50">
            <v>0.12159178498279437</v>
          </cell>
          <cell r="BE50">
            <v>0.12086322630108293</v>
          </cell>
          <cell r="BF50">
            <v>0.12015272541709941</v>
          </cell>
          <cell r="BG50">
            <v>0.11945976962883285</v>
          </cell>
          <cell r="BH50">
            <v>0.11878386312468846</v>
          </cell>
          <cell r="BI50">
            <v>0.11812452634978741</v>
          </cell>
          <cell r="BJ50">
            <v>0.1174812953983842</v>
          </cell>
          <cell r="BK50">
            <v>0.11685372143126337</v>
          </cell>
          <cell r="BL50">
            <v>0.116241370117027</v>
          </cell>
          <cell r="BM50">
            <v>0.11564382109623253</v>
          </cell>
          <cell r="BN50">
            <v>0.11506066746738819</v>
          </cell>
          <cell r="BO50">
            <v>0.11449151529385608</v>
          </cell>
          <cell r="BP50">
            <v>0.11393598313075662</v>
          </cell>
          <cell r="BQ50">
            <v>0.11339370157100775</v>
          </cell>
          <cell r="BR50">
            <v>0.11286431280967169</v>
          </cell>
          <cell r="BS50">
            <v>0.11234747022581829</v>
          </cell>
          <cell r="BT50">
            <v>0.11184283798115018</v>
          </cell>
          <cell r="BU50">
            <v>0.11135009063466826</v>
          </cell>
          <cell r="BV50">
            <v>0.11086891277268802</v>
          </cell>
          <cell r="BW50">
            <v>0.11039899865354913</v>
          </cell>
          <cell r="BX50">
            <v>0.10994005186638857</v>
          </cell>
          <cell r="BY50">
            <v>0.10949178500337736</v>
          </cell>
          <cell r="BZ50">
            <v>0.10905391934484625</v>
          </cell>
          <cell r="CA50">
            <v>0.10862618455675253</v>
          </cell>
          <cell r="CB50">
            <v>0.10820831839996392</v>
          </cell>
          <cell r="CC50">
            <v>0.10780006645085902</v>
          </cell>
          <cell r="CD50">
            <v>0.1074011818327662</v>
          </cell>
          <cell r="CE50">
            <v>0.1070114249577839</v>
          </cell>
          <cell r="CF50">
            <v>0.10663056327854575</v>
          </cell>
          <cell r="CG50">
            <v>0.10625837104951334</v>
          </cell>
          <cell r="CH50">
            <v>0.10589462909739762</v>
          </cell>
          <cell r="CI50">
            <v>0.10553912460032834</v>
          </cell>
          <cell r="CJ50">
            <v>0.10519165087540656</v>
          </cell>
          <cell r="CK50">
            <v>0.10485200717429298</v>
          </cell>
          <cell r="CL50">
            <v>0.10451999848649832</v>
          </cell>
          <cell r="CM50">
            <v>0.10419543535005847</v>
          </cell>
          <cell r="CN50">
            <v>0.10387813366928959</v>
          </cell>
          <cell r="CO50">
            <v>0.10356791453933269</v>
          </cell>
          <cell r="CP50">
            <v>0.10326460407720947</v>
          </cell>
          <cell r="CQ50">
            <v>0.10296803325912347</v>
          </cell>
          <cell r="CR50">
            <v>0.10267803776375235</v>
          </cell>
          <cell r="CS50">
            <v>0.1023944578212878</v>
          </cell>
          <cell r="CT50">
            <v>0.10211713806799068</v>
          </cell>
          <cell r="CU50">
            <v>0.10184592740603859</v>
          </cell>
          <cell r="CV50">
            <v>0.10158067886845298</v>
          </cell>
          <cell r="CW50">
            <v>0.10132124948890217</v>
          </cell>
          <cell r="CX50">
            <v>0.10106750017618511</v>
          </cell>
          <cell r="CY50">
            <v>0.10081929559320951</v>
          </cell>
          <cell r="CZ50">
            <v>0.10057650404028551</v>
          </cell>
          <cell r="DA50">
            <v>0.10033899734256425</v>
          </cell>
          <cell r="DB50">
            <v>0.10010665074145758</v>
          </cell>
          <cell r="DC50">
            <v>9.9879342789882017E-2</v>
          </cell>
          <cell r="DD50">
            <v>9.9656955251177529E-2</v>
          </cell>
          <cell r="DE50">
            <v>9.9439373001556891E-2</v>
          </cell>
          <cell r="DF50">
            <v>9.9226483935948434E-2</v>
          </cell>
          <cell r="DG50">
            <v>9.9018178877100405E-2</v>
          </cell>
          <cell r="DH50">
            <v>9.8814351487820459E-2</v>
          </cell>
          <cell r="DI50">
            <v>9.8614898186229788E-2</v>
          </cell>
          <cell r="DJ50">
            <v>9.8419718063915695E-2</v>
          </cell>
          <cell r="DK50">
            <v>9.822871280687176E-2</v>
          </cell>
          <cell r="DL50">
            <v>9.8041786619119248E-2</v>
          </cell>
          <cell r="DM50">
            <v>9.7858846148907538E-2</v>
          </cell>
          <cell r="DN50">
            <v>9.7679800417396392E-2</v>
          </cell>
          <cell r="DO50">
            <v>9.7504560749725647E-2</v>
          </cell>
          <cell r="DP50">
            <v>9.7333040708383001E-2</v>
          </cell>
          <cell r="DQ50">
            <v>9.7165156028783534E-2</v>
          </cell>
          <cell r="DR50">
            <v>9.7000824556978449E-2</v>
          </cell>
          <cell r="DS50">
            <v>9.6839966189413679E-2</v>
          </cell>
          <cell r="DT50">
            <v>9.6682502814662424E-2</v>
          </cell>
          <cell r="DU50">
            <v>9.6528358257058591E-2</v>
          </cell>
          <cell r="DV50">
            <v>9.6377458222161289E-2</v>
          </cell>
          <cell r="DW50">
            <v>9.6229730243983111E-2</v>
          </cell>
          <cell r="DX50">
            <v>9.6085103633917951E-2</v>
          </cell>
          <cell r="DY50">
            <v>9.5943509431306084E-2</v>
          </cell>
          <cell r="DZ50">
            <v>9.5804880355577673E-2</v>
          </cell>
          <cell r="EA50">
            <v>9.5669150759917207E-2</v>
          </cell>
          <cell r="EB50">
            <v>9.5536256586394516E-2</v>
          </cell>
          <cell r="EC50">
            <v>9.5406135322509369E-2</v>
          </cell>
          <cell r="ED50">
            <v>9.5278725959099628E-2</v>
          </cell>
          <cell r="EE50">
            <v>9.5153968949564016E-2</v>
          </cell>
          <cell r="EF50">
            <v>9.5031806170353172E-2</v>
          </cell>
          <cell r="EG50">
            <v>9.491218088268423E-2</v>
          </cell>
          <cell r="EH50">
            <v>9.4795037695435666E-2</v>
          </cell>
          <cell r="EI50">
            <v>9.468032252918121E-2</v>
          </cell>
          <cell r="EJ50">
            <v>9.4567982581323179E-2</v>
          </cell>
          <cell r="EK50">
            <v>9.4457966292286866E-2</v>
          </cell>
          <cell r="EL50">
            <v>9.4350223312739165E-2</v>
          </cell>
          <cell r="EM50">
            <v>9.4244704471796489E-2</v>
          </cell>
          <cell r="EN50">
            <v>9.4141361746187396E-2</v>
          </cell>
          <cell r="EO50">
            <v>9.4040148230338058E-2</v>
          </cell>
          <cell r="EP50">
            <v>9.3941018107348215E-2</v>
          </cell>
          <cell r="EQ50">
            <v>9.3843926620828286E-2</v>
          </cell>
          <cell r="ER50">
            <v>9.3748830047567649E-2</v>
          </cell>
          <cell r="ES50">
            <v>9.3655685671007002E-2</v>
          </cell>
          <cell r="ET50">
            <v>9.3564451755487124E-2</v>
          </cell>
          <cell r="EU50">
            <v>9.3475087521248251E-2</v>
          </cell>
          <cell r="EV50">
            <v>9.3387553120155647E-2</v>
          </cell>
          <cell r="EW50">
            <v>9.3301809612126488E-2</v>
          </cell>
          <cell r="EX50">
            <v>9.3217818942235436E-2</v>
          </cell>
          <cell r="EY50">
            <v>9.313554391847649E-2</v>
          </cell>
          <cell r="EZ50">
            <v>9.3054948190159734E-2</v>
          </cell>
          <cell r="FA50">
            <v>9.2975996226921931E-2</v>
          </cell>
          <cell r="FB50">
            <v>9.2898653298331399E-2</v>
          </cell>
          <cell r="FC50">
            <v>9.2822885454068013E-2</v>
          </cell>
          <cell r="FD50">
            <v>9.274865950465927E-2</v>
          </cell>
          <cell r="FE50">
            <v>9.2675943002755362E-2</v>
          </cell>
          <cell r="FF50">
            <v>9.2604704224925227E-2</v>
          </cell>
          <cell r="FG50">
            <v>9.2534912153957816E-2</v>
          </cell>
          <cell r="FH50">
            <v>9.2466536461651899E-2</v>
          </cell>
          <cell r="FI50">
            <v>9.239954749207939E-2</v>
          </cell>
          <cell r="FJ50">
            <v>9.2333916245307179E-2</v>
          </cell>
          <cell r="FK50">
            <v>9.2269614361563251E-2</v>
          </cell>
          <cell r="FL50">
            <v>9.2206614105832946E-2</v>
          </cell>
          <cell r="FM50">
            <v>9.2144888352872434E-2</v>
          </cell>
          <cell r="FN50">
            <v>9.2084410572626188E-2</v>
          </cell>
          <cell r="FO50">
            <v>9.2025154816036139E-2</v>
          </cell>
          <cell r="FP50">
            <v>9.19670957012306E-2</v>
          </cell>
          <cell r="FQ50">
            <v>9.1910208400081073E-2</v>
          </cell>
          <cell r="FR50">
            <v>9.1854468625116259E-2</v>
          </cell>
          <cell r="FS50">
            <v>9.1799852616781863E-2</v>
          </cell>
          <cell r="FT50">
            <v>9.1746337131036304E-2</v>
          </cell>
          <cell r="FU50">
            <v>9.1693899427271769E-2</v>
          </cell>
          <cell r="FV50">
            <v>9.1642517256551384E-2</v>
          </cell>
          <cell r="FW50">
            <v>9.1592168850152658E-2</v>
          </cell>
          <cell r="FX50">
            <v>9.1542832908408298E-2</v>
          </cell>
          <cell r="FY50">
            <v>9.1494488589835721E-2</v>
          </cell>
          <cell r="FZ50">
            <v>9.1447115500546461E-2</v>
          </cell>
          <cell r="GA50">
            <v>9.1400693683927725E-2</v>
          </cell>
          <cell r="GB50">
            <v>9.1355203610587618E-2</v>
          </cell>
          <cell r="GC50">
            <v>9.1310626168556869E-2</v>
          </cell>
          <cell r="GD50">
            <v>9.1266942653739316E-2</v>
          </cell>
          <cell r="GE50">
            <v>9.1224134760604189E-2</v>
          </cell>
          <cell r="GF50">
            <v>9.1182184573112959E-2</v>
          </cell>
          <cell r="GG50">
            <v>9.1141074555874529E-2</v>
          </cell>
          <cell r="GH50">
            <v>9.1100787545521617E-2</v>
          </cell>
          <cell r="GI50">
            <v>9.1061306742302839E-2</v>
          </cell>
          <cell r="GJ50">
            <v>9.1022615701883497E-2</v>
          </cell>
          <cell r="GK50">
            <v>9.0984698327350136E-2</v>
          </cell>
          <cell r="GL50">
            <v>9.094753886141238E-2</v>
          </cell>
          <cell r="GM50">
            <v>9.0911121878797005E-2</v>
          </cell>
          <cell r="GN50">
            <v>9.0875432278828785E-2</v>
          </cell>
          <cell r="GO50">
            <v>9.0840455278192789E-2</v>
          </cell>
          <cell r="GP50">
            <v>9.0806176403873423E-2</v>
          </cell>
          <cell r="GQ50">
            <v>9.0772581486265019E-2</v>
          </cell>
          <cell r="GR50">
            <v>9.0739656652449541E-2</v>
          </cell>
          <cell r="GS50">
            <v>9.0707388319636775E-2</v>
          </cell>
          <cell r="GT50">
            <v>9.0675763188762526E-2</v>
          </cell>
          <cell r="GU50">
            <v>9.0644768238240608E-2</v>
          </cell>
          <cell r="GV50">
            <v>9.061439071786441E-2</v>
          </cell>
          <cell r="GW50">
            <v>9.0584618142854179E-2</v>
          </cell>
          <cell r="GX50">
            <v>9.0555438288045992E-2</v>
          </cell>
          <cell r="GY50">
            <v>9.052683918221853E-2</v>
          </cell>
          <cell r="GZ50">
            <v>9.0498809102554395E-2</v>
          </cell>
          <cell r="HA50">
            <v>9.0471336569231953E-2</v>
          </cell>
          <cell r="HB50">
            <v>9.0444410340144457E-2</v>
          </cell>
          <cell r="HC50">
            <v>9.0418019405743261E-2</v>
          </cell>
          <cell r="HD50">
            <v>9.0392152984001578E-2</v>
          </cell>
          <cell r="HE50">
            <v>9.0366800515495907E-2</v>
          </cell>
          <cell r="HF50">
            <v>9.0341951658601857E-2</v>
          </cell>
          <cell r="HG50">
            <v>9.0317596284801599E-2</v>
          </cell>
          <cell r="HH50">
            <v>9.0293724474099862E-2</v>
          </cell>
          <cell r="HI50">
            <v>9.0270326510545992E-2</v>
          </cell>
          <cell r="HJ50">
            <v>9.024739287785892E-2</v>
          </cell>
          <cell r="HK50">
            <v>9.022491425515286E-2</v>
          </cell>
          <cell r="HL50">
            <v>9.020288151276086E-2</v>
          </cell>
          <cell r="HM50">
            <v>9.018128570815391E-2</v>
          </cell>
          <cell r="HN50">
            <v>9.0160118081953039E-2</v>
          </cell>
          <cell r="HO50">
            <v>9.0139370054032233E-2</v>
          </cell>
          <cell r="HP50">
            <v>9.0119033219709793E-2</v>
          </cell>
          <cell r="HQ50">
            <v>9.0099099346025807E-2</v>
          </cell>
          <cell r="HR50">
            <v>9.0079560368103981E-2</v>
          </cell>
          <cell r="HS50">
            <v>9.0060408385595245E-2</v>
          </cell>
          <cell r="HT50">
            <v>9.0041635659201383E-2</v>
          </cell>
          <cell r="HU50">
            <v>9.002323460727675E-2</v>
          </cell>
          <cell r="HV50">
            <v>9.0005197802506029E-2</v>
          </cell>
          <cell r="HW50">
            <v>8.9987517968656158E-2</v>
          </cell>
          <cell r="HX50">
            <v>8.9970187977400723E-2</v>
          </cell>
          <cell r="HY50">
            <v>8.9953200845215034E-2</v>
          </cell>
          <cell r="HZ50">
            <v>8.9936549730340001E-2</v>
          </cell>
          <cell r="IA50">
            <v>8.9920227929813329E-2</v>
          </cell>
          <cell r="IB50">
            <v>8.9904228876566419E-2</v>
          </cell>
          <cell r="IC50">
            <v>8.9888546136585229E-2</v>
          </cell>
          <cell r="ID50">
            <v>8.9873173406133627E-2</v>
          </cell>
          <cell r="IE50">
            <v>8.9858104509037945E-2</v>
          </cell>
          <cell r="IF50">
            <v>8.9843333394030819E-2</v>
          </cell>
          <cell r="IG50">
            <v>8.9828854132153427E-2</v>
          </cell>
          <cell r="IH50">
            <v>8.9814660914214375E-2</v>
          </cell>
          <cell r="II50">
            <v>8.9800748048304041E-2</v>
          </cell>
          <cell r="IJ50">
            <v>8.9787109957362998E-2</v>
          </cell>
          <cell r="IK50">
            <v>8.977374117680334E-2</v>
          </cell>
          <cell r="IL50">
            <v>8.976063635218158E-2</v>
          </cell>
          <cell r="IM50">
            <v>8.9747790236921976E-2</v>
          </cell>
          <cell r="IN50">
            <v>8.9735197690089002E-2</v>
          </cell>
          <cell r="IO50">
            <v>8.9722853674208056E-2</v>
          </cell>
          <cell r="IP50">
            <v>8.9710753253132894E-2</v>
          </cell>
          <cell r="IQ50">
            <v>8.9698891589959209E-2</v>
          </cell>
          <cell r="IR50">
            <v>8.968726394498279E-2</v>
          </cell>
          <cell r="IS50">
            <v>8.9675865673701616E-2</v>
          </cell>
          <cell r="IT50">
            <v>8.9664692224860676E-2</v>
          </cell>
          <cell r="IU50">
            <v>8.965373913853858E-2</v>
          </cell>
        </row>
        <row r="51">
          <cell r="A51" t="str">
            <v>FCFO</v>
          </cell>
          <cell r="B51">
            <v>968.47357182283213</v>
          </cell>
          <cell r="C51">
            <v>1134.4337883382796</v>
          </cell>
          <cell r="D51">
            <v>1235.2656906998063</v>
          </cell>
          <cell r="E51">
            <v>1298.6593101363223</v>
          </cell>
          <cell r="F51">
            <v>1425.4814576386343</v>
          </cell>
          <cell r="G51">
            <v>1436.8056448903153</v>
          </cell>
          <cell r="H51">
            <v>1417.0832548805938</v>
          </cell>
          <cell r="I51">
            <v>1315.6434656659649</v>
          </cell>
          <cell r="J51">
            <v>1332.0944887231053</v>
          </cell>
          <cell r="K51">
            <v>1304.7766906060242</v>
          </cell>
          <cell r="L51">
            <v>1172.2814280524465</v>
          </cell>
          <cell r="M51">
            <v>1271.1758660414582</v>
          </cell>
          <cell r="N51">
            <v>1290.461793855234</v>
          </cell>
          <cell r="O51">
            <v>1310.2915910573804</v>
          </cell>
          <cell r="P51">
            <v>1332.3870183859165</v>
          </cell>
          <cell r="Q51">
            <v>1114.1961725980213</v>
          </cell>
          <cell r="R51">
            <v>1342.6181663264233</v>
          </cell>
          <cell r="S51">
            <v>1358.9483572405907</v>
          </cell>
          <cell r="T51">
            <v>1375.6494649789997</v>
          </cell>
          <cell r="U51">
            <v>1392.7283356928151</v>
          </cell>
          <cell r="V51">
            <v>1410.1919494738045</v>
          </cell>
          <cell r="W51">
            <v>1428.047423672464</v>
          </cell>
          <cell r="X51">
            <v>1446.302016254831</v>
          </cell>
          <cell r="Y51">
            <v>1464.9631291987876</v>
          </cell>
          <cell r="Z51">
            <v>1484.0383119310627</v>
          </cell>
          <cell r="AA51">
            <v>1503.5352648058467</v>
          </cell>
          <cell r="AB51">
            <v>1523.4618426264799</v>
          </cell>
          <cell r="AC51">
            <v>1543.8260582113501</v>
          </cell>
          <cell r="AD51">
            <v>1564.6360860055299</v>
          </cell>
          <cell r="AE51">
            <v>1585.9002657395542</v>
          </cell>
          <cell r="AF51">
            <v>1607.6271061369696</v>
          </cell>
          <cell r="AG51">
            <v>1629.8252886721641</v>
          </cell>
          <cell r="AH51">
            <v>1652.5036713802633</v>
          </cell>
          <cell r="AI51">
            <v>1675.671292720815</v>
          </cell>
          <cell r="AJ51">
            <v>1699.3373754969589</v>
          </cell>
          <cell r="AK51">
            <v>1723.5113308320356</v>
          </cell>
          <cell r="AL51">
            <v>1748.2027622055066</v>
          </cell>
          <cell r="AM51">
            <v>1773.4214695500036</v>
          </cell>
          <cell r="AN51">
            <v>1799.1774534116348</v>
          </cell>
          <cell r="AO51">
            <v>1825.4809191754439</v>
          </cell>
          <cell r="AP51">
            <v>1852.3422813581187</v>
          </cell>
          <cell r="AQ51">
            <v>1879.7721679699521</v>
          </cell>
          <cell r="AR51">
            <v>1907.7814249483272</v>
          </cell>
          <cell r="AS51">
            <v>1936.3811206646565</v>
          </cell>
          <cell r="AT51">
            <v>1965.582550507103</v>
          </cell>
          <cell r="AU51">
            <v>1995.3972415412104</v>
          </cell>
          <cell r="AV51">
            <v>2025.836957250689</v>
          </cell>
          <cell r="AW51">
            <v>2056.9137023606127</v>
          </cell>
          <cell r="AX51">
            <v>2088.6397277452925</v>
          </cell>
          <cell r="AY51">
            <v>2121.027535423168</v>
          </cell>
          <cell r="AZ51">
            <v>2154.0898836410024</v>
          </cell>
          <cell r="BA51">
            <v>2187.8397920498192</v>
          </cell>
          <cell r="BB51">
            <v>2222.2905469748612</v>
          </cell>
          <cell r="BC51">
            <v>2257.4557067821497</v>
          </cell>
          <cell r="BD51">
            <v>2293.3491073439254</v>
          </cell>
          <cell r="BE51">
            <v>2329.9848676054944</v>
          </cell>
          <cell r="BF51">
            <v>2367.3773952561796</v>
          </cell>
          <cell r="BG51">
            <v>2405.5413925065059</v>
          </cell>
          <cell r="BH51">
            <v>2444.4918619747405</v>
          </cell>
          <cell r="BI51">
            <v>2484.2441126846443</v>
          </cell>
          <cell r="BJ51">
            <v>2524.8137661780684</v>
          </cell>
          <cell r="BK51">
            <v>2566.216762744004</v>
          </cell>
          <cell r="BL51">
            <v>2608.4693677675705</v>
          </cell>
          <cell r="BM51">
            <v>2651.588178201353</v>
          </cell>
          <cell r="BN51">
            <v>2695.5901291619157</v>
          </cell>
          <cell r="BO51">
            <v>2740.4925006542417</v>
          </cell>
          <cell r="BP51">
            <v>2786.312924427235</v>
          </cell>
          <cell r="BQ51">
            <v>2833.0693909628044</v>
          </cell>
          <cell r="BR51">
            <v>2880.7802566017062</v>
          </cell>
          <cell r="BS51">
            <v>2929.4642508092375</v>
          </cell>
          <cell r="BT51">
            <v>2979.1404835834692</v>
          </cell>
          <cell r="BU51">
            <v>3029.828453009437</v>
          </cell>
          <cell r="BV51">
            <v>3081.5480529622728</v>
          </cell>
          <cell r="BW51">
            <v>3134.3195809624749</v>
          </cell>
          <cell r="BX51">
            <v>3188.1637461866412</v>
          </cell>
          <cell r="BY51">
            <v>3243.1016776367014</v>
          </cell>
          <cell r="BZ51">
            <v>3299.1549324713915</v>
          </cell>
          <cell r="CA51">
            <v>3356.3455045030423</v>
          </cell>
          <cell r="CB51">
            <v>3414.6958328632018</v>
          </cell>
          <cell r="CC51">
            <v>3474.2288108408666</v>
          </cell>
          <cell r="CD51">
            <v>3534.9677948965018</v>
          </cell>
          <cell r="CE51">
            <v>3596.9366138557434</v>
          </cell>
          <cell r="CF51">
            <v>3660.1595782866289</v>
          </cell>
          <cell r="CG51">
            <v>3724.6614900636796</v>
          </cell>
          <cell r="CH51">
            <v>3790.4676521232195</v>
          </cell>
          <cell r="CI51">
            <v>3857.603878413348</v>
          </cell>
          <cell r="CJ51">
            <v>3926.0965040430365</v>
          </cell>
          <cell r="CK51">
            <v>3995.9723956339321</v>
          </cell>
          <cell r="CL51">
            <v>4067.2589618794673</v>
          </cell>
          <cell r="CM51">
            <v>4139.9841643149994</v>
          </cell>
          <cell r="CN51">
            <v>4214.1765283038676</v>
          </cell>
          <cell r="CO51">
            <v>4289.8651542430734</v>
          </cell>
          <cell r="CP51">
            <v>4367.0797289935854</v>
          </cell>
          <cell r="CQ51">
            <v>4445.8505375395989</v>
          </cell>
          <cell r="CR51">
            <v>4526.2084748812667</v>
          </cell>
          <cell r="CS51">
            <v>4608.18505816591</v>
          </cell>
          <cell r="CT51">
            <v>4691.8124390620633</v>
          </cell>
          <cell r="CU51">
            <v>4777.1234163819154</v>
          </cell>
          <cell r="CV51">
            <v>4864.151448956397</v>
          </cell>
          <cell r="CW51">
            <v>4952.9306687686167</v>
          </cell>
          <cell r="CX51">
            <v>5043.4958943504844</v>
          </cell>
          <cell r="CY51">
            <v>5135.8826444478482</v>
          </cell>
          <cell r="CZ51">
            <v>5230.1271519598276</v>
          </cell>
          <cell r="DA51">
            <v>5326.266378157412</v>
          </cell>
          <cell r="DB51">
            <v>5424.3380271871565</v>
          </cell>
          <cell r="DC51">
            <v>5524.3805608659513</v>
          </cell>
          <cell r="DD51">
            <v>5626.4332137720121</v>
          </cell>
          <cell r="DE51">
            <v>5730.5360086388537</v>
          </cell>
          <cell r="DF51">
            <v>5836.7297720575489</v>
          </cell>
          <cell r="DG51">
            <v>5945.0561504941288</v>
          </cell>
          <cell r="DH51">
            <v>6055.5576266279877</v>
          </cell>
          <cell r="DI51">
            <v>6168.2775360176365</v>
          </cell>
          <cell r="DJ51">
            <v>6283.2600841010099</v>
          </cell>
          <cell r="DK51">
            <v>6400.5503635362556</v>
          </cell>
          <cell r="DL51">
            <v>6520.1943718901275</v>
          </cell>
          <cell r="DM51">
            <v>6642.2390296812264</v>
          </cell>
          <cell r="DN51">
            <v>6766.7321987846262</v>
          </cell>
          <cell r="DO51">
            <v>6893.7227012055937</v>
          </cell>
          <cell r="DP51">
            <v>7023.26033822932</v>
          </cell>
          <cell r="DQ51">
            <v>7155.3959099549102</v>
          </cell>
          <cell r="DR51">
            <v>7290.1812352203578</v>
          </cell>
          <cell r="DS51">
            <v>7427.6691719271894</v>
          </cell>
          <cell r="DT51">
            <v>7567.9136377721206</v>
          </cell>
          <cell r="DU51">
            <v>7710.9696313943241</v>
          </cell>
          <cell r="DV51">
            <v>7856.8932539463367</v>
          </cell>
          <cell r="DW51">
            <v>8005.7417310971941</v>
          </cell>
          <cell r="DX51">
            <v>8157.5734354763499</v>
          </cell>
          <cell r="DY51">
            <v>8312.4479095673469</v>
          </cell>
          <cell r="DZ51">
            <v>8470.4258890600395</v>
          </cell>
          <cell r="EA51">
            <v>8631.5693266704111</v>
          </cell>
          <cell r="EB51">
            <v>8795.9414164382179</v>
          </cell>
          <cell r="EC51">
            <v>8963.6066185103045</v>
          </cell>
          <cell r="ED51">
            <v>9134.630684421234</v>
          </cell>
          <cell r="EE51">
            <v>9309.0806828796849</v>
          </cell>
          <cell r="EF51">
            <v>9487.0250260715511</v>
          </cell>
          <cell r="EG51">
            <v>9668.5334964897083</v>
          </cell>
          <cell r="EH51">
            <v>9853.6772743011734</v>
          </cell>
          <cell r="EI51">
            <v>10042.528965261941</v>
          </cell>
          <cell r="EJ51">
            <v>10235.162629191569</v>
          </cell>
          <cell r="EK51">
            <v>10431.653809016698</v>
          </cell>
          <cell r="EL51">
            <v>10632.079560397739</v>
          </cell>
          <cell r="EM51">
            <v>10836.5184819469</v>
          </cell>
          <cell r="EN51">
            <v>11045.050746052786</v>
          </cell>
          <cell r="EO51">
            <v>11257.758130321186</v>
          </cell>
          <cell r="EP51">
            <v>11474.724049645791</v>
          </cell>
          <cell r="EQ51">
            <v>11696.033588920327</v>
          </cell>
          <cell r="ER51">
            <v>11921.773536406594</v>
          </cell>
          <cell r="ES51">
            <v>12152.032417769213</v>
          </cell>
          <cell r="ET51">
            <v>12386.900530792585</v>
          </cell>
          <cell r="EU51">
            <v>12626.469980792328</v>
          </cell>
          <cell r="EV51">
            <v>12870.834716735604</v>
          </cell>
          <cell r="EW51">
            <v>13120.090568084539</v>
          </cell>
          <cell r="EX51">
            <v>13374.335282376785</v>
          </cell>
          <cell r="EY51">
            <v>13633.668563558593</v>
          </cell>
          <cell r="EZ51">
            <v>13898.192111084558</v>
          </cell>
          <cell r="FA51">
            <v>14168.009659800631</v>
          </cell>
          <cell r="FB51">
            <v>14443.227020624614</v>
          </cell>
          <cell r="FC51">
            <v>14723.952122041046</v>
          </cell>
          <cell r="FD51">
            <v>15010.295052426471</v>
          </cell>
          <cell r="FE51">
            <v>15302.368103222016</v>
          </cell>
          <cell r="FF51">
            <v>15600.285812968927</v>
          </cell>
          <cell r="FG51">
            <v>15904.165012226764</v>
          </cell>
          <cell r="FH51">
            <v>16214.124869389059</v>
          </cell>
          <cell r="FI51">
            <v>16530.286937416393</v>
          </cell>
          <cell r="FJ51">
            <v>16852.775201504573</v>
          </cell>
          <cell r="FK51">
            <v>17181.716127706619</v>
          </cell>
          <cell r="FL51">
            <v>17517.238712527313</v>
          </cell>
          <cell r="FM51">
            <v>17859.474533510362</v>
          </cell>
          <cell r="FN51">
            <v>18208.557800837829</v>
          </cell>
          <cell r="FO51">
            <v>18564.625409961485</v>
          </cell>
          <cell r="FP51">
            <v>18927.816995287532</v>
          </cell>
          <cell r="FQ51">
            <v>19298.274984935812</v>
          </cell>
          <cell r="FR51">
            <v>19676.144656593387</v>
          </cell>
          <cell r="FS51">
            <v>20061.574194487013</v>
          </cell>
          <cell r="FT51">
            <v>20454.714747494265</v>
          </cell>
          <cell r="FU51">
            <v>20855.720488417941</v>
          </cell>
          <cell r="FV51">
            <v>21264.748674446531</v>
          </cell>
          <cell r="FW51">
            <v>21681.95970882276</v>
          </cell>
          <cell r="FX51">
            <v>22107.517203748259</v>
          </cell>
          <cell r="FY51">
            <v>22541.588044544143</v>
          </cell>
          <cell r="FZ51">
            <v>22984.342455097121</v>
          </cell>
          <cell r="GA51">
            <v>23435.954064613692</v>
          </cell>
          <cell r="GB51">
            <v>23896.599975710207</v>
          </cell>
          <cell r="GC51">
            <v>24366.460833865167</v>
          </cell>
          <cell r="GD51">
            <v>24845.720898260173</v>
          </cell>
          <cell r="GE51">
            <v>25334.56811403911</v>
          </cell>
          <cell r="GF51">
            <v>25833.194186011468</v>
          </cell>
          <cell r="GG51">
            <v>26341.794653831785</v>
          </cell>
          <cell r="GH51">
            <v>26860.568968680607</v>
          </cell>
          <cell r="GI51">
            <v>27389.720571482358</v>
          </cell>
          <cell r="GJ51">
            <v>27929.456972684275</v>
          </cell>
          <cell r="GK51">
            <v>28479.989833634703</v>
          </cell>
          <cell r="GL51">
            <v>29041.535049586542</v>
          </cell>
          <cell r="GM51">
            <v>29614.312834362783</v>
          </cell>
          <cell r="GN51">
            <v>30198.54780671464</v>
          </cell>
          <cell r="GO51">
            <v>30794.469078406917</v>
          </cell>
          <cell r="GP51">
            <v>31402.31034406714</v>
          </cell>
          <cell r="GQ51">
            <v>32022.309972828436</v>
          </cell>
          <cell r="GR51">
            <v>32654.71110181015</v>
          </cell>
          <cell r="GS51">
            <v>33299.76173146371</v>
          </cell>
          <cell r="GT51">
            <v>33957.714822828595</v>
          </cell>
          <cell r="GU51">
            <v>34628.828396733057</v>
          </cell>
          <cell r="GV51">
            <v>35313.365634978021</v>
          </cell>
          <cell r="GW51">
            <v>36011.594983546536</v>
          </cell>
          <cell r="GX51">
            <v>36723.790257875902</v>
          </cell>
          <cell r="GY51">
            <v>37450.23075023682</v>
          </cell>
          <cell r="GZ51">
            <v>38191.201339259431</v>
          </cell>
          <cell r="HA51">
            <v>38946.992601651138</v>
          </cell>
          <cell r="HB51">
            <v>39717.900926147369</v>
          </cell>
          <cell r="HC51">
            <v>40504.228629742975</v>
          </cell>
          <cell r="HD51">
            <v>41306.284076248077</v>
          </cell>
          <cell r="HE51">
            <v>42124.381797214439</v>
          </cell>
          <cell r="HF51">
            <v>42958.842615282054</v>
          </cell>
          <cell r="HG51">
            <v>43809.993769991219</v>
          </cell>
          <cell r="HH51">
            <v>44678.1690461123</v>
          </cell>
          <cell r="HI51">
            <v>45563.708904540908</v>
          </cell>
          <cell r="HJ51">
            <v>46466.960615813499</v>
          </cell>
          <cell r="HK51">
            <v>47388.278396290174</v>
          </cell>
          <cell r="HL51">
            <v>48328.023547064513</v>
          </cell>
          <cell r="HM51">
            <v>49286.564595648611</v>
          </cell>
          <cell r="HN51">
            <v>50264.277440496255</v>
          </cell>
          <cell r="HO51">
            <v>51261.545498411491</v>
          </cell>
          <cell r="HP51">
            <v>52278.759854909717</v>
          </cell>
          <cell r="HQ51">
            <v>53316.319417583029</v>
          </cell>
          <cell r="HR51">
            <v>54374.63107253713</v>
          </cell>
          <cell r="HS51">
            <v>55454.109843952479</v>
          </cell>
          <cell r="HT51">
            <v>56555.179056838781</v>
          </cell>
          <cell r="HU51">
            <v>57678.270503046428</v>
          </cell>
          <cell r="HV51">
            <v>58823.824610594544</v>
          </cell>
          <cell r="HW51">
            <v>59992.290616389873</v>
          </cell>
          <cell r="HX51">
            <v>61184.126742396998</v>
          </cell>
          <cell r="HY51">
            <v>62399.800375332925</v>
          </cell>
          <cell r="HZ51">
            <v>63639.788249957477</v>
          </cell>
          <cell r="IA51">
            <v>64904.576636026221</v>
          </cell>
          <cell r="IB51">
            <v>66194.661528985598</v>
          </cell>
          <cell r="IC51">
            <v>67510.548844481513</v>
          </cell>
          <cell r="ID51">
            <v>68852.75461675589</v>
          </cell>
          <cell r="IE51">
            <v>70221.805201014358</v>
          </cell>
          <cell r="IF51">
            <v>71618.237479840594</v>
          </cell>
          <cell r="IG51">
            <v>73042.599073736084</v>
          </cell>
          <cell r="IH51">
            <v>74495.44855587637</v>
          </cell>
          <cell r="II51">
            <v>75977.355671156736</v>
          </cell>
          <cell r="IJ51">
            <v>77488.901559622769</v>
          </cell>
          <cell r="IK51">
            <v>79030.678984369093</v>
          </cell>
          <cell r="IL51">
            <v>80603.292563994633</v>
          </cell>
          <cell r="IM51">
            <v>82207.359009706881</v>
          </cell>
          <cell r="IN51">
            <v>83843.507367172104</v>
          </cell>
          <cell r="IO51">
            <v>85512.379263196723</v>
          </cell>
          <cell r="IP51">
            <v>87214.629157349016</v>
          </cell>
          <cell r="IQ51">
            <v>88950.924598607613</v>
          </cell>
          <cell r="IR51">
            <v>90721.946487145222</v>
          </cell>
          <cell r="IS51">
            <v>92528.389341350878</v>
          </cell>
          <cell r="IT51">
            <v>94370.961570186933</v>
          </cell>
          <cell r="IU51">
            <v>96250.385750998103</v>
          </cell>
          <cell r="IV51">
            <v>1537188.3311396497</v>
          </cell>
        </row>
        <row r="52">
          <cell r="A52" t="str">
            <v>PVFCFO</v>
          </cell>
          <cell r="B52">
            <v>895.8654321178725</v>
          </cell>
          <cell r="C52">
            <v>970.70924014664797</v>
          </cell>
          <cell r="D52">
            <v>977.74452973756547</v>
          </cell>
          <cell r="E52">
            <v>950.85710133050452</v>
          </cell>
          <cell r="F52">
            <v>965.46514293919654</v>
          </cell>
          <cell r="G52">
            <v>900.17729997504898</v>
          </cell>
          <cell r="H52">
            <v>821.25949341489797</v>
          </cell>
          <cell r="I52">
            <v>705.30709885679107</v>
          </cell>
          <cell r="J52">
            <v>660.58708503231583</v>
          </cell>
          <cell r="K52">
            <v>598.53043913254453</v>
          </cell>
          <cell r="L52">
            <v>497.4356906233262</v>
          </cell>
          <cell r="M52">
            <v>498.95996645407831</v>
          </cell>
          <cell r="N52">
            <v>468.55461438501555</v>
          </cell>
          <cell r="O52">
            <v>440.08648056078005</v>
          </cell>
          <cell r="P52">
            <v>413.95722910345086</v>
          </cell>
          <cell r="Q52">
            <v>320.21505468567375</v>
          </cell>
          <cell r="R52">
            <v>356.93374460325083</v>
          </cell>
          <cell r="S52">
            <v>334.18968988590018</v>
          </cell>
          <cell r="T52">
            <v>312.93409492592372</v>
          </cell>
          <cell r="U52">
            <v>293.06672855376797</v>
          </cell>
          <cell r="V52">
            <v>274.49430665439309</v>
          </cell>
          <cell r="W52">
            <v>257.12999734668921</v>
          </cell>
          <cell r="X52">
            <v>240.89296225422331</v>
          </cell>
          <cell r="Y52">
            <v>225.70793118606488</v>
          </cell>
          <cell r="Z52">
            <v>211.50480774798609</v>
          </cell>
          <cell r="AA52">
            <v>198.21830359056389</v>
          </cell>
          <cell r="AB52">
            <v>185.78759917302619</v>
          </cell>
          <cell r="AC52">
            <v>174.15602908085745</v>
          </cell>
          <cell r="AD52">
            <v>163.27079008244664</v>
          </cell>
          <cell r="AE52">
            <v>153.08267024612982</v>
          </cell>
          <cell r="AF52">
            <v>143.54579756482295</v>
          </cell>
          <cell r="AG52">
            <v>134.61740665173582</v>
          </cell>
          <cell r="AH52">
            <v>126.25762217821443</v>
          </cell>
          <cell r="AI52">
            <v>118.42925782415051</v>
          </cell>
          <cell r="AJ52">
            <v>111.09762960329417</v>
          </cell>
          <cell r="AK52">
            <v>104.23038251077995</v>
          </cell>
          <cell r="AL52">
            <v>97.797329518707656</v>
          </cell>
          <cell r="AM52">
            <v>91.77030201822889</v>
          </cell>
          <cell r="AN52">
            <v>86.123010873739133</v>
          </cell>
          <cell r="AO52">
            <v>80.830917316826884</v>
          </cell>
          <cell r="AP52">
            <v>75.871112965027692</v>
          </cell>
          <cell r="AQ52">
            <v>71.222208303486809</v>
          </cell>
          <cell r="AR52">
            <v>66.864229016707341</v>
          </cell>
          <cell r="AS52">
            <v>62.778519602914407</v>
          </cell>
          <cell r="AT52">
            <v>58.947653745537629</v>
          </cell>
          <cell r="AU52">
            <v>55.355350955105543</v>
          </cell>
          <cell r="AV52">
            <v>51.986399030734574</v>
          </cell>
          <cell r="AW52">
            <v>48.82658192358727</v>
          </cell>
          <cell r="AX52">
            <v>45.862612615375923</v>
          </cell>
          <cell r="AY52">
            <v>43.082070653391078</v>
          </cell>
          <cell r="AZ52">
            <v>40.473344009808592</v>
          </cell>
          <cell r="BA52">
            <v>38.025574957342208</v>
          </cell>
          <cell r="BB52">
            <v>35.728609675800655</v>
          </cell>
          <cell r="BC52">
            <v>33.572951324929839</v>
          </cell>
          <cell r="BD52">
            <v>31.549716338180726</v>
          </cell>
          <cell r="BE52">
            <v>29.650593709879484</v>
          </cell>
          <cell r="BF52">
            <v>27.867807064784515</v>
          </cell>
          <cell r="BG52">
            <v>26.194079314288061</v>
          </cell>
          <cell r="BH52">
            <v>24.62259971768194</v>
          </cell>
          <cell r="BI52">
            <v>23.146993179992119</v>
          </cell>
          <cell r="BJ52">
            <v>21.761291630040443</v>
          </cell>
          <cell r="BK52">
            <v>20.45990733360706</v>
          </cell>
          <cell r="BL52">
            <v>19.237608006996968</v>
          </cell>
          <cell r="BM52">
            <v>18.089493605946501</v>
          </cell>
          <cell r="BN52">
            <v>17.01097467374592</v>
          </cell>
          <cell r="BO52">
            <v>15.997752140734301</v>
          </cell>
          <cell r="BP52">
            <v>15.045798474999829</v>
          </cell>
          <cell r="BQ52">
            <v>14.151340091228821</v>
          </cell>
          <cell r="BR52">
            <v>13.310840931246016</v>
          </cell>
          <cell r="BS52">
            <v>12.520987135902873</v>
          </cell>
          <cell r="BT52">
            <v>11.778672733639306</v>
          </cell>
          <cell r="BU52">
            <v>11.080986276307446</v>
          </cell>
          <cell r="BV52">
            <v>10.425198357722239</v>
          </cell>
          <cell r="BW52">
            <v>9.8087499549310468</v>
          </cell>
          <cell r="BX52">
            <v>9.2292415363944205</v>
          </cell>
          <cell r="BY52">
            <v>8.6844228851668213</v>
          </cell>
          <cell r="BZ52">
            <v>8.1721835887858489</v>
          </cell>
          <cell r="CA52">
            <v>7.6905441509344445</v>
          </cell>
          <cell r="CB52">
            <v>7.2376476830600547</v>
          </cell>
          <cell r="CC52">
            <v>6.8117521370304184</v>
          </cell>
          <cell r="CD52">
            <v>6.4112230425933117</v>
          </cell>
          <cell r="CE52">
            <v>6.0345267159070755</v>
          </cell>
          <cell r="CF52">
            <v>5.680223907729002</v>
          </cell>
          <cell r="CG52">
            <v>5.3469638620040296</v>
          </cell>
          <cell r="CH52">
            <v>5.0334787576019862</v>
          </cell>
          <cell r="CI52">
            <v>4.7385785078125124</v>
          </cell>
          <cell r="CJ52">
            <v>4.4611458939400039</v>
          </cell>
          <cell r="CK52">
            <v>4.2001320109495532</v>
          </cell>
          <cell r="CL52">
            <v>3.9545520046134115</v>
          </cell>
          <cell r="CM52">
            <v>3.7234810809988668</v>
          </cell>
          <cell r="CN52">
            <v>3.5060507704350985</v>
          </cell>
          <cell r="CO52">
            <v>3.3014454293004873</v>
          </cell>
          <cell r="CP52">
            <v>3.1088989640946254</v>
          </cell>
          <cell r="CQ52">
            <v>2.9276917633022768</v>
          </cell>
          <cell r="CR52">
            <v>2.7571478235283409</v>
          </cell>
          <cell r="CS52">
            <v>2.5966320572876462</v>
          </cell>
          <cell r="CT52">
            <v>2.4455477706752231</v>
          </cell>
          <cell r="CU52">
            <v>2.3033342999277271</v>
          </cell>
          <cell r="CV52">
            <v>2.1694647966164973</v>
          </cell>
          <cell r="CW52">
            <v>2.0434441518940862</v>
          </cell>
          <cell r="CX52">
            <v>1.9248070508497663</v>
          </cell>
          <cell r="CY52">
            <v>1.8131161486206384</v>
          </cell>
          <cell r="CZ52">
            <v>1.7079603604558569</v>
          </cell>
          <cell r="DA52">
            <v>1.6089532584446176</v>
          </cell>
          <cell r="DB52">
            <v>1.5157315680974761</v>
          </cell>
          <cell r="DC52">
            <v>1.4279537584168871</v>
          </cell>
          <cell r="DD52">
            <v>1.3452987195088237</v>
          </cell>
          <cell r="DE52">
            <v>1.2674645221760454</v>
          </cell>
          <cell r="DF52">
            <v>1.1941672542953312</v>
          </cell>
          <cell r="DG52">
            <v>1.1251399291193207</v>
          </cell>
          <cell r="DH52">
            <v>1.0601314609586718</v>
          </cell>
          <cell r="DI52">
            <v>0.99890570399469392</v>
          </cell>
          <cell r="DJ52">
            <v>0.94124055024745168</v>
          </cell>
          <cell r="DK52">
            <v>0.88692708298057787</v>
          </cell>
          <cell r="DL52">
            <v>0.83576878206372474</v>
          </cell>
          <cell r="DM52">
            <v>0.78758077803719828</v>
          </cell>
          <cell r="DN52">
            <v>0.74218915183209699</v>
          </cell>
          <cell r="DO52">
            <v>0.69943027729453966</v>
          </cell>
          <cell r="DP52">
            <v>0.65915020384474443</v>
          </cell>
          <cell r="DQ52">
            <v>0.62120407677218825</v>
          </cell>
          <cell r="DR52">
            <v>0.58545559282707849</v>
          </cell>
          <cell r="DS52">
            <v>0.55177648891732933</v>
          </cell>
          <cell r="DT52">
            <v>0.52004606185917301</v>
          </cell>
          <cell r="DU52">
            <v>0.49015071725963677</v>
          </cell>
          <cell r="DV52">
            <v>0.46198354573064587</v>
          </cell>
          <cell r="DW52">
            <v>0.43544392474821758</v>
          </cell>
          <cell r="DX52">
            <v>0.41043714457653646</v>
          </cell>
          <cell r="DY52">
            <v>0.3868740567761686</v>
          </cell>
          <cell r="DZ52">
            <v>0.36467074390870541</v>
          </cell>
          <cell r="EA52">
            <v>0.34374820913718929</v>
          </cell>
          <cell r="EB52">
            <v>0.32403208450318116</v>
          </cell>
          <cell r="EC52">
            <v>0.30545235673746141</v>
          </cell>
          <cell r="ED52">
            <v>0.28794310953286817</v>
          </cell>
          <cell r="EE52">
            <v>0.27144228127444037</v>
          </cell>
          <cell r="EF52">
            <v>0.25589143728466152</v>
          </cell>
          <cell r="EG52">
            <v>0.24123555570011701</v>
          </cell>
          <cell r="EH52">
            <v>0.22742282615073206</v>
          </cell>
          <cell r="EI52">
            <v>0.2144044604640977</v>
          </cell>
          <cell r="EJ52">
            <v>0.20213451466553442</v>
          </cell>
          <cell r="EK52">
            <v>0.19056972158953467</v>
          </cell>
          <cell r="EL52">
            <v>0.17966933346054723</v>
          </cell>
          <cell r="EM52">
            <v>0.16939497384049637</v>
          </cell>
          <cell r="EN52">
            <v>0.15971049837762985</v>
          </cell>
          <cell r="EO52">
            <v>0.15058186382591812</v>
          </cell>
          <cell r="EP52">
            <v>0.14197700483686179</v>
          </cell>
          <cell r="EQ52">
            <v>0.13386571805604328</v>
          </cell>
          <cell r="ER52">
            <v>0.12621955308541197</v>
          </cell>
          <cell r="ES52">
            <v>0.11901170989906987</v>
          </cell>
          <cell r="ET52">
            <v>0.11221694232553693</v>
          </cell>
          <cell r="EU52">
            <v>0.10581146723302158</v>
          </cell>
          <cell r="EV52">
            <v>9.977287907637189E-2</v>
          </cell>
          <cell r="EW52">
            <v>9.4080069485126885E-2</v>
          </cell>
          <cell r="EX52">
            <v>8.8713151591552519E-2</v>
          </cell>
          <cell r="EY52">
            <v>8.3653388815816881E-2</v>
          </cell>
          <cell r="EZ52">
            <v>7.8883127842583181E-2</v>
          </cell>
          <cell r="FA52">
            <v>7.4385735539390402E-2</v>
          </cell>
          <cell r="FB52">
            <v>7.0145539582262315E-2</v>
          </cell>
          <cell r="FC52">
            <v>6.6147772568159527E-2</v>
          </cell>
          <cell r="FD52">
            <v>6.2378519407170804E-2</v>
          </cell>
          <cell r="FE52">
            <v>5.88246677998173E-2</v>
          </cell>
          <cell r="FF52">
            <v>5.5473861616547292E-2</v>
          </cell>
          <cell r="FG52">
            <v>5.2314457007507351E-2</v>
          </cell>
          <cell r="FH52">
            <v>4.9335481080976726E-2</v>
          </cell>
          <cell r="FI52">
            <v>4.6526592998563245E-2</v>
          </cell>
          <cell r="FJ52">
            <v>4.3878047344349379E-2</v>
          </cell>
          <cell r="FK52">
            <v>4.1380659633727432E-2</v>
          </cell>
          <cell r="FL52">
            <v>3.9025773835689843E-2</v>
          </cell>
          <cell r="FM52">
            <v>3.6805231789883049E-2</v>
          </cell>
          <cell r="FN52">
            <v>3.4711344406814157E-2</v>
          </cell>
          <cell r="FO52">
            <v>3.2736864546253054E-2</v>
          </cell>
          <cell r="FP52">
            <v>3.0874961475126993E-2</v>
          </cell>
          <cell r="FQ52">
            <v>2.9119196812075962E-2</v>
          </cell>
          <cell r="FR52">
            <v>2.7463501871354087E-2</v>
          </cell>
          <cell r="FS52">
            <v>2.5902156323955129E-2</v>
          </cell>
          <cell r="FT52">
            <v>2.4429768098705677E-2</v>
          </cell>
          <cell r="FU52">
            <v>2.304125445065687E-2</v>
          </cell>
          <cell r="FV52">
            <v>2.1731824128407472E-2</v>
          </cell>
          <cell r="FW52">
            <v>2.0496960576036567E-2</v>
          </cell>
          <cell r="FX52">
            <v>1.9332406109134607E-2</v>
          </cell>
          <cell r="FY52">
            <v>1.8234147007987915E-2</v>
          </cell>
          <cell r="FZ52">
            <v>1.7198399474343918E-2</v>
          </cell>
          <cell r="GA52">
            <v>1.6221596401337638E-2</v>
          </cell>
          <cell r="GB52">
            <v>1.5300374909136914E-2</v>
          </cell>
          <cell r="GC52">
            <v>1.4431564601656739E-2</v>
          </cell>
          <cell r="GD52">
            <v>1.3612176502321291E-2</v>
          </cell>
          <cell r="GE52">
            <v>1.2839392629325423E-2</v>
          </cell>
          <cell r="GF52">
            <v>1.2110556173169631E-2</v>
          </cell>
          <cell r="GG52">
            <v>1.1423162241431709E-2</v>
          </cell>
          <cell r="GH52">
            <v>1.0774849137791462E-2</v>
          </cell>
          <cell r="GI52">
            <v>1.0163390144263599E-2</v>
          </cell>
          <cell r="GJ52">
            <v>9.5866857774084199E-3</v>
          </cell>
          <cell r="GK52">
            <v>9.0427564910076572E-3</v>
          </cell>
          <cell r="GL52">
            <v>8.5297357992980462E-3</v>
          </cell>
          <cell r="GM52">
            <v>8.0458637963746714E-3</v>
          </cell>
          <cell r="GN52">
            <v>7.5894810487992306E-3</v>
          </cell>
          <cell r="GO52">
            <v>7.159022839791352E-3</v>
          </cell>
          <cell r="GP52">
            <v>6.7530137446435339E-3</v>
          </cell>
          <cell r="GQ52">
            <v>6.3700625181866552E-3</v>
          </cell>
          <cell r="GR52">
            <v>6.0088572762541084E-3</v>
          </cell>
          <cell r="GS52">
            <v>5.6681609541409028E-3</v>
          </cell>
          <cell r="GT52">
            <v>5.3468070260480199E-3</v>
          </cell>
          <cell r="GU52">
            <v>5.0436954704320596E-3</v>
          </cell>
          <cell r="GV52">
            <v>4.7577889670582189E-3</v>
          </cell>
          <cell r="GW52">
            <v>4.4881093123809975E-3</v>
          </cell>
          <cell r="GX52">
            <v>4.2337340406534531E-3</v>
          </cell>
          <cell r="GY52">
            <v>3.9937932388986143E-3</v>
          </cell>
          <cell r="GZ52">
            <v>3.7674665445648643E-3</v>
          </cell>
          <cell r="HA52">
            <v>3.5539803153362714E-3</v>
          </cell>
          <cell r="HB52">
            <v>3.3526049611790226E-3</v>
          </cell>
          <cell r="HC52">
            <v>3.1626524292806758E-3</v>
          </cell>
          <cell r="HD52">
            <v>2.9834738330798269E-3</v>
          </cell>
          <cell r="HE52">
            <v>2.8144572170937352E-3</v>
          </cell>
          <cell r="HF52">
            <v>2.6550254497316786E-3</v>
          </cell>
          <cell r="HG52">
            <v>2.5046342367333954E-3</v>
          </cell>
          <cell r="HH52">
            <v>2.3627702482981331E-3</v>
          </cell>
          <cell r="HI52">
            <v>2.2289493533702923E-3</v>
          </cell>
          <cell r="HJ52">
            <v>2.1027149549256185E-3</v>
          </cell>
          <cell r="HK52">
            <v>1.9836364204569123E-3</v>
          </cell>
          <cell r="HL52">
            <v>1.8713076021938065E-3</v>
          </cell>
          <cell r="HM52">
            <v>1.7653454419059259E-3</v>
          </cell>
          <cell r="HN52">
            <v>1.6653886554364773E-3</v>
          </cell>
          <cell r="HO52">
            <v>1.5710964923924895E-3</v>
          </cell>
          <cell r="HP52">
            <v>1.4821475666822715E-3</v>
          </cell>
          <cell r="HQ52">
            <v>1.3982387538383546E-3</v>
          </cell>
          <cell r="HR52">
            <v>1.3190841512986068E-3</v>
          </cell>
          <cell r="HS52">
            <v>1.2444140980380999E-3</v>
          </cell>
          <cell r="HT52">
            <v>1.1739742501523708E-3</v>
          </cell>
          <cell r="HU52">
            <v>1.1075247091880736E-3</v>
          </cell>
          <cell r="HV52">
            <v>1.044839200201229E-3</v>
          </cell>
          <cell r="HW52">
            <v>9.8570429669713974E-4</v>
          </cell>
          <cell r="HX52">
            <v>9.2991868976933611E-4</v>
          </cell>
          <cell r="HY52">
            <v>8.7729249890925018E-4</v>
          </cell>
          <cell r="HZ52">
            <v>8.2764662210346523E-4</v>
          </cell>
          <cell r="IA52">
            <v>7.808121229721523E-4</v>
          </cell>
          <cell r="IB52">
            <v>7.3662965283140193E-4</v>
          </cell>
          <cell r="IC52">
            <v>6.9494890568351552E-4</v>
          </cell>
          <cell r="ID52">
            <v>6.5562810425385805E-4</v>
          </cell>
          <cell r="IE52">
            <v>6.1853351530083965E-4</v>
          </cell>
          <cell r="IF52">
            <v>5.8353899252715745E-4</v>
          </cell>
          <cell r="IG52">
            <v>5.5052554551629452E-4</v>
          </cell>
          <cell r="IH52">
            <v>5.1938093320864779E-4</v>
          </cell>
          <cell r="II52">
            <v>4.899992805166033E-4</v>
          </cell>
          <cell r="IJ52">
            <v>4.6228071675825374E-4</v>
          </cell>
          <cell r="IK52">
            <v>4.3613103466493192E-4</v>
          </cell>
          <cell r="IL52">
            <v>4.1146136878901805E-4</v>
          </cell>
          <cell r="IM52">
            <v>3.881878922056445E-4</v>
          </cell>
          <cell r="IN52">
            <v>3.6623153046521967E-4</v>
          </cell>
          <cell r="IO52">
            <v>3.4551769181329013E-4</v>
          </cell>
          <cell r="IP52">
            <v>3.2597601275059708E-4</v>
          </cell>
          <cell r="IQ52">
            <v>3.0754011805907215E-4</v>
          </cell>
          <cell r="IR52">
            <v>2.9014739446957613E-4</v>
          </cell>
          <cell r="IS52">
            <v>2.7373877719423663E-4</v>
          </cell>
          <cell r="IT52">
            <v>2.5825854859061584E-4</v>
          </cell>
          <cell r="IU52">
            <v>2.4365414826685018E-4</v>
          </cell>
          <cell r="IV52">
            <v>3.5995931384828384E-3</v>
          </cell>
        </row>
        <row r="53">
          <cell r="A53" t="str">
            <v>Residual Income (Operating)</v>
          </cell>
          <cell r="B53">
            <v>504.42677238328361</v>
          </cell>
          <cell r="C53">
            <v>597.80170740304277</v>
          </cell>
          <cell r="D53">
            <v>735.5622781185848</v>
          </cell>
          <cell r="E53">
            <v>859.12428973511339</v>
          </cell>
          <cell r="F53">
            <v>909.6908799103378</v>
          </cell>
          <cell r="G53">
            <v>988.82617123965042</v>
          </cell>
          <cell r="H53">
            <v>939.66520952834787</v>
          </cell>
          <cell r="I53">
            <v>865.34059157796025</v>
          </cell>
          <cell r="J53">
            <v>805.00606021432907</v>
          </cell>
          <cell r="K53">
            <v>776.03788690742022</v>
          </cell>
          <cell r="L53">
            <v>781.50325992375576</v>
          </cell>
          <cell r="M53">
            <v>794.85361732583578</v>
          </cell>
          <cell r="N53">
            <v>804.6714807808462</v>
          </cell>
          <cell r="O53">
            <v>814.77432595514017</v>
          </cell>
          <cell r="P53">
            <v>825.17128485161652</v>
          </cell>
          <cell r="Q53">
            <v>826.75631154765017</v>
          </cell>
          <cell r="R53">
            <v>830.24111810158035</v>
          </cell>
          <cell r="S53">
            <v>832.1954464703814</v>
          </cell>
          <cell r="T53">
            <v>834.1923049116881</v>
          </cell>
          <cell r="U53">
            <v>836.23249372244027</v>
          </cell>
          <cell r="V53">
            <v>838.31682933461127</v>
          </cell>
          <cell r="W53">
            <v>840.44614467344934</v>
          </cell>
          <cell r="X53">
            <v>842.62128952089677</v>
          </cell>
          <cell r="Y53">
            <v>844.8431308843401</v>
          </cell>
          <cell r="Z53">
            <v>847.11255337084481</v>
          </cell>
          <cell r="AA53">
            <v>849.43045956703543</v>
          </cell>
          <cell r="AB53">
            <v>851.79777042478997</v>
          </cell>
          <cell r="AC53">
            <v>854.21542565292009</v>
          </cell>
          <cell r="AD53">
            <v>856.6843841150112</v>
          </cell>
          <cell r="AE53">
            <v>859.20562423360661</v>
          </cell>
          <cell r="AF53">
            <v>861.78014440091761</v>
          </cell>
          <cell r="AG53">
            <v>864.4089633962501</v>
          </cell>
          <cell r="AH53">
            <v>867.09312081034045</v>
          </cell>
          <cell r="AI53">
            <v>869.83367747679654</v>
          </cell>
          <cell r="AJ53">
            <v>872.63171591084256</v>
          </cell>
          <cell r="AK53">
            <v>875.48834075557443</v>
          </cell>
          <cell r="AL53">
            <v>878.40467923592678</v>
          </cell>
          <cell r="AM53">
            <v>881.38188162056622</v>
          </cell>
          <cell r="AN53">
            <v>884.42112169192319</v>
          </cell>
          <cell r="AO53">
            <v>887.52359722457095</v>
          </cell>
          <cell r="AP53">
            <v>890.69053047218495</v>
          </cell>
          <cell r="AQ53">
            <v>893.92316866328656</v>
          </cell>
          <cell r="AR53">
            <v>897.22278450601357</v>
          </cell>
          <cell r="AS53">
            <v>900.5906767021313</v>
          </cell>
          <cell r="AT53">
            <v>904.02817047052827</v>
          </cell>
          <cell r="AU53">
            <v>907.53661808041625</v>
          </cell>
          <cell r="AV53">
            <v>911.1173993944858</v>
          </cell>
          <cell r="AW53">
            <v>914.77192242224965</v>
          </cell>
          <cell r="AX53">
            <v>918.50162388381978</v>
          </cell>
          <cell r="AY53">
            <v>922.30796978436774</v>
          </cell>
          <cell r="AZ53">
            <v>926.19245599951068</v>
          </cell>
          <cell r="BA53">
            <v>930.1566088718921</v>
          </cell>
          <cell r="BB53">
            <v>934.20198581919999</v>
          </cell>
          <cell r="BC53">
            <v>938.33017595389015</v>
          </cell>
          <cell r="BD53">
            <v>942.54280071488029</v>
          </cell>
          <cell r="BE53">
            <v>946.84151451148728</v>
          </cell>
          <cell r="BF53">
            <v>951.22800537986882</v>
          </cell>
          <cell r="BG53">
            <v>955.70399565226126</v>
          </cell>
          <cell r="BH53">
            <v>960.27124263928363</v>
          </cell>
          <cell r="BI53">
            <v>964.9315393256029</v>
          </cell>
          <cell r="BJ53">
            <v>969.68671507924228</v>
          </cell>
          <cell r="BK53">
            <v>974.53863637483209</v>
          </cell>
          <cell r="BL53">
            <v>979.48920753110497</v>
          </cell>
          <cell r="BM53">
            <v>984.54037146293422</v>
          </cell>
          <cell r="BN53">
            <v>989.69411044823073</v>
          </cell>
          <cell r="BO53">
            <v>994.95244691000698</v>
          </cell>
          <cell r="BP53">
            <v>1000.3174442139371</v>
          </cell>
          <cell r="BQ53">
            <v>1005.7912074817273</v>
          </cell>
          <cell r="BR53">
            <v>1011.37588442064</v>
          </cell>
          <cell r="BS53">
            <v>1017.0736661695</v>
          </cell>
          <cell r="BT53">
            <v>1022.8867881615238</v>
          </cell>
          <cell r="BU53">
            <v>1028.8175310043366</v>
          </cell>
          <cell r="BV53">
            <v>1034.8682213775064</v>
          </cell>
          <cell r="BW53">
            <v>1041.0412329479873</v>
          </cell>
          <cell r="BX53">
            <v>1047.3389873038104</v>
          </cell>
          <cell r="BY53">
            <v>1053.7639549064206</v>
          </cell>
          <cell r="BZ53">
            <v>1060.3186560620243</v>
          </cell>
          <cell r="CA53">
            <v>1067.0056619123516</v>
          </cell>
          <cell r="CB53">
            <v>1073.827595445216</v>
          </cell>
          <cell r="CC53">
            <v>1080.7871325252804</v>
          </cell>
          <cell r="CD53">
            <v>1087.8870029454447</v>
          </cell>
          <cell r="CE53">
            <v>1095.1299914992619</v>
          </cell>
          <cell r="CF53">
            <v>1102.5189390748274</v>
          </cell>
          <cell r="CG53">
            <v>1110.0567437705549</v>
          </cell>
          <cell r="CH53">
            <v>1117.7463620332983</v>
          </cell>
          <cell r="CI53">
            <v>1125.5908098192676</v>
          </cell>
          <cell r="CJ53">
            <v>1133.5931637781873</v>
          </cell>
          <cell r="CK53">
            <v>1141.7565624611898</v>
          </cell>
          <cell r="CL53">
            <v>1150.0842075528926</v>
          </cell>
          <cell r="CM53">
            <v>1158.5793651281765</v>
          </cell>
          <cell r="CN53">
            <v>1167.2453669341357</v>
          </cell>
          <cell r="CO53">
            <v>1176.0856116977229</v>
          </cell>
          <cell r="CP53">
            <v>1185.1035664596011</v>
          </cell>
          <cell r="CQ53">
            <v>1194.3027679347242</v>
          </cell>
          <cell r="CR53">
            <v>1203.6868239001915</v>
          </cell>
          <cell r="CS53">
            <v>1213.2594146109141</v>
          </cell>
          <cell r="CT53">
            <v>1223.0242942436571</v>
          </cell>
          <cell r="CU53">
            <v>1232.9852923700309</v>
          </cell>
          <cell r="CV53">
            <v>1243.1463154589937</v>
          </cell>
          <cell r="CW53">
            <v>1253.5113484094836</v>
          </cell>
          <cell r="CX53">
            <v>1264.0844561137565</v>
          </cell>
          <cell r="CY53">
            <v>1274.8697850520693</v>
          </cell>
          <cell r="CZ53">
            <v>1285.8715649193146</v>
          </cell>
          <cell r="DA53">
            <v>1297.0941102842598</v>
          </cell>
          <cell r="DB53">
            <v>1308.5418222820454</v>
          </cell>
          <cell r="DC53">
            <v>1320.2191903405892</v>
          </cell>
          <cell r="DD53">
            <v>1332.1307939416029</v>
          </cell>
          <cell r="DE53">
            <v>1344.281304416887</v>
          </cell>
          <cell r="DF53">
            <v>1356.6754867806267</v>
          </cell>
          <cell r="DG53">
            <v>1369.3182015984021</v>
          </cell>
          <cell r="DH53">
            <v>1382.2144068936468</v>
          </cell>
          <cell r="DI53">
            <v>1395.3691600923075</v>
          </cell>
          <cell r="DJ53">
            <v>1408.7876200064638</v>
          </cell>
          <cell r="DK53">
            <v>1422.475048857691</v>
          </cell>
          <cell r="DL53">
            <v>1436.4368143409556</v>
          </cell>
          <cell r="DM53">
            <v>1450.6783917298562</v>
          </cell>
          <cell r="DN53">
            <v>1465.2053660240499</v>
          </cell>
          <cell r="DO53">
            <v>1480.0234341396717</v>
          </cell>
          <cell r="DP53">
            <v>1495.1384071436496</v>
          </cell>
          <cell r="DQ53">
            <v>1510.5562125327579</v>
          </cell>
          <cell r="DR53">
            <v>1526.2828965583285</v>
          </cell>
          <cell r="DS53">
            <v>1542.3246265975104</v>
          </cell>
          <cell r="DT53">
            <v>1558.6876935720356</v>
          </cell>
          <cell r="DU53">
            <v>1575.3785144153971</v>
          </cell>
          <cell r="DV53">
            <v>1592.4036345894583</v>
          </cell>
          <cell r="DW53">
            <v>1609.7697306514474</v>
          </cell>
          <cell r="DX53">
            <v>1627.48361287236</v>
          </cell>
          <cell r="DY53">
            <v>1645.552227907765</v>
          </cell>
          <cell r="DZ53">
            <v>1663.98266152213</v>
          </cell>
          <cell r="EA53">
            <v>1682.7821413676465</v>
          </cell>
          <cell r="EB53">
            <v>1701.9580398187354</v>
          </cell>
          <cell r="EC53">
            <v>1721.5178768632595</v>
          </cell>
          <cell r="ED53">
            <v>1741.4693230516386</v>
          </cell>
          <cell r="EE53">
            <v>1761.8202025050123</v>
          </cell>
          <cell r="EF53">
            <v>1782.5784959835892</v>
          </cell>
          <cell r="EG53">
            <v>1803.7523440164605</v>
          </cell>
          <cell r="EH53">
            <v>1825.3500500940227</v>
          </cell>
          <cell r="EI53">
            <v>1847.3800839243286</v>
          </cell>
          <cell r="EJ53">
            <v>1869.8510847546131</v>
          </cell>
          <cell r="EK53">
            <v>1892.7718647592883</v>
          </cell>
          <cell r="EL53">
            <v>1916.1514124957666</v>
          </cell>
          <cell r="EM53">
            <v>1939.9988964294444</v>
          </cell>
          <cell r="EN53">
            <v>1964.3236685292159</v>
          </cell>
          <cell r="EO53">
            <v>1989.1352679349839</v>
          </cell>
          <cell r="EP53">
            <v>2014.4434246985347</v>
          </cell>
          <cell r="EQ53">
            <v>2040.2580635992981</v>
          </cell>
          <cell r="ER53">
            <v>2066.5893080364422</v>
          </cell>
          <cell r="ES53">
            <v>2093.4474839988943</v>
          </cell>
          <cell r="ET53">
            <v>2120.8431241147846</v>
          </cell>
          <cell r="EU53">
            <v>2148.7869717819012</v>
          </cell>
          <cell r="EV53">
            <v>2177.2899853808467</v>
          </cell>
          <cell r="EW53">
            <v>2206.3633425724729</v>
          </cell>
          <cell r="EX53">
            <v>2236.0184446812855</v>
          </cell>
          <cell r="EY53">
            <v>2266.2669211665889</v>
          </cell>
          <cell r="EZ53">
            <v>2297.1206341831057</v>
          </cell>
          <cell r="FA53">
            <v>2328.5916832328021</v>
          </cell>
          <cell r="FB53">
            <v>2360.6924099098142</v>
          </cell>
          <cell r="FC53">
            <v>2393.4354027403351</v>
          </cell>
          <cell r="FD53">
            <v>2426.8335021192761</v>
          </cell>
          <cell r="FE53">
            <v>2460.8998053457835</v>
          </cell>
          <cell r="FF53">
            <v>2495.6476717593905</v>
          </cell>
          <cell r="FG53">
            <v>2531.090727979059</v>
          </cell>
          <cell r="FH53">
            <v>2567.2428732469161</v>
          </cell>
          <cell r="FI53">
            <v>2604.1182848789722</v>
          </cell>
          <cell r="FJ53">
            <v>2641.7314238248764</v>
          </cell>
          <cell r="FK53">
            <v>2680.097040338871</v>
          </cell>
          <cell r="FL53">
            <v>2719.2301797642431</v>
          </cell>
          <cell r="FM53">
            <v>2759.1461884334421</v>
          </cell>
          <cell r="FN53">
            <v>2799.8607196862831</v>
          </cell>
          <cell r="FO53">
            <v>2841.3897400085116</v>
          </cell>
          <cell r="FP53">
            <v>2883.7495352931837</v>
          </cell>
          <cell r="FQ53">
            <v>2926.9567172273055</v>
          </cell>
          <cell r="FR53">
            <v>2971.0282298062193</v>
          </cell>
          <cell r="FS53">
            <v>3015.9813559783215</v>
          </cell>
          <cell r="FT53">
            <v>3061.8337244227041</v>
          </cell>
          <cell r="FU53">
            <v>3108.603316462355</v>
          </cell>
          <cell r="FV53">
            <v>3156.3084731156741</v>
          </cell>
          <cell r="FW53">
            <v>3204.9679022890414</v>
          </cell>
          <cell r="FX53">
            <v>3254.600686113241</v>
          </cell>
          <cell r="FY53">
            <v>3305.2262884266711</v>
          </cell>
          <cell r="FZ53">
            <v>3356.8645624082164</v>
          </cell>
          <cell r="GA53">
            <v>3409.5357583628283</v>
          </cell>
          <cell r="GB53">
            <v>3463.2605316628069</v>
          </cell>
          <cell r="GC53">
            <v>3518.0599508479681</v>
          </cell>
          <cell r="GD53">
            <v>3573.9555058878068</v>
          </cell>
          <cell r="GE53">
            <v>3630.9691166089542</v>
          </cell>
          <cell r="GF53">
            <v>3689.1231412911766</v>
          </cell>
          <cell r="GG53">
            <v>3748.440385435355</v>
          </cell>
          <cell r="GH53">
            <v>3808.9441107067832</v>
          </cell>
          <cell r="GI53">
            <v>3870.658044057458</v>
          </cell>
          <cell r="GJ53">
            <v>3933.6063870306862</v>
          </cell>
          <cell r="GK53">
            <v>3997.8138252519457</v>
          </cell>
          <cell r="GL53">
            <v>4063.3055381095255</v>
          </cell>
          <cell r="GM53">
            <v>4130.1072086287677</v>
          </cell>
          <cell r="GN53">
            <v>4198.2450335438698</v>
          </cell>
          <cell r="GO53">
            <v>4267.7457335711006</v>
          </cell>
          <cell r="GP53">
            <v>4338.6365638875286</v>
          </cell>
          <cell r="GQ53">
            <v>4410.945324819324</v>
          </cell>
          <cell r="GR53">
            <v>4484.7003727438278</v>
          </cell>
          <cell r="GS53">
            <v>4559.9306312097397</v>
          </cell>
          <cell r="GT53">
            <v>4636.6656022796669</v>
          </cell>
          <cell r="GU53">
            <v>4714.9353780995589</v>
          </cell>
          <cell r="GV53">
            <v>4794.7706526995607</v>
          </cell>
          <cell r="GW53">
            <v>4876.2027340308705</v>
          </cell>
          <cell r="GX53">
            <v>4959.2635562434079</v>
          </cell>
          <cell r="GY53">
            <v>5043.9856922089675</v>
          </cell>
          <cell r="GZ53">
            <v>5130.4023662949039</v>
          </cell>
          <cell r="HA53">
            <v>5218.5474673933277</v>
          </cell>
          <cell r="HB53">
            <v>5308.4555622108528</v>
          </cell>
          <cell r="HC53">
            <v>5400.1619088241277</v>
          </cell>
          <cell r="HD53">
            <v>5493.7024705065924</v>
          </cell>
          <cell r="HE53">
            <v>5589.1139298316921</v>
          </cell>
          <cell r="HF53">
            <v>5686.4337030582246</v>
          </cell>
          <cell r="HG53">
            <v>5785.6999548033564</v>
          </cell>
          <cell r="HH53">
            <v>5886.9516130091215</v>
          </cell>
          <cell r="HI53">
            <v>5990.2283842083707</v>
          </cell>
          <cell r="HJ53">
            <v>6095.5707690958443</v>
          </cell>
          <cell r="HK53">
            <v>6203.0200784109038</v>
          </cell>
          <cell r="HL53">
            <v>6312.6184491377353</v>
          </cell>
          <cell r="HM53">
            <v>6424.4088610297185</v>
          </cell>
          <cell r="HN53">
            <v>6538.4351534642119</v>
          </cell>
          <cell r="HO53">
            <v>6654.742042634447</v>
          </cell>
          <cell r="HP53">
            <v>6773.3751390853431</v>
          </cell>
          <cell r="HQ53">
            <v>6894.3809655999066</v>
          </cell>
          <cell r="HR53">
            <v>7017.8069754435783</v>
          </cell>
          <cell r="HS53">
            <v>7143.7015709732514</v>
          </cell>
          <cell r="HT53">
            <v>7272.1141226186446</v>
          </cell>
          <cell r="HU53">
            <v>7403.0949882432469</v>
          </cell>
          <cell r="HV53">
            <v>7536.6955328924814</v>
          </cell>
          <cell r="HW53">
            <v>7672.9681489368813</v>
          </cell>
          <cell r="HX53">
            <v>7811.9662766180991</v>
          </cell>
          <cell r="HY53">
            <v>7953.7444250059198</v>
          </cell>
          <cell r="HZ53">
            <v>8098.358193374268</v>
          </cell>
          <cell r="IA53">
            <v>8245.86429300491</v>
          </cell>
          <cell r="IB53">
            <v>8396.3205694271892</v>
          </cell>
          <cell r="IC53">
            <v>8549.7860251024977</v>
          </cell>
          <cell r="ID53">
            <v>8706.3208425625198</v>
          </cell>
          <cell r="IE53">
            <v>8865.9864080102707</v>
          </cell>
          <cell r="IF53">
            <v>9028.845335393009</v>
          </cell>
          <cell r="IG53">
            <v>9194.9614909567899</v>
          </cell>
          <cell r="IH53">
            <v>9364.4000182920863</v>
          </cell>
          <cell r="II53">
            <v>9537.2273638802726</v>
          </cell>
          <cell r="IJ53">
            <v>9713.5113031509973</v>
          </cell>
          <cell r="IK53">
            <v>9893.3209670608921</v>
          </cell>
          <cell r="IL53">
            <v>10076.726869203689</v>
          </cell>
          <cell r="IM53">
            <v>10263.800933462568</v>
          </cell>
          <cell r="IN53">
            <v>10454.616522215758</v>
          </cell>
          <cell r="IO53">
            <v>10649.248465105891</v>
          </cell>
          <cell r="IP53">
            <v>10847.773088385133</v>
          </cell>
          <cell r="IQ53">
            <v>11050.268244846942</v>
          </cell>
          <cell r="IR53">
            <v>11256.813344356633</v>
          </cell>
          <cell r="IS53">
            <v>11467.489384992441</v>
          </cell>
          <cell r="IT53">
            <v>11682.378984809548</v>
          </cell>
          <cell r="IU53">
            <v>11901.566414239292</v>
          </cell>
          <cell r="IV53">
            <v>12125.137629136356</v>
          </cell>
        </row>
        <row r="54">
          <cell r="A54" t="str">
            <v>PVRI (Operating)</v>
          </cell>
          <cell r="B54">
            <v>466.60902430452921</v>
          </cell>
          <cell r="C54">
            <v>511.52535045838908</v>
          </cell>
          <cell r="D54">
            <v>582.21644066250178</v>
          </cell>
          <cell r="E54">
            <v>629.03675001136878</v>
          </cell>
          <cell r="F54">
            <v>616.12505073058924</v>
          </cell>
          <cell r="G54">
            <v>619.51237186232311</v>
          </cell>
          <cell r="H54">
            <v>544.57560718398349</v>
          </cell>
          <cell r="I54">
            <v>463.90293274472157</v>
          </cell>
          <cell r="J54">
            <v>399.2033682686228</v>
          </cell>
          <cell r="K54">
            <v>355.98604771093358</v>
          </cell>
          <cell r="L54">
            <v>331.61628643251197</v>
          </cell>
          <cell r="M54">
            <v>311.99470099432102</v>
          </cell>
          <cell r="N54">
            <v>292.16869277277101</v>
          </cell>
          <cell r="O54">
            <v>273.65753394747753</v>
          </cell>
          <cell r="P54">
            <v>256.37116986227772</v>
          </cell>
          <cell r="Q54">
            <v>237.60610925152525</v>
          </cell>
          <cell r="R54">
            <v>220.71880050484816</v>
          </cell>
          <cell r="S54">
            <v>204.65173433456508</v>
          </cell>
          <cell r="T54">
            <v>189.76288696895207</v>
          </cell>
          <cell r="U54">
            <v>175.96534439983475</v>
          </cell>
          <cell r="V54">
            <v>163.17863458997704</v>
          </cell>
          <cell r="W54">
            <v>151.32824818532401</v>
          </cell>
          <cell r="X54">
            <v>140.34519499376682</v>
          </cell>
          <cell r="Y54">
            <v>130.16559355521292</v>
          </cell>
          <cell r="Z54">
            <v>120.73029132817223</v>
          </cell>
          <cell r="AA54">
            <v>111.9845132034685</v>
          </cell>
          <cell r="AB54">
            <v>103.8775362271798</v>
          </cell>
          <cell r="AC54">
            <v>96.36238857354536</v>
          </cell>
          <cell r="AD54">
            <v>89.395570955313957</v>
          </cell>
          <cell r="AE54">
            <v>82.936798794744547</v>
          </cell>
          <cell r="AF54">
            <v>76.948763604025942</v>
          </cell>
          <cell r="AG54">
            <v>71.396912140025648</v>
          </cell>
          <cell r="AH54">
            <v>66.249242005713313</v>
          </cell>
          <cell r="AI54">
            <v>61.476112469984123</v>
          </cell>
          <cell r="AJ54">
            <v>57.050069369537795</v>
          </cell>
          <cell r="AK54">
            <v>52.945683041508573</v>
          </cell>
          <cell r="AL54">
            <v>49.139398314205472</v>
          </cell>
          <cell r="AM54">
            <v>45.609395656091998</v>
          </cell>
          <cell r="AN54">
            <v>42.335462650448918</v>
          </cell>
          <cell r="AO54">
            <v>39.298875025435045</v>
          </cell>
          <cell r="AP54">
            <v>36.482286526866034</v>
          </cell>
          <cell r="AQ54">
            <v>33.869626974319196</v>
          </cell>
          <cell r="AR54">
            <v>31.446007890470398</v>
          </cell>
          <cell r="AS54">
            <v>29.197635139171521</v>
          </cell>
          <cell r="AT54">
            <v>27.111728049966729</v>
          </cell>
          <cell r="AU54">
            <v>25.176444545773165</v>
          </cell>
          <cell r="AV54">
            <v>23.380811826558851</v>
          </cell>
          <cell r="AW54">
            <v>21.714662195252764</v>
          </cell>
          <cell r="AX54">
            <v>20.168573643024388</v>
          </cell>
          <cell r="AY54">
            <v>18.733814839658962</v>
          </cell>
          <cell r="AZ54">
            <v>17.402294201203855</v>
          </cell>
          <cell r="BA54">
            <v>16.166512731531839</v>
          </cell>
          <cell r="BB54">
            <v>15.019520357105506</v>
          </cell>
          <cell r="BC54">
            <v>13.954875495173063</v>
          </cell>
          <cell r="BD54">
            <v>12.966607615004223</v>
          </cell>
          <cell r="BE54">
            <v>12.049182569704371</v>
          </cell>
          <cell r="BF54">
            <v>11.197470492733766</v>
          </cell>
          <cell r="BG54">
            <v>10.406716068607262</v>
          </cell>
          <cell r="BH54">
            <v>9.6725110014509976</v>
          </cell>
          <cell r="BI54">
            <v>8.9907685182322972</v>
          </cell>
          <cell r="BJ54">
            <v>8.3576997556369808</v>
          </cell>
          <cell r="BK54">
            <v>7.7697918908177153</v>
          </cell>
          <cell r="BL54">
            <v>7.2237878866463738</v>
          </cell>
          <cell r="BM54">
            <v>6.7166677317349697</v>
          </cell>
          <cell r="BN54">
            <v>6.2456310644024793</v>
          </cell>
          <cell r="BO54">
            <v>5.8080810780118926</v>
          </cell>
          <cell r="BP54">
            <v>5.4016096127335143</v>
          </cell>
          <cell r="BQ54">
            <v>5.0239833458524989</v>
          </cell>
          <cell r="BR54">
            <v>4.6731309992738099</v>
          </cell>
          <cell r="BS54">
            <v>4.3471314889253287</v>
          </cell>
          <cell r="BT54">
            <v>4.0442029463564433</v>
          </cell>
          <cell r="BU54">
            <v>3.7626925480087752</v>
          </cell>
          <cell r="BV54">
            <v>3.5010670924286247</v>
          </cell>
          <cell r="BW54">
            <v>3.2579042701268777</v>
          </cell>
          <cell r="BX54">
            <v>3.0318845748971515</v>
          </cell>
          <cell r="BY54">
            <v>2.8217838092026564</v>
          </cell>
          <cell r="BZ54">
            <v>2.6264661397585582</v>
          </cell>
          <cell r="CA54">
            <v>2.444877662691336</v>
          </cell>
          <cell r="CB54">
            <v>2.276040440668841</v>
          </cell>
          <cell r="CC54">
            <v>2.1190469771828933</v>
          </cell>
          <cell r="CD54">
            <v>1.973055095746868</v>
          </cell>
          <cell r="CE54">
            <v>1.8372831941592909</v>
          </cell>
          <cell r="CF54">
            <v>1.711005846195492</v>
          </cell>
          <cell r="CG54">
            <v>1.5935497251358397</v>
          </cell>
          <cell r="CH54">
            <v>1.4842898254335537</v>
          </cell>
          <cell r="CI54">
            <v>1.3826459605786794</v>
          </cell>
          <cell r="CJ54">
            <v>1.2880795168381027</v>
          </cell>
          <cell r="CK54">
            <v>1.2000904440542788</v>
          </cell>
          <cell r="CL54">
            <v>1.1182144660764042</v>
          </cell>
          <cell r="CM54">
            <v>1.0420204946856912</v>
          </cell>
          <cell r="CN54">
            <v>0.97110823206861574</v>
          </cell>
          <cell r="CO54">
            <v>0.90510594799584421</v>
          </cell>
          <cell r="CP54">
            <v>0.8436684188864535</v>
          </cell>
          <cell r="CQ54">
            <v>0.78647501688319166</v>
          </cell>
          <cell r="CR54">
            <v>0.73322793794053265</v>
          </cell>
          <cell r="CS54">
            <v>0.68365055873832903</v>
          </cell>
          <cell r="CT54">
            <v>0.63748591298486246</v>
          </cell>
          <cell r="CU54">
            <v>0.59449527836842941</v>
          </cell>
          <cell r="CV54">
            <v>0.55445686606045685</v>
          </cell>
          <cell r="CW54">
            <v>0.51716460526936014</v>
          </cell>
          <cell r="CX54">
            <v>0.48242701589642006</v>
          </cell>
          <cell r="CY54">
            <v>0.45006616285620638</v>
          </cell>
          <cell r="CZ54">
            <v>0.41991668609750049</v>
          </cell>
          <cell r="DA54">
            <v>0.39182490079911358</v>
          </cell>
          <cell r="DB54">
            <v>0.36564796262101756</v>
          </cell>
          <cell r="DC54">
            <v>0.34125309326724501</v>
          </cell>
          <cell r="DD54">
            <v>0.31851686196528428</v>
          </cell>
          <cell r="DE54">
            <v>0.29732451878923677</v>
          </cell>
          <cell r="DF54">
            <v>0.27756937605276361</v>
          </cell>
          <cell r="DG54">
            <v>0.25915223427455214</v>
          </cell>
          <cell r="DH54">
            <v>0.2419808494753353</v>
          </cell>
          <cell r="DI54">
            <v>0.22596943880290829</v>
          </cell>
          <cell r="DJ54">
            <v>0.211038221701498</v>
          </cell>
          <cell r="DK54">
            <v>0.19711299404555657</v>
          </cell>
          <cell r="DL54">
            <v>0.18412473284676295</v>
          </cell>
          <cell r="DM54">
            <v>0.17200922931784099</v>
          </cell>
          <cell r="DN54">
            <v>0.16070674823876518</v>
          </cell>
          <cell r="DO54">
            <v>0.15016171172096804</v>
          </cell>
          <cell r="DP54">
            <v>0.14032240560419112</v>
          </cell>
          <cell r="DQ54">
            <v>0.13114070684941576</v>
          </cell>
          <cell r="DR54">
            <v>0.1225718304106574</v>
          </cell>
          <cell r="DS54">
            <v>0.11457409417898176</v>
          </cell>
          <cell r="DT54">
            <v>0.10710870069457079</v>
          </cell>
          <cell r="DU54">
            <v>0.10013953441760619</v>
          </cell>
          <cell r="DV54">
            <v>9.36329734367332E-2</v>
          </cell>
          <cell r="DW54">
            <v>8.7557714575396323E-2</v>
          </cell>
          <cell r="DX54">
            <v>8.1884610931906493E-2</v>
          </cell>
          <cell r="DY54">
            <v>7.6586520959128004E-2</v>
          </cell>
          <cell r="DZ54">
            <v>7.163816825458344E-2</v>
          </cell>
          <cell r="EA54">
            <v>6.7016011291924443E-2</v>
          </cell>
          <cell r="EB54">
            <v>6.2698122380484222E-2</v>
          </cell>
          <cell r="EC54">
            <v>5.8664075191303421E-2</v>
          </cell>
          <cell r="ED54">
            <v>5.489484023593659E-2</v>
          </cell>
          <cell r="EE54">
            <v>5.1372687728754314E-2</v>
          </cell>
          <cell r="EF54">
            <v>4.8081097304626272E-2</v>
          </cell>
          <cell r="EG54">
            <v>4.5004674102042362E-2</v>
          </cell>
          <cell r="EH54">
            <v>4.2129070757110205E-2</v>
          </cell>
          <cell r="EI54">
            <v>3.9440914886680035E-2</v>
          </cell>
          <cell r="EJ54">
            <v>3.6927741669264547E-2</v>
          </cell>
          <cell r="EK54">
            <v>3.4577931160627969E-2</v>
          </cell>
          <cell r="EL54">
            <v>3.238065000707363E-2</v>
          </cell>
          <cell r="EM54">
            <v>3.0325797243711827E-2</v>
          </cell>
          <cell r="EN54">
            <v>2.840395388748139E-2</v>
          </cell>
          <cell r="EO54">
            <v>2.6606336055558098E-2</v>
          </cell>
          <cell r="EP54">
            <v>2.4924751359126314E-2</v>
          </cell>
          <cell r="EQ54">
            <v>2.3351558340434325E-2</v>
          </cell>
          <cell r="ER54">
            <v>2.1879628737694751E-2</v>
          </cell>
          <cell r="ES54">
            <v>2.0502312377829422E-2</v>
          </cell>
          <cell r="ET54">
            <v>1.9213404511376347E-2</v>
          </cell>
          <cell r="EU54">
            <v>1.8007115417160859E-2</v>
          </cell>
          <cell r="EV54">
            <v>1.6878042116657322E-2</v>
          </cell>
          <cell r="EW54">
            <v>1.5821142049399727E-2</v>
          </cell>
          <cell r="EX54">
            <v>1.4831708571408461E-2</v>
          </cell>
          <cell r="EY54">
            <v>1.3905348148443578E-2</v>
          </cell>
          <cell r="EZ54">
            <v>1.3037959125027613E-2</v>
          </cell>
          <cell r="FA54">
            <v>1.2225711958656061E-2</v>
          </cell>
          <cell r="FB54">
            <v>1.146503081647981E-2</v>
          </cell>
          <cell r="FC54">
            <v>1.0752576439042542E-2</v>
          </cell>
          <cell r="FD54">
            <v>1.0085230182430561E-2</v>
          </cell>
          <cell r="FE54">
            <v>9.460079156481685E-3</v>
          </cell>
          <cell r="FF54">
            <v>8.8744023825350297E-3</v>
          </cell>
          <cell r="FG54">
            <v>8.3256578996234697E-3</v>
          </cell>
          <cell r="FH54">
            <v>7.8114707530384216E-3</v>
          </cell>
          <cell r="FI54">
            <v>7.3296218038679346E-3</v>
          </cell>
          <cell r="FJ54">
            <v>6.8780373024435112E-3</v>
          </cell>
          <cell r="FK54">
            <v>6.4547791726568557E-3</v>
          </cell>
          <cell r="FL54">
            <v>6.0580359578459525E-3</v>
          </cell>
          <cell r="FM54">
            <v>5.6861143824204581E-3</v>
          </cell>
          <cell r="FN54">
            <v>5.3374314866204984E-3</v>
          </cell>
          <cell r="FO54">
            <v>5.010507294796249E-3</v>
          </cell>
          <cell r="FP54">
            <v>4.7039579803766947E-3</v>
          </cell>
          <cell r="FQ54">
            <v>4.4164894932785708E-3</v>
          </cell>
          <cell r="FR54">
            <v>4.1468916179057905E-3</v>
          </cell>
          <cell r="FS54">
            <v>3.8940324321185323E-3</v>
          </cell>
          <cell r="FT54">
            <v>3.6568531396218113E-3</v>
          </cell>
          <cell r="FU54">
            <v>3.4343632501472173E-3</v>
          </cell>
          <cell r="FV54">
            <v>3.2256360835892853E-3</v>
          </cell>
          <cell r="FW54">
            <v>3.0298045759189311E-3</v>
          </cell>
          <cell r="FX54">
            <v>2.8460573662401826E-3</v>
          </cell>
          <cell r="FY54">
            <v>2.673635145791122E-3</v>
          </cell>
          <cell r="FZ54">
            <v>2.5118272510233205E-3</v>
          </cell>
          <cell r="GA54">
            <v>2.359968484133574E-3</v>
          </cell>
          <cell r="GB54">
            <v>2.2174361455737988E-3</v>
          </cell>
          <cell r="GC54">
            <v>2.0836472641361488E-3</v>
          </cell>
          <cell r="GD54">
            <v>1.9580560112061182E-3</v>
          </cell>
          <cell r="GE54">
            <v>1.8401512867023443E-3</v>
          </cell>
          <cell r="GF54">
            <v>1.7294544650827317E-3</v>
          </cell>
          <cell r="GG54">
            <v>1.6255172905971398E-3</v>
          </cell>
          <cell r="GH54">
            <v>1.5279199117114151E-3</v>
          </cell>
          <cell r="GI54">
            <v>1.4362690453201335E-3</v>
          </cell>
          <cell r="GJ54">
            <v>1.3501962620093757E-3</v>
          </cell>
          <cell r="GK54">
            <v>1.2693563842302625E-3</v>
          </cell>
          <cell r="GL54">
            <v>1.1934259898011921E-3</v>
          </cell>
          <cell r="GM54">
            <v>1.1221020136754178E-3</v>
          </cell>
          <cell r="GN54">
            <v>1.0551004413931477E-3</v>
          </cell>
          <cell r="GO54">
            <v>9.9215508808629845E-4</v>
          </cell>
          <cell r="GP54">
            <v>9.3301645732193482E-4</v>
          </cell>
          <cell r="GQ54">
            <v>8.7745067445927358E-4</v>
          </cell>
          <cell r="GR54">
            <v>8.2523848955709967E-4</v>
          </cell>
          <cell r="GS54">
            <v>7.7617434520538329E-4</v>
          </cell>
          <cell r="GT54">
            <v>7.3006550496848295E-4</v>
          </cell>
          <cell r="GU54">
            <v>6.8673123841937799E-4</v>
          </cell>
          <cell r="GV54">
            <v>6.4600205901622215E-4</v>
          </cell>
          <cell r="GW54">
            <v>6.0771901132567754E-4</v>
          </cell>
          <cell r="GX54">
            <v>5.7173300433325787E-4</v>
          </cell>
          <cell r="GY54">
            <v>5.3790418780044855E-4</v>
          </cell>
          <cell r="GZ54">
            <v>5.0610136883290997E-4</v>
          </cell>
          <cell r="HA54">
            <v>4.7620146601454319E-4</v>
          </cell>
          <cell r="HB54">
            <v>4.4808899863965705E-4</v>
          </cell>
          <cell r="HC54">
            <v>4.2165560874081942E-4</v>
          </cell>
          <cell r="HD54">
            <v>3.9679961376402705E-4</v>
          </cell>
          <cell r="HE54">
            <v>3.7342558788635172E-4</v>
          </cell>
          <cell r="HF54">
            <v>3.5144397010502214E-4</v>
          </cell>
          <cell r="HG54">
            <v>3.3077069735155663E-4</v>
          </cell>
          <cell r="HH54">
            <v>3.1132686100078673E-4</v>
          </cell>
          <cell r="HI54">
            <v>2.9303838525293884E-4</v>
          </cell>
          <cell r="HJ54">
            <v>2.7583572596791192E-4</v>
          </cell>
          <cell r="HK54">
            <v>2.5965358862508562E-4</v>
          </cell>
          <cell r="HL54">
            <v>2.4443066416975052E-4</v>
          </cell>
          <cell r="HM54">
            <v>2.3010938158915929E-4</v>
          </cell>
          <cell r="HN54">
            <v>2.1663567613753118E-4</v>
          </cell>
          <cell r="HO54">
            <v>2.0395877220057287E-4</v>
          </cell>
          <cell r="HP54">
            <v>1.9203097985651081E-4</v>
          </cell>
          <cell r="HQ54">
            <v>1.8080750425259365E-4</v>
          </cell>
          <cell r="HR54">
            <v>1.7024626697386249E-4</v>
          </cell>
          <cell r="HS54">
            <v>1.6030773863491202E-4</v>
          </cell>
          <cell r="HT54">
            <v>1.5095478197573386E-4</v>
          </cell>
          <cell r="HU54">
            <v>1.4215250478969772E-4</v>
          </cell>
          <cell r="HV54">
            <v>1.3386812205558771E-4</v>
          </cell>
          <cell r="HW54">
            <v>1.2607082668653926E-4</v>
          </cell>
          <cell r="HX54">
            <v>1.1873166834693214E-4</v>
          </cell>
          <cell r="HY54">
            <v>1.1182343982397286E-4</v>
          </cell>
          <cell r="HZ54">
            <v>1.0532057047400079E-4</v>
          </cell>
          <cell r="IA54">
            <v>9.9199026294667544E-5</v>
          </cell>
          <cell r="IB54">
            <v>9.3436216203175308E-5</v>
          </cell>
          <cell r="IC54">
            <v>8.8010904127894398E-5</v>
          </cell>
          <cell r="ID54">
            <v>8.2903126546022036E-5</v>
          </cell>
          <cell r="IE54">
            <v>7.8094115123614649E-5</v>
          </cell>
          <cell r="IF54">
            <v>7.356622413644029E-5</v>
          </cell>
          <cell r="IG54">
            <v>6.9302862370767849E-5</v>
          </cell>
          <cell r="IH54">
            <v>6.5288429222512055E-5</v>
          </cell>
          <cell r="II54">
            <v>6.150825473120135E-5</v>
          </cell>
          <cell r="IJ54">
            <v>5.7948543302101009E-5</v>
          </cell>
          <cell r="IK54">
            <v>5.459632088558826E-5</v>
          </cell>
          <cell r="IL54">
            <v>5.1439385397609923E-5</v>
          </cell>
          <cell r="IM54">
            <v>4.8466260178832709E-5</v>
          </cell>
          <cell r="IN54">
            <v>4.5666150302977102E-5</v>
          </cell>
          <cell r="IO54">
            <v>4.3028901556867507E-5</v>
          </cell>
          <cell r="IP54">
            <v>4.0544961926001042E-5</v>
          </cell>
          <cell r="IQ54">
            <v>3.8205345429965784E-5</v>
          </cell>
          <cell r="IR54">
            <v>3.6001598161898177E-5</v>
          </cell>
          <cell r="IS54">
            <v>3.3925766395383033E-5</v>
          </cell>
          <cell r="IT54">
            <v>3.1970366630825567E-5</v>
          </cell>
          <cell r="IU54">
            <v>3.0128357461390786E-5</v>
          </cell>
          <cell r="IV54">
            <v>2.8393113146156331E-5</v>
          </cell>
        </row>
        <row r="56">
          <cell r="A56" t="str">
            <v>FINANCING AND OTHER</v>
          </cell>
        </row>
        <row r="57">
          <cell r="A57" t="str">
            <v>Net Financial Expense (Income)</v>
          </cell>
          <cell r="B57">
            <v>343.84007605871898</v>
          </cell>
          <cell r="C57">
            <v>358.70755313100773</v>
          </cell>
          <cell r="D57">
            <v>372.51769444641303</v>
          </cell>
          <cell r="E57">
            <v>383.54966751507061</v>
          </cell>
          <cell r="F57">
            <v>396.51828470238877</v>
          </cell>
          <cell r="G57">
            <v>410.51451644987253</v>
          </cell>
          <cell r="H57">
            <v>425.98365920091032</v>
          </cell>
          <cell r="I57">
            <v>443.14994171497182</v>
          </cell>
          <cell r="J57">
            <v>460.15968358703248</v>
          </cell>
          <cell r="K57">
            <v>476.93742520923644</v>
          </cell>
          <cell r="L57">
            <v>479.21379544596573</v>
          </cell>
          <cell r="M57">
            <v>463.26738209598517</v>
          </cell>
          <cell r="N57">
            <v>432.39315420295048</v>
          </cell>
          <cell r="O57">
            <v>384.99008168508522</v>
          </cell>
          <cell r="P57">
            <v>310.06094030301944</v>
          </cell>
          <cell r="Q57">
            <v>184.45884609404573</v>
          </cell>
          <cell r="R57">
            <v>193.43898221877458</v>
          </cell>
          <cell r="S57">
            <v>198.47516844967399</v>
          </cell>
          <cell r="T57">
            <v>203.62095211003867</v>
          </cell>
          <cell r="U57">
            <v>208.87839551677229</v>
          </cell>
          <cell r="V57">
            <v>214.24960256578518</v>
          </cell>
          <cell r="W57">
            <v>219.73671965516027</v>
          </cell>
          <cell r="X57">
            <v>225.34193662166567</v>
          </cell>
          <cell r="Y57">
            <v>231.06748769099897</v>
          </cell>
          <cell r="Z57">
            <v>236.91565244216653</v>
          </cell>
          <cell r="AA57">
            <v>242.88875678641392</v>
          </cell>
          <cell r="AB57">
            <v>248.98917396113717</v>
          </cell>
          <cell r="AC57">
            <v>255.2193255392165</v>
          </cell>
          <cell r="AD57">
            <v>261.58168245422888</v>
          </cell>
          <cell r="AE57">
            <v>268.07876604200459</v>
          </cell>
          <cell r="AF57">
            <v>274.71314909900275</v>
          </cell>
          <cell r="AG57">
            <v>281.48745695799516</v>
          </cell>
          <cell r="AH57">
            <v>288.40436858155329</v>
          </cell>
          <cell r="AI57">
            <v>295.46661767384563</v>
          </cell>
          <cell r="AJ57">
            <v>302.676993811258</v>
          </cell>
          <cell r="AK57">
            <v>310.03834359236419</v>
          </cell>
          <cell r="AL57">
            <v>317.55357180777509</v>
          </cell>
          <cell r="AM57">
            <v>325.22564263040891</v>
          </cell>
          <cell r="AN57">
            <v>333.05758082672907</v>
          </cell>
          <cell r="AO57">
            <v>341.05247298950906</v>
          </cell>
          <cell r="AP57">
            <v>349.21346879268418</v>
          </cell>
          <cell r="AQ57">
            <v>357.54378226886502</v>
          </cell>
          <cell r="AR57">
            <v>366.04669311009309</v>
          </cell>
          <cell r="AS57">
            <v>374.72554799242243</v>
          </cell>
          <cell r="AT57">
            <v>383.58376192492733</v>
          </cell>
          <cell r="AU57">
            <v>392.6248196237363</v>
          </cell>
          <cell r="AV57">
            <v>401.85227691170604</v>
          </cell>
          <cell r="AW57">
            <v>411.26976214435479</v>
          </cell>
          <cell r="AX57">
            <v>420.88097766268191</v>
          </cell>
          <cell r="AY57">
            <v>430.68970127351429</v>
          </cell>
          <cell r="AZ57">
            <v>440.69978775802053</v>
          </cell>
          <cell r="BA57">
            <v>450.91517040905296</v>
          </cell>
          <cell r="BB57">
            <v>461.33986259797553</v>
          </cell>
          <cell r="BC57">
            <v>471.97795937165841</v>
          </cell>
          <cell r="BD57">
            <v>482.83363908031612</v>
          </cell>
          <cell r="BE57">
            <v>493.91116503688329</v>
          </cell>
          <cell r="BF57">
            <v>505.21488720864033</v>
          </cell>
          <cell r="BG57">
            <v>516.74924394178822</v>
          </cell>
          <cell r="BH57">
            <v>528.51876371971218</v>
          </cell>
          <cell r="BI57">
            <v>540.52806695566062</v>
          </cell>
          <cell r="BJ57">
            <v>552.78186782059765</v>
          </cell>
          <cell r="BK57">
            <v>565.28497610697445</v>
          </cell>
          <cell r="BL57">
            <v>578.04229912920812</v>
          </cell>
          <cell r="BM57">
            <v>591.05884366164105</v>
          </cell>
          <cell r="BN57">
            <v>604.33971791478541</v>
          </cell>
          <cell r="BO57">
            <v>617.89013355066015</v>
          </cell>
          <cell r="BP57">
            <v>631.71540773804736</v>
          </cell>
          <cell r="BQ57">
            <v>645.82096524850886</v>
          </cell>
          <cell r="BR57">
            <v>660.21234059401002</v>
          </cell>
          <cell r="BS57">
            <v>674.89518020702837</v>
          </cell>
          <cell r="BT57">
            <v>689.8752446640226</v>
          </cell>
          <cell r="BU57">
            <v>705.15841095316591</v>
          </cell>
          <cell r="BV57">
            <v>720.75067478725794</v>
          </cell>
          <cell r="BW57">
            <v>736.65815296274593</v>
          </cell>
          <cell r="BX57">
            <v>752.88708576580575</v>
          </cell>
          <cell r="BY57">
            <v>769.44383942644538</v>
          </cell>
          <cell r="BZ57">
            <v>786.3349086216208</v>
          </cell>
          <cell r="CA57">
            <v>803.56691902835996</v>
          </cell>
          <cell r="CB57">
            <v>821.14662992791591</v>
          </cell>
          <cell r="CC57">
            <v>839.08093686199538</v>
          </cell>
          <cell r="CD57">
            <v>857.37687434211125</v>
          </cell>
          <cell r="CE57">
            <v>876.04161861314526</v>
          </cell>
          <cell r="CF57">
            <v>895.08249047222307</v>
          </cell>
          <cell r="CG57">
            <v>914.50695814401013</v>
          </cell>
          <cell r="CH57">
            <v>934.32264021358139</v>
          </cell>
          <cell r="CI57">
            <v>954.53730861802273</v>
          </cell>
          <cell r="CJ57">
            <v>975.1588916979548</v>
          </cell>
          <cell r="CK57">
            <v>996.19547731017678</v>
          </cell>
          <cell r="CL57">
            <v>1017.6553160026801</v>
          </cell>
          <cell r="CM57">
            <v>1039.5468242532684</v>
          </cell>
          <cell r="CN57">
            <v>1061.8785877730788</v>
          </cell>
          <cell r="CO57">
            <v>1084.659364876301</v>
          </cell>
          <cell r="CP57">
            <v>1107.8980899174294</v>
          </cell>
          <cell r="CQ57">
            <v>1131.6038767974046</v>
          </cell>
          <cell r="CR57">
            <v>1155.7860225400218</v>
          </cell>
          <cell r="CS57">
            <v>1180.4540109400232</v>
          </cell>
          <cell r="CT57">
            <v>1205.6175162843097</v>
          </cell>
          <cell r="CU57">
            <v>1231.2864071477393</v>
          </cell>
          <cell r="CV57">
            <v>1257.4707502650024</v>
          </cell>
          <cell r="CW57">
            <v>1284.1808144801059</v>
          </cell>
          <cell r="CX57">
            <v>1311.4270747750152</v>
          </cell>
          <cell r="CY57">
            <v>1339.2202163790416</v>
          </cell>
          <cell r="CZ57">
            <v>1367.5711389605929</v>
          </cell>
          <cell r="DA57">
            <v>1396.4909609029307</v>
          </cell>
          <cell r="DB57">
            <v>1425.9910236656267</v>
          </cell>
          <cell r="DC57">
            <v>1456.0828962334215</v>
          </cell>
          <cell r="DD57">
            <v>1486.7783796542353</v>
          </cell>
          <cell r="DE57">
            <v>1518.0895116681293</v>
          </cell>
          <cell r="DF57">
            <v>1550.0285714290114</v>
          </cell>
          <cell r="DG57">
            <v>1582.6080843209675</v>
          </cell>
          <cell r="DH57">
            <v>1615.8408268710896</v>
          </cell>
          <cell r="DI57">
            <v>1649.739831760744</v>
          </cell>
          <cell r="DJ57">
            <v>1684.3183929372431</v>
          </cell>
          <cell r="DK57">
            <v>1719.5900708279219</v>
          </cell>
          <cell r="DL57">
            <v>1755.5686976586812</v>
          </cell>
          <cell r="DM57">
            <v>1792.2683828790712</v>
          </cell>
          <cell r="DN57">
            <v>1829.7035186960545</v>
          </cell>
          <cell r="DO57">
            <v>1867.8887857186139</v>
          </cell>
          <cell r="DP57">
            <v>1906.8391587154231</v>
          </cell>
          <cell r="DQ57">
            <v>1946.5699124878565</v>
          </cell>
          <cell r="DR57">
            <v>1987.0966278606029</v>
          </cell>
          <cell r="DS57">
            <v>2028.4351977922813</v>
          </cell>
          <cell r="DT57">
            <v>2070.6018336084239</v>
          </cell>
          <cell r="DU57">
            <v>2113.6130713592788</v>
          </cell>
          <cell r="DV57">
            <v>2157.4857783049501</v>
          </cell>
          <cell r="DW57">
            <v>2202.2371595303757</v>
          </cell>
          <cell r="DX57">
            <v>2247.8847646927866</v>
          </cell>
          <cell r="DY57">
            <v>2294.4464949042563</v>
          </cell>
          <cell r="DZ57">
            <v>2341.9406097520632</v>
          </cell>
          <cell r="EA57">
            <v>2390.3857344596154</v>
          </cell>
          <cell r="EB57">
            <v>2439.8008671907396</v>
          </cell>
          <cell r="EC57">
            <v>2490.2053865002035</v>
          </cell>
          <cell r="ED57">
            <v>2541.6190589334064</v>
          </cell>
          <cell r="EE57">
            <v>2594.0620467782005</v>
          </cell>
          <cell r="EF57">
            <v>2647.5549159718885</v>
          </cell>
          <cell r="EG57">
            <v>2702.1186441665127</v>
          </cell>
          <cell r="EH57">
            <v>2757.7746289555794</v>
          </cell>
          <cell r="EI57">
            <v>2814.5446962654578</v>
          </cell>
          <cell r="EJ57">
            <v>2872.4511089147486</v>
          </cell>
          <cell r="EK57">
            <v>2931.5165753449573</v>
          </cell>
          <cell r="EL57">
            <v>2991.7642585259327</v>
          </cell>
          <cell r="EM57">
            <v>3053.2177850395215</v>
          </cell>
          <cell r="EN57">
            <v>3115.9012543450372</v>
          </cell>
          <cell r="EO57">
            <v>3179.8392482301633</v>
          </cell>
          <cell r="EP57">
            <v>3245.0568404509868</v>
          </cell>
          <cell r="EQ57">
            <v>3311.5796065649597</v>
          </cell>
          <cell r="ER57">
            <v>3379.4336339606484</v>
          </cell>
          <cell r="ES57">
            <v>3448.6455320881746</v>
          </cell>
          <cell r="ET57">
            <v>3519.2424428943928</v>
          </cell>
          <cell r="EU57">
            <v>3591.2520514668931</v>
          </cell>
          <cell r="EV57">
            <v>3664.7025968909625</v>
          </cell>
          <cell r="EW57">
            <v>3739.6228833238451</v>
          </cell>
          <cell r="EX57">
            <v>3816.0422912905451</v>
          </cell>
          <cell r="EY57">
            <v>3893.9907892056872</v>
          </cell>
          <cell r="EZ57">
            <v>3973.4989451258898</v>
          </cell>
          <cell r="FA57">
            <v>4054.5979387373191</v>
          </cell>
          <cell r="FB57">
            <v>4137.3195735830677</v>
          </cell>
          <cell r="FC57">
            <v>4221.6962895351908</v>
          </cell>
          <cell r="FD57">
            <v>4307.7611755162725</v>
          </cell>
          <cell r="FE57">
            <v>4395.5479824755421</v>
          </cell>
          <cell r="FF57">
            <v>4485.0911366245646</v>
          </cell>
          <cell r="FG57">
            <v>4576.4257529377874</v>
          </cell>
          <cell r="FH57">
            <v>4669.5876489231341</v>
          </cell>
          <cell r="FI57">
            <v>4764.6133586681408</v>
          </cell>
          <cell r="FJ57">
            <v>4861.5401471670912</v>
          </cell>
          <cell r="FK57">
            <v>4960.4060249347622</v>
          </cell>
          <cell r="FL57">
            <v>5061.2497629125473</v>
          </cell>
          <cell r="FM57">
            <v>5164.1109076727871</v>
          </cell>
          <cell r="FN57">
            <v>5269.0297969272442</v>
          </cell>
          <cell r="FO57">
            <v>5376.0475753458531</v>
          </cell>
          <cell r="FP57">
            <v>5485.2062106919002</v>
          </cell>
          <cell r="FQ57">
            <v>5596.548510280013</v>
          </cell>
          <cell r="FR57">
            <v>5710.1181377633429</v>
          </cell>
          <cell r="FS57">
            <v>5825.9596302566088</v>
          </cell>
          <cell r="FT57">
            <v>5944.1184158016349</v>
          </cell>
          <cell r="FU57">
            <v>6064.6408311823088</v>
          </cell>
          <cell r="FV57">
            <v>6187.5741400958732</v>
          </cell>
          <cell r="FW57">
            <v>6312.9665516877267</v>
          </cell>
          <cell r="FX57">
            <v>6440.867239456994</v>
          </cell>
          <cell r="FY57">
            <v>6571.3263605402672</v>
          </cell>
          <cell r="FZ57">
            <v>6704.3950753810768</v>
          </cell>
          <cell r="GA57">
            <v>6840.125567792833</v>
          </cell>
          <cell r="GB57">
            <v>6978.5710654230716</v>
          </cell>
          <cell r="GC57">
            <v>7119.7858606270602</v>
          </cell>
          <cell r="GD57">
            <v>7263.8253317589351</v>
          </cell>
          <cell r="GE57">
            <v>7410.7459648886988</v>
          </cell>
          <cell r="GF57">
            <v>7560.6053759536308</v>
          </cell>
          <cell r="GG57">
            <v>7713.4623333527961</v>
          </cell>
          <cell r="GH57">
            <v>7869.3767809934807</v>
          </cell>
          <cell r="GI57">
            <v>8028.4098617986101</v>
          </cell>
          <cell r="GJ57">
            <v>8190.6239416843709</v>
          </cell>
          <cell r="GK57">
            <v>8356.0826340174499</v>
          </cell>
          <cell r="GL57">
            <v>8524.8508245614521</v>
          </cell>
          <cell r="GM57">
            <v>8696.9946969223183</v>
          </cell>
          <cell r="GN57">
            <v>8872.5817585026634</v>
          </cell>
          <cell r="GO57">
            <v>9051.6808669752827</v>
          </cell>
          <cell r="GP57">
            <v>9234.3622572862023</v>
          </cell>
          <cell r="GQ57">
            <v>9420.6975691977259</v>
          </cell>
          <cell r="GR57">
            <v>9610.7598753825387</v>
          </cell>
          <cell r="GS57">
            <v>9804.6237100796134</v>
          </cell>
          <cell r="GT57">
            <v>10002.365098323353</v>
          </cell>
          <cell r="GU57">
            <v>10204.061585757325</v>
          </cell>
          <cell r="GV57">
            <v>10409.792269044323</v>
          </cell>
          <cell r="GW57">
            <v>10619.637826884666</v>
          </cell>
          <cell r="GX57">
            <v>10833.680551654918</v>
          </cell>
          <cell r="GY57">
            <v>11052.004381679388</v>
          </cell>
          <cell r="GZ57">
            <v>11274.694934147163</v>
          </cell>
          <cell r="HA57">
            <v>11501.839538687444</v>
          </cell>
          <cell r="HB57">
            <v>11733.527271616469</v>
          </cell>
          <cell r="HC57">
            <v>11969.848990869414</v>
          </cell>
          <cell r="HD57">
            <v>12210.897371630963</v>
          </cell>
          <cell r="HE57">
            <v>12456.766942678496</v>
          </cell>
          <cell r="HF57">
            <v>12707.554123452224</v>
          </cell>
          <cell r="HG57">
            <v>12963.357261866726</v>
          </cell>
          <cell r="HH57">
            <v>13224.276672878757</v>
          </cell>
          <cell r="HI57">
            <v>13490.414677826448</v>
          </cell>
          <cell r="HJ57">
            <v>13761.875644555348</v>
          </cell>
          <cell r="HK57">
            <v>14038.766028346958</v>
          </cell>
          <cell r="HL57">
            <v>14321.194413665902</v>
          </cell>
          <cell r="HM57">
            <v>14609.271556742118</v>
          </cell>
          <cell r="HN57">
            <v>14903.110429004622</v>
          </cell>
          <cell r="HO57">
            <v>15202.826261384045</v>
          </cell>
          <cell r="HP57">
            <v>15508.53658950126</v>
          </cell>
          <cell r="HQ57">
            <v>15820.361299759741</v>
          </cell>
          <cell r="HR57">
            <v>16138.422676359889</v>
          </cell>
          <cell r="HS57">
            <v>16462.845449253571</v>
          </cell>
          <cell r="HT57">
            <v>16793.756843057858</v>
          </cell>
          <cell r="HU57">
            <v>17131.28662694704</v>
          </cell>
          <cell r="HV57">
            <v>17475.567165542463</v>
          </cell>
          <cell r="HW57">
            <v>17826.733470820265</v>
          </cell>
          <cell r="HX57">
            <v>18184.923255057234</v>
          </cell>
          <cell r="HY57">
            <v>18550.276984835589</v>
          </cell>
          <cell r="HZ57">
            <v>18922.937936127993</v>
          </cell>
          <cell r="IA57">
            <v>19303.052250484132</v>
          </cell>
          <cell r="IB57">
            <v>19690.76899234116</v>
          </cell>
          <cell r="IC57">
            <v>20086.240207480343</v>
          </cell>
          <cell r="ID57">
            <v>20489.620982652872</v>
          </cell>
          <cell r="IE57">
            <v>20901.069506398147</v>
          </cell>
          <cell r="IF57">
            <v>21320.747131078562</v>
          </cell>
          <cell r="IG57">
            <v>21748.818436154867</v>
          </cell>
          <cell r="IH57">
            <v>22185.45129272723</v>
          </cell>
          <cell r="II57">
            <v>22630.816929366934</v>
          </cell>
          <cell r="IJ57">
            <v>23085.089999264928</v>
          </cell>
          <cell r="IK57">
            <v>23548.448648723228</v>
          </cell>
          <cell r="IL57">
            <v>24021.074587016225</v>
          </cell>
          <cell r="IM57">
            <v>24503.153157649194</v>
          </cell>
          <cell r="IN57">
            <v>24994.873411042085</v>
          </cell>
          <cell r="IO57">
            <v>25496.428178666876</v>
          </cell>
          <cell r="IP57">
            <v>26008.014148667815</v>
          </cell>
          <cell r="IQ57">
            <v>26529.83194299398</v>
          </cell>
          <cell r="IR57">
            <v>27062.086196074575</v>
          </cell>
          <cell r="IS57">
            <v>27604.985635067744</v>
          </cell>
          <cell r="IT57">
            <v>28158.743161714308</v>
          </cell>
          <cell r="IU57">
            <v>28723.575935828689</v>
          </cell>
          <cell r="IV57">
            <v>29299.705460459616</v>
          </cell>
        </row>
        <row r="58">
          <cell r="A58" t="str">
            <v>Other Nonoperating Expense (Income)</v>
          </cell>
          <cell r="B58">
            <v>-130.89534423933026</v>
          </cell>
          <cell r="C58">
            <v>-136.56682554986196</v>
          </cell>
          <cell r="D58">
            <v>-141.83480519661487</v>
          </cell>
          <cell r="E58">
            <v>-146.03090118270438</v>
          </cell>
          <cell r="F58">
            <v>-150.97411096726478</v>
          </cell>
          <cell r="G58">
            <v>-156.30685178130227</v>
          </cell>
          <cell r="H58">
            <v>-162.20438636863889</v>
          </cell>
          <cell r="I58">
            <v>-168.75508379270411</v>
          </cell>
          <cell r="J58">
            <v>-175.24349428761866</v>
          </cell>
          <cell r="K58">
            <v>-181.64060687977826</v>
          </cell>
          <cell r="L58">
            <v>-181.64060687977826</v>
          </cell>
          <cell r="M58">
            <v>-181.64060687977826</v>
          </cell>
          <cell r="N58">
            <v>-181.64060687977826</v>
          </cell>
          <cell r="O58">
            <v>-181.64060687977826</v>
          </cell>
          <cell r="P58">
            <v>-181.64060687977826</v>
          </cell>
          <cell r="Q58">
            <v>-181.64060687977826</v>
          </cell>
          <cell r="R58">
            <v>-181.64060687977826</v>
          </cell>
          <cell r="S58">
            <v>-181.64060687977826</v>
          </cell>
          <cell r="T58">
            <v>-181.64060687977826</v>
          </cell>
          <cell r="U58">
            <v>-181.64060687977826</v>
          </cell>
          <cell r="V58">
            <v>-181.64060687977826</v>
          </cell>
          <cell r="W58">
            <v>-181.64060687977826</v>
          </cell>
          <cell r="X58">
            <v>-181.64060687977826</v>
          </cell>
          <cell r="Y58">
            <v>-181.64060687977826</v>
          </cell>
          <cell r="Z58">
            <v>-181.64060687977826</v>
          </cell>
          <cell r="AA58">
            <v>-181.64060687977826</v>
          </cell>
          <cell r="AB58">
            <v>-181.64060687977826</v>
          </cell>
          <cell r="AC58">
            <v>-181.64060687977826</v>
          </cell>
          <cell r="AD58">
            <v>-181.64060687977826</v>
          </cell>
          <cell r="AE58">
            <v>-181.64060687977826</v>
          </cell>
          <cell r="AF58">
            <v>-181.64060687977826</v>
          </cell>
          <cell r="AG58">
            <v>-181.64060687977826</v>
          </cell>
          <cell r="AH58">
            <v>-181.64060687977826</v>
          </cell>
          <cell r="AI58">
            <v>-181.64060687977826</v>
          </cell>
          <cell r="AJ58">
            <v>-181.64060687977826</v>
          </cell>
          <cell r="AK58">
            <v>-181.64060687977826</v>
          </cell>
          <cell r="AL58">
            <v>-181.64060687977826</v>
          </cell>
          <cell r="AM58">
            <v>-181.64060687977826</v>
          </cell>
          <cell r="AN58">
            <v>-181.64060687977826</v>
          </cell>
          <cell r="AO58">
            <v>-181.64060687977826</v>
          </cell>
          <cell r="AP58">
            <v>-181.64060687977826</v>
          </cell>
          <cell r="AQ58">
            <v>-181.64060687977826</v>
          </cell>
          <cell r="AR58">
            <v>-181.64060687977826</v>
          </cell>
          <cell r="AS58">
            <v>-181.64060687977826</v>
          </cell>
          <cell r="AT58">
            <v>-181.64060687977826</v>
          </cell>
          <cell r="AU58">
            <v>-181.64060687977826</v>
          </cell>
          <cell r="AV58">
            <v>-181.64060687977826</v>
          </cell>
          <cell r="AW58">
            <v>-181.64060687977826</v>
          </cell>
          <cell r="AX58">
            <v>-181.64060687977826</v>
          </cell>
          <cell r="AY58">
            <v>-181.64060687977826</v>
          </cell>
          <cell r="AZ58">
            <v>-181.64060687977826</v>
          </cell>
          <cell r="BA58">
            <v>-181.64060687977826</v>
          </cell>
          <cell r="BB58">
            <v>-181.64060687977826</v>
          </cell>
          <cell r="BC58">
            <v>-181.64060687977826</v>
          </cell>
          <cell r="BD58">
            <v>-181.64060687977826</v>
          </cell>
          <cell r="BE58">
            <v>-181.64060687977826</v>
          </cell>
          <cell r="BF58">
            <v>-181.64060687977826</v>
          </cell>
          <cell r="BG58">
            <v>-181.64060687977826</v>
          </cell>
          <cell r="BH58">
            <v>-181.64060687977826</v>
          </cell>
          <cell r="BI58">
            <v>-181.64060687977826</v>
          </cell>
          <cell r="BJ58">
            <v>-181.64060687977826</v>
          </cell>
          <cell r="BK58">
            <v>-181.64060687977826</v>
          </cell>
          <cell r="BL58">
            <v>-181.64060687977826</v>
          </cell>
          <cell r="BM58">
            <v>-181.64060687977826</v>
          </cell>
          <cell r="BN58">
            <v>-181.64060687977826</v>
          </cell>
          <cell r="BO58">
            <v>-181.64060687977826</v>
          </cell>
          <cell r="BP58">
            <v>-181.64060687977826</v>
          </cell>
          <cell r="BQ58">
            <v>-181.64060687977826</v>
          </cell>
          <cell r="BR58">
            <v>-181.64060687977826</v>
          </cell>
          <cell r="BS58">
            <v>-181.64060687977826</v>
          </cell>
          <cell r="BT58">
            <v>-181.64060687977826</v>
          </cell>
          <cell r="BU58">
            <v>-181.64060687977826</v>
          </cell>
          <cell r="BV58">
            <v>-181.64060687977826</v>
          </cell>
          <cell r="BW58">
            <v>-181.64060687977826</v>
          </cell>
          <cell r="BX58">
            <v>-181.64060687977826</v>
          </cell>
          <cell r="BY58">
            <v>-181.64060687977826</v>
          </cell>
          <cell r="BZ58">
            <v>-181.64060687977826</v>
          </cell>
          <cell r="CA58">
            <v>-181.64060687977826</v>
          </cell>
          <cell r="CB58">
            <v>-181.64060687977826</v>
          </cell>
          <cell r="CC58">
            <v>-181.64060687977826</v>
          </cell>
          <cell r="CD58">
            <v>-181.64060687977826</v>
          </cell>
          <cell r="CE58">
            <v>-181.64060687977826</v>
          </cell>
          <cell r="CF58">
            <v>-181.64060687977826</v>
          </cell>
          <cell r="CG58">
            <v>-181.64060687977826</v>
          </cell>
          <cell r="CH58">
            <v>-181.64060687977826</v>
          </cell>
          <cell r="CI58">
            <v>-181.64060687977826</v>
          </cell>
          <cell r="CJ58">
            <v>-181.64060687977826</v>
          </cell>
          <cell r="CK58">
            <v>-181.64060687977826</v>
          </cell>
          <cell r="CL58">
            <v>-181.64060687977826</v>
          </cell>
          <cell r="CM58">
            <v>-181.64060687977826</v>
          </cell>
          <cell r="CN58">
            <v>-181.64060687977826</v>
          </cell>
          <cell r="CO58">
            <v>-181.64060687977826</v>
          </cell>
          <cell r="CP58">
            <v>-181.64060687977826</v>
          </cell>
          <cell r="CQ58">
            <v>-181.64060687977826</v>
          </cell>
          <cell r="CR58">
            <v>-181.64060687977826</v>
          </cell>
          <cell r="CS58">
            <v>-181.64060687977826</v>
          </cell>
          <cell r="CT58">
            <v>-181.64060687977826</v>
          </cell>
          <cell r="CU58">
            <v>-181.64060687977826</v>
          </cell>
          <cell r="CV58">
            <v>-181.64060687977826</v>
          </cell>
          <cell r="CW58">
            <v>-181.64060687977826</v>
          </cell>
          <cell r="CX58">
            <v>-181.64060687977826</v>
          </cell>
          <cell r="CY58">
            <v>-181.64060687977826</v>
          </cell>
          <cell r="CZ58">
            <v>-181.64060687977826</v>
          </cell>
          <cell r="DA58">
            <v>-181.64060687977826</v>
          </cell>
          <cell r="DB58">
            <v>-181.64060687977826</v>
          </cell>
          <cell r="DC58">
            <v>-181.64060687977826</v>
          </cell>
          <cell r="DD58">
            <v>-181.64060687977826</v>
          </cell>
          <cell r="DE58">
            <v>-181.64060687977826</v>
          </cell>
          <cell r="DF58">
            <v>-181.64060687977826</v>
          </cell>
          <cell r="DG58">
            <v>-181.64060687977826</v>
          </cell>
          <cell r="DH58">
            <v>-181.64060687977826</v>
          </cell>
          <cell r="DI58">
            <v>-181.64060687977826</v>
          </cell>
          <cell r="DJ58">
            <v>-181.64060687977826</v>
          </cell>
          <cell r="DK58">
            <v>-181.64060687977826</v>
          </cell>
          <cell r="DL58">
            <v>-181.64060687977826</v>
          </cell>
          <cell r="DM58">
            <v>-181.64060687977826</v>
          </cell>
          <cell r="DN58">
            <v>-181.64060687977826</v>
          </cell>
          <cell r="DO58">
            <v>-181.64060687977826</v>
          </cell>
          <cell r="DP58">
            <v>-181.64060687977826</v>
          </cell>
          <cell r="DQ58">
            <v>-181.64060687977826</v>
          </cell>
          <cell r="DR58">
            <v>-181.64060687977826</v>
          </cell>
          <cell r="DS58">
            <v>-181.64060687977826</v>
          </cell>
          <cell r="DT58">
            <v>-181.64060687977826</v>
          </cell>
          <cell r="DU58">
            <v>-181.64060687977826</v>
          </cell>
          <cell r="DV58">
            <v>-181.64060687977826</v>
          </cell>
          <cell r="DW58">
            <v>-181.64060687977826</v>
          </cell>
          <cell r="DX58">
            <v>-181.64060687977826</v>
          </cell>
          <cell r="DY58">
            <v>-181.64060687977826</v>
          </cell>
          <cell r="DZ58">
            <v>-181.64060687977826</v>
          </cell>
          <cell r="EA58">
            <v>-181.64060687977826</v>
          </cell>
          <cell r="EB58">
            <v>-181.64060687977826</v>
          </cell>
          <cell r="EC58">
            <v>-181.64060687977826</v>
          </cell>
          <cell r="ED58">
            <v>-181.64060687977826</v>
          </cell>
          <cell r="EE58">
            <v>-181.64060687977826</v>
          </cell>
          <cell r="EF58">
            <v>-181.64060687977826</v>
          </cell>
          <cell r="EG58">
            <v>-181.64060687977826</v>
          </cell>
          <cell r="EH58">
            <v>-181.64060687977826</v>
          </cell>
          <cell r="EI58">
            <v>-181.64060687977826</v>
          </cell>
          <cell r="EJ58">
            <v>-181.64060687977826</v>
          </cell>
          <cell r="EK58">
            <v>-181.64060687977826</v>
          </cell>
          <cell r="EL58">
            <v>-181.64060687977826</v>
          </cell>
          <cell r="EM58">
            <v>-181.64060687977826</v>
          </cell>
          <cell r="EN58">
            <v>-181.64060687977826</v>
          </cell>
          <cell r="EO58">
            <v>-181.64060687977826</v>
          </cell>
          <cell r="EP58">
            <v>-181.64060687977826</v>
          </cell>
          <cell r="EQ58">
            <v>-181.64060687977826</v>
          </cell>
          <cell r="ER58">
            <v>-181.64060687977826</v>
          </cell>
          <cell r="ES58">
            <v>-181.64060687977826</v>
          </cell>
          <cell r="ET58">
            <v>-181.64060687977826</v>
          </cell>
          <cell r="EU58">
            <v>-181.64060687977826</v>
          </cell>
          <cell r="EV58">
            <v>-181.64060687977826</v>
          </cell>
          <cell r="EW58">
            <v>-181.64060687977826</v>
          </cell>
          <cell r="EX58">
            <v>-181.64060687977826</v>
          </cell>
          <cell r="EY58">
            <v>-181.64060687977826</v>
          </cell>
          <cell r="EZ58">
            <v>-181.64060687977826</v>
          </cell>
          <cell r="FA58">
            <v>-181.64060687977826</v>
          </cell>
          <cell r="FB58">
            <v>-181.64060687977826</v>
          </cell>
          <cell r="FC58">
            <v>-181.64060687977826</v>
          </cell>
          <cell r="FD58">
            <v>-181.64060687977826</v>
          </cell>
          <cell r="FE58">
            <v>-181.64060687977826</v>
          </cell>
          <cell r="FF58">
            <v>-181.64060687977826</v>
          </cell>
          <cell r="FG58">
            <v>-181.64060687977826</v>
          </cell>
          <cell r="FH58">
            <v>-181.64060687977826</v>
          </cell>
          <cell r="FI58">
            <v>-181.64060687977826</v>
          </cell>
          <cell r="FJ58">
            <v>-181.64060687977826</v>
          </cell>
          <cell r="FK58">
            <v>-181.64060687977826</v>
          </cell>
          <cell r="FL58">
            <v>-181.64060687977826</v>
          </cell>
          <cell r="FM58">
            <v>-181.64060687977826</v>
          </cell>
          <cell r="FN58">
            <v>-181.64060687977826</v>
          </cell>
          <cell r="FO58">
            <v>-181.64060687977826</v>
          </cell>
          <cell r="FP58">
            <v>-181.64060687977826</v>
          </cell>
          <cell r="FQ58">
            <v>-181.64060687977826</v>
          </cell>
          <cell r="FR58">
            <v>-181.64060687977826</v>
          </cell>
          <cell r="FS58">
            <v>-181.64060687977826</v>
          </cell>
          <cell r="FT58">
            <v>-181.64060687977826</v>
          </cell>
          <cell r="FU58">
            <v>-181.64060687977826</v>
          </cell>
          <cell r="FV58">
            <v>-181.64060687977826</v>
          </cell>
          <cell r="FW58">
            <v>-181.64060687977826</v>
          </cell>
          <cell r="FX58">
            <v>-181.64060687977826</v>
          </cell>
          <cell r="FY58">
            <v>-181.64060687977826</v>
          </cell>
          <cell r="FZ58">
            <v>-181.64060687977826</v>
          </cell>
          <cell r="GA58">
            <v>-181.64060687977826</v>
          </cell>
          <cell r="GB58">
            <v>-181.64060687977826</v>
          </cell>
          <cell r="GC58">
            <v>-181.64060687977826</v>
          </cell>
          <cell r="GD58">
            <v>-181.64060687977826</v>
          </cell>
          <cell r="GE58">
            <v>-181.64060687977826</v>
          </cell>
          <cell r="GF58">
            <v>-181.64060687977826</v>
          </cell>
          <cell r="GG58">
            <v>-181.64060687977826</v>
          </cell>
          <cell r="GH58">
            <v>-181.64060687977826</v>
          </cell>
          <cell r="GI58">
            <v>-181.64060687977826</v>
          </cell>
          <cell r="GJ58">
            <v>-181.64060687977826</v>
          </cell>
          <cell r="GK58">
            <v>-181.64060687977826</v>
          </cell>
          <cell r="GL58">
            <v>-181.64060687977826</v>
          </cell>
          <cell r="GM58">
            <v>-181.64060687977826</v>
          </cell>
          <cell r="GN58">
            <v>-181.64060687977826</v>
          </cell>
          <cell r="GO58">
            <v>-181.64060687977826</v>
          </cell>
          <cell r="GP58">
            <v>-181.64060687977826</v>
          </cell>
          <cell r="GQ58">
            <v>-181.64060687977826</v>
          </cell>
          <cell r="GR58">
            <v>-181.64060687977826</v>
          </cell>
          <cell r="GS58">
            <v>-181.64060687977826</v>
          </cell>
          <cell r="GT58">
            <v>-181.64060687977826</v>
          </cell>
          <cell r="GU58">
            <v>-181.64060687977826</v>
          </cell>
          <cell r="GV58">
            <v>-181.64060687977826</v>
          </cell>
          <cell r="GW58">
            <v>-181.64060687977826</v>
          </cell>
          <cell r="GX58">
            <v>-181.64060687977826</v>
          </cell>
          <cell r="GY58">
            <v>-181.64060687977826</v>
          </cell>
          <cell r="GZ58">
            <v>-181.64060687977826</v>
          </cell>
          <cell r="HA58">
            <v>-181.64060687977826</v>
          </cell>
          <cell r="HB58">
            <v>-181.64060687977826</v>
          </cell>
          <cell r="HC58">
            <v>-181.64060687977826</v>
          </cell>
          <cell r="HD58">
            <v>-181.64060687977826</v>
          </cell>
          <cell r="HE58">
            <v>-181.64060687977826</v>
          </cell>
          <cell r="HF58">
            <v>-181.64060687977826</v>
          </cell>
          <cell r="HG58">
            <v>-181.64060687977826</v>
          </cell>
          <cell r="HH58">
            <v>-181.64060687977826</v>
          </cell>
          <cell r="HI58">
            <v>-181.64060687977826</v>
          </cell>
          <cell r="HJ58">
            <v>-181.64060687977826</v>
          </cell>
          <cell r="HK58">
            <v>-181.64060687977826</v>
          </cell>
          <cell r="HL58">
            <v>-181.64060687977826</v>
          </cell>
          <cell r="HM58">
            <v>-181.64060687977826</v>
          </cell>
          <cell r="HN58">
            <v>-181.64060687977826</v>
          </cell>
          <cell r="HO58">
            <v>-181.64060687977826</v>
          </cell>
          <cell r="HP58">
            <v>-181.64060687977826</v>
          </cell>
          <cell r="HQ58">
            <v>-181.64060687977826</v>
          </cell>
          <cell r="HR58">
            <v>-181.64060687977826</v>
          </cell>
          <cell r="HS58">
            <v>-181.64060687977826</v>
          </cell>
          <cell r="HT58">
            <v>-181.64060687977826</v>
          </cell>
          <cell r="HU58">
            <v>-181.64060687977826</v>
          </cell>
          <cell r="HV58">
            <v>-181.64060687977826</v>
          </cell>
          <cell r="HW58">
            <v>-181.64060687977826</v>
          </cell>
          <cell r="HX58">
            <v>-181.64060687977826</v>
          </cell>
          <cell r="HY58">
            <v>-181.64060687977826</v>
          </cell>
          <cell r="HZ58">
            <v>-181.64060687977826</v>
          </cell>
          <cell r="IA58">
            <v>-181.64060687977826</v>
          </cell>
          <cell r="IB58">
            <v>-181.64060687977826</v>
          </cell>
          <cell r="IC58">
            <v>-181.64060687977826</v>
          </cell>
          <cell r="ID58">
            <v>-181.64060687977826</v>
          </cell>
          <cell r="IE58">
            <v>-181.64060687977826</v>
          </cell>
          <cell r="IF58">
            <v>-181.64060687977826</v>
          </cell>
          <cell r="IG58">
            <v>-181.64060687977826</v>
          </cell>
          <cell r="IH58">
            <v>-181.64060687977826</v>
          </cell>
          <cell r="II58">
            <v>-181.64060687977826</v>
          </cell>
          <cell r="IJ58">
            <v>-181.64060687977826</v>
          </cell>
          <cell r="IK58">
            <v>-181.64060687977826</v>
          </cell>
          <cell r="IL58">
            <v>-181.64060687977826</v>
          </cell>
          <cell r="IM58">
            <v>-181.64060687977826</v>
          </cell>
          <cell r="IN58">
            <v>-181.64060687977826</v>
          </cell>
          <cell r="IO58">
            <v>-181.64060687977826</v>
          </cell>
          <cell r="IP58">
            <v>-181.64060687977826</v>
          </cell>
          <cell r="IQ58">
            <v>-181.64060687977826</v>
          </cell>
          <cell r="IR58">
            <v>-181.64060687977826</v>
          </cell>
          <cell r="IS58">
            <v>-181.64060687977826</v>
          </cell>
          <cell r="IT58">
            <v>-181.64060687977826</v>
          </cell>
          <cell r="IU58">
            <v>-181.64060687977826</v>
          </cell>
          <cell r="IV58">
            <v>-181.64060687977826</v>
          </cell>
        </row>
        <row r="59">
          <cell r="A59" t="str">
            <v>Net Debt (Cash)</v>
          </cell>
          <cell r="B59">
            <v>3934.0549415274818</v>
          </cell>
          <cell r="C59">
            <v>4083.9589106722678</v>
          </cell>
          <cell r="D59">
            <v>4145.9788866845429</v>
          </cell>
          <cell r="E59">
            <v>4287.5204003728641</v>
          </cell>
          <cell r="F59">
            <v>4400.9027271298237</v>
          </cell>
          <cell r="G59">
            <v>4556.8843613476802</v>
          </cell>
          <cell r="H59">
            <v>4769.2656703978764</v>
          </cell>
          <cell r="I59">
            <v>4954.374592193446</v>
          </cell>
          <cell r="J59">
            <v>5115.4332813201881</v>
          </cell>
          <cell r="K59">
            <v>5324.5977271773972</v>
          </cell>
          <cell r="L59">
            <v>5147.4153566220575</v>
          </cell>
          <cell r="M59">
            <v>4804.3683800327835</v>
          </cell>
          <cell r="N59">
            <v>4277.6675742787247</v>
          </cell>
          <cell r="O59">
            <v>3445.1215589224385</v>
          </cell>
          <cell r="P59">
            <v>2049.5427343782858</v>
          </cell>
          <cell r="Q59">
            <v>2149.3220246530509</v>
          </cell>
          <cell r="R59">
            <v>2205.2796494408221</v>
          </cell>
          <cell r="S59">
            <v>2262.4550234448743</v>
          </cell>
          <cell r="T59">
            <v>2320.8710612974701</v>
          </cell>
          <cell r="U59">
            <v>2380.5511396198353</v>
          </cell>
          <cell r="V59">
            <v>2441.5191072795587</v>
          </cell>
          <cell r="W59">
            <v>2503.7992957962852</v>
          </cell>
          <cell r="X59">
            <v>2567.4165298999887</v>
          </cell>
          <cell r="Y59">
            <v>2632.3961382462949</v>
          </cell>
          <cell r="Z59">
            <v>2698.7639642934882</v>
          </cell>
          <cell r="AA59">
            <v>2766.5463773459687</v>
          </cell>
          <cell r="AB59">
            <v>2835.7702837690722</v>
          </cell>
          <cell r="AC59">
            <v>2906.4631383803207</v>
          </cell>
          <cell r="AD59">
            <v>2978.6529560222734</v>
          </cell>
          <cell r="AE59">
            <v>3052.3683233222528</v>
          </cell>
          <cell r="AF59">
            <v>3127.6384106443911</v>
          </cell>
          <cell r="AG59">
            <v>3204.4929842394813</v>
          </cell>
          <cell r="AH59">
            <v>3282.9624185982848</v>
          </cell>
          <cell r="AI59">
            <v>3363.0777090139782</v>
          </cell>
          <cell r="AJ59">
            <v>3444.8704843596024</v>
          </cell>
          <cell r="AK59">
            <v>3528.3730200863902</v>
          </cell>
          <cell r="AL59">
            <v>3613.6182514489883</v>
          </cell>
          <cell r="AM59">
            <v>3700.6397869636567</v>
          </cell>
          <cell r="AN59">
            <v>3789.4719221056566</v>
          </cell>
          <cell r="AO59">
            <v>3880.1496532520468</v>
          </cell>
          <cell r="AP59">
            <v>3972.708691876278</v>
          </cell>
          <cell r="AQ59">
            <v>4067.1854790010348</v>
          </cell>
          <cell r="AR59">
            <v>4163.617199915805</v>
          </cell>
          <cell r="AS59">
            <v>4262.0417991658596</v>
          </cell>
          <cell r="AT59">
            <v>4362.4979958192926</v>
          </cell>
          <cell r="AU59">
            <v>4465.0252990189565</v>
          </cell>
          <cell r="AV59">
            <v>4569.6640238261643</v>
          </cell>
          <cell r="AW59">
            <v>4676.4553073631323</v>
          </cell>
          <cell r="AX59">
            <v>4785.4411252612699</v>
          </cell>
          <cell r="AY59">
            <v>4896.6643084224506</v>
          </cell>
          <cell r="AZ59">
            <v>5010.1685601005884</v>
          </cell>
          <cell r="BA59">
            <v>5125.9984733108395</v>
          </cell>
          <cell r="BB59">
            <v>5244.1995485739826</v>
          </cell>
          <cell r="BC59">
            <v>5364.8182120035126</v>
          </cell>
          <cell r="BD59">
            <v>5487.901833743148</v>
          </cell>
          <cell r="BE59">
            <v>5613.4987467626706</v>
          </cell>
          <cell r="BF59">
            <v>5741.6582660198692</v>
          </cell>
          <cell r="BG59">
            <v>5872.4307079968021</v>
          </cell>
          <cell r="BH59">
            <v>6005.8674106184517</v>
          </cell>
          <cell r="BI59">
            <v>6142.0207535621958</v>
          </cell>
          <cell r="BJ59">
            <v>6280.9441789663833</v>
          </cell>
          <cell r="BK59">
            <v>6422.6922125467572</v>
          </cell>
          <cell r="BL59">
            <v>6567.3204851293449</v>
          </cell>
          <cell r="BM59">
            <v>6714.8857546087274</v>
          </cell>
          <cell r="BN59">
            <v>6865.4459283406686</v>
          </cell>
          <cell r="BO59">
            <v>7019.0600859783044</v>
          </cell>
          <cell r="BP59">
            <v>7175.7885027612101</v>
          </cell>
          <cell r="BQ59">
            <v>7335.692673266778</v>
          </cell>
          <cell r="BR59">
            <v>7498.8353356336484</v>
          </cell>
          <cell r="BS59">
            <v>7665.2804962669179</v>
          </cell>
          <cell r="BT59">
            <v>7835.0934550351776</v>
          </cell>
          <cell r="BU59">
            <v>8008.3408309695333</v>
          </cell>
          <cell r="BV59">
            <v>8185.0905884749554</v>
          </cell>
          <cell r="BW59">
            <v>8365.4120640645087</v>
          </cell>
          <cell r="BX59">
            <v>8549.3759936271708</v>
          </cell>
          <cell r="BY59">
            <v>8737.0545402402313</v>
          </cell>
          <cell r="BZ59">
            <v>8928.5213225373336</v>
          </cell>
          <cell r="CA59">
            <v>9123.8514436435107</v>
          </cell>
          <cell r="CB59">
            <v>9323.1215206888373</v>
          </cell>
          <cell r="CC59">
            <v>9526.4097149123481</v>
          </cell>
          <cell r="CD59">
            <v>9733.7957623682814</v>
          </cell>
          <cell r="CE59">
            <v>9945.361005246923</v>
          </cell>
          <cell r="CF59">
            <v>10161.188423822336</v>
          </cell>
          <cell r="CG59">
            <v>10381.362669039794</v>
          </cell>
          <cell r="CH59">
            <v>10605.970095755809</v>
          </cell>
          <cell r="CI59">
            <v>10835.098796643942</v>
          </cell>
          <cell r="CJ59">
            <v>11068.838636779743</v>
          </cell>
          <cell r="CK59">
            <v>11307.281288918668</v>
          </cell>
          <cell r="CL59">
            <v>11550.520269480759</v>
          </cell>
          <cell r="CM59">
            <v>11798.650975256431</v>
          </cell>
          <cell r="CN59">
            <v>12051.770720847788</v>
          </cell>
          <cell r="CO59">
            <v>12309.978776860327</v>
          </cell>
          <cell r="CP59">
            <v>12573.376408860051</v>
          </cell>
          <cell r="CQ59">
            <v>12842.066917111355</v>
          </cell>
          <cell r="CR59">
            <v>13116.155677111368</v>
          </cell>
          <cell r="CS59">
            <v>13395.750180936775</v>
          </cell>
          <cell r="CT59">
            <v>13680.960079419325</v>
          </cell>
          <cell r="CU59">
            <v>13971.897225166693</v>
          </cell>
          <cell r="CV59">
            <v>14268.675716445621</v>
          </cell>
          <cell r="CW59">
            <v>14571.411941944614</v>
          </cell>
          <cell r="CX59">
            <v>14880.224626433795</v>
          </cell>
          <cell r="CY59">
            <v>15195.234877339921</v>
          </cell>
          <cell r="CZ59">
            <v>15516.566232254787</v>
          </cell>
          <cell r="DA59">
            <v>15844.344707395852</v>
          </cell>
          <cell r="DB59">
            <v>16178.698847038017</v>
          </cell>
          <cell r="DC59">
            <v>16519.759773935948</v>
          </cell>
          <cell r="DD59">
            <v>16867.661240756992</v>
          </cell>
          <cell r="DE59">
            <v>17222.539682544571</v>
          </cell>
          <cell r="DF59">
            <v>17584.534270232973</v>
          </cell>
          <cell r="DG59">
            <v>17953.786965234329</v>
          </cell>
          <cell r="DH59">
            <v>18330.442575119378</v>
          </cell>
          <cell r="DI59">
            <v>18714.648810413812</v>
          </cell>
          <cell r="DJ59">
            <v>19106.556342532465</v>
          </cell>
          <cell r="DK59">
            <v>19506.318862874235</v>
          </cell>
          <cell r="DL59">
            <v>19914.093143100792</v>
          </cell>
          <cell r="DM59">
            <v>20330.03909662283</v>
          </cell>
          <cell r="DN59">
            <v>20754.319841317934</v>
          </cell>
          <cell r="DO59">
            <v>21187.101763504703</v>
          </cell>
          <cell r="DP59">
            <v>21628.554583198405</v>
          </cell>
          <cell r="DQ59">
            <v>22078.851420673367</v>
          </cell>
          <cell r="DR59">
            <v>22538.168864358682</v>
          </cell>
          <cell r="DS59">
            <v>23006.687040093602</v>
          </cell>
          <cell r="DT59">
            <v>23484.589681769765</v>
          </cell>
          <cell r="DU59">
            <v>23972.064203388334</v>
          </cell>
          <cell r="DV59">
            <v>24469.301772559731</v>
          </cell>
          <cell r="DW59">
            <v>24976.497385475406</v>
          </cell>
          <cell r="DX59">
            <v>25493.849943380628</v>
          </cell>
          <cell r="DY59">
            <v>26021.562330578483</v>
          </cell>
          <cell r="DZ59">
            <v>26559.841493995729</v>
          </cell>
          <cell r="EA59">
            <v>27108.898524341552</v>
          </cell>
          <cell r="EB59">
            <v>27668.948738891151</v>
          </cell>
          <cell r="EC59">
            <v>28240.211765926739</v>
          </cell>
          <cell r="ED59">
            <v>28822.911630868897</v>
          </cell>
          <cell r="EE59">
            <v>29417.276844132095</v>
          </cell>
          <cell r="EF59">
            <v>30023.540490739033</v>
          </cell>
          <cell r="EG59">
            <v>30641.94032172866</v>
          </cell>
          <cell r="EH59">
            <v>31272.718847393975</v>
          </cell>
          <cell r="EI59">
            <v>31916.123432386099</v>
          </cell>
          <cell r="EJ59">
            <v>32572.40639272175</v>
          </cell>
          <cell r="EK59">
            <v>33241.825094732587</v>
          </cell>
          <cell r="EL59">
            <v>33924.642055994686</v>
          </cell>
          <cell r="EM59">
            <v>34621.125048278191</v>
          </cell>
          <cell r="EN59">
            <v>35331.547202557369</v>
          </cell>
          <cell r="EO59">
            <v>36056.187116122077</v>
          </cell>
          <cell r="EP59">
            <v>36795.328961832885</v>
          </cell>
          <cell r="EQ59">
            <v>37549.26259956276</v>
          </cell>
          <cell r="ER59">
            <v>38318.283689868607</v>
          </cell>
          <cell r="ES59">
            <v>39102.6938099377</v>
          </cell>
          <cell r="ET59">
            <v>39902.800571854372</v>
          </cell>
          <cell r="EU59">
            <v>40718.917743232916</v>
          </cell>
          <cell r="EV59">
            <v>41551.365370264946</v>
          </cell>
          <cell r="EW59">
            <v>42400.469903228281</v>
          </cell>
          <cell r="EX59">
            <v>43266.564324507635</v>
          </cell>
          <cell r="EY59">
            <v>44149.988279176556</v>
          </cell>
          <cell r="EZ59">
            <v>45051.088208192436</v>
          </cell>
          <cell r="FA59">
            <v>45970.217484256311</v>
          </cell>
          <cell r="FB59">
            <v>46907.736550391011</v>
          </cell>
          <cell r="FC59">
            <v>47864.013061291917</v>
          </cell>
          <cell r="FD59">
            <v>48839.422027506022</v>
          </cell>
          <cell r="FE59">
            <v>49834.345962495165</v>
          </cell>
          <cell r="FF59">
            <v>50849.175032642088</v>
          </cell>
          <cell r="FG59">
            <v>51884.307210257044</v>
          </cell>
          <cell r="FH59">
            <v>52940.148429646011</v>
          </cell>
          <cell r="FI59">
            <v>54017.11274630102</v>
          </cell>
          <cell r="FJ59">
            <v>55115.622499275138</v>
          </cell>
          <cell r="FK59">
            <v>56236.108476806083</v>
          </cell>
          <cell r="FL59">
            <v>57379.01008525319</v>
          </cell>
          <cell r="FM59">
            <v>58544.775521413831</v>
          </cell>
          <cell r="FN59">
            <v>59733.86194828726</v>
          </cell>
          <cell r="FO59">
            <v>60946.735674354451</v>
          </cell>
          <cell r="FP59">
            <v>62183.87233644459</v>
          </cell>
          <cell r="FQ59">
            <v>63445.757086259371</v>
          </cell>
          <cell r="FR59">
            <v>64732.884780628985</v>
          </cell>
          <cell r="FS59">
            <v>66045.760175573727</v>
          </cell>
          <cell r="FT59">
            <v>67384.898124247877</v>
          </cell>
          <cell r="FU59">
            <v>68750.823778843042</v>
          </cell>
          <cell r="FV59">
            <v>70144.072796530294</v>
          </cell>
          <cell r="FW59">
            <v>71565.191549522162</v>
          </cell>
          <cell r="FX59">
            <v>73014.737339336309</v>
          </cell>
          <cell r="FY59">
            <v>74493.278615345305</v>
          </cell>
          <cell r="FZ59">
            <v>76001.395197698148</v>
          </cell>
          <cell r="GA59">
            <v>77539.678504700802</v>
          </cell>
          <cell r="GB59">
            <v>79108.73178474512</v>
          </cell>
          <cell r="GC59">
            <v>80709.170352877059</v>
          </cell>
          <cell r="GD59">
            <v>82341.621832096658</v>
          </cell>
          <cell r="GE59">
            <v>84006.726399484789</v>
          </cell>
          <cell r="GF59">
            <v>85705.137037253298</v>
          </cell>
          <cell r="GG59">
            <v>87437.519788816455</v>
          </cell>
          <cell r="GH59">
            <v>89204.554019984556</v>
          </cell>
          <cell r="GI59">
            <v>91006.932685381908</v>
          </cell>
          <cell r="GJ59">
            <v>92845.362600193883</v>
          </cell>
          <cell r="GK59">
            <v>94720.56471734948</v>
          </cell>
          <cell r="GL59">
            <v>96633.274410247977</v>
          </cell>
          <cell r="GM59">
            <v>98584.2417611407</v>
          </cell>
          <cell r="GN59">
            <v>100574.23185528093</v>
          </cell>
          <cell r="GO59">
            <v>102604.0250809578</v>
          </cell>
          <cell r="GP59">
            <v>104674.41743553028</v>
          </cell>
          <cell r="GQ59">
            <v>106786.22083758377</v>
          </cell>
          <cell r="GR59">
            <v>108940.26344532904</v>
          </cell>
          <cell r="GS59">
            <v>111137.38998137059</v>
          </cell>
          <cell r="GT59">
            <v>113378.46206397028</v>
          </cell>
          <cell r="GU59">
            <v>115664.35854493693</v>
          </cell>
          <cell r="GV59">
            <v>117995.97585427406</v>
          </cell>
          <cell r="GW59">
            <v>120374.22835172131</v>
          </cell>
          <cell r="GX59">
            <v>122800.04868532653</v>
          </cell>
          <cell r="GY59">
            <v>125274.3881571907</v>
          </cell>
          <cell r="GZ59">
            <v>127798.21709652717</v>
          </cell>
          <cell r="HA59">
            <v>130372.52524018299</v>
          </cell>
          <cell r="HB59">
            <v>132998.32212077128</v>
          </cell>
          <cell r="HC59">
            <v>135676.63746256626</v>
          </cell>
          <cell r="HD59">
            <v>138408.52158531663</v>
          </cell>
          <cell r="HE59">
            <v>141195.04581613583</v>
          </cell>
          <cell r="HF59">
            <v>144037.30290963029</v>
          </cell>
          <cell r="HG59">
            <v>146936.40747643064</v>
          </cell>
          <cell r="HH59">
            <v>149893.49642029387</v>
          </cell>
          <cell r="HI59">
            <v>152909.72938394832</v>
          </cell>
          <cell r="HJ59">
            <v>155986.28920385509</v>
          </cell>
          <cell r="HK59">
            <v>159124.38237406558</v>
          </cell>
          <cell r="HL59">
            <v>162325.23951935687</v>
          </cell>
          <cell r="HM59">
            <v>165590.11587782914</v>
          </cell>
          <cell r="HN59">
            <v>168920.29179315607</v>
          </cell>
          <cell r="HO59">
            <v>172317.07321668067</v>
          </cell>
          <cell r="HP59">
            <v>175781.79221955268</v>
          </cell>
          <cell r="HQ59">
            <v>179315.80751510989</v>
          </cell>
          <cell r="HR59">
            <v>182920.50499170634</v>
          </cell>
          <cell r="HS59">
            <v>186597.29825619841</v>
          </cell>
          <cell r="HT59">
            <v>190347.62918830046</v>
          </cell>
          <cell r="HU59">
            <v>194172.96850602736</v>
          </cell>
          <cell r="HV59">
            <v>198074.81634244742</v>
          </cell>
          <cell r="HW59">
            <v>202054.70283396926</v>
          </cell>
          <cell r="HX59">
            <v>206114.18872039544</v>
          </cell>
          <cell r="HY59">
            <v>210254.86595697771</v>
          </cell>
          <cell r="HZ59">
            <v>214478.3583387126</v>
          </cell>
          <cell r="IA59">
            <v>218786.32213712402</v>
          </cell>
          <cell r="IB59">
            <v>223180.44674978161</v>
          </cell>
          <cell r="IC59">
            <v>227662.45536280971</v>
          </cell>
          <cell r="ID59">
            <v>232234.10562664608</v>
          </cell>
          <cell r="IE59">
            <v>236897.19034531736</v>
          </cell>
          <cell r="IF59">
            <v>241653.53817949852</v>
          </cell>
          <cell r="IG59">
            <v>246505.01436363591</v>
          </cell>
          <cell r="IH59">
            <v>251453.52143741038</v>
          </cell>
          <cell r="II59">
            <v>256500.99999183253</v>
          </cell>
          <cell r="IJ59">
            <v>261649.42943025811</v>
          </cell>
          <cell r="IK59">
            <v>266900.82874462474</v>
          </cell>
          <cell r="IL59">
            <v>272257.25730721327</v>
          </cell>
          <cell r="IM59">
            <v>277720.81567824539</v>
          </cell>
          <cell r="IN59">
            <v>283293.64642963198</v>
          </cell>
          <cell r="IO59">
            <v>288977.93498519796</v>
          </cell>
          <cell r="IP59">
            <v>294775.91047771089</v>
          </cell>
          <cell r="IQ59">
            <v>300689.84662305086</v>
          </cell>
          <cell r="IR59">
            <v>306722.06261186383</v>
          </cell>
          <cell r="IS59">
            <v>312874.92401904787</v>
          </cell>
          <cell r="IT59">
            <v>319150.84373142989</v>
          </cell>
          <cell r="IU59">
            <v>325552.28289399575</v>
          </cell>
          <cell r="IV59">
            <v>0</v>
          </cell>
        </row>
        <row r="60">
          <cell r="A60" t="str">
            <v>Minority Interest and Other</v>
          </cell>
          <cell r="B60">
            <v>0</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row>
        <row r="61">
          <cell r="A61" t="str">
            <v>Leverage EOP (Net Debt/Equity)</v>
          </cell>
          <cell r="B61">
            <v>1.2987702354777948</v>
          </cell>
          <cell r="C61">
            <v>1.4049324885590608</v>
          </cell>
          <cell r="D61">
            <v>1.4238829621191453</v>
          </cell>
          <cell r="E61">
            <v>1.4770908920335071</v>
          </cell>
          <cell r="F61">
            <v>1.5407936644350939</v>
          </cell>
          <cell r="G61">
            <v>1.6042689471185541</v>
          </cell>
          <cell r="H61">
            <v>1.734142394350952</v>
          </cell>
          <cell r="I61">
            <v>1.8186244999536307</v>
          </cell>
          <cell r="J61">
            <v>1.9242294299094704</v>
          </cell>
          <cell r="K61">
            <v>2.0875986269077402</v>
          </cell>
          <cell r="L61">
            <v>1.7300789015261921</v>
          </cell>
          <cell r="M61">
            <v>1.3725591761446441</v>
          </cell>
          <cell r="N61">
            <v>1.015039450763096</v>
          </cell>
          <cell r="O61">
            <v>0.6575197253815479</v>
          </cell>
          <cell r="P61">
            <v>0.29999999999999988</v>
          </cell>
          <cell r="Q61">
            <v>0.3</v>
          </cell>
          <cell r="R61">
            <v>0.3</v>
          </cell>
          <cell r="S61">
            <v>0.3</v>
          </cell>
          <cell r="T61">
            <v>0.3</v>
          </cell>
          <cell r="U61">
            <v>0.3</v>
          </cell>
          <cell r="V61">
            <v>0.3</v>
          </cell>
          <cell r="W61">
            <v>0.3</v>
          </cell>
          <cell r="X61">
            <v>0.3</v>
          </cell>
          <cell r="Y61">
            <v>0.3</v>
          </cell>
          <cell r="Z61">
            <v>0.3</v>
          </cell>
          <cell r="AA61">
            <v>0.3</v>
          </cell>
          <cell r="AB61">
            <v>0.3</v>
          </cell>
          <cell r="AC61">
            <v>0.3</v>
          </cell>
          <cell r="AD61">
            <v>0.3</v>
          </cell>
          <cell r="AE61">
            <v>0.3</v>
          </cell>
          <cell r="AF61">
            <v>0.3</v>
          </cell>
          <cell r="AG61">
            <v>0.3</v>
          </cell>
          <cell r="AH61">
            <v>0.3</v>
          </cell>
          <cell r="AI61">
            <v>0.3</v>
          </cell>
          <cell r="AJ61">
            <v>0.3</v>
          </cell>
          <cell r="AK61">
            <v>0.3</v>
          </cell>
          <cell r="AL61">
            <v>0.3</v>
          </cell>
          <cell r="AM61">
            <v>0.3</v>
          </cell>
          <cell r="AN61">
            <v>0.3</v>
          </cell>
          <cell r="AO61">
            <v>0.3</v>
          </cell>
          <cell r="AP61">
            <v>0.3</v>
          </cell>
          <cell r="AQ61">
            <v>0.3</v>
          </cell>
          <cell r="AR61">
            <v>0.3</v>
          </cell>
          <cell r="AS61">
            <v>0.3</v>
          </cell>
          <cell r="AT61">
            <v>0.3</v>
          </cell>
          <cell r="AU61">
            <v>0.3</v>
          </cell>
          <cell r="AV61">
            <v>0.3</v>
          </cell>
          <cell r="AW61">
            <v>0.3</v>
          </cell>
          <cell r="AX61">
            <v>0.3</v>
          </cell>
          <cell r="AY61">
            <v>0.3</v>
          </cell>
          <cell r="AZ61">
            <v>0.3</v>
          </cell>
          <cell r="BA61">
            <v>0.3</v>
          </cell>
          <cell r="BB61">
            <v>0.3</v>
          </cell>
          <cell r="BC61">
            <v>0.3</v>
          </cell>
          <cell r="BD61">
            <v>0.3</v>
          </cell>
          <cell r="BE61">
            <v>0.3</v>
          </cell>
          <cell r="BF61">
            <v>0.3</v>
          </cell>
          <cell r="BG61">
            <v>0.3</v>
          </cell>
          <cell r="BH61">
            <v>0.3</v>
          </cell>
          <cell r="BI61">
            <v>0.3</v>
          </cell>
          <cell r="BJ61">
            <v>0.3</v>
          </cell>
          <cell r="BK61">
            <v>0.3</v>
          </cell>
          <cell r="BL61">
            <v>0.3</v>
          </cell>
          <cell r="BM61">
            <v>0.3</v>
          </cell>
          <cell r="BN61">
            <v>0.3</v>
          </cell>
          <cell r="BO61">
            <v>0.3</v>
          </cell>
          <cell r="BP61">
            <v>0.3</v>
          </cell>
          <cell r="BQ61">
            <v>0.3</v>
          </cell>
          <cell r="BR61">
            <v>0.3</v>
          </cell>
          <cell r="BS61">
            <v>0.3</v>
          </cell>
          <cell r="BT61">
            <v>0.3</v>
          </cell>
          <cell r="BU61">
            <v>0.3</v>
          </cell>
          <cell r="BV61">
            <v>0.3</v>
          </cell>
          <cell r="BW61">
            <v>0.3</v>
          </cell>
          <cell r="BX61">
            <v>0.3</v>
          </cell>
          <cell r="BY61">
            <v>0.3</v>
          </cell>
          <cell r="BZ61">
            <v>0.3</v>
          </cell>
          <cell r="CA61">
            <v>0.3</v>
          </cell>
          <cell r="CB61">
            <v>0.3</v>
          </cell>
          <cell r="CC61">
            <v>0.3</v>
          </cell>
          <cell r="CD61">
            <v>0.3</v>
          </cell>
          <cell r="CE61">
            <v>0.3</v>
          </cell>
          <cell r="CF61">
            <v>0.3</v>
          </cell>
          <cell r="CG61">
            <v>0.3</v>
          </cell>
          <cell r="CH61">
            <v>0.3</v>
          </cell>
          <cell r="CI61">
            <v>0.3</v>
          </cell>
          <cell r="CJ61">
            <v>0.3</v>
          </cell>
          <cell r="CK61">
            <v>0.3</v>
          </cell>
          <cell r="CL61">
            <v>0.3</v>
          </cell>
          <cell r="CM61">
            <v>0.3</v>
          </cell>
          <cell r="CN61">
            <v>0.3</v>
          </cell>
          <cell r="CO61">
            <v>0.3</v>
          </cell>
          <cell r="CP61">
            <v>0.3</v>
          </cell>
          <cell r="CQ61">
            <v>0.3</v>
          </cell>
          <cell r="CR61">
            <v>0.3</v>
          </cell>
          <cell r="CS61">
            <v>0.3</v>
          </cell>
          <cell r="CT61">
            <v>0.3</v>
          </cell>
          <cell r="CU61">
            <v>0.3</v>
          </cell>
          <cell r="CV61">
            <v>0.3</v>
          </cell>
          <cell r="CW61">
            <v>0.3</v>
          </cell>
          <cell r="CX61">
            <v>0.3</v>
          </cell>
          <cell r="CY61">
            <v>0.3</v>
          </cell>
          <cell r="CZ61">
            <v>0.3</v>
          </cell>
          <cell r="DA61">
            <v>0.3</v>
          </cell>
          <cell r="DB61">
            <v>0.3</v>
          </cell>
          <cell r="DC61">
            <v>0.3</v>
          </cell>
          <cell r="DD61">
            <v>0.3</v>
          </cell>
          <cell r="DE61">
            <v>0.3</v>
          </cell>
          <cell r="DF61">
            <v>0.3</v>
          </cell>
          <cell r="DG61">
            <v>0.3</v>
          </cell>
          <cell r="DH61">
            <v>0.3</v>
          </cell>
          <cell r="DI61">
            <v>0.3</v>
          </cell>
          <cell r="DJ61">
            <v>0.3</v>
          </cell>
          <cell r="DK61">
            <v>0.3</v>
          </cell>
          <cell r="DL61">
            <v>0.3</v>
          </cell>
          <cell r="DM61">
            <v>0.3</v>
          </cell>
          <cell r="DN61">
            <v>0.3</v>
          </cell>
          <cell r="DO61">
            <v>0.3</v>
          </cell>
          <cell r="DP61">
            <v>0.3</v>
          </cell>
          <cell r="DQ61">
            <v>0.3</v>
          </cell>
          <cell r="DR61">
            <v>0.3</v>
          </cell>
          <cell r="DS61">
            <v>0.3</v>
          </cell>
          <cell r="DT61">
            <v>0.3</v>
          </cell>
          <cell r="DU61">
            <v>0.3</v>
          </cell>
          <cell r="DV61">
            <v>0.3</v>
          </cell>
          <cell r="DW61">
            <v>0.3</v>
          </cell>
          <cell r="DX61">
            <v>0.3</v>
          </cell>
          <cell r="DY61">
            <v>0.3</v>
          </cell>
          <cell r="DZ61">
            <v>0.3</v>
          </cell>
          <cell r="EA61">
            <v>0.3</v>
          </cell>
          <cell r="EB61">
            <v>0.3</v>
          </cell>
          <cell r="EC61">
            <v>0.3</v>
          </cell>
          <cell r="ED61">
            <v>0.3</v>
          </cell>
          <cell r="EE61">
            <v>0.3</v>
          </cell>
          <cell r="EF61">
            <v>0.3</v>
          </cell>
          <cell r="EG61">
            <v>0.3</v>
          </cell>
          <cell r="EH61">
            <v>0.3</v>
          </cell>
          <cell r="EI61">
            <v>0.3</v>
          </cell>
          <cell r="EJ61">
            <v>0.3</v>
          </cell>
          <cell r="EK61">
            <v>0.3</v>
          </cell>
          <cell r="EL61">
            <v>0.3</v>
          </cell>
          <cell r="EM61">
            <v>0.3</v>
          </cell>
          <cell r="EN61">
            <v>0.3</v>
          </cell>
          <cell r="EO61">
            <v>0.3</v>
          </cell>
          <cell r="EP61">
            <v>0.3</v>
          </cell>
          <cell r="EQ61">
            <v>0.3</v>
          </cell>
          <cell r="ER61">
            <v>0.3</v>
          </cell>
          <cell r="ES61">
            <v>0.3</v>
          </cell>
          <cell r="ET61">
            <v>0.3</v>
          </cell>
          <cell r="EU61">
            <v>0.3</v>
          </cell>
          <cell r="EV61">
            <v>0.3</v>
          </cell>
          <cell r="EW61">
            <v>0.3</v>
          </cell>
          <cell r="EX61">
            <v>0.3</v>
          </cell>
          <cell r="EY61">
            <v>0.3</v>
          </cell>
          <cell r="EZ61">
            <v>0.3</v>
          </cell>
          <cell r="FA61">
            <v>0.3</v>
          </cell>
          <cell r="FB61">
            <v>0.3</v>
          </cell>
          <cell r="FC61">
            <v>0.3</v>
          </cell>
          <cell r="FD61">
            <v>0.3</v>
          </cell>
          <cell r="FE61">
            <v>0.3</v>
          </cell>
          <cell r="FF61">
            <v>0.3</v>
          </cell>
          <cell r="FG61">
            <v>0.3</v>
          </cell>
          <cell r="FH61">
            <v>0.3</v>
          </cell>
          <cell r="FI61">
            <v>0.3</v>
          </cell>
          <cell r="FJ61">
            <v>0.3</v>
          </cell>
          <cell r="FK61">
            <v>0.3</v>
          </cell>
          <cell r="FL61">
            <v>0.3</v>
          </cell>
          <cell r="FM61">
            <v>0.3</v>
          </cell>
          <cell r="FN61">
            <v>0.3</v>
          </cell>
          <cell r="FO61">
            <v>0.3</v>
          </cell>
          <cell r="FP61">
            <v>0.3</v>
          </cell>
          <cell r="FQ61">
            <v>0.3</v>
          </cell>
          <cell r="FR61">
            <v>0.3</v>
          </cell>
          <cell r="FS61">
            <v>0.3</v>
          </cell>
          <cell r="FT61">
            <v>0.3</v>
          </cell>
          <cell r="FU61">
            <v>0.3</v>
          </cell>
          <cell r="FV61">
            <v>0.3</v>
          </cell>
          <cell r="FW61">
            <v>0.3</v>
          </cell>
          <cell r="FX61">
            <v>0.3</v>
          </cell>
          <cell r="FY61">
            <v>0.3</v>
          </cell>
          <cell r="FZ61">
            <v>0.3</v>
          </cell>
          <cell r="GA61">
            <v>0.3</v>
          </cell>
          <cell r="GB61">
            <v>0.3</v>
          </cell>
          <cell r="GC61">
            <v>0.3</v>
          </cell>
          <cell r="GD61">
            <v>0.3</v>
          </cell>
          <cell r="GE61">
            <v>0.3</v>
          </cell>
          <cell r="GF61">
            <v>0.3</v>
          </cell>
          <cell r="GG61">
            <v>0.3</v>
          </cell>
          <cell r="GH61">
            <v>0.3</v>
          </cell>
          <cell r="GI61">
            <v>0.3</v>
          </cell>
          <cell r="GJ61">
            <v>0.3</v>
          </cell>
          <cell r="GK61">
            <v>0.3</v>
          </cell>
          <cell r="GL61">
            <v>0.3</v>
          </cell>
          <cell r="GM61">
            <v>0.3</v>
          </cell>
          <cell r="GN61">
            <v>0.3</v>
          </cell>
          <cell r="GO61">
            <v>0.3</v>
          </cell>
          <cell r="GP61">
            <v>0.3</v>
          </cell>
          <cell r="GQ61">
            <v>0.3</v>
          </cell>
          <cell r="GR61">
            <v>0.3</v>
          </cell>
          <cell r="GS61">
            <v>0.3</v>
          </cell>
          <cell r="GT61">
            <v>0.3</v>
          </cell>
          <cell r="GU61">
            <v>0.3</v>
          </cell>
          <cell r="GV61">
            <v>0.3</v>
          </cell>
          <cell r="GW61">
            <v>0.3</v>
          </cell>
          <cell r="GX61">
            <v>0.3</v>
          </cell>
          <cell r="GY61">
            <v>0.3</v>
          </cell>
          <cell r="GZ61">
            <v>0.3</v>
          </cell>
          <cell r="HA61">
            <v>0.3</v>
          </cell>
          <cell r="HB61">
            <v>0.3</v>
          </cell>
          <cell r="HC61">
            <v>0.3</v>
          </cell>
          <cell r="HD61">
            <v>0.3</v>
          </cell>
          <cell r="HE61">
            <v>0.3</v>
          </cell>
          <cell r="HF61">
            <v>0.3</v>
          </cell>
          <cell r="HG61">
            <v>0.3</v>
          </cell>
          <cell r="HH61">
            <v>0.3</v>
          </cell>
          <cell r="HI61">
            <v>0.3</v>
          </cell>
          <cell r="HJ61">
            <v>0.3</v>
          </cell>
          <cell r="HK61">
            <v>0.3</v>
          </cell>
          <cell r="HL61">
            <v>0.3</v>
          </cell>
          <cell r="HM61">
            <v>0.3</v>
          </cell>
          <cell r="HN61">
            <v>0.3</v>
          </cell>
          <cell r="HO61">
            <v>0.3</v>
          </cell>
          <cell r="HP61">
            <v>0.3</v>
          </cell>
          <cell r="HQ61">
            <v>0.3</v>
          </cell>
          <cell r="HR61">
            <v>0.3</v>
          </cell>
          <cell r="HS61">
            <v>0.3</v>
          </cell>
          <cell r="HT61">
            <v>0.3</v>
          </cell>
          <cell r="HU61">
            <v>0.3</v>
          </cell>
          <cell r="HV61">
            <v>0.3</v>
          </cell>
          <cell r="HW61">
            <v>0.3</v>
          </cell>
          <cell r="HX61">
            <v>0.3</v>
          </cell>
          <cell r="HY61">
            <v>0.3</v>
          </cell>
          <cell r="HZ61">
            <v>0.3</v>
          </cell>
          <cell r="IA61">
            <v>0.3</v>
          </cell>
          <cell r="IB61">
            <v>0.3</v>
          </cell>
          <cell r="IC61">
            <v>0.3</v>
          </cell>
          <cell r="ID61">
            <v>0.3</v>
          </cell>
          <cell r="IE61">
            <v>0.3</v>
          </cell>
          <cell r="IF61">
            <v>0.3</v>
          </cell>
          <cell r="IG61">
            <v>0.3</v>
          </cell>
          <cell r="IH61">
            <v>0.3</v>
          </cell>
          <cell r="II61">
            <v>0.3</v>
          </cell>
          <cell r="IJ61">
            <v>0.3</v>
          </cell>
          <cell r="IK61">
            <v>0.3</v>
          </cell>
          <cell r="IL61">
            <v>0.3</v>
          </cell>
          <cell r="IM61">
            <v>0.3</v>
          </cell>
          <cell r="IN61">
            <v>0.3</v>
          </cell>
          <cell r="IO61">
            <v>0.3</v>
          </cell>
          <cell r="IP61">
            <v>0.3</v>
          </cell>
          <cell r="IQ61">
            <v>0.3</v>
          </cell>
          <cell r="IR61">
            <v>0.3</v>
          </cell>
          <cell r="IS61">
            <v>0.3</v>
          </cell>
          <cell r="IT61">
            <v>0.3</v>
          </cell>
          <cell r="IU61">
            <v>0.3</v>
          </cell>
        </row>
        <row r="63">
          <cell r="A63" t="str">
            <v>EQUITY LEVEL</v>
          </cell>
        </row>
        <row r="64">
          <cell r="A64" t="str">
            <v>Net Income</v>
          </cell>
          <cell r="B64">
            <v>848.30892628647791</v>
          </cell>
          <cell r="C64">
            <v>940.00750992985513</v>
          </cell>
          <cell r="D64">
            <v>1071.4721208338938</v>
          </cell>
          <cell r="E64">
            <v>1193.6195037746752</v>
          </cell>
          <cell r="F64">
            <v>1246.8978469382753</v>
          </cell>
          <cell r="G64">
            <v>1322.7966698994137</v>
          </cell>
          <cell r="H64">
            <v>1275.4269293976827</v>
          </cell>
          <cell r="I64">
            <v>1200.384552196344</v>
          </cell>
          <cell r="J64">
            <v>1142.4263462605436</v>
          </cell>
          <cell r="K64">
            <v>1110.7972116810631</v>
          </cell>
          <cell r="L64">
            <v>1122.1977865007084</v>
          </cell>
          <cell r="M64">
            <v>1171.5531006019201</v>
          </cell>
          <cell r="N64">
            <v>1226.9962606874722</v>
          </cell>
          <cell r="O64">
            <v>1299.6814242810756</v>
          </cell>
          <cell r="P64">
            <v>1400.6286682071893</v>
          </cell>
          <cell r="Q64">
            <v>1543.7548579077356</v>
          </cell>
          <cell r="R64">
            <v>1573.302831734436</v>
          </cell>
          <cell r="S64">
            <v>1589.8737496882547</v>
          </cell>
          <cell r="T64">
            <v>1606.805283776655</v>
          </cell>
          <cell r="U64">
            <v>1624.1042197860702</v>
          </cell>
          <cell r="V64">
            <v>1641.7774803132666</v>
          </cell>
          <cell r="W64">
            <v>1659.8321278028995</v>
          </cell>
          <cell r="X64">
            <v>1678.2753676289865</v>
          </cell>
          <cell r="Y64">
            <v>1697.1145512215626</v>
          </cell>
          <cell r="Z64">
            <v>1716.3571792398488</v>
          </cell>
          <cell r="AA64">
            <v>1736.0109047932913</v>
          </cell>
          <cell r="AB64">
            <v>1756.0835367118991</v>
          </cell>
          <cell r="AC64">
            <v>1776.5830428673271</v>
          </cell>
          <cell r="AD64">
            <v>1797.5175535462051</v>
          </cell>
          <cell r="AE64">
            <v>1818.8953648772419</v>
          </cell>
          <cell r="AF64">
            <v>1840.7249423136761</v>
          </cell>
          <cell r="AG64">
            <v>1863.014924172672</v>
          </cell>
          <cell r="AH64">
            <v>1885.774125233298</v>
          </cell>
          <cell r="AI64">
            <v>1909.0115403947511</v>
          </cell>
          <cell r="AJ64">
            <v>1932.7363483965182</v>
          </cell>
          <cell r="AK64">
            <v>1956.9579156022028</v>
          </cell>
          <cell r="AL64">
            <v>1981.6857998487628</v>
          </cell>
          <cell r="AM64">
            <v>2006.9297543629395</v>
          </cell>
          <cell r="AN64">
            <v>2032.6997317466839</v>
          </cell>
          <cell r="AO64">
            <v>2059.0058880334009</v>
          </cell>
          <cell r="AP64">
            <v>2085.8585868168852</v>
          </cell>
          <cell r="AQ64">
            <v>2113.2684034548079</v>
          </cell>
          <cell r="AR64">
            <v>2141.2461293486858</v>
          </cell>
          <cell r="AS64">
            <v>2169.8027763022465</v>
          </cell>
          <cell r="AT64">
            <v>2198.9495809601626</v>
          </cell>
          <cell r="AU64">
            <v>2228.6980093291322</v>
          </cell>
          <cell r="AV64">
            <v>2259.0597613833265</v>
          </cell>
          <cell r="AW64">
            <v>2290.0467757562342</v>
          </cell>
          <cell r="AX64">
            <v>2321.6712345209817</v>
          </cell>
          <cell r="AY64">
            <v>2353.9455680612168</v>
          </cell>
          <cell r="AZ64">
            <v>2386.8824600346811</v>
          </cell>
          <cell r="BA64">
            <v>2420.4948524316328</v>
          </cell>
          <cell r="BB64">
            <v>2454.7959507302953</v>
          </cell>
          <cell r="BC64">
            <v>2489.7992291515552</v>
          </cell>
          <cell r="BD64">
            <v>2525.518436015152</v>
          </cell>
          <cell r="BE64">
            <v>2561.9675991996505</v>
          </cell>
          <cell r="BF64">
            <v>2599.1610317084978</v>
          </cell>
          <cell r="BG64">
            <v>2637.1133373445286</v>
          </cell>
          <cell r="BH64">
            <v>2675.8394164952965</v>
          </cell>
          <cell r="BI64">
            <v>2715.3544720316554</v>
          </cell>
          <cell r="BJ64">
            <v>2755.674015322063</v>
          </cell>
          <cell r="BK64">
            <v>2796.8138723650895</v>
          </cell>
          <cell r="BL64">
            <v>2838.7901900426909</v>
          </cell>
          <cell r="BM64">
            <v>2881.6194424968148</v>
          </cell>
          <cell r="BN64">
            <v>2925.3184376319759</v>
          </cell>
          <cell r="BO64">
            <v>2969.9043237464602</v>
          </cell>
          <cell r="BP64">
            <v>3015.3945962948869</v>
          </cell>
          <cell r="BQ64">
            <v>3061.8071047848644</v>
          </cell>
          <cell r="BR64">
            <v>3109.1600598105792</v>
          </cell>
          <cell r="BS64">
            <v>3157.4720402261555</v>
          </cell>
          <cell r="BT64">
            <v>3206.762000461687</v>
          </cell>
          <cell r="BU64">
            <v>3257.0492779849287</v>
          </cell>
          <cell r="BV64">
            <v>3308.3536009116224</v>
          </cell>
          <cell r="BW64">
            <v>3360.6950957675617</v>
          </cell>
          <cell r="BX64">
            <v>3414.0942954054804</v>
          </cell>
          <cell r="BY64">
            <v>3468.5721470799704</v>
          </cell>
          <cell r="BZ64">
            <v>3524.1500206836517</v>
          </cell>
          <cell r="CA64">
            <v>3580.8497171478998</v>
          </cell>
          <cell r="CB64">
            <v>3638.6934770114758</v>
          </cell>
          <cell r="CC64">
            <v>3697.7039891604982</v>
          </cell>
          <cell r="CD64">
            <v>3757.9043997432177</v>
          </cell>
          <cell r="CE64">
            <v>3819.3183212631689</v>
          </cell>
          <cell r="CF64">
            <v>3881.969841854298</v>
          </cell>
          <cell r="CG64">
            <v>3945.883534741763</v>
          </cell>
          <cell r="CH64">
            <v>4011.084467892159</v>
          </cell>
          <cell r="CI64">
            <v>4077.5982138569966</v>
          </cell>
          <cell r="CJ64">
            <v>4145.4508598133334</v>
          </cell>
          <cell r="CK64">
            <v>4214.6690178055487</v>
          </cell>
          <cell r="CL64">
            <v>4285.2798351922902</v>
          </cell>
          <cell r="CM64">
            <v>4357.3110053027449</v>
          </cell>
          <cell r="CN64">
            <v>4430.7907783064456</v>
          </cell>
          <cell r="CO64">
            <v>4505.7479723008983</v>
          </cell>
          <cell r="CP64">
            <v>4582.2119846214136</v>
          </cell>
          <cell r="CQ64">
            <v>4660.2128033775989</v>
          </cell>
          <cell r="CR64">
            <v>4739.7810192210836</v>
          </cell>
          <cell r="CS64">
            <v>4820.9478373490874</v>
          </cell>
          <cell r="CT64">
            <v>4903.7450897485833</v>
          </cell>
          <cell r="CU64">
            <v>4988.2052476858826</v>
          </cell>
          <cell r="CV64">
            <v>5074.3614344465368</v>
          </cell>
          <cell r="CW64">
            <v>5162.2474383306035</v>
          </cell>
          <cell r="CX64">
            <v>5251.8977259083731</v>
          </cell>
          <cell r="CY64">
            <v>5343.3474555417706</v>
          </cell>
          <cell r="CZ64">
            <v>5436.6324911767679</v>
          </cell>
          <cell r="DA64">
            <v>5531.7894164122245</v>
          </cell>
          <cell r="DB64">
            <v>5628.8555488506663</v>
          </cell>
          <cell r="DC64">
            <v>5727.8689547366976</v>
          </cell>
          <cell r="DD64">
            <v>5828.8684638887407</v>
          </cell>
          <cell r="DE64">
            <v>5931.8936849300117</v>
          </cell>
          <cell r="DF64">
            <v>6036.9850208247062</v>
          </cell>
          <cell r="DG64">
            <v>6144.1836847254981</v>
          </cell>
          <cell r="DH64">
            <v>6253.5317161385665</v>
          </cell>
          <cell r="DI64">
            <v>6365.0719974125277</v>
          </cell>
          <cell r="DJ64">
            <v>6478.8482705577171</v>
          </cell>
          <cell r="DK64">
            <v>6594.9051544024551</v>
          </cell>
          <cell r="DL64">
            <v>6713.2881620929984</v>
          </cell>
          <cell r="DM64">
            <v>6834.0437189440909</v>
          </cell>
          <cell r="DN64">
            <v>6957.2191806470837</v>
          </cell>
          <cell r="DO64">
            <v>7082.8628518427886</v>
          </cell>
          <cell r="DP64">
            <v>7211.024005066367</v>
          </cell>
          <cell r="DQ64">
            <v>7341.7529000716604</v>
          </cell>
          <cell r="DR64">
            <v>7475.1008035425803</v>
          </cell>
          <cell r="DS64">
            <v>7611.1200091992578</v>
          </cell>
          <cell r="DT64">
            <v>7749.863858306886</v>
          </cell>
          <cell r="DU64">
            <v>7891.3867605952564</v>
          </cell>
          <cell r="DV64">
            <v>8035.7442155972331</v>
          </cell>
          <cell r="DW64">
            <v>8182.9928344145228</v>
          </cell>
          <cell r="DX64">
            <v>8333.1903619192854</v>
          </cell>
          <cell r="DY64">
            <v>8486.3956994002838</v>
          </cell>
          <cell r="DZ64">
            <v>8642.6689276624802</v>
          </cell>
          <cell r="EA64">
            <v>8802.0713305891059</v>
          </cell>
          <cell r="EB64">
            <v>8964.6654191755115</v>
          </cell>
          <cell r="EC64">
            <v>9130.5149560441314</v>
          </cell>
          <cell r="ED64">
            <v>9299.6849804502726</v>
          </cell>
          <cell r="EE64">
            <v>9472.2418337884774</v>
          </cell>
          <cell r="EF64">
            <v>9648.2531856094865</v>
          </cell>
          <cell r="EG64">
            <v>9827.78806015802</v>
          </cell>
          <cell r="EH64">
            <v>10010.916863441747</v>
          </cell>
          <cell r="EI64">
            <v>10197.711410842103</v>
          </cell>
          <cell r="EJ64">
            <v>10388.244955277769</v>
          </cell>
          <cell r="EK64">
            <v>10582.592215931834</v>
          </cell>
          <cell r="EL64">
            <v>10780.829407553978</v>
          </cell>
          <cell r="EM64">
            <v>10983.034270349061</v>
          </cell>
          <cell r="EN64">
            <v>11189.286100463953</v>
          </cell>
          <cell r="EO64">
            <v>11399.665781084494</v>
          </cell>
          <cell r="EP64">
            <v>11614.255814154782</v>
          </cell>
          <cell r="EQ64">
            <v>11833.140352731281</v>
          </cell>
          <cell r="ER64">
            <v>12056.405233984355</v>
          </cell>
          <cell r="ES64">
            <v>12284.138012860254</v>
          </cell>
          <cell r="ET64">
            <v>12516.427996416722</v>
          </cell>
          <cell r="EU64">
            <v>12753.366278845629</v>
          </cell>
          <cell r="EV64">
            <v>12995.045777196532</v>
          </cell>
          <cell r="EW64">
            <v>13241.56126781495</v>
          </cell>
          <cell r="EX64">
            <v>13493.009423509831</v>
          </cell>
          <cell r="EY64">
            <v>13749.488851464683</v>
          </cell>
          <cell r="EZ64">
            <v>14011.100131907308</v>
          </cell>
          <cell r="FA64">
            <v>14277.945857553217</v>
          </cell>
          <cell r="FB64">
            <v>14550.130673838265</v>
          </cell>
          <cell r="FC64">
            <v>14827.761319956282</v>
          </cell>
          <cell r="FD64">
            <v>15110.946670717736</v>
          </cell>
          <cell r="FE64">
            <v>15399.797779245941</v>
          </cell>
          <cell r="FF64">
            <v>15694.427920527398</v>
          </cell>
          <cell r="FG64">
            <v>15994.952635833566</v>
          </cell>
          <cell r="FH64">
            <v>16301.489778031277</v>
          </cell>
          <cell r="FI64">
            <v>16614.159557799667</v>
          </cell>
          <cell r="FJ64">
            <v>16933.084590771759</v>
          </cell>
          <cell r="FK64">
            <v>17258.389945619161</v>
          </cell>
          <cell r="FL64">
            <v>17590.203193098667</v>
          </cell>
          <cell r="FM64">
            <v>17928.654456080134</v>
          </cell>
          <cell r="FN64">
            <v>18273.876460575175</v>
          </cell>
          <cell r="FO64">
            <v>18626.004587786621</v>
          </cell>
          <cell r="FP64">
            <v>18985.176927199325</v>
          </cell>
          <cell r="FQ64">
            <v>19351.534330732949</v>
          </cell>
          <cell r="FR64">
            <v>19725.220467978099</v>
          </cell>
          <cell r="FS64">
            <v>20106.381882537415</v>
          </cell>
          <cell r="FT64">
            <v>20495.168049493721</v>
          </cell>
          <cell r="FU64">
            <v>20891.731434027763</v>
          </cell>
          <cell r="FV64">
            <v>21296.22755120854</v>
          </cell>
          <cell r="FW64">
            <v>21708.815026979657</v>
          </cell>
          <cell r="FX64">
            <v>22129.655660365657</v>
          </cell>
          <cell r="FY64">
            <v>22558.914486922618</v>
          </cell>
          <cell r="FZ64">
            <v>22996.759843458083</v>
          </cell>
          <cell r="GA64">
            <v>23443.363434045499</v>
          </cell>
          <cell r="GB64">
            <v>23898.900397359219</v>
          </cell>
          <cell r="GC64">
            <v>24363.549375356368</v>
          </cell>
          <cell r="GD64">
            <v>24837.492583332514</v>
          </cell>
          <cell r="GE64">
            <v>25320.915881378736</v>
          </cell>
          <cell r="GF64">
            <v>25814.008847267938</v>
          </cell>
          <cell r="GG64">
            <v>26316.96485079913</v>
          </cell>
          <cell r="GH64">
            <v>26829.981129628697</v>
          </cell>
          <cell r="GI64">
            <v>27353.258866618617</v>
          </cell>
          <cell r="GJ64">
            <v>27887.003268731612</v>
          </cell>
          <cell r="GK64">
            <v>28431.423647504598</v>
          </cell>
          <cell r="GL64">
            <v>28986.733501131614</v>
          </cell>
          <cell r="GM64">
            <v>29553.150598188611</v>
          </cell>
          <cell r="GN64">
            <v>30130.897063032964</v>
          </cell>
          <cell r="GO64">
            <v>30720.199462911041</v>
          </cell>
          <cell r="GP64">
            <v>31321.288896808142</v>
          </cell>
          <cell r="GQ64">
            <v>31934.401086075541</v>
          </cell>
          <cell r="GR64">
            <v>32559.776466870313</v>
          </cell>
          <cell r="GS64">
            <v>33197.660284443955</v>
          </cell>
          <cell r="GT64">
            <v>33848.302689317061</v>
          </cell>
          <cell r="GU64">
            <v>34511.958835377591</v>
          </cell>
          <cell r="GV64">
            <v>35188.88897994117</v>
          </cell>
          <cell r="GW64">
            <v>35879.358585812879</v>
          </cell>
          <cell r="GX64">
            <v>36583.638425390251</v>
          </cell>
          <cell r="GY64">
            <v>37302.004686848552</v>
          </cell>
          <cell r="GZ64">
            <v>38034.739082449923</v>
          </cell>
          <cell r="HA64">
            <v>38782.128959018752</v>
          </cell>
          <cell r="HB64">
            <v>39544.467410626698</v>
          </cell>
          <cell r="HC64">
            <v>40322.053393531591</v>
          </cell>
          <cell r="HD64">
            <v>41115.191843415138</v>
          </cell>
          <cell r="HE64">
            <v>41924.193794965613</v>
          </cell>
          <cell r="HF64">
            <v>42749.376503852203</v>
          </cell>
          <cell r="HG64">
            <v>43591.063571139028</v>
          </cell>
          <cell r="HH64">
            <v>44449.585070187488</v>
          </cell>
          <cell r="HI64">
            <v>45325.277676096877</v>
          </cell>
          <cell r="HJ64">
            <v>46218.484797733749</v>
          </cell>
          <cell r="HK64">
            <v>47129.556712402118</v>
          </cell>
          <cell r="HL64">
            <v>48058.85070320715</v>
          </cell>
          <cell r="HM64">
            <v>49006.731199166061</v>
          </cell>
          <cell r="HN64">
            <v>49973.569918121648</v>
          </cell>
          <cell r="HO64">
            <v>50959.746012513802</v>
          </cell>
          <cell r="HP64">
            <v>51965.646218066897</v>
          </cell>
          <cell r="HQ64">
            <v>52991.665005450719</v>
          </cell>
          <cell r="HR64">
            <v>54038.204734975036</v>
          </cell>
          <cell r="HS64">
            <v>55105.675814377799</v>
          </cell>
          <cell r="HT64">
            <v>56194.496859769395</v>
          </cell>
          <cell r="HU64">
            <v>57305.094859795863</v>
          </cell>
          <cell r="HV64">
            <v>58437.905343085396</v>
          </cell>
          <cell r="HW64">
            <v>59593.372549043925</v>
          </cell>
          <cell r="HX64">
            <v>60771.949602066583</v>
          </cell>
          <cell r="HY64">
            <v>61974.098689233615</v>
          </cell>
          <cell r="HZ64">
            <v>63200.291241560182</v>
          </cell>
          <cell r="IA64">
            <v>64451.00811887125</v>
          </cell>
          <cell r="IB64">
            <v>65726.739798374154</v>
          </cell>
          <cell r="IC64">
            <v>67027.986567002517</v>
          </cell>
          <cell r="ID64">
            <v>68355.258717607212</v>
          </cell>
          <cell r="IE64">
            <v>69709.076749071304</v>
          </cell>
          <cell r="IF64">
            <v>71089.971570427137</v>
          </cell>
          <cell r="IG64">
            <v>72498.484709056007</v>
          </cell>
          <cell r="IH64">
            <v>73935.168523051849</v>
          </cell>
          <cell r="II64">
            <v>75400.586417832281</v>
          </cell>
          <cell r="IJ64">
            <v>76895.313067081821</v>
          </cell>
          <cell r="IK64">
            <v>78419.934638114268</v>
          </cell>
          <cell r="IL64">
            <v>79975.04902174203</v>
          </cell>
          <cell r="IM64">
            <v>81561.26606674325</v>
          </cell>
          <cell r="IN64">
            <v>83179.207819018222</v>
          </cell>
          <cell r="IO64">
            <v>84829.508765528837</v>
          </cell>
          <cell r="IP64">
            <v>86512.816083117097</v>
          </cell>
          <cell r="IQ64">
            <v>88229.789892299945</v>
          </cell>
          <cell r="IR64">
            <v>89981.103516139963</v>
          </cell>
          <cell r="IS64">
            <v>91767.443744293763</v>
          </cell>
          <cell r="IT64">
            <v>93589.511102341203</v>
          </cell>
          <cell r="IU64">
            <v>95448.020126501258</v>
          </cell>
        </row>
        <row r="65">
          <cell r="A65" t="str">
            <v>Equity</v>
          </cell>
          <cell r="B65">
            <v>3029.0615183987579</v>
          </cell>
          <cell r="C65">
            <v>2906.8719984266954</v>
          </cell>
          <cell r="D65">
            <v>2911.7413417983034</v>
          </cell>
          <cell r="E65">
            <v>2902.6787880807024</v>
          </cell>
          <cell r="F65">
            <v>2856.2570243585087</v>
          </cell>
          <cell r="G65">
            <v>2840.4740798183202</v>
          </cell>
          <cell r="H65">
            <v>2750.2157181174839</v>
          </cell>
          <cell r="I65">
            <v>2724.2427407745618</v>
          </cell>
          <cell r="J65">
            <v>2658.4320984846672</v>
          </cell>
          <cell r="K65">
            <v>2550.5849920319542</v>
          </cell>
          <cell r="L65">
            <v>2975.2516120573928</v>
          </cell>
          <cell r="M65">
            <v>3500.302598423335</v>
          </cell>
          <cell r="N65">
            <v>4214.2904183328046</v>
          </cell>
          <cell r="O65">
            <v>5239.575741718093</v>
          </cell>
          <cell r="P65">
            <v>6831.8165495067597</v>
          </cell>
          <cell r="Q65">
            <v>7164.4141837559764</v>
          </cell>
          <cell r="R65">
            <v>7350.9395997152142</v>
          </cell>
          <cell r="S65">
            <v>7541.5241797287217</v>
          </cell>
          <cell r="T65">
            <v>7736.2443059040415</v>
          </cell>
          <cell r="U65">
            <v>7935.1779003119254</v>
          </cell>
          <cell r="V65">
            <v>8138.404459177671</v>
          </cell>
          <cell r="W65">
            <v>8346.0050875667621</v>
          </cell>
          <cell r="X65">
            <v>8558.0625345791013</v>
          </cell>
          <cell r="Y65">
            <v>8774.6612290667908</v>
          </cell>
          <cell r="Z65">
            <v>8995.8873158907718</v>
          </cell>
          <cell r="AA65">
            <v>9221.8286927323716</v>
          </cell>
          <cell r="AB65">
            <v>9452.5750474760462</v>
          </cell>
          <cell r="AC65">
            <v>9688.2178961802128</v>
          </cell>
          <cell r="AD65">
            <v>9928.850621653386</v>
          </cell>
          <cell r="AE65">
            <v>10174.568512653321</v>
          </cell>
          <cell r="AF65">
            <v>10425.468803727113</v>
          </cell>
          <cell r="AG65">
            <v>10681.650715710748</v>
          </cell>
          <cell r="AH65">
            <v>10943.215496906754</v>
          </cell>
          <cell r="AI65">
            <v>11210.266464959064</v>
          </cell>
          <cell r="AJ65">
            <v>11482.909049444479</v>
          </cell>
          <cell r="AK65">
            <v>11761.250835200444</v>
          </cell>
          <cell r="AL65">
            <v>12045.401606409099</v>
          </cell>
          <cell r="AM65">
            <v>12335.473391457997</v>
          </cell>
          <cell r="AN65">
            <v>12631.580508597997</v>
          </cell>
          <cell r="AO65">
            <v>12933.839612419295</v>
          </cell>
          <cell r="AP65">
            <v>13242.369741166736</v>
          </cell>
          <cell r="AQ65">
            <v>13557.292364915922</v>
          </cell>
          <cell r="AR65">
            <v>13878.731434631825</v>
          </cell>
          <cell r="AS65">
            <v>14206.813432132005</v>
          </cell>
          <cell r="AT65">
            <v>14541.667420976781</v>
          </cell>
          <cell r="AU65">
            <v>14883.425098308997</v>
          </cell>
          <cell r="AV65">
            <v>15232.220847666355</v>
          </cell>
          <cell r="AW65">
            <v>15588.191792789585</v>
          </cell>
          <cell r="AX65">
            <v>15951.47785245004</v>
          </cell>
          <cell r="AY65">
            <v>16322.221796320644</v>
          </cell>
          <cell r="AZ65">
            <v>16700.569301914427</v>
          </cell>
          <cell r="BA65">
            <v>17086.669012615264</v>
          </cell>
          <cell r="BB65">
            <v>17480.672596825752</v>
          </cell>
          <cell r="BC65">
            <v>17882.734808257508</v>
          </cell>
          <cell r="BD65">
            <v>18293.013547389637</v>
          </cell>
          <cell r="BE65">
            <v>18711.669924121376</v>
          </cell>
          <cell r="BF65">
            <v>19138.868321645357</v>
          </cell>
          <cell r="BG65">
            <v>19574.776461568457</v>
          </cell>
          <cell r="BH65">
            <v>20019.565470307298</v>
          </cell>
          <cell r="BI65">
            <v>20473.409946786447</v>
          </cell>
          <cell r="BJ65">
            <v>20936.488031467074</v>
          </cell>
          <cell r="BK65">
            <v>21408.981476734982</v>
          </cell>
          <cell r="BL65">
            <v>21891.075718676944</v>
          </cell>
          <cell r="BM65">
            <v>22382.959950274886</v>
          </cell>
          <cell r="BN65">
            <v>22884.827196048012</v>
          </cell>
          <cell r="BO65">
            <v>23396.874388173477</v>
          </cell>
          <cell r="BP65">
            <v>23919.302444116493</v>
          </cell>
          <cell r="BQ65">
            <v>24452.316345801715</v>
          </cell>
          <cell r="BR65">
            <v>24996.12522035795</v>
          </cell>
          <cell r="BS65">
            <v>25550.942422468848</v>
          </cell>
          <cell r="BT65">
            <v>26116.985618363051</v>
          </cell>
          <cell r="BU65">
            <v>26694.476871477575</v>
          </cell>
          <cell r="BV65">
            <v>27283.642729828982</v>
          </cell>
          <cell r="BW65">
            <v>27884.714315127483</v>
          </cell>
          <cell r="BX65">
            <v>28497.927413669688</v>
          </cell>
          <cell r="BY65">
            <v>29123.522569046563</v>
          </cell>
          <cell r="BZ65">
            <v>29761.745176703564</v>
          </cell>
          <cell r="CA65">
            <v>30412.845580390825</v>
          </cell>
          <cell r="CB65">
            <v>31077.079170541911</v>
          </cell>
          <cell r="CC65">
            <v>31754.706484620248</v>
          </cell>
          <cell r="CD65">
            <v>32445.993309473364</v>
          </cell>
          <cell r="CE65">
            <v>33151.210785735515</v>
          </cell>
          <cell r="CF65">
            <v>33870.635514320216</v>
          </cell>
          <cell r="CG65">
            <v>34604.549665045073</v>
          </cell>
          <cell r="CH65">
            <v>35353.241087431801</v>
          </cell>
          <cell r="CI65">
            <v>36117.00342372556</v>
          </cell>
          <cell r="CJ65">
            <v>36896.136224178234</v>
          </cell>
          <cell r="CK65">
            <v>37690.945064641324</v>
          </cell>
          <cell r="CL65">
            <v>38501.741666514958</v>
          </cell>
          <cell r="CM65">
            <v>39328.844019100521</v>
          </cell>
          <cell r="CN65">
            <v>40172.576504405042</v>
          </cell>
          <cell r="CO65">
            <v>41033.270024446851</v>
          </cell>
          <cell r="CP65">
            <v>41911.262131112606</v>
          </cell>
          <cell r="CQ65">
            <v>42806.897158616928</v>
          </cell>
          <cell r="CR65">
            <v>43720.526358616975</v>
          </cell>
          <cell r="CS65">
            <v>44652.50803803499</v>
          </cell>
          <cell r="CT65">
            <v>45603.207699643492</v>
          </cell>
          <cell r="CU65">
            <v>46572.998185468052</v>
          </cell>
          <cell r="CV65">
            <v>47562.259823064487</v>
          </cell>
          <cell r="CW65">
            <v>48571.380574727809</v>
          </cell>
          <cell r="CX65">
            <v>49600.756189691754</v>
          </cell>
          <cell r="CY65">
            <v>50650.790359378814</v>
          </cell>
          <cell r="CZ65">
            <v>51721.894875761704</v>
          </cell>
          <cell r="DA65">
            <v>52814.489792898603</v>
          </cell>
          <cell r="DB65">
            <v>53929.003591705798</v>
          </cell>
          <cell r="DC65">
            <v>55065.873348032255</v>
          </cell>
          <cell r="DD65">
            <v>56225.544904102397</v>
          </cell>
          <cell r="DE65">
            <v>57408.473043394326</v>
          </cell>
          <cell r="DF65">
            <v>58615.121669022315</v>
          </cell>
          <cell r="DG65">
            <v>59845.963985693517</v>
          </cell>
          <cell r="DH65">
            <v>61101.482685310359</v>
          </cell>
          <cell r="DI65">
            <v>62382.170136291781</v>
          </cell>
          <cell r="DJ65">
            <v>63688.528576687298</v>
          </cell>
          <cell r="DK65">
            <v>65021.07031115987</v>
          </cell>
          <cell r="DL65">
            <v>66380.317911915088</v>
          </cell>
          <cell r="DM65">
            <v>67766.804423655209</v>
          </cell>
          <cell r="DN65">
            <v>69181.073572638838</v>
          </cell>
          <cell r="DO65">
            <v>70623.6799799281</v>
          </cell>
          <cell r="DP65">
            <v>72095.189378907089</v>
          </cell>
          <cell r="DQ65">
            <v>73596.178837156956</v>
          </cell>
          <cell r="DR65">
            <v>75127.236982774688</v>
          </cell>
          <cell r="DS65">
            <v>76688.964235224339</v>
          </cell>
          <cell r="DT65">
            <v>78281.973040811587</v>
          </cell>
          <cell r="DU65">
            <v>79906.88811287345</v>
          </cell>
          <cell r="DV65">
            <v>81564.346676778121</v>
          </cell>
          <cell r="DW65">
            <v>83254.998719830372</v>
          </cell>
          <cell r="DX65">
            <v>84979.507246181092</v>
          </cell>
          <cell r="DY65">
            <v>86738.548536840652</v>
          </cell>
          <cell r="DZ65">
            <v>88532.81241489813</v>
          </cell>
          <cell r="EA65">
            <v>90363.002516050838</v>
          </cell>
          <cell r="EB65">
            <v>92229.836564549492</v>
          </cell>
          <cell r="EC65">
            <v>94134.046654668156</v>
          </cell>
          <cell r="ED65">
            <v>96076.379537808665</v>
          </cell>
          <cell r="EE65">
            <v>98057.596915352682</v>
          </cell>
          <cell r="EF65">
            <v>100078.47573737579</v>
          </cell>
          <cell r="EG65">
            <v>102139.80850734121</v>
          </cell>
          <cell r="EH65">
            <v>104242.40359289227</v>
          </cell>
          <cell r="EI65">
            <v>106387.08554286599</v>
          </cell>
          <cell r="EJ65">
            <v>108574.6954106515</v>
          </cell>
          <cell r="EK65">
            <v>110806.09108402098</v>
          </cell>
          <cell r="EL65">
            <v>113082.14762156128</v>
          </cell>
          <cell r="EM65">
            <v>115403.75759583968</v>
          </cell>
          <cell r="EN65">
            <v>117771.83144343692</v>
          </cell>
          <cell r="EO65">
            <v>120187.29782198591</v>
          </cell>
          <cell r="EP65">
            <v>122651.1039743553</v>
          </cell>
          <cell r="EQ65">
            <v>125164.21610012156</v>
          </cell>
          <cell r="ER65">
            <v>127727.61973447434</v>
          </cell>
          <cell r="ES65">
            <v>130342.32013470469</v>
          </cell>
          <cell r="ET65">
            <v>133009.34267442676</v>
          </cell>
          <cell r="EU65">
            <v>135729.73324568864</v>
          </cell>
          <cell r="EV65">
            <v>138504.55866912872</v>
          </cell>
          <cell r="EW65">
            <v>141334.90711233986</v>
          </cell>
          <cell r="EX65">
            <v>144221.88851660432</v>
          </cell>
          <cell r="EY65">
            <v>147166.6350321674</v>
          </cell>
          <cell r="EZ65">
            <v>150170.30146222038</v>
          </cell>
          <cell r="FA65">
            <v>153234.06571576663</v>
          </cell>
          <cell r="FB65">
            <v>156359.12926954887</v>
          </cell>
          <cell r="FC65">
            <v>159546.71763921861</v>
          </cell>
          <cell r="FD65">
            <v>162798.08085993226</v>
          </cell>
          <cell r="FE65">
            <v>166114.49397656281</v>
          </cell>
          <cell r="FF65">
            <v>169497.25754371914</v>
          </cell>
          <cell r="FG65">
            <v>172947.69813576899</v>
          </cell>
          <cell r="FH65">
            <v>176467.1688670656</v>
          </cell>
          <cell r="FI65">
            <v>180057.04992258223</v>
          </cell>
          <cell r="FJ65">
            <v>183718.74909916261</v>
          </cell>
          <cell r="FK65">
            <v>187453.70235759919</v>
          </cell>
          <cell r="FL65">
            <v>191263.37438575621</v>
          </cell>
          <cell r="FM65">
            <v>195149.25917295835</v>
          </cell>
          <cell r="FN65">
            <v>199112.88059586973</v>
          </cell>
          <cell r="FO65">
            <v>203155.79301609375</v>
          </cell>
          <cell r="FP65">
            <v>207279.58188972753</v>
          </cell>
          <cell r="FQ65">
            <v>211485.86438911012</v>
          </cell>
          <cell r="FR65">
            <v>215776.29003700879</v>
          </cell>
          <cell r="FS65">
            <v>220152.54135349128</v>
          </cell>
          <cell r="FT65">
            <v>224616.33451573845</v>
          </cell>
          <cell r="FU65">
            <v>229169.42003105563</v>
          </cell>
          <cell r="FV65">
            <v>233813.58342334648</v>
          </cell>
          <cell r="FW65">
            <v>238550.64593331947</v>
          </cell>
          <cell r="FX65">
            <v>243382.46523269993</v>
          </cell>
          <cell r="FY65">
            <v>248310.9361527299</v>
          </cell>
          <cell r="FZ65">
            <v>253337.99142723932</v>
          </cell>
          <cell r="GA65">
            <v>258465.60245058153</v>
          </cell>
          <cell r="GB65">
            <v>263695.78005072952</v>
          </cell>
          <cell r="GC65">
            <v>269030.57527783606</v>
          </cell>
          <cell r="GD65">
            <v>274472.08020856796</v>
          </cell>
          <cell r="GE65">
            <v>280022.42876652838</v>
          </cell>
          <cell r="GF65">
            <v>285683.79755909019</v>
          </cell>
          <cell r="GG65">
            <v>291458.4067309674</v>
          </cell>
          <cell r="GH65">
            <v>297348.52083486109</v>
          </cell>
          <cell r="GI65">
            <v>303356.44971951883</v>
          </cell>
          <cell r="GJ65">
            <v>309484.54943555879</v>
          </cell>
          <cell r="GK65">
            <v>315735.22315941076</v>
          </cell>
          <cell r="GL65">
            <v>322110.92213573901</v>
          </cell>
          <cell r="GM65">
            <v>328614.14663871465</v>
          </cell>
          <cell r="GN65">
            <v>335247.44695251563</v>
          </cell>
          <cell r="GO65">
            <v>342013.42437143839</v>
          </cell>
          <cell r="GP65">
            <v>348914.73222001333</v>
          </cell>
          <cell r="GQ65">
            <v>355954.07689352491</v>
          </cell>
          <cell r="GR65">
            <v>363134.21891934256</v>
          </cell>
          <cell r="GS65">
            <v>370457.97403948108</v>
          </cell>
          <cell r="GT65">
            <v>377928.21431481343</v>
          </cell>
          <cell r="GU65">
            <v>385547.86925136886</v>
          </cell>
          <cell r="GV65">
            <v>393319.92694915942</v>
          </cell>
          <cell r="GW65">
            <v>401247.4352739834</v>
          </cell>
          <cell r="GX65">
            <v>409333.50305266766</v>
          </cell>
          <cell r="GY65">
            <v>417581.30129221483</v>
          </cell>
          <cell r="GZ65">
            <v>425994.06442333624</v>
          </cell>
          <cell r="HA65">
            <v>434575.09156885569</v>
          </cell>
          <cell r="HB65">
            <v>443327.74783748342</v>
          </cell>
          <cell r="HC65">
            <v>452255.46564346668</v>
          </cell>
          <cell r="HD65">
            <v>461361.74605263455</v>
          </cell>
          <cell r="HE65">
            <v>470650.16015536524</v>
          </cell>
          <cell r="HF65">
            <v>480124.35046701337</v>
          </cell>
          <cell r="HG65">
            <v>489788.03235634777</v>
          </cell>
          <cell r="HH65">
            <v>499644.99550255871</v>
          </cell>
          <cell r="HI65">
            <v>509699.1053814069</v>
          </cell>
          <cell r="HJ65">
            <v>519954.30478109594</v>
          </cell>
          <cell r="HK65">
            <v>530414.61534846458</v>
          </cell>
          <cell r="HL65">
            <v>541084.13916610205</v>
          </cell>
          <cell r="HM65">
            <v>551967.06036100956</v>
          </cell>
          <cell r="HN65">
            <v>563067.64674543287</v>
          </cell>
          <cell r="HO65">
            <v>574390.25149051484</v>
          </cell>
          <cell r="HP65">
            <v>585939.31483342149</v>
          </cell>
          <cell r="HQ65">
            <v>597719.36581861193</v>
          </cell>
          <cell r="HR65">
            <v>609735.02407393348</v>
          </cell>
          <cell r="HS65">
            <v>621991.00162224052</v>
          </cell>
          <cell r="HT65">
            <v>634492.10472924716</v>
          </cell>
          <cell r="HU65">
            <v>647243.23578833696</v>
          </cell>
          <cell r="HV65">
            <v>660249.39524307044</v>
          </cell>
          <cell r="HW65">
            <v>673515.68354814313</v>
          </cell>
          <cell r="HX65">
            <v>687047.30316956399</v>
          </cell>
          <cell r="HY65">
            <v>700849.56062483822</v>
          </cell>
          <cell r="HZ65">
            <v>714927.86856395425</v>
          </cell>
          <cell r="IA65">
            <v>729287.74789199221</v>
          </cell>
          <cell r="IB65">
            <v>743934.82993418456</v>
          </cell>
          <cell r="IC65">
            <v>758874.85864427802</v>
          </cell>
          <cell r="ID65">
            <v>774113.69285706605</v>
          </cell>
          <cell r="IE65">
            <v>789657.30858597008</v>
          </cell>
          <cell r="IF65">
            <v>805511.80136657425</v>
          </cell>
          <cell r="IG65">
            <v>821683.38864703185</v>
          </cell>
          <cell r="IH65">
            <v>838178.41222628031</v>
          </cell>
          <cell r="II65">
            <v>855003.34074102086</v>
          </cell>
          <cell r="IJ65">
            <v>872164.77220243949</v>
          </cell>
          <cell r="IK65">
            <v>889669.43658366147</v>
          </cell>
          <cell r="IL65">
            <v>907524.19845895679</v>
          </cell>
          <cell r="IM65">
            <v>925736.05969573045</v>
          </cell>
          <cell r="IN65">
            <v>944312.16220035229</v>
          </cell>
          <cell r="IO65">
            <v>963259.79071890551</v>
          </cell>
          <cell r="IP65">
            <v>982586.37569394871</v>
          </cell>
          <cell r="IQ65">
            <v>1002299.4961784153</v>
          </cell>
          <cell r="IR65">
            <v>1022406.8828077918</v>
          </cell>
          <cell r="IS65">
            <v>1042916.4208317386</v>
          </cell>
          <cell r="IT65">
            <v>1063836.1532063454</v>
          </cell>
          <cell r="IU65">
            <v>1085174.2837482316</v>
          </cell>
        </row>
        <row r="66">
          <cell r="A66" t="str">
            <v>ROE</v>
          </cell>
          <cell r="B66">
            <v>0.24699117570464466</v>
          </cell>
          <cell r="C66">
            <v>0.31032961998961578</v>
          </cell>
          <cell r="D66">
            <v>0.36859969115042335</v>
          </cell>
          <cell r="E66">
            <v>0.40993321990527182</v>
          </cell>
          <cell r="F66">
            <v>0.42956797426515941</v>
          </cell>
          <cell r="G66">
            <v>0.46312242162327905</v>
          </cell>
          <cell r="H66">
            <v>0.44901903469552534</v>
          </cell>
          <cell r="I66">
            <v>0.43646923559072826</v>
          </cell>
          <cell r="J66">
            <v>0.41935556224909931</v>
          </cell>
          <cell r="K66">
            <v>0.41783922648023569</v>
          </cell>
          <cell r="L66">
            <v>0.43997662889355277</v>
          </cell>
          <cell r="M66">
            <v>0.39376605859286928</v>
          </cell>
          <cell r="N66">
            <v>0.35054005366283369</v>
          </cell>
          <cell r="O66">
            <v>0.30839863779374665</v>
          </cell>
          <cell r="P66">
            <v>0.26731719078993854</v>
          </cell>
          <cell r="Q66">
            <v>0.22596550225271944</v>
          </cell>
          <cell r="R66">
            <v>0.21959964784024044</v>
          </cell>
          <cell r="S66">
            <v>0.21628170496052623</v>
          </cell>
          <cell r="T66">
            <v>0.21306107962839599</v>
          </cell>
          <cell r="U66">
            <v>0.2099344534073993</v>
          </cell>
          <cell r="V66">
            <v>0.20689863553641685</v>
          </cell>
          <cell r="W66">
            <v>0.20395055764660461</v>
          </cell>
          <cell r="X66">
            <v>0.2010872687016633</v>
          </cell>
          <cell r="Y66">
            <v>0.1983059301523355</v>
          </cell>
          <cell r="Z66">
            <v>0.19560381129635795</v>
          </cell>
          <cell r="AA66">
            <v>0.19297828483541779</v>
          </cell>
          <cell r="AB66">
            <v>0.19042682262096786</v>
          </cell>
          <cell r="AC66">
            <v>0.18794699158106093</v>
          </cell>
          <cell r="AD66">
            <v>0.18553644982065431</v>
          </cell>
          <cell r="AE66">
            <v>0.18319294288812185</v>
          </cell>
          <cell r="AF66">
            <v>0.18091430020098734</v>
          </cell>
          <cell r="AG66">
            <v>0.1786984316241628</v>
          </cell>
          <cell r="AH66">
            <v>0.17654332419423435</v>
          </cell>
          <cell r="AI66">
            <v>0.17444703898359296</v>
          </cell>
          <cell r="AJ66">
            <v>0.17240770809845116</v>
          </cell>
          <cell r="AK66">
            <v>0.17042353180502431</v>
          </cell>
          <cell r="AL66">
            <v>0.16849277577838423</v>
          </cell>
          <cell r="AM66">
            <v>0.16661376846871551</v>
          </cell>
          <cell r="AN66">
            <v>0.16478489857991804</v>
          </cell>
          <cell r="AO66">
            <v>0.16300461265570745</v>
          </cell>
          <cell r="AP66">
            <v>0.16127141276856471</v>
          </cell>
          <cell r="AQ66">
            <v>0.15958385430707778</v>
          </cell>
          <cell r="AR66">
            <v>0.15794054385740652</v>
          </cell>
          <cell r="AS66">
            <v>0.15634013717477824</v>
          </cell>
          <cell r="AT66">
            <v>0.15478133724109644</v>
          </cell>
          <cell r="AU66">
            <v>0.15326289240490881</v>
          </cell>
          <cell r="AV66">
            <v>0.15178359460014301</v>
          </cell>
          <cell r="AW66">
            <v>0.15034227764016958</v>
          </cell>
          <cell r="AX66">
            <v>0.14893781558390148</v>
          </cell>
          <cell r="AY66">
            <v>0.14756912117078022</v>
          </cell>
          <cell r="AZ66">
            <v>0.1462351443216347</v>
          </cell>
          <cell r="BA66">
            <v>0.14493487070253142</v>
          </cell>
          <cell r="BB66">
            <v>0.1436673203488576</v>
          </cell>
          <cell r="BC66">
            <v>0.142431546347002</v>
          </cell>
          <cell r="BD66">
            <v>0.14122663357111195</v>
          </cell>
          <cell r="BE66">
            <v>0.14005169747251603</v>
          </cell>
          <cell r="BF66">
            <v>0.13890588291950878</v>
          </cell>
          <cell r="BG66">
            <v>0.13778836308529541</v>
          </cell>
          <cell r="BH66">
            <v>0.13669833838198994</v>
          </cell>
          <cell r="BI66">
            <v>0.13563503543865754</v>
          </cell>
          <cell r="BJ66">
            <v>0.13459770612147587</v>
          </cell>
          <cell r="BK66">
            <v>0.1335856265941805</v>
          </cell>
          <cell r="BL66">
            <v>0.13259809641703824</v>
          </cell>
          <cell r="BM66">
            <v>0.13163443768267111</v>
          </cell>
          <cell r="BN66">
            <v>0.1306939941871294</v>
          </cell>
          <cell r="BO66">
            <v>0.12977613063468244</v>
          </cell>
          <cell r="BP66">
            <v>0.12888023187486497</v>
          </cell>
          <cell r="BQ66">
            <v>0.12800570217038193</v>
          </cell>
          <cell r="BR66">
            <v>0.12715196449453753</v>
          </cell>
          <cell r="BS66">
            <v>0.12631845985691298</v>
          </cell>
          <cell r="BT66">
            <v>0.12550464665607566</v>
          </cell>
          <cell r="BU66">
            <v>0.12471000005815651</v>
          </cell>
          <cell r="BV66">
            <v>0.12393401140018297</v>
          </cell>
          <cell r="BW66">
            <v>0.12317618761710809</v>
          </cell>
          <cell r="BX66">
            <v>0.12243605069151922</v>
          </cell>
          <cell r="BY66">
            <v>0.12171313712505948</v>
          </cell>
          <cell r="BZ66">
            <v>0.12100699743063478</v>
          </cell>
          <cell r="CA66">
            <v>0.12031719564452362</v>
          </cell>
          <cell r="CB66">
            <v>0.11964330885754348</v>
          </cell>
          <cell r="CC66">
            <v>0.11898492676446784</v>
          </cell>
          <cell r="CD66">
            <v>0.11834165123092172</v>
          </cell>
          <cell r="CE66">
            <v>0.11771309587701942</v>
          </cell>
          <cell r="CF66">
            <v>0.11709888567703999</v>
          </cell>
          <cell r="CG66">
            <v>0.11649865657446778</v>
          </cell>
          <cell r="CH66">
            <v>0.11591205511175476</v>
          </cell>
          <cell r="CI66">
            <v>0.11533873807419023</v>
          </cell>
          <cell r="CJ66">
            <v>0.11477837214729039</v>
          </cell>
          <cell r="CK66">
            <v>0.11423063358714655</v>
          </cell>
          <cell r="CL66">
            <v>0.11369520790319482</v>
          </cell>
          <cell r="CM66">
            <v>0.11317178955289461</v>
          </cell>
          <cell r="CN66">
            <v>0.11266008164782518</v>
          </cell>
          <cell r="CO66">
            <v>0.11215979567073149</v>
          </cell>
          <cell r="CP66">
            <v>0.11167065120307053</v>
          </cell>
          <cell r="CQ66">
            <v>0.11119237566262921</v>
          </cell>
          <cell r="CR66">
            <v>0.11072470405080451</v>
          </cell>
          <cell r="CS66">
            <v>0.11026737870915217</v>
          </cell>
          <cell r="CT66">
            <v>0.10982014908483025</v>
          </cell>
          <cell r="CU66">
            <v>0.10938277150457726</v>
          </cell>
          <cell r="CV66">
            <v>0.10895500895688234</v>
          </cell>
          <cell r="CW66">
            <v>0.10853663088201838</v>
          </cell>
          <cell r="CX66">
            <v>0.10812741296962412</v>
          </cell>
          <cell r="CY66">
            <v>0.10772713696353381</v>
          </cell>
          <cell r="CZ66">
            <v>0.10733559047356676</v>
          </cell>
          <cell r="DA66">
            <v>0.10695256679400145</v>
          </cell>
          <cell r="DB66">
            <v>0.10657786472846924</v>
          </cell>
          <cell r="DC66">
            <v>0.10621128842101647</v>
          </cell>
          <cell r="DD66">
            <v>0.1058526471930919</v>
          </cell>
          <cell r="DE66">
            <v>0.1055017553862284</v>
          </cell>
          <cell r="DF66">
            <v>0.10515843221019704</v>
          </cell>
          <cell r="DG66">
            <v>0.10482250159642093</v>
          </cell>
          <cell r="DH66">
            <v>0.1044937920564452</v>
          </cell>
          <cell r="DI66">
            <v>0.1041721365452688</v>
          </cell>
          <cell r="DJ66">
            <v>0.10385737232935005</v>
          </cell>
          <cell r="DK66">
            <v>0.10354934085910834</v>
          </cell>
          <cell r="DL66">
            <v>0.10324788764574928</v>
          </cell>
          <cell r="DM66">
            <v>0.10295286214224952</v>
          </cell>
          <cell r="DN66">
            <v>0.10266411762834345</v>
          </cell>
          <cell r="DO66">
            <v>0.10238151109936036</v>
          </cell>
          <cell r="DP66">
            <v>0.1021049031587678</v>
          </cell>
          <cell r="DQ66">
            <v>0.10183415791428158</v>
          </cell>
          <cell r="DR66">
            <v>0.10156914287740955</v>
          </cell>
          <cell r="DS66">
            <v>0.10130972886630117</v>
          </cell>
          <cell r="DT66">
            <v>0.10105578991178059</v>
          </cell>
          <cell r="DU66">
            <v>0.10080720316644491</v>
          </cell>
          <cell r="DV66">
            <v>0.10056384881671583</v>
          </cell>
          <cell r="DW66">
            <v>0.10032560999773535</v>
          </cell>
          <cell r="DX66">
            <v>0.10009237271100235</v>
          </cell>
          <cell r="DY66">
            <v>9.9864025744649809E-2</v>
          </cell>
          <cell r="DZ66">
            <v>9.9640460596267189E-2</v>
          </cell>
          <cell r="EA66">
            <v>9.9421571398175868E-2</v>
          </cell>
          <cell r="EB66">
            <v>9.9207254845069495E-2</v>
          </cell>
          <cell r="EC66">
            <v>9.8997410123934232E-2</v>
          </cell>
          <cell r="ED66">
            <v>9.8791938846167687E-2</v>
          </cell>
          <cell r="EE66">
            <v>9.8590744981818274E-2</v>
          </cell>
          <cell r="EF66">
            <v>9.8393734795869534E-2</v>
          </cell>
          <cell r="EG66">
            <v>9.8200816786497946E-2</v>
          </cell>
          <cell r="EH66">
            <v>9.8011901625233822E-2</v>
          </cell>
          <cell r="EI66">
            <v>9.782690209895957E-2</v>
          </cell>
          <cell r="EJ66">
            <v>9.7645733053680545E-2</v>
          </cell>
          <cell r="EK66">
            <v>9.7468311340007219E-2</v>
          </cell>
          <cell r="EL66">
            <v>9.7294555760289336E-2</v>
          </cell>
          <cell r="EM66">
            <v>9.7124387017345035E-2</v>
          </cell>
          <cell r="EN66">
            <v>9.6957727664730112E-2</v>
          </cell>
          <cell r="EO66">
            <v>9.6794502058495102E-2</v>
          </cell>
          <cell r="EP66">
            <v>9.6634636310378733E-2</v>
          </cell>
          <cell r="EQ66">
            <v>9.6478058242389989E-2</v>
          </cell>
          <cell r="ER66">
            <v>9.6324697342730733E-2</v>
          </cell>
          <cell r="ES66">
            <v>9.6174484723014861E-2</v>
          </cell>
          <cell r="ET66">
            <v>9.602735307673968E-2</v>
          </cell>
          <cell r="EU66">
            <v>9.5883236638967875E-2</v>
          </cell>
          <cell r="EV66">
            <v>9.5742071147180349E-2</v>
          </cell>
          <cell r="EW66">
            <v>9.5603793803260298E-2</v>
          </cell>
          <cell r="EX66">
            <v>9.5468343236571634E-2</v>
          </cell>
          <cell r="EY66">
            <v>9.5335659468095926E-2</v>
          </cell>
          <cell r="EZ66">
            <v>9.5205683875593056E-2</v>
          </cell>
          <cell r="FA66">
            <v>9.5078359159751977E-2</v>
          </cell>
          <cell r="FB66">
            <v>9.4953629311299845E-2</v>
          </cell>
          <cell r="FC66">
            <v>9.4831439579038432E-2</v>
          </cell>
          <cell r="FD66">
            <v>9.4711736438777561E-2</v>
          </cell>
          <cell r="FE66">
            <v>9.459446756313776E-2</v>
          </cell>
          <cell r="FF66">
            <v>9.4479581792192888E-2</v>
          </cell>
          <cell r="FG66">
            <v>9.4367029104927669E-2</v>
          </cell>
          <cell r="FH66">
            <v>9.4256760591483163E-2</v>
          </cell>
          <cell r="FI66">
            <v>9.4148728426165618E-2</v>
          </cell>
          <cell r="FJ66">
            <v>9.4042885841195051E-2</v>
          </cell>
          <cell r="FK66">
            <v>9.3939187101170094E-2</v>
          </cell>
          <cell r="FL66">
            <v>9.3837587478226611E-2</v>
          </cell>
          <cell r="FM66">
            <v>9.3738043227869133E-2</v>
          </cell>
          <cell r="FN66">
            <v>9.3640511565453943E-2</v>
          </cell>
          <cell r="FO66">
            <v>9.3544950643303523E-2</v>
          </cell>
          <cell r="FP66">
            <v>9.3451319528433746E-2</v>
          </cell>
          <cell r="FQ66">
            <v>9.3359578180874273E-2</v>
          </cell>
          <cell r="FR66">
            <v>9.3269687432564849E-2</v>
          </cell>
          <cell r="FS66">
            <v>9.3181608966809451E-2</v>
          </cell>
          <cell r="FT66">
            <v>9.3095305298271994E-2</v>
          </cell>
          <cell r="FU66">
            <v>9.3010739753496954E-2</v>
          </cell>
          <cell r="FV66">
            <v>9.2927876451939381E-2</v>
          </cell>
          <cell r="FW66">
            <v>9.2846680287489297E-2</v>
          </cell>
          <cell r="FX66">
            <v>9.2767116910475345E-2</v>
          </cell>
          <cell r="FY66">
            <v>9.268915271013406E-2</v>
          </cell>
          <cell r="FZ66">
            <v>9.2612754797530727E-2</v>
          </cell>
          <cell r="GA66">
            <v>9.2537890988918722E-2</v>
          </cell>
          <cell r="GB66">
            <v>9.2464529789524602E-2</v>
          </cell>
          <cell r="GC66">
            <v>9.2392640377746402E-2</v>
          </cell>
          <cell r="GD66">
            <v>9.2322192589753341E-2</v>
          </cell>
          <cell r="GE66">
            <v>9.2253156904475248E-2</v>
          </cell>
          <cell r="GF66">
            <v>9.2185504428970708E-2</v>
          </cell>
          <cell r="GG66">
            <v>9.2119206884162863E-2</v>
          </cell>
          <cell r="GH66">
            <v>9.2054236590932467E-2</v>
          </cell>
          <cell r="GI66">
            <v>9.1990566456558356E-2</v>
          </cell>
          <cell r="GJ66">
            <v>9.1928169961494915E-2</v>
          </cell>
          <cell r="GK66">
            <v>9.1867021146477684E-2</v>
          </cell>
          <cell r="GL66">
            <v>9.1807094599947681E-2</v>
          </cell>
          <cell r="GM66">
            <v>9.1748365445785102E-2</v>
          </cell>
          <cell r="GN66">
            <v>9.1690809331344797E-2</v>
          </cell>
          <cell r="GO66">
            <v>9.1634402415784078E-2</v>
          </cell>
          <cell r="GP66">
            <v>9.1579121358675505E-2</v>
          </cell>
          <cell r="GQ66">
            <v>9.1524943308896545E-2</v>
          </cell>
          <cell r="GR66">
            <v>9.1471845893788664E-2</v>
          </cell>
          <cell r="GS66">
            <v>9.1419807208578271E-2</v>
          </cell>
          <cell r="GT66">
            <v>9.1368805806052708E-2</v>
          </cell>
          <cell r="GU66">
            <v>9.1318820686484128E-2</v>
          </cell>
          <cell r="GV66">
            <v>9.1269831287794714E-2</v>
          </cell>
          <cell r="GW66">
            <v>9.1221817475956785E-2</v>
          </cell>
          <cell r="GX66">
            <v>9.1174759535621402E-2</v>
          </cell>
          <cell r="GY66">
            <v>9.112863816096925E-2</v>
          </cell>
          <cell r="GZ66">
            <v>9.1083434446778522E-2</v>
          </cell>
          <cell r="HA66">
            <v>9.1039129879703182E-2</v>
          </cell>
          <cell r="HB66">
            <v>9.0995706329756648E-2</v>
          </cell>
          <cell r="HC66">
            <v>9.0953146041995517E-2</v>
          </cell>
          <cell r="HD66">
            <v>9.0911431628397599E-2</v>
          </cell>
          <cell r="HE66">
            <v>9.0870546059929905E-2</v>
          </cell>
          <cell r="HF66">
            <v>9.0830472658800981E-2</v>
          </cell>
          <cell r="HG66">
            <v>9.0791195090893284E-2</v>
          </cell>
          <cell r="HH66">
            <v>9.075269735837066E-2</v>
          </cell>
          <cell r="HI66">
            <v>9.0714963792456846E-2</v>
          </cell>
          <cell r="HJ66">
            <v>9.0677979046379809E-2</v>
          </cell>
          <cell r="HK66">
            <v>9.0641728088478771E-2</v>
          </cell>
          <cell r="HL66">
            <v>9.0606196195468905E-2</v>
          </cell>
          <cell r="HM66">
            <v>9.0571368945859959E-2</v>
          </cell>
          <cell r="HN66">
            <v>9.0537232213525276E-2</v>
          </cell>
          <cell r="HO66">
            <v>9.0503772161416848E-2</v>
          </cell>
          <cell r="HP66">
            <v>9.0470975235423245E-2</v>
          </cell>
          <cell r="HQ66">
            <v>9.0438828158366333E-2</v>
          </cell>
          <cell r="HR66">
            <v>9.0407317924134062E-2</v>
          </cell>
          <cell r="HS66">
            <v>9.0376431791945017E-2</v>
          </cell>
          <cell r="HT66">
            <v>9.0346157280742329E-2</v>
          </cell>
          <cell r="HU66">
            <v>9.0316482163713144E-2</v>
          </cell>
          <cell r="HV66">
            <v>9.0287394462930937E-2</v>
          </cell>
          <cell r="HW66">
            <v>9.0258882444117436E-2</v>
          </cell>
          <cell r="HX66">
            <v>9.0230934611521305E-2</v>
          </cell>
          <cell r="HY66">
            <v>9.0203539702910882E-2</v>
          </cell>
          <cell r="HZ66">
            <v>9.0176686684677862E-2</v>
          </cell>
          <cell r="IA66">
            <v>9.0150364747049655E-2</v>
          </cell>
          <cell r="IB66">
            <v>9.0124563299407448E-2</v>
          </cell>
          <cell r="IC66">
            <v>9.0099271965707592E-2</v>
          </cell>
          <cell r="ID66">
            <v>9.0074480580003877E-2</v>
          </cell>
          <cell r="IE66">
            <v>9.0050179182068202E-2</v>
          </cell>
          <cell r="IF66">
            <v>9.00263580131071E-2</v>
          </cell>
          <cell r="IG66">
            <v>9.0003007511572419E-2</v>
          </cell>
          <cell r="IH66">
            <v>8.9980118309063162E-2</v>
          </cell>
          <cell r="II66">
            <v>8.9957681226317046E-2</v>
          </cell>
          <cell r="IJ66">
            <v>8.9935687269289036E-2</v>
          </cell>
          <cell r="IK66">
            <v>8.9914127625315393E-2</v>
          </cell>
          <cell r="IL66">
            <v>8.989299365936064E-2</v>
          </cell>
          <cell r="IM66">
            <v>8.9872276910346091E-2</v>
          </cell>
          <cell r="IN66">
            <v>8.9851969087557673E-2</v>
          </cell>
          <cell r="IO66">
            <v>8.9832062067131124E-2</v>
          </cell>
          <cell r="IP66">
            <v>8.9812547888613065E-2</v>
          </cell>
          <cell r="IQ66">
            <v>8.9793418751596188E-2</v>
          </cell>
          <cell r="IR66">
            <v>8.9774667012426382E-2</v>
          </cell>
          <cell r="IS66">
            <v>8.9756285180980791E-2</v>
          </cell>
          <cell r="IT66">
            <v>8.9738265917514673E-2</v>
          </cell>
          <cell r="IU66">
            <v>8.9720602029575713E-2</v>
          </cell>
        </row>
        <row r="67">
          <cell r="A67" t="str">
            <v>Dividends and Net Repurchases</v>
          </cell>
          <cell r="B67">
            <v>1253.8192053064927</v>
          </cell>
          <cell r="C67">
            <v>1062.1970299019176</v>
          </cell>
          <cell r="D67">
            <v>1066.6027774622871</v>
          </cell>
          <cell r="E67">
            <v>1202.6820574922781</v>
          </cell>
          <cell r="F67">
            <v>1293.3196106604701</v>
          </cell>
          <cell r="G67">
            <v>1338.5796144396013</v>
          </cell>
          <cell r="H67">
            <v>1365.6852910985224</v>
          </cell>
          <cell r="I67">
            <v>1226.357529539267</v>
          </cell>
          <cell r="J67">
            <v>1208.2369885504384</v>
          </cell>
          <cell r="K67">
            <v>1218.6443181337777</v>
          </cell>
          <cell r="L67">
            <v>697.53116647526986</v>
          </cell>
          <cell r="M67">
            <v>646.50211423597784</v>
          </cell>
          <cell r="N67">
            <v>513.0084407780023</v>
          </cell>
          <cell r="O67">
            <v>274.39610089578764</v>
          </cell>
          <cell r="P67">
            <v>-191.61213958147709</v>
          </cell>
          <cell r="Q67">
            <v>1211.1572236585198</v>
          </cell>
          <cell r="R67">
            <v>1386.7774157751983</v>
          </cell>
          <cell r="S67">
            <v>1399.2891696747465</v>
          </cell>
          <cell r="T67">
            <v>1412.0851576013356</v>
          </cell>
          <cell r="U67">
            <v>1425.1706253781858</v>
          </cell>
          <cell r="V67">
            <v>1438.5509214475205</v>
          </cell>
          <cell r="W67">
            <v>1452.2314994138087</v>
          </cell>
          <cell r="X67">
            <v>1466.2179206166475</v>
          </cell>
          <cell r="Y67">
            <v>1480.5158567338731</v>
          </cell>
          <cell r="Z67">
            <v>1495.1310924158679</v>
          </cell>
          <cell r="AA67">
            <v>1510.0695279516913</v>
          </cell>
          <cell r="AB67">
            <v>1525.3371819682252</v>
          </cell>
          <cell r="AC67">
            <v>1540.9401941631604</v>
          </cell>
          <cell r="AD67">
            <v>1556.8848280730326</v>
          </cell>
          <cell r="AE67">
            <v>1573.1774738773074</v>
          </cell>
          <cell r="AF67">
            <v>1589.8246512398837</v>
          </cell>
          <cell r="AG67">
            <v>1606.8330121890376</v>
          </cell>
          <cell r="AH67">
            <v>1624.2093440372919</v>
          </cell>
          <cell r="AI67">
            <v>1641.9605723424411</v>
          </cell>
          <cell r="AJ67">
            <v>1660.0937639111035</v>
          </cell>
          <cell r="AK67">
            <v>1678.6161298462375</v>
          </cell>
          <cell r="AL67">
            <v>1697.5350286401081</v>
          </cell>
          <cell r="AM67">
            <v>1716.8579693140418</v>
          </cell>
          <cell r="AN67">
            <v>1736.5926146066831</v>
          </cell>
          <cell r="AO67">
            <v>1756.7467842121041</v>
          </cell>
          <cell r="AP67">
            <v>1777.3284580694435</v>
          </cell>
          <cell r="AQ67">
            <v>1798.3457797056217</v>
          </cell>
          <cell r="AR67">
            <v>1819.8070596327834</v>
          </cell>
          <cell r="AS67">
            <v>1841.720778802066</v>
          </cell>
          <cell r="AT67">
            <v>1864.0955921153873</v>
          </cell>
          <cell r="AU67">
            <v>1886.9403319969151</v>
          </cell>
          <cell r="AV67">
            <v>1910.2640120259675</v>
          </cell>
          <cell r="AW67">
            <v>1934.0758306330026</v>
          </cell>
          <cell r="AX67">
            <v>1958.3851748605266</v>
          </cell>
          <cell r="AY67">
            <v>1983.2016241906113</v>
          </cell>
          <cell r="AZ67">
            <v>2008.5349544408964</v>
          </cell>
          <cell r="BA67">
            <v>2034.3951417307944</v>
          </cell>
          <cell r="BB67">
            <v>2060.7923665198068</v>
          </cell>
          <cell r="BC67">
            <v>2087.737017719799</v>
          </cell>
          <cell r="BD67">
            <v>2115.2396968830217</v>
          </cell>
          <cell r="BE67">
            <v>2143.3112224679135</v>
          </cell>
          <cell r="BF67">
            <v>2171.9626341845142</v>
          </cell>
          <cell r="BG67">
            <v>2201.2051974214301</v>
          </cell>
          <cell r="BH67">
            <v>2231.0504077564547</v>
          </cell>
          <cell r="BI67">
            <v>2261.5099955525075</v>
          </cell>
          <cell r="BJ67">
            <v>2292.595930641437</v>
          </cell>
          <cell r="BK67">
            <v>2324.3204270971801</v>
          </cell>
          <cell r="BL67">
            <v>2356.6959481007289</v>
          </cell>
          <cell r="BM67">
            <v>2389.7352108988744</v>
          </cell>
          <cell r="BN67">
            <v>2423.4511918588505</v>
          </cell>
          <cell r="BO67">
            <v>2457.8571316209964</v>
          </cell>
          <cell r="BP67">
            <v>2492.9665403518702</v>
          </cell>
          <cell r="BQ67">
            <v>2528.7932030996417</v>
          </cell>
          <cell r="BR67">
            <v>2565.3511852543452</v>
          </cell>
          <cell r="BS67">
            <v>2602.654838115257</v>
          </cell>
          <cell r="BT67">
            <v>2640.7188045674848</v>
          </cell>
          <cell r="BU67">
            <v>2679.5580248704064</v>
          </cell>
          <cell r="BV67">
            <v>2719.1877425602142</v>
          </cell>
          <cell r="BW67">
            <v>2759.6235104690604</v>
          </cell>
          <cell r="BX67">
            <v>2800.8811968632763</v>
          </cell>
          <cell r="BY67">
            <v>2842.9769917030935</v>
          </cell>
          <cell r="BZ67">
            <v>2885.9274130266531</v>
          </cell>
          <cell r="CA67">
            <v>2929.7493134606375</v>
          </cell>
          <cell r="CB67">
            <v>2974.4598868603935</v>
          </cell>
          <cell r="CC67">
            <v>3020.0766750821567</v>
          </cell>
          <cell r="CD67">
            <v>3066.6175748901005</v>
          </cell>
          <cell r="CE67">
            <v>3114.1008450010195</v>
          </cell>
          <cell r="CF67">
            <v>3162.5451132695962</v>
          </cell>
          <cell r="CG67">
            <v>3211.9693840169057</v>
          </cell>
          <cell r="CH67">
            <v>3262.3930455054287</v>
          </cell>
          <cell r="CI67">
            <v>3313.8358775632369</v>
          </cell>
          <cell r="CJ67">
            <v>3366.3180593606594</v>
          </cell>
          <cell r="CK67">
            <v>3419.8601773424598</v>
          </cell>
          <cell r="CL67">
            <v>3474.4832333186569</v>
          </cell>
          <cell r="CM67">
            <v>3530.2086527171778</v>
          </cell>
          <cell r="CN67">
            <v>3587.0582930019227</v>
          </cell>
          <cell r="CO67">
            <v>3645.0544522590862</v>
          </cell>
          <cell r="CP67">
            <v>3704.2198779556566</v>
          </cell>
          <cell r="CQ67">
            <v>3764.5777758732802</v>
          </cell>
          <cell r="CR67">
            <v>3826.1518192210351</v>
          </cell>
          <cell r="CS67">
            <v>3888.9661579310705</v>
          </cell>
          <cell r="CT67">
            <v>3953.0454281400816</v>
          </cell>
          <cell r="CU67">
            <v>4018.4147618613206</v>
          </cell>
          <cell r="CV67">
            <v>4085.0997968501033</v>
          </cell>
          <cell r="CW67">
            <v>4153.1266866672813</v>
          </cell>
          <cell r="CX67">
            <v>4222.5221109444319</v>
          </cell>
          <cell r="CY67">
            <v>4293.3132858547106</v>
          </cell>
          <cell r="CZ67">
            <v>4365.5279747938766</v>
          </cell>
          <cell r="DA67">
            <v>4439.194499275327</v>
          </cell>
          <cell r="DB67">
            <v>4514.3417500434734</v>
          </cell>
          <cell r="DC67">
            <v>4590.999198410238</v>
          </cell>
          <cell r="DD67">
            <v>4669.1969078186012</v>
          </cell>
          <cell r="DE67">
            <v>4748.9655456380788</v>
          </cell>
          <cell r="DF67">
            <v>4830.3363951967185</v>
          </cell>
          <cell r="DG67">
            <v>4913.3413680542944</v>
          </cell>
          <cell r="DH67">
            <v>4998.013016521727</v>
          </cell>
          <cell r="DI67">
            <v>5084.3845464311016</v>
          </cell>
          <cell r="DJ67">
            <v>5172.4898301622015</v>
          </cell>
          <cell r="DK67">
            <v>5262.3634199298831</v>
          </cell>
          <cell r="DL67">
            <v>5354.0405613377807</v>
          </cell>
          <cell r="DM67">
            <v>5447.5572072039649</v>
          </cell>
          <cell r="DN67">
            <v>5542.9500316634512</v>
          </cell>
          <cell r="DO67">
            <v>5640.2564445535245</v>
          </cell>
          <cell r="DP67">
            <v>5739.5146060873813</v>
          </cell>
          <cell r="DQ67">
            <v>5840.7634418217931</v>
          </cell>
          <cell r="DR67">
            <v>5944.0426579248451</v>
          </cell>
          <cell r="DS67">
            <v>6049.3927567495994</v>
          </cell>
          <cell r="DT67">
            <v>6156.8550527196348</v>
          </cell>
          <cell r="DU67">
            <v>6266.471688533391</v>
          </cell>
          <cell r="DV67">
            <v>6378.2856516925676</v>
          </cell>
          <cell r="DW67">
            <v>6492.340791362265</v>
          </cell>
          <cell r="DX67">
            <v>6608.6818355685682</v>
          </cell>
          <cell r="DY67">
            <v>6727.3544087407208</v>
          </cell>
          <cell r="DZ67">
            <v>6848.405049605004</v>
          </cell>
          <cell r="EA67">
            <v>6971.8812294364034</v>
          </cell>
          <cell r="EB67">
            <v>7097.8313706768531</v>
          </cell>
          <cell r="EC67">
            <v>7226.3048659254709</v>
          </cell>
          <cell r="ED67">
            <v>7357.352097309762</v>
          </cell>
          <cell r="EE67">
            <v>7491.0244562444568</v>
          </cell>
          <cell r="EF67">
            <v>7627.3743635863793</v>
          </cell>
          <cell r="EG67">
            <v>7766.4552901926072</v>
          </cell>
          <cell r="EH67">
            <v>7908.3217778906837</v>
          </cell>
          <cell r="EI67">
            <v>8053.0294608683907</v>
          </cell>
          <cell r="EJ67">
            <v>8200.63508749225</v>
          </cell>
          <cell r="EK67">
            <v>8351.1965425623494</v>
          </cell>
          <cell r="EL67">
            <v>8504.7728700136795</v>
          </cell>
          <cell r="EM67">
            <v>8661.4242960706615</v>
          </cell>
          <cell r="EN67">
            <v>8821.2122528667096</v>
          </cell>
          <cell r="EO67">
            <v>8984.1994025355089</v>
          </cell>
          <cell r="EP67">
            <v>9150.4496617853874</v>
          </cell>
          <cell r="EQ67">
            <v>9320.0282269650197</v>
          </cell>
          <cell r="ER67">
            <v>9493.0015996315633</v>
          </cell>
          <cell r="ES67">
            <v>9669.4376126299176</v>
          </cell>
          <cell r="ET67">
            <v>9849.4054566946288</v>
          </cell>
          <cell r="EU67">
            <v>10032.97570758377</v>
          </cell>
          <cell r="EV67">
            <v>10220.220353756449</v>
          </cell>
          <cell r="EW67">
            <v>10411.212824603805</v>
          </cell>
          <cell r="EX67">
            <v>10606.028019245365</v>
          </cell>
          <cell r="EY67">
            <v>10804.742335901596</v>
          </cell>
          <cell r="EZ67">
            <v>11007.433701854316</v>
          </cell>
          <cell r="FA67">
            <v>11214.181604006968</v>
          </cell>
          <cell r="FB67">
            <v>11425.067120056017</v>
          </cell>
          <cell r="FC67">
            <v>11640.172950286535</v>
          </cell>
          <cell r="FD67">
            <v>11859.58345000408</v>
          </cell>
          <cell r="FE67">
            <v>12083.384662615397</v>
          </cell>
          <cell r="FF67">
            <v>12311.664353371074</v>
          </cell>
          <cell r="FG67">
            <v>12544.512043783703</v>
          </cell>
          <cell r="FH67">
            <v>12782.019046734669</v>
          </cell>
          <cell r="FI67">
            <v>13024.278502283036</v>
          </cell>
          <cell r="FJ67">
            <v>13271.385414191376</v>
          </cell>
          <cell r="FK67">
            <v>13523.436687182577</v>
          </cell>
          <cell r="FL67">
            <v>13780.53116494164</v>
          </cell>
          <cell r="FM67">
            <v>14042.769668877998</v>
          </cell>
          <cell r="FN67">
            <v>14310.255037663796</v>
          </cell>
          <cell r="FO67">
            <v>14583.092167562601</v>
          </cell>
          <cell r="FP67">
            <v>14861.388053565548</v>
          </cell>
          <cell r="FQ67">
            <v>15145.251831350353</v>
          </cell>
          <cell r="FR67">
            <v>15434.794820079434</v>
          </cell>
          <cell r="FS67">
            <v>15730.130566054926</v>
          </cell>
          <cell r="FT67">
            <v>16031.374887246551</v>
          </cell>
          <cell r="FU67">
            <v>16338.645918710565</v>
          </cell>
          <cell r="FV67">
            <v>16652.064158917696</v>
          </cell>
          <cell r="FW67">
            <v>16971.75251700668</v>
          </cell>
          <cell r="FX67">
            <v>17297.83636098518</v>
          </cell>
          <cell r="FY67">
            <v>17630.443566892645</v>
          </cell>
          <cell r="FZ67">
            <v>17969.704568948655</v>
          </cell>
          <cell r="GA67">
            <v>18315.75241070331</v>
          </cell>
          <cell r="GB67">
            <v>18668.72279721126</v>
          </cell>
          <cell r="GC67">
            <v>19028.754148249805</v>
          </cell>
          <cell r="GD67">
            <v>19395.987652600626</v>
          </cell>
          <cell r="GE67">
            <v>19770.567323418334</v>
          </cell>
          <cell r="GF67">
            <v>20152.640054706135</v>
          </cell>
          <cell r="GG67">
            <v>20542.355678921915</v>
          </cell>
          <cell r="GH67">
            <v>20939.867025735031</v>
          </cell>
          <cell r="GI67">
            <v>21345.32998196088</v>
          </cell>
          <cell r="GJ67">
            <v>21758.903552691627</v>
          </cell>
          <cell r="GK67">
            <v>22180.74992365262</v>
          </cell>
          <cell r="GL67">
            <v>22611.034524803341</v>
          </cell>
          <cell r="GM67">
            <v>23049.926095212984</v>
          </cell>
          <cell r="GN67">
            <v>23497.596749231976</v>
          </cell>
          <cell r="GO67">
            <v>23954.222043988295</v>
          </cell>
          <cell r="GP67">
            <v>24419.981048233225</v>
          </cell>
          <cell r="GQ67">
            <v>24895.05641256395</v>
          </cell>
          <cell r="GR67">
            <v>25379.63444105268</v>
          </cell>
          <cell r="GS67">
            <v>25873.905164305412</v>
          </cell>
          <cell r="GT67">
            <v>26378.062413984735</v>
          </cell>
          <cell r="GU67">
            <v>26892.303898822167</v>
          </cell>
          <cell r="GV67">
            <v>27416.831282150641</v>
          </cell>
          <cell r="GW67">
            <v>27951.850260988926</v>
          </cell>
          <cell r="GX67">
            <v>28497.570646705979</v>
          </cell>
          <cell r="GY67">
            <v>29054.206447301374</v>
          </cell>
          <cell r="GZ67">
            <v>29621.975951328524</v>
          </cell>
          <cell r="HA67">
            <v>30201.101813499292</v>
          </cell>
          <cell r="HB67">
            <v>30791.811141998973</v>
          </cell>
          <cell r="HC67">
            <v>31394.335587548325</v>
          </cell>
          <cell r="HD67">
            <v>32008.911434247275</v>
          </cell>
          <cell r="HE67">
            <v>32635.779692234937</v>
          </cell>
          <cell r="HF67">
            <v>33275.18619220407</v>
          </cell>
          <cell r="HG67">
            <v>33927.381681804603</v>
          </cell>
          <cell r="HH67">
            <v>34592.62192397652</v>
          </cell>
          <cell r="HI67">
            <v>35271.167797248636</v>
          </cell>
          <cell r="HJ67">
            <v>35963.28539804474</v>
          </cell>
          <cell r="HK67">
            <v>36669.24614503351</v>
          </cell>
          <cell r="HL67">
            <v>37389.326885569724</v>
          </cell>
          <cell r="HM67">
            <v>38123.810004258528</v>
          </cell>
          <cell r="HN67">
            <v>38872.983533698367</v>
          </cell>
          <cell r="HO67">
            <v>39637.141267431783</v>
          </cell>
          <cell r="HP67">
            <v>40416.582875160268</v>
          </cell>
          <cell r="HQ67">
            <v>41211.614020260284</v>
          </cell>
          <cell r="HR67">
            <v>42022.546479653451</v>
          </cell>
          <cell r="HS67">
            <v>42849.698266070802</v>
          </cell>
          <cell r="HT67">
            <v>43693.393752762699</v>
          </cell>
          <cell r="HU67">
            <v>44553.963800706086</v>
          </cell>
          <cell r="HV67">
            <v>45431.745888351928</v>
          </cell>
          <cell r="HW67">
            <v>46327.084243971272</v>
          </cell>
          <cell r="HX67">
            <v>47240.329980645678</v>
          </cell>
          <cell r="HY67">
            <v>48171.841233959422</v>
          </cell>
          <cell r="HZ67">
            <v>49121.983302444103</v>
          </cell>
          <cell r="IA67">
            <v>50091.128790833289</v>
          </cell>
          <cell r="IB67">
            <v>51079.657756181783</v>
          </cell>
          <cell r="IC67">
            <v>52087.957856909023</v>
          </cell>
          <cell r="ID67">
            <v>53116.42450481921</v>
          </cell>
          <cell r="IE67">
            <v>54165.461020167335</v>
          </cell>
          <cell r="IF67">
            <v>55235.478789823013</v>
          </cell>
          <cell r="IG67">
            <v>56326.897428598371</v>
          </cell>
          <cell r="IH67">
            <v>57440.144943803432</v>
          </cell>
          <cell r="II67">
            <v>58575.657903091749</v>
          </cell>
          <cell r="IJ67">
            <v>59733.88160566322</v>
          </cell>
          <cell r="IK67">
            <v>60915.270256892312</v>
          </cell>
          <cell r="IL67">
            <v>62120.287146446761</v>
          </cell>
          <cell r="IM67">
            <v>63349.40482996963</v>
          </cell>
          <cell r="IN67">
            <v>64603.105314396438</v>
          </cell>
          <cell r="IO67">
            <v>65881.880246975576</v>
          </cell>
          <cell r="IP67">
            <v>67186.231108073844</v>
          </cell>
          <cell r="IQ67">
            <v>68516.669407833484</v>
          </cell>
          <cell r="IR67">
            <v>69873.716886763345</v>
          </cell>
          <cell r="IS67">
            <v>71257.905720346957</v>
          </cell>
          <cell r="IT67">
            <v>72669.778727734461</v>
          </cell>
          <cell r="IU67">
            <v>74109.889584615128</v>
          </cell>
          <cell r="IV67">
            <v>1085174.2820324826</v>
          </cell>
        </row>
        <row r="68">
          <cell r="A68" t="str">
            <v>Equity Beta</v>
          </cell>
          <cell r="B68">
            <v>1.0209999999999999</v>
          </cell>
          <cell r="C68">
            <v>1.0209999999999999</v>
          </cell>
          <cell r="D68">
            <v>1.0209999999999999</v>
          </cell>
          <cell r="E68">
            <v>1.0209999999999999</v>
          </cell>
          <cell r="F68">
            <v>1.0209999999999999</v>
          </cell>
          <cell r="G68">
            <v>1.0209999999999999</v>
          </cell>
          <cell r="H68">
            <v>1.0209999999999999</v>
          </cell>
          <cell r="I68">
            <v>1.0209999999999999</v>
          </cell>
          <cell r="J68">
            <v>1.0209999999999999</v>
          </cell>
          <cell r="K68">
            <v>1.0209999999999999</v>
          </cell>
          <cell r="L68">
            <v>1.0209999999999999</v>
          </cell>
          <cell r="M68">
            <v>1.0209999999999999</v>
          </cell>
          <cell r="N68">
            <v>1.0209999999999999</v>
          </cell>
          <cell r="O68">
            <v>1.0209999999999999</v>
          </cell>
          <cell r="P68">
            <v>1.0209999999999999</v>
          </cell>
          <cell r="Q68">
            <v>1.0209999999999999</v>
          </cell>
          <cell r="R68">
            <v>1.0209999999999999</v>
          </cell>
          <cell r="S68">
            <v>1.0209999999999999</v>
          </cell>
          <cell r="T68">
            <v>1.0209999999999999</v>
          </cell>
          <cell r="U68">
            <v>1.0209999999999999</v>
          </cell>
          <cell r="V68">
            <v>1.0209999999999999</v>
          </cell>
          <cell r="W68">
            <v>1.0209999999999999</v>
          </cell>
          <cell r="X68">
            <v>1.0209999999999999</v>
          </cell>
          <cell r="Y68">
            <v>1.0209999999999999</v>
          </cell>
          <cell r="Z68">
            <v>1.0209999999999999</v>
          </cell>
          <cell r="AA68">
            <v>1.0209999999999999</v>
          </cell>
          <cell r="AB68">
            <v>1.0209999999999999</v>
          </cell>
          <cell r="AC68">
            <v>1.0209999999999999</v>
          </cell>
          <cell r="AD68">
            <v>1.0209999999999999</v>
          </cell>
          <cell r="AE68">
            <v>1.0209999999999999</v>
          </cell>
          <cell r="AF68">
            <v>1.0209999999999999</v>
          </cell>
          <cell r="AG68">
            <v>1.0209999999999999</v>
          </cell>
          <cell r="AH68">
            <v>1.0209999999999999</v>
          </cell>
          <cell r="AI68">
            <v>1.0209999999999999</v>
          </cell>
          <cell r="AJ68">
            <v>1.0209999999999999</v>
          </cell>
          <cell r="AK68">
            <v>1.0209999999999999</v>
          </cell>
          <cell r="AL68">
            <v>1.0209999999999999</v>
          </cell>
          <cell r="AM68">
            <v>1.0209999999999999</v>
          </cell>
          <cell r="AN68">
            <v>1.0209999999999999</v>
          </cell>
          <cell r="AO68">
            <v>1.0209999999999999</v>
          </cell>
          <cell r="AP68">
            <v>1.0209999999999999</v>
          </cell>
          <cell r="AQ68">
            <v>1.0209999999999999</v>
          </cell>
          <cell r="AR68">
            <v>1.0209999999999999</v>
          </cell>
          <cell r="AS68">
            <v>1.0209999999999999</v>
          </cell>
          <cell r="AT68">
            <v>1.0209999999999999</v>
          </cell>
          <cell r="AU68">
            <v>1.0209999999999999</v>
          </cell>
          <cell r="AV68">
            <v>1.0209999999999999</v>
          </cell>
          <cell r="AW68">
            <v>1.0209999999999999</v>
          </cell>
          <cell r="AX68">
            <v>1.0209999999999999</v>
          </cell>
          <cell r="AY68">
            <v>1.0209999999999999</v>
          </cell>
          <cell r="AZ68">
            <v>1.0209999999999999</v>
          </cell>
          <cell r="BA68">
            <v>1.0209999999999999</v>
          </cell>
          <cell r="BB68">
            <v>1.0209999999999999</v>
          </cell>
          <cell r="BC68">
            <v>1.0209999999999999</v>
          </cell>
          <cell r="BD68">
            <v>1.0209999999999999</v>
          </cell>
          <cell r="BE68">
            <v>1.0209999999999999</v>
          </cell>
          <cell r="BF68">
            <v>1.0209999999999999</v>
          </cell>
          <cell r="BG68">
            <v>1.0209999999999999</v>
          </cell>
          <cell r="BH68">
            <v>1.0209999999999999</v>
          </cell>
          <cell r="BI68">
            <v>1.0209999999999999</v>
          </cell>
          <cell r="BJ68">
            <v>1.0209999999999999</v>
          </cell>
          <cell r="BK68">
            <v>1.0209999999999999</v>
          </cell>
          <cell r="BL68">
            <v>1.0209999999999999</v>
          </cell>
          <cell r="BM68">
            <v>1.0209999999999999</v>
          </cell>
          <cell r="BN68">
            <v>1.0209999999999999</v>
          </cell>
          <cell r="BO68">
            <v>1.0209999999999999</v>
          </cell>
          <cell r="BP68">
            <v>1.0209999999999999</v>
          </cell>
          <cell r="BQ68">
            <v>1.0209999999999999</v>
          </cell>
          <cell r="BR68">
            <v>1.0209999999999999</v>
          </cell>
          <cell r="BS68">
            <v>1.0209999999999999</v>
          </cell>
          <cell r="BT68">
            <v>1.0209999999999999</v>
          </cell>
          <cell r="BU68">
            <v>1.0209999999999999</v>
          </cell>
          <cell r="BV68">
            <v>1.0209999999999999</v>
          </cell>
          <cell r="BW68">
            <v>1.0209999999999999</v>
          </cell>
          <cell r="BX68">
            <v>1.0209999999999999</v>
          </cell>
          <cell r="BY68">
            <v>1.0209999999999999</v>
          </cell>
          <cell r="BZ68">
            <v>1.0209999999999999</v>
          </cell>
          <cell r="CA68">
            <v>1.0209999999999999</v>
          </cell>
          <cell r="CB68">
            <v>1.0209999999999999</v>
          </cell>
          <cell r="CC68">
            <v>1.0209999999999999</v>
          </cell>
          <cell r="CD68">
            <v>1.0209999999999999</v>
          </cell>
          <cell r="CE68">
            <v>1.0209999999999999</v>
          </cell>
          <cell r="CF68">
            <v>1.0209999999999999</v>
          </cell>
          <cell r="CG68">
            <v>1.0209999999999999</v>
          </cell>
          <cell r="CH68">
            <v>1.0209999999999999</v>
          </cell>
          <cell r="CI68">
            <v>1.0209999999999999</v>
          </cell>
          <cell r="CJ68">
            <v>1.0209999999999999</v>
          </cell>
          <cell r="CK68">
            <v>1.0209999999999999</v>
          </cell>
          <cell r="CL68">
            <v>1.0209999999999999</v>
          </cell>
          <cell r="CM68">
            <v>1.0209999999999999</v>
          </cell>
          <cell r="CN68">
            <v>1.0209999999999999</v>
          </cell>
          <cell r="CO68">
            <v>1.0209999999999999</v>
          </cell>
          <cell r="CP68">
            <v>1.0209999999999999</v>
          </cell>
          <cell r="CQ68">
            <v>1.0209999999999999</v>
          </cell>
          <cell r="CR68">
            <v>1.0209999999999999</v>
          </cell>
          <cell r="CS68">
            <v>1.0209999999999999</v>
          </cell>
          <cell r="CT68">
            <v>1.0209999999999999</v>
          </cell>
          <cell r="CU68">
            <v>1.0209999999999999</v>
          </cell>
          <cell r="CV68">
            <v>1.0209999999999999</v>
          </cell>
          <cell r="CW68">
            <v>1.0209999999999999</v>
          </cell>
          <cell r="CX68">
            <v>1.0209999999999999</v>
          </cell>
          <cell r="CY68">
            <v>1.0209999999999999</v>
          </cell>
          <cell r="CZ68">
            <v>1.0209999999999999</v>
          </cell>
          <cell r="DA68">
            <v>1.0209999999999999</v>
          </cell>
          <cell r="DB68">
            <v>1.0209999999999999</v>
          </cell>
          <cell r="DC68">
            <v>1.0209999999999999</v>
          </cell>
          <cell r="DD68">
            <v>1.0209999999999999</v>
          </cell>
          <cell r="DE68">
            <v>1.0209999999999999</v>
          </cell>
          <cell r="DF68">
            <v>1.0209999999999999</v>
          </cell>
          <cell r="DG68">
            <v>1.0209999999999999</v>
          </cell>
          <cell r="DH68">
            <v>1.0209999999999999</v>
          </cell>
          <cell r="DI68">
            <v>1.0209999999999999</v>
          </cell>
          <cell r="DJ68">
            <v>1.0209999999999999</v>
          </cell>
          <cell r="DK68">
            <v>1.0209999999999999</v>
          </cell>
          <cell r="DL68">
            <v>1.0209999999999999</v>
          </cell>
          <cell r="DM68">
            <v>1.0209999999999999</v>
          </cell>
          <cell r="DN68">
            <v>1.0209999999999999</v>
          </cell>
          <cell r="DO68">
            <v>1.0209999999999999</v>
          </cell>
          <cell r="DP68">
            <v>1.0209999999999999</v>
          </cell>
          <cell r="DQ68">
            <v>1.0209999999999999</v>
          </cell>
          <cell r="DR68">
            <v>1.0209999999999999</v>
          </cell>
          <cell r="DS68">
            <v>1.0209999999999999</v>
          </cell>
          <cell r="DT68">
            <v>1.0209999999999999</v>
          </cell>
          <cell r="DU68">
            <v>1.0209999999999999</v>
          </cell>
          <cell r="DV68">
            <v>1.0209999999999999</v>
          </cell>
          <cell r="DW68">
            <v>1.0209999999999999</v>
          </cell>
          <cell r="DX68">
            <v>1.0209999999999999</v>
          </cell>
          <cell r="DY68">
            <v>1.0209999999999999</v>
          </cell>
          <cell r="DZ68">
            <v>1.0209999999999999</v>
          </cell>
          <cell r="EA68">
            <v>1.0209999999999999</v>
          </cell>
          <cell r="EB68">
            <v>1.0209999999999999</v>
          </cell>
          <cell r="EC68">
            <v>1.0209999999999999</v>
          </cell>
          <cell r="ED68">
            <v>1.0209999999999999</v>
          </cell>
          <cell r="EE68">
            <v>1.0209999999999999</v>
          </cell>
          <cell r="EF68">
            <v>1.0209999999999999</v>
          </cell>
          <cell r="EG68">
            <v>1.0209999999999999</v>
          </cell>
          <cell r="EH68">
            <v>1.0209999999999999</v>
          </cell>
          <cell r="EI68">
            <v>1.0209999999999999</v>
          </cell>
          <cell r="EJ68">
            <v>1.0209999999999999</v>
          </cell>
          <cell r="EK68">
            <v>1.0209999999999999</v>
          </cell>
          <cell r="EL68">
            <v>1.0209999999999999</v>
          </cell>
          <cell r="EM68">
            <v>1.0209999999999999</v>
          </cell>
          <cell r="EN68">
            <v>1.0209999999999999</v>
          </cell>
          <cell r="EO68">
            <v>1.0209999999999999</v>
          </cell>
          <cell r="EP68">
            <v>1.0209999999999999</v>
          </cell>
          <cell r="EQ68">
            <v>1.0209999999999999</v>
          </cell>
          <cell r="ER68">
            <v>1.0209999999999999</v>
          </cell>
          <cell r="ES68">
            <v>1.0209999999999999</v>
          </cell>
          <cell r="ET68">
            <v>1.0209999999999999</v>
          </cell>
          <cell r="EU68">
            <v>1.0209999999999999</v>
          </cell>
          <cell r="EV68">
            <v>1.0209999999999999</v>
          </cell>
          <cell r="EW68">
            <v>1.0209999999999999</v>
          </cell>
          <cell r="EX68">
            <v>1.0209999999999999</v>
          </cell>
          <cell r="EY68">
            <v>1.0209999999999999</v>
          </cell>
          <cell r="EZ68">
            <v>1.0209999999999999</v>
          </cell>
          <cell r="FA68">
            <v>1.0209999999999999</v>
          </cell>
          <cell r="FB68">
            <v>1.0209999999999999</v>
          </cell>
          <cell r="FC68">
            <v>1.0209999999999999</v>
          </cell>
          <cell r="FD68">
            <v>1.0209999999999999</v>
          </cell>
          <cell r="FE68">
            <v>1.0209999999999999</v>
          </cell>
          <cell r="FF68">
            <v>1.0209999999999999</v>
          </cell>
          <cell r="FG68">
            <v>1.0209999999999999</v>
          </cell>
          <cell r="FH68">
            <v>1.0209999999999999</v>
          </cell>
          <cell r="FI68">
            <v>1.0209999999999999</v>
          </cell>
          <cell r="FJ68">
            <v>1.0209999999999999</v>
          </cell>
          <cell r="FK68">
            <v>1.0209999999999999</v>
          </cell>
          <cell r="FL68">
            <v>1.0209999999999999</v>
          </cell>
          <cell r="FM68">
            <v>1.0209999999999999</v>
          </cell>
          <cell r="FN68">
            <v>1.0209999999999999</v>
          </cell>
          <cell r="FO68">
            <v>1.0209999999999999</v>
          </cell>
          <cell r="FP68">
            <v>1.0209999999999999</v>
          </cell>
          <cell r="FQ68">
            <v>1.0209999999999999</v>
          </cell>
          <cell r="FR68">
            <v>1.0209999999999999</v>
          </cell>
          <cell r="FS68">
            <v>1.0209999999999999</v>
          </cell>
          <cell r="FT68">
            <v>1.0209999999999999</v>
          </cell>
          <cell r="FU68">
            <v>1.0209999999999999</v>
          </cell>
          <cell r="FV68">
            <v>1.0209999999999999</v>
          </cell>
          <cell r="FW68">
            <v>1.0209999999999999</v>
          </cell>
          <cell r="FX68">
            <v>1.0209999999999999</v>
          </cell>
          <cell r="FY68">
            <v>1.0209999999999999</v>
          </cell>
          <cell r="FZ68">
            <v>1.0209999999999999</v>
          </cell>
          <cell r="GA68">
            <v>1.0209999999999999</v>
          </cell>
          <cell r="GB68">
            <v>1.0209999999999999</v>
          </cell>
          <cell r="GC68">
            <v>1.0209999999999999</v>
          </cell>
          <cell r="GD68">
            <v>1.0209999999999999</v>
          </cell>
          <cell r="GE68">
            <v>1.0209999999999999</v>
          </cell>
          <cell r="GF68">
            <v>1.0209999999999999</v>
          </cell>
          <cell r="GG68">
            <v>1.0209999999999999</v>
          </cell>
          <cell r="GH68">
            <v>1.0209999999999999</v>
          </cell>
          <cell r="GI68">
            <v>1.0209999999999999</v>
          </cell>
          <cell r="GJ68">
            <v>1.0209999999999999</v>
          </cell>
          <cell r="GK68">
            <v>1.0209999999999999</v>
          </cell>
          <cell r="GL68">
            <v>1.0209999999999999</v>
          </cell>
          <cell r="GM68">
            <v>1.0209999999999999</v>
          </cell>
          <cell r="GN68">
            <v>1.0209999999999999</v>
          </cell>
          <cell r="GO68">
            <v>1.0209999999999999</v>
          </cell>
          <cell r="GP68">
            <v>1.0209999999999999</v>
          </cell>
          <cell r="GQ68">
            <v>1.0209999999999999</v>
          </cell>
          <cell r="GR68">
            <v>1.0209999999999999</v>
          </cell>
          <cell r="GS68">
            <v>1.0209999999999999</v>
          </cell>
          <cell r="GT68">
            <v>1.0209999999999999</v>
          </cell>
          <cell r="GU68">
            <v>1.0209999999999999</v>
          </cell>
          <cell r="GV68">
            <v>1.0209999999999999</v>
          </cell>
          <cell r="GW68">
            <v>1.0209999999999999</v>
          </cell>
          <cell r="GX68">
            <v>1.0209999999999999</v>
          </cell>
          <cell r="GY68">
            <v>1.0209999999999999</v>
          </cell>
          <cell r="GZ68">
            <v>1.0209999999999999</v>
          </cell>
          <cell r="HA68">
            <v>1.0209999999999999</v>
          </cell>
          <cell r="HB68">
            <v>1.0209999999999999</v>
          </cell>
          <cell r="HC68">
            <v>1.0209999999999999</v>
          </cell>
          <cell r="HD68">
            <v>1.0209999999999999</v>
          </cell>
          <cell r="HE68">
            <v>1.0209999999999999</v>
          </cell>
          <cell r="HF68">
            <v>1.0209999999999999</v>
          </cell>
          <cell r="HG68">
            <v>1.0209999999999999</v>
          </cell>
          <cell r="HH68">
            <v>1.0209999999999999</v>
          </cell>
          <cell r="HI68">
            <v>1.0209999999999999</v>
          </cell>
          <cell r="HJ68">
            <v>1.0209999999999999</v>
          </cell>
          <cell r="HK68">
            <v>1.0209999999999999</v>
          </cell>
          <cell r="HL68">
            <v>1.0209999999999999</v>
          </cell>
          <cell r="HM68">
            <v>1.0209999999999999</v>
          </cell>
          <cell r="HN68">
            <v>1.0209999999999999</v>
          </cell>
          <cell r="HO68">
            <v>1.0209999999999999</v>
          </cell>
          <cell r="HP68">
            <v>1.0209999999999999</v>
          </cell>
          <cell r="HQ68">
            <v>1.0209999999999999</v>
          </cell>
          <cell r="HR68">
            <v>1.0209999999999999</v>
          </cell>
          <cell r="HS68">
            <v>1.0209999999999999</v>
          </cell>
          <cell r="HT68">
            <v>1.0209999999999999</v>
          </cell>
          <cell r="HU68">
            <v>1.0209999999999999</v>
          </cell>
          <cell r="HV68">
            <v>1.0209999999999999</v>
          </cell>
          <cell r="HW68">
            <v>1.0209999999999999</v>
          </cell>
          <cell r="HX68">
            <v>1.0209999999999999</v>
          </cell>
          <cell r="HY68">
            <v>1.0209999999999999</v>
          </cell>
          <cell r="HZ68">
            <v>1.0209999999999999</v>
          </cell>
          <cell r="IA68">
            <v>1.0209999999999999</v>
          </cell>
          <cell r="IB68">
            <v>1.0209999999999999</v>
          </cell>
          <cell r="IC68">
            <v>1.0209999999999999</v>
          </cell>
          <cell r="ID68">
            <v>1.0209999999999999</v>
          </cell>
          <cell r="IE68">
            <v>1.0209999999999999</v>
          </cell>
          <cell r="IF68">
            <v>1.0209999999999999</v>
          </cell>
          <cell r="IG68">
            <v>1.0209999999999999</v>
          </cell>
          <cell r="IH68">
            <v>1.0209999999999999</v>
          </cell>
          <cell r="II68">
            <v>1.0209999999999999</v>
          </cell>
          <cell r="IJ68">
            <v>1.0209999999999999</v>
          </cell>
          <cell r="IK68">
            <v>1.0209999999999999</v>
          </cell>
          <cell r="IL68">
            <v>1.0209999999999999</v>
          </cell>
          <cell r="IM68">
            <v>1.0209999999999999</v>
          </cell>
          <cell r="IN68">
            <v>1.0209999999999999</v>
          </cell>
          <cell r="IO68">
            <v>1.0209999999999999</v>
          </cell>
          <cell r="IP68">
            <v>1.0209999999999999</v>
          </cell>
          <cell r="IQ68">
            <v>1.0209999999999999</v>
          </cell>
          <cell r="IR68">
            <v>1.0209999999999999</v>
          </cell>
          <cell r="IS68">
            <v>1.0209999999999999</v>
          </cell>
          <cell r="IT68">
            <v>1.0209999999999999</v>
          </cell>
          <cell r="IU68">
            <v>1.0209999999999999</v>
          </cell>
          <cell r="IV68">
            <v>1.0209999999999999</v>
          </cell>
        </row>
        <row r="69">
          <cell r="A69" t="str">
            <v>Cost of Equity</v>
          </cell>
          <cell r="B69">
            <v>8.8840000000000002E-2</v>
          </cell>
          <cell r="C69">
            <v>8.8840000000000002E-2</v>
          </cell>
          <cell r="D69">
            <v>8.8840000000000002E-2</v>
          </cell>
          <cell r="E69">
            <v>8.8840000000000002E-2</v>
          </cell>
          <cell r="F69">
            <v>8.8840000000000002E-2</v>
          </cell>
          <cell r="G69">
            <v>8.8840000000000002E-2</v>
          </cell>
          <cell r="H69">
            <v>8.8840000000000002E-2</v>
          </cell>
          <cell r="I69">
            <v>8.8840000000000002E-2</v>
          </cell>
          <cell r="J69">
            <v>8.8840000000000002E-2</v>
          </cell>
          <cell r="K69">
            <v>8.8840000000000002E-2</v>
          </cell>
          <cell r="L69">
            <v>8.8840000000000002E-2</v>
          </cell>
          <cell r="M69">
            <v>8.8840000000000002E-2</v>
          </cell>
          <cell r="N69">
            <v>8.8840000000000002E-2</v>
          </cell>
          <cell r="O69">
            <v>8.8840000000000002E-2</v>
          </cell>
          <cell r="P69">
            <v>8.8840000000000002E-2</v>
          </cell>
          <cell r="Q69">
            <v>8.8840000000000002E-2</v>
          </cell>
          <cell r="R69">
            <v>8.8840000000000002E-2</v>
          </cell>
          <cell r="S69">
            <v>8.8840000000000002E-2</v>
          </cell>
          <cell r="T69">
            <v>8.8840000000000002E-2</v>
          </cell>
          <cell r="U69">
            <v>8.8840000000000002E-2</v>
          </cell>
          <cell r="V69">
            <v>8.8840000000000002E-2</v>
          </cell>
          <cell r="W69">
            <v>8.8840000000000002E-2</v>
          </cell>
          <cell r="X69">
            <v>8.8840000000000002E-2</v>
          </cell>
          <cell r="Y69">
            <v>8.8840000000000002E-2</v>
          </cell>
          <cell r="Z69">
            <v>8.8840000000000002E-2</v>
          </cell>
          <cell r="AA69">
            <v>8.8840000000000002E-2</v>
          </cell>
          <cell r="AB69">
            <v>8.8840000000000002E-2</v>
          </cell>
          <cell r="AC69">
            <v>8.8840000000000002E-2</v>
          </cell>
          <cell r="AD69">
            <v>8.8840000000000002E-2</v>
          </cell>
          <cell r="AE69">
            <v>8.8840000000000002E-2</v>
          </cell>
          <cell r="AF69">
            <v>8.8840000000000002E-2</v>
          </cell>
          <cell r="AG69">
            <v>8.8840000000000002E-2</v>
          </cell>
          <cell r="AH69">
            <v>8.8840000000000002E-2</v>
          </cell>
          <cell r="AI69">
            <v>8.8840000000000002E-2</v>
          </cell>
          <cell r="AJ69">
            <v>8.8840000000000002E-2</v>
          </cell>
          <cell r="AK69">
            <v>8.8840000000000002E-2</v>
          </cell>
          <cell r="AL69">
            <v>8.8840000000000002E-2</v>
          </cell>
          <cell r="AM69">
            <v>8.8840000000000002E-2</v>
          </cell>
          <cell r="AN69">
            <v>8.8840000000000002E-2</v>
          </cell>
          <cell r="AO69">
            <v>8.8840000000000002E-2</v>
          </cell>
          <cell r="AP69">
            <v>8.8840000000000002E-2</v>
          </cell>
          <cell r="AQ69">
            <v>8.8840000000000002E-2</v>
          </cell>
          <cell r="AR69">
            <v>8.8840000000000002E-2</v>
          </cell>
          <cell r="AS69">
            <v>8.8840000000000002E-2</v>
          </cell>
          <cell r="AT69">
            <v>8.8840000000000002E-2</v>
          </cell>
          <cell r="AU69">
            <v>8.8840000000000002E-2</v>
          </cell>
          <cell r="AV69">
            <v>8.8840000000000002E-2</v>
          </cell>
          <cell r="AW69">
            <v>8.8840000000000002E-2</v>
          </cell>
          <cell r="AX69">
            <v>8.8840000000000002E-2</v>
          </cell>
          <cell r="AY69">
            <v>8.8840000000000002E-2</v>
          </cell>
          <cell r="AZ69">
            <v>8.8840000000000002E-2</v>
          </cell>
          <cell r="BA69">
            <v>8.8840000000000002E-2</v>
          </cell>
          <cell r="BB69">
            <v>8.8840000000000002E-2</v>
          </cell>
          <cell r="BC69">
            <v>8.8840000000000002E-2</v>
          </cell>
          <cell r="BD69">
            <v>8.8840000000000002E-2</v>
          </cell>
          <cell r="BE69">
            <v>8.8840000000000002E-2</v>
          </cell>
          <cell r="BF69">
            <v>8.8840000000000002E-2</v>
          </cell>
          <cell r="BG69">
            <v>8.8840000000000002E-2</v>
          </cell>
          <cell r="BH69">
            <v>8.8840000000000002E-2</v>
          </cell>
          <cell r="BI69">
            <v>8.8840000000000002E-2</v>
          </cell>
          <cell r="BJ69">
            <v>8.8840000000000002E-2</v>
          </cell>
          <cell r="BK69">
            <v>8.8840000000000002E-2</v>
          </cell>
          <cell r="BL69">
            <v>8.8840000000000002E-2</v>
          </cell>
          <cell r="BM69">
            <v>8.8840000000000002E-2</v>
          </cell>
          <cell r="BN69">
            <v>8.8840000000000002E-2</v>
          </cell>
          <cell r="BO69">
            <v>8.8840000000000002E-2</v>
          </cell>
          <cell r="BP69">
            <v>8.8840000000000002E-2</v>
          </cell>
          <cell r="BQ69">
            <v>8.8840000000000002E-2</v>
          </cell>
          <cell r="BR69">
            <v>8.8840000000000002E-2</v>
          </cell>
          <cell r="BS69">
            <v>8.8840000000000002E-2</v>
          </cell>
          <cell r="BT69">
            <v>8.8840000000000002E-2</v>
          </cell>
          <cell r="BU69">
            <v>8.8840000000000002E-2</v>
          </cell>
          <cell r="BV69">
            <v>8.8840000000000002E-2</v>
          </cell>
          <cell r="BW69">
            <v>8.8840000000000002E-2</v>
          </cell>
          <cell r="BX69">
            <v>8.8840000000000002E-2</v>
          </cell>
          <cell r="BY69">
            <v>8.8840000000000002E-2</v>
          </cell>
          <cell r="BZ69">
            <v>8.8840000000000002E-2</v>
          </cell>
          <cell r="CA69">
            <v>8.8840000000000002E-2</v>
          </cell>
          <cell r="CB69">
            <v>8.8840000000000002E-2</v>
          </cell>
          <cell r="CC69">
            <v>8.8840000000000002E-2</v>
          </cell>
          <cell r="CD69">
            <v>8.8840000000000002E-2</v>
          </cell>
          <cell r="CE69">
            <v>8.8840000000000002E-2</v>
          </cell>
          <cell r="CF69">
            <v>8.8840000000000002E-2</v>
          </cell>
          <cell r="CG69">
            <v>8.8840000000000002E-2</v>
          </cell>
          <cell r="CH69">
            <v>8.8840000000000002E-2</v>
          </cell>
          <cell r="CI69">
            <v>8.8840000000000002E-2</v>
          </cell>
          <cell r="CJ69">
            <v>8.8840000000000002E-2</v>
          </cell>
          <cell r="CK69">
            <v>8.8840000000000002E-2</v>
          </cell>
          <cell r="CL69">
            <v>8.8840000000000002E-2</v>
          </cell>
          <cell r="CM69">
            <v>8.8840000000000002E-2</v>
          </cell>
          <cell r="CN69">
            <v>8.8840000000000002E-2</v>
          </cell>
          <cell r="CO69">
            <v>8.8840000000000002E-2</v>
          </cell>
          <cell r="CP69">
            <v>8.8840000000000002E-2</v>
          </cell>
          <cell r="CQ69">
            <v>8.8840000000000002E-2</v>
          </cell>
          <cell r="CR69">
            <v>8.8840000000000002E-2</v>
          </cell>
          <cell r="CS69">
            <v>8.8840000000000002E-2</v>
          </cell>
          <cell r="CT69">
            <v>8.8840000000000002E-2</v>
          </cell>
          <cell r="CU69">
            <v>8.8840000000000002E-2</v>
          </cell>
          <cell r="CV69">
            <v>8.8840000000000002E-2</v>
          </cell>
          <cell r="CW69">
            <v>8.8840000000000002E-2</v>
          </cell>
          <cell r="CX69">
            <v>8.8840000000000002E-2</v>
          </cell>
          <cell r="CY69">
            <v>8.8840000000000002E-2</v>
          </cell>
          <cell r="CZ69">
            <v>8.8840000000000002E-2</v>
          </cell>
          <cell r="DA69">
            <v>8.8840000000000002E-2</v>
          </cell>
          <cell r="DB69">
            <v>8.8840000000000002E-2</v>
          </cell>
          <cell r="DC69">
            <v>8.8840000000000002E-2</v>
          </cell>
          <cell r="DD69">
            <v>8.8840000000000002E-2</v>
          </cell>
          <cell r="DE69">
            <v>8.8840000000000002E-2</v>
          </cell>
          <cell r="DF69">
            <v>8.8840000000000002E-2</v>
          </cell>
          <cell r="DG69">
            <v>8.8840000000000002E-2</v>
          </cell>
          <cell r="DH69">
            <v>8.8840000000000002E-2</v>
          </cell>
          <cell r="DI69">
            <v>8.8840000000000002E-2</v>
          </cell>
          <cell r="DJ69">
            <v>8.8840000000000002E-2</v>
          </cell>
          <cell r="DK69">
            <v>8.8840000000000002E-2</v>
          </cell>
          <cell r="DL69">
            <v>8.8840000000000002E-2</v>
          </cell>
          <cell r="DM69">
            <v>8.8840000000000002E-2</v>
          </cell>
          <cell r="DN69">
            <v>8.8840000000000002E-2</v>
          </cell>
          <cell r="DO69">
            <v>8.8840000000000002E-2</v>
          </cell>
          <cell r="DP69">
            <v>8.8840000000000002E-2</v>
          </cell>
          <cell r="DQ69">
            <v>8.8840000000000002E-2</v>
          </cell>
          <cell r="DR69">
            <v>8.8840000000000002E-2</v>
          </cell>
          <cell r="DS69">
            <v>8.8840000000000002E-2</v>
          </cell>
          <cell r="DT69">
            <v>8.8840000000000002E-2</v>
          </cell>
          <cell r="DU69">
            <v>8.8840000000000002E-2</v>
          </cell>
          <cell r="DV69">
            <v>8.8840000000000002E-2</v>
          </cell>
          <cell r="DW69">
            <v>8.8840000000000002E-2</v>
          </cell>
          <cell r="DX69">
            <v>8.8840000000000002E-2</v>
          </cell>
          <cell r="DY69">
            <v>8.8840000000000002E-2</v>
          </cell>
          <cell r="DZ69">
            <v>8.8840000000000002E-2</v>
          </cell>
          <cell r="EA69">
            <v>8.8840000000000002E-2</v>
          </cell>
          <cell r="EB69">
            <v>8.8840000000000002E-2</v>
          </cell>
          <cell r="EC69">
            <v>8.8840000000000002E-2</v>
          </cell>
          <cell r="ED69">
            <v>8.8840000000000002E-2</v>
          </cell>
          <cell r="EE69">
            <v>8.8840000000000002E-2</v>
          </cell>
          <cell r="EF69">
            <v>8.8840000000000002E-2</v>
          </cell>
          <cell r="EG69">
            <v>8.8840000000000002E-2</v>
          </cell>
          <cell r="EH69">
            <v>8.8840000000000002E-2</v>
          </cell>
          <cell r="EI69">
            <v>8.8840000000000002E-2</v>
          </cell>
          <cell r="EJ69">
            <v>8.8840000000000002E-2</v>
          </cell>
          <cell r="EK69">
            <v>8.8840000000000002E-2</v>
          </cell>
          <cell r="EL69">
            <v>8.8840000000000002E-2</v>
          </cell>
          <cell r="EM69">
            <v>8.8840000000000002E-2</v>
          </cell>
          <cell r="EN69">
            <v>8.8840000000000002E-2</v>
          </cell>
          <cell r="EO69">
            <v>8.8840000000000002E-2</v>
          </cell>
          <cell r="EP69">
            <v>8.8840000000000002E-2</v>
          </cell>
          <cell r="EQ69">
            <v>8.8840000000000002E-2</v>
          </cell>
          <cell r="ER69">
            <v>8.8840000000000002E-2</v>
          </cell>
          <cell r="ES69">
            <v>8.8840000000000002E-2</v>
          </cell>
          <cell r="ET69">
            <v>8.8840000000000002E-2</v>
          </cell>
          <cell r="EU69">
            <v>8.8840000000000002E-2</v>
          </cell>
          <cell r="EV69">
            <v>8.8840000000000002E-2</v>
          </cell>
          <cell r="EW69">
            <v>8.8840000000000002E-2</v>
          </cell>
          <cell r="EX69">
            <v>8.8840000000000002E-2</v>
          </cell>
          <cell r="EY69">
            <v>8.8840000000000002E-2</v>
          </cell>
          <cell r="EZ69">
            <v>8.8840000000000002E-2</v>
          </cell>
          <cell r="FA69">
            <v>8.8840000000000002E-2</v>
          </cell>
          <cell r="FB69">
            <v>8.8840000000000002E-2</v>
          </cell>
          <cell r="FC69">
            <v>8.8840000000000002E-2</v>
          </cell>
          <cell r="FD69">
            <v>8.8840000000000002E-2</v>
          </cell>
          <cell r="FE69">
            <v>8.8840000000000002E-2</v>
          </cell>
          <cell r="FF69">
            <v>8.8840000000000002E-2</v>
          </cell>
          <cell r="FG69">
            <v>8.8840000000000002E-2</v>
          </cell>
          <cell r="FH69">
            <v>8.8840000000000002E-2</v>
          </cell>
          <cell r="FI69">
            <v>8.8840000000000002E-2</v>
          </cell>
          <cell r="FJ69">
            <v>8.8840000000000002E-2</v>
          </cell>
          <cell r="FK69">
            <v>8.8840000000000002E-2</v>
          </cell>
          <cell r="FL69">
            <v>8.8840000000000002E-2</v>
          </cell>
          <cell r="FM69">
            <v>8.8840000000000002E-2</v>
          </cell>
          <cell r="FN69">
            <v>8.8840000000000002E-2</v>
          </cell>
          <cell r="FO69">
            <v>8.8840000000000002E-2</v>
          </cell>
          <cell r="FP69">
            <v>8.8840000000000002E-2</v>
          </cell>
          <cell r="FQ69">
            <v>8.8840000000000002E-2</v>
          </cell>
          <cell r="FR69">
            <v>8.8840000000000002E-2</v>
          </cell>
          <cell r="FS69">
            <v>8.8840000000000002E-2</v>
          </cell>
          <cell r="FT69">
            <v>8.8840000000000002E-2</v>
          </cell>
          <cell r="FU69">
            <v>8.8840000000000002E-2</v>
          </cell>
          <cell r="FV69">
            <v>8.8840000000000002E-2</v>
          </cell>
          <cell r="FW69">
            <v>8.8840000000000002E-2</v>
          </cell>
          <cell r="FX69">
            <v>8.8840000000000002E-2</v>
          </cell>
          <cell r="FY69">
            <v>8.8840000000000002E-2</v>
          </cell>
          <cell r="FZ69">
            <v>8.8840000000000002E-2</v>
          </cell>
          <cell r="GA69">
            <v>8.8840000000000002E-2</v>
          </cell>
          <cell r="GB69">
            <v>8.8840000000000002E-2</v>
          </cell>
          <cell r="GC69">
            <v>8.8840000000000002E-2</v>
          </cell>
          <cell r="GD69">
            <v>8.8840000000000002E-2</v>
          </cell>
          <cell r="GE69">
            <v>8.8840000000000002E-2</v>
          </cell>
          <cell r="GF69">
            <v>8.8840000000000002E-2</v>
          </cell>
          <cell r="GG69">
            <v>8.8840000000000002E-2</v>
          </cell>
          <cell r="GH69">
            <v>8.8840000000000002E-2</v>
          </cell>
          <cell r="GI69">
            <v>8.8840000000000002E-2</v>
          </cell>
          <cell r="GJ69">
            <v>8.8840000000000002E-2</v>
          </cell>
          <cell r="GK69">
            <v>8.8840000000000002E-2</v>
          </cell>
          <cell r="GL69">
            <v>8.8840000000000002E-2</v>
          </cell>
          <cell r="GM69">
            <v>8.8840000000000002E-2</v>
          </cell>
          <cell r="GN69">
            <v>8.8840000000000002E-2</v>
          </cell>
          <cell r="GO69">
            <v>8.8840000000000002E-2</v>
          </cell>
          <cell r="GP69">
            <v>8.8840000000000002E-2</v>
          </cell>
          <cell r="GQ69">
            <v>8.8840000000000002E-2</v>
          </cell>
          <cell r="GR69">
            <v>8.8840000000000002E-2</v>
          </cell>
          <cell r="GS69">
            <v>8.8840000000000002E-2</v>
          </cell>
          <cell r="GT69">
            <v>8.8840000000000002E-2</v>
          </cell>
          <cell r="GU69">
            <v>8.8840000000000002E-2</v>
          </cell>
          <cell r="GV69">
            <v>8.8840000000000002E-2</v>
          </cell>
          <cell r="GW69">
            <v>8.8840000000000002E-2</v>
          </cell>
          <cell r="GX69">
            <v>8.8840000000000002E-2</v>
          </cell>
          <cell r="GY69">
            <v>8.8840000000000002E-2</v>
          </cell>
          <cell r="GZ69">
            <v>8.8840000000000002E-2</v>
          </cell>
          <cell r="HA69">
            <v>8.8840000000000002E-2</v>
          </cell>
          <cell r="HB69">
            <v>8.8840000000000002E-2</v>
          </cell>
          <cell r="HC69">
            <v>8.8840000000000002E-2</v>
          </cell>
          <cell r="HD69">
            <v>8.8840000000000002E-2</v>
          </cell>
          <cell r="HE69">
            <v>8.8840000000000002E-2</v>
          </cell>
          <cell r="HF69">
            <v>8.8840000000000002E-2</v>
          </cell>
          <cell r="HG69">
            <v>8.8840000000000002E-2</v>
          </cell>
          <cell r="HH69">
            <v>8.8840000000000002E-2</v>
          </cell>
          <cell r="HI69">
            <v>8.8840000000000002E-2</v>
          </cell>
          <cell r="HJ69">
            <v>8.8840000000000002E-2</v>
          </cell>
          <cell r="HK69">
            <v>8.8840000000000002E-2</v>
          </cell>
          <cell r="HL69">
            <v>8.8840000000000002E-2</v>
          </cell>
          <cell r="HM69">
            <v>8.8840000000000002E-2</v>
          </cell>
          <cell r="HN69">
            <v>8.8840000000000002E-2</v>
          </cell>
          <cell r="HO69">
            <v>8.8840000000000002E-2</v>
          </cell>
          <cell r="HP69">
            <v>8.8840000000000002E-2</v>
          </cell>
          <cell r="HQ69">
            <v>8.8840000000000002E-2</v>
          </cell>
          <cell r="HR69">
            <v>8.8840000000000002E-2</v>
          </cell>
          <cell r="HS69">
            <v>8.8840000000000002E-2</v>
          </cell>
          <cell r="HT69">
            <v>8.8840000000000002E-2</v>
          </cell>
          <cell r="HU69">
            <v>8.8840000000000002E-2</v>
          </cell>
          <cell r="HV69">
            <v>8.8840000000000002E-2</v>
          </cell>
          <cell r="HW69">
            <v>8.8840000000000002E-2</v>
          </cell>
          <cell r="HX69">
            <v>8.8840000000000002E-2</v>
          </cell>
          <cell r="HY69">
            <v>8.8840000000000002E-2</v>
          </cell>
          <cell r="HZ69">
            <v>8.8840000000000002E-2</v>
          </cell>
          <cell r="IA69">
            <v>8.8840000000000002E-2</v>
          </cell>
          <cell r="IB69">
            <v>8.8840000000000002E-2</v>
          </cell>
          <cell r="IC69">
            <v>8.8840000000000002E-2</v>
          </cell>
          <cell r="ID69">
            <v>8.8840000000000002E-2</v>
          </cell>
          <cell r="IE69">
            <v>8.8840000000000002E-2</v>
          </cell>
          <cell r="IF69">
            <v>8.8840000000000002E-2</v>
          </cell>
          <cell r="IG69">
            <v>8.8840000000000002E-2</v>
          </cell>
          <cell r="IH69">
            <v>8.8840000000000002E-2</v>
          </cell>
          <cell r="II69">
            <v>8.8840000000000002E-2</v>
          </cell>
          <cell r="IJ69">
            <v>8.8840000000000002E-2</v>
          </cell>
          <cell r="IK69">
            <v>8.8840000000000002E-2</v>
          </cell>
          <cell r="IL69">
            <v>8.8840000000000002E-2</v>
          </cell>
          <cell r="IM69">
            <v>8.8840000000000002E-2</v>
          </cell>
          <cell r="IN69">
            <v>8.8840000000000002E-2</v>
          </cell>
          <cell r="IO69">
            <v>8.8840000000000002E-2</v>
          </cell>
          <cell r="IP69">
            <v>8.8840000000000002E-2</v>
          </cell>
          <cell r="IQ69">
            <v>8.8840000000000002E-2</v>
          </cell>
          <cell r="IR69">
            <v>8.8840000000000002E-2</v>
          </cell>
          <cell r="IS69">
            <v>8.8840000000000002E-2</v>
          </cell>
          <cell r="IT69">
            <v>8.8840000000000002E-2</v>
          </cell>
          <cell r="IU69">
            <v>8.8840000000000002E-2</v>
          </cell>
          <cell r="IV69">
            <v>8.8840000000000002E-2</v>
          </cell>
        </row>
        <row r="70">
          <cell r="A70" t="str">
            <v>PV Dividends and Net Repurchases</v>
          </cell>
          <cell r="B70">
            <v>1151.5183179406456</v>
          </cell>
          <cell r="C70">
            <v>895.93592044960519</v>
          </cell>
          <cell r="D70">
            <v>826.24816813251095</v>
          </cell>
          <cell r="E70">
            <v>855.64686675748987</v>
          </cell>
          <cell r="F70">
            <v>845.05607551617925</v>
          </cell>
          <cell r="G70">
            <v>803.26677789882331</v>
          </cell>
          <cell r="H70">
            <v>752.66576703771955</v>
          </cell>
          <cell r="I70">
            <v>620.73261762802679</v>
          </cell>
          <cell r="J70">
            <v>561.66262456356537</v>
          </cell>
          <cell r="K70">
            <v>520.27900277964022</v>
          </cell>
          <cell r="L70">
            <v>273.50097662892159</v>
          </cell>
          <cell r="M70">
            <v>232.8097405909393</v>
          </cell>
          <cell r="N70">
            <v>169.66475776790963</v>
          </cell>
          <cell r="O70">
            <v>83.345278003357777</v>
          </cell>
          <cell r="P70">
            <v>-53.451760909626437</v>
          </cell>
          <cell r="Q70">
            <v>310.29548309240823</v>
          </cell>
          <cell r="R70">
            <v>326.3004129656178</v>
          </cell>
          <cell r="S70">
            <v>302.3808398452598</v>
          </cell>
          <cell r="T70">
            <v>280.24870695972027</v>
          </cell>
          <cell r="U70">
            <v>259.76792471898733</v>
          </cell>
          <cell r="V70">
            <v>240.81294842512912</v>
          </cell>
          <cell r="W70">
            <v>223.26794813893858</v>
          </cell>
          <cell r="X70">
            <v>207.02604479635173</v>
          </cell>
          <cell r="Y70">
            <v>191.98860722913102</v>
          </cell>
          <cell r="Z70">
            <v>178.06460517906433</v>
          </cell>
          <cell r="AA70">
            <v>165.17001379407077</v>
          </cell>
          <cell r="AB70">
            <v>153.2272654612737</v>
          </cell>
          <cell r="AC70">
            <v>142.16474516870397</v>
          </cell>
          <cell r="AD70">
            <v>131.91632589650806</v>
          </cell>
          <cell r="AE70">
            <v>122.42094082243463</v>
          </cell>
          <cell r="AF70">
            <v>113.62218938715758</v>
          </cell>
          <cell r="AG70">
            <v>105.4679745044258</v>
          </cell>
          <cell r="AH70">
            <v>97.910168421000407</v>
          </cell>
          <cell r="AI70">
            <v>90.904304933302129</v>
          </cell>
          <cell r="AJ70">
            <v>84.409295853222162</v>
          </cell>
          <cell r="AK70">
            <v>78.387169785943456</v>
          </cell>
          <cell r="AL70">
            <v>72.802831439128184</v>
          </cell>
          <cell r="AM70">
            <v>67.623839826577012</v>
          </cell>
          <cell r="AN70">
            <v>62.820203861534992</v>
          </cell>
          <cell r="AO70">
            <v>58.364193956104565</v>
          </cell>
          <cell r="AP70">
            <v>54.230168354676842</v>
          </cell>
          <cell r="AQ70">
            <v>50.394413031659518</v>
          </cell>
          <cell r="AR70">
            <v>46.834994077839113</v>
          </cell>
          <cell r="AS70">
            <v>43.53162158612848</v>
          </cell>
          <cell r="AT70">
            <v>40.465524126854994</v>
          </cell>
          <cell r="AU70">
            <v>37.619332975703578</v>
          </cell>
          <cell r="AV70">
            <v>34.976975324477124</v>
          </cell>
          <cell r="AW70">
            <v>32.523575766448111</v>
          </cell>
          <cell r="AX70">
            <v>30.245365404706426</v>
          </cell>
          <cell r="AY70">
            <v>28.129597983950649</v>
          </cell>
          <cell r="AZ70">
            <v>26.164472494012983</v>
          </cell>
          <cell r="BA70">
            <v>24.339061737380614</v>
          </cell>
          <cell r="BB70">
            <v>22.643246393406088</v>
          </cell>
          <cell r="BC70">
            <v>21.067654149065095</v>
          </cell>
          <cell r="BD70">
            <v>19.60360350029281</v>
          </cell>
          <cell r="BE70">
            <v>18.243051859355031</v>
          </cell>
          <cell r="BF70">
            <v>16.978547632603842</v>
          </cell>
          <cell r="BG70">
            <v>15.803185959543196</v>
          </cell>
          <cell r="BH70">
            <v>14.710567828572524</v>
          </cell>
          <cell r="BI70">
            <v>13.69476230725491</v>
          </cell>
          <cell r="BJ70">
            <v>12.750271645643979</v>
          </cell>
          <cell r="BK70">
            <v>11.871999030221998</v>
          </cell>
          <cell r="BL70">
            <v>11.055218783514047</v>
          </cell>
          <cell r="BM70">
            <v>10.295548820546914</v>
          </cell>
          <cell r="BN70">
            <v>9.5889251881455309</v>
          </cell>
          <cell r="BO70">
            <v>8.9315785267012906</v>
          </cell>
          <cell r="BP70">
            <v>8.3200123066040792</v>
          </cell>
          <cell r="BQ70">
            <v>7.7509827030851675</v>
          </cell>
          <cell r="BR70">
            <v>7.221479983861502</v>
          </cell>
          <cell r="BS70">
            <v>6.728711293766545</v>
          </cell>
          <cell r="BT70">
            <v>6.2700847295728765</v>
          </cell>
          <cell r="BU70">
            <v>5.8431946065198179</v>
          </cell>
          <cell r="BV70">
            <v>5.4458078257082674</v>
          </cell>
          <cell r="BW70">
            <v>5.0758512585718085</v>
          </cell>
          <cell r="BX70">
            <v>4.7314000711238373</v>
          </cell>
          <cell r="BY70">
            <v>4.4106669166600785</v>
          </cell>
          <cell r="BZ70">
            <v>4.1119919311059636</v>
          </cell>
          <cell r="CA70">
            <v>3.8338334702742984</v>
          </cell>
          <cell r="CB70">
            <v>3.574759532978133</v>
          </cell>
          <cell r="CC70">
            <v>3.3334398182553424</v>
          </cell>
          <cell r="CD70">
            <v>3.1086383689363655</v>
          </cell>
          <cell r="CE70">
            <v>2.8992067574508038</v>
          </cell>
          <cell r="CF70">
            <v>2.7040777731470054</v>
          </cell>
          <cell r="CG70">
            <v>2.5222595735134639</v>
          </cell>
          <cell r="CH70">
            <v>2.3528302645641124</v>
          </cell>
          <cell r="CI70">
            <v>2.1949328782983675</v>
          </cell>
          <cell r="CJ70">
            <v>2.047770717591157</v>
          </cell>
          <cell r="CK70">
            <v>1.910603041122219</v>
          </cell>
          <cell r="CL70">
            <v>1.7827410630340064</v>
          </cell>
          <cell r="CM70">
            <v>1.6635442439266741</v>
          </cell>
          <cell r="CN70">
            <v>1.5524168515698715</v>
          </cell>
          <cell r="CO70">
            <v>1.4488047713451799</v>
          </cell>
          <cell r="CP70">
            <v>1.3521925479423349</v>
          </cell>
          <cell r="CQ70">
            <v>1.26210064122473</v>
          </cell>
          <cell r="CR70">
            <v>1.1780828804657968</v>
          </cell>
          <cell r="CS70">
            <v>1.0997241023452706</v>
          </cell>
          <cell r="CT70">
            <v>1.0266379591905275</v>
          </cell>
          <cell r="CU70">
            <v>0.95846488496136406</v>
          </cell>
          <cell r="CV70">
            <v>0.89487020741147394</v>
          </cell>
          <cell r="CW70">
            <v>0.83554239572441702</v>
          </cell>
          <cell r="CX70">
            <v>0.78019143372004074</v>
          </cell>
          <cell r="CY70">
            <v>0.72854730946508095</v>
          </cell>
          <cell r="CZ70">
            <v>0.68035861280351373</v>
          </cell>
          <cell r="DA70">
            <v>0.63539123295217426</v>
          </cell>
          <cell r="DB70">
            <v>0.59342714888970483</v>
          </cell>
          <cell r="DC70">
            <v>0.55426330580535932</v>
          </cell>
          <cell r="DD70">
            <v>0.5177105713718928</v>
          </cell>
          <cell r="DE70">
            <v>0.48359276606722928</v>
          </cell>
          <cell r="DF70">
            <v>0.45174576219525081</v>
          </cell>
          <cell r="DG70">
            <v>0.42201664664980698</v>
          </cell>
          <cell r="DH70">
            <v>0.39426294283028984</v>
          </cell>
          <cell r="DI70">
            <v>0.36835188745400127</v>
          </cell>
          <cell r="DJ70">
            <v>0.34415975832243323</v>
          </cell>
          <cell r="DK70">
            <v>0.32157124938691567</v>
          </cell>
          <cell r="DL70">
            <v>0.30047888972617276</v>
          </cell>
          <cell r="DM70">
            <v>0.28078250329542676</v>
          </cell>
          <cell r="DN70">
            <v>0.26238870653538898</v>
          </cell>
          <cell r="DO70">
            <v>0.24521044114130755</v>
          </cell>
          <cell r="DP70">
            <v>0.22916653948828855</v>
          </cell>
          <cell r="DQ70">
            <v>0.21418132039068363</v>
          </cell>
          <cell r="DR70">
            <v>0.20018421304150988</v>
          </cell>
          <cell r="DS70">
            <v>0.18710940713360197</v>
          </cell>
          <cell r="DT70">
            <v>0.17489552730848457</v>
          </cell>
          <cell r="DU70">
            <v>0.16348533021264286</v>
          </cell>
          <cell r="DV70">
            <v>0.1528254225646688</v>
          </cell>
          <cell r="DW70">
            <v>0.14286599875159636</v>
          </cell>
          <cell r="DX70">
            <v>0.13356059657904576</v>
          </cell>
          <cell r="DY70">
            <v>0.12486586989841982</v>
          </cell>
          <cell r="DZ70">
            <v>0.11674137692578065</v>
          </cell>
          <cell r="EA70">
            <v>0.10914938315173865</v>
          </cell>
          <cell r="EB70">
            <v>0.10205467782029609</v>
          </cell>
          <cell r="EC70">
            <v>9.5424403027371707E-2</v>
          </cell>
          <cell r="ED70">
            <v>8.9227894557356482E-2</v>
          </cell>
          <cell r="EE70">
            <v>8.3436533638673566E-2</v>
          </cell>
          <cell r="EF70">
            <v>7.8023608857470964E-2</v>
          </cell>
          <cell r="EG70">
            <v>7.2964187522487248E-2</v>
          </cell>
          <cell r="EH70">
            <v>6.823499582418556E-2</v>
          </cell>
          <cell r="EI70">
            <v>6.3814307177666993E-2</v>
          </cell>
          <cell r="EJ70">
            <v>5.9681838181982194E-2</v>
          </cell>
          <cell r="EK70">
            <v>5.5818651668438649E-2</v>
          </cell>
          <cell r="EL70">
            <v>5.2207066347647352E-2</v>
          </cell>
          <cell r="EM70">
            <v>4.8830572599490953E-2</v>
          </cell>
          <cell r="EN70">
            <v>4.5673753982231086E-2</v>
          </cell>
          <cell r="EO70">
            <v>4.2722214066650284E-2</v>
          </cell>
          <cell r="EP70">
            <v>3.996250822874773E-2</v>
          </cell>
          <cell r="EQ70">
            <v>3.7382080060116264E-2</v>
          </cell>
          <cell r="ER70">
            <v>3.4969202078948047E-2</v>
          </cell>
          <cell r="ES70">
            <v>3.2712920446717433E-2</v>
          </cell>
          <cell r="ET70">
            <v>3.0603003416147238E-2</v>
          </cell>
          <cell r="EU70">
            <v>2.8629893255143476E-2</v>
          </cell>
          <cell r="EV70">
            <v>2.6784661409131751E-2</v>
          </cell>
          <cell r="EW70">
            <v>2.505896668070675E-2</v>
          </cell>
          <cell r="EX70">
            <v>2.3445016220835328E-2</v>
          </cell>
          <cell r="EY70">
            <v>2.1935529140092367E-2</v>
          </cell>
          <cell r="EZ70">
            <v>2.0523702561651765E-2</v>
          </cell>
          <cell r="FA70">
            <v>1.9203179950064847E-2</v>
          </cell>
          <cell r="FB70">
            <v>1.7968021561303411E-2</v>
          </cell>
          <cell r="FC70">
            <v>1.6812676870191796E-2</v>
          </cell>
          <cell r="FD70">
            <v>1.5731958841249172E-2</v>
          </cell>
          <cell r="FE70">
            <v>1.4721019918170977E-2</v>
          </cell>
          <cell r="FF70">
            <v>1.3775329615743568E-2</v>
          </cell>
          <cell r="FG70">
            <v>1.2890653605953336E-2</v>
          </cell>
          <cell r="FH70">
            <v>1.2063034197463393E-2</v>
          </cell>
          <cell r="FI70">
            <v>1.1288772114528126E-2</v>
          </cell>
          <cell r="FJ70">
            <v>1.0564409487835156E-2</v>
          </cell>
          <cell r="FK70">
            <v>9.8867139757355272E-3</v>
          </cell>
          <cell r="FL70">
            <v>9.25266393988213E-3</v>
          </cell>
          <cell r="FM70">
            <v>8.6594346044714769E-3</v>
          </cell>
          <cell r="FN70">
            <v>8.1043851331003003E-3</v>
          </cell>
          <cell r="FO70">
            <v>7.5850465617317234E-3</v>
          </cell>
          <cell r="FP70">
            <v>7.0991105304423589E-3</v>
          </cell>
          <cell r="FQ70">
            <v>6.6444187605078763E-3</v>
          </cell>
          <cell r="FR70">
            <v>6.2189532270051336E-3</v>
          </cell>
          <cell r="FS70">
            <v>5.820826980480893E-3</v>
          </cell>
          <cell r="FT70">
            <v>5.4482755743762174E-3</v>
          </cell>
          <cell r="FU70">
            <v>5.0996490578212837E-3</v>
          </cell>
          <cell r="FV70">
            <v>4.7734044961396669E-3</v>
          </cell>
          <cell r="FW70">
            <v>4.4680989839388742E-3</v>
          </cell>
          <cell r="FX70">
            <v>4.1823831180302718E-3</v>
          </cell>
          <cell r="FY70">
            <v>3.9149948996227788E-3</v>
          </cell>
          <cell r="FZ70">
            <v>3.6647540372905132E-3</v>
          </cell>
          <cell r="GA70">
            <v>3.4305566241260139E-3</v>
          </cell>
          <cell r="GB70">
            <v>3.2113701642753566E-3</v>
          </cell>
          <cell r="GC70">
            <v>3.0062289257131681E-3</v>
          </cell>
          <cell r="GD70">
            <v>2.8142295976648665E-3</v>
          </cell>
          <cell r="GE70">
            <v>2.634527232528328E-3</v>
          </cell>
          <cell r="GF70">
            <v>2.4663314534931723E-3</v>
          </cell>
          <cell r="GG70">
            <v>2.3089029103117329E-3</v>
          </cell>
          <cell r="GH70">
            <v>2.1615499668459267E-3</v>
          </cell>
          <cell r="GI70">
            <v>2.0236256051065745E-3</v>
          </cell>
          <cell r="GJ70">
            <v>1.8945245315185951E-3</v>
          </cell>
          <cell r="GK70">
            <v>1.7736804720960317E-3</v>
          </cell>
          <cell r="GL70">
            <v>1.6605636440951501E-3</v>
          </cell>
          <cell r="GM70">
            <v>1.5546783925407817E-3</v>
          </cell>
          <cell r="GN70">
            <v>1.4555609807906512E-3</v>
          </cell>
          <cell r="GO70">
            <v>1.3627775250217018E-3</v>
          </cell>
          <cell r="GP70">
            <v>1.27592206319256E-3</v>
          </cell>
          <cell r="GQ70">
            <v>1.1946147496620101E-3</v>
          </cell>
          <cell r="GR70">
            <v>1.118500167227122E-3</v>
          </cell>
          <cell r="GS70">
            <v>1.04724574888895E-3</v>
          </cell>
          <cell r="GT70">
            <v>9.8054030216254066E-4</v>
          </cell>
          <cell r="GU70">
            <v>9.180926292218205E-4</v>
          </cell>
          <cell r="GV70">
            <v>8.5963023661286809E-4</v>
          </cell>
          <cell r="GW70">
            <v>8.0489812868223952E-4</v>
          </cell>
          <cell r="GX70">
            <v>7.5365767925255267E-4</v>
          </cell>
          <cell r="GY70">
            <v>7.056855764377742E-4</v>
          </cell>
          <cell r="GZ70">
            <v>6.6077283582642241E-4</v>
          </cell>
          <cell r="HA70">
            <v>6.1872387757497119E-4</v>
          </cell>
          <cell r="HB70">
            <v>5.7935566324638288E-4</v>
          </cell>
          <cell r="HC70">
            <v>5.4249688850237959E-4</v>
          </cell>
          <cell r="HD70">
            <v>5.0798722801336166E-4</v>
          </cell>
          <cell r="HE70">
            <v>4.7567662918833388E-4</v>
          </cell>
          <cell r="HF70">
            <v>4.4542465154993573E-4</v>
          </cell>
          <cell r="HG70">
            <v>4.1709984878755764E-4</v>
          </cell>
          <cell r="HH70">
            <v>3.9057919071582774E-4</v>
          </cell>
          <cell r="HI70">
            <v>3.6574752254707888E-4</v>
          </cell>
          <cell r="HJ70">
            <v>3.4249705905589406E-4</v>
          </cell>
          <cell r="HK70">
            <v>3.2072691137202219E-4</v>
          </cell>
          <cell r="HL70">
            <v>3.0034264428589606E-4</v>
          </cell>
          <cell r="HM70">
            <v>2.8125586208892445E-4</v>
          </cell>
          <cell r="HN70">
            <v>2.6338382109995708E-4</v>
          </cell>
          <cell r="HO70">
            <v>2.4664906714961908E-4</v>
          </cell>
          <cell r="HP70">
            <v>2.3097909640704147E-4</v>
          </cell>
          <cell r="HQ70">
            <v>2.1630603803857835E-4</v>
          </cell>
          <cell r="HR70">
            <v>2.0256635728652054E-4</v>
          </cell>
          <cell r="HS70">
            <v>1.8970057764759895E-4</v>
          </cell>
          <cell r="HT70">
            <v>1.7765302091698584E-4</v>
          </cell>
          <cell r="HU70">
            <v>1.6637156394371208E-4</v>
          </cell>
          <cell r="HV70">
            <v>1.558074110183537E-4</v>
          </cell>
          <cell r="HW70">
            <v>1.4591488088397378E-4</v>
          </cell>
          <cell r="HX70">
            <v>1.3665120742673812E-4</v>
          </cell>
          <cell r="HY70">
            <v>1.2797635316387442E-4</v>
          </cell>
          <cell r="HZ70">
            <v>1.1985283470383092E-4</v>
          </cell>
          <cell r="IA70">
            <v>1.1224555940698657E-4</v>
          </cell>
          <cell r="IB70">
            <v>1.0512167252524547E-4</v>
          </cell>
          <cell r="IC70">
            <v>9.8450414145587772E-5</v>
          </cell>
          <cell r="ID70">
            <v>9.2202985306319494E-5</v>
          </cell>
          <cell r="IE70">
            <v>8.6352422695637758E-5</v>
          </cell>
          <cell r="IF70">
            <v>8.0873481380272337E-5</v>
          </cell>
          <cell r="IG70">
            <v>7.5742525047691354E-5</v>
          </cell>
          <cell r="IH70">
            <v>7.0937423278728422E-5</v>
          </cell>
          <cell r="II70">
            <v>6.6437455398693013E-5</v>
          </cell>
          <cell r="IJ70">
            <v>6.2223220484213966E-5</v>
          </cell>
          <cell r="IK70">
            <v>5.8276553130350092E-5</v>
          </cell>
          <cell r="IL70">
            <v>5.4580444608014206E-5</v>
          </cell>
          <cell r="IM70">
            <v>5.1118969065624248E-5</v>
          </cell>
          <cell r="IN70">
            <v>4.7877214451205643E-5</v>
          </cell>
          <cell r="IO70">
            <v>4.4841217852032536E-5</v>
          </cell>
          <cell r="IP70">
            <v>4.1997904968421589E-5</v>
          </cell>
          <cell r="IQ70">
            <v>3.9335033456530449E-5</v>
          </cell>
          <cell r="IR70">
            <v>3.6841139892095881E-5</v>
          </cell>
          <cell r="IS70">
            <v>3.4505490123009339E-5</v>
          </cell>
          <cell r="IT70">
            <v>3.2318032793553217E-5</v>
          </cell>
          <cell r="IU70">
            <v>3.0269355837104598E-5</v>
          </cell>
          <cell r="IV70">
            <v>4.0706375870249405E-4</v>
          </cell>
        </row>
        <row r="71">
          <cell r="A71" t="str">
            <v>Residual Income</v>
          </cell>
          <cell r="B71">
            <v>543.18156780379149</v>
          </cell>
          <cell r="C71">
            <v>670.9056846353094</v>
          </cell>
          <cell r="D71">
            <v>813.22561249366754</v>
          </cell>
          <cell r="E71">
            <v>934.94040296931576</v>
          </cell>
          <cell r="F71">
            <v>989.02386340518683</v>
          </cell>
          <cell r="G71">
            <v>1069.0467958554029</v>
          </cell>
          <cell r="H71">
            <v>1023.0792121466266</v>
          </cell>
          <cell r="I71">
            <v>956.05538779878759</v>
          </cell>
          <cell r="J71">
            <v>900.4046211701318</v>
          </cell>
          <cell r="K71">
            <v>874.62210405168685</v>
          </cell>
          <cell r="L71">
            <v>895.60381580858962</v>
          </cell>
          <cell r="M71">
            <v>907.23174738674129</v>
          </cell>
          <cell r="N71">
            <v>916.02937784354276</v>
          </cell>
          <cell r="O71">
            <v>925.2838635163896</v>
          </cell>
          <cell r="P71">
            <v>935.14475931295419</v>
          </cell>
          <cell r="Q71">
            <v>936.81627564955602</v>
          </cell>
          <cell r="R71">
            <v>936.81627564955511</v>
          </cell>
          <cell r="S71">
            <v>936.81627564955443</v>
          </cell>
          <cell r="T71">
            <v>936.81627564955579</v>
          </cell>
          <cell r="U71">
            <v>936.81627564955465</v>
          </cell>
          <cell r="V71">
            <v>936.81627564955465</v>
          </cell>
          <cell r="W71">
            <v>936.81627564955545</v>
          </cell>
          <cell r="X71">
            <v>936.81627564955556</v>
          </cell>
          <cell r="Y71">
            <v>936.81627564955522</v>
          </cell>
          <cell r="Z71">
            <v>936.81627564955511</v>
          </cell>
          <cell r="AA71">
            <v>936.81627564955488</v>
          </cell>
          <cell r="AB71">
            <v>936.81627564955591</v>
          </cell>
          <cell r="AC71">
            <v>936.81627564955511</v>
          </cell>
          <cell r="AD71">
            <v>936.81627564955568</v>
          </cell>
          <cell r="AE71">
            <v>936.81627564955534</v>
          </cell>
          <cell r="AF71">
            <v>936.81627564955534</v>
          </cell>
          <cell r="AG71">
            <v>936.81627564955545</v>
          </cell>
          <cell r="AH71">
            <v>936.81627564955511</v>
          </cell>
          <cell r="AI71">
            <v>936.81627564955511</v>
          </cell>
          <cell r="AJ71">
            <v>936.81627564955488</v>
          </cell>
          <cell r="AK71">
            <v>936.81627564955522</v>
          </cell>
          <cell r="AL71">
            <v>936.81627564955556</v>
          </cell>
          <cell r="AM71">
            <v>936.81627564955556</v>
          </cell>
          <cell r="AN71">
            <v>936.81627564955443</v>
          </cell>
          <cell r="AO71">
            <v>936.81627564955556</v>
          </cell>
          <cell r="AP71">
            <v>936.81627564955465</v>
          </cell>
          <cell r="AQ71">
            <v>936.81627564955443</v>
          </cell>
          <cell r="AR71">
            <v>936.81627564955625</v>
          </cell>
          <cell r="AS71">
            <v>936.8162756495542</v>
          </cell>
          <cell r="AT71">
            <v>936.81627564955579</v>
          </cell>
          <cell r="AU71">
            <v>936.81627564955397</v>
          </cell>
          <cell r="AV71">
            <v>936.81627564955375</v>
          </cell>
          <cell r="AW71">
            <v>936.81627564955375</v>
          </cell>
          <cell r="AX71">
            <v>936.81627564955488</v>
          </cell>
          <cell r="AY71">
            <v>936.81627564955397</v>
          </cell>
          <cell r="AZ71">
            <v>936.81627564955375</v>
          </cell>
          <cell r="BA71">
            <v>936.81627564955375</v>
          </cell>
          <cell r="BB71">
            <v>936.81627564955465</v>
          </cell>
          <cell r="BC71">
            <v>936.81627564955488</v>
          </cell>
          <cell r="BD71">
            <v>936.81627564955352</v>
          </cell>
          <cell r="BE71">
            <v>936.81627564955647</v>
          </cell>
          <cell r="BF71">
            <v>936.81627564955306</v>
          </cell>
          <cell r="BG71">
            <v>936.81627564955647</v>
          </cell>
          <cell r="BH71">
            <v>936.81627564955329</v>
          </cell>
          <cell r="BI71">
            <v>936.81627564955647</v>
          </cell>
          <cell r="BJ71">
            <v>936.81627564955556</v>
          </cell>
          <cell r="BK71">
            <v>936.81627564955329</v>
          </cell>
          <cell r="BL71">
            <v>936.81627564955556</v>
          </cell>
          <cell r="BM71">
            <v>936.81627564955647</v>
          </cell>
          <cell r="BN71">
            <v>936.81627564955602</v>
          </cell>
          <cell r="BO71">
            <v>936.81627564955579</v>
          </cell>
          <cell r="BP71">
            <v>936.81627564955397</v>
          </cell>
          <cell r="BQ71">
            <v>936.81627564955488</v>
          </cell>
          <cell r="BR71">
            <v>936.81627564955534</v>
          </cell>
          <cell r="BS71">
            <v>936.81627564955534</v>
          </cell>
          <cell r="BT71">
            <v>936.81627564955488</v>
          </cell>
          <cell r="BU71">
            <v>936.8162756495567</v>
          </cell>
          <cell r="BV71">
            <v>936.81627564955352</v>
          </cell>
          <cell r="BW71">
            <v>936.81627564955488</v>
          </cell>
          <cell r="BX71">
            <v>936.81627564955534</v>
          </cell>
          <cell r="BY71">
            <v>936.81627564955397</v>
          </cell>
          <cell r="BZ71">
            <v>936.8162756495567</v>
          </cell>
          <cell r="CA71">
            <v>936.81627564955488</v>
          </cell>
          <cell r="CB71">
            <v>936.81627564955761</v>
          </cell>
          <cell r="CC71">
            <v>936.81627564955124</v>
          </cell>
          <cell r="CD71">
            <v>936.81627564955352</v>
          </cell>
          <cell r="CE71">
            <v>936.81627564955625</v>
          </cell>
          <cell r="CF71">
            <v>936.81627564955443</v>
          </cell>
          <cell r="CG71">
            <v>936.81627564955443</v>
          </cell>
          <cell r="CH71">
            <v>936.81627564955215</v>
          </cell>
          <cell r="CI71">
            <v>936.81627564955488</v>
          </cell>
          <cell r="CJ71">
            <v>936.81627564955352</v>
          </cell>
          <cell r="CK71">
            <v>936.81627564955625</v>
          </cell>
          <cell r="CL71">
            <v>936.81627564955488</v>
          </cell>
          <cell r="CM71">
            <v>936.81627564955215</v>
          </cell>
          <cell r="CN71">
            <v>936.81627564955352</v>
          </cell>
          <cell r="CO71">
            <v>936.81627564955079</v>
          </cell>
          <cell r="CP71">
            <v>936.81627564955352</v>
          </cell>
          <cell r="CQ71">
            <v>936.81627564955852</v>
          </cell>
          <cell r="CR71">
            <v>936.81627564955397</v>
          </cell>
          <cell r="CS71">
            <v>936.81627564955352</v>
          </cell>
          <cell r="CT71">
            <v>936.81627564955443</v>
          </cell>
          <cell r="CU71">
            <v>936.81627564955306</v>
          </cell>
          <cell r="CV71">
            <v>936.8162756495567</v>
          </cell>
          <cell r="CW71">
            <v>936.81627564955397</v>
          </cell>
          <cell r="CX71">
            <v>936.81627564955761</v>
          </cell>
          <cell r="CY71">
            <v>936.81627564955488</v>
          </cell>
          <cell r="CZ71">
            <v>936.81627564955215</v>
          </cell>
          <cell r="DA71">
            <v>936.8162756495567</v>
          </cell>
          <cell r="DB71">
            <v>936.81627564955579</v>
          </cell>
          <cell r="DC71">
            <v>936.81627564955215</v>
          </cell>
          <cell r="DD71">
            <v>936.8162756495567</v>
          </cell>
          <cell r="DE71">
            <v>936.81627564955124</v>
          </cell>
          <cell r="DF71">
            <v>936.81627564955579</v>
          </cell>
          <cell r="DG71">
            <v>936.81627564955397</v>
          </cell>
          <cell r="DH71">
            <v>936.81627564955579</v>
          </cell>
          <cell r="DI71">
            <v>936.81627564955124</v>
          </cell>
          <cell r="DJ71">
            <v>936.8162756495567</v>
          </cell>
          <cell r="DK71">
            <v>936.81627564955579</v>
          </cell>
          <cell r="DL71">
            <v>936.81627564955579</v>
          </cell>
          <cell r="DM71">
            <v>936.81627564954852</v>
          </cell>
          <cell r="DN71">
            <v>936.81627564955124</v>
          </cell>
          <cell r="DO71">
            <v>936.81627564955215</v>
          </cell>
          <cell r="DP71">
            <v>936.81627564955761</v>
          </cell>
          <cell r="DQ71">
            <v>936.81627564955488</v>
          </cell>
          <cell r="DR71">
            <v>936.81627564955215</v>
          </cell>
          <cell r="DS71">
            <v>936.8162756495467</v>
          </cell>
          <cell r="DT71">
            <v>936.81627564955215</v>
          </cell>
          <cell r="DU71">
            <v>936.81627564955306</v>
          </cell>
          <cell r="DV71">
            <v>936.81627564956125</v>
          </cell>
          <cell r="DW71">
            <v>936.8162756495467</v>
          </cell>
          <cell r="DX71">
            <v>936.81627564955852</v>
          </cell>
          <cell r="DY71">
            <v>936.81627564955124</v>
          </cell>
          <cell r="DZ71">
            <v>936.81627564955852</v>
          </cell>
          <cell r="EA71">
            <v>936.81627564956125</v>
          </cell>
          <cell r="EB71">
            <v>936.81627564955124</v>
          </cell>
          <cell r="EC71">
            <v>936.81627564955852</v>
          </cell>
          <cell r="ED71">
            <v>936.81627564955124</v>
          </cell>
          <cell r="EE71">
            <v>936.81627564955124</v>
          </cell>
          <cell r="EF71">
            <v>936.81627564955488</v>
          </cell>
          <cell r="EG71">
            <v>936.81627564956034</v>
          </cell>
          <cell r="EH71">
            <v>936.81627564955124</v>
          </cell>
          <cell r="EI71">
            <v>936.81627564955852</v>
          </cell>
          <cell r="EJ71">
            <v>936.81627564955488</v>
          </cell>
          <cell r="EK71">
            <v>936.81627564954942</v>
          </cell>
          <cell r="EL71">
            <v>936.81627564954942</v>
          </cell>
          <cell r="EM71">
            <v>936.8162756495567</v>
          </cell>
          <cell r="EN71">
            <v>936.81627564955852</v>
          </cell>
          <cell r="EO71">
            <v>936.81627564955488</v>
          </cell>
          <cell r="EP71">
            <v>936.81627564954942</v>
          </cell>
          <cell r="EQ71">
            <v>936.81627564955488</v>
          </cell>
          <cell r="ER71">
            <v>936.81627564954761</v>
          </cell>
          <cell r="ES71">
            <v>936.81627564956034</v>
          </cell>
          <cell r="ET71">
            <v>936.81627564954215</v>
          </cell>
          <cell r="EU71">
            <v>936.81627564956761</v>
          </cell>
          <cell r="EV71">
            <v>936.81627564955124</v>
          </cell>
          <cell r="EW71">
            <v>936.81627564955306</v>
          </cell>
          <cell r="EX71">
            <v>936.81627564954942</v>
          </cell>
          <cell r="EY71">
            <v>936.81627564954579</v>
          </cell>
          <cell r="EZ71">
            <v>936.81627564954397</v>
          </cell>
          <cell r="FA71">
            <v>936.81627564956034</v>
          </cell>
          <cell r="FB71">
            <v>936.81627564954761</v>
          </cell>
          <cell r="FC71">
            <v>936.81627564955488</v>
          </cell>
          <cell r="FD71">
            <v>936.81627564955306</v>
          </cell>
          <cell r="FE71">
            <v>936.81627564956034</v>
          </cell>
          <cell r="FF71">
            <v>936.81627564956761</v>
          </cell>
          <cell r="FG71">
            <v>936.81627564954761</v>
          </cell>
          <cell r="FH71">
            <v>936.8162756495567</v>
          </cell>
          <cell r="FI71">
            <v>936.81627564955488</v>
          </cell>
          <cell r="FJ71">
            <v>936.81627564955306</v>
          </cell>
          <cell r="FK71">
            <v>936.81627564955124</v>
          </cell>
          <cell r="FL71">
            <v>936.81627564954397</v>
          </cell>
          <cell r="FM71">
            <v>936.81627564955852</v>
          </cell>
          <cell r="FN71">
            <v>936.81627564955852</v>
          </cell>
          <cell r="FO71">
            <v>936.81627564955488</v>
          </cell>
          <cell r="FP71">
            <v>936.81627564955488</v>
          </cell>
          <cell r="FQ71">
            <v>936.81627564955124</v>
          </cell>
          <cell r="FR71">
            <v>936.81627564955488</v>
          </cell>
          <cell r="FS71">
            <v>936.81627564955852</v>
          </cell>
          <cell r="FT71">
            <v>936.81627564955124</v>
          </cell>
          <cell r="FU71">
            <v>936.81627564954761</v>
          </cell>
          <cell r="FV71">
            <v>936.8162756495658</v>
          </cell>
          <cell r="FW71">
            <v>936.81627564955852</v>
          </cell>
          <cell r="FX71">
            <v>936.81627564954761</v>
          </cell>
          <cell r="FY71">
            <v>936.81627564955124</v>
          </cell>
          <cell r="FZ71">
            <v>936.81627564954761</v>
          </cell>
          <cell r="GA71">
            <v>936.81627564957671</v>
          </cell>
          <cell r="GB71">
            <v>936.81627564958399</v>
          </cell>
          <cell r="GC71">
            <v>936.81627564954033</v>
          </cell>
          <cell r="GD71">
            <v>936.81627564956943</v>
          </cell>
          <cell r="GE71">
            <v>936.81627564957307</v>
          </cell>
          <cell r="GF71">
            <v>936.8162756495658</v>
          </cell>
          <cell r="GG71">
            <v>936.81627564954761</v>
          </cell>
          <cell r="GH71">
            <v>936.81627564957671</v>
          </cell>
          <cell r="GI71">
            <v>936.81627564955852</v>
          </cell>
          <cell r="GJ71">
            <v>936.81627564952942</v>
          </cell>
          <cell r="GK71">
            <v>936.81627564954761</v>
          </cell>
          <cell r="GL71">
            <v>936.81627564953669</v>
          </cell>
          <cell r="GM71">
            <v>936.81627564957671</v>
          </cell>
          <cell r="GN71">
            <v>936.81627564954761</v>
          </cell>
          <cell r="GO71">
            <v>936.8162756495658</v>
          </cell>
          <cell r="GP71">
            <v>936.81627564958035</v>
          </cell>
          <cell r="GQ71">
            <v>936.81627564953669</v>
          </cell>
          <cell r="GR71">
            <v>936.81627564957671</v>
          </cell>
          <cell r="GS71">
            <v>936.81627564954033</v>
          </cell>
          <cell r="GT71">
            <v>936.81627564958762</v>
          </cell>
          <cell r="GU71">
            <v>936.8162756495658</v>
          </cell>
          <cell r="GV71">
            <v>936.81627564958762</v>
          </cell>
          <cell r="GW71">
            <v>936.81627564958762</v>
          </cell>
          <cell r="GX71">
            <v>936.81627564955124</v>
          </cell>
          <cell r="GY71">
            <v>936.81627564955852</v>
          </cell>
          <cell r="GZ71">
            <v>936.8162756495658</v>
          </cell>
          <cell r="HA71">
            <v>936.81627564954397</v>
          </cell>
          <cell r="HB71">
            <v>936.8162756495658</v>
          </cell>
          <cell r="HC71">
            <v>936.8162756495658</v>
          </cell>
          <cell r="HD71">
            <v>936.8162756495658</v>
          </cell>
          <cell r="HE71">
            <v>936.81627564957307</v>
          </cell>
          <cell r="HF71">
            <v>936.81627564954397</v>
          </cell>
          <cell r="HG71">
            <v>936.81627564953669</v>
          </cell>
          <cell r="HH71">
            <v>936.81627564952214</v>
          </cell>
          <cell r="HI71">
            <v>936.81627564950759</v>
          </cell>
          <cell r="HJ71">
            <v>936.81627564958762</v>
          </cell>
          <cell r="HK71">
            <v>936.81627564958035</v>
          </cell>
          <cell r="HL71">
            <v>936.81627564960218</v>
          </cell>
          <cell r="HM71">
            <v>936.81627564952942</v>
          </cell>
          <cell r="HN71">
            <v>936.81627564958762</v>
          </cell>
          <cell r="HO71">
            <v>936.81627564950031</v>
          </cell>
          <cell r="HP71">
            <v>936.81627564958035</v>
          </cell>
          <cell r="HQ71">
            <v>936.81627564955124</v>
          </cell>
          <cell r="HR71">
            <v>936.81627564952214</v>
          </cell>
          <cell r="HS71">
            <v>936.81627564958762</v>
          </cell>
          <cell r="HT71">
            <v>936.81627564948576</v>
          </cell>
          <cell r="HU71">
            <v>936.81627564955852</v>
          </cell>
          <cell r="HV71">
            <v>936.81627564955124</v>
          </cell>
          <cell r="HW71">
            <v>936.81627564958762</v>
          </cell>
          <cell r="HX71">
            <v>936.81627564950031</v>
          </cell>
          <cell r="HY71">
            <v>936.81627564958762</v>
          </cell>
          <cell r="HZ71">
            <v>936.81627564950031</v>
          </cell>
          <cell r="IA71">
            <v>936.81627564955124</v>
          </cell>
          <cell r="IB71">
            <v>936.81627564953669</v>
          </cell>
          <cell r="IC71">
            <v>936.81627564952942</v>
          </cell>
          <cell r="ID71">
            <v>936.81627564957307</v>
          </cell>
          <cell r="IE71">
            <v>936.81627564961673</v>
          </cell>
          <cell r="IF71">
            <v>936.81627564960218</v>
          </cell>
          <cell r="IG71">
            <v>936.81627564951486</v>
          </cell>
          <cell r="IH71">
            <v>936.81627564958762</v>
          </cell>
          <cell r="II71">
            <v>936.81627564954397</v>
          </cell>
          <cell r="IJ71">
            <v>936.81627564955852</v>
          </cell>
          <cell r="IK71">
            <v>936.81627564957307</v>
          </cell>
          <cell r="IL71">
            <v>936.81627564958762</v>
          </cell>
          <cell r="IM71">
            <v>936.81627564957307</v>
          </cell>
          <cell r="IN71">
            <v>936.81627564958762</v>
          </cell>
          <cell r="IO71">
            <v>936.81627564950031</v>
          </cell>
          <cell r="IP71">
            <v>936.81627564947121</v>
          </cell>
          <cell r="IQ71">
            <v>936.81627564963128</v>
          </cell>
          <cell r="IR71">
            <v>936.81627564948576</v>
          </cell>
          <cell r="IS71">
            <v>936.81627564952942</v>
          </cell>
          <cell r="IT71">
            <v>936.81627564957307</v>
          </cell>
          <cell r="IU71">
            <v>936.81627564960218</v>
          </cell>
          <cell r="IV71">
            <v>10544.982841620917</v>
          </cell>
        </row>
        <row r="72">
          <cell r="A72" t="str">
            <v>PVRI</v>
          </cell>
          <cell r="B72">
            <v>498.86261324326023</v>
          </cell>
          <cell r="C72">
            <v>565.89171799332973</v>
          </cell>
          <cell r="D72">
            <v>629.96851948952474</v>
          </cell>
          <cell r="E72">
            <v>665.16235227930667</v>
          </cell>
          <cell r="F72">
            <v>646.22898911601749</v>
          </cell>
          <cell r="G72">
            <v>641.52312336635975</v>
          </cell>
          <cell r="H72">
            <v>563.84637439514972</v>
          </cell>
          <cell r="I72">
            <v>483.91659786903739</v>
          </cell>
          <cell r="J72">
            <v>418.56326820644045</v>
          </cell>
          <cell r="K72">
            <v>373.40470007023754</v>
          </cell>
          <cell r="L72">
            <v>351.16498024597217</v>
          </cell>
          <cell r="M72">
            <v>326.70022744562567</v>
          </cell>
          <cell r="N72">
            <v>302.95388953915614</v>
          </cell>
          <cell r="O72">
            <v>281.04641642150358</v>
          </cell>
          <cell r="P72">
            <v>260.86621755732534</v>
          </cell>
          <cell r="Q72">
            <v>240.01001120517475</v>
          </cell>
          <cell r="R72">
            <v>220.42725396309331</v>
          </cell>
          <cell r="S72">
            <v>202.44228166038454</v>
          </cell>
          <cell r="T72">
            <v>185.92472875756295</v>
          </cell>
          <cell r="U72">
            <v>170.75486642441746</v>
          </cell>
          <cell r="V72">
            <v>156.82273467581783</v>
          </cell>
          <cell r="W72">
            <v>144.02734531778583</v>
          </cell>
          <cell r="X72">
            <v>132.27594992633064</v>
          </cell>
          <cell r="Y72">
            <v>121.4833675529284</v>
          </cell>
          <cell r="Z72">
            <v>111.57136728346534</v>
          </cell>
          <cell r="AA72">
            <v>102.46810117507191</v>
          </cell>
          <cell r="AB72">
            <v>94.107583460445994</v>
          </cell>
          <cell r="AC72">
            <v>86.429212244632723</v>
          </cell>
          <cell r="AD72">
            <v>79.377330227244386</v>
          </cell>
          <cell r="AE72">
            <v>72.900821265975111</v>
          </cell>
          <cell r="AF72">
            <v>66.952739857072785</v>
          </cell>
          <cell r="AG72">
            <v>61.48997084702323</v>
          </cell>
          <cell r="AH72">
            <v>56.472916908841711</v>
          </cell>
          <cell r="AI72">
            <v>51.865211517616636</v>
          </cell>
          <cell r="AJ72">
            <v>47.633455344785851</v>
          </cell>
          <cell r="AK72">
            <v>43.746974160377896</v>
          </cell>
          <cell r="AL72">
            <v>40.177596488352663</v>
          </cell>
          <cell r="AM72">
            <v>36.899449403358304</v>
          </cell>
          <cell r="AN72">
            <v>33.888770988720339</v>
          </cell>
          <cell r="AO72">
            <v>31.123738096249568</v>
          </cell>
          <cell r="AP72">
            <v>28.584308159371012</v>
          </cell>
          <cell r="AQ72">
            <v>26.252073912944976</v>
          </cell>
          <cell r="AR72">
            <v>24.110129966703116</v>
          </cell>
          <cell r="AS72">
            <v>22.142950265147366</v>
          </cell>
          <cell r="AT72">
            <v>20.33627554567008</v>
          </cell>
          <cell r="AU72">
            <v>18.677009979124602</v>
          </cell>
          <cell r="AV72">
            <v>17.153126243639655</v>
          </cell>
          <cell r="AW72">
            <v>15.753578343594699</v>
          </cell>
          <cell r="AX72">
            <v>14.468221541819473</v>
          </cell>
          <cell r="AY72">
            <v>13.287738824638568</v>
          </cell>
          <cell r="AZ72">
            <v>12.203573366737597</v>
          </cell>
          <cell r="BA72">
            <v>11.207866506316444</v>
          </cell>
          <cell r="BB72">
            <v>10.29340078093793</v>
          </cell>
          <cell r="BC72">
            <v>9.4535476111622732</v>
          </cell>
          <cell r="BD72">
            <v>8.6822192527481175</v>
          </cell>
          <cell r="BE72">
            <v>7.973824669141603</v>
          </cell>
          <cell r="BF72">
            <v>7.3232290043914388</v>
          </cell>
          <cell r="BG72">
            <v>6.7257163627268142</v>
          </cell>
          <cell r="BH72">
            <v>6.1769556250016455</v>
          </cell>
          <cell r="BI72">
            <v>5.6729690542243718</v>
          </cell>
          <cell r="BJ72">
            <v>5.2101034626064129</v>
          </cell>
          <cell r="BK72">
            <v>4.7850037311325808</v>
          </cell>
          <cell r="BL72">
            <v>4.3945884897070213</v>
          </cell>
          <cell r="BM72">
            <v>4.0360277815905228</v>
          </cell>
          <cell r="BN72">
            <v>3.7067225502282435</v>
          </cell>
          <cell r="BO72">
            <v>3.4042857997761304</v>
          </cell>
          <cell r="BP72">
            <v>3.1265252927667282</v>
          </cell>
          <cell r="BQ72">
            <v>2.8714276594970158</v>
          </cell>
          <cell r="BR72">
            <v>2.6371438039537649</v>
          </cell>
          <cell r="BS72">
            <v>2.4219755004902139</v>
          </cell>
          <cell r="BT72">
            <v>2.2243630840988691</v>
          </cell>
          <cell r="BU72">
            <v>2.0428741450524162</v>
          </cell>
          <cell r="BV72">
            <v>1.8761931459648886</v>
          </cell>
          <cell r="BW72">
            <v>1.723111886011619</v>
          </cell>
          <cell r="BX72">
            <v>1.5825207431868957</v>
          </cell>
          <cell r="BY72">
            <v>1.4534006311183401</v>
          </cell>
          <cell r="BZ72">
            <v>1.3348156121361672</v>
          </cell>
          <cell r="CA72">
            <v>1.2259061130525737</v>
          </cell>
          <cell r="CB72">
            <v>1.1258826944753844</v>
          </cell>
          <cell r="CC72">
            <v>1.0340203284921352</v>
          </cell>
          <cell r="CD72">
            <v>0.94965314324614969</v>
          </cell>
          <cell r="CE72">
            <v>0.87216959630997404</v>
          </cell>
          <cell r="CF72">
            <v>0.8010080418702219</v>
          </cell>
          <cell r="CG72">
            <v>0.73565265959206294</v>
          </cell>
          <cell r="CH72">
            <v>0.67562971565341212</v>
          </cell>
          <cell r="CI72">
            <v>0.62050412884667538</v>
          </cell>
          <cell r="CJ72">
            <v>0.5698763168570905</v>
          </cell>
          <cell r="CK72">
            <v>0.52337929985773124</v>
          </cell>
          <cell r="CL72">
            <v>0.48067604042626144</v>
          </cell>
          <cell r="CM72">
            <v>0.44145700050168984</v>
          </cell>
          <cell r="CN72">
            <v>0.40543789767246841</v>
          </cell>
          <cell r="CO72">
            <v>0.37235764453222431</v>
          </cell>
          <cell r="CP72">
            <v>0.34197645616640227</v>
          </cell>
          <cell r="CQ72">
            <v>0.31407411205172842</v>
          </cell>
          <cell r="CR72">
            <v>0.28844835976977973</v>
          </cell>
          <cell r="CS72">
            <v>0.26491344896383262</v>
          </cell>
          <cell r="CT72">
            <v>0.24329878491223036</v>
          </cell>
          <cell r="CU72">
            <v>0.22344769195862565</v>
          </cell>
          <cell r="CV72">
            <v>0.20521627783570268</v>
          </cell>
          <cell r="CW72">
            <v>0.18847239065032703</v>
          </cell>
          <cell r="CX72">
            <v>0.17309466096977313</v>
          </cell>
          <cell r="CY72">
            <v>0.15897162206547574</v>
          </cell>
          <cell r="CZ72">
            <v>0.14600090193736021</v>
          </cell>
          <cell r="DA72">
            <v>0.13408848126204115</v>
          </cell>
          <cell r="DB72">
            <v>0.12314801188608152</v>
          </cell>
          <cell r="DC72">
            <v>0.11310019092436084</v>
          </cell>
          <cell r="DD72">
            <v>0.10387218592663877</v>
          </cell>
          <cell r="DE72">
            <v>9.5397106945591781E-2</v>
          </cell>
          <cell r="DF72">
            <v>8.7613521679578504E-2</v>
          </cell>
          <cell r="DG72">
            <v>8.0465010175579804E-2</v>
          </cell>
          <cell r="DH72">
            <v>7.3899755864571426E-2</v>
          </cell>
          <cell r="DI72">
            <v>6.7870169964890217E-2</v>
          </cell>
          <cell r="DJ72">
            <v>6.2332546531070315E-2</v>
          </cell>
          <cell r="DK72">
            <v>5.7246745647726242E-2</v>
          </cell>
          <cell r="DL72">
            <v>5.2575902472104488E-2</v>
          </cell>
          <cell r="DM72">
            <v>4.8286160016259572E-2</v>
          </cell>
          <cell r="DN72">
            <v>4.434642373191628E-2</v>
          </cell>
          <cell r="DO72">
            <v>4.0728136119095835E-2</v>
          </cell>
          <cell r="DP72">
            <v>3.7405069724749343E-2</v>
          </cell>
          <cell r="DQ72">
            <v>3.4353137030922111E-2</v>
          </cell>
          <cell r="DR72">
            <v>3.1550215854415718E-2</v>
          </cell>
          <cell r="DS72">
            <v>2.8975988992336367E-2</v>
          </cell>
          <cell r="DT72">
            <v>2.661179695119259E-2</v>
          </cell>
          <cell r="DU72">
            <v>2.4440502692032445E-2</v>
          </cell>
          <cell r="DV72">
            <v>2.2446367411219883E-2</v>
          </cell>
          <cell r="DW72">
            <v>2.0614936456430269E-2</v>
          </cell>
          <cell r="DX72">
            <v>1.8932934550926244E-2</v>
          </cell>
          <cell r="DY72">
            <v>1.7388169566626952E-2</v>
          </cell>
          <cell r="DZ72">
            <v>1.5969444148476442E-2</v>
          </cell>
          <cell r="EA72">
            <v>1.4666474549498994E-2</v>
          </cell>
          <cell r="EB72">
            <v>1.3469816088221261E-2</v>
          </cell>
          <cell r="EC72">
            <v>1.2370794688128066E-2</v>
          </cell>
          <cell r="ED72">
            <v>1.1361444002909492E-2</v>
          </cell>
          <cell r="EE72">
            <v>1.0434447671751121E-2</v>
          </cell>
          <cell r="EF72">
            <v>9.5830862860945224E-3</v>
          </cell>
          <cell r="EG72">
            <v>8.8011886834563173E-3</v>
          </cell>
          <cell r="EH72">
            <v>8.0830872152531444E-3</v>
          </cell>
          <cell r="EI72">
            <v>7.4235766643888958E-3</v>
          </cell>
          <cell r="EJ72">
            <v>6.8178765148128899E-3</v>
          </cell>
          <cell r="EK72">
            <v>6.261596299559944E-3</v>
          </cell>
          <cell r="EL72">
            <v>5.7507037760919357E-3</v>
          </cell>
          <cell r="EM72">
            <v>5.2814956982586789E-3</v>
          </cell>
          <cell r="EN72">
            <v>4.8505709730159519E-3</v>
          </cell>
          <cell r="EO72">
            <v>4.4548060073251652E-3</v>
          </cell>
          <cell r="EP72">
            <v>4.0913320665342369E-3</v>
          </cell>
          <cell r="EQ72">
            <v>3.7575144801203666E-3</v>
          </cell>
          <cell r="ER72">
            <v>3.4509335440655541E-3</v>
          </cell>
          <cell r="ES72">
            <v>3.1693669814349219E-3</v>
          </cell>
          <cell r="ET72">
            <v>2.9107738340204809E-3</v>
          </cell>
          <cell r="EU72">
            <v>2.6732796682897028E-3</v>
          </cell>
          <cell r="EV72">
            <v>2.4551629884001836E-3</v>
          </cell>
          <cell r="EW72">
            <v>2.2548427577974615E-3</v>
          </cell>
          <cell r="EX72">
            <v>2.0708669389418581E-3</v>
          </cell>
          <cell r="EY72">
            <v>1.9019019680961849E-3</v>
          </cell>
          <cell r="EZ72">
            <v>1.7467230888800751E-3</v>
          </cell>
          <cell r="FA72">
            <v>1.6042054745234427E-3</v>
          </cell>
          <cell r="FB72">
            <v>1.4733160744677095E-3</v>
          </cell>
          <cell r="FC72">
            <v>1.3531061262147983E-3</v>
          </cell>
          <cell r="FD72">
            <v>1.2427042781444435E-3</v>
          </cell>
          <cell r="FE72">
            <v>1.1413102734510606E-3</v>
          </cell>
          <cell r="FF72">
            <v>1.0481891494168744E-3</v>
          </cell>
          <cell r="FG72">
            <v>9.6266590997469946E-4</v>
          </cell>
          <cell r="FH72">
            <v>8.8412063294396673E-4</v>
          </cell>
          <cell r="FI72">
            <v>8.1198397647401358E-4</v>
          </cell>
          <cell r="FJ72">
            <v>7.4573305212337175E-4</v>
          </cell>
          <cell r="FK72">
            <v>6.8488763466016136E-4</v>
          </cell>
          <cell r="FL72">
            <v>6.2900668111031571E-4</v>
          </cell>
          <cell r="FM72">
            <v>5.7768513382161317E-4</v>
          </cell>
          <cell r="FN72">
            <v>5.3055098437016759E-4</v>
          </cell>
          <cell r="FO72">
            <v>4.8726257702707968E-4</v>
          </cell>
          <cell r="FP72">
            <v>4.4750613223896958E-4</v>
          </cell>
          <cell r="FQ72">
            <v>4.1099347217127193E-4</v>
          </cell>
          <cell r="FR72">
            <v>3.7745993182770063E-4</v>
          </cell>
          <cell r="FS72">
            <v>3.4666244060440655E-4</v>
          </cell>
          <cell r="FT72">
            <v>3.1837776037287746E-4</v>
          </cell>
          <cell r="FU72">
            <v>2.9240086732015375E-4</v>
          </cell>
          <cell r="FV72">
            <v>2.6854346581697895E-4</v>
          </cell>
          <cell r="FW72">
            <v>2.4663262354154592E-4</v>
          </cell>
          <cell r="FX72">
            <v>2.2650951796548898E-4</v>
          </cell>
          <cell r="FY72">
            <v>2.08028285115802E-4</v>
          </cell>
          <cell r="FZ72">
            <v>1.9105496226791928E-4</v>
          </cell>
          <cell r="GA72">
            <v>1.7546651690599643E-4</v>
          </cell>
          <cell r="GB72">
            <v>1.6114995491164707E-4</v>
          </cell>
          <cell r="GC72">
            <v>1.4800150151687993E-4</v>
          </cell>
          <cell r="GD72">
            <v>1.3592584908424059E-4</v>
          </cell>
          <cell r="GE72">
            <v>1.2483546626156379E-4</v>
          </cell>
          <cell r="GF72">
            <v>1.1464996350387828E-4</v>
          </cell>
          <cell r="GG72">
            <v>1.0529551036320858E-4</v>
          </cell>
          <cell r="GH72">
            <v>9.6704300322555955E-5</v>
          </cell>
          <cell r="GI72">
            <v>8.881405929480372E-5</v>
          </cell>
          <cell r="GJ72">
            <v>8.1567594223945643E-5</v>
          </cell>
          <cell r="GK72">
            <v>7.4912378516537968E-5</v>
          </cell>
          <cell r="GL72">
            <v>6.880017129838828E-5</v>
          </cell>
          <cell r="GM72">
            <v>6.318666773666582E-5</v>
          </cell>
          <cell r="GN72">
            <v>5.8031177892678324E-5</v>
          </cell>
          <cell r="GO72">
            <v>5.3296331777560923E-5</v>
          </cell>
          <cell r="GP72">
            <v>4.8947808472835083E-5</v>
          </cell>
          <cell r="GQ72">
            <v>4.4954087352441866E-5</v>
          </cell>
          <cell r="GR72">
            <v>4.1286219602920339E-5</v>
          </cell>
          <cell r="GS72">
            <v>3.7917618385546752E-5</v>
          </cell>
          <cell r="GT72">
            <v>3.4823866119492921E-5</v>
          </cell>
          <cell r="GU72">
            <v>3.1982537488971841E-5</v>
          </cell>
          <cell r="GV72">
            <v>2.937303689152914E-5</v>
          </cell>
          <cell r="GW72">
            <v>2.697644914912121E-5</v>
          </cell>
          <cell r="GX72">
            <v>2.4775402399911978E-5</v>
          </cell>
          <cell r="GY72">
            <v>2.2753942176915036E-5</v>
          </cell>
          <cell r="GZ72">
            <v>2.0897415760731801E-5</v>
          </cell>
          <cell r="HA72">
            <v>1.919236596812324E-5</v>
          </cell>
          <cell r="HB72">
            <v>1.7626433606520413E-5</v>
          </cell>
          <cell r="HC72">
            <v>1.6188267887403485E-5</v>
          </cell>
          <cell r="HD72">
            <v>1.486744414918949E-5</v>
          </cell>
          <cell r="HE72">
            <v>1.3654388293219945E-5</v>
          </cell>
          <cell r="HF72">
            <v>1.2540307385125015E-5</v>
          </cell>
          <cell r="HG72">
            <v>1.1517125918523308E-5</v>
          </cell>
          <cell r="HH72">
            <v>1.0577427279052135E-5</v>
          </cell>
          <cell r="HI72">
            <v>9.7143999844347833E-6</v>
          </cell>
          <cell r="HJ72">
            <v>8.9217883108956442E-6</v>
          </cell>
          <cell r="HK72">
            <v>8.1938469480323785E-6</v>
          </cell>
          <cell r="HL72">
            <v>7.5252993534702696E-6</v>
          </cell>
          <cell r="HM72">
            <v>6.911299505409136E-6</v>
          </cell>
          <cell r="HN72">
            <v>6.3473967758436188E-6</v>
          </cell>
          <cell r="HO72">
            <v>5.8295036698165257E-6</v>
          </cell>
          <cell r="HP72">
            <v>5.3538661968856986E-6</v>
          </cell>
          <cell r="HQ72">
            <v>4.9170366600102238E-6</v>
          </cell>
          <cell r="HR72">
            <v>4.5158486646431711E-6</v>
          </cell>
          <cell r="HS72">
            <v>4.1473941668596721E-6</v>
          </cell>
          <cell r="HT72">
            <v>3.8090023941618801E-6</v>
          </cell>
          <cell r="HU72">
            <v>3.498220486170765E-6</v>
          </cell>
          <cell r="HV72">
            <v>3.2127957148623658E-6</v>
          </cell>
          <cell r="HW72">
            <v>2.9506591554888597E-6</v>
          </cell>
          <cell r="HX72">
            <v>2.7099106898062019E-6</v>
          </cell>
          <cell r="HY72">
            <v>2.4888052329143434E-6</v>
          </cell>
          <cell r="HZ72">
            <v>2.2857400838636634E-6</v>
          </cell>
          <cell r="IA72">
            <v>2.0992433083499759E-6</v>
          </cell>
          <cell r="IB72">
            <v>1.927963069275507E-6</v>
          </cell>
          <cell r="IC72">
            <v>1.7706578278493551E-6</v>
          </cell>
          <cell r="ID72">
            <v>1.6261873441914676E-6</v>
          </cell>
          <cell r="IE72">
            <v>1.4935044122107408E-6</v>
          </cell>
          <cell r="IF72">
            <v>1.3716472688464033E-6</v>
          </cell>
          <cell r="IG72">
            <v>1.2597326226500452E-6</v>
          </cell>
          <cell r="IH72">
            <v>1.1569492511756943E-6</v>
          </cell>
          <cell r="II72">
            <v>1.0625521207667242E-6</v>
          </cell>
          <cell r="IJ72">
            <v>9.7585698611985313E-7</v>
          </cell>
          <cell r="IK72">
            <v>8.9623543047634939E-7</v>
          </cell>
          <cell r="IL72">
            <v>8.2311031049223332E-7</v>
          </cell>
          <cell r="IM72">
            <v>7.5595157276755121E-7</v>
          </cell>
          <cell r="IN72">
            <v>6.9427241171114477E-7</v>
          </cell>
          <cell r="IO72">
            <v>6.3762574089037872E-7</v>
          </cell>
          <cell r="IP72">
            <v>5.8560095228900384E-7</v>
          </cell>
          <cell r="IQ72">
            <v>5.3782093998117607E-7</v>
          </cell>
          <cell r="IR72">
            <v>4.9393936664807753E-7</v>
          </cell>
          <cell r="IS72">
            <v>4.5363815312451813E-7</v>
          </cell>
          <cell r="IT72">
            <v>4.1662517277519132E-7</v>
          </cell>
          <cell r="IU72">
            <v>3.8263213399140758E-7</v>
          </cell>
          <cell r="IV72">
            <v>3.9555677111365876E-6</v>
          </cell>
        </row>
        <row r="74">
          <cell r="A74" t="str">
            <v>DU PONT</v>
          </cell>
        </row>
        <row r="75">
          <cell r="A75" t="str">
            <v>NOPAT Margin</v>
          </cell>
          <cell r="B75">
            <v>6.6580349647411274E-2</v>
          </cell>
          <cell r="C75">
            <v>7.1673575709357562E-2</v>
          </cell>
          <cell r="D75">
            <v>7.8143893503182793E-2</v>
          </cell>
          <cell r="E75">
            <v>8.2522810669414831E-2</v>
          </cell>
          <cell r="F75">
            <v>8.2967610220142096E-2</v>
          </cell>
          <cell r="G75">
            <v>8.5599187581719499E-2</v>
          </cell>
          <cell r="H75">
            <v>8.2385405277477008E-2</v>
          </cell>
          <cell r="I75">
            <v>7.8924128988932057E-2</v>
          </cell>
          <cell r="J75">
            <v>7.5395717265777776E-2</v>
          </cell>
          <cell r="K75">
            <v>7.2878915668203398E-2</v>
          </cell>
          <cell r="L75">
            <v>7.2193987061023812E-2</v>
          </cell>
          <cell r="M75">
            <v>7.2480877711692426E-2</v>
          </cell>
          <cell r="N75">
            <v>7.2285663792674995E-2</v>
          </cell>
          <cell r="O75">
            <v>7.2093002942501511E-2</v>
          </cell>
          <cell r="P75">
            <v>7.1902905303776646E-2</v>
          </cell>
          <cell r="Q75">
            <v>7.1300949747808581E-2</v>
          </cell>
          <cell r="R75">
            <v>7.1644307372246724E-2</v>
          </cell>
          <cell r="S75">
            <v>7.1196978016196275E-2</v>
          </cell>
          <cell r="T75">
            <v>7.0760073780600743E-2</v>
          </cell>
          <cell r="U75">
            <v>7.0333334132717126E-2</v>
          </cell>
          <cell r="V75">
            <v>6.9916505272722931E-2</v>
          </cell>
          <cell r="W75">
            <v>6.9509339974487896E-2</v>
          </cell>
          <cell r="X75">
            <v>6.911159742842142E-2</v>
          </cell>
          <cell r="Y75">
            <v>6.872304308649628E-2</v>
          </cell>
          <cell r="Z75">
            <v>6.8343448509540244E-2</v>
          </cell>
          <cell r="AA75">
            <v>6.7972591216875919E-2</v>
          </cell>
          <cell r="AB75">
            <v>6.7610254538381903E-2</v>
          </cell>
          <cell r="AC75">
            <v>6.7256227469037172E-2</v>
          </cell>
          <cell r="AD75">
            <v>6.6910304526003564E-2</v>
          </cell>
          <cell r="AE75">
            <v>6.6572285608292134E-2</v>
          </cell>
          <cell r="AF75">
            <v>6.6241975859051436E-2</v>
          </cell>
          <cell r="AG75">
            <v>6.5919185530508614E-2</v>
          </cell>
          <cell r="AH75">
            <v>6.560372985158669E-2</v>
          </cell>
          <cell r="AI75">
            <v>6.5295428898215199E-2</v>
          </cell>
          <cell r="AJ75">
            <v>6.4994107466344764E-2</v>
          </cell>
          <cell r="AK75">
            <v>6.4699594947670636E-2</v>
          </cell>
          <cell r="AL75">
            <v>6.4411725208064541E-2</v>
          </cell>
          <cell r="AM75">
            <v>6.4130336468709262E-2</v>
          </cell>
          <cell r="AN75">
            <v>6.3855271189925927E-2</v>
          </cell>
          <cell r="AO75">
            <v>6.3586375957678853E-2</v>
          </cell>
          <cell r="AP75">
            <v>6.3323501372740051E-2</v>
          </cell>
          <cell r="AQ75">
            <v>6.3066501942490763E-2</v>
          </cell>
          <cell r="AR75">
            <v>6.2815235975334727E-2</v>
          </cell>
          <cell r="AS75">
            <v>6.2569565477694711E-2</v>
          </cell>
          <cell r="AT75">
            <v>6.2329356053561179E-2</v>
          </cell>
          <cell r="AU75">
            <v>6.2094476806559329E-2</v>
          </cell>
          <cell r="AV75">
            <v>6.1864800244499134E-2</v>
          </cell>
          <cell r="AW75">
            <v>6.164020218637041E-2</v>
          </cell>
          <cell r="AX75">
            <v>6.1420561671743909E-2</v>
          </cell>
          <cell r="AY75">
            <v>6.1205760872537582E-2</v>
          </cell>
          <cell r="AZ75">
            <v>6.099568500710599E-2</v>
          </cell>
          <cell r="BA75">
            <v>6.0790222256610238E-2</v>
          </cell>
          <cell r="BB75">
            <v>6.0589263683624127E-2</v>
          </cell>
          <cell r="BC75">
            <v>6.0392703152932374E-2</v>
          </cell>
          <cell r="BD75">
            <v>6.0200437254475575E-2</v>
          </cell>
          <cell r="BE75">
            <v>6.0012365228396793E-2</v>
          </cell>
          <cell r="BF75">
            <v>5.9828388892143786E-2</v>
          </cell>
          <cell r="BG75">
            <v>5.9648412569581193E-2</v>
          </cell>
          <cell r="BH75">
            <v>5.9472343022066866E-2</v>
          </cell>
          <cell r="BI75">
            <v>5.9300089381446458E-2</v>
          </cell>
          <cell r="BJ75">
            <v>5.9131563084921103E-2</v>
          </cell>
          <cell r="BK75">
            <v>5.8966677811742162E-2</v>
          </cell>
          <cell r="BL75">
            <v>5.8805349421688913E-2</v>
          </cell>
          <cell r="BM75">
            <v>5.8647495895283959E-2</v>
          </cell>
          <cell r="BN75">
            <v>5.8493037275702695E-2</v>
          </cell>
          <cell r="BO75">
            <v>5.8341895612332981E-2</v>
          </cell>
          <cell r="BP75">
            <v>5.8193994905942445E-2</v>
          </cell>
          <cell r="BQ75">
            <v>5.8049261055410507E-2</v>
          </cell>
          <cell r="BR75">
            <v>5.7907621805983946E-2</v>
          </cell>
          <cell r="BS75">
            <v>5.776900669901476E-2</v>
          </cell>
          <cell r="BT75">
            <v>5.7633347023139915E-2</v>
          </cell>
          <cell r="BU75">
            <v>5.7500575766863751E-2</v>
          </cell>
          <cell r="BV75">
            <v>5.7370627572503954E-2</v>
          </cell>
          <cell r="BW75">
            <v>5.7243438691463297E-2</v>
          </cell>
          <cell r="BX75">
            <v>5.7118946940789742E-2</v>
          </cell>
          <cell r="BY75">
            <v>5.6997091660988597E-2</v>
          </cell>
          <cell r="BZ75">
            <v>5.6877813675051181E-2</v>
          </cell>
          <cell r="CA75">
            <v>5.6761055248664948E-2</v>
          </cell>
          <cell r="CB75">
            <v>5.6646760051571314E-2</v>
          </cell>
          <cell r="CC75">
            <v>5.6534873120037875E-2</v>
          </cell>
          <cell r="CD75">
            <v>5.6425340820412638E-2</v>
          </cell>
          <cell r="CE75">
            <v>5.6318110813728728E-2</v>
          </cell>
          <cell r="CF75">
            <v>5.6213132021328889E-2</v>
          </cell>
          <cell r="CG75">
            <v>5.6110354591479485E-2</v>
          </cell>
          <cell r="CH75">
            <v>5.600972986694519E-2</v>
          </cell>
          <cell r="CI75">
            <v>5.591121035349568E-2</v>
          </cell>
          <cell r="CJ75">
            <v>5.5814749689316753E-2</v>
          </cell>
          <cell r="CK75">
            <v>5.5720302615298943E-2</v>
          </cell>
          <cell r="CL75">
            <v>5.5627824946177518E-2</v>
          </cell>
          <cell r="CM75">
            <v>5.5537273542498287E-2</v>
          </cell>
          <cell r="CN75">
            <v>5.5448606283384695E-2</v>
          </cell>
          <cell r="CO75">
            <v>5.536178204008195E-2</v>
          </cell>
          <cell r="CP75">
            <v>5.5276760650255038E-2</v>
          </cell>
          <cell r="CQ75">
            <v>5.5193502893017832E-2</v>
          </cell>
          <cell r="CR75">
            <v>5.5111970464671381E-2</v>
          </cell>
          <cell r="CS75">
            <v>5.5032125955129921E-2</v>
          </cell>
          <cell r="CT75">
            <v>5.4953932825013943E-2</v>
          </cell>
          <cell r="CU75">
            <v>5.4877355383390287E-2</v>
          </cell>
          <cell r="CV75">
            <v>5.4802358766139488E-2</v>
          </cell>
          <cell r="CW75">
            <v>5.4728908914931734E-2</v>
          </cell>
          <cell r="CX75">
            <v>5.4656972556792832E-2</v>
          </cell>
          <cell r="CY75">
            <v>5.4586517184242594E-2</v>
          </cell>
          <cell r="CZ75">
            <v>5.4517511035988217E-2</v>
          </cell>
          <cell r="DA75">
            <v>5.4449923078155958E-2</v>
          </cell>
          <cell r="DB75">
            <v>5.4383722986044894E-2</v>
          </cell>
          <cell r="DC75">
            <v>5.4318881126387136E-2</v>
          </cell>
          <cell r="DD75">
            <v>5.4255368540099019E-2</v>
          </cell>
          <cell r="DE75">
            <v>5.4193156925508718E-2</v>
          </cell>
          <cell r="DF75">
            <v>5.4132218622045904E-2</v>
          </cell>
          <cell r="DG75">
            <v>5.4072526594379541E-2</v>
          </cell>
          <cell r="DH75">
            <v>5.401405441699042E-2</v>
          </cell>
          <cell r="DI75">
            <v>5.3956776259165382E-2</v>
          </cell>
          <cell r="DJ75">
            <v>5.3900666870400682E-2</v>
          </cell>
          <cell r="DK75">
            <v>5.3845701566202213E-2</v>
          </cell>
          <cell r="DL75">
            <v>5.3791856214270774E-2</v>
          </cell>
          <cell r="DM75">
            <v>5.3739107221060886E-2</v>
          </cell>
          <cell r="DN75">
            <v>5.3687431518702193E-2</v>
          </cell>
          <cell r="DO75">
            <v>5.3636806552272494E-2</v>
          </cell>
          <cell r="DP75">
            <v>5.3587210267412054E-2</v>
          </cell>
          <cell r="DQ75">
            <v>5.3538621098269325E-2</v>
          </cell>
          <cell r="DR75">
            <v>5.3491017955767842E-2</v>
          </cell>
          <cell r="DS75">
            <v>5.3444380216185298E-2</v>
          </cell>
          <cell r="DT75">
            <v>5.3398687710035427E-2</v>
          </cell>
          <cell r="DU75">
            <v>5.3353920711243639E-2</v>
          </cell>
          <cell r="DV75">
            <v>5.3310059926608214E-2</v>
          </cell>
          <cell r="DW75">
            <v>5.3267086485538392E-2</v>
          </cell>
          <cell r="DX75">
            <v>5.32249819300614E-2</v>
          </cell>
          <cell r="DY75">
            <v>5.3183728205090625E-2</v>
          </cell>
          <cell r="DZ75">
            <v>5.3143307648947327E-2</v>
          </cell>
          <cell r="EA75">
            <v>5.3103702984128545E-2</v>
          </cell>
          <cell r="EB75">
            <v>5.3064897308314277E-2</v>
          </cell>
          <cell r="EC75">
            <v>5.3026874085606614E-2</v>
          </cell>
          <cell r="ED75">
            <v>5.2989617137994743E-2</v>
          </cell>
          <cell r="EE75">
            <v>5.2953110637038892E-2</v>
          </cell>
          <cell r="EF75">
            <v>5.2917339095767159E-2</v>
          </cell>
          <cell r="EG75">
            <v>5.288228736077924E-2</v>
          </cell>
          <cell r="EH75">
            <v>5.2847940604550975E-2</v>
          </cell>
          <cell r="EI75">
            <v>5.2814284317934133E-2</v>
          </cell>
          <cell r="EJ75">
            <v>5.2781304302846083E-2</v>
          </cell>
          <cell r="EK75">
            <v>5.2748986665143598E-2</v>
          </cell>
          <cell r="EL75">
            <v>5.2717317807676162E-2</v>
          </cell>
          <cell r="EM75">
            <v>5.2686284423513162E-2</v>
          </cell>
          <cell r="EN75">
            <v>5.2655873489340616E-2</v>
          </cell>
          <cell r="EO75">
            <v>5.2626072259022508E-2</v>
          </cell>
          <cell r="EP75">
            <v>5.2596868257322009E-2</v>
          </cell>
          <cell r="EQ75">
            <v>5.2568249273778532E-2</v>
          </cell>
          <cell r="ER75">
            <v>5.2540203356735898E-2</v>
          </cell>
          <cell r="ES75">
            <v>5.2512718807517803E-2</v>
          </cell>
          <cell r="ET75">
            <v>5.2485784174746433E-2</v>
          </cell>
          <cell r="EU75">
            <v>5.2459388248800067E-2</v>
          </cell>
          <cell r="EV75">
            <v>5.2433520056406377E-2</v>
          </cell>
          <cell r="EW75">
            <v>5.2408168855367344E-2</v>
          </cell>
          <cell r="EX75">
            <v>5.2383324129412247E-2</v>
          </cell>
          <cell r="EY75">
            <v>5.2358975583175468E-2</v>
          </cell>
          <cell r="EZ75">
            <v>5.2335113137295657E-2</v>
          </cell>
          <cell r="FA75">
            <v>5.2311726923632944E-2</v>
          </cell>
          <cell r="FB75">
            <v>5.2288807280600973E-2</v>
          </cell>
          <cell r="FC75">
            <v>5.2266344748611054E-2</v>
          </cell>
          <cell r="FD75">
            <v>5.2244330065624893E-2</v>
          </cell>
          <cell r="FE75">
            <v>5.2222754162813641E-2</v>
          </cell>
          <cell r="FF75">
            <v>5.2201608160319789E-2</v>
          </cell>
          <cell r="FG75">
            <v>5.2180883363119913E-2</v>
          </cell>
          <cell r="FH75">
            <v>5.2160571256984915E-2</v>
          </cell>
          <cell r="FI75">
            <v>5.214066350453575E-2</v>
          </cell>
          <cell r="FJ75">
            <v>5.2121151941391934E-2</v>
          </cell>
          <cell r="FK75">
            <v>5.2102028572410308E-2</v>
          </cell>
          <cell r="FL75">
            <v>5.2083285568011936E-2</v>
          </cell>
          <cell r="FM75">
            <v>5.2064915260594688E-2</v>
          </cell>
          <cell r="FN75">
            <v>5.2046910141029433E-2</v>
          </cell>
          <cell r="FO75">
            <v>5.2029262855237554E-2</v>
          </cell>
          <cell r="FP75">
            <v>5.2011966200847838E-2</v>
          </cell>
          <cell r="FQ75">
            <v>5.1995013123930588E-2</v>
          </cell>
          <cell r="FR75">
            <v>5.1978396715807083E-2</v>
          </cell>
          <cell r="FS75">
            <v>5.1962110209932411E-2</v>
          </cell>
          <cell r="FT75">
            <v>5.1946146978849916E-2</v>
          </cell>
          <cell r="FU75">
            <v>5.1930500531215285E-2</v>
          </cell>
          <cell r="FV75">
            <v>5.1915164508888695E-2</v>
          </cell>
          <cell r="FW75">
            <v>5.1900132684093173E-2</v>
          </cell>
          <cell r="FX75">
            <v>5.1885398956637643E-2</v>
          </cell>
          <cell r="FY75">
            <v>5.187095735120293E-2</v>
          </cell>
          <cell r="FZ75">
            <v>5.1856802014689229E-2</v>
          </cell>
          <cell r="GA75">
            <v>5.1842927213623512E-2</v>
          </cell>
          <cell r="GB75">
            <v>5.1829327331625333E-2</v>
          </cell>
          <cell r="GC75">
            <v>5.1815996866929635E-2</v>
          </cell>
          <cell r="GD75">
            <v>5.1802930429965185E-2</v>
          </cell>
          <cell r="GE75">
            <v>5.1790122740987252E-2</v>
          </cell>
          <cell r="GF75">
            <v>5.1777568627763129E-2</v>
          </cell>
          <cell r="GG75">
            <v>5.1765263023309395E-2</v>
          </cell>
          <cell r="GH75">
            <v>5.1753200963679365E-2</v>
          </cell>
          <cell r="GI75">
            <v>5.1741377585799948E-2</v>
          </cell>
          <cell r="GJ75">
            <v>5.1729788125356106E-2</v>
          </cell>
          <cell r="GK75">
            <v>5.1718427914722552E-2</v>
          </cell>
          <cell r="GL75">
            <v>5.1707292380940767E-2</v>
          </cell>
          <cell r="GM75">
            <v>5.1696377043740777E-2</v>
          </cell>
          <cell r="GN75">
            <v>5.1685677513606448E-2</v>
          </cell>
          <cell r="GO75">
            <v>5.1675189489883186E-2</v>
          </cell>
          <cell r="GP75">
            <v>5.1664908758927271E-2</v>
          </cell>
          <cell r="GQ75">
            <v>5.1654831192295407E-2</v>
          </cell>
          <cell r="GR75">
            <v>5.1644952744974201E-2</v>
          </cell>
          <cell r="GS75">
            <v>5.1635269453647832E-2</v>
          </cell>
          <cell r="GT75">
            <v>5.1625777435003746E-2</v>
          </cell>
          <cell r="GU75">
            <v>5.1616472884075004E-2</v>
          </cell>
          <cell r="GV75">
            <v>5.1607352072618573E-2</v>
          </cell>
          <cell r="GW75">
            <v>5.1598411347528829E-2</v>
          </cell>
          <cell r="GX75">
            <v>5.1589647129285245E-2</v>
          </cell>
          <cell r="GY75">
            <v>5.1581055910433667E-2</v>
          </cell>
          <cell r="GZ75">
            <v>5.1572634254100282E-2</v>
          </cell>
          <cell r="HA75">
            <v>5.1564378792537571E-2</v>
          </cell>
          <cell r="HB75">
            <v>5.1556286225701436E-2</v>
          </cell>
          <cell r="HC75">
            <v>5.1548353319858908E-2</v>
          </cell>
          <cell r="HD75">
            <v>5.1540576906225655E-2</v>
          </cell>
          <cell r="HE75">
            <v>5.1532953879632602E-2</v>
          </cell>
          <cell r="HF75">
            <v>5.1525481197221064E-2</v>
          </cell>
          <cell r="HG75">
            <v>5.1518155877165614E-2</v>
          </cell>
          <cell r="HH75">
            <v>5.15109749974242E-2</v>
          </cell>
          <cell r="HI75">
            <v>5.1503935694514884E-2</v>
          </cell>
          <cell r="HJ75">
            <v>5.1497035162318419E-2</v>
          </cell>
          <cell r="HK75">
            <v>5.1490270650906299E-2</v>
          </cell>
          <cell r="HL75">
            <v>5.1483639465393638E-2</v>
          </cell>
          <cell r="HM75">
            <v>5.1477138964816219E-2</v>
          </cell>
          <cell r="HN75">
            <v>5.1470766561031368E-2</v>
          </cell>
          <cell r="HO75">
            <v>5.1464519717641849E-2</v>
          </cell>
          <cell r="HP75">
            <v>5.1458395948942616E-2</v>
          </cell>
          <cell r="HQ75">
            <v>5.1452392818889511E-2</v>
          </cell>
          <cell r="HR75">
            <v>5.1446507940089904E-2</v>
          </cell>
          <cell r="HS75">
            <v>5.1440738972814183E-2</v>
          </cell>
          <cell r="HT75">
            <v>5.1435083624028183E-2</v>
          </cell>
          <cell r="HU75">
            <v>5.1429539646445845E-2</v>
          </cell>
          <cell r="HV75">
            <v>5.1424104837601632E-2</v>
          </cell>
          <cell r="HW75">
            <v>5.1418777038942334E-2</v>
          </cell>
          <cell r="HX75">
            <v>5.1413554134937839E-2</v>
          </cell>
          <cell r="HY75">
            <v>5.1408434052210392E-2</v>
          </cell>
          <cell r="HZ75">
            <v>5.1403414758682056E-2</v>
          </cell>
          <cell r="IA75">
            <v>5.1398494262739805E-2</v>
          </cell>
          <cell r="IB75">
            <v>5.1393670612418056E-2</v>
          </cell>
          <cell r="IC75">
            <v>5.1388941894598111E-2</v>
          </cell>
          <cell r="ID75">
            <v>5.1384306234224159E-2</v>
          </cell>
          <cell r="IE75">
            <v>5.1379761793535643E-2</v>
          </cell>
          <cell r="IF75">
            <v>5.1375306771315354E-2</v>
          </cell>
          <cell r="IG75">
            <v>5.1370939402153128E-2</v>
          </cell>
          <cell r="IH75">
            <v>5.1366657955724836E-2</v>
          </cell>
          <cell r="II75">
            <v>5.1362460736086107E-2</v>
          </cell>
          <cell r="IJ75">
            <v>5.1358346080980673E-2</v>
          </cell>
          <cell r="IK75">
            <v>5.1354312361163001E-2</v>
          </cell>
          <cell r="IL75">
            <v>5.1350357979734751E-2</v>
          </cell>
          <cell r="IM75">
            <v>5.1346481371494959E-2</v>
          </cell>
          <cell r="IN75">
            <v>5.1342681002303596E-2</v>
          </cell>
          <cell r="IO75">
            <v>5.1338955368458054E-2</v>
          </cell>
          <cell r="IP75">
            <v>5.1335302996082591E-2</v>
          </cell>
          <cell r="IQ75">
            <v>5.1331722440530102E-2</v>
          </cell>
          <cell r="IR75">
            <v>5.1328212285796274E-2</v>
          </cell>
          <cell r="IS75">
            <v>5.1324771143945701E-2</v>
          </cell>
          <cell r="IT75">
            <v>5.1321397654549669E-2</v>
          </cell>
          <cell r="IU75">
            <v>5.1318090484135451E-2</v>
          </cell>
          <cell r="IV75">
            <v>5.1314848325646908E-2</v>
          </cell>
        </row>
        <row r="76">
          <cell r="A76" t="str">
            <v>BOP Net Operating Asset Turnover</v>
          </cell>
          <cell r="B76">
            <v>2.320039947504295</v>
          </cell>
          <cell r="C76">
            <v>2.3286227063926925</v>
          </cell>
          <cell r="D76">
            <v>2.3836318045481959</v>
          </cell>
          <cell r="E76">
            <v>2.4572167738037942</v>
          </cell>
          <cell r="F76">
            <v>2.5017752151786796</v>
          </cell>
          <cell r="G76">
            <v>2.5386152109725431</v>
          </cell>
          <cell r="H76">
            <v>2.525632573924852</v>
          </cell>
          <cell r="I76">
            <v>2.4850188372384694</v>
          </cell>
          <cell r="J76">
            <v>2.4654647964617515</v>
          </cell>
          <cell r="K76">
            <v>2.4818512145186857</v>
          </cell>
          <cell r="L76">
            <v>2.4972206601634959</v>
          </cell>
          <cell r="M76">
            <v>2.4682962517872324</v>
          </cell>
          <cell r="N76">
            <v>2.4616483496119277</v>
          </cell>
          <cell r="O76">
            <v>2.4550873907857822</v>
          </cell>
          <cell r="P76">
            <v>2.4486137207095928</v>
          </cell>
          <cell r="Q76">
            <v>2.44228137345219</v>
          </cell>
          <cell r="R76">
            <v>2.3754799815989029</v>
          </cell>
          <cell r="S76">
            <v>2.3615077476692372</v>
          </cell>
          <cell r="T76">
            <v>2.3478658036894715</v>
          </cell>
          <cell r="U76">
            <v>2.334545762297596</v>
          </cell>
          <cell r="V76">
            <v>2.3215394559089257</v>
          </cell>
          <cell r="W76">
            <v>2.3088389314801177</v>
          </cell>
          <cell r="X76">
            <v>2.2964364453402073</v>
          </cell>
          <cell r="Y76">
            <v>2.2843244580921871</v>
          </cell>
          <cell r="Z76">
            <v>2.272495629588283</v>
          </cell>
          <cell r="AA76">
            <v>2.260942813981782</v>
          </cell>
          <cell r="AB76">
            <v>2.2496590548579092</v>
          </cell>
          <cell r="AC76">
            <v>2.2386375804459822</v>
          </cell>
          <cell r="AD76">
            <v>2.2278717989147387</v>
          </cell>
          <cell r="AE76">
            <v>2.2173552937524796</v>
          </cell>
          <cell r="AF76">
            <v>2.2070818192333785</v>
          </cell>
          <cell r="AG76">
            <v>2.1970452959710749</v>
          </cell>
          <cell r="AH76">
            <v>2.187239806560402</v>
          </cell>
          <cell r="AI76">
            <v>2.1776595913078927</v>
          </cell>
          <cell r="AJ76">
            <v>2.1682990440514911</v>
          </cell>
          <cell r="AK76">
            <v>2.1591527080696848</v>
          </cell>
          <cell r="AL76">
            <v>2.150215272080096</v>
          </cell>
          <cell r="AM76">
            <v>2.1414815663274043</v>
          </cell>
          <cell r="AN76">
            <v>2.1329465587602909</v>
          </cell>
          <cell r="AO76">
            <v>2.1246053512969714</v>
          </cell>
          <cell r="AP76">
            <v>2.116453176178728</v>
          </cell>
          <cell r="AQ76">
            <v>2.1084853924107447</v>
          </cell>
          <cell r="AR76">
            <v>2.100697482289418</v>
          </cell>
          <cell r="AS76">
            <v>2.0930850480152285</v>
          </cell>
          <cell r="AT76">
            <v>2.0856438083901607</v>
          </cell>
          <cell r="AU76">
            <v>2.078369595598565</v>
          </cell>
          <cell r="AV76">
            <v>2.0712583520703047</v>
          </cell>
          <cell r="AW76">
            <v>2.0643061274249388</v>
          </cell>
          <cell r="AX76">
            <v>2.0575090754956538</v>
          </cell>
          <cell r="AY76">
            <v>2.0508634514316029</v>
          </cell>
          <cell r="AZ76">
            <v>2.0443656088772553</v>
          </cell>
          <cell r="BA76">
            <v>2.0380119972273492</v>
          </cell>
          <cell r="BB76">
            <v>2.0317991589559821</v>
          </cell>
          <cell r="BC76">
            <v>2.0257237270183666</v>
          </cell>
          <cell r="BD76">
            <v>2.0197824223237628</v>
          </cell>
          <cell r="BE76">
            <v>2.0139720512780688</v>
          </cell>
          <cell r="BF76">
            <v>2.0082895033945496</v>
          </cell>
          <cell r="BG76">
            <v>2.0027317489711969</v>
          </cell>
          <cell r="BH76">
            <v>1.9972958368331715</v>
          </cell>
          <cell r="BI76">
            <v>1.9919788921388317</v>
          </cell>
          <cell r="BJ76">
            <v>1.9867781142477969</v>
          </cell>
          <cell r="BK76">
            <v>1.9816907746495773</v>
          </cell>
          <cell r="BL76">
            <v>1.9767142149512371</v>
          </cell>
          <cell r="BM76">
            <v>1.9718458449226277</v>
          </cell>
          <cell r="BN76">
            <v>1.9670831405977103</v>
          </cell>
          <cell r="BO76">
            <v>1.9624236424305272</v>
          </cell>
          <cell r="BP76">
            <v>1.9578649535043713</v>
          </cell>
          <cell r="BQ76">
            <v>1.9534047377927619</v>
          </cell>
          <cell r="BR76">
            <v>1.9490407184708236</v>
          </cell>
          <cell r="BS76">
            <v>1.9447706762756982</v>
          </cell>
          <cell r="BT76">
            <v>1.9405924479146601</v>
          </cell>
          <cell r="BU76">
            <v>1.9365039245196001</v>
          </cell>
          <cell r="BV76">
            <v>1.9325030501465914</v>
          </cell>
          <cell r="BW76">
            <v>1.9285878203192728</v>
          </cell>
          <cell r="BX76">
            <v>1.9247562806148</v>
          </cell>
          <cell r="BY76">
            <v>1.9210065252911583</v>
          </cell>
          <cell r="BZ76">
            <v>1.9173366959546396</v>
          </cell>
          <cell r="CA76">
            <v>1.9137449802663327</v>
          </cell>
          <cell r="CB76">
            <v>1.9102296106864871</v>
          </cell>
          <cell r="CC76">
            <v>1.9067888632556429</v>
          </cell>
          <cell r="CD76">
            <v>1.9034210564114546</v>
          </cell>
          <cell r="CE76">
            <v>1.9001245498401484</v>
          </cell>
          <cell r="CF76">
            <v>1.8968977433615872</v>
          </cell>
          <cell r="CG76">
            <v>1.8937390758469557</v>
          </cell>
          <cell r="CH76">
            <v>1.8906470241680742</v>
          </cell>
          <cell r="CI76">
            <v>1.8876201021774128</v>
          </cell>
          <cell r="CJ76">
            <v>1.8846568597178681</v>
          </cell>
          <cell r="CK76">
            <v>1.8817558816614197</v>
          </cell>
          <cell r="CL76">
            <v>1.8789157869757844</v>
          </cell>
          <cell r="CM76">
            <v>1.8761352278182317</v>
          </cell>
          <cell r="CN76">
            <v>1.8734128886557229</v>
          </cell>
          <cell r="CO76">
            <v>1.8707474854105941</v>
          </cell>
          <cell r="CP76">
            <v>1.8681377646309856</v>
          </cell>
          <cell r="CQ76">
            <v>1.8655825026852804</v>
          </cell>
          <cell r="CR76">
            <v>1.8630805049798105</v>
          </cell>
          <cell r="CS76">
            <v>1.8606306051991239</v>
          </cell>
          <cell r="CT76">
            <v>1.8582316645681267</v>
          </cell>
          <cell r="CU76">
            <v>1.8558825711354208</v>
          </cell>
          <cell r="CV76">
            <v>1.8535822390772023</v>
          </cell>
          <cell r="CW76">
            <v>1.8513296080210841</v>
          </cell>
          <cell r="CX76">
            <v>1.8491236423892332</v>
          </cell>
          <cell r="CY76">
            <v>1.8469633307602349</v>
          </cell>
          <cell r="CZ76">
            <v>1.8448476852491069</v>
          </cell>
          <cell r="DA76">
            <v>1.842775740904911</v>
          </cell>
          <cell r="DB76">
            <v>1.8407465551254258</v>
          </cell>
          <cell r="DC76">
            <v>1.8387592070883512</v>
          </cell>
          <cell r="DD76">
            <v>1.8368127971985508</v>
          </cell>
          <cell r="DE76">
            <v>1.8349064465508331</v>
          </cell>
          <cell r="DF76">
            <v>1.8330392964078039</v>
          </cell>
          <cell r="DG76">
            <v>1.8312105076923233</v>
          </cell>
          <cell r="DH76">
            <v>1.8294192604941326</v>
          </cell>
          <cell r="DI76">
            <v>1.8276647535902137</v>
          </cell>
          <cell r="DJ76">
            <v>1.8259462039784606</v>
          </cell>
          <cell r="DK76">
            <v>1.8242628464242687</v>
          </cell>
          <cell r="DL76">
            <v>1.8226139330196443</v>
          </cell>
          <cell r="DM76">
            <v>1.8209987327544528</v>
          </cell>
          <cell r="DN76">
            <v>1.8194165310994495</v>
          </cell>
          <cell r="DO76">
            <v>1.8178666296007246</v>
          </cell>
          <cell r="DP76">
            <v>1.8163483454852298</v>
          </cell>
          <cell r="DQ76">
            <v>1.8148610112770438</v>
          </cell>
          <cell r="DR76">
            <v>1.8134039744240655</v>
          </cell>
          <cell r="DS76">
            <v>1.8119765969348129</v>
          </cell>
          <cell r="DT76">
            <v>1.8105782550250296</v>
          </cell>
          <cell r="DU76">
            <v>1.8092083387738085</v>
          </cell>
          <cell r="DV76">
            <v>1.8078662517889459</v>
          </cell>
          <cell r="DW76">
            <v>1.806551410881253</v>
          </cell>
          <cell r="DX76">
            <v>1.8052632457475613</v>
          </cell>
          <cell r="DY76">
            <v>1.8040011986621614</v>
          </cell>
          <cell r="DZ76">
            <v>1.8027647241764297</v>
          </cell>
          <cell r="EA76">
            <v>1.8015532888264023</v>
          </cell>
          <cell r="EB76">
            <v>1.8003663708480553</v>
          </cell>
          <cell r="EC76">
            <v>1.7992034599000812</v>
          </cell>
          <cell r="ED76">
            <v>1.7980640567939232</v>
          </cell>
          <cell r="EE76">
            <v>1.7969476732308729</v>
          </cell>
          <cell r="EF76">
            <v>1.7958538315460146</v>
          </cell>
          <cell r="EG76">
            <v>1.7947820644588257</v>
          </cell>
          <cell r="EH76">
            <v>1.7937319148302335</v>
          </cell>
          <cell r="EI76">
            <v>1.7927029354259494</v>
          </cell>
          <cell r="EJ76">
            <v>1.7916946886858929</v>
          </cell>
          <cell r="EK76">
            <v>1.7907067464995392</v>
          </cell>
          <cell r="EL76">
            <v>1.7897386899870091</v>
          </cell>
          <cell r="EM76">
            <v>1.788790109285755</v>
          </cell>
          <cell r="EN76">
            <v>1.7878606033426621</v>
          </cell>
          <cell r="EO76">
            <v>1.7869497797114298</v>
          </cell>
          <cell r="EP76">
            <v>1.7860572543550763</v>
          </cell>
          <cell r="EQ76">
            <v>1.7851826514534201</v>
          </cell>
          <cell r="ER76">
            <v>1.7843256032154018</v>
          </cell>
          <cell r="ES76">
            <v>1.7834857496961118</v>
          </cell>
          <cell r="ET76">
            <v>1.7826627386183878</v>
          </cell>
          <cell r="EU76">
            <v>1.7818562251988588</v>
          </cell>
          <cell r="EV76">
            <v>1.7810658719783103</v>
          </cell>
          <cell r="EW76">
            <v>1.7802913486562515</v>
          </cell>
          <cell r="EX76">
            <v>1.7795323319295693</v>
          </cell>
          <cell r="EY76">
            <v>1.7787885053351538</v>
          </cell>
          <cell r="EZ76">
            <v>1.7780595590963926</v>
          </cell>
          <cell r="FA76">
            <v>1.7773451899734176</v>
          </cell>
          <cell r="FB76">
            <v>1.7766451011170146</v>
          </cell>
          <cell r="FC76">
            <v>1.7759590019260862</v>
          </cell>
          <cell r="FD76">
            <v>1.7752866079085765</v>
          </cell>
          <cell r="FE76">
            <v>1.7746276405457624</v>
          </cell>
          <cell r="FF76">
            <v>1.7739818271598229</v>
          </cell>
          <cell r="FG76">
            <v>1.7733489007845942</v>
          </cell>
          <cell r="FH76">
            <v>1.772728600039432</v>
          </cell>
          <cell r="FI76">
            <v>1.7721206690060913</v>
          </cell>
          <cell r="FJ76">
            <v>1.7715248571085465</v>
          </cell>
          <cell r="FK76">
            <v>1.7709409189956753</v>
          </cell>
          <cell r="FL76">
            <v>1.770368614426729</v>
          </cell>
          <cell r="FM76">
            <v>1.7698077081595149</v>
          </cell>
          <cell r="FN76">
            <v>1.769257969841221</v>
          </cell>
          <cell r="FO76">
            <v>1.7687191739018149</v>
          </cell>
          <cell r="FP76">
            <v>1.7681910994499466</v>
          </cell>
          <cell r="FQ76">
            <v>1.7676735301712925</v>
          </cell>
          <cell r="FR76">
            <v>1.767166254229279</v>
          </cell>
          <cell r="FS76">
            <v>1.7666690641681173</v>
          </cell>
          <cell r="FT76">
            <v>1.7661817568180984</v>
          </cell>
          <cell r="FU76">
            <v>1.7657041332030838</v>
          </cell>
          <cell r="FV76">
            <v>1.7652359984501396</v>
          </cell>
          <cell r="FW76">
            <v>1.7647771617012584</v>
          </cell>
          <cell r="FX76">
            <v>1.7643274360271122</v>
          </cell>
          <cell r="FY76">
            <v>1.7638866383427929</v>
          </cell>
          <cell r="FZ76">
            <v>1.7634545893254789</v>
          </cell>
          <cell r="GA76">
            <v>1.7630311133339911</v>
          </cell>
          <cell r="GB76">
            <v>1.762616038330181</v>
          </cell>
          <cell r="GC76">
            <v>1.7622091958021127</v>
          </cell>
          <cell r="GD76">
            <v>1.7618104206889875</v>
          </cell>
          <cell r="GE76">
            <v>1.7614195513077715</v>
          </cell>
          <cell r="GF76">
            <v>1.761036429281484</v>
          </cell>
          <cell r="GG76">
            <v>1.7606608994691013</v>
          </cell>
          <cell r="GH76">
            <v>1.7602928098970454</v>
          </cell>
          <cell r="GI76">
            <v>1.7599320116922044</v>
          </cell>
          <cell r="GJ76">
            <v>1.7595783590164646</v>
          </cell>
          <cell r="GK76">
            <v>1.7592317090026965</v>
          </cell>
          <cell r="GL76">
            <v>1.758891921692181</v>
          </cell>
          <cell r="GM76">
            <v>1.7585588599734228</v>
          </cell>
          <cell r="GN76">
            <v>1.7582323895223293</v>
          </cell>
          <cell r="GO76">
            <v>1.7579123787437152</v>
          </cell>
          <cell r="GP76">
            <v>1.7575986987141028</v>
          </cell>
          <cell r="GQ76">
            <v>1.7572912231257902</v>
          </cell>
          <cell r="GR76">
            <v>1.7569898282321463</v>
          </cell>
          <cell r="GS76">
            <v>1.7566943927941223</v>
          </cell>
          <cell r="GT76">
            <v>1.7564047980279283</v>
          </cell>
          <cell r="GU76">
            <v>1.756120927553863</v>
          </cell>
          <cell r="GV76">
            <v>1.7558426673462653</v>
          </cell>
          <cell r="GW76">
            <v>1.7555699056845575</v>
          </cell>
          <cell r="GX76">
            <v>1.7553025331053589</v>
          </cell>
          <cell r="GY76">
            <v>1.7550404423556405</v>
          </cell>
          <cell r="GZ76">
            <v>1.7547835283469022</v>
          </cell>
          <cell r="HA76">
            <v>1.7545316881103397</v>
          </cell>
          <cell r="HB76">
            <v>1.7542848207529893</v>
          </cell>
          <cell r="HC76">
            <v>1.7540428274148165</v>
          </cell>
          <cell r="HD76">
            <v>1.753805611226734</v>
          </cell>
          <cell r="HE76">
            <v>1.7535730772695262</v>
          </cell>
          <cell r="HF76">
            <v>1.753345132533654</v>
          </cell>
          <cell r="HG76">
            <v>1.7531216858799299</v>
          </cell>
          <cell r="HH76">
            <v>1.7529026480010326</v>
          </cell>
          <cell r="HI76">
            <v>1.7526879313838473</v>
          </cell>
          <cell r="HJ76">
            <v>1.7524774502726137</v>
          </cell>
          <cell r="HK76">
            <v>1.7522711206328603</v>
          </cell>
          <cell r="HL76">
            <v>1.7520688601161072</v>
          </cell>
          <cell r="HM76">
            <v>1.751870588025324</v>
          </cell>
          <cell r="HN76">
            <v>1.7516762252811184</v>
          </cell>
          <cell r="HO76">
            <v>1.7514856943886488</v>
          </cell>
          <cell r="HP76">
            <v>1.7512989194052324</v>
          </cell>
          <cell r="HQ76">
            <v>1.7511158259086461</v>
          </cell>
          <cell r="HR76">
            <v>1.7509363409660914</v>
          </cell>
          <cell r="HS76">
            <v>1.7507603931038218</v>
          </cell>
          <cell r="HT76">
            <v>1.750587912277408</v>
          </cell>
          <cell r="HU76">
            <v>1.7504188298426275</v>
          </cell>
          <cell r="HV76">
            <v>1.7502530785269723</v>
          </cell>
          <cell r="HW76">
            <v>1.7500905924017511</v>
          </cell>
          <cell r="HX76">
            <v>1.7499313068547795</v>
          </cell>
          <cell r="HY76">
            <v>1.7497751585636434</v>
          </cell>
          <cell r="HZ76">
            <v>1.7496220854695199</v>
          </cell>
          <cell r="IA76">
            <v>1.7494720267515502</v>
          </cell>
          <cell r="IB76">
            <v>1.7493249228017431</v>
          </cell>
          <cell r="IC76">
            <v>1.749180715200406</v>
          </cell>
          <cell r="ID76">
            <v>1.7490393466920884</v>
          </cell>
          <cell r="IE76">
            <v>1.7489007611620238</v>
          </cell>
          <cell r="IF76">
            <v>1.7487649036130628</v>
          </cell>
          <cell r="IG76">
            <v>1.7486317201430894</v>
          </cell>
          <cell r="IH76">
            <v>1.7485011579228991</v>
          </cell>
          <cell r="II76">
            <v>1.7483731651745427</v>
          </cell>
          <cell r="IJ76">
            <v>1.7482476911501146</v>
          </cell>
          <cell r="IK76">
            <v>1.7481246861109809</v>
          </cell>
          <cell r="IL76">
            <v>1.7480041013074403</v>
          </cell>
          <cell r="IM76">
            <v>1.7478858889588007</v>
          </cell>
          <cell r="IN76">
            <v>1.7477700022338696</v>
          </cell>
          <cell r="IO76">
            <v>1.7476563952318465</v>
          </cell>
          <cell r="IP76">
            <v>1.7475450229636074</v>
          </cell>
          <cell r="IQ76">
            <v>1.747435841333379</v>
          </cell>
          <cell r="IR76">
            <v>1.7473288071207844</v>
          </cell>
          <cell r="IS76">
            <v>1.7472238779632596</v>
          </cell>
          <cell r="IT76">
            <v>1.7471210123388341</v>
          </cell>
          <cell r="IU76">
            <v>1.74702016954926</v>
          </cell>
          <cell r="IV76">
            <v>1.7469213097034897</v>
          </cell>
        </row>
        <row r="77">
          <cell r="A77" t="str">
            <v>RNOA</v>
          </cell>
          <cell r="B77">
            <v>0.15446907090079764</v>
          </cell>
          <cell r="C77">
            <v>0.16690071584516575</v>
          </cell>
          <cell r="D77">
            <v>0.18626626988541364</v>
          </cell>
          <cell r="E77">
            <v>0.20277643459832084</v>
          </cell>
          <cell r="F77">
            <v>0.2075663109113568</v>
          </cell>
          <cell r="G77">
            <v>0.21730339964184514</v>
          </cell>
          <cell r="H77">
            <v>0.20807526318479633</v>
          </cell>
          <cell r="I77">
            <v>0.19612794725013491</v>
          </cell>
          <cell r="J77">
            <v>0.18588548672275856</v>
          </cell>
          <cell r="K77">
            <v>0.18087462536393548</v>
          </cell>
          <cell r="L77">
            <v>0.18028431602836476</v>
          </cell>
          <cell r="M77">
            <v>0.17890427878201917</v>
          </cell>
          <cell r="N77">
            <v>0.17794188497584107</v>
          </cell>
          <cell r="O77">
            <v>0.17699462248801776</v>
          </cell>
          <cell r="P77">
            <v>0.17606244048571004</v>
          </cell>
          <cell r="Q77">
            <v>0.17413698147852352</v>
          </cell>
          <cell r="R77">
            <v>0.1701896179582908</v>
          </cell>
          <cell r="S77">
            <v>0.16813221519588387</v>
          </cell>
          <cell r="T77">
            <v>0.16613515749601646</v>
          </cell>
          <cell r="U77">
            <v>0.16419638714779564</v>
          </cell>
          <cell r="V77">
            <v>0.16231392560989072</v>
          </cell>
          <cell r="W77">
            <v>0.16048587023458485</v>
          </cell>
          <cell r="X77">
            <v>0.15871039113030749</v>
          </cell>
          <cell r="Y77">
            <v>0.15698572815700665</v>
          </cell>
          <cell r="Z77">
            <v>0.15531018804892205</v>
          </cell>
          <cell r="AA77">
            <v>0.1536821416595168</v>
          </cell>
          <cell r="AB77">
            <v>0.15210002132351891</v>
          </cell>
          <cell r="AC77">
            <v>0.15056231833120998</v>
          </cell>
          <cell r="AD77">
            <v>0.14906758051028055</v>
          </cell>
          <cell r="AE77">
            <v>0.14761440991074859</v>
          </cell>
          <cell r="AF77">
            <v>0.14620146058860878</v>
          </cell>
          <cell r="AG77">
            <v>0.1448274364840485</v>
          </cell>
          <cell r="AH77">
            <v>0.14349108939022534</v>
          </cell>
          <cell r="AI77">
            <v>0.14219121700876086</v>
          </cell>
          <cell r="AJ77">
            <v>0.14092666108825525</v>
          </cell>
          <cell r="AK77">
            <v>0.13969630564227475</v>
          </cell>
          <cell r="AL77">
            <v>0.13849907524340688</v>
          </cell>
          <cell r="AM77">
            <v>0.13733393339011496</v>
          </cell>
          <cell r="AN77">
            <v>0.13619988094325766</v>
          </cell>
          <cell r="AO77">
            <v>0.13509595462926557</v>
          </cell>
          <cell r="AP77">
            <v>0.13402122560709373</v>
          </cell>
          <cell r="AQ77">
            <v>0.13297479809618562</v>
          </cell>
          <cell r="AR77">
            <v>0.13195580806280133</v>
          </cell>
          <cell r="AS77">
            <v>0.13096342196217262</v>
          </cell>
          <cell r="AT77">
            <v>0.12999683553405567</v>
          </cell>
          <cell r="AU77">
            <v>0.12905527264935318</v>
          </cell>
          <cell r="AV77">
            <v>0.12813798420557987</v>
          </cell>
          <cell r="AW77">
            <v>0.12724424706903656</v>
          </cell>
          <cell r="AX77">
            <v>0.12637336306165359</v>
          </cell>
          <cell r="AY77">
            <v>0.12552465799054977</v>
          </cell>
          <cell r="AZ77">
            <v>0.1246974807184375</v>
          </cell>
          <cell r="BA77">
            <v>0.12389120227308868</v>
          </cell>
          <cell r="BB77">
            <v>0.12310521499414973</v>
          </cell>
          <cell r="BC77">
            <v>0.12233893171567202</v>
          </cell>
          <cell r="BD77">
            <v>0.12159178498279437</v>
          </cell>
          <cell r="BE77">
            <v>0.12086322630108294</v>
          </cell>
          <cell r="BF77">
            <v>0.12015272541709943</v>
          </cell>
          <cell r="BG77">
            <v>0.11945976962883287</v>
          </cell>
          <cell r="BH77">
            <v>0.11878386312468847</v>
          </cell>
          <cell r="BI77">
            <v>0.11812452634978741</v>
          </cell>
          <cell r="BJ77">
            <v>0.11748129539838419</v>
          </cell>
          <cell r="BK77">
            <v>0.11685372143126337</v>
          </cell>
          <cell r="BL77">
            <v>0.11624137011702698</v>
          </cell>
          <cell r="BM77">
            <v>0.11564382109623254</v>
          </cell>
          <cell r="BN77">
            <v>0.11506066746738819</v>
          </cell>
          <cell r="BO77">
            <v>0.11449151529385608</v>
          </cell>
          <cell r="BP77">
            <v>0.11393598313075662</v>
          </cell>
          <cell r="BQ77">
            <v>0.11339370157100775</v>
          </cell>
          <cell r="BR77">
            <v>0.11286431280967169</v>
          </cell>
          <cell r="BS77">
            <v>0.11234747022581827</v>
          </cell>
          <cell r="BT77">
            <v>0.11184283798115018</v>
          </cell>
          <cell r="BU77">
            <v>0.11135009063466826</v>
          </cell>
          <cell r="BV77">
            <v>0.11086891277268802</v>
          </cell>
          <cell r="BW77">
            <v>0.11039899865354913</v>
          </cell>
          <cell r="BX77">
            <v>0.10994005186638857</v>
          </cell>
          <cell r="BY77">
            <v>0.10949178500337736</v>
          </cell>
          <cell r="BZ77">
            <v>0.10905391934484625</v>
          </cell>
          <cell r="CA77">
            <v>0.10862618455675252</v>
          </cell>
          <cell r="CB77">
            <v>0.10820831839996392</v>
          </cell>
          <cell r="CC77">
            <v>0.10780006645085902</v>
          </cell>
          <cell r="CD77">
            <v>0.1074011818327662</v>
          </cell>
          <cell r="CE77">
            <v>0.1070114249577839</v>
          </cell>
          <cell r="CF77">
            <v>0.10663056327854575</v>
          </cell>
          <cell r="CG77">
            <v>0.10625837104951334</v>
          </cell>
          <cell r="CH77">
            <v>0.10589462909739764</v>
          </cell>
          <cell r="CI77">
            <v>0.10553912460032834</v>
          </cell>
          <cell r="CJ77">
            <v>0.10519165087540656</v>
          </cell>
          <cell r="CK77">
            <v>0.10485200717429298</v>
          </cell>
          <cell r="CL77">
            <v>0.1045199984864983</v>
          </cell>
          <cell r="CM77">
            <v>0.10419543535005847</v>
          </cell>
          <cell r="CN77">
            <v>0.10387813366928959</v>
          </cell>
          <cell r="CO77">
            <v>0.1035679145393327</v>
          </cell>
          <cell r="CP77">
            <v>0.10326460407720947</v>
          </cell>
          <cell r="CQ77">
            <v>0.10296803325912347</v>
          </cell>
          <cell r="CR77">
            <v>0.10267803776375235</v>
          </cell>
          <cell r="CS77">
            <v>0.1023944578212878</v>
          </cell>
          <cell r="CT77">
            <v>0.10211713806799068</v>
          </cell>
          <cell r="CU77">
            <v>0.10184592740603859</v>
          </cell>
          <cell r="CV77">
            <v>0.10158067886845298</v>
          </cell>
          <cell r="CW77">
            <v>0.10132124948890218</v>
          </cell>
          <cell r="CX77">
            <v>0.10106750017618513</v>
          </cell>
          <cell r="CY77">
            <v>0.1008192955932095</v>
          </cell>
          <cell r="CZ77">
            <v>0.10057650404028551</v>
          </cell>
          <cell r="DA77">
            <v>0.10033899734256425</v>
          </cell>
          <cell r="DB77">
            <v>0.10010665074145758</v>
          </cell>
          <cell r="DC77">
            <v>9.9879342789882017E-2</v>
          </cell>
          <cell r="DD77">
            <v>9.9656955251177529E-2</v>
          </cell>
          <cell r="DE77">
            <v>9.9439373001556877E-2</v>
          </cell>
          <cell r="DF77">
            <v>9.9226483935948448E-2</v>
          </cell>
          <cell r="DG77">
            <v>9.9018178877100418E-2</v>
          </cell>
          <cell r="DH77">
            <v>9.8814351487820445E-2</v>
          </cell>
          <cell r="DI77">
            <v>9.8614898186229788E-2</v>
          </cell>
          <cell r="DJ77">
            <v>9.8419718063915695E-2</v>
          </cell>
          <cell r="DK77">
            <v>9.822871280687176E-2</v>
          </cell>
          <cell r="DL77">
            <v>9.8041786619119248E-2</v>
          </cell>
          <cell r="DM77">
            <v>9.7858846148907538E-2</v>
          </cell>
          <cell r="DN77">
            <v>9.7679800417396392E-2</v>
          </cell>
          <cell r="DO77">
            <v>9.7504560749725661E-2</v>
          </cell>
          <cell r="DP77">
            <v>9.7333040708383001E-2</v>
          </cell>
          <cell r="DQ77">
            <v>9.7165156028783534E-2</v>
          </cell>
          <cell r="DR77">
            <v>9.7000824556978463E-2</v>
          </cell>
          <cell r="DS77">
            <v>9.6839966189413679E-2</v>
          </cell>
          <cell r="DT77">
            <v>9.6682502814662438E-2</v>
          </cell>
          <cell r="DU77">
            <v>9.6528358257058605E-2</v>
          </cell>
          <cell r="DV77">
            <v>9.6377458222161275E-2</v>
          </cell>
          <cell r="DW77">
            <v>9.6229730243983111E-2</v>
          </cell>
          <cell r="DX77">
            <v>9.6085103633917937E-2</v>
          </cell>
          <cell r="DY77">
            <v>9.5943509431306084E-2</v>
          </cell>
          <cell r="DZ77">
            <v>9.5804880355577673E-2</v>
          </cell>
          <cell r="EA77">
            <v>9.5669150759917221E-2</v>
          </cell>
          <cell r="EB77">
            <v>9.5536256586394516E-2</v>
          </cell>
          <cell r="EC77">
            <v>9.5406135322509369E-2</v>
          </cell>
          <cell r="ED77">
            <v>9.5278725959099628E-2</v>
          </cell>
          <cell r="EE77">
            <v>9.5153968949564016E-2</v>
          </cell>
          <cell r="EF77">
            <v>9.5031806170353172E-2</v>
          </cell>
          <cell r="EG77">
            <v>9.491218088268423E-2</v>
          </cell>
          <cell r="EH77">
            <v>9.4795037695435666E-2</v>
          </cell>
          <cell r="EI77">
            <v>9.468032252918121E-2</v>
          </cell>
          <cell r="EJ77">
            <v>9.4567982581323193E-2</v>
          </cell>
          <cell r="EK77">
            <v>9.4457966292286866E-2</v>
          </cell>
          <cell r="EL77">
            <v>9.4350223312739165E-2</v>
          </cell>
          <cell r="EM77">
            <v>9.4244704471796475E-2</v>
          </cell>
          <cell r="EN77">
            <v>9.4141361746187396E-2</v>
          </cell>
          <cell r="EO77">
            <v>9.4040148230338058E-2</v>
          </cell>
          <cell r="EP77">
            <v>9.3941018107348215E-2</v>
          </cell>
          <cell r="EQ77">
            <v>9.3843926620828286E-2</v>
          </cell>
          <cell r="ER77">
            <v>9.3748830047567663E-2</v>
          </cell>
          <cell r="ES77">
            <v>9.3655685671007002E-2</v>
          </cell>
          <cell r="ET77">
            <v>9.356445175548711E-2</v>
          </cell>
          <cell r="EU77">
            <v>9.3475087521248251E-2</v>
          </cell>
          <cell r="EV77">
            <v>9.3387553120155647E-2</v>
          </cell>
          <cell r="EW77">
            <v>9.3301809612126488E-2</v>
          </cell>
          <cell r="EX77">
            <v>9.321781894223545E-2</v>
          </cell>
          <cell r="EY77">
            <v>9.3135543918476504E-2</v>
          </cell>
          <cell r="EZ77">
            <v>9.3054948190159734E-2</v>
          </cell>
          <cell r="FA77">
            <v>9.2975996226921945E-2</v>
          </cell>
          <cell r="FB77">
            <v>9.2898653298331399E-2</v>
          </cell>
          <cell r="FC77">
            <v>9.2822885454068027E-2</v>
          </cell>
          <cell r="FD77">
            <v>9.274865950465927E-2</v>
          </cell>
          <cell r="FE77">
            <v>9.2675943002755362E-2</v>
          </cell>
          <cell r="FF77">
            <v>9.2604704224925213E-2</v>
          </cell>
          <cell r="FG77">
            <v>9.2534912153957816E-2</v>
          </cell>
          <cell r="FH77">
            <v>9.2466536461651899E-2</v>
          </cell>
          <cell r="FI77">
            <v>9.239954749207939E-2</v>
          </cell>
          <cell r="FJ77">
            <v>9.2333916245307179E-2</v>
          </cell>
          <cell r="FK77">
            <v>9.2269614361563237E-2</v>
          </cell>
          <cell r="FL77">
            <v>9.2206614105832946E-2</v>
          </cell>
          <cell r="FM77">
            <v>9.2144888352872434E-2</v>
          </cell>
          <cell r="FN77">
            <v>9.2084410572626188E-2</v>
          </cell>
          <cell r="FO77">
            <v>9.2025154816036153E-2</v>
          </cell>
          <cell r="FP77">
            <v>9.19670957012306E-2</v>
          </cell>
          <cell r="FQ77">
            <v>9.1910208400081059E-2</v>
          </cell>
          <cell r="FR77">
            <v>9.1854468625116259E-2</v>
          </cell>
          <cell r="FS77">
            <v>9.1799852616781863E-2</v>
          </cell>
          <cell r="FT77">
            <v>9.1746337131036304E-2</v>
          </cell>
          <cell r="FU77">
            <v>9.1693899427271769E-2</v>
          </cell>
          <cell r="FV77">
            <v>9.1642517256551384E-2</v>
          </cell>
          <cell r="FW77">
            <v>9.1592168850152658E-2</v>
          </cell>
          <cell r="FX77">
            <v>9.1542832908408298E-2</v>
          </cell>
          <cell r="FY77">
            <v>9.1494488589835721E-2</v>
          </cell>
          <cell r="FZ77">
            <v>9.1447115500546461E-2</v>
          </cell>
          <cell r="GA77">
            <v>9.1400693683927725E-2</v>
          </cell>
          <cell r="GB77">
            <v>9.1355203610587618E-2</v>
          </cell>
          <cell r="GC77">
            <v>9.1310626168556869E-2</v>
          </cell>
          <cell r="GD77">
            <v>9.1266942653739316E-2</v>
          </cell>
          <cell r="GE77">
            <v>9.1224134760604175E-2</v>
          </cell>
          <cell r="GF77">
            <v>9.1182184573112973E-2</v>
          </cell>
          <cell r="GG77">
            <v>9.1141074555874529E-2</v>
          </cell>
          <cell r="GH77">
            <v>9.110078754552163E-2</v>
          </cell>
          <cell r="GI77">
            <v>9.1061306742302839E-2</v>
          </cell>
          <cell r="GJ77">
            <v>9.1022615701883497E-2</v>
          </cell>
          <cell r="GK77">
            <v>9.0984698327350122E-2</v>
          </cell>
          <cell r="GL77">
            <v>9.094753886141238E-2</v>
          </cell>
          <cell r="GM77">
            <v>9.0911121878797005E-2</v>
          </cell>
          <cell r="GN77">
            <v>9.0875432278828785E-2</v>
          </cell>
          <cell r="GO77">
            <v>9.0840455278192789E-2</v>
          </cell>
          <cell r="GP77">
            <v>9.0806176403873423E-2</v>
          </cell>
          <cell r="GQ77">
            <v>9.0772581486265019E-2</v>
          </cell>
          <cell r="GR77">
            <v>9.0739656652449541E-2</v>
          </cell>
          <cell r="GS77">
            <v>9.0707388319636775E-2</v>
          </cell>
          <cell r="GT77">
            <v>9.0675763188762526E-2</v>
          </cell>
          <cell r="GU77">
            <v>9.0644768238240608E-2</v>
          </cell>
          <cell r="GV77">
            <v>9.061439071786441E-2</v>
          </cell>
          <cell r="GW77">
            <v>9.0584618142854192E-2</v>
          </cell>
          <cell r="GX77">
            <v>9.0555438288045992E-2</v>
          </cell>
          <cell r="GY77">
            <v>9.052683918221853E-2</v>
          </cell>
          <cell r="GZ77">
            <v>9.0498809102554395E-2</v>
          </cell>
          <cell r="HA77">
            <v>9.0471336569231939E-2</v>
          </cell>
          <cell r="HB77">
            <v>9.0444410340144457E-2</v>
          </cell>
          <cell r="HC77">
            <v>9.0418019405743261E-2</v>
          </cell>
          <cell r="HD77">
            <v>9.0392152984001578E-2</v>
          </cell>
          <cell r="HE77">
            <v>9.0366800515495907E-2</v>
          </cell>
          <cell r="HF77">
            <v>9.0341951658601857E-2</v>
          </cell>
          <cell r="HG77">
            <v>9.0317596284801599E-2</v>
          </cell>
          <cell r="HH77">
            <v>9.0293724474099862E-2</v>
          </cell>
          <cell r="HI77">
            <v>9.0270326510545978E-2</v>
          </cell>
          <cell r="HJ77">
            <v>9.024739287785892E-2</v>
          </cell>
          <cell r="HK77">
            <v>9.022491425515286E-2</v>
          </cell>
          <cell r="HL77">
            <v>9.020288151276086E-2</v>
          </cell>
          <cell r="HM77">
            <v>9.018128570815391E-2</v>
          </cell>
          <cell r="HN77">
            <v>9.0160118081953039E-2</v>
          </cell>
          <cell r="HO77">
            <v>9.0139370054032233E-2</v>
          </cell>
          <cell r="HP77">
            <v>9.0119033219709793E-2</v>
          </cell>
          <cell r="HQ77">
            <v>9.0099099346025793E-2</v>
          </cell>
          <cell r="HR77">
            <v>9.0079560368103981E-2</v>
          </cell>
          <cell r="HS77">
            <v>9.0060408385595245E-2</v>
          </cell>
          <cell r="HT77">
            <v>9.0041635659201397E-2</v>
          </cell>
          <cell r="HU77">
            <v>9.002323460727675E-2</v>
          </cell>
          <cell r="HV77">
            <v>9.0005197802506029E-2</v>
          </cell>
          <cell r="HW77">
            <v>8.9987517968656144E-2</v>
          </cell>
          <cell r="HX77">
            <v>8.9970187977400723E-2</v>
          </cell>
          <cell r="HY77">
            <v>8.9953200845215048E-2</v>
          </cell>
          <cell r="HZ77">
            <v>8.9936549730340001E-2</v>
          </cell>
          <cell r="IA77">
            <v>8.9920227929813329E-2</v>
          </cell>
          <cell r="IB77">
            <v>8.9904228876566433E-2</v>
          </cell>
          <cell r="IC77">
            <v>8.9888546136585229E-2</v>
          </cell>
          <cell r="ID77">
            <v>8.9873173406133627E-2</v>
          </cell>
          <cell r="IE77">
            <v>8.9858104509037959E-2</v>
          </cell>
          <cell r="IF77">
            <v>8.9843333394030833E-2</v>
          </cell>
          <cell r="IG77">
            <v>8.9828854132153441E-2</v>
          </cell>
          <cell r="IH77">
            <v>8.9814660914214375E-2</v>
          </cell>
          <cell r="II77">
            <v>8.9800748048304041E-2</v>
          </cell>
          <cell r="IJ77">
            <v>8.9787109957362998E-2</v>
          </cell>
          <cell r="IK77">
            <v>8.977374117680334E-2</v>
          </cell>
          <cell r="IL77">
            <v>8.9760636352181594E-2</v>
          </cell>
          <cell r="IM77">
            <v>8.9747790236921962E-2</v>
          </cell>
          <cell r="IN77">
            <v>8.9735197690089002E-2</v>
          </cell>
          <cell r="IO77">
            <v>8.9722853674208056E-2</v>
          </cell>
          <cell r="IP77">
            <v>8.9710753253132894E-2</v>
          </cell>
          <cell r="IQ77">
            <v>8.9698891589959209E-2</v>
          </cell>
          <cell r="IR77">
            <v>8.968726394498279E-2</v>
          </cell>
          <cell r="IS77">
            <v>8.9675865673701616E-2</v>
          </cell>
          <cell r="IT77">
            <v>8.966469222486069E-2</v>
          </cell>
          <cell r="IU77">
            <v>8.965373913853858E-2</v>
          </cell>
          <cell r="IV77">
            <v>8.9643002044275027E-2</v>
          </cell>
        </row>
        <row r="79">
          <cell r="A79" t="str">
            <v>Net Leverage</v>
          </cell>
          <cell r="B79">
            <v>1.0003472860304017</v>
          </cell>
          <cell r="C79">
            <v>1.2987702354777948</v>
          </cell>
          <cell r="D79">
            <v>1.4049324885590608</v>
          </cell>
          <cell r="E79">
            <v>1.4238829621191453</v>
          </cell>
          <cell r="F79">
            <v>1.4770908920335071</v>
          </cell>
          <cell r="G79">
            <v>1.5407936644350939</v>
          </cell>
          <cell r="H79">
            <v>1.6042689471185541</v>
          </cell>
          <cell r="I79">
            <v>1.734142394350952</v>
          </cell>
          <cell r="J79">
            <v>1.8186244999536307</v>
          </cell>
          <cell r="K79">
            <v>1.9242294299094704</v>
          </cell>
          <cell r="L79">
            <v>2.0875986269077402</v>
          </cell>
          <cell r="M79">
            <v>1.7300773271617889</v>
          </cell>
          <cell r="N79">
            <v>1.3725580131834452</v>
          </cell>
          <cell r="O79">
            <v>1.0150386303872698</v>
          </cell>
          <cell r="P79">
            <v>0.65751918261091102</v>
          </cell>
          <cell r="Q79">
            <v>0.29999967351673951</v>
          </cell>
          <cell r="R79">
            <v>0.29999968867325577</v>
          </cell>
          <cell r="S79">
            <v>0.29999969657297387</v>
          </cell>
          <cell r="T79">
            <v>0.29999970424098776</v>
          </cell>
          <cell r="U79">
            <v>0.2999997116851984</v>
          </cell>
          <cell r="V79">
            <v>0.29999971891320265</v>
          </cell>
          <cell r="W79">
            <v>0.29999972593230606</v>
          </cell>
          <cell r="X79">
            <v>0.29999973274953468</v>
          </cell>
          <cell r="Y79">
            <v>0.2999997393716472</v>
          </cell>
          <cell r="Z79">
            <v>0.2999997458051446</v>
          </cell>
          <cell r="AA79">
            <v>0.29999975205628249</v>
          </cell>
          <cell r="AB79">
            <v>0.29999975813108037</v>
          </cell>
          <cell r="AC79">
            <v>0.29999976403533107</v>
          </cell>
          <cell r="AD79">
            <v>0.29999976977461007</v>
          </cell>
          <cell r="AE79">
            <v>0.29999977535428546</v>
          </cell>
          <cell r="AF79">
            <v>0.29999978077952488</v>
          </cell>
          <cell r="AG79">
            <v>0.29999978605530503</v>
          </cell>
          <cell r="AH79">
            <v>0.2999997911864184</v>
          </cell>
          <cell r="AI79">
            <v>0.29999979617748163</v>
          </cell>
          <cell r="AJ79">
            <v>0.29999980103294172</v>
          </cell>
          <cell r="AK79">
            <v>0.29999980575708368</v>
          </cell>
          <cell r="AL79">
            <v>0.29999981035403678</v>
          </cell>
          <cell r="AM79">
            <v>0.29999981482778121</v>
          </cell>
          <cell r="AN79">
            <v>0.29999981918215285</v>
          </cell>
          <cell r="AO79">
            <v>0.29999982342085052</v>
          </cell>
          <cell r="AP79">
            <v>0.29999982754744076</v>
          </cell>
          <cell r="AQ79">
            <v>0.29999983156536281</v>
          </cell>
          <cell r="AR79">
            <v>0.29999983547793457</v>
          </cell>
          <cell r="AS79">
            <v>0.29999983928835622</v>
          </cell>
          <cell r="AT79">
            <v>0.2999998429997161</v>
          </cell>
          <cell r="AU79">
            <v>0.29999984661499418</v>
          </cell>
          <cell r="AV79">
            <v>0.2999998501370667</v>
          </cell>
          <cell r="AW79">
            <v>0.2999998535687104</v>
          </cell>
          <cell r="AX79">
            <v>0.29999985691260583</v>
          </cell>
          <cell r="AY79">
            <v>0.29999986017134195</v>
          </cell>
          <cell r="AZ79">
            <v>0.29999986334741863</v>
          </cell>
          <cell r="BA79">
            <v>0.29999986644325116</v>
          </cell>
          <cell r="BB79">
            <v>0.29999986946117246</v>
          </cell>
          <cell r="BC79">
            <v>0.29999987240343695</v>
          </cell>
          <cell r="BD79">
            <v>0.2999998752722241</v>
          </cell>
          <cell r="BE79">
            <v>0.29999987806963913</v>
          </cell>
          <cell r="BF79">
            <v>0.29999988079771867</v>
          </cell>
          <cell r="BG79">
            <v>0.29999988345843126</v>
          </cell>
          <cell r="BH79">
            <v>0.29999988605368039</v>
          </cell>
          <cell r="BI79">
            <v>0.29999988858530718</v>
          </cell>
          <cell r="BJ79">
            <v>0.29999989105509323</v>
          </cell>
          <cell r="BK79">
            <v>0.29999989346476186</v>
          </cell>
          <cell r="BL79">
            <v>0.2999998958159808</v>
          </cell>
          <cell r="BM79">
            <v>0.29999989811036393</v>
          </cell>
          <cell r="BN79">
            <v>0.29999990034947371</v>
          </cell>
          <cell r="BO79">
            <v>0.29999990253482289</v>
          </cell>
          <cell r="BP79">
            <v>0.29999990466787563</v>
          </cell>
          <cell r="BQ79">
            <v>0.29999990675005078</v>
          </cell>
          <cell r="BR79">
            <v>0.29999990878272204</v>
          </cell>
          <cell r="BS79">
            <v>0.29999991076722027</v>
          </cell>
          <cell r="BT79">
            <v>0.29999991270483495</v>
          </cell>
          <cell r="BU79">
            <v>0.29999991459681563</v>
          </cell>
          <cell r="BV79">
            <v>0.29999991644437352</v>
          </cell>
          <cell r="BW79">
            <v>0.2999999182486825</v>
          </cell>
          <cell r="BX79">
            <v>0.29999992001088083</v>
          </cell>
          <cell r="BY79">
            <v>0.29999992173207185</v>
          </cell>
          <cell r="BZ79">
            <v>0.29999992341332571</v>
          </cell>
          <cell r="CA79">
            <v>0.29999992505568063</v>
          </cell>
          <cell r="CB79">
            <v>0.2999999266601433</v>
          </cell>
          <cell r="CC79">
            <v>0.29999992822769078</v>
          </cell>
          <cell r="CD79">
            <v>0.2999999297592712</v>
          </cell>
          <cell r="CE79">
            <v>0.29999993125580388</v>
          </cell>
          <cell r="CF79">
            <v>0.29999993271818198</v>
          </cell>
          <cell r="CG79">
            <v>0.29999993414727255</v>
          </cell>
          <cell r="CH79">
            <v>0.29999993554391691</v>
          </cell>
          <cell r="CI79">
            <v>0.29999993690893217</v>
          </cell>
          <cell r="CJ79">
            <v>0.29999993824311227</v>
          </cell>
          <cell r="CK79">
            <v>0.29999993954722753</v>
          </cell>
          <cell r="CL79">
            <v>0.29999994082202702</v>
          </cell>
          <cell r="CM79">
            <v>0.29999994206823816</v>
          </cell>
          <cell r="CN79">
            <v>0.29999994328656787</v>
          </cell>
          <cell r="CO79">
            <v>0.29999994447770295</v>
          </cell>
          <cell r="CP79">
            <v>0.29999994564231108</v>
          </cell>
          <cell r="CQ79">
            <v>0.29999994678104125</v>
          </cell>
          <cell r="CR79">
            <v>0.29999994789452467</v>
          </cell>
          <cell r="CS79">
            <v>0.2999999489833744</v>
          </cell>
          <cell r="CT79">
            <v>0.29999995004818719</v>
          </cell>
          <cell r="CU79">
            <v>0.29999995108954314</v>
          </cell>
          <cell r="CV79">
            <v>0.29999995210800656</v>
          </cell>
          <cell r="CW79">
            <v>0.29999995310412642</v>
          </cell>
          <cell r="CX79">
            <v>0.29999995407843666</v>
          </cell>
          <cell r="CY79">
            <v>0.29999995503145716</v>
          </cell>
          <cell r="CZ79">
            <v>0.29999995596369361</v>
          </cell>
          <cell r="DA79">
            <v>0.29999995687563785</v>
          </cell>
          <cell r="DB79">
            <v>0.29999995776776911</v>
          </cell>
          <cell r="DC79">
            <v>0.29999995864055379</v>
          </cell>
          <cell r="DD79">
            <v>0.29999995949444558</v>
          </cell>
          <cell r="DE79">
            <v>0.29999996032988685</v>
          </cell>
          <cell r="DF79">
            <v>0.29999996114730793</v>
          </cell>
          <cell r="DG79">
            <v>0.29999996194712802</v>
          </cell>
          <cell r="DH79">
            <v>0.29999996272975521</v>
          </cell>
          <cell r="DI79">
            <v>0.2999999634955875</v>
          </cell>
          <cell r="DJ79">
            <v>0.29999996424501235</v>
          </cell>
          <cell r="DK79">
            <v>0.29999996497840703</v>
          </cell>
          <cell r="DL79">
            <v>0.29999996569613951</v>
          </cell>
          <cell r="DM79">
            <v>0.29999996639856807</v>
          </cell>
          <cell r="DN79">
            <v>0.29999996708604232</v>
          </cell>
          <cell r="DO79">
            <v>0.29999996775890281</v>
          </cell>
          <cell r="DP79">
            <v>0.29999996841748083</v>
          </cell>
          <cell r="DQ79">
            <v>0.29999996906210052</v>
          </cell>
          <cell r="DR79">
            <v>0.29999996969307707</v>
          </cell>
          <cell r="DS79">
            <v>0.29999997031071801</v>
          </cell>
          <cell r="DT79">
            <v>0.29999997091532371</v>
          </cell>
          <cell r="DU79">
            <v>0.29999997150718583</v>
          </cell>
          <cell r="DV79">
            <v>0.29999997208659035</v>
          </cell>
          <cell r="DW79">
            <v>0.29999997265381512</v>
          </cell>
          <cell r="DX79">
            <v>0.29999997320913169</v>
          </cell>
          <cell r="DY79">
            <v>0.29999997375280496</v>
          </cell>
          <cell r="DZ79">
            <v>0.29999997428509295</v>
          </cell>
          <cell r="EA79">
            <v>0.29999997480624813</v>
          </cell>
          <cell r="EB79">
            <v>0.29999997531651629</v>
          </cell>
          <cell r="EC79">
            <v>0.29999997581613741</v>
          </cell>
          <cell r="ED79">
            <v>0.29999997630534553</v>
          </cell>
          <cell r="EE79">
            <v>0.29999997678436974</v>
          </cell>
          <cell r="EF79">
            <v>0.29999997725343286</v>
          </cell>
          <cell r="EG79">
            <v>0.29999997771275305</v>
          </cell>
          <cell r="EH79">
            <v>0.29999997816254276</v>
          </cell>
          <cell r="EI79">
            <v>0.29999997860300964</v>
          </cell>
          <cell r="EJ79">
            <v>0.2999999790343566</v>
          </cell>
          <cell r="EK79">
            <v>0.29999997945678142</v>
          </cell>
          <cell r="EL79">
            <v>0.29999997987047744</v>
          </cell>
          <cell r="EM79">
            <v>0.29999998027563374</v>
          </cell>
          <cell r="EN79">
            <v>0.29999998067243427</v>
          </cell>
          <cell r="EO79">
            <v>0.29999998106105952</v>
          </cell>
          <cell r="EP79">
            <v>0.29999998144168533</v>
          </cell>
          <cell r="EQ79">
            <v>0.29999998181448329</v>
          </cell>
          <cell r="ER79">
            <v>0.29999998217962148</v>
          </cell>
          <cell r="ES79">
            <v>0.29999998253726406</v>
          </cell>
          <cell r="ET79">
            <v>0.29999998288757096</v>
          </cell>
          <cell r="EU79">
            <v>0.29999998323069932</v>
          </cell>
          <cell r="EV79">
            <v>0.2999999835668013</v>
          </cell>
          <cell r="EW79">
            <v>0.29999998389602706</v>
          </cell>
          <cell r="EX79">
            <v>0.29999998421852236</v>
          </cell>
          <cell r="EY79">
            <v>0.29999998453443039</v>
          </cell>
          <cell r="EZ79">
            <v>0.29999998484389029</v>
          </cell>
          <cell r="FA79">
            <v>0.29999998514703868</v>
          </cell>
          <cell r="FB79">
            <v>0.29999998544400902</v>
          </cell>
          <cell r="FC79">
            <v>0.29999998573493175</v>
          </cell>
          <cell r="FD79">
            <v>0.29999998601993383</v>
          </cell>
          <cell r="FE79">
            <v>0.29999998629914038</v>
          </cell>
          <cell r="FF79">
            <v>0.29999998657267274</v>
          </cell>
          <cell r="FG79">
            <v>0.29999998684065049</v>
          </cell>
          <cell r="FH79">
            <v>0.2999999871031897</v>
          </cell>
          <cell r="FI79">
            <v>0.29999998736040429</v>
          </cell>
          <cell r="FJ79">
            <v>0.29999998761240593</v>
          </cell>
          <cell r="FK79">
            <v>0.2999999878593031</v>
          </cell>
          <cell r="FL79">
            <v>0.29999998810120232</v>
          </cell>
          <cell r="FM79">
            <v>0.29999998833820807</v>
          </cell>
          <cell r="FN79">
            <v>0.29999998857042204</v>
          </cell>
          <cell r="FO79">
            <v>0.29999998879794387</v>
          </cell>
          <cell r="FP79">
            <v>0.29999998902087094</v>
          </cell>
          <cell r="FQ79">
            <v>0.29999998923929871</v>
          </cell>
          <cell r="FR79">
            <v>0.29999998945332035</v>
          </cell>
          <cell r="FS79">
            <v>0.29999998966302716</v>
          </cell>
          <cell r="FT79">
            <v>0.29999998986850823</v>
          </cell>
          <cell r="FU79">
            <v>0.29999999006985106</v>
          </cell>
          <cell r="FV79">
            <v>0.29999999026714103</v>
          </cell>
          <cell r="FW79">
            <v>0.29999999046046161</v>
          </cell>
          <cell r="FX79">
            <v>0.29999999064989463</v>
          </cell>
          <cell r="FY79">
            <v>0.29999999083552026</v>
          </cell>
          <cell r="FZ79">
            <v>0.2999999910174167</v>
          </cell>
          <cell r="GA79">
            <v>0.29999999119566062</v>
          </cell>
          <cell r="GB79">
            <v>0.2999999913703269</v>
          </cell>
          <cell r="GC79">
            <v>0.29999999154148871</v>
          </cell>
          <cell r="GD79">
            <v>0.29999999170921832</v>
          </cell>
          <cell r="GE79">
            <v>0.29999999187358611</v>
          </cell>
          <cell r="GF79">
            <v>0.29999999203466043</v>
          </cell>
          <cell r="GG79">
            <v>0.29999999219250872</v>
          </cell>
          <cell r="GH79">
            <v>0.29999999234719704</v>
          </cell>
          <cell r="GI79">
            <v>0.29999999249878978</v>
          </cell>
          <cell r="GJ79">
            <v>0.29999999264735017</v>
          </cell>
          <cell r="GK79">
            <v>0.29999999279293987</v>
          </cell>
          <cell r="GL79">
            <v>0.29999999293561952</v>
          </cell>
          <cell r="GM79">
            <v>0.29999999307544833</v>
          </cell>
          <cell r="GN79">
            <v>0.29999999321248427</v>
          </cell>
          <cell r="GO79">
            <v>0.29999999334678373</v>
          </cell>
          <cell r="GP79">
            <v>0.299999993478403</v>
          </cell>
          <cell r="GQ79">
            <v>0.29999999360739599</v>
          </cell>
          <cell r="GR79">
            <v>0.29999999373381608</v>
          </cell>
          <cell r="GS79">
            <v>0.29999999385771536</v>
          </cell>
          <cell r="GT79">
            <v>0.29999999397914506</v>
          </cell>
          <cell r="GU79">
            <v>0.29999999409815498</v>
          </cell>
          <cell r="GV79">
            <v>0.29999999421479429</v>
          </cell>
          <cell r="GW79">
            <v>0.29999999432911068</v>
          </cell>
          <cell r="GX79">
            <v>0.2999999944411515</v>
          </cell>
          <cell r="GY79">
            <v>0.2999999945509621</v>
          </cell>
          <cell r="GZ79">
            <v>0.29999999465858807</v>
          </cell>
          <cell r="HA79">
            <v>0.2999999947640733</v>
          </cell>
          <cell r="HB79">
            <v>0.29999999486746076</v>
          </cell>
          <cell r="HC79">
            <v>0.29999999496879282</v>
          </cell>
          <cell r="HD79">
            <v>0.29999999506811104</v>
          </cell>
          <cell r="HE79">
            <v>0.29999999516545584</v>
          </cell>
          <cell r="HF79">
            <v>0.2999999952608669</v>
          </cell>
          <cell r="HG79">
            <v>0.29999999535438326</v>
          </cell>
          <cell r="HH79">
            <v>0.29999999544604289</v>
          </cell>
          <cell r="HI79">
            <v>0.29999999553588297</v>
          </cell>
          <cell r="HJ79">
            <v>0.2999999956239402</v>
          </cell>
          <cell r="HK79">
            <v>0.29999999571025054</v>
          </cell>
          <cell r="HL79">
            <v>0.29999999579484854</v>
          </cell>
          <cell r="HM79">
            <v>0.2999999958777691</v>
          </cell>
          <cell r="HN79">
            <v>0.29999999595904558</v>
          </cell>
          <cell r="HO79">
            <v>0.2999999960387108</v>
          </cell>
          <cell r="HP79">
            <v>0.29999999611679729</v>
          </cell>
          <cell r="HQ79">
            <v>0.29999999619333656</v>
          </cell>
          <cell r="HR79">
            <v>0.29999999626835966</v>
          </cell>
          <cell r="HS79">
            <v>0.29999999634189672</v>
          </cell>
          <cell r="HT79">
            <v>0.29999999641397745</v>
          </cell>
          <cell r="HU79">
            <v>0.29999999648463127</v>
          </cell>
          <cell r="HV79">
            <v>0.29999999655388637</v>
          </cell>
          <cell r="HW79">
            <v>0.2999999966217709</v>
          </cell>
          <cell r="HX79">
            <v>0.29999999668831218</v>
          </cell>
          <cell r="HY79">
            <v>0.29999999675353684</v>
          </cell>
          <cell r="HZ79">
            <v>0.29999999681747141</v>
          </cell>
          <cell r="IA79">
            <v>0.29999999688014167</v>
          </cell>
          <cell r="IB79">
            <v>0.29999999694157259</v>
          </cell>
          <cell r="IC79">
            <v>0.29999999700178875</v>
          </cell>
          <cell r="ID79">
            <v>0.29999999706081487</v>
          </cell>
          <cell r="IE79">
            <v>0.2999999971186742</v>
          </cell>
          <cell r="IF79">
            <v>0.29999999717539033</v>
          </cell>
          <cell r="IG79">
            <v>0.29999999723098564</v>
          </cell>
          <cell r="IH79">
            <v>0.29999999728548288</v>
          </cell>
          <cell r="II79">
            <v>0.29999999733890342</v>
          </cell>
          <cell r="IJ79">
            <v>0.29999999739126898</v>
          </cell>
          <cell r="IK79">
            <v>0.29999999744260053</v>
          </cell>
          <cell r="IL79">
            <v>0.29999999749291861</v>
          </cell>
          <cell r="IM79">
            <v>0.29999999754224321</v>
          </cell>
          <cell r="IN79">
            <v>0.29999999759059431</v>
          </cell>
          <cell r="IO79">
            <v>0.29999999763799112</v>
          </cell>
          <cell r="IP79">
            <v>0.29999999768445262</v>
          </cell>
          <cell r="IQ79">
            <v>0.2999999977299973</v>
          </cell>
          <cell r="IR79">
            <v>0.29999999777464348</v>
          </cell>
          <cell r="IS79">
            <v>0.29999999781840897</v>
          </cell>
          <cell r="IT79">
            <v>0.29999999786131115</v>
          </cell>
          <cell r="IU79">
            <v>0.29999999790336723</v>
          </cell>
          <cell r="IV79">
            <v>0.29999999794459403</v>
          </cell>
        </row>
        <row r="80">
          <cell r="A80" t="str">
            <v>Net Borrowing Cost</v>
          </cell>
          <cell r="B80">
            <v>6.1978848403342647E-2</v>
          </cell>
          <cell r="C80">
            <v>5.6466096910912714E-2</v>
          </cell>
          <cell r="D80">
            <v>5.648511512860082E-2</v>
          </cell>
          <cell r="E80">
            <v>5.7288947393146342E-2</v>
          </cell>
          <cell r="F80">
            <v>5.7269505636351074E-2</v>
          </cell>
          <cell r="G80">
            <v>5.7762618360428793E-2</v>
          </cell>
          <cell r="H80">
            <v>5.7885882527477547E-2</v>
          </cell>
          <cell r="I80">
            <v>5.7533984660446964E-2</v>
          </cell>
          <cell r="J80">
            <v>5.7508003078401301E-2</v>
          </cell>
          <cell r="K80">
            <v>5.7726648377524739E-2</v>
          </cell>
          <cell r="L80">
            <v>5.5886690202246167E-2</v>
          </cell>
          <cell r="M80">
            <v>5.4712269305001601E-2</v>
          </cell>
          <cell r="N80">
            <v>5.2192614614090221E-2</v>
          </cell>
          <cell r="O80">
            <v>4.7537465516963306E-2</v>
          </cell>
          <cell r="P80">
            <v>3.7275994831197812E-2</v>
          </cell>
          <cell r="Q80">
            <v>1.3750575516164043E-3</v>
          </cell>
          <cell r="R80">
            <v>5.4893474331286496E-3</v>
          </cell>
          <cell r="S80">
            <v>7.6337536485063529E-3</v>
          </cell>
          <cell r="T80">
            <v>9.7152628461062152E-3</v>
          </cell>
          <cell r="U80">
            <v>1.1736019760514832E-2</v>
          </cell>
          <cell r="V80">
            <v>1.3698086608302878E-2</v>
          </cell>
          <cell r="W80">
            <v>1.560344650254647E-2</v>
          </cell>
          <cell r="X80">
            <v>1.7454006723006593E-2</v>
          </cell>
          <cell r="Y80">
            <v>1.9251601847848937E-2</v>
          </cell>
          <cell r="Z80">
            <v>2.0997996752575548E-2</v>
          </cell>
          <cell r="AA80">
            <v>2.2694889481625985E-2</v>
          </cell>
          <cell r="AB80">
            <v>2.4343913997916911E-2</v>
          </cell>
          <cell r="AC80">
            <v>2.5946642815384752E-2</v>
          </cell>
          <cell r="AD80">
            <v>2.7504589519411302E-2</v>
          </cell>
          <cell r="AE80">
            <v>2.9019211179827184E-2</v>
          </cell>
          <cell r="AF80">
            <v>3.0491910661005206E-2</v>
          </cell>
          <cell r="AG80">
            <v>3.1924038833390941E-2</v>
          </cell>
          <cell r="AH80">
            <v>3.3316896690636047E-2</v>
          </cell>
          <cell r="AI80">
            <v>3.4671737376350167E-2</v>
          </cell>
          <cell r="AJ80">
            <v>3.5989768124319213E-2</v>
          </cell>
          <cell r="AK80">
            <v>3.7272152115888607E-2</v>
          </cell>
          <cell r="AL80">
            <v>3.8520010258062093E-2</v>
          </cell>
          <cell r="AM80">
            <v>3.97344228857201E-2</v>
          </cell>
          <cell r="AN80">
            <v>4.0916431391228997E-2</v>
          </cell>
          <cell r="AO80">
            <v>4.2067039784570437E-2</v>
          </cell>
          <cell r="AP80">
            <v>4.3187216186999139E-2</v>
          </cell>
          <cell r="AQ80">
            <v>4.4277894261109035E-2</v>
          </cell>
          <cell r="AR80">
            <v>4.5339974580064599E-2</v>
          </cell>
          <cell r="AS80">
            <v>4.6374325938644989E-2</v>
          </cell>
          <cell r="AT80">
            <v>4.7381786608632639E-2</v>
          </cell>
          <cell r="AU80">
            <v>4.8363165540970018E-2</v>
          </cell>
          <cell r="AV80">
            <v>4.9319243517010461E-2</v>
          </cell>
          <cell r="AW80">
            <v>5.0250774251081431E-2</v>
          </cell>
          <cell r="AX80">
            <v>5.1158485446491125E-2</v>
          </cell>
          <cell r="AY80">
            <v>5.2043079807013351E-2</v>
          </cell>
          <cell r="AZ80">
            <v>5.290523600579497E-2</v>
          </cell>
          <cell r="BA80">
            <v>5.3745609613555234E-2</v>
          </cell>
          <cell r="BB80">
            <v>5.456483398785357E-2</v>
          </cell>
          <cell r="BC80">
            <v>5.5363521125131404E-2</v>
          </cell>
          <cell r="BD80">
            <v>5.6142262477157825E-2</v>
          </cell>
          <cell r="BE80">
            <v>5.6901629733437473E-2</v>
          </cell>
          <cell r="BF80">
            <v>5.7642175571067739E-2</v>
          </cell>
          <cell r="BG80">
            <v>5.8364434373470359E-2</v>
          </cell>
          <cell r="BH80">
            <v>5.906892291935803E-2</v>
          </cell>
          <cell r="BI80">
            <v>5.9756141043234595E-2</v>
          </cell>
          <cell r="BJ80">
            <v>6.0426572268673602E-2</v>
          </cell>
          <cell r="BK80">
            <v>6.1080684415560332E-2</v>
          </cell>
          <cell r="BL80">
            <v>6.1718930182433039E-2</v>
          </cell>
          <cell r="BM80">
            <v>6.2341747705007798E-2</v>
          </cell>
          <cell r="BN80">
            <v>6.2949561091920223E-2</v>
          </cell>
          <cell r="BO80">
            <v>6.3542780938676838E-2</v>
          </cell>
          <cell r="BP80">
            <v>6.41218048207573E-2</v>
          </cell>
          <cell r="BQ80">
            <v>6.4687017766774532E-2</v>
          </cell>
          <cell r="BR80">
            <v>6.5238792712551202E-2</v>
          </cell>
          <cell r="BS80">
            <v>6.5777490936940242E-2</v>
          </cell>
          <cell r="BT80">
            <v>6.6303462480174213E-2</v>
          </cell>
          <cell r="BU80">
            <v>6.6817046545494863E-2</v>
          </cell>
          <cell r="BV80">
            <v>6.7318571884784822E-2</v>
          </cell>
          <cell r="BW80">
            <v>6.7808357168882394E-2</v>
          </cell>
          <cell r="BX80">
            <v>6.8286711343239659E-2</v>
          </cell>
          <cell r="BY80">
            <v>6.8753933969546321E-2</v>
          </cell>
          <cell r="BZ80">
            <v>6.9210315553920779E-2</v>
          </cell>
          <cell r="CA80">
            <v>6.9656137862236775E-2</v>
          </cell>
          <cell r="CB80">
            <v>7.0091674223134642E-2</v>
          </cell>
          <cell r="CC80">
            <v>7.051718981923577E-2</v>
          </cell>
          <cell r="CD80">
            <v>7.0932941967061985E-2</v>
          </cell>
          <cell r="CE80">
            <v>7.1339180386132919E-2</v>
          </cell>
          <cell r="CF80">
            <v>7.173614745769917E-2</v>
          </cell>
          <cell r="CG80">
            <v>7.2124078473544323E-2</v>
          </cell>
          <cell r="CH80">
            <v>7.2503201875271872E-2</v>
          </cell>
          <cell r="CI80">
            <v>7.2873739484475272E-2</v>
          </cell>
          <cell r="CJ80">
            <v>7.3235906724169464E-2</v>
          </cell>
          <cell r="CK80">
            <v>7.3589912831846821E-2</v>
          </cell>
          <cell r="CL80">
            <v>7.3935961064505451E-2</v>
          </cell>
          <cell r="CM80">
            <v>7.4274248895981165E-2</v>
          </cell>
          <cell r="CN80">
            <v>7.46049682068987E-2</v>
          </cell>
          <cell r="CO80">
            <v>7.4928305467547127E-2</v>
          </cell>
          <cell r="CP80">
            <v>7.5244441913968424E-2</v>
          </cell>
          <cell r="CQ80">
            <v>7.5553553717537497E-2</v>
          </cell>
          <cell r="CR80">
            <v>7.5855812148295787E-2</v>
          </cell>
          <cell r="CS80">
            <v>7.6151383732296268E-2</v>
          </cell>
          <cell r="CT80">
            <v>7.6440430403198478E-2</v>
          </cell>
          <cell r="CU80">
            <v>7.6723109648348067E-2</v>
          </cell>
          <cell r="CV80">
            <v>7.6999574649561517E-2</v>
          </cell>
          <cell r="CW80">
            <v>7.7269974418829671E-2</v>
          </cell>
          <cell r="CX80">
            <v>7.7534453929140892E-2</v>
          </cell>
          <cell r="CY80">
            <v>7.779315424062172E-2</v>
          </cell>
          <cell r="CZ80">
            <v>7.8046212622178604E-2</v>
          </cell>
          <cell r="DA80">
            <v>7.8293762668818004E-2</v>
          </cell>
          <cell r="DB80">
            <v>7.8535934414820485E-2</v>
          </cell>
          <cell r="DC80">
            <v>7.8772854442924936E-2</v>
          </cell>
          <cell r="DD80">
            <v>7.9004645989685512E-2</v>
          </cell>
          <cell r="DE80">
            <v>7.9231429047147056E-2</v>
          </cell>
          <cell r="DF80">
            <v>7.9453320460984383E-2</v>
          </cell>
          <cell r="DG80">
            <v>7.967043402524121E-2</v>
          </cell>
          <cell r="DH80">
            <v>7.9882880573802759E-2</v>
          </cell>
          <cell r="DI80">
            <v>8.0090768068724782E-2</v>
          </cell>
          <cell r="DJ80">
            <v>8.0294201685542466E-2</v>
          </cell>
          <cell r="DK80">
            <v>8.0493283895673243E-2</v>
          </cell>
          <cell r="DL80">
            <v>8.068811454602598E-2</v>
          </cell>
          <cell r="DM80">
            <v>8.0878790935920361E-2</v>
          </cell>
          <cell r="DN80">
            <v>8.1065407891421498E-2</v>
          </cell>
          <cell r="DO80">
            <v>8.1248057837185028E-2</v>
          </cell>
          <cell r="DP80">
            <v>8.1426830865906408E-2</v>
          </cell>
          <cell r="DQ80">
            <v>8.1601814805466438E-2</v>
          </cell>
          <cell r="DR80">
            <v>8.1773095283856123E-2</v>
          </cell>
          <cell r="DS80">
            <v>8.1940755791965844E-2</v>
          </cell>
          <cell r="DT80">
            <v>8.210487774431692E-2</v>
          </cell>
          <cell r="DU80">
            <v>8.226554053781153E-2</v>
          </cell>
          <cell r="DV80">
            <v>8.2422821608574462E-2</v>
          </cell>
          <cell r="DW80">
            <v>8.2576796486956816E-2</v>
          </cell>
          <cell r="DX80">
            <v>8.2727538850767349E-2</v>
          </cell>
          <cell r="DY80">
            <v>8.2875120576798494E-2</v>
          </cell>
          <cell r="DZ80">
            <v>8.301961179070598E-2</v>
          </cell>
          <cell r="EA80">
            <v>8.3161080915304372E-2</v>
          </cell>
          <cell r="EB80">
            <v>8.3299594717333114E-2</v>
          </cell>
          <cell r="EC80">
            <v>8.3435218352749793E-2</v>
          </cell>
          <cell r="ED80">
            <v>8.3568015410601965E-2</v>
          </cell>
          <cell r="EE80">
            <v>8.3698047955528404E-2</v>
          </cell>
          <cell r="EF80">
            <v>8.3825376568939292E-2</v>
          </cell>
          <cell r="EG80">
            <v>8.3950060388920222E-2</v>
          </cell>
          <cell r="EH80">
            <v>8.4072157148906992E-2</v>
          </cell>
          <cell r="EI80">
            <v>8.4191723215171821E-2</v>
          </cell>
          <cell r="EJ80">
            <v>8.4308813623165099E-2</v>
          </cell>
          <cell r="EK80">
            <v>8.4423482112750345E-2</v>
          </cell>
          <cell r="EL80">
            <v>8.4535781162371815E-2</v>
          </cell>
          <cell r="EM80">
            <v>8.4645762022191096E-2</v>
          </cell>
          <cell r="EN80">
            <v>8.4753474746228338E-2</v>
          </cell>
          <cell r="EO80">
            <v>8.4858968223541845E-2</v>
          </cell>
          <cell r="EP80">
            <v>8.4962290208479632E-2</v>
          </cell>
          <cell r="EQ80">
            <v>8.506348735003319E-2</v>
          </cell>
          <cell r="ER80">
            <v>8.5162605220324844E-2</v>
          </cell>
          <cell r="ES80">
            <v>8.5259688342257195E-2</v>
          </cell>
          <cell r="ET80">
            <v>8.5354780216353801E-2</v>
          </cell>
          <cell r="EU80">
            <v>8.5447923346816404E-2</v>
          </cell>
          <cell r="EV80">
            <v>8.5539159266825926E-2</v>
          </cell>
          <cell r="EW80">
            <v>8.5628528563112746E-2</v>
          </cell>
          <cell r="EX80">
            <v>8.571607089981928E-2</v>
          </cell>
          <cell r="EY80">
            <v>8.5801825041677965E-2</v>
          </cell>
          <cell r="EZ80">
            <v>8.5885828876528791E-2</v>
          </cell>
          <cell r="FA80">
            <v>8.5968119437196094E-2</v>
          </cell>
          <cell r="FB80">
            <v>8.6048732922745313E-2</v>
          </cell>
          <cell r="FC80">
            <v>8.6127704719142648E-2</v>
          </cell>
          <cell r="FD80">
            <v>8.6205069419332231E-2</v>
          </cell>
          <cell r="FE80">
            <v>8.6280860842753632E-2</v>
          </cell>
          <cell r="FF80">
            <v>8.6355112054315231E-2</v>
          </cell>
          <cell r="FG80">
            <v>8.6427855382841992E-2</v>
          </cell>
          <cell r="FH80">
            <v>8.6499122439012338E-2</v>
          </cell>
          <cell r="FI80">
            <v>8.6568944132803735E-2</v>
          </cell>
          <cell r="FJ80">
            <v>8.663735069045847E-2</v>
          </cell>
          <cell r="FK80">
            <v>8.6704371670987296E-2</v>
          </cell>
          <cell r="FL80">
            <v>8.6770035982224922E-2</v>
          </cell>
          <cell r="FM80">
            <v>8.6834371896449644E-2</v>
          </cell>
          <cell r="FN80">
            <v>8.6897407065582799E-2</v>
          </cell>
          <cell r="FO80">
            <v>8.6959168535980041E-2</v>
          </cell>
          <cell r="FP80">
            <v>8.7019682762825831E-2</v>
          </cell>
          <cell r="FQ80">
            <v>8.7078975624145502E-2</v>
          </cell>
          <cell r="FR80">
            <v>8.713707243444474E-2</v>
          </cell>
          <cell r="FS80">
            <v>8.719399795798792E-2</v>
          </cell>
          <cell r="FT80">
            <v>8.7249776421727779E-2</v>
          </cell>
          <cell r="FU80">
            <v>8.7304431527894244E-2</v>
          </cell>
          <cell r="FV80">
            <v>8.7357986466255616E-2</v>
          </cell>
          <cell r="FW80">
            <v>8.7410463926058751E-2</v>
          </cell>
          <cell r="FX80">
            <v>8.7461886107660536E-2</v>
          </cell>
          <cell r="FY80">
            <v>8.7512274733858197E-2</v>
          </cell>
          <cell r="FZ80">
            <v>8.7561651060927212E-2</v>
          </cell>
          <cell r="GA80">
            <v>8.7610035889376936E-2</v>
          </cell>
          <cell r="GB80">
            <v>8.7657449574429641E-2</v>
          </cell>
          <cell r="GC80">
            <v>8.770391203623365E-2</v>
          </cell>
          <cell r="GD80">
            <v>8.7749442769816485E-2</v>
          </cell>
          <cell r="GE80">
            <v>8.7794060854786596E-2</v>
          </cell>
          <cell r="GF80">
            <v>8.7837784964789598E-2</v>
          </cell>
          <cell r="GG80">
            <v>8.7880633376727191E-2</v>
          </cell>
          <cell r="GH80">
            <v>8.792262397974597E-2</v>
          </cell>
          <cell r="GI80">
            <v>8.7963774284000304E-2</v>
          </cell>
          <cell r="GJ80">
            <v>8.8004101429198511E-2</v>
          </cell>
          <cell r="GK80">
            <v>8.8043622192936544E-2</v>
          </cell>
          <cell r="GL80">
            <v>8.8082352998825497E-2</v>
          </cell>
          <cell r="GM80">
            <v>8.8120309924419604E-2</v>
          </cell>
          <cell r="GN80">
            <v>8.8157508708948923E-2</v>
          </cell>
          <cell r="GO80">
            <v>8.8193964760862914E-2</v>
          </cell>
          <cell r="GP80">
            <v>8.8229693165190526E-2</v>
          </cell>
          <cell r="GQ80">
            <v>8.8264708690720478E-2</v>
          </cell>
          <cell r="GR80">
            <v>8.8299025797007658E-2</v>
          </cell>
          <cell r="GS80">
            <v>8.8332658641210898E-2</v>
          </cell>
          <cell r="GT80">
            <v>8.8365621084765145E-2</v>
          </cell>
          <cell r="GU80">
            <v>8.8397926699893839E-2</v>
          </cell>
          <cell r="GV80">
            <v>8.8429588775964962E-2</v>
          </cell>
          <cell r="GW80">
            <v>8.8460620325695696E-2</v>
          </cell>
          <cell r="GX80">
            <v>8.8491034091208925E-2</v>
          </cell>
          <cell r="GY80">
            <v>8.8520842549946951E-2</v>
          </cell>
          <cell r="GZ80">
            <v>8.8550057920443695E-2</v>
          </cell>
          <cell r="HA80">
            <v>8.8578692167961964E-2</v>
          </cell>
          <cell r="HB80">
            <v>8.8606757009997733E-2</v>
          </cell>
          <cell r="HC80">
            <v>8.8634263921654258E-2</v>
          </cell>
          <cell r="HD80">
            <v>8.866122414089235E-2</v>
          </cell>
          <cell r="HE80">
            <v>8.8687648673656139E-2</v>
          </cell>
          <cell r="HF80">
            <v>8.8713548298880715E-2</v>
          </cell>
          <cell r="HG80">
            <v>8.8738933573383111E-2</v>
          </cell>
          <cell r="HH80">
            <v>8.8763814836640059E-2</v>
          </cell>
          <cell r="HI80">
            <v>8.8788202215455164E-2</v>
          </cell>
          <cell r="HJ80">
            <v>8.8812105628519614E-2</v>
          </cell>
          <cell r="HK80">
            <v>8.88355347908662E-2</v>
          </cell>
          <cell r="HL80">
            <v>8.8858499218222947E-2</v>
          </cell>
          <cell r="HM80">
            <v>8.8881008231266934E-2</v>
          </cell>
          <cell r="HN80">
            <v>8.890307095978002E-2</v>
          </cell>
          <cell r="HO80">
            <v>8.8924696346711268E-2</v>
          </cell>
          <cell r="HP80">
            <v>8.8945893152146488E-2</v>
          </cell>
          <cell r="HQ80">
            <v>8.8966669957188063E-2</v>
          </cell>
          <cell r="HR80">
            <v>8.8987035167747336E-2</v>
          </cell>
          <cell r="HS80">
            <v>8.9006997018251044E-2</v>
          </cell>
          <cell r="HT80">
            <v>8.9026563575264714E-2</v>
          </cell>
          <cell r="HU80">
            <v>8.904574274103462E-2</v>
          </cell>
          <cell r="HV80">
            <v>8.9064542256950985E-2</v>
          </cell>
          <cell r="HW80">
            <v>8.9082969706932608E-2</v>
          </cell>
          <cell r="HX80">
            <v>8.9101032520737547E-2</v>
          </cell>
          <cell r="HY80">
            <v>8.9118737977198756E-2</v>
          </cell>
          <cell r="HZ80">
            <v>8.9136093207388883E-2</v>
          </cell>
          <cell r="IA80">
            <v>8.9153105197714522E-2</v>
          </cell>
          <cell r="IB80">
            <v>8.9169780792942202E-2</v>
          </cell>
          <cell r="IC80">
            <v>8.9186126699157348E-2</v>
          </cell>
          <cell r="ID80">
            <v>8.9202149486658583E-2</v>
          </cell>
          <cell r="IE80">
            <v>8.9217855592787929E-2</v>
          </cell>
          <cell r="IF80">
            <v>8.9233251324699128E-2</v>
          </cell>
          <cell r="IG80">
            <v>8.9248342862065372E-2</v>
          </cell>
          <cell r="IH80">
            <v>8.926313625972801E-2</v>
          </cell>
          <cell r="II80">
            <v>8.9277637450287203E-2</v>
          </cell>
          <cell r="IJ80">
            <v>8.929185224663623E-2</v>
          </cell>
          <cell r="IK80">
            <v>8.9305786344440669E-2</v>
          </cell>
          <cell r="IL80">
            <v>8.9319445324564442E-2</v>
          </cell>
          <cell r="IM80">
            <v>8.9332834655442006E-2</v>
          </cell>
          <cell r="IN80">
            <v>8.9345959695400656E-2</v>
          </cell>
          <cell r="IO80">
            <v>8.9358825694931698E-2</v>
          </cell>
          <cell r="IP80">
            <v>8.9371437798913322E-2</v>
          </cell>
          <cell r="IQ80">
            <v>8.9383801048785086E-2</v>
          </cell>
          <cell r="IR80">
            <v>8.9395920384676336E-2</v>
          </cell>
          <cell r="IS80">
            <v>8.9407800647488336E-2</v>
          </cell>
          <cell r="IT80">
            <v>8.9419446580932399E-2</v>
          </cell>
          <cell r="IU80">
            <v>8.9430862833523833E-2</v>
          </cell>
          <cell r="IV80">
            <v>0.388453010905778</v>
          </cell>
        </row>
        <row r="81">
          <cell r="A81" t="str">
            <v>Net Financing Spread</v>
          </cell>
          <cell r="B81">
            <v>9.2490222497455005E-2</v>
          </cell>
          <cell r="C81">
            <v>0.11043461893425303</v>
          </cell>
          <cell r="D81">
            <v>0.12978115475681282</v>
          </cell>
          <cell r="E81">
            <v>0.14548748720517451</v>
          </cell>
          <cell r="F81">
            <v>0.15029680527500572</v>
          </cell>
          <cell r="G81">
            <v>0.15954078128141636</v>
          </cell>
          <cell r="H81">
            <v>0.15018938065731879</v>
          </cell>
          <cell r="I81">
            <v>0.13859396258968795</v>
          </cell>
          <cell r="J81">
            <v>0.12837748364435725</v>
          </cell>
          <cell r="K81">
            <v>0.12314797698641074</v>
          </cell>
          <cell r="L81">
            <v>0.12439762582611859</v>
          </cell>
          <cell r="M81">
            <v>0.12419200947701757</v>
          </cell>
          <cell r="N81">
            <v>0.12574927036175085</v>
          </cell>
          <cell r="O81">
            <v>0.12945715697105445</v>
          </cell>
          <cell r="P81">
            <v>0.13878644565451223</v>
          </cell>
          <cell r="Q81">
            <v>0.17276192392690712</v>
          </cell>
          <cell r="R81">
            <v>0.16470027052516215</v>
          </cell>
          <cell r="S81">
            <v>0.16049846154737751</v>
          </cell>
          <cell r="T81">
            <v>0.15641989464991024</v>
          </cell>
          <cell r="U81">
            <v>0.1524603673872808</v>
          </cell>
          <cell r="V81">
            <v>0.14861583900158784</v>
          </cell>
          <cell r="W81">
            <v>0.14488242373203838</v>
          </cell>
          <cell r="X81">
            <v>0.1412563844073009</v>
          </cell>
          <cell r="Y81">
            <v>0.13773412630915771</v>
          </cell>
          <cell r="Z81">
            <v>0.1343121912963465</v>
          </cell>
          <cell r="AA81">
            <v>0.13098725217789081</v>
          </cell>
          <cell r="AB81">
            <v>0.127756107325602</v>
          </cell>
          <cell r="AC81">
            <v>0.12461567551582522</v>
          </cell>
          <cell r="AD81">
            <v>0.12156299099086924</v>
          </cell>
          <cell r="AE81">
            <v>0.11859519873092141</v>
          </cell>
          <cell r="AF81">
            <v>0.11570954992760357</v>
          </cell>
          <cell r="AG81">
            <v>0.11290339765065756</v>
          </cell>
          <cell r="AH81">
            <v>0.11017419269958929</v>
          </cell>
          <cell r="AI81">
            <v>0.10751947963241069</v>
          </cell>
          <cell r="AJ81">
            <v>0.10493689296393603</v>
          </cell>
          <cell r="AK81">
            <v>0.10242415352638615</v>
          </cell>
          <cell r="AL81">
            <v>9.9979064985344784E-2</v>
          </cell>
          <cell r="AM81">
            <v>9.759951050439486E-2</v>
          </cell>
          <cell r="AN81">
            <v>9.5283449552028665E-2</v>
          </cell>
          <cell r="AO81">
            <v>9.3028914844695137E-2</v>
          </cell>
          <cell r="AP81">
            <v>9.0834009420094591E-2</v>
          </cell>
          <cell r="AQ81">
            <v>8.8696903835076585E-2</v>
          </cell>
          <cell r="AR81">
            <v>8.6615833482736729E-2</v>
          </cell>
          <cell r="AS81">
            <v>8.4589096023527627E-2</v>
          </cell>
          <cell r="AT81">
            <v>8.2615048925423026E-2</v>
          </cell>
          <cell r="AU81">
            <v>8.0692107108383163E-2</v>
          </cell>
          <cell r="AV81">
            <v>7.8818740688569408E-2</v>
          </cell>
          <cell r="AW81">
            <v>7.6993472817955128E-2</v>
          </cell>
          <cell r="AX81">
            <v>7.5214877615162462E-2</v>
          </cell>
          <cell r="AY81">
            <v>7.3481578183536414E-2</v>
          </cell>
          <cell r="AZ81">
            <v>7.1792244712642533E-2</v>
          </cell>
          <cell r="BA81">
            <v>7.0145592659533448E-2</v>
          </cell>
          <cell r="BB81">
            <v>6.8540381006296155E-2</v>
          </cell>
          <cell r="BC81">
            <v>6.6975410590540616E-2</v>
          </cell>
          <cell r="BD81">
            <v>6.5449522505636543E-2</v>
          </cell>
          <cell r="BE81">
            <v>6.3961596567645468E-2</v>
          </cell>
          <cell r="BF81">
            <v>6.2510549846031688E-2</v>
          </cell>
          <cell r="BG81">
            <v>6.109533525536251E-2</v>
          </cell>
          <cell r="BH81">
            <v>5.9714940205330441E-2</v>
          </cell>
          <cell r="BI81">
            <v>5.836838530655282E-2</v>
          </cell>
          <cell r="BJ81">
            <v>5.7054723129710584E-2</v>
          </cell>
          <cell r="BK81">
            <v>5.5773037015703034E-2</v>
          </cell>
          <cell r="BL81">
            <v>5.4522439934593943E-2</v>
          </cell>
          <cell r="BM81">
            <v>5.3302073391224745E-2</v>
          </cell>
          <cell r="BN81">
            <v>5.2111106375467967E-2</v>
          </cell>
          <cell r="BO81">
            <v>5.0948734355179243E-2</v>
          </cell>
          <cell r="BP81">
            <v>4.9814178309999319E-2</v>
          </cell>
          <cell r="BQ81">
            <v>4.8706683804233222E-2</v>
          </cell>
          <cell r="BR81">
            <v>4.7625520097120483E-2</v>
          </cell>
          <cell r="BS81">
            <v>4.656997928887803E-2</v>
          </cell>
          <cell r="BT81">
            <v>4.5539375500975962E-2</v>
          </cell>
          <cell r="BU81">
            <v>4.4533044089173399E-2</v>
          </cell>
          <cell r="BV81">
            <v>4.3550340887903202E-2</v>
          </cell>
          <cell r="BW81">
            <v>4.2590641484666736E-2</v>
          </cell>
          <cell r="BX81">
            <v>4.165334052314891E-2</v>
          </cell>
          <cell r="BY81">
            <v>4.0737851033831041E-2</v>
          </cell>
          <cell r="BZ81">
            <v>3.9843603790925469E-2</v>
          </cell>
          <cell r="CA81">
            <v>3.8970046694515745E-2</v>
          </cell>
          <cell r="CB81">
            <v>3.8116644176829279E-2</v>
          </cell>
          <cell r="CC81">
            <v>3.7282876631623246E-2</v>
          </cell>
          <cell r="CD81">
            <v>3.6468239865704216E-2</v>
          </cell>
          <cell r="CE81">
            <v>3.5672244571650982E-2</v>
          </cell>
          <cell r="CF81">
            <v>3.4894415820846583E-2</v>
          </cell>
          <cell r="CG81">
            <v>3.4134292575969019E-2</v>
          </cell>
          <cell r="CH81">
            <v>3.3391427222125764E-2</v>
          </cell>
          <cell r="CI81">
            <v>3.2665385115853068E-2</v>
          </cell>
          <cell r="CJ81">
            <v>3.19557441512371E-2</v>
          </cell>
          <cell r="CK81">
            <v>3.1262094342446159E-2</v>
          </cell>
          <cell r="CL81">
            <v>3.0584037421992852E-2</v>
          </cell>
          <cell r="CM81">
            <v>2.9921186454077306E-2</v>
          </cell>
          <cell r="CN81">
            <v>2.9273165462390893E-2</v>
          </cell>
          <cell r="CO81">
            <v>2.8639609071785574E-2</v>
          </cell>
          <cell r="CP81">
            <v>2.8020162163241047E-2</v>
          </cell>
          <cell r="CQ81">
            <v>2.7414479541585976E-2</v>
          </cell>
          <cell r="CR81">
            <v>2.6822225615456566E-2</v>
          </cell>
          <cell r="CS81">
            <v>2.6243074088991528E-2</v>
          </cell>
          <cell r="CT81">
            <v>2.56767076647922E-2</v>
          </cell>
          <cell r="CU81">
            <v>2.5122817757690527E-2</v>
          </cell>
          <cell r="CV81">
            <v>2.4581104218891467E-2</v>
          </cell>
          <cell r="CW81">
            <v>2.4051275070072514E-2</v>
          </cell>
          <cell r="CX81">
            <v>2.3533046247044234E-2</v>
          </cell>
          <cell r="CY81">
            <v>2.3026141352587778E-2</v>
          </cell>
          <cell r="CZ81">
            <v>2.2530291418106904E-2</v>
          </cell>
          <cell r="DA81">
            <v>2.204523467374625E-2</v>
          </cell>
          <cell r="DB81">
            <v>2.1570716326637096E-2</v>
          </cell>
          <cell r="DC81">
            <v>2.1106488346957081E-2</v>
          </cell>
          <cell r="DD81">
            <v>2.0652309261492016E-2</v>
          </cell>
          <cell r="DE81">
            <v>2.0207943954409821E-2</v>
          </cell>
          <cell r="DF81">
            <v>1.9773163474964064E-2</v>
          </cell>
          <cell r="DG81">
            <v>1.9347744851859208E-2</v>
          </cell>
          <cell r="DH81">
            <v>1.8931470914017687E-2</v>
          </cell>
          <cell r="DI81">
            <v>1.8524130117505005E-2</v>
          </cell>
          <cell r="DJ81">
            <v>1.812551637837323E-2</v>
          </cell>
          <cell r="DK81">
            <v>1.7735428911198517E-2</v>
          </cell>
          <cell r="DL81">
            <v>1.7353672073093268E-2</v>
          </cell>
          <cell r="DM81">
            <v>1.6980055212987177E-2</v>
          </cell>
          <cell r="DN81">
            <v>1.6614392525974894E-2</v>
          </cell>
          <cell r="DO81">
            <v>1.6256502912540632E-2</v>
          </cell>
          <cell r="DP81">
            <v>1.5906209842476593E-2</v>
          </cell>
          <cell r="DQ81">
            <v>1.5563341223317095E-2</v>
          </cell>
          <cell r="DR81">
            <v>1.522772927312234E-2</v>
          </cell>
          <cell r="DS81">
            <v>1.4899210397447835E-2</v>
          </cell>
          <cell r="DT81">
            <v>1.4577625070345518E-2</v>
          </cell>
          <cell r="DU81">
            <v>1.4262817719247076E-2</v>
          </cell>
          <cell r="DV81">
            <v>1.3954636613586813E-2</v>
          </cell>
          <cell r="DW81">
            <v>1.3652933757026295E-2</v>
          </cell>
          <cell r="DX81">
            <v>1.3357564783150588E-2</v>
          </cell>
          <cell r="DY81">
            <v>1.306838885450759E-2</v>
          </cell>
          <cell r="DZ81">
            <v>1.2785268564871693E-2</v>
          </cell>
          <cell r="EA81">
            <v>1.2508069844612849E-2</v>
          </cell>
          <cell r="EB81">
            <v>1.2236661869061402E-2</v>
          </cell>
          <cell r="EC81">
            <v>1.1970916969759576E-2</v>
          </cell>
          <cell r="ED81">
            <v>1.1710710548497663E-2</v>
          </cell>
          <cell r="EE81">
            <v>1.1455920994035612E-2</v>
          </cell>
          <cell r="EF81">
            <v>1.1206429601413881E-2</v>
          </cell>
          <cell r="EG81">
            <v>1.0962120493764008E-2</v>
          </cell>
          <cell r="EH81">
            <v>1.0722880546528674E-2</v>
          </cell>
          <cell r="EI81">
            <v>1.0488599314009389E-2</v>
          </cell>
          <cell r="EJ81">
            <v>1.0259168958158094E-2</v>
          </cell>
          <cell r="EK81">
            <v>1.0034484179536521E-2</v>
          </cell>
          <cell r="EL81">
            <v>9.8144421503673501E-3</v>
          </cell>
          <cell r="EM81">
            <v>9.5989424496053799E-3</v>
          </cell>
          <cell r="EN81">
            <v>9.3878869999590581E-3</v>
          </cell>
          <cell r="EO81">
            <v>9.1811800067962135E-3</v>
          </cell>
          <cell r="EP81">
            <v>8.9787278988685826E-3</v>
          </cell>
          <cell r="EQ81">
            <v>8.7804392707950957E-3</v>
          </cell>
          <cell r="ER81">
            <v>8.5862248272428193E-3</v>
          </cell>
          <cell r="ES81">
            <v>8.3959973287498074E-3</v>
          </cell>
          <cell r="ET81">
            <v>8.2096715391333092E-3</v>
          </cell>
          <cell r="EU81">
            <v>8.0271641744318473E-3</v>
          </cell>
          <cell r="EV81">
            <v>7.8483938533297215E-3</v>
          </cell>
          <cell r="EW81">
            <v>7.6732810490137415E-3</v>
          </cell>
          <cell r="EX81">
            <v>7.5017480424161703E-3</v>
          </cell>
          <cell r="EY81">
            <v>7.3337188767985395E-3</v>
          </cell>
          <cell r="EZ81">
            <v>7.1691193136309422E-3</v>
          </cell>
          <cell r="FA81">
            <v>7.0078767897258504E-3</v>
          </cell>
          <cell r="FB81">
            <v>6.8499203755860855E-3</v>
          </cell>
          <cell r="FC81">
            <v>6.6951807349253795E-3</v>
          </cell>
          <cell r="FD81">
            <v>6.543590085327039E-3</v>
          </cell>
          <cell r="FE81">
            <v>6.3950821600017305E-3</v>
          </cell>
          <cell r="FF81">
            <v>6.2495921706099827E-3</v>
          </cell>
          <cell r="FG81">
            <v>6.1070567711158236E-3</v>
          </cell>
          <cell r="FH81">
            <v>5.9674140226395611E-3</v>
          </cell>
          <cell r="FI81">
            <v>5.8306033592756545E-3</v>
          </cell>
          <cell r="FJ81">
            <v>5.6965655548487093E-3</v>
          </cell>
          <cell r="FK81">
            <v>5.5652426905759417E-3</v>
          </cell>
          <cell r="FL81">
            <v>5.4365781236080241E-3</v>
          </cell>
          <cell r="FM81">
            <v>5.3105164564227897E-3</v>
          </cell>
          <cell r="FN81">
            <v>5.187003507043389E-3</v>
          </cell>
          <cell r="FO81">
            <v>5.0659862800561117E-3</v>
          </cell>
          <cell r="FP81">
            <v>4.9474129384047688E-3</v>
          </cell>
          <cell r="FQ81">
            <v>4.8312327759355567E-3</v>
          </cell>
          <cell r="FR81">
            <v>4.7173961906715189E-3</v>
          </cell>
          <cell r="FS81">
            <v>4.6058546587939425E-3</v>
          </cell>
          <cell r="FT81">
            <v>4.4965607093085252E-3</v>
          </cell>
          <cell r="FU81">
            <v>4.3894678993775249E-3</v>
          </cell>
          <cell r="FV81">
            <v>4.284530790295768E-3</v>
          </cell>
          <cell r="FW81">
            <v>4.1817049240939069E-3</v>
          </cell>
          <cell r="FX81">
            <v>4.0809468007477617E-3</v>
          </cell>
          <cell r="FY81">
            <v>3.9822138559775233E-3</v>
          </cell>
          <cell r="FZ81">
            <v>3.8854644396192489E-3</v>
          </cell>
          <cell r="GA81">
            <v>3.7906577945507891E-3</v>
          </cell>
          <cell r="GB81">
            <v>3.6977540361579769E-3</v>
          </cell>
          <cell r="GC81">
            <v>3.6067141323232188E-3</v>
          </cell>
          <cell r="GD81">
            <v>3.5174998839228311E-3</v>
          </cell>
          <cell r="GE81">
            <v>3.4300739058175794E-3</v>
          </cell>
          <cell r="GF81">
            <v>3.3443996083233757E-3</v>
          </cell>
          <cell r="GG81">
            <v>3.2604411791473387E-3</v>
          </cell>
          <cell r="GH81">
            <v>3.1781635657756602E-3</v>
          </cell>
          <cell r="GI81">
            <v>3.0975324583025349E-3</v>
          </cell>
          <cell r="GJ81">
            <v>3.0185142726849856E-3</v>
          </cell>
          <cell r="GK81">
            <v>2.9410761344135783E-3</v>
          </cell>
          <cell r="GL81">
            <v>2.8651858625868831E-3</v>
          </cell>
          <cell r="GM81">
            <v>2.7908119543774007E-3</v>
          </cell>
          <cell r="GN81">
            <v>2.7179235698798626E-3</v>
          </cell>
          <cell r="GO81">
            <v>2.6464905173298747E-3</v>
          </cell>
          <cell r="GP81">
            <v>2.5764832386828973E-3</v>
          </cell>
          <cell r="GQ81">
            <v>2.5078727955445412E-3</v>
          </cell>
          <cell r="GR81">
            <v>2.4406308554418832E-3</v>
          </cell>
          <cell r="GS81">
            <v>2.374729678425877E-3</v>
          </cell>
          <cell r="GT81">
            <v>2.3101421039973813E-3</v>
          </cell>
          <cell r="GU81">
            <v>2.2468415383467694E-3</v>
          </cell>
          <cell r="GV81">
            <v>2.1848019418994474E-3</v>
          </cell>
          <cell r="GW81">
            <v>2.1239978171584961E-3</v>
          </cell>
          <cell r="GX81">
            <v>2.0644041968370663E-3</v>
          </cell>
          <cell r="GY81">
            <v>2.0059966322715783E-3</v>
          </cell>
          <cell r="GZ81">
            <v>1.9487511821107001E-3</v>
          </cell>
          <cell r="HA81">
            <v>1.8926444012699745E-3</v>
          </cell>
          <cell r="HB81">
            <v>1.8376533301467241E-3</v>
          </cell>
          <cell r="HC81">
            <v>1.783755484089003E-3</v>
          </cell>
          <cell r="HD81">
            <v>1.7309288431092279E-3</v>
          </cell>
          <cell r="HE81">
            <v>1.6791518418397683E-3</v>
          </cell>
          <cell r="HF81">
            <v>1.6284033597211423E-3</v>
          </cell>
          <cell r="HG81">
            <v>1.5786627114184881E-3</v>
          </cell>
          <cell r="HH81">
            <v>1.5299096374598031E-3</v>
          </cell>
          <cell r="HI81">
            <v>1.4821242950908142E-3</v>
          </cell>
          <cell r="HJ81">
            <v>1.4352872493393065E-3</v>
          </cell>
          <cell r="HK81">
            <v>1.3893794642866608E-3</v>
          </cell>
          <cell r="HL81">
            <v>1.344382294537913E-3</v>
          </cell>
          <cell r="HM81">
            <v>1.3002774768869768E-3</v>
          </cell>
          <cell r="HN81">
            <v>1.2570471221730189E-3</v>
          </cell>
          <cell r="HO81">
            <v>1.2146737073209651E-3</v>
          </cell>
          <cell r="HP81">
            <v>1.1731400675633052E-3</v>
          </cell>
          <cell r="HQ81">
            <v>1.1324293888377301E-3</v>
          </cell>
          <cell r="HR81">
            <v>1.0925252003566449E-3</v>
          </cell>
          <cell r="HS81">
            <v>1.0534113673442008E-3</v>
          </cell>
          <cell r="HT81">
            <v>1.0150720839366828E-3</v>
          </cell>
          <cell r="HU81">
            <v>9.7749186624213058E-4</v>
          </cell>
          <cell r="HV81">
            <v>9.4065554555504416E-4</v>
          </cell>
          <cell r="HW81">
            <v>9.0454826172353675E-4</v>
          </cell>
          <cell r="HX81">
            <v>8.6915545666317595E-4</v>
          </cell>
          <cell r="HY81">
            <v>8.3446286801629188E-4</v>
          </cell>
          <cell r="HZ81">
            <v>8.0045652295111791E-4</v>
          </cell>
          <cell r="IA81">
            <v>7.6712273209880721E-4</v>
          </cell>
          <cell r="IB81">
            <v>7.344480836242312E-4</v>
          </cell>
          <cell r="IC81">
            <v>7.0241943742788138E-4</v>
          </cell>
          <cell r="ID81">
            <v>6.7102391947504447E-4</v>
          </cell>
          <cell r="IE81">
            <v>6.4024891625003022E-4</v>
          </cell>
          <cell r="IF81">
            <v>6.1008206933170495E-4</v>
          </cell>
          <cell r="IG81">
            <v>5.805112700880688E-4</v>
          </cell>
          <cell r="IH81">
            <v>5.5152465448636556E-4</v>
          </cell>
          <cell r="II81">
            <v>5.2311059801683768E-4</v>
          </cell>
          <cell r="IJ81">
            <v>4.9525771072676805E-4</v>
          </cell>
          <cell r="IK81">
            <v>4.6795483236267144E-4</v>
          </cell>
          <cell r="IL81">
            <v>4.4119102761715212E-4</v>
          </cell>
          <cell r="IM81">
            <v>4.1495558147995604E-4</v>
          </cell>
          <cell r="IN81">
            <v>3.8923799468834619E-4</v>
          </cell>
          <cell r="IO81">
            <v>3.6402797927635733E-4</v>
          </cell>
          <cell r="IP81">
            <v>3.3931545421957143E-4</v>
          </cell>
          <cell r="IQ81">
            <v>3.1509054117412338E-4</v>
          </cell>
          <cell r="IR81">
            <v>2.9134356030645348E-4</v>
          </cell>
          <cell r="IS81">
            <v>2.6806502621327943E-4</v>
          </cell>
          <cell r="IT81">
            <v>2.4524564392829074E-4</v>
          </cell>
          <cell r="IU81">
            <v>2.2287630501474642E-4</v>
          </cell>
          <cell r="IV81">
            <v>-0.298810008861503</v>
          </cell>
        </row>
        <row r="82">
          <cell r="A82" t="str">
            <v>Total Leverage Effect</v>
          </cell>
          <cell r="B82">
            <v>9.2522343059677117E-2</v>
          </cell>
          <cell r="C82">
            <v>0.14342919603814036</v>
          </cell>
          <cell r="D82">
            <v>0.18233376072055762</v>
          </cell>
          <cell r="E82">
            <v>0.20715715423297515</v>
          </cell>
          <cell r="F82">
            <v>0.22200204217344452</v>
          </cell>
          <cell r="G82">
            <v>0.24581942501743134</v>
          </cell>
          <cell r="H82">
            <v>0.24094415957550455</v>
          </cell>
          <cell r="I82">
            <v>0.24034166612786773</v>
          </cell>
          <cell r="J82">
            <v>0.23347043699802461</v>
          </cell>
          <cell r="K82">
            <v>0.23696496155106572</v>
          </cell>
          <cell r="L82">
            <v>0.25969231286518801</v>
          </cell>
          <cell r="M82">
            <v>0.21486177981085011</v>
          </cell>
          <cell r="N82">
            <v>0.17259816868699263</v>
          </cell>
          <cell r="O82">
            <v>0.1314040153057289</v>
          </cell>
          <cell r="P82">
            <v>9.1254750304228499E-2</v>
          </cell>
          <cell r="Q82">
            <v>5.1828520774195926E-2</v>
          </cell>
          <cell r="R82">
            <v>4.9410029881949646E-2</v>
          </cell>
          <cell r="S82">
            <v>4.8149489764642367E-2</v>
          </cell>
          <cell r="T82">
            <v>4.692592213237954E-2</v>
          </cell>
          <cell r="U82">
            <v>4.5738066259603666E-2</v>
          </cell>
          <cell r="V82">
            <v>4.4584709926526134E-2</v>
          </cell>
          <cell r="W82">
            <v>4.3464687412019753E-2</v>
          </cell>
          <cell r="X82">
            <v>4.237687757135581E-2</v>
          </cell>
          <cell r="Y82">
            <v>4.1320201995328848E-2</v>
          </cell>
          <cell r="Z82">
            <v>4.0293623247435906E-2</v>
          </cell>
          <cell r="AA82">
            <v>3.9296143175900994E-2</v>
          </cell>
          <cell r="AB82">
            <v>3.8326801297448948E-2</v>
          </cell>
          <cell r="AC82">
            <v>3.7384673249850953E-2</v>
          </cell>
          <cell r="AD82">
            <v>3.6468869310373769E-2</v>
          </cell>
          <cell r="AE82">
            <v>3.5578532977373262E-2</v>
          </cell>
          <cell r="AF82">
            <v>3.471283961237856E-2</v>
          </cell>
          <cell r="AG82">
            <v>3.3870995140114296E-2</v>
          </cell>
          <cell r="AH82">
            <v>3.3052234804009012E-2</v>
          </cell>
          <cell r="AI82">
            <v>3.2255821974832094E-2</v>
          </cell>
          <cell r="AJ82">
            <v>3.1481047010195912E-2</v>
          </cell>
          <cell r="AK82">
            <v>3.072722616274956E-2</v>
          </cell>
          <cell r="AL82">
            <v>2.9993700534977356E-2</v>
          </cell>
          <cell r="AM82">
            <v>2.9279835078600543E-2</v>
          </cell>
          <cell r="AN82">
            <v>2.8585017636660381E-2</v>
          </cell>
          <cell r="AO82">
            <v>2.7908658026441879E-2</v>
          </cell>
          <cell r="AP82">
            <v>2.7250187161470988E-2</v>
          </cell>
          <cell r="AQ82">
            <v>2.6609056210892157E-2</v>
          </cell>
          <cell r="AR82">
            <v>2.5984735794605196E-2</v>
          </cell>
          <cell r="AS82">
            <v>2.5376715212605622E-2</v>
          </cell>
          <cell r="AT82">
            <v>2.4784501707040774E-2</v>
          </cell>
          <cell r="AU82">
            <v>2.4207619755555632E-2</v>
          </cell>
          <cell r="AV82">
            <v>2.3645610394563144E-2</v>
          </cell>
          <cell r="AW82">
            <v>2.3098030571133021E-2</v>
          </cell>
          <cell r="AX82">
            <v>2.2564452522247896E-2</v>
          </cell>
          <cell r="AY82">
            <v>2.2044463180230456E-2</v>
          </cell>
          <cell r="AZ82">
            <v>2.1537663603197199E-2</v>
          </cell>
          <cell r="BA82">
            <v>2.1043668429442733E-2</v>
          </cell>
          <cell r="BB82">
            <v>2.0562105354707871E-2</v>
          </cell>
          <cell r="BC82">
            <v>2.0092614631329983E-2</v>
          </cell>
          <cell r="BD82">
            <v>1.9634848588317586E-2</v>
          </cell>
          <cell r="BE82">
            <v>1.9188471171433089E-2</v>
          </cell>
          <cell r="BF82">
            <v>1.8753157502409357E-2</v>
          </cell>
          <cell r="BG82">
            <v>1.8328593456462539E-2</v>
          </cell>
          <cell r="BH82">
            <v>1.7914475257301471E-2</v>
          </cell>
          <cell r="BI82">
            <v>1.7510509088870127E-2</v>
          </cell>
          <cell r="BJ82">
            <v>1.7116410723091682E-2</v>
          </cell>
          <cell r="BK82">
            <v>1.6731905162917129E-2</v>
          </cell>
          <cell r="BL82">
            <v>1.6356726300011254E-2</v>
          </cell>
          <cell r="BM82">
            <v>1.5990616586438564E-2</v>
          </cell>
          <cell r="BN82">
            <v>1.5633326719741214E-2</v>
          </cell>
          <cell r="BO82">
            <v>1.5284615340826355E-2</v>
          </cell>
          <cell r="BP82">
            <v>1.4944248744108353E-2</v>
          </cell>
          <cell r="BQ82">
            <v>1.4612000599374175E-2</v>
          </cell>
          <cell r="BR82">
            <v>1.428765168486584E-2</v>
          </cell>
          <cell r="BS82">
            <v>1.3970989631094706E-2</v>
          </cell>
          <cell r="BT82">
            <v>1.3661808674925488E-2</v>
          </cell>
          <cell r="BU82">
            <v>1.3359909423488244E-2</v>
          </cell>
          <cell r="BV82">
            <v>1.3065098627494944E-2</v>
          </cell>
          <cell r="BW82">
            <v>1.2777188963558965E-2</v>
          </cell>
          <cell r="BX82">
            <v>1.2495998825130654E-2</v>
          </cell>
          <cell r="BY82">
            <v>1.2221352121682115E-2</v>
          </cell>
          <cell r="BZ82">
            <v>1.1953078085788535E-2</v>
          </cell>
          <cell r="CA82">
            <v>1.1691011087771099E-2</v>
          </cell>
          <cell r="CB82">
            <v>1.1434990457579562E-2</v>
          </cell>
          <cell r="CC82">
            <v>1.1184860313608824E-2</v>
          </cell>
          <cell r="CD82">
            <v>1.0940469398155519E-2</v>
          </cell>
          <cell r="CE82">
            <v>1.0701670919235517E-2</v>
          </cell>
          <cell r="CF82">
            <v>1.046832239849424E-2</v>
          </cell>
          <cell r="CG82">
            <v>1.0240285524954439E-2</v>
          </cell>
          <cell r="CH82">
            <v>1.0017426014357121E-2</v>
          </cell>
          <cell r="CI82">
            <v>9.7996134738618929E-3</v>
          </cell>
          <cell r="CJ82">
            <v>9.5867212718838257E-3</v>
          </cell>
          <cell r="CK82">
            <v>9.3786264128535718E-3</v>
          </cell>
          <cell r="CL82">
            <v>9.175209416696516E-3</v>
          </cell>
          <cell r="CM82">
            <v>8.9763542028361443E-3</v>
          </cell>
          <cell r="CN82">
            <v>8.7819479785355859E-3</v>
          </cell>
          <cell r="CO82">
            <v>8.5918811313987903E-3</v>
          </cell>
          <cell r="CP82">
            <v>8.4060471258610558E-3</v>
          </cell>
          <cell r="CQ82">
            <v>8.2243424035057366E-3</v>
          </cell>
          <cell r="CR82">
            <v>8.0466662870521538E-3</v>
          </cell>
          <cell r="CS82">
            <v>7.8729208878643726E-3</v>
          </cell>
          <cell r="CT82">
            <v>7.7030110168395654E-3</v>
          </cell>
          <cell r="CU82">
            <v>7.5368440985386642E-3</v>
          </cell>
          <cell r="CV82">
            <v>7.3743300884293577E-3</v>
          </cell>
          <cell r="CW82">
            <v>7.2153813931161992E-3</v>
          </cell>
          <cell r="CX82">
            <v>7.0599127934389966E-3</v>
          </cell>
          <cell r="CY82">
            <v>6.9078413703243099E-3</v>
          </cell>
          <cell r="CZ82">
            <v>6.7590864332812556E-3</v>
          </cell>
          <cell r="DA82">
            <v>6.6135694514371911E-3</v>
          </cell>
          <cell r="DB82">
            <v>6.4712139870116564E-3</v>
          </cell>
          <cell r="DC82">
            <v>6.3319456311344549E-3</v>
          </cell>
          <cell r="DD82">
            <v>6.1956919419143682E-3</v>
          </cell>
          <cell r="DE82">
            <v>6.0623823846715228E-3</v>
          </cell>
          <cell r="DF82">
            <v>5.9319482742485876E-3</v>
          </cell>
          <cell r="DG82">
            <v>5.8043227193205049E-3</v>
          </cell>
          <cell r="DH82">
            <v>5.6794405686247506E-3</v>
          </cell>
          <cell r="DI82">
            <v>5.5572383590390146E-3</v>
          </cell>
          <cell r="DJ82">
            <v>5.4376542654343551E-3</v>
          </cell>
          <cell r="DK82">
            <v>5.3206280522365822E-3</v>
          </cell>
          <cell r="DL82">
            <v>5.2061010266300344E-3</v>
          </cell>
          <cell r="DM82">
            <v>5.0940159933419837E-3</v>
          </cell>
          <cell r="DN82">
            <v>4.9843172109470561E-3</v>
          </cell>
          <cell r="DO82">
            <v>4.8769503496346994E-3</v>
          </cell>
          <cell r="DP82">
            <v>4.7718624503848006E-3</v>
          </cell>
          <cell r="DQ82">
            <v>4.669001885498042E-3</v>
          </cell>
          <cell r="DR82">
            <v>4.5683183204310845E-3</v>
          </cell>
          <cell r="DS82">
            <v>4.4697626768874918E-3</v>
          </cell>
          <cell r="DT82">
            <v>4.3732870971181495E-3</v>
          </cell>
          <cell r="DU82">
            <v>4.278844909386308E-3</v>
          </cell>
          <cell r="DV82">
            <v>4.1863905945545557E-3</v>
          </cell>
          <cell r="DW82">
            <v>4.0958797537522379E-3</v>
          </cell>
          <cell r="DX82">
            <v>4.0072690770844178E-3</v>
          </cell>
          <cell r="DY82">
            <v>3.9205163133437257E-3</v>
          </cell>
          <cell r="DZ82">
            <v>3.8355802406895155E-3</v>
          </cell>
          <cell r="EA82">
            <v>3.7524206382586467E-3</v>
          </cell>
          <cell r="EB82">
            <v>3.6709982586749768E-3</v>
          </cell>
          <cell r="EC82">
            <v>3.591274801424862E-3</v>
          </cell>
          <cell r="ED82">
            <v>3.5132128870680587E-3</v>
          </cell>
          <cell r="EE82">
            <v>3.4367760322542573E-3</v>
          </cell>
          <cell r="EF82">
            <v>3.3619286255163611E-3</v>
          </cell>
          <cell r="EG82">
            <v>3.288635903813716E-3</v>
          </cell>
          <cell r="EH82">
            <v>3.2168639297981568E-3</v>
          </cell>
          <cell r="EI82">
            <v>3.1465795697783582E-3</v>
          </cell>
          <cell r="EJ82">
            <v>3.07775047235735E-3</v>
          </cell>
          <cell r="EK82">
            <v>3.0103450477203544E-3</v>
          </cell>
          <cell r="EL82">
            <v>2.9443324475501706E-3</v>
          </cell>
          <cell r="EM82">
            <v>2.8796825455485574E-3</v>
          </cell>
          <cell r="EN82">
            <v>2.8163659185427145E-3</v>
          </cell>
          <cell r="EO82">
            <v>2.7543538281570423E-3</v>
          </cell>
          <cell r="EP82">
            <v>2.6936182030305169E-3</v>
          </cell>
          <cell r="EQ82">
            <v>2.6341316215617036E-3</v>
          </cell>
          <cell r="ER82">
            <v>2.5758672951630692E-3</v>
          </cell>
          <cell r="ES82">
            <v>2.518799052007858E-3</v>
          </cell>
          <cell r="ET82">
            <v>2.462901321252571E-3</v>
          </cell>
          <cell r="EU82">
            <v>2.4081491177196245E-3</v>
          </cell>
          <cell r="EV82">
            <v>2.3545180270247009E-3</v>
          </cell>
          <cell r="EW82">
            <v>2.3019841911338119E-3</v>
          </cell>
          <cell r="EX82">
            <v>2.250524294336182E-3</v>
          </cell>
          <cell r="EY82">
            <v>2.2001155496194219E-3</v>
          </cell>
          <cell r="EZ82">
            <v>2.1507356854333238E-3</v>
          </cell>
          <cell r="FA82">
            <v>2.1023629328300324E-3</v>
          </cell>
          <cell r="FB82">
            <v>2.0549760129684467E-3</v>
          </cell>
          <cell r="FC82">
            <v>2.0085541249704039E-3</v>
          </cell>
          <cell r="FD82">
            <v>1.9630769341182895E-3</v>
          </cell>
          <cell r="FE82">
            <v>1.9185245603823961E-3</v>
          </cell>
          <cell r="FF82">
            <v>1.8748775672676756E-3</v>
          </cell>
          <cell r="FG82">
            <v>1.8321169509698525E-3</v>
          </cell>
          <cell r="FH82">
            <v>1.7902241298312616E-3</v>
          </cell>
          <cell r="FI82">
            <v>1.7491809340862271E-3</v>
          </cell>
          <cell r="FJ82">
            <v>1.708969595887871E-3</v>
          </cell>
          <cell r="FK82">
            <v>1.6695727396068578E-3</v>
          </cell>
          <cell r="FL82">
            <v>1.6309733723936641E-3</v>
          </cell>
          <cell r="FM82">
            <v>1.5931548749966988E-3</v>
          </cell>
          <cell r="FN82">
            <v>1.5561009928277557E-3</v>
          </cell>
          <cell r="FO82">
            <v>1.5197958272673709E-3</v>
          </cell>
          <cell r="FP82">
            <v>1.4842238272031454E-3</v>
          </cell>
          <cell r="FQ82">
            <v>1.4493697807932142E-3</v>
          </cell>
          <cell r="FR82">
            <v>1.4152188074485893E-3</v>
          </cell>
          <cell r="FS82">
            <v>1.3817563500275881E-3</v>
          </cell>
          <cell r="FT82">
            <v>1.3489681672356898E-3</v>
          </cell>
          <cell r="FU82">
            <v>1.3168403262251874E-3</v>
          </cell>
          <cell r="FV82">
            <v>1.2853591953879964E-3</v>
          </cell>
          <cell r="FW82">
            <v>1.2545114373366374E-3</v>
          </cell>
          <cell r="FX82">
            <v>1.2242840020670459E-3</v>
          </cell>
          <cell r="FY82">
            <v>1.1946641202983388E-3</v>
          </cell>
          <cell r="FZ82">
            <v>1.1656392969842666E-3</v>
          </cell>
          <cell r="GA82">
            <v>1.137197304990999E-3</v>
          </cell>
          <cell r="GB82">
            <v>1.1093261789369845E-3</v>
          </cell>
          <cell r="GC82">
            <v>1.0820142091895334E-3</v>
          </cell>
          <cell r="GD82">
            <v>1.0552499360140257E-3</v>
          </cell>
          <cell r="GE82">
            <v>1.0290221438710736E-3</v>
          </cell>
          <cell r="GF82">
            <v>1.0033198558577342E-3</v>
          </cell>
          <cell r="GG82">
            <v>9.7813232828833558E-4</v>
          </cell>
          <cell r="GH82">
            <v>9.5344904541083849E-4</v>
          </cell>
          <cell r="GI82">
            <v>9.2925971425551832E-4</v>
          </cell>
          <cell r="GJ82">
            <v>9.0555425961141725E-4</v>
          </cell>
          <cell r="GK82">
            <v>8.8232281912756097E-4</v>
          </cell>
          <cell r="GL82">
            <v>8.5955573853530184E-4</v>
          </cell>
          <cell r="GM82">
            <v>8.3724356698809861E-4</v>
          </cell>
          <cell r="GN82">
            <v>8.1537705251600982E-4</v>
          </cell>
          <cell r="GO82">
            <v>7.9394713759128866E-4</v>
          </cell>
          <cell r="GP82">
            <v>7.7294495480208388E-4</v>
          </cell>
          <cell r="GQ82">
            <v>7.5236182263152464E-4</v>
          </cell>
          <cell r="GR82">
            <v>7.3218924133912312E-4</v>
          </cell>
          <cell r="GS82">
            <v>7.1241888894149749E-4</v>
          </cell>
          <cell r="GT82">
            <v>6.9304261729018386E-4</v>
          </cell>
          <cell r="GU82">
            <v>6.7405244824352028E-4</v>
          </cell>
          <cell r="GV82">
            <v>6.554405699303055E-4</v>
          </cell>
          <cell r="GW82">
            <v>6.3719933310259224E-4</v>
          </cell>
          <cell r="GX82">
            <v>6.1932124757540976E-4</v>
          </cell>
          <cell r="GY82">
            <v>6.0179897875072181E-4</v>
          </cell>
          <cell r="GZ82">
            <v>5.8462534422412725E-4</v>
          </cell>
          <cell r="HA82">
            <v>5.6779331047124499E-4</v>
          </cell>
          <cell r="HB82">
            <v>5.5129598961218944E-4</v>
          </cell>
          <cell r="HC82">
            <v>5.351266362522575E-4</v>
          </cell>
          <cell r="HD82">
            <v>5.1927864439601948E-4</v>
          </cell>
          <cell r="HE82">
            <v>5.037455444339968E-4</v>
          </cell>
          <cell r="HF82">
            <v>4.8852100019912241E-4</v>
          </cell>
          <cell r="HG82">
            <v>4.7359880609168455E-4</v>
          </cell>
          <cell r="HH82">
            <v>4.5897288427079806E-4</v>
          </cell>
          <cell r="HI82">
            <v>4.4463728191086797E-4</v>
          </cell>
          <cell r="HJ82">
            <v>4.3058616852088914E-4</v>
          </cell>
          <cell r="HK82">
            <v>4.1681383332590842E-4</v>
          </cell>
          <cell r="HL82">
            <v>4.0331468270804276E-4</v>
          </cell>
          <cell r="HM82">
            <v>3.9008323770604907E-4</v>
          </cell>
          <cell r="HN82">
            <v>3.7711413157223559E-4</v>
          </cell>
          <cell r="HO82">
            <v>3.6440210738461568E-4</v>
          </cell>
          <cell r="HP82">
            <v>3.5194201571345088E-4</v>
          </cell>
          <cell r="HQ82">
            <v>3.3972881234054148E-4</v>
          </cell>
          <cell r="HR82">
            <v>3.2775755603008236E-4</v>
          </cell>
          <cell r="HS82">
            <v>3.160234063497727E-4</v>
          </cell>
          <cell r="HT82">
            <v>3.0452162154093345E-4</v>
          </cell>
          <cell r="HU82">
            <v>2.9324755643639485E-4</v>
          </cell>
          <cell r="HV82">
            <v>2.8219666042490733E-4</v>
          </cell>
          <cell r="HW82">
            <v>2.7136447546128976E-4</v>
          </cell>
          <cell r="HX82">
            <v>2.6074663412058125E-4</v>
          </cell>
          <cell r="HY82">
            <v>2.5033885769583462E-4</v>
          </cell>
          <cell r="HZ82">
            <v>2.4013695433785961E-4</v>
          </cell>
          <cell r="IA82">
            <v>2.3013681723632793E-4</v>
          </cell>
          <cell r="IB82">
            <v>2.2033442284101322E-4</v>
          </cell>
          <cell r="IC82">
            <v>2.1072582912236255E-4</v>
          </cell>
          <cell r="ID82">
            <v>2.0130717387024981E-4</v>
          </cell>
          <cell r="IE82">
            <v>1.9207467303024336E-4</v>
          </cell>
          <cell r="IF82">
            <v>1.8302461907626776E-4</v>
          </cell>
          <cell r="IG82">
            <v>1.741533794189766E-4</v>
          </cell>
          <cell r="IH82">
            <v>1.6545739484878655E-4</v>
          </cell>
          <cell r="II82">
            <v>1.5693317801300348E-4</v>
          </cell>
          <cell r="IJ82">
            <v>1.4857731192603627E-4</v>
          </cell>
          <cell r="IK82">
            <v>1.4038644851205399E-4</v>
          </cell>
          <cell r="IL82">
            <v>1.3235730717904383E-4</v>
          </cell>
          <cell r="IM82">
            <v>1.2448667342412691E-4</v>
          </cell>
          <cell r="IN82">
            <v>1.1677139746867162E-4</v>
          </cell>
          <cell r="IO82">
            <v>1.0920839292306988E-4</v>
          </cell>
          <cell r="IP82">
            <v>1.0179463548017042E-4</v>
          </cell>
          <cell r="IQ82">
            <v>9.452716163698064E-5</v>
          </cell>
          <cell r="IR82">
            <v>8.7403067443592747E-5</v>
          </cell>
          <cell r="IS82">
            <v>8.0419507279175578E-5</v>
          </cell>
          <cell r="IT82">
            <v>7.3573692653983102E-5</v>
          </cell>
          <cell r="IU82">
            <v>6.6862891037134157E-5</v>
          </cell>
          <cell r="IV82">
            <v>-8.9643002044275027E-2</v>
          </cell>
        </row>
        <row r="83">
          <cell r="A83" t="str">
            <v>ROE</v>
          </cell>
          <cell r="B83">
            <v>0.24699141396047475</v>
          </cell>
          <cell r="C83">
            <v>0.31032991188330611</v>
          </cell>
          <cell r="D83">
            <v>0.36860003060597124</v>
          </cell>
          <cell r="E83">
            <v>0.40993358883129599</v>
          </cell>
          <cell r="F83">
            <v>0.42956835308480135</v>
          </cell>
          <cell r="G83">
            <v>0.46312282465927646</v>
          </cell>
          <cell r="H83">
            <v>0.44901942276030088</v>
          </cell>
          <cell r="I83">
            <v>0.43646961337800261</v>
          </cell>
          <cell r="J83">
            <v>0.41935592372078317</v>
          </cell>
          <cell r="K83">
            <v>0.41783958691500123</v>
          </cell>
          <cell r="L83">
            <v>0.43997662889355277</v>
          </cell>
          <cell r="M83">
            <v>0.39376605859286928</v>
          </cell>
          <cell r="N83">
            <v>0.35054005366283369</v>
          </cell>
          <cell r="O83">
            <v>0.30839863779374665</v>
          </cell>
          <cell r="P83">
            <v>0.26731719078993854</v>
          </cell>
          <cell r="Q83">
            <v>0.22596550225271944</v>
          </cell>
          <cell r="R83">
            <v>0.21959964784024044</v>
          </cell>
          <cell r="S83">
            <v>0.21628170496052623</v>
          </cell>
          <cell r="T83">
            <v>0.21306107962839599</v>
          </cell>
          <cell r="U83">
            <v>0.2099344534073993</v>
          </cell>
          <cell r="V83">
            <v>0.20689863553641685</v>
          </cell>
          <cell r="W83">
            <v>0.20395055764660461</v>
          </cell>
          <cell r="X83">
            <v>0.2010872687016633</v>
          </cell>
          <cell r="Y83">
            <v>0.1983059301523355</v>
          </cell>
          <cell r="Z83">
            <v>0.19560381129635795</v>
          </cell>
          <cell r="AA83">
            <v>0.19297828483541779</v>
          </cell>
          <cell r="AB83">
            <v>0.19042682262096786</v>
          </cell>
          <cell r="AC83">
            <v>0.18794699158106093</v>
          </cell>
          <cell r="AD83">
            <v>0.18553644982065431</v>
          </cell>
          <cell r="AE83">
            <v>0.18319294288812185</v>
          </cell>
          <cell r="AF83">
            <v>0.18091430020098734</v>
          </cell>
          <cell r="AG83">
            <v>0.1786984316241628</v>
          </cell>
          <cell r="AH83">
            <v>0.17654332419423435</v>
          </cell>
          <cell r="AI83">
            <v>0.17444703898359296</v>
          </cell>
          <cell r="AJ83">
            <v>0.17240770809845116</v>
          </cell>
          <cell r="AK83">
            <v>0.17042353180502431</v>
          </cell>
          <cell r="AL83">
            <v>0.16849277577838423</v>
          </cell>
          <cell r="AM83">
            <v>0.16661376846871551</v>
          </cell>
          <cell r="AN83">
            <v>0.16478489857991804</v>
          </cell>
          <cell r="AO83">
            <v>0.16300461265570745</v>
          </cell>
          <cell r="AP83">
            <v>0.16127141276856471</v>
          </cell>
          <cell r="AQ83">
            <v>0.15958385430707778</v>
          </cell>
          <cell r="AR83">
            <v>0.15794054385740652</v>
          </cell>
          <cell r="AS83">
            <v>0.15634013717477824</v>
          </cell>
          <cell r="AT83">
            <v>0.15478133724109644</v>
          </cell>
          <cell r="AU83">
            <v>0.15326289240490881</v>
          </cell>
          <cell r="AV83">
            <v>0.15178359460014301</v>
          </cell>
          <cell r="AW83">
            <v>0.15034227764016958</v>
          </cell>
          <cell r="AX83">
            <v>0.14893781558390148</v>
          </cell>
          <cell r="AY83">
            <v>0.14756912117078022</v>
          </cell>
          <cell r="AZ83">
            <v>0.1462351443216347</v>
          </cell>
          <cell r="BA83">
            <v>0.14493487070253142</v>
          </cell>
          <cell r="BB83">
            <v>0.1436673203488576</v>
          </cell>
          <cell r="BC83">
            <v>0.142431546347002</v>
          </cell>
          <cell r="BD83">
            <v>0.14122663357111195</v>
          </cell>
          <cell r="BE83">
            <v>0.14005169747251603</v>
          </cell>
          <cell r="BF83">
            <v>0.13890588291950878</v>
          </cell>
          <cell r="BG83">
            <v>0.13778836308529541</v>
          </cell>
          <cell r="BH83">
            <v>0.13669833838198994</v>
          </cell>
          <cell r="BI83">
            <v>0.13563503543865754</v>
          </cell>
          <cell r="BJ83">
            <v>0.13459770612147587</v>
          </cell>
          <cell r="BK83">
            <v>0.1335856265941805</v>
          </cell>
          <cell r="BL83">
            <v>0.13259809641703824</v>
          </cell>
          <cell r="BM83">
            <v>0.13163443768267111</v>
          </cell>
          <cell r="BN83">
            <v>0.1306939941871294</v>
          </cell>
          <cell r="BO83">
            <v>0.12977613063468244</v>
          </cell>
          <cell r="BP83">
            <v>0.12888023187486497</v>
          </cell>
          <cell r="BQ83">
            <v>0.12800570217038193</v>
          </cell>
          <cell r="BR83">
            <v>0.12715196449453753</v>
          </cell>
          <cell r="BS83">
            <v>0.12631845985691298</v>
          </cell>
          <cell r="BT83">
            <v>0.12550464665607566</v>
          </cell>
          <cell r="BU83">
            <v>0.12471000005815651</v>
          </cell>
          <cell r="BV83">
            <v>0.12393401140018297</v>
          </cell>
          <cell r="BW83">
            <v>0.12317618761710809</v>
          </cell>
          <cell r="BX83">
            <v>0.12243605069151922</v>
          </cell>
          <cell r="BY83">
            <v>0.12171313712505948</v>
          </cell>
          <cell r="BZ83">
            <v>0.12100699743063478</v>
          </cell>
          <cell r="CA83">
            <v>0.12031719564452362</v>
          </cell>
          <cell r="CB83">
            <v>0.11964330885754348</v>
          </cell>
          <cell r="CC83">
            <v>0.11898492676446784</v>
          </cell>
          <cell r="CD83">
            <v>0.11834165123092172</v>
          </cell>
          <cell r="CE83">
            <v>0.11771309587701942</v>
          </cell>
          <cell r="CF83">
            <v>0.11709888567703999</v>
          </cell>
          <cell r="CG83">
            <v>0.11649865657446778</v>
          </cell>
          <cell r="CH83">
            <v>0.11591205511175476</v>
          </cell>
          <cell r="CI83">
            <v>0.11533873807419023</v>
          </cell>
          <cell r="CJ83">
            <v>0.11477837214729039</v>
          </cell>
          <cell r="CK83">
            <v>0.11423063358714655</v>
          </cell>
          <cell r="CL83">
            <v>0.11369520790319482</v>
          </cell>
          <cell r="CM83">
            <v>0.11317178955289461</v>
          </cell>
          <cell r="CN83">
            <v>0.11266008164782518</v>
          </cell>
          <cell r="CO83">
            <v>0.11215979567073149</v>
          </cell>
          <cell r="CP83">
            <v>0.11167065120307053</v>
          </cell>
          <cell r="CQ83">
            <v>0.11119237566262921</v>
          </cell>
          <cell r="CR83">
            <v>0.11072470405080451</v>
          </cell>
          <cell r="CS83">
            <v>0.11026737870915217</v>
          </cell>
          <cell r="CT83">
            <v>0.10982014908483025</v>
          </cell>
          <cell r="CU83">
            <v>0.10938277150457726</v>
          </cell>
          <cell r="CV83">
            <v>0.10895500895688234</v>
          </cell>
          <cell r="CW83">
            <v>0.10853663088201838</v>
          </cell>
          <cell r="CX83">
            <v>0.10812741296962412</v>
          </cell>
          <cell r="CY83">
            <v>0.10772713696353381</v>
          </cell>
          <cell r="CZ83">
            <v>0.10733559047356676</v>
          </cell>
          <cell r="DA83">
            <v>0.10695256679400145</v>
          </cell>
          <cell r="DB83">
            <v>0.10657786472846924</v>
          </cell>
          <cell r="DC83">
            <v>0.10621128842101647</v>
          </cell>
          <cell r="DD83">
            <v>0.1058526471930919</v>
          </cell>
          <cell r="DE83">
            <v>0.1055017553862284</v>
          </cell>
          <cell r="DF83">
            <v>0.10515843221019704</v>
          </cell>
          <cell r="DG83">
            <v>0.10482250159642093</v>
          </cell>
          <cell r="DH83">
            <v>0.1044937920564452</v>
          </cell>
          <cell r="DI83">
            <v>0.1041721365452688</v>
          </cell>
          <cell r="DJ83">
            <v>0.10385737232935005</v>
          </cell>
          <cell r="DK83">
            <v>0.10354934085910834</v>
          </cell>
          <cell r="DL83">
            <v>0.10324788764574928</v>
          </cell>
          <cell r="DM83">
            <v>0.10295286214224952</v>
          </cell>
          <cell r="DN83">
            <v>0.10266411762834345</v>
          </cell>
          <cell r="DO83">
            <v>0.10238151109936036</v>
          </cell>
          <cell r="DP83">
            <v>0.1021049031587678</v>
          </cell>
          <cell r="DQ83">
            <v>0.10183415791428158</v>
          </cell>
          <cell r="DR83">
            <v>0.10156914287740955</v>
          </cell>
          <cell r="DS83">
            <v>0.10130972886630117</v>
          </cell>
          <cell r="DT83">
            <v>0.10105578991178059</v>
          </cell>
          <cell r="DU83">
            <v>0.10080720316644491</v>
          </cell>
          <cell r="DV83">
            <v>0.10056384881671583</v>
          </cell>
          <cell r="DW83">
            <v>0.10032560999773535</v>
          </cell>
          <cell r="DX83">
            <v>0.10009237271100235</v>
          </cell>
          <cell r="DY83">
            <v>9.9864025744649809E-2</v>
          </cell>
          <cell r="DZ83">
            <v>9.9640460596267189E-2</v>
          </cell>
          <cell r="EA83">
            <v>9.9421571398175868E-2</v>
          </cell>
          <cell r="EB83">
            <v>9.9207254845069495E-2</v>
          </cell>
          <cell r="EC83">
            <v>9.8997410123934232E-2</v>
          </cell>
          <cell r="ED83">
            <v>9.8791938846167687E-2</v>
          </cell>
          <cell r="EE83">
            <v>9.8590744981818274E-2</v>
          </cell>
          <cell r="EF83">
            <v>9.8393734795869534E-2</v>
          </cell>
          <cell r="EG83">
            <v>9.8200816786497946E-2</v>
          </cell>
          <cell r="EH83">
            <v>9.8011901625233822E-2</v>
          </cell>
          <cell r="EI83">
            <v>9.782690209895957E-2</v>
          </cell>
          <cell r="EJ83">
            <v>9.7645733053680545E-2</v>
          </cell>
          <cell r="EK83">
            <v>9.7468311340007219E-2</v>
          </cell>
          <cell r="EL83">
            <v>9.7294555760289336E-2</v>
          </cell>
          <cell r="EM83">
            <v>9.7124387017345035E-2</v>
          </cell>
          <cell r="EN83">
            <v>9.6957727664730112E-2</v>
          </cell>
          <cell r="EO83">
            <v>9.6794502058495102E-2</v>
          </cell>
          <cell r="EP83">
            <v>9.6634636310378733E-2</v>
          </cell>
          <cell r="EQ83">
            <v>9.6478058242389989E-2</v>
          </cell>
          <cell r="ER83">
            <v>9.6324697342730733E-2</v>
          </cell>
          <cell r="ES83">
            <v>9.6174484723014861E-2</v>
          </cell>
          <cell r="ET83">
            <v>9.602735307673968E-2</v>
          </cell>
          <cell r="EU83">
            <v>9.5883236638967875E-2</v>
          </cell>
          <cell r="EV83">
            <v>9.5742071147180349E-2</v>
          </cell>
          <cell r="EW83">
            <v>9.5603793803260298E-2</v>
          </cell>
          <cell r="EX83">
            <v>9.5468343236571634E-2</v>
          </cell>
          <cell r="EY83">
            <v>9.5335659468095926E-2</v>
          </cell>
          <cell r="EZ83">
            <v>9.5205683875593056E-2</v>
          </cell>
          <cell r="FA83">
            <v>9.5078359159751977E-2</v>
          </cell>
          <cell r="FB83">
            <v>9.4953629311299845E-2</v>
          </cell>
          <cell r="FC83">
            <v>9.4831439579038432E-2</v>
          </cell>
          <cell r="FD83">
            <v>9.4711736438777561E-2</v>
          </cell>
          <cell r="FE83">
            <v>9.459446756313776E-2</v>
          </cell>
          <cell r="FF83">
            <v>9.4479581792192888E-2</v>
          </cell>
          <cell r="FG83">
            <v>9.4367029104927669E-2</v>
          </cell>
          <cell r="FH83">
            <v>9.4256760591483163E-2</v>
          </cell>
          <cell r="FI83">
            <v>9.4148728426165618E-2</v>
          </cell>
          <cell r="FJ83">
            <v>9.4042885841195051E-2</v>
          </cell>
          <cell r="FK83">
            <v>9.3939187101170094E-2</v>
          </cell>
          <cell r="FL83">
            <v>9.3837587478226611E-2</v>
          </cell>
          <cell r="FM83">
            <v>9.3738043227869133E-2</v>
          </cell>
          <cell r="FN83">
            <v>9.3640511565453943E-2</v>
          </cell>
          <cell r="FO83">
            <v>9.3544950643303523E-2</v>
          </cell>
          <cell r="FP83">
            <v>9.3451319528433746E-2</v>
          </cell>
          <cell r="FQ83">
            <v>9.3359578180874273E-2</v>
          </cell>
          <cell r="FR83">
            <v>9.3269687432564849E-2</v>
          </cell>
          <cell r="FS83">
            <v>9.3181608966809451E-2</v>
          </cell>
          <cell r="FT83">
            <v>9.3095305298271994E-2</v>
          </cell>
          <cell r="FU83">
            <v>9.3010739753496954E-2</v>
          </cell>
          <cell r="FV83">
            <v>9.2927876451939381E-2</v>
          </cell>
          <cell r="FW83">
            <v>9.2846680287489297E-2</v>
          </cell>
          <cell r="FX83">
            <v>9.2767116910475345E-2</v>
          </cell>
          <cell r="FY83">
            <v>9.268915271013406E-2</v>
          </cell>
          <cell r="FZ83">
            <v>9.2612754797530727E-2</v>
          </cell>
          <cell r="GA83">
            <v>9.2537890988918722E-2</v>
          </cell>
          <cell r="GB83">
            <v>9.2464529789524602E-2</v>
          </cell>
          <cell r="GC83">
            <v>9.2392640377746402E-2</v>
          </cell>
          <cell r="GD83">
            <v>9.2322192589753341E-2</v>
          </cell>
          <cell r="GE83">
            <v>9.2253156904475248E-2</v>
          </cell>
          <cell r="GF83">
            <v>9.2185504428970708E-2</v>
          </cell>
          <cell r="GG83">
            <v>9.2119206884162863E-2</v>
          </cell>
          <cell r="GH83">
            <v>9.2054236590932467E-2</v>
          </cell>
          <cell r="GI83">
            <v>9.1990566456558356E-2</v>
          </cell>
          <cell r="GJ83">
            <v>9.1928169961494915E-2</v>
          </cell>
          <cell r="GK83">
            <v>9.1867021146477684E-2</v>
          </cell>
          <cell r="GL83">
            <v>9.1807094599947681E-2</v>
          </cell>
          <cell r="GM83">
            <v>9.1748365445785102E-2</v>
          </cell>
          <cell r="GN83">
            <v>9.1690809331344797E-2</v>
          </cell>
          <cell r="GO83">
            <v>9.1634402415784078E-2</v>
          </cell>
          <cell r="GP83">
            <v>9.1579121358675505E-2</v>
          </cell>
          <cell r="GQ83">
            <v>9.1524943308896545E-2</v>
          </cell>
          <cell r="GR83">
            <v>9.1471845893788664E-2</v>
          </cell>
          <cell r="GS83">
            <v>9.1419807208578271E-2</v>
          </cell>
          <cell r="GT83">
            <v>9.1368805806052708E-2</v>
          </cell>
          <cell r="GU83">
            <v>9.1318820686484128E-2</v>
          </cell>
          <cell r="GV83">
            <v>9.1269831287794714E-2</v>
          </cell>
          <cell r="GW83">
            <v>9.1221817475956785E-2</v>
          </cell>
          <cell r="GX83">
            <v>9.1174759535621402E-2</v>
          </cell>
          <cell r="GY83">
            <v>9.112863816096925E-2</v>
          </cell>
          <cell r="GZ83">
            <v>9.1083434446778522E-2</v>
          </cell>
          <cell r="HA83">
            <v>9.1039129879703182E-2</v>
          </cell>
          <cell r="HB83">
            <v>9.0995706329756648E-2</v>
          </cell>
          <cell r="HC83">
            <v>9.0953146041995517E-2</v>
          </cell>
          <cell r="HD83">
            <v>9.0911431628397599E-2</v>
          </cell>
          <cell r="HE83">
            <v>9.0870546059929905E-2</v>
          </cell>
          <cell r="HF83">
            <v>9.0830472658800981E-2</v>
          </cell>
          <cell r="HG83">
            <v>9.0791195090893284E-2</v>
          </cell>
          <cell r="HH83">
            <v>9.075269735837066E-2</v>
          </cell>
          <cell r="HI83">
            <v>9.0714963792456846E-2</v>
          </cell>
          <cell r="HJ83">
            <v>9.0677979046379809E-2</v>
          </cell>
          <cell r="HK83">
            <v>9.0641728088478771E-2</v>
          </cell>
          <cell r="HL83">
            <v>9.0606196195468905E-2</v>
          </cell>
          <cell r="HM83">
            <v>9.0571368945859959E-2</v>
          </cell>
          <cell r="HN83">
            <v>9.0537232213525276E-2</v>
          </cell>
          <cell r="HO83">
            <v>9.0503772161416848E-2</v>
          </cell>
          <cell r="HP83">
            <v>9.0470975235423245E-2</v>
          </cell>
          <cell r="HQ83">
            <v>9.0438828158366333E-2</v>
          </cell>
          <cell r="HR83">
            <v>9.0407317924134062E-2</v>
          </cell>
          <cell r="HS83">
            <v>9.0376431791945017E-2</v>
          </cell>
          <cell r="HT83">
            <v>9.0346157280742329E-2</v>
          </cell>
          <cell r="HU83">
            <v>9.0316482163713144E-2</v>
          </cell>
          <cell r="HV83">
            <v>9.0287394462930937E-2</v>
          </cell>
          <cell r="HW83">
            <v>9.0258882444117436E-2</v>
          </cell>
          <cell r="HX83">
            <v>9.0230934611521305E-2</v>
          </cell>
          <cell r="HY83">
            <v>9.0203539702910882E-2</v>
          </cell>
          <cell r="HZ83">
            <v>9.0176686684677862E-2</v>
          </cell>
          <cell r="IA83">
            <v>9.0150364747049655E-2</v>
          </cell>
          <cell r="IB83">
            <v>9.0124563299407448E-2</v>
          </cell>
          <cell r="IC83">
            <v>9.0099271965707592E-2</v>
          </cell>
          <cell r="ID83">
            <v>9.0074480580003877E-2</v>
          </cell>
          <cell r="IE83">
            <v>9.0050179182068202E-2</v>
          </cell>
          <cell r="IF83">
            <v>9.00263580131071E-2</v>
          </cell>
          <cell r="IG83">
            <v>9.0003007511572419E-2</v>
          </cell>
          <cell r="IH83">
            <v>8.9980118309063162E-2</v>
          </cell>
          <cell r="II83">
            <v>8.9957681226317046E-2</v>
          </cell>
          <cell r="IJ83">
            <v>8.9935687269289036E-2</v>
          </cell>
          <cell r="IK83">
            <v>8.9914127625315393E-2</v>
          </cell>
          <cell r="IL83">
            <v>8.989299365936064E-2</v>
          </cell>
          <cell r="IM83">
            <v>8.9872276910346091E-2</v>
          </cell>
          <cell r="IN83">
            <v>8.9851969087557673E-2</v>
          </cell>
          <cell r="IO83">
            <v>8.9832062067131124E-2</v>
          </cell>
          <cell r="IP83">
            <v>8.9812547888613065E-2</v>
          </cell>
          <cell r="IQ83">
            <v>8.9793418751596188E-2</v>
          </cell>
          <cell r="IR83">
            <v>8.9774667012426382E-2</v>
          </cell>
          <cell r="IS83">
            <v>8.9756285180980791E-2</v>
          </cell>
          <cell r="IT83">
            <v>8.9738265917514673E-2</v>
          </cell>
          <cell r="IU83">
            <v>8.9720602029575713E-2</v>
          </cell>
          <cell r="IV83">
            <v>0</v>
          </cell>
        </row>
        <row r="85">
          <cell r="A85" t="str">
            <v>RNOA-WACC</v>
          </cell>
          <cell r="B85">
            <v>7.3421028302133887E-2</v>
          </cell>
          <cell r="C85">
            <v>8.585267324650199E-2</v>
          </cell>
          <cell r="D85">
            <v>0.10521822728674989</v>
          </cell>
          <cell r="E85">
            <v>0.12172839199965708</v>
          </cell>
          <cell r="F85">
            <v>0.12651826831269303</v>
          </cell>
          <cell r="G85">
            <v>0.13625535704318137</v>
          </cell>
          <cell r="H85">
            <v>0.12702722058613258</v>
          </cell>
          <cell r="I85">
            <v>0.11507990465147115</v>
          </cell>
          <cell r="J85">
            <v>0.10483744412409481</v>
          </cell>
          <cell r="K85">
            <v>9.9826582765271718E-2</v>
          </cell>
          <cell r="L85">
            <v>9.9236273429700997E-2</v>
          </cell>
          <cell r="M85">
            <v>9.7856236183355413E-2</v>
          </cell>
          <cell r="N85">
            <v>9.6893842377177311E-2</v>
          </cell>
          <cell r="O85">
            <v>9.5946579889353997E-2</v>
          </cell>
          <cell r="P85">
            <v>9.5014397887046284E-2</v>
          </cell>
          <cell r="Q85">
            <v>9.3088938879859764E-2</v>
          </cell>
          <cell r="R85">
            <v>8.9141575359627037E-2</v>
          </cell>
          <cell r="S85">
            <v>8.7084172597220108E-2</v>
          </cell>
          <cell r="T85">
            <v>8.5087114897352698E-2</v>
          </cell>
          <cell r="U85">
            <v>8.3148344549131878E-2</v>
          </cell>
          <cell r="V85">
            <v>8.1265883011226961E-2</v>
          </cell>
          <cell r="W85">
            <v>7.9437827635921096E-2</v>
          </cell>
          <cell r="X85">
            <v>7.7662348531643735E-2</v>
          </cell>
          <cell r="Y85">
            <v>7.5937685558342891E-2</v>
          </cell>
          <cell r="Z85">
            <v>7.4262145450258291E-2</v>
          </cell>
          <cell r="AA85">
            <v>7.2634099060853038E-2</v>
          </cell>
          <cell r="AB85">
            <v>7.105197872485515E-2</v>
          </cell>
          <cell r="AC85">
            <v>6.9514275732546219E-2</v>
          </cell>
          <cell r="AD85">
            <v>6.8019537911616787E-2</v>
          </cell>
          <cell r="AE85">
            <v>6.6566367312084831E-2</v>
          </cell>
          <cell r="AF85">
            <v>6.515341798994502E-2</v>
          </cell>
          <cell r="AG85">
            <v>6.3779393885384741E-2</v>
          </cell>
          <cell r="AH85">
            <v>6.2443046791561582E-2</v>
          </cell>
          <cell r="AI85">
            <v>6.1143174410097104E-2</v>
          </cell>
          <cell r="AJ85">
            <v>5.9878618489591487E-2</v>
          </cell>
          <cell r="AK85">
            <v>5.8648263043610996E-2</v>
          </cell>
          <cell r="AL85">
            <v>5.7451032644743119E-2</v>
          </cell>
          <cell r="AM85">
            <v>5.6285890791451201E-2</v>
          </cell>
          <cell r="AN85">
            <v>5.5151838344593904E-2</v>
          </cell>
          <cell r="AO85">
            <v>5.4047912030601816E-2</v>
          </cell>
          <cell r="AP85">
            <v>5.2973183008429972E-2</v>
          </cell>
          <cell r="AQ85">
            <v>5.1926755497521862E-2</v>
          </cell>
          <cell r="AR85">
            <v>5.0907765464137569E-2</v>
          </cell>
          <cell r="AS85">
            <v>4.9915379363508858E-2</v>
          </cell>
          <cell r="AT85">
            <v>4.8948792935391908E-2</v>
          </cell>
          <cell r="AU85">
            <v>4.8007230050689423E-2</v>
          </cell>
          <cell r="AV85">
            <v>4.7089941606916111E-2</v>
          </cell>
          <cell r="AW85">
            <v>4.6196204470372801E-2</v>
          </cell>
          <cell r="AX85">
            <v>4.5325320462989829E-2</v>
          </cell>
          <cell r="AY85">
            <v>4.4476615391886007E-2</v>
          </cell>
          <cell r="AZ85">
            <v>4.3649438119773745E-2</v>
          </cell>
          <cell r="BA85">
            <v>4.2843159674424924E-2</v>
          </cell>
          <cell r="BB85">
            <v>4.2057172395485967E-2</v>
          </cell>
          <cell r="BC85">
            <v>4.1290889117008261E-2</v>
          </cell>
          <cell r="BD85">
            <v>4.054374238413061E-2</v>
          </cell>
          <cell r="BE85">
            <v>3.9815183702419182E-2</v>
          </cell>
          <cell r="BF85">
            <v>3.9104682818435668E-2</v>
          </cell>
          <cell r="BG85">
            <v>3.841172703016911E-2</v>
          </cell>
          <cell r="BH85">
            <v>3.7735820526024713E-2</v>
          </cell>
          <cell r="BI85">
            <v>3.7076483751123657E-2</v>
          </cell>
          <cell r="BJ85">
            <v>3.6433252799720428E-2</v>
          </cell>
          <cell r="BK85">
            <v>3.5805678832599608E-2</v>
          </cell>
          <cell r="BL85">
            <v>3.5193327518363224E-2</v>
          </cell>
          <cell r="BM85">
            <v>3.4595778497568785E-2</v>
          </cell>
          <cell r="BN85">
            <v>3.4012624868724431E-2</v>
          </cell>
          <cell r="BO85">
            <v>3.3443472695192322E-2</v>
          </cell>
          <cell r="BP85">
            <v>3.288794053209286E-2</v>
          </cell>
          <cell r="BQ85">
            <v>3.2345658972343996E-2</v>
          </cell>
          <cell r="BR85">
            <v>3.1816270211007927E-2</v>
          </cell>
          <cell r="BS85">
            <v>3.1299427627154514E-2</v>
          </cell>
          <cell r="BT85">
            <v>3.0794795382486417E-2</v>
          </cell>
          <cell r="BU85">
            <v>3.0302048036004503E-2</v>
          </cell>
          <cell r="BV85">
            <v>2.9820870174024267E-2</v>
          </cell>
          <cell r="BW85">
            <v>2.9350956054885372E-2</v>
          </cell>
          <cell r="BX85">
            <v>2.8892009267724811E-2</v>
          </cell>
          <cell r="BY85">
            <v>2.8443742404713604E-2</v>
          </cell>
          <cell r="BZ85">
            <v>2.800587674618249E-2</v>
          </cell>
          <cell r="CA85">
            <v>2.7578141958088762E-2</v>
          </cell>
          <cell r="CB85">
            <v>2.7160275801300163E-2</v>
          </cell>
          <cell r="CC85">
            <v>2.6752023852195259E-2</v>
          </cell>
          <cell r="CD85">
            <v>2.6353139234102443E-2</v>
          </cell>
          <cell r="CE85">
            <v>2.5963382359120143E-2</v>
          </cell>
          <cell r="CF85">
            <v>2.5582520679881995E-2</v>
          </cell>
          <cell r="CG85">
            <v>2.5210328450849584E-2</v>
          </cell>
          <cell r="CH85">
            <v>2.4846586498733877E-2</v>
          </cell>
          <cell r="CI85">
            <v>2.4491082001664582E-2</v>
          </cell>
          <cell r="CJ85">
            <v>2.4143608276742806E-2</v>
          </cell>
          <cell r="CK85">
            <v>2.3803964575629222E-2</v>
          </cell>
          <cell r="CL85">
            <v>2.3471955887834545E-2</v>
          </cell>
          <cell r="CM85">
            <v>2.3147392751394713E-2</v>
          </cell>
          <cell r="CN85">
            <v>2.2830091070625835E-2</v>
          </cell>
          <cell r="CO85">
            <v>2.2519871940668942E-2</v>
          </cell>
          <cell r="CP85">
            <v>2.2216561478545713E-2</v>
          </cell>
          <cell r="CQ85">
            <v>2.1919990660459715E-2</v>
          </cell>
          <cell r="CR85">
            <v>2.1629995165088595E-2</v>
          </cell>
          <cell r="CS85">
            <v>2.1346415222624038E-2</v>
          </cell>
          <cell r="CT85">
            <v>2.1069095469326921E-2</v>
          </cell>
          <cell r="CU85">
            <v>2.0797884807374836E-2</v>
          </cell>
          <cell r="CV85">
            <v>2.0532636269789226E-2</v>
          </cell>
          <cell r="CW85">
            <v>2.0273206890238427E-2</v>
          </cell>
          <cell r="CX85">
            <v>2.0019457577521368E-2</v>
          </cell>
          <cell r="CY85">
            <v>1.977125299454574E-2</v>
          </cell>
          <cell r="CZ85">
            <v>1.952846144162175E-2</v>
          </cell>
          <cell r="DA85">
            <v>1.9290954743900496E-2</v>
          </cell>
          <cell r="DB85">
            <v>1.9058608142793823E-2</v>
          </cell>
          <cell r="DC85">
            <v>1.8831300191218259E-2</v>
          </cell>
          <cell r="DD85">
            <v>1.860891265251377E-2</v>
          </cell>
          <cell r="DE85">
            <v>1.8391330402893119E-2</v>
          </cell>
          <cell r="DF85">
            <v>1.817844133728469E-2</v>
          </cell>
          <cell r="DG85">
            <v>1.797013627843666E-2</v>
          </cell>
          <cell r="DH85">
            <v>1.7766308889156687E-2</v>
          </cell>
          <cell r="DI85">
            <v>1.756685558756603E-2</v>
          </cell>
          <cell r="DJ85">
            <v>1.7371675465251937E-2</v>
          </cell>
          <cell r="DK85">
            <v>1.7180670208208002E-2</v>
          </cell>
          <cell r="DL85">
            <v>1.699374402045549E-2</v>
          </cell>
          <cell r="DM85">
            <v>1.681080355024378E-2</v>
          </cell>
          <cell r="DN85">
            <v>1.6631757818732634E-2</v>
          </cell>
          <cell r="DO85">
            <v>1.6456518151061902E-2</v>
          </cell>
          <cell r="DP85">
            <v>1.6284998109719243E-2</v>
          </cell>
          <cell r="DQ85">
            <v>1.6117113430119775E-2</v>
          </cell>
          <cell r="DR85">
            <v>1.5952781958314705E-2</v>
          </cell>
          <cell r="DS85">
            <v>1.5791923590749921E-2</v>
          </cell>
          <cell r="DT85">
            <v>1.563446021599868E-2</v>
          </cell>
          <cell r="DU85">
            <v>1.5480315658394847E-2</v>
          </cell>
          <cell r="DV85">
            <v>1.5329415623497517E-2</v>
          </cell>
          <cell r="DW85">
            <v>1.5181687645319353E-2</v>
          </cell>
          <cell r="DX85">
            <v>1.5037061035254179E-2</v>
          </cell>
          <cell r="DY85">
            <v>1.4895466832642326E-2</v>
          </cell>
          <cell r="DZ85">
            <v>1.4756837756913915E-2</v>
          </cell>
          <cell r="EA85">
            <v>1.4621108161253463E-2</v>
          </cell>
          <cell r="EB85">
            <v>1.4488213987730758E-2</v>
          </cell>
          <cell r="EC85">
            <v>1.4358092723845611E-2</v>
          </cell>
          <cell r="ED85">
            <v>1.423068336043587E-2</v>
          </cell>
          <cell r="EE85">
            <v>1.4105926350900258E-2</v>
          </cell>
          <cell r="EF85">
            <v>1.3983763571689414E-2</v>
          </cell>
          <cell r="EG85">
            <v>1.3864138284020472E-2</v>
          </cell>
          <cell r="EH85">
            <v>1.3746995096771908E-2</v>
          </cell>
          <cell r="EI85">
            <v>1.3632279930517452E-2</v>
          </cell>
          <cell r="EJ85">
            <v>1.3519939982659435E-2</v>
          </cell>
          <cell r="EK85">
            <v>1.3409923693623108E-2</v>
          </cell>
          <cell r="EL85">
            <v>1.3302180714075407E-2</v>
          </cell>
          <cell r="EM85">
            <v>1.3196661873132717E-2</v>
          </cell>
          <cell r="EN85">
            <v>1.3093319147523638E-2</v>
          </cell>
          <cell r="EO85">
            <v>1.29921056316743E-2</v>
          </cell>
          <cell r="EP85">
            <v>1.2892975508684457E-2</v>
          </cell>
          <cell r="EQ85">
            <v>1.2795884022164528E-2</v>
          </cell>
          <cell r="ER85">
            <v>1.2700787448903905E-2</v>
          </cell>
          <cell r="ES85">
            <v>1.2607643072343244E-2</v>
          </cell>
          <cell r="ET85">
            <v>1.2516409156823352E-2</v>
          </cell>
          <cell r="EU85">
            <v>1.2427044922584493E-2</v>
          </cell>
          <cell r="EV85">
            <v>1.2339510521491889E-2</v>
          </cell>
          <cell r="EW85">
            <v>1.225376701346273E-2</v>
          </cell>
          <cell r="EX85">
            <v>1.2169776343571692E-2</v>
          </cell>
          <cell r="EY85">
            <v>1.2087501319812746E-2</v>
          </cell>
          <cell r="EZ85">
            <v>1.2006905591495975E-2</v>
          </cell>
          <cell r="FA85">
            <v>1.1927953628258187E-2</v>
          </cell>
          <cell r="FB85">
            <v>1.1850610699667641E-2</v>
          </cell>
          <cell r="FC85">
            <v>1.1774842855404269E-2</v>
          </cell>
          <cell r="FD85">
            <v>1.1700616905995512E-2</v>
          </cell>
          <cell r="FE85">
            <v>1.1627900404091604E-2</v>
          </cell>
          <cell r="FF85">
            <v>1.1556661626261455E-2</v>
          </cell>
          <cell r="FG85">
            <v>1.1486869555294058E-2</v>
          </cell>
          <cell r="FH85">
            <v>1.1418493862988141E-2</v>
          </cell>
          <cell r="FI85">
            <v>1.1351504893415632E-2</v>
          </cell>
          <cell r="FJ85">
            <v>1.1285873646643421E-2</v>
          </cell>
          <cell r="FK85">
            <v>1.1221571762899479E-2</v>
          </cell>
          <cell r="FL85">
            <v>1.1158571507169188E-2</v>
          </cell>
          <cell r="FM85">
            <v>1.1096845754208676E-2</v>
          </cell>
          <cell r="FN85">
            <v>1.103636797396243E-2</v>
          </cell>
          <cell r="FO85">
            <v>1.0977112217372395E-2</v>
          </cell>
          <cell r="FP85">
            <v>1.0919053102566842E-2</v>
          </cell>
          <cell r="FQ85">
            <v>1.0862165801417301E-2</v>
          </cell>
          <cell r="FR85">
            <v>1.0806426026452501E-2</v>
          </cell>
          <cell r="FS85">
            <v>1.0751810018118105E-2</v>
          </cell>
          <cell r="FT85">
            <v>1.0698294532372546E-2</v>
          </cell>
          <cell r="FU85">
            <v>1.0645856828608011E-2</v>
          </cell>
          <cell r="FV85">
            <v>1.0594474657887626E-2</v>
          </cell>
          <cell r="FW85">
            <v>1.05441262514889E-2</v>
          </cell>
          <cell r="FX85">
            <v>1.0494790309744539E-2</v>
          </cell>
          <cell r="FY85">
            <v>1.0446445991171963E-2</v>
          </cell>
          <cell r="FZ85">
            <v>1.0399072901882703E-2</v>
          </cell>
          <cell r="GA85">
            <v>1.0352651085263967E-2</v>
          </cell>
          <cell r="GB85">
            <v>1.030716101192386E-2</v>
          </cell>
          <cell r="GC85">
            <v>1.0262583569893111E-2</v>
          </cell>
          <cell r="GD85">
            <v>1.0218900055075558E-2</v>
          </cell>
          <cell r="GE85">
            <v>1.0176092161940417E-2</v>
          </cell>
          <cell r="GF85">
            <v>1.0134141974449215E-2</v>
          </cell>
          <cell r="GG85">
            <v>1.0093031957210771E-2</v>
          </cell>
          <cell r="GH85">
            <v>1.0052744946857872E-2</v>
          </cell>
          <cell r="GI85">
            <v>1.0013264143639081E-2</v>
          </cell>
          <cell r="GJ85">
            <v>9.9745731032197388E-3</v>
          </cell>
          <cell r="GK85">
            <v>9.9366557286863638E-3</v>
          </cell>
          <cell r="GL85">
            <v>9.8994962627486222E-3</v>
          </cell>
          <cell r="GM85">
            <v>9.8630792801332468E-3</v>
          </cell>
          <cell r="GN85">
            <v>9.8273896801650273E-3</v>
          </cell>
          <cell r="GO85">
            <v>9.7924126795290306E-3</v>
          </cell>
          <cell r="GP85">
            <v>9.758133805209665E-3</v>
          </cell>
          <cell r="GQ85">
            <v>9.7245388876012612E-3</v>
          </cell>
          <cell r="GR85">
            <v>9.6916140537857826E-3</v>
          </cell>
          <cell r="GS85">
            <v>9.6593457209730171E-3</v>
          </cell>
          <cell r="GT85">
            <v>9.6277205900987678E-3</v>
          </cell>
          <cell r="GU85">
            <v>9.5967256395768502E-3</v>
          </cell>
          <cell r="GV85">
            <v>9.5663481192006516E-3</v>
          </cell>
          <cell r="GW85">
            <v>9.5365755441904343E-3</v>
          </cell>
          <cell r="GX85">
            <v>9.5073956893822337E-3</v>
          </cell>
          <cell r="GY85">
            <v>9.4787965835547716E-3</v>
          </cell>
          <cell r="GZ85">
            <v>9.4507665038906369E-3</v>
          </cell>
          <cell r="HA85">
            <v>9.4232939705681806E-3</v>
          </cell>
          <cell r="HB85">
            <v>9.396367741480699E-3</v>
          </cell>
          <cell r="HC85">
            <v>9.3699768070795025E-3</v>
          </cell>
          <cell r="HD85">
            <v>9.3441103853378199E-3</v>
          </cell>
          <cell r="HE85">
            <v>9.3187579168321488E-3</v>
          </cell>
          <cell r="HF85">
            <v>9.2939090599380991E-3</v>
          </cell>
          <cell r="HG85">
            <v>9.2695536861378408E-3</v>
          </cell>
          <cell r="HH85">
            <v>9.2456818754361042E-3</v>
          </cell>
          <cell r="HI85">
            <v>9.2222839118822203E-3</v>
          </cell>
          <cell r="HJ85">
            <v>9.199350279195162E-3</v>
          </cell>
          <cell r="HK85">
            <v>9.1768716564891023E-3</v>
          </cell>
          <cell r="HL85">
            <v>9.154838914097102E-3</v>
          </cell>
          <cell r="HM85">
            <v>9.1332431094901523E-3</v>
          </cell>
          <cell r="HN85">
            <v>9.1120754832892809E-3</v>
          </cell>
          <cell r="HO85">
            <v>9.0913274553684753E-3</v>
          </cell>
          <cell r="HP85">
            <v>9.070990621046035E-3</v>
          </cell>
          <cell r="HQ85">
            <v>9.0510567473620351E-3</v>
          </cell>
          <cell r="HR85">
            <v>9.0315177694402227E-3</v>
          </cell>
          <cell r="HS85">
            <v>9.0123657869314866E-3</v>
          </cell>
          <cell r="HT85">
            <v>8.9935930605376385E-3</v>
          </cell>
          <cell r="HU85">
            <v>8.9751920086129922E-3</v>
          </cell>
          <cell r="HV85">
            <v>8.9571552038422708E-3</v>
          </cell>
          <cell r="HW85">
            <v>8.9394753699923862E-3</v>
          </cell>
          <cell r="HX85">
            <v>8.9221453787369648E-3</v>
          </cell>
          <cell r="HY85">
            <v>8.9051582465512896E-3</v>
          </cell>
          <cell r="HZ85">
            <v>8.8885071316762432E-3</v>
          </cell>
          <cell r="IA85">
            <v>8.8721853311495708E-3</v>
          </cell>
          <cell r="IB85">
            <v>8.8561862779026751E-3</v>
          </cell>
          <cell r="IC85">
            <v>8.8405035379214708E-3</v>
          </cell>
          <cell r="ID85">
            <v>8.8251308074698692E-3</v>
          </cell>
          <cell r="IE85">
            <v>8.8100619103742006E-3</v>
          </cell>
          <cell r="IF85">
            <v>8.795290795367075E-3</v>
          </cell>
          <cell r="IG85">
            <v>8.7808115334896825E-3</v>
          </cell>
          <cell r="IH85">
            <v>8.7666183155506172E-3</v>
          </cell>
          <cell r="II85">
            <v>8.7527054496402829E-3</v>
          </cell>
          <cell r="IJ85">
            <v>8.7390673586992401E-3</v>
          </cell>
          <cell r="IK85">
            <v>8.7256985781395818E-3</v>
          </cell>
          <cell r="IL85">
            <v>8.712593753517836E-3</v>
          </cell>
          <cell r="IM85">
            <v>8.699747638258204E-3</v>
          </cell>
          <cell r="IN85">
            <v>8.6871550914252443E-3</v>
          </cell>
          <cell r="IO85">
            <v>8.6748110755442975E-3</v>
          </cell>
          <cell r="IP85">
            <v>8.6627106544691357E-3</v>
          </cell>
          <cell r="IQ85">
            <v>8.6508489912954512E-3</v>
          </cell>
          <cell r="IR85">
            <v>8.6392213463190315E-3</v>
          </cell>
          <cell r="IS85">
            <v>8.6278230750378576E-3</v>
          </cell>
          <cell r="IT85">
            <v>8.6166496261969316E-3</v>
          </cell>
          <cell r="IU85">
            <v>8.6056965398748214E-3</v>
          </cell>
          <cell r="IV85">
            <v>8.5949594456112693E-3</v>
          </cell>
        </row>
        <row r="86">
          <cell r="A86" t="str">
            <v>ROE-Cost of Equity</v>
          </cell>
          <cell r="B86">
            <v>0.15815141396047475</v>
          </cell>
          <cell r="C86">
            <v>0.22148991188330611</v>
          </cell>
          <cell r="D86">
            <v>0.27976003060597121</v>
          </cell>
          <cell r="E86">
            <v>0.32109358883129602</v>
          </cell>
          <cell r="F86">
            <v>0.34072835308480132</v>
          </cell>
          <cell r="G86">
            <v>0.37428282465927643</v>
          </cell>
          <cell r="H86">
            <v>0.3601794227603009</v>
          </cell>
          <cell r="I86">
            <v>0.34762961337800258</v>
          </cell>
          <cell r="J86">
            <v>0.3305159237207832</v>
          </cell>
          <cell r="K86">
            <v>0.3289995869150012</v>
          </cell>
          <cell r="L86">
            <v>0.35113662889355279</v>
          </cell>
          <cell r="M86">
            <v>0.30492605859286925</v>
          </cell>
          <cell r="N86">
            <v>0.26170005366283366</v>
          </cell>
          <cell r="O86">
            <v>0.21955863779374665</v>
          </cell>
          <cell r="P86">
            <v>0.17847719078993854</v>
          </cell>
          <cell r="Q86">
            <v>0.13712550225271944</v>
          </cell>
          <cell r="R86">
            <v>0.13075964784024044</v>
          </cell>
          <cell r="S86">
            <v>0.12744170496052623</v>
          </cell>
          <cell r="T86">
            <v>0.12422107962839599</v>
          </cell>
          <cell r="U86">
            <v>0.1210944534073993</v>
          </cell>
          <cell r="V86">
            <v>0.11805863553641685</v>
          </cell>
          <cell r="W86">
            <v>0.11511055764660461</v>
          </cell>
          <cell r="X86">
            <v>0.11224726870166329</v>
          </cell>
          <cell r="Y86">
            <v>0.10946593015233549</v>
          </cell>
          <cell r="Z86">
            <v>0.10676381129635795</v>
          </cell>
          <cell r="AA86">
            <v>0.10413828483541779</v>
          </cell>
          <cell r="AB86">
            <v>0.10158682262096785</v>
          </cell>
          <cell r="AC86">
            <v>9.9106991581060927E-2</v>
          </cell>
          <cell r="AD86">
            <v>9.6696449820654312E-2</v>
          </cell>
          <cell r="AE86">
            <v>9.4352942888121849E-2</v>
          </cell>
          <cell r="AF86">
            <v>9.2074300200987336E-2</v>
          </cell>
          <cell r="AG86">
            <v>8.9858431624162793E-2</v>
          </cell>
          <cell r="AH86">
            <v>8.770332419423435E-2</v>
          </cell>
          <cell r="AI86">
            <v>8.5607038983592953E-2</v>
          </cell>
          <cell r="AJ86">
            <v>8.3567708098451154E-2</v>
          </cell>
          <cell r="AK86">
            <v>8.1583531805024312E-2</v>
          </cell>
          <cell r="AL86">
            <v>7.9652775778384227E-2</v>
          </cell>
          <cell r="AM86">
            <v>7.7773768468715504E-2</v>
          </cell>
          <cell r="AN86">
            <v>7.5944898579918041E-2</v>
          </cell>
          <cell r="AO86">
            <v>7.4164612655707451E-2</v>
          </cell>
          <cell r="AP86">
            <v>7.2431412768564712E-2</v>
          </cell>
          <cell r="AQ86">
            <v>7.0743854307077775E-2</v>
          </cell>
          <cell r="AR86">
            <v>6.9100543857406521E-2</v>
          </cell>
          <cell r="AS86">
            <v>6.7500137174778235E-2</v>
          </cell>
          <cell r="AT86">
            <v>6.5941337241096437E-2</v>
          </cell>
          <cell r="AU86">
            <v>6.442289240490881E-2</v>
          </cell>
          <cell r="AV86">
            <v>6.294359460014301E-2</v>
          </cell>
          <cell r="AW86">
            <v>6.1502277640169578E-2</v>
          </cell>
          <cell r="AX86">
            <v>6.0097815583901482E-2</v>
          </cell>
          <cell r="AY86">
            <v>5.8729121170780219E-2</v>
          </cell>
          <cell r="AZ86">
            <v>5.73951443216347E-2</v>
          </cell>
          <cell r="BA86">
            <v>5.6094870702531413E-2</v>
          </cell>
          <cell r="BB86">
            <v>5.4827320348857594E-2</v>
          </cell>
          <cell r="BC86">
            <v>5.3591546347002E-2</v>
          </cell>
          <cell r="BD86">
            <v>5.2386633571111951E-2</v>
          </cell>
          <cell r="BE86">
            <v>5.1211697472516027E-2</v>
          </cell>
          <cell r="BF86">
            <v>5.0065882919508781E-2</v>
          </cell>
          <cell r="BG86">
            <v>4.8948363085295404E-2</v>
          </cell>
          <cell r="BH86">
            <v>4.785833838198994E-2</v>
          </cell>
          <cell r="BI86">
            <v>4.679503543865754E-2</v>
          </cell>
          <cell r="BJ86">
            <v>4.5757706121475866E-2</v>
          </cell>
          <cell r="BK86">
            <v>4.4745626594180493E-2</v>
          </cell>
          <cell r="BL86">
            <v>4.3758096417038234E-2</v>
          </cell>
          <cell r="BM86">
            <v>4.2794437682671105E-2</v>
          </cell>
          <cell r="BN86">
            <v>4.1853994187129401E-2</v>
          </cell>
          <cell r="BO86">
            <v>4.0936130634682433E-2</v>
          </cell>
          <cell r="BP86">
            <v>4.0040231874864968E-2</v>
          </cell>
          <cell r="BQ86">
            <v>3.9165702170381927E-2</v>
          </cell>
          <cell r="BR86">
            <v>3.8311964494537526E-2</v>
          </cell>
          <cell r="BS86">
            <v>3.7478459856912977E-2</v>
          </cell>
          <cell r="BT86">
            <v>3.6664646656075661E-2</v>
          </cell>
          <cell r="BU86">
            <v>3.5870000058156506E-2</v>
          </cell>
          <cell r="BV86">
            <v>3.5094011400182964E-2</v>
          </cell>
          <cell r="BW86">
            <v>3.4336187617108091E-2</v>
          </cell>
          <cell r="BX86">
            <v>3.3596050691519219E-2</v>
          </cell>
          <cell r="BY86">
            <v>3.2873137125059473E-2</v>
          </cell>
          <cell r="BZ86">
            <v>3.2166997430634781E-2</v>
          </cell>
          <cell r="CA86">
            <v>3.1477195644523615E-2</v>
          </cell>
          <cell r="CB86">
            <v>3.0803308857543482E-2</v>
          </cell>
          <cell r="CC86">
            <v>3.0144926764467839E-2</v>
          </cell>
          <cell r="CD86">
            <v>2.9501651230921716E-2</v>
          </cell>
          <cell r="CE86">
            <v>2.8873095877019417E-2</v>
          </cell>
          <cell r="CF86">
            <v>2.8258885677039991E-2</v>
          </cell>
          <cell r="CG86">
            <v>2.7658656574467783E-2</v>
          </cell>
          <cell r="CH86">
            <v>2.7072055111754756E-2</v>
          </cell>
          <cell r="CI86">
            <v>2.6498738074190231E-2</v>
          </cell>
          <cell r="CJ86">
            <v>2.5938372147290389E-2</v>
          </cell>
          <cell r="CK86">
            <v>2.5390633587146549E-2</v>
          </cell>
          <cell r="CL86">
            <v>2.4855207903194815E-2</v>
          </cell>
          <cell r="CM86">
            <v>2.4331789552894612E-2</v>
          </cell>
          <cell r="CN86">
            <v>2.3820081647825175E-2</v>
          </cell>
          <cell r="CO86">
            <v>2.3319795670731489E-2</v>
          </cell>
          <cell r="CP86">
            <v>2.2830651203070526E-2</v>
          </cell>
          <cell r="CQ86">
            <v>2.2352375662629209E-2</v>
          </cell>
          <cell r="CR86">
            <v>2.1884704050804504E-2</v>
          </cell>
          <cell r="CS86">
            <v>2.1427378709152164E-2</v>
          </cell>
          <cell r="CT86">
            <v>2.0980149084830244E-2</v>
          </cell>
          <cell r="CU86">
            <v>2.0542771504577256E-2</v>
          </cell>
          <cell r="CV86">
            <v>2.0115008956882341E-2</v>
          </cell>
          <cell r="CW86">
            <v>1.9696630882018382E-2</v>
          </cell>
          <cell r="CX86">
            <v>1.9287412969624121E-2</v>
          </cell>
          <cell r="CY86">
            <v>1.8887136963533807E-2</v>
          </cell>
          <cell r="CZ86">
            <v>1.8495590473566761E-2</v>
          </cell>
          <cell r="DA86">
            <v>1.8112566794001445E-2</v>
          </cell>
          <cell r="DB86">
            <v>1.7737864728469235E-2</v>
          </cell>
          <cell r="DC86">
            <v>1.737128842101647E-2</v>
          </cell>
          <cell r="DD86">
            <v>1.7012647193091895E-2</v>
          </cell>
          <cell r="DE86">
            <v>1.6661755386228397E-2</v>
          </cell>
          <cell r="DF86">
            <v>1.6318432210197034E-2</v>
          </cell>
          <cell r="DG86">
            <v>1.5982501596420923E-2</v>
          </cell>
          <cell r="DH86">
            <v>1.5653792056445195E-2</v>
          </cell>
          <cell r="DI86">
            <v>1.5332136545268799E-2</v>
          </cell>
          <cell r="DJ86">
            <v>1.5017372329350048E-2</v>
          </cell>
          <cell r="DK86">
            <v>1.4709340859108341E-2</v>
          </cell>
          <cell r="DL86">
            <v>1.4407887645749282E-2</v>
          </cell>
          <cell r="DM86">
            <v>1.4112862142249522E-2</v>
          </cell>
          <cell r="DN86">
            <v>1.3824117628343444E-2</v>
          </cell>
          <cell r="DO86">
            <v>1.3541511099360359E-2</v>
          </cell>
          <cell r="DP86">
            <v>1.3264903158767799E-2</v>
          </cell>
          <cell r="DQ86">
            <v>1.2994157914281573E-2</v>
          </cell>
          <cell r="DR86">
            <v>1.2729142877409547E-2</v>
          </cell>
          <cell r="DS86">
            <v>1.2469728866301169E-2</v>
          </cell>
          <cell r="DT86">
            <v>1.2215789911780586E-2</v>
          </cell>
          <cell r="DU86">
            <v>1.1967203166444909E-2</v>
          </cell>
          <cell r="DV86">
            <v>1.1723848816715829E-2</v>
          </cell>
          <cell r="DW86">
            <v>1.1485609997735347E-2</v>
          </cell>
          <cell r="DX86">
            <v>1.1252372711002351E-2</v>
          </cell>
          <cell r="DY86">
            <v>1.1024025744649807E-2</v>
          </cell>
          <cell r="DZ86">
            <v>1.0800460596267186E-2</v>
          </cell>
          <cell r="EA86">
            <v>1.0581571398175865E-2</v>
          </cell>
          <cell r="EB86">
            <v>1.0367254845069493E-2</v>
          </cell>
          <cell r="EC86">
            <v>1.015741012393423E-2</v>
          </cell>
          <cell r="ED86">
            <v>9.951938846167685E-3</v>
          </cell>
          <cell r="EE86">
            <v>9.7507449818182712E-3</v>
          </cell>
          <cell r="EF86">
            <v>9.5537347958695312E-3</v>
          </cell>
          <cell r="EG86">
            <v>9.3608167864979441E-3</v>
          </cell>
          <cell r="EH86">
            <v>9.1719016252338192E-3</v>
          </cell>
          <cell r="EI86">
            <v>8.9869020989595677E-3</v>
          </cell>
          <cell r="EJ86">
            <v>8.8057330536805423E-3</v>
          </cell>
          <cell r="EK86">
            <v>8.6283113400072164E-3</v>
          </cell>
          <cell r="EL86">
            <v>8.454555760289334E-3</v>
          </cell>
          <cell r="EM86">
            <v>8.2843870173450324E-3</v>
          </cell>
          <cell r="EN86">
            <v>8.1177276647301094E-3</v>
          </cell>
          <cell r="EO86">
            <v>7.9545020584950998E-3</v>
          </cell>
          <cell r="EP86">
            <v>7.7946363103787303E-3</v>
          </cell>
          <cell r="EQ86">
            <v>7.6380582423899862E-3</v>
          </cell>
          <cell r="ER86">
            <v>7.4846973427307312E-3</v>
          </cell>
          <cell r="ES86">
            <v>7.3344847230148585E-3</v>
          </cell>
          <cell r="ET86">
            <v>7.1873530767396776E-3</v>
          </cell>
          <cell r="EU86">
            <v>7.043236638967873E-3</v>
          </cell>
          <cell r="EV86">
            <v>6.902071147180347E-3</v>
          </cell>
          <cell r="EW86">
            <v>6.7637938032602957E-3</v>
          </cell>
          <cell r="EX86">
            <v>6.6283432365716322E-3</v>
          </cell>
          <cell r="EY86">
            <v>6.495659468095924E-3</v>
          </cell>
          <cell r="EZ86">
            <v>6.3656838755930534E-3</v>
          </cell>
          <cell r="FA86">
            <v>6.2383591597519744E-3</v>
          </cell>
          <cell r="FB86">
            <v>6.1136293112998424E-3</v>
          </cell>
          <cell r="FC86">
            <v>5.9914395790384295E-3</v>
          </cell>
          <cell r="FD86">
            <v>5.8717364387775584E-3</v>
          </cell>
          <cell r="FE86">
            <v>5.7544675631377579E-3</v>
          </cell>
          <cell r="FF86">
            <v>5.6395817921928854E-3</v>
          </cell>
          <cell r="FG86">
            <v>5.5270291049276665E-3</v>
          </cell>
          <cell r="FH86">
            <v>5.4167605914831607E-3</v>
          </cell>
          <cell r="FI86">
            <v>5.3087284261656154E-3</v>
          </cell>
          <cell r="FJ86">
            <v>5.2028858411950485E-3</v>
          </cell>
          <cell r="FK86">
            <v>5.0991871011700912E-3</v>
          </cell>
          <cell r="FL86">
            <v>4.9975874782266089E-3</v>
          </cell>
          <cell r="FM86">
            <v>4.898043227869131E-3</v>
          </cell>
          <cell r="FN86">
            <v>4.800511565453941E-3</v>
          </cell>
          <cell r="FO86">
            <v>4.704950643303521E-3</v>
          </cell>
          <cell r="FP86">
            <v>4.6113195284337438E-3</v>
          </cell>
          <cell r="FQ86">
            <v>4.5195781808742702E-3</v>
          </cell>
          <cell r="FR86">
            <v>4.4296874325648466E-3</v>
          </cell>
          <cell r="FS86">
            <v>4.3416089668094487E-3</v>
          </cell>
          <cell r="FT86">
            <v>4.2553052982719913E-3</v>
          </cell>
          <cell r="FU86">
            <v>4.170739753496952E-3</v>
          </cell>
          <cell r="FV86">
            <v>4.087876451939379E-3</v>
          </cell>
          <cell r="FW86">
            <v>4.0066802874892948E-3</v>
          </cell>
          <cell r="FX86">
            <v>3.9271169104753423E-3</v>
          </cell>
          <cell r="FY86">
            <v>3.8491527101340572E-3</v>
          </cell>
          <cell r="FZ86">
            <v>3.7727547975307252E-3</v>
          </cell>
          <cell r="GA86">
            <v>3.69789098891872E-3</v>
          </cell>
          <cell r="GB86">
            <v>3.6245297895245998E-3</v>
          </cell>
          <cell r="GC86">
            <v>3.5526403777463994E-3</v>
          </cell>
          <cell r="GD86">
            <v>3.4821925897533385E-3</v>
          </cell>
          <cell r="GE86">
            <v>3.4131569044752452E-3</v>
          </cell>
          <cell r="GF86">
            <v>3.3455044289707053E-3</v>
          </cell>
          <cell r="GG86">
            <v>3.2792068841628608E-3</v>
          </cell>
          <cell r="GH86">
            <v>3.2142365909324649E-3</v>
          </cell>
          <cell r="GI86">
            <v>3.1505664565583541E-3</v>
          </cell>
          <cell r="GJ86">
            <v>3.0881699614949132E-3</v>
          </cell>
          <cell r="GK86">
            <v>3.0270211464776819E-3</v>
          </cell>
          <cell r="GL86">
            <v>2.9670945999476783E-3</v>
          </cell>
          <cell r="GM86">
            <v>2.9083654457850994E-3</v>
          </cell>
          <cell r="GN86">
            <v>2.8508093313447946E-3</v>
          </cell>
          <cell r="GO86">
            <v>2.7944024157840752E-3</v>
          </cell>
          <cell r="GP86">
            <v>2.7391213586755031E-3</v>
          </cell>
          <cell r="GQ86">
            <v>2.6849433088965424E-3</v>
          </cell>
          <cell r="GR86">
            <v>2.6318458937886618E-3</v>
          </cell>
          <cell r="GS86">
            <v>2.5798072085782692E-3</v>
          </cell>
          <cell r="GT86">
            <v>2.5288058060527058E-3</v>
          </cell>
          <cell r="GU86">
            <v>2.4788206864841261E-3</v>
          </cell>
          <cell r="GV86">
            <v>2.429831287794712E-3</v>
          </cell>
          <cell r="GW86">
            <v>2.3818174759567823E-3</v>
          </cell>
          <cell r="GX86">
            <v>2.3347595356214002E-3</v>
          </cell>
          <cell r="GY86">
            <v>2.2886381609692474E-3</v>
          </cell>
          <cell r="GZ86">
            <v>2.2434344467785194E-3</v>
          </cell>
          <cell r="HA86">
            <v>2.1991298797031794E-3</v>
          </cell>
          <cell r="HB86">
            <v>2.1557063297566459E-3</v>
          </cell>
          <cell r="HC86">
            <v>2.1131460419955145E-3</v>
          </cell>
          <cell r="HD86">
            <v>2.0714316283975964E-3</v>
          </cell>
          <cell r="HE86">
            <v>2.0305460599299024E-3</v>
          </cell>
          <cell r="HF86">
            <v>1.9904726588009791E-3</v>
          </cell>
          <cell r="HG86">
            <v>1.9511950908932818E-3</v>
          </cell>
          <cell r="HH86">
            <v>1.9126973583706575E-3</v>
          </cell>
          <cell r="HI86">
            <v>1.8749637924568435E-3</v>
          </cell>
          <cell r="HJ86">
            <v>1.8379790463798062E-3</v>
          </cell>
          <cell r="HK86">
            <v>1.8017280884787684E-3</v>
          </cell>
          <cell r="HL86">
            <v>1.7661961954689026E-3</v>
          </cell>
          <cell r="HM86">
            <v>1.7313689458599568E-3</v>
          </cell>
          <cell r="HN86">
            <v>1.6972322135252738E-3</v>
          </cell>
          <cell r="HO86">
            <v>1.663772161416846E-3</v>
          </cell>
          <cell r="HP86">
            <v>1.6309752354232432E-3</v>
          </cell>
          <cell r="HQ86">
            <v>1.5988281583663305E-3</v>
          </cell>
          <cell r="HR86">
            <v>1.5673179241340596E-3</v>
          </cell>
          <cell r="HS86">
            <v>1.5364317919450143E-3</v>
          </cell>
          <cell r="HT86">
            <v>1.5061572807423262E-3</v>
          </cell>
          <cell r="HU86">
            <v>1.4764821637131414E-3</v>
          </cell>
          <cell r="HV86">
            <v>1.4473944629309343E-3</v>
          </cell>
          <cell r="HW86">
            <v>1.4188824441174336E-3</v>
          </cell>
          <cell r="HX86">
            <v>1.3909346115213023E-3</v>
          </cell>
          <cell r="HY86">
            <v>1.3635397029108792E-3</v>
          </cell>
          <cell r="HZ86">
            <v>1.3366866846778597E-3</v>
          </cell>
          <cell r="IA86">
            <v>1.3103647470496527E-3</v>
          </cell>
          <cell r="IB86">
            <v>1.2845632994074457E-3</v>
          </cell>
          <cell r="IC86">
            <v>1.2592719657075896E-3</v>
          </cell>
          <cell r="ID86">
            <v>1.2344805800038744E-3</v>
          </cell>
          <cell r="IE86">
            <v>1.2101791820681995E-3</v>
          </cell>
          <cell r="IF86">
            <v>1.1863580131070972E-3</v>
          </cell>
          <cell r="IG86">
            <v>1.163007511572417E-3</v>
          </cell>
          <cell r="IH86">
            <v>1.1401183090631595E-3</v>
          </cell>
          <cell r="II86">
            <v>1.1176812263170438E-3</v>
          </cell>
          <cell r="IJ86">
            <v>1.0956872692890335E-3</v>
          </cell>
          <cell r="IK86">
            <v>1.0741276253153909E-3</v>
          </cell>
          <cell r="IL86">
            <v>1.0529936593606376E-3</v>
          </cell>
          <cell r="IM86">
            <v>1.0322769103460888E-3</v>
          </cell>
          <cell r="IN86">
            <v>1.0119690875576709E-3</v>
          </cell>
          <cell r="IO86">
            <v>9.9206206713112199E-4</v>
          </cell>
          <cell r="IP86">
            <v>9.7254788861306229E-4</v>
          </cell>
          <cell r="IQ86">
            <v>9.5341875159618561E-4</v>
          </cell>
          <cell r="IR86">
            <v>9.3466701242637951E-4</v>
          </cell>
          <cell r="IS86">
            <v>9.162851809807887E-4</v>
          </cell>
          <cell r="IT86">
            <v>8.9826591751467066E-4</v>
          </cell>
          <cell r="IU86">
            <v>8.806020295757111E-4</v>
          </cell>
        </row>
        <row r="88">
          <cell r="A88" t="str">
            <v>T Shading</v>
          </cell>
          <cell r="B88">
            <v>0</v>
          </cell>
          <cell r="C88">
            <v>0</v>
          </cell>
          <cell r="D88">
            <v>0</v>
          </cell>
          <cell r="E88">
            <v>0</v>
          </cell>
          <cell r="F88">
            <v>0</v>
          </cell>
          <cell r="G88">
            <v>0</v>
          </cell>
          <cell r="H88">
            <v>0</v>
          </cell>
          <cell r="I88">
            <v>0</v>
          </cell>
          <cell r="J88">
            <v>0</v>
          </cell>
          <cell r="K88">
            <v>0</v>
          </cell>
          <cell r="L88">
            <v>1</v>
          </cell>
          <cell r="M88">
            <v>1</v>
          </cell>
          <cell r="N88">
            <v>1</v>
          </cell>
          <cell r="O88">
            <v>1</v>
          </cell>
          <cell r="P88">
            <v>1</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5"/>
      <sheetName val="#6"/>
      <sheetName val="#7"/>
      <sheetName val="#8"/>
      <sheetName val="#9"/>
      <sheetName val="#10"/>
      <sheetName val="#11"/>
      <sheetName val="#12"/>
      <sheetName val="DATASHEET"/>
      <sheetName val="Demographic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A1" t="str">
            <v>US / EU</v>
          </cell>
          <cell r="B1" t="str">
            <v>Industry</v>
          </cell>
          <cell r="C1" t="str">
            <v>Revenue</v>
          </cell>
          <cell r="D1" t="str">
            <v>Annual IT Budget</v>
          </cell>
          <cell r="E1" t="str">
            <v>1 External 2011 vs 2010</v>
          </cell>
          <cell r="F1" t="str">
            <v>1 External 2012 vs 2011</v>
          </cell>
          <cell r="G1" t="str">
            <v>2 Hardware 2011 vs 2010</v>
          </cell>
          <cell r="H1" t="str">
            <v>2 Software 2011 vs 2010</v>
          </cell>
          <cell r="I1" t="str">
            <v>2 Communication Equipment  2011 vs 2010</v>
          </cell>
          <cell r="J1" t="str">
            <v>2 Services 2011 vs 2010</v>
          </cell>
          <cell r="K1" t="str">
            <v>2 Hardware 2012 vs 2011</v>
          </cell>
          <cell r="L1" t="str">
            <v>2 Software 2012 vs 2011</v>
          </cell>
          <cell r="M1" t="str">
            <v>2 Communication Equipment 2012 vs 2011</v>
          </cell>
          <cell r="N1" t="str">
            <v>2 Services 2012 vs 2011</v>
          </cell>
          <cell r="O1" t="str">
            <v>3 Current IT spending mind-set</v>
          </cell>
          <cell r="P1" t="str">
            <v>4 1H11</v>
          </cell>
          <cell r="Q1" t="str">
            <v>4 2H11</v>
          </cell>
          <cell r="R1" t="str">
            <v>4 1H12</v>
          </cell>
          <cell r="S1" t="str">
            <v>4 2H12</v>
          </cell>
          <cell r="T1" t="str">
            <v>5 Increase Project 1</v>
          </cell>
          <cell r="U1" t="str">
            <v>5 Increase Project 2</v>
          </cell>
          <cell r="V1" t="str">
            <v>5 Increase Project 3</v>
          </cell>
          <cell r="W1" t="str">
            <v>6 Decrease Project 1</v>
          </cell>
          <cell r="X1" t="str">
            <v>6 Decrease Project 2</v>
          </cell>
          <cell r="Y1" t="str">
            <v>6 Decrease Project 3</v>
          </cell>
          <cell r="Z1" t="str">
            <v>7 Revisions to 2012 IT Budget</v>
          </cell>
          <cell r="AA1" t="str">
            <v>8 Most likely to get cut</v>
          </cell>
          <cell r="AB1" t="str">
            <v>8 Least likely to get cut</v>
          </cell>
          <cell r="AC1" t="str">
            <v>9 Vendors willingness to discount</v>
          </cell>
          <cell r="AD1" t="str">
            <v>10 Time to make purchasing decisions</v>
          </cell>
          <cell r="AE1" t="str">
            <v>S1 Necessary Projects</v>
          </cell>
          <cell r="AF1" t="str">
            <v>S1 Stable economy</v>
          </cell>
          <cell r="AG1" t="str">
            <v>S1 Improving economy</v>
          </cell>
          <cell r="AH1" t="str">
            <v>S2 1H12 vs 2H12</v>
          </cell>
          <cell r="AI1" t="str">
            <v>S2 Spending vs Budget</v>
          </cell>
          <cell r="AJ1" t="str">
            <v>S3 Consulting &amp; Systems Integration Spending Change 2011 vs. 2010</v>
          </cell>
          <cell r="AK1" t="str">
            <v>S4 Offshore Spending 2011 vs 2010</v>
          </cell>
          <cell r="AL1" t="str">
            <v>S5 ITO 2011 vs 2010</v>
          </cell>
          <cell r="AM1" t="str">
            <v>S6 BPO 2011 vs 2010</v>
          </cell>
          <cell r="AN1" t="str">
            <v>S3 Consulting &amp; Systems Integration Spending Change 2012 vs. 2011</v>
          </cell>
          <cell r="AO1" t="str">
            <v>S4 Offshore Spending 2012 vs 2011</v>
          </cell>
          <cell r="AP1" t="str">
            <v>S5 ITO 2012 vs 2011</v>
          </cell>
          <cell r="AQ1" t="str">
            <v>S6 BPO 2012 vs 2011</v>
          </cell>
          <cell r="AR1" t="str">
            <v>S7 Accenture</v>
          </cell>
          <cell r="AS1" t="str">
            <v>S7 ACS (Xerox)</v>
          </cell>
          <cell r="AT1" t="str">
            <v>S7 Atos</v>
          </cell>
          <cell r="AU1" t="str">
            <v>S7 Cap Gemini</v>
          </cell>
          <cell r="AV1" t="str">
            <v>S7 Cognizant</v>
          </cell>
          <cell r="AW1" t="str">
            <v>S7 CSC</v>
          </cell>
          <cell r="AX1" t="str">
            <v>S7 Deloitte</v>
          </cell>
          <cell r="AY1" t="str">
            <v>S7 ExlService Holdings</v>
          </cell>
          <cell r="AZ1" t="str">
            <v>S7 Genpact</v>
          </cell>
          <cell r="BA1" t="str">
            <v>S7 Hewlett Packard</v>
          </cell>
          <cell r="BB1" t="str">
            <v>S7 IBM</v>
          </cell>
          <cell r="BC1" t="str">
            <v>S7 Infosys</v>
          </cell>
          <cell r="BD1" t="str">
            <v>S7 Logica</v>
          </cell>
          <cell r="BE1" t="str">
            <v>S7 KPMG</v>
          </cell>
          <cell r="BF1" t="str">
            <v>S7 Tata Consultancy Services</v>
          </cell>
          <cell r="BG1" t="str">
            <v>S7 Wipro</v>
          </cell>
          <cell r="BH1" t="str">
            <v>S7 WNS Service Holdings</v>
          </cell>
          <cell r="BI1" t="str">
            <v>S8 Major software upgrade</v>
          </cell>
          <cell r="BJ1" t="str">
            <v>S8 Network upgrade</v>
          </cell>
          <cell r="BK1" t="str">
            <v>S8 Security / Cyber</v>
          </cell>
          <cell r="BL1" t="str">
            <v>S8 Mobile / Tablet</v>
          </cell>
          <cell r="BM1" t="str">
            <v>S8 Hardware refresh</v>
          </cell>
          <cell r="BN1" t="str">
            <v>S8 Cloud computing</v>
          </cell>
          <cell r="BO1" t="str">
            <v>S8 Server virtualization</v>
          </cell>
          <cell r="BP1" t="str">
            <v>S8 Desktop virtualization</v>
          </cell>
          <cell r="BQ1" t="str">
            <v>S8 BI / Analytics</v>
          </cell>
          <cell r="BR1" t="str">
            <v>S8 Data center consolidation</v>
          </cell>
          <cell r="BS1" t="str">
            <v>S8 Rationalizing the software stack</v>
          </cell>
          <cell r="BT1" t="str">
            <v>S8 BPO</v>
          </cell>
          <cell r="BU1" t="str">
            <v>S9 Price</v>
          </cell>
          <cell r="BV1" t="str">
            <v>S9 Offshore capability</v>
          </cell>
          <cell r="BW1" t="str">
            <v>S9 Industry expertise</v>
          </cell>
          <cell r="BX1" t="str">
            <v>S9  Ability to deliver integrated hardware/software/services solution </v>
          </cell>
          <cell r="BY1" t="str">
            <v>S9 Your importance to the vendor as a priority client</v>
          </cell>
          <cell r="BZ1" t="str">
            <v>S9 Technology Competency &amp; experience</v>
          </cell>
          <cell r="CA1" t="str">
            <v>S9 Existing relationship </v>
          </cell>
          <cell r="CB1" t="str">
            <v>S10 Services vendors discounts</v>
          </cell>
        </row>
        <row r="2">
          <cell r="A2" t="str">
            <v>EU</v>
          </cell>
          <cell r="B2" t="str">
            <v>Business services</v>
          </cell>
          <cell r="C2" t="str">
            <v>$1-5 Billion</v>
          </cell>
          <cell r="D2" t="str">
            <v>$200-300 Million</v>
          </cell>
          <cell r="E2">
            <v>-5</v>
          </cell>
          <cell r="F2">
            <v>-5</v>
          </cell>
          <cell r="G2">
            <v>-10</v>
          </cell>
          <cell r="H2">
            <v>0</v>
          </cell>
          <cell r="I2">
            <v>0</v>
          </cell>
          <cell r="J2">
            <v>2</v>
          </cell>
          <cell r="K2">
            <v>-10</v>
          </cell>
          <cell r="L2">
            <v>0</v>
          </cell>
          <cell r="M2">
            <v>0</v>
          </cell>
          <cell r="N2">
            <v>2</v>
          </cell>
          <cell r="O2">
            <v>5</v>
          </cell>
          <cell r="P2">
            <v>20</v>
          </cell>
          <cell r="Q2">
            <v>80</v>
          </cell>
          <cell r="R2">
            <v>20</v>
          </cell>
          <cell r="S2">
            <v>80</v>
          </cell>
          <cell r="T2" t="str">
            <v>Server updates</v>
          </cell>
          <cell r="W2" t="str">
            <v>Storage</v>
          </cell>
          <cell r="Z2" t="str">
            <v>Downward revision is more likely</v>
          </cell>
          <cell r="AA2" t="str">
            <v>Servers</v>
          </cell>
          <cell r="AB2" t="str">
            <v>Everything subject to cuts</v>
          </cell>
          <cell r="AC2" t="str">
            <v>No change in level of discounting</v>
          </cell>
          <cell r="AD2" t="str">
            <v>Somewhat longer</v>
          </cell>
          <cell r="AE2">
            <v>100</v>
          </cell>
          <cell r="AF2">
            <v>0</v>
          </cell>
          <cell r="AG2">
            <v>0</v>
          </cell>
          <cell r="AH2" t="str">
            <v>20/80</v>
          </cell>
          <cell r="AI2" t="str">
            <v>In-Line</v>
          </cell>
          <cell r="AJ2">
            <v>0</v>
          </cell>
          <cell r="AK2">
            <v>0</v>
          </cell>
          <cell r="AL2">
            <v>0</v>
          </cell>
          <cell r="AM2">
            <v>0</v>
          </cell>
          <cell r="AN2">
            <v>0</v>
          </cell>
          <cell r="AO2">
            <v>0</v>
          </cell>
          <cell r="AP2">
            <v>0</v>
          </cell>
          <cell r="AQ2">
            <v>0</v>
          </cell>
          <cell r="AR2" t="str">
            <v>Don't Use</v>
          </cell>
          <cell r="AS2" t="str">
            <v>Don't Use</v>
          </cell>
          <cell r="AT2" t="str">
            <v>Don't Use</v>
          </cell>
          <cell r="AU2" t="str">
            <v>Don't Use</v>
          </cell>
          <cell r="AV2" t="str">
            <v>Don't Use</v>
          </cell>
          <cell r="AW2" t="str">
            <v>Don't Use</v>
          </cell>
          <cell r="AX2" t="str">
            <v>Don't Use</v>
          </cell>
          <cell r="AY2" t="str">
            <v>Don't Use</v>
          </cell>
          <cell r="AZ2" t="str">
            <v>Don't Use</v>
          </cell>
          <cell r="BA2" t="str">
            <v>Don't Use</v>
          </cell>
          <cell r="BB2" t="str">
            <v>Flat</v>
          </cell>
          <cell r="BC2" t="str">
            <v>Don't Use</v>
          </cell>
          <cell r="BD2" t="str">
            <v>Don't Use</v>
          </cell>
          <cell r="BE2" t="str">
            <v>Don't Use</v>
          </cell>
          <cell r="BF2" t="str">
            <v>Don't Use</v>
          </cell>
          <cell r="BG2" t="str">
            <v>Don't Use</v>
          </cell>
          <cell r="BH2" t="str">
            <v>Don't Use</v>
          </cell>
          <cell r="BI2" t="str">
            <v>Already using services provider</v>
          </cell>
          <cell r="BJ2" t="str">
            <v>Not Priority</v>
          </cell>
          <cell r="BK2" t="str">
            <v>Doing work internally</v>
          </cell>
          <cell r="BL2" t="str">
            <v>Doing work internally</v>
          </cell>
          <cell r="BM2" t="str">
            <v>Doing work internally</v>
          </cell>
          <cell r="BN2" t="str">
            <v>Not Priority</v>
          </cell>
          <cell r="BO2" t="str">
            <v>Doing work internally</v>
          </cell>
          <cell r="BP2" t="str">
            <v>Not Priority</v>
          </cell>
          <cell r="BQ2" t="str">
            <v>Not Priority</v>
          </cell>
          <cell r="BR2" t="str">
            <v>Doing work internally</v>
          </cell>
          <cell r="BS2" t="str">
            <v>Not Priority</v>
          </cell>
          <cell r="BT2" t="str">
            <v>Not Priority</v>
          </cell>
          <cell r="BU2">
            <v>4</v>
          </cell>
          <cell r="BV2">
            <v>7</v>
          </cell>
          <cell r="BW2">
            <v>3</v>
          </cell>
          <cell r="BX2">
            <v>1</v>
          </cell>
          <cell r="BY2">
            <v>5</v>
          </cell>
          <cell r="BZ2">
            <v>2</v>
          </cell>
          <cell r="CA2">
            <v>6</v>
          </cell>
          <cell r="CB2" t="str">
            <v>No change in level of discounting</v>
          </cell>
        </row>
        <row r="3">
          <cell r="A3" t="str">
            <v>EU</v>
          </cell>
          <cell r="B3" t="str">
            <v>Business services</v>
          </cell>
          <cell r="C3" t="str">
            <v>$1-5 Billion</v>
          </cell>
          <cell r="D3" t="str">
            <v>$500-600 Million</v>
          </cell>
          <cell r="E3">
            <v>8</v>
          </cell>
          <cell r="F3">
            <v>10</v>
          </cell>
          <cell r="G3">
            <v>5</v>
          </cell>
          <cell r="H3">
            <v>5</v>
          </cell>
          <cell r="I3">
            <v>5</v>
          </cell>
          <cell r="J3">
            <v>5</v>
          </cell>
          <cell r="K3">
            <v>0</v>
          </cell>
          <cell r="L3">
            <v>-5</v>
          </cell>
          <cell r="M3">
            <v>0</v>
          </cell>
          <cell r="N3">
            <v>-5</v>
          </cell>
          <cell r="O3">
            <v>5</v>
          </cell>
          <cell r="P3">
            <v>50</v>
          </cell>
          <cell r="Q3">
            <v>50</v>
          </cell>
          <cell r="R3">
            <v>40</v>
          </cell>
          <cell r="S3">
            <v>60</v>
          </cell>
          <cell r="T3" t="str">
            <v>Server virtualization</v>
          </cell>
          <cell r="U3" t="str">
            <v>VoIP</v>
          </cell>
          <cell r="V3" t="str">
            <v>Backup moved to virtual tape</v>
          </cell>
          <cell r="W3" t="str">
            <v>Use of services for app development</v>
          </cell>
          <cell r="X3" t="str">
            <v>Hardware</v>
          </cell>
          <cell r="Y3" t="str">
            <v>CRM</v>
          </cell>
          <cell r="Z3" t="str">
            <v>‘No change’ to the budget is likely</v>
          </cell>
          <cell r="AA3" t="str">
            <v>VoIP</v>
          </cell>
          <cell r="AB3" t="str">
            <v>Backup and recovery</v>
          </cell>
          <cell r="AC3" t="str">
            <v>Somewhat more aggressive in discounting</v>
          </cell>
          <cell r="AD3" t="str">
            <v>Somewhat quicker</v>
          </cell>
          <cell r="AE3">
            <v>100</v>
          </cell>
          <cell r="AF3">
            <v>0</v>
          </cell>
          <cell r="AG3">
            <v>0</v>
          </cell>
          <cell r="AH3" t="str">
            <v>50/50</v>
          </cell>
          <cell r="AI3" t="str">
            <v>In-Line</v>
          </cell>
          <cell r="AJ3">
            <v>7</v>
          </cell>
          <cell r="AK3">
            <v>0</v>
          </cell>
          <cell r="AL3">
            <v>3</v>
          </cell>
          <cell r="AM3">
            <v>5</v>
          </cell>
          <cell r="AN3">
            <v>3</v>
          </cell>
          <cell r="AO3">
            <v>-10</v>
          </cell>
          <cell r="AP3">
            <v>5</v>
          </cell>
          <cell r="AQ3">
            <v>5</v>
          </cell>
          <cell r="AR3" t="str">
            <v>Don't Use</v>
          </cell>
          <cell r="AS3" t="str">
            <v>Don't Use</v>
          </cell>
          <cell r="AT3" t="str">
            <v>Don't Use</v>
          </cell>
          <cell r="AU3" t="str">
            <v>Don't Use</v>
          </cell>
          <cell r="AV3" t="str">
            <v>Don't Use</v>
          </cell>
          <cell r="AW3" t="str">
            <v>Don't Use</v>
          </cell>
          <cell r="AX3" t="str">
            <v>Don't Use</v>
          </cell>
          <cell r="AY3" t="str">
            <v>Flat</v>
          </cell>
          <cell r="AZ3" t="str">
            <v>Flat</v>
          </cell>
          <cell r="BA3" t="str">
            <v>Flat</v>
          </cell>
          <cell r="BB3" t="str">
            <v>Flat</v>
          </cell>
          <cell r="BC3" t="str">
            <v>Don't Use</v>
          </cell>
          <cell r="BD3" t="str">
            <v>Don't Use</v>
          </cell>
          <cell r="BE3" t="str">
            <v>Don't Use</v>
          </cell>
          <cell r="BF3" t="str">
            <v>Don't Use</v>
          </cell>
          <cell r="BG3" t="str">
            <v>Don't Use</v>
          </cell>
          <cell r="BH3" t="str">
            <v>Don't Use</v>
          </cell>
          <cell r="BI3" t="str">
            <v>Not Priority</v>
          </cell>
          <cell r="BJ3" t="str">
            <v>Doing work internally</v>
          </cell>
          <cell r="BK3" t="str">
            <v>Doing work internally</v>
          </cell>
          <cell r="BL3" t="str">
            <v>Not Priority</v>
          </cell>
          <cell r="BM3" t="str">
            <v>Doing work internally</v>
          </cell>
          <cell r="BN3" t="str">
            <v>Already using services provider</v>
          </cell>
          <cell r="BO3" t="str">
            <v>Already using services provider</v>
          </cell>
          <cell r="BP3" t="str">
            <v>Already using services provider</v>
          </cell>
          <cell r="BQ3" t="str">
            <v>Already using services provider</v>
          </cell>
          <cell r="BR3" t="str">
            <v>Not Priority</v>
          </cell>
          <cell r="BS3" t="str">
            <v>Not Priority</v>
          </cell>
          <cell r="BT3" t="str">
            <v>Doing work internally</v>
          </cell>
          <cell r="BU3">
            <v>4</v>
          </cell>
          <cell r="BV3">
            <v>1</v>
          </cell>
          <cell r="BW3">
            <v>5</v>
          </cell>
          <cell r="BX3">
            <v>2</v>
          </cell>
          <cell r="BY3">
            <v>6</v>
          </cell>
          <cell r="BZ3">
            <v>7</v>
          </cell>
          <cell r="CA3">
            <v>3</v>
          </cell>
          <cell r="CB3" t="str">
            <v>No change in level of discounting</v>
          </cell>
        </row>
        <row r="4">
          <cell r="A4" t="str">
            <v>EU</v>
          </cell>
          <cell r="B4" t="str">
            <v>Business services</v>
          </cell>
          <cell r="C4" t="str">
            <v>$1-5 Billion</v>
          </cell>
          <cell r="D4" t="str">
            <v>$200-300 Million</v>
          </cell>
          <cell r="E4">
            <v>-2</v>
          </cell>
          <cell r="F4">
            <v>5</v>
          </cell>
          <cell r="G4">
            <v>-5</v>
          </cell>
          <cell r="H4">
            <v>0</v>
          </cell>
          <cell r="I4">
            <v>-5</v>
          </cell>
          <cell r="J4">
            <v>-2</v>
          </cell>
          <cell r="K4">
            <v>5</v>
          </cell>
          <cell r="L4">
            <v>5</v>
          </cell>
          <cell r="M4">
            <v>5</v>
          </cell>
          <cell r="N4">
            <v>0</v>
          </cell>
          <cell r="O4">
            <v>4</v>
          </cell>
          <cell r="P4">
            <v>50</v>
          </cell>
          <cell r="Q4">
            <v>50</v>
          </cell>
          <cell r="R4">
            <v>60</v>
          </cell>
          <cell r="S4">
            <v>40</v>
          </cell>
          <cell r="T4" t="str">
            <v>Green data center</v>
          </cell>
          <cell r="U4" t="str">
            <v>Increasing datacenter efficiency</v>
          </cell>
          <cell r="V4" t="str">
            <v>ERP</v>
          </cell>
          <cell r="W4" t="str">
            <v>Backup and recovery</v>
          </cell>
          <cell r="X4" t="str">
            <v>Blade servers purchased</v>
          </cell>
          <cell r="Z4" t="str">
            <v>Downward revision is more likely</v>
          </cell>
          <cell r="AA4" t="str">
            <v>New purchases</v>
          </cell>
          <cell r="AB4" t="str">
            <v>Maintenance spending</v>
          </cell>
          <cell r="AC4" t="str">
            <v>No change in level of discounting</v>
          </cell>
          <cell r="AD4" t="str">
            <v>Somewhat longer</v>
          </cell>
          <cell r="AE4">
            <v>85</v>
          </cell>
          <cell r="AF4">
            <v>10</v>
          </cell>
          <cell r="AG4">
            <v>5</v>
          </cell>
          <cell r="AH4" t="str">
            <v>60/40</v>
          </cell>
          <cell r="AI4" t="str">
            <v>Under</v>
          </cell>
          <cell r="AJ4">
            <v>-5</v>
          </cell>
          <cell r="AK4">
            <v>5</v>
          </cell>
          <cell r="AL4" t="str">
            <v>NA / DK</v>
          </cell>
          <cell r="AM4">
            <v>0</v>
          </cell>
          <cell r="AN4">
            <v>-8</v>
          </cell>
          <cell r="AO4">
            <v>-5</v>
          </cell>
          <cell r="AP4">
            <v>-8</v>
          </cell>
          <cell r="AQ4">
            <v>-5</v>
          </cell>
          <cell r="AR4" t="str">
            <v>Decrease</v>
          </cell>
          <cell r="AS4" t="str">
            <v>Don't Use</v>
          </cell>
          <cell r="AT4" t="str">
            <v>Don't Use</v>
          </cell>
          <cell r="AU4" t="str">
            <v>Don't Use</v>
          </cell>
          <cell r="AV4" t="str">
            <v>Don't Use</v>
          </cell>
          <cell r="AW4" t="str">
            <v>Don't Use</v>
          </cell>
          <cell r="AX4" t="str">
            <v>Decrease</v>
          </cell>
          <cell r="AY4" t="str">
            <v>Don't Use</v>
          </cell>
          <cell r="AZ4" t="str">
            <v>Don't Use</v>
          </cell>
          <cell r="BA4" t="str">
            <v>Flat</v>
          </cell>
          <cell r="BB4" t="str">
            <v>Don't Use</v>
          </cell>
          <cell r="BC4" t="str">
            <v>Flat</v>
          </cell>
          <cell r="BD4" t="str">
            <v>Don't Use</v>
          </cell>
          <cell r="BE4" t="str">
            <v>Don't Use</v>
          </cell>
          <cell r="BF4" t="str">
            <v>Don't Use</v>
          </cell>
          <cell r="BG4" t="str">
            <v>Don't Use</v>
          </cell>
          <cell r="BH4" t="str">
            <v>Flat</v>
          </cell>
          <cell r="BI4" t="str">
            <v>Doing work internally</v>
          </cell>
          <cell r="BJ4" t="str">
            <v>Not Priority</v>
          </cell>
          <cell r="BK4" t="str">
            <v>Not Priority</v>
          </cell>
          <cell r="BL4" t="str">
            <v>Doing work internally</v>
          </cell>
          <cell r="BM4" t="str">
            <v>Will use services provider 2H12</v>
          </cell>
          <cell r="BN4" t="str">
            <v>Already using services provider</v>
          </cell>
          <cell r="BO4" t="str">
            <v>Will use services provider 2H12</v>
          </cell>
          <cell r="BP4" t="str">
            <v>Not Priority</v>
          </cell>
          <cell r="BQ4" t="str">
            <v>Already using services provider</v>
          </cell>
          <cell r="BR4" t="str">
            <v>Already using services provider</v>
          </cell>
          <cell r="BS4" t="str">
            <v>Not Priority</v>
          </cell>
          <cell r="BT4" t="str">
            <v>Will use services provider 2H12</v>
          </cell>
          <cell r="BU4">
            <v>1</v>
          </cell>
          <cell r="BV4">
            <v>7</v>
          </cell>
          <cell r="BW4">
            <v>2</v>
          </cell>
          <cell r="BX4">
            <v>6</v>
          </cell>
          <cell r="BY4">
            <v>4</v>
          </cell>
          <cell r="BZ4">
            <v>3</v>
          </cell>
          <cell r="CA4">
            <v>5</v>
          </cell>
          <cell r="CB4" t="str">
            <v>No change in level of discounting</v>
          </cell>
        </row>
        <row r="5">
          <cell r="A5" t="str">
            <v>EU</v>
          </cell>
          <cell r="B5" t="str">
            <v>Business services</v>
          </cell>
          <cell r="C5" t="str">
            <v>$1-5 Billion</v>
          </cell>
          <cell r="D5" t="str">
            <v>&lt;$100 Million</v>
          </cell>
          <cell r="E5">
            <v>5</v>
          </cell>
          <cell r="F5">
            <v>5</v>
          </cell>
          <cell r="G5">
            <v>5</v>
          </cell>
          <cell r="H5">
            <v>5</v>
          </cell>
          <cell r="I5">
            <v>5</v>
          </cell>
          <cell r="J5">
            <v>7</v>
          </cell>
          <cell r="K5">
            <v>0</v>
          </cell>
          <cell r="L5">
            <v>0</v>
          </cell>
          <cell r="M5">
            <v>0</v>
          </cell>
          <cell r="N5">
            <v>0</v>
          </cell>
          <cell r="O5">
            <v>5</v>
          </cell>
          <cell r="P5">
            <v>50</v>
          </cell>
          <cell r="Q5">
            <v>50</v>
          </cell>
          <cell r="R5">
            <v>55</v>
          </cell>
          <cell r="S5">
            <v>45</v>
          </cell>
          <cell r="T5" t="str">
            <v>Access points</v>
          </cell>
          <cell r="U5" t="str">
            <v>WAN optimization</v>
          </cell>
          <cell r="V5" t="str">
            <v>Data analytics</v>
          </cell>
          <cell r="W5" t="str">
            <v>Desktop PCs</v>
          </cell>
          <cell r="X5" t="str">
            <v>CRM</v>
          </cell>
          <cell r="Y5" t="str">
            <v>ERP</v>
          </cell>
          <cell r="Z5" t="str">
            <v>Downward revision is more likely</v>
          </cell>
          <cell r="AA5" t="str">
            <v>Additional network access</v>
          </cell>
          <cell r="AB5" t="str">
            <v xml:space="preserve">Business continuity </v>
          </cell>
          <cell r="AC5" t="str">
            <v>Somewhat more aggressive in discounting</v>
          </cell>
          <cell r="AD5" t="str">
            <v>No Change</v>
          </cell>
          <cell r="AE5">
            <v>25</v>
          </cell>
          <cell r="AF5">
            <v>50</v>
          </cell>
          <cell r="AG5">
            <v>25</v>
          </cell>
          <cell r="AH5" t="str">
            <v>50/50</v>
          </cell>
          <cell r="AI5" t="str">
            <v>In-Line</v>
          </cell>
          <cell r="AJ5">
            <v>5</v>
          </cell>
          <cell r="AK5" t="str">
            <v>NA / DK</v>
          </cell>
          <cell r="AL5" t="str">
            <v>NA / DK</v>
          </cell>
          <cell r="AM5">
            <v>5</v>
          </cell>
          <cell r="AN5">
            <v>-10</v>
          </cell>
          <cell r="AO5" t="str">
            <v>NA / DK</v>
          </cell>
          <cell r="AP5" t="str">
            <v>NA / DK</v>
          </cell>
          <cell r="AQ5">
            <v>0</v>
          </cell>
          <cell r="AR5" t="str">
            <v>Flat</v>
          </cell>
          <cell r="AS5" t="str">
            <v>Don't Use</v>
          </cell>
          <cell r="AT5" t="str">
            <v>Don't Use</v>
          </cell>
          <cell r="AU5" t="str">
            <v>Flat</v>
          </cell>
          <cell r="AV5" t="str">
            <v>Don't Use</v>
          </cell>
          <cell r="AW5" t="str">
            <v>Don't Use</v>
          </cell>
          <cell r="AX5" t="str">
            <v>Don't Use</v>
          </cell>
          <cell r="AY5" t="str">
            <v>Don't Use</v>
          </cell>
          <cell r="AZ5" t="str">
            <v>Flat</v>
          </cell>
          <cell r="BA5" t="str">
            <v>Flat</v>
          </cell>
          <cell r="BB5" t="str">
            <v>Flat</v>
          </cell>
          <cell r="BC5" t="str">
            <v>Flat</v>
          </cell>
          <cell r="BD5" t="str">
            <v>Flat</v>
          </cell>
          <cell r="BE5" t="str">
            <v>Decrease</v>
          </cell>
          <cell r="BF5" t="str">
            <v>Don't Use</v>
          </cell>
          <cell r="BG5" t="str">
            <v>Don't Use</v>
          </cell>
          <cell r="BH5" t="str">
            <v>Don't Use</v>
          </cell>
          <cell r="BI5" t="str">
            <v>Already using services provider</v>
          </cell>
          <cell r="BJ5" t="str">
            <v>Doing work internally</v>
          </cell>
          <cell r="BK5" t="str">
            <v>Not Priority</v>
          </cell>
          <cell r="BL5" t="str">
            <v>Doing work internally</v>
          </cell>
          <cell r="BM5" t="str">
            <v>Not Priority</v>
          </cell>
          <cell r="BN5" t="str">
            <v>Doing work internally</v>
          </cell>
          <cell r="BO5" t="str">
            <v>Doing work internally</v>
          </cell>
          <cell r="BP5" t="str">
            <v>Already using services provider</v>
          </cell>
          <cell r="BQ5" t="str">
            <v>Not Priority</v>
          </cell>
          <cell r="BR5" t="str">
            <v>Doing work internally</v>
          </cell>
          <cell r="BS5" t="str">
            <v>Doing work internally</v>
          </cell>
          <cell r="BT5" t="str">
            <v>Already using services provider</v>
          </cell>
          <cell r="BU5">
            <v>6</v>
          </cell>
          <cell r="BV5">
            <v>7</v>
          </cell>
          <cell r="BW5">
            <v>2</v>
          </cell>
          <cell r="BX5">
            <v>5</v>
          </cell>
          <cell r="BY5">
            <v>3</v>
          </cell>
          <cell r="BZ5">
            <v>1</v>
          </cell>
          <cell r="CA5">
            <v>4</v>
          </cell>
          <cell r="CB5" t="str">
            <v>No change in level of discounting</v>
          </cell>
        </row>
        <row r="6">
          <cell r="A6" t="str">
            <v>EU</v>
          </cell>
          <cell r="B6" t="str">
            <v>Business services</v>
          </cell>
          <cell r="C6" t="str">
            <v>$1-5 Billion</v>
          </cell>
          <cell r="D6" t="str">
            <v>$100-200 Million</v>
          </cell>
          <cell r="E6">
            <v>10</v>
          </cell>
          <cell r="F6">
            <v>15</v>
          </cell>
          <cell r="G6">
            <v>10</v>
          </cell>
          <cell r="H6">
            <v>10</v>
          </cell>
          <cell r="I6">
            <v>8</v>
          </cell>
          <cell r="J6">
            <v>2</v>
          </cell>
          <cell r="K6">
            <v>-5</v>
          </cell>
          <cell r="L6">
            <v>0</v>
          </cell>
          <cell r="M6">
            <v>5</v>
          </cell>
          <cell r="N6">
            <v>5</v>
          </cell>
          <cell r="O6">
            <v>4</v>
          </cell>
          <cell r="P6">
            <v>60</v>
          </cell>
          <cell r="Q6">
            <v>40</v>
          </cell>
          <cell r="R6">
            <v>55</v>
          </cell>
          <cell r="S6">
            <v>45</v>
          </cell>
          <cell r="T6" t="str">
            <v>Employee messaging, collaborations</v>
          </cell>
          <cell r="U6" t="str">
            <v>Security in conjunction with collaboration tools</v>
          </cell>
          <cell r="V6" t="str">
            <v>Network upgrades</v>
          </cell>
          <cell r="W6" t="str">
            <v>Hardware</v>
          </cell>
          <cell r="X6" t="str">
            <v>Services</v>
          </cell>
          <cell r="Z6" t="str">
            <v>‘No change’ to the budget is likely</v>
          </cell>
          <cell r="AA6" t="str">
            <v>NA / DK</v>
          </cell>
          <cell r="AB6" t="str">
            <v>NA / DK</v>
          </cell>
          <cell r="AC6" t="str">
            <v>Somewhat more aggressive in discounting</v>
          </cell>
          <cell r="AD6" t="str">
            <v>Significantly longer</v>
          </cell>
          <cell r="AE6">
            <v>100</v>
          </cell>
          <cell r="AF6">
            <v>0</v>
          </cell>
          <cell r="AG6">
            <v>0</v>
          </cell>
          <cell r="AH6" t="str">
            <v>30/70</v>
          </cell>
          <cell r="AI6" t="str">
            <v>Under</v>
          </cell>
          <cell r="AJ6">
            <v>-5</v>
          </cell>
          <cell r="AK6">
            <v>0</v>
          </cell>
          <cell r="AL6">
            <v>5</v>
          </cell>
          <cell r="AM6" t="str">
            <v>NA / DK</v>
          </cell>
          <cell r="AN6">
            <v>-8</v>
          </cell>
          <cell r="AO6">
            <v>-10</v>
          </cell>
          <cell r="AP6" t="str">
            <v>NA / DK</v>
          </cell>
          <cell r="AQ6" t="str">
            <v>NA / DK</v>
          </cell>
          <cell r="AR6" t="str">
            <v>Don't Use</v>
          </cell>
          <cell r="AS6" t="str">
            <v>Don't Use</v>
          </cell>
          <cell r="AT6" t="str">
            <v>Don't Use</v>
          </cell>
          <cell r="AU6" t="str">
            <v>Don't Use</v>
          </cell>
          <cell r="AV6" t="str">
            <v>Don't Use</v>
          </cell>
          <cell r="AW6" t="str">
            <v>Decrease</v>
          </cell>
          <cell r="AX6" t="str">
            <v>Increase</v>
          </cell>
          <cell r="AY6" t="str">
            <v>Don't Use</v>
          </cell>
          <cell r="AZ6" t="str">
            <v>Don't Use</v>
          </cell>
          <cell r="BA6" t="str">
            <v>Don't Use</v>
          </cell>
          <cell r="BB6" t="str">
            <v>Increase</v>
          </cell>
          <cell r="BC6" t="str">
            <v>Don't Use</v>
          </cell>
          <cell r="BD6" t="str">
            <v>Don't Use</v>
          </cell>
          <cell r="BE6" t="str">
            <v>Don't Use</v>
          </cell>
          <cell r="BF6" t="str">
            <v>Don't Use</v>
          </cell>
          <cell r="BG6" t="str">
            <v>Don't Use</v>
          </cell>
          <cell r="BH6" t="str">
            <v>Don't Use</v>
          </cell>
          <cell r="BI6" t="str">
            <v>Already using services provider</v>
          </cell>
          <cell r="BJ6" t="str">
            <v>Already using services provider</v>
          </cell>
          <cell r="BK6" t="str">
            <v>Doing work internally</v>
          </cell>
          <cell r="BL6" t="str">
            <v>Doing work internally</v>
          </cell>
          <cell r="BM6" t="str">
            <v>Already using services provider</v>
          </cell>
          <cell r="BN6" t="str">
            <v>Doing work internally</v>
          </cell>
          <cell r="BO6" t="str">
            <v>Already using services provider</v>
          </cell>
          <cell r="BP6" t="str">
            <v>Doing work internally</v>
          </cell>
          <cell r="BQ6" t="str">
            <v>Doing work internally</v>
          </cell>
          <cell r="BR6" t="str">
            <v>Not Priority</v>
          </cell>
          <cell r="BS6" t="str">
            <v>Doing work internally</v>
          </cell>
          <cell r="BT6" t="str">
            <v>Not Priority</v>
          </cell>
          <cell r="BU6">
            <v>1</v>
          </cell>
          <cell r="BV6">
            <v>7</v>
          </cell>
          <cell r="BW6">
            <v>6</v>
          </cell>
          <cell r="BX6">
            <v>4</v>
          </cell>
          <cell r="BY6">
            <v>5</v>
          </cell>
          <cell r="BZ6">
            <v>3</v>
          </cell>
          <cell r="CA6">
            <v>2</v>
          </cell>
          <cell r="CB6" t="str">
            <v>Somewhat more aggressive in discounting</v>
          </cell>
        </row>
        <row r="7">
          <cell r="A7" t="str">
            <v>EU</v>
          </cell>
          <cell r="B7" t="str">
            <v>Business services</v>
          </cell>
          <cell r="C7" t="str">
            <v>$1-5 Billion</v>
          </cell>
          <cell r="D7" t="str">
            <v>$100-200 Million</v>
          </cell>
          <cell r="E7">
            <v>10</v>
          </cell>
          <cell r="F7">
            <v>10</v>
          </cell>
          <cell r="G7">
            <v>25</v>
          </cell>
          <cell r="H7">
            <v>10</v>
          </cell>
          <cell r="I7">
            <v>10</v>
          </cell>
          <cell r="J7">
            <v>-10</v>
          </cell>
          <cell r="K7">
            <v>8</v>
          </cell>
          <cell r="L7">
            <v>5</v>
          </cell>
          <cell r="M7">
            <v>8</v>
          </cell>
          <cell r="N7">
            <v>5</v>
          </cell>
          <cell r="O7">
            <v>6</v>
          </cell>
          <cell r="P7">
            <v>65</v>
          </cell>
          <cell r="Q7">
            <v>35</v>
          </cell>
          <cell r="R7">
            <v>50</v>
          </cell>
          <cell r="S7">
            <v>50</v>
          </cell>
          <cell r="T7" t="str">
            <v>ERP</v>
          </cell>
          <cell r="U7" t="str">
            <v xml:space="preserve">Storage capacity </v>
          </cell>
          <cell r="V7" t="str">
            <v>BI tools</v>
          </cell>
          <cell r="W7" t="str">
            <v>Use of Linux</v>
          </cell>
          <cell r="X7" t="str">
            <v>VDI</v>
          </cell>
          <cell r="Y7" t="str">
            <v>New hires</v>
          </cell>
          <cell r="Z7" t="str">
            <v>‘No change’ to the budget is likely</v>
          </cell>
          <cell r="AA7" t="str">
            <v>Non-essential spending</v>
          </cell>
          <cell r="AB7" t="str">
            <v>Any spending to stay operational</v>
          </cell>
          <cell r="AC7" t="str">
            <v>No change in level of discounting</v>
          </cell>
          <cell r="AD7" t="str">
            <v>Significantly longer</v>
          </cell>
          <cell r="AE7">
            <v>75</v>
          </cell>
          <cell r="AF7">
            <v>25</v>
          </cell>
          <cell r="AG7">
            <v>0</v>
          </cell>
          <cell r="AH7" t="str">
            <v>50/50</v>
          </cell>
          <cell r="AI7" t="str">
            <v>In-Line</v>
          </cell>
          <cell r="AJ7">
            <v>-5</v>
          </cell>
          <cell r="AK7">
            <v>5</v>
          </cell>
          <cell r="AL7">
            <v>0</v>
          </cell>
          <cell r="AM7">
            <v>5</v>
          </cell>
          <cell r="AN7">
            <v>11</v>
          </cell>
          <cell r="AO7">
            <v>3</v>
          </cell>
          <cell r="AP7">
            <v>-7</v>
          </cell>
          <cell r="AQ7">
            <v>-5</v>
          </cell>
          <cell r="AR7" t="str">
            <v>Flat</v>
          </cell>
          <cell r="AS7" t="str">
            <v>Flat</v>
          </cell>
          <cell r="AT7" t="str">
            <v>Don't Use</v>
          </cell>
          <cell r="AU7" t="str">
            <v>Don't Use</v>
          </cell>
          <cell r="AV7" t="str">
            <v>Flat</v>
          </cell>
          <cell r="AW7" t="str">
            <v>Don't Use</v>
          </cell>
          <cell r="AX7" t="str">
            <v>Flat</v>
          </cell>
          <cell r="AY7" t="str">
            <v>Don't Use</v>
          </cell>
          <cell r="AZ7" t="str">
            <v>Increase</v>
          </cell>
          <cell r="BA7" t="str">
            <v>Don't Use</v>
          </cell>
          <cell r="BB7" t="str">
            <v>Don't Use</v>
          </cell>
          <cell r="BC7" t="str">
            <v>Don't Use</v>
          </cell>
          <cell r="BD7" t="str">
            <v>Flat</v>
          </cell>
          <cell r="BE7" t="str">
            <v>Flat</v>
          </cell>
          <cell r="BF7" t="str">
            <v>Don't Use</v>
          </cell>
          <cell r="BG7" t="str">
            <v>Don't Use</v>
          </cell>
          <cell r="BH7" t="str">
            <v>Don't Use</v>
          </cell>
          <cell r="BI7" t="str">
            <v>Will use services provider 2H12</v>
          </cell>
          <cell r="BJ7" t="str">
            <v>Already using services provider</v>
          </cell>
          <cell r="BK7" t="str">
            <v>Already using services provider</v>
          </cell>
          <cell r="BL7" t="str">
            <v>Doing work internally</v>
          </cell>
          <cell r="BM7" t="str">
            <v>Not Priority</v>
          </cell>
          <cell r="BN7" t="str">
            <v>Not Priority</v>
          </cell>
          <cell r="BO7" t="str">
            <v>Already using services provider</v>
          </cell>
          <cell r="BP7" t="str">
            <v>Already using services provider</v>
          </cell>
          <cell r="BQ7" t="str">
            <v>Not Priority</v>
          </cell>
          <cell r="BR7" t="str">
            <v>Already using services provider</v>
          </cell>
          <cell r="BS7" t="str">
            <v>Doing work internally</v>
          </cell>
          <cell r="BT7" t="str">
            <v>Already using services provider</v>
          </cell>
          <cell r="BU7">
            <v>1</v>
          </cell>
          <cell r="BV7">
            <v>5</v>
          </cell>
          <cell r="BW7">
            <v>4</v>
          </cell>
          <cell r="BX7">
            <v>2</v>
          </cell>
          <cell r="BY7">
            <v>6</v>
          </cell>
          <cell r="BZ7">
            <v>3</v>
          </cell>
          <cell r="CA7">
            <v>7</v>
          </cell>
          <cell r="CB7" t="str">
            <v>Somewhat more aggressive in discounting</v>
          </cell>
        </row>
        <row r="8">
          <cell r="A8" t="str">
            <v>EU</v>
          </cell>
          <cell r="B8" t="str">
            <v>Business services</v>
          </cell>
          <cell r="C8" t="str">
            <v>$500 Million - $1 Billion</v>
          </cell>
          <cell r="D8" t="str">
            <v>$300-400 Million</v>
          </cell>
          <cell r="E8">
            <v>-27</v>
          </cell>
          <cell r="F8">
            <v>-25</v>
          </cell>
          <cell r="G8">
            <v>-5</v>
          </cell>
          <cell r="H8">
            <v>-25</v>
          </cell>
          <cell r="I8">
            <v>-35</v>
          </cell>
          <cell r="J8">
            <v>0</v>
          </cell>
          <cell r="K8">
            <v>-25</v>
          </cell>
          <cell r="L8">
            <v>-10</v>
          </cell>
          <cell r="M8">
            <v>-10</v>
          </cell>
          <cell r="N8">
            <v>-30</v>
          </cell>
          <cell r="O8">
            <v>1</v>
          </cell>
          <cell r="P8">
            <v>70</v>
          </cell>
          <cell r="Q8">
            <v>30</v>
          </cell>
          <cell r="R8">
            <v>60</v>
          </cell>
          <cell r="S8">
            <v>40</v>
          </cell>
          <cell r="T8" t="str">
            <v>Security dashboard</v>
          </cell>
          <cell r="U8" t="str">
            <v>Tablets</v>
          </cell>
          <cell r="V8" t="str">
            <v>Security monitoring</v>
          </cell>
          <cell r="W8" t="str">
            <v>Remote access for nontraditional HW</v>
          </cell>
          <cell r="X8" t="str">
            <v>Software upgrades</v>
          </cell>
          <cell r="Z8" t="str">
            <v>‘No change’ to the budget is likely</v>
          </cell>
          <cell r="AA8" t="str">
            <v>PC refresh</v>
          </cell>
          <cell r="AB8" t="str">
            <v>Salaries, people</v>
          </cell>
          <cell r="AC8" t="str">
            <v>Somewhat more aggressive in discounting</v>
          </cell>
          <cell r="AD8" t="str">
            <v>Somewhat longer</v>
          </cell>
          <cell r="AE8">
            <v>100</v>
          </cell>
          <cell r="AF8">
            <v>0</v>
          </cell>
          <cell r="AG8">
            <v>0</v>
          </cell>
          <cell r="AH8" t="str">
            <v>50/50</v>
          </cell>
          <cell r="AI8" t="str">
            <v>Over</v>
          </cell>
          <cell r="AJ8">
            <v>0</v>
          </cell>
          <cell r="AK8">
            <v>0</v>
          </cell>
          <cell r="AL8" t="str">
            <v>NA / DK</v>
          </cell>
          <cell r="AM8">
            <v>0</v>
          </cell>
          <cell r="AN8">
            <v>-20</v>
          </cell>
          <cell r="AO8">
            <v>-15</v>
          </cell>
          <cell r="AP8">
            <v>-5</v>
          </cell>
          <cell r="AQ8">
            <v>-30</v>
          </cell>
          <cell r="AR8" t="str">
            <v>Don't Use</v>
          </cell>
          <cell r="AS8" t="str">
            <v>Don't Use</v>
          </cell>
          <cell r="AT8" t="str">
            <v>Don't Use</v>
          </cell>
          <cell r="AU8" t="str">
            <v>Don't Use</v>
          </cell>
          <cell r="AV8" t="str">
            <v>Don't Use</v>
          </cell>
          <cell r="AW8" t="str">
            <v>Flat</v>
          </cell>
          <cell r="AX8" t="str">
            <v>Don't Use</v>
          </cell>
          <cell r="AY8" t="str">
            <v>Don't Use</v>
          </cell>
          <cell r="AZ8" t="str">
            <v>Don't Use</v>
          </cell>
          <cell r="BA8" t="str">
            <v>Flat</v>
          </cell>
          <cell r="BB8" t="str">
            <v>Don't Use</v>
          </cell>
          <cell r="BC8" t="str">
            <v>Flat</v>
          </cell>
          <cell r="BD8" t="str">
            <v>Don't Use</v>
          </cell>
          <cell r="BE8" t="str">
            <v>Don't Use</v>
          </cell>
          <cell r="BF8" t="str">
            <v>Don't Use</v>
          </cell>
          <cell r="BG8" t="str">
            <v>Don't Use</v>
          </cell>
          <cell r="BH8" t="str">
            <v>Flat</v>
          </cell>
          <cell r="BI8" t="str">
            <v>Doing work internally</v>
          </cell>
          <cell r="BJ8" t="str">
            <v>Doing work internally</v>
          </cell>
          <cell r="BK8" t="str">
            <v>Doing work internally</v>
          </cell>
          <cell r="BL8" t="str">
            <v>Doing work internally</v>
          </cell>
          <cell r="BM8" t="str">
            <v>Doing work internally</v>
          </cell>
          <cell r="BN8" t="str">
            <v>Not Priority</v>
          </cell>
          <cell r="BO8" t="str">
            <v>Doing work internally</v>
          </cell>
          <cell r="BP8" t="str">
            <v>Not Priority</v>
          </cell>
          <cell r="BQ8" t="str">
            <v>Doing work internally</v>
          </cell>
          <cell r="BR8" t="str">
            <v>Will use services provider 2H12</v>
          </cell>
          <cell r="BS8" t="str">
            <v>Not Priority</v>
          </cell>
          <cell r="BT8" t="str">
            <v>Not Priority</v>
          </cell>
          <cell r="BU8">
            <v>1</v>
          </cell>
          <cell r="BV8">
            <v>7</v>
          </cell>
          <cell r="BW8">
            <v>3</v>
          </cell>
          <cell r="BX8">
            <v>5</v>
          </cell>
          <cell r="BY8">
            <v>4</v>
          </cell>
          <cell r="BZ8">
            <v>6</v>
          </cell>
          <cell r="CA8">
            <v>2</v>
          </cell>
          <cell r="CB8" t="str">
            <v>No change in level of discounting</v>
          </cell>
        </row>
        <row r="9">
          <cell r="A9" t="str">
            <v>EU</v>
          </cell>
          <cell r="B9" t="str">
            <v>Communications</v>
          </cell>
          <cell r="C9" t="str">
            <v>$5-10 Billion</v>
          </cell>
          <cell r="D9" t="str">
            <v>$300-400 Million</v>
          </cell>
          <cell r="E9">
            <v>5</v>
          </cell>
          <cell r="F9">
            <v>10</v>
          </cell>
          <cell r="G9">
            <v>5</v>
          </cell>
          <cell r="H9">
            <v>8</v>
          </cell>
          <cell r="I9">
            <v>10</v>
          </cell>
          <cell r="J9">
            <v>8</v>
          </cell>
          <cell r="K9">
            <v>10</v>
          </cell>
          <cell r="L9">
            <v>10</v>
          </cell>
          <cell r="M9">
            <v>10</v>
          </cell>
          <cell r="N9">
            <v>10</v>
          </cell>
          <cell r="O9">
            <v>6</v>
          </cell>
          <cell r="P9">
            <v>25</v>
          </cell>
          <cell r="Q9">
            <v>75</v>
          </cell>
          <cell r="R9">
            <v>40</v>
          </cell>
          <cell r="S9">
            <v>60</v>
          </cell>
          <cell r="T9" t="str">
            <v>Exploring efficiency gains</v>
          </cell>
          <cell r="U9" t="str">
            <v>Enterrpise Monitoring</v>
          </cell>
          <cell r="V9" t="str">
            <v>Virtualization</v>
          </cell>
          <cell r="W9" t="str">
            <v>NA / No Decrease</v>
          </cell>
          <cell r="Z9" t="str">
            <v>Downward revision is more likely</v>
          </cell>
          <cell r="AA9" t="str">
            <v>NA / DK</v>
          </cell>
          <cell r="AB9" t="str">
            <v>NA / DK</v>
          </cell>
          <cell r="AC9" t="str">
            <v>Somewhat less aggressive in discounting</v>
          </cell>
          <cell r="AD9" t="str">
            <v>Somewhat longer</v>
          </cell>
          <cell r="AE9">
            <v>40</v>
          </cell>
          <cell r="AF9">
            <v>35</v>
          </cell>
          <cell r="AG9">
            <v>25</v>
          </cell>
          <cell r="AH9" t="str">
            <v>50/50</v>
          </cell>
          <cell r="AI9" t="str">
            <v>Under</v>
          </cell>
          <cell r="AJ9">
            <v>10</v>
          </cell>
          <cell r="AK9">
            <v>10</v>
          </cell>
          <cell r="AL9">
            <v>10</v>
          </cell>
          <cell r="AM9">
            <v>5</v>
          </cell>
          <cell r="AN9">
            <v>0</v>
          </cell>
          <cell r="AO9">
            <v>5</v>
          </cell>
          <cell r="AP9">
            <v>2</v>
          </cell>
          <cell r="AQ9">
            <v>3</v>
          </cell>
          <cell r="AR9" t="str">
            <v>Don't Use</v>
          </cell>
          <cell r="AS9" t="str">
            <v>Don't Use</v>
          </cell>
          <cell r="AT9" t="str">
            <v>Don't Use</v>
          </cell>
          <cell r="AU9" t="str">
            <v>Don't Use</v>
          </cell>
          <cell r="AV9" t="str">
            <v>Don't Use</v>
          </cell>
          <cell r="AW9" t="str">
            <v>Don't Use</v>
          </cell>
          <cell r="AX9" t="str">
            <v>Don't Use</v>
          </cell>
          <cell r="AY9" t="str">
            <v>Don't Use</v>
          </cell>
          <cell r="AZ9" t="str">
            <v>Don't Use</v>
          </cell>
          <cell r="BA9" t="str">
            <v>Flat</v>
          </cell>
          <cell r="BB9" t="str">
            <v>Decrease</v>
          </cell>
          <cell r="BC9" t="str">
            <v>Flat</v>
          </cell>
          <cell r="BD9" t="str">
            <v>Don't Use</v>
          </cell>
          <cell r="BE9" t="str">
            <v>Don't Use</v>
          </cell>
          <cell r="BF9" t="str">
            <v>Don't Use</v>
          </cell>
          <cell r="BG9" t="str">
            <v>Flat</v>
          </cell>
          <cell r="BH9" t="str">
            <v>Don't Use</v>
          </cell>
          <cell r="BI9" t="str">
            <v>Not Priority</v>
          </cell>
          <cell r="BJ9" t="str">
            <v>Doing work internally</v>
          </cell>
          <cell r="BK9" t="str">
            <v>Not Priority</v>
          </cell>
          <cell r="BL9" t="str">
            <v>Not Priority</v>
          </cell>
          <cell r="BM9" t="str">
            <v>Not Priority</v>
          </cell>
          <cell r="BN9" t="str">
            <v>Will use services provider 2H12</v>
          </cell>
          <cell r="BO9" t="str">
            <v>Doing work internally</v>
          </cell>
          <cell r="BP9" t="str">
            <v>Doing work internally</v>
          </cell>
          <cell r="BQ9" t="str">
            <v>Already using services provider</v>
          </cell>
          <cell r="BR9" t="str">
            <v>Doing work internally</v>
          </cell>
          <cell r="BS9" t="str">
            <v>Doing work internally</v>
          </cell>
          <cell r="BT9" t="str">
            <v>Already using services provider</v>
          </cell>
          <cell r="BU9">
            <v>2</v>
          </cell>
          <cell r="BV9">
            <v>7</v>
          </cell>
          <cell r="BW9">
            <v>5</v>
          </cell>
          <cell r="BX9">
            <v>3</v>
          </cell>
          <cell r="BY9">
            <v>4</v>
          </cell>
          <cell r="BZ9">
            <v>1</v>
          </cell>
          <cell r="CA9">
            <v>6</v>
          </cell>
          <cell r="CB9" t="str">
            <v>Somewhat more aggressive in discounting</v>
          </cell>
        </row>
        <row r="10">
          <cell r="A10" t="str">
            <v>EU</v>
          </cell>
          <cell r="B10" t="str">
            <v>Communications</v>
          </cell>
          <cell r="C10" t="str">
            <v>$500 Million - $1 Billion</v>
          </cell>
          <cell r="D10" t="str">
            <v>$100-200 Million</v>
          </cell>
          <cell r="E10">
            <v>3</v>
          </cell>
          <cell r="F10">
            <v>10</v>
          </cell>
          <cell r="G10">
            <v>5</v>
          </cell>
          <cell r="H10">
            <v>5</v>
          </cell>
          <cell r="I10">
            <v>0</v>
          </cell>
          <cell r="J10">
            <v>5</v>
          </cell>
          <cell r="K10">
            <v>10</v>
          </cell>
          <cell r="L10">
            <v>5</v>
          </cell>
          <cell r="M10">
            <v>5</v>
          </cell>
          <cell r="N10">
            <v>-5</v>
          </cell>
          <cell r="O10">
            <v>7</v>
          </cell>
          <cell r="P10">
            <v>50</v>
          </cell>
          <cell r="Q10">
            <v>50</v>
          </cell>
          <cell r="R10">
            <v>50</v>
          </cell>
          <cell r="S10">
            <v>50</v>
          </cell>
          <cell r="T10" t="str">
            <v>.Net</v>
          </cell>
          <cell r="U10" t="str">
            <v>Order management system</v>
          </cell>
          <cell r="V10" t="str">
            <v>Oracle 11</v>
          </cell>
          <cell r="W10" t="str">
            <v>Internal servers</v>
          </cell>
          <cell r="Z10" t="str">
            <v>‘No change’ to the budget is likely</v>
          </cell>
          <cell r="AA10" t="str">
            <v>Delay hardware upgrades</v>
          </cell>
          <cell r="AB10" t="str">
            <v>Oracle update</v>
          </cell>
          <cell r="AC10" t="str">
            <v>No change in level of discounting</v>
          </cell>
          <cell r="AD10" t="str">
            <v>Significantly longer</v>
          </cell>
          <cell r="AE10">
            <v>50</v>
          </cell>
          <cell r="AF10">
            <v>45</v>
          </cell>
          <cell r="AG10">
            <v>5</v>
          </cell>
          <cell r="AH10" t="str">
            <v>50/50</v>
          </cell>
          <cell r="AI10" t="str">
            <v>In-Line</v>
          </cell>
          <cell r="AJ10">
            <v>-5</v>
          </cell>
          <cell r="AK10">
            <v>5</v>
          </cell>
          <cell r="AL10" t="str">
            <v>NA / DK</v>
          </cell>
          <cell r="AM10">
            <v>0</v>
          </cell>
          <cell r="AN10">
            <v>0</v>
          </cell>
          <cell r="AO10" t="str">
            <v>NA / DK</v>
          </cell>
          <cell r="AP10" t="str">
            <v>NA / DK</v>
          </cell>
          <cell r="AQ10">
            <v>5</v>
          </cell>
          <cell r="AR10" t="str">
            <v>Flat</v>
          </cell>
          <cell r="AS10" t="str">
            <v>Flat</v>
          </cell>
          <cell r="AT10" t="str">
            <v>Don't Use</v>
          </cell>
          <cell r="AU10" t="str">
            <v>Don't Use</v>
          </cell>
          <cell r="AV10" t="str">
            <v>Don't Use</v>
          </cell>
          <cell r="AW10" t="str">
            <v>Don't Use</v>
          </cell>
          <cell r="AX10" t="str">
            <v>Flat</v>
          </cell>
          <cell r="AY10" t="str">
            <v>Don't Use</v>
          </cell>
          <cell r="AZ10" t="str">
            <v>Flat</v>
          </cell>
          <cell r="BA10" t="str">
            <v>Flat</v>
          </cell>
          <cell r="BB10" t="str">
            <v>Decrease</v>
          </cell>
          <cell r="BC10" t="str">
            <v>Flat</v>
          </cell>
          <cell r="BD10" t="str">
            <v>Don't Use</v>
          </cell>
          <cell r="BE10" t="str">
            <v>Increase</v>
          </cell>
          <cell r="BF10" t="str">
            <v>Flat</v>
          </cell>
          <cell r="BG10" t="str">
            <v>Flat</v>
          </cell>
          <cell r="BH10" t="str">
            <v>Don't Use</v>
          </cell>
          <cell r="BI10" t="str">
            <v>Doing work internally</v>
          </cell>
          <cell r="BJ10" t="str">
            <v>Doing work internally</v>
          </cell>
          <cell r="BK10" t="str">
            <v>Doing work internally</v>
          </cell>
          <cell r="BL10" t="str">
            <v>Doing work internally</v>
          </cell>
          <cell r="BM10" t="str">
            <v>Doing work internally</v>
          </cell>
          <cell r="BN10" t="str">
            <v>Doing work internally</v>
          </cell>
          <cell r="BO10" t="str">
            <v>Doing work internally</v>
          </cell>
          <cell r="BP10" t="str">
            <v>Doing work internally</v>
          </cell>
          <cell r="BQ10" t="str">
            <v>Doing work internally</v>
          </cell>
          <cell r="BR10" t="str">
            <v>Doing work internally</v>
          </cell>
          <cell r="BS10" t="str">
            <v>Not Priority</v>
          </cell>
          <cell r="BT10" t="str">
            <v>Not Priority</v>
          </cell>
          <cell r="BU10">
            <v>5</v>
          </cell>
          <cell r="BV10">
            <v>2</v>
          </cell>
          <cell r="BW10">
            <v>1</v>
          </cell>
          <cell r="BX10">
            <v>4</v>
          </cell>
          <cell r="BY10">
            <v>6</v>
          </cell>
          <cell r="BZ10">
            <v>3</v>
          </cell>
          <cell r="CA10">
            <v>7</v>
          </cell>
          <cell r="CB10" t="str">
            <v>No change in level of discounting</v>
          </cell>
        </row>
        <row r="11">
          <cell r="A11" t="str">
            <v>EU</v>
          </cell>
          <cell r="B11" t="str">
            <v>Communications</v>
          </cell>
          <cell r="C11" t="str">
            <v>$1-5 Billion</v>
          </cell>
          <cell r="D11" t="str">
            <v>$300-400 Million</v>
          </cell>
          <cell r="E11">
            <v>-10</v>
          </cell>
          <cell r="F11">
            <v>0</v>
          </cell>
          <cell r="G11">
            <v>-5</v>
          </cell>
          <cell r="H11">
            <v>-10</v>
          </cell>
          <cell r="I11">
            <v>-7</v>
          </cell>
          <cell r="J11">
            <v>-5</v>
          </cell>
          <cell r="K11">
            <v>5</v>
          </cell>
          <cell r="L11">
            <v>0</v>
          </cell>
          <cell r="M11">
            <v>5</v>
          </cell>
          <cell r="N11">
            <v>0</v>
          </cell>
          <cell r="O11">
            <v>7</v>
          </cell>
          <cell r="P11">
            <v>50</v>
          </cell>
          <cell r="Q11">
            <v>50</v>
          </cell>
          <cell r="R11">
            <v>50</v>
          </cell>
          <cell r="S11">
            <v>50</v>
          </cell>
          <cell r="T11" t="str">
            <v>Virtualization</v>
          </cell>
          <cell r="U11" t="str">
            <v>ERP</v>
          </cell>
          <cell r="V11" t="str">
            <v>Cloud based apps</v>
          </cell>
          <cell r="W11" t="str">
            <v>SAP integration</v>
          </cell>
          <cell r="X11" t="str">
            <v>Hardware, PCs</v>
          </cell>
          <cell r="Z11" t="str">
            <v>‘No change’ to the budget is likely</v>
          </cell>
          <cell r="AA11" t="str">
            <v>Capital spending</v>
          </cell>
          <cell r="AB11" t="str">
            <v>Virtualization</v>
          </cell>
          <cell r="AC11" t="str">
            <v>No change in level of discounting</v>
          </cell>
          <cell r="AD11" t="str">
            <v>Somewhat longer</v>
          </cell>
          <cell r="AE11">
            <v>55</v>
          </cell>
          <cell r="AF11">
            <v>45</v>
          </cell>
          <cell r="AG11">
            <v>0</v>
          </cell>
          <cell r="AH11" t="str">
            <v>50/50</v>
          </cell>
          <cell r="AI11" t="str">
            <v>In-Line</v>
          </cell>
          <cell r="AJ11">
            <v>12</v>
          </cell>
          <cell r="AK11">
            <v>10</v>
          </cell>
          <cell r="AL11">
            <v>10</v>
          </cell>
          <cell r="AM11">
            <v>15</v>
          </cell>
          <cell r="AN11">
            <v>7</v>
          </cell>
          <cell r="AO11">
            <v>8</v>
          </cell>
          <cell r="AP11">
            <v>3</v>
          </cell>
          <cell r="AQ11">
            <v>15</v>
          </cell>
          <cell r="AR11" t="str">
            <v>Don't Use</v>
          </cell>
          <cell r="AS11" t="str">
            <v>Don't Use</v>
          </cell>
          <cell r="AT11" t="str">
            <v>Flat</v>
          </cell>
          <cell r="AU11" t="str">
            <v>Flat</v>
          </cell>
          <cell r="AV11" t="str">
            <v>Flat</v>
          </cell>
          <cell r="AW11" t="str">
            <v>Don't Use</v>
          </cell>
          <cell r="AX11" t="str">
            <v>Increase</v>
          </cell>
          <cell r="AY11" t="str">
            <v>Don't Use</v>
          </cell>
          <cell r="AZ11" t="str">
            <v>Flat</v>
          </cell>
          <cell r="BA11" t="str">
            <v>Don't Use</v>
          </cell>
          <cell r="BB11" t="str">
            <v>Don't Use</v>
          </cell>
          <cell r="BC11" t="str">
            <v>Increase</v>
          </cell>
          <cell r="BD11" t="str">
            <v>Increase</v>
          </cell>
          <cell r="BE11" t="str">
            <v>Don't Use</v>
          </cell>
          <cell r="BF11" t="str">
            <v>Don't Use</v>
          </cell>
          <cell r="BG11" t="str">
            <v>Flat</v>
          </cell>
          <cell r="BH11" t="str">
            <v>Flat</v>
          </cell>
          <cell r="BI11" t="str">
            <v>Not Priority</v>
          </cell>
          <cell r="BJ11" t="str">
            <v>Not Priority</v>
          </cell>
          <cell r="BK11" t="str">
            <v>Already using services provider</v>
          </cell>
          <cell r="BL11" t="str">
            <v>Already using services provider</v>
          </cell>
          <cell r="BM11" t="str">
            <v>Doing work internally</v>
          </cell>
          <cell r="BN11" t="str">
            <v>Not Priority</v>
          </cell>
          <cell r="BO11" t="str">
            <v>Doing work internally</v>
          </cell>
          <cell r="BP11" t="str">
            <v>Not Priority</v>
          </cell>
          <cell r="BQ11" t="str">
            <v>Not Priority</v>
          </cell>
          <cell r="BR11" t="str">
            <v>Already using services provider</v>
          </cell>
          <cell r="BS11" t="str">
            <v>Not Priority</v>
          </cell>
          <cell r="BT11" t="str">
            <v>Not Priority</v>
          </cell>
          <cell r="BU11">
            <v>2</v>
          </cell>
          <cell r="BV11">
            <v>6</v>
          </cell>
          <cell r="BW11">
            <v>3</v>
          </cell>
          <cell r="BX11">
            <v>5</v>
          </cell>
          <cell r="BY11">
            <v>4</v>
          </cell>
          <cell r="BZ11">
            <v>1</v>
          </cell>
          <cell r="CA11">
            <v>7</v>
          </cell>
          <cell r="CB11" t="str">
            <v>Somewhat more aggressive in discounting</v>
          </cell>
        </row>
        <row r="12">
          <cell r="A12" t="str">
            <v>EU</v>
          </cell>
          <cell r="B12" t="str">
            <v>Communications</v>
          </cell>
          <cell r="C12" t="str">
            <v>&lt;$500 Million</v>
          </cell>
          <cell r="D12" t="str">
            <v>&lt;$100 Million</v>
          </cell>
          <cell r="E12">
            <v>-5</v>
          </cell>
          <cell r="F12">
            <v>5</v>
          </cell>
          <cell r="G12">
            <v>-7</v>
          </cell>
          <cell r="H12">
            <v>-5</v>
          </cell>
          <cell r="I12">
            <v>-5</v>
          </cell>
          <cell r="J12">
            <v>-3</v>
          </cell>
          <cell r="K12">
            <v>0</v>
          </cell>
          <cell r="L12">
            <v>5</v>
          </cell>
          <cell r="M12">
            <v>5</v>
          </cell>
          <cell r="N12">
            <v>5</v>
          </cell>
          <cell r="O12">
            <v>6</v>
          </cell>
          <cell r="P12">
            <v>50</v>
          </cell>
          <cell r="Q12">
            <v>50</v>
          </cell>
          <cell r="R12">
            <v>50</v>
          </cell>
          <cell r="S12">
            <v>50</v>
          </cell>
          <cell r="T12" t="str">
            <v>Biometric ERP system</v>
          </cell>
          <cell r="U12" t="str">
            <v xml:space="preserve">Thin client </v>
          </cell>
          <cell r="V12" t="str">
            <v>Call center</v>
          </cell>
          <cell r="W12" t="str">
            <v>Any nonessential projects</v>
          </cell>
          <cell r="Z12" t="str">
            <v>Downward revision is more likely</v>
          </cell>
          <cell r="AA12" t="str">
            <v>BI apps</v>
          </cell>
          <cell r="AB12" t="str">
            <v>ERP</v>
          </cell>
          <cell r="AC12" t="str">
            <v>No change in level of discounting</v>
          </cell>
          <cell r="AD12" t="str">
            <v>No Change</v>
          </cell>
          <cell r="AE12">
            <v>100</v>
          </cell>
          <cell r="AF12">
            <v>0</v>
          </cell>
          <cell r="AG12">
            <v>0</v>
          </cell>
          <cell r="AH12" t="str">
            <v>40/60</v>
          </cell>
          <cell r="AI12" t="str">
            <v>In-Line</v>
          </cell>
          <cell r="AJ12">
            <v>-3</v>
          </cell>
          <cell r="AK12" t="str">
            <v>NA / DK</v>
          </cell>
          <cell r="AL12">
            <v>-5</v>
          </cell>
          <cell r="AM12">
            <v>10</v>
          </cell>
          <cell r="AN12">
            <v>5</v>
          </cell>
          <cell r="AO12" t="str">
            <v>NA / DK</v>
          </cell>
          <cell r="AP12" t="str">
            <v>NA / DK</v>
          </cell>
          <cell r="AQ12" t="str">
            <v>NA / DK</v>
          </cell>
          <cell r="AR12" t="str">
            <v>Don't Use</v>
          </cell>
          <cell r="AS12" t="str">
            <v>Don't Use</v>
          </cell>
          <cell r="AT12" t="str">
            <v>Don't Use</v>
          </cell>
          <cell r="AU12" t="str">
            <v>Don't Use</v>
          </cell>
          <cell r="AV12" t="str">
            <v>Flat</v>
          </cell>
          <cell r="AW12" t="str">
            <v>Don't Use</v>
          </cell>
          <cell r="AX12" t="str">
            <v>Don't Use</v>
          </cell>
          <cell r="AY12" t="str">
            <v>Don't Use</v>
          </cell>
          <cell r="AZ12" t="str">
            <v>Don't Use</v>
          </cell>
          <cell r="BA12" t="str">
            <v>Increase</v>
          </cell>
          <cell r="BB12" t="str">
            <v>Don't Use</v>
          </cell>
          <cell r="BC12" t="str">
            <v>Don't Use</v>
          </cell>
          <cell r="BD12" t="str">
            <v>Increase</v>
          </cell>
          <cell r="BE12" t="str">
            <v>Don't Use</v>
          </cell>
          <cell r="BF12" t="str">
            <v>Don't Use</v>
          </cell>
          <cell r="BG12" t="str">
            <v>Flat</v>
          </cell>
          <cell r="BH12" t="str">
            <v>Don't Use</v>
          </cell>
          <cell r="BI12" t="str">
            <v>Doing work internally</v>
          </cell>
          <cell r="BJ12" t="str">
            <v>Doing work internally</v>
          </cell>
          <cell r="BK12" t="str">
            <v>Doing work internally</v>
          </cell>
          <cell r="BL12" t="str">
            <v>Already using services provider</v>
          </cell>
          <cell r="BM12" t="str">
            <v>Doing work internally</v>
          </cell>
          <cell r="BN12" t="str">
            <v>Already using services provider</v>
          </cell>
          <cell r="BO12" t="str">
            <v>Already using services provider</v>
          </cell>
          <cell r="BP12" t="str">
            <v>Already using services provider</v>
          </cell>
          <cell r="BQ12" t="str">
            <v>Will use services provider 2H12</v>
          </cell>
          <cell r="BR12" t="str">
            <v>Doing work internally</v>
          </cell>
          <cell r="BS12" t="str">
            <v>Not Priority</v>
          </cell>
          <cell r="BT12" t="str">
            <v>Not Priority</v>
          </cell>
          <cell r="BU12">
            <v>1</v>
          </cell>
          <cell r="BV12">
            <v>6</v>
          </cell>
          <cell r="BW12">
            <v>3</v>
          </cell>
          <cell r="BX12">
            <v>1</v>
          </cell>
          <cell r="BY12">
            <v>5</v>
          </cell>
          <cell r="BZ12">
            <v>2</v>
          </cell>
          <cell r="CA12">
            <v>7</v>
          </cell>
          <cell r="CB12" t="str">
            <v>No change in level of discounting</v>
          </cell>
        </row>
        <row r="13">
          <cell r="A13" t="str">
            <v>EU</v>
          </cell>
          <cell r="B13" t="str">
            <v>Energy</v>
          </cell>
          <cell r="C13" t="str">
            <v>&gt;$20 Billion</v>
          </cell>
          <cell r="D13" t="str">
            <v>&gt;$700 Million</v>
          </cell>
          <cell r="E13">
            <v>0</v>
          </cell>
          <cell r="F13">
            <v>0</v>
          </cell>
          <cell r="G13">
            <v>0</v>
          </cell>
          <cell r="H13">
            <v>0</v>
          </cell>
          <cell r="I13">
            <v>0</v>
          </cell>
          <cell r="J13">
            <v>7</v>
          </cell>
          <cell r="K13">
            <v>5</v>
          </cell>
          <cell r="L13">
            <v>0</v>
          </cell>
          <cell r="M13">
            <v>-2</v>
          </cell>
          <cell r="N13">
            <v>0</v>
          </cell>
          <cell r="O13">
            <v>5</v>
          </cell>
          <cell r="P13">
            <v>60</v>
          </cell>
          <cell r="Q13">
            <v>40</v>
          </cell>
          <cell r="R13">
            <v>40</v>
          </cell>
          <cell r="S13">
            <v>60</v>
          </cell>
          <cell r="T13" t="str">
            <v>NA / No Increase</v>
          </cell>
          <cell r="W13" t="str">
            <v>NA / No Decrease</v>
          </cell>
          <cell r="Z13" t="str">
            <v>‘No change’ to the budget is likely</v>
          </cell>
          <cell r="AA13" t="str">
            <v>Everything subject to cuts</v>
          </cell>
          <cell r="AB13" t="str">
            <v>Mission critical systems</v>
          </cell>
          <cell r="AC13" t="str">
            <v>No change in level of discounting</v>
          </cell>
          <cell r="AD13" t="str">
            <v>No Change</v>
          </cell>
          <cell r="AE13">
            <v>85</v>
          </cell>
          <cell r="AF13">
            <v>15</v>
          </cell>
          <cell r="AG13">
            <v>0</v>
          </cell>
          <cell r="AH13" t="str">
            <v>40/60</v>
          </cell>
          <cell r="AI13" t="str">
            <v>In-Line</v>
          </cell>
          <cell r="AJ13">
            <v>3</v>
          </cell>
          <cell r="AK13">
            <v>7</v>
          </cell>
          <cell r="AL13">
            <v>1</v>
          </cell>
          <cell r="AM13">
            <v>1</v>
          </cell>
          <cell r="AN13">
            <v>3</v>
          </cell>
          <cell r="AO13">
            <v>5</v>
          </cell>
          <cell r="AP13">
            <v>5</v>
          </cell>
          <cell r="AQ13">
            <v>5</v>
          </cell>
          <cell r="AR13" t="str">
            <v>Flat</v>
          </cell>
          <cell r="AS13" t="str">
            <v>Flat</v>
          </cell>
          <cell r="AT13" t="str">
            <v>Increase</v>
          </cell>
          <cell r="AU13" t="str">
            <v>Increase</v>
          </cell>
          <cell r="AV13" t="str">
            <v>Don't Use</v>
          </cell>
          <cell r="AW13" t="str">
            <v>Don't Use</v>
          </cell>
          <cell r="AX13" t="str">
            <v>Don't Use</v>
          </cell>
          <cell r="AY13" t="str">
            <v>Don't Use</v>
          </cell>
          <cell r="AZ13" t="str">
            <v>Don't Use</v>
          </cell>
          <cell r="BA13" t="str">
            <v>Don't Use</v>
          </cell>
          <cell r="BB13" t="str">
            <v>Flat</v>
          </cell>
          <cell r="BC13" t="str">
            <v>Increase</v>
          </cell>
          <cell r="BD13" t="str">
            <v>Don't Use</v>
          </cell>
          <cell r="BE13" t="str">
            <v>Increase</v>
          </cell>
          <cell r="BF13" t="str">
            <v>Decrease</v>
          </cell>
          <cell r="BG13" t="str">
            <v>Decrease</v>
          </cell>
          <cell r="BH13" t="str">
            <v>Don't Use</v>
          </cell>
          <cell r="BI13" t="str">
            <v>Already using services provider</v>
          </cell>
          <cell r="BJ13" t="str">
            <v>Not Priority</v>
          </cell>
          <cell r="BK13" t="str">
            <v>Doing work internally</v>
          </cell>
          <cell r="BL13" t="str">
            <v>Doing work internally</v>
          </cell>
          <cell r="BM13" t="str">
            <v>Doing work internally</v>
          </cell>
          <cell r="BN13" t="str">
            <v>Will use services provider 1H12</v>
          </cell>
          <cell r="BO13" t="str">
            <v>Already using services provider</v>
          </cell>
          <cell r="BP13" t="str">
            <v>Will use services provider 2H12</v>
          </cell>
          <cell r="BQ13" t="str">
            <v>Not Priority</v>
          </cell>
          <cell r="BR13" t="str">
            <v>Not Priority</v>
          </cell>
          <cell r="BS13" t="str">
            <v>Doing work internally</v>
          </cell>
          <cell r="BT13" t="str">
            <v>Not Priority</v>
          </cell>
          <cell r="BU13">
            <v>1</v>
          </cell>
          <cell r="BV13">
            <v>4</v>
          </cell>
          <cell r="BW13">
            <v>3</v>
          </cell>
          <cell r="BX13">
            <v>7</v>
          </cell>
          <cell r="BY13">
            <v>6</v>
          </cell>
          <cell r="BZ13">
            <v>2</v>
          </cell>
          <cell r="CA13">
            <v>5</v>
          </cell>
          <cell r="CB13" t="str">
            <v>No change in level of discounting</v>
          </cell>
        </row>
        <row r="14">
          <cell r="A14" t="str">
            <v>EU</v>
          </cell>
          <cell r="B14" t="str">
            <v>Engineering / Construction</v>
          </cell>
          <cell r="C14" t="str">
            <v>$1-5 Billion</v>
          </cell>
          <cell r="D14" t="str">
            <v>&lt;$100 Million</v>
          </cell>
          <cell r="E14">
            <v>20</v>
          </cell>
          <cell r="F14">
            <v>5</v>
          </cell>
          <cell r="G14">
            <v>15</v>
          </cell>
          <cell r="H14">
            <v>10</v>
          </cell>
          <cell r="I14">
            <v>15</v>
          </cell>
          <cell r="J14">
            <v>5</v>
          </cell>
          <cell r="K14">
            <v>5</v>
          </cell>
          <cell r="L14">
            <v>0</v>
          </cell>
          <cell r="M14">
            <v>0</v>
          </cell>
          <cell r="N14">
            <v>5</v>
          </cell>
          <cell r="O14">
            <v>8</v>
          </cell>
          <cell r="P14">
            <v>50</v>
          </cell>
          <cell r="Q14">
            <v>50</v>
          </cell>
          <cell r="R14">
            <v>45</v>
          </cell>
          <cell r="S14">
            <v>55</v>
          </cell>
          <cell r="T14" t="str">
            <v>Remote use authentication</v>
          </cell>
          <cell r="U14" t="str">
            <v>Better utilization rates on servers</v>
          </cell>
          <cell r="V14" t="str">
            <v>Data consolidation</v>
          </cell>
          <cell r="W14" t="str">
            <v>Desktop PCs</v>
          </cell>
          <cell r="X14" t="str">
            <v>Data migration</v>
          </cell>
          <cell r="Z14" t="str">
            <v>Upward revision is more likely</v>
          </cell>
          <cell r="AA14" t="str">
            <v xml:space="preserve">Remote access </v>
          </cell>
          <cell r="AB14" t="str">
            <v>Mission critical systems</v>
          </cell>
          <cell r="AC14" t="str">
            <v>Somewhat less aggressive in discounting</v>
          </cell>
          <cell r="AD14" t="str">
            <v>No Change</v>
          </cell>
          <cell r="AE14">
            <v>65</v>
          </cell>
          <cell r="AF14">
            <v>5</v>
          </cell>
          <cell r="AG14">
            <v>30</v>
          </cell>
          <cell r="AH14" t="str">
            <v>50/50</v>
          </cell>
          <cell r="AI14" t="str">
            <v>In-Line</v>
          </cell>
          <cell r="AJ14">
            <v>5</v>
          </cell>
          <cell r="AK14">
            <v>0</v>
          </cell>
          <cell r="AL14">
            <v>0</v>
          </cell>
          <cell r="AM14">
            <v>0</v>
          </cell>
          <cell r="AN14">
            <v>5</v>
          </cell>
          <cell r="AO14">
            <v>0</v>
          </cell>
          <cell r="AP14">
            <v>0</v>
          </cell>
          <cell r="AQ14">
            <v>0</v>
          </cell>
          <cell r="AR14" t="str">
            <v>Don't Use</v>
          </cell>
          <cell r="AS14" t="str">
            <v>Flat</v>
          </cell>
          <cell r="AT14" t="str">
            <v>Don't Use</v>
          </cell>
          <cell r="AU14" t="str">
            <v>Don't Use</v>
          </cell>
          <cell r="AV14" t="str">
            <v>Don't Use</v>
          </cell>
          <cell r="AW14" t="str">
            <v>Don't Use</v>
          </cell>
          <cell r="AX14" t="str">
            <v>Don't Use</v>
          </cell>
          <cell r="AY14" t="str">
            <v>Don't Use</v>
          </cell>
          <cell r="AZ14" t="str">
            <v>Don't Use</v>
          </cell>
          <cell r="BA14" t="str">
            <v>Decrease</v>
          </cell>
          <cell r="BB14" t="str">
            <v>Don't Use</v>
          </cell>
          <cell r="BC14" t="str">
            <v>Don't Use</v>
          </cell>
          <cell r="BD14" t="str">
            <v>Don't Use</v>
          </cell>
          <cell r="BE14" t="str">
            <v>Don't Use</v>
          </cell>
          <cell r="BF14" t="str">
            <v>Don't Use</v>
          </cell>
          <cell r="BG14" t="str">
            <v>Don't Use</v>
          </cell>
          <cell r="BH14" t="str">
            <v>Don't Use</v>
          </cell>
          <cell r="BI14" t="str">
            <v>Doing work internally</v>
          </cell>
          <cell r="BJ14" t="str">
            <v>Doing work internally</v>
          </cell>
          <cell r="BK14" t="str">
            <v>Doing work internally</v>
          </cell>
          <cell r="BL14" t="str">
            <v>Not Priority</v>
          </cell>
          <cell r="BM14" t="str">
            <v>Not Priority</v>
          </cell>
          <cell r="BN14" t="str">
            <v>Not Priority</v>
          </cell>
          <cell r="BO14" t="str">
            <v>Doing work internally</v>
          </cell>
          <cell r="BP14" t="str">
            <v>Not Priority</v>
          </cell>
          <cell r="BQ14" t="str">
            <v>Will use services provider 2H12</v>
          </cell>
          <cell r="BR14" t="str">
            <v>Will use services provider 2H12</v>
          </cell>
          <cell r="BS14" t="str">
            <v>Not Priority</v>
          </cell>
          <cell r="BT14" t="str">
            <v>Not Priority</v>
          </cell>
          <cell r="BU14">
            <v>2</v>
          </cell>
          <cell r="BV14">
            <v>7</v>
          </cell>
          <cell r="BW14">
            <v>1</v>
          </cell>
          <cell r="BX14">
            <v>3</v>
          </cell>
          <cell r="BY14">
            <v>2</v>
          </cell>
          <cell r="BZ14">
            <v>4</v>
          </cell>
          <cell r="CA14">
            <v>6</v>
          </cell>
          <cell r="CB14" t="str">
            <v>No change in level of discounting</v>
          </cell>
        </row>
        <row r="15">
          <cell r="A15" t="str">
            <v>EU</v>
          </cell>
          <cell r="B15" t="str">
            <v>Financial services</v>
          </cell>
          <cell r="C15" t="str">
            <v>$5-10 Billion</v>
          </cell>
          <cell r="D15" t="str">
            <v>$100-200 Million</v>
          </cell>
          <cell r="E15">
            <v>-5</v>
          </cell>
          <cell r="F15">
            <v>3</v>
          </cell>
          <cell r="G15">
            <v>0</v>
          </cell>
          <cell r="H15">
            <v>0</v>
          </cell>
          <cell r="I15">
            <v>2</v>
          </cell>
          <cell r="J15">
            <v>-10</v>
          </cell>
          <cell r="K15">
            <v>2</v>
          </cell>
          <cell r="L15">
            <v>3</v>
          </cell>
          <cell r="M15">
            <v>3</v>
          </cell>
          <cell r="N15">
            <v>0</v>
          </cell>
          <cell r="O15">
            <v>8</v>
          </cell>
          <cell r="P15">
            <v>50</v>
          </cell>
          <cell r="Q15">
            <v>50</v>
          </cell>
          <cell r="R15">
            <v>60</v>
          </cell>
          <cell r="S15">
            <v>40</v>
          </cell>
          <cell r="T15" t="str">
            <v>Business planning management software</v>
          </cell>
          <cell r="U15" t="str">
            <v>Data warehouse integration</v>
          </cell>
          <cell r="V15" t="str">
            <v>SharePoint</v>
          </cell>
          <cell r="W15" t="str">
            <v>VoIP</v>
          </cell>
          <cell r="X15" t="str">
            <v>Financial apps</v>
          </cell>
          <cell r="Y15" t="str">
            <v>PC upgrades</v>
          </cell>
          <cell r="Z15" t="str">
            <v>Equal chance of upward or downward revision</v>
          </cell>
          <cell r="AA15" t="str">
            <v>NA / DK</v>
          </cell>
          <cell r="AB15" t="str">
            <v>NA / DK</v>
          </cell>
          <cell r="AC15" t="str">
            <v>No change in level of discounting</v>
          </cell>
          <cell r="AD15" t="str">
            <v>Somewhat longer</v>
          </cell>
          <cell r="AE15">
            <v>90</v>
          </cell>
          <cell r="AF15">
            <v>5</v>
          </cell>
          <cell r="AG15">
            <v>5</v>
          </cell>
          <cell r="AH15" t="str">
            <v>40/60</v>
          </cell>
          <cell r="AI15" t="str">
            <v>In-Line</v>
          </cell>
          <cell r="AJ15">
            <v>0</v>
          </cell>
          <cell r="AK15">
            <v>-10</v>
          </cell>
          <cell r="AL15">
            <v>-5</v>
          </cell>
          <cell r="AM15">
            <v>0</v>
          </cell>
          <cell r="AN15">
            <v>12</v>
          </cell>
          <cell r="AO15">
            <v>0</v>
          </cell>
          <cell r="AP15">
            <v>7</v>
          </cell>
          <cell r="AQ15">
            <v>-6</v>
          </cell>
          <cell r="AR15" t="str">
            <v>Flat</v>
          </cell>
          <cell r="AS15" t="str">
            <v>Don't Use</v>
          </cell>
          <cell r="AT15" t="str">
            <v>Don't Use</v>
          </cell>
          <cell r="AU15" t="str">
            <v>Don't Use</v>
          </cell>
          <cell r="AV15" t="str">
            <v>Don't Use</v>
          </cell>
          <cell r="AW15" t="str">
            <v>Don't Use</v>
          </cell>
          <cell r="AX15" t="str">
            <v>Flat</v>
          </cell>
          <cell r="AY15" t="str">
            <v>Don't Use</v>
          </cell>
          <cell r="AZ15" t="str">
            <v>Don't Use</v>
          </cell>
          <cell r="BA15" t="str">
            <v>Flat</v>
          </cell>
          <cell r="BB15" t="str">
            <v>Increase</v>
          </cell>
          <cell r="BC15" t="str">
            <v>Don't Use</v>
          </cell>
          <cell r="BD15" t="str">
            <v>Don't Use</v>
          </cell>
          <cell r="BE15" t="str">
            <v>Flat</v>
          </cell>
          <cell r="BF15" t="str">
            <v>Don't Use</v>
          </cell>
          <cell r="BG15" t="str">
            <v>Don't Use</v>
          </cell>
          <cell r="BH15" t="str">
            <v>Don't Use</v>
          </cell>
          <cell r="BI15" t="str">
            <v>Already using services provider</v>
          </cell>
          <cell r="BJ15" t="str">
            <v>Not Priority</v>
          </cell>
          <cell r="BK15" t="str">
            <v>Doing work internally</v>
          </cell>
          <cell r="BL15" t="str">
            <v>Doing work internally</v>
          </cell>
          <cell r="BM15" t="str">
            <v>Doing work internally</v>
          </cell>
          <cell r="BN15" t="str">
            <v>Not Priority</v>
          </cell>
          <cell r="BO15" t="str">
            <v>Doing work internally</v>
          </cell>
          <cell r="BP15" t="str">
            <v>Not Priority</v>
          </cell>
          <cell r="BQ15" t="str">
            <v>Already using services provider</v>
          </cell>
          <cell r="BR15" t="str">
            <v>Doing work internally</v>
          </cell>
          <cell r="BS15" t="str">
            <v>Doing work internally</v>
          </cell>
          <cell r="BT15" t="str">
            <v>Not Priority</v>
          </cell>
          <cell r="BU15">
            <v>5</v>
          </cell>
          <cell r="BV15">
            <v>7</v>
          </cell>
          <cell r="BW15">
            <v>2</v>
          </cell>
          <cell r="BX15">
            <v>6</v>
          </cell>
          <cell r="BY15">
            <v>4</v>
          </cell>
          <cell r="BZ15">
            <v>1</v>
          </cell>
          <cell r="CA15">
            <v>3</v>
          </cell>
          <cell r="CB15" t="str">
            <v>Somewhat more aggressive in discounting</v>
          </cell>
        </row>
        <row r="16">
          <cell r="A16" t="str">
            <v>EU</v>
          </cell>
          <cell r="B16" t="str">
            <v>Financial services</v>
          </cell>
          <cell r="C16" t="str">
            <v>$500 Million - $1 Billion</v>
          </cell>
          <cell r="D16" t="str">
            <v>&lt;$100 Million</v>
          </cell>
          <cell r="E16">
            <v>0</v>
          </cell>
          <cell r="F16">
            <v>5</v>
          </cell>
          <cell r="G16">
            <v>0</v>
          </cell>
          <cell r="H16">
            <v>2</v>
          </cell>
          <cell r="I16">
            <v>3</v>
          </cell>
          <cell r="J16">
            <v>5</v>
          </cell>
          <cell r="K16">
            <v>10</v>
          </cell>
          <cell r="L16">
            <v>10</v>
          </cell>
          <cell r="M16">
            <v>3</v>
          </cell>
          <cell r="N16">
            <v>-5</v>
          </cell>
          <cell r="O16">
            <v>5</v>
          </cell>
          <cell r="P16">
            <v>50</v>
          </cell>
          <cell r="Q16">
            <v>50</v>
          </cell>
          <cell r="R16">
            <v>50</v>
          </cell>
          <cell r="S16">
            <v>50</v>
          </cell>
          <cell r="T16" t="str">
            <v>Thin client  for reps</v>
          </cell>
          <cell r="U16" t="str">
            <v>Data dedup</v>
          </cell>
          <cell r="V16" t="str">
            <v>Intigration of non-standard data</v>
          </cell>
          <cell r="W16" t="str">
            <v>VoIP</v>
          </cell>
          <cell r="X16" t="str">
            <v>Videoconferencing</v>
          </cell>
          <cell r="Z16" t="str">
            <v>Downward revision is more likely</v>
          </cell>
          <cell r="AA16" t="str">
            <v>Thin client project</v>
          </cell>
          <cell r="AB16" t="str">
            <v>Data integration</v>
          </cell>
          <cell r="AC16" t="str">
            <v>Somewhat more aggressive in discounting</v>
          </cell>
          <cell r="AD16" t="str">
            <v>No Change</v>
          </cell>
          <cell r="AE16">
            <v>100</v>
          </cell>
          <cell r="AF16">
            <v>0</v>
          </cell>
          <cell r="AG16">
            <v>0</v>
          </cell>
          <cell r="AH16" t="str">
            <v>60/40</v>
          </cell>
          <cell r="AI16" t="str">
            <v>In-Line</v>
          </cell>
          <cell r="AJ16">
            <v>8</v>
          </cell>
          <cell r="AK16">
            <v>0</v>
          </cell>
          <cell r="AL16">
            <v>0</v>
          </cell>
          <cell r="AM16">
            <v>0</v>
          </cell>
          <cell r="AN16">
            <v>-5</v>
          </cell>
          <cell r="AO16">
            <v>-10</v>
          </cell>
          <cell r="AP16">
            <v>0</v>
          </cell>
          <cell r="AQ16">
            <v>0</v>
          </cell>
          <cell r="AR16" t="str">
            <v>Don't Use</v>
          </cell>
          <cell r="AS16" t="str">
            <v>Flat</v>
          </cell>
          <cell r="AT16" t="str">
            <v>Don't Use</v>
          </cell>
          <cell r="AU16" t="str">
            <v>Don't Use</v>
          </cell>
          <cell r="AV16" t="str">
            <v>Don't Use</v>
          </cell>
          <cell r="AW16" t="str">
            <v>Don't Use</v>
          </cell>
          <cell r="AX16" t="str">
            <v>Decrease</v>
          </cell>
          <cell r="AY16" t="str">
            <v>Don't Use</v>
          </cell>
          <cell r="AZ16" t="str">
            <v>Increase</v>
          </cell>
          <cell r="BA16" t="str">
            <v>Flat</v>
          </cell>
          <cell r="BB16" t="str">
            <v>Don't Use</v>
          </cell>
          <cell r="BC16" t="str">
            <v>Don't Use</v>
          </cell>
          <cell r="BD16" t="str">
            <v>Don't Use</v>
          </cell>
          <cell r="BE16" t="str">
            <v>Don't Use</v>
          </cell>
          <cell r="BF16" t="str">
            <v>Flat</v>
          </cell>
          <cell r="BG16" t="str">
            <v>Don't Use</v>
          </cell>
          <cell r="BH16" t="str">
            <v>Don't Use</v>
          </cell>
          <cell r="BI16" t="str">
            <v>Doing work internally</v>
          </cell>
          <cell r="BJ16" t="str">
            <v>Not Priority</v>
          </cell>
          <cell r="BK16" t="str">
            <v>Will use services provider 1H12</v>
          </cell>
          <cell r="BL16" t="str">
            <v>Already using services provider</v>
          </cell>
          <cell r="BM16" t="str">
            <v>Doing work internally</v>
          </cell>
          <cell r="BN16" t="str">
            <v>Not Priority</v>
          </cell>
          <cell r="BO16" t="str">
            <v>Doing work internally</v>
          </cell>
          <cell r="BP16" t="str">
            <v>Will use services provider 2H12</v>
          </cell>
          <cell r="BQ16" t="str">
            <v>Already using services provider</v>
          </cell>
          <cell r="BR16" t="str">
            <v>Already using services provider</v>
          </cell>
          <cell r="BS16" t="str">
            <v>Doing work internally</v>
          </cell>
          <cell r="BT16" t="str">
            <v>Not Priority</v>
          </cell>
          <cell r="BU16">
            <v>3</v>
          </cell>
          <cell r="BV16">
            <v>7</v>
          </cell>
          <cell r="BW16">
            <v>4</v>
          </cell>
          <cell r="BX16">
            <v>1</v>
          </cell>
          <cell r="BY16">
            <v>5</v>
          </cell>
          <cell r="BZ16">
            <v>2</v>
          </cell>
          <cell r="CA16">
            <v>6</v>
          </cell>
          <cell r="CB16" t="str">
            <v>No change in level of discounting</v>
          </cell>
        </row>
        <row r="17">
          <cell r="A17" t="str">
            <v>EU</v>
          </cell>
          <cell r="B17" t="str">
            <v>Financial services</v>
          </cell>
          <cell r="C17" t="str">
            <v>$1-5 Billion</v>
          </cell>
          <cell r="D17" t="str">
            <v>&lt;$100 Million</v>
          </cell>
          <cell r="E17">
            <v>5</v>
          </cell>
          <cell r="F17">
            <v>5</v>
          </cell>
          <cell r="G17">
            <v>5</v>
          </cell>
          <cell r="H17">
            <v>5</v>
          </cell>
          <cell r="I17">
            <v>3</v>
          </cell>
          <cell r="J17">
            <v>5</v>
          </cell>
          <cell r="K17">
            <v>10</v>
          </cell>
          <cell r="L17">
            <v>15</v>
          </cell>
          <cell r="M17">
            <v>5</v>
          </cell>
          <cell r="N17">
            <v>12</v>
          </cell>
          <cell r="O17">
            <v>7</v>
          </cell>
          <cell r="P17">
            <v>50</v>
          </cell>
          <cell r="Q17">
            <v>50</v>
          </cell>
          <cell r="R17">
            <v>60</v>
          </cell>
          <cell r="S17">
            <v>40</v>
          </cell>
          <cell r="T17" t="str">
            <v>In-Sourcing Dev work</v>
          </cell>
          <cell r="U17" t="str">
            <v>QA</v>
          </cell>
          <cell r="V17" t="str">
            <v>Virtualization</v>
          </cell>
          <cell r="W17" t="str">
            <v>Less Outside Dev Work</v>
          </cell>
          <cell r="Z17" t="str">
            <v>Equal chance of upward or downward revision</v>
          </cell>
          <cell r="AA17" t="str">
            <v>Virtualization projects</v>
          </cell>
          <cell r="AB17" t="str">
            <v>Quality control</v>
          </cell>
          <cell r="AC17" t="str">
            <v>No change in level of discounting</v>
          </cell>
          <cell r="AD17" t="str">
            <v>No Change</v>
          </cell>
          <cell r="AE17">
            <v>15</v>
          </cell>
          <cell r="AF17">
            <v>25</v>
          </cell>
          <cell r="AG17">
            <v>60</v>
          </cell>
          <cell r="AH17" t="str">
            <v>50/50</v>
          </cell>
          <cell r="AI17" t="str">
            <v>Over</v>
          </cell>
          <cell r="AJ17">
            <v>10</v>
          </cell>
          <cell r="AK17">
            <v>5</v>
          </cell>
          <cell r="AL17">
            <v>0</v>
          </cell>
          <cell r="AM17">
            <v>0</v>
          </cell>
          <cell r="AN17">
            <v>5</v>
          </cell>
          <cell r="AO17">
            <v>0</v>
          </cell>
          <cell r="AP17">
            <v>5</v>
          </cell>
          <cell r="AQ17">
            <v>10</v>
          </cell>
          <cell r="AR17" t="str">
            <v>Flat</v>
          </cell>
          <cell r="AS17" t="str">
            <v>Don't Use</v>
          </cell>
          <cell r="AT17" t="str">
            <v>Decrease</v>
          </cell>
          <cell r="AU17" t="str">
            <v>Don't Use</v>
          </cell>
          <cell r="AV17" t="str">
            <v>Flat</v>
          </cell>
          <cell r="AW17" t="str">
            <v>Don't Use</v>
          </cell>
          <cell r="AX17" t="str">
            <v>Don't Use</v>
          </cell>
          <cell r="AY17" t="str">
            <v>Don't Use</v>
          </cell>
          <cell r="AZ17" t="str">
            <v>Don't Use</v>
          </cell>
          <cell r="BA17" t="str">
            <v>Flat</v>
          </cell>
          <cell r="BB17" t="str">
            <v>Flat</v>
          </cell>
          <cell r="BC17" t="str">
            <v>Increase</v>
          </cell>
          <cell r="BD17" t="str">
            <v>Don't Use</v>
          </cell>
          <cell r="BE17" t="str">
            <v>Don't Use</v>
          </cell>
          <cell r="BF17" t="str">
            <v>Don't Use</v>
          </cell>
          <cell r="BG17" t="str">
            <v>Don't Use</v>
          </cell>
          <cell r="BH17" t="str">
            <v>Flat</v>
          </cell>
          <cell r="BI17" t="str">
            <v>Already using services provider</v>
          </cell>
          <cell r="BJ17" t="str">
            <v>Doing work internally</v>
          </cell>
          <cell r="BK17" t="str">
            <v>Doing work internally</v>
          </cell>
          <cell r="BL17" t="str">
            <v>Will use services provider 2H12</v>
          </cell>
          <cell r="BM17" t="str">
            <v>Not Priority</v>
          </cell>
          <cell r="BN17" t="str">
            <v>Will use services provider 1H12</v>
          </cell>
          <cell r="BO17" t="str">
            <v>Will use services provider 1H12</v>
          </cell>
          <cell r="BP17" t="str">
            <v>Already using services provider</v>
          </cell>
          <cell r="BQ17" t="str">
            <v>Doing work internally</v>
          </cell>
          <cell r="BR17" t="str">
            <v>Not Priority</v>
          </cell>
          <cell r="BS17" t="str">
            <v>Not Priority</v>
          </cell>
          <cell r="BT17" t="str">
            <v>Not Priority</v>
          </cell>
          <cell r="BU17">
            <v>4</v>
          </cell>
          <cell r="BV17">
            <v>6</v>
          </cell>
          <cell r="BW17">
            <v>3</v>
          </cell>
          <cell r="BX17">
            <v>2</v>
          </cell>
          <cell r="BY17">
            <v>5</v>
          </cell>
          <cell r="BZ17">
            <v>1</v>
          </cell>
          <cell r="CA17">
            <v>7</v>
          </cell>
          <cell r="CB17" t="str">
            <v>Somewhat less aggressive in discounting</v>
          </cell>
        </row>
        <row r="18">
          <cell r="A18" t="str">
            <v>EU</v>
          </cell>
          <cell r="B18" t="str">
            <v>Financial services</v>
          </cell>
          <cell r="C18" t="str">
            <v>$15-20 Billion</v>
          </cell>
          <cell r="D18" t="str">
            <v>&gt;$700 Million</v>
          </cell>
          <cell r="E18">
            <v>15</v>
          </cell>
          <cell r="F18">
            <v>12</v>
          </cell>
          <cell r="G18">
            <v>10</v>
          </cell>
          <cell r="H18">
            <v>5</v>
          </cell>
          <cell r="I18">
            <v>-5</v>
          </cell>
          <cell r="J18">
            <v>-10</v>
          </cell>
          <cell r="K18">
            <v>12</v>
          </cell>
          <cell r="L18">
            <v>10</v>
          </cell>
          <cell r="M18">
            <v>1</v>
          </cell>
          <cell r="N18">
            <v>0</v>
          </cell>
          <cell r="O18">
            <v>7</v>
          </cell>
          <cell r="P18">
            <v>50</v>
          </cell>
          <cell r="Q18">
            <v>50</v>
          </cell>
          <cell r="R18">
            <v>50</v>
          </cell>
          <cell r="S18">
            <v>50</v>
          </cell>
          <cell r="T18" t="str">
            <v>Windows 7</v>
          </cell>
          <cell r="U18" t="str">
            <v>SAP upgrades</v>
          </cell>
          <cell r="V18" t="str">
            <v>New server purchases</v>
          </cell>
          <cell r="W18" t="str">
            <v>Web portal project complete</v>
          </cell>
          <cell r="Z18" t="str">
            <v>‘No change’ to the budget is likely</v>
          </cell>
          <cell r="AA18" t="str">
            <v>Software licenceses</v>
          </cell>
          <cell r="AB18" t="str">
            <v>SAP upgrades</v>
          </cell>
          <cell r="AC18" t="str">
            <v>No change in level of discounting</v>
          </cell>
          <cell r="AD18" t="str">
            <v>Somewhat longer</v>
          </cell>
          <cell r="AE18">
            <v>80</v>
          </cell>
          <cell r="AF18">
            <v>10</v>
          </cell>
          <cell r="AG18">
            <v>10</v>
          </cell>
          <cell r="AH18" t="str">
            <v>30/70</v>
          </cell>
          <cell r="AI18" t="str">
            <v>In-Line</v>
          </cell>
          <cell r="AJ18">
            <v>-10</v>
          </cell>
          <cell r="AK18">
            <v>5</v>
          </cell>
          <cell r="AL18">
            <v>0</v>
          </cell>
          <cell r="AM18">
            <v>5</v>
          </cell>
          <cell r="AN18">
            <v>5</v>
          </cell>
          <cell r="AO18">
            <v>10</v>
          </cell>
          <cell r="AP18">
            <v>8</v>
          </cell>
          <cell r="AQ18">
            <v>5</v>
          </cell>
          <cell r="AR18" t="str">
            <v>Don't Use</v>
          </cell>
          <cell r="AS18" t="str">
            <v>Flat</v>
          </cell>
          <cell r="AT18" t="str">
            <v>Don't Use</v>
          </cell>
          <cell r="AU18" t="str">
            <v>Flat</v>
          </cell>
          <cell r="AV18" t="str">
            <v>Decrease</v>
          </cell>
          <cell r="AW18" t="str">
            <v>Flat</v>
          </cell>
          <cell r="AX18" t="str">
            <v>Flat</v>
          </cell>
          <cell r="AY18" t="str">
            <v>Don't Use</v>
          </cell>
          <cell r="AZ18" t="str">
            <v>Don't Use</v>
          </cell>
          <cell r="BA18" t="str">
            <v>Don't Use</v>
          </cell>
          <cell r="BB18" t="str">
            <v>Flat</v>
          </cell>
          <cell r="BC18" t="str">
            <v>Decrease</v>
          </cell>
          <cell r="BD18" t="str">
            <v>Don't Use</v>
          </cell>
          <cell r="BE18" t="str">
            <v>Flat</v>
          </cell>
          <cell r="BF18" t="str">
            <v>Flat</v>
          </cell>
          <cell r="BG18" t="str">
            <v>Don't Use</v>
          </cell>
          <cell r="BH18" t="str">
            <v>Don't Use</v>
          </cell>
          <cell r="BI18" t="str">
            <v>Already using services provider</v>
          </cell>
          <cell r="BJ18" t="str">
            <v>Not Priority</v>
          </cell>
          <cell r="BK18" t="str">
            <v>Will use services provider 2H12</v>
          </cell>
          <cell r="BL18" t="str">
            <v>Not Priority</v>
          </cell>
          <cell r="BM18" t="str">
            <v>Doing work internally</v>
          </cell>
          <cell r="BN18" t="str">
            <v>Already using services provider</v>
          </cell>
          <cell r="BO18" t="str">
            <v>Doing work internally</v>
          </cell>
          <cell r="BP18" t="str">
            <v>Not Priority</v>
          </cell>
          <cell r="BQ18" t="str">
            <v>Doing work internally</v>
          </cell>
          <cell r="BR18" t="str">
            <v>Already using services provider</v>
          </cell>
          <cell r="BS18" t="str">
            <v>Not Priority</v>
          </cell>
          <cell r="BT18" t="str">
            <v>Not Priority</v>
          </cell>
          <cell r="BU18">
            <v>3</v>
          </cell>
          <cell r="BV18">
            <v>5</v>
          </cell>
          <cell r="BW18">
            <v>1</v>
          </cell>
          <cell r="BX18">
            <v>2</v>
          </cell>
          <cell r="BY18">
            <v>4</v>
          </cell>
          <cell r="BZ18">
            <v>7</v>
          </cell>
          <cell r="CA18">
            <v>6</v>
          </cell>
          <cell r="CB18" t="str">
            <v>No change in level of discounting</v>
          </cell>
        </row>
        <row r="19">
          <cell r="A19" t="str">
            <v>EU</v>
          </cell>
          <cell r="B19" t="str">
            <v>Financial services</v>
          </cell>
          <cell r="C19" t="str">
            <v>$500 Million - $1 Billion</v>
          </cell>
          <cell r="D19" t="str">
            <v>&lt;$100 Million</v>
          </cell>
          <cell r="E19">
            <v>-5</v>
          </cell>
          <cell r="F19">
            <v>-10</v>
          </cell>
          <cell r="G19">
            <v>0</v>
          </cell>
          <cell r="H19">
            <v>-5</v>
          </cell>
          <cell r="I19">
            <v>-5</v>
          </cell>
          <cell r="J19">
            <v>2</v>
          </cell>
          <cell r="K19">
            <v>-5</v>
          </cell>
          <cell r="L19">
            <v>-5</v>
          </cell>
          <cell r="M19">
            <v>-15</v>
          </cell>
          <cell r="N19">
            <v>-5</v>
          </cell>
          <cell r="O19">
            <v>5</v>
          </cell>
          <cell r="P19">
            <v>50</v>
          </cell>
          <cell r="Q19">
            <v>50</v>
          </cell>
          <cell r="R19">
            <v>50</v>
          </cell>
          <cell r="S19">
            <v>50</v>
          </cell>
          <cell r="T19" t="str">
            <v>Consulting projects</v>
          </cell>
          <cell r="U19" t="str">
            <v>Remote access</v>
          </cell>
          <cell r="V19" t="str">
            <v>Security</v>
          </cell>
          <cell r="W19" t="str">
            <v>Spending expected to be flat</v>
          </cell>
          <cell r="Z19" t="str">
            <v>Equal chance of upward or downward revision</v>
          </cell>
          <cell r="AA19" t="str">
            <v>Consulting / Outsourcing</v>
          </cell>
          <cell r="AB19" t="str">
            <v>Internal staff</v>
          </cell>
          <cell r="AC19" t="str">
            <v>No change in level of discounting</v>
          </cell>
          <cell r="AD19" t="str">
            <v>No Change</v>
          </cell>
          <cell r="AE19">
            <v>100</v>
          </cell>
          <cell r="AF19">
            <v>0</v>
          </cell>
          <cell r="AG19">
            <v>0</v>
          </cell>
          <cell r="AH19" t="str">
            <v>50/50</v>
          </cell>
          <cell r="AI19" t="str">
            <v>In-Line</v>
          </cell>
          <cell r="AJ19">
            <v>5</v>
          </cell>
          <cell r="AK19">
            <v>-8</v>
          </cell>
          <cell r="AL19">
            <v>3</v>
          </cell>
          <cell r="AM19">
            <v>5</v>
          </cell>
          <cell r="AN19">
            <v>5</v>
          </cell>
          <cell r="AO19">
            <v>5</v>
          </cell>
          <cell r="AP19">
            <v>0</v>
          </cell>
          <cell r="AQ19">
            <v>5</v>
          </cell>
          <cell r="AR19" t="str">
            <v>Don't Use</v>
          </cell>
          <cell r="AS19" t="str">
            <v>Don't Use</v>
          </cell>
          <cell r="AT19" t="str">
            <v>Flat</v>
          </cell>
          <cell r="AU19" t="str">
            <v>Don't Use</v>
          </cell>
          <cell r="AV19" t="str">
            <v>Don't Use</v>
          </cell>
          <cell r="AW19" t="str">
            <v>Don't Use</v>
          </cell>
          <cell r="AX19" t="str">
            <v>Don't Use</v>
          </cell>
          <cell r="AY19" t="str">
            <v>Flat</v>
          </cell>
          <cell r="AZ19" t="str">
            <v>Flat</v>
          </cell>
          <cell r="BA19" t="str">
            <v>Flat</v>
          </cell>
          <cell r="BB19" t="str">
            <v>Decrease</v>
          </cell>
          <cell r="BC19" t="str">
            <v>Don't Use</v>
          </cell>
          <cell r="BD19" t="str">
            <v>Flat</v>
          </cell>
          <cell r="BE19" t="str">
            <v>Don't Use</v>
          </cell>
          <cell r="BF19" t="str">
            <v>Increase</v>
          </cell>
          <cell r="BG19" t="str">
            <v>Don't Use</v>
          </cell>
          <cell r="BH19" t="str">
            <v>Flat</v>
          </cell>
          <cell r="BI19" t="str">
            <v>Not Priority</v>
          </cell>
          <cell r="BJ19" t="str">
            <v>Not Priority</v>
          </cell>
          <cell r="BK19" t="str">
            <v>Will use services provider 2H12</v>
          </cell>
          <cell r="BL19" t="str">
            <v>Doing work internally</v>
          </cell>
          <cell r="BM19" t="str">
            <v>Not Priority</v>
          </cell>
          <cell r="BN19" t="str">
            <v>Doing work internally</v>
          </cell>
          <cell r="BO19" t="str">
            <v>Doing work internally</v>
          </cell>
          <cell r="BP19" t="str">
            <v>Already using services provider</v>
          </cell>
          <cell r="BQ19" t="str">
            <v>Doing work internally</v>
          </cell>
          <cell r="BR19" t="str">
            <v>Already using services provider</v>
          </cell>
          <cell r="BS19" t="str">
            <v>Doing work internally</v>
          </cell>
          <cell r="BT19" t="str">
            <v>Will use services provider 2H12</v>
          </cell>
          <cell r="BU19">
            <v>4</v>
          </cell>
          <cell r="BV19">
            <v>6</v>
          </cell>
          <cell r="BW19">
            <v>2</v>
          </cell>
          <cell r="BX19">
            <v>3</v>
          </cell>
          <cell r="BY19">
            <v>5</v>
          </cell>
          <cell r="BZ19">
            <v>1</v>
          </cell>
          <cell r="CA19">
            <v>7</v>
          </cell>
          <cell r="CB19" t="str">
            <v>No change in level of discounting</v>
          </cell>
        </row>
        <row r="20">
          <cell r="A20" t="str">
            <v>EU</v>
          </cell>
          <cell r="B20" t="str">
            <v>Financial services</v>
          </cell>
          <cell r="C20" t="str">
            <v>$1-5 Billion</v>
          </cell>
          <cell r="D20" t="str">
            <v>$100-200 Million</v>
          </cell>
          <cell r="E20">
            <v>0</v>
          </cell>
          <cell r="F20">
            <v>7</v>
          </cell>
          <cell r="G20">
            <v>5</v>
          </cell>
          <cell r="H20">
            <v>5</v>
          </cell>
          <cell r="I20">
            <v>0</v>
          </cell>
          <cell r="J20">
            <v>5</v>
          </cell>
          <cell r="K20">
            <v>8</v>
          </cell>
          <cell r="L20">
            <v>5</v>
          </cell>
          <cell r="M20">
            <v>10</v>
          </cell>
          <cell r="N20">
            <v>5</v>
          </cell>
          <cell r="O20">
            <v>6</v>
          </cell>
          <cell r="P20">
            <v>50</v>
          </cell>
          <cell r="Q20">
            <v>50</v>
          </cell>
          <cell r="R20">
            <v>50</v>
          </cell>
          <cell r="S20">
            <v>50</v>
          </cell>
          <cell r="T20" t="str">
            <v>Professional services projects</v>
          </cell>
          <cell r="U20" t="str">
            <v>CRM project</v>
          </cell>
          <cell r="V20" t="str">
            <v>ERP</v>
          </cell>
          <cell r="W20" t="str">
            <v>Multimedia apps, like video</v>
          </cell>
          <cell r="X20" t="str">
            <v>Virtualization projects</v>
          </cell>
          <cell r="Z20" t="str">
            <v>Downward revision is more likely</v>
          </cell>
          <cell r="AA20" t="str">
            <v xml:space="preserve">New Projects  </v>
          </cell>
          <cell r="AB20" t="str">
            <v>Maintenance spending</v>
          </cell>
          <cell r="AC20" t="str">
            <v>Significantly more aggressive in discounting</v>
          </cell>
          <cell r="AD20" t="str">
            <v>Somewhat longer</v>
          </cell>
          <cell r="AE20">
            <v>85</v>
          </cell>
          <cell r="AF20">
            <v>15</v>
          </cell>
          <cell r="AG20">
            <v>0</v>
          </cell>
          <cell r="AH20" t="str">
            <v>50/50</v>
          </cell>
          <cell r="AI20" t="str">
            <v>In-Line</v>
          </cell>
          <cell r="AJ20">
            <v>10</v>
          </cell>
          <cell r="AK20">
            <v>-10</v>
          </cell>
          <cell r="AL20">
            <v>-5</v>
          </cell>
          <cell r="AM20">
            <v>-5</v>
          </cell>
          <cell r="AN20">
            <v>5</v>
          </cell>
          <cell r="AO20">
            <v>5</v>
          </cell>
          <cell r="AP20">
            <v>0</v>
          </cell>
          <cell r="AQ20">
            <v>0</v>
          </cell>
          <cell r="AR20" t="str">
            <v>Don't Use</v>
          </cell>
          <cell r="AS20" t="str">
            <v>Don't Use</v>
          </cell>
          <cell r="AT20" t="str">
            <v>Don't Use</v>
          </cell>
          <cell r="AU20" t="str">
            <v>Don't Use</v>
          </cell>
          <cell r="AV20" t="str">
            <v>Flat</v>
          </cell>
          <cell r="AW20" t="str">
            <v>Don't Use</v>
          </cell>
          <cell r="AX20" t="str">
            <v>Don't Use</v>
          </cell>
          <cell r="AY20" t="str">
            <v>Don't Use</v>
          </cell>
          <cell r="AZ20" t="str">
            <v>Don't Use</v>
          </cell>
          <cell r="BA20" t="str">
            <v>Decrease</v>
          </cell>
          <cell r="BB20" t="str">
            <v>Don't Use</v>
          </cell>
          <cell r="BC20" t="str">
            <v>Don't Use</v>
          </cell>
          <cell r="BD20" t="str">
            <v>Don't Use</v>
          </cell>
          <cell r="BE20" t="str">
            <v>Don't Use</v>
          </cell>
          <cell r="BF20" t="str">
            <v>Don't Use</v>
          </cell>
          <cell r="BG20" t="str">
            <v>Don't Use</v>
          </cell>
          <cell r="BH20" t="str">
            <v>Don't Use</v>
          </cell>
          <cell r="BI20" t="str">
            <v>Already using services provider</v>
          </cell>
          <cell r="BJ20" t="str">
            <v>Doing work internally</v>
          </cell>
          <cell r="BK20" t="str">
            <v>Doing work internally</v>
          </cell>
          <cell r="BL20" t="str">
            <v>Will use services provider 2H12</v>
          </cell>
          <cell r="BM20" t="str">
            <v>Doing work internally</v>
          </cell>
          <cell r="BN20" t="str">
            <v>Will use services provider 2H12</v>
          </cell>
          <cell r="BO20" t="str">
            <v>Will use services provider 2H12</v>
          </cell>
          <cell r="BP20" t="str">
            <v>Will use services provider 2H12</v>
          </cell>
          <cell r="BQ20" t="str">
            <v>Will use services provider 2H12</v>
          </cell>
          <cell r="BR20" t="str">
            <v>Doing work internally</v>
          </cell>
          <cell r="BS20" t="str">
            <v>Doing work internally</v>
          </cell>
          <cell r="BT20" t="str">
            <v>Already using services provider</v>
          </cell>
          <cell r="BU20">
            <v>5</v>
          </cell>
          <cell r="BV20">
            <v>7</v>
          </cell>
          <cell r="BW20">
            <v>1</v>
          </cell>
          <cell r="BX20">
            <v>2</v>
          </cell>
          <cell r="BY20">
            <v>6</v>
          </cell>
          <cell r="BZ20">
            <v>3</v>
          </cell>
          <cell r="CA20">
            <v>4</v>
          </cell>
          <cell r="CB20" t="str">
            <v>Somewhat less aggressive in discounting</v>
          </cell>
        </row>
        <row r="21">
          <cell r="A21" t="str">
            <v>EU</v>
          </cell>
          <cell r="B21" t="str">
            <v>Financial services</v>
          </cell>
          <cell r="C21" t="str">
            <v>$1-5 Billion</v>
          </cell>
          <cell r="D21" t="str">
            <v>$100-200 Million</v>
          </cell>
          <cell r="E21">
            <v>10</v>
          </cell>
          <cell r="F21">
            <v>3</v>
          </cell>
          <cell r="G21">
            <v>10</v>
          </cell>
          <cell r="H21">
            <v>5</v>
          </cell>
          <cell r="I21">
            <v>5</v>
          </cell>
          <cell r="J21">
            <v>5</v>
          </cell>
          <cell r="K21">
            <v>2</v>
          </cell>
          <cell r="L21">
            <v>2</v>
          </cell>
          <cell r="M21">
            <v>3</v>
          </cell>
          <cell r="N21">
            <v>5</v>
          </cell>
          <cell r="O21">
            <v>7</v>
          </cell>
          <cell r="P21">
            <v>60</v>
          </cell>
          <cell r="Q21">
            <v>40</v>
          </cell>
          <cell r="R21">
            <v>50</v>
          </cell>
          <cell r="S21">
            <v>50</v>
          </cell>
          <cell r="T21" t="str">
            <v>NA / No Increase</v>
          </cell>
          <cell r="W21" t="str">
            <v>NA / No Decrease</v>
          </cell>
          <cell r="Z21" t="str">
            <v>Equal chance of upward or downward revision</v>
          </cell>
          <cell r="AA21" t="str">
            <v>NA / DK</v>
          </cell>
          <cell r="AB21" t="str">
            <v>NA / DK</v>
          </cell>
          <cell r="AC21" t="str">
            <v>Somewhat more aggressive in discounting</v>
          </cell>
          <cell r="AD21" t="str">
            <v>No Change</v>
          </cell>
          <cell r="AE21">
            <v>30</v>
          </cell>
          <cell r="AF21">
            <v>30</v>
          </cell>
          <cell r="AG21">
            <v>40</v>
          </cell>
          <cell r="AH21" t="str">
            <v>60/40</v>
          </cell>
          <cell r="AI21" t="str">
            <v>In-Line</v>
          </cell>
          <cell r="AJ21">
            <v>7</v>
          </cell>
          <cell r="AK21">
            <v>5</v>
          </cell>
          <cell r="AL21">
            <v>5</v>
          </cell>
          <cell r="AM21">
            <v>5</v>
          </cell>
          <cell r="AN21">
            <v>13</v>
          </cell>
          <cell r="AO21">
            <v>10</v>
          </cell>
          <cell r="AP21">
            <v>10</v>
          </cell>
          <cell r="AQ21">
            <v>10</v>
          </cell>
          <cell r="AR21" t="str">
            <v>Don't Use</v>
          </cell>
          <cell r="AS21" t="str">
            <v>Don't Use</v>
          </cell>
          <cell r="AT21" t="str">
            <v>Don't Use</v>
          </cell>
          <cell r="AU21" t="str">
            <v>Don't Use</v>
          </cell>
          <cell r="AV21" t="str">
            <v>Don't Use</v>
          </cell>
          <cell r="AW21" t="str">
            <v>Don't Use</v>
          </cell>
          <cell r="AX21" t="str">
            <v>Don't Use</v>
          </cell>
          <cell r="AY21" t="str">
            <v>Don't Use</v>
          </cell>
          <cell r="AZ21" t="str">
            <v>Flat</v>
          </cell>
          <cell r="BA21" t="str">
            <v>Don't Use</v>
          </cell>
          <cell r="BB21" t="str">
            <v>Don't Use</v>
          </cell>
          <cell r="BC21" t="str">
            <v>Flat</v>
          </cell>
          <cell r="BD21" t="str">
            <v>Don't Use</v>
          </cell>
          <cell r="BE21" t="str">
            <v>Don't Use</v>
          </cell>
          <cell r="BF21" t="str">
            <v>Flat</v>
          </cell>
          <cell r="BG21" t="str">
            <v>Don't Use</v>
          </cell>
          <cell r="BH21" t="str">
            <v>Don't Use</v>
          </cell>
          <cell r="BI21" t="str">
            <v>Already using services provider</v>
          </cell>
          <cell r="BJ21" t="str">
            <v>Already using services provider</v>
          </cell>
          <cell r="BK21" t="str">
            <v>Already using services provider</v>
          </cell>
          <cell r="BL21" t="str">
            <v>Already using services provider</v>
          </cell>
          <cell r="BM21" t="str">
            <v>Doing work internally</v>
          </cell>
          <cell r="BN21" t="str">
            <v>Not Priority</v>
          </cell>
          <cell r="BO21" t="str">
            <v>Doing work internally</v>
          </cell>
          <cell r="BP21" t="str">
            <v>Not Priority</v>
          </cell>
          <cell r="BQ21" t="str">
            <v>Already using services provider</v>
          </cell>
          <cell r="BR21" t="str">
            <v>Already using services provider</v>
          </cell>
          <cell r="BS21" t="str">
            <v>Already using services provider</v>
          </cell>
          <cell r="BT21" t="str">
            <v>Already using services provider</v>
          </cell>
          <cell r="BU21">
            <v>2</v>
          </cell>
          <cell r="BV21">
            <v>7</v>
          </cell>
          <cell r="BW21">
            <v>1</v>
          </cell>
          <cell r="BX21">
            <v>3</v>
          </cell>
          <cell r="BY21">
            <v>2</v>
          </cell>
          <cell r="BZ21">
            <v>4</v>
          </cell>
          <cell r="CA21">
            <v>5</v>
          </cell>
          <cell r="CB21" t="str">
            <v>No change in level of discounting</v>
          </cell>
        </row>
        <row r="22">
          <cell r="A22" t="str">
            <v>EU</v>
          </cell>
          <cell r="B22" t="str">
            <v>Financial services</v>
          </cell>
          <cell r="C22" t="str">
            <v>$1-5 Billion</v>
          </cell>
          <cell r="D22" t="str">
            <v>$100-200 Million</v>
          </cell>
          <cell r="E22">
            <v>3</v>
          </cell>
          <cell r="F22">
            <v>5</v>
          </cell>
          <cell r="G22">
            <v>3</v>
          </cell>
          <cell r="H22">
            <v>5</v>
          </cell>
          <cell r="I22">
            <v>5</v>
          </cell>
          <cell r="J22">
            <v>3</v>
          </cell>
          <cell r="K22">
            <v>5</v>
          </cell>
          <cell r="L22">
            <v>5</v>
          </cell>
          <cell r="M22">
            <v>5</v>
          </cell>
          <cell r="N22">
            <v>0</v>
          </cell>
          <cell r="O22">
            <v>7</v>
          </cell>
          <cell r="P22">
            <v>60</v>
          </cell>
          <cell r="Q22">
            <v>40</v>
          </cell>
          <cell r="R22">
            <v>50</v>
          </cell>
          <cell r="S22">
            <v>50</v>
          </cell>
          <cell r="T22" t="str">
            <v>Cloud Technologies</v>
          </cell>
          <cell r="U22" t="str">
            <v>VDI</v>
          </cell>
          <cell r="V22" t="str">
            <v>Virtualization</v>
          </cell>
          <cell r="W22" t="str">
            <v>Mainframe</v>
          </cell>
          <cell r="X22" t="str">
            <v>Slow "New" initiatives</v>
          </cell>
          <cell r="Z22" t="str">
            <v>‘No change’ to the budget is likely</v>
          </cell>
          <cell r="AA22" t="str">
            <v>Cloud projects</v>
          </cell>
          <cell r="AB22" t="str">
            <v>Virtualization</v>
          </cell>
          <cell r="AC22" t="str">
            <v>Somewhat less aggressive in discounting</v>
          </cell>
          <cell r="AD22" t="str">
            <v>Somewhat longer</v>
          </cell>
          <cell r="AE22">
            <v>75</v>
          </cell>
          <cell r="AF22">
            <v>25</v>
          </cell>
          <cell r="AG22">
            <v>0</v>
          </cell>
          <cell r="AH22" t="str">
            <v>50/50</v>
          </cell>
          <cell r="AI22" t="str">
            <v>Over</v>
          </cell>
          <cell r="AJ22">
            <v>5</v>
          </cell>
          <cell r="AK22">
            <v>10</v>
          </cell>
          <cell r="AL22" t="str">
            <v>NA / DK</v>
          </cell>
          <cell r="AM22" t="str">
            <v>NA / DK</v>
          </cell>
          <cell r="AN22">
            <v>0</v>
          </cell>
          <cell r="AO22">
            <v>0</v>
          </cell>
          <cell r="AP22" t="str">
            <v>NA / DK</v>
          </cell>
          <cell r="AQ22" t="str">
            <v>NA / DK</v>
          </cell>
          <cell r="AR22" t="str">
            <v>Don't Use</v>
          </cell>
          <cell r="AS22" t="str">
            <v>Don't Use</v>
          </cell>
          <cell r="AT22" t="str">
            <v>Don't Use</v>
          </cell>
          <cell r="AU22" t="str">
            <v>Don't Use</v>
          </cell>
          <cell r="AV22" t="str">
            <v>Don't Use</v>
          </cell>
          <cell r="AW22" t="str">
            <v>Don't Use</v>
          </cell>
          <cell r="AX22" t="str">
            <v>Flat</v>
          </cell>
          <cell r="AY22" t="str">
            <v>Don't Use</v>
          </cell>
          <cell r="AZ22" t="str">
            <v>Don't Use</v>
          </cell>
          <cell r="BA22" t="str">
            <v>Increase</v>
          </cell>
          <cell r="BB22" t="str">
            <v>Don't Use</v>
          </cell>
          <cell r="BC22" t="str">
            <v>Don't Use</v>
          </cell>
          <cell r="BD22" t="str">
            <v>Increase</v>
          </cell>
          <cell r="BE22" t="str">
            <v>Don't Use</v>
          </cell>
          <cell r="BF22" t="str">
            <v>Don't Use</v>
          </cell>
          <cell r="BG22" t="str">
            <v>Don't Use</v>
          </cell>
          <cell r="BH22" t="str">
            <v>Don't Use</v>
          </cell>
          <cell r="BI22" t="str">
            <v>Not Priority</v>
          </cell>
          <cell r="BJ22" t="str">
            <v>Will use services provider 2H12</v>
          </cell>
          <cell r="BK22" t="str">
            <v>Already using services provider</v>
          </cell>
          <cell r="BL22" t="str">
            <v>Doing work internally</v>
          </cell>
          <cell r="BM22" t="str">
            <v>Doing work internally</v>
          </cell>
          <cell r="BN22" t="str">
            <v>Doing work internally</v>
          </cell>
          <cell r="BO22" t="str">
            <v>Will use services provider 2H12</v>
          </cell>
          <cell r="BP22" t="str">
            <v>Already using services provider</v>
          </cell>
          <cell r="BQ22" t="str">
            <v>Not Priority</v>
          </cell>
          <cell r="BR22" t="str">
            <v>Doing work internally</v>
          </cell>
          <cell r="BS22" t="str">
            <v>Not Priority</v>
          </cell>
          <cell r="BT22" t="str">
            <v>Not Priority</v>
          </cell>
          <cell r="BU22">
            <v>2</v>
          </cell>
          <cell r="BV22">
            <v>7</v>
          </cell>
          <cell r="BW22">
            <v>6</v>
          </cell>
          <cell r="BX22">
            <v>4</v>
          </cell>
          <cell r="BY22">
            <v>5</v>
          </cell>
          <cell r="BZ22">
            <v>3</v>
          </cell>
          <cell r="CA22">
            <v>1</v>
          </cell>
          <cell r="CB22" t="str">
            <v>No change in level of discounting</v>
          </cell>
        </row>
        <row r="23">
          <cell r="A23" t="str">
            <v>EU</v>
          </cell>
          <cell r="B23" t="str">
            <v>Financial services</v>
          </cell>
          <cell r="C23" t="str">
            <v>$1-5 Billion</v>
          </cell>
          <cell r="D23" t="str">
            <v>$500-600 Million</v>
          </cell>
          <cell r="E23">
            <v>5</v>
          </cell>
          <cell r="F23">
            <v>-8</v>
          </cell>
          <cell r="G23">
            <v>5</v>
          </cell>
          <cell r="H23">
            <v>0</v>
          </cell>
          <cell r="I23">
            <v>-5</v>
          </cell>
          <cell r="J23">
            <v>0</v>
          </cell>
          <cell r="K23">
            <v>0</v>
          </cell>
          <cell r="L23">
            <v>-5</v>
          </cell>
          <cell r="M23">
            <v>-5</v>
          </cell>
          <cell r="N23">
            <v>-5</v>
          </cell>
          <cell r="O23">
            <v>1</v>
          </cell>
          <cell r="P23">
            <v>65</v>
          </cell>
          <cell r="Q23">
            <v>35</v>
          </cell>
          <cell r="R23">
            <v>55</v>
          </cell>
          <cell r="S23">
            <v>45</v>
          </cell>
          <cell r="T23" t="str">
            <v>Thin clients</v>
          </cell>
          <cell r="U23" t="str">
            <v>Virtualization</v>
          </cell>
          <cell r="V23" t="str">
            <v>Web based applications</v>
          </cell>
          <cell r="W23" t="str">
            <v>Legacy servers</v>
          </cell>
          <cell r="Z23" t="str">
            <v>Downward revision is more likely</v>
          </cell>
          <cell r="AA23" t="str">
            <v>Any new projects</v>
          </cell>
          <cell r="AB23" t="str">
            <v>Mission critical systems</v>
          </cell>
          <cell r="AC23" t="str">
            <v>No change in level of discounting</v>
          </cell>
          <cell r="AD23" t="str">
            <v>No Change</v>
          </cell>
          <cell r="AE23">
            <v>60</v>
          </cell>
          <cell r="AF23">
            <v>40</v>
          </cell>
          <cell r="AG23">
            <v>0</v>
          </cell>
          <cell r="AH23" t="str">
            <v>50/50</v>
          </cell>
          <cell r="AI23" t="str">
            <v>Over</v>
          </cell>
          <cell r="AJ23">
            <v>2</v>
          </cell>
          <cell r="AK23">
            <v>0</v>
          </cell>
          <cell r="AL23">
            <v>0</v>
          </cell>
          <cell r="AM23">
            <v>7</v>
          </cell>
          <cell r="AN23">
            <v>-10</v>
          </cell>
          <cell r="AO23">
            <v>-5</v>
          </cell>
          <cell r="AP23">
            <v>-5</v>
          </cell>
          <cell r="AQ23">
            <v>-8</v>
          </cell>
          <cell r="AR23" t="str">
            <v>Flat</v>
          </cell>
          <cell r="AS23" t="str">
            <v>Don't Use</v>
          </cell>
          <cell r="AT23" t="str">
            <v>Flat</v>
          </cell>
          <cell r="AU23" t="str">
            <v>Don't Use</v>
          </cell>
          <cell r="AV23" t="str">
            <v>Don't Use</v>
          </cell>
          <cell r="AW23" t="str">
            <v>Decrease</v>
          </cell>
          <cell r="AX23" t="str">
            <v>Flat</v>
          </cell>
          <cell r="AY23" t="str">
            <v>Decrease</v>
          </cell>
          <cell r="AZ23" t="str">
            <v>Don't Use</v>
          </cell>
          <cell r="BA23" t="str">
            <v>Don't Use</v>
          </cell>
          <cell r="BB23" t="str">
            <v>Decrease</v>
          </cell>
          <cell r="BC23" t="str">
            <v>Don't Use</v>
          </cell>
          <cell r="BD23" t="str">
            <v>Don't Use</v>
          </cell>
          <cell r="BE23" t="str">
            <v>Don't Use</v>
          </cell>
          <cell r="BF23" t="str">
            <v>Flat</v>
          </cell>
          <cell r="BG23" t="str">
            <v>Don't Use</v>
          </cell>
          <cell r="BH23" t="str">
            <v>Don't Use</v>
          </cell>
          <cell r="BI23" t="str">
            <v>Doing work internally</v>
          </cell>
          <cell r="BJ23" t="str">
            <v>Doing work internally</v>
          </cell>
          <cell r="BK23" t="str">
            <v>Not Priority</v>
          </cell>
          <cell r="BL23" t="str">
            <v>Already using services provider</v>
          </cell>
          <cell r="BM23" t="str">
            <v>Not Priority</v>
          </cell>
          <cell r="BN23" t="str">
            <v>Not Priority</v>
          </cell>
          <cell r="BO23" t="str">
            <v>Will use services provider 2H12</v>
          </cell>
          <cell r="BP23" t="str">
            <v>Not Priority</v>
          </cell>
          <cell r="BQ23" t="str">
            <v>Not Priority</v>
          </cell>
          <cell r="BR23" t="str">
            <v>Doing work internally</v>
          </cell>
          <cell r="BS23" t="str">
            <v>Doing work internally</v>
          </cell>
          <cell r="BT23" t="str">
            <v>Already using services provider</v>
          </cell>
          <cell r="BU23">
            <v>1</v>
          </cell>
          <cell r="BV23">
            <v>6</v>
          </cell>
          <cell r="BW23">
            <v>3</v>
          </cell>
          <cell r="BX23">
            <v>2</v>
          </cell>
          <cell r="BY23">
            <v>5</v>
          </cell>
          <cell r="BZ23">
            <v>4</v>
          </cell>
          <cell r="CA23">
            <v>7</v>
          </cell>
          <cell r="CB23" t="str">
            <v>Somewhat more aggressive in discounting</v>
          </cell>
        </row>
        <row r="24">
          <cell r="A24" t="str">
            <v>EU</v>
          </cell>
          <cell r="B24" t="str">
            <v>Financial services</v>
          </cell>
          <cell r="C24" t="str">
            <v>$5-10 Billion</v>
          </cell>
          <cell r="D24" t="str">
            <v>$200-300 Million</v>
          </cell>
          <cell r="E24">
            <v>10</v>
          </cell>
          <cell r="F24">
            <v>20</v>
          </cell>
          <cell r="G24">
            <v>50</v>
          </cell>
          <cell r="H24">
            <v>20</v>
          </cell>
          <cell r="I24">
            <v>20</v>
          </cell>
          <cell r="J24">
            <v>10</v>
          </cell>
          <cell r="K24">
            <v>50</v>
          </cell>
          <cell r="L24">
            <v>10</v>
          </cell>
          <cell r="M24">
            <v>20</v>
          </cell>
          <cell r="N24">
            <v>20</v>
          </cell>
          <cell r="O24">
            <v>7</v>
          </cell>
          <cell r="P24">
            <v>70</v>
          </cell>
          <cell r="Q24">
            <v>30</v>
          </cell>
          <cell r="R24">
            <v>50</v>
          </cell>
          <cell r="S24">
            <v>50</v>
          </cell>
          <cell r="T24" t="str">
            <v>NA / No Increase</v>
          </cell>
          <cell r="W24" t="str">
            <v>NA / No Decrease</v>
          </cell>
          <cell r="Z24" t="str">
            <v>Upward revision is more likely</v>
          </cell>
          <cell r="AA24" t="str">
            <v>NA / DK</v>
          </cell>
          <cell r="AB24" t="str">
            <v>NA / DK</v>
          </cell>
          <cell r="AC24" t="str">
            <v>No change in level of discounting</v>
          </cell>
          <cell r="AD24" t="str">
            <v>Somewhat longer</v>
          </cell>
          <cell r="AE24">
            <v>60</v>
          </cell>
          <cell r="AF24">
            <v>30</v>
          </cell>
          <cell r="AG24">
            <v>10</v>
          </cell>
          <cell r="AH24" t="str">
            <v>60/40</v>
          </cell>
          <cell r="AI24" t="str">
            <v>In-Line</v>
          </cell>
          <cell r="AJ24">
            <v>30</v>
          </cell>
          <cell r="AK24">
            <v>0</v>
          </cell>
          <cell r="AL24">
            <v>5</v>
          </cell>
          <cell r="AM24">
            <v>10</v>
          </cell>
          <cell r="AN24">
            <v>20</v>
          </cell>
          <cell r="AO24">
            <v>0</v>
          </cell>
          <cell r="AP24">
            <v>10</v>
          </cell>
          <cell r="AQ24">
            <v>20</v>
          </cell>
          <cell r="AR24" t="str">
            <v>Don't Use</v>
          </cell>
          <cell r="AS24" t="str">
            <v>Don't Use</v>
          </cell>
          <cell r="AT24" t="str">
            <v>Don't Use</v>
          </cell>
          <cell r="AU24" t="str">
            <v>Don't Use</v>
          </cell>
          <cell r="AV24" t="str">
            <v>Don't Use</v>
          </cell>
          <cell r="AW24" t="str">
            <v>Don't Use</v>
          </cell>
          <cell r="AX24" t="str">
            <v>Don't Use</v>
          </cell>
          <cell r="AY24" t="str">
            <v>Don't Use</v>
          </cell>
          <cell r="AZ24" t="str">
            <v>Don't Use</v>
          </cell>
          <cell r="BA24" t="str">
            <v>Flat</v>
          </cell>
          <cell r="BB24" t="str">
            <v>Flat</v>
          </cell>
          <cell r="BC24" t="str">
            <v>Don't Use</v>
          </cell>
          <cell r="BD24" t="str">
            <v>Don't Use</v>
          </cell>
          <cell r="BE24" t="str">
            <v>Don't Use</v>
          </cell>
          <cell r="BF24" t="str">
            <v>Don't Use</v>
          </cell>
          <cell r="BG24" t="str">
            <v>Don't Use</v>
          </cell>
          <cell r="BH24" t="str">
            <v>Don't Use</v>
          </cell>
          <cell r="BI24" t="str">
            <v>Already using services provider</v>
          </cell>
          <cell r="BJ24" t="str">
            <v>Already using services provider</v>
          </cell>
          <cell r="BK24" t="str">
            <v>Doing work internally</v>
          </cell>
          <cell r="BL24" t="str">
            <v>Doing work internally</v>
          </cell>
          <cell r="BM24" t="str">
            <v>Doing work internally</v>
          </cell>
          <cell r="BN24" t="str">
            <v>Doing work internally</v>
          </cell>
          <cell r="BO24" t="str">
            <v>Doing work internally</v>
          </cell>
          <cell r="BP24" t="str">
            <v>Not Priority</v>
          </cell>
          <cell r="BQ24" t="str">
            <v>Doing work internally</v>
          </cell>
          <cell r="BR24" t="str">
            <v>Doing work internally</v>
          </cell>
          <cell r="BS24" t="str">
            <v>Doing work internally</v>
          </cell>
          <cell r="BT24" t="str">
            <v>Doing work internally</v>
          </cell>
          <cell r="BU24">
            <v>4</v>
          </cell>
          <cell r="BW24">
            <v>3</v>
          </cell>
          <cell r="BX24">
            <v>1</v>
          </cell>
          <cell r="BZ24">
            <v>2</v>
          </cell>
          <cell r="CB24" t="str">
            <v>No change in level of discounting</v>
          </cell>
        </row>
        <row r="25">
          <cell r="A25" t="str">
            <v>EU</v>
          </cell>
          <cell r="B25" t="str">
            <v>Healthcare</v>
          </cell>
          <cell r="C25" t="str">
            <v>$500 Million - $1 Billion</v>
          </cell>
          <cell r="D25" t="str">
            <v>&lt;$100 Million</v>
          </cell>
          <cell r="E25">
            <v>10</v>
          </cell>
          <cell r="F25">
            <v>20</v>
          </cell>
          <cell r="G25">
            <v>10</v>
          </cell>
          <cell r="H25">
            <v>10</v>
          </cell>
          <cell r="I25">
            <v>10</v>
          </cell>
          <cell r="J25">
            <v>10</v>
          </cell>
          <cell r="K25">
            <v>20</v>
          </cell>
          <cell r="L25">
            <v>20</v>
          </cell>
          <cell r="M25">
            <v>30</v>
          </cell>
          <cell r="N25">
            <v>10</v>
          </cell>
          <cell r="O25">
            <v>8</v>
          </cell>
          <cell r="P25">
            <v>50</v>
          </cell>
          <cell r="Q25">
            <v>50</v>
          </cell>
          <cell r="R25">
            <v>50</v>
          </cell>
          <cell r="S25">
            <v>50</v>
          </cell>
          <cell r="T25" t="str">
            <v>Narrowbanding radio project</v>
          </cell>
          <cell r="U25" t="str">
            <v>Next-generation EHR project</v>
          </cell>
          <cell r="V25" t="str">
            <v>Storage area network expansion</v>
          </cell>
          <cell r="W25" t="str">
            <v>NA / No Decrease</v>
          </cell>
          <cell r="Z25" t="str">
            <v>‘No change’ to the budget is likely</v>
          </cell>
          <cell r="AA25" t="str">
            <v>NA / DK</v>
          </cell>
          <cell r="AB25" t="str">
            <v>NA / DK</v>
          </cell>
          <cell r="AC25" t="str">
            <v>Somewhat more aggressive in discounting</v>
          </cell>
          <cell r="AD25" t="str">
            <v>No Change</v>
          </cell>
          <cell r="AE25">
            <v>100</v>
          </cell>
          <cell r="AF25">
            <v>0</v>
          </cell>
          <cell r="AG25">
            <v>0</v>
          </cell>
          <cell r="AH25" t="str">
            <v>50/50</v>
          </cell>
          <cell r="AI25" t="str">
            <v>In-Line</v>
          </cell>
          <cell r="AJ25">
            <v>10</v>
          </cell>
          <cell r="AK25">
            <v>0</v>
          </cell>
          <cell r="AL25">
            <v>0</v>
          </cell>
          <cell r="AM25">
            <v>0</v>
          </cell>
          <cell r="AN25">
            <v>0</v>
          </cell>
          <cell r="AO25">
            <v>0</v>
          </cell>
          <cell r="AP25">
            <v>0</v>
          </cell>
          <cell r="AQ25">
            <v>0</v>
          </cell>
          <cell r="AR25" t="str">
            <v>Don't Use</v>
          </cell>
          <cell r="AS25" t="str">
            <v>Don't Use</v>
          </cell>
          <cell r="AT25" t="str">
            <v>Don't Use</v>
          </cell>
          <cell r="AU25" t="str">
            <v>Don't Use</v>
          </cell>
          <cell r="AV25" t="str">
            <v>Don't Use</v>
          </cell>
          <cell r="AW25" t="str">
            <v>Don't Use</v>
          </cell>
          <cell r="AX25" t="str">
            <v>Don't Use</v>
          </cell>
          <cell r="AY25" t="str">
            <v>Don't Use</v>
          </cell>
          <cell r="AZ25" t="str">
            <v>Don't Use</v>
          </cell>
          <cell r="BA25" t="str">
            <v>Don't Use</v>
          </cell>
          <cell r="BB25" t="str">
            <v>Don't Use</v>
          </cell>
          <cell r="BC25" t="str">
            <v>Don't Use</v>
          </cell>
          <cell r="BD25" t="str">
            <v>Don't Use</v>
          </cell>
          <cell r="BE25" t="str">
            <v>Don't Use</v>
          </cell>
          <cell r="BF25" t="str">
            <v>Don't Use</v>
          </cell>
          <cell r="BG25" t="str">
            <v>Don't Use</v>
          </cell>
          <cell r="BH25" t="str">
            <v>Don't Use</v>
          </cell>
          <cell r="BI25" t="str">
            <v>Doing work internally</v>
          </cell>
          <cell r="BJ25" t="str">
            <v>Will use services provider 2H12</v>
          </cell>
          <cell r="BK25" t="str">
            <v>Will use services provider 2H12</v>
          </cell>
          <cell r="BL25" t="str">
            <v>Already using services provider</v>
          </cell>
          <cell r="BM25" t="str">
            <v>Doing work internally</v>
          </cell>
          <cell r="BN25" t="str">
            <v>Not Priority</v>
          </cell>
          <cell r="BO25" t="str">
            <v>Doing work internally</v>
          </cell>
          <cell r="BP25" t="str">
            <v>Not Priority</v>
          </cell>
          <cell r="BQ25" t="str">
            <v>Already using services provider</v>
          </cell>
          <cell r="BR25" t="str">
            <v>Already using services provider</v>
          </cell>
          <cell r="BS25" t="str">
            <v>Not Priority</v>
          </cell>
          <cell r="BT25" t="str">
            <v>Not Priority</v>
          </cell>
          <cell r="BU25">
            <v>1</v>
          </cell>
          <cell r="BW25">
            <v>2</v>
          </cell>
          <cell r="BX25">
            <v>5</v>
          </cell>
          <cell r="BY25">
            <v>4</v>
          </cell>
          <cell r="BZ25">
            <v>3</v>
          </cell>
          <cell r="CB25" t="str">
            <v>No change in level of discounting</v>
          </cell>
        </row>
        <row r="26">
          <cell r="A26" t="str">
            <v>EU</v>
          </cell>
          <cell r="B26" t="str">
            <v>Hospitality / Leisure</v>
          </cell>
          <cell r="C26" t="str">
            <v>$10-15 Billion</v>
          </cell>
          <cell r="D26" t="str">
            <v>$300-400 Million</v>
          </cell>
          <cell r="E26">
            <v>7</v>
          </cell>
          <cell r="F26">
            <v>-5</v>
          </cell>
          <cell r="G26">
            <v>10</v>
          </cell>
          <cell r="H26">
            <v>5</v>
          </cell>
          <cell r="I26">
            <v>0</v>
          </cell>
          <cell r="J26">
            <v>5</v>
          </cell>
          <cell r="K26">
            <v>-5</v>
          </cell>
          <cell r="L26">
            <v>-5</v>
          </cell>
          <cell r="M26">
            <v>-5</v>
          </cell>
          <cell r="N26">
            <v>-10</v>
          </cell>
          <cell r="O26">
            <v>2</v>
          </cell>
          <cell r="P26">
            <v>60</v>
          </cell>
          <cell r="Q26">
            <v>40</v>
          </cell>
          <cell r="R26">
            <v>45</v>
          </cell>
          <cell r="S26">
            <v>55</v>
          </cell>
          <cell r="T26" t="str">
            <v>Hardware infrastructure</v>
          </cell>
          <cell r="U26" t="str">
            <v>ERP</v>
          </cell>
          <cell r="V26" t="str">
            <v>PaaS trial</v>
          </cell>
          <cell r="W26" t="str">
            <v>Software licenses</v>
          </cell>
          <cell r="X26" t="str">
            <v>Finished some application integration with international branches</v>
          </cell>
          <cell r="Z26" t="str">
            <v>Equal chance of upward or downward revision</v>
          </cell>
          <cell r="AA26" t="str">
            <v>NA / DK</v>
          </cell>
          <cell r="AB26" t="str">
            <v>NA / DK</v>
          </cell>
          <cell r="AC26" t="str">
            <v>No change in level of discounting</v>
          </cell>
          <cell r="AD26" t="str">
            <v>Somewhat longer</v>
          </cell>
          <cell r="AE26">
            <v>70</v>
          </cell>
          <cell r="AF26">
            <v>10</v>
          </cell>
          <cell r="AG26">
            <v>20</v>
          </cell>
          <cell r="AH26" t="str">
            <v>70/30</v>
          </cell>
          <cell r="AI26" t="str">
            <v>In-Line</v>
          </cell>
          <cell r="AJ26">
            <v>10</v>
          </cell>
          <cell r="AK26">
            <v>0</v>
          </cell>
          <cell r="AL26">
            <v>8</v>
          </cell>
          <cell r="AM26">
            <v>3</v>
          </cell>
          <cell r="AN26">
            <v>-15</v>
          </cell>
          <cell r="AO26">
            <v>-10</v>
          </cell>
          <cell r="AP26">
            <v>-10</v>
          </cell>
          <cell r="AQ26">
            <v>-10</v>
          </cell>
          <cell r="AR26" t="str">
            <v>Don't Use</v>
          </cell>
          <cell r="AS26" t="str">
            <v>Don't Use</v>
          </cell>
          <cell r="AT26" t="str">
            <v>Don't Use</v>
          </cell>
          <cell r="AU26" t="str">
            <v>Don't Use</v>
          </cell>
          <cell r="AV26" t="str">
            <v>Don't Use</v>
          </cell>
          <cell r="AW26" t="str">
            <v>Don't Use</v>
          </cell>
          <cell r="AX26" t="str">
            <v>Don't Use</v>
          </cell>
          <cell r="AY26" t="str">
            <v>Don't Use</v>
          </cell>
          <cell r="AZ26" t="str">
            <v>Don't Use</v>
          </cell>
          <cell r="BA26" t="str">
            <v>Flat</v>
          </cell>
          <cell r="BB26" t="str">
            <v>Flat</v>
          </cell>
          <cell r="BC26" t="str">
            <v>Don't Use</v>
          </cell>
          <cell r="BD26" t="str">
            <v>Don't Use</v>
          </cell>
          <cell r="BE26" t="str">
            <v>Don't Use</v>
          </cell>
          <cell r="BF26" t="str">
            <v>Don't Use</v>
          </cell>
          <cell r="BG26" t="str">
            <v>Don't Use</v>
          </cell>
          <cell r="BH26" t="str">
            <v>Don't Use</v>
          </cell>
          <cell r="BI26" t="str">
            <v>Doing work internally</v>
          </cell>
          <cell r="BJ26" t="str">
            <v>Already using services provider</v>
          </cell>
          <cell r="BK26" t="str">
            <v>Already using services provider</v>
          </cell>
          <cell r="BL26" t="str">
            <v>Not Priority</v>
          </cell>
          <cell r="BM26" t="str">
            <v>Doing work internally</v>
          </cell>
          <cell r="BN26" t="str">
            <v>Doing work internally</v>
          </cell>
          <cell r="BO26" t="str">
            <v>Doing work internally</v>
          </cell>
          <cell r="BP26" t="str">
            <v>Not Priority</v>
          </cell>
          <cell r="BQ26" t="str">
            <v>Doing work internally</v>
          </cell>
          <cell r="BR26" t="str">
            <v>Doing work internally</v>
          </cell>
          <cell r="BS26" t="str">
            <v>Not Priority</v>
          </cell>
          <cell r="BT26" t="str">
            <v>Not Priority</v>
          </cell>
          <cell r="BU26">
            <v>2</v>
          </cell>
          <cell r="BV26">
            <v>5</v>
          </cell>
          <cell r="BW26">
            <v>7</v>
          </cell>
          <cell r="BX26">
            <v>4</v>
          </cell>
          <cell r="BY26">
            <v>3</v>
          </cell>
          <cell r="BZ26">
            <v>1</v>
          </cell>
          <cell r="CA26">
            <v>6</v>
          </cell>
          <cell r="CB26" t="str">
            <v>Somewhat more aggressive in discounting</v>
          </cell>
        </row>
        <row r="27">
          <cell r="A27" t="str">
            <v>EU</v>
          </cell>
          <cell r="B27" t="str">
            <v>Manufacturing</v>
          </cell>
          <cell r="C27" t="str">
            <v>$5-10 Billion</v>
          </cell>
          <cell r="D27" t="str">
            <v>$100-200 Million</v>
          </cell>
          <cell r="E27">
            <v>-8</v>
          </cell>
          <cell r="F27">
            <v>5</v>
          </cell>
          <cell r="G27">
            <v>-9</v>
          </cell>
          <cell r="H27">
            <v>-10</v>
          </cell>
          <cell r="I27">
            <v>-5</v>
          </cell>
          <cell r="J27">
            <v>-3</v>
          </cell>
          <cell r="K27">
            <v>5</v>
          </cell>
          <cell r="L27">
            <v>5</v>
          </cell>
          <cell r="M27">
            <v>2</v>
          </cell>
          <cell r="N27">
            <v>-10</v>
          </cell>
          <cell r="O27">
            <v>2</v>
          </cell>
          <cell r="P27">
            <v>30</v>
          </cell>
          <cell r="Q27">
            <v>70</v>
          </cell>
          <cell r="R27">
            <v>40</v>
          </cell>
          <cell r="S27">
            <v>60</v>
          </cell>
          <cell r="T27" t="str">
            <v>Application development</v>
          </cell>
          <cell r="U27" t="str">
            <v>Open source software</v>
          </cell>
          <cell r="V27" t="str">
            <v>ERP</v>
          </cell>
          <cell r="W27" t="str">
            <v>Network updates</v>
          </cell>
          <cell r="X27" t="str">
            <v>Outside services</v>
          </cell>
          <cell r="Z27" t="str">
            <v>Equal chance of upward or downward revision</v>
          </cell>
          <cell r="AA27" t="str">
            <v>Everything subject to cuts</v>
          </cell>
          <cell r="AB27" t="str">
            <v>ERP project</v>
          </cell>
          <cell r="AC27" t="str">
            <v>No change in level of discounting</v>
          </cell>
          <cell r="AD27" t="str">
            <v>Somewhat longer</v>
          </cell>
          <cell r="AE27">
            <v>50</v>
          </cell>
          <cell r="AF27">
            <v>30</v>
          </cell>
          <cell r="AG27">
            <v>20</v>
          </cell>
          <cell r="AH27" t="str">
            <v>60/40</v>
          </cell>
          <cell r="AI27" t="str">
            <v>In-Line</v>
          </cell>
          <cell r="AJ27">
            <v>5</v>
          </cell>
          <cell r="AK27">
            <v>0</v>
          </cell>
          <cell r="AL27">
            <v>0</v>
          </cell>
          <cell r="AM27">
            <v>0</v>
          </cell>
          <cell r="AN27">
            <v>-10</v>
          </cell>
          <cell r="AO27">
            <v>-5</v>
          </cell>
          <cell r="AP27">
            <v>-8</v>
          </cell>
          <cell r="AQ27">
            <v>0</v>
          </cell>
          <cell r="AR27" t="str">
            <v>Don't Use</v>
          </cell>
          <cell r="AS27" t="str">
            <v>Don't Use</v>
          </cell>
          <cell r="AT27" t="str">
            <v>Decrease</v>
          </cell>
          <cell r="AU27" t="str">
            <v>Don't Use</v>
          </cell>
          <cell r="AV27" t="str">
            <v>Don't Use</v>
          </cell>
          <cell r="AW27" t="str">
            <v>Don't Use</v>
          </cell>
          <cell r="AX27" t="str">
            <v>Don't Use</v>
          </cell>
          <cell r="AY27" t="str">
            <v>Don't Use</v>
          </cell>
          <cell r="AZ27" t="str">
            <v>Don't Use</v>
          </cell>
          <cell r="BA27" t="str">
            <v>Decrease</v>
          </cell>
          <cell r="BB27" t="str">
            <v>Don't Use</v>
          </cell>
          <cell r="BC27" t="str">
            <v>Don't Use</v>
          </cell>
          <cell r="BD27" t="str">
            <v>Flat</v>
          </cell>
          <cell r="BE27" t="str">
            <v>Don't Use</v>
          </cell>
          <cell r="BF27" t="str">
            <v>Don't Use</v>
          </cell>
          <cell r="BG27" t="str">
            <v>Flat</v>
          </cell>
          <cell r="BH27" t="str">
            <v>Don't Use</v>
          </cell>
          <cell r="BI27" t="str">
            <v>Doing work internally</v>
          </cell>
          <cell r="BJ27" t="str">
            <v>Already using services provider</v>
          </cell>
          <cell r="BK27" t="str">
            <v>Not Priority</v>
          </cell>
          <cell r="BL27" t="str">
            <v>Doing work internally</v>
          </cell>
          <cell r="BM27" t="str">
            <v>Doing work internally</v>
          </cell>
          <cell r="BN27" t="str">
            <v>Already using services provider</v>
          </cell>
          <cell r="BO27" t="str">
            <v>Doing work internally</v>
          </cell>
          <cell r="BP27" t="str">
            <v>Not Priority</v>
          </cell>
          <cell r="BQ27" t="str">
            <v>Not Priority</v>
          </cell>
          <cell r="BR27" t="str">
            <v>Not Priority</v>
          </cell>
          <cell r="BS27" t="str">
            <v>Already using services provider</v>
          </cell>
          <cell r="BT27" t="str">
            <v>Doing work internally</v>
          </cell>
          <cell r="BU27">
            <v>3</v>
          </cell>
          <cell r="BV27">
            <v>5</v>
          </cell>
          <cell r="BW27">
            <v>4</v>
          </cell>
          <cell r="BX27">
            <v>2</v>
          </cell>
          <cell r="BY27">
            <v>7</v>
          </cell>
          <cell r="BZ27">
            <v>1</v>
          </cell>
          <cell r="CA27">
            <v>6</v>
          </cell>
          <cell r="CB27" t="str">
            <v>Significantly more aggressive in discounting</v>
          </cell>
        </row>
        <row r="28">
          <cell r="A28" t="str">
            <v>EU</v>
          </cell>
          <cell r="B28" t="str">
            <v>Manufacturing</v>
          </cell>
          <cell r="C28" t="str">
            <v>$1-5 Billion</v>
          </cell>
          <cell r="D28" t="str">
            <v>$100-200 Million</v>
          </cell>
          <cell r="E28">
            <v>10</v>
          </cell>
          <cell r="F28">
            <v>5</v>
          </cell>
          <cell r="G28">
            <v>10</v>
          </cell>
          <cell r="H28">
            <v>5</v>
          </cell>
          <cell r="I28">
            <v>5</v>
          </cell>
          <cell r="J28">
            <v>15</v>
          </cell>
          <cell r="K28">
            <v>20</v>
          </cell>
          <cell r="L28">
            <v>15</v>
          </cell>
          <cell r="M28">
            <v>5</v>
          </cell>
          <cell r="N28">
            <v>5</v>
          </cell>
          <cell r="O28">
            <v>8</v>
          </cell>
          <cell r="P28">
            <v>35</v>
          </cell>
          <cell r="Q28">
            <v>65</v>
          </cell>
          <cell r="R28">
            <v>50</v>
          </cell>
          <cell r="S28">
            <v>50</v>
          </cell>
          <cell r="T28" t="str">
            <v>Network redundancy</v>
          </cell>
          <cell r="U28" t="str">
            <v>Collaboration</v>
          </cell>
          <cell r="V28" t="str">
            <v>Virtualization</v>
          </cell>
          <cell r="W28" t="str">
            <v>3rd Party Services</v>
          </cell>
          <cell r="X28" t="str">
            <v>Off-Shore</v>
          </cell>
          <cell r="Y28" t="str">
            <v>Application Development</v>
          </cell>
          <cell r="Z28" t="str">
            <v>Downward revision is more likely</v>
          </cell>
          <cell r="AA28" t="str">
            <v>Collaboration tools</v>
          </cell>
          <cell r="AB28" t="str">
            <v>Mission critical systems</v>
          </cell>
          <cell r="AC28" t="str">
            <v>Somewhat less aggressive in discounting</v>
          </cell>
          <cell r="AD28" t="str">
            <v>Somewhat longer</v>
          </cell>
          <cell r="AE28">
            <v>50</v>
          </cell>
          <cell r="AF28">
            <v>50</v>
          </cell>
          <cell r="AG28">
            <v>0</v>
          </cell>
          <cell r="AH28" t="str">
            <v>40/60</v>
          </cell>
          <cell r="AI28" t="str">
            <v>In-Line</v>
          </cell>
          <cell r="AJ28">
            <v>13</v>
          </cell>
          <cell r="AK28">
            <v>12</v>
          </cell>
          <cell r="AL28">
            <v>10</v>
          </cell>
          <cell r="AM28">
            <v>0</v>
          </cell>
          <cell r="AN28">
            <v>0</v>
          </cell>
          <cell r="AO28">
            <v>0</v>
          </cell>
          <cell r="AP28">
            <v>3</v>
          </cell>
          <cell r="AQ28">
            <v>2.5</v>
          </cell>
          <cell r="AR28" t="str">
            <v>Don't Use</v>
          </cell>
          <cell r="AS28" t="str">
            <v>Don't Use</v>
          </cell>
          <cell r="AT28" t="str">
            <v>Don't Use</v>
          </cell>
          <cell r="AU28" t="str">
            <v>Don't Use</v>
          </cell>
          <cell r="AV28" t="str">
            <v>Don't Use</v>
          </cell>
          <cell r="AW28" t="str">
            <v>Don't Use</v>
          </cell>
          <cell r="AX28" t="str">
            <v>Don't Use</v>
          </cell>
          <cell r="AY28" t="str">
            <v>Don't Use</v>
          </cell>
          <cell r="AZ28" t="str">
            <v>Flat</v>
          </cell>
          <cell r="BA28" t="str">
            <v>Don't Use</v>
          </cell>
          <cell r="BB28" t="str">
            <v>Don't Use</v>
          </cell>
          <cell r="BC28" t="str">
            <v>Don't Use</v>
          </cell>
          <cell r="BD28" t="str">
            <v>Don't Use</v>
          </cell>
          <cell r="BE28" t="str">
            <v>Don't Use</v>
          </cell>
          <cell r="BF28" t="str">
            <v>Don't Use</v>
          </cell>
          <cell r="BG28" t="str">
            <v>Don't Use</v>
          </cell>
          <cell r="BH28" t="str">
            <v>Don't Use</v>
          </cell>
          <cell r="BI28" t="str">
            <v>Already using services provider</v>
          </cell>
          <cell r="BJ28" t="str">
            <v>Not Priority</v>
          </cell>
          <cell r="BK28" t="str">
            <v>Not Priority</v>
          </cell>
          <cell r="BL28" t="str">
            <v>Doing work internally</v>
          </cell>
          <cell r="BM28" t="str">
            <v>Will use services provider 2H12</v>
          </cell>
          <cell r="BN28" t="str">
            <v>Doing work internally</v>
          </cell>
          <cell r="BO28" t="str">
            <v>Will use services provider 1H12</v>
          </cell>
          <cell r="BP28" t="str">
            <v>Not Priority</v>
          </cell>
          <cell r="BQ28" t="str">
            <v>Doing work internally</v>
          </cell>
          <cell r="BR28" t="str">
            <v>Not Priority</v>
          </cell>
          <cell r="BS28" t="str">
            <v>Not Priority</v>
          </cell>
          <cell r="BT28" t="str">
            <v>Doing work internally</v>
          </cell>
          <cell r="BU28">
            <v>2</v>
          </cell>
          <cell r="BX28">
            <v>1</v>
          </cell>
          <cell r="BY28">
            <v>3</v>
          </cell>
          <cell r="BZ28">
            <v>4</v>
          </cell>
          <cell r="CB28" t="str">
            <v>No change in level of discounting</v>
          </cell>
        </row>
        <row r="29">
          <cell r="A29" t="str">
            <v>EU</v>
          </cell>
          <cell r="B29" t="str">
            <v>Manufacturing</v>
          </cell>
          <cell r="C29" t="str">
            <v>$1-5 Billion</v>
          </cell>
          <cell r="D29" t="str">
            <v>&lt;$100 Million</v>
          </cell>
          <cell r="E29">
            <v>-20</v>
          </cell>
          <cell r="F29">
            <v>-30</v>
          </cell>
          <cell r="G29">
            <v>-15</v>
          </cell>
          <cell r="H29">
            <v>-10</v>
          </cell>
          <cell r="I29">
            <v>-10</v>
          </cell>
          <cell r="J29">
            <v>-20</v>
          </cell>
          <cell r="K29">
            <v>-20</v>
          </cell>
          <cell r="L29">
            <v>-20</v>
          </cell>
          <cell r="M29">
            <v>-15</v>
          </cell>
          <cell r="N29">
            <v>-25</v>
          </cell>
          <cell r="O29">
            <v>1</v>
          </cell>
          <cell r="P29">
            <v>40</v>
          </cell>
          <cell r="Q29">
            <v>60</v>
          </cell>
          <cell r="R29">
            <v>50</v>
          </cell>
          <cell r="S29">
            <v>50</v>
          </cell>
          <cell r="T29" t="str">
            <v>Thin client initiative for certain functions</v>
          </cell>
          <cell r="U29" t="str">
            <v>VoIP</v>
          </cell>
          <cell r="V29" t="str">
            <v>Videoconferencing</v>
          </cell>
          <cell r="W29" t="str">
            <v>Server upgrades</v>
          </cell>
          <cell r="X29" t="str">
            <v>HR applications</v>
          </cell>
          <cell r="Z29" t="str">
            <v>Upward revision is more likely</v>
          </cell>
          <cell r="AA29" t="str">
            <v>New hires</v>
          </cell>
          <cell r="AB29" t="str">
            <v>Maintenance spending</v>
          </cell>
          <cell r="AC29" t="str">
            <v>Somewhat more aggressive in discounting</v>
          </cell>
          <cell r="AD29" t="str">
            <v>Somewhat longer</v>
          </cell>
          <cell r="AE29">
            <v>95</v>
          </cell>
          <cell r="AF29">
            <v>5</v>
          </cell>
          <cell r="AG29">
            <v>0</v>
          </cell>
          <cell r="AH29" t="str">
            <v>50/50</v>
          </cell>
          <cell r="AI29" t="str">
            <v>In-Line</v>
          </cell>
          <cell r="AJ29">
            <v>-15</v>
          </cell>
          <cell r="AK29">
            <v>-5</v>
          </cell>
          <cell r="AL29">
            <v>0</v>
          </cell>
          <cell r="AM29">
            <v>0</v>
          </cell>
          <cell r="AN29">
            <v>0</v>
          </cell>
          <cell r="AO29">
            <v>0</v>
          </cell>
          <cell r="AP29">
            <v>0</v>
          </cell>
          <cell r="AQ29">
            <v>-5</v>
          </cell>
          <cell r="AR29" t="str">
            <v>Flat</v>
          </cell>
          <cell r="AS29" t="str">
            <v>Don't Use</v>
          </cell>
          <cell r="AT29" t="str">
            <v>Don't Use</v>
          </cell>
          <cell r="AU29" t="str">
            <v>Don't Use</v>
          </cell>
          <cell r="AV29" t="str">
            <v>Don't Use</v>
          </cell>
          <cell r="AW29" t="str">
            <v>Don't Use</v>
          </cell>
          <cell r="AX29" t="str">
            <v>Don't Use</v>
          </cell>
          <cell r="AY29" t="str">
            <v>Don't Use</v>
          </cell>
          <cell r="AZ29" t="str">
            <v>Increase</v>
          </cell>
          <cell r="BA29" t="str">
            <v>Don't Use</v>
          </cell>
          <cell r="BB29" t="str">
            <v>Flat</v>
          </cell>
          <cell r="BC29" t="str">
            <v>Don't Use</v>
          </cell>
          <cell r="BD29" t="str">
            <v>Don't Use</v>
          </cell>
          <cell r="BE29" t="str">
            <v>Don't Use</v>
          </cell>
          <cell r="BF29" t="str">
            <v>Flat</v>
          </cell>
          <cell r="BG29" t="str">
            <v>Flat</v>
          </cell>
          <cell r="BH29" t="str">
            <v>Don't Use</v>
          </cell>
          <cell r="BI29" t="str">
            <v>Not Priority</v>
          </cell>
          <cell r="BJ29" t="str">
            <v>Not Priority</v>
          </cell>
          <cell r="BK29" t="str">
            <v>Doing work internally</v>
          </cell>
          <cell r="BL29" t="str">
            <v>Doing work internally</v>
          </cell>
          <cell r="BM29" t="str">
            <v>Not Priority</v>
          </cell>
          <cell r="BN29" t="str">
            <v>Not Priority</v>
          </cell>
          <cell r="BO29" t="str">
            <v>Not Priority</v>
          </cell>
          <cell r="BP29" t="str">
            <v>Not Priority</v>
          </cell>
          <cell r="BQ29" t="str">
            <v>Not Priority</v>
          </cell>
          <cell r="BR29" t="str">
            <v>Not Priority</v>
          </cell>
          <cell r="BS29" t="str">
            <v>Not Priority</v>
          </cell>
          <cell r="BT29" t="str">
            <v>Will use services provider 2H12</v>
          </cell>
          <cell r="BU29">
            <v>5</v>
          </cell>
          <cell r="BV29">
            <v>7</v>
          </cell>
          <cell r="BW29">
            <v>6</v>
          </cell>
          <cell r="BX29">
            <v>1</v>
          </cell>
          <cell r="BY29">
            <v>3</v>
          </cell>
          <cell r="BZ29">
            <v>4</v>
          </cell>
          <cell r="CA29">
            <v>2</v>
          </cell>
          <cell r="CB29" t="str">
            <v>Somewhat more aggressive in discounting</v>
          </cell>
        </row>
        <row r="30">
          <cell r="A30" t="str">
            <v>EU</v>
          </cell>
          <cell r="B30" t="str">
            <v>Manufacturing</v>
          </cell>
          <cell r="C30" t="str">
            <v>$1-5 Billion</v>
          </cell>
          <cell r="D30" t="str">
            <v>$100-200 Million</v>
          </cell>
          <cell r="E30">
            <v>-10</v>
          </cell>
          <cell r="F30">
            <v>-8</v>
          </cell>
          <cell r="G30">
            <v>-5</v>
          </cell>
          <cell r="H30">
            <v>-5</v>
          </cell>
          <cell r="I30">
            <v>-5</v>
          </cell>
          <cell r="J30">
            <v>-10</v>
          </cell>
          <cell r="K30">
            <v>-5</v>
          </cell>
          <cell r="L30">
            <v>-8</v>
          </cell>
          <cell r="M30">
            <v>-10</v>
          </cell>
          <cell r="N30">
            <v>-5</v>
          </cell>
          <cell r="O30">
            <v>4</v>
          </cell>
          <cell r="P30">
            <v>45</v>
          </cell>
          <cell r="Q30">
            <v>55</v>
          </cell>
          <cell r="R30">
            <v>40</v>
          </cell>
          <cell r="S30">
            <v>60</v>
          </cell>
          <cell r="T30" t="str">
            <v>Talent management</v>
          </cell>
          <cell r="U30" t="str">
            <v>Data integration</v>
          </cell>
          <cell r="V30" t="str">
            <v>Cloud based initiatives</v>
          </cell>
          <cell r="W30" t="str">
            <v>Expanding network access</v>
          </cell>
          <cell r="X30" t="str">
            <v>Application development</v>
          </cell>
          <cell r="Z30" t="str">
            <v>Equal chance of upward or downward revision</v>
          </cell>
          <cell r="AA30" t="str">
            <v>Consulting / Outsourcing</v>
          </cell>
          <cell r="AB30" t="str">
            <v>Maintenance spending</v>
          </cell>
          <cell r="AC30" t="str">
            <v>Somewhat less aggressive in discounting</v>
          </cell>
          <cell r="AD30" t="str">
            <v>Somewhat longer</v>
          </cell>
          <cell r="AE30">
            <v>100</v>
          </cell>
          <cell r="AF30">
            <v>0</v>
          </cell>
          <cell r="AG30">
            <v>0</v>
          </cell>
          <cell r="AH30" t="str">
            <v>50/50</v>
          </cell>
          <cell r="AI30" t="str">
            <v>In-Line</v>
          </cell>
          <cell r="AJ30">
            <v>2</v>
          </cell>
          <cell r="AK30" t="str">
            <v>NA / DK</v>
          </cell>
          <cell r="AL30" t="str">
            <v>NA / DK</v>
          </cell>
          <cell r="AM30" t="str">
            <v>NA / DK</v>
          </cell>
          <cell r="AN30">
            <v>-5</v>
          </cell>
          <cell r="AO30" t="str">
            <v>NA / DK</v>
          </cell>
          <cell r="AP30" t="str">
            <v>NA / DK</v>
          </cell>
          <cell r="AQ30" t="str">
            <v>NA / DK</v>
          </cell>
          <cell r="AR30" t="str">
            <v>Don't Use</v>
          </cell>
          <cell r="AS30" t="str">
            <v>Don't Use</v>
          </cell>
          <cell r="AT30" t="str">
            <v>Don't Use</v>
          </cell>
          <cell r="AU30" t="str">
            <v>Don't Use</v>
          </cell>
          <cell r="AV30" t="str">
            <v>Don't Use</v>
          </cell>
          <cell r="AW30" t="str">
            <v>Don't Use</v>
          </cell>
          <cell r="AX30" t="str">
            <v>Don't Use</v>
          </cell>
          <cell r="AY30" t="str">
            <v>Don't Use</v>
          </cell>
          <cell r="AZ30" t="str">
            <v>Flat</v>
          </cell>
          <cell r="BA30" t="str">
            <v>Don't Use</v>
          </cell>
          <cell r="BB30" t="str">
            <v>Don't Use</v>
          </cell>
          <cell r="BC30" t="str">
            <v>Don't Use</v>
          </cell>
          <cell r="BD30" t="str">
            <v>Don't Use</v>
          </cell>
          <cell r="BE30" t="str">
            <v>Flat</v>
          </cell>
          <cell r="BF30" t="str">
            <v>Don't Use</v>
          </cell>
          <cell r="BG30" t="str">
            <v>Don't Use</v>
          </cell>
          <cell r="BH30" t="str">
            <v>Don't Use</v>
          </cell>
          <cell r="BI30" t="str">
            <v>Not Priority</v>
          </cell>
          <cell r="BJ30" t="str">
            <v>Not Priority</v>
          </cell>
          <cell r="BK30" t="str">
            <v>Doing work internally</v>
          </cell>
          <cell r="BL30" t="str">
            <v>Doing work internally</v>
          </cell>
          <cell r="BM30" t="str">
            <v>Doing work internally</v>
          </cell>
          <cell r="BN30" t="str">
            <v>Already using services provider</v>
          </cell>
          <cell r="BO30" t="str">
            <v>Doing work internally</v>
          </cell>
          <cell r="BP30" t="str">
            <v>Doing work internally</v>
          </cell>
          <cell r="BQ30" t="str">
            <v>Doing work internally</v>
          </cell>
          <cell r="BR30" t="str">
            <v>Not Priority</v>
          </cell>
          <cell r="BS30" t="str">
            <v>Not Priority</v>
          </cell>
          <cell r="BT30" t="str">
            <v>Already using services provider</v>
          </cell>
          <cell r="BU30">
            <v>3</v>
          </cell>
          <cell r="BV30">
            <v>5</v>
          </cell>
          <cell r="BW30">
            <v>6</v>
          </cell>
          <cell r="BX30">
            <v>1</v>
          </cell>
          <cell r="BY30">
            <v>7</v>
          </cell>
          <cell r="BZ30">
            <v>4</v>
          </cell>
          <cell r="CA30">
            <v>2</v>
          </cell>
          <cell r="CB30" t="str">
            <v>Somewhat more aggressive in discounting</v>
          </cell>
        </row>
        <row r="31">
          <cell r="A31" t="str">
            <v>EU</v>
          </cell>
          <cell r="B31" t="str">
            <v>Manufacturing</v>
          </cell>
          <cell r="C31" t="str">
            <v>$5-10 Billion</v>
          </cell>
          <cell r="D31" t="str">
            <v>&gt;$700 Million</v>
          </cell>
          <cell r="E31">
            <v>12</v>
          </cell>
          <cell r="F31">
            <v>15</v>
          </cell>
          <cell r="G31">
            <v>15</v>
          </cell>
          <cell r="H31">
            <v>10</v>
          </cell>
          <cell r="I31">
            <v>10</v>
          </cell>
          <cell r="J31">
            <v>8</v>
          </cell>
          <cell r="K31">
            <v>15</v>
          </cell>
          <cell r="L31">
            <v>10</v>
          </cell>
          <cell r="M31">
            <v>15</v>
          </cell>
          <cell r="N31">
            <v>10</v>
          </cell>
          <cell r="O31">
            <v>8</v>
          </cell>
          <cell r="P31">
            <v>50</v>
          </cell>
          <cell r="Q31">
            <v>50</v>
          </cell>
          <cell r="R31">
            <v>50</v>
          </cell>
          <cell r="S31">
            <v>50</v>
          </cell>
          <cell r="T31" t="str">
            <v>Server updates</v>
          </cell>
          <cell r="U31" t="str">
            <v>SCM applications</v>
          </cell>
          <cell r="V31" t="str">
            <v>Bandwidth speeds</v>
          </cell>
          <cell r="W31" t="str">
            <v>Budget set</v>
          </cell>
          <cell r="Z31" t="str">
            <v>‘No change’ to the budget is likely</v>
          </cell>
          <cell r="AA31" t="str">
            <v>Budget set, will not be changed</v>
          </cell>
          <cell r="AB31" t="str">
            <v>Budget set, will not be changed</v>
          </cell>
          <cell r="AC31" t="str">
            <v>Somewhat more aggressive in discounting</v>
          </cell>
          <cell r="AD31" t="str">
            <v>Significantly longer</v>
          </cell>
          <cell r="AE31">
            <v>85</v>
          </cell>
          <cell r="AF31">
            <v>15</v>
          </cell>
          <cell r="AG31">
            <v>0</v>
          </cell>
          <cell r="AH31" t="str">
            <v>50/50</v>
          </cell>
          <cell r="AI31" t="str">
            <v>Over</v>
          </cell>
          <cell r="AJ31">
            <v>5</v>
          </cell>
          <cell r="AK31" t="str">
            <v>NA / DK</v>
          </cell>
          <cell r="AL31">
            <v>5</v>
          </cell>
          <cell r="AM31">
            <v>2</v>
          </cell>
          <cell r="AN31">
            <v>3</v>
          </cell>
          <cell r="AO31" t="str">
            <v>NA / DK</v>
          </cell>
          <cell r="AP31">
            <v>0</v>
          </cell>
          <cell r="AQ31">
            <v>3</v>
          </cell>
          <cell r="AR31" t="str">
            <v>Flat</v>
          </cell>
          <cell r="AS31" t="str">
            <v>Flat</v>
          </cell>
          <cell r="AT31" t="str">
            <v>Flat</v>
          </cell>
          <cell r="AU31" t="str">
            <v>Flat</v>
          </cell>
          <cell r="AV31" t="str">
            <v>Increase</v>
          </cell>
          <cell r="AW31" t="str">
            <v>Don't Use</v>
          </cell>
          <cell r="AX31" t="str">
            <v>Don't Use</v>
          </cell>
          <cell r="AY31" t="str">
            <v>Don't Use</v>
          </cell>
          <cell r="AZ31" t="str">
            <v>Don't Use</v>
          </cell>
          <cell r="BA31" t="str">
            <v>Flat</v>
          </cell>
          <cell r="BB31" t="str">
            <v>Increase</v>
          </cell>
          <cell r="BC31" t="str">
            <v>Don't Use</v>
          </cell>
          <cell r="BD31" t="str">
            <v>Increase</v>
          </cell>
          <cell r="BE31" t="str">
            <v>Don't Use</v>
          </cell>
          <cell r="BF31" t="str">
            <v>Don't Use</v>
          </cell>
          <cell r="BG31" t="str">
            <v>Don't Use</v>
          </cell>
          <cell r="BH31" t="str">
            <v>Don't Use</v>
          </cell>
          <cell r="BI31" t="str">
            <v>Will use services provider 2H12</v>
          </cell>
          <cell r="BJ31" t="str">
            <v>Will use services provider 2H12</v>
          </cell>
          <cell r="BK31" t="str">
            <v>Not Priority</v>
          </cell>
          <cell r="BL31" t="str">
            <v>Doing work internally</v>
          </cell>
          <cell r="BM31" t="str">
            <v>Already using services provider</v>
          </cell>
          <cell r="BN31" t="str">
            <v>Already using services provider</v>
          </cell>
          <cell r="BO31" t="str">
            <v>Doing work internally</v>
          </cell>
          <cell r="BP31" t="str">
            <v>Not Priority</v>
          </cell>
          <cell r="BQ31" t="str">
            <v>Already using services provider</v>
          </cell>
          <cell r="BR31" t="str">
            <v>Will use services provider 2H12</v>
          </cell>
          <cell r="BS31" t="str">
            <v>Not Priority</v>
          </cell>
          <cell r="BT31" t="str">
            <v>Not Priority</v>
          </cell>
          <cell r="BU31">
            <v>5</v>
          </cell>
          <cell r="BV31">
            <v>2</v>
          </cell>
          <cell r="BW31">
            <v>6</v>
          </cell>
          <cell r="BX31">
            <v>1</v>
          </cell>
          <cell r="BY31">
            <v>7</v>
          </cell>
          <cell r="BZ31">
            <v>4</v>
          </cell>
          <cell r="CA31">
            <v>3</v>
          </cell>
          <cell r="CB31" t="str">
            <v>No change in level of discounting</v>
          </cell>
        </row>
        <row r="32">
          <cell r="A32" t="str">
            <v>EU</v>
          </cell>
          <cell r="B32" t="str">
            <v>Manufacturing</v>
          </cell>
          <cell r="C32" t="str">
            <v>$1-5 Billion</v>
          </cell>
          <cell r="D32" t="str">
            <v>$400-500 Million</v>
          </cell>
          <cell r="E32">
            <v>5</v>
          </cell>
          <cell r="F32">
            <v>8</v>
          </cell>
          <cell r="G32">
            <v>5</v>
          </cell>
          <cell r="H32">
            <v>3</v>
          </cell>
          <cell r="I32">
            <v>0</v>
          </cell>
          <cell r="J32">
            <v>0</v>
          </cell>
          <cell r="K32">
            <v>5</v>
          </cell>
          <cell r="L32">
            <v>3</v>
          </cell>
          <cell r="M32">
            <v>5</v>
          </cell>
          <cell r="N32">
            <v>0</v>
          </cell>
          <cell r="O32">
            <v>10</v>
          </cell>
          <cell r="P32">
            <v>50</v>
          </cell>
          <cell r="Q32">
            <v>50</v>
          </cell>
          <cell r="R32">
            <v>50</v>
          </cell>
          <cell r="S32">
            <v>50</v>
          </cell>
          <cell r="T32" t="str">
            <v>Online security monitoring</v>
          </cell>
          <cell r="U32" t="str">
            <v>Global maintenance program</v>
          </cell>
          <cell r="V32" t="str">
            <v>Windows 7</v>
          </cell>
          <cell r="W32" t="str">
            <v>Collaboration tools</v>
          </cell>
          <cell r="X32" t="str">
            <v>Virtualization</v>
          </cell>
          <cell r="Z32" t="str">
            <v>Upward revision is more likely</v>
          </cell>
          <cell r="AA32" t="str">
            <v>Windows upgrade</v>
          </cell>
          <cell r="AB32" t="str">
            <v>Security projects</v>
          </cell>
          <cell r="AC32" t="str">
            <v>Somewhat more aggressive in discounting</v>
          </cell>
          <cell r="AD32" t="str">
            <v>No Change</v>
          </cell>
          <cell r="AE32">
            <v>80</v>
          </cell>
          <cell r="AF32">
            <v>20</v>
          </cell>
          <cell r="AG32">
            <v>0</v>
          </cell>
          <cell r="AH32" t="str">
            <v>50/50</v>
          </cell>
          <cell r="AI32" t="str">
            <v>In-Line</v>
          </cell>
          <cell r="AJ32">
            <v>5</v>
          </cell>
          <cell r="AK32">
            <v>5</v>
          </cell>
          <cell r="AL32">
            <v>2</v>
          </cell>
          <cell r="AM32">
            <v>0</v>
          </cell>
          <cell r="AN32">
            <v>10</v>
          </cell>
          <cell r="AO32">
            <v>3</v>
          </cell>
          <cell r="AP32">
            <v>5</v>
          </cell>
          <cell r="AQ32">
            <v>5</v>
          </cell>
          <cell r="AR32" t="str">
            <v>Don't Use</v>
          </cell>
          <cell r="AS32" t="str">
            <v>Don't Use</v>
          </cell>
          <cell r="AT32" t="str">
            <v>Flat</v>
          </cell>
          <cell r="AU32" t="str">
            <v>Increase</v>
          </cell>
          <cell r="AV32" t="str">
            <v>Flat</v>
          </cell>
          <cell r="AW32" t="str">
            <v>Don't Use</v>
          </cell>
          <cell r="AX32" t="str">
            <v>Flat</v>
          </cell>
          <cell r="AY32" t="str">
            <v>Don't Use</v>
          </cell>
          <cell r="AZ32" t="str">
            <v>Don't Use</v>
          </cell>
          <cell r="BA32" t="str">
            <v>Don't Use</v>
          </cell>
          <cell r="BB32" t="str">
            <v>Increase</v>
          </cell>
          <cell r="BC32" t="str">
            <v>Don't Use</v>
          </cell>
          <cell r="BD32" t="str">
            <v>Don't Use</v>
          </cell>
          <cell r="BE32" t="str">
            <v>Increase</v>
          </cell>
          <cell r="BF32" t="str">
            <v>Don't Use</v>
          </cell>
          <cell r="BG32" t="str">
            <v>Don't Use</v>
          </cell>
          <cell r="BH32" t="str">
            <v>Don't Use</v>
          </cell>
          <cell r="BI32" t="str">
            <v>Will use services provider 2H12</v>
          </cell>
          <cell r="BJ32" t="str">
            <v>Will use services provider 2H12</v>
          </cell>
          <cell r="BK32" t="str">
            <v>Already using services provider</v>
          </cell>
          <cell r="BL32" t="str">
            <v>Not Priority</v>
          </cell>
          <cell r="BM32" t="str">
            <v>Doing work internally</v>
          </cell>
          <cell r="BN32" t="str">
            <v>Already using services provider</v>
          </cell>
          <cell r="BO32" t="str">
            <v>Already using services provider</v>
          </cell>
          <cell r="BP32" t="str">
            <v>Not Priority</v>
          </cell>
          <cell r="BQ32" t="str">
            <v>Doing work internally</v>
          </cell>
          <cell r="BR32" t="str">
            <v>Already using services provider</v>
          </cell>
          <cell r="BS32" t="str">
            <v>Already using services provider</v>
          </cell>
          <cell r="BT32" t="str">
            <v>Doing work internally</v>
          </cell>
          <cell r="BU32">
            <v>1</v>
          </cell>
          <cell r="BV32">
            <v>3</v>
          </cell>
          <cell r="BW32">
            <v>7</v>
          </cell>
          <cell r="BX32">
            <v>5</v>
          </cell>
          <cell r="BY32">
            <v>6</v>
          </cell>
          <cell r="BZ32">
            <v>2</v>
          </cell>
          <cell r="CA32">
            <v>4</v>
          </cell>
          <cell r="CB32" t="str">
            <v>Somewhat more aggressive in discounting</v>
          </cell>
        </row>
        <row r="33">
          <cell r="A33" t="str">
            <v>EU</v>
          </cell>
          <cell r="B33" t="str">
            <v>Manufacturing</v>
          </cell>
          <cell r="C33" t="str">
            <v>$5-10 Billion</v>
          </cell>
          <cell r="D33" t="str">
            <v>&lt;$100 Million</v>
          </cell>
          <cell r="E33">
            <v>-13</v>
          </cell>
          <cell r="F33">
            <v>-5</v>
          </cell>
          <cell r="G33" t="str">
            <v>DK</v>
          </cell>
          <cell r="H33" t="str">
            <v>DK</v>
          </cell>
          <cell r="I33" t="str">
            <v>DK</v>
          </cell>
          <cell r="J33" t="str">
            <v>DK</v>
          </cell>
          <cell r="K33">
            <v>-20</v>
          </cell>
          <cell r="L33">
            <v>0</v>
          </cell>
          <cell r="M33">
            <v>-10</v>
          </cell>
          <cell r="N33">
            <v>10</v>
          </cell>
          <cell r="O33">
            <v>3</v>
          </cell>
          <cell r="P33">
            <v>50</v>
          </cell>
          <cell r="Q33">
            <v>50</v>
          </cell>
          <cell r="R33">
            <v>50</v>
          </cell>
          <cell r="S33">
            <v>50</v>
          </cell>
          <cell r="T33" t="str">
            <v>Outsourcing Scope Increase</v>
          </cell>
          <cell r="U33" t="str">
            <v>ERP Rollout</v>
          </cell>
          <cell r="V33" t="str">
            <v>Customer Service Portals</v>
          </cell>
          <cell r="W33" t="str">
            <v>Hardware/Platform Refresh</v>
          </cell>
          <cell r="X33" t="str">
            <v>In-place upgrades (Win 7, e.g.)</v>
          </cell>
          <cell r="Z33" t="str">
            <v>Equal chance of upward or downward revision</v>
          </cell>
          <cell r="AA33" t="str">
            <v>Any discretionary spend without hard $ benefits</v>
          </cell>
          <cell r="AB33" t="str">
            <v>Cost savings or business-required projects</v>
          </cell>
          <cell r="AC33" t="str">
            <v>Somewhat more aggressive in discounting</v>
          </cell>
          <cell r="AD33" t="str">
            <v>No Change</v>
          </cell>
          <cell r="AE33">
            <v>60</v>
          </cell>
          <cell r="AF33">
            <v>30</v>
          </cell>
          <cell r="AG33">
            <v>10</v>
          </cell>
          <cell r="AH33" t="str">
            <v>50/50</v>
          </cell>
          <cell r="AI33" t="str">
            <v>In-Line</v>
          </cell>
          <cell r="AJ33">
            <v>-10</v>
          </cell>
          <cell r="AK33">
            <v>0</v>
          </cell>
          <cell r="AL33">
            <v>0</v>
          </cell>
          <cell r="AM33" t="str">
            <v>NA / DK</v>
          </cell>
          <cell r="AN33">
            <v>10</v>
          </cell>
          <cell r="AO33">
            <v>10</v>
          </cell>
          <cell r="AP33">
            <v>5</v>
          </cell>
          <cell r="AQ33">
            <v>5</v>
          </cell>
          <cell r="AR33" t="str">
            <v>Don't Use</v>
          </cell>
          <cell r="AS33" t="str">
            <v>Don't Use</v>
          </cell>
          <cell r="AT33" t="str">
            <v>Don't Use</v>
          </cell>
          <cell r="AU33" t="str">
            <v>Increase</v>
          </cell>
          <cell r="AV33" t="str">
            <v>Don't Use</v>
          </cell>
          <cell r="AW33" t="str">
            <v>Don't Use</v>
          </cell>
          <cell r="AX33" t="str">
            <v>Don't Use</v>
          </cell>
          <cell r="AY33" t="str">
            <v>Don't Use</v>
          </cell>
          <cell r="AZ33" t="str">
            <v>Increase</v>
          </cell>
          <cell r="BA33" t="str">
            <v>Flat</v>
          </cell>
          <cell r="BB33" t="str">
            <v>Flat</v>
          </cell>
          <cell r="BC33" t="str">
            <v>Don't Use</v>
          </cell>
          <cell r="BD33" t="str">
            <v>Don't Use</v>
          </cell>
          <cell r="BE33" t="str">
            <v>Don't Use</v>
          </cell>
          <cell r="BF33" t="str">
            <v>Don't Use</v>
          </cell>
          <cell r="BG33" t="str">
            <v>Don't Use</v>
          </cell>
          <cell r="BH33" t="str">
            <v>Flat</v>
          </cell>
          <cell r="BI33" t="str">
            <v>Doing work internally</v>
          </cell>
          <cell r="BJ33" t="str">
            <v>Not Priority</v>
          </cell>
          <cell r="BK33" t="str">
            <v>Doing work internally</v>
          </cell>
          <cell r="BL33" t="str">
            <v>Not Priority</v>
          </cell>
          <cell r="BM33" t="str">
            <v>Doing work internally</v>
          </cell>
          <cell r="BN33" t="str">
            <v>Doing work internally</v>
          </cell>
          <cell r="BO33" t="str">
            <v>Doing work internally</v>
          </cell>
          <cell r="BP33" t="str">
            <v>Doing work internally</v>
          </cell>
          <cell r="BQ33" t="str">
            <v>Doing work internally</v>
          </cell>
          <cell r="BR33" t="str">
            <v>Not Priority</v>
          </cell>
          <cell r="BS33" t="str">
            <v>Doing work internally</v>
          </cell>
          <cell r="BT33" t="str">
            <v>Already using services provider</v>
          </cell>
          <cell r="BU33">
            <v>3</v>
          </cell>
          <cell r="BV33">
            <v>4</v>
          </cell>
          <cell r="BW33">
            <v>6</v>
          </cell>
          <cell r="BX33">
            <v>5</v>
          </cell>
          <cell r="BY33">
            <v>7</v>
          </cell>
          <cell r="BZ33">
            <v>1</v>
          </cell>
          <cell r="CA33">
            <v>2</v>
          </cell>
          <cell r="CB33" t="str">
            <v>No change in level of discounting</v>
          </cell>
        </row>
        <row r="34">
          <cell r="A34" t="str">
            <v>EU</v>
          </cell>
          <cell r="B34" t="str">
            <v>Manufacturing</v>
          </cell>
          <cell r="C34" t="str">
            <v>$5-10 Billion</v>
          </cell>
          <cell r="D34" t="str">
            <v>$300-400 Million</v>
          </cell>
          <cell r="E34">
            <v>3</v>
          </cell>
          <cell r="F34">
            <v>3</v>
          </cell>
          <cell r="G34">
            <v>0</v>
          </cell>
          <cell r="H34">
            <v>5</v>
          </cell>
          <cell r="I34">
            <v>5</v>
          </cell>
          <cell r="J34">
            <v>5</v>
          </cell>
          <cell r="K34">
            <v>1</v>
          </cell>
          <cell r="L34">
            <v>5</v>
          </cell>
          <cell r="M34">
            <v>2</v>
          </cell>
          <cell r="N34">
            <v>-5</v>
          </cell>
          <cell r="O34">
            <v>9</v>
          </cell>
          <cell r="P34">
            <v>50</v>
          </cell>
          <cell r="Q34">
            <v>50</v>
          </cell>
          <cell r="R34">
            <v>60</v>
          </cell>
          <cell r="S34">
            <v>40</v>
          </cell>
          <cell r="T34" t="str">
            <v>Transition from tape to disk backup</v>
          </cell>
          <cell r="U34" t="str">
            <v>SAP upgrades</v>
          </cell>
          <cell r="V34" t="str">
            <v>CRM</v>
          </cell>
          <cell r="W34" t="str">
            <v xml:space="preserve">Networked storage </v>
          </cell>
          <cell r="X34" t="str">
            <v>ERP</v>
          </cell>
          <cell r="Y34" t="str">
            <v>Use of consultants</v>
          </cell>
          <cell r="Z34" t="str">
            <v>‘No change’ to the budget is likely</v>
          </cell>
          <cell r="AA34" t="str">
            <v>Everything subject to cuts</v>
          </cell>
          <cell r="AB34" t="str">
            <v>Maintenance</v>
          </cell>
          <cell r="AC34" t="str">
            <v>Somewhat less aggressive in discounting</v>
          </cell>
          <cell r="AD34" t="str">
            <v>No Change</v>
          </cell>
          <cell r="AE34">
            <v>50</v>
          </cell>
          <cell r="AF34">
            <v>20</v>
          </cell>
          <cell r="AG34">
            <v>30</v>
          </cell>
          <cell r="AH34" t="str">
            <v>40/60</v>
          </cell>
          <cell r="AI34" t="str">
            <v>Under</v>
          </cell>
          <cell r="AJ34">
            <v>5</v>
          </cell>
          <cell r="AK34">
            <v>-10</v>
          </cell>
          <cell r="AL34">
            <v>-5</v>
          </cell>
          <cell r="AM34">
            <v>-5</v>
          </cell>
          <cell r="AN34">
            <v>0</v>
          </cell>
          <cell r="AO34">
            <v>0</v>
          </cell>
          <cell r="AP34">
            <v>0</v>
          </cell>
          <cell r="AQ34">
            <v>0</v>
          </cell>
          <cell r="AR34" t="str">
            <v>Increase</v>
          </cell>
          <cell r="AS34" t="str">
            <v>Don't Use</v>
          </cell>
          <cell r="AT34" t="str">
            <v>Don't Use</v>
          </cell>
          <cell r="AU34" t="str">
            <v>Don't Use</v>
          </cell>
          <cell r="AV34" t="str">
            <v>Flat</v>
          </cell>
          <cell r="AW34" t="str">
            <v>Don't Use</v>
          </cell>
          <cell r="AX34" t="str">
            <v>Don't Use</v>
          </cell>
          <cell r="AY34" t="str">
            <v>Don't Use</v>
          </cell>
          <cell r="AZ34" t="str">
            <v>Don't Use</v>
          </cell>
          <cell r="BA34" t="str">
            <v>Don't Use</v>
          </cell>
          <cell r="BB34" t="str">
            <v>Flat</v>
          </cell>
          <cell r="BC34" t="str">
            <v>Flat</v>
          </cell>
          <cell r="BD34" t="str">
            <v>Don't Use</v>
          </cell>
          <cell r="BE34" t="str">
            <v>Don't Use</v>
          </cell>
          <cell r="BF34" t="str">
            <v>Don't Use</v>
          </cell>
          <cell r="BG34" t="str">
            <v>Don't Use</v>
          </cell>
          <cell r="BH34" t="str">
            <v>Don't Use</v>
          </cell>
          <cell r="BI34" t="str">
            <v>Already using services provider</v>
          </cell>
          <cell r="BJ34" t="str">
            <v>Not Priority</v>
          </cell>
          <cell r="BK34" t="str">
            <v>Will use services provider 2H12</v>
          </cell>
          <cell r="BL34" t="str">
            <v>Already using services provider</v>
          </cell>
          <cell r="BM34" t="str">
            <v>Doing work internally</v>
          </cell>
          <cell r="BN34" t="str">
            <v>Will use services provider 2H12</v>
          </cell>
          <cell r="BO34" t="str">
            <v>Doing work internally</v>
          </cell>
          <cell r="BP34" t="str">
            <v>Doing work internally</v>
          </cell>
          <cell r="BQ34" t="str">
            <v>Will use services provider 2H12</v>
          </cell>
          <cell r="BR34" t="str">
            <v>Not Priority</v>
          </cell>
          <cell r="BS34" t="str">
            <v>Not Priority</v>
          </cell>
          <cell r="BT34" t="str">
            <v>Not Priority</v>
          </cell>
          <cell r="BU34">
            <v>4</v>
          </cell>
          <cell r="BV34">
            <v>6</v>
          </cell>
          <cell r="BW34">
            <v>2</v>
          </cell>
          <cell r="BX34">
            <v>5</v>
          </cell>
          <cell r="BY34">
            <v>3</v>
          </cell>
          <cell r="BZ34">
            <v>1</v>
          </cell>
          <cell r="CA34">
            <v>7</v>
          </cell>
          <cell r="CB34" t="str">
            <v>Somewhat less aggressive in discounting</v>
          </cell>
        </row>
        <row r="35">
          <cell r="A35" t="str">
            <v>EU</v>
          </cell>
          <cell r="B35" t="str">
            <v>Manufacturing</v>
          </cell>
          <cell r="C35" t="str">
            <v>$5-10 Billion</v>
          </cell>
          <cell r="D35" t="str">
            <v>&lt;$100 Million</v>
          </cell>
          <cell r="E35">
            <v>5</v>
          </cell>
          <cell r="F35">
            <v>10</v>
          </cell>
          <cell r="G35">
            <v>-5</v>
          </cell>
          <cell r="H35">
            <v>10</v>
          </cell>
          <cell r="I35">
            <v>0</v>
          </cell>
          <cell r="J35">
            <v>10</v>
          </cell>
          <cell r="K35">
            <v>-5</v>
          </cell>
          <cell r="L35">
            <v>5</v>
          </cell>
          <cell r="M35">
            <v>5</v>
          </cell>
          <cell r="N35">
            <v>5</v>
          </cell>
          <cell r="O35">
            <v>6</v>
          </cell>
          <cell r="P35">
            <v>55</v>
          </cell>
          <cell r="Q35">
            <v>45</v>
          </cell>
          <cell r="R35">
            <v>55</v>
          </cell>
          <cell r="S35">
            <v>45</v>
          </cell>
          <cell r="T35" t="str">
            <v>CRM</v>
          </cell>
          <cell r="U35" t="str">
            <v>BI</v>
          </cell>
          <cell r="V35" t="str">
            <v>SharePoint</v>
          </cell>
          <cell r="W35" t="str">
            <v>NA / No Decrease</v>
          </cell>
          <cell r="Z35" t="str">
            <v>‘No change’ to the budget is likely</v>
          </cell>
          <cell r="AA35" t="str">
            <v>BI</v>
          </cell>
          <cell r="AB35" t="str">
            <v>ERP</v>
          </cell>
          <cell r="AC35" t="str">
            <v>Somewhat less aggressive in discounting</v>
          </cell>
          <cell r="AD35" t="str">
            <v>No Change</v>
          </cell>
          <cell r="AE35">
            <v>50</v>
          </cell>
          <cell r="AF35">
            <v>25</v>
          </cell>
          <cell r="AG35">
            <v>25</v>
          </cell>
          <cell r="AH35" t="str">
            <v>50/50</v>
          </cell>
          <cell r="AI35" t="str">
            <v>In-Line</v>
          </cell>
          <cell r="AJ35">
            <v>10</v>
          </cell>
          <cell r="AK35">
            <v>5</v>
          </cell>
          <cell r="AL35">
            <v>5</v>
          </cell>
          <cell r="AM35">
            <v>0</v>
          </cell>
          <cell r="AN35">
            <v>10</v>
          </cell>
          <cell r="AO35">
            <v>10</v>
          </cell>
          <cell r="AP35">
            <v>5</v>
          </cell>
          <cell r="AQ35">
            <v>0</v>
          </cell>
          <cell r="AR35" t="str">
            <v>Don't Use</v>
          </cell>
          <cell r="AS35" t="str">
            <v>Flat</v>
          </cell>
          <cell r="AT35" t="str">
            <v>Don't Use</v>
          </cell>
          <cell r="AU35" t="str">
            <v>Don't Use</v>
          </cell>
          <cell r="AV35" t="str">
            <v>Don't Use</v>
          </cell>
          <cell r="AW35" t="str">
            <v>Don't Use</v>
          </cell>
          <cell r="AX35" t="str">
            <v>Flat</v>
          </cell>
          <cell r="AY35" t="str">
            <v>Don't Use</v>
          </cell>
          <cell r="AZ35" t="str">
            <v>Don't Use</v>
          </cell>
          <cell r="BA35" t="str">
            <v>Flat</v>
          </cell>
          <cell r="BB35" t="str">
            <v>Increase</v>
          </cell>
          <cell r="BC35" t="str">
            <v>Don't Use</v>
          </cell>
          <cell r="BD35" t="str">
            <v>Don't Use</v>
          </cell>
          <cell r="BE35" t="str">
            <v>Don't Use</v>
          </cell>
          <cell r="BF35" t="str">
            <v>Don't Use</v>
          </cell>
          <cell r="BG35" t="str">
            <v>Don't Use</v>
          </cell>
          <cell r="BH35" t="str">
            <v>Don't Use</v>
          </cell>
          <cell r="BI35" t="str">
            <v>Already using services provider</v>
          </cell>
          <cell r="BJ35" t="str">
            <v>Not Priority</v>
          </cell>
          <cell r="BK35" t="str">
            <v>Will use services provider 1H12</v>
          </cell>
          <cell r="BL35" t="str">
            <v>Doing work internally</v>
          </cell>
          <cell r="BM35" t="str">
            <v>Will use services provider 2H12</v>
          </cell>
          <cell r="BN35" t="str">
            <v>Already using services provider</v>
          </cell>
          <cell r="BO35" t="str">
            <v>Doing work internally</v>
          </cell>
          <cell r="BP35" t="str">
            <v>Not Priority</v>
          </cell>
          <cell r="BQ35" t="str">
            <v>Already using services provider</v>
          </cell>
          <cell r="BR35" t="str">
            <v>Doing work internally</v>
          </cell>
          <cell r="BS35" t="str">
            <v>Doing work internally</v>
          </cell>
          <cell r="BT35" t="str">
            <v>Not Priority</v>
          </cell>
          <cell r="BU35">
            <v>3</v>
          </cell>
          <cell r="BV35">
            <v>6</v>
          </cell>
          <cell r="BW35">
            <v>5</v>
          </cell>
          <cell r="BX35">
            <v>7</v>
          </cell>
          <cell r="BY35">
            <v>2</v>
          </cell>
          <cell r="BZ35">
            <v>1</v>
          </cell>
          <cell r="CA35">
            <v>4</v>
          </cell>
          <cell r="CB35" t="str">
            <v>Significantly less aggressive in discounting</v>
          </cell>
        </row>
        <row r="36">
          <cell r="A36" t="str">
            <v>EU</v>
          </cell>
          <cell r="B36" t="str">
            <v>Manufacturing</v>
          </cell>
          <cell r="C36" t="str">
            <v>$1-5 Billion</v>
          </cell>
          <cell r="D36" t="str">
            <v>$100-200 Million</v>
          </cell>
          <cell r="E36">
            <v>8</v>
          </cell>
          <cell r="F36">
            <v>7</v>
          </cell>
          <cell r="G36">
            <v>10</v>
          </cell>
          <cell r="H36">
            <v>10</v>
          </cell>
          <cell r="I36">
            <v>-5</v>
          </cell>
          <cell r="J36">
            <v>-5</v>
          </cell>
          <cell r="K36">
            <v>5</v>
          </cell>
          <cell r="L36">
            <v>5</v>
          </cell>
          <cell r="M36">
            <v>10</v>
          </cell>
          <cell r="N36">
            <v>5</v>
          </cell>
          <cell r="O36">
            <v>7</v>
          </cell>
          <cell r="P36">
            <v>55</v>
          </cell>
          <cell r="Q36">
            <v>45</v>
          </cell>
          <cell r="R36">
            <v>40</v>
          </cell>
          <cell r="S36">
            <v>60</v>
          </cell>
          <cell r="T36" t="str">
            <v xml:space="preserve">Network upgrades </v>
          </cell>
          <cell r="U36" t="str">
            <v xml:space="preserve">Notebooks </v>
          </cell>
          <cell r="V36" t="str">
            <v>Tablets</v>
          </cell>
          <cell r="W36" t="str">
            <v>Desktop PCs</v>
          </cell>
          <cell r="X36" t="str">
            <v>SCM</v>
          </cell>
          <cell r="Z36" t="str">
            <v>Equal chance of upward or downward revision</v>
          </cell>
          <cell r="AA36" t="str">
            <v>Tablets and PC upgrades</v>
          </cell>
          <cell r="AB36" t="str">
            <v>Core IT functions</v>
          </cell>
          <cell r="AC36" t="str">
            <v>Somewhat more aggressive in discounting</v>
          </cell>
          <cell r="AD36" t="str">
            <v>No Change</v>
          </cell>
          <cell r="AE36">
            <v>50</v>
          </cell>
          <cell r="AF36">
            <v>0</v>
          </cell>
          <cell r="AG36">
            <v>50</v>
          </cell>
          <cell r="AH36" t="str">
            <v>40/60</v>
          </cell>
          <cell r="AI36" t="str">
            <v>In-Line</v>
          </cell>
          <cell r="AJ36">
            <v>10</v>
          </cell>
          <cell r="AK36">
            <v>5</v>
          </cell>
          <cell r="AL36">
            <v>0</v>
          </cell>
          <cell r="AM36">
            <v>5</v>
          </cell>
          <cell r="AN36">
            <v>-15</v>
          </cell>
          <cell r="AO36">
            <v>-5</v>
          </cell>
          <cell r="AP36">
            <v>0</v>
          </cell>
          <cell r="AQ36">
            <v>0</v>
          </cell>
          <cell r="AR36" t="str">
            <v>Don't Use</v>
          </cell>
          <cell r="AS36" t="str">
            <v>Don't Use</v>
          </cell>
          <cell r="AT36" t="str">
            <v>Don't Use</v>
          </cell>
          <cell r="AU36" t="str">
            <v>Flat</v>
          </cell>
          <cell r="AV36" t="str">
            <v>Don't Use</v>
          </cell>
          <cell r="AW36" t="str">
            <v>Flat</v>
          </cell>
          <cell r="AX36" t="str">
            <v>Don't Use</v>
          </cell>
          <cell r="AY36" t="str">
            <v>Don't Use</v>
          </cell>
          <cell r="AZ36" t="str">
            <v>Don't Use</v>
          </cell>
          <cell r="BA36" t="str">
            <v>Don't Use</v>
          </cell>
          <cell r="BB36" t="str">
            <v>Increase</v>
          </cell>
          <cell r="BC36" t="str">
            <v>Don't Use</v>
          </cell>
          <cell r="BD36" t="str">
            <v>Don't Use</v>
          </cell>
          <cell r="BE36" t="str">
            <v>Flat</v>
          </cell>
          <cell r="BF36" t="str">
            <v>Don't Use</v>
          </cell>
          <cell r="BG36" t="str">
            <v>Don't Use</v>
          </cell>
          <cell r="BH36" t="str">
            <v>Don't Use</v>
          </cell>
          <cell r="BI36" t="str">
            <v>Will use services provider 2H12</v>
          </cell>
          <cell r="BJ36" t="str">
            <v>Doing work internally</v>
          </cell>
          <cell r="BK36" t="str">
            <v>Doing work internally</v>
          </cell>
          <cell r="BL36" t="str">
            <v>Not Priority</v>
          </cell>
          <cell r="BM36" t="str">
            <v>Will use services provider 2H12</v>
          </cell>
          <cell r="BN36" t="str">
            <v>Not Priority</v>
          </cell>
          <cell r="BO36" t="str">
            <v>Not Priority</v>
          </cell>
          <cell r="BP36" t="str">
            <v>Not Priority</v>
          </cell>
          <cell r="BQ36" t="str">
            <v>Not Priority</v>
          </cell>
          <cell r="BR36" t="str">
            <v>Not Priority</v>
          </cell>
          <cell r="BS36" t="str">
            <v>Not Priority</v>
          </cell>
          <cell r="BT36" t="str">
            <v>Doing work internally</v>
          </cell>
          <cell r="BU36">
            <v>1</v>
          </cell>
          <cell r="BV36">
            <v>7</v>
          </cell>
          <cell r="BW36">
            <v>4</v>
          </cell>
          <cell r="BX36">
            <v>5</v>
          </cell>
          <cell r="BY36">
            <v>6</v>
          </cell>
          <cell r="BZ36">
            <v>2</v>
          </cell>
          <cell r="CA36">
            <v>3</v>
          </cell>
          <cell r="CB36" t="str">
            <v>Somewhat more aggressive in discounting</v>
          </cell>
        </row>
        <row r="37">
          <cell r="A37" t="str">
            <v>EU</v>
          </cell>
          <cell r="B37" t="str">
            <v>Manufacturing</v>
          </cell>
          <cell r="C37" t="str">
            <v>$1-5 Billion</v>
          </cell>
          <cell r="D37" t="str">
            <v>$100-200 Million</v>
          </cell>
          <cell r="E37">
            <v>0</v>
          </cell>
          <cell r="F37">
            <v>-10</v>
          </cell>
          <cell r="G37">
            <v>0</v>
          </cell>
          <cell r="H37">
            <v>2</v>
          </cell>
          <cell r="I37">
            <v>-5</v>
          </cell>
          <cell r="J37">
            <v>-8</v>
          </cell>
          <cell r="K37">
            <v>-10</v>
          </cell>
          <cell r="L37">
            <v>-10</v>
          </cell>
          <cell r="M37">
            <v>-10</v>
          </cell>
          <cell r="N37">
            <v>-5</v>
          </cell>
          <cell r="O37">
            <v>1</v>
          </cell>
          <cell r="P37">
            <v>60</v>
          </cell>
          <cell r="Q37">
            <v>40</v>
          </cell>
          <cell r="R37">
            <v>50</v>
          </cell>
          <cell r="S37">
            <v>50</v>
          </cell>
          <cell r="T37" t="str">
            <v>Software</v>
          </cell>
          <cell r="U37" t="str">
            <v>Networking</v>
          </cell>
          <cell r="V37" t="str">
            <v>Serves</v>
          </cell>
          <cell r="W37" t="str">
            <v>Outside consultants</v>
          </cell>
          <cell r="Z37" t="str">
            <v>Downward revision is more likely</v>
          </cell>
          <cell r="AA37" t="str">
            <v>NA / DK</v>
          </cell>
          <cell r="AB37" t="str">
            <v>NA / DK</v>
          </cell>
          <cell r="AC37" t="str">
            <v>Somewhat more aggressive in discounting</v>
          </cell>
          <cell r="AD37" t="str">
            <v>Somewhat longer</v>
          </cell>
          <cell r="AE37">
            <v>75</v>
          </cell>
          <cell r="AF37">
            <v>25</v>
          </cell>
          <cell r="AG37">
            <v>0</v>
          </cell>
          <cell r="AH37" t="str">
            <v>50/50</v>
          </cell>
          <cell r="AI37" t="str">
            <v>In-Line</v>
          </cell>
          <cell r="AJ37">
            <v>-5</v>
          </cell>
          <cell r="AK37">
            <v>5</v>
          </cell>
          <cell r="AL37">
            <v>0</v>
          </cell>
          <cell r="AM37">
            <v>0</v>
          </cell>
          <cell r="AN37">
            <v>-5</v>
          </cell>
          <cell r="AO37">
            <v>-10</v>
          </cell>
          <cell r="AP37">
            <v>5</v>
          </cell>
          <cell r="AQ37">
            <v>3</v>
          </cell>
          <cell r="AR37" t="str">
            <v>Increase</v>
          </cell>
          <cell r="AS37" t="str">
            <v>Don't Use</v>
          </cell>
          <cell r="AT37" t="str">
            <v>Don't Use</v>
          </cell>
          <cell r="AU37" t="str">
            <v>Don't Use</v>
          </cell>
          <cell r="AV37" t="str">
            <v>Don't Use</v>
          </cell>
          <cell r="AW37" t="str">
            <v>Don't Use</v>
          </cell>
          <cell r="AX37" t="str">
            <v>Don't Use</v>
          </cell>
          <cell r="AY37" t="str">
            <v>Don't Use</v>
          </cell>
          <cell r="AZ37" t="str">
            <v>Don't Use</v>
          </cell>
          <cell r="BA37" t="str">
            <v>Don't Use</v>
          </cell>
          <cell r="BB37" t="str">
            <v>Flat</v>
          </cell>
          <cell r="BC37" t="str">
            <v>Don't Use</v>
          </cell>
          <cell r="BD37" t="str">
            <v>Don't Use</v>
          </cell>
          <cell r="BE37" t="str">
            <v>Don't Use</v>
          </cell>
          <cell r="BF37" t="str">
            <v>Don't Use</v>
          </cell>
          <cell r="BG37" t="str">
            <v>Increase</v>
          </cell>
          <cell r="BH37" t="str">
            <v>Don't Use</v>
          </cell>
          <cell r="BI37" t="str">
            <v>Doing work internally</v>
          </cell>
          <cell r="BJ37" t="str">
            <v>Not Priority</v>
          </cell>
          <cell r="BK37" t="str">
            <v>Doing work internally</v>
          </cell>
          <cell r="BL37" t="str">
            <v>Doing work internally</v>
          </cell>
          <cell r="BM37" t="str">
            <v>Not Priority</v>
          </cell>
          <cell r="BN37" t="str">
            <v>Already using services provider</v>
          </cell>
          <cell r="BO37" t="str">
            <v>Doing work internally</v>
          </cell>
          <cell r="BP37" t="str">
            <v>Will use services provider 2H12</v>
          </cell>
          <cell r="BQ37" t="str">
            <v>Doing work internally</v>
          </cell>
          <cell r="BR37" t="str">
            <v>Doing work internally</v>
          </cell>
          <cell r="BS37" t="str">
            <v>Doing work internally</v>
          </cell>
          <cell r="BT37" t="str">
            <v>Already using services provider</v>
          </cell>
          <cell r="BU37">
            <v>2</v>
          </cell>
          <cell r="BV37">
            <v>7</v>
          </cell>
          <cell r="BW37">
            <v>1</v>
          </cell>
          <cell r="BX37">
            <v>3</v>
          </cell>
          <cell r="BY37">
            <v>4</v>
          </cell>
          <cell r="BZ37">
            <v>5</v>
          </cell>
          <cell r="CA37">
            <v>6</v>
          </cell>
          <cell r="CB37" t="str">
            <v>Somewhat less aggressive in discounting</v>
          </cell>
        </row>
        <row r="38">
          <cell r="A38" t="str">
            <v>EU</v>
          </cell>
          <cell r="B38" t="str">
            <v>Manufacturing</v>
          </cell>
          <cell r="C38" t="str">
            <v>$15-20 Billion</v>
          </cell>
          <cell r="D38" t="str">
            <v>$500-600 Million</v>
          </cell>
          <cell r="E38">
            <v>0</v>
          </cell>
          <cell r="F38">
            <v>0</v>
          </cell>
          <cell r="G38">
            <v>0</v>
          </cell>
          <cell r="H38">
            <v>0</v>
          </cell>
          <cell r="I38">
            <v>0</v>
          </cell>
          <cell r="J38">
            <v>0</v>
          </cell>
          <cell r="K38">
            <v>0</v>
          </cell>
          <cell r="L38">
            <v>0</v>
          </cell>
          <cell r="M38">
            <v>0</v>
          </cell>
          <cell r="N38">
            <v>0</v>
          </cell>
          <cell r="O38">
            <v>5</v>
          </cell>
          <cell r="P38">
            <v>60</v>
          </cell>
          <cell r="Q38">
            <v>40</v>
          </cell>
          <cell r="R38">
            <v>60</v>
          </cell>
          <cell r="S38">
            <v>40</v>
          </cell>
          <cell r="T38" t="str">
            <v>Technology Refresh</v>
          </cell>
          <cell r="U38" t="str">
            <v>SW Licensing</v>
          </cell>
          <cell r="V38" t="str">
            <v>Virtualization</v>
          </cell>
          <cell r="W38" t="str">
            <v>Desktop</v>
          </cell>
          <cell r="X38" t="str">
            <v>Microsoft Upgrades</v>
          </cell>
          <cell r="Z38" t="str">
            <v>Downward revision is more likely</v>
          </cell>
          <cell r="AA38" t="str">
            <v>Data warehouse</v>
          </cell>
          <cell r="AB38" t="str">
            <v>Maintaining status quo</v>
          </cell>
          <cell r="AC38" t="str">
            <v>Somewhat more aggressive in discounting</v>
          </cell>
          <cell r="AD38" t="str">
            <v>Significantly longer</v>
          </cell>
          <cell r="AE38">
            <v>0</v>
          </cell>
          <cell r="AF38">
            <v>0</v>
          </cell>
          <cell r="AG38">
            <v>100</v>
          </cell>
          <cell r="AH38" t="str">
            <v>60/40</v>
          </cell>
          <cell r="AI38" t="str">
            <v>Under</v>
          </cell>
          <cell r="AJ38">
            <v>-2</v>
          </cell>
          <cell r="AK38">
            <v>0</v>
          </cell>
          <cell r="AL38">
            <v>0</v>
          </cell>
          <cell r="AM38">
            <v>0</v>
          </cell>
          <cell r="AN38">
            <v>0</v>
          </cell>
          <cell r="AO38">
            <v>0</v>
          </cell>
          <cell r="AP38">
            <v>0</v>
          </cell>
          <cell r="AQ38">
            <v>0</v>
          </cell>
          <cell r="AR38" t="str">
            <v>Don't Use</v>
          </cell>
          <cell r="AS38" t="str">
            <v>Don't Use</v>
          </cell>
          <cell r="AT38" t="str">
            <v>Don't Use</v>
          </cell>
          <cell r="AU38" t="str">
            <v>Don't Use</v>
          </cell>
          <cell r="AV38" t="str">
            <v>Flat</v>
          </cell>
          <cell r="AW38" t="str">
            <v>Don't Use</v>
          </cell>
          <cell r="AX38" t="str">
            <v>Don't Use</v>
          </cell>
          <cell r="AY38" t="str">
            <v>Flat</v>
          </cell>
          <cell r="AZ38" t="str">
            <v>Don't Use</v>
          </cell>
          <cell r="BA38" t="str">
            <v>Don't Use</v>
          </cell>
          <cell r="BB38" t="str">
            <v>Don't Use</v>
          </cell>
          <cell r="BC38" t="str">
            <v>Flat</v>
          </cell>
          <cell r="BD38" t="str">
            <v>Don't Use</v>
          </cell>
          <cell r="BE38" t="str">
            <v>Don't Use</v>
          </cell>
          <cell r="BF38" t="str">
            <v>Don't Use</v>
          </cell>
          <cell r="BG38" t="str">
            <v>Don't Use</v>
          </cell>
          <cell r="BH38" t="str">
            <v>Don't Use</v>
          </cell>
          <cell r="BI38" t="str">
            <v>Already using services provider</v>
          </cell>
          <cell r="BJ38" t="str">
            <v>Not Priority</v>
          </cell>
          <cell r="BK38" t="str">
            <v>Doing work internally</v>
          </cell>
          <cell r="BL38" t="str">
            <v>Not Priority</v>
          </cell>
          <cell r="BM38" t="str">
            <v>Not Priority</v>
          </cell>
          <cell r="BN38" t="str">
            <v>Not Priority</v>
          </cell>
          <cell r="BO38" t="str">
            <v>Not Priority</v>
          </cell>
          <cell r="BP38" t="str">
            <v>Not Priority</v>
          </cell>
          <cell r="BQ38" t="str">
            <v>Not Priority</v>
          </cell>
          <cell r="BR38" t="str">
            <v>Not Priority</v>
          </cell>
          <cell r="BS38" t="str">
            <v>Doing work internally</v>
          </cell>
          <cell r="BT38" t="str">
            <v>Not Priority</v>
          </cell>
          <cell r="BU38">
            <v>3</v>
          </cell>
          <cell r="BV38">
            <v>7</v>
          </cell>
          <cell r="BW38">
            <v>5</v>
          </cell>
          <cell r="BX38">
            <v>6</v>
          </cell>
          <cell r="BY38">
            <v>1</v>
          </cell>
          <cell r="BZ38">
            <v>4</v>
          </cell>
          <cell r="CA38">
            <v>2</v>
          </cell>
          <cell r="CB38" t="str">
            <v>Somewhat more aggressive in discounting</v>
          </cell>
        </row>
        <row r="39">
          <cell r="A39" t="str">
            <v>EU</v>
          </cell>
          <cell r="B39" t="str">
            <v>Pharmaceuticals</v>
          </cell>
          <cell r="C39" t="str">
            <v>$500 Million - $1 Billion</v>
          </cell>
          <cell r="D39" t="str">
            <v>$400-500 Million</v>
          </cell>
          <cell r="E39">
            <v>5</v>
          </cell>
          <cell r="F39">
            <v>0</v>
          </cell>
          <cell r="G39">
            <v>10</v>
          </cell>
          <cell r="H39">
            <v>5</v>
          </cell>
          <cell r="I39">
            <v>2</v>
          </cell>
          <cell r="J39">
            <v>2</v>
          </cell>
          <cell r="K39">
            <v>-10</v>
          </cell>
          <cell r="L39">
            <v>-5</v>
          </cell>
          <cell r="M39">
            <v>10</v>
          </cell>
          <cell r="N39">
            <v>0</v>
          </cell>
          <cell r="O39">
            <v>8</v>
          </cell>
          <cell r="P39">
            <v>45</v>
          </cell>
          <cell r="Q39">
            <v>55</v>
          </cell>
          <cell r="R39">
            <v>60</v>
          </cell>
          <cell r="S39">
            <v>40</v>
          </cell>
          <cell r="T39" t="str">
            <v>iPad implementation</v>
          </cell>
          <cell r="U39" t="str">
            <v>Software</v>
          </cell>
          <cell r="V39" t="str">
            <v>Network</v>
          </cell>
          <cell r="W39" t="str">
            <v>Servers</v>
          </cell>
          <cell r="X39" t="str">
            <v>Professional services</v>
          </cell>
          <cell r="Z39" t="str">
            <v>Equal chance of upward or downward revision</v>
          </cell>
          <cell r="AA39" t="str">
            <v>Professional Services</v>
          </cell>
          <cell r="AB39" t="str">
            <v>Infrastruture changes</v>
          </cell>
          <cell r="AC39" t="str">
            <v>No change in level of discounting</v>
          </cell>
          <cell r="AD39" t="str">
            <v>Somewhat longer</v>
          </cell>
          <cell r="AE39">
            <v>100</v>
          </cell>
          <cell r="AF39">
            <v>0</v>
          </cell>
          <cell r="AG39">
            <v>0</v>
          </cell>
          <cell r="AH39" t="str">
            <v>60/40</v>
          </cell>
          <cell r="AI39" t="str">
            <v>In-Line</v>
          </cell>
          <cell r="AJ39">
            <v>10</v>
          </cell>
          <cell r="AK39" t="str">
            <v>NA / DK</v>
          </cell>
          <cell r="AL39">
            <v>0</v>
          </cell>
          <cell r="AM39" t="str">
            <v>NA / DK</v>
          </cell>
          <cell r="AN39">
            <v>-15</v>
          </cell>
          <cell r="AO39" t="str">
            <v>NA / DK</v>
          </cell>
          <cell r="AP39">
            <v>0</v>
          </cell>
          <cell r="AQ39" t="str">
            <v>NA / DK</v>
          </cell>
          <cell r="AR39" t="str">
            <v>Don't Use</v>
          </cell>
          <cell r="AS39" t="str">
            <v>Don't Use</v>
          </cell>
          <cell r="AT39" t="str">
            <v>Don't Use</v>
          </cell>
          <cell r="AU39" t="str">
            <v>Don't Use</v>
          </cell>
          <cell r="AV39" t="str">
            <v>Flat</v>
          </cell>
          <cell r="AW39" t="str">
            <v>Don't Use</v>
          </cell>
          <cell r="AX39" t="str">
            <v>Don't Use</v>
          </cell>
          <cell r="AY39" t="str">
            <v>Don't Use</v>
          </cell>
          <cell r="AZ39" t="str">
            <v>Don't Use</v>
          </cell>
          <cell r="BA39" t="str">
            <v>Don't Use</v>
          </cell>
          <cell r="BB39" t="str">
            <v>Don't Use</v>
          </cell>
          <cell r="BC39" t="str">
            <v>Don't Use</v>
          </cell>
          <cell r="BD39" t="str">
            <v>Don't Use</v>
          </cell>
          <cell r="BE39" t="str">
            <v>Don't Use</v>
          </cell>
          <cell r="BF39" t="str">
            <v>Don't Use</v>
          </cell>
          <cell r="BG39" t="str">
            <v>Don't Use</v>
          </cell>
          <cell r="BH39" t="str">
            <v>Don't Use</v>
          </cell>
          <cell r="BI39" t="str">
            <v>Not Priority</v>
          </cell>
          <cell r="BJ39" t="str">
            <v>Doing work internally</v>
          </cell>
          <cell r="BK39" t="str">
            <v>Not Priority</v>
          </cell>
          <cell r="BL39" t="str">
            <v>Already using services provider</v>
          </cell>
          <cell r="BM39" t="str">
            <v>Already using services provider</v>
          </cell>
          <cell r="BN39" t="str">
            <v>Not Priority</v>
          </cell>
          <cell r="BO39" t="str">
            <v>Doing work internally</v>
          </cell>
          <cell r="BP39" t="str">
            <v>Not Priority</v>
          </cell>
          <cell r="BQ39" t="str">
            <v>Not Priority</v>
          </cell>
          <cell r="BR39" t="str">
            <v>Doing work internally</v>
          </cell>
          <cell r="BS39" t="str">
            <v>Doing work internally</v>
          </cell>
          <cell r="BT39" t="str">
            <v>Not Priority</v>
          </cell>
          <cell r="BU39">
            <v>4</v>
          </cell>
          <cell r="BV39">
            <v>7</v>
          </cell>
          <cell r="BW39">
            <v>1</v>
          </cell>
          <cell r="BX39">
            <v>6</v>
          </cell>
          <cell r="BY39">
            <v>5</v>
          </cell>
          <cell r="BZ39">
            <v>2</v>
          </cell>
          <cell r="CA39">
            <v>3</v>
          </cell>
          <cell r="CB39" t="str">
            <v>No change in level of discounting</v>
          </cell>
        </row>
        <row r="40">
          <cell r="A40" t="str">
            <v>EU</v>
          </cell>
          <cell r="B40" t="str">
            <v>Retail</v>
          </cell>
          <cell r="C40" t="str">
            <v>$500 Million - $1 Billion</v>
          </cell>
          <cell r="D40" t="str">
            <v>&lt;$100 Million</v>
          </cell>
          <cell r="E40">
            <v>-10</v>
          </cell>
          <cell r="F40">
            <v>-20</v>
          </cell>
          <cell r="G40">
            <v>-5</v>
          </cell>
          <cell r="H40">
            <v>-5</v>
          </cell>
          <cell r="I40">
            <v>-10</v>
          </cell>
          <cell r="J40">
            <v>-10</v>
          </cell>
          <cell r="K40">
            <v>-15</v>
          </cell>
          <cell r="L40">
            <v>-15</v>
          </cell>
          <cell r="M40">
            <v>-20</v>
          </cell>
          <cell r="N40">
            <v>-10</v>
          </cell>
          <cell r="O40">
            <v>5</v>
          </cell>
          <cell r="P40">
            <v>40</v>
          </cell>
          <cell r="Q40">
            <v>60</v>
          </cell>
          <cell r="R40">
            <v>50</v>
          </cell>
          <cell r="S40">
            <v>50</v>
          </cell>
          <cell r="T40" t="str">
            <v>Cloud Technologies</v>
          </cell>
          <cell r="U40" t="str">
            <v>Server Upgrades</v>
          </cell>
          <cell r="V40" t="str">
            <v>Virtualization</v>
          </cell>
          <cell r="W40" t="str">
            <v>NA / No Decrease</v>
          </cell>
          <cell r="Z40" t="str">
            <v>Upward revision is more likely</v>
          </cell>
          <cell r="AA40" t="str">
            <v>Cloud projects</v>
          </cell>
          <cell r="AB40" t="str">
            <v>Core infrastructure</v>
          </cell>
          <cell r="AC40" t="str">
            <v>Significantly less aggressive in discounting</v>
          </cell>
          <cell r="AD40" t="str">
            <v>No Change</v>
          </cell>
          <cell r="AE40">
            <v>50</v>
          </cell>
          <cell r="AF40">
            <v>20</v>
          </cell>
          <cell r="AG40">
            <v>30</v>
          </cell>
          <cell r="AH40" t="str">
            <v>40/60</v>
          </cell>
          <cell r="AI40" t="str">
            <v>In-Line</v>
          </cell>
          <cell r="AJ40">
            <v>-10</v>
          </cell>
          <cell r="AK40">
            <v>0</v>
          </cell>
          <cell r="AL40">
            <v>0</v>
          </cell>
          <cell r="AM40">
            <v>0</v>
          </cell>
          <cell r="AN40">
            <v>-15</v>
          </cell>
          <cell r="AO40" t="str">
            <v>NA / DK</v>
          </cell>
          <cell r="AP40" t="str">
            <v>NA / DK</v>
          </cell>
          <cell r="AQ40">
            <v>-10</v>
          </cell>
          <cell r="AR40" t="str">
            <v>Don't Use</v>
          </cell>
          <cell r="AS40" t="str">
            <v>Don't Use</v>
          </cell>
          <cell r="AT40" t="str">
            <v>Don't Use</v>
          </cell>
          <cell r="AU40" t="str">
            <v>Flat</v>
          </cell>
          <cell r="AV40" t="str">
            <v>Don't Use</v>
          </cell>
          <cell r="AW40" t="str">
            <v>Don't Use</v>
          </cell>
          <cell r="AX40" t="str">
            <v>Flat</v>
          </cell>
          <cell r="AY40" t="str">
            <v>Don't Use</v>
          </cell>
          <cell r="AZ40" t="str">
            <v>Don't Use</v>
          </cell>
          <cell r="BA40" t="str">
            <v>Don't Use</v>
          </cell>
          <cell r="BB40" t="str">
            <v>Flat</v>
          </cell>
          <cell r="BC40" t="str">
            <v>Decrease</v>
          </cell>
          <cell r="BD40" t="str">
            <v>Flat</v>
          </cell>
          <cell r="BE40" t="str">
            <v>Don't Use</v>
          </cell>
          <cell r="BF40" t="str">
            <v>Don't Use</v>
          </cell>
          <cell r="BG40" t="str">
            <v>Don't Use</v>
          </cell>
          <cell r="BH40" t="str">
            <v>Don't Use</v>
          </cell>
          <cell r="BI40" t="str">
            <v>Already using services provider</v>
          </cell>
          <cell r="BJ40" t="str">
            <v>Not Priority</v>
          </cell>
          <cell r="BK40" t="str">
            <v>Already using services provider</v>
          </cell>
          <cell r="BL40" t="str">
            <v>Not Priority</v>
          </cell>
          <cell r="BM40" t="str">
            <v>Doing work internally</v>
          </cell>
          <cell r="BN40" t="str">
            <v>Already using services provider</v>
          </cell>
          <cell r="BO40" t="str">
            <v>Not Priority</v>
          </cell>
          <cell r="BP40" t="str">
            <v>Not Priority</v>
          </cell>
          <cell r="BQ40" t="str">
            <v>Already using services provider</v>
          </cell>
          <cell r="BR40" t="str">
            <v>Not Priority</v>
          </cell>
          <cell r="BS40" t="str">
            <v>Doing work internally</v>
          </cell>
          <cell r="BT40" t="str">
            <v>Already using services provider</v>
          </cell>
          <cell r="BU40">
            <v>4</v>
          </cell>
          <cell r="BV40">
            <v>3</v>
          </cell>
          <cell r="BW40">
            <v>2</v>
          </cell>
          <cell r="BX40">
            <v>5</v>
          </cell>
          <cell r="BY40">
            <v>7</v>
          </cell>
          <cell r="BZ40">
            <v>1</v>
          </cell>
          <cell r="CA40">
            <v>6</v>
          </cell>
          <cell r="CB40" t="str">
            <v>Somewhat more aggressive in discounting</v>
          </cell>
        </row>
        <row r="41">
          <cell r="A41" t="str">
            <v>EU</v>
          </cell>
          <cell r="B41" t="str">
            <v>Retail</v>
          </cell>
          <cell r="C41" t="str">
            <v>$10-15 Billion</v>
          </cell>
          <cell r="D41" t="str">
            <v>&gt;$700 Million</v>
          </cell>
          <cell r="E41">
            <v>0</v>
          </cell>
          <cell r="F41">
            <v>-10</v>
          </cell>
          <cell r="G41">
            <v>3</v>
          </cell>
          <cell r="H41">
            <v>0</v>
          </cell>
          <cell r="I41">
            <v>5</v>
          </cell>
          <cell r="J41">
            <v>0</v>
          </cell>
          <cell r="K41">
            <v>-5</v>
          </cell>
          <cell r="L41">
            <v>-5</v>
          </cell>
          <cell r="M41">
            <v>-10</v>
          </cell>
          <cell r="N41">
            <v>-10</v>
          </cell>
          <cell r="O41">
            <v>7</v>
          </cell>
          <cell r="P41">
            <v>40</v>
          </cell>
          <cell r="Q41">
            <v>60</v>
          </cell>
          <cell r="R41">
            <v>50</v>
          </cell>
          <cell r="S41">
            <v>50</v>
          </cell>
          <cell r="T41" t="str">
            <v>NA / No Increase</v>
          </cell>
          <cell r="W41" t="str">
            <v>NA / No Decrease</v>
          </cell>
          <cell r="Z41" t="str">
            <v>Equal chance of upward or downward revision</v>
          </cell>
          <cell r="AA41" t="str">
            <v>Collaboration tools</v>
          </cell>
          <cell r="AB41" t="str">
            <v>Security</v>
          </cell>
          <cell r="AC41" t="str">
            <v>No change in level of discounting</v>
          </cell>
          <cell r="AD41" t="str">
            <v>No Change</v>
          </cell>
          <cell r="AE41">
            <v>20</v>
          </cell>
          <cell r="AF41">
            <v>60</v>
          </cell>
          <cell r="AG41">
            <v>0</v>
          </cell>
          <cell r="AH41" t="str">
            <v>60/40</v>
          </cell>
          <cell r="AI41" t="str">
            <v>In-Line</v>
          </cell>
          <cell r="AJ41">
            <v>-10</v>
          </cell>
          <cell r="AK41">
            <v>3</v>
          </cell>
          <cell r="AL41">
            <v>0</v>
          </cell>
          <cell r="AM41">
            <v>5</v>
          </cell>
          <cell r="AN41">
            <v>5</v>
          </cell>
          <cell r="AO41">
            <v>5</v>
          </cell>
          <cell r="AP41">
            <v>3</v>
          </cell>
          <cell r="AQ41">
            <v>8</v>
          </cell>
          <cell r="AR41" t="str">
            <v>Don't Use</v>
          </cell>
          <cell r="AS41" t="str">
            <v>Don't Use</v>
          </cell>
          <cell r="AT41" t="str">
            <v>Don't Use</v>
          </cell>
          <cell r="AU41" t="str">
            <v>Decrease</v>
          </cell>
          <cell r="AV41" t="str">
            <v>Don't Use</v>
          </cell>
          <cell r="AW41" t="str">
            <v>Don't Use</v>
          </cell>
          <cell r="AX41" t="str">
            <v>Don't Use</v>
          </cell>
          <cell r="AY41" t="str">
            <v>Don't Use</v>
          </cell>
          <cell r="AZ41" t="str">
            <v>Don't Use</v>
          </cell>
          <cell r="BA41" t="str">
            <v>Decrease</v>
          </cell>
          <cell r="BB41" t="str">
            <v>Don't Use</v>
          </cell>
          <cell r="BC41" t="str">
            <v>Don't Use</v>
          </cell>
          <cell r="BD41" t="str">
            <v>Flat</v>
          </cell>
          <cell r="BE41" t="str">
            <v>Don't Use</v>
          </cell>
          <cell r="BF41" t="str">
            <v>Don't Use</v>
          </cell>
          <cell r="BG41" t="str">
            <v>Flat</v>
          </cell>
          <cell r="BH41" t="str">
            <v>Don't Use</v>
          </cell>
          <cell r="BI41" t="str">
            <v>Doing work internally</v>
          </cell>
          <cell r="BJ41" t="str">
            <v>Not Priority</v>
          </cell>
          <cell r="BK41" t="str">
            <v>Doing work internally</v>
          </cell>
          <cell r="BL41" t="str">
            <v>Not Priority</v>
          </cell>
          <cell r="BM41" t="str">
            <v>Already using services provider</v>
          </cell>
          <cell r="BN41" t="str">
            <v>Already using services provider</v>
          </cell>
          <cell r="BO41" t="str">
            <v>Already using services provider</v>
          </cell>
          <cell r="BP41" t="str">
            <v>Not Priority</v>
          </cell>
          <cell r="BQ41" t="str">
            <v>Already using services provider</v>
          </cell>
          <cell r="BR41" t="str">
            <v>Not Priority</v>
          </cell>
          <cell r="BS41" t="str">
            <v>Doing work internally</v>
          </cell>
          <cell r="BT41" t="str">
            <v>Not Priority</v>
          </cell>
          <cell r="BU41">
            <v>2</v>
          </cell>
          <cell r="BV41">
            <v>3</v>
          </cell>
          <cell r="BW41">
            <v>6</v>
          </cell>
          <cell r="BX41">
            <v>7</v>
          </cell>
          <cell r="BY41">
            <v>1</v>
          </cell>
          <cell r="BZ41">
            <v>5</v>
          </cell>
          <cell r="CA41">
            <v>4</v>
          </cell>
          <cell r="CB41" t="str">
            <v>No change in level of discounting</v>
          </cell>
        </row>
        <row r="42">
          <cell r="A42" t="str">
            <v>EU</v>
          </cell>
          <cell r="B42" t="str">
            <v>Retail</v>
          </cell>
          <cell r="C42" t="str">
            <v>$1-5 Billion</v>
          </cell>
          <cell r="D42" t="str">
            <v>$100-200 Million</v>
          </cell>
          <cell r="E42">
            <v>15</v>
          </cell>
          <cell r="F42">
            <v>10</v>
          </cell>
          <cell r="G42">
            <v>12</v>
          </cell>
          <cell r="H42">
            <v>10</v>
          </cell>
          <cell r="I42">
            <v>8</v>
          </cell>
          <cell r="J42">
            <v>0</v>
          </cell>
          <cell r="K42">
            <v>10</v>
          </cell>
          <cell r="L42">
            <v>15</v>
          </cell>
          <cell r="M42">
            <v>5</v>
          </cell>
          <cell r="N42">
            <v>0</v>
          </cell>
          <cell r="O42">
            <v>9</v>
          </cell>
          <cell r="P42">
            <v>55</v>
          </cell>
          <cell r="Q42">
            <v>45</v>
          </cell>
          <cell r="R42">
            <v>50</v>
          </cell>
          <cell r="S42">
            <v>50</v>
          </cell>
          <cell r="T42" t="str">
            <v>Database management tools</v>
          </cell>
          <cell r="U42" t="str">
            <v>BI</v>
          </cell>
          <cell r="V42" t="str">
            <v>ERP</v>
          </cell>
          <cell r="W42" t="str">
            <v>Old server hardware going offline</v>
          </cell>
          <cell r="Z42" t="str">
            <v>Downward revision is more likely</v>
          </cell>
          <cell r="AA42" t="str">
            <v>NA / DK</v>
          </cell>
          <cell r="AB42" t="str">
            <v>NA / DK</v>
          </cell>
          <cell r="AC42" t="str">
            <v>Somewhat more aggressive in discounting</v>
          </cell>
          <cell r="AD42" t="str">
            <v>No Change</v>
          </cell>
          <cell r="AE42" t="str">
            <v>NA / DK</v>
          </cell>
          <cell r="AF42" t="str">
            <v>NA / DK</v>
          </cell>
          <cell r="AG42" t="str">
            <v>NA / DK</v>
          </cell>
          <cell r="AH42" t="str">
            <v>40/60</v>
          </cell>
          <cell r="AI42" t="str">
            <v>In-Line</v>
          </cell>
          <cell r="AJ42">
            <v>15</v>
          </cell>
          <cell r="AK42">
            <v>10</v>
          </cell>
          <cell r="AL42">
            <v>0</v>
          </cell>
          <cell r="AM42">
            <v>0</v>
          </cell>
          <cell r="AN42">
            <v>15</v>
          </cell>
          <cell r="AO42">
            <v>10</v>
          </cell>
          <cell r="AP42">
            <v>8</v>
          </cell>
          <cell r="AQ42">
            <v>5</v>
          </cell>
          <cell r="AR42" t="str">
            <v>Don't Use</v>
          </cell>
          <cell r="AS42" t="str">
            <v>Don't Use</v>
          </cell>
          <cell r="AT42" t="str">
            <v>Don't Use</v>
          </cell>
          <cell r="AU42" t="str">
            <v>Flat</v>
          </cell>
          <cell r="AV42" t="str">
            <v>Don't Use</v>
          </cell>
          <cell r="AW42" t="str">
            <v>Don't Use</v>
          </cell>
          <cell r="AX42" t="str">
            <v>Don't Use</v>
          </cell>
          <cell r="AY42" t="str">
            <v>Don't Use</v>
          </cell>
          <cell r="AZ42" t="str">
            <v>Don't Use</v>
          </cell>
          <cell r="BA42" t="str">
            <v>Don't Use</v>
          </cell>
          <cell r="BB42" t="str">
            <v>Flat</v>
          </cell>
          <cell r="BC42" t="str">
            <v>Increase</v>
          </cell>
          <cell r="BD42" t="str">
            <v>Don't Use</v>
          </cell>
          <cell r="BE42" t="str">
            <v>Flat</v>
          </cell>
          <cell r="BF42" t="str">
            <v>Flat</v>
          </cell>
          <cell r="BG42" t="str">
            <v>Don't Use</v>
          </cell>
          <cell r="BH42" t="str">
            <v>Flat</v>
          </cell>
          <cell r="BI42" t="str">
            <v>Already using services provider</v>
          </cell>
          <cell r="BJ42" t="str">
            <v>Doing work internally</v>
          </cell>
          <cell r="BK42" t="str">
            <v>Doing work internally</v>
          </cell>
          <cell r="BL42" t="str">
            <v>Doing work internally</v>
          </cell>
          <cell r="BM42" t="str">
            <v>Already using services provider</v>
          </cell>
          <cell r="BN42" t="str">
            <v>Not Priority</v>
          </cell>
          <cell r="BO42" t="str">
            <v>Not Priority</v>
          </cell>
          <cell r="BP42" t="str">
            <v>Not Priority</v>
          </cell>
          <cell r="BQ42" t="str">
            <v>Not Priority</v>
          </cell>
          <cell r="BR42" t="str">
            <v>Doing work internally</v>
          </cell>
          <cell r="BS42" t="str">
            <v>Doing work internally</v>
          </cell>
          <cell r="BT42" t="str">
            <v>Not Priority</v>
          </cell>
          <cell r="BU42">
            <v>4</v>
          </cell>
          <cell r="BV42">
            <v>6</v>
          </cell>
          <cell r="BW42">
            <v>2</v>
          </cell>
          <cell r="BX42">
            <v>3</v>
          </cell>
          <cell r="BY42">
            <v>5</v>
          </cell>
          <cell r="BZ42">
            <v>7</v>
          </cell>
          <cell r="CA42">
            <v>1</v>
          </cell>
          <cell r="CB42" t="str">
            <v>No change in level of discounting</v>
          </cell>
        </row>
        <row r="43">
          <cell r="A43" t="str">
            <v>EU</v>
          </cell>
          <cell r="B43" t="str">
            <v>Retail</v>
          </cell>
          <cell r="C43" t="str">
            <v>$1-5 Billion</v>
          </cell>
          <cell r="D43" t="str">
            <v>$300-400 Million</v>
          </cell>
          <cell r="E43">
            <v>-5</v>
          </cell>
          <cell r="F43">
            <v>3</v>
          </cell>
          <cell r="G43">
            <v>-5</v>
          </cell>
          <cell r="H43">
            <v>0</v>
          </cell>
          <cell r="I43">
            <v>5</v>
          </cell>
          <cell r="J43">
            <v>-10</v>
          </cell>
          <cell r="K43">
            <v>0</v>
          </cell>
          <cell r="L43">
            <v>0</v>
          </cell>
          <cell r="M43">
            <v>-5</v>
          </cell>
          <cell r="N43">
            <v>0</v>
          </cell>
          <cell r="O43">
            <v>3</v>
          </cell>
          <cell r="P43">
            <v>60</v>
          </cell>
          <cell r="Q43">
            <v>40</v>
          </cell>
          <cell r="R43">
            <v>40</v>
          </cell>
          <cell r="S43">
            <v>60</v>
          </cell>
          <cell r="T43" t="str">
            <v>Web 2.0</v>
          </cell>
          <cell r="U43" t="str">
            <v>Customer portal</v>
          </cell>
          <cell r="V43" t="str">
            <v>Notebooks</v>
          </cell>
          <cell r="W43" t="str">
            <v>Legacy hardware systems</v>
          </cell>
          <cell r="X43" t="str">
            <v>Desktop PCs</v>
          </cell>
          <cell r="Z43" t="str">
            <v>‘No change’ to the budget is likely</v>
          </cell>
          <cell r="AA43" t="str">
            <v>Budget is set for year</v>
          </cell>
          <cell r="AB43" t="str">
            <v>NA / DK</v>
          </cell>
          <cell r="AC43" t="str">
            <v>Somewhat more aggressive in discounting</v>
          </cell>
          <cell r="AD43" t="str">
            <v>Somewhat longer</v>
          </cell>
          <cell r="AE43" t="str">
            <v>NA / DK</v>
          </cell>
          <cell r="AF43" t="str">
            <v>NA / DK</v>
          </cell>
          <cell r="AG43" t="str">
            <v>NA / DK</v>
          </cell>
          <cell r="AH43" t="str">
            <v>60/40</v>
          </cell>
          <cell r="AI43" t="str">
            <v>Under</v>
          </cell>
          <cell r="AJ43">
            <v>0</v>
          </cell>
          <cell r="AK43">
            <v>0</v>
          </cell>
          <cell r="AL43" t="str">
            <v>NA / DK</v>
          </cell>
          <cell r="AM43" t="str">
            <v>NA / DK</v>
          </cell>
          <cell r="AN43">
            <v>0</v>
          </cell>
          <cell r="AO43">
            <v>0</v>
          </cell>
          <cell r="AP43" t="str">
            <v>NA / DK</v>
          </cell>
          <cell r="AQ43" t="str">
            <v>NA / DK</v>
          </cell>
          <cell r="AR43" t="str">
            <v>Don't Use</v>
          </cell>
          <cell r="AS43" t="str">
            <v>Don't Use</v>
          </cell>
          <cell r="AT43" t="str">
            <v>Don't Use</v>
          </cell>
          <cell r="AU43" t="str">
            <v>Decrease</v>
          </cell>
          <cell r="AV43" t="str">
            <v>Don't Use</v>
          </cell>
          <cell r="AW43" t="str">
            <v>Flat</v>
          </cell>
          <cell r="AX43" t="str">
            <v>Don't Use</v>
          </cell>
          <cell r="AY43" t="str">
            <v>Don't Use</v>
          </cell>
          <cell r="AZ43" t="str">
            <v>Don't Use</v>
          </cell>
          <cell r="BA43" t="str">
            <v>Don't Use</v>
          </cell>
          <cell r="BB43" t="str">
            <v>Don't Use</v>
          </cell>
          <cell r="BC43" t="str">
            <v>Don't Use</v>
          </cell>
          <cell r="BD43" t="str">
            <v>Flat</v>
          </cell>
          <cell r="BE43" t="str">
            <v>Flat</v>
          </cell>
          <cell r="BF43" t="str">
            <v>Don't Use</v>
          </cell>
          <cell r="BG43" t="str">
            <v>Increase</v>
          </cell>
          <cell r="BH43" t="str">
            <v>Don't Use</v>
          </cell>
          <cell r="BI43" t="str">
            <v>Not Priority</v>
          </cell>
          <cell r="BJ43" t="str">
            <v>Not Priority</v>
          </cell>
          <cell r="BK43" t="str">
            <v>Not Priority</v>
          </cell>
          <cell r="BL43" t="str">
            <v>Not Priority</v>
          </cell>
          <cell r="BM43" t="str">
            <v>Not Priority</v>
          </cell>
          <cell r="BN43" t="str">
            <v>Not Priority</v>
          </cell>
          <cell r="BO43" t="str">
            <v>Will use services provider 2H12</v>
          </cell>
          <cell r="BP43" t="str">
            <v>Not Priority</v>
          </cell>
          <cell r="BQ43" t="str">
            <v>Already using services provider</v>
          </cell>
          <cell r="BR43" t="str">
            <v>Already using services provider</v>
          </cell>
          <cell r="BS43" t="str">
            <v>Not Priority</v>
          </cell>
          <cell r="BT43" t="str">
            <v>Not Priority</v>
          </cell>
          <cell r="BU43">
            <v>2</v>
          </cell>
          <cell r="BV43">
            <v>6</v>
          </cell>
          <cell r="BW43">
            <v>4</v>
          </cell>
          <cell r="BX43">
            <v>1</v>
          </cell>
          <cell r="BY43">
            <v>5</v>
          </cell>
          <cell r="BZ43">
            <v>3</v>
          </cell>
          <cell r="CA43">
            <v>7</v>
          </cell>
          <cell r="CB43" t="str">
            <v>Somewhat less aggressive in discounting</v>
          </cell>
        </row>
        <row r="44">
          <cell r="A44" t="str">
            <v>EU</v>
          </cell>
          <cell r="B44" t="str">
            <v>Retail</v>
          </cell>
          <cell r="C44" t="str">
            <v>$1-5 Billion</v>
          </cell>
          <cell r="D44" t="str">
            <v>$200-300 Million</v>
          </cell>
          <cell r="E44">
            <v>0</v>
          </cell>
          <cell r="F44">
            <v>0</v>
          </cell>
          <cell r="G44">
            <v>2</v>
          </cell>
          <cell r="H44">
            <v>-5</v>
          </cell>
          <cell r="I44">
            <v>0</v>
          </cell>
          <cell r="J44">
            <v>-5</v>
          </cell>
          <cell r="K44">
            <v>5</v>
          </cell>
          <cell r="L44">
            <v>10</v>
          </cell>
          <cell r="M44">
            <v>3</v>
          </cell>
          <cell r="N44">
            <v>3</v>
          </cell>
          <cell r="O44">
            <v>5</v>
          </cell>
          <cell r="P44">
            <v>70</v>
          </cell>
          <cell r="Q44">
            <v>30</v>
          </cell>
          <cell r="R44">
            <v>50</v>
          </cell>
          <cell r="S44">
            <v>50</v>
          </cell>
          <cell r="T44" t="str">
            <v>Tablets</v>
          </cell>
          <cell r="U44" t="str">
            <v>Mobile apps</v>
          </cell>
          <cell r="V44" t="str">
            <v>Remote access</v>
          </cell>
          <cell r="W44" t="str">
            <v>Legacy maintenance</v>
          </cell>
          <cell r="Z44" t="str">
            <v>Equal chance of upward or downward revision</v>
          </cell>
          <cell r="AA44" t="str">
            <v xml:space="preserve">Tablets  </v>
          </cell>
          <cell r="AB44" t="str">
            <v>Maintenance spending</v>
          </cell>
          <cell r="AC44" t="str">
            <v>No change in level of discounting</v>
          </cell>
          <cell r="AD44" t="str">
            <v>Somewhat longer</v>
          </cell>
          <cell r="AE44">
            <v>80</v>
          </cell>
          <cell r="AF44">
            <v>10</v>
          </cell>
          <cell r="AG44">
            <v>10</v>
          </cell>
          <cell r="AH44" t="str">
            <v>60/40</v>
          </cell>
          <cell r="AI44" t="str">
            <v>Under</v>
          </cell>
          <cell r="AJ44">
            <v>7</v>
          </cell>
          <cell r="AK44">
            <v>7</v>
          </cell>
          <cell r="AL44">
            <v>0</v>
          </cell>
          <cell r="AM44">
            <v>0</v>
          </cell>
          <cell r="AN44">
            <v>3</v>
          </cell>
          <cell r="AO44">
            <v>0</v>
          </cell>
          <cell r="AP44">
            <v>0</v>
          </cell>
          <cell r="AQ44">
            <v>0</v>
          </cell>
          <cell r="AR44" t="str">
            <v>Flat</v>
          </cell>
          <cell r="AS44" t="str">
            <v>Don't Use</v>
          </cell>
          <cell r="AT44" t="str">
            <v>Don't Use</v>
          </cell>
          <cell r="AU44" t="str">
            <v>Don't Use</v>
          </cell>
          <cell r="AV44" t="str">
            <v>Don't Use</v>
          </cell>
          <cell r="AW44" t="str">
            <v>Don't Use</v>
          </cell>
          <cell r="AX44" t="str">
            <v>Don't Use</v>
          </cell>
          <cell r="AY44" t="str">
            <v>Don't Use</v>
          </cell>
          <cell r="AZ44" t="str">
            <v>Don't Use</v>
          </cell>
          <cell r="BA44" t="str">
            <v>Flat</v>
          </cell>
          <cell r="BB44" t="str">
            <v>Don't Use</v>
          </cell>
          <cell r="BC44" t="str">
            <v>Flat</v>
          </cell>
          <cell r="BD44" t="str">
            <v>Don't Use</v>
          </cell>
          <cell r="BE44" t="str">
            <v>Don't Use</v>
          </cell>
          <cell r="BF44" t="str">
            <v>Decrease</v>
          </cell>
          <cell r="BG44" t="str">
            <v>Don't Use</v>
          </cell>
          <cell r="BH44" t="str">
            <v>Don't Use</v>
          </cell>
          <cell r="BI44" t="str">
            <v>Already using services provider</v>
          </cell>
          <cell r="BJ44" t="str">
            <v>Not Priority</v>
          </cell>
          <cell r="BK44" t="str">
            <v>Doing work internally</v>
          </cell>
          <cell r="BL44" t="str">
            <v>Already using services provider</v>
          </cell>
          <cell r="BM44" t="str">
            <v>Doing work internally</v>
          </cell>
          <cell r="BN44" t="str">
            <v>Doing work internally</v>
          </cell>
          <cell r="BO44" t="str">
            <v>Not Priority</v>
          </cell>
          <cell r="BP44" t="str">
            <v>Not Priority</v>
          </cell>
          <cell r="BQ44" t="str">
            <v>Will use services provider 2H12</v>
          </cell>
          <cell r="BR44" t="str">
            <v>Already using services provider</v>
          </cell>
          <cell r="BS44" t="str">
            <v>Not Priority</v>
          </cell>
          <cell r="BT44" t="str">
            <v>Will use services provider 2H12</v>
          </cell>
          <cell r="BU44">
            <v>1</v>
          </cell>
          <cell r="BV44">
            <v>4</v>
          </cell>
          <cell r="BW44">
            <v>3</v>
          </cell>
          <cell r="BX44">
            <v>7</v>
          </cell>
          <cell r="BY44">
            <v>6</v>
          </cell>
          <cell r="BZ44">
            <v>2</v>
          </cell>
          <cell r="CA44">
            <v>5</v>
          </cell>
          <cell r="CB44" t="str">
            <v>Somewhat less aggressive in discounting</v>
          </cell>
        </row>
        <row r="45">
          <cell r="A45" t="str">
            <v>EU</v>
          </cell>
          <cell r="B45" t="str">
            <v>Technology</v>
          </cell>
          <cell r="C45" t="str">
            <v>$500 Million - $1 Billion</v>
          </cell>
          <cell r="D45" t="str">
            <v>&lt;$100 Million</v>
          </cell>
          <cell r="E45">
            <v>-7</v>
          </cell>
          <cell r="F45">
            <v>-5</v>
          </cell>
          <cell r="G45">
            <v>-5</v>
          </cell>
          <cell r="H45">
            <v>0</v>
          </cell>
          <cell r="I45">
            <v>0</v>
          </cell>
          <cell r="J45">
            <v>-10</v>
          </cell>
          <cell r="K45" t="str">
            <v>DK</v>
          </cell>
          <cell r="L45" t="str">
            <v>DK</v>
          </cell>
          <cell r="M45" t="str">
            <v>DK</v>
          </cell>
          <cell r="N45" t="str">
            <v>DK</v>
          </cell>
          <cell r="O45">
            <v>4</v>
          </cell>
          <cell r="P45">
            <v>40</v>
          </cell>
          <cell r="Q45">
            <v>60</v>
          </cell>
          <cell r="R45">
            <v>50</v>
          </cell>
          <cell r="S45">
            <v>50</v>
          </cell>
          <cell r="T45" t="str">
            <v>Custome application development</v>
          </cell>
          <cell r="U45" t="str">
            <v>Window upgrades</v>
          </cell>
          <cell r="V45" t="str">
            <v>Storage capacity</v>
          </cell>
          <cell r="W45" t="str">
            <v>Professional Services</v>
          </cell>
          <cell r="X45" t="str">
            <v>ERP updates</v>
          </cell>
          <cell r="Z45" t="str">
            <v>‘No change’ to the budget is likely</v>
          </cell>
          <cell r="AA45" t="str">
            <v xml:space="preserve">New Projects  </v>
          </cell>
          <cell r="AB45" t="str">
            <v>Mission critical systems</v>
          </cell>
          <cell r="AC45" t="str">
            <v>No change in level of discounting</v>
          </cell>
          <cell r="AD45" t="str">
            <v>No Change</v>
          </cell>
          <cell r="AE45" t="str">
            <v>NA / DK</v>
          </cell>
          <cell r="AF45" t="str">
            <v>NA / DK</v>
          </cell>
          <cell r="AG45" t="str">
            <v>NA / DK</v>
          </cell>
          <cell r="AH45" t="str">
            <v>50/50</v>
          </cell>
          <cell r="AI45" t="str">
            <v>In-Line</v>
          </cell>
          <cell r="AJ45">
            <v>-5</v>
          </cell>
          <cell r="AK45">
            <v>-10</v>
          </cell>
          <cell r="AL45">
            <v>0</v>
          </cell>
          <cell r="AM45">
            <v>0</v>
          </cell>
          <cell r="AN45">
            <v>0</v>
          </cell>
          <cell r="AO45">
            <v>8</v>
          </cell>
          <cell r="AP45" t="str">
            <v>NA / DK</v>
          </cell>
          <cell r="AQ45" t="str">
            <v>NA / DK</v>
          </cell>
          <cell r="AR45" t="str">
            <v>Don't Use</v>
          </cell>
          <cell r="AS45" t="str">
            <v>Don't Use</v>
          </cell>
          <cell r="AT45" t="str">
            <v>Flat</v>
          </cell>
          <cell r="AU45" t="str">
            <v>Don't Use</v>
          </cell>
          <cell r="AV45" t="str">
            <v>Flat</v>
          </cell>
          <cell r="AW45" t="str">
            <v>Don't Use</v>
          </cell>
          <cell r="AX45" t="str">
            <v>Flat</v>
          </cell>
          <cell r="AY45" t="str">
            <v>Don't Use</v>
          </cell>
          <cell r="AZ45" t="str">
            <v>Don't Use</v>
          </cell>
          <cell r="BA45" t="str">
            <v>Don't Use</v>
          </cell>
          <cell r="BB45" t="str">
            <v>Don't Use</v>
          </cell>
          <cell r="BC45" t="str">
            <v>Don't Use</v>
          </cell>
          <cell r="BD45" t="str">
            <v>Don't Use</v>
          </cell>
          <cell r="BE45" t="str">
            <v>Don't Use</v>
          </cell>
          <cell r="BF45" t="str">
            <v>Don't Use</v>
          </cell>
          <cell r="BG45" t="str">
            <v>Don't Use</v>
          </cell>
          <cell r="BH45" t="str">
            <v>Don't Use</v>
          </cell>
          <cell r="BI45" t="str">
            <v>Not Priority</v>
          </cell>
          <cell r="BJ45" t="str">
            <v>Doing work internally</v>
          </cell>
          <cell r="BK45" t="str">
            <v>Not Priority</v>
          </cell>
          <cell r="BL45" t="str">
            <v>Not Priority</v>
          </cell>
          <cell r="BM45" t="str">
            <v>Doing work internally</v>
          </cell>
          <cell r="BN45" t="str">
            <v>Not Priority</v>
          </cell>
          <cell r="BO45" t="str">
            <v>Not Priority</v>
          </cell>
          <cell r="BP45" t="str">
            <v>Not Priority</v>
          </cell>
          <cell r="BQ45" t="str">
            <v>Doing work internally</v>
          </cell>
          <cell r="BR45" t="str">
            <v>Not Priority</v>
          </cell>
          <cell r="BS45" t="str">
            <v>Not Priority</v>
          </cell>
          <cell r="BT45" t="str">
            <v>Not Priority</v>
          </cell>
          <cell r="BU45">
            <v>3</v>
          </cell>
          <cell r="BV45">
            <v>7</v>
          </cell>
          <cell r="BW45">
            <v>1</v>
          </cell>
          <cell r="BX45">
            <v>4</v>
          </cell>
          <cell r="BY45">
            <v>5</v>
          </cell>
          <cell r="BZ45">
            <v>2</v>
          </cell>
          <cell r="CA45">
            <v>6</v>
          </cell>
          <cell r="CB45" t="str">
            <v>No change in level of discounting</v>
          </cell>
        </row>
        <row r="46">
          <cell r="A46" t="str">
            <v>EU</v>
          </cell>
          <cell r="B46" t="str">
            <v>Technology</v>
          </cell>
          <cell r="C46" t="str">
            <v>$500 Million - $1 Billion</v>
          </cell>
          <cell r="D46" t="str">
            <v>&lt;$100 Million</v>
          </cell>
          <cell r="E46">
            <v>7</v>
          </cell>
          <cell r="F46">
            <v>0</v>
          </cell>
          <cell r="G46">
            <v>5</v>
          </cell>
          <cell r="H46">
            <v>10</v>
          </cell>
          <cell r="I46">
            <v>5</v>
          </cell>
          <cell r="J46">
            <v>5</v>
          </cell>
          <cell r="K46">
            <v>8</v>
          </cell>
          <cell r="L46">
            <v>10</v>
          </cell>
          <cell r="M46">
            <v>-5</v>
          </cell>
          <cell r="N46">
            <v>-5</v>
          </cell>
          <cell r="O46">
            <v>7</v>
          </cell>
          <cell r="P46">
            <v>45</v>
          </cell>
          <cell r="Q46">
            <v>55</v>
          </cell>
          <cell r="R46">
            <v>40</v>
          </cell>
          <cell r="S46">
            <v>60</v>
          </cell>
          <cell r="T46" t="str">
            <v>Data center consolidation</v>
          </cell>
          <cell r="U46" t="str">
            <v>Process automation in data center</v>
          </cell>
          <cell r="V46" t="str">
            <v>Authentication and monitoring software</v>
          </cell>
          <cell r="W46" t="str">
            <v>Regulatory projects</v>
          </cell>
          <cell r="X46" t="str">
            <v>PCs</v>
          </cell>
          <cell r="Y46" t="str">
            <v>Hardware upgrades</v>
          </cell>
          <cell r="Z46" t="str">
            <v>‘No change’ to the budget is likely</v>
          </cell>
          <cell r="AA46" t="str">
            <v xml:space="preserve">New Projects  </v>
          </cell>
          <cell r="AB46" t="str">
            <v>Data consolidation</v>
          </cell>
          <cell r="AC46" t="str">
            <v>No change in level of discounting</v>
          </cell>
          <cell r="AD46" t="str">
            <v>Significantly longer</v>
          </cell>
          <cell r="AE46">
            <v>45</v>
          </cell>
          <cell r="AF46">
            <v>55</v>
          </cell>
          <cell r="AG46">
            <v>0</v>
          </cell>
          <cell r="AH46" t="str">
            <v>50/50</v>
          </cell>
          <cell r="AI46" t="str">
            <v>In-Line</v>
          </cell>
          <cell r="AJ46">
            <v>0</v>
          </cell>
          <cell r="AK46">
            <v>-5</v>
          </cell>
          <cell r="AL46">
            <v>-5</v>
          </cell>
          <cell r="AM46">
            <v>-5</v>
          </cell>
          <cell r="AN46">
            <v>-10</v>
          </cell>
          <cell r="AO46">
            <v>0</v>
          </cell>
          <cell r="AP46">
            <v>-5</v>
          </cell>
          <cell r="AQ46">
            <v>5</v>
          </cell>
          <cell r="AR46" t="str">
            <v>Don't Use</v>
          </cell>
          <cell r="AS46" t="str">
            <v>Don't Use</v>
          </cell>
          <cell r="AT46" t="str">
            <v>Don't Use</v>
          </cell>
          <cell r="AU46" t="str">
            <v>Increase</v>
          </cell>
          <cell r="AV46" t="str">
            <v>Flat</v>
          </cell>
          <cell r="AW46" t="str">
            <v>Flat</v>
          </cell>
          <cell r="AX46" t="str">
            <v>Decrease</v>
          </cell>
          <cell r="AY46" t="str">
            <v>Don't Use</v>
          </cell>
          <cell r="AZ46" t="str">
            <v>Don't Use</v>
          </cell>
          <cell r="BA46" t="str">
            <v>Flat</v>
          </cell>
          <cell r="BB46" t="str">
            <v>Don't Use</v>
          </cell>
          <cell r="BC46" t="str">
            <v>Don't Use</v>
          </cell>
          <cell r="BD46" t="str">
            <v>Flat</v>
          </cell>
          <cell r="BE46" t="str">
            <v>Don't Use</v>
          </cell>
          <cell r="BF46" t="str">
            <v>Don't Use</v>
          </cell>
          <cell r="BG46" t="str">
            <v>Don't Use</v>
          </cell>
          <cell r="BH46" t="str">
            <v>Don't Use</v>
          </cell>
          <cell r="BI46" t="str">
            <v>Already using services provider</v>
          </cell>
          <cell r="BJ46" t="str">
            <v>Not Priority</v>
          </cell>
          <cell r="BK46" t="str">
            <v>Not Priority</v>
          </cell>
          <cell r="BL46" t="str">
            <v>Doing work internally</v>
          </cell>
          <cell r="BM46" t="str">
            <v>Will use services provider 2H12</v>
          </cell>
          <cell r="BN46" t="str">
            <v>Not Priority</v>
          </cell>
          <cell r="BO46" t="str">
            <v>Doing work internally</v>
          </cell>
          <cell r="BP46" t="str">
            <v>Doing work internally</v>
          </cell>
          <cell r="BQ46" t="str">
            <v>Already using services provider</v>
          </cell>
          <cell r="BR46" t="str">
            <v>Doing work internally</v>
          </cell>
          <cell r="BS46" t="str">
            <v>Not Priority</v>
          </cell>
          <cell r="BT46" t="str">
            <v>Not Priority</v>
          </cell>
          <cell r="BU46">
            <v>1</v>
          </cell>
          <cell r="BV46">
            <v>5</v>
          </cell>
          <cell r="BW46">
            <v>4</v>
          </cell>
          <cell r="BX46">
            <v>2</v>
          </cell>
          <cell r="BY46">
            <v>7</v>
          </cell>
          <cell r="BZ46">
            <v>3</v>
          </cell>
          <cell r="CA46">
            <v>6</v>
          </cell>
          <cell r="CB46" t="str">
            <v>Somewhat less aggressive in discounting</v>
          </cell>
        </row>
        <row r="47">
          <cell r="A47" t="str">
            <v>EU</v>
          </cell>
          <cell r="B47" t="str">
            <v>Technology</v>
          </cell>
          <cell r="C47" t="str">
            <v>$10-15 Billion</v>
          </cell>
          <cell r="D47" t="str">
            <v>$400-500 Million</v>
          </cell>
          <cell r="E47">
            <v>10</v>
          </cell>
          <cell r="F47">
            <v>0</v>
          </cell>
          <cell r="G47">
            <v>10</v>
          </cell>
          <cell r="H47">
            <v>5</v>
          </cell>
          <cell r="I47">
            <v>10</v>
          </cell>
          <cell r="J47">
            <v>15</v>
          </cell>
          <cell r="K47">
            <v>-5</v>
          </cell>
          <cell r="L47">
            <v>0</v>
          </cell>
          <cell r="M47">
            <v>5</v>
          </cell>
          <cell r="N47">
            <v>0</v>
          </cell>
          <cell r="O47">
            <v>4</v>
          </cell>
          <cell r="P47">
            <v>50</v>
          </cell>
          <cell r="Q47">
            <v>50</v>
          </cell>
          <cell r="R47">
            <v>40</v>
          </cell>
          <cell r="S47">
            <v>60</v>
          </cell>
          <cell r="T47" t="str">
            <v>Collaboration tools</v>
          </cell>
          <cell r="U47" t="str">
            <v>Deduplication</v>
          </cell>
          <cell r="W47" t="str">
            <v>NA / No Decrease</v>
          </cell>
          <cell r="Z47" t="str">
            <v>‘No change’ to the budget is likely</v>
          </cell>
          <cell r="AA47" t="str">
            <v>There will be no unforeseen cuts</v>
          </cell>
          <cell r="AB47" t="str">
            <v>Everything subject to cuts</v>
          </cell>
          <cell r="AC47" t="str">
            <v>No change in level of discounting</v>
          </cell>
          <cell r="AD47" t="str">
            <v>No Change</v>
          </cell>
          <cell r="AE47">
            <v>100</v>
          </cell>
          <cell r="AF47">
            <v>0</v>
          </cell>
          <cell r="AG47">
            <v>0</v>
          </cell>
          <cell r="AH47" t="str">
            <v>30/70</v>
          </cell>
          <cell r="AI47" t="str">
            <v>Under</v>
          </cell>
          <cell r="AJ47">
            <v>20</v>
          </cell>
          <cell r="AK47">
            <v>0</v>
          </cell>
          <cell r="AL47">
            <v>5</v>
          </cell>
          <cell r="AM47">
            <v>-5</v>
          </cell>
          <cell r="AN47">
            <v>4</v>
          </cell>
          <cell r="AO47">
            <v>0</v>
          </cell>
          <cell r="AP47">
            <v>10</v>
          </cell>
          <cell r="AQ47">
            <v>5</v>
          </cell>
          <cell r="AR47" t="str">
            <v>Don't Use</v>
          </cell>
          <cell r="AS47" t="str">
            <v>Decrease</v>
          </cell>
          <cell r="AT47" t="str">
            <v>Flat</v>
          </cell>
          <cell r="AU47" t="str">
            <v>Don't Use</v>
          </cell>
          <cell r="AV47" t="str">
            <v>Don't Use</v>
          </cell>
          <cell r="AW47" t="str">
            <v>Don't Use</v>
          </cell>
          <cell r="AX47" t="str">
            <v>Flat</v>
          </cell>
          <cell r="AY47" t="str">
            <v>Don't Use</v>
          </cell>
          <cell r="AZ47" t="str">
            <v>Decrease</v>
          </cell>
          <cell r="BA47" t="str">
            <v>Don't Use</v>
          </cell>
          <cell r="BB47" t="str">
            <v>Decrease</v>
          </cell>
          <cell r="BC47" t="str">
            <v>Increase</v>
          </cell>
          <cell r="BD47" t="str">
            <v>Don't Use</v>
          </cell>
          <cell r="BE47" t="str">
            <v>Don't Use</v>
          </cell>
          <cell r="BF47" t="str">
            <v>Flat</v>
          </cell>
          <cell r="BG47" t="str">
            <v>Don't Use</v>
          </cell>
          <cell r="BH47" t="str">
            <v>Don't Use</v>
          </cell>
          <cell r="BI47" t="str">
            <v>Not Priority</v>
          </cell>
          <cell r="BJ47" t="str">
            <v>Not Priority</v>
          </cell>
          <cell r="BK47" t="str">
            <v>Not Priority</v>
          </cell>
          <cell r="BL47" t="str">
            <v>Already using services provider</v>
          </cell>
          <cell r="BM47" t="str">
            <v>Doing work internally</v>
          </cell>
          <cell r="BN47" t="str">
            <v>Already using services provider</v>
          </cell>
          <cell r="BO47" t="str">
            <v>Doing work internally</v>
          </cell>
          <cell r="BP47" t="str">
            <v>Will use services provider 2H12</v>
          </cell>
          <cell r="BQ47" t="str">
            <v>Not Priority</v>
          </cell>
          <cell r="BR47" t="str">
            <v>Not Priority</v>
          </cell>
          <cell r="BS47" t="str">
            <v>Doing work internally</v>
          </cell>
          <cell r="BT47" t="str">
            <v>Not Priority</v>
          </cell>
          <cell r="BU47">
            <v>3</v>
          </cell>
          <cell r="BV47">
            <v>6</v>
          </cell>
          <cell r="BW47">
            <v>2</v>
          </cell>
          <cell r="BX47">
            <v>1</v>
          </cell>
          <cell r="BY47">
            <v>4</v>
          </cell>
          <cell r="BZ47">
            <v>7</v>
          </cell>
          <cell r="CA47">
            <v>5</v>
          </cell>
          <cell r="CB47" t="str">
            <v>No change in level of discounting</v>
          </cell>
        </row>
        <row r="48">
          <cell r="A48" t="str">
            <v>EU</v>
          </cell>
          <cell r="B48" t="str">
            <v>Technology</v>
          </cell>
          <cell r="C48" t="str">
            <v>$1-5 Billion</v>
          </cell>
          <cell r="D48" t="str">
            <v>$500-600 Million</v>
          </cell>
          <cell r="E48">
            <v>0</v>
          </cell>
          <cell r="F48">
            <v>0</v>
          </cell>
          <cell r="G48">
            <v>5</v>
          </cell>
          <cell r="H48">
            <v>0</v>
          </cell>
          <cell r="I48">
            <v>0</v>
          </cell>
          <cell r="J48">
            <v>3</v>
          </cell>
          <cell r="K48">
            <v>5</v>
          </cell>
          <cell r="L48">
            <v>3</v>
          </cell>
          <cell r="M48">
            <v>5</v>
          </cell>
          <cell r="N48">
            <v>0</v>
          </cell>
          <cell r="O48">
            <v>9</v>
          </cell>
          <cell r="P48">
            <v>50</v>
          </cell>
          <cell r="Q48">
            <v>50</v>
          </cell>
          <cell r="R48">
            <v>50</v>
          </cell>
          <cell r="S48">
            <v>50</v>
          </cell>
          <cell r="T48" t="str">
            <v>Collaboration tools</v>
          </cell>
          <cell r="U48" t="str">
            <v>Wireless access</v>
          </cell>
          <cell r="V48" t="str">
            <v>Custom apps</v>
          </cell>
          <cell r="W48" t="str">
            <v>Windows 7</v>
          </cell>
          <cell r="X48" t="str">
            <v>Accounting software</v>
          </cell>
          <cell r="Z48" t="str">
            <v>‘No change’ to the budget is likely</v>
          </cell>
          <cell r="AA48" t="str">
            <v>Windows upgrade</v>
          </cell>
          <cell r="AB48" t="str">
            <v>Back office applicatios</v>
          </cell>
          <cell r="AC48" t="str">
            <v>Somewhat less aggressive in discounting</v>
          </cell>
          <cell r="AD48" t="str">
            <v>No Change</v>
          </cell>
          <cell r="AE48">
            <v>100</v>
          </cell>
          <cell r="AF48">
            <v>0</v>
          </cell>
          <cell r="AG48">
            <v>0</v>
          </cell>
          <cell r="AH48" t="str">
            <v>40/60</v>
          </cell>
          <cell r="AI48" t="str">
            <v>Over</v>
          </cell>
          <cell r="AJ48">
            <v>-5</v>
          </cell>
          <cell r="AK48">
            <v>5</v>
          </cell>
          <cell r="AL48">
            <v>0</v>
          </cell>
          <cell r="AM48">
            <v>2</v>
          </cell>
          <cell r="AN48">
            <v>5</v>
          </cell>
          <cell r="AO48">
            <v>5</v>
          </cell>
          <cell r="AP48">
            <v>7</v>
          </cell>
          <cell r="AQ48">
            <v>10</v>
          </cell>
          <cell r="AR48" t="str">
            <v>Don't Use</v>
          </cell>
          <cell r="AS48" t="str">
            <v>Don't Use</v>
          </cell>
          <cell r="AT48" t="str">
            <v>Don't Use</v>
          </cell>
          <cell r="AU48" t="str">
            <v>Don't Use</v>
          </cell>
          <cell r="AV48" t="str">
            <v>Don't Use</v>
          </cell>
          <cell r="AW48" t="str">
            <v>Don't Use</v>
          </cell>
          <cell r="AX48" t="str">
            <v>Don't Use</v>
          </cell>
          <cell r="AY48" t="str">
            <v>Don't Use</v>
          </cell>
          <cell r="AZ48" t="str">
            <v>Don't Use</v>
          </cell>
          <cell r="BA48" t="str">
            <v>Don't Use</v>
          </cell>
          <cell r="BB48" t="str">
            <v>Flat</v>
          </cell>
          <cell r="BC48" t="str">
            <v>Flat</v>
          </cell>
          <cell r="BD48" t="str">
            <v>Don't Use</v>
          </cell>
          <cell r="BE48" t="str">
            <v>Don't Use</v>
          </cell>
          <cell r="BF48" t="str">
            <v>Don't Use</v>
          </cell>
          <cell r="BG48" t="str">
            <v>Don't Use</v>
          </cell>
          <cell r="BH48" t="str">
            <v>Don't Use</v>
          </cell>
          <cell r="BI48" t="str">
            <v>Not Priority</v>
          </cell>
          <cell r="BJ48" t="str">
            <v>Doing work internally</v>
          </cell>
          <cell r="BK48" t="str">
            <v>Will use services provider 2H12</v>
          </cell>
          <cell r="BL48" t="str">
            <v>Doing work internally</v>
          </cell>
          <cell r="BM48" t="str">
            <v>Doing work internally</v>
          </cell>
          <cell r="BN48" t="str">
            <v>Doing work internally</v>
          </cell>
          <cell r="BO48" t="str">
            <v>Doing work internally</v>
          </cell>
          <cell r="BP48" t="str">
            <v>Doing work internally</v>
          </cell>
          <cell r="BQ48" t="str">
            <v>Not Priority</v>
          </cell>
          <cell r="BR48" t="str">
            <v>Not Priority</v>
          </cell>
          <cell r="BS48" t="str">
            <v>Not Priority</v>
          </cell>
          <cell r="BT48" t="str">
            <v>Doing work internally</v>
          </cell>
          <cell r="BU48">
            <v>2</v>
          </cell>
          <cell r="BV48">
            <v>5</v>
          </cell>
          <cell r="BW48">
            <v>4</v>
          </cell>
          <cell r="BX48">
            <v>3</v>
          </cell>
          <cell r="BY48">
            <v>7</v>
          </cell>
          <cell r="BZ48">
            <v>6</v>
          </cell>
          <cell r="CA48">
            <v>1</v>
          </cell>
          <cell r="CB48" t="str">
            <v>No change in level of discounting</v>
          </cell>
        </row>
        <row r="49">
          <cell r="A49" t="str">
            <v>EU</v>
          </cell>
          <cell r="B49" t="str">
            <v>Technology</v>
          </cell>
          <cell r="C49" t="str">
            <v>$500 Million - $1 Billion</v>
          </cell>
          <cell r="D49" t="str">
            <v>&lt;$100 Million</v>
          </cell>
          <cell r="E49">
            <v>10</v>
          </cell>
          <cell r="F49">
            <v>13</v>
          </cell>
          <cell r="G49">
            <v>8</v>
          </cell>
          <cell r="H49">
            <v>0</v>
          </cell>
          <cell r="I49">
            <v>5</v>
          </cell>
          <cell r="J49">
            <v>0</v>
          </cell>
          <cell r="K49">
            <v>12</v>
          </cell>
          <cell r="L49">
            <v>10</v>
          </cell>
          <cell r="M49">
            <v>10</v>
          </cell>
          <cell r="N49">
            <v>0</v>
          </cell>
          <cell r="O49">
            <v>7</v>
          </cell>
          <cell r="P49">
            <v>50</v>
          </cell>
          <cell r="Q49">
            <v>50</v>
          </cell>
          <cell r="R49">
            <v>50</v>
          </cell>
          <cell r="S49">
            <v>50</v>
          </cell>
          <cell r="T49" t="str">
            <v>Enterprise 2.0</v>
          </cell>
          <cell r="U49" t="str">
            <v>Use of open source SW</v>
          </cell>
          <cell r="V49" t="str">
            <v>SW integration</v>
          </cell>
          <cell r="W49" t="str">
            <v>Data migration into central system</v>
          </cell>
          <cell r="X49" t="str">
            <v>Collaboration tools</v>
          </cell>
          <cell r="Y49" t="str">
            <v>Security updates</v>
          </cell>
          <cell r="Z49" t="str">
            <v>Equal chance of upward or downward revision</v>
          </cell>
          <cell r="AA49" t="str">
            <v>Consulting / Outsourcing</v>
          </cell>
          <cell r="AB49" t="str">
            <v>Internal staff</v>
          </cell>
          <cell r="AC49" t="str">
            <v>No change in level of discounting</v>
          </cell>
          <cell r="AD49" t="str">
            <v>No Change</v>
          </cell>
          <cell r="AE49">
            <v>50</v>
          </cell>
          <cell r="AF49">
            <v>0</v>
          </cell>
          <cell r="AG49">
            <v>50</v>
          </cell>
          <cell r="AH49" t="str">
            <v>40/60</v>
          </cell>
          <cell r="AI49" t="str">
            <v>In-Line</v>
          </cell>
          <cell r="AJ49">
            <v>5</v>
          </cell>
          <cell r="AK49">
            <v>10</v>
          </cell>
          <cell r="AL49">
            <v>0</v>
          </cell>
          <cell r="AM49">
            <v>0</v>
          </cell>
          <cell r="AN49">
            <v>0</v>
          </cell>
          <cell r="AO49">
            <v>0</v>
          </cell>
          <cell r="AP49">
            <v>0</v>
          </cell>
          <cell r="AQ49">
            <v>0</v>
          </cell>
          <cell r="AR49" t="str">
            <v>Flat</v>
          </cell>
          <cell r="AS49" t="str">
            <v>Don't Use</v>
          </cell>
          <cell r="AT49" t="str">
            <v>Don't Use</v>
          </cell>
          <cell r="AU49" t="str">
            <v>Don't Use</v>
          </cell>
          <cell r="AV49" t="str">
            <v>Don't Use</v>
          </cell>
          <cell r="AW49" t="str">
            <v>Don't Use</v>
          </cell>
          <cell r="AX49" t="str">
            <v>Don't Use</v>
          </cell>
          <cell r="AY49" t="str">
            <v>Don't Use</v>
          </cell>
          <cell r="AZ49" t="str">
            <v>Don't Use</v>
          </cell>
          <cell r="BA49" t="str">
            <v>Don't Use</v>
          </cell>
          <cell r="BB49" t="str">
            <v>Don't Use</v>
          </cell>
          <cell r="BC49" t="str">
            <v>Don't Use</v>
          </cell>
          <cell r="BD49" t="str">
            <v>Don't Use</v>
          </cell>
          <cell r="BE49" t="str">
            <v>Don't Use</v>
          </cell>
          <cell r="BF49" t="str">
            <v>Don't Use</v>
          </cell>
          <cell r="BG49" t="str">
            <v>Don't Use</v>
          </cell>
          <cell r="BH49" t="str">
            <v>Don't Use</v>
          </cell>
          <cell r="BI49" t="str">
            <v>Not Priority</v>
          </cell>
          <cell r="BJ49" t="str">
            <v>Not Priority</v>
          </cell>
          <cell r="BK49" t="str">
            <v>Doing work internally</v>
          </cell>
          <cell r="BL49" t="str">
            <v>Not Priority</v>
          </cell>
          <cell r="BM49" t="str">
            <v>Doing work internally</v>
          </cell>
          <cell r="BN49" t="str">
            <v>Already using services provider</v>
          </cell>
          <cell r="BO49" t="str">
            <v>Doing work internally</v>
          </cell>
          <cell r="BP49" t="str">
            <v>Not Priority</v>
          </cell>
          <cell r="BQ49" t="str">
            <v>Will use services provider 2H12</v>
          </cell>
          <cell r="BR49" t="str">
            <v>Doing work internally</v>
          </cell>
          <cell r="BS49" t="str">
            <v>Not Priority</v>
          </cell>
          <cell r="BT49" t="str">
            <v>Not Priority</v>
          </cell>
          <cell r="BU49">
            <v>4</v>
          </cell>
          <cell r="BV49">
            <v>7</v>
          </cell>
          <cell r="BW49">
            <v>5</v>
          </cell>
          <cell r="BX49">
            <v>6</v>
          </cell>
          <cell r="BY49">
            <v>2</v>
          </cell>
          <cell r="BZ49">
            <v>3</v>
          </cell>
          <cell r="CA49">
            <v>1</v>
          </cell>
          <cell r="CB49" t="str">
            <v>No change in level of discounting</v>
          </cell>
        </row>
        <row r="50">
          <cell r="A50" t="str">
            <v>EU</v>
          </cell>
          <cell r="B50" t="str">
            <v>Transportation</v>
          </cell>
          <cell r="C50" t="str">
            <v>$1-5 Billion</v>
          </cell>
          <cell r="D50" t="str">
            <v>$200-300 Million</v>
          </cell>
          <cell r="E50">
            <v>11</v>
          </cell>
          <cell r="F50">
            <v>0</v>
          </cell>
          <cell r="G50">
            <v>10</v>
          </cell>
          <cell r="H50">
            <v>12</v>
          </cell>
          <cell r="I50">
            <v>5</v>
          </cell>
          <cell r="J50">
            <v>10</v>
          </cell>
          <cell r="K50">
            <v>5</v>
          </cell>
          <cell r="L50">
            <v>10</v>
          </cell>
          <cell r="M50">
            <v>5</v>
          </cell>
          <cell r="N50">
            <v>5</v>
          </cell>
          <cell r="O50">
            <v>8</v>
          </cell>
          <cell r="P50">
            <v>50</v>
          </cell>
          <cell r="Q50">
            <v>50</v>
          </cell>
          <cell r="R50">
            <v>50</v>
          </cell>
          <cell r="S50">
            <v>50</v>
          </cell>
          <cell r="T50" t="str">
            <v>Datacenter energy efficiency</v>
          </cell>
          <cell r="U50" t="str">
            <v>Collaboration tools</v>
          </cell>
          <cell r="V50" t="str">
            <v>Data Warehousing</v>
          </cell>
          <cell r="W50" t="str">
            <v>Custom applications</v>
          </cell>
          <cell r="X50" t="str">
            <v>Decreased spending on upgrades from last year</v>
          </cell>
          <cell r="Y50" t="str">
            <v>Spending still generally tight</v>
          </cell>
          <cell r="Z50" t="str">
            <v>Equal chance of upward or downward revision</v>
          </cell>
          <cell r="AA50" t="str">
            <v>New projects</v>
          </cell>
          <cell r="AB50" t="str">
            <v>Data warehouse</v>
          </cell>
          <cell r="AC50" t="str">
            <v>Somewhat less aggressive in discounting</v>
          </cell>
          <cell r="AD50" t="str">
            <v>Somewhat longer</v>
          </cell>
          <cell r="AE50">
            <v>100</v>
          </cell>
          <cell r="AF50">
            <v>0</v>
          </cell>
          <cell r="AG50">
            <v>0</v>
          </cell>
          <cell r="AH50" t="str">
            <v>40/60</v>
          </cell>
          <cell r="AI50" t="str">
            <v>Under</v>
          </cell>
          <cell r="AJ50">
            <v>10</v>
          </cell>
          <cell r="AK50">
            <v>10</v>
          </cell>
          <cell r="AL50">
            <v>5</v>
          </cell>
          <cell r="AM50">
            <v>10</v>
          </cell>
          <cell r="AN50">
            <v>10</v>
          </cell>
          <cell r="AO50">
            <v>5</v>
          </cell>
          <cell r="AP50">
            <v>0</v>
          </cell>
          <cell r="AQ50">
            <v>0</v>
          </cell>
          <cell r="AR50" t="str">
            <v>Decrease</v>
          </cell>
          <cell r="AS50" t="str">
            <v>Decrease</v>
          </cell>
          <cell r="AT50" t="str">
            <v>Flat</v>
          </cell>
          <cell r="AU50" t="str">
            <v>Flat</v>
          </cell>
          <cell r="AV50" t="str">
            <v>Don't Use</v>
          </cell>
          <cell r="AW50" t="str">
            <v>Don't Use</v>
          </cell>
          <cell r="AX50" t="str">
            <v>Don't Use</v>
          </cell>
          <cell r="AY50" t="str">
            <v>Don't Use</v>
          </cell>
          <cell r="AZ50" t="str">
            <v>Don't Use</v>
          </cell>
          <cell r="BA50" t="str">
            <v>Flat</v>
          </cell>
          <cell r="BB50" t="str">
            <v>Don't Use</v>
          </cell>
          <cell r="BC50" t="str">
            <v>Don't Use</v>
          </cell>
          <cell r="BD50" t="str">
            <v>Don't Use</v>
          </cell>
          <cell r="BE50" t="str">
            <v>Don't Use</v>
          </cell>
          <cell r="BF50" t="str">
            <v>Flat</v>
          </cell>
          <cell r="BG50" t="str">
            <v>Don't Use</v>
          </cell>
          <cell r="BH50" t="str">
            <v>Don't Use</v>
          </cell>
          <cell r="BI50" t="str">
            <v>Already using services provider</v>
          </cell>
          <cell r="BJ50" t="str">
            <v>Already using services provider</v>
          </cell>
          <cell r="BK50" t="str">
            <v>Already using services provider</v>
          </cell>
          <cell r="BL50" t="str">
            <v>Will use services provider 2H12</v>
          </cell>
          <cell r="BM50" t="str">
            <v>Already using services provider</v>
          </cell>
          <cell r="BN50" t="str">
            <v>Will use services provider 2H12</v>
          </cell>
          <cell r="BO50" t="str">
            <v>Already using services provider</v>
          </cell>
          <cell r="BP50" t="str">
            <v>Not Priority</v>
          </cell>
          <cell r="BQ50" t="str">
            <v>Not Priority</v>
          </cell>
          <cell r="BR50" t="str">
            <v>Not Priority</v>
          </cell>
          <cell r="BS50" t="str">
            <v>Not Priority</v>
          </cell>
          <cell r="BT50" t="str">
            <v>Will use services provider 2H12</v>
          </cell>
          <cell r="BU50">
            <v>5</v>
          </cell>
          <cell r="BV50">
            <v>6</v>
          </cell>
          <cell r="BW50">
            <v>1</v>
          </cell>
          <cell r="BX50">
            <v>7</v>
          </cell>
          <cell r="BY50">
            <v>3</v>
          </cell>
          <cell r="BZ50">
            <v>4</v>
          </cell>
          <cell r="CA50">
            <v>2</v>
          </cell>
          <cell r="CB50" t="str">
            <v>No change in level of discounting</v>
          </cell>
        </row>
        <row r="51">
          <cell r="A51" t="str">
            <v>EU</v>
          </cell>
          <cell r="B51" t="str">
            <v>Wholesale / Distribution</v>
          </cell>
          <cell r="C51" t="str">
            <v>$10-15 Billion</v>
          </cell>
          <cell r="D51" t="str">
            <v>$200-300 Million</v>
          </cell>
          <cell r="E51">
            <v>0</v>
          </cell>
          <cell r="F51">
            <v>0</v>
          </cell>
          <cell r="G51">
            <v>2</v>
          </cell>
          <cell r="H51">
            <v>0</v>
          </cell>
          <cell r="I51">
            <v>2</v>
          </cell>
          <cell r="J51">
            <v>0</v>
          </cell>
          <cell r="K51">
            <v>3</v>
          </cell>
          <cell r="L51">
            <v>2</v>
          </cell>
          <cell r="M51">
            <v>3</v>
          </cell>
          <cell r="N51">
            <v>0</v>
          </cell>
          <cell r="O51">
            <v>7</v>
          </cell>
          <cell r="P51">
            <v>40</v>
          </cell>
          <cell r="Q51">
            <v>60</v>
          </cell>
          <cell r="R51">
            <v>50</v>
          </cell>
          <cell r="S51">
            <v>50</v>
          </cell>
          <cell r="T51" t="str">
            <v>Single Point of Failure</v>
          </cell>
          <cell r="U51" t="str">
            <v>Virtualization</v>
          </cell>
          <cell r="V51" t="str">
            <v>Server Upgrades</v>
          </cell>
          <cell r="W51" t="str">
            <v>NA / No Decrease</v>
          </cell>
          <cell r="Z51" t="str">
            <v>‘No change’ to the budget is likely</v>
          </cell>
          <cell r="AA51" t="str">
            <v>NA / DK</v>
          </cell>
          <cell r="AB51" t="str">
            <v>Mission critical systems</v>
          </cell>
          <cell r="AC51" t="str">
            <v>Somewhat less aggressive in discounting</v>
          </cell>
          <cell r="AD51" t="str">
            <v>Somewhat longer</v>
          </cell>
          <cell r="AE51">
            <v>50</v>
          </cell>
          <cell r="AF51">
            <v>25</v>
          </cell>
          <cell r="AG51">
            <v>25</v>
          </cell>
          <cell r="AH51" t="str">
            <v>50/50</v>
          </cell>
          <cell r="AI51" t="str">
            <v>In-Line</v>
          </cell>
          <cell r="AJ51">
            <v>5</v>
          </cell>
          <cell r="AK51">
            <v>-5</v>
          </cell>
          <cell r="AL51">
            <v>0</v>
          </cell>
          <cell r="AM51">
            <v>3</v>
          </cell>
          <cell r="AN51">
            <v>0</v>
          </cell>
          <cell r="AO51">
            <v>0</v>
          </cell>
          <cell r="AP51">
            <v>8</v>
          </cell>
          <cell r="AQ51">
            <v>0</v>
          </cell>
          <cell r="AR51" t="str">
            <v>Don't Use</v>
          </cell>
          <cell r="AS51" t="str">
            <v>Flat</v>
          </cell>
          <cell r="AT51" t="str">
            <v>Don't Use</v>
          </cell>
          <cell r="AU51" t="str">
            <v>Flat</v>
          </cell>
          <cell r="AV51" t="str">
            <v>Don't Use</v>
          </cell>
          <cell r="AW51" t="str">
            <v>Increase</v>
          </cell>
          <cell r="AX51" t="str">
            <v>Flat</v>
          </cell>
          <cell r="AY51" t="str">
            <v>Don't Use</v>
          </cell>
          <cell r="AZ51" t="str">
            <v>Don't Use</v>
          </cell>
          <cell r="BA51" t="str">
            <v>Flat</v>
          </cell>
          <cell r="BB51" t="str">
            <v>Increase</v>
          </cell>
          <cell r="BC51" t="str">
            <v>Don't Use</v>
          </cell>
          <cell r="BD51" t="str">
            <v>Don't Use</v>
          </cell>
          <cell r="BE51" t="str">
            <v>Flat</v>
          </cell>
          <cell r="BF51" t="str">
            <v>Don't Use</v>
          </cell>
          <cell r="BG51" t="str">
            <v>Don't Use</v>
          </cell>
          <cell r="BH51" t="str">
            <v>Don't Use</v>
          </cell>
          <cell r="BI51" t="str">
            <v>Already using services provider</v>
          </cell>
          <cell r="BJ51" t="str">
            <v>Will use services provider 2H12</v>
          </cell>
          <cell r="BK51" t="str">
            <v>Doing work internally</v>
          </cell>
          <cell r="BL51" t="str">
            <v>Will use services provider 2H12</v>
          </cell>
          <cell r="BM51" t="str">
            <v>Doing work internally</v>
          </cell>
          <cell r="BN51" t="str">
            <v>Already using services provider</v>
          </cell>
          <cell r="BO51" t="str">
            <v>Doing work internally</v>
          </cell>
          <cell r="BP51" t="str">
            <v>Doing work internally</v>
          </cell>
          <cell r="BQ51" t="str">
            <v>Already using services provider</v>
          </cell>
          <cell r="BR51" t="str">
            <v>Not Priority</v>
          </cell>
          <cell r="BS51" t="str">
            <v>Doing work internally</v>
          </cell>
          <cell r="BT51" t="str">
            <v>Already using services provider</v>
          </cell>
          <cell r="BU51">
            <v>6</v>
          </cell>
          <cell r="BV51">
            <v>4</v>
          </cell>
          <cell r="BW51">
            <v>2</v>
          </cell>
          <cell r="BX51">
            <v>1</v>
          </cell>
          <cell r="BY51">
            <v>7</v>
          </cell>
          <cell r="BZ51">
            <v>3</v>
          </cell>
          <cell r="CA51">
            <v>5</v>
          </cell>
          <cell r="CB51" t="str">
            <v>Somewhat less aggressive in discounting</v>
          </cell>
        </row>
        <row r="52">
          <cell r="A52" t="str">
            <v>US</v>
          </cell>
          <cell r="B52" t="str">
            <v>Aerospace</v>
          </cell>
          <cell r="C52" t="str">
            <v>$10-15 Billion</v>
          </cell>
          <cell r="D52" t="str">
            <v>$200-300 Million</v>
          </cell>
          <cell r="E52">
            <v>3</v>
          </cell>
          <cell r="F52">
            <v>-5</v>
          </cell>
          <cell r="G52">
            <v>5</v>
          </cell>
          <cell r="H52">
            <v>5</v>
          </cell>
          <cell r="I52">
            <v>0</v>
          </cell>
          <cell r="J52">
            <v>0</v>
          </cell>
          <cell r="K52">
            <v>-5</v>
          </cell>
          <cell r="L52">
            <v>-5</v>
          </cell>
          <cell r="M52">
            <v>0</v>
          </cell>
          <cell r="N52">
            <v>2</v>
          </cell>
          <cell r="O52">
            <v>5</v>
          </cell>
          <cell r="P52">
            <v>50</v>
          </cell>
          <cell r="Q52">
            <v>50</v>
          </cell>
          <cell r="R52">
            <v>50</v>
          </cell>
          <cell r="S52">
            <v>50</v>
          </cell>
          <cell r="T52" t="str">
            <v>Server upgrades</v>
          </cell>
          <cell r="U52" t="str">
            <v xml:space="preserve">Storage capacity </v>
          </cell>
          <cell r="V52" t="str">
            <v>Data consolidation</v>
          </cell>
          <cell r="W52" t="str">
            <v>Server virtualization</v>
          </cell>
          <cell r="X52" t="str">
            <v>Social network apps</v>
          </cell>
          <cell r="Y52" t="str">
            <v>CRM</v>
          </cell>
          <cell r="Z52" t="str">
            <v>‘No change’ to the budget is likely</v>
          </cell>
          <cell r="AA52" t="str">
            <v>Consulting / Outsourcing</v>
          </cell>
          <cell r="AB52" t="str">
            <v>Employees</v>
          </cell>
          <cell r="AC52" t="str">
            <v>Somewhat less aggressive in discounting</v>
          </cell>
          <cell r="AD52" t="str">
            <v>Somewhat longer</v>
          </cell>
          <cell r="AE52">
            <v>100</v>
          </cell>
          <cell r="AF52">
            <v>0</v>
          </cell>
          <cell r="AG52">
            <v>0</v>
          </cell>
          <cell r="AH52" t="str">
            <v>50/50</v>
          </cell>
          <cell r="AI52" t="str">
            <v>In-Line</v>
          </cell>
          <cell r="AJ52">
            <v>5</v>
          </cell>
          <cell r="AK52">
            <v>0</v>
          </cell>
          <cell r="AL52">
            <v>5</v>
          </cell>
          <cell r="AM52">
            <v>3</v>
          </cell>
          <cell r="AN52">
            <v>-5</v>
          </cell>
          <cell r="AO52">
            <v>0</v>
          </cell>
          <cell r="AP52">
            <v>0</v>
          </cell>
          <cell r="AQ52">
            <v>-5</v>
          </cell>
          <cell r="AR52" t="str">
            <v>Flat</v>
          </cell>
          <cell r="AS52" t="str">
            <v>Flat</v>
          </cell>
          <cell r="AT52" t="str">
            <v>Don't Use</v>
          </cell>
          <cell r="AU52" t="str">
            <v>Don't Use</v>
          </cell>
          <cell r="AV52" t="str">
            <v>Don't Use</v>
          </cell>
          <cell r="AW52" t="str">
            <v>Don't Use</v>
          </cell>
          <cell r="AX52" t="str">
            <v>Increase</v>
          </cell>
          <cell r="AY52" t="str">
            <v>Don't Use</v>
          </cell>
          <cell r="AZ52" t="str">
            <v>Don't Use</v>
          </cell>
          <cell r="BA52" t="str">
            <v>Don't Use</v>
          </cell>
          <cell r="BB52" t="str">
            <v>Don't Use</v>
          </cell>
          <cell r="BC52" t="str">
            <v>Don't Use</v>
          </cell>
          <cell r="BD52" t="str">
            <v>Don't Use</v>
          </cell>
          <cell r="BE52" t="str">
            <v>Don't Use</v>
          </cell>
          <cell r="BF52" t="str">
            <v>Decrease</v>
          </cell>
          <cell r="BG52" t="str">
            <v>Don't Use</v>
          </cell>
          <cell r="BH52" t="str">
            <v>Don't Use</v>
          </cell>
          <cell r="BI52" t="str">
            <v>Will use services provider 2H12</v>
          </cell>
          <cell r="BJ52" t="str">
            <v>Already using services provider</v>
          </cell>
          <cell r="BK52" t="str">
            <v>Doing work internally</v>
          </cell>
          <cell r="BL52" t="str">
            <v>Already using services provider</v>
          </cell>
          <cell r="BM52" t="str">
            <v>Doing work internally</v>
          </cell>
          <cell r="BN52" t="str">
            <v>Already using services provider</v>
          </cell>
          <cell r="BO52" t="str">
            <v>Will use services provider 2H12</v>
          </cell>
          <cell r="BP52" t="str">
            <v>Not Priority</v>
          </cell>
          <cell r="BQ52" t="str">
            <v>Doing work internally</v>
          </cell>
          <cell r="BR52" t="str">
            <v>Not Priority</v>
          </cell>
          <cell r="BS52" t="str">
            <v>Not Priority</v>
          </cell>
          <cell r="BT52" t="str">
            <v>Will use services provider 2H12</v>
          </cell>
          <cell r="BU52">
            <v>6</v>
          </cell>
          <cell r="BV52">
            <v>7</v>
          </cell>
          <cell r="BW52">
            <v>1</v>
          </cell>
          <cell r="BX52">
            <v>2</v>
          </cell>
          <cell r="BY52">
            <v>5</v>
          </cell>
          <cell r="BZ52">
            <v>4</v>
          </cell>
          <cell r="CA52">
            <v>3</v>
          </cell>
          <cell r="CB52" t="str">
            <v>Somewhat more aggressive in discounting</v>
          </cell>
        </row>
        <row r="53">
          <cell r="A53" t="str">
            <v>US</v>
          </cell>
          <cell r="B53" t="str">
            <v>Automotive</v>
          </cell>
          <cell r="C53" t="str">
            <v>$5-10 Billion</v>
          </cell>
          <cell r="D53" t="str">
            <v>NA</v>
          </cell>
          <cell r="E53">
            <v>7</v>
          </cell>
          <cell r="F53">
            <v>10</v>
          </cell>
          <cell r="G53">
            <v>10</v>
          </cell>
          <cell r="H53">
            <v>7</v>
          </cell>
          <cell r="I53">
            <v>5</v>
          </cell>
          <cell r="J53">
            <v>10</v>
          </cell>
          <cell r="K53">
            <v>0</v>
          </cell>
          <cell r="L53">
            <v>10</v>
          </cell>
          <cell r="M53">
            <v>5</v>
          </cell>
          <cell r="N53">
            <v>5</v>
          </cell>
          <cell r="O53">
            <v>7</v>
          </cell>
          <cell r="P53">
            <v>50</v>
          </cell>
          <cell r="Q53">
            <v>50</v>
          </cell>
          <cell r="R53">
            <v>60</v>
          </cell>
          <cell r="S53">
            <v>40</v>
          </cell>
          <cell r="T53" t="str">
            <v>WAN Optimization</v>
          </cell>
          <cell r="U53" t="str">
            <v>Internal cloud initiave</v>
          </cell>
          <cell r="W53" t="str">
            <v>NA / No Decrease</v>
          </cell>
          <cell r="Z53" t="str">
            <v>‘No change’ to the budget is likely</v>
          </cell>
          <cell r="AA53" t="str">
            <v>It would be equally shared amongst departments</v>
          </cell>
          <cell r="AB53" t="str">
            <v>Core infrastructure</v>
          </cell>
          <cell r="AC53" t="str">
            <v>Significantly more aggressive in discounting</v>
          </cell>
          <cell r="AD53" t="str">
            <v>Significantly longer</v>
          </cell>
          <cell r="AE53">
            <v>90</v>
          </cell>
          <cell r="AF53">
            <v>5</v>
          </cell>
          <cell r="AG53">
            <v>5</v>
          </cell>
          <cell r="AH53" t="str">
            <v>50/50</v>
          </cell>
          <cell r="AI53" t="str">
            <v>In-Line</v>
          </cell>
          <cell r="AJ53">
            <v>10</v>
          </cell>
          <cell r="AK53">
            <v>8</v>
          </cell>
          <cell r="AL53" t="str">
            <v>NA / DK</v>
          </cell>
          <cell r="AM53">
            <v>5</v>
          </cell>
          <cell r="AN53">
            <v>10</v>
          </cell>
          <cell r="AO53" t="str">
            <v>NA / DK</v>
          </cell>
          <cell r="AP53" t="str">
            <v>NA / DK</v>
          </cell>
          <cell r="AQ53">
            <v>5</v>
          </cell>
          <cell r="AR53" t="str">
            <v>Don't Use</v>
          </cell>
          <cell r="AS53" t="str">
            <v>Flat</v>
          </cell>
          <cell r="AT53" t="str">
            <v>Don't Use</v>
          </cell>
          <cell r="AU53" t="str">
            <v>Don't Use</v>
          </cell>
          <cell r="AV53" t="str">
            <v>Flat</v>
          </cell>
          <cell r="AW53" t="str">
            <v>Don't Use</v>
          </cell>
          <cell r="AX53" t="str">
            <v>Increase</v>
          </cell>
          <cell r="AY53" t="str">
            <v>Don't Use</v>
          </cell>
          <cell r="AZ53" t="str">
            <v>Increase</v>
          </cell>
          <cell r="BA53" t="str">
            <v>Increase</v>
          </cell>
          <cell r="BB53" t="str">
            <v>Increase</v>
          </cell>
          <cell r="BC53" t="str">
            <v>Don't Use</v>
          </cell>
          <cell r="BD53" t="str">
            <v>Don't Use</v>
          </cell>
          <cell r="BE53" t="str">
            <v>Flat</v>
          </cell>
          <cell r="BF53" t="str">
            <v>Don't Use</v>
          </cell>
          <cell r="BG53" t="str">
            <v>Don't Use</v>
          </cell>
          <cell r="BH53" t="str">
            <v>Don't Use</v>
          </cell>
          <cell r="BI53" t="str">
            <v>Not Priority</v>
          </cell>
          <cell r="BJ53" t="str">
            <v>Will use services provider 2H12</v>
          </cell>
          <cell r="BK53" t="str">
            <v>Already using services provider</v>
          </cell>
          <cell r="BL53" t="str">
            <v>Doing work internally</v>
          </cell>
          <cell r="BM53" t="str">
            <v>Already using services provider</v>
          </cell>
          <cell r="BN53" t="str">
            <v>Doing work internally</v>
          </cell>
          <cell r="BO53" t="str">
            <v>Doing work internally</v>
          </cell>
          <cell r="BP53" t="str">
            <v>Doing work internally</v>
          </cell>
          <cell r="BQ53" t="str">
            <v>Doing work internally</v>
          </cell>
          <cell r="BR53" t="str">
            <v>Not Priority</v>
          </cell>
          <cell r="BS53" t="str">
            <v>Not Priority</v>
          </cell>
          <cell r="BT53" t="str">
            <v>Already using services provider</v>
          </cell>
          <cell r="BU53">
            <v>5</v>
          </cell>
          <cell r="BV53">
            <v>4</v>
          </cell>
          <cell r="BW53">
            <v>1</v>
          </cell>
          <cell r="BX53">
            <v>3</v>
          </cell>
          <cell r="BY53">
            <v>6</v>
          </cell>
          <cell r="BZ53">
            <v>7</v>
          </cell>
          <cell r="CA53">
            <v>2</v>
          </cell>
          <cell r="CB53" t="str">
            <v>No change in level of discounting</v>
          </cell>
        </row>
        <row r="54">
          <cell r="A54" t="str">
            <v>US</v>
          </cell>
          <cell r="B54" t="str">
            <v>Business services</v>
          </cell>
          <cell r="C54" t="str">
            <v>$1-5 Billion</v>
          </cell>
          <cell r="D54" t="str">
            <v>$200-300 Million</v>
          </cell>
          <cell r="E54">
            <v>20</v>
          </cell>
          <cell r="F54">
            <v>15</v>
          </cell>
          <cell r="G54">
            <v>7</v>
          </cell>
          <cell r="H54">
            <v>10</v>
          </cell>
          <cell r="I54">
            <v>5</v>
          </cell>
          <cell r="J54">
            <v>10</v>
          </cell>
          <cell r="K54">
            <v>12</v>
          </cell>
          <cell r="L54">
            <v>5</v>
          </cell>
          <cell r="M54">
            <v>20</v>
          </cell>
          <cell r="N54">
            <v>15</v>
          </cell>
          <cell r="O54">
            <v>8</v>
          </cell>
          <cell r="P54">
            <v>30</v>
          </cell>
          <cell r="Q54">
            <v>70</v>
          </cell>
          <cell r="R54">
            <v>30</v>
          </cell>
          <cell r="S54">
            <v>70</v>
          </cell>
          <cell r="T54" t="str">
            <v>Customer service portal</v>
          </cell>
          <cell r="U54" t="str">
            <v>Microsoft .Net</v>
          </cell>
          <cell r="V54" t="str">
            <v>Application integration</v>
          </cell>
          <cell r="W54" t="str">
            <v>New SW seats</v>
          </cell>
          <cell r="X54" t="str">
            <v>Windows</v>
          </cell>
          <cell r="Z54" t="str">
            <v>Equal chance of upward or downward revision</v>
          </cell>
          <cell r="AA54" t="str">
            <v>.Net projects</v>
          </cell>
          <cell r="AB54" t="str">
            <v>Anything customer facing, web portal, sales, etc.</v>
          </cell>
          <cell r="AC54" t="str">
            <v>Somewhat more aggressive in discounting</v>
          </cell>
          <cell r="AD54" t="str">
            <v>Significantly longer</v>
          </cell>
          <cell r="AE54">
            <v>88</v>
          </cell>
          <cell r="AF54">
            <v>12</v>
          </cell>
          <cell r="AG54">
            <v>0</v>
          </cell>
          <cell r="AH54" t="str">
            <v>60/40</v>
          </cell>
          <cell r="AI54" t="str">
            <v>Over</v>
          </cell>
          <cell r="AJ54">
            <v>-12</v>
          </cell>
          <cell r="AK54">
            <v>0</v>
          </cell>
          <cell r="AL54">
            <v>0</v>
          </cell>
          <cell r="AM54">
            <v>0</v>
          </cell>
          <cell r="AN54">
            <v>-10</v>
          </cell>
          <cell r="AO54">
            <v>5</v>
          </cell>
          <cell r="AP54">
            <v>5</v>
          </cell>
          <cell r="AQ54">
            <v>0</v>
          </cell>
          <cell r="AR54" t="str">
            <v>Flat</v>
          </cell>
          <cell r="AS54" t="str">
            <v>Don't Use</v>
          </cell>
          <cell r="AT54" t="str">
            <v>Don't Use</v>
          </cell>
          <cell r="AU54" t="str">
            <v>Flat</v>
          </cell>
          <cell r="AV54" t="str">
            <v>Decrease</v>
          </cell>
          <cell r="AW54" t="str">
            <v>Don't Use</v>
          </cell>
          <cell r="AX54" t="str">
            <v>Decrease</v>
          </cell>
          <cell r="AY54" t="str">
            <v>Don't Use</v>
          </cell>
          <cell r="AZ54" t="str">
            <v>Don't Use</v>
          </cell>
          <cell r="BA54" t="str">
            <v>Flat</v>
          </cell>
          <cell r="BB54" t="str">
            <v>Increase</v>
          </cell>
          <cell r="BC54" t="str">
            <v>Don't Use</v>
          </cell>
          <cell r="BD54" t="str">
            <v>Don't Use</v>
          </cell>
          <cell r="BE54" t="str">
            <v>Flat</v>
          </cell>
          <cell r="BF54" t="str">
            <v>Don't Use</v>
          </cell>
          <cell r="BG54" t="str">
            <v>Don't Use</v>
          </cell>
          <cell r="BH54" t="str">
            <v>Don't Use</v>
          </cell>
          <cell r="BI54" t="str">
            <v>Doing work internally</v>
          </cell>
          <cell r="BJ54" t="str">
            <v>Doing work internally</v>
          </cell>
          <cell r="BK54" t="str">
            <v>Doing work internally</v>
          </cell>
          <cell r="BL54" t="str">
            <v>Doing work internally</v>
          </cell>
          <cell r="BM54" t="str">
            <v>Doing work internally</v>
          </cell>
          <cell r="BN54" t="str">
            <v>Will use services provider 2H12</v>
          </cell>
          <cell r="BO54" t="str">
            <v>Already using services provider</v>
          </cell>
          <cell r="BP54" t="str">
            <v>Doing work internally</v>
          </cell>
          <cell r="BQ54" t="str">
            <v>Doing work internally</v>
          </cell>
          <cell r="BR54" t="str">
            <v>Will use services provider 2H12</v>
          </cell>
          <cell r="BS54" t="str">
            <v>Doing work internally</v>
          </cell>
          <cell r="BT54" t="str">
            <v>Already using services provider</v>
          </cell>
          <cell r="BU54">
            <v>6</v>
          </cell>
          <cell r="BV54">
            <v>7</v>
          </cell>
          <cell r="BW54">
            <v>1</v>
          </cell>
          <cell r="BX54">
            <v>2</v>
          </cell>
          <cell r="BY54">
            <v>4</v>
          </cell>
          <cell r="BZ54">
            <v>3</v>
          </cell>
          <cell r="CA54">
            <v>5</v>
          </cell>
          <cell r="CB54" t="str">
            <v>No change in level of discounting</v>
          </cell>
        </row>
        <row r="55">
          <cell r="A55" t="str">
            <v>US</v>
          </cell>
          <cell r="B55" t="str">
            <v>Business services</v>
          </cell>
          <cell r="C55" t="str">
            <v>$10-15 Billion</v>
          </cell>
          <cell r="D55" t="str">
            <v>&gt;$700 Million</v>
          </cell>
          <cell r="E55">
            <v>-5</v>
          </cell>
          <cell r="F55">
            <v>5</v>
          </cell>
          <cell r="G55">
            <v>0</v>
          </cell>
          <cell r="H55">
            <v>3</v>
          </cell>
          <cell r="I55">
            <v>-5</v>
          </cell>
          <cell r="J55">
            <v>-10</v>
          </cell>
          <cell r="K55">
            <v>3</v>
          </cell>
          <cell r="L55">
            <v>0</v>
          </cell>
          <cell r="M55">
            <v>5</v>
          </cell>
          <cell r="N55">
            <v>5</v>
          </cell>
          <cell r="O55">
            <v>8</v>
          </cell>
          <cell r="P55">
            <v>30</v>
          </cell>
          <cell r="Q55">
            <v>70</v>
          </cell>
          <cell r="R55">
            <v>50</v>
          </cell>
          <cell r="S55">
            <v>50</v>
          </cell>
          <cell r="T55" t="str">
            <v>Data Warehousing</v>
          </cell>
          <cell r="U55" t="str">
            <v xml:space="preserve">Storage capacity </v>
          </cell>
          <cell r="V55" t="str">
            <v>Collaboration tools</v>
          </cell>
          <cell r="W55" t="str">
            <v>NA / No Decrease</v>
          </cell>
          <cell r="Z55" t="str">
            <v>Upward revision is more likely</v>
          </cell>
          <cell r="AA55" t="str">
            <v>Any upgrades on existing systems</v>
          </cell>
          <cell r="AB55" t="str">
            <v>Just keeping data center running</v>
          </cell>
          <cell r="AC55" t="str">
            <v>No change in level of discounting</v>
          </cell>
          <cell r="AD55" t="str">
            <v>Somewhat longer</v>
          </cell>
          <cell r="AE55">
            <v>60</v>
          </cell>
          <cell r="AF55">
            <v>25</v>
          </cell>
          <cell r="AG55">
            <v>15</v>
          </cell>
          <cell r="AH55" t="str">
            <v>60/40</v>
          </cell>
          <cell r="AI55" t="str">
            <v>In-Line</v>
          </cell>
          <cell r="AJ55">
            <v>-8</v>
          </cell>
          <cell r="AK55">
            <v>0</v>
          </cell>
          <cell r="AL55">
            <v>-5</v>
          </cell>
          <cell r="AM55">
            <v>0</v>
          </cell>
          <cell r="AN55">
            <v>5</v>
          </cell>
          <cell r="AO55">
            <v>5</v>
          </cell>
          <cell r="AP55">
            <v>5</v>
          </cell>
          <cell r="AQ55">
            <v>0</v>
          </cell>
          <cell r="AR55" t="str">
            <v>Don't Use</v>
          </cell>
          <cell r="AS55" t="str">
            <v>Flat</v>
          </cell>
          <cell r="AT55" t="str">
            <v>Don't Use</v>
          </cell>
          <cell r="AU55" t="str">
            <v>Don't Use</v>
          </cell>
          <cell r="AV55" t="str">
            <v>Don't Use</v>
          </cell>
          <cell r="AW55" t="str">
            <v>Don't Use</v>
          </cell>
          <cell r="AX55" t="str">
            <v>Don't Use</v>
          </cell>
          <cell r="AY55" t="str">
            <v>Don't Use</v>
          </cell>
          <cell r="AZ55" t="str">
            <v>Don't Use</v>
          </cell>
          <cell r="BA55" t="str">
            <v>Don't Use</v>
          </cell>
          <cell r="BB55" t="str">
            <v>Increase</v>
          </cell>
          <cell r="BC55" t="str">
            <v>Don't Use</v>
          </cell>
          <cell r="BD55" t="str">
            <v>Don't Use</v>
          </cell>
          <cell r="BE55" t="str">
            <v>Don't Use</v>
          </cell>
          <cell r="BF55" t="str">
            <v>Don't Use</v>
          </cell>
          <cell r="BG55" t="str">
            <v>Flat</v>
          </cell>
          <cell r="BH55" t="str">
            <v>Don't Use</v>
          </cell>
          <cell r="BI55" t="str">
            <v>Doing work internally</v>
          </cell>
          <cell r="BJ55" t="str">
            <v>Will use services provider 2H12</v>
          </cell>
          <cell r="BK55" t="str">
            <v>Already using services provider</v>
          </cell>
          <cell r="BL55" t="str">
            <v>Not Priority</v>
          </cell>
          <cell r="BM55" t="str">
            <v>Not Priority</v>
          </cell>
          <cell r="BN55" t="str">
            <v>Already using services provider</v>
          </cell>
          <cell r="BO55" t="str">
            <v>Will use services provider 2H12</v>
          </cell>
          <cell r="BP55" t="str">
            <v>Will use services provider 2H12</v>
          </cell>
          <cell r="BQ55" t="str">
            <v>Will use services provider 1H12</v>
          </cell>
          <cell r="BR55" t="str">
            <v>Doing work internally</v>
          </cell>
          <cell r="BS55" t="str">
            <v>Already using services provider</v>
          </cell>
          <cell r="BT55" t="str">
            <v>Already using services provider</v>
          </cell>
          <cell r="BU55">
            <v>1</v>
          </cell>
          <cell r="BV55">
            <v>7</v>
          </cell>
          <cell r="BW55">
            <v>4</v>
          </cell>
          <cell r="BX55">
            <v>5</v>
          </cell>
          <cell r="BY55">
            <v>6</v>
          </cell>
          <cell r="BZ55">
            <v>2</v>
          </cell>
          <cell r="CA55">
            <v>3</v>
          </cell>
          <cell r="CB55" t="str">
            <v>No change in level of discounting</v>
          </cell>
        </row>
        <row r="56">
          <cell r="A56" t="str">
            <v>US</v>
          </cell>
          <cell r="B56" t="str">
            <v>Business services</v>
          </cell>
          <cell r="C56" t="str">
            <v>$1-5 Billion</v>
          </cell>
          <cell r="D56" t="str">
            <v>$100-200 Million</v>
          </cell>
          <cell r="E56">
            <v>5</v>
          </cell>
          <cell r="F56">
            <v>8</v>
          </cell>
          <cell r="G56">
            <v>7</v>
          </cell>
          <cell r="H56">
            <v>5</v>
          </cell>
          <cell r="I56">
            <v>3</v>
          </cell>
          <cell r="J56">
            <v>5</v>
          </cell>
          <cell r="K56">
            <v>5</v>
          </cell>
          <cell r="L56">
            <v>5</v>
          </cell>
          <cell r="M56">
            <v>10</v>
          </cell>
          <cell r="N56">
            <v>7</v>
          </cell>
          <cell r="O56">
            <v>8</v>
          </cell>
          <cell r="P56">
            <v>40</v>
          </cell>
          <cell r="Q56">
            <v>60</v>
          </cell>
          <cell r="R56">
            <v>35</v>
          </cell>
          <cell r="S56">
            <v>65</v>
          </cell>
          <cell r="T56" t="str">
            <v>Backup and recovery</v>
          </cell>
          <cell r="U56" t="str">
            <v>PC refresh</v>
          </cell>
          <cell r="V56" t="str">
            <v>Mobile apps</v>
          </cell>
          <cell r="W56" t="str">
            <v>Networking projects</v>
          </cell>
          <cell r="X56" t="str">
            <v>Server virtualization</v>
          </cell>
          <cell r="Z56" t="str">
            <v>Downward revision is more likely</v>
          </cell>
          <cell r="AA56" t="str">
            <v>Consulting / Outsourcing</v>
          </cell>
          <cell r="AB56" t="str">
            <v>Maintenance</v>
          </cell>
          <cell r="AC56" t="str">
            <v>Somewhat more aggressive in discounting</v>
          </cell>
          <cell r="AD56" t="str">
            <v>No Change</v>
          </cell>
          <cell r="AE56">
            <v>95</v>
          </cell>
          <cell r="AF56">
            <v>0</v>
          </cell>
          <cell r="AG56">
            <v>5</v>
          </cell>
          <cell r="AH56" t="str">
            <v>40/60</v>
          </cell>
          <cell r="AI56" t="str">
            <v>Over</v>
          </cell>
          <cell r="AJ56">
            <v>10</v>
          </cell>
          <cell r="AK56">
            <v>8</v>
          </cell>
          <cell r="AL56">
            <v>-5</v>
          </cell>
          <cell r="AM56">
            <v>0</v>
          </cell>
          <cell r="AN56">
            <v>5</v>
          </cell>
          <cell r="AO56">
            <v>10</v>
          </cell>
          <cell r="AP56">
            <v>6</v>
          </cell>
          <cell r="AQ56">
            <v>8</v>
          </cell>
          <cell r="AR56" t="str">
            <v>Flat</v>
          </cell>
          <cell r="AS56" t="str">
            <v>Flat</v>
          </cell>
          <cell r="AT56" t="str">
            <v>Don't Use</v>
          </cell>
          <cell r="AU56" t="str">
            <v>Flat</v>
          </cell>
          <cell r="AV56" t="str">
            <v>Increase</v>
          </cell>
          <cell r="AW56" t="str">
            <v>Flat</v>
          </cell>
          <cell r="AX56" t="str">
            <v>Increase</v>
          </cell>
          <cell r="AY56" t="str">
            <v>Don't Use</v>
          </cell>
          <cell r="AZ56" t="str">
            <v>Don't Use</v>
          </cell>
          <cell r="BA56" t="str">
            <v>Don't Use</v>
          </cell>
          <cell r="BB56" t="str">
            <v>Flat</v>
          </cell>
          <cell r="BC56" t="str">
            <v>Flat</v>
          </cell>
          <cell r="BD56" t="str">
            <v>Don't Use</v>
          </cell>
          <cell r="BE56" t="str">
            <v>Don't Use</v>
          </cell>
          <cell r="BF56" t="str">
            <v>Don't Use</v>
          </cell>
          <cell r="BG56" t="str">
            <v>Don't Use</v>
          </cell>
          <cell r="BH56" t="str">
            <v>Don't Use</v>
          </cell>
          <cell r="BI56" t="str">
            <v>Doing work internally</v>
          </cell>
          <cell r="BJ56" t="str">
            <v>Doing work internally</v>
          </cell>
          <cell r="BK56" t="str">
            <v>Doing work internally</v>
          </cell>
          <cell r="BL56" t="str">
            <v>Doing work internally</v>
          </cell>
          <cell r="BM56" t="str">
            <v>Already using services provider</v>
          </cell>
          <cell r="BN56" t="str">
            <v>Already using services provider</v>
          </cell>
          <cell r="BO56" t="str">
            <v>Doing work internally</v>
          </cell>
          <cell r="BP56" t="str">
            <v>Doing work internally</v>
          </cell>
          <cell r="BQ56" t="str">
            <v>Already using services provider</v>
          </cell>
          <cell r="BR56" t="str">
            <v>Will use services provider 1H12</v>
          </cell>
          <cell r="BS56" t="str">
            <v>Will use services provider 2H12</v>
          </cell>
          <cell r="BT56" t="str">
            <v>Already using services provider</v>
          </cell>
          <cell r="BU56">
            <v>2</v>
          </cell>
          <cell r="BV56">
            <v>3</v>
          </cell>
          <cell r="BW56">
            <v>1</v>
          </cell>
          <cell r="BX56">
            <v>5</v>
          </cell>
          <cell r="BY56">
            <v>6</v>
          </cell>
          <cell r="BZ56">
            <v>7</v>
          </cell>
          <cell r="CA56">
            <v>4</v>
          </cell>
          <cell r="CB56" t="str">
            <v>Somewhat more aggressive in discounting</v>
          </cell>
        </row>
        <row r="57">
          <cell r="A57" t="str">
            <v>US</v>
          </cell>
          <cell r="B57" t="str">
            <v>Business services</v>
          </cell>
          <cell r="C57" t="str">
            <v>$1-5 Billion</v>
          </cell>
          <cell r="D57" t="str">
            <v>$100-200 Million</v>
          </cell>
          <cell r="E57">
            <v>2</v>
          </cell>
          <cell r="F57">
            <v>1</v>
          </cell>
          <cell r="G57">
            <v>5</v>
          </cell>
          <cell r="H57">
            <v>5</v>
          </cell>
          <cell r="I57">
            <v>2</v>
          </cell>
          <cell r="J57">
            <v>0</v>
          </cell>
          <cell r="K57">
            <v>0</v>
          </cell>
          <cell r="L57">
            <v>2</v>
          </cell>
          <cell r="M57">
            <v>2</v>
          </cell>
          <cell r="N57">
            <v>-3</v>
          </cell>
          <cell r="O57">
            <v>5</v>
          </cell>
          <cell r="P57">
            <v>40</v>
          </cell>
          <cell r="Q57">
            <v>60</v>
          </cell>
          <cell r="R57">
            <v>70</v>
          </cell>
          <cell r="S57">
            <v>30</v>
          </cell>
          <cell r="T57" t="str">
            <v xml:space="preserve">Network security </v>
          </cell>
          <cell r="U57" t="str">
            <v>Cloud based applications</v>
          </cell>
          <cell r="V57" t="str">
            <v>Data consolidation</v>
          </cell>
          <cell r="W57" t="str">
            <v>Oracle seats</v>
          </cell>
          <cell r="X57" t="str">
            <v>WLAN project</v>
          </cell>
          <cell r="Z57" t="str">
            <v>Equal chance of upward or downward revision</v>
          </cell>
          <cell r="AA57" t="str">
            <v>Cloud projects</v>
          </cell>
          <cell r="AB57" t="str">
            <v>Mission critical systems</v>
          </cell>
          <cell r="AC57" t="str">
            <v>No change in level of discounting</v>
          </cell>
          <cell r="AD57" t="str">
            <v>Somewhat longer</v>
          </cell>
          <cell r="AE57">
            <v>70</v>
          </cell>
          <cell r="AF57">
            <v>10</v>
          </cell>
          <cell r="AG57">
            <v>20</v>
          </cell>
          <cell r="AH57" t="str">
            <v>30/70</v>
          </cell>
          <cell r="AI57" t="str">
            <v>In-Line</v>
          </cell>
          <cell r="AJ57">
            <v>10</v>
          </cell>
          <cell r="AK57">
            <v>5</v>
          </cell>
          <cell r="AL57">
            <v>0</v>
          </cell>
          <cell r="AM57">
            <v>-3</v>
          </cell>
          <cell r="AN57">
            <v>-8</v>
          </cell>
          <cell r="AO57">
            <v>-5</v>
          </cell>
          <cell r="AP57">
            <v>-5</v>
          </cell>
          <cell r="AQ57">
            <v>0</v>
          </cell>
          <cell r="AR57" t="str">
            <v>Don't Use</v>
          </cell>
          <cell r="AS57" t="str">
            <v>Don't Use</v>
          </cell>
          <cell r="AT57" t="str">
            <v>Don't Use</v>
          </cell>
          <cell r="AU57" t="str">
            <v>Don't Use</v>
          </cell>
          <cell r="AV57" t="str">
            <v>Increase</v>
          </cell>
          <cell r="AW57" t="str">
            <v>Don't Use</v>
          </cell>
          <cell r="AX57" t="str">
            <v>Flat</v>
          </cell>
          <cell r="AY57" t="str">
            <v>Don't Use</v>
          </cell>
          <cell r="AZ57" t="str">
            <v>Flat</v>
          </cell>
          <cell r="BA57" t="str">
            <v>Decrease</v>
          </cell>
          <cell r="BB57" t="str">
            <v>Don't Use</v>
          </cell>
          <cell r="BC57" t="str">
            <v>Don't Use</v>
          </cell>
          <cell r="BD57" t="str">
            <v>Don't Use</v>
          </cell>
          <cell r="BE57" t="str">
            <v>Don't Use</v>
          </cell>
          <cell r="BF57" t="str">
            <v>Decrease</v>
          </cell>
          <cell r="BG57" t="str">
            <v>Don't Use</v>
          </cell>
          <cell r="BH57" t="str">
            <v>Don't Use</v>
          </cell>
          <cell r="BI57" t="str">
            <v>Not Priority</v>
          </cell>
          <cell r="BJ57" t="str">
            <v>Not Priority</v>
          </cell>
          <cell r="BK57" t="str">
            <v>Doing work internally</v>
          </cell>
          <cell r="BL57" t="str">
            <v>Not Priority</v>
          </cell>
          <cell r="BM57" t="str">
            <v>Not Priority</v>
          </cell>
          <cell r="BN57" t="str">
            <v>Already using services provider</v>
          </cell>
          <cell r="BO57" t="str">
            <v>Not Priority</v>
          </cell>
          <cell r="BP57" t="str">
            <v>Doing work internally</v>
          </cell>
          <cell r="BQ57" t="str">
            <v>Doing work internally</v>
          </cell>
          <cell r="BR57" t="str">
            <v>Already using services provider</v>
          </cell>
          <cell r="BS57" t="str">
            <v>Doing work internally</v>
          </cell>
          <cell r="BT57" t="str">
            <v>Not Priority</v>
          </cell>
          <cell r="BU57">
            <v>4</v>
          </cell>
          <cell r="BV57">
            <v>2</v>
          </cell>
          <cell r="BW57">
            <v>1</v>
          </cell>
          <cell r="BX57">
            <v>5</v>
          </cell>
          <cell r="BY57">
            <v>7</v>
          </cell>
          <cell r="BZ57">
            <v>3</v>
          </cell>
          <cell r="CA57">
            <v>6</v>
          </cell>
          <cell r="CB57" t="str">
            <v>No change in level of discounting</v>
          </cell>
        </row>
        <row r="58">
          <cell r="A58" t="str">
            <v>US</v>
          </cell>
          <cell r="B58" t="str">
            <v>Business services</v>
          </cell>
          <cell r="C58" t="str">
            <v>$5-10 Billion</v>
          </cell>
          <cell r="D58" t="str">
            <v>$200-300 Million</v>
          </cell>
          <cell r="E58">
            <v>10</v>
          </cell>
          <cell r="F58">
            <v>-3</v>
          </cell>
          <cell r="G58">
            <v>20</v>
          </cell>
          <cell r="H58">
            <v>10</v>
          </cell>
          <cell r="I58">
            <v>12</v>
          </cell>
          <cell r="J58">
            <v>10</v>
          </cell>
          <cell r="K58">
            <v>0</v>
          </cell>
          <cell r="L58">
            <v>-5</v>
          </cell>
          <cell r="M58">
            <v>-5</v>
          </cell>
          <cell r="N58">
            <v>-3</v>
          </cell>
          <cell r="O58">
            <v>9</v>
          </cell>
          <cell r="P58">
            <v>40</v>
          </cell>
          <cell r="Q58">
            <v>60</v>
          </cell>
          <cell r="R58">
            <v>40</v>
          </cell>
          <cell r="S58">
            <v>60</v>
          </cell>
          <cell r="T58" t="str">
            <v>NA / No Increase</v>
          </cell>
          <cell r="W58" t="str">
            <v>NA / No Decrease</v>
          </cell>
          <cell r="Z58" t="str">
            <v>‘No change’ to the budget is likely</v>
          </cell>
          <cell r="AA58" t="str">
            <v>NA / DK</v>
          </cell>
          <cell r="AB58" t="str">
            <v>NA / DK</v>
          </cell>
          <cell r="AC58" t="str">
            <v>Somewhat more aggressive in discounting</v>
          </cell>
          <cell r="AD58" t="str">
            <v>Somewhat quicker</v>
          </cell>
          <cell r="AE58">
            <v>95</v>
          </cell>
          <cell r="AF58">
            <v>5</v>
          </cell>
          <cell r="AG58">
            <v>0</v>
          </cell>
          <cell r="AH58" t="str">
            <v>60/40</v>
          </cell>
          <cell r="AI58" t="str">
            <v>In-Line</v>
          </cell>
          <cell r="AJ58">
            <v>10</v>
          </cell>
          <cell r="AK58">
            <v>10</v>
          </cell>
          <cell r="AL58" t="str">
            <v>NA / DK</v>
          </cell>
          <cell r="AM58">
            <v>0</v>
          </cell>
          <cell r="AN58">
            <v>-2</v>
          </cell>
          <cell r="AO58">
            <v>0</v>
          </cell>
          <cell r="AP58">
            <v>0</v>
          </cell>
          <cell r="AQ58">
            <v>10</v>
          </cell>
          <cell r="AR58" t="str">
            <v>Don't Use</v>
          </cell>
          <cell r="AS58" t="str">
            <v>Don't Use</v>
          </cell>
          <cell r="AT58" t="str">
            <v>Don't Use</v>
          </cell>
          <cell r="AU58" t="str">
            <v>Don't Use</v>
          </cell>
          <cell r="AV58" t="str">
            <v>Don't Use</v>
          </cell>
          <cell r="AW58" t="str">
            <v>Don't Use</v>
          </cell>
          <cell r="AX58" t="str">
            <v>Flat</v>
          </cell>
          <cell r="AY58" t="str">
            <v>Don't Use</v>
          </cell>
          <cell r="AZ58" t="str">
            <v>Don't Use</v>
          </cell>
          <cell r="BA58" t="str">
            <v>Flat</v>
          </cell>
          <cell r="BB58" t="str">
            <v>Flat</v>
          </cell>
          <cell r="BC58" t="str">
            <v>Don't Use</v>
          </cell>
          <cell r="BD58" t="str">
            <v>Don't Use</v>
          </cell>
          <cell r="BE58" t="str">
            <v>Don't Use</v>
          </cell>
          <cell r="BF58" t="str">
            <v>Don't Use</v>
          </cell>
          <cell r="BG58" t="str">
            <v>Don't Use</v>
          </cell>
          <cell r="BH58" t="str">
            <v>Flat</v>
          </cell>
          <cell r="BI58" t="str">
            <v>Doing work internally</v>
          </cell>
          <cell r="BJ58" t="str">
            <v>Not Priority</v>
          </cell>
          <cell r="BK58" t="str">
            <v>Not Priority</v>
          </cell>
          <cell r="BL58" t="str">
            <v>Doing work internally</v>
          </cell>
          <cell r="BM58" t="str">
            <v>Doing work internally</v>
          </cell>
          <cell r="BN58" t="str">
            <v>Not Priority</v>
          </cell>
          <cell r="BO58" t="str">
            <v>Already using services provider</v>
          </cell>
          <cell r="BP58" t="str">
            <v>Already using services provider</v>
          </cell>
          <cell r="BQ58" t="str">
            <v>Doing work internally</v>
          </cell>
          <cell r="BR58" t="str">
            <v>Not Priority</v>
          </cell>
          <cell r="BS58" t="str">
            <v>Not Priority</v>
          </cell>
          <cell r="BT58" t="str">
            <v>Not Priority</v>
          </cell>
          <cell r="BU58">
            <v>4</v>
          </cell>
          <cell r="BV58">
            <v>7</v>
          </cell>
          <cell r="BW58">
            <v>5</v>
          </cell>
          <cell r="BX58">
            <v>2</v>
          </cell>
          <cell r="BY58">
            <v>3</v>
          </cell>
          <cell r="BZ58">
            <v>1</v>
          </cell>
          <cell r="CA58">
            <v>6</v>
          </cell>
          <cell r="CB58" t="str">
            <v>No change in level of discounting</v>
          </cell>
        </row>
        <row r="59">
          <cell r="A59" t="str">
            <v>US</v>
          </cell>
          <cell r="B59" t="str">
            <v>Business services</v>
          </cell>
          <cell r="C59" t="str">
            <v>$1-5 Billion</v>
          </cell>
          <cell r="D59" t="str">
            <v>$100-200 Million</v>
          </cell>
          <cell r="E59">
            <v>0</v>
          </cell>
          <cell r="F59">
            <v>0</v>
          </cell>
          <cell r="G59">
            <v>0</v>
          </cell>
          <cell r="H59">
            <v>0</v>
          </cell>
          <cell r="I59">
            <v>0</v>
          </cell>
          <cell r="J59" t="str">
            <v>DK</v>
          </cell>
          <cell r="K59">
            <v>0</v>
          </cell>
          <cell r="L59">
            <v>0</v>
          </cell>
          <cell r="M59">
            <v>0</v>
          </cell>
          <cell r="N59" t="str">
            <v>DK</v>
          </cell>
          <cell r="O59">
            <v>6</v>
          </cell>
          <cell r="P59">
            <v>45</v>
          </cell>
          <cell r="Q59">
            <v>55</v>
          </cell>
          <cell r="R59">
            <v>45</v>
          </cell>
          <cell r="S59">
            <v>55</v>
          </cell>
          <cell r="T59" t="str">
            <v>Networking</v>
          </cell>
          <cell r="U59" t="str">
            <v>Wireless</v>
          </cell>
          <cell r="V59" t="str">
            <v>Storage</v>
          </cell>
          <cell r="W59" t="str">
            <v>Software</v>
          </cell>
          <cell r="X59" t="str">
            <v>Traditional voice</v>
          </cell>
          <cell r="Y59" t="str">
            <v>Printing</v>
          </cell>
          <cell r="Z59" t="str">
            <v>‘No change’ to the budget is likely</v>
          </cell>
          <cell r="AA59" t="str">
            <v>Storage</v>
          </cell>
          <cell r="AB59" t="str">
            <v>Networking</v>
          </cell>
          <cell r="AC59" t="str">
            <v>No change in level of discounting</v>
          </cell>
          <cell r="AD59" t="str">
            <v>Somewhat longer</v>
          </cell>
          <cell r="AE59" t="str">
            <v>NA / DK</v>
          </cell>
          <cell r="AF59" t="str">
            <v>NA / DK</v>
          </cell>
          <cell r="AG59" t="str">
            <v>NA / DK</v>
          </cell>
          <cell r="AH59" t="str">
            <v>40/60</v>
          </cell>
          <cell r="AI59" t="str">
            <v>In-Line</v>
          </cell>
          <cell r="AJ59">
            <v>0</v>
          </cell>
          <cell r="AK59" t="str">
            <v>NA / DK</v>
          </cell>
          <cell r="AL59" t="str">
            <v>NA / DK</v>
          </cell>
          <cell r="AM59" t="str">
            <v>NA / DK</v>
          </cell>
          <cell r="AN59">
            <v>0</v>
          </cell>
          <cell r="AO59" t="str">
            <v>NA / DK</v>
          </cell>
          <cell r="AP59" t="str">
            <v>NA / DK</v>
          </cell>
          <cell r="AQ59" t="str">
            <v>NA / DK</v>
          </cell>
          <cell r="AR59" t="str">
            <v>Don't Use</v>
          </cell>
          <cell r="AS59" t="str">
            <v>Don't Use</v>
          </cell>
          <cell r="AT59" t="str">
            <v>Don't Use</v>
          </cell>
          <cell r="AU59" t="str">
            <v>Don't Use</v>
          </cell>
          <cell r="AV59" t="str">
            <v>Don't Use</v>
          </cell>
          <cell r="AW59" t="str">
            <v>Don't Use</v>
          </cell>
          <cell r="AX59" t="str">
            <v>Don't Use</v>
          </cell>
          <cell r="AY59" t="str">
            <v>Don't Use</v>
          </cell>
          <cell r="AZ59" t="str">
            <v>Don't Use</v>
          </cell>
          <cell r="BA59" t="str">
            <v>Don't Use</v>
          </cell>
          <cell r="BB59" t="str">
            <v>Don't Use</v>
          </cell>
          <cell r="BC59" t="str">
            <v>Don't Use</v>
          </cell>
          <cell r="BD59" t="str">
            <v>Don't Use</v>
          </cell>
          <cell r="BE59" t="str">
            <v>Don't Use</v>
          </cell>
          <cell r="BF59" t="str">
            <v>Don't Use</v>
          </cell>
          <cell r="BG59" t="str">
            <v>Don't Use</v>
          </cell>
          <cell r="BH59" t="str">
            <v>Don't Use</v>
          </cell>
          <cell r="BI59" t="str">
            <v>Doing work internally</v>
          </cell>
          <cell r="BJ59" t="str">
            <v>Doing work internally</v>
          </cell>
          <cell r="BK59" t="str">
            <v>Doing work internally</v>
          </cell>
          <cell r="BL59" t="str">
            <v>Doing work internally</v>
          </cell>
          <cell r="BM59" t="str">
            <v>Doing work internally</v>
          </cell>
          <cell r="BN59" t="str">
            <v>Not Priority</v>
          </cell>
          <cell r="BO59" t="str">
            <v>Doing work internally</v>
          </cell>
          <cell r="BP59" t="str">
            <v>Not Priority</v>
          </cell>
          <cell r="BQ59" t="str">
            <v>Not Priority</v>
          </cell>
          <cell r="BR59" t="str">
            <v>Doing work internally</v>
          </cell>
          <cell r="BS59" t="str">
            <v>Not Priority</v>
          </cell>
          <cell r="BT59" t="str">
            <v>Not Priority</v>
          </cell>
          <cell r="BU59">
            <v>1</v>
          </cell>
          <cell r="BV59">
            <v>7</v>
          </cell>
          <cell r="BW59">
            <v>2</v>
          </cell>
          <cell r="BX59">
            <v>5</v>
          </cell>
          <cell r="BY59">
            <v>6</v>
          </cell>
          <cell r="BZ59">
            <v>3</v>
          </cell>
          <cell r="CA59">
            <v>4</v>
          </cell>
          <cell r="CB59" t="str">
            <v>No change in level of discounting</v>
          </cell>
        </row>
        <row r="60">
          <cell r="A60" t="str">
            <v>US</v>
          </cell>
          <cell r="B60" t="str">
            <v>Business services</v>
          </cell>
          <cell r="C60" t="str">
            <v>$5-10 Billion</v>
          </cell>
          <cell r="D60" t="str">
            <v>$100-200 Million</v>
          </cell>
          <cell r="E60">
            <v>7</v>
          </cell>
          <cell r="F60">
            <v>10</v>
          </cell>
          <cell r="G60">
            <v>5</v>
          </cell>
          <cell r="H60">
            <v>5</v>
          </cell>
          <cell r="I60">
            <v>5</v>
          </cell>
          <cell r="J60">
            <v>7</v>
          </cell>
          <cell r="K60">
            <v>7</v>
          </cell>
          <cell r="L60">
            <v>2</v>
          </cell>
          <cell r="M60">
            <v>5</v>
          </cell>
          <cell r="N60">
            <v>5</v>
          </cell>
          <cell r="O60">
            <v>7</v>
          </cell>
          <cell r="P60">
            <v>50</v>
          </cell>
          <cell r="Q60">
            <v>50</v>
          </cell>
          <cell r="R60">
            <v>60</v>
          </cell>
          <cell r="S60">
            <v>40</v>
          </cell>
          <cell r="T60" t="str">
            <v>Security</v>
          </cell>
          <cell r="U60" t="str">
            <v>Hardware</v>
          </cell>
          <cell r="V60" t="str">
            <v>SOX</v>
          </cell>
          <cell r="W60" t="str">
            <v>Custome app development</v>
          </cell>
          <cell r="X60" t="str">
            <v>Mainframes</v>
          </cell>
          <cell r="Y60" t="str">
            <v>PC refresh rates</v>
          </cell>
          <cell r="Z60" t="str">
            <v>‘No change’ to the budget is likely</v>
          </cell>
          <cell r="AA60" t="str">
            <v>Any new projects</v>
          </cell>
          <cell r="AB60" t="str">
            <v>Mission critical systems</v>
          </cell>
          <cell r="AC60" t="str">
            <v>Somewhat more aggressive in discounting</v>
          </cell>
          <cell r="AD60" t="str">
            <v>Somewhat longer</v>
          </cell>
          <cell r="AE60">
            <v>70</v>
          </cell>
          <cell r="AF60">
            <v>0</v>
          </cell>
          <cell r="AG60">
            <v>30</v>
          </cell>
          <cell r="AH60" t="str">
            <v>20/80</v>
          </cell>
          <cell r="AI60" t="str">
            <v>In-Line</v>
          </cell>
          <cell r="AJ60">
            <v>8</v>
          </cell>
          <cell r="AK60">
            <v>10</v>
          </cell>
          <cell r="AL60">
            <v>5</v>
          </cell>
          <cell r="AM60">
            <v>5</v>
          </cell>
          <cell r="AN60">
            <v>3</v>
          </cell>
          <cell r="AO60">
            <v>5</v>
          </cell>
          <cell r="AP60">
            <v>7</v>
          </cell>
          <cell r="AQ60">
            <v>0</v>
          </cell>
          <cell r="AR60" t="str">
            <v>Don't Use</v>
          </cell>
          <cell r="AS60" t="str">
            <v>Don't Use</v>
          </cell>
          <cell r="AT60" t="str">
            <v>Don't Use</v>
          </cell>
          <cell r="AU60" t="str">
            <v>Flat</v>
          </cell>
          <cell r="AV60" t="str">
            <v>Don't Use</v>
          </cell>
          <cell r="AW60" t="str">
            <v>Flat</v>
          </cell>
          <cell r="AX60" t="str">
            <v>Don't Use</v>
          </cell>
          <cell r="AY60" t="str">
            <v>Don't Use</v>
          </cell>
          <cell r="AZ60" t="str">
            <v>Flat</v>
          </cell>
          <cell r="BA60" t="str">
            <v>Flat</v>
          </cell>
          <cell r="BB60" t="str">
            <v>Flat</v>
          </cell>
          <cell r="BC60" t="str">
            <v>Don't Use</v>
          </cell>
          <cell r="BD60" t="str">
            <v>Increase</v>
          </cell>
          <cell r="BE60" t="str">
            <v>Flat</v>
          </cell>
          <cell r="BF60" t="str">
            <v>Increase</v>
          </cell>
          <cell r="BG60" t="str">
            <v>Don't Use</v>
          </cell>
          <cell r="BH60" t="str">
            <v>Don't Use</v>
          </cell>
          <cell r="BI60" t="str">
            <v>Not Priority</v>
          </cell>
          <cell r="BJ60" t="str">
            <v>Already using services provider</v>
          </cell>
          <cell r="BK60" t="str">
            <v>Will use services provider 2H12</v>
          </cell>
          <cell r="BL60" t="str">
            <v>Not Priority</v>
          </cell>
          <cell r="BM60" t="str">
            <v>Doing work internally</v>
          </cell>
          <cell r="BN60" t="str">
            <v>Not Priority</v>
          </cell>
          <cell r="BO60" t="str">
            <v>Doing work internally</v>
          </cell>
          <cell r="BP60" t="str">
            <v>Not Priority</v>
          </cell>
          <cell r="BQ60" t="str">
            <v>Doing work internally</v>
          </cell>
          <cell r="BR60" t="str">
            <v>Not Priority</v>
          </cell>
          <cell r="BS60" t="str">
            <v>Not Priority</v>
          </cell>
          <cell r="BT60" t="str">
            <v>Not Priority</v>
          </cell>
          <cell r="BU60">
            <v>3</v>
          </cell>
          <cell r="BW60">
            <v>1</v>
          </cell>
          <cell r="BX60">
            <v>2</v>
          </cell>
          <cell r="BZ60">
            <v>4</v>
          </cell>
          <cell r="CB60" t="str">
            <v>Somewhat more aggressive in discounting</v>
          </cell>
        </row>
        <row r="61">
          <cell r="A61" t="str">
            <v>US</v>
          </cell>
          <cell r="B61" t="str">
            <v>Business services</v>
          </cell>
          <cell r="C61" t="str">
            <v>$1-5 Billion</v>
          </cell>
          <cell r="D61" t="str">
            <v>$300-400 Million</v>
          </cell>
          <cell r="E61">
            <v>-12</v>
          </cell>
          <cell r="F61">
            <v>7</v>
          </cell>
          <cell r="G61">
            <v>-5</v>
          </cell>
          <cell r="H61">
            <v>-15</v>
          </cell>
          <cell r="I61">
            <v>-10</v>
          </cell>
          <cell r="J61">
            <v>-10</v>
          </cell>
          <cell r="K61">
            <v>5</v>
          </cell>
          <cell r="L61">
            <v>5</v>
          </cell>
          <cell r="M61">
            <v>5</v>
          </cell>
          <cell r="N61">
            <v>9</v>
          </cell>
          <cell r="O61">
            <v>4</v>
          </cell>
          <cell r="P61">
            <v>55</v>
          </cell>
          <cell r="Q61">
            <v>45</v>
          </cell>
          <cell r="R61">
            <v>50</v>
          </cell>
          <cell r="S61">
            <v>50</v>
          </cell>
          <cell r="T61" t="str">
            <v>Unified communications, social networking, IM, etc.</v>
          </cell>
          <cell r="U61" t="str">
            <v>Server updates</v>
          </cell>
          <cell r="V61" t="str">
            <v>Videoconferencing</v>
          </cell>
          <cell r="W61" t="str">
            <v>Support of BYOD</v>
          </cell>
          <cell r="X61" t="str">
            <v>SW Licenses</v>
          </cell>
          <cell r="Z61" t="str">
            <v>‘No change’ to the budget is likely</v>
          </cell>
          <cell r="AA61" t="str">
            <v>External Service Providers</v>
          </cell>
          <cell r="AB61" t="str">
            <v>ERP</v>
          </cell>
          <cell r="AC61" t="str">
            <v>Somewhat more aggressive in discounting</v>
          </cell>
          <cell r="AD61" t="str">
            <v>Somewhat longer</v>
          </cell>
          <cell r="AE61">
            <v>90</v>
          </cell>
          <cell r="AF61">
            <v>5</v>
          </cell>
          <cell r="AG61">
            <v>5</v>
          </cell>
          <cell r="AH61" t="str">
            <v>50/50</v>
          </cell>
          <cell r="AI61" t="str">
            <v>Over</v>
          </cell>
          <cell r="AJ61">
            <v>-5</v>
          </cell>
          <cell r="AK61">
            <v>-10</v>
          </cell>
          <cell r="AL61">
            <v>-10</v>
          </cell>
          <cell r="AM61">
            <v>-3</v>
          </cell>
          <cell r="AN61">
            <v>11</v>
          </cell>
          <cell r="AO61">
            <v>8</v>
          </cell>
          <cell r="AP61">
            <v>6</v>
          </cell>
          <cell r="AQ61">
            <v>2</v>
          </cell>
          <cell r="AR61" t="str">
            <v>Don't Use</v>
          </cell>
          <cell r="AS61" t="str">
            <v>Don't Use</v>
          </cell>
          <cell r="AT61" t="str">
            <v>Don't Use</v>
          </cell>
          <cell r="AU61" t="str">
            <v>Flat</v>
          </cell>
          <cell r="AV61" t="str">
            <v>Flat</v>
          </cell>
          <cell r="AW61" t="str">
            <v>Don't Use</v>
          </cell>
          <cell r="AX61" t="str">
            <v>Flat</v>
          </cell>
          <cell r="AY61" t="str">
            <v>Flat</v>
          </cell>
          <cell r="AZ61" t="str">
            <v>Flat</v>
          </cell>
          <cell r="BA61" t="str">
            <v>Don't Use</v>
          </cell>
          <cell r="BB61" t="str">
            <v>Flat</v>
          </cell>
          <cell r="BC61" t="str">
            <v>Don't Use</v>
          </cell>
          <cell r="BD61" t="str">
            <v>Don't Use</v>
          </cell>
          <cell r="BE61" t="str">
            <v>Don't Use</v>
          </cell>
          <cell r="BF61" t="str">
            <v>Don't Use</v>
          </cell>
          <cell r="BG61" t="str">
            <v>Increase</v>
          </cell>
          <cell r="BH61" t="str">
            <v>Flat</v>
          </cell>
          <cell r="BI61" t="str">
            <v>Already using services provider</v>
          </cell>
          <cell r="BJ61" t="str">
            <v>Doing work internally</v>
          </cell>
          <cell r="BK61" t="str">
            <v>Will use services provider 2H12</v>
          </cell>
          <cell r="BL61" t="str">
            <v>Not Priority</v>
          </cell>
          <cell r="BM61" t="str">
            <v>Doing work internally</v>
          </cell>
          <cell r="BN61" t="str">
            <v>Not Priority</v>
          </cell>
          <cell r="BO61" t="str">
            <v>Will use services provider 2H12</v>
          </cell>
          <cell r="BP61" t="str">
            <v>Will use services provider 2H12</v>
          </cell>
          <cell r="BQ61" t="str">
            <v>Doing work internally</v>
          </cell>
          <cell r="BR61" t="str">
            <v>Doing work internally</v>
          </cell>
          <cell r="BS61" t="str">
            <v>Will use services provider 2H12</v>
          </cell>
          <cell r="BT61" t="str">
            <v>Not Priority</v>
          </cell>
          <cell r="BU61">
            <v>2</v>
          </cell>
          <cell r="BV61">
            <v>4</v>
          </cell>
          <cell r="BW61">
            <v>5</v>
          </cell>
          <cell r="BX61">
            <v>1</v>
          </cell>
          <cell r="BZ61">
            <v>6</v>
          </cell>
          <cell r="CA61">
            <v>3</v>
          </cell>
          <cell r="CB61" t="str">
            <v>No change in level of discounting</v>
          </cell>
        </row>
        <row r="62">
          <cell r="A62" t="str">
            <v>US</v>
          </cell>
          <cell r="B62" t="str">
            <v>Business services</v>
          </cell>
          <cell r="C62" t="str">
            <v>$5-10 Billion</v>
          </cell>
          <cell r="D62" t="str">
            <v>$200-300 Million</v>
          </cell>
          <cell r="E62">
            <v>-8</v>
          </cell>
          <cell r="F62">
            <v>5</v>
          </cell>
          <cell r="G62">
            <v>-5</v>
          </cell>
          <cell r="H62">
            <v>-8</v>
          </cell>
          <cell r="I62">
            <v>-1</v>
          </cell>
          <cell r="J62">
            <v>-10</v>
          </cell>
          <cell r="K62">
            <v>5</v>
          </cell>
          <cell r="L62">
            <v>5</v>
          </cell>
          <cell r="M62">
            <v>5</v>
          </cell>
          <cell r="N62">
            <v>5</v>
          </cell>
          <cell r="O62">
            <v>6</v>
          </cell>
          <cell r="P62">
            <v>60</v>
          </cell>
          <cell r="Q62">
            <v>40</v>
          </cell>
          <cell r="R62">
            <v>60</v>
          </cell>
          <cell r="S62">
            <v>40</v>
          </cell>
          <cell r="T62" t="str">
            <v>Web 2.0 collaboration tools</v>
          </cell>
          <cell r="U62" t="str">
            <v>CRM</v>
          </cell>
          <cell r="V62" t="str">
            <v>Ultrabooks</v>
          </cell>
          <cell r="W62" t="str">
            <v>Desktops</v>
          </cell>
          <cell r="X62" t="str">
            <v>Oracle seats</v>
          </cell>
          <cell r="Y62" t="str">
            <v>Database management tools</v>
          </cell>
          <cell r="Z62" t="str">
            <v>Equal chance of upward or downward revision</v>
          </cell>
          <cell r="AA62" t="str">
            <v>Ultrabooks, destop PCs</v>
          </cell>
          <cell r="AB62" t="str">
            <v>User access</v>
          </cell>
          <cell r="AC62" t="str">
            <v>Somewhat less aggressive in discounting</v>
          </cell>
          <cell r="AD62" t="str">
            <v>Significantly longer</v>
          </cell>
          <cell r="AE62" t="str">
            <v>NA / DK</v>
          </cell>
          <cell r="AF62" t="str">
            <v>NA / DK</v>
          </cell>
          <cell r="AG62" t="str">
            <v>NA / DK</v>
          </cell>
          <cell r="AH62" t="str">
            <v>30/70</v>
          </cell>
          <cell r="AI62" t="str">
            <v>Over</v>
          </cell>
          <cell r="AJ62">
            <v>-5</v>
          </cell>
          <cell r="AK62">
            <v>0</v>
          </cell>
          <cell r="AL62">
            <v>-10</v>
          </cell>
          <cell r="AM62">
            <v>0</v>
          </cell>
          <cell r="AN62">
            <v>15</v>
          </cell>
          <cell r="AO62">
            <v>5</v>
          </cell>
          <cell r="AP62">
            <v>0</v>
          </cell>
          <cell r="AQ62">
            <v>0</v>
          </cell>
          <cell r="AR62" t="str">
            <v>Don't Use</v>
          </cell>
          <cell r="AS62" t="str">
            <v>Don't Use</v>
          </cell>
          <cell r="AT62" t="str">
            <v>Don't Use</v>
          </cell>
          <cell r="AU62" t="str">
            <v>Don't Use</v>
          </cell>
          <cell r="AV62" t="str">
            <v>Don't Use</v>
          </cell>
          <cell r="AW62" t="str">
            <v>Don't Use</v>
          </cell>
          <cell r="AX62" t="str">
            <v>Don't Use</v>
          </cell>
          <cell r="AY62" t="str">
            <v>Don't Use</v>
          </cell>
          <cell r="AZ62" t="str">
            <v>Don't Use</v>
          </cell>
          <cell r="BA62" t="str">
            <v>Don't Use</v>
          </cell>
          <cell r="BB62" t="str">
            <v>Flat</v>
          </cell>
          <cell r="BC62" t="str">
            <v>Don't Use</v>
          </cell>
          <cell r="BD62" t="str">
            <v>Don't Use</v>
          </cell>
          <cell r="BE62" t="str">
            <v>Don't Use</v>
          </cell>
          <cell r="BF62" t="str">
            <v>Don't Use</v>
          </cell>
          <cell r="BG62" t="str">
            <v>Don't Use</v>
          </cell>
          <cell r="BH62" t="str">
            <v>Don't Use</v>
          </cell>
          <cell r="BI62" t="str">
            <v>Doing work internally</v>
          </cell>
          <cell r="BJ62" t="str">
            <v>Doing work internally</v>
          </cell>
          <cell r="BK62" t="str">
            <v>Not Priority</v>
          </cell>
          <cell r="BL62" t="str">
            <v>Doing work internally</v>
          </cell>
          <cell r="BM62" t="str">
            <v>Doing work internally</v>
          </cell>
          <cell r="BN62" t="str">
            <v>Will use services provider 2H12</v>
          </cell>
          <cell r="BO62" t="str">
            <v>Doing work internally</v>
          </cell>
          <cell r="BP62" t="str">
            <v>Doing work internally</v>
          </cell>
          <cell r="BQ62" t="str">
            <v>Already using services provider</v>
          </cell>
          <cell r="BR62" t="str">
            <v>Already using services provider</v>
          </cell>
          <cell r="BS62" t="str">
            <v>Already using services provider</v>
          </cell>
          <cell r="BT62" t="str">
            <v>Not Priority</v>
          </cell>
          <cell r="BU62">
            <v>1</v>
          </cell>
          <cell r="BV62">
            <v>4</v>
          </cell>
          <cell r="BW62">
            <v>5</v>
          </cell>
          <cell r="BX62">
            <v>2</v>
          </cell>
          <cell r="BY62">
            <v>7</v>
          </cell>
          <cell r="BZ62">
            <v>6</v>
          </cell>
          <cell r="CA62">
            <v>3</v>
          </cell>
          <cell r="CB62" t="str">
            <v>Somewhat less aggressive in discounting</v>
          </cell>
        </row>
        <row r="63">
          <cell r="A63" t="str">
            <v>US</v>
          </cell>
          <cell r="B63" t="str">
            <v>Business services</v>
          </cell>
          <cell r="C63" t="str">
            <v>$1-5 Billion</v>
          </cell>
          <cell r="D63" t="str">
            <v>$100-200 Million</v>
          </cell>
          <cell r="E63">
            <v>-5</v>
          </cell>
          <cell r="F63">
            <v>-7</v>
          </cell>
          <cell r="G63">
            <v>-10</v>
          </cell>
          <cell r="H63">
            <v>0</v>
          </cell>
          <cell r="I63">
            <v>0</v>
          </cell>
          <cell r="J63">
            <v>-5</v>
          </cell>
          <cell r="K63">
            <v>-15</v>
          </cell>
          <cell r="L63">
            <v>-10</v>
          </cell>
          <cell r="M63">
            <v>-7</v>
          </cell>
          <cell r="N63">
            <v>-5</v>
          </cell>
          <cell r="O63">
            <v>3</v>
          </cell>
          <cell r="P63">
            <v>60</v>
          </cell>
          <cell r="Q63">
            <v>40</v>
          </cell>
          <cell r="R63">
            <v>40</v>
          </cell>
          <cell r="S63">
            <v>60</v>
          </cell>
          <cell r="T63" t="str">
            <v>Virtualization</v>
          </cell>
          <cell r="U63" t="str">
            <v>Security</v>
          </cell>
          <cell r="W63" t="str">
            <v>NA / No Decrease</v>
          </cell>
          <cell r="Z63" t="str">
            <v>Downward revision is more likely</v>
          </cell>
          <cell r="AA63" t="str">
            <v>NA / DK</v>
          </cell>
          <cell r="AB63" t="str">
            <v>NA / DK</v>
          </cell>
          <cell r="AC63" t="str">
            <v>No change in level of discounting</v>
          </cell>
          <cell r="AD63" t="str">
            <v>Significantly longer</v>
          </cell>
          <cell r="AE63">
            <v>100</v>
          </cell>
          <cell r="AF63">
            <v>0</v>
          </cell>
          <cell r="AG63">
            <v>0</v>
          </cell>
          <cell r="AH63" t="str">
            <v>40/60</v>
          </cell>
          <cell r="AI63" t="str">
            <v>In-Line</v>
          </cell>
          <cell r="AJ63">
            <v>-10</v>
          </cell>
          <cell r="AK63">
            <v>0</v>
          </cell>
          <cell r="AL63" t="str">
            <v>NA / DK</v>
          </cell>
          <cell r="AM63">
            <v>5</v>
          </cell>
          <cell r="AN63">
            <v>0</v>
          </cell>
          <cell r="AO63">
            <v>-5</v>
          </cell>
          <cell r="AP63">
            <v>0</v>
          </cell>
          <cell r="AQ63">
            <v>0</v>
          </cell>
          <cell r="AR63" t="str">
            <v>Don't Use</v>
          </cell>
          <cell r="AS63" t="str">
            <v>Increase</v>
          </cell>
          <cell r="AT63" t="str">
            <v>Don't Use</v>
          </cell>
          <cell r="AU63" t="str">
            <v>Don't Use</v>
          </cell>
          <cell r="AV63" t="str">
            <v>Flat</v>
          </cell>
          <cell r="AW63" t="str">
            <v>Don't Use</v>
          </cell>
          <cell r="AX63" t="str">
            <v>Flat</v>
          </cell>
          <cell r="AY63" t="str">
            <v>Don't Use</v>
          </cell>
          <cell r="AZ63" t="str">
            <v>Don't Use</v>
          </cell>
          <cell r="BA63" t="str">
            <v>Don't Use</v>
          </cell>
          <cell r="BB63" t="str">
            <v>Increase</v>
          </cell>
          <cell r="BC63" t="str">
            <v>Don't Use</v>
          </cell>
          <cell r="BD63" t="str">
            <v>Don't Use</v>
          </cell>
          <cell r="BE63" t="str">
            <v>Don't Use</v>
          </cell>
          <cell r="BF63" t="str">
            <v>Don't Use</v>
          </cell>
          <cell r="BG63" t="str">
            <v>Don't Use</v>
          </cell>
          <cell r="BH63" t="str">
            <v>Don't Use</v>
          </cell>
          <cell r="BI63" t="str">
            <v>Already using services provider</v>
          </cell>
          <cell r="BJ63" t="str">
            <v>Doing work internally</v>
          </cell>
          <cell r="BK63" t="str">
            <v>Will use services provider 2H12</v>
          </cell>
          <cell r="BL63" t="str">
            <v>Will use services provider 2H12</v>
          </cell>
          <cell r="BM63" t="str">
            <v>Doing work internally</v>
          </cell>
          <cell r="BN63" t="str">
            <v>Not Priority</v>
          </cell>
          <cell r="BO63" t="str">
            <v>Not Priority</v>
          </cell>
          <cell r="BP63" t="str">
            <v>Not Priority</v>
          </cell>
          <cell r="BQ63" t="str">
            <v>Doing work internally</v>
          </cell>
          <cell r="BR63" t="str">
            <v>Will use services provider 2H12</v>
          </cell>
          <cell r="BS63" t="str">
            <v>Not Priority</v>
          </cell>
          <cell r="BT63" t="str">
            <v>Not Priority</v>
          </cell>
          <cell r="BU63">
            <v>4</v>
          </cell>
          <cell r="BV63">
            <v>5</v>
          </cell>
          <cell r="BW63">
            <v>2</v>
          </cell>
          <cell r="BX63">
            <v>1</v>
          </cell>
          <cell r="BY63">
            <v>6</v>
          </cell>
          <cell r="BZ63">
            <v>3</v>
          </cell>
          <cell r="CA63">
            <v>7</v>
          </cell>
          <cell r="CB63" t="str">
            <v>No change in level of discounting</v>
          </cell>
        </row>
        <row r="64">
          <cell r="A64" t="str">
            <v>US</v>
          </cell>
          <cell r="B64" t="str">
            <v>Communications</v>
          </cell>
          <cell r="C64" t="str">
            <v>$5-10 Billion</v>
          </cell>
          <cell r="D64" t="str">
            <v>$100-200 Million</v>
          </cell>
          <cell r="E64">
            <v>0</v>
          </cell>
          <cell r="F64">
            <v>-2</v>
          </cell>
          <cell r="G64">
            <v>5</v>
          </cell>
          <cell r="H64">
            <v>5</v>
          </cell>
          <cell r="I64">
            <v>-5</v>
          </cell>
          <cell r="J64">
            <v>5</v>
          </cell>
          <cell r="K64">
            <v>-5</v>
          </cell>
          <cell r="L64">
            <v>0</v>
          </cell>
          <cell r="M64">
            <v>0</v>
          </cell>
          <cell r="N64">
            <v>-5</v>
          </cell>
          <cell r="O64">
            <v>3</v>
          </cell>
          <cell r="P64">
            <v>40</v>
          </cell>
          <cell r="Q64">
            <v>60</v>
          </cell>
          <cell r="R64">
            <v>35</v>
          </cell>
          <cell r="S64">
            <v>65</v>
          </cell>
          <cell r="T64" t="str">
            <v>Application development</v>
          </cell>
          <cell r="U64" t="str">
            <v>Social media platform</v>
          </cell>
          <cell r="V64" t="str">
            <v>Employee collaboration tools</v>
          </cell>
          <cell r="W64" t="str">
            <v>All non-mission critical functions are up for grabs</v>
          </cell>
          <cell r="Z64" t="str">
            <v>Upward revision is more likely</v>
          </cell>
          <cell r="AA64" t="str">
            <v>Everything subject to cuts</v>
          </cell>
          <cell r="AB64" t="str">
            <v>Everything subject to cuts</v>
          </cell>
          <cell r="AC64" t="str">
            <v>No change in level of discounting</v>
          </cell>
          <cell r="AD64" t="str">
            <v>No Change</v>
          </cell>
          <cell r="AE64">
            <v>80</v>
          </cell>
          <cell r="AF64">
            <v>10</v>
          </cell>
          <cell r="AG64">
            <v>10</v>
          </cell>
          <cell r="AH64" t="str">
            <v>50/50</v>
          </cell>
          <cell r="AI64" t="str">
            <v>Under</v>
          </cell>
          <cell r="AJ64">
            <v>8</v>
          </cell>
          <cell r="AK64">
            <v>5</v>
          </cell>
          <cell r="AL64">
            <v>3</v>
          </cell>
          <cell r="AM64">
            <v>3</v>
          </cell>
          <cell r="AN64">
            <v>3</v>
          </cell>
          <cell r="AO64">
            <v>8</v>
          </cell>
          <cell r="AP64">
            <v>5</v>
          </cell>
          <cell r="AQ64">
            <v>0</v>
          </cell>
          <cell r="AR64" t="str">
            <v>Decrease</v>
          </cell>
          <cell r="AS64" t="str">
            <v>Flat</v>
          </cell>
          <cell r="AT64" t="str">
            <v>Don't Use</v>
          </cell>
          <cell r="AU64" t="str">
            <v>Don't Use</v>
          </cell>
          <cell r="AV64" t="str">
            <v>Don't Use</v>
          </cell>
          <cell r="AW64" t="str">
            <v>Decrease</v>
          </cell>
          <cell r="AX64" t="str">
            <v>Don't Use</v>
          </cell>
          <cell r="AY64" t="str">
            <v>Don't Use</v>
          </cell>
          <cell r="AZ64" t="str">
            <v>Flat</v>
          </cell>
          <cell r="BA64" t="str">
            <v>Don't Use</v>
          </cell>
          <cell r="BB64" t="str">
            <v>Don't Use</v>
          </cell>
          <cell r="BC64" t="str">
            <v>Don't Use</v>
          </cell>
          <cell r="BD64" t="str">
            <v>Don't Use</v>
          </cell>
          <cell r="BE64" t="str">
            <v>Don't Use</v>
          </cell>
          <cell r="BF64" t="str">
            <v>Increase</v>
          </cell>
          <cell r="BG64" t="str">
            <v>Don't Use</v>
          </cell>
          <cell r="BH64" t="str">
            <v>Flat</v>
          </cell>
          <cell r="BI64" t="str">
            <v>Will use services provider 2H12</v>
          </cell>
          <cell r="BJ64" t="str">
            <v>Already using services provider</v>
          </cell>
          <cell r="BK64" t="str">
            <v>Not Priority</v>
          </cell>
          <cell r="BL64" t="str">
            <v>Not Priority</v>
          </cell>
          <cell r="BM64" t="str">
            <v>Already using services provider</v>
          </cell>
          <cell r="BN64" t="str">
            <v>Already using services provider</v>
          </cell>
          <cell r="BO64" t="str">
            <v>Not Priority</v>
          </cell>
          <cell r="BP64" t="str">
            <v>Will use services provider 1H12</v>
          </cell>
          <cell r="BQ64" t="str">
            <v>Not Priority</v>
          </cell>
          <cell r="BR64" t="str">
            <v>Doing work internally</v>
          </cell>
          <cell r="BS64" t="str">
            <v>Not Priority</v>
          </cell>
          <cell r="BT64" t="str">
            <v>Not Priority</v>
          </cell>
          <cell r="BU64">
            <v>4</v>
          </cell>
          <cell r="BV64">
            <v>3</v>
          </cell>
          <cell r="BW64">
            <v>5</v>
          </cell>
          <cell r="BX64">
            <v>6</v>
          </cell>
          <cell r="BY64">
            <v>7</v>
          </cell>
          <cell r="BZ64">
            <v>2</v>
          </cell>
          <cell r="CA64">
            <v>1</v>
          </cell>
          <cell r="CB64" t="str">
            <v>No change in level of discounting</v>
          </cell>
        </row>
        <row r="65">
          <cell r="A65" t="str">
            <v>US</v>
          </cell>
          <cell r="B65" t="str">
            <v>Communications</v>
          </cell>
          <cell r="C65" t="str">
            <v>$5-10 Billion</v>
          </cell>
          <cell r="D65" t="str">
            <v>$300-400 Million</v>
          </cell>
          <cell r="E65">
            <v>15</v>
          </cell>
          <cell r="F65">
            <v>-3</v>
          </cell>
          <cell r="G65">
            <v>10</v>
          </cell>
          <cell r="H65">
            <v>10</v>
          </cell>
          <cell r="I65">
            <v>10</v>
          </cell>
          <cell r="J65">
            <v>10</v>
          </cell>
          <cell r="K65">
            <v>5</v>
          </cell>
          <cell r="L65">
            <v>-10</v>
          </cell>
          <cell r="M65">
            <v>-5</v>
          </cell>
          <cell r="N65">
            <v>-5</v>
          </cell>
          <cell r="O65">
            <v>9</v>
          </cell>
          <cell r="P65">
            <v>50</v>
          </cell>
          <cell r="Q65">
            <v>50</v>
          </cell>
          <cell r="R65">
            <v>50</v>
          </cell>
          <cell r="S65">
            <v>50</v>
          </cell>
          <cell r="T65" t="str">
            <v>Storage</v>
          </cell>
          <cell r="U65" t="str">
            <v>ERP</v>
          </cell>
          <cell r="V65" t="str">
            <v>Data integration</v>
          </cell>
          <cell r="W65" t="str">
            <v>PCs</v>
          </cell>
          <cell r="X65" t="str">
            <v xml:space="preserve">Tablets </v>
          </cell>
          <cell r="Y65" t="str">
            <v>Invested heavily last year</v>
          </cell>
          <cell r="Z65" t="str">
            <v>‘No change’ to the budget is likely</v>
          </cell>
          <cell r="AA65" t="str">
            <v>Software upgrades</v>
          </cell>
          <cell r="AB65" t="str">
            <v>Storage capacity</v>
          </cell>
          <cell r="AC65" t="str">
            <v>Somewhat less aggressive in discounting</v>
          </cell>
          <cell r="AD65" t="str">
            <v>Somewhat longer</v>
          </cell>
          <cell r="AE65">
            <v>50</v>
          </cell>
          <cell r="AF65">
            <v>25</v>
          </cell>
          <cell r="AG65">
            <v>25</v>
          </cell>
          <cell r="AH65" t="str">
            <v>60/40</v>
          </cell>
          <cell r="AI65" t="str">
            <v>In-Line</v>
          </cell>
          <cell r="AJ65">
            <v>10</v>
          </cell>
          <cell r="AK65">
            <v>5</v>
          </cell>
          <cell r="AL65">
            <v>5</v>
          </cell>
          <cell r="AM65">
            <v>8</v>
          </cell>
          <cell r="AN65">
            <v>-3</v>
          </cell>
          <cell r="AO65">
            <v>5</v>
          </cell>
          <cell r="AP65">
            <v>5</v>
          </cell>
          <cell r="AQ65">
            <v>0</v>
          </cell>
          <cell r="AR65" t="str">
            <v>Don't Use</v>
          </cell>
          <cell r="AS65" t="str">
            <v>Don't Use</v>
          </cell>
          <cell r="AT65" t="str">
            <v>Flat</v>
          </cell>
          <cell r="AU65" t="str">
            <v>Don't Use</v>
          </cell>
          <cell r="AV65" t="str">
            <v>Flat</v>
          </cell>
          <cell r="AW65" t="str">
            <v>Decrease</v>
          </cell>
          <cell r="AX65" t="str">
            <v>Don't Use</v>
          </cell>
          <cell r="AY65" t="str">
            <v>Don't Use</v>
          </cell>
          <cell r="AZ65" t="str">
            <v>Don't Use</v>
          </cell>
          <cell r="BA65" t="str">
            <v>Don't Use</v>
          </cell>
          <cell r="BB65" t="str">
            <v>Flat</v>
          </cell>
          <cell r="BC65" t="str">
            <v>Don't Use</v>
          </cell>
          <cell r="BD65" t="str">
            <v>Increase</v>
          </cell>
          <cell r="BE65" t="str">
            <v>Don't Use</v>
          </cell>
          <cell r="BF65" t="str">
            <v>Don't Use</v>
          </cell>
          <cell r="BG65" t="str">
            <v>Don't Use</v>
          </cell>
          <cell r="BH65" t="str">
            <v>Don't Use</v>
          </cell>
          <cell r="BI65" t="str">
            <v>Already using services provider</v>
          </cell>
          <cell r="BJ65" t="str">
            <v>Already using services provider</v>
          </cell>
          <cell r="BK65" t="str">
            <v>Already using services provider</v>
          </cell>
          <cell r="BL65" t="str">
            <v>Doing work internally</v>
          </cell>
          <cell r="BM65" t="str">
            <v>Doing work internally</v>
          </cell>
          <cell r="BN65" t="str">
            <v>Not Priority</v>
          </cell>
          <cell r="BO65" t="str">
            <v>Already using services provider</v>
          </cell>
          <cell r="BP65" t="str">
            <v>Doing work internally</v>
          </cell>
          <cell r="BQ65" t="str">
            <v>Doing work internally</v>
          </cell>
          <cell r="BR65" t="str">
            <v>Doing work internally</v>
          </cell>
          <cell r="BS65" t="str">
            <v>Not Priority</v>
          </cell>
          <cell r="BT65" t="str">
            <v>Will use services provider 2H12</v>
          </cell>
          <cell r="BU65">
            <v>1</v>
          </cell>
          <cell r="BV65">
            <v>5</v>
          </cell>
          <cell r="BW65">
            <v>7</v>
          </cell>
          <cell r="BX65">
            <v>6</v>
          </cell>
          <cell r="BY65">
            <v>4</v>
          </cell>
          <cell r="BZ65">
            <v>2</v>
          </cell>
          <cell r="CA65">
            <v>3</v>
          </cell>
          <cell r="CB65" t="str">
            <v>Somewhat less aggressive in discounting</v>
          </cell>
        </row>
        <row r="66">
          <cell r="A66" t="str">
            <v>US</v>
          </cell>
          <cell r="B66" t="str">
            <v>Communications</v>
          </cell>
          <cell r="C66" t="str">
            <v>$1-5 Billion</v>
          </cell>
          <cell r="D66" t="str">
            <v>$100-200 Million</v>
          </cell>
          <cell r="E66">
            <v>23</v>
          </cell>
          <cell r="F66">
            <v>20</v>
          </cell>
          <cell r="G66">
            <v>18</v>
          </cell>
          <cell r="H66">
            <v>15</v>
          </cell>
          <cell r="I66">
            <v>23</v>
          </cell>
          <cell r="J66">
            <v>15</v>
          </cell>
          <cell r="K66">
            <v>15</v>
          </cell>
          <cell r="L66">
            <v>15</v>
          </cell>
          <cell r="M66">
            <v>35</v>
          </cell>
          <cell r="N66">
            <v>10</v>
          </cell>
          <cell r="O66">
            <v>8</v>
          </cell>
          <cell r="P66">
            <v>50</v>
          </cell>
          <cell r="Q66">
            <v>50</v>
          </cell>
          <cell r="R66">
            <v>50</v>
          </cell>
          <cell r="S66">
            <v>50</v>
          </cell>
          <cell r="T66" t="str">
            <v>Virtualization</v>
          </cell>
          <cell r="U66" t="str">
            <v>VoIP Initiative</v>
          </cell>
          <cell r="W66" t="str">
            <v>Maturing Projects</v>
          </cell>
          <cell r="Z66" t="str">
            <v>Upward revision is more likely</v>
          </cell>
          <cell r="AA66" t="str">
            <v>Application development</v>
          </cell>
          <cell r="AB66" t="str">
            <v>Core Business Functions</v>
          </cell>
          <cell r="AC66" t="str">
            <v>No change in level of discounting</v>
          </cell>
          <cell r="AD66" t="str">
            <v>Somewhat longer</v>
          </cell>
          <cell r="AE66">
            <v>50</v>
          </cell>
          <cell r="AF66">
            <v>30</v>
          </cell>
          <cell r="AG66">
            <v>20</v>
          </cell>
          <cell r="AH66" t="str">
            <v>40/60</v>
          </cell>
          <cell r="AI66" t="str">
            <v>Under</v>
          </cell>
          <cell r="AJ66">
            <v>15</v>
          </cell>
          <cell r="AK66">
            <v>0</v>
          </cell>
          <cell r="AL66">
            <v>5</v>
          </cell>
          <cell r="AM66">
            <v>0</v>
          </cell>
          <cell r="AN66">
            <v>6</v>
          </cell>
          <cell r="AO66">
            <v>10</v>
          </cell>
          <cell r="AP66">
            <v>8</v>
          </cell>
          <cell r="AQ66">
            <v>5</v>
          </cell>
          <cell r="AR66" t="str">
            <v>Don't Use</v>
          </cell>
          <cell r="AS66" t="str">
            <v>Don't Use</v>
          </cell>
          <cell r="AT66" t="str">
            <v>Don't Use</v>
          </cell>
          <cell r="AU66" t="str">
            <v>Don't Use</v>
          </cell>
          <cell r="AV66" t="str">
            <v>Don't Use</v>
          </cell>
          <cell r="AW66" t="str">
            <v>Don't Use</v>
          </cell>
          <cell r="AX66" t="str">
            <v>Increase</v>
          </cell>
          <cell r="AY66" t="str">
            <v>Don't Use</v>
          </cell>
          <cell r="AZ66" t="str">
            <v>Don't Use</v>
          </cell>
          <cell r="BA66" t="str">
            <v>Decrease</v>
          </cell>
          <cell r="BB66" t="str">
            <v>Don't Use</v>
          </cell>
          <cell r="BC66" t="str">
            <v>Don't Use</v>
          </cell>
          <cell r="BD66" t="str">
            <v>Don't Use</v>
          </cell>
          <cell r="BE66" t="str">
            <v>Don't Use</v>
          </cell>
          <cell r="BF66" t="str">
            <v>Flat</v>
          </cell>
          <cell r="BG66" t="str">
            <v>Don't Use</v>
          </cell>
          <cell r="BH66" t="str">
            <v>Don't Use</v>
          </cell>
          <cell r="BI66" t="str">
            <v>Already using services provider</v>
          </cell>
          <cell r="BJ66" t="str">
            <v>Doing work internally</v>
          </cell>
          <cell r="BK66" t="str">
            <v>Not Priority</v>
          </cell>
          <cell r="BL66" t="str">
            <v>Doing work internally</v>
          </cell>
          <cell r="BM66" t="str">
            <v>Doing work internally</v>
          </cell>
          <cell r="BN66" t="str">
            <v>Already using services provider</v>
          </cell>
          <cell r="BO66" t="str">
            <v>Doing work internally</v>
          </cell>
          <cell r="BP66" t="str">
            <v>Not Priority</v>
          </cell>
          <cell r="BQ66" t="str">
            <v>Doing work internally</v>
          </cell>
          <cell r="BR66" t="str">
            <v>Doing work internally</v>
          </cell>
          <cell r="BS66" t="str">
            <v>Not Priority</v>
          </cell>
          <cell r="BT66" t="str">
            <v>Not Priority</v>
          </cell>
          <cell r="BU66">
            <v>1</v>
          </cell>
          <cell r="BV66">
            <v>7</v>
          </cell>
          <cell r="BW66">
            <v>4</v>
          </cell>
          <cell r="BX66">
            <v>3</v>
          </cell>
          <cell r="BY66">
            <v>5</v>
          </cell>
          <cell r="BZ66">
            <v>2</v>
          </cell>
          <cell r="CA66">
            <v>6</v>
          </cell>
          <cell r="CB66" t="str">
            <v>No change in level of discounting</v>
          </cell>
        </row>
        <row r="67">
          <cell r="A67" t="str">
            <v>US</v>
          </cell>
          <cell r="B67" t="str">
            <v>Communications</v>
          </cell>
          <cell r="C67" t="str">
            <v>$5-10 Billion</v>
          </cell>
          <cell r="D67" t="str">
            <v>$100-200 Million</v>
          </cell>
          <cell r="E67">
            <v>15</v>
          </cell>
          <cell r="F67">
            <v>10</v>
          </cell>
          <cell r="G67">
            <v>10</v>
          </cell>
          <cell r="H67">
            <v>10</v>
          </cell>
          <cell r="I67">
            <v>15</v>
          </cell>
          <cell r="J67">
            <v>8</v>
          </cell>
          <cell r="K67">
            <v>5</v>
          </cell>
          <cell r="L67">
            <v>10</v>
          </cell>
          <cell r="M67">
            <v>5</v>
          </cell>
          <cell r="N67">
            <v>3</v>
          </cell>
          <cell r="O67">
            <v>7</v>
          </cell>
          <cell r="P67">
            <v>50</v>
          </cell>
          <cell r="Q67">
            <v>50</v>
          </cell>
          <cell r="R67">
            <v>40</v>
          </cell>
          <cell r="S67">
            <v>60</v>
          </cell>
          <cell r="T67" t="str">
            <v>Network bandwidth</v>
          </cell>
          <cell r="U67" t="str">
            <v>Collaboration tools</v>
          </cell>
          <cell r="W67" t="str">
            <v xml:space="preserve">PC refresh </v>
          </cell>
          <cell r="X67" t="str">
            <v>Windows upgrades</v>
          </cell>
          <cell r="Z67" t="str">
            <v>Equal chance of upward or downward revision</v>
          </cell>
          <cell r="AA67" t="str">
            <v>PCs</v>
          </cell>
          <cell r="AB67" t="str">
            <v>Security spending</v>
          </cell>
          <cell r="AC67" t="str">
            <v>Somewhat more aggressive in discounting</v>
          </cell>
          <cell r="AD67" t="str">
            <v>No Change</v>
          </cell>
          <cell r="AE67">
            <v>80</v>
          </cell>
          <cell r="AF67">
            <v>15</v>
          </cell>
          <cell r="AG67">
            <v>5</v>
          </cell>
          <cell r="AH67" t="str">
            <v>50/50</v>
          </cell>
          <cell r="AI67" t="str">
            <v>In-Line</v>
          </cell>
          <cell r="AJ67">
            <v>2</v>
          </cell>
          <cell r="AK67">
            <v>15</v>
          </cell>
          <cell r="AL67">
            <v>15</v>
          </cell>
          <cell r="AM67">
            <v>5</v>
          </cell>
          <cell r="AN67">
            <v>5</v>
          </cell>
          <cell r="AO67">
            <v>8</v>
          </cell>
          <cell r="AP67">
            <v>3</v>
          </cell>
          <cell r="AQ67">
            <v>5</v>
          </cell>
          <cell r="AR67" t="str">
            <v>Decrease</v>
          </cell>
          <cell r="AS67" t="str">
            <v>Don't Use</v>
          </cell>
          <cell r="AT67" t="str">
            <v>Flat</v>
          </cell>
          <cell r="AU67" t="str">
            <v>Don't Use</v>
          </cell>
          <cell r="AV67" t="str">
            <v>Don't Use</v>
          </cell>
          <cell r="AW67" t="str">
            <v>Don't Use</v>
          </cell>
          <cell r="AX67" t="str">
            <v>Flat</v>
          </cell>
          <cell r="AY67" t="str">
            <v>Don't Use</v>
          </cell>
          <cell r="AZ67" t="str">
            <v>Don't Use</v>
          </cell>
          <cell r="BA67" t="str">
            <v>Decrease</v>
          </cell>
          <cell r="BB67" t="str">
            <v>Flat</v>
          </cell>
          <cell r="BC67" t="str">
            <v>Don't Use</v>
          </cell>
          <cell r="BD67" t="str">
            <v>Don't Use</v>
          </cell>
          <cell r="BE67" t="str">
            <v>Don't Use</v>
          </cell>
          <cell r="BF67" t="str">
            <v>Increase</v>
          </cell>
          <cell r="BG67" t="str">
            <v>Increase</v>
          </cell>
          <cell r="BH67" t="str">
            <v>Don't Use</v>
          </cell>
          <cell r="BI67" t="str">
            <v>Doing work internally</v>
          </cell>
          <cell r="BJ67" t="str">
            <v>Doing work internally</v>
          </cell>
          <cell r="BK67" t="str">
            <v>Will use services provider 2H12</v>
          </cell>
          <cell r="BL67" t="str">
            <v>Already using services provider</v>
          </cell>
          <cell r="BM67" t="str">
            <v>Already using services provider</v>
          </cell>
          <cell r="BN67" t="str">
            <v>Will use services provider 2H12</v>
          </cell>
          <cell r="BO67" t="str">
            <v>Doing work internally</v>
          </cell>
          <cell r="BP67" t="str">
            <v>Not Priority</v>
          </cell>
          <cell r="BQ67" t="str">
            <v>Doing work internally</v>
          </cell>
          <cell r="BR67" t="str">
            <v>Not Priority</v>
          </cell>
          <cell r="BS67" t="str">
            <v>Already using services provider</v>
          </cell>
          <cell r="BT67" t="str">
            <v>Not Priority</v>
          </cell>
          <cell r="BU67">
            <v>4</v>
          </cell>
          <cell r="BV67">
            <v>5</v>
          </cell>
          <cell r="BW67">
            <v>3</v>
          </cell>
          <cell r="BX67">
            <v>2</v>
          </cell>
          <cell r="BY67">
            <v>1</v>
          </cell>
          <cell r="BZ67">
            <v>6</v>
          </cell>
          <cell r="CA67">
            <v>7</v>
          </cell>
          <cell r="CB67" t="str">
            <v>No change in level of discounting</v>
          </cell>
        </row>
        <row r="68">
          <cell r="A68" t="str">
            <v>US</v>
          </cell>
          <cell r="B68" t="str">
            <v>Communications</v>
          </cell>
          <cell r="C68" t="str">
            <v>$10-15 Billion</v>
          </cell>
          <cell r="D68" t="str">
            <v>$500-600 Million</v>
          </cell>
          <cell r="E68">
            <v>8</v>
          </cell>
          <cell r="F68">
            <v>-5</v>
          </cell>
          <cell r="G68">
            <v>8</v>
          </cell>
          <cell r="H68">
            <v>8</v>
          </cell>
          <cell r="I68">
            <v>10</v>
          </cell>
          <cell r="J68">
            <v>10</v>
          </cell>
          <cell r="K68">
            <v>5</v>
          </cell>
          <cell r="L68">
            <v>5</v>
          </cell>
          <cell r="M68">
            <v>3</v>
          </cell>
          <cell r="N68">
            <v>3</v>
          </cell>
          <cell r="O68">
            <v>7</v>
          </cell>
          <cell r="P68">
            <v>50</v>
          </cell>
          <cell r="Q68">
            <v>50</v>
          </cell>
          <cell r="R68">
            <v>50</v>
          </cell>
          <cell r="S68">
            <v>50</v>
          </cell>
          <cell r="T68" t="str">
            <v>Mobile access for engineers</v>
          </cell>
          <cell r="U68" t="str">
            <v>Software upgrades</v>
          </cell>
          <cell r="V68" t="str">
            <v>BI tools</v>
          </cell>
          <cell r="W68" t="str">
            <v>New hardware purchase</v>
          </cell>
          <cell r="X68" t="str">
            <v>Virtualization nearly complete</v>
          </cell>
          <cell r="Z68" t="str">
            <v>‘No change’ to the budget is likely</v>
          </cell>
          <cell r="AA68" t="str">
            <v>Mobile app projects</v>
          </cell>
          <cell r="AB68" t="str">
            <v>Maintenance</v>
          </cell>
          <cell r="AC68" t="str">
            <v>Significantly more aggressive in discounting</v>
          </cell>
          <cell r="AD68" t="str">
            <v>Significantly longer</v>
          </cell>
          <cell r="AE68">
            <v>100</v>
          </cell>
          <cell r="AF68">
            <v>0</v>
          </cell>
          <cell r="AG68">
            <v>0</v>
          </cell>
          <cell r="AH68" t="str">
            <v>50/50</v>
          </cell>
          <cell r="AI68" t="str">
            <v>In-Line</v>
          </cell>
          <cell r="AJ68">
            <v>15</v>
          </cell>
          <cell r="AK68">
            <v>8</v>
          </cell>
          <cell r="AL68">
            <v>0</v>
          </cell>
          <cell r="AM68">
            <v>10</v>
          </cell>
          <cell r="AN68">
            <v>5</v>
          </cell>
          <cell r="AO68">
            <v>5</v>
          </cell>
          <cell r="AP68">
            <v>0</v>
          </cell>
          <cell r="AQ68">
            <v>5</v>
          </cell>
          <cell r="AR68" t="str">
            <v>Don't Use</v>
          </cell>
          <cell r="AS68" t="str">
            <v>Don't Use</v>
          </cell>
          <cell r="AT68" t="str">
            <v>Don't Use</v>
          </cell>
          <cell r="AU68" t="str">
            <v>Flat</v>
          </cell>
          <cell r="AV68" t="str">
            <v>Don't Use</v>
          </cell>
          <cell r="AW68" t="str">
            <v>Don't Use</v>
          </cell>
          <cell r="AX68" t="str">
            <v>Don't Use</v>
          </cell>
          <cell r="AY68" t="str">
            <v>Don't Use</v>
          </cell>
          <cell r="AZ68" t="str">
            <v>Don't Use</v>
          </cell>
          <cell r="BA68" t="str">
            <v>Decrease</v>
          </cell>
          <cell r="BB68" t="str">
            <v>Don't Use</v>
          </cell>
          <cell r="BC68" t="str">
            <v>Don't Use</v>
          </cell>
          <cell r="BD68" t="str">
            <v>Don't Use</v>
          </cell>
          <cell r="BE68" t="str">
            <v>Don't Use</v>
          </cell>
          <cell r="BF68" t="str">
            <v>Flat</v>
          </cell>
          <cell r="BG68" t="str">
            <v>Don't Use</v>
          </cell>
          <cell r="BH68" t="str">
            <v>Don't Use</v>
          </cell>
          <cell r="BI68" t="str">
            <v>Not Priority</v>
          </cell>
          <cell r="BJ68" t="str">
            <v>Doing work internally</v>
          </cell>
          <cell r="BK68" t="str">
            <v>Not Priority</v>
          </cell>
          <cell r="BL68" t="str">
            <v>Not Priority</v>
          </cell>
          <cell r="BM68" t="str">
            <v>Already using services provider</v>
          </cell>
          <cell r="BN68" t="str">
            <v>Doing work internally</v>
          </cell>
          <cell r="BO68" t="str">
            <v>Doing work internally</v>
          </cell>
          <cell r="BP68" t="str">
            <v>Doing work internally</v>
          </cell>
          <cell r="BQ68" t="str">
            <v>Not Priority</v>
          </cell>
          <cell r="BR68" t="str">
            <v>Not Priority</v>
          </cell>
          <cell r="BS68" t="str">
            <v>Not Priority</v>
          </cell>
          <cell r="BT68" t="str">
            <v>Not Priority</v>
          </cell>
          <cell r="BU68">
            <v>6</v>
          </cell>
          <cell r="BV68">
            <v>3</v>
          </cell>
          <cell r="BW68">
            <v>5</v>
          </cell>
          <cell r="BX68">
            <v>2</v>
          </cell>
          <cell r="BY68">
            <v>7</v>
          </cell>
          <cell r="BZ68">
            <v>1</v>
          </cell>
          <cell r="CA68">
            <v>4</v>
          </cell>
          <cell r="CB68" t="str">
            <v>No change in level of discounting</v>
          </cell>
        </row>
        <row r="69">
          <cell r="A69" t="str">
            <v>US</v>
          </cell>
          <cell r="B69" t="str">
            <v>Communications</v>
          </cell>
          <cell r="C69" t="str">
            <v>$1-5 Billion</v>
          </cell>
          <cell r="D69" t="str">
            <v>&lt;$100 Million</v>
          </cell>
          <cell r="E69">
            <v>5</v>
          </cell>
          <cell r="F69">
            <v>5</v>
          </cell>
          <cell r="G69">
            <v>5</v>
          </cell>
          <cell r="H69">
            <v>5</v>
          </cell>
          <cell r="I69">
            <v>5</v>
          </cell>
          <cell r="J69">
            <v>5</v>
          </cell>
          <cell r="K69">
            <v>8</v>
          </cell>
          <cell r="L69">
            <v>5</v>
          </cell>
          <cell r="M69">
            <v>0</v>
          </cell>
          <cell r="N69">
            <v>8</v>
          </cell>
          <cell r="O69">
            <v>7</v>
          </cell>
          <cell r="P69">
            <v>50</v>
          </cell>
          <cell r="Q69">
            <v>50</v>
          </cell>
          <cell r="R69">
            <v>50</v>
          </cell>
          <cell r="S69">
            <v>50</v>
          </cell>
          <cell r="T69" t="str">
            <v>Auditing/compliance</v>
          </cell>
          <cell r="U69" t="str">
            <v>Asset controls</v>
          </cell>
          <cell r="V69" t="str">
            <v>Virtualization</v>
          </cell>
          <cell r="W69" t="str">
            <v>NA / No Decrease</v>
          </cell>
          <cell r="Z69" t="str">
            <v>Upward revision is more likely</v>
          </cell>
          <cell r="AA69" t="str">
            <v>Everything subject to cuts</v>
          </cell>
          <cell r="AB69" t="str">
            <v>Everything subject to cuts</v>
          </cell>
          <cell r="AC69" t="str">
            <v>Somewhat more aggressive in discounting</v>
          </cell>
          <cell r="AD69" t="str">
            <v>Somewhat longer</v>
          </cell>
          <cell r="AE69">
            <v>85</v>
          </cell>
          <cell r="AF69">
            <v>15</v>
          </cell>
          <cell r="AG69">
            <v>0</v>
          </cell>
          <cell r="AH69" t="str">
            <v>30/70</v>
          </cell>
          <cell r="AI69" t="str">
            <v>Over</v>
          </cell>
          <cell r="AJ69">
            <v>5</v>
          </cell>
          <cell r="AK69">
            <v>5</v>
          </cell>
          <cell r="AL69">
            <v>5</v>
          </cell>
          <cell r="AM69">
            <v>-2</v>
          </cell>
          <cell r="AN69">
            <v>10</v>
          </cell>
          <cell r="AO69">
            <v>12</v>
          </cell>
          <cell r="AP69">
            <v>10</v>
          </cell>
          <cell r="AQ69">
            <v>10</v>
          </cell>
          <cell r="AR69" t="str">
            <v>Don't Use</v>
          </cell>
          <cell r="AS69" t="str">
            <v>Don't Use</v>
          </cell>
          <cell r="AT69" t="str">
            <v>Don't Use</v>
          </cell>
          <cell r="AU69" t="str">
            <v>Don't Use</v>
          </cell>
          <cell r="AV69" t="str">
            <v>Don't Use</v>
          </cell>
          <cell r="AW69" t="str">
            <v>Don't Use</v>
          </cell>
          <cell r="AX69" t="str">
            <v>Don't Use</v>
          </cell>
          <cell r="AY69" t="str">
            <v>Don't Use</v>
          </cell>
          <cell r="AZ69" t="str">
            <v>Flat</v>
          </cell>
          <cell r="BA69" t="str">
            <v>Don't Use</v>
          </cell>
          <cell r="BB69" t="str">
            <v>Don't Use</v>
          </cell>
          <cell r="BC69" t="str">
            <v>Flat</v>
          </cell>
          <cell r="BD69" t="str">
            <v>Don't Use</v>
          </cell>
          <cell r="BE69" t="str">
            <v>Don't Use</v>
          </cell>
          <cell r="BF69" t="str">
            <v>Don't Use</v>
          </cell>
          <cell r="BG69" t="str">
            <v>Don't Use</v>
          </cell>
          <cell r="BH69" t="str">
            <v>Don't Use</v>
          </cell>
          <cell r="BI69" t="str">
            <v>Doing work internally</v>
          </cell>
          <cell r="BJ69" t="str">
            <v>Doing work internally</v>
          </cell>
          <cell r="BK69" t="str">
            <v>Not Priority</v>
          </cell>
          <cell r="BL69" t="str">
            <v>Not Priority</v>
          </cell>
          <cell r="BM69" t="str">
            <v>Not Priority</v>
          </cell>
          <cell r="BN69" t="str">
            <v>Will use services provider 2H12</v>
          </cell>
          <cell r="BO69" t="str">
            <v>Doing work internally</v>
          </cell>
          <cell r="BP69" t="str">
            <v>Doing work internally</v>
          </cell>
          <cell r="BQ69" t="str">
            <v>Will use services provider 1H12</v>
          </cell>
          <cell r="BR69" t="str">
            <v>Not Priority</v>
          </cell>
          <cell r="BS69" t="str">
            <v>Not Priority</v>
          </cell>
          <cell r="BT69" t="str">
            <v>Already using services provider</v>
          </cell>
          <cell r="BU69">
            <v>5</v>
          </cell>
          <cell r="BV69">
            <v>7</v>
          </cell>
          <cell r="BW69">
            <v>3</v>
          </cell>
          <cell r="BX69">
            <v>1</v>
          </cell>
          <cell r="BY69">
            <v>4</v>
          </cell>
          <cell r="BZ69">
            <v>2</v>
          </cell>
          <cell r="CA69">
            <v>6</v>
          </cell>
          <cell r="CB69" t="str">
            <v>Somewhat more aggressive in discounting</v>
          </cell>
        </row>
        <row r="70">
          <cell r="A70" t="str">
            <v>US</v>
          </cell>
          <cell r="B70" t="str">
            <v>Energy</v>
          </cell>
          <cell r="C70" t="str">
            <v>$10-15 Billion</v>
          </cell>
          <cell r="D70" t="str">
            <v>$500-600 Million</v>
          </cell>
          <cell r="E70">
            <v>2</v>
          </cell>
          <cell r="F70">
            <v>3</v>
          </cell>
          <cell r="G70">
            <v>5</v>
          </cell>
          <cell r="H70">
            <v>5</v>
          </cell>
          <cell r="I70">
            <v>5</v>
          </cell>
          <cell r="J70">
            <v>1</v>
          </cell>
          <cell r="K70">
            <v>0</v>
          </cell>
          <cell r="L70">
            <v>0</v>
          </cell>
          <cell r="M70">
            <v>0</v>
          </cell>
          <cell r="N70">
            <v>5</v>
          </cell>
          <cell r="O70">
            <v>5</v>
          </cell>
          <cell r="P70">
            <v>50</v>
          </cell>
          <cell r="Q70">
            <v>50</v>
          </cell>
          <cell r="R70">
            <v>45</v>
          </cell>
          <cell r="S70">
            <v>55</v>
          </cell>
          <cell r="T70" t="str">
            <v>Network updates</v>
          </cell>
          <cell r="U70" t="str">
            <v>ERP</v>
          </cell>
          <cell r="V70" t="str">
            <v>Efficient datacenter</v>
          </cell>
          <cell r="W70" t="str">
            <v>Data migration</v>
          </cell>
          <cell r="X70" t="str">
            <v>Web based employee access</v>
          </cell>
          <cell r="Z70" t="str">
            <v>Equal chance of upward or downward revision</v>
          </cell>
          <cell r="AA70" t="str">
            <v>New server purchases</v>
          </cell>
          <cell r="AB70" t="str">
            <v>End user access</v>
          </cell>
          <cell r="AC70" t="str">
            <v>Significantly more aggressive in discounting</v>
          </cell>
          <cell r="AD70" t="str">
            <v>Significantly longer</v>
          </cell>
          <cell r="AE70">
            <v>90</v>
          </cell>
          <cell r="AF70">
            <v>10</v>
          </cell>
          <cell r="AG70">
            <v>0</v>
          </cell>
          <cell r="AH70" t="str">
            <v>40/60</v>
          </cell>
          <cell r="AI70" t="str">
            <v>In-Line</v>
          </cell>
          <cell r="AJ70">
            <v>10</v>
          </cell>
          <cell r="AK70">
            <v>2</v>
          </cell>
          <cell r="AL70">
            <v>0</v>
          </cell>
          <cell r="AM70">
            <v>1</v>
          </cell>
          <cell r="AN70">
            <v>10</v>
          </cell>
          <cell r="AO70">
            <v>3</v>
          </cell>
          <cell r="AP70">
            <v>0</v>
          </cell>
          <cell r="AQ70">
            <v>2</v>
          </cell>
          <cell r="AR70" t="str">
            <v>Don't Use</v>
          </cell>
          <cell r="AS70" t="str">
            <v>Don't Use</v>
          </cell>
          <cell r="AT70" t="str">
            <v>Don't Use</v>
          </cell>
          <cell r="AU70" t="str">
            <v>Don't Use</v>
          </cell>
          <cell r="AV70" t="str">
            <v>Don't Use</v>
          </cell>
          <cell r="AW70" t="str">
            <v>Flat</v>
          </cell>
          <cell r="AX70" t="str">
            <v>Don't Use</v>
          </cell>
          <cell r="AY70" t="str">
            <v>Flat</v>
          </cell>
          <cell r="AZ70" t="str">
            <v>Don't Use</v>
          </cell>
          <cell r="BA70" t="str">
            <v>Don't Use</v>
          </cell>
          <cell r="BB70" t="str">
            <v>Don't Use</v>
          </cell>
          <cell r="BC70" t="str">
            <v>Don't Use</v>
          </cell>
          <cell r="BD70" t="str">
            <v>Don't Use</v>
          </cell>
          <cell r="BE70" t="str">
            <v>Don't Use</v>
          </cell>
          <cell r="BF70" t="str">
            <v>Don't Use</v>
          </cell>
          <cell r="BG70" t="str">
            <v>Don't Use</v>
          </cell>
          <cell r="BH70" t="str">
            <v>Don't Use</v>
          </cell>
          <cell r="BI70" t="str">
            <v>Doing work internally</v>
          </cell>
          <cell r="BJ70" t="str">
            <v>Doing work internally</v>
          </cell>
          <cell r="BK70" t="str">
            <v>Doing work internally</v>
          </cell>
          <cell r="BL70" t="str">
            <v>Doing work internally</v>
          </cell>
          <cell r="BM70" t="str">
            <v>Doing work internally</v>
          </cell>
          <cell r="BN70" t="str">
            <v>Not Priority</v>
          </cell>
          <cell r="BO70" t="str">
            <v>Doing work internally</v>
          </cell>
          <cell r="BP70" t="str">
            <v>Not Priority</v>
          </cell>
          <cell r="BQ70" t="str">
            <v>Not Priority</v>
          </cell>
          <cell r="BR70" t="str">
            <v>Doing work internally</v>
          </cell>
          <cell r="BS70" t="str">
            <v>Not Priority</v>
          </cell>
          <cell r="BT70" t="str">
            <v>Not Priority</v>
          </cell>
          <cell r="BU70">
            <v>1</v>
          </cell>
          <cell r="BV70">
            <v>6</v>
          </cell>
          <cell r="BW70">
            <v>4</v>
          </cell>
          <cell r="BX70">
            <v>7</v>
          </cell>
          <cell r="BY70">
            <v>2</v>
          </cell>
          <cell r="BZ70">
            <v>3</v>
          </cell>
          <cell r="CA70">
            <v>5</v>
          </cell>
          <cell r="CB70" t="str">
            <v>No change in level of discounting</v>
          </cell>
        </row>
        <row r="71">
          <cell r="A71" t="str">
            <v>US</v>
          </cell>
          <cell r="B71" t="str">
            <v>Engineering / Construction</v>
          </cell>
          <cell r="C71" t="str">
            <v>$1-5 Billion</v>
          </cell>
          <cell r="D71" t="str">
            <v>&lt;$100 Million</v>
          </cell>
          <cell r="E71">
            <v>10</v>
          </cell>
          <cell r="F71">
            <v>8</v>
          </cell>
          <cell r="G71">
            <v>6</v>
          </cell>
          <cell r="H71">
            <v>2</v>
          </cell>
          <cell r="I71">
            <v>0</v>
          </cell>
          <cell r="J71">
            <v>2</v>
          </cell>
          <cell r="K71">
            <v>4</v>
          </cell>
          <cell r="L71">
            <v>2</v>
          </cell>
          <cell r="M71">
            <v>-2</v>
          </cell>
          <cell r="N71">
            <v>4</v>
          </cell>
          <cell r="O71">
            <v>5</v>
          </cell>
          <cell r="P71">
            <v>20</v>
          </cell>
          <cell r="Q71">
            <v>80</v>
          </cell>
          <cell r="R71">
            <v>60</v>
          </cell>
          <cell r="S71">
            <v>40</v>
          </cell>
          <cell r="T71" t="str">
            <v>Collaboration</v>
          </cell>
          <cell r="U71" t="str">
            <v xml:space="preserve">Scheduled hardware replacement </v>
          </cell>
          <cell r="V71" t="str">
            <v>SaaS solutions</v>
          </cell>
          <cell r="W71" t="str">
            <v>Network costs</v>
          </cell>
          <cell r="X71" t="str">
            <v>Software (through consolidation)</v>
          </cell>
          <cell r="Z71" t="str">
            <v>Equal chance of upward or downward revision</v>
          </cell>
          <cell r="AA71" t="str">
            <v>Staffing</v>
          </cell>
          <cell r="AB71" t="str">
            <v>Collaboration tools</v>
          </cell>
          <cell r="AC71" t="str">
            <v>Significantly more aggressive in discounting</v>
          </cell>
          <cell r="AD71" t="str">
            <v>Somewhat quicker</v>
          </cell>
          <cell r="AE71">
            <v>20</v>
          </cell>
          <cell r="AF71">
            <v>30</v>
          </cell>
          <cell r="AG71">
            <v>50</v>
          </cell>
          <cell r="AH71" t="str">
            <v>60/40</v>
          </cell>
          <cell r="AI71" t="str">
            <v>Over</v>
          </cell>
          <cell r="AJ71">
            <v>0</v>
          </cell>
          <cell r="AK71">
            <v>0</v>
          </cell>
          <cell r="AL71">
            <v>0</v>
          </cell>
          <cell r="AM71">
            <v>0</v>
          </cell>
          <cell r="AN71">
            <v>30</v>
          </cell>
          <cell r="AO71">
            <v>0</v>
          </cell>
          <cell r="AP71">
            <v>0</v>
          </cell>
          <cell r="AQ71">
            <v>0</v>
          </cell>
          <cell r="AR71" t="str">
            <v>Don't Use</v>
          </cell>
          <cell r="AS71" t="str">
            <v>Don't Use</v>
          </cell>
          <cell r="AT71" t="str">
            <v>Don't Use</v>
          </cell>
          <cell r="AU71" t="str">
            <v>Don't Use</v>
          </cell>
          <cell r="AV71" t="str">
            <v>Don't Use</v>
          </cell>
          <cell r="AW71" t="str">
            <v>Don't Use</v>
          </cell>
          <cell r="AX71" t="str">
            <v>Don't Use</v>
          </cell>
          <cell r="AY71" t="str">
            <v>Don't Use</v>
          </cell>
          <cell r="AZ71" t="str">
            <v>Don't Use</v>
          </cell>
          <cell r="BA71" t="str">
            <v>Don't Use</v>
          </cell>
          <cell r="BB71" t="str">
            <v>Don't Use</v>
          </cell>
          <cell r="BC71" t="str">
            <v>Don't Use</v>
          </cell>
          <cell r="BD71" t="str">
            <v>Don't Use</v>
          </cell>
          <cell r="BE71" t="str">
            <v>Don't Use</v>
          </cell>
          <cell r="BF71" t="str">
            <v>Don't Use</v>
          </cell>
          <cell r="BG71" t="str">
            <v>Don't Use</v>
          </cell>
          <cell r="BH71" t="str">
            <v>Don't Use</v>
          </cell>
          <cell r="BI71" t="str">
            <v>Will use services provider 2H12</v>
          </cell>
          <cell r="BJ71" t="str">
            <v>Doing work internally</v>
          </cell>
          <cell r="BK71" t="str">
            <v>Not Priority</v>
          </cell>
          <cell r="BL71" t="str">
            <v>Doing work internally</v>
          </cell>
          <cell r="BM71" t="str">
            <v>Doing work internally</v>
          </cell>
          <cell r="BN71" t="str">
            <v>Already using services provider</v>
          </cell>
          <cell r="BO71" t="str">
            <v>Doing work internally</v>
          </cell>
          <cell r="BP71" t="str">
            <v>Not Priority</v>
          </cell>
          <cell r="BQ71" t="str">
            <v>Will use services provider 2H12</v>
          </cell>
          <cell r="BR71" t="str">
            <v>Not Priority</v>
          </cell>
          <cell r="BS71" t="str">
            <v>Not Priority</v>
          </cell>
          <cell r="BT71" t="str">
            <v>Already using services provider</v>
          </cell>
          <cell r="BU71">
            <v>6</v>
          </cell>
          <cell r="BV71">
            <v>7</v>
          </cell>
          <cell r="BW71">
            <v>4</v>
          </cell>
          <cell r="BX71">
            <v>2</v>
          </cell>
          <cell r="BY71">
            <v>3</v>
          </cell>
          <cell r="BZ71">
            <v>1</v>
          </cell>
          <cell r="CA71">
            <v>5</v>
          </cell>
          <cell r="CB71" t="str">
            <v>Significantly more aggressive in discounting</v>
          </cell>
        </row>
        <row r="72">
          <cell r="A72" t="str">
            <v>US</v>
          </cell>
          <cell r="B72" t="str">
            <v>Financial services</v>
          </cell>
          <cell r="C72" t="str">
            <v>$5-10 Billion</v>
          </cell>
          <cell r="D72" t="str">
            <v>$100-200 Million</v>
          </cell>
          <cell r="E72">
            <v>0.3</v>
          </cell>
          <cell r="F72">
            <v>0.1</v>
          </cell>
          <cell r="G72">
            <v>20</v>
          </cell>
          <cell r="H72">
            <v>20</v>
          </cell>
          <cell r="I72">
            <v>40</v>
          </cell>
          <cell r="J72">
            <v>10</v>
          </cell>
          <cell r="K72">
            <v>10</v>
          </cell>
          <cell r="L72">
            <v>20</v>
          </cell>
          <cell r="M72">
            <v>30</v>
          </cell>
          <cell r="N72">
            <v>5</v>
          </cell>
          <cell r="O72">
            <v>5</v>
          </cell>
          <cell r="P72">
            <v>50</v>
          </cell>
          <cell r="Q72">
            <v>50</v>
          </cell>
          <cell r="R72">
            <v>50</v>
          </cell>
          <cell r="S72">
            <v>50</v>
          </cell>
          <cell r="T72" t="str">
            <v>NA / No Increase</v>
          </cell>
          <cell r="W72" t="str">
            <v>NA / No Decrease</v>
          </cell>
          <cell r="Z72" t="str">
            <v>Equal chance of upward or downward revision</v>
          </cell>
          <cell r="AA72" t="str">
            <v>Everything subject to cuts</v>
          </cell>
          <cell r="AB72" t="str">
            <v>NA / DK</v>
          </cell>
          <cell r="AC72" t="str">
            <v>Somewhat less aggressive in discounting</v>
          </cell>
          <cell r="AD72" t="str">
            <v>Significantly longer</v>
          </cell>
          <cell r="AE72" t="str">
            <v>NA / DK</v>
          </cell>
          <cell r="AF72" t="str">
            <v>NA / DK</v>
          </cell>
          <cell r="AG72" t="str">
            <v>NA / DK</v>
          </cell>
          <cell r="AH72" t="str">
            <v>10/90</v>
          </cell>
          <cell r="AI72" t="str">
            <v>Under</v>
          </cell>
          <cell r="AJ72">
            <v>30</v>
          </cell>
          <cell r="AK72">
            <v>0</v>
          </cell>
          <cell r="AL72">
            <v>0</v>
          </cell>
          <cell r="AM72">
            <v>0</v>
          </cell>
          <cell r="AN72">
            <v>10</v>
          </cell>
          <cell r="AO72">
            <v>0</v>
          </cell>
          <cell r="AP72">
            <v>0</v>
          </cell>
          <cell r="AQ72">
            <v>20</v>
          </cell>
          <cell r="AR72" t="str">
            <v>Don't Use</v>
          </cell>
          <cell r="AS72" t="str">
            <v>Don't Use</v>
          </cell>
          <cell r="AT72" t="str">
            <v>Don't Use</v>
          </cell>
          <cell r="AU72" t="str">
            <v>Don't Use</v>
          </cell>
          <cell r="AV72" t="str">
            <v>Don't Use</v>
          </cell>
          <cell r="AW72" t="str">
            <v>Don't Use</v>
          </cell>
          <cell r="AX72" t="str">
            <v>Don't Use</v>
          </cell>
          <cell r="AY72" t="str">
            <v>Don't Use</v>
          </cell>
          <cell r="AZ72" t="str">
            <v>Don't Use</v>
          </cell>
          <cell r="BA72" t="str">
            <v>Increase</v>
          </cell>
          <cell r="BB72" t="str">
            <v>Flat</v>
          </cell>
          <cell r="BC72" t="str">
            <v>Don't Use</v>
          </cell>
          <cell r="BD72" t="str">
            <v>Don't Use</v>
          </cell>
          <cell r="BE72" t="str">
            <v>Don't Use</v>
          </cell>
          <cell r="BF72" t="str">
            <v>Don't Use</v>
          </cell>
          <cell r="BG72" t="str">
            <v>Don't Use</v>
          </cell>
          <cell r="BH72" t="str">
            <v>Don't Use</v>
          </cell>
          <cell r="BI72" t="str">
            <v>Doing work internally</v>
          </cell>
          <cell r="BJ72" t="str">
            <v>Doing work internally</v>
          </cell>
          <cell r="BK72" t="str">
            <v>Already using services provider</v>
          </cell>
          <cell r="BL72" t="str">
            <v>Not Priority</v>
          </cell>
          <cell r="BM72" t="str">
            <v>Not Priority</v>
          </cell>
          <cell r="BN72" t="str">
            <v>Doing work internally</v>
          </cell>
          <cell r="BO72" t="str">
            <v>Not Priority</v>
          </cell>
          <cell r="BP72" t="str">
            <v>Doing work internally</v>
          </cell>
          <cell r="BQ72" t="str">
            <v>Already using services provider</v>
          </cell>
          <cell r="BR72" t="str">
            <v>Will use services provider 2H12</v>
          </cell>
          <cell r="BS72" t="str">
            <v>Not Priority</v>
          </cell>
          <cell r="BT72" t="str">
            <v>Will use services provider 2H12</v>
          </cell>
          <cell r="BU72">
            <v>1</v>
          </cell>
          <cell r="BV72">
            <v>7</v>
          </cell>
          <cell r="BW72">
            <v>2</v>
          </cell>
          <cell r="BX72">
            <v>4</v>
          </cell>
          <cell r="BY72">
            <v>6</v>
          </cell>
          <cell r="BZ72">
            <v>3</v>
          </cell>
          <cell r="CA72">
            <v>5</v>
          </cell>
          <cell r="CB72" t="str">
            <v>Somewhat less aggressive in discounting</v>
          </cell>
        </row>
        <row r="73">
          <cell r="A73" t="str">
            <v>US</v>
          </cell>
          <cell r="B73" t="str">
            <v>Financial services</v>
          </cell>
          <cell r="C73" t="str">
            <v>$1-5 Billion</v>
          </cell>
          <cell r="D73" t="str">
            <v>$500-600 Million</v>
          </cell>
          <cell r="E73">
            <v>0</v>
          </cell>
          <cell r="F73">
            <v>3</v>
          </cell>
          <cell r="G73">
            <v>5</v>
          </cell>
          <cell r="H73">
            <v>5</v>
          </cell>
          <cell r="I73">
            <v>5</v>
          </cell>
          <cell r="J73">
            <v>0</v>
          </cell>
          <cell r="K73">
            <v>0</v>
          </cell>
          <cell r="L73">
            <v>3</v>
          </cell>
          <cell r="M73">
            <v>15</v>
          </cell>
          <cell r="N73">
            <v>5</v>
          </cell>
          <cell r="O73">
            <v>4</v>
          </cell>
          <cell r="P73">
            <v>30</v>
          </cell>
          <cell r="Q73">
            <v>70</v>
          </cell>
          <cell r="R73">
            <v>50</v>
          </cell>
          <cell r="S73">
            <v>50</v>
          </cell>
          <cell r="T73" t="str">
            <v>Pent-up Projects</v>
          </cell>
          <cell r="U73" t="str">
            <v>Virtualization</v>
          </cell>
          <cell r="V73" t="str">
            <v>Technology Refresh</v>
          </cell>
          <cell r="W73" t="str">
            <v>Desktop SW</v>
          </cell>
          <cell r="X73" t="str">
            <v>Desktop SW</v>
          </cell>
          <cell r="Y73" t="str">
            <v>Collaboration</v>
          </cell>
          <cell r="Z73" t="str">
            <v>Equal chance of upward or downward revision</v>
          </cell>
          <cell r="AA73" t="str">
            <v>Everything subject to cuts</v>
          </cell>
          <cell r="AB73" t="str">
            <v>Anything contributing to bottom line</v>
          </cell>
          <cell r="AC73" t="str">
            <v>No change in level of discounting</v>
          </cell>
          <cell r="AD73" t="str">
            <v>Somewhat longer</v>
          </cell>
          <cell r="AE73">
            <v>100</v>
          </cell>
          <cell r="AF73">
            <v>0</v>
          </cell>
          <cell r="AG73">
            <v>0</v>
          </cell>
          <cell r="AH73" t="str">
            <v>50/50</v>
          </cell>
          <cell r="AI73" t="str">
            <v>Under</v>
          </cell>
          <cell r="AJ73">
            <v>5</v>
          </cell>
          <cell r="AK73" t="str">
            <v>NA / DK</v>
          </cell>
          <cell r="AL73" t="str">
            <v>NA / DK</v>
          </cell>
          <cell r="AM73">
            <v>0</v>
          </cell>
          <cell r="AN73">
            <v>5</v>
          </cell>
          <cell r="AO73" t="str">
            <v>NA / DK</v>
          </cell>
          <cell r="AP73" t="str">
            <v>NA / DK</v>
          </cell>
          <cell r="AQ73">
            <v>5</v>
          </cell>
          <cell r="AR73" t="str">
            <v>Flat</v>
          </cell>
          <cell r="AS73" t="str">
            <v>Don't Use</v>
          </cell>
          <cell r="AT73" t="str">
            <v>Don't Use</v>
          </cell>
          <cell r="AU73" t="str">
            <v>Don't Use</v>
          </cell>
          <cell r="AV73" t="str">
            <v>Flat</v>
          </cell>
          <cell r="AW73" t="str">
            <v>Flat</v>
          </cell>
          <cell r="AX73" t="str">
            <v>Flat</v>
          </cell>
          <cell r="AY73" t="str">
            <v>Flat</v>
          </cell>
          <cell r="AZ73" t="str">
            <v>Don't Use</v>
          </cell>
          <cell r="BA73" t="str">
            <v>Don't Use</v>
          </cell>
          <cell r="BB73" t="str">
            <v>Flat</v>
          </cell>
          <cell r="BC73" t="str">
            <v>Don't Use</v>
          </cell>
          <cell r="BD73" t="str">
            <v>Decrease</v>
          </cell>
          <cell r="BE73" t="str">
            <v>Don't Use</v>
          </cell>
          <cell r="BF73" t="str">
            <v>Don't Use</v>
          </cell>
          <cell r="BG73" t="str">
            <v>Don't Use</v>
          </cell>
          <cell r="BH73" t="str">
            <v>Don't Use</v>
          </cell>
          <cell r="BI73" t="str">
            <v>Already using services provider</v>
          </cell>
          <cell r="BJ73" t="str">
            <v>Doing work internally</v>
          </cell>
          <cell r="BK73" t="str">
            <v>Doing work internally</v>
          </cell>
          <cell r="BL73" t="str">
            <v>Doing work internally</v>
          </cell>
          <cell r="BM73" t="str">
            <v>Not Priority</v>
          </cell>
          <cell r="BN73" t="str">
            <v>Not Priority</v>
          </cell>
          <cell r="BO73" t="str">
            <v>Doing work internally</v>
          </cell>
          <cell r="BP73" t="str">
            <v>Doing work internally</v>
          </cell>
          <cell r="BQ73" t="str">
            <v>Doing work internally</v>
          </cell>
          <cell r="BR73" t="str">
            <v>Already using services provider</v>
          </cell>
          <cell r="BS73" t="str">
            <v>Not Priority</v>
          </cell>
          <cell r="BT73" t="str">
            <v>Already using services provider</v>
          </cell>
          <cell r="BU73">
            <v>1</v>
          </cell>
          <cell r="BV73">
            <v>6</v>
          </cell>
          <cell r="BW73">
            <v>4</v>
          </cell>
          <cell r="BX73">
            <v>1</v>
          </cell>
          <cell r="BY73">
            <v>5</v>
          </cell>
          <cell r="BZ73">
            <v>7</v>
          </cell>
          <cell r="CA73">
            <v>3</v>
          </cell>
          <cell r="CB73" t="str">
            <v>No change in level of discounting</v>
          </cell>
        </row>
        <row r="74">
          <cell r="A74" t="str">
            <v>US</v>
          </cell>
          <cell r="B74" t="str">
            <v>Financial services</v>
          </cell>
          <cell r="C74" t="str">
            <v>$5-10 Billion</v>
          </cell>
          <cell r="D74" t="str">
            <v>&lt;$100 Million</v>
          </cell>
          <cell r="E74">
            <v>5</v>
          </cell>
          <cell r="F74">
            <v>0</v>
          </cell>
          <cell r="G74">
            <v>2</v>
          </cell>
          <cell r="H74">
            <v>5</v>
          </cell>
          <cell r="I74">
            <v>5</v>
          </cell>
          <cell r="J74">
            <v>7</v>
          </cell>
          <cell r="K74">
            <v>5</v>
          </cell>
          <cell r="L74">
            <v>0</v>
          </cell>
          <cell r="M74">
            <v>0</v>
          </cell>
          <cell r="N74">
            <v>0</v>
          </cell>
          <cell r="O74">
            <v>5</v>
          </cell>
          <cell r="P74">
            <v>40</v>
          </cell>
          <cell r="Q74">
            <v>60</v>
          </cell>
          <cell r="R74">
            <v>40</v>
          </cell>
          <cell r="S74">
            <v>60</v>
          </cell>
          <cell r="T74" t="str">
            <v>Virtualization</v>
          </cell>
          <cell r="U74" t="str">
            <v>Database tools</v>
          </cell>
          <cell r="V74" t="str">
            <v>Regulatory compliance, privacy policies</v>
          </cell>
          <cell r="W74" t="str">
            <v>Custom app development</v>
          </cell>
          <cell r="X74" t="str">
            <v>Storage purchases</v>
          </cell>
          <cell r="Z74" t="str">
            <v>Upward revision is more likely</v>
          </cell>
          <cell r="AA74" t="str">
            <v>Custom apps</v>
          </cell>
          <cell r="AB74" t="str">
            <v>Virtualzatio project</v>
          </cell>
          <cell r="AC74" t="str">
            <v>Somewhat more aggressive in discounting</v>
          </cell>
          <cell r="AD74" t="str">
            <v>No Change</v>
          </cell>
          <cell r="AE74">
            <v>50</v>
          </cell>
          <cell r="AF74">
            <v>25</v>
          </cell>
          <cell r="AG74">
            <v>25</v>
          </cell>
          <cell r="AH74" t="str">
            <v>60/40</v>
          </cell>
          <cell r="AI74" t="str">
            <v>Under</v>
          </cell>
          <cell r="AJ74">
            <v>7</v>
          </cell>
          <cell r="AK74">
            <v>5</v>
          </cell>
          <cell r="AL74">
            <v>5</v>
          </cell>
          <cell r="AM74">
            <v>5</v>
          </cell>
          <cell r="AN74">
            <v>0</v>
          </cell>
          <cell r="AO74">
            <v>-5</v>
          </cell>
          <cell r="AP74">
            <v>5</v>
          </cell>
          <cell r="AQ74">
            <v>5</v>
          </cell>
          <cell r="AR74" t="str">
            <v>Don't Use</v>
          </cell>
          <cell r="AS74" t="str">
            <v>Don't Use</v>
          </cell>
          <cell r="AT74" t="str">
            <v>Don't Use</v>
          </cell>
          <cell r="AU74" t="str">
            <v>Don't Use</v>
          </cell>
          <cell r="AV74" t="str">
            <v>Don't Use</v>
          </cell>
          <cell r="AW74" t="str">
            <v>Decrease</v>
          </cell>
          <cell r="AX74" t="str">
            <v>Don't Use</v>
          </cell>
          <cell r="AY74" t="str">
            <v>Don't Use</v>
          </cell>
          <cell r="AZ74" t="str">
            <v>Don't Use</v>
          </cell>
          <cell r="BA74" t="str">
            <v>Flat</v>
          </cell>
          <cell r="BB74" t="str">
            <v>Don't Use</v>
          </cell>
          <cell r="BC74" t="str">
            <v>Don't Use</v>
          </cell>
          <cell r="BD74" t="str">
            <v>Don't Use</v>
          </cell>
          <cell r="BE74" t="str">
            <v>Don't Use</v>
          </cell>
          <cell r="BF74" t="str">
            <v>Don't Use</v>
          </cell>
          <cell r="BG74" t="str">
            <v>Don't Use</v>
          </cell>
          <cell r="BH74" t="str">
            <v>Flat</v>
          </cell>
          <cell r="BI74" t="str">
            <v>Doing work internally</v>
          </cell>
          <cell r="BJ74" t="str">
            <v>Not Priority</v>
          </cell>
          <cell r="BK74" t="str">
            <v>Not Priority</v>
          </cell>
          <cell r="BL74" t="str">
            <v>Doing work internally</v>
          </cell>
          <cell r="BM74" t="str">
            <v>Already using services provider</v>
          </cell>
          <cell r="BN74" t="str">
            <v>Already using services provider</v>
          </cell>
          <cell r="BO74" t="str">
            <v>Doing work internally</v>
          </cell>
          <cell r="BP74" t="str">
            <v>Already using services provider</v>
          </cell>
          <cell r="BQ74" t="str">
            <v>Already using services provider</v>
          </cell>
          <cell r="BR74" t="str">
            <v>Not Priority</v>
          </cell>
          <cell r="BS74" t="str">
            <v>Doing work internally</v>
          </cell>
          <cell r="BT74" t="str">
            <v>Doing work internally</v>
          </cell>
          <cell r="BU74">
            <v>4</v>
          </cell>
          <cell r="BV74">
            <v>7</v>
          </cell>
          <cell r="BW74">
            <v>1</v>
          </cell>
          <cell r="BX74">
            <v>5</v>
          </cell>
          <cell r="BY74">
            <v>2</v>
          </cell>
          <cell r="BZ74">
            <v>6</v>
          </cell>
          <cell r="CA74">
            <v>3</v>
          </cell>
          <cell r="CB74" t="str">
            <v>Somewhat less aggressive in discounting</v>
          </cell>
        </row>
        <row r="75">
          <cell r="A75" t="str">
            <v>US</v>
          </cell>
          <cell r="B75" t="str">
            <v>Financial services</v>
          </cell>
          <cell r="C75" t="str">
            <v>$1-5 Billion</v>
          </cell>
          <cell r="D75" t="str">
            <v>$200-300 Million</v>
          </cell>
          <cell r="E75">
            <v>0</v>
          </cell>
          <cell r="F75">
            <v>0</v>
          </cell>
          <cell r="G75">
            <v>0</v>
          </cell>
          <cell r="H75">
            <v>5</v>
          </cell>
          <cell r="I75">
            <v>2</v>
          </cell>
          <cell r="J75">
            <v>0</v>
          </cell>
          <cell r="K75">
            <v>0</v>
          </cell>
          <cell r="L75">
            <v>0</v>
          </cell>
          <cell r="M75">
            <v>0</v>
          </cell>
          <cell r="N75">
            <v>0</v>
          </cell>
          <cell r="O75">
            <v>5</v>
          </cell>
          <cell r="P75">
            <v>40</v>
          </cell>
          <cell r="Q75">
            <v>60</v>
          </cell>
          <cell r="R75">
            <v>35</v>
          </cell>
          <cell r="S75">
            <v>65</v>
          </cell>
          <cell r="T75" t="str">
            <v>Storage consolidation</v>
          </cell>
          <cell r="U75" t="str">
            <v>Virtualization</v>
          </cell>
          <cell r="V75" t="str">
            <v>Social enterprise apps</v>
          </cell>
          <cell r="W75" t="str">
            <v>New hardware purchases</v>
          </cell>
          <cell r="Z75" t="str">
            <v>‘No change’ to the budget is likely</v>
          </cell>
          <cell r="AA75" t="str">
            <v>Social networking apps</v>
          </cell>
          <cell r="AB75" t="str">
            <v>Storage consolidation</v>
          </cell>
          <cell r="AC75" t="str">
            <v>No change in level of discounting</v>
          </cell>
          <cell r="AD75" t="str">
            <v>No Change</v>
          </cell>
          <cell r="AE75">
            <v>90</v>
          </cell>
          <cell r="AF75">
            <v>0</v>
          </cell>
          <cell r="AG75">
            <v>10</v>
          </cell>
          <cell r="AH75" t="str">
            <v>50/50</v>
          </cell>
          <cell r="AI75" t="str">
            <v>In-Line</v>
          </cell>
          <cell r="AJ75">
            <v>0</v>
          </cell>
          <cell r="AK75">
            <v>0</v>
          </cell>
          <cell r="AL75">
            <v>0</v>
          </cell>
          <cell r="AM75">
            <v>0</v>
          </cell>
          <cell r="AN75">
            <v>0</v>
          </cell>
          <cell r="AO75">
            <v>0</v>
          </cell>
          <cell r="AP75">
            <v>0</v>
          </cell>
          <cell r="AQ75">
            <v>0</v>
          </cell>
          <cell r="AR75" t="str">
            <v>Don't Use</v>
          </cell>
          <cell r="AS75" t="str">
            <v>Don't Use</v>
          </cell>
          <cell r="AT75" t="str">
            <v>Don't Use</v>
          </cell>
          <cell r="AU75" t="str">
            <v>Don't Use</v>
          </cell>
          <cell r="AV75" t="str">
            <v>Don't Use</v>
          </cell>
          <cell r="AW75" t="str">
            <v>Don't Use</v>
          </cell>
          <cell r="AX75" t="str">
            <v>Don't Use</v>
          </cell>
          <cell r="AY75" t="str">
            <v>Don't Use</v>
          </cell>
          <cell r="AZ75" t="str">
            <v>Don't Use</v>
          </cell>
          <cell r="BA75" t="str">
            <v>Decrease</v>
          </cell>
          <cell r="BB75" t="str">
            <v>Don't Use</v>
          </cell>
          <cell r="BC75" t="str">
            <v>Don't Use</v>
          </cell>
          <cell r="BD75" t="str">
            <v>Don't Use</v>
          </cell>
          <cell r="BE75" t="str">
            <v>Don't Use</v>
          </cell>
          <cell r="BF75" t="str">
            <v>Don't Use</v>
          </cell>
          <cell r="BG75" t="str">
            <v>Don't Use</v>
          </cell>
          <cell r="BH75" t="str">
            <v>Don't Use</v>
          </cell>
          <cell r="BI75" t="str">
            <v>Will use services provider 2H12</v>
          </cell>
          <cell r="BJ75" t="str">
            <v>Doing work internally</v>
          </cell>
          <cell r="BK75" t="str">
            <v>Not Priority</v>
          </cell>
          <cell r="BL75" t="str">
            <v>Doing work internally</v>
          </cell>
          <cell r="BM75" t="str">
            <v>Already using services provider</v>
          </cell>
          <cell r="BN75" t="str">
            <v>Not Priority</v>
          </cell>
          <cell r="BO75" t="str">
            <v>Doing work internally</v>
          </cell>
          <cell r="BP75" t="str">
            <v>Will use services provider 2H12</v>
          </cell>
          <cell r="BQ75" t="str">
            <v>Already using services provider</v>
          </cell>
          <cell r="BR75" t="str">
            <v>Not Priority</v>
          </cell>
          <cell r="BS75" t="str">
            <v>Not Priority</v>
          </cell>
          <cell r="BT75" t="str">
            <v>Not Priority</v>
          </cell>
          <cell r="BU75">
            <v>6</v>
          </cell>
          <cell r="BV75">
            <v>7</v>
          </cell>
          <cell r="BW75">
            <v>3</v>
          </cell>
          <cell r="BX75">
            <v>4</v>
          </cell>
          <cell r="BY75">
            <v>2</v>
          </cell>
          <cell r="BZ75">
            <v>1</v>
          </cell>
          <cell r="CA75">
            <v>5</v>
          </cell>
          <cell r="CB75" t="str">
            <v>Somewhat less aggressive in discounting</v>
          </cell>
        </row>
        <row r="76">
          <cell r="A76" t="str">
            <v>US</v>
          </cell>
          <cell r="B76" t="str">
            <v>Financial services</v>
          </cell>
          <cell r="C76" t="str">
            <v>$15-20 Billion</v>
          </cell>
          <cell r="D76" t="str">
            <v>$200-300 Million</v>
          </cell>
          <cell r="E76">
            <v>5</v>
          </cell>
          <cell r="F76">
            <v>5</v>
          </cell>
          <cell r="G76">
            <v>0</v>
          </cell>
          <cell r="H76">
            <v>5</v>
          </cell>
          <cell r="I76">
            <v>5</v>
          </cell>
          <cell r="J76">
            <v>5</v>
          </cell>
          <cell r="K76">
            <v>0</v>
          </cell>
          <cell r="L76">
            <v>10</v>
          </cell>
          <cell r="M76">
            <v>10</v>
          </cell>
          <cell r="N76">
            <v>5</v>
          </cell>
          <cell r="O76">
            <v>6</v>
          </cell>
          <cell r="P76">
            <v>40</v>
          </cell>
          <cell r="Q76">
            <v>60</v>
          </cell>
          <cell r="R76">
            <v>50</v>
          </cell>
          <cell r="S76">
            <v>50</v>
          </cell>
          <cell r="T76" t="str">
            <v>Application integration</v>
          </cell>
          <cell r="U76" t="str">
            <v>Storage expansion</v>
          </cell>
          <cell r="V76" t="str">
            <v>Regulatory compliance</v>
          </cell>
          <cell r="W76" t="str">
            <v>PC replacement</v>
          </cell>
          <cell r="X76" t="str">
            <v>Printer replacement</v>
          </cell>
          <cell r="Y76" t="str">
            <v>Desktop software upgrades</v>
          </cell>
          <cell r="Z76" t="str">
            <v>‘No change’ to the budget is likely</v>
          </cell>
          <cell r="AA76" t="str">
            <v>Application integration</v>
          </cell>
          <cell r="AB76" t="str">
            <v>Regulatory compliance spending</v>
          </cell>
          <cell r="AC76" t="str">
            <v>No change in level of discounting</v>
          </cell>
          <cell r="AD76" t="str">
            <v>No Change</v>
          </cell>
          <cell r="AE76">
            <v>50</v>
          </cell>
          <cell r="AF76">
            <v>25</v>
          </cell>
          <cell r="AG76">
            <v>25</v>
          </cell>
          <cell r="AH76" t="str">
            <v>40/60</v>
          </cell>
          <cell r="AI76" t="str">
            <v>In-Line</v>
          </cell>
          <cell r="AJ76">
            <v>5</v>
          </cell>
          <cell r="AK76" t="str">
            <v>NA / DK</v>
          </cell>
          <cell r="AL76">
            <v>5</v>
          </cell>
          <cell r="AM76">
            <v>0</v>
          </cell>
          <cell r="AN76">
            <v>10</v>
          </cell>
          <cell r="AO76" t="str">
            <v>NA / DK</v>
          </cell>
          <cell r="AP76">
            <v>10</v>
          </cell>
          <cell r="AQ76">
            <v>0</v>
          </cell>
          <cell r="AR76" t="str">
            <v>Don't Use</v>
          </cell>
          <cell r="AS76" t="str">
            <v>Don't Use</v>
          </cell>
          <cell r="AT76" t="str">
            <v>Don't Use</v>
          </cell>
          <cell r="AU76" t="str">
            <v>Don't Use</v>
          </cell>
          <cell r="AV76" t="str">
            <v>Flat</v>
          </cell>
          <cell r="AW76" t="str">
            <v>Don't Use</v>
          </cell>
          <cell r="AX76" t="str">
            <v>Increase</v>
          </cell>
          <cell r="AY76" t="str">
            <v>Don't Use</v>
          </cell>
          <cell r="AZ76" t="str">
            <v>Don't Use</v>
          </cell>
          <cell r="BA76" t="str">
            <v>Flat</v>
          </cell>
          <cell r="BB76" t="str">
            <v>Flat</v>
          </cell>
          <cell r="BC76" t="str">
            <v>Don't Use</v>
          </cell>
          <cell r="BD76" t="str">
            <v>Don't Use</v>
          </cell>
          <cell r="BE76" t="str">
            <v>Don't Use</v>
          </cell>
          <cell r="BF76" t="str">
            <v>Don't Use</v>
          </cell>
          <cell r="BG76" t="str">
            <v>Don't Use</v>
          </cell>
          <cell r="BH76" t="str">
            <v>Don't Use</v>
          </cell>
          <cell r="BI76" t="str">
            <v>Already using services provider</v>
          </cell>
          <cell r="BJ76" t="str">
            <v>Doing work internally</v>
          </cell>
          <cell r="BK76" t="str">
            <v>Already using services provider</v>
          </cell>
          <cell r="BL76" t="str">
            <v>Doing work internally</v>
          </cell>
          <cell r="BM76" t="str">
            <v>Doing work internally</v>
          </cell>
          <cell r="BN76" t="str">
            <v>Already using services provider</v>
          </cell>
          <cell r="BO76" t="str">
            <v>Doing work internally</v>
          </cell>
          <cell r="BP76" t="str">
            <v>Doing work internally</v>
          </cell>
          <cell r="BQ76" t="str">
            <v>Doing work internally</v>
          </cell>
          <cell r="BR76" t="str">
            <v>Already using services provider</v>
          </cell>
          <cell r="BS76" t="str">
            <v>Doing work internally</v>
          </cell>
          <cell r="BT76" t="str">
            <v>Not Priority</v>
          </cell>
          <cell r="BU76">
            <v>5</v>
          </cell>
          <cell r="BV76">
            <v>7</v>
          </cell>
          <cell r="BW76">
            <v>6</v>
          </cell>
          <cell r="BX76">
            <v>1</v>
          </cell>
          <cell r="BY76">
            <v>4</v>
          </cell>
          <cell r="BZ76">
            <v>2</v>
          </cell>
          <cell r="CA76">
            <v>3</v>
          </cell>
          <cell r="CB76" t="str">
            <v>No change in level of discounting</v>
          </cell>
        </row>
        <row r="77">
          <cell r="A77" t="str">
            <v>US</v>
          </cell>
          <cell r="B77" t="str">
            <v>Financial services</v>
          </cell>
          <cell r="C77" t="str">
            <v>$1-5 Billion</v>
          </cell>
          <cell r="D77" t="str">
            <v>&lt;$100 Million</v>
          </cell>
          <cell r="E77">
            <v>15</v>
          </cell>
          <cell r="F77">
            <v>10</v>
          </cell>
          <cell r="G77">
            <v>10</v>
          </cell>
          <cell r="H77">
            <v>10</v>
          </cell>
          <cell r="I77">
            <v>10</v>
          </cell>
          <cell r="J77">
            <v>10</v>
          </cell>
          <cell r="K77">
            <v>20</v>
          </cell>
          <cell r="L77">
            <v>5</v>
          </cell>
          <cell r="M77">
            <v>15</v>
          </cell>
          <cell r="N77">
            <v>5</v>
          </cell>
          <cell r="O77">
            <v>7</v>
          </cell>
          <cell r="P77">
            <v>40</v>
          </cell>
          <cell r="Q77">
            <v>60</v>
          </cell>
          <cell r="R77">
            <v>65</v>
          </cell>
          <cell r="S77">
            <v>35</v>
          </cell>
          <cell r="T77" t="str">
            <v>NA / No Increase</v>
          </cell>
          <cell r="W77" t="str">
            <v>NA / No Decrease</v>
          </cell>
          <cell r="Z77" t="str">
            <v>Upward revision is more likely</v>
          </cell>
          <cell r="AA77" t="str">
            <v>NA / DK</v>
          </cell>
          <cell r="AB77" t="str">
            <v>NA / DK</v>
          </cell>
          <cell r="AC77" t="str">
            <v>Somewhat more aggressive in discounting</v>
          </cell>
          <cell r="AD77" t="str">
            <v>Somewhat longer</v>
          </cell>
          <cell r="AE77">
            <v>75</v>
          </cell>
          <cell r="AF77">
            <v>0</v>
          </cell>
          <cell r="AG77">
            <v>25</v>
          </cell>
          <cell r="AH77" t="str">
            <v>60/40</v>
          </cell>
          <cell r="AI77" t="str">
            <v>Under</v>
          </cell>
          <cell r="AJ77">
            <v>5</v>
          </cell>
          <cell r="AK77" t="str">
            <v>NA / DK</v>
          </cell>
          <cell r="AL77">
            <v>0</v>
          </cell>
          <cell r="AM77">
            <v>10</v>
          </cell>
          <cell r="AN77">
            <v>25</v>
          </cell>
          <cell r="AO77" t="str">
            <v>NA / DK</v>
          </cell>
          <cell r="AP77" t="str">
            <v>NA / DK</v>
          </cell>
          <cell r="AQ77" t="str">
            <v>NA / DK</v>
          </cell>
          <cell r="AR77" t="str">
            <v>Don't Use</v>
          </cell>
          <cell r="AS77" t="str">
            <v>Don't Use</v>
          </cell>
          <cell r="AT77" t="str">
            <v>Don't Use</v>
          </cell>
          <cell r="AU77" t="str">
            <v>Don't Use</v>
          </cell>
          <cell r="AV77" t="str">
            <v>Don't Use</v>
          </cell>
          <cell r="AW77" t="str">
            <v>Don't Use</v>
          </cell>
          <cell r="AX77" t="str">
            <v>Don't Use</v>
          </cell>
          <cell r="AY77" t="str">
            <v>Don't Use</v>
          </cell>
          <cell r="AZ77" t="str">
            <v>Don't Use</v>
          </cell>
          <cell r="BA77" t="str">
            <v>Increase</v>
          </cell>
          <cell r="BB77" t="str">
            <v>Flat</v>
          </cell>
          <cell r="BC77" t="str">
            <v>Don't Use</v>
          </cell>
          <cell r="BD77" t="str">
            <v>Don't Use</v>
          </cell>
          <cell r="BE77" t="str">
            <v>Don't Use</v>
          </cell>
          <cell r="BF77" t="str">
            <v>Don't Use</v>
          </cell>
          <cell r="BG77" t="str">
            <v>Don't Use</v>
          </cell>
          <cell r="BH77" t="str">
            <v>Don't Use</v>
          </cell>
          <cell r="BI77" t="str">
            <v>Doing work internally</v>
          </cell>
          <cell r="BJ77" t="str">
            <v>Doing work internally</v>
          </cell>
          <cell r="BK77" t="str">
            <v>Doing work internally</v>
          </cell>
          <cell r="BL77" t="str">
            <v>Doing work internally</v>
          </cell>
          <cell r="BM77" t="str">
            <v>Doing work internally</v>
          </cell>
          <cell r="BN77" t="str">
            <v>Not Priority</v>
          </cell>
          <cell r="BO77" t="str">
            <v>Doing work internally</v>
          </cell>
          <cell r="BP77" t="str">
            <v>Doing work internally</v>
          </cell>
          <cell r="BQ77" t="str">
            <v>Doing work internally</v>
          </cell>
          <cell r="BR77" t="str">
            <v>Not Priority</v>
          </cell>
          <cell r="BS77" t="str">
            <v>Not Priority</v>
          </cell>
          <cell r="BT77" t="str">
            <v>Not Priority</v>
          </cell>
          <cell r="BU77">
            <v>4</v>
          </cell>
          <cell r="BV77">
            <v>7</v>
          </cell>
          <cell r="BW77">
            <v>2</v>
          </cell>
          <cell r="BX77">
            <v>5</v>
          </cell>
          <cell r="BY77">
            <v>3</v>
          </cell>
          <cell r="BZ77">
            <v>1</v>
          </cell>
          <cell r="CA77">
            <v>6</v>
          </cell>
          <cell r="CB77" t="str">
            <v>No change in level of discounting</v>
          </cell>
        </row>
        <row r="78">
          <cell r="A78" t="str">
            <v>US</v>
          </cell>
          <cell r="B78" t="str">
            <v>Financial services</v>
          </cell>
          <cell r="C78" t="str">
            <v>$10-15 Billion</v>
          </cell>
          <cell r="D78" t="str">
            <v>$200-300 Million</v>
          </cell>
          <cell r="E78">
            <v>-7</v>
          </cell>
          <cell r="F78">
            <v>2</v>
          </cell>
          <cell r="G78">
            <v>-2</v>
          </cell>
          <cell r="H78">
            <v>-8</v>
          </cell>
          <cell r="I78">
            <v>-5</v>
          </cell>
          <cell r="J78">
            <v>-5</v>
          </cell>
          <cell r="K78">
            <v>2</v>
          </cell>
          <cell r="L78">
            <v>-3</v>
          </cell>
          <cell r="M78">
            <v>0</v>
          </cell>
          <cell r="N78">
            <v>7</v>
          </cell>
          <cell r="O78">
            <v>3</v>
          </cell>
          <cell r="P78">
            <v>40</v>
          </cell>
          <cell r="Q78">
            <v>60</v>
          </cell>
          <cell r="R78">
            <v>40</v>
          </cell>
          <cell r="S78">
            <v>60</v>
          </cell>
          <cell r="T78" t="str">
            <v>Database management</v>
          </cell>
          <cell r="U78" t="str">
            <v>SAP updates</v>
          </cell>
          <cell r="V78" t="str">
            <v>New web-based apps</v>
          </cell>
          <cell r="W78" t="str">
            <v>Software licenses</v>
          </cell>
          <cell r="X78" t="str">
            <v>WAN</v>
          </cell>
          <cell r="Z78" t="str">
            <v>‘No change’ to the budget is likely</v>
          </cell>
          <cell r="AA78" t="str">
            <v>Hardware upgrades</v>
          </cell>
          <cell r="AB78" t="str">
            <v>Mission critical systems</v>
          </cell>
          <cell r="AC78" t="str">
            <v>Somewhat more aggressive in discounting</v>
          </cell>
          <cell r="AD78" t="str">
            <v>Somewhat longer</v>
          </cell>
          <cell r="AE78">
            <v>100</v>
          </cell>
          <cell r="AF78">
            <v>0</v>
          </cell>
          <cell r="AG78">
            <v>0</v>
          </cell>
          <cell r="AH78" t="str">
            <v>40/60</v>
          </cell>
          <cell r="AI78" t="str">
            <v>Under</v>
          </cell>
          <cell r="AJ78">
            <v>2</v>
          </cell>
          <cell r="AK78">
            <v>0</v>
          </cell>
          <cell r="AL78" t="str">
            <v>NA / DK</v>
          </cell>
          <cell r="AM78" t="str">
            <v>NA / DK</v>
          </cell>
          <cell r="AN78">
            <v>8</v>
          </cell>
          <cell r="AO78">
            <v>5</v>
          </cell>
          <cell r="AP78">
            <v>0</v>
          </cell>
          <cell r="AQ78">
            <v>0</v>
          </cell>
          <cell r="AR78" t="str">
            <v>Increase</v>
          </cell>
          <cell r="AS78" t="str">
            <v>Decrease</v>
          </cell>
          <cell r="AT78" t="str">
            <v>Don't Use</v>
          </cell>
          <cell r="AU78" t="str">
            <v>Don't Use</v>
          </cell>
          <cell r="AV78" t="str">
            <v>Don't Use</v>
          </cell>
          <cell r="AW78" t="str">
            <v>Flat</v>
          </cell>
          <cell r="AX78" t="str">
            <v>Don't Use</v>
          </cell>
          <cell r="AY78" t="str">
            <v>Don't Use</v>
          </cell>
          <cell r="AZ78" t="str">
            <v>Don't Use</v>
          </cell>
          <cell r="BA78" t="str">
            <v>Decrease</v>
          </cell>
          <cell r="BB78" t="str">
            <v>Flat</v>
          </cell>
          <cell r="BC78" t="str">
            <v>Decrease</v>
          </cell>
          <cell r="BD78" t="str">
            <v>Don't Use</v>
          </cell>
          <cell r="BE78" t="str">
            <v>Don't Use</v>
          </cell>
          <cell r="BF78" t="str">
            <v>Don't Use</v>
          </cell>
          <cell r="BG78" t="str">
            <v>Don't Use</v>
          </cell>
          <cell r="BH78" t="str">
            <v>Don't Use</v>
          </cell>
          <cell r="BI78" t="str">
            <v>Doing work internally</v>
          </cell>
          <cell r="BJ78" t="str">
            <v>Doing work internally</v>
          </cell>
          <cell r="BK78" t="str">
            <v>Doing work internally</v>
          </cell>
          <cell r="BL78" t="str">
            <v>Not Priority</v>
          </cell>
          <cell r="BM78" t="str">
            <v>Doing work internally</v>
          </cell>
          <cell r="BN78" t="str">
            <v>Already using services provider</v>
          </cell>
          <cell r="BO78" t="str">
            <v>Doing work internally</v>
          </cell>
          <cell r="BP78" t="str">
            <v>Will use services provider 2H12</v>
          </cell>
          <cell r="BQ78" t="str">
            <v>Doing work internally</v>
          </cell>
          <cell r="BR78" t="str">
            <v>Not Priority</v>
          </cell>
          <cell r="BS78" t="str">
            <v>Doing work internally</v>
          </cell>
          <cell r="BT78" t="str">
            <v>Doing work internally</v>
          </cell>
          <cell r="BU78">
            <v>4</v>
          </cell>
          <cell r="BV78">
            <v>6</v>
          </cell>
          <cell r="BW78">
            <v>2</v>
          </cell>
          <cell r="BX78">
            <v>1</v>
          </cell>
          <cell r="BY78">
            <v>5</v>
          </cell>
          <cell r="BZ78">
            <v>7</v>
          </cell>
          <cell r="CA78">
            <v>3</v>
          </cell>
          <cell r="CB78" t="str">
            <v>Somewhat more aggressive in discounting</v>
          </cell>
        </row>
        <row r="79">
          <cell r="A79" t="str">
            <v>US</v>
          </cell>
          <cell r="B79" t="str">
            <v>Financial services</v>
          </cell>
          <cell r="C79" t="str">
            <v>&gt;$20 Billion</v>
          </cell>
          <cell r="D79" t="str">
            <v>&lt;$100 Million</v>
          </cell>
          <cell r="E79">
            <v>-10</v>
          </cell>
          <cell r="F79">
            <v>0</v>
          </cell>
          <cell r="G79">
            <v>-8</v>
          </cell>
          <cell r="H79">
            <v>-5</v>
          </cell>
          <cell r="I79">
            <v>-5</v>
          </cell>
          <cell r="J79">
            <v>-10</v>
          </cell>
          <cell r="K79">
            <v>-5</v>
          </cell>
          <cell r="L79">
            <v>-5</v>
          </cell>
          <cell r="M79">
            <v>-5</v>
          </cell>
          <cell r="N79">
            <v>-7</v>
          </cell>
          <cell r="O79">
            <v>4</v>
          </cell>
          <cell r="P79">
            <v>40</v>
          </cell>
          <cell r="Q79">
            <v>60</v>
          </cell>
          <cell r="R79">
            <v>60</v>
          </cell>
          <cell r="S79">
            <v>40</v>
          </cell>
          <cell r="T79" t="str">
            <v>Call center applications</v>
          </cell>
          <cell r="U79" t="str">
            <v>SAN upgrades</v>
          </cell>
          <cell r="V79" t="str">
            <v>Data analytics</v>
          </cell>
          <cell r="W79" t="str">
            <v>New services contracts</v>
          </cell>
          <cell r="X79" t="str">
            <v>ERP</v>
          </cell>
          <cell r="Z79" t="str">
            <v>Equal chance of upward or downward revision</v>
          </cell>
          <cell r="AA79" t="str">
            <v>Outside services</v>
          </cell>
          <cell r="AB79" t="str">
            <v>Maintenance spending</v>
          </cell>
          <cell r="AC79" t="str">
            <v>No change in level of discounting</v>
          </cell>
          <cell r="AD79" t="str">
            <v>No Change</v>
          </cell>
          <cell r="AE79">
            <v>95</v>
          </cell>
          <cell r="AF79">
            <v>5</v>
          </cell>
          <cell r="AG79">
            <v>0</v>
          </cell>
          <cell r="AH79" t="str">
            <v>80/20</v>
          </cell>
          <cell r="AI79" t="str">
            <v>In-Line</v>
          </cell>
          <cell r="AJ79">
            <v>-7</v>
          </cell>
          <cell r="AK79">
            <v>-10</v>
          </cell>
          <cell r="AL79">
            <v>10</v>
          </cell>
          <cell r="AM79">
            <v>0</v>
          </cell>
          <cell r="AN79">
            <v>-10</v>
          </cell>
          <cell r="AO79">
            <v>5</v>
          </cell>
          <cell r="AP79">
            <v>0</v>
          </cell>
          <cell r="AQ79">
            <v>0</v>
          </cell>
          <cell r="AR79" t="str">
            <v>Flat</v>
          </cell>
          <cell r="AS79" t="str">
            <v>Don't Use</v>
          </cell>
          <cell r="AT79" t="str">
            <v>Don't Use</v>
          </cell>
          <cell r="AU79" t="str">
            <v>Don't Use</v>
          </cell>
          <cell r="AV79" t="str">
            <v>Don't Use</v>
          </cell>
          <cell r="AW79" t="str">
            <v>Don't Use</v>
          </cell>
          <cell r="AX79" t="str">
            <v>Increase</v>
          </cell>
          <cell r="AY79" t="str">
            <v>Don't Use</v>
          </cell>
          <cell r="AZ79" t="str">
            <v>Increase</v>
          </cell>
          <cell r="BA79" t="str">
            <v>Flat</v>
          </cell>
          <cell r="BB79" t="str">
            <v>Flat</v>
          </cell>
          <cell r="BC79" t="str">
            <v>Don't Use</v>
          </cell>
          <cell r="BD79" t="str">
            <v>Don't Use</v>
          </cell>
          <cell r="BE79" t="str">
            <v>Don't Use</v>
          </cell>
          <cell r="BF79" t="str">
            <v>Flat</v>
          </cell>
          <cell r="BG79" t="str">
            <v>Flat</v>
          </cell>
          <cell r="BH79" t="str">
            <v>Don't Use</v>
          </cell>
          <cell r="BI79" t="str">
            <v>Doing work internally</v>
          </cell>
          <cell r="BJ79" t="str">
            <v>Doing work internally</v>
          </cell>
          <cell r="BK79" t="str">
            <v>Doing work internally</v>
          </cell>
          <cell r="BL79" t="str">
            <v>Doing work internally</v>
          </cell>
          <cell r="BM79" t="str">
            <v>Already using services provider</v>
          </cell>
          <cell r="BN79" t="str">
            <v>Doing work internally</v>
          </cell>
          <cell r="BO79" t="str">
            <v>Doing work internally</v>
          </cell>
          <cell r="BP79" t="str">
            <v>Not Priority</v>
          </cell>
          <cell r="BQ79" t="str">
            <v>Doing work internally</v>
          </cell>
          <cell r="BR79" t="str">
            <v>Not Priority</v>
          </cell>
          <cell r="BS79" t="str">
            <v>Not Priority</v>
          </cell>
          <cell r="BT79" t="str">
            <v>Doing work internally</v>
          </cell>
          <cell r="BU79">
            <v>3</v>
          </cell>
          <cell r="BV79">
            <v>5</v>
          </cell>
          <cell r="BW79">
            <v>7</v>
          </cell>
          <cell r="BX79">
            <v>2</v>
          </cell>
          <cell r="BY79">
            <v>6</v>
          </cell>
          <cell r="BZ79">
            <v>4</v>
          </cell>
          <cell r="CA79">
            <v>1</v>
          </cell>
          <cell r="CB79" t="str">
            <v>No change in level of discounting</v>
          </cell>
        </row>
        <row r="80">
          <cell r="A80" t="str">
            <v>US</v>
          </cell>
          <cell r="B80" t="str">
            <v>Financial services</v>
          </cell>
          <cell r="C80" t="str">
            <v>$500 Million - $1 Billion</v>
          </cell>
          <cell r="D80" t="str">
            <v>&lt;$100 Million</v>
          </cell>
          <cell r="E80">
            <v>8</v>
          </cell>
          <cell r="F80">
            <v>11</v>
          </cell>
          <cell r="G80">
            <v>5</v>
          </cell>
          <cell r="H80">
            <v>5</v>
          </cell>
          <cell r="I80">
            <v>15</v>
          </cell>
          <cell r="J80">
            <v>10</v>
          </cell>
          <cell r="K80">
            <v>12</v>
          </cell>
          <cell r="L80">
            <v>10</v>
          </cell>
          <cell r="M80">
            <v>8</v>
          </cell>
          <cell r="N80">
            <v>5</v>
          </cell>
          <cell r="O80">
            <v>7</v>
          </cell>
          <cell r="P80">
            <v>45</v>
          </cell>
          <cell r="Q80">
            <v>55</v>
          </cell>
          <cell r="R80">
            <v>50</v>
          </cell>
          <cell r="S80">
            <v>50</v>
          </cell>
          <cell r="T80" t="str">
            <v>WAN optimization</v>
          </cell>
          <cell r="U80" t="str">
            <v>SaaS</v>
          </cell>
          <cell r="V80" t="str">
            <v>VDI</v>
          </cell>
          <cell r="W80" t="str">
            <v>MPLS &amp; DS3 protocols</v>
          </cell>
          <cell r="X80" t="str">
            <v>Network switches</v>
          </cell>
          <cell r="Z80" t="str">
            <v>‘No change’ to the budget is likely</v>
          </cell>
          <cell r="AA80" t="str">
            <v>VDI project</v>
          </cell>
          <cell r="AB80" t="str">
            <v>End user access</v>
          </cell>
          <cell r="AC80" t="str">
            <v>Somewhat less aggressive in discounting</v>
          </cell>
          <cell r="AD80" t="str">
            <v>Somewhat quicker</v>
          </cell>
          <cell r="AE80">
            <v>75</v>
          </cell>
          <cell r="AF80">
            <v>15</v>
          </cell>
          <cell r="AG80">
            <v>10</v>
          </cell>
          <cell r="AH80" t="str">
            <v>50/50</v>
          </cell>
          <cell r="AI80" t="str">
            <v>Under</v>
          </cell>
          <cell r="AJ80">
            <v>5</v>
          </cell>
          <cell r="AK80">
            <v>5</v>
          </cell>
          <cell r="AL80">
            <v>5</v>
          </cell>
          <cell r="AM80">
            <v>0</v>
          </cell>
          <cell r="AN80">
            <v>0</v>
          </cell>
          <cell r="AO80">
            <v>0</v>
          </cell>
          <cell r="AP80">
            <v>0</v>
          </cell>
          <cell r="AQ80">
            <v>0</v>
          </cell>
          <cell r="AR80" t="str">
            <v>Flat</v>
          </cell>
          <cell r="AS80" t="str">
            <v>Don't Use</v>
          </cell>
          <cell r="AT80" t="str">
            <v>Don't Use</v>
          </cell>
          <cell r="AU80" t="str">
            <v>Don't Use</v>
          </cell>
          <cell r="AV80" t="str">
            <v>Don't Use</v>
          </cell>
          <cell r="AW80" t="str">
            <v>Don't Use</v>
          </cell>
          <cell r="AX80" t="str">
            <v>Flat</v>
          </cell>
          <cell r="AY80" t="str">
            <v>Don't Use</v>
          </cell>
          <cell r="AZ80" t="str">
            <v>Don't Use</v>
          </cell>
          <cell r="BA80" t="str">
            <v>Flat</v>
          </cell>
          <cell r="BB80" t="str">
            <v>Increase</v>
          </cell>
          <cell r="BC80" t="str">
            <v>Don't Use</v>
          </cell>
          <cell r="BD80" t="str">
            <v>Don't Use</v>
          </cell>
          <cell r="BE80" t="str">
            <v>Flat</v>
          </cell>
          <cell r="BF80" t="str">
            <v>Don't Use</v>
          </cell>
          <cell r="BG80" t="str">
            <v>Flat</v>
          </cell>
          <cell r="BH80" t="str">
            <v>Don't Use</v>
          </cell>
          <cell r="BI80" t="str">
            <v>Doing work internally</v>
          </cell>
          <cell r="BJ80" t="str">
            <v>Doing work internally</v>
          </cell>
          <cell r="BK80" t="str">
            <v>Not Priority</v>
          </cell>
          <cell r="BL80" t="str">
            <v>Doing work internally</v>
          </cell>
          <cell r="BM80" t="str">
            <v>Doing work internally</v>
          </cell>
          <cell r="BN80" t="str">
            <v>Will use services provider 2H12</v>
          </cell>
          <cell r="BO80" t="str">
            <v>Doing work internally</v>
          </cell>
          <cell r="BP80" t="str">
            <v>Not Priority</v>
          </cell>
          <cell r="BQ80" t="str">
            <v>Not Priority</v>
          </cell>
          <cell r="BR80" t="str">
            <v>Not Priority</v>
          </cell>
          <cell r="BS80" t="str">
            <v>Not Priority</v>
          </cell>
          <cell r="BT80" t="str">
            <v>Not Priority</v>
          </cell>
          <cell r="BU80">
            <v>3</v>
          </cell>
          <cell r="BV80">
            <v>4</v>
          </cell>
          <cell r="BW80">
            <v>6</v>
          </cell>
          <cell r="BX80">
            <v>5</v>
          </cell>
          <cell r="BY80">
            <v>1</v>
          </cell>
          <cell r="BZ80">
            <v>7</v>
          </cell>
          <cell r="CA80">
            <v>2</v>
          </cell>
          <cell r="CB80" t="str">
            <v>Significantly more aggressive in discounting</v>
          </cell>
        </row>
        <row r="81">
          <cell r="A81" t="str">
            <v>US</v>
          </cell>
          <cell r="B81" t="str">
            <v>Financial services</v>
          </cell>
          <cell r="C81" t="str">
            <v>$5-10 Billion</v>
          </cell>
          <cell r="D81" t="str">
            <v>&lt;$100 Million</v>
          </cell>
          <cell r="E81">
            <v>2</v>
          </cell>
          <cell r="F81">
            <v>3</v>
          </cell>
          <cell r="G81">
            <v>2</v>
          </cell>
          <cell r="H81">
            <v>0</v>
          </cell>
          <cell r="I81">
            <v>5</v>
          </cell>
          <cell r="J81">
            <v>10</v>
          </cell>
          <cell r="K81">
            <v>3</v>
          </cell>
          <cell r="L81">
            <v>3</v>
          </cell>
          <cell r="M81">
            <v>5</v>
          </cell>
          <cell r="N81">
            <v>3</v>
          </cell>
          <cell r="O81">
            <v>7</v>
          </cell>
          <cell r="P81">
            <v>50</v>
          </cell>
          <cell r="Q81">
            <v>50</v>
          </cell>
          <cell r="R81">
            <v>45</v>
          </cell>
          <cell r="S81">
            <v>55</v>
          </cell>
          <cell r="T81" t="str">
            <v>HW Refresh</v>
          </cell>
          <cell r="U81" t="str">
            <v>Internal Cloud</v>
          </cell>
          <cell r="V81" t="str">
            <v>Virtualization</v>
          </cell>
          <cell r="W81" t="str">
            <v>NA / No Decrease</v>
          </cell>
          <cell r="Z81" t="str">
            <v>‘No change’ to the budget is likely</v>
          </cell>
          <cell r="AA81" t="str">
            <v>Hardware upgrades</v>
          </cell>
          <cell r="AB81" t="str">
            <v>Core IT functions</v>
          </cell>
          <cell r="AC81" t="str">
            <v>No change in level of discounting</v>
          </cell>
          <cell r="AD81" t="str">
            <v>No Change</v>
          </cell>
          <cell r="AE81">
            <v>80</v>
          </cell>
          <cell r="AF81">
            <v>15</v>
          </cell>
          <cell r="AG81">
            <v>5</v>
          </cell>
          <cell r="AH81" t="str">
            <v>50/50</v>
          </cell>
          <cell r="AI81" t="str">
            <v>In-Line</v>
          </cell>
          <cell r="AJ81">
            <v>10</v>
          </cell>
          <cell r="AK81">
            <v>10</v>
          </cell>
          <cell r="AL81">
            <v>10</v>
          </cell>
          <cell r="AM81">
            <v>10</v>
          </cell>
          <cell r="AN81">
            <v>7</v>
          </cell>
          <cell r="AO81">
            <v>5</v>
          </cell>
          <cell r="AP81">
            <v>10</v>
          </cell>
          <cell r="AQ81">
            <v>10</v>
          </cell>
          <cell r="AR81" t="str">
            <v>Don't Use</v>
          </cell>
          <cell r="AS81" t="str">
            <v>Don't Use</v>
          </cell>
          <cell r="AT81" t="str">
            <v>Don't Use</v>
          </cell>
          <cell r="AU81" t="str">
            <v>Don't Use</v>
          </cell>
          <cell r="AV81" t="str">
            <v>Increase</v>
          </cell>
          <cell r="AW81" t="str">
            <v>Don't Use</v>
          </cell>
          <cell r="AX81" t="str">
            <v>Flat</v>
          </cell>
          <cell r="AY81" t="str">
            <v>Don't Use</v>
          </cell>
          <cell r="AZ81" t="str">
            <v>Don't Use</v>
          </cell>
          <cell r="BA81" t="str">
            <v>Flat</v>
          </cell>
          <cell r="BB81" t="str">
            <v>Don't Use</v>
          </cell>
          <cell r="BC81" t="str">
            <v>Flat</v>
          </cell>
          <cell r="BD81" t="str">
            <v>Don't Use</v>
          </cell>
          <cell r="BE81" t="str">
            <v>Don't Use</v>
          </cell>
          <cell r="BF81" t="str">
            <v>Don't Use</v>
          </cell>
          <cell r="BG81" t="str">
            <v>Flat</v>
          </cell>
          <cell r="BH81" t="str">
            <v>Don't Use</v>
          </cell>
          <cell r="BI81" t="str">
            <v>Not Priority</v>
          </cell>
          <cell r="BJ81" t="str">
            <v>Not Priority</v>
          </cell>
          <cell r="BK81" t="str">
            <v>Doing work internally</v>
          </cell>
          <cell r="BL81" t="str">
            <v>Not Priority</v>
          </cell>
          <cell r="BM81" t="str">
            <v>Not Priority</v>
          </cell>
          <cell r="BN81" t="str">
            <v>Already using services provider</v>
          </cell>
          <cell r="BO81" t="str">
            <v>Doing work internally</v>
          </cell>
          <cell r="BP81" t="str">
            <v>Not Priority</v>
          </cell>
          <cell r="BQ81" t="str">
            <v>Already using services provider</v>
          </cell>
          <cell r="BR81" t="str">
            <v>Doing work internally</v>
          </cell>
          <cell r="BS81" t="str">
            <v>Doing work internally</v>
          </cell>
          <cell r="BT81" t="str">
            <v>Not Priority</v>
          </cell>
          <cell r="BU81">
            <v>1</v>
          </cell>
          <cell r="BV81">
            <v>7</v>
          </cell>
          <cell r="BW81">
            <v>4</v>
          </cell>
          <cell r="BX81">
            <v>3</v>
          </cell>
          <cell r="BY81">
            <v>2</v>
          </cell>
          <cell r="BZ81">
            <v>5</v>
          </cell>
          <cell r="CA81">
            <v>6</v>
          </cell>
          <cell r="CB81" t="str">
            <v>No change in level of discounting</v>
          </cell>
        </row>
        <row r="82">
          <cell r="A82" t="str">
            <v>US</v>
          </cell>
          <cell r="B82" t="str">
            <v>Financial services</v>
          </cell>
          <cell r="C82" t="str">
            <v>$1-5 Billion</v>
          </cell>
          <cell r="D82" t="str">
            <v>$100-200 Million</v>
          </cell>
          <cell r="E82">
            <v>15</v>
          </cell>
          <cell r="F82">
            <v>5</v>
          </cell>
          <cell r="G82">
            <v>15</v>
          </cell>
          <cell r="H82">
            <v>20</v>
          </cell>
          <cell r="I82">
            <v>10</v>
          </cell>
          <cell r="J82">
            <v>8</v>
          </cell>
          <cell r="K82">
            <v>5</v>
          </cell>
          <cell r="L82">
            <v>5</v>
          </cell>
          <cell r="M82">
            <v>5</v>
          </cell>
          <cell r="N82">
            <v>5</v>
          </cell>
          <cell r="O82">
            <v>3</v>
          </cell>
          <cell r="P82">
            <v>50</v>
          </cell>
          <cell r="Q82">
            <v>50</v>
          </cell>
          <cell r="R82">
            <v>50</v>
          </cell>
          <cell r="S82">
            <v>50</v>
          </cell>
          <cell r="T82" t="str">
            <v>ERP</v>
          </cell>
          <cell r="U82" t="str">
            <v>Internal cloud projects</v>
          </cell>
          <cell r="W82" t="str">
            <v>Network infrastructure updates</v>
          </cell>
          <cell r="Z82" t="str">
            <v>Equal chance of upward or downward revision</v>
          </cell>
          <cell r="AA82" t="str">
            <v>Do not see any cuts happening unless we have catostrophic downturn</v>
          </cell>
          <cell r="AB82" t="str">
            <v>Anything misison critical</v>
          </cell>
          <cell r="AC82" t="str">
            <v>No change in level of discounting</v>
          </cell>
          <cell r="AD82" t="str">
            <v>No Change</v>
          </cell>
          <cell r="AE82">
            <v>50</v>
          </cell>
          <cell r="AF82">
            <v>25</v>
          </cell>
          <cell r="AG82">
            <v>25</v>
          </cell>
          <cell r="AH82" t="str">
            <v>50/50</v>
          </cell>
          <cell r="AI82" t="str">
            <v>Under</v>
          </cell>
          <cell r="AJ82">
            <v>0</v>
          </cell>
          <cell r="AK82">
            <v>10</v>
          </cell>
          <cell r="AL82">
            <v>5</v>
          </cell>
          <cell r="AM82">
            <v>5</v>
          </cell>
          <cell r="AN82">
            <v>-8</v>
          </cell>
          <cell r="AO82">
            <v>-5</v>
          </cell>
          <cell r="AP82">
            <v>-5</v>
          </cell>
          <cell r="AQ82">
            <v>0</v>
          </cell>
          <cell r="AR82" t="str">
            <v>Don't Use</v>
          </cell>
          <cell r="AS82" t="str">
            <v>Flat</v>
          </cell>
          <cell r="AT82" t="str">
            <v>Don't Use</v>
          </cell>
          <cell r="AU82" t="str">
            <v>Don't Use</v>
          </cell>
          <cell r="AV82" t="str">
            <v>Increase</v>
          </cell>
          <cell r="AW82" t="str">
            <v>Don't Use</v>
          </cell>
          <cell r="AX82" t="str">
            <v>Flat</v>
          </cell>
          <cell r="AY82" t="str">
            <v>Don't Use</v>
          </cell>
          <cell r="AZ82" t="str">
            <v>Don't Use</v>
          </cell>
          <cell r="BA82" t="str">
            <v>Increase</v>
          </cell>
          <cell r="BB82" t="str">
            <v>Flat</v>
          </cell>
          <cell r="BC82" t="str">
            <v>Don't Use</v>
          </cell>
          <cell r="BD82" t="str">
            <v>Don't Use</v>
          </cell>
          <cell r="BE82" t="str">
            <v>Don't Use</v>
          </cell>
          <cell r="BF82" t="str">
            <v>Don't Use</v>
          </cell>
          <cell r="BG82" t="str">
            <v>Don't Use</v>
          </cell>
          <cell r="BH82" t="str">
            <v>Don't Use</v>
          </cell>
          <cell r="BI82" t="str">
            <v>Doing work internally</v>
          </cell>
          <cell r="BJ82" t="str">
            <v>Not Priority</v>
          </cell>
          <cell r="BK82" t="str">
            <v>Not Priority</v>
          </cell>
          <cell r="BL82" t="str">
            <v>Doing work internally</v>
          </cell>
          <cell r="BM82" t="str">
            <v>Doing work internally</v>
          </cell>
          <cell r="BN82" t="str">
            <v>Will use services provider 2H12</v>
          </cell>
          <cell r="BO82" t="str">
            <v>Doing work internally</v>
          </cell>
          <cell r="BP82" t="str">
            <v>Not Priority</v>
          </cell>
          <cell r="BQ82" t="str">
            <v>Not Priority</v>
          </cell>
          <cell r="BR82" t="str">
            <v>Not Priority</v>
          </cell>
          <cell r="BS82" t="str">
            <v>Already using services provider</v>
          </cell>
          <cell r="BT82" t="str">
            <v>Already using services provider</v>
          </cell>
          <cell r="BU82">
            <v>2</v>
          </cell>
          <cell r="BV82">
            <v>5</v>
          </cell>
          <cell r="BW82">
            <v>6</v>
          </cell>
          <cell r="BX82">
            <v>7</v>
          </cell>
          <cell r="BY82">
            <v>3</v>
          </cell>
          <cell r="BZ82">
            <v>1</v>
          </cell>
          <cell r="CA82">
            <v>4</v>
          </cell>
          <cell r="CB82" t="str">
            <v>No change in level of discounting</v>
          </cell>
        </row>
        <row r="83">
          <cell r="A83" t="str">
            <v>US</v>
          </cell>
          <cell r="B83" t="str">
            <v>Financial services</v>
          </cell>
          <cell r="C83" t="str">
            <v>$500 Million - $1 Billion</v>
          </cell>
          <cell r="D83" t="str">
            <v>&lt;$100 Million</v>
          </cell>
          <cell r="E83">
            <v>3</v>
          </cell>
          <cell r="F83">
            <v>0</v>
          </cell>
          <cell r="G83">
            <v>3</v>
          </cell>
          <cell r="H83">
            <v>5</v>
          </cell>
          <cell r="I83">
            <v>5</v>
          </cell>
          <cell r="J83">
            <v>2</v>
          </cell>
          <cell r="K83">
            <v>5</v>
          </cell>
          <cell r="L83">
            <v>5</v>
          </cell>
          <cell r="M83">
            <v>3</v>
          </cell>
          <cell r="N83">
            <v>10</v>
          </cell>
          <cell r="O83">
            <v>6</v>
          </cell>
          <cell r="P83">
            <v>50</v>
          </cell>
          <cell r="Q83">
            <v>50</v>
          </cell>
          <cell r="R83">
            <v>50</v>
          </cell>
          <cell r="S83">
            <v>50</v>
          </cell>
          <cell r="T83" t="str">
            <v>Remote access</v>
          </cell>
          <cell r="U83" t="str">
            <v>New network switches</v>
          </cell>
          <cell r="V83" t="str">
            <v>Virtualization</v>
          </cell>
          <cell r="W83" t="str">
            <v>ERP</v>
          </cell>
          <cell r="X83" t="str">
            <v>PCs</v>
          </cell>
          <cell r="Y83" t="str">
            <v xml:space="preserve">Printers and peripherals </v>
          </cell>
          <cell r="Z83" t="str">
            <v>Upward revision is more likely</v>
          </cell>
          <cell r="AA83" t="str">
            <v>NA / DK</v>
          </cell>
          <cell r="AB83" t="str">
            <v>NA / DK</v>
          </cell>
          <cell r="AC83" t="str">
            <v>No change in level of discounting</v>
          </cell>
          <cell r="AD83" t="str">
            <v>Significantly longer</v>
          </cell>
          <cell r="AE83">
            <v>50</v>
          </cell>
          <cell r="AF83">
            <v>25</v>
          </cell>
          <cell r="AG83">
            <v>25</v>
          </cell>
          <cell r="AH83" t="str">
            <v>40/60</v>
          </cell>
          <cell r="AI83" t="str">
            <v>Over</v>
          </cell>
          <cell r="AJ83">
            <v>-10</v>
          </cell>
          <cell r="AK83">
            <v>8</v>
          </cell>
          <cell r="AL83">
            <v>5</v>
          </cell>
          <cell r="AM83">
            <v>15</v>
          </cell>
          <cell r="AN83">
            <v>8</v>
          </cell>
          <cell r="AO83">
            <v>8</v>
          </cell>
          <cell r="AP83">
            <v>5</v>
          </cell>
          <cell r="AQ83">
            <v>5</v>
          </cell>
          <cell r="AR83" t="str">
            <v>Increase</v>
          </cell>
          <cell r="AS83" t="str">
            <v>Don't Use</v>
          </cell>
          <cell r="AT83" t="str">
            <v>Don't Use</v>
          </cell>
          <cell r="AU83" t="str">
            <v>Flat</v>
          </cell>
          <cell r="AV83" t="str">
            <v>Don't Use</v>
          </cell>
          <cell r="AW83" t="str">
            <v>Don't Use</v>
          </cell>
          <cell r="AX83" t="str">
            <v>Don't Use</v>
          </cell>
          <cell r="AY83" t="str">
            <v>Don't Use</v>
          </cell>
          <cell r="AZ83" t="str">
            <v>Don't Use</v>
          </cell>
          <cell r="BA83" t="str">
            <v>Don't Use</v>
          </cell>
          <cell r="BB83" t="str">
            <v>Flat</v>
          </cell>
          <cell r="BC83" t="str">
            <v>Don't Use</v>
          </cell>
          <cell r="BD83" t="str">
            <v>Don't Use</v>
          </cell>
          <cell r="BE83" t="str">
            <v>Don't Use</v>
          </cell>
          <cell r="BF83" t="str">
            <v>Flat</v>
          </cell>
          <cell r="BG83" t="str">
            <v>Don't Use</v>
          </cell>
          <cell r="BH83" t="str">
            <v>Don't Use</v>
          </cell>
          <cell r="BI83" t="str">
            <v>Doing work internally</v>
          </cell>
          <cell r="BJ83" t="str">
            <v>Already using services provider</v>
          </cell>
          <cell r="BK83" t="str">
            <v>Already using services provider</v>
          </cell>
          <cell r="BL83" t="str">
            <v>Will use services provider 2H12</v>
          </cell>
          <cell r="BM83" t="str">
            <v>Doing work internally</v>
          </cell>
          <cell r="BN83" t="str">
            <v>Not Priority</v>
          </cell>
          <cell r="BO83" t="str">
            <v>Already using services provider</v>
          </cell>
          <cell r="BP83" t="str">
            <v>Not Priority</v>
          </cell>
          <cell r="BQ83" t="str">
            <v>Will use services provider 2H12</v>
          </cell>
          <cell r="BR83" t="str">
            <v>Doing work internally</v>
          </cell>
          <cell r="BS83" t="str">
            <v>Doing work internally</v>
          </cell>
          <cell r="BT83" t="str">
            <v>Not Priority</v>
          </cell>
          <cell r="BU83">
            <v>1</v>
          </cell>
          <cell r="BV83">
            <v>4</v>
          </cell>
          <cell r="BW83">
            <v>2</v>
          </cell>
          <cell r="BX83">
            <v>7</v>
          </cell>
          <cell r="BY83">
            <v>6</v>
          </cell>
          <cell r="BZ83">
            <v>5</v>
          </cell>
          <cell r="CA83">
            <v>3</v>
          </cell>
          <cell r="CB83" t="str">
            <v>No change in level of discounting</v>
          </cell>
        </row>
        <row r="84">
          <cell r="A84" t="str">
            <v>US</v>
          </cell>
          <cell r="B84" t="str">
            <v>Financial services</v>
          </cell>
          <cell r="C84" t="str">
            <v>$1-5 Billion</v>
          </cell>
          <cell r="D84" t="str">
            <v>&lt;$100 Million</v>
          </cell>
          <cell r="E84">
            <v>5</v>
          </cell>
          <cell r="F84">
            <v>5</v>
          </cell>
          <cell r="G84">
            <v>0</v>
          </cell>
          <cell r="H84">
            <v>5</v>
          </cell>
          <cell r="I84">
            <v>5</v>
          </cell>
          <cell r="J84">
            <v>0</v>
          </cell>
          <cell r="K84">
            <v>5</v>
          </cell>
          <cell r="L84">
            <v>7</v>
          </cell>
          <cell r="M84">
            <v>5</v>
          </cell>
          <cell r="N84">
            <v>-5</v>
          </cell>
          <cell r="O84">
            <v>4</v>
          </cell>
          <cell r="P84">
            <v>55</v>
          </cell>
          <cell r="Q84">
            <v>45</v>
          </cell>
          <cell r="R84">
            <v>50</v>
          </cell>
          <cell r="S84">
            <v>50</v>
          </cell>
          <cell r="T84" t="str">
            <v>HR applications</v>
          </cell>
          <cell r="U84" t="str">
            <v>Server upgrades</v>
          </cell>
          <cell r="W84" t="str">
            <v>ERP</v>
          </cell>
          <cell r="X84" t="str">
            <v>Software seats</v>
          </cell>
          <cell r="Z84" t="str">
            <v>‘No change’ to the budget is likely</v>
          </cell>
          <cell r="AA84" t="str">
            <v>HR app updates</v>
          </cell>
          <cell r="AB84" t="str">
            <v xml:space="preserve">Business continuity </v>
          </cell>
          <cell r="AC84" t="str">
            <v>No change in level of discounting</v>
          </cell>
          <cell r="AD84" t="str">
            <v>No Change</v>
          </cell>
          <cell r="AE84">
            <v>100</v>
          </cell>
          <cell r="AF84">
            <v>0</v>
          </cell>
          <cell r="AG84">
            <v>0</v>
          </cell>
          <cell r="AH84" t="str">
            <v>50/50</v>
          </cell>
          <cell r="AI84" t="str">
            <v>Over</v>
          </cell>
          <cell r="AJ84">
            <v>-8</v>
          </cell>
          <cell r="AK84">
            <v>5</v>
          </cell>
          <cell r="AL84">
            <v>1</v>
          </cell>
          <cell r="AM84">
            <v>10</v>
          </cell>
          <cell r="AN84">
            <v>-10</v>
          </cell>
          <cell r="AO84">
            <v>0</v>
          </cell>
          <cell r="AP84">
            <v>0</v>
          </cell>
          <cell r="AQ84">
            <v>0</v>
          </cell>
          <cell r="AR84" t="str">
            <v>Don't Use</v>
          </cell>
          <cell r="AS84" t="str">
            <v>Flat</v>
          </cell>
          <cell r="AT84" t="str">
            <v>Increase</v>
          </cell>
          <cell r="AU84" t="str">
            <v>Don't Use</v>
          </cell>
          <cell r="AV84" t="str">
            <v>Don't Use</v>
          </cell>
          <cell r="AW84" t="str">
            <v>Don't Use</v>
          </cell>
          <cell r="AX84" t="str">
            <v>Don't Use</v>
          </cell>
          <cell r="AY84" t="str">
            <v>Don't Use</v>
          </cell>
          <cell r="AZ84" t="str">
            <v>Don't Use</v>
          </cell>
          <cell r="BA84" t="str">
            <v>Flat</v>
          </cell>
          <cell r="BB84" t="str">
            <v>Flat</v>
          </cell>
          <cell r="BC84" t="str">
            <v>Don't Use</v>
          </cell>
          <cell r="BD84" t="str">
            <v>Don't Use</v>
          </cell>
          <cell r="BE84" t="str">
            <v>Don't Use</v>
          </cell>
          <cell r="BF84" t="str">
            <v>Flat</v>
          </cell>
          <cell r="BG84" t="str">
            <v>Flat</v>
          </cell>
          <cell r="BH84" t="str">
            <v>Don't Use</v>
          </cell>
          <cell r="BI84" t="str">
            <v>Not Priority</v>
          </cell>
          <cell r="BJ84" t="str">
            <v>Doing work internally</v>
          </cell>
          <cell r="BK84" t="str">
            <v>Not Priority</v>
          </cell>
          <cell r="BL84" t="str">
            <v>Not Priority</v>
          </cell>
          <cell r="BM84" t="str">
            <v>Doing work internally</v>
          </cell>
          <cell r="BN84" t="str">
            <v>Not Priority</v>
          </cell>
          <cell r="BO84" t="str">
            <v>Doing work internally</v>
          </cell>
          <cell r="BP84" t="str">
            <v>Not Priority</v>
          </cell>
          <cell r="BQ84" t="str">
            <v>Already using services provider</v>
          </cell>
          <cell r="BR84" t="str">
            <v>Not Priority</v>
          </cell>
          <cell r="BS84" t="str">
            <v>Doing work internally</v>
          </cell>
          <cell r="BT84" t="str">
            <v>Not Priority</v>
          </cell>
          <cell r="BU84">
            <v>5</v>
          </cell>
          <cell r="BV84">
            <v>6</v>
          </cell>
          <cell r="BW84">
            <v>4</v>
          </cell>
          <cell r="BX84">
            <v>7</v>
          </cell>
          <cell r="BY84">
            <v>2</v>
          </cell>
          <cell r="BZ84">
            <v>1</v>
          </cell>
          <cell r="CA84">
            <v>3</v>
          </cell>
          <cell r="CB84" t="str">
            <v>No change in level of discounting</v>
          </cell>
        </row>
        <row r="85">
          <cell r="A85" t="str">
            <v>US</v>
          </cell>
          <cell r="B85" t="str">
            <v>Financial services</v>
          </cell>
          <cell r="C85" t="str">
            <v>$5-10 Billion</v>
          </cell>
          <cell r="D85" t="str">
            <v>$300-400 Million</v>
          </cell>
          <cell r="E85">
            <v>10</v>
          </cell>
          <cell r="F85">
            <v>8</v>
          </cell>
          <cell r="G85">
            <v>3</v>
          </cell>
          <cell r="H85">
            <v>15</v>
          </cell>
          <cell r="I85">
            <v>10</v>
          </cell>
          <cell r="J85">
            <v>5</v>
          </cell>
          <cell r="K85">
            <v>10</v>
          </cell>
          <cell r="L85">
            <v>10</v>
          </cell>
          <cell r="M85">
            <v>8</v>
          </cell>
          <cell r="N85">
            <v>12</v>
          </cell>
          <cell r="O85">
            <v>8</v>
          </cell>
          <cell r="P85">
            <v>60</v>
          </cell>
          <cell r="Q85">
            <v>40</v>
          </cell>
          <cell r="R85">
            <v>60</v>
          </cell>
          <cell r="S85">
            <v>40</v>
          </cell>
          <cell r="T85" t="str">
            <v>PLM launch</v>
          </cell>
          <cell r="U85" t="str">
            <v>CRM</v>
          </cell>
          <cell r="V85" t="str">
            <v>Big data integrations</v>
          </cell>
          <cell r="W85" t="str">
            <v>Wireless initiative complete</v>
          </cell>
          <cell r="X85" t="str">
            <v xml:space="preserve">Multimedia support </v>
          </cell>
          <cell r="Y85" t="str">
            <v>Web applications</v>
          </cell>
          <cell r="Z85" t="str">
            <v>Upward revision is more likely</v>
          </cell>
          <cell r="AA85" t="str">
            <v>New Projects</v>
          </cell>
          <cell r="AB85" t="str">
            <v>Mission critical systems</v>
          </cell>
          <cell r="AC85" t="str">
            <v>Somewhat more aggressive in discounting</v>
          </cell>
          <cell r="AD85" t="str">
            <v>Somewhat quicker</v>
          </cell>
          <cell r="AE85">
            <v>85</v>
          </cell>
          <cell r="AF85">
            <v>15</v>
          </cell>
          <cell r="AG85">
            <v>0</v>
          </cell>
          <cell r="AH85" t="str">
            <v>60/40</v>
          </cell>
          <cell r="AI85" t="str">
            <v>Over</v>
          </cell>
          <cell r="AJ85">
            <v>5</v>
          </cell>
          <cell r="AK85">
            <v>2</v>
          </cell>
          <cell r="AL85">
            <v>12</v>
          </cell>
          <cell r="AM85">
            <v>10</v>
          </cell>
          <cell r="AN85">
            <v>10</v>
          </cell>
          <cell r="AO85">
            <v>7</v>
          </cell>
          <cell r="AP85">
            <v>0</v>
          </cell>
          <cell r="AQ85">
            <v>5</v>
          </cell>
          <cell r="AR85" t="str">
            <v>Flat</v>
          </cell>
          <cell r="AS85" t="str">
            <v>Don't Use</v>
          </cell>
          <cell r="AT85" t="str">
            <v>Flat</v>
          </cell>
          <cell r="AU85" t="str">
            <v>Don't Use</v>
          </cell>
          <cell r="AV85" t="str">
            <v>Flat</v>
          </cell>
          <cell r="AW85" t="str">
            <v>Don't Use</v>
          </cell>
          <cell r="AX85" t="str">
            <v>Don't Use</v>
          </cell>
          <cell r="AY85" t="str">
            <v>Don't Use</v>
          </cell>
          <cell r="AZ85" t="str">
            <v>Don't Use</v>
          </cell>
          <cell r="BA85" t="str">
            <v>Don't Use</v>
          </cell>
          <cell r="BB85" t="str">
            <v>Flat</v>
          </cell>
          <cell r="BC85" t="str">
            <v>Flat</v>
          </cell>
          <cell r="BD85" t="str">
            <v>Don't Use</v>
          </cell>
          <cell r="BE85" t="str">
            <v>Don't Use</v>
          </cell>
          <cell r="BF85" t="str">
            <v>Flat</v>
          </cell>
          <cell r="BG85" t="str">
            <v>Don't Use</v>
          </cell>
          <cell r="BH85" t="str">
            <v>Don't Use</v>
          </cell>
          <cell r="BI85" t="str">
            <v>Will use services provider 2H12</v>
          </cell>
          <cell r="BJ85" t="str">
            <v>Not Priority</v>
          </cell>
          <cell r="BK85" t="str">
            <v>Doing work internally</v>
          </cell>
          <cell r="BL85" t="str">
            <v>Not Priority</v>
          </cell>
          <cell r="BM85" t="str">
            <v>Not Priority</v>
          </cell>
          <cell r="BN85" t="str">
            <v>Already using services provider</v>
          </cell>
          <cell r="BO85" t="str">
            <v>Doing work internally</v>
          </cell>
          <cell r="BP85" t="str">
            <v>Not Priority</v>
          </cell>
          <cell r="BQ85" t="str">
            <v>Not Priority</v>
          </cell>
          <cell r="BR85" t="str">
            <v>Already using services provider</v>
          </cell>
          <cell r="BS85" t="str">
            <v>Doing work internally</v>
          </cell>
          <cell r="BT85" t="str">
            <v>Not Priority</v>
          </cell>
          <cell r="BU85">
            <v>2</v>
          </cell>
          <cell r="BV85">
            <v>6</v>
          </cell>
          <cell r="BW85">
            <v>3</v>
          </cell>
          <cell r="BX85">
            <v>5</v>
          </cell>
          <cell r="BY85">
            <v>7</v>
          </cell>
          <cell r="BZ85">
            <v>4</v>
          </cell>
          <cell r="CA85">
            <v>1</v>
          </cell>
          <cell r="CB85" t="str">
            <v>No change in level of discounting</v>
          </cell>
        </row>
        <row r="86">
          <cell r="A86" t="str">
            <v>US</v>
          </cell>
          <cell r="B86" t="str">
            <v>Financial services</v>
          </cell>
          <cell r="C86" t="str">
            <v>$1-5 Billion</v>
          </cell>
          <cell r="D86" t="str">
            <v>$200-300 Million</v>
          </cell>
          <cell r="E86">
            <v>8</v>
          </cell>
          <cell r="F86">
            <v>9</v>
          </cell>
          <cell r="G86">
            <v>8</v>
          </cell>
          <cell r="H86">
            <v>10</v>
          </cell>
          <cell r="I86">
            <v>8</v>
          </cell>
          <cell r="J86">
            <v>3</v>
          </cell>
          <cell r="K86">
            <v>5</v>
          </cell>
          <cell r="L86">
            <v>5</v>
          </cell>
          <cell r="M86">
            <v>5</v>
          </cell>
          <cell r="N86">
            <v>5</v>
          </cell>
          <cell r="O86">
            <v>6</v>
          </cell>
          <cell r="P86">
            <v>60</v>
          </cell>
          <cell r="Q86">
            <v>40</v>
          </cell>
          <cell r="R86">
            <v>50</v>
          </cell>
          <cell r="S86">
            <v>50</v>
          </cell>
          <cell r="T86" t="str">
            <v>Data Warehousing</v>
          </cell>
          <cell r="U86" t="str">
            <v>ERP</v>
          </cell>
          <cell r="V86" t="str">
            <v>PCs</v>
          </cell>
          <cell r="W86" t="str">
            <v>Business intelligence tools</v>
          </cell>
          <cell r="Z86" t="str">
            <v>‘No change’ to the budget is likely</v>
          </cell>
          <cell r="AA86" t="str">
            <v>NA / DK</v>
          </cell>
          <cell r="AB86" t="str">
            <v>NA / DK</v>
          </cell>
          <cell r="AC86" t="str">
            <v>Somewhat more aggressive in discounting</v>
          </cell>
          <cell r="AD86" t="str">
            <v>No Change</v>
          </cell>
          <cell r="AE86">
            <v>100</v>
          </cell>
          <cell r="AF86">
            <v>0</v>
          </cell>
          <cell r="AG86">
            <v>0</v>
          </cell>
          <cell r="AH86" t="str">
            <v>50/50</v>
          </cell>
          <cell r="AI86" t="str">
            <v>In-Line</v>
          </cell>
          <cell r="AJ86">
            <v>8</v>
          </cell>
          <cell r="AK86">
            <v>5</v>
          </cell>
          <cell r="AL86">
            <v>0</v>
          </cell>
          <cell r="AM86">
            <v>0</v>
          </cell>
          <cell r="AN86">
            <v>10</v>
          </cell>
          <cell r="AO86">
            <v>10</v>
          </cell>
          <cell r="AP86">
            <v>5</v>
          </cell>
          <cell r="AQ86">
            <v>5</v>
          </cell>
          <cell r="AR86" t="str">
            <v>Don't Use</v>
          </cell>
          <cell r="AS86" t="str">
            <v>Don't Use</v>
          </cell>
          <cell r="AT86" t="str">
            <v>Don't Use</v>
          </cell>
          <cell r="AU86" t="str">
            <v>Flat</v>
          </cell>
          <cell r="AV86" t="str">
            <v>Don't Use</v>
          </cell>
          <cell r="AW86" t="str">
            <v>Increase</v>
          </cell>
          <cell r="AX86" t="str">
            <v>Flat</v>
          </cell>
          <cell r="AY86" t="str">
            <v>Don't Use</v>
          </cell>
          <cell r="AZ86" t="str">
            <v>Flat</v>
          </cell>
          <cell r="BA86" t="str">
            <v>Increase</v>
          </cell>
          <cell r="BB86" t="str">
            <v>Flat</v>
          </cell>
          <cell r="BC86" t="str">
            <v>Don't Use</v>
          </cell>
          <cell r="BD86" t="str">
            <v>Don't Use</v>
          </cell>
          <cell r="BE86" t="str">
            <v>Don't Use</v>
          </cell>
          <cell r="BF86" t="str">
            <v>Don't Use</v>
          </cell>
          <cell r="BG86" t="str">
            <v>Don't Use</v>
          </cell>
          <cell r="BH86" t="str">
            <v>Don't Use</v>
          </cell>
          <cell r="BI86" t="str">
            <v>Will use services provider 2H12</v>
          </cell>
          <cell r="BJ86" t="str">
            <v>Not Priority</v>
          </cell>
          <cell r="BK86" t="str">
            <v>Not Priority</v>
          </cell>
          <cell r="BL86" t="str">
            <v>Already using services provider</v>
          </cell>
          <cell r="BM86" t="str">
            <v>Will use services provider 2H12</v>
          </cell>
          <cell r="BN86" t="str">
            <v>Doing work internally</v>
          </cell>
          <cell r="BO86" t="str">
            <v>Doing work internally</v>
          </cell>
          <cell r="BP86" t="str">
            <v>Doing work internally</v>
          </cell>
          <cell r="BQ86" t="str">
            <v>Not Priority</v>
          </cell>
          <cell r="BR86" t="str">
            <v>Not Priority</v>
          </cell>
          <cell r="BS86" t="str">
            <v>Already using services provider</v>
          </cell>
          <cell r="BT86" t="str">
            <v>Not Priority</v>
          </cell>
          <cell r="BU86">
            <v>6</v>
          </cell>
          <cell r="BV86">
            <v>5</v>
          </cell>
          <cell r="BW86">
            <v>3</v>
          </cell>
          <cell r="BX86">
            <v>1</v>
          </cell>
          <cell r="BY86">
            <v>7</v>
          </cell>
          <cell r="BZ86">
            <v>4</v>
          </cell>
          <cell r="CA86">
            <v>2</v>
          </cell>
          <cell r="CB86" t="str">
            <v>Somewhat more aggressive in discounting</v>
          </cell>
        </row>
        <row r="87">
          <cell r="A87" t="str">
            <v>US</v>
          </cell>
          <cell r="B87" t="str">
            <v>Financial services</v>
          </cell>
          <cell r="C87" t="str">
            <v>$5-10 Billion</v>
          </cell>
          <cell r="D87" t="str">
            <v>$100-200 Million</v>
          </cell>
          <cell r="E87">
            <v>7</v>
          </cell>
          <cell r="F87">
            <v>12</v>
          </cell>
          <cell r="G87">
            <v>10</v>
          </cell>
          <cell r="H87">
            <v>5</v>
          </cell>
          <cell r="I87">
            <v>7</v>
          </cell>
          <cell r="J87">
            <v>2</v>
          </cell>
          <cell r="K87">
            <v>10</v>
          </cell>
          <cell r="L87">
            <v>10</v>
          </cell>
          <cell r="M87">
            <v>15</v>
          </cell>
          <cell r="N87">
            <v>10</v>
          </cell>
          <cell r="O87">
            <v>8</v>
          </cell>
          <cell r="P87">
            <v>60</v>
          </cell>
          <cell r="Q87">
            <v>40</v>
          </cell>
          <cell r="R87">
            <v>60</v>
          </cell>
          <cell r="S87">
            <v>40</v>
          </cell>
          <cell r="T87" t="str">
            <v>NA / No Increase</v>
          </cell>
          <cell r="W87" t="str">
            <v>NA / No Decrease</v>
          </cell>
          <cell r="Z87" t="str">
            <v>Equal chance of upward or downward revision</v>
          </cell>
          <cell r="AA87" t="str">
            <v>ERP upgrade</v>
          </cell>
          <cell r="AB87" t="str">
            <v>VDI projects</v>
          </cell>
          <cell r="AC87" t="str">
            <v>Somewhat more aggressive in discounting</v>
          </cell>
          <cell r="AD87" t="str">
            <v>Somewhat longer</v>
          </cell>
          <cell r="AE87">
            <v>85</v>
          </cell>
          <cell r="AF87">
            <v>10</v>
          </cell>
          <cell r="AG87">
            <v>5</v>
          </cell>
          <cell r="AH87" t="str">
            <v>50/50</v>
          </cell>
          <cell r="AI87" t="str">
            <v>In-Line</v>
          </cell>
          <cell r="AJ87">
            <v>10</v>
          </cell>
          <cell r="AK87">
            <v>2</v>
          </cell>
          <cell r="AL87">
            <v>5</v>
          </cell>
          <cell r="AM87">
            <v>5</v>
          </cell>
          <cell r="AN87">
            <v>10</v>
          </cell>
          <cell r="AO87">
            <v>10</v>
          </cell>
          <cell r="AP87">
            <v>10</v>
          </cell>
          <cell r="AQ87">
            <v>12</v>
          </cell>
          <cell r="AR87" t="str">
            <v>Flat</v>
          </cell>
          <cell r="AS87" t="str">
            <v>Don't Use</v>
          </cell>
          <cell r="AT87" t="str">
            <v>Don't Use</v>
          </cell>
          <cell r="AU87" t="str">
            <v>Don't Use</v>
          </cell>
          <cell r="AV87" t="str">
            <v>Flat</v>
          </cell>
          <cell r="AW87" t="str">
            <v>Don't Use</v>
          </cell>
          <cell r="AX87" t="str">
            <v>Decrease</v>
          </cell>
          <cell r="AY87" t="str">
            <v>Don't Use</v>
          </cell>
          <cell r="AZ87" t="str">
            <v>Don't Use</v>
          </cell>
          <cell r="BA87" t="str">
            <v>Don't Use</v>
          </cell>
          <cell r="BB87" t="str">
            <v>Increase</v>
          </cell>
          <cell r="BC87" t="str">
            <v>Don't Use</v>
          </cell>
          <cell r="BD87" t="str">
            <v>Don't Use</v>
          </cell>
          <cell r="BE87" t="str">
            <v>Don't Use</v>
          </cell>
          <cell r="BF87" t="str">
            <v>Increase</v>
          </cell>
          <cell r="BG87" t="str">
            <v>Don't Use</v>
          </cell>
          <cell r="BH87" t="str">
            <v>Don't Use</v>
          </cell>
          <cell r="BI87" t="str">
            <v>Doing work internally</v>
          </cell>
          <cell r="BJ87" t="str">
            <v>Not Priority</v>
          </cell>
          <cell r="BK87" t="str">
            <v>Doing work internally</v>
          </cell>
          <cell r="BL87" t="str">
            <v>Doing work internally</v>
          </cell>
          <cell r="BM87" t="str">
            <v>Doing work internally</v>
          </cell>
          <cell r="BN87" t="str">
            <v>Doing work internally</v>
          </cell>
          <cell r="BO87" t="str">
            <v>Already using services provider</v>
          </cell>
          <cell r="BP87" t="str">
            <v>Will use services provider 2H12</v>
          </cell>
          <cell r="BQ87" t="str">
            <v>Will use services provider 2H12</v>
          </cell>
          <cell r="BR87" t="str">
            <v>Will use services provider 2H12</v>
          </cell>
          <cell r="BS87" t="str">
            <v>Not Priority</v>
          </cell>
          <cell r="BT87" t="str">
            <v>Doing work internally</v>
          </cell>
          <cell r="BU87">
            <v>4</v>
          </cell>
          <cell r="BV87">
            <v>7</v>
          </cell>
          <cell r="BW87">
            <v>1</v>
          </cell>
          <cell r="BX87">
            <v>2</v>
          </cell>
          <cell r="BY87">
            <v>3</v>
          </cell>
          <cell r="BZ87">
            <v>5</v>
          </cell>
          <cell r="CA87">
            <v>6</v>
          </cell>
          <cell r="CB87" t="str">
            <v>Somewhat less aggressive in discounting</v>
          </cell>
        </row>
        <row r="88">
          <cell r="A88" t="str">
            <v>US</v>
          </cell>
          <cell r="B88" t="str">
            <v>Financial services</v>
          </cell>
          <cell r="C88" t="str">
            <v>$1-5 Billion</v>
          </cell>
          <cell r="D88" t="str">
            <v>&lt;$100 Million</v>
          </cell>
          <cell r="E88">
            <v>-5</v>
          </cell>
          <cell r="F88">
            <v>-5</v>
          </cell>
          <cell r="G88">
            <v>-5</v>
          </cell>
          <cell r="H88">
            <v>-5</v>
          </cell>
          <cell r="I88">
            <v>-5</v>
          </cell>
          <cell r="J88">
            <v>-5</v>
          </cell>
          <cell r="K88">
            <v>-5</v>
          </cell>
          <cell r="L88">
            <v>-5</v>
          </cell>
          <cell r="M88">
            <v>-5</v>
          </cell>
          <cell r="N88">
            <v>-5</v>
          </cell>
          <cell r="O88">
            <v>3</v>
          </cell>
          <cell r="P88">
            <v>65</v>
          </cell>
          <cell r="Q88">
            <v>35</v>
          </cell>
          <cell r="R88">
            <v>70</v>
          </cell>
          <cell r="S88">
            <v>30</v>
          </cell>
          <cell r="T88" t="str">
            <v>Virtualization</v>
          </cell>
          <cell r="U88" t="str">
            <v>Compliance Issues</v>
          </cell>
          <cell r="V88" t="str">
            <v>Security</v>
          </cell>
          <cell r="W88" t="str">
            <v>NA / No Decrease</v>
          </cell>
          <cell r="Z88" t="str">
            <v>‘No change’ to the budget is likely</v>
          </cell>
          <cell r="AA88" t="str">
            <v>Security</v>
          </cell>
          <cell r="AB88" t="str">
            <v>Security</v>
          </cell>
          <cell r="AC88" t="str">
            <v>No change in level of discounting</v>
          </cell>
          <cell r="AD88" t="str">
            <v>No Change</v>
          </cell>
          <cell r="AE88">
            <v>92</v>
          </cell>
          <cell r="AF88">
            <v>8</v>
          </cell>
          <cell r="AG88">
            <v>0</v>
          </cell>
          <cell r="AH88" t="str">
            <v>30/70</v>
          </cell>
          <cell r="AI88" t="str">
            <v>In-Line</v>
          </cell>
          <cell r="AJ88">
            <v>-5</v>
          </cell>
          <cell r="AK88">
            <v>0</v>
          </cell>
          <cell r="AL88">
            <v>0</v>
          </cell>
          <cell r="AM88">
            <v>5</v>
          </cell>
          <cell r="AN88">
            <v>-5</v>
          </cell>
          <cell r="AO88">
            <v>0</v>
          </cell>
          <cell r="AP88">
            <v>0</v>
          </cell>
          <cell r="AQ88">
            <v>3</v>
          </cell>
          <cell r="AR88" t="str">
            <v>Don't Use</v>
          </cell>
          <cell r="AS88" t="str">
            <v>Decrease</v>
          </cell>
          <cell r="AT88" t="str">
            <v>Don't Use</v>
          </cell>
          <cell r="AU88" t="str">
            <v>Don't Use</v>
          </cell>
          <cell r="AV88" t="str">
            <v>Don't Use</v>
          </cell>
          <cell r="AW88" t="str">
            <v>Don't Use</v>
          </cell>
          <cell r="AX88" t="str">
            <v>Don't Use</v>
          </cell>
          <cell r="AY88" t="str">
            <v>Don't Use</v>
          </cell>
          <cell r="AZ88" t="str">
            <v>Flat</v>
          </cell>
          <cell r="BA88" t="str">
            <v>Decrease</v>
          </cell>
          <cell r="BB88" t="str">
            <v>Increase</v>
          </cell>
          <cell r="BC88" t="str">
            <v>Flat</v>
          </cell>
          <cell r="BD88" t="str">
            <v>Don't Use</v>
          </cell>
          <cell r="BE88" t="str">
            <v>Don't Use</v>
          </cell>
          <cell r="BF88" t="str">
            <v>Don't Use</v>
          </cell>
          <cell r="BG88" t="str">
            <v>Don't Use</v>
          </cell>
          <cell r="BH88" t="str">
            <v>Don't Use</v>
          </cell>
          <cell r="BI88" t="str">
            <v>Already using services provider</v>
          </cell>
          <cell r="BJ88" t="str">
            <v>Doing work internally</v>
          </cell>
          <cell r="BK88" t="str">
            <v>Will use services provider 2H12</v>
          </cell>
          <cell r="BL88" t="str">
            <v>Not Priority</v>
          </cell>
          <cell r="BM88" t="str">
            <v>Doing work internally</v>
          </cell>
          <cell r="BN88" t="str">
            <v>Doing work internally</v>
          </cell>
          <cell r="BO88" t="str">
            <v>Already using services provider</v>
          </cell>
          <cell r="BP88" t="str">
            <v>Doing work internally</v>
          </cell>
          <cell r="BQ88" t="str">
            <v>Already using services provider</v>
          </cell>
          <cell r="BR88" t="str">
            <v>Doing work internally</v>
          </cell>
          <cell r="BS88" t="str">
            <v>Not Priority</v>
          </cell>
          <cell r="BT88" t="str">
            <v>Not Priority</v>
          </cell>
          <cell r="BU88">
            <v>4</v>
          </cell>
          <cell r="BV88">
            <v>6</v>
          </cell>
          <cell r="BW88">
            <v>2</v>
          </cell>
          <cell r="BX88">
            <v>1</v>
          </cell>
          <cell r="BY88">
            <v>7</v>
          </cell>
          <cell r="BZ88">
            <v>3</v>
          </cell>
          <cell r="CA88">
            <v>5</v>
          </cell>
          <cell r="CB88" t="str">
            <v>No change in level of discounting</v>
          </cell>
        </row>
        <row r="89">
          <cell r="A89" t="str">
            <v>US</v>
          </cell>
          <cell r="B89" t="str">
            <v>Financial services</v>
          </cell>
          <cell r="C89" t="str">
            <v>$5-10 Billion</v>
          </cell>
          <cell r="D89" t="str">
            <v>$500-600 Million</v>
          </cell>
          <cell r="E89">
            <v>10</v>
          </cell>
          <cell r="F89">
            <v>5</v>
          </cell>
          <cell r="G89">
            <v>10</v>
          </cell>
          <cell r="H89">
            <v>7</v>
          </cell>
          <cell r="I89">
            <v>7</v>
          </cell>
          <cell r="J89">
            <v>10</v>
          </cell>
          <cell r="K89">
            <v>5</v>
          </cell>
          <cell r="L89">
            <v>5</v>
          </cell>
          <cell r="M89">
            <v>5</v>
          </cell>
          <cell r="N89">
            <v>5</v>
          </cell>
          <cell r="O89">
            <v>5</v>
          </cell>
          <cell r="P89">
            <v>65</v>
          </cell>
          <cell r="Q89">
            <v>45</v>
          </cell>
          <cell r="R89">
            <v>60</v>
          </cell>
          <cell r="S89">
            <v>40</v>
          </cell>
          <cell r="T89" t="str">
            <v>SOA infrastructure</v>
          </cell>
          <cell r="U89" t="str">
            <v>Financial apps</v>
          </cell>
          <cell r="V89" t="str">
            <v>Web based application integration</v>
          </cell>
          <cell r="W89" t="str">
            <v>WAN projects</v>
          </cell>
          <cell r="X89" t="str">
            <v>Wireless</v>
          </cell>
          <cell r="Z89" t="str">
            <v>‘No change’ to the budget is likely</v>
          </cell>
          <cell r="AA89" t="str">
            <v>Social networking apps</v>
          </cell>
          <cell r="AB89" t="str">
            <v>High ROI projects like server updrades</v>
          </cell>
          <cell r="AC89" t="str">
            <v>No change in level of discounting</v>
          </cell>
          <cell r="AD89" t="str">
            <v>Somewhat longer</v>
          </cell>
          <cell r="AE89" t="str">
            <v>NA / DK</v>
          </cell>
          <cell r="AF89" t="str">
            <v>NA / DK</v>
          </cell>
          <cell r="AG89" t="str">
            <v>NA / DK</v>
          </cell>
          <cell r="AH89" t="str">
            <v>50/50</v>
          </cell>
          <cell r="AI89" t="str">
            <v>In-Line</v>
          </cell>
          <cell r="AJ89">
            <v>10</v>
          </cell>
          <cell r="AK89" t="str">
            <v>NA / DK</v>
          </cell>
          <cell r="AL89">
            <v>10</v>
          </cell>
          <cell r="AM89">
            <v>0</v>
          </cell>
          <cell r="AN89">
            <v>5</v>
          </cell>
          <cell r="AO89" t="str">
            <v>NA / DK</v>
          </cell>
          <cell r="AP89">
            <v>13</v>
          </cell>
          <cell r="AQ89">
            <v>0</v>
          </cell>
          <cell r="AR89" t="str">
            <v>Flat</v>
          </cell>
          <cell r="AS89" t="str">
            <v>Don't Use</v>
          </cell>
          <cell r="AT89" t="str">
            <v>Don't Use</v>
          </cell>
          <cell r="AU89" t="str">
            <v>Don't Use</v>
          </cell>
          <cell r="AV89" t="str">
            <v>Don't Use</v>
          </cell>
          <cell r="AW89" t="str">
            <v>Increase</v>
          </cell>
          <cell r="AX89" t="str">
            <v>Don't Use</v>
          </cell>
          <cell r="AY89" t="str">
            <v>Don't Use</v>
          </cell>
          <cell r="AZ89" t="str">
            <v>Don't Use</v>
          </cell>
          <cell r="BA89" t="str">
            <v>Don't Use</v>
          </cell>
          <cell r="BB89" t="str">
            <v>Don't Use</v>
          </cell>
          <cell r="BC89" t="str">
            <v>Flat</v>
          </cell>
          <cell r="BD89" t="str">
            <v>Don't Use</v>
          </cell>
          <cell r="BE89" t="str">
            <v>Don't Use</v>
          </cell>
          <cell r="BF89" t="str">
            <v>Don't Use</v>
          </cell>
          <cell r="BG89" t="str">
            <v>Don't Use</v>
          </cell>
          <cell r="BH89" t="str">
            <v>Don't Use</v>
          </cell>
          <cell r="BI89" t="str">
            <v>Not Priority</v>
          </cell>
          <cell r="BJ89" t="str">
            <v>Not Priority</v>
          </cell>
          <cell r="BK89" t="str">
            <v>Doing work internally</v>
          </cell>
          <cell r="BL89" t="str">
            <v>Not Priority</v>
          </cell>
          <cell r="BM89" t="str">
            <v>Doing work internally</v>
          </cell>
          <cell r="BN89" t="str">
            <v>Not Priority</v>
          </cell>
          <cell r="BO89" t="str">
            <v>Doing work internally</v>
          </cell>
          <cell r="BP89" t="str">
            <v>Not Priority</v>
          </cell>
          <cell r="BQ89" t="str">
            <v>Not Priority</v>
          </cell>
          <cell r="BR89" t="str">
            <v>Not Priority</v>
          </cell>
          <cell r="BS89" t="str">
            <v>Doing work internally</v>
          </cell>
          <cell r="BT89" t="str">
            <v>Already using services provider</v>
          </cell>
          <cell r="BU89">
            <v>2</v>
          </cell>
          <cell r="BV89">
            <v>7</v>
          </cell>
          <cell r="BW89">
            <v>1</v>
          </cell>
          <cell r="BX89">
            <v>4</v>
          </cell>
          <cell r="BY89">
            <v>5</v>
          </cell>
          <cell r="BZ89">
            <v>3</v>
          </cell>
          <cell r="CA89">
            <v>6</v>
          </cell>
          <cell r="CB89" t="str">
            <v>No change in level of discounting</v>
          </cell>
        </row>
        <row r="90">
          <cell r="A90" t="str">
            <v>US</v>
          </cell>
          <cell r="B90" t="str">
            <v>Financial services</v>
          </cell>
          <cell r="C90" t="str">
            <v>$500 Million - $1 Billion</v>
          </cell>
          <cell r="D90" t="str">
            <v>&lt;$100 Million</v>
          </cell>
          <cell r="E90">
            <v>10</v>
          </cell>
          <cell r="F90">
            <v>10</v>
          </cell>
          <cell r="G90">
            <v>10</v>
          </cell>
          <cell r="H90">
            <v>10</v>
          </cell>
          <cell r="I90">
            <v>10</v>
          </cell>
          <cell r="J90">
            <v>8</v>
          </cell>
          <cell r="K90">
            <v>12</v>
          </cell>
          <cell r="L90">
            <v>0</v>
          </cell>
          <cell r="M90">
            <v>7</v>
          </cell>
          <cell r="N90">
            <v>0</v>
          </cell>
          <cell r="O90">
            <v>6</v>
          </cell>
          <cell r="P90">
            <v>70</v>
          </cell>
          <cell r="Q90">
            <v>30</v>
          </cell>
          <cell r="R90">
            <v>50</v>
          </cell>
          <cell r="S90">
            <v>50</v>
          </cell>
          <cell r="T90" t="str">
            <v>Data Center refresh</v>
          </cell>
          <cell r="U90" t="str">
            <v>Utility Computing</v>
          </cell>
          <cell r="V90" t="str">
            <v>Virtualization</v>
          </cell>
          <cell r="W90" t="str">
            <v>Outsourcing Initiatives</v>
          </cell>
          <cell r="X90" t="str">
            <v>Storage Growth</v>
          </cell>
          <cell r="Z90" t="str">
            <v>‘No change’ to the budget is likely</v>
          </cell>
          <cell r="AA90" t="str">
            <v>Utility computing</v>
          </cell>
          <cell r="AB90" t="str">
            <v>Data center upgrades</v>
          </cell>
          <cell r="AC90" t="str">
            <v>No change in level of discounting</v>
          </cell>
          <cell r="AD90" t="str">
            <v>Somewhat longer</v>
          </cell>
          <cell r="AE90">
            <v>50</v>
          </cell>
          <cell r="AF90">
            <v>50</v>
          </cell>
          <cell r="AG90">
            <v>0</v>
          </cell>
          <cell r="AH90" t="str">
            <v>50/50</v>
          </cell>
          <cell r="AI90" t="str">
            <v>In-Line</v>
          </cell>
          <cell r="AJ90">
            <v>10</v>
          </cell>
          <cell r="AK90">
            <v>7</v>
          </cell>
          <cell r="AL90">
            <v>0</v>
          </cell>
          <cell r="AM90">
            <v>5</v>
          </cell>
          <cell r="AN90">
            <v>3</v>
          </cell>
          <cell r="AO90">
            <v>5</v>
          </cell>
          <cell r="AP90">
            <v>5</v>
          </cell>
          <cell r="AQ90">
            <v>0</v>
          </cell>
          <cell r="AR90" t="str">
            <v>Flat</v>
          </cell>
          <cell r="AS90" t="str">
            <v>Don't Use</v>
          </cell>
          <cell r="AT90" t="str">
            <v>Don't Use</v>
          </cell>
          <cell r="AU90" t="str">
            <v>Don't Use</v>
          </cell>
          <cell r="AV90" t="str">
            <v>Don't Use</v>
          </cell>
          <cell r="AW90" t="str">
            <v>Flat</v>
          </cell>
          <cell r="AX90" t="str">
            <v>Don't Use</v>
          </cell>
          <cell r="AY90" t="str">
            <v>Don't Use</v>
          </cell>
          <cell r="AZ90" t="str">
            <v>Don't Use</v>
          </cell>
          <cell r="BA90" t="str">
            <v>Don't Use</v>
          </cell>
          <cell r="BB90" t="str">
            <v>Flat</v>
          </cell>
          <cell r="BC90" t="str">
            <v>Flat</v>
          </cell>
          <cell r="BD90" t="str">
            <v>Don't Use</v>
          </cell>
          <cell r="BE90" t="str">
            <v>Don't Use</v>
          </cell>
          <cell r="BF90" t="str">
            <v>Don't Use</v>
          </cell>
          <cell r="BG90" t="str">
            <v>Don't Use</v>
          </cell>
          <cell r="BH90" t="str">
            <v>Don't Use</v>
          </cell>
          <cell r="BI90" t="str">
            <v>Doing work internally</v>
          </cell>
          <cell r="BJ90" t="str">
            <v>Doing work internally</v>
          </cell>
          <cell r="BK90" t="str">
            <v>Not Priority</v>
          </cell>
          <cell r="BL90" t="str">
            <v>Already using services provider</v>
          </cell>
          <cell r="BM90" t="str">
            <v>Not Priority</v>
          </cell>
          <cell r="BN90" t="str">
            <v>Not Priority</v>
          </cell>
          <cell r="BO90" t="str">
            <v>Doing work internally</v>
          </cell>
          <cell r="BP90" t="str">
            <v>Not Priority</v>
          </cell>
          <cell r="BQ90" t="str">
            <v>Doing work internally</v>
          </cell>
          <cell r="BR90" t="str">
            <v>Not Priority</v>
          </cell>
          <cell r="BS90" t="str">
            <v>Doing work internally</v>
          </cell>
          <cell r="BT90" t="str">
            <v>Not Priority</v>
          </cell>
          <cell r="BU90">
            <v>4</v>
          </cell>
          <cell r="BW90">
            <v>1</v>
          </cell>
          <cell r="BX90">
            <v>2</v>
          </cell>
          <cell r="BY90">
            <v>3</v>
          </cell>
          <cell r="BZ90">
            <v>6</v>
          </cell>
          <cell r="CA90">
            <v>5</v>
          </cell>
          <cell r="CB90" t="str">
            <v>No change in level of discounting</v>
          </cell>
        </row>
        <row r="91">
          <cell r="A91" t="str">
            <v>US</v>
          </cell>
          <cell r="B91" t="str">
            <v>Healthcare</v>
          </cell>
          <cell r="C91" t="str">
            <v>$5-10 Billion</v>
          </cell>
          <cell r="D91" t="str">
            <v>&lt;$100 Million</v>
          </cell>
          <cell r="E91">
            <v>8</v>
          </cell>
          <cell r="F91">
            <v>3</v>
          </cell>
          <cell r="G91">
            <v>3</v>
          </cell>
          <cell r="H91">
            <v>5</v>
          </cell>
          <cell r="I91">
            <v>5</v>
          </cell>
          <cell r="J91">
            <v>5</v>
          </cell>
          <cell r="K91">
            <v>3</v>
          </cell>
          <cell r="L91">
            <v>3</v>
          </cell>
          <cell r="M91">
            <v>3</v>
          </cell>
          <cell r="N91">
            <v>7</v>
          </cell>
          <cell r="O91">
            <v>5</v>
          </cell>
          <cell r="P91">
            <v>35</v>
          </cell>
          <cell r="Q91">
            <v>65</v>
          </cell>
          <cell r="R91">
            <v>45</v>
          </cell>
          <cell r="S91">
            <v>55</v>
          </cell>
          <cell r="T91" t="str">
            <v>EHR project</v>
          </cell>
          <cell r="U91" t="str">
            <v>ICD-10</v>
          </cell>
          <cell r="V91" t="str">
            <v>Physician access</v>
          </cell>
          <cell r="W91" t="str">
            <v>PCs</v>
          </cell>
          <cell r="X91" t="str">
            <v>Windows upgrades</v>
          </cell>
          <cell r="Z91" t="str">
            <v>Equal chance of upward or downward revision</v>
          </cell>
          <cell r="AA91" t="str">
            <v>Cloud intiatives</v>
          </cell>
          <cell r="AB91" t="str">
            <v>Core infrastructure</v>
          </cell>
          <cell r="AC91" t="str">
            <v>Somewhat more aggressive in discounting</v>
          </cell>
          <cell r="AD91" t="str">
            <v>Somewhat longer</v>
          </cell>
          <cell r="AE91">
            <v>50</v>
          </cell>
          <cell r="AF91">
            <v>15</v>
          </cell>
          <cell r="AG91">
            <v>35</v>
          </cell>
          <cell r="AH91" t="str">
            <v>50/50</v>
          </cell>
          <cell r="AI91" t="str">
            <v>In-Line</v>
          </cell>
          <cell r="AJ91">
            <v>13</v>
          </cell>
          <cell r="AK91" t="str">
            <v>NA / DK</v>
          </cell>
          <cell r="AL91">
            <v>10</v>
          </cell>
          <cell r="AM91">
            <v>5</v>
          </cell>
          <cell r="AN91">
            <v>5</v>
          </cell>
          <cell r="AO91" t="str">
            <v>NA / DK</v>
          </cell>
          <cell r="AP91">
            <v>5</v>
          </cell>
          <cell r="AQ91">
            <v>5</v>
          </cell>
          <cell r="AR91" t="str">
            <v>Don't Use</v>
          </cell>
          <cell r="AS91" t="str">
            <v>Don't Use</v>
          </cell>
          <cell r="AT91" t="str">
            <v>Flat</v>
          </cell>
          <cell r="AU91" t="str">
            <v>Don't Use</v>
          </cell>
          <cell r="AV91" t="str">
            <v>Don't Use</v>
          </cell>
          <cell r="AW91" t="str">
            <v>Don't Use</v>
          </cell>
          <cell r="AX91" t="str">
            <v>Don't Use</v>
          </cell>
          <cell r="AY91" t="str">
            <v>Don't Use</v>
          </cell>
          <cell r="AZ91" t="str">
            <v>Don't Use</v>
          </cell>
          <cell r="BA91" t="str">
            <v>Don't Use</v>
          </cell>
          <cell r="BB91" t="str">
            <v>Don't Use</v>
          </cell>
          <cell r="BC91" t="str">
            <v>Don't Use</v>
          </cell>
          <cell r="BD91" t="str">
            <v>Don't Use</v>
          </cell>
          <cell r="BE91" t="str">
            <v>Don't Use</v>
          </cell>
          <cell r="BF91" t="str">
            <v>Don't Use</v>
          </cell>
          <cell r="BG91" t="str">
            <v>Flat</v>
          </cell>
          <cell r="BH91" t="str">
            <v>Don't Use</v>
          </cell>
          <cell r="BI91" t="str">
            <v>Not Priority</v>
          </cell>
          <cell r="BJ91" t="str">
            <v>Doing work internally</v>
          </cell>
          <cell r="BK91" t="str">
            <v>Already using services provider</v>
          </cell>
          <cell r="BL91" t="str">
            <v>Not Priority</v>
          </cell>
          <cell r="BM91" t="str">
            <v>Not Priority</v>
          </cell>
          <cell r="BN91" t="str">
            <v>Doing work internally</v>
          </cell>
          <cell r="BO91" t="str">
            <v>Doing work internally</v>
          </cell>
          <cell r="BP91" t="str">
            <v>Not Priority</v>
          </cell>
          <cell r="BQ91" t="str">
            <v>Doing work internally</v>
          </cell>
          <cell r="BR91" t="str">
            <v>Already using services provider</v>
          </cell>
          <cell r="BS91" t="str">
            <v>Not Priority</v>
          </cell>
          <cell r="BT91" t="str">
            <v>Not Priority</v>
          </cell>
          <cell r="BU91">
            <v>2</v>
          </cell>
          <cell r="BV91">
            <v>7</v>
          </cell>
          <cell r="BW91">
            <v>6</v>
          </cell>
          <cell r="BX91">
            <v>1</v>
          </cell>
          <cell r="BY91">
            <v>4</v>
          </cell>
          <cell r="BZ91">
            <v>3</v>
          </cell>
          <cell r="CA91">
            <v>5</v>
          </cell>
          <cell r="CB91" t="str">
            <v>Significantly more aggressive in discounting</v>
          </cell>
        </row>
        <row r="92">
          <cell r="A92" t="str">
            <v>US</v>
          </cell>
          <cell r="B92" t="str">
            <v>Healthcare</v>
          </cell>
          <cell r="C92" t="str">
            <v>$500 Million - $1 Billion</v>
          </cell>
          <cell r="D92" t="str">
            <v>&lt;$100 Million</v>
          </cell>
          <cell r="E92">
            <v>5</v>
          </cell>
          <cell r="F92">
            <v>5</v>
          </cell>
          <cell r="G92">
            <v>2</v>
          </cell>
          <cell r="H92">
            <v>5</v>
          </cell>
          <cell r="I92">
            <v>1</v>
          </cell>
          <cell r="J92">
            <v>10</v>
          </cell>
          <cell r="K92">
            <v>0</v>
          </cell>
          <cell r="L92">
            <v>5</v>
          </cell>
          <cell r="M92">
            <v>2</v>
          </cell>
          <cell r="N92">
            <v>5</v>
          </cell>
          <cell r="O92">
            <v>8</v>
          </cell>
          <cell r="P92">
            <v>40</v>
          </cell>
          <cell r="Q92">
            <v>60</v>
          </cell>
          <cell r="R92">
            <v>60</v>
          </cell>
          <cell r="S92">
            <v>40</v>
          </cell>
          <cell r="T92" t="str">
            <v>Clinical automation applications</v>
          </cell>
          <cell r="U92" t="str">
            <v>Mobile hardware</v>
          </cell>
          <cell r="W92" t="str">
            <v>Network upgrades and network equipment</v>
          </cell>
          <cell r="Z92" t="str">
            <v>Equal chance of upward or downward revision</v>
          </cell>
          <cell r="AA92" t="str">
            <v>Web applications</v>
          </cell>
          <cell r="AB92" t="str">
            <v>Clinical apps</v>
          </cell>
          <cell r="AC92" t="str">
            <v>Somewhat less aggressive in discounting</v>
          </cell>
          <cell r="AD92" t="str">
            <v>Somewhat longer</v>
          </cell>
          <cell r="AE92">
            <v>90</v>
          </cell>
          <cell r="AF92">
            <v>10</v>
          </cell>
          <cell r="AG92">
            <v>0</v>
          </cell>
          <cell r="AH92" t="str">
            <v>40/60</v>
          </cell>
          <cell r="AI92" t="str">
            <v>In-Line</v>
          </cell>
          <cell r="AJ92">
            <v>5</v>
          </cell>
          <cell r="AK92">
            <v>0</v>
          </cell>
          <cell r="AL92">
            <v>0</v>
          </cell>
          <cell r="AM92">
            <v>0</v>
          </cell>
          <cell r="AN92">
            <v>5</v>
          </cell>
          <cell r="AO92">
            <v>0</v>
          </cell>
          <cell r="AP92">
            <v>0</v>
          </cell>
          <cell r="AQ92">
            <v>0</v>
          </cell>
          <cell r="AR92" t="str">
            <v>Don't Use</v>
          </cell>
          <cell r="AS92" t="str">
            <v>Don't Use</v>
          </cell>
          <cell r="AT92" t="str">
            <v>Don't Use</v>
          </cell>
          <cell r="AU92" t="str">
            <v>Don't Use</v>
          </cell>
          <cell r="AV92" t="str">
            <v>Don't Use</v>
          </cell>
          <cell r="AW92" t="str">
            <v>Don't Use</v>
          </cell>
          <cell r="AX92" t="str">
            <v>Don't Use</v>
          </cell>
          <cell r="AY92" t="str">
            <v>Don't Use</v>
          </cell>
          <cell r="AZ92" t="str">
            <v>Don't Use</v>
          </cell>
          <cell r="BA92" t="str">
            <v>Flat</v>
          </cell>
          <cell r="BB92" t="str">
            <v>Flat</v>
          </cell>
          <cell r="BC92" t="str">
            <v>Don't Use</v>
          </cell>
          <cell r="BD92" t="str">
            <v>Don't Use</v>
          </cell>
          <cell r="BE92" t="str">
            <v>Don't Use</v>
          </cell>
          <cell r="BF92" t="str">
            <v>Don't Use</v>
          </cell>
          <cell r="BG92" t="str">
            <v>Don't Use</v>
          </cell>
          <cell r="BH92" t="str">
            <v>Don't Use</v>
          </cell>
          <cell r="BI92" t="str">
            <v>Already using services provider</v>
          </cell>
          <cell r="BJ92" t="str">
            <v>Doing work internally</v>
          </cell>
          <cell r="BK92" t="str">
            <v>Doing work internally</v>
          </cell>
          <cell r="BL92" t="str">
            <v>Already using services provider</v>
          </cell>
          <cell r="BM92" t="str">
            <v>Already using services provider</v>
          </cell>
          <cell r="BN92" t="str">
            <v>Not Priority</v>
          </cell>
          <cell r="BO92" t="str">
            <v>Already using services provider</v>
          </cell>
          <cell r="BP92" t="str">
            <v>Not Priority</v>
          </cell>
          <cell r="BQ92" t="str">
            <v>Already using services provider</v>
          </cell>
          <cell r="BR92" t="str">
            <v>Not Priority</v>
          </cell>
          <cell r="BS92" t="str">
            <v>Not Priority</v>
          </cell>
          <cell r="BT92" t="str">
            <v>Not Priority</v>
          </cell>
          <cell r="BU92">
            <v>3</v>
          </cell>
          <cell r="BV92">
            <v>7</v>
          </cell>
          <cell r="BW92">
            <v>2</v>
          </cell>
          <cell r="BX92">
            <v>5</v>
          </cell>
          <cell r="BY92">
            <v>6</v>
          </cell>
          <cell r="BZ92">
            <v>4</v>
          </cell>
          <cell r="CA92">
            <v>1</v>
          </cell>
          <cell r="CB92" t="str">
            <v>Somewhat more aggressive in discounting</v>
          </cell>
        </row>
        <row r="93">
          <cell r="A93" t="str">
            <v>US</v>
          </cell>
          <cell r="B93" t="str">
            <v>Healthcare</v>
          </cell>
          <cell r="C93" t="str">
            <v>&gt;$20 Billion</v>
          </cell>
          <cell r="D93" t="str">
            <v>&gt;$700 Million</v>
          </cell>
          <cell r="E93">
            <v>5</v>
          </cell>
          <cell r="F93">
            <v>5</v>
          </cell>
          <cell r="G93">
            <v>5</v>
          </cell>
          <cell r="H93">
            <v>2</v>
          </cell>
          <cell r="I93">
            <v>0</v>
          </cell>
          <cell r="J93">
            <v>0</v>
          </cell>
          <cell r="K93">
            <v>5</v>
          </cell>
          <cell r="L93">
            <v>5</v>
          </cell>
          <cell r="M93">
            <v>0</v>
          </cell>
          <cell r="N93">
            <v>0</v>
          </cell>
          <cell r="O93">
            <v>5</v>
          </cell>
          <cell r="P93">
            <v>40</v>
          </cell>
          <cell r="Q93">
            <v>60</v>
          </cell>
          <cell r="R93">
            <v>50</v>
          </cell>
          <cell r="S93">
            <v>50</v>
          </cell>
          <cell r="T93" t="str">
            <v>Tech refresh</v>
          </cell>
          <cell r="W93" t="str">
            <v>NA / No Decrease</v>
          </cell>
          <cell r="Z93" t="str">
            <v>‘No change’ to the budget is likely</v>
          </cell>
          <cell r="AA93" t="str">
            <v>Clinical Data Warehouse</v>
          </cell>
          <cell r="AB93" t="str">
            <v>Physician EMR</v>
          </cell>
          <cell r="AC93" t="str">
            <v>Somewhat more aggressive in discounting</v>
          </cell>
          <cell r="AD93" t="str">
            <v>Somewhat longer</v>
          </cell>
          <cell r="AE93">
            <v>70</v>
          </cell>
          <cell r="AF93">
            <v>30</v>
          </cell>
          <cell r="AG93">
            <v>0</v>
          </cell>
          <cell r="AH93" t="str">
            <v>50/50</v>
          </cell>
          <cell r="AI93" t="str">
            <v>In-Line</v>
          </cell>
          <cell r="AJ93">
            <v>5</v>
          </cell>
          <cell r="AK93">
            <v>0</v>
          </cell>
          <cell r="AL93">
            <v>0</v>
          </cell>
          <cell r="AM93">
            <v>0</v>
          </cell>
          <cell r="AN93">
            <v>0</v>
          </cell>
          <cell r="AO93">
            <v>0</v>
          </cell>
          <cell r="AP93">
            <v>0</v>
          </cell>
          <cell r="AQ93">
            <v>0</v>
          </cell>
          <cell r="AR93" t="str">
            <v>Don't Use</v>
          </cell>
          <cell r="AS93" t="str">
            <v>Don't Use</v>
          </cell>
          <cell r="AT93" t="str">
            <v>Don't Use</v>
          </cell>
          <cell r="AU93" t="str">
            <v>Don't Use</v>
          </cell>
          <cell r="AV93" t="str">
            <v>Don't Use</v>
          </cell>
          <cell r="AW93" t="str">
            <v>Don't Use</v>
          </cell>
          <cell r="AX93" t="str">
            <v>Flat</v>
          </cell>
          <cell r="AY93" t="str">
            <v>Don't Use</v>
          </cell>
          <cell r="AZ93" t="str">
            <v>Don't Use</v>
          </cell>
          <cell r="BA93" t="str">
            <v>Decrease</v>
          </cell>
          <cell r="BB93" t="str">
            <v>Decrease</v>
          </cell>
          <cell r="BC93" t="str">
            <v>Flat</v>
          </cell>
          <cell r="BD93" t="str">
            <v>Don't Use</v>
          </cell>
          <cell r="BE93" t="str">
            <v>Don't Use</v>
          </cell>
          <cell r="BF93" t="str">
            <v>Don't Use</v>
          </cell>
          <cell r="BG93" t="str">
            <v>Flat</v>
          </cell>
          <cell r="BH93" t="str">
            <v>Don't Use</v>
          </cell>
          <cell r="BI93" t="str">
            <v>Doing work internally</v>
          </cell>
          <cell r="BJ93" t="str">
            <v>Doing work internally</v>
          </cell>
          <cell r="BK93" t="str">
            <v>Doing work internally</v>
          </cell>
          <cell r="BL93" t="str">
            <v>Not Priority</v>
          </cell>
          <cell r="BM93" t="str">
            <v>Doing work internally</v>
          </cell>
          <cell r="BN93" t="str">
            <v>Not Priority</v>
          </cell>
          <cell r="BO93" t="str">
            <v>Doing work internally</v>
          </cell>
          <cell r="BP93" t="str">
            <v>Not Priority</v>
          </cell>
          <cell r="BQ93" t="str">
            <v>Not Priority</v>
          </cell>
          <cell r="BR93" t="str">
            <v>Doing work internally</v>
          </cell>
          <cell r="BS93" t="str">
            <v>Not Priority</v>
          </cell>
          <cell r="BT93" t="str">
            <v>Already using services provider</v>
          </cell>
          <cell r="BU93">
            <v>1</v>
          </cell>
          <cell r="BV93">
            <v>6</v>
          </cell>
          <cell r="BW93">
            <v>2</v>
          </cell>
          <cell r="BX93">
            <v>5</v>
          </cell>
          <cell r="BY93">
            <v>7</v>
          </cell>
          <cell r="BZ93">
            <v>3</v>
          </cell>
          <cell r="CA93">
            <v>4</v>
          </cell>
          <cell r="CB93" t="str">
            <v>No change in level of discounting</v>
          </cell>
        </row>
        <row r="94">
          <cell r="A94" t="str">
            <v>US</v>
          </cell>
          <cell r="B94" t="str">
            <v>Healthcare</v>
          </cell>
          <cell r="C94" t="str">
            <v>$5-10 Billion</v>
          </cell>
          <cell r="D94" t="str">
            <v>$100-200 Million</v>
          </cell>
          <cell r="E94">
            <v>10</v>
          </cell>
          <cell r="F94">
            <v>5</v>
          </cell>
          <cell r="G94">
            <v>7</v>
          </cell>
          <cell r="H94">
            <v>10</v>
          </cell>
          <cell r="I94">
            <v>2</v>
          </cell>
          <cell r="J94">
            <v>5</v>
          </cell>
          <cell r="K94">
            <v>2</v>
          </cell>
          <cell r="L94">
            <v>6</v>
          </cell>
          <cell r="M94">
            <v>3</v>
          </cell>
          <cell r="N94">
            <v>2</v>
          </cell>
          <cell r="O94">
            <v>3</v>
          </cell>
          <cell r="P94">
            <v>50</v>
          </cell>
          <cell r="Q94">
            <v>50</v>
          </cell>
          <cell r="R94">
            <v>40</v>
          </cell>
          <cell r="S94">
            <v>60</v>
          </cell>
          <cell r="T94" t="str">
            <v>Open source health information exchanges</v>
          </cell>
          <cell r="U94" t="str">
            <v>EHR (Electronic Health Records) systems</v>
          </cell>
          <cell r="V94" t="str">
            <v>Increase storage capacity</v>
          </cell>
          <cell r="W94" t="str">
            <v>Completed some web based projects</v>
          </cell>
          <cell r="Z94" t="str">
            <v>Upward revision is more likely</v>
          </cell>
          <cell r="AA94" t="str">
            <v>NA / DK</v>
          </cell>
          <cell r="AB94" t="str">
            <v>NA / DK</v>
          </cell>
          <cell r="AC94" t="str">
            <v>Somewhat less aggressive in discounting</v>
          </cell>
          <cell r="AD94" t="str">
            <v>No Change</v>
          </cell>
          <cell r="AE94">
            <v>100</v>
          </cell>
          <cell r="AF94">
            <v>0</v>
          </cell>
          <cell r="AG94">
            <v>0</v>
          </cell>
          <cell r="AH94" t="str">
            <v>70/30</v>
          </cell>
          <cell r="AI94" t="str">
            <v>In-Line</v>
          </cell>
          <cell r="AJ94">
            <v>10</v>
          </cell>
          <cell r="AK94">
            <v>5</v>
          </cell>
          <cell r="AL94">
            <v>5</v>
          </cell>
          <cell r="AM94">
            <v>0</v>
          </cell>
          <cell r="AN94">
            <v>5</v>
          </cell>
          <cell r="AO94">
            <v>3</v>
          </cell>
          <cell r="AP94">
            <v>0</v>
          </cell>
          <cell r="AQ94">
            <v>0</v>
          </cell>
          <cell r="AR94" t="str">
            <v>Don't Use</v>
          </cell>
          <cell r="AS94" t="str">
            <v>Don't Use</v>
          </cell>
          <cell r="AT94" t="str">
            <v>Don't Use</v>
          </cell>
          <cell r="AU94" t="str">
            <v>Don't Use</v>
          </cell>
          <cell r="AV94" t="str">
            <v>Don't Use</v>
          </cell>
          <cell r="AW94" t="str">
            <v>Don't Use</v>
          </cell>
          <cell r="AX94" t="str">
            <v>Flat</v>
          </cell>
          <cell r="AY94" t="str">
            <v>Don't Use</v>
          </cell>
          <cell r="AZ94" t="str">
            <v>Don't Use</v>
          </cell>
          <cell r="BA94" t="str">
            <v>Decrease</v>
          </cell>
          <cell r="BB94" t="str">
            <v>Flat</v>
          </cell>
          <cell r="BC94" t="str">
            <v>Don't Use</v>
          </cell>
          <cell r="BD94" t="str">
            <v>Don't Use</v>
          </cell>
          <cell r="BE94" t="str">
            <v>Don't Use</v>
          </cell>
          <cell r="BF94" t="str">
            <v>Don't Use</v>
          </cell>
          <cell r="BG94" t="str">
            <v>Don't Use</v>
          </cell>
          <cell r="BH94" t="str">
            <v>Don't Use</v>
          </cell>
          <cell r="BI94" t="str">
            <v>Doing work internally</v>
          </cell>
          <cell r="BJ94" t="str">
            <v>Doing work internally</v>
          </cell>
          <cell r="BK94" t="str">
            <v>Doing work internally</v>
          </cell>
          <cell r="BL94" t="str">
            <v>Doing work internally</v>
          </cell>
          <cell r="BM94" t="str">
            <v>Doing work internally</v>
          </cell>
          <cell r="BN94" t="str">
            <v>Already using services provider</v>
          </cell>
          <cell r="BO94" t="str">
            <v>Doing work internally</v>
          </cell>
          <cell r="BP94" t="str">
            <v>Already using services provider</v>
          </cell>
          <cell r="BQ94" t="str">
            <v>Already using services provider</v>
          </cell>
          <cell r="BR94" t="str">
            <v>Not Priority</v>
          </cell>
          <cell r="BS94" t="str">
            <v>Not Priority</v>
          </cell>
          <cell r="BT94" t="str">
            <v>Not Priority</v>
          </cell>
          <cell r="BU94">
            <v>1</v>
          </cell>
          <cell r="BV94">
            <v>5</v>
          </cell>
          <cell r="BW94">
            <v>2</v>
          </cell>
          <cell r="BX94">
            <v>4</v>
          </cell>
          <cell r="BY94">
            <v>7</v>
          </cell>
          <cell r="BZ94">
            <v>3</v>
          </cell>
          <cell r="CA94">
            <v>6</v>
          </cell>
          <cell r="CB94" t="str">
            <v>No change in level of discounting</v>
          </cell>
        </row>
        <row r="95">
          <cell r="A95" t="str">
            <v>US</v>
          </cell>
          <cell r="B95" t="str">
            <v>Healthcare</v>
          </cell>
          <cell r="C95" t="str">
            <v>$1-5 Billion</v>
          </cell>
          <cell r="D95" t="str">
            <v>&lt;$100 Million</v>
          </cell>
          <cell r="E95">
            <v>9</v>
          </cell>
          <cell r="F95">
            <v>10</v>
          </cell>
          <cell r="G95">
            <v>10</v>
          </cell>
          <cell r="H95">
            <v>1</v>
          </cell>
          <cell r="I95">
            <v>10</v>
          </cell>
          <cell r="J95">
            <v>5</v>
          </cell>
          <cell r="K95">
            <v>5</v>
          </cell>
          <cell r="L95">
            <v>10</v>
          </cell>
          <cell r="M95">
            <v>5</v>
          </cell>
          <cell r="N95">
            <v>5</v>
          </cell>
          <cell r="O95">
            <v>5</v>
          </cell>
          <cell r="P95">
            <v>50</v>
          </cell>
          <cell r="Q95">
            <v>50</v>
          </cell>
          <cell r="R95">
            <v>50</v>
          </cell>
          <cell r="S95">
            <v>50</v>
          </cell>
          <cell r="T95" t="str">
            <v>Handhelds</v>
          </cell>
          <cell r="U95" t="str">
            <v>Bedside network access</v>
          </cell>
          <cell r="V95" t="str">
            <v>Billing software</v>
          </cell>
          <cell r="W95" t="str">
            <v>Network infrastructure maintenance</v>
          </cell>
          <cell r="X95" t="str">
            <v>Data consolidatio</v>
          </cell>
          <cell r="Y95" t="str">
            <v>EHR projects</v>
          </cell>
          <cell r="Z95" t="str">
            <v>‘No change’ to the budget is likely</v>
          </cell>
          <cell r="AA95" t="str">
            <v>NA / DK</v>
          </cell>
          <cell r="AB95" t="str">
            <v>NA / DK</v>
          </cell>
          <cell r="AC95" t="str">
            <v>Somewhat more aggressive in discounting</v>
          </cell>
          <cell r="AD95" t="str">
            <v>No Change</v>
          </cell>
          <cell r="AE95">
            <v>85</v>
          </cell>
          <cell r="AF95">
            <v>0</v>
          </cell>
          <cell r="AG95">
            <v>15</v>
          </cell>
          <cell r="AH95" t="str">
            <v>60/40</v>
          </cell>
          <cell r="AI95" t="str">
            <v>In-Line</v>
          </cell>
          <cell r="AJ95">
            <v>7</v>
          </cell>
          <cell r="AK95" t="str">
            <v>NA / DK</v>
          </cell>
          <cell r="AL95" t="str">
            <v>NA / DK</v>
          </cell>
          <cell r="AM95" t="str">
            <v>NA / DK</v>
          </cell>
          <cell r="AN95">
            <v>8</v>
          </cell>
          <cell r="AO95">
            <v>15</v>
          </cell>
          <cell r="AP95">
            <v>5</v>
          </cell>
          <cell r="AQ95" t="str">
            <v>NA / DK</v>
          </cell>
          <cell r="AR95" t="str">
            <v>Flat</v>
          </cell>
          <cell r="AS95" t="str">
            <v>Flat</v>
          </cell>
          <cell r="AT95" t="str">
            <v>Flat</v>
          </cell>
          <cell r="AU95" t="str">
            <v>Don't Use</v>
          </cell>
          <cell r="AV95" t="str">
            <v>Don't Use</v>
          </cell>
          <cell r="AW95" t="str">
            <v>Don't Use</v>
          </cell>
          <cell r="AX95" t="str">
            <v>Flat</v>
          </cell>
          <cell r="AY95" t="str">
            <v>Don't Use</v>
          </cell>
          <cell r="AZ95" t="str">
            <v>Don't Use</v>
          </cell>
          <cell r="BA95" t="str">
            <v>Don't Use</v>
          </cell>
          <cell r="BB95" t="str">
            <v>Flat</v>
          </cell>
          <cell r="BC95" t="str">
            <v>Don't Use</v>
          </cell>
          <cell r="BD95" t="str">
            <v>Don't Use</v>
          </cell>
          <cell r="BE95" t="str">
            <v>Don't Use</v>
          </cell>
          <cell r="BF95" t="str">
            <v>Don't Use</v>
          </cell>
          <cell r="BG95" t="str">
            <v>Flat</v>
          </cell>
          <cell r="BH95" t="str">
            <v>Don't Use</v>
          </cell>
          <cell r="BI95" t="str">
            <v>Already using services provider</v>
          </cell>
          <cell r="BJ95" t="str">
            <v>Doing work internally</v>
          </cell>
          <cell r="BK95" t="str">
            <v>Doing work internally</v>
          </cell>
          <cell r="BL95" t="str">
            <v>Not Priority</v>
          </cell>
          <cell r="BM95" t="str">
            <v>Doing work internally</v>
          </cell>
          <cell r="BN95" t="str">
            <v>Not Priority</v>
          </cell>
          <cell r="BO95" t="str">
            <v>Doing work internally</v>
          </cell>
          <cell r="BP95" t="str">
            <v>Will use services provider 1H12</v>
          </cell>
          <cell r="BQ95" t="str">
            <v>Not Priority</v>
          </cell>
          <cell r="BR95" t="str">
            <v>Already using services provider</v>
          </cell>
          <cell r="BS95" t="str">
            <v>Doing work internally</v>
          </cell>
          <cell r="BT95" t="str">
            <v>Not Priority</v>
          </cell>
          <cell r="BU95">
            <v>1</v>
          </cell>
          <cell r="BV95">
            <v>7</v>
          </cell>
          <cell r="BW95">
            <v>6</v>
          </cell>
          <cell r="BX95">
            <v>4</v>
          </cell>
          <cell r="BY95">
            <v>5</v>
          </cell>
          <cell r="BZ95">
            <v>2</v>
          </cell>
          <cell r="CA95">
            <v>3</v>
          </cell>
          <cell r="CB95" t="str">
            <v>No change in level of discounting</v>
          </cell>
        </row>
        <row r="96">
          <cell r="A96" t="str">
            <v>US</v>
          </cell>
          <cell r="B96" t="str">
            <v>Healthcare</v>
          </cell>
          <cell r="C96" t="str">
            <v>$500 Million - $1 Billion</v>
          </cell>
          <cell r="D96" t="str">
            <v>&lt;$100 Million</v>
          </cell>
          <cell r="E96">
            <v>0</v>
          </cell>
          <cell r="F96">
            <v>5</v>
          </cell>
          <cell r="G96">
            <v>5</v>
          </cell>
          <cell r="H96">
            <v>5</v>
          </cell>
          <cell r="I96">
            <v>0</v>
          </cell>
          <cell r="J96">
            <v>2</v>
          </cell>
          <cell r="K96">
            <v>5</v>
          </cell>
          <cell r="L96">
            <v>5</v>
          </cell>
          <cell r="M96">
            <v>-2</v>
          </cell>
          <cell r="N96">
            <v>5</v>
          </cell>
          <cell r="O96">
            <v>7</v>
          </cell>
          <cell r="P96">
            <v>55</v>
          </cell>
          <cell r="Q96">
            <v>45</v>
          </cell>
          <cell r="R96">
            <v>50</v>
          </cell>
          <cell r="S96">
            <v>50</v>
          </cell>
          <cell r="T96" t="str">
            <v>Meating MU requirements</v>
          </cell>
          <cell r="U96" t="str">
            <v>Security requirements</v>
          </cell>
          <cell r="V96" t="str">
            <v>EHR (Electronic Health Records) systems</v>
          </cell>
          <cell r="W96" t="str">
            <v>NA / No Decrease</v>
          </cell>
          <cell r="Z96" t="str">
            <v>Equal chance of upward or downward revision</v>
          </cell>
          <cell r="AA96" t="str">
            <v>Consulting / Outsourcing</v>
          </cell>
          <cell r="AB96" t="str">
            <v>Nothing</v>
          </cell>
          <cell r="AC96" t="str">
            <v>Somewhat less aggressive in discounting</v>
          </cell>
          <cell r="AD96" t="str">
            <v>Somewhat longer</v>
          </cell>
          <cell r="AE96">
            <v>90</v>
          </cell>
          <cell r="AF96">
            <v>0</v>
          </cell>
          <cell r="AG96">
            <v>10</v>
          </cell>
          <cell r="AH96" t="str">
            <v>40/60</v>
          </cell>
          <cell r="AI96" t="str">
            <v>In-Line</v>
          </cell>
          <cell r="AJ96">
            <v>5</v>
          </cell>
          <cell r="AK96">
            <v>15</v>
          </cell>
          <cell r="AL96">
            <v>0</v>
          </cell>
          <cell r="AM96">
            <v>0</v>
          </cell>
          <cell r="AN96">
            <v>15</v>
          </cell>
          <cell r="AO96" t="str">
            <v>NA / DK</v>
          </cell>
          <cell r="AP96" t="str">
            <v>NA / DK</v>
          </cell>
          <cell r="AQ96">
            <v>5</v>
          </cell>
          <cell r="AR96" t="str">
            <v>Don't Use</v>
          </cell>
          <cell r="AS96" t="str">
            <v>Flat</v>
          </cell>
          <cell r="AT96" t="str">
            <v>Don't Use</v>
          </cell>
          <cell r="AU96" t="str">
            <v>Don't Use</v>
          </cell>
          <cell r="AV96" t="str">
            <v>Don't Use</v>
          </cell>
          <cell r="AW96" t="str">
            <v>Don't Use</v>
          </cell>
          <cell r="AX96" t="str">
            <v>Don't Use</v>
          </cell>
          <cell r="AY96" t="str">
            <v>Don't Use</v>
          </cell>
          <cell r="AZ96" t="str">
            <v>Don't Use</v>
          </cell>
          <cell r="BA96" t="str">
            <v>Increase</v>
          </cell>
          <cell r="BB96" t="str">
            <v>Flat</v>
          </cell>
          <cell r="BC96" t="str">
            <v>Don't Use</v>
          </cell>
          <cell r="BD96" t="str">
            <v>Don't Use</v>
          </cell>
          <cell r="BE96" t="str">
            <v>Don't Use</v>
          </cell>
          <cell r="BF96" t="str">
            <v>Don't Use</v>
          </cell>
          <cell r="BG96" t="str">
            <v>Don't Use</v>
          </cell>
          <cell r="BH96" t="str">
            <v>Don't Use</v>
          </cell>
          <cell r="BI96" t="str">
            <v>Already using services provider</v>
          </cell>
          <cell r="BJ96" t="str">
            <v>Doing work internally</v>
          </cell>
          <cell r="BK96" t="str">
            <v>Doing work internally</v>
          </cell>
          <cell r="BL96" t="str">
            <v>Doing work internally</v>
          </cell>
          <cell r="BM96" t="str">
            <v>Already using services provider</v>
          </cell>
          <cell r="BN96" t="str">
            <v>Not Priority</v>
          </cell>
          <cell r="BO96" t="str">
            <v>Doing work internally</v>
          </cell>
          <cell r="BP96" t="str">
            <v>Doing work internally</v>
          </cell>
          <cell r="BQ96" t="str">
            <v>Already using services provider</v>
          </cell>
          <cell r="BR96" t="str">
            <v>Doing work internally</v>
          </cell>
          <cell r="BS96" t="str">
            <v>Doing work internally</v>
          </cell>
          <cell r="BT96" t="str">
            <v>Not Priority</v>
          </cell>
          <cell r="BU96">
            <v>4</v>
          </cell>
          <cell r="BV96">
            <v>7</v>
          </cell>
          <cell r="BW96">
            <v>6</v>
          </cell>
          <cell r="BX96">
            <v>3</v>
          </cell>
          <cell r="BY96">
            <v>1</v>
          </cell>
          <cell r="BZ96">
            <v>2</v>
          </cell>
          <cell r="CA96">
            <v>5</v>
          </cell>
          <cell r="CB96" t="str">
            <v>Significantly less aggressive in discounting</v>
          </cell>
        </row>
        <row r="97">
          <cell r="A97" t="str">
            <v>US</v>
          </cell>
          <cell r="B97" t="str">
            <v>Healthcare</v>
          </cell>
          <cell r="C97" t="str">
            <v>$500 Million - $1 Billion</v>
          </cell>
          <cell r="D97" t="str">
            <v>&lt;$100 Million</v>
          </cell>
          <cell r="E97">
            <v>3</v>
          </cell>
          <cell r="F97">
            <v>5</v>
          </cell>
          <cell r="G97">
            <v>5</v>
          </cell>
          <cell r="H97">
            <v>0</v>
          </cell>
          <cell r="I97">
            <v>2</v>
          </cell>
          <cell r="J97">
            <v>2</v>
          </cell>
          <cell r="K97">
            <v>-7</v>
          </cell>
          <cell r="L97">
            <v>-5</v>
          </cell>
          <cell r="M97">
            <v>5</v>
          </cell>
          <cell r="N97">
            <v>0</v>
          </cell>
          <cell r="O97">
            <v>6</v>
          </cell>
          <cell r="P97">
            <v>55</v>
          </cell>
          <cell r="Q97">
            <v>45</v>
          </cell>
          <cell r="R97">
            <v>40</v>
          </cell>
          <cell r="S97">
            <v>60</v>
          </cell>
          <cell r="T97" t="str">
            <v>Data warehouse</v>
          </cell>
          <cell r="U97" t="str">
            <v>Clinical app upgrades</v>
          </cell>
          <cell r="V97" t="str">
            <v>Physician sign in</v>
          </cell>
          <cell r="W97" t="str">
            <v>Networking upgrades</v>
          </cell>
          <cell r="X97" t="str">
            <v>Use of outside services</v>
          </cell>
          <cell r="Y97" t="str">
            <v xml:space="preserve">EHR </v>
          </cell>
          <cell r="Z97" t="str">
            <v>Equal chance of upward or downward revision</v>
          </cell>
          <cell r="AA97" t="str">
            <v>Non-Critical Projects</v>
          </cell>
          <cell r="AB97" t="str">
            <v>Mission critical systems</v>
          </cell>
          <cell r="AC97" t="str">
            <v>Somewhat more aggressive in discounting</v>
          </cell>
          <cell r="AD97" t="str">
            <v>Somewhat longer</v>
          </cell>
          <cell r="AE97">
            <v>50</v>
          </cell>
          <cell r="AF97">
            <v>50</v>
          </cell>
          <cell r="AG97">
            <v>0</v>
          </cell>
          <cell r="AH97" t="str">
            <v>40/60</v>
          </cell>
          <cell r="AI97" t="str">
            <v>In-Line</v>
          </cell>
          <cell r="AJ97">
            <v>5</v>
          </cell>
          <cell r="AK97">
            <v>0</v>
          </cell>
          <cell r="AL97">
            <v>10</v>
          </cell>
          <cell r="AM97">
            <v>5</v>
          </cell>
          <cell r="AN97">
            <v>5</v>
          </cell>
          <cell r="AO97">
            <v>0</v>
          </cell>
          <cell r="AP97">
            <v>0</v>
          </cell>
          <cell r="AQ97">
            <v>5</v>
          </cell>
          <cell r="AR97" t="str">
            <v>Don't Use</v>
          </cell>
          <cell r="AS97" t="str">
            <v>Don't Use</v>
          </cell>
          <cell r="AT97" t="str">
            <v>Don't Use</v>
          </cell>
          <cell r="AU97" t="str">
            <v>Don't Use</v>
          </cell>
          <cell r="AV97" t="str">
            <v>Don't Use</v>
          </cell>
          <cell r="AW97" t="str">
            <v>Decrease</v>
          </cell>
          <cell r="AX97" t="str">
            <v>Don't Use</v>
          </cell>
          <cell r="AY97" t="str">
            <v>Don't Use</v>
          </cell>
          <cell r="AZ97" t="str">
            <v>Don't Use</v>
          </cell>
          <cell r="BA97" t="str">
            <v>Flat</v>
          </cell>
          <cell r="BB97" t="str">
            <v>Flat</v>
          </cell>
          <cell r="BC97" t="str">
            <v>Don't Use</v>
          </cell>
          <cell r="BD97" t="str">
            <v>Don't Use</v>
          </cell>
          <cell r="BE97" t="str">
            <v>Don't Use</v>
          </cell>
          <cell r="BF97" t="str">
            <v>Don't Use</v>
          </cell>
          <cell r="BG97" t="str">
            <v>Don't Use</v>
          </cell>
          <cell r="BH97" t="str">
            <v>Don't Use</v>
          </cell>
          <cell r="BI97" t="str">
            <v>Already using services provider</v>
          </cell>
          <cell r="BJ97" t="str">
            <v>Doing work internally</v>
          </cell>
          <cell r="BK97" t="str">
            <v>Doing work internally</v>
          </cell>
          <cell r="BL97" t="str">
            <v>Not Priority</v>
          </cell>
          <cell r="BM97" t="str">
            <v>Doing work internally</v>
          </cell>
          <cell r="BN97" t="str">
            <v>Not Priority</v>
          </cell>
          <cell r="BO97" t="str">
            <v>Not Priority</v>
          </cell>
          <cell r="BP97" t="str">
            <v>Not Priority</v>
          </cell>
          <cell r="BQ97" t="str">
            <v>Already using services provider</v>
          </cell>
          <cell r="BR97" t="str">
            <v>Doing work internally</v>
          </cell>
          <cell r="BS97" t="str">
            <v>Not Priority</v>
          </cell>
          <cell r="BT97" t="str">
            <v>Not Priority</v>
          </cell>
          <cell r="BU97">
            <v>6</v>
          </cell>
          <cell r="BV97">
            <v>7</v>
          </cell>
          <cell r="BW97">
            <v>2</v>
          </cell>
          <cell r="BX97">
            <v>4</v>
          </cell>
          <cell r="BY97">
            <v>3</v>
          </cell>
          <cell r="BZ97">
            <v>1</v>
          </cell>
          <cell r="CA97">
            <v>5</v>
          </cell>
          <cell r="CB97" t="str">
            <v>Somewhat more aggressive in discounting</v>
          </cell>
        </row>
        <row r="98">
          <cell r="A98" t="str">
            <v>US</v>
          </cell>
          <cell r="B98" t="str">
            <v>Healthcare</v>
          </cell>
          <cell r="C98" t="str">
            <v>$5-10 Billion</v>
          </cell>
          <cell r="D98" t="str">
            <v>$100-200 Million</v>
          </cell>
          <cell r="E98">
            <v>11</v>
          </cell>
          <cell r="F98">
            <v>7</v>
          </cell>
          <cell r="G98">
            <v>5</v>
          </cell>
          <cell r="H98">
            <v>10</v>
          </cell>
          <cell r="I98">
            <v>5</v>
          </cell>
          <cell r="J98">
            <v>10</v>
          </cell>
          <cell r="K98">
            <v>5</v>
          </cell>
          <cell r="L98">
            <v>7</v>
          </cell>
          <cell r="M98">
            <v>10</v>
          </cell>
          <cell r="N98">
            <v>5</v>
          </cell>
          <cell r="O98">
            <v>6</v>
          </cell>
          <cell r="P98">
            <v>60</v>
          </cell>
          <cell r="Q98">
            <v>40</v>
          </cell>
          <cell r="R98">
            <v>60</v>
          </cell>
          <cell r="S98">
            <v>40</v>
          </cell>
          <cell r="T98" t="str">
            <v>MU requirements</v>
          </cell>
          <cell r="U98" t="str">
            <v>ERP</v>
          </cell>
          <cell r="W98" t="str">
            <v>EHR requirements met, for now</v>
          </cell>
          <cell r="Z98" t="str">
            <v>Downward revision is more likely</v>
          </cell>
          <cell r="AA98" t="str">
            <v>Nothing</v>
          </cell>
          <cell r="AB98" t="str">
            <v>Don't think anyting will get cut</v>
          </cell>
          <cell r="AC98" t="str">
            <v>Somewhat more aggressive in discounting</v>
          </cell>
          <cell r="AD98" t="str">
            <v>Somewhat longer</v>
          </cell>
          <cell r="AE98">
            <v>80</v>
          </cell>
          <cell r="AF98">
            <v>10</v>
          </cell>
          <cell r="AG98">
            <v>10</v>
          </cell>
          <cell r="AH98" t="str">
            <v>40/60</v>
          </cell>
          <cell r="AI98" t="str">
            <v>Under</v>
          </cell>
          <cell r="AJ98">
            <v>12</v>
          </cell>
          <cell r="AK98">
            <v>0</v>
          </cell>
          <cell r="AL98">
            <v>7</v>
          </cell>
          <cell r="AM98">
            <v>5</v>
          </cell>
          <cell r="AN98">
            <v>5</v>
          </cell>
          <cell r="AO98" t="str">
            <v>NA / DK</v>
          </cell>
          <cell r="AP98">
            <v>5</v>
          </cell>
          <cell r="AQ98">
            <v>0</v>
          </cell>
          <cell r="AR98" t="str">
            <v>Don't Use</v>
          </cell>
          <cell r="AS98" t="str">
            <v>Decrease</v>
          </cell>
          <cell r="AT98" t="str">
            <v>Don't Use</v>
          </cell>
          <cell r="AU98" t="str">
            <v>Don't Use</v>
          </cell>
          <cell r="AV98" t="str">
            <v>Don't Use</v>
          </cell>
          <cell r="AW98" t="str">
            <v>Don't Use</v>
          </cell>
          <cell r="AX98" t="str">
            <v>Flat</v>
          </cell>
          <cell r="AY98" t="str">
            <v>Don't Use</v>
          </cell>
          <cell r="AZ98" t="str">
            <v>Don't Use</v>
          </cell>
          <cell r="BA98" t="str">
            <v>Don't Use</v>
          </cell>
          <cell r="BB98" t="str">
            <v>Flat</v>
          </cell>
          <cell r="BC98" t="str">
            <v>Don't Use</v>
          </cell>
          <cell r="BD98" t="str">
            <v>Don't Use</v>
          </cell>
          <cell r="BE98" t="str">
            <v>Don't Use</v>
          </cell>
          <cell r="BF98" t="str">
            <v>Don't Use</v>
          </cell>
          <cell r="BG98" t="str">
            <v>Decrease</v>
          </cell>
          <cell r="BH98" t="str">
            <v>Don't Use</v>
          </cell>
          <cell r="BI98" t="str">
            <v>Not Priority</v>
          </cell>
          <cell r="BJ98" t="str">
            <v>Not Priority</v>
          </cell>
          <cell r="BK98" t="str">
            <v>Already using services provider</v>
          </cell>
          <cell r="BL98" t="str">
            <v>Not Priority</v>
          </cell>
          <cell r="BM98" t="str">
            <v>Doing work internally</v>
          </cell>
          <cell r="BN98" t="str">
            <v>Already using services provider</v>
          </cell>
          <cell r="BO98" t="str">
            <v>Will use services provider 2H12</v>
          </cell>
          <cell r="BP98" t="str">
            <v>Not Priority</v>
          </cell>
          <cell r="BQ98" t="str">
            <v>Not Priority</v>
          </cell>
          <cell r="BR98" t="str">
            <v>Not Priority</v>
          </cell>
          <cell r="BS98" t="str">
            <v>Not Priority</v>
          </cell>
          <cell r="BT98" t="str">
            <v>Not Priority</v>
          </cell>
          <cell r="BU98">
            <v>5</v>
          </cell>
          <cell r="BV98">
            <v>2</v>
          </cell>
          <cell r="BW98">
            <v>1</v>
          </cell>
          <cell r="BX98">
            <v>6</v>
          </cell>
          <cell r="BY98">
            <v>4</v>
          </cell>
          <cell r="BZ98">
            <v>3</v>
          </cell>
          <cell r="CA98">
            <v>7</v>
          </cell>
          <cell r="CB98" t="str">
            <v>No change in level of discounting</v>
          </cell>
        </row>
        <row r="99">
          <cell r="A99" t="str">
            <v>US</v>
          </cell>
          <cell r="B99" t="str">
            <v>Hospitality / Leisure</v>
          </cell>
          <cell r="C99" t="str">
            <v>$5-10 Billion</v>
          </cell>
          <cell r="D99" t="str">
            <v>$200-300 Million</v>
          </cell>
          <cell r="E99">
            <v>-5</v>
          </cell>
          <cell r="F99">
            <v>-10</v>
          </cell>
          <cell r="G99">
            <v>-5</v>
          </cell>
          <cell r="H99">
            <v>-5</v>
          </cell>
          <cell r="I99">
            <v>-5</v>
          </cell>
          <cell r="J99">
            <v>-5</v>
          </cell>
          <cell r="K99">
            <v>-8</v>
          </cell>
          <cell r="L99">
            <v>0</v>
          </cell>
          <cell r="M99">
            <v>0</v>
          </cell>
          <cell r="N99">
            <v>5</v>
          </cell>
          <cell r="O99">
            <v>2</v>
          </cell>
          <cell r="P99">
            <v>50</v>
          </cell>
          <cell r="Q99">
            <v>50</v>
          </cell>
          <cell r="R99">
            <v>60</v>
          </cell>
          <cell r="S99">
            <v>40</v>
          </cell>
          <cell r="T99" t="str">
            <v>Dealing with increased customer data</v>
          </cell>
          <cell r="U99" t="str">
            <v>e-Discovery requirements</v>
          </cell>
          <cell r="V99" t="str">
            <v>Web portal</v>
          </cell>
          <cell r="W99" t="str">
            <v>Telecom hardware</v>
          </cell>
          <cell r="X99" t="str">
            <v>BCDR</v>
          </cell>
          <cell r="Z99" t="str">
            <v>‘No change’ to the budget is likely</v>
          </cell>
          <cell r="AA99" t="str">
            <v>This would be decided at departmental level</v>
          </cell>
          <cell r="AB99" t="str">
            <v>Anything security related</v>
          </cell>
          <cell r="AC99" t="str">
            <v>Somewhat less aggressive in discounting</v>
          </cell>
          <cell r="AD99" t="str">
            <v>Somewhat longer</v>
          </cell>
          <cell r="AE99">
            <v>80</v>
          </cell>
          <cell r="AF99">
            <v>20</v>
          </cell>
          <cell r="AG99">
            <v>0</v>
          </cell>
          <cell r="AH99" t="str">
            <v>50/50</v>
          </cell>
          <cell r="AI99" t="str">
            <v>Under</v>
          </cell>
          <cell r="AJ99">
            <v>-7</v>
          </cell>
          <cell r="AK99" t="str">
            <v>NA / DK</v>
          </cell>
          <cell r="AL99">
            <v>0</v>
          </cell>
          <cell r="AM99" t="str">
            <v>NA / DK</v>
          </cell>
          <cell r="AN99">
            <v>5</v>
          </cell>
          <cell r="AO99" t="str">
            <v>NA / DK</v>
          </cell>
          <cell r="AP99">
            <v>-5</v>
          </cell>
          <cell r="AQ99" t="str">
            <v>NA / DK</v>
          </cell>
          <cell r="AR99" t="str">
            <v>Flat</v>
          </cell>
          <cell r="AS99" t="str">
            <v>Don't Use</v>
          </cell>
          <cell r="AT99" t="str">
            <v>Don't Use</v>
          </cell>
          <cell r="AU99" t="str">
            <v>Don't Use</v>
          </cell>
          <cell r="AV99" t="str">
            <v>Don't Use</v>
          </cell>
          <cell r="AW99" t="str">
            <v>Don't Use</v>
          </cell>
          <cell r="AX99" t="str">
            <v>Don't Use</v>
          </cell>
          <cell r="AY99" t="str">
            <v>Don't Use</v>
          </cell>
          <cell r="AZ99" t="str">
            <v>Don't Use</v>
          </cell>
          <cell r="BA99" t="str">
            <v>Don't Use</v>
          </cell>
          <cell r="BB99" t="str">
            <v>Don't Use</v>
          </cell>
          <cell r="BC99" t="str">
            <v>Don't Use</v>
          </cell>
          <cell r="BD99" t="str">
            <v>Don't Use</v>
          </cell>
          <cell r="BE99" t="str">
            <v>Don't Use</v>
          </cell>
          <cell r="BF99" t="str">
            <v>Don't Use</v>
          </cell>
          <cell r="BG99" t="str">
            <v>Don't Use</v>
          </cell>
          <cell r="BH99" t="str">
            <v>Don't Use</v>
          </cell>
          <cell r="BI99" t="str">
            <v>Not Priority</v>
          </cell>
          <cell r="BJ99" t="str">
            <v>Not Priority</v>
          </cell>
          <cell r="BK99" t="str">
            <v>Doing work internally</v>
          </cell>
          <cell r="BL99" t="str">
            <v>Not Priority</v>
          </cell>
          <cell r="BM99" t="str">
            <v>Doing work internally</v>
          </cell>
          <cell r="BN99" t="str">
            <v>Not Priority</v>
          </cell>
          <cell r="BO99" t="str">
            <v>Doing work internally</v>
          </cell>
          <cell r="BP99" t="str">
            <v>Not Priority</v>
          </cell>
          <cell r="BQ99" t="str">
            <v>Will use services provider 2H12</v>
          </cell>
          <cell r="BR99" t="str">
            <v>Not Priority</v>
          </cell>
          <cell r="BS99" t="str">
            <v>Not Priority</v>
          </cell>
          <cell r="BT99" t="str">
            <v>Not Priority</v>
          </cell>
          <cell r="BU99">
            <v>2</v>
          </cell>
          <cell r="BV99">
            <v>7</v>
          </cell>
          <cell r="BW99">
            <v>4</v>
          </cell>
          <cell r="BX99">
            <v>5</v>
          </cell>
          <cell r="BY99">
            <v>3</v>
          </cell>
          <cell r="BZ99">
            <v>1</v>
          </cell>
          <cell r="CA99">
            <v>6</v>
          </cell>
          <cell r="CB99" t="str">
            <v>Somewhat less aggressive in discounting</v>
          </cell>
        </row>
        <row r="100">
          <cell r="A100" t="str">
            <v>US</v>
          </cell>
          <cell r="B100" t="str">
            <v>Manufacturing</v>
          </cell>
          <cell r="C100" t="str">
            <v>$5-10 Billion</v>
          </cell>
          <cell r="D100" t="str">
            <v>$100-200 Million</v>
          </cell>
          <cell r="E100">
            <v>0</v>
          </cell>
          <cell r="F100">
            <v>-5</v>
          </cell>
          <cell r="G100">
            <v>0</v>
          </cell>
          <cell r="H100">
            <v>0.01</v>
          </cell>
          <cell r="I100">
            <v>0</v>
          </cell>
          <cell r="J100">
            <v>-5</v>
          </cell>
          <cell r="K100">
            <v>0</v>
          </cell>
          <cell r="L100">
            <v>0</v>
          </cell>
          <cell r="M100">
            <v>0</v>
          </cell>
          <cell r="N100">
            <v>0</v>
          </cell>
          <cell r="O100">
            <v>2</v>
          </cell>
          <cell r="P100">
            <v>50</v>
          </cell>
          <cell r="Q100">
            <v>50</v>
          </cell>
          <cell r="R100" t="str">
            <v>NA / DK</v>
          </cell>
          <cell r="S100" t="str">
            <v>NA / DK</v>
          </cell>
          <cell r="T100" t="str">
            <v>Licensing</v>
          </cell>
          <cell r="W100" t="str">
            <v>Hosting</v>
          </cell>
          <cell r="Z100" t="str">
            <v>Downward revision is more likely</v>
          </cell>
          <cell r="AA100" t="str">
            <v>Infrastructure</v>
          </cell>
          <cell r="AB100" t="str">
            <v>Applications</v>
          </cell>
          <cell r="AC100" t="str">
            <v>No change in level of discounting</v>
          </cell>
          <cell r="AD100" t="str">
            <v>Somewhat longer</v>
          </cell>
          <cell r="AE100">
            <v>90</v>
          </cell>
          <cell r="AF100">
            <v>5</v>
          </cell>
          <cell r="AG100">
            <v>5</v>
          </cell>
          <cell r="AH100" t="str">
            <v>60/40</v>
          </cell>
          <cell r="AI100" t="str">
            <v>In-Line</v>
          </cell>
          <cell r="AJ100">
            <v>-20</v>
          </cell>
          <cell r="AK100">
            <v>0</v>
          </cell>
          <cell r="AL100">
            <v>0</v>
          </cell>
          <cell r="AM100">
            <v>0</v>
          </cell>
          <cell r="AN100">
            <v>-10</v>
          </cell>
          <cell r="AO100">
            <v>0</v>
          </cell>
          <cell r="AP100">
            <v>-5</v>
          </cell>
          <cell r="AQ100">
            <v>300</v>
          </cell>
          <cell r="AR100" t="str">
            <v>Don't Use</v>
          </cell>
          <cell r="AS100" t="str">
            <v>Don't Use</v>
          </cell>
          <cell r="AT100" t="str">
            <v>Don't Use</v>
          </cell>
          <cell r="AU100" t="str">
            <v>Don't Use</v>
          </cell>
          <cell r="AV100" t="str">
            <v>Don't Use</v>
          </cell>
          <cell r="AW100" t="str">
            <v>Don't Use</v>
          </cell>
          <cell r="AX100" t="str">
            <v>Don't Use</v>
          </cell>
          <cell r="AY100" t="str">
            <v>Don't Use</v>
          </cell>
          <cell r="AZ100" t="str">
            <v>Don't Use</v>
          </cell>
          <cell r="BA100" t="str">
            <v>Decrease</v>
          </cell>
          <cell r="BB100" t="str">
            <v>Flat</v>
          </cell>
          <cell r="BC100" t="str">
            <v>Don't Use</v>
          </cell>
          <cell r="BD100" t="str">
            <v>Don't Use</v>
          </cell>
          <cell r="BE100" t="str">
            <v>Don't Use</v>
          </cell>
          <cell r="BF100" t="str">
            <v>Don't Use</v>
          </cell>
          <cell r="BG100" t="str">
            <v>Don't Use</v>
          </cell>
          <cell r="BH100" t="str">
            <v>Don't Use</v>
          </cell>
          <cell r="BI100" t="str">
            <v>Already using services provider</v>
          </cell>
          <cell r="BJ100" t="str">
            <v>Already using services provider</v>
          </cell>
          <cell r="BK100" t="str">
            <v>Not Priority</v>
          </cell>
          <cell r="BL100" t="str">
            <v>Not Priority</v>
          </cell>
          <cell r="BM100" t="str">
            <v>Already using services provider</v>
          </cell>
          <cell r="BN100" t="str">
            <v>Not Priority</v>
          </cell>
          <cell r="BO100" t="str">
            <v>Already using services provider</v>
          </cell>
          <cell r="BP100" t="str">
            <v>Already using services provider</v>
          </cell>
          <cell r="BQ100" t="str">
            <v>Doing work internally</v>
          </cell>
          <cell r="BR100" t="str">
            <v>Doing work internally</v>
          </cell>
          <cell r="BS100" t="str">
            <v>Not Priority</v>
          </cell>
          <cell r="BT100" t="str">
            <v>Not Priority</v>
          </cell>
          <cell r="BU100">
            <v>1</v>
          </cell>
          <cell r="BV100">
            <v>5</v>
          </cell>
          <cell r="BW100">
            <v>2</v>
          </cell>
          <cell r="BX100">
            <v>7</v>
          </cell>
          <cell r="BY100">
            <v>3</v>
          </cell>
          <cell r="BZ100">
            <v>4</v>
          </cell>
          <cell r="CA100">
            <v>6</v>
          </cell>
          <cell r="CB100" t="str">
            <v>No change in level of discounting</v>
          </cell>
        </row>
        <row r="101">
          <cell r="A101" t="str">
            <v>US</v>
          </cell>
          <cell r="B101" t="str">
            <v>Manufacturing</v>
          </cell>
          <cell r="C101" t="str">
            <v>$10-15 Billion</v>
          </cell>
          <cell r="D101" t="str">
            <v>&lt;$100 Million</v>
          </cell>
          <cell r="E101">
            <v>10</v>
          </cell>
          <cell r="F101">
            <v>5</v>
          </cell>
          <cell r="G101">
            <v>8</v>
          </cell>
          <cell r="H101">
            <v>5</v>
          </cell>
          <cell r="I101">
            <v>5</v>
          </cell>
          <cell r="J101">
            <v>10</v>
          </cell>
          <cell r="K101">
            <v>6</v>
          </cell>
          <cell r="L101">
            <v>3</v>
          </cell>
          <cell r="M101">
            <v>3</v>
          </cell>
          <cell r="N101">
            <v>5</v>
          </cell>
          <cell r="O101">
            <v>6</v>
          </cell>
          <cell r="P101">
            <v>25</v>
          </cell>
          <cell r="Q101">
            <v>75</v>
          </cell>
          <cell r="R101">
            <v>30</v>
          </cell>
          <cell r="S101">
            <v>70</v>
          </cell>
          <cell r="T101" t="str">
            <v>SaaS based CRM</v>
          </cell>
          <cell r="U101" t="str">
            <v>ERP integration</v>
          </cell>
          <cell r="V101" t="str">
            <v>Virtualization</v>
          </cell>
          <cell r="W101" t="str">
            <v>Scheduled HW upgrades</v>
          </cell>
          <cell r="Z101" t="str">
            <v>Equal chance of upward or downward revision</v>
          </cell>
          <cell r="AA101" t="str">
            <v>Everything subject to cuts</v>
          </cell>
          <cell r="AB101" t="str">
            <v>Everything subject to cuts</v>
          </cell>
          <cell r="AC101" t="str">
            <v>Somewhat more aggressive in discounting</v>
          </cell>
          <cell r="AD101" t="str">
            <v>Somewhat longer</v>
          </cell>
          <cell r="AE101">
            <v>70</v>
          </cell>
          <cell r="AF101">
            <v>30</v>
          </cell>
          <cell r="AG101">
            <v>0</v>
          </cell>
          <cell r="AH101" t="str">
            <v>50/50</v>
          </cell>
          <cell r="AI101" t="str">
            <v>Over</v>
          </cell>
          <cell r="AJ101">
            <v>15</v>
          </cell>
          <cell r="AK101">
            <v>10</v>
          </cell>
          <cell r="AL101">
            <v>5</v>
          </cell>
          <cell r="AM101">
            <v>7</v>
          </cell>
          <cell r="AN101">
            <v>-3</v>
          </cell>
          <cell r="AO101">
            <v>8</v>
          </cell>
          <cell r="AP101">
            <v>5</v>
          </cell>
          <cell r="AQ101">
            <v>0</v>
          </cell>
          <cell r="AR101" t="str">
            <v>Decrease</v>
          </cell>
          <cell r="AS101" t="str">
            <v>Flat</v>
          </cell>
          <cell r="AT101" t="str">
            <v>Don't Use</v>
          </cell>
          <cell r="AU101" t="str">
            <v>Don't Use</v>
          </cell>
          <cell r="AV101" t="str">
            <v>Decrease</v>
          </cell>
          <cell r="AW101" t="str">
            <v>Don't Use</v>
          </cell>
          <cell r="AX101" t="str">
            <v>Increase</v>
          </cell>
          <cell r="AY101" t="str">
            <v>Don't Use</v>
          </cell>
          <cell r="AZ101" t="str">
            <v>Don't Use</v>
          </cell>
          <cell r="BA101" t="str">
            <v>Don't Use</v>
          </cell>
          <cell r="BB101" t="str">
            <v>Flat</v>
          </cell>
          <cell r="BC101" t="str">
            <v>Decrease</v>
          </cell>
          <cell r="BD101" t="str">
            <v>Don't Use</v>
          </cell>
          <cell r="BE101" t="str">
            <v>Don't Use</v>
          </cell>
          <cell r="BF101" t="str">
            <v>Don't Use</v>
          </cell>
          <cell r="BG101" t="str">
            <v>Flat</v>
          </cell>
          <cell r="BH101" t="str">
            <v>Don't Use</v>
          </cell>
          <cell r="BI101" t="str">
            <v>Not Priority</v>
          </cell>
          <cell r="BJ101" t="str">
            <v>Already using services provider</v>
          </cell>
          <cell r="BK101" t="str">
            <v>Doing work internally</v>
          </cell>
          <cell r="BL101" t="str">
            <v>Not Priority</v>
          </cell>
          <cell r="BM101" t="str">
            <v>Already using services provider</v>
          </cell>
          <cell r="BN101" t="str">
            <v>Not Priority</v>
          </cell>
          <cell r="BO101" t="str">
            <v>Already using services provider</v>
          </cell>
          <cell r="BP101" t="str">
            <v>Will use services provider 2H12</v>
          </cell>
          <cell r="BQ101" t="str">
            <v>Not Priority</v>
          </cell>
          <cell r="BR101" t="str">
            <v>Doing work internally</v>
          </cell>
          <cell r="BS101" t="str">
            <v>Doing work internally</v>
          </cell>
          <cell r="BT101" t="str">
            <v>Already using services provider</v>
          </cell>
          <cell r="BU101">
            <v>1</v>
          </cell>
          <cell r="BV101">
            <v>7</v>
          </cell>
          <cell r="BW101">
            <v>4</v>
          </cell>
          <cell r="BX101">
            <v>6</v>
          </cell>
          <cell r="BY101">
            <v>2</v>
          </cell>
          <cell r="BZ101">
            <v>3</v>
          </cell>
          <cell r="CA101">
            <v>5</v>
          </cell>
          <cell r="CB101" t="str">
            <v>Significantly more aggressive in discounting</v>
          </cell>
        </row>
        <row r="102">
          <cell r="A102" t="str">
            <v>US</v>
          </cell>
          <cell r="B102" t="str">
            <v>Manufacturing</v>
          </cell>
          <cell r="C102" t="str">
            <v>$1-5 Billion</v>
          </cell>
          <cell r="D102" t="str">
            <v>$200-300 Million</v>
          </cell>
          <cell r="E102">
            <v>5</v>
          </cell>
          <cell r="F102">
            <v>20</v>
          </cell>
          <cell r="G102">
            <v>3</v>
          </cell>
          <cell r="H102">
            <v>0</v>
          </cell>
          <cell r="I102">
            <v>0</v>
          </cell>
          <cell r="J102">
            <v>10</v>
          </cell>
          <cell r="K102">
            <v>10</v>
          </cell>
          <cell r="L102">
            <v>8</v>
          </cell>
          <cell r="M102">
            <v>12</v>
          </cell>
          <cell r="N102">
            <v>10</v>
          </cell>
          <cell r="O102">
            <v>7</v>
          </cell>
          <cell r="P102">
            <v>35</v>
          </cell>
          <cell r="Q102">
            <v>65</v>
          </cell>
          <cell r="R102">
            <v>60</v>
          </cell>
          <cell r="S102">
            <v>40</v>
          </cell>
          <cell r="T102" t="str">
            <v>Virtualization</v>
          </cell>
          <cell r="U102" t="str">
            <v>UCS</v>
          </cell>
          <cell r="V102" t="str">
            <v>Server Upgrades</v>
          </cell>
          <cell r="W102" t="str">
            <v>PC Upgrades</v>
          </cell>
          <cell r="X102" t="str">
            <v>Office Prodcutivity</v>
          </cell>
          <cell r="Z102" t="str">
            <v>Equal chance of upward or downward revision</v>
          </cell>
          <cell r="AA102" t="str">
            <v>Small scale, trial projects</v>
          </cell>
          <cell r="AB102" t="str">
            <v>Server spending</v>
          </cell>
          <cell r="AC102" t="str">
            <v>No change in level of discounting</v>
          </cell>
          <cell r="AD102" t="str">
            <v>No Change</v>
          </cell>
          <cell r="AE102">
            <v>75</v>
          </cell>
          <cell r="AF102">
            <v>10</v>
          </cell>
          <cell r="AG102">
            <v>15</v>
          </cell>
          <cell r="AH102" t="str">
            <v>60/40</v>
          </cell>
          <cell r="AI102" t="str">
            <v>In-Line</v>
          </cell>
          <cell r="AJ102">
            <v>10</v>
          </cell>
          <cell r="AK102" t="str">
            <v>NA / DK</v>
          </cell>
          <cell r="AL102" t="str">
            <v>NA / DK</v>
          </cell>
          <cell r="AM102" t="str">
            <v>NA / DK</v>
          </cell>
          <cell r="AN102">
            <v>5</v>
          </cell>
          <cell r="AO102">
            <v>5</v>
          </cell>
          <cell r="AP102">
            <v>5</v>
          </cell>
          <cell r="AQ102">
            <v>7</v>
          </cell>
          <cell r="AR102" t="str">
            <v>Don't Use</v>
          </cell>
          <cell r="AS102" t="str">
            <v>Increase</v>
          </cell>
          <cell r="AT102" t="str">
            <v>Don't Use</v>
          </cell>
          <cell r="AU102" t="str">
            <v>Don't Use</v>
          </cell>
          <cell r="AV102" t="str">
            <v>Don't Use</v>
          </cell>
          <cell r="AW102" t="str">
            <v>Don't Use</v>
          </cell>
          <cell r="AX102" t="str">
            <v>Flat</v>
          </cell>
          <cell r="AY102" t="str">
            <v>Don't Use</v>
          </cell>
          <cell r="AZ102" t="str">
            <v>Don't Use</v>
          </cell>
          <cell r="BA102" t="str">
            <v>Don't Use</v>
          </cell>
          <cell r="BB102" t="str">
            <v>Don't Use</v>
          </cell>
          <cell r="BC102" t="str">
            <v>Flat</v>
          </cell>
          <cell r="BD102" t="str">
            <v>Flat</v>
          </cell>
          <cell r="BE102" t="str">
            <v>Don't Use</v>
          </cell>
          <cell r="BF102" t="str">
            <v>Don't Use</v>
          </cell>
          <cell r="BG102" t="str">
            <v>Don't Use</v>
          </cell>
          <cell r="BH102" t="str">
            <v>Don't Use</v>
          </cell>
          <cell r="BI102" t="str">
            <v>Already using services provider</v>
          </cell>
          <cell r="BJ102" t="str">
            <v>Doing work internally</v>
          </cell>
          <cell r="BK102" t="str">
            <v>Doing work internally</v>
          </cell>
          <cell r="BL102" t="str">
            <v>Not Priority</v>
          </cell>
          <cell r="BM102" t="str">
            <v>Already using services provider</v>
          </cell>
          <cell r="BN102" t="str">
            <v>Not Priority</v>
          </cell>
          <cell r="BO102" t="str">
            <v>Will use services provider 1H12</v>
          </cell>
          <cell r="BP102" t="str">
            <v>Not Priority</v>
          </cell>
          <cell r="BQ102" t="str">
            <v>Doing work internally</v>
          </cell>
          <cell r="BR102" t="str">
            <v>Not Priority</v>
          </cell>
          <cell r="BS102" t="str">
            <v>Not Priority</v>
          </cell>
          <cell r="BT102" t="str">
            <v>Not Priority</v>
          </cell>
          <cell r="BU102">
            <v>1</v>
          </cell>
          <cell r="BV102">
            <v>7</v>
          </cell>
          <cell r="BW102">
            <v>2</v>
          </cell>
          <cell r="BX102">
            <v>3</v>
          </cell>
          <cell r="BY102">
            <v>6</v>
          </cell>
          <cell r="BZ102">
            <v>4</v>
          </cell>
          <cell r="CA102">
            <v>5</v>
          </cell>
          <cell r="CB102" t="str">
            <v>No change in level of discounting</v>
          </cell>
        </row>
        <row r="103">
          <cell r="A103" t="str">
            <v>US</v>
          </cell>
          <cell r="B103" t="str">
            <v>Manufacturing</v>
          </cell>
          <cell r="C103" t="str">
            <v>$10-15 Billion</v>
          </cell>
          <cell r="D103" t="str">
            <v>$100-200 Million</v>
          </cell>
          <cell r="E103">
            <v>10</v>
          </cell>
          <cell r="F103">
            <v>7</v>
          </cell>
          <cell r="G103">
            <v>10</v>
          </cell>
          <cell r="H103">
            <v>15</v>
          </cell>
          <cell r="I103">
            <v>8</v>
          </cell>
          <cell r="J103">
            <v>3</v>
          </cell>
          <cell r="K103">
            <v>5</v>
          </cell>
          <cell r="L103">
            <v>5</v>
          </cell>
          <cell r="M103">
            <v>5</v>
          </cell>
          <cell r="N103">
            <v>10</v>
          </cell>
          <cell r="O103">
            <v>5</v>
          </cell>
          <cell r="P103">
            <v>40</v>
          </cell>
          <cell r="Q103">
            <v>60</v>
          </cell>
          <cell r="R103">
            <v>50</v>
          </cell>
          <cell r="S103">
            <v>50</v>
          </cell>
          <cell r="T103" t="str">
            <v>WAN optimization projects</v>
          </cell>
          <cell r="U103" t="str">
            <v xml:space="preserve">Remote security </v>
          </cell>
          <cell r="V103" t="str">
            <v>Data analytics</v>
          </cell>
          <cell r="W103" t="str">
            <v>Windows upgrades</v>
          </cell>
          <cell r="X103" t="str">
            <v>PCs</v>
          </cell>
          <cell r="Z103" t="str">
            <v>‘No change’ to the budget is likely</v>
          </cell>
          <cell r="AA103" t="str">
            <v>Hardware upgrades</v>
          </cell>
          <cell r="AB103" t="str">
            <v>Security projects</v>
          </cell>
          <cell r="AC103" t="str">
            <v>No change in level of discounting</v>
          </cell>
          <cell r="AD103" t="str">
            <v>No Change</v>
          </cell>
          <cell r="AE103">
            <v>100</v>
          </cell>
          <cell r="AF103">
            <v>0</v>
          </cell>
          <cell r="AG103">
            <v>0</v>
          </cell>
          <cell r="AH103" t="str">
            <v>60/40</v>
          </cell>
          <cell r="AI103" t="str">
            <v>In-Line</v>
          </cell>
          <cell r="AJ103">
            <v>3</v>
          </cell>
          <cell r="AK103">
            <v>5</v>
          </cell>
          <cell r="AL103">
            <v>-5</v>
          </cell>
          <cell r="AM103">
            <v>0</v>
          </cell>
          <cell r="AN103">
            <v>10</v>
          </cell>
          <cell r="AO103">
            <v>10</v>
          </cell>
          <cell r="AP103">
            <v>0</v>
          </cell>
          <cell r="AQ103">
            <v>0</v>
          </cell>
          <cell r="AR103" t="str">
            <v>Don't Use</v>
          </cell>
          <cell r="AS103" t="str">
            <v>Don't Use</v>
          </cell>
          <cell r="AT103" t="str">
            <v>Don't Use</v>
          </cell>
          <cell r="AU103" t="str">
            <v>Don't Use</v>
          </cell>
          <cell r="AV103" t="str">
            <v>Don't Use</v>
          </cell>
          <cell r="AW103" t="str">
            <v>Don't Use</v>
          </cell>
          <cell r="AX103" t="str">
            <v>Don't Use</v>
          </cell>
          <cell r="AY103" t="str">
            <v>Don't Use</v>
          </cell>
          <cell r="AZ103" t="str">
            <v>Flat</v>
          </cell>
          <cell r="BA103" t="str">
            <v>Flat</v>
          </cell>
          <cell r="BB103" t="str">
            <v>Don't Use</v>
          </cell>
          <cell r="BC103" t="str">
            <v>Don't Use</v>
          </cell>
          <cell r="BD103" t="str">
            <v>Don't Use</v>
          </cell>
          <cell r="BE103" t="str">
            <v>Flat</v>
          </cell>
          <cell r="BF103" t="str">
            <v>Increase</v>
          </cell>
          <cell r="BG103" t="str">
            <v>Flat</v>
          </cell>
          <cell r="BH103" t="str">
            <v>Don't Use</v>
          </cell>
          <cell r="BI103" t="str">
            <v>Doing work internally</v>
          </cell>
          <cell r="BJ103" t="str">
            <v>Not Priority</v>
          </cell>
          <cell r="BK103" t="str">
            <v>Doing work internally</v>
          </cell>
          <cell r="BL103" t="str">
            <v>Not Priority</v>
          </cell>
          <cell r="BM103" t="str">
            <v>Doing work internally</v>
          </cell>
          <cell r="BN103" t="str">
            <v>Not Priority</v>
          </cell>
          <cell r="BO103" t="str">
            <v>Doing work internally</v>
          </cell>
          <cell r="BP103" t="str">
            <v>Not Priority</v>
          </cell>
          <cell r="BQ103" t="str">
            <v>Already using services provider</v>
          </cell>
          <cell r="BR103" t="str">
            <v>Doing work internally</v>
          </cell>
          <cell r="BS103" t="str">
            <v>Already using services provider</v>
          </cell>
          <cell r="BT103" t="str">
            <v>Not Priority</v>
          </cell>
          <cell r="BU103">
            <v>1</v>
          </cell>
          <cell r="BV103">
            <v>7</v>
          </cell>
          <cell r="BW103">
            <v>2</v>
          </cell>
          <cell r="BX103">
            <v>5</v>
          </cell>
          <cell r="BY103">
            <v>6</v>
          </cell>
          <cell r="BZ103">
            <v>4</v>
          </cell>
          <cell r="CA103">
            <v>3</v>
          </cell>
          <cell r="CB103" t="str">
            <v>Somewhat less aggressive in discounting</v>
          </cell>
        </row>
        <row r="104">
          <cell r="A104" t="str">
            <v>US</v>
          </cell>
          <cell r="B104" t="str">
            <v>Manufacturing</v>
          </cell>
          <cell r="C104" t="str">
            <v>$5-10 Billion</v>
          </cell>
          <cell r="D104" t="str">
            <v>&lt;$100 Million</v>
          </cell>
          <cell r="E104">
            <v>0</v>
          </cell>
          <cell r="F104">
            <v>5</v>
          </cell>
          <cell r="G104">
            <v>2</v>
          </cell>
          <cell r="H104">
            <v>2</v>
          </cell>
          <cell r="I104">
            <v>0</v>
          </cell>
          <cell r="J104">
            <v>0</v>
          </cell>
          <cell r="K104">
            <v>0</v>
          </cell>
          <cell r="L104">
            <v>5</v>
          </cell>
          <cell r="M104">
            <v>5</v>
          </cell>
          <cell r="N104">
            <v>0</v>
          </cell>
          <cell r="O104">
            <v>4</v>
          </cell>
          <cell r="P104">
            <v>40</v>
          </cell>
          <cell r="Q104">
            <v>60</v>
          </cell>
          <cell r="R104">
            <v>50</v>
          </cell>
          <cell r="S104">
            <v>50</v>
          </cell>
          <cell r="T104" t="str">
            <v>ERP</v>
          </cell>
          <cell r="U104" t="str">
            <v>Software upgrades</v>
          </cell>
          <cell r="V104" t="str">
            <v>ERP</v>
          </cell>
          <cell r="W104" t="str">
            <v>Windows</v>
          </cell>
          <cell r="X104" t="str">
            <v>Mainframes</v>
          </cell>
          <cell r="Y104" t="str">
            <v>Oracle spending</v>
          </cell>
          <cell r="Z104" t="str">
            <v>Equal chance of upward or downward revision</v>
          </cell>
          <cell r="AA104" t="str">
            <v>NA / DK</v>
          </cell>
          <cell r="AB104" t="str">
            <v>NA / DK</v>
          </cell>
          <cell r="AC104" t="str">
            <v>No change in level of discounting</v>
          </cell>
          <cell r="AD104" t="str">
            <v>Somewhat longer</v>
          </cell>
          <cell r="AE104">
            <v>10</v>
          </cell>
          <cell r="AF104">
            <v>50</v>
          </cell>
          <cell r="AG104">
            <v>40</v>
          </cell>
          <cell r="AH104" t="str">
            <v>60/40</v>
          </cell>
          <cell r="AI104" t="str">
            <v>In-Line</v>
          </cell>
          <cell r="AJ104">
            <v>-5</v>
          </cell>
          <cell r="AK104">
            <v>0</v>
          </cell>
          <cell r="AL104">
            <v>0</v>
          </cell>
          <cell r="AM104">
            <v>0</v>
          </cell>
          <cell r="AN104">
            <v>-5</v>
          </cell>
          <cell r="AO104">
            <v>0</v>
          </cell>
          <cell r="AP104">
            <v>10</v>
          </cell>
          <cell r="AQ104">
            <v>0</v>
          </cell>
          <cell r="AR104" t="str">
            <v>Don't Use</v>
          </cell>
          <cell r="AS104" t="str">
            <v>Don't Use</v>
          </cell>
          <cell r="AT104" t="str">
            <v>Don't Use</v>
          </cell>
          <cell r="AU104" t="str">
            <v>Don't Use</v>
          </cell>
          <cell r="AV104" t="str">
            <v>Don't Use</v>
          </cell>
          <cell r="AW104" t="str">
            <v>Don't Use</v>
          </cell>
          <cell r="AX104" t="str">
            <v>Don't Use</v>
          </cell>
          <cell r="AY104" t="str">
            <v>Don't Use</v>
          </cell>
          <cell r="AZ104" t="str">
            <v>Don't Use</v>
          </cell>
          <cell r="BA104" t="str">
            <v>Increase</v>
          </cell>
          <cell r="BB104" t="str">
            <v>Decrease</v>
          </cell>
          <cell r="BC104" t="str">
            <v>Decrease</v>
          </cell>
          <cell r="BD104" t="str">
            <v>Don't Use</v>
          </cell>
          <cell r="BE104" t="str">
            <v>Don't Use</v>
          </cell>
          <cell r="BF104" t="str">
            <v>Don't Use</v>
          </cell>
          <cell r="BG104" t="str">
            <v>Don't Use</v>
          </cell>
          <cell r="BH104" t="str">
            <v>Don't Use</v>
          </cell>
          <cell r="BI104" t="str">
            <v>Not Priority</v>
          </cell>
          <cell r="BJ104" t="str">
            <v>Doing work internally</v>
          </cell>
          <cell r="BK104" t="str">
            <v>Doing work internally</v>
          </cell>
          <cell r="BL104" t="str">
            <v>Not Priority</v>
          </cell>
          <cell r="BM104" t="str">
            <v>Not Priority</v>
          </cell>
          <cell r="BN104" t="str">
            <v>Not Priority</v>
          </cell>
          <cell r="BO104" t="str">
            <v>Doing work internally</v>
          </cell>
          <cell r="BP104" t="str">
            <v>Will use services provider 2H12</v>
          </cell>
          <cell r="BQ104" t="str">
            <v>Doing work internally</v>
          </cell>
          <cell r="BR104" t="str">
            <v>Not Priority</v>
          </cell>
          <cell r="BS104" t="str">
            <v>Doing work internally</v>
          </cell>
          <cell r="BT104" t="str">
            <v>Will use services provider 2H12</v>
          </cell>
          <cell r="BU104">
            <v>2</v>
          </cell>
          <cell r="BV104">
            <v>5</v>
          </cell>
          <cell r="BX104">
            <v>6</v>
          </cell>
          <cell r="BY104">
            <v>1</v>
          </cell>
          <cell r="BZ104">
            <v>4</v>
          </cell>
          <cell r="CA104">
            <v>3</v>
          </cell>
          <cell r="CB104" t="str">
            <v>No change in level of discounting</v>
          </cell>
        </row>
        <row r="105">
          <cell r="A105" t="str">
            <v>US</v>
          </cell>
          <cell r="B105" t="str">
            <v>Manufacturing</v>
          </cell>
          <cell r="C105" t="str">
            <v>$500 Million - $1 Billion</v>
          </cell>
          <cell r="D105" t="str">
            <v>&lt;$100 Million</v>
          </cell>
          <cell r="E105">
            <v>-25</v>
          </cell>
          <cell r="F105">
            <v>-5</v>
          </cell>
          <cell r="G105">
            <v>-20</v>
          </cell>
          <cell r="H105">
            <v>-30</v>
          </cell>
          <cell r="I105">
            <v>-30</v>
          </cell>
          <cell r="J105">
            <v>-20</v>
          </cell>
          <cell r="K105">
            <v>0</v>
          </cell>
          <cell r="L105">
            <v>5</v>
          </cell>
          <cell r="M105">
            <v>10</v>
          </cell>
          <cell r="N105">
            <v>5</v>
          </cell>
          <cell r="O105">
            <v>6</v>
          </cell>
          <cell r="P105">
            <v>40</v>
          </cell>
          <cell r="Q105">
            <v>60</v>
          </cell>
          <cell r="R105">
            <v>50</v>
          </cell>
          <cell r="S105">
            <v>50</v>
          </cell>
          <cell r="T105" t="str">
            <v>Customer web interface</v>
          </cell>
          <cell r="U105" t="str">
            <v>Mobile  apps</v>
          </cell>
          <cell r="V105" t="str">
            <v>Cloud-based apps</v>
          </cell>
          <cell r="W105" t="str">
            <v xml:space="preserve">Hardware  </v>
          </cell>
          <cell r="X105" t="str">
            <v>PC upgrades</v>
          </cell>
          <cell r="Z105" t="str">
            <v>‘No change’ to the budget is likely</v>
          </cell>
          <cell r="AA105" t="str">
            <v>Mobile apps</v>
          </cell>
          <cell r="AB105" t="str">
            <v>Mission critical systems</v>
          </cell>
          <cell r="AC105" t="str">
            <v>No change in level of discounting</v>
          </cell>
          <cell r="AD105" t="str">
            <v>Significantly longer</v>
          </cell>
          <cell r="AE105">
            <v>50</v>
          </cell>
          <cell r="AF105">
            <v>35</v>
          </cell>
          <cell r="AG105">
            <v>15</v>
          </cell>
          <cell r="AH105" t="str">
            <v>50/50</v>
          </cell>
          <cell r="AI105" t="str">
            <v>In-Line</v>
          </cell>
          <cell r="AJ105">
            <v>-10</v>
          </cell>
          <cell r="AK105">
            <v>5</v>
          </cell>
          <cell r="AL105">
            <v>0</v>
          </cell>
          <cell r="AM105">
            <v>0</v>
          </cell>
          <cell r="AN105">
            <v>25</v>
          </cell>
          <cell r="AO105">
            <v>10</v>
          </cell>
          <cell r="AP105">
            <v>0</v>
          </cell>
          <cell r="AQ105">
            <v>-10</v>
          </cell>
          <cell r="AR105" t="str">
            <v>Don't Use</v>
          </cell>
          <cell r="AS105" t="str">
            <v>Don't Use</v>
          </cell>
          <cell r="AT105" t="str">
            <v>Don't Use</v>
          </cell>
          <cell r="AU105" t="str">
            <v>Don't Use</v>
          </cell>
          <cell r="AV105" t="str">
            <v>Don't Use</v>
          </cell>
          <cell r="AW105" t="str">
            <v>Don't Use</v>
          </cell>
          <cell r="AX105" t="str">
            <v>Don't Use</v>
          </cell>
          <cell r="AY105" t="str">
            <v>Don't Use</v>
          </cell>
          <cell r="AZ105" t="str">
            <v>Don't Use</v>
          </cell>
          <cell r="BA105" t="str">
            <v>Decrease</v>
          </cell>
          <cell r="BB105" t="str">
            <v>Don't Use</v>
          </cell>
          <cell r="BC105" t="str">
            <v>Flat</v>
          </cell>
          <cell r="BD105" t="str">
            <v>Don't Use</v>
          </cell>
          <cell r="BE105" t="str">
            <v>Don't Use</v>
          </cell>
          <cell r="BF105" t="str">
            <v>Flat</v>
          </cell>
          <cell r="BG105" t="str">
            <v>Don't Use</v>
          </cell>
          <cell r="BH105" t="str">
            <v>Don't Use</v>
          </cell>
          <cell r="BI105" t="str">
            <v>Not Priority</v>
          </cell>
          <cell r="BJ105" t="str">
            <v>Doing work internally</v>
          </cell>
          <cell r="BK105" t="str">
            <v>Doing work internally</v>
          </cell>
          <cell r="BL105" t="str">
            <v>Doing work internally</v>
          </cell>
          <cell r="BM105" t="str">
            <v>Doing work internally</v>
          </cell>
          <cell r="BN105" t="str">
            <v>Doing work internally</v>
          </cell>
          <cell r="BO105" t="str">
            <v>Doing work internally</v>
          </cell>
          <cell r="BP105" t="str">
            <v>Not Priority</v>
          </cell>
          <cell r="BQ105" t="str">
            <v>Doing work internally</v>
          </cell>
          <cell r="BR105" t="str">
            <v>Not Priority</v>
          </cell>
          <cell r="BS105" t="str">
            <v>Not Priority</v>
          </cell>
          <cell r="BT105" t="str">
            <v>Not Priority</v>
          </cell>
          <cell r="BU105">
            <v>1</v>
          </cell>
          <cell r="BV105">
            <v>7</v>
          </cell>
          <cell r="BW105">
            <v>3</v>
          </cell>
          <cell r="BX105">
            <v>4</v>
          </cell>
          <cell r="BY105">
            <v>5</v>
          </cell>
          <cell r="BZ105">
            <v>2</v>
          </cell>
          <cell r="CA105">
            <v>6</v>
          </cell>
          <cell r="CB105" t="str">
            <v>No change in level of discounting</v>
          </cell>
        </row>
        <row r="106">
          <cell r="A106" t="str">
            <v>US</v>
          </cell>
          <cell r="B106" t="str">
            <v>Manufacturing</v>
          </cell>
          <cell r="C106" t="str">
            <v>$15-20 Billion</v>
          </cell>
          <cell r="D106" t="str">
            <v>$200-300 Million</v>
          </cell>
          <cell r="E106">
            <v>-5</v>
          </cell>
          <cell r="F106">
            <v>7</v>
          </cell>
          <cell r="G106">
            <v>-5</v>
          </cell>
          <cell r="H106">
            <v>-5</v>
          </cell>
          <cell r="I106">
            <v>0</v>
          </cell>
          <cell r="J106">
            <v>-7</v>
          </cell>
          <cell r="K106">
            <v>5</v>
          </cell>
          <cell r="L106">
            <v>10</v>
          </cell>
          <cell r="M106">
            <v>7</v>
          </cell>
          <cell r="N106">
            <v>5</v>
          </cell>
          <cell r="O106">
            <v>7</v>
          </cell>
          <cell r="P106">
            <v>40</v>
          </cell>
          <cell r="Q106">
            <v>60</v>
          </cell>
          <cell r="R106">
            <v>45</v>
          </cell>
          <cell r="S106">
            <v>55</v>
          </cell>
          <cell r="T106" t="str">
            <v>Private Cloud Initiative  </v>
          </cell>
          <cell r="U106" t="str">
            <v>Moving some data hosting offsite</v>
          </cell>
          <cell r="V106" t="str">
            <v>Windows 7</v>
          </cell>
          <cell r="W106" t="str">
            <v>Printer supplies and hardware</v>
          </cell>
          <cell r="Z106" t="str">
            <v>Equal chance of upward or downward revision</v>
          </cell>
          <cell r="AA106" t="str">
            <v>Desktop hardware</v>
          </cell>
          <cell r="AB106" t="str">
            <v>Maintenance spending</v>
          </cell>
          <cell r="AC106" t="str">
            <v>Significantly more aggressive in discounting</v>
          </cell>
          <cell r="AD106" t="str">
            <v>No Change</v>
          </cell>
          <cell r="AE106">
            <v>80</v>
          </cell>
          <cell r="AF106">
            <v>0</v>
          </cell>
          <cell r="AG106">
            <v>20</v>
          </cell>
          <cell r="AH106" t="str">
            <v>50/50</v>
          </cell>
          <cell r="AI106" t="str">
            <v>Under</v>
          </cell>
          <cell r="AJ106">
            <v>-2</v>
          </cell>
          <cell r="AK106">
            <v>-5</v>
          </cell>
          <cell r="AL106" t="str">
            <v>NA / DK</v>
          </cell>
          <cell r="AM106">
            <v>0</v>
          </cell>
          <cell r="AN106">
            <v>0</v>
          </cell>
          <cell r="AO106">
            <v>5</v>
          </cell>
          <cell r="AP106" t="str">
            <v>NA / DK</v>
          </cell>
          <cell r="AQ106" t="str">
            <v>NA / DK</v>
          </cell>
          <cell r="AR106" t="str">
            <v>Flat</v>
          </cell>
          <cell r="AS106" t="str">
            <v>Don't Use</v>
          </cell>
          <cell r="AT106" t="str">
            <v>Don't Use</v>
          </cell>
          <cell r="AU106" t="str">
            <v>Don't Use</v>
          </cell>
          <cell r="AV106" t="str">
            <v>Increase</v>
          </cell>
          <cell r="AW106" t="str">
            <v>Flat</v>
          </cell>
          <cell r="AX106" t="str">
            <v>Don't Use</v>
          </cell>
          <cell r="AY106" t="str">
            <v>Don't Use</v>
          </cell>
          <cell r="AZ106" t="str">
            <v>Flat</v>
          </cell>
          <cell r="BA106" t="str">
            <v>Flat</v>
          </cell>
          <cell r="BB106" t="str">
            <v>Increase</v>
          </cell>
          <cell r="BC106" t="str">
            <v>Don't Use</v>
          </cell>
          <cell r="BD106" t="str">
            <v>Don't Use</v>
          </cell>
          <cell r="BE106" t="str">
            <v>Don't Use</v>
          </cell>
          <cell r="BF106" t="str">
            <v>Flat</v>
          </cell>
          <cell r="BG106" t="str">
            <v>Don't Use</v>
          </cell>
          <cell r="BH106" t="str">
            <v>Don't Use</v>
          </cell>
          <cell r="BI106" t="str">
            <v>Already using services provider</v>
          </cell>
          <cell r="BJ106" t="str">
            <v>Doing work internally</v>
          </cell>
          <cell r="BK106" t="str">
            <v>Not Priority</v>
          </cell>
          <cell r="BL106" t="str">
            <v>Will use services provider 1H12</v>
          </cell>
          <cell r="BM106" t="str">
            <v>Already using services provider</v>
          </cell>
          <cell r="BN106" t="str">
            <v>Doing work internally</v>
          </cell>
          <cell r="BO106" t="str">
            <v>Doing work internally</v>
          </cell>
          <cell r="BP106" t="str">
            <v>Will use services provider 2H12</v>
          </cell>
          <cell r="BQ106" t="str">
            <v>Doing work internally</v>
          </cell>
          <cell r="BR106" t="str">
            <v>Doing work internally</v>
          </cell>
          <cell r="BS106" t="str">
            <v>Not Priority</v>
          </cell>
          <cell r="BT106" t="str">
            <v>Already using services provider</v>
          </cell>
          <cell r="BU106">
            <v>6</v>
          </cell>
          <cell r="BV106">
            <v>5</v>
          </cell>
          <cell r="BW106">
            <v>3</v>
          </cell>
          <cell r="BX106">
            <v>7</v>
          </cell>
          <cell r="BY106">
            <v>4</v>
          </cell>
          <cell r="BZ106">
            <v>1</v>
          </cell>
          <cell r="CA106">
            <v>2</v>
          </cell>
          <cell r="CB106" t="str">
            <v>No change in level of discounting</v>
          </cell>
        </row>
        <row r="107">
          <cell r="A107" t="str">
            <v>US</v>
          </cell>
          <cell r="B107" t="str">
            <v>Manufacturing</v>
          </cell>
          <cell r="C107" t="str">
            <v>$10-15 Billion</v>
          </cell>
          <cell r="D107" t="str">
            <v>&lt;$100 Million</v>
          </cell>
          <cell r="E107">
            <v>0</v>
          </cell>
          <cell r="F107">
            <v>0</v>
          </cell>
          <cell r="G107">
            <v>5</v>
          </cell>
          <cell r="H107">
            <v>3</v>
          </cell>
          <cell r="I107">
            <v>5</v>
          </cell>
          <cell r="J107">
            <v>0</v>
          </cell>
          <cell r="K107">
            <v>0</v>
          </cell>
          <cell r="L107">
            <v>7</v>
          </cell>
          <cell r="M107">
            <v>3</v>
          </cell>
          <cell r="N107">
            <v>0</v>
          </cell>
          <cell r="O107">
            <v>6</v>
          </cell>
          <cell r="P107">
            <v>40</v>
          </cell>
          <cell r="Q107">
            <v>60</v>
          </cell>
          <cell r="R107">
            <v>50</v>
          </cell>
          <cell r="S107">
            <v>50</v>
          </cell>
          <cell r="T107" t="str">
            <v xml:space="preserve">ERP </v>
          </cell>
          <cell r="U107" t="str">
            <v>Voice recognition software</v>
          </cell>
          <cell r="V107" t="str">
            <v>BI tools</v>
          </cell>
          <cell r="W107" t="str">
            <v>Custome app development</v>
          </cell>
          <cell r="X107" t="str">
            <v>Consultants</v>
          </cell>
          <cell r="Z107" t="str">
            <v>Equal chance of upward or downward revision</v>
          </cell>
          <cell r="AA107" t="str">
            <v>BI tool</v>
          </cell>
          <cell r="AB107" t="str">
            <v>ERP</v>
          </cell>
          <cell r="AC107" t="str">
            <v>Significantly more aggressive in discounting</v>
          </cell>
          <cell r="AD107" t="str">
            <v>Somewhat longer</v>
          </cell>
          <cell r="AE107">
            <v>60</v>
          </cell>
          <cell r="AF107">
            <v>25</v>
          </cell>
          <cell r="AG107">
            <v>15</v>
          </cell>
          <cell r="AH107" t="str">
            <v>30/70</v>
          </cell>
          <cell r="AI107" t="str">
            <v>In-Line</v>
          </cell>
          <cell r="AJ107">
            <v>3</v>
          </cell>
          <cell r="AK107">
            <v>0</v>
          </cell>
          <cell r="AL107">
            <v>5</v>
          </cell>
          <cell r="AM107">
            <v>5</v>
          </cell>
          <cell r="AN107">
            <v>6</v>
          </cell>
          <cell r="AO107">
            <v>0</v>
          </cell>
          <cell r="AP107">
            <v>5</v>
          </cell>
          <cell r="AQ107">
            <v>0</v>
          </cell>
          <cell r="AR107" t="str">
            <v>Flat</v>
          </cell>
          <cell r="AS107" t="str">
            <v>Don't Use</v>
          </cell>
          <cell r="AT107" t="str">
            <v>Don't Use</v>
          </cell>
          <cell r="AU107" t="str">
            <v>Don't Use</v>
          </cell>
          <cell r="AV107" t="str">
            <v>Flat</v>
          </cell>
          <cell r="AW107" t="str">
            <v>Don't Use</v>
          </cell>
          <cell r="AX107" t="str">
            <v>Don't Use</v>
          </cell>
          <cell r="AY107" t="str">
            <v>Don't Use</v>
          </cell>
          <cell r="AZ107" t="str">
            <v>Don't Use</v>
          </cell>
          <cell r="BA107" t="str">
            <v>Flat</v>
          </cell>
          <cell r="BB107" t="str">
            <v>Don't Use</v>
          </cell>
          <cell r="BC107" t="str">
            <v>Don't Use</v>
          </cell>
          <cell r="BD107" t="str">
            <v>Flat</v>
          </cell>
          <cell r="BE107" t="str">
            <v>Don't Use</v>
          </cell>
          <cell r="BF107" t="str">
            <v>Don't Use</v>
          </cell>
          <cell r="BG107" t="str">
            <v>Don't Use</v>
          </cell>
          <cell r="BH107" t="str">
            <v>Don't Use</v>
          </cell>
          <cell r="BI107" t="str">
            <v>Already using services provider</v>
          </cell>
          <cell r="BJ107" t="str">
            <v>Will use services provider 2H12</v>
          </cell>
          <cell r="BK107" t="str">
            <v>Will use services provider 2H12</v>
          </cell>
          <cell r="BL107" t="str">
            <v>Not Priority</v>
          </cell>
          <cell r="BM107" t="str">
            <v>Doing work internally</v>
          </cell>
          <cell r="BN107" t="str">
            <v>Already using services provider</v>
          </cell>
          <cell r="BO107" t="str">
            <v>Doing work internally</v>
          </cell>
          <cell r="BP107" t="str">
            <v>Will use services provider 2H12</v>
          </cell>
          <cell r="BQ107" t="str">
            <v>Doing work internally</v>
          </cell>
          <cell r="BR107" t="str">
            <v>Not Priority</v>
          </cell>
          <cell r="BS107" t="str">
            <v>Doing work internally</v>
          </cell>
          <cell r="BT107" t="str">
            <v>Doing work internally</v>
          </cell>
          <cell r="BU107">
            <v>1</v>
          </cell>
          <cell r="BV107">
            <v>3</v>
          </cell>
          <cell r="BW107">
            <v>2</v>
          </cell>
          <cell r="BX107">
            <v>7</v>
          </cell>
          <cell r="BY107">
            <v>6</v>
          </cell>
          <cell r="BZ107">
            <v>5</v>
          </cell>
          <cell r="CA107">
            <v>4</v>
          </cell>
          <cell r="CB107" t="str">
            <v>No change in level of discounting</v>
          </cell>
        </row>
        <row r="108">
          <cell r="A108" t="str">
            <v>US</v>
          </cell>
          <cell r="B108" t="str">
            <v>Manufacturing</v>
          </cell>
          <cell r="C108" t="str">
            <v>$10-15 Billion</v>
          </cell>
          <cell r="D108" t="str">
            <v>$300-400 Million</v>
          </cell>
          <cell r="E108">
            <v>-3</v>
          </cell>
          <cell r="F108">
            <v>0</v>
          </cell>
          <cell r="G108">
            <v>0</v>
          </cell>
          <cell r="H108">
            <v>-5</v>
          </cell>
          <cell r="I108">
            <v>0</v>
          </cell>
          <cell r="J108">
            <v>-2</v>
          </cell>
          <cell r="K108">
            <v>5</v>
          </cell>
          <cell r="L108">
            <v>5</v>
          </cell>
          <cell r="M108">
            <v>15</v>
          </cell>
          <cell r="N108">
            <v>5</v>
          </cell>
          <cell r="O108">
            <v>6</v>
          </cell>
          <cell r="P108">
            <v>45</v>
          </cell>
          <cell r="Q108">
            <v>55</v>
          </cell>
          <cell r="R108">
            <v>55</v>
          </cell>
          <cell r="S108">
            <v>45</v>
          </cell>
          <cell r="T108" t="str">
            <v>ERP</v>
          </cell>
          <cell r="U108" t="str">
            <v>BI projects for managing people</v>
          </cell>
          <cell r="V108" t="str">
            <v>Data warehouse integration</v>
          </cell>
          <cell r="W108" t="str">
            <v>Use of outside services</v>
          </cell>
          <cell r="X108" t="str">
            <v>SaaS</v>
          </cell>
          <cell r="Y108" t="str">
            <v>Some cloud projects slowed</v>
          </cell>
          <cell r="Z108" t="str">
            <v>Equal chance of upward or downward revision</v>
          </cell>
          <cell r="AA108" t="str">
            <v>Consulting / Outsourcing</v>
          </cell>
          <cell r="AB108" t="str">
            <v>Everything subject to cuts</v>
          </cell>
          <cell r="AC108" t="str">
            <v>Somewhat more aggressive in discounting</v>
          </cell>
          <cell r="AD108" t="str">
            <v>Somewhat longer</v>
          </cell>
          <cell r="AE108">
            <v>75</v>
          </cell>
          <cell r="AF108">
            <v>15</v>
          </cell>
          <cell r="AG108">
            <v>10</v>
          </cell>
          <cell r="AH108" t="str">
            <v>50/50</v>
          </cell>
          <cell r="AI108" t="str">
            <v>In-Line</v>
          </cell>
          <cell r="AJ108">
            <v>0</v>
          </cell>
          <cell r="AK108">
            <v>0</v>
          </cell>
          <cell r="AL108">
            <v>0</v>
          </cell>
          <cell r="AM108">
            <v>5</v>
          </cell>
          <cell r="AN108">
            <v>0</v>
          </cell>
          <cell r="AO108">
            <v>18</v>
          </cell>
          <cell r="AP108">
            <v>5</v>
          </cell>
          <cell r="AQ108">
            <v>5</v>
          </cell>
          <cell r="AR108" t="str">
            <v>Don't Use</v>
          </cell>
          <cell r="AS108" t="str">
            <v>Increase</v>
          </cell>
          <cell r="AT108" t="str">
            <v>Don't Use</v>
          </cell>
          <cell r="AU108" t="str">
            <v>Flat</v>
          </cell>
          <cell r="AV108" t="str">
            <v>Don't Use</v>
          </cell>
          <cell r="AW108" t="str">
            <v>Don't Use</v>
          </cell>
          <cell r="AX108" t="str">
            <v>Flat</v>
          </cell>
          <cell r="AY108" t="str">
            <v>Don't Use</v>
          </cell>
          <cell r="AZ108" t="str">
            <v>Don't Use</v>
          </cell>
          <cell r="BA108" t="str">
            <v>Flat</v>
          </cell>
          <cell r="BB108" t="str">
            <v>Don't Use</v>
          </cell>
          <cell r="BC108" t="str">
            <v>Flat</v>
          </cell>
          <cell r="BD108" t="str">
            <v>Don't Use</v>
          </cell>
          <cell r="BE108" t="str">
            <v>Don't Use</v>
          </cell>
          <cell r="BF108" t="str">
            <v>Don't Use</v>
          </cell>
          <cell r="BG108" t="str">
            <v>Don't Use</v>
          </cell>
          <cell r="BH108" t="str">
            <v>Don't Use</v>
          </cell>
          <cell r="BI108" t="str">
            <v>Already using services provider</v>
          </cell>
          <cell r="BJ108" t="str">
            <v>Doing work internally</v>
          </cell>
          <cell r="BK108" t="str">
            <v>Already using services provider</v>
          </cell>
          <cell r="BL108" t="str">
            <v>Doing work internally</v>
          </cell>
          <cell r="BM108" t="str">
            <v>Not Priority</v>
          </cell>
          <cell r="BN108" t="str">
            <v>Not Priority</v>
          </cell>
          <cell r="BO108" t="str">
            <v>Doing work internally</v>
          </cell>
          <cell r="BP108" t="str">
            <v>Already using services provider</v>
          </cell>
          <cell r="BQ108" t="str">
            <v>Already using services provider</v>
          </cell>
          <cell r="BR108" t="str">
            <v>Not Priority</v>
          </cell>
          <cell r="BS108" t="str">
            <v>Not Priority</v>
          </cell>
          <cell r="BT108" t="str">
            <v>Already using services provider</v>
          </cell>
          <cell r="BU108">
            <v>3</v>
          </cell>
          <cell r="BV108">
            <v>7</v>
          </cell>
          <cell r="BW108">
            <v>1</v>
          </cell>
          <cell r="BX108">
            <v>2</v>
          </cell>
          <cell r="BY108">
            <v>4</v>
          </cell>
          <cell r="BZ108">
            <v>5</v>
          </cell>
          <cell r="CA108">
            <v>6</v>
          </cell>
          <cell r="CB108" t="str">
            <v>Somewhat more aggressive in discounting</v>
          </cell>
        </row>
        <row r="109">
          <cell r="A109" t="str">
            <v>US</v>
          </cell>
          <cell r="B109" t="str">
            <v>Manufacturing</v>
          </cell>
          <cell r="C109" t="str">
            <v>$1-5 Billion</v>
          </cell>
          <cell r="D109" t="str">
            <v>$500-600 Million</v>
          </cell>
          <cell r="E109">
            <v>7</v>
          </cell>
          <cell r="F109">
            <v>1</v>
          </cell>
          <cell r="G109">
            <v>10</v>
          </cell>
          <cell r="H109">
            <v>7</v>
          </cell>
          <cell r="I109">
            <v>5</v>
          </cell>
          <cell r="J109">
            <v>5</v>
          </cell>
          <cell r="K109">
            <v>10</v>
          </cell>
          <cell r="L109">
            <v>10</v>
          </cell>
          <cell r="M109">
            <v>5</v>
          </cell>
          <cell r="N109">
            <v>15</v>
          </cell>
          <cell r="O109">
            <v>8</v>
          </cell>
          <cell r="P109">
            <v>50</v>
          </cell>
          <cell r="Q109">
            <v>50</v>
          </cell>
          <cell r="R109">
            <v>50</v>
          </cell>
          <cell r="S109">
            <v>50</v>
          </cell>
          <cell r="T109" t="str">
            <v>SAP updates</v>
          </cell>
          <cell r="U109" t="str">
            <v>Server virtualization</v>
          </cell>
          <cell r="V109" t="str">
            <v>Windows upgrades</v>
          </cell>
          <cell r="W109" t="str">
            <v>NAS</v>
          </cell>
          <cell r="X109" t="str">
            <v>Professional services</v>
          </cell>
          <cell r="Z109" t="str">
            <v>Equal chance of upward or downward revision</v>
          </cell>
          <cell r="AA109" t="str">
            <v>NA / DK</v>
          </cell>
          <cell r="AB109" t="str">
            <v>NA / DK</v>
          </cell>
          <cell r="AC109" t="str">
            <v>No change in level of discounting</v>
          </cell>
          <cell r="AD109" t="str">
            <v>No Change</v>
          </cell>
          <cell r="AE109">
            <v>75</v>
          </cell>
          <cell r="AF109">
            <v>25</v>
          </cell>
          <cell r="AG109">
            <v>0</v>
          </cell>
          <cell r="AH109" t="str">
            <v>60/40</v>
          </cell>
          <cell r="AI109" t="str">
            <v>Under</v>
          </cell>
          <cell r="AJ109">
            <v>13</v>
          </cell>
          <cell r="AK109">
            <v>5</v>
          </cell>
          <cell r="AL109">
            <v>5</v>
          </cell>
          <cell r="AM109">
            <v>15</v>
          </cell>
          <cell r="AN109">
            <v>13</v>
          </cell>
          <cell r="AO109">
            <v>10</v>
          </cell>
          <cell r="AP109">
            <v>5</v>
          </cell>
          <cell r="AQ109">
            <v>5</v>
          </cell>
          <cell r="AR109" t="str">
            <v>Increase</v>
          </cell>
          <cell r="AS109" t="str">
            <v>Increase</v>
          </cell>
          <cell r="AT109" t="str">
            <v>Don't Use</v>
          </cell>
          <cell r="AU109" t="str">
            <v>Don't Use</v>
          </cell>
          <cell r="AV109" t="str">
            <v>Don't Use</v>
          </cell>
          <cell r="AW109" t="str">
            <v>Don't Use</v>
          </cell>
          <cell r="AX109" t="str">
            <v>Don't Use</v>
          </cell>
          <cell r="AY109" t="str">
            <v>Don't Use</v>
          </cell>
          <cell r="AZ109" t="str">
            <v>Don't Use</v>
          </cell>
          <cell r="BA109" t="str">
            <v>Don't Use</v>
          </cell>
          <cell r="BB109" t="str">
            <v>Flat</v>
          </cell>
          <cell r="BC109" t="str">
            <v>Don't Use</v>
          </cell>
          <cell r="BD109" t="str">
            <v>Don't Use</v>
          </cell>
          <cell r="BE109" t="str">
            <v>Don't Use</v>
          </cell>
          <cell r="BF109" t="str">
            <v>Don't Use</v>
          </cell>
          <cell r="BG109" t="str">
            <v>Flat</v>
          </cell>
          <cell r="BH109" t="str">
            <v>Don't Use</v>
          </cell>
          <cell r="BI109" t="str">
            <v>Already using services provider</v>
          </cell>
          <cell r="BJ109" t="str">
            <v>Not Priority</v>
          </cell>
          <cell r="BK109" t="str">
            <v>Not Priority</v>
          </cell>
          <cell r="BL109" t="str">
            <v>Not Priority</v>
          </cell>
          <cell r="BM109" t="str">
            <v>Doing work internally</v>
          </cell>
          <cell r="BN109" t="str">
            <v>Not Priority</v>
          </cell>
          <cell r="BO109" t="str">
            <v>Doing work internally</v>
          </cell>
          <cell r="BP109" t="str">
            <v>Not Priority</v>
          </cell>
          <cell r="BQ109" t="str">
            <v>Already using services provider</v>
          </cell>
          <cell r="BR109" t="str">
            <v>Not Priority</v>
          </cell>
          <cell r="BS109" t="str">
            <v>Doing work internally</v>
          </cell>
          <cell r="BT109" t="str">
            <v>Will use services provider 2H12</v>
          </cell>
          <cell r="BU109">
            <v>4</v>
          </cell>
          <cell r="BV109">
            <v>7</v>
          </cell>
          <cell r="BW109">
            <v>1</v>
          </cell>
          <cell r="BX109">
            <v>3</v>
          </cell>
          <cell r="BY109">
            <v>5</v>
          </cell>
          <cell r="BZ109">
            <v>2</v>
          </cell>
          <cell r="CA109">
            <v>6</v>
          </cell>
          <cell r="CB109" t="str">
            <v>Somewhat less aggressive in discounting</v>
          </cell>
        </row>
        <row r="110">
          <cell r="A110" t="str">
            <v>US</v>
          </cell>
          <cell r="B110" t="str">
            <v>Manufacturing</v>
          </cell>
          <cell r="C110" t="str">
            <v>$15-20 Billion</v>
          </cell>
          <cell r="D110" t="str">
            <v>$400-500 Million</v>
          </cell>
          <cell r="E110">
            <v>12</v>
          </cell>
          <cell r="F110">
            <v>5</v>
          </cell>
          <cell r="G110">
            <v>5</v>
          </cell>
          <cell r="H110">
            <v>12</v>
          </cell>
          <cell r="I110">
            <v>8</v>
          </cell>
          <cell r="J110">
            <v>10</v>
          </cell>
          <cell r="K110">
            <v>5</v>
          </cell>
          <cell r="L110">
            <v>0</v>
          </cell>
          <cell r="M110">
            <v>-7</v>
          </cell>
          <cell r="N110">
            <v>0</v>
          </cell>
          <cell r="O110">
            <v>6</v>
          </cell>
          <cell r="P110">
            <v>50</v>
          </cell>
          <cell r="Q110">
            <v>50</v>
          </cell>
          <cell r="R110">
            <v>60</v>
          </cell>
          <cell r="S110">
            <v>40</v>
          </cell>
          <cell r="T110" t="str">
            <v>SCM upgrades</v>
          </cell>
          <cell r="U110" t="str">
            <v>Integrate SOA with BI</v>
          </cell>
          <cell r="V110" t="str">
            <v>Service portal</v>
          </cell>
          <cell r="W110" t="str">
            <v>NA / No Decrease</v>
          </cell>
          <cell r="Z110" t="str">
            <v>‘No change’ to the budget is likely</v>
          </cell>
          <cell r="AA110" t="str">
            <v>NA / DK</v>
          </cell>
          <cell r="AB110" t="str">
            <v>NA / DK</v>
          </cell>
          <cell r="AC110" t="str">
            <v>No change in level of discounting</v>
          </cell>
          <cell r="AD110" t="str">
            <v>Somewhat longer</v>
          </cell>
          <cell r="AE110">
            <v>100</v>
          </cell>
          <cell r="AF110">
            <v>0</v>
          </cell>
          <cell r="AG110">
            <v>0</v>
          </cell>
          <cell r="AH110" t="str">
            <v>40/60</v>
          </cell>
          <cell r="AI110" t="str">
            <v>In-Line</v>
          </cell>
          <cell r="AJ110">
            <v>0</v>
          </cell>
          <cell r="AK110" t="str">
            <v>NA / DK</v>
          </cell>
          <cell r="AL110" t="str">
            <v>NA / DK</v>
          </cell>
          <cell r="AM110" t="str">
            <v>NA / DK</v>
          </cell>
          <cell r="AN110">
            <v>-5</v>
          </cell>
          <cell r="AO110" t="str">
            <v>NA / DK</v>
          </cell>
          <cell r="AP110" t="str">
            <v>NA / DK</v>
          </cell>
          <cell r="AQ110" t="str">
            <v>NA / DK</v>
          </cell>
          <cell r="AR110" t="str">
            <v>Flat</v>
          </cell>
          <cell r="AS110" t="str">
            <v>Don't Use</v>
          </cell>
          <cell r="AT110" t="str">
            <v>Don't Use</v>
          </cell>
          <cell r="AU110" t="str">
            <v>Don't Use</v>
          </cell>
          <cell r="AV110" t="str">
            <v>Don't Use</v>
          </cell>
          <cell r="AW110" t="str">
            <v>Don't Use</v>
          </cell>
          <cell r="AX110" t="str">
            <v>Flat</v>
          </cell>
          <cell r="AY110" t="str">
            <v>Flat</v>
          </cell>
          <cell r="AZ110" t="str">
            <v>Don't Use</v>
          </cell>
          <cell r="BA110" t="str">
            <v>Flat</v>
          </cell>
          <cell r="BB110" t="str">
            <v>Increase</v>
          </cell>
          <cell r="BC110" t="str">
            <v>Flat</v>
          </cell>
          <cell r="BD110" t="str">
            <v>Don't Use</v>
          </cell>
          <cell r="BE110" t="str">
            <v>Don't Use</v>
          </cell>
          <cell r="BF110" t="str">
            <v>Don't Use</v>
          </cell>
          <cell r="BG110" t="str">
            <v>Don't Use</v>
          </cell>
          <cell r="BH110" t="str">
            <v>Flat</v>
          </cell>
          <cell r="BI110" t="str">
            <v>Already using services provider</v>
          </cell>
          <cell r="BJ110" t="str">
            <v>Doing work internally</v>
          </cell>
          <cell r="BK110" t="str">
            <v>Will use services provider 2H12</v>
          </cell>
          <cell r="BL110" t="str">
            <v>Doing work internally</v>
          </cell>
          <cell r="BM110" t="str">
            <v>Doing work internally</v>
          </cell>
          <cell r="BN110" t="str">
            <v>Already using services provider</v>
          </cell>
          <cell r="BO110" t="str">
            <v>Doing work internally</v>
          </cell>
          <cell r="BP110" t="str">
            <v>Not Priority</v>
          </cell>
          <cell r="BQ110" t="str">
            <v>Doing work internally</v>
          </cell>
          <cell r="BR110" t="str">
            <v>Not Priority</v>
          </cell>
          <cell r="BS110" t="str">
            <v>Not Priority</v>
          </cell>
          <cell r="BT110" t="str">
            <v>Not Priority</v>
          </cell>
          <cell r="BU110">
            <v>2</v>
          </cell>
          <cell r="BV110">
            <v>3</v>
          </cell>
          <cell r="BW110">
            <v>6</v>
          </cell>
          <cell r="BX110">
            <v>1</v>
          </cell>
          <cell r="BY110">
            <v>5</v>
          </cell>
          <cell r="BZ110">
            <v>7</v>
          </cell>
          <cell r="CA110">
            <v>4</v>
          </cell>
          <cell r="CB110" t="str">
            <v>Somewhat less aggressive in discounting</v>
          </cell>
        </row>
        <row r="111">
          <cell r="A111" t="str">
            <v>US</v>
          </cell>
          <cell r="B111" t="str">
            <v>Manufacturing</v>
          </cell>
          <cell r="C111" t="str">
            <v>$1-5 Billion</v>
          </cell>
          <cell r="D111" t="str">
            <v>$200-300 Million</v>
          </cell>
          <cell r="E111">
            <v>5</v>
          </cell>
          <cell r="F111">
            <v>5</v>
          </cell>
          <cell r="G111">
            <v>5</v>
          </cell>
          <cell r="H111">
            <v>5</v>
          </cell>
          <cell r="I111">
            <v>0</v>
          </cell>
          <cell r="J111">
            <v>8</v>
          </cell>
          <cell r="K111">
            <v>-5</v>
          </cell>
          <cell r="L111">
            <v>10</v>
          </cell>
          <cell r="M111">
            <v>5</v>
          </cell>
          <cell r="N111">
            <v>15</v>
          </cell>
          <cell r="O111">
            <v>6</v>
          </cell>
          <cell r="P111">
            <v>50</v>
          </cell>
          <cell r="Q111">
            <v>50</v>
          </cell>
          <cell r="R111">
            <v>50</v>
          </cell>
          <cell r="S111">
            <v>50</v>
          </cell>
          <cell r="T111" t="str">
            <v>Infrastructure consolidation</v>
          </cell>
          <cell r="U111" t="str">
            <v>Integrating enterprise wide applications</v>
          </cell>
          <cell r="V111" t="str">
            <v>Server updates</v>
          </cell>
          <cell r="W111" t="str">
            <v>NA / No Decrease</v>
          </cell>
          <cell r="Z111" t="str">
            <v>‘No change’ to the budget is likely</v>
          </cell>
          <cell r="AA111" t="str">
            <v>Cuts would be evenly spread</v>
          </cell>
          <cell r="AB111" t="str">
            <v>Nothing is untouchable</v>
          </cell>
          <cell r="AC111" t="str">
            <v>No change in level of discounting</v>
          </cell>
          <cell r="AD111" t="str">
            <v>Somewhat longer</v>
          </cell>
          <cell r="AE111">
            <v>75</v>
          </cell>
          <cell r="AF111">
            <v>25</v>
          </cell>
          <cell r="AG111">
            <v>0</v>
          </cell>
          <cell r="AH111" t="str">
            <v>40/60</v>
          </cell>
          <cell r="AI111" t="str">
            <v>In-Line</v>
          </cell>
          <cell r="AJ111">
            <v>0</v>
          </cell>
          <cell r="AK111" t="str">
            <v>NA / DK</v>
          </cell>
          <cell r="AL111" t="str">
            <v>NA / DK</v>
          </cell>
          <cell r="AM111">
            <v>10</v>
          </cell>
          <cell r="AN111">
            <v>10</v>
          </cell>
          <cell r="AO111" t="str">
            <v>NA / DK</v>
          </cell>
          <cell r="AP111" t="str">
            <v>NA / DK</v>
          </cell>
          <cell r="AQ111">
            <v>0</v>
          </cell>
          <cell r="AR111" t="str">
            <v>Flat</v>
          </cell>
          <cell r="AS111" t="str">
            <v>Don't Use</v>
          </cell>
          <cell r="AT111" t="str">
            <v>Don't Use</v>
          </cell>
          <cell r="AU111" t="str">
            <v>Don't Use</v>
          </cell>
          <cell r="AV111" t="str">
            <v>Don't Use</v>
          </cell>
          <cell r="AW111" t="str">
            <v>Don't Use</v>
          </cell>
          <cell r="AX111" t="str">
            <v>Don't Use</v>
          </cell>
          <cell r="AY111" t="str">
            <v>Flat</v>
          </cell>
          <cell r="AZ111" t="str">
            <v>Don't Use</v>
          </cell>
          <cell r="BA111" t="str">
            <v>Don't Use</v>
          </cell>
          <cell r="BB111" t="str">
            <v>Don't Use</v>
          </cell>
          <cell r="BC111" t="str">
            <v>Don't Use</v>
          </cell>
          <cell r="BD111" t="str">
            <v>Don't Use</v>
          </cell>
          <cell r="BE111" t="str">
            <v>Don't Use</v>
          </cell>
          <cell r="BF111" t="str">
            <v>Don't Use</v>
          </cell>
          <cell r="BG111" t="str">
            <v>Don't Use</v>
          </cell>
          <cell r="BH111" t="str">
            <v>Don't Use</v>
          </cell>
          <cell r="BI111" t="str">
            <v>Already using services provider</v>
          </cell>
          <cell r="BJ111" t="str">
            <v>Doing work internally</v>
          </cell>
          <cell r="BK111" t="str">
            <v>Doing work internally</v>
          </cell>
          <cell r="BL111" t="str">
            <v>Doing work internally</v>
          </cell>
          <cell r="BM111" t="str">
            <v>Doing work internally</v>
          </cell>
          <cell r="BN111" t="str">
            <v>Not Priority</v>
          </cell>
          <cell r="BO111" t="str">
            <v>Doing work internally</v>
          </cell>
          <cell r="BP111" t="str">
            <v>Not Priority</v>
          </cell>
          <cell r="BQ111" t="str">
            <v>Doing work internally</v>
          </cell>
          <cell r="BR111" t="str">
            <v>Not Priority</v>
          </cell>
          <cell r="BS111" t="str">
            <v>Not Priority</v>
          </cell>
          <cell r="BT111" t="str">
            <v>Not Priority</v>
          </cell>
          <cell r="BU111">
            <v>3</v>
          </cell>
          <cell r="BV111">
            <v>7</v>
          </cell>
          <cell r="BW111">
            <v>2</v>
          </cell>
          <cell r="BX111">
            <v>4</v>
          </cell>
          <cell r="BY111">
            <v>6</v>
          </cell>
          <cell r="BZ111">
            <v>1</v>
          </cell>
          <cell r="CA111">
            <v>5</v>
          </cell>
          <cell r="CB111" t="str">
            <v>No change in level of discounting</v>
          </cell>
        </row>
        <row r="112">
          <cell r="A112" t="str">
            <v>US</v>
          </cell>
          <cell r="B112" t="str">
            <v>Manufacturing</v>
          </cell>
          <cell r="C112" t="str">
            <v>$500 Million - $1 Billion</v>
          </cell>
          <cell r="D112" t="str">
            <v>&lt;$100 Million</v>
          </cell>
          <cell r="E112">
            <v>3</v>
          </cell>
          <cell r="F112">
            <v>2</v>
          </cell>
          <cell r="G112">
            <v>5</v>
          </cell>
          <cell r="H112">
            <v>0</v>
          </cell>
          <cell r="I112">
            <v>0</v>
          </cell>
          <cell r="J112">
            <v>0</v>
          </cell>
          <cell r="K112">
            <v>2</v>
          </cell>
          <cell r="L112">
            <v>5</v>
          </cell>
          <cell r="M112">
            <v>10</v>
          </cell>
          <cell r="N112">
            <v>5</v>
          </cell>
          <cell r="O112">
            <v>5</v>
          </cell>
          <cell r="P112">
            <v>50</v>
          </cell>
          <cell r="Q112">
            <v>50</v>
          </cell>
          <cell r="R112">
            <v>50</v>
          </cell>
          <cell r="S112">
            <v>50</v>
          </cell>
          <cell r="T112" t="str">
            <v>Sales Automation</v>
          </cell>
          <cell r="U112" t="str">
            <v>Back Office Productivity</v>
          </cell>
          <cell r="W112" t="str">
            <v>Collaboration SW</v>
          </cell>
          <cell r="X112" t="str">
            <v>Unstructured Data growth</v>
          </cell>
          <cell r="Z112" t="str">
            <v>Downward revision is more likely</v>
          </cell>
          <cell r="AA112" t="str">
            <v>Everything subject to cuts</v>
          </cell>
          <cell r="AB112" t="str">
            <v>Mission critical systems</v>
          </cell>
          <cell r="AC112" t="str">
            <v>No change in level of discounting</v>
          </cell>
          <cell r="AD112" t="str">
            <v>Significantly longer</v>
          </cell>
          <cell r="AE112">
            <v>90</v>
          </cell>
          <cell r="AF112">
            <v>10</v>
          </cell>
          <cell r="AG112">
            <v>0</v>
          </cell>
          <cell r="AH112" t="str">
            <v>60/40</v>
          </cell>
          <cell r="AI112" t="str">
            <v>Under</v>
          </cell>
          <cell r="AJ112">
            <v>10</v>
          </cell>
          <cell r="AK112" t="str">
            <v>NA / DK</v>
          </cell>
          <cell r="AL112" t="str">
            <v>NA / DK</v>
          </cell>
          <cell r="AM112">
            <v>10</v>
          </cell>
          <cell r="AN112">
            <v>10</v>
          </cell>
          <cell r="AO112" t="str">
            <v>NA / DK</v>
          </cell>
          <cell r="AP112" t="str">
            <v>NA / DK</v>
          </cell>
          <cell r="AQ112">
            <v>5</v>
          </cell>
          <cell r="AR112" t="str">
            <v>Don't Use</v>
          </cell>
          <cell r="AS112" t="str">
            <v>Don't Use</v>
          </cell>
          <cell r="AT112" t="str">
            <v>Don't Use</v>
          </cell>
          <cell r="AU112" t="str">
            <v>Don't Use</v>
          </cell>
          <cell r="AV112" t="str">
            <v>Don't Use</v>
          </cell>
          <cell r="AW112" t="str">
            <v>Don't Use</v>
          </cell>
          <cell r="AX112" t="str">
            <v>Flat</v>
          </cell>
          <cell r="AY112" t="str">
            <v>Don't Use</v>
          </cell>
          <cell r="AZ112" t="str">
            <v>Don't Use</v>
          </cell>
          <cell r="BA112" t="str">
            <v>Flat</v>
          </cell>
          <cell r="BB112" t="str">
            <v>Flat</v>
          </cell>
          <cell r="BC112" t="str">
            <v>Don't Use</v>
          </cell>
          <cell r="BD112" t="str">
            <v>Don't Use</v>
          </cell>
          <cell r="BE112" t="str">
            <v>Don't Use</v>
          </cell>
          <cell r="BF112" t="str">
            <v>Don't Use</v>
          </cell>
          <cell r="BG112" t="str">
            <v>Flat</v>
          </cell>
          <cell r="BH112" t="str">
            <v>Don't Use</v>
          </cell>
          <cell r="BI112" t="str">
            <v>Already using services provider</v>
          </cell>
          <cell r="BJ112" t="str">
            <v>Not Priority</v>
          </cell>
          <cell r="BK112" t="str">
            <v>Doing work internally</v>
          </cell>
          <cell r="BL112" t="str">
            <v>Already using services provider</v>
          </cell>
          <cell r="BM112" t="str">
            <v>Already using services provider</v>
          </cell>
          <cell r="BN112" t="str">
            <v>Already using services provider</v>
          </cell>
          <cell r="BO112" t="str">
            <v>Not Priority</v>
          </cell>
          <cell r="BP112" t="str">
            <v>Not Priority</v>
          </cell>
          <cell r="BQ112" t="str">
            <v>Not Priority</v>
          </cell>
          <cell r="BR112" t="str">
            <v>Not Priority</v>
          </cell>
          <cell r="BS112" t="str">
            <v>Not Priority</v>
          </cell>
          <cell r="BT112" t="str">
            <v>Not Priority</v>
          </cell>
          <cell r="BU112">
            <v>1</v>
          </cell>
          <cell r="BV112">
            <v>3</v>
          </cell>
          <cell r="BW112">
            <v>2</v>
          </cell>
          <cell r="BX112">
            <v>4</v>
          </cell>
          <cell r="BY112">
            <v>7</v>
          </cell>
          <cell r="BZ112">
            <v>6</v>
          </cell>
          <cell r="CA112">
            <v>5</v>
          </cell>
          <cell r="CB112" t="str">
            <v>Somewhat more aggressive in discounting</v>
          </cell>
        </row>
        <row r="113">
          <cell r="A113" t="str">
            <v>US</v>
          </cell>
          <cell r="B113" t="str">
            <v>Manufacturing</v>
          </cell>
          <cell r="C113" t="str">
            <v>$5-10 Billion</v>
          </cell>
          <cell r="D113" t="str">
            <v>$100-200 Million</v>
          </cell>
          <cell r="E113">
            <v>-20</v>
          </cell>
          <cell r="F113">
            <v>-15</v>
          </cell>
          <cell r="G113">
            <v>-10</v>
          </cell>
          <cell r="H113">
            <v>-15</v>
          </cell>
          <cell r="I113">
            <v>-15</v>
          </cell>
          <cell r="J113">
            <v>-30</v>
          </cell>
          <cell r="K113">
            <v>-15</v>
          </cell>
          <cell r="L113">
            <v>-15</v>
          </cell>
          <cell r="M113">
            <v>-15</v>
          </cell>
          <cell r="N113">
            <v>-10</v>
          </cell>
          <cell r="O113">
            <v>5</v>
          </cell>
          <cell r="P113">
            <v>50</v>
          </cell>
          <cell r="Q113">
            <v>50</v>
          </cell>
          <cell r="R113">
            <v>50</v>
          </cell>
          <cell r="S113">
            <v>50</v>
          </cell>
          <cell r="T113" t="str">
            <v>NA / No Increase</v>
          </cell>
          <cell r="W113" t="str">
            <v>NA / No Decrease</v>
          </cell>
          <cell r="Z113" t="str">
            <v>Equal chance of upward or downward revision</v>
          </cell>
          <cell r="AA113" t="str">
            <v>Budget set, will not be changed</v>
          </cell>
          <cell r="AB113" t="str">
            <v>No cuts</v>
          </cell>
          <cell r="AC113" t="str">
            <v>Somewhat less aggressive in discounting</v>
          </cell>
          <cell r="AD113" t="str">
            <v>Somewhat longer</v>
          </cell>
          <cell r="AE113">
            <v>100</v>
          </cell>
          <cell r="AF113">
            <v>0</v>
          </cell>
          <cell r="AG113">
            <v>0</v>
          </cell>
          <cell r="AH113" t="str">
            <v>60/40</v>
          </cell>
          <cell r="AI113" t="str">
            <v>In-Line</v>
          </cell>
          <cell r="AJ113">
            <v>-25</v>
          </cell>
          <cell r="AK113">
            <v>0</v>
          </cell>
          <cell r="AL113">
            <v>5</v>
          </cell>
          <cell r="AM113">
            <v>10</v>
          </cell>
          <cell r="AN113">
            <v>-5</v>
          </cell>
          <cell r="AO113">
            <v>-5</v>
          </cell>
          <cell r="AP113">
            <v>-3</v>
          </cell>
          <cell r="AQ113">
            <v>0</v>
          </cell>
          <cell r="AR113" t="str">
            <v>Flat</v>
          </cell>
          <cell r="AS113" t="str">
            <v>Increase</v>
          </cell>
          <cell r="AT113" t="str">
            <v>Don't Use</v>
          </cell>
          <cell r="AU113" t="str">
            <v>Don't Use</v>
          </cell>
          <cell r="AV113" t="str">
            <v>Don't Use</v>
          </cell>
          <cell r="AW113" t="str">
            <v>Flat</v>
          </cell>
          <cell r="AX113" t="str">
            <v>Flat</v>
          </cell>
          <cell r="AY113" t="str">
            <v>Don't Use</v>
          </cell>
          <cell r="AZ113" t="str">
            <v>Decrease</v>
          </cell>
          <cell r="BA113" t="str">
            <v>Decrease</v>
          </cell>
          <cell r="BB113" t="str">
            <v>Decrease</v>
          </cell>
          <cell r="BC113" t="str">
            <v>Don't Use</v>
          </cell>
          <cell r="BD113" t="str">
            <v>Don't Use</v>
          </cell>
          <cell r="BE113" t="str">
            <v>Don't Use</v>
          </cell>
          <cell r="BF113" t="str">
            <v>Don't Use</v>
          </cell>
          <cell r="BG113" t="str">
            <v>Don't Use</v>
          </cell>
          <cell r="BH113" t="str">
            <v>Don't Use</v>
          </cell>
          <cell r="BI113" t="str">
            <v>Not Priority</v>
          </cell>
          <cell r="BJ113" t="str">
            <v>Doing work internally</v>
          </cell>
          <cell r="BK113" t="str">
            <v>Doing work internally</v>
          </cell>
          <cell r="BL113" t="str">
            <v>Not Priority</v>
          </cell>
          <cell r="BM113" t="str">
            <v>Not Priority</v>
          </cell>
          <cell r="BN113" t="str">
            <v>Not Priority</v>
          </cell>
          <cell r="BO113" t="str">
            <v>Not Priority</v>
          </cell>
          <cell r="BP113" t="str">
            <v>Not Priority</v>
          </cell>
          <cell r="BQ113" t="str">
            <v>Not Priority</v>
          </cell>
          <cell r="BR113" t="str">
            <v>Not Priority</v>
          </cell>
          <cell r="BS113" t="str">
            <v>Doing work internally</v>
          </cell>
          <cell r="BT113" t="str">
            <v>Not Priority</v>
          </cell>
          <cell r="BU113">
            <v>1</v>
          </cell>
          <cell r="BV113">
            <v>5</v>
          </cell>
          <cell r="BW113">
            <v>2</v>
          </cell>
          <cell r="BX113">
            <v>3</v>
          </cell>
          <cell r="BY113">
            <v>6</v>
          </cell>
          <cell r="BZ113">
            <v>4</v>
          </cell>
          <cell r="CA113">
            <v>5</v>
          </cell>
          <cell r="CB113" t="str">
            <v>No change in level of discounting</v>
          </cell>
        </row>
        <row r="114">
          <cell r="A114" t="str">
            <v>US</v>
          </cell>
          <cell r="B114" t="str">
            <v>Manufacturing</v>
          </cell>
          <cell r="C114" t="str">
            <v>$5-10 Billion</v>
          </cell>
          <cell r="D114" t="str">
            <v>$200-300 Million</v>
          </cell>
          <cell r="E114">
            <v>-2</v>
          </cell>
          <cell r="F114">
            <v>0</v>
          </cell>
          <cell r="G114">
            <v>-7</v>
          </cell>
          <cell r="H114">
            <v>-2</v>
          </cell>
          <cell r="I114">
            <v>-5</v>
          </cell>
          <cell r="J114">
            <v>0</v>
          </cell>
          <cell r="K114">
            <v>3</v>
          </cell>
          <cell r="L114">
            <v>2</v>
          </cell>
          <cell r="M114">
            <v>0</v>
          </cell>
          <cell r="N114">
            <v>-5</v>
          </cell>
          <cell r="O114">
            <v>4</v>
          </cell>
          <cell r="P114">
            <v>60</v>
          </cell>
          <cell r="Q114">
            <v>40</v>
          </cell>
          <cell r="R114">
            <v>50</v>
          </cell>
          <cell r="S114">
            <v>50</v>
          </cell>
          <cell r="T114" t="str">
            <v>Replacement Applications</v>
          </cell>
          <cell r="U114" t="str">
            <v>Technology Refresh</v>
          </cell>
          <cell r="W114" t="str">
            <v>Mature Projects</v>
          </cell>
          <cell r="X114" t="str">
            <v>Microsoft Upgrades</v>
          </cell>
          <cell r="Z114" t="str">
            <v>Upward revision is more likely</v>
          </cell>
          <cell r="AA114" t="str">
            <v>PC refresh</v>
          </cell>
          <cell r="AB114" t="str">
            <v>Core infrastructure</v>
          </cell>
          <cell r="AC114" t="str">
            <v>No change in level of discounting</v>
          </cell>
          <cell r="AD114" t="str">
            <v>No Change</v>
          </cell>
          <cell r="AE114">
            <v>100</v>
          </cell>
          <cell r="AF114">
            <v>0</v>
          </cell>
          <cell r="AG114">
            <v>0</v>
          </cell>
          <cell r="AH114" t="str">
            <v>50/50</v>
          </cell>
          <cell r="AI114" t="str">
            <v>In-Line</v>
          </cell>
          <cell r="AJ114">
            <v>0</v>
          </cell>
          <cell r="AK114" t="str">
            <v>NA / DK</v>
          </cell>
          <cell r="AL114" t="str">
            <v>NA / DK</v>
          </cell>
          <cell r="AM114">
            <v>0</v>
          </cell>
          <cell r="AN114">
            <v>0</v>
          </cell>
          <cell r="AO114" t="str">
            <v>NA / DK</v>
          </cell>
          <cell r="AP114" t="str">
            <v>NA / DK</v>
          </cell>
          <cell r="AQ114">
            <v>0</v>
          </cell>
          <cell r="AR114" t="str">
            <v>Don't Use</v>
          </cell>
          <cell r="AS114" t="str">
            <v>Flat</v>
          </cell>
          <cell r="AT114" t="str">
            <v>Don't Use</v>
          </cell>
          <cell r="AU114" t="str">
            <v>Don't Use</v>
          </cell>
          <cell r="AV114" t="str">
            <v>Don't Use</v>
          </cell>
          <cell r="AW114" t="str">
            <v>Don't Use</v>
          </cell>
          <cell r="AX114" t="str">
            <v>Don't Use</v>
          </cell>
          <cell r="AY114" t="str">
            <v>Don't Use</v>
          </cell>
          <cell r="AZ114" t="str">
            <v>Don't Use</v>
          </cell>
          <cell r="BA114" t="str">
            <v>Don't Use</v>
          </cell>
          <cell r="BB114" t="str">
            <v>Flat</v>
          </cell>
          <cell r="BC114" t="str">
            <v>Don't Use</v>
          </cell>
          <cell r="BD114" t="str">
            <v>Don't Use</v>
          </cell>
          <cell r="BE114" t="str">
            <v>Don't Use</v>
          </cell>
          <cell r="BF114" t="str">
            <v>Increase</v>
          </cell>
          <cell r="BG114" t="str">
            <v>Don't Use</v>
          </cell>
          <cell r="BH114" t="str">
            <v>Don't Use</v>
          </cell>
          <cell r="BI114" t="str">
            <v>Doing work internally</v>
          </cell>
          <cell r="BJ114" t="str">
            <v>Not Priority</v>
          </cell>
          <cell r="BK114" t="str">
            <v>Doing work internally</v>
          </cell>
          <cell r="BL114" t="str">
            <v>Not Priority</v>
          </cell>
          <cell r="BM114" t="str">
            <v>Not Priority</v>
          </cell>
          <cell r="BN114" t="str">
            <v>Not Priority</v>
          </cell>
          <cell r="BO114" t="str">
            <v>Not Priority</v>
          </cell>
          <cell r="BP114" t="str">
            <v>Not Priority</v>
          </cell>
          <cell r="BQ114" t="str">
            <v>Already using services provider</v>
          </cell>
          <cell r="BR114" t="str">
            <v>Not Priority</v>
          </cell>
          <cell r="BS114" t="str">
            <v>Not Priority</v>
          </cell>
          <cell r="BT114" t="str">
            <v>Not Priority</v>
          </cell>
          <cell r="BU114">
            <v>3</v>
          </cell>
          <cell r="BV114">
            <v>7</v>
          </cell>
          <cell r="BW114">
            <v>6</v>
          </cell>
          <cell r="BX114">
            <v>4</v>
          </cell>
          <cell r="BY114">
            <v>5</v>
          </cell>
          <cell r="BZ114">
            <v>2</v>
          </cell>
          <cell r="CA114">
            <v>1</v>
          </cell>
          <cell r="CB114" t="str">
            <v>No change in level of discounting</v>
          </cell>
        </row>
        <row r="115">
          <cell r="A115" t="str">
            <v>US</v>
          </cell>
          <cell r="B115" t="str">
            <v>Manufacturing</v>
          </cell>
          <cell r="C115" t="str">
            <v>$5-10 Billion</v>
          </cell>
          <cell r="D115" t="str">
            <v>NA</v>
          </cell>
          <cell r="E115">
            <v>10</v>
          </cell>
          <cell r="F115">
            <v>3</v>
          </cell>
          <cell r="G115">
            <v>2</v>
          </cell>
          <cell r="H115">
            <v>3</v>
          </cell>
          <cell r="I115">
            <v>13</v>
          </cell>
          <cell r="J115">
            <v>5</v>
          </cell>
          <cell r="K115">
            <v>0</v>
          </cell>
          <cell r="L115">
            <v>2</v>
          </cell>
          <cell r="M115">
            <v>10</v>
          </cell>
          <cell r="N115">
            <v>8</v>
          </cell>
          <cell r="O115">
            <v>3</v>
          </cell>
          <cell r="P115">
            <v>60</v>
          </cell>
          <cell r="Q115">
            <v>40</v>
          </cell>
          <cell r="R115">
            <v>50</v>
          </cell>
          <cell r="S115">
            <v>50</v>
          </cell>
          <cell r="T115" t="str">
            <v>NA / No Increase</v>
          </cell>
          <cell r="W115" t="str">
            <v>NA / No Decrease</v>
          </cell>
          <cell r="Z115" t="str">
            <v>‘No change’ to the budget is likely</v>
          </cell>
          <cell r="AA115" t="str">
            <v>Budget set, will not be changed</v>
          </cell>
          <cell r="AB115" t="str">
            <v>Everything subject to cuts</v>
          </cell>
          <cell r="AC115" t="str">
            <v>No change in level of discounting</v>
          </cell>
          <cell r="AD115" t="str">
            <v>Somewhat longer</v>
          </cell>
          <cell r="AE115">
            <v>90</v>
          </cell>
          <cell r="AF115">
            <v>10</v>
          </cell>
          <cell r="AG115">
            <v>0</v>
          </cell>
          <cell r="AH115" t="str">
            <v>60/40</v>
          </cell>
          <cell r="AI115" t="str">
            <v>Under</v>
          </cell>
          <cell r="AJ115">
            <v>5</v>
          </cell>
          <cell r="AK115">
            <v>5</v>
          </cell>
          <cell r="AL115">
            <v>0</v>
          </cell>
          <cell r="AM115">
            <v>0</v>
          </cell>
          <cell r="AN115">
            <v>35</v>
          </cell>
          <cell r="AO115" t="str">
            <v>NA / DK</v>
          </cell>
          <cell r="AP115" t="str">
            <v>NA / DK</v>
          </cell>
          <cell r="AQ115" t="str">
            <v>NA / DK</v>
          </cell>
          <cell r="AR115" t="str">
            <v>Flat</v>
          </cell>
          <cell r="AS115" t="str">
            <v>Flat</v>
          </cell>
          <cell r="AT115" t="str">
            <v>Don't Use</v>
          </cell>
          <cell r="AU115" t="str">
            <v>Don't Use</v>
          </cell>
          <cell r="AV115" t="str">
            <v>Don't Use</v>
          </cell>
          <cell r="AW115" t="str">
            <v>Don't Use</v>
          </cell>
          <cell r="AX115" t="str">
            <v>Flat</v>
          </cell>
          <cell r="AY115" t="str">
            <v>Don't Use</v>
          </cell>
          <cell r="AZ115" t="str">
            <v>Don't Use</v>
          </cell>
          <cell r="BA115" t="str">
            <v>Don't Use</v>
          </cell>
          <cell r="BB115" t="str">
            <v>Don't Use</v>
          </cell>
          <cell r="BC115" t="str">
            <v>Don't Use</v>
          </cell>
          <cell r="BD115" t="str">
            <v>Don't Use</v>
          </cell>
          <cell r="BE115" t="str">
            <v>Don't Use</v>
          </cell>
          <cell r="BF115" t="str">
            <v>Flat</v>
          </cell>
          <cell r="BG115" t="str">
            <v>Increase</v>
          </cell>
          <cell r="BH115" t="str">
            <v>Don't Use</v>
          </cell>
          <cell r="BI115" t="str">
            <v>Already using services provider</v>
          </cell>
          <cell r="BJ115" t="str">
            <v>Not Priority</v>
          </cell>
          <cell r="BK115" t="str">
            <v>Doing work internally</v>
          </cell>
          <cell r="BL115" t="str">
            <v>Doing work internally</v>
          </cell>
          <cell r="BM115" t="str">
            <v>Already using services provider</v>
          </cell>
          <cell r="BN115" t="str">
            <v>Will use services provider 2H12</v>
          </cell>
          <cell r="BO115" t="str">
            <v>Will use services provider 2H12</v>
          </cell>
          <cell r="BP115" t="str">
            <v>Not Priority</v>
          </cell>
          <cell r="BQ115" t="str">
            <v>Will use services provider 2H12</v>
          </cell>
          <cell r="BR115" t="str">
            <v>Already using services provider</v>
          </cell>
          <cell r="BS115" t="str">
            <v>Will use services provider 2H12</v>
          </cell>
          <cell r="BT115" t="str">
            <v>Not Priority</v>
          </cell>
          <cell r="BU115">
            <v>4</v>
          </cell>
          <cell r="BV115">
            <v>7</v>
          </cell>
          <cell r="BW115">
            <v>2</v>
          </cell>
          <cell r="BX115">
            <v>6</v>
          </cell>
          <cell r="BY115">
            <v>1</v>
          </cell>
          <cell r="BZ115">
            <v>3</v>
          </cell>
          <cell r="CA115">
            <v>5</v>
          </cell>
          <cell r="CB115" t="str">
            <v>Significantly less aggressive in discounting</v>
          </cell>
        </row>
        <row r="116">
          <cell r="A116" t="str">
            <v>US</v>
          </cell>
          <cell r="B116" t="str">
            <v>Manufacturing</v>
          </cell>
          <cell r="C116" t="str">
            <v>$500 Million - $1 Billion</v>
          </cell>
          <cell r="D116" t="str">
            <v>$100-200 Million</v>
          </cell>
          <cell r="E116">
            <v>2</v>
          </cell>
          <cell r="F116">
            <v>0</v>
          </cell>
          <cell r="G116">
            <v>1</v>
          </cell>
          <cell r="H116">
            <v>1</v>
          </cell>
          <cell r="I116" t="str">
            <v>DK</v>
          </cell>
          <cell r="J116" t="str">
            <v>DK</v>
          </cell>
          <cell r="K116" t="str">
            <v>DK</v>
          </cell>
          <cell r="L116" t="str">
            <v>DK</v>
          </cell>
          <cell r="M116" t="str">
            <v>DK</v>
          </cell>
          <cell r="N116" t="str">
            <v>DK</v>
          </cell>
          <cell r="O116">
            <v>1</v>
          </cell>
          <cell r="P116">
            <v>70</v>
          </cell>
          <cell r="Q116">
            <v>30</v>
          </cell>
          <cell r="R116" t="str">
            <v>NA / DK</v>
          </cell>
          <cell r="S116" t="str">
            <v>NA / DK</v>
          </cell>
          <cell r="T116" t="str">
            <v>NA / No Increase</v>
          </cell>
          <cell r="W116" t="str">
            <v>NA / No Decrease</v>
          </cell>
          <cell r="Z116" t="str">
            <v>Equal chance of upward or downward revision</v>
          </cell>
          <cell r="AA116" t="str">
            <v>NA / DK</v>
          </cell>
          <cell r="AB116" t="str">
            <v>NA / DK</v>
          </cell>
          <cell r="AC116" t="str">
            <v>Somewhat more aggressive in discounting</v>
          </cell>
          <cell r="AD116" t="str">
            <v>No Change</v>
          </cell>
          <cell r="AE116">
            <v>100</v>
          </cell>
          <cell r="AF116">
            <v>0</v>
          </cell>
          <cell r="AG116">
            <v>0</v>
          </cell>
          <cell r="AH116" t="str">
            <v>50/50</v>
          </cell>
          <cell r="AI116" t="str">
            <v>Under</v>
          </cell>
          <cell r="AJ116">
            <v>5</v>
          </cell>
          <cell r="AK116" t="str">
            <v>NA / DK</v>
          </cell>
          <cell r="AL116">
            <v>3</v>
          </cell>
          <cell r="AM116">
            <v>0</v>
          </cell>
          <cell r="AN116">
            <v>0</v>
          </cell>
          <cell r="AO116" t="str">
            <v>NA / DK</v>
          </cell>
          <cell r="AP116">
            <v>0</v>
          </cell>
          <cell r="AQ116">
            <v>0</v>
          </cell>
          <cell r="AR116" t="str">
            <v>Don't Use</v>
          </cell>
          <cell r="AS116" t="str">
            <v>Don't Use</v>
          </cell>
          <cell r="AT116" t="str">
            <v>Don't Use</v>
          </cell>
          <cell r="AU116" t="str">
            <v>Don't Use</v>
          </cell>
          <cell r="AV116" t="str">
            <v>Don't Use</v>
          </cell>
          <cell r="AW116" t="str">
            <v>Don't Use</v>
          </cell>
          <cell r="AX116" t="str">
            <v>Don't Use</v>
          </cell>
          <cell r="AY116" t="str">
            <v>Don't Use</v>
          </cell>
          <cell r="AZ116" t="str">
            <v>Don't Use</v>
          </cell>
          <cell r="BA116" t="str">
            <v>Don't Use</v>
          </cell>
          <cell r="BB116" t="str">
            <v>Don't Use</v>
          </cell>
          <cell r="BC116" t="str">
            <v>Don't Use</v>
          </cell>
          <cell r="BD116" t="str">
            <v>Don't Use</v>
          </cell>
          <cell r="BE116" t="str">
            <v>Don't Use</v>
          </cell>
          <cell r="BF116" t="str">
            <v>Don't Use</v>
          </cell>
          <cell r="BG116" t="str">
            <v>Don't Use</v>
          </cell>
          <cell r="BH116" t="str">
            <v>Don't Use</v>
          </cell>
          <cell r="BI116" t="str">
            <v>Not Priority</v>
          </cell>
          <cell r="BJ116" t="str">
            <v>Not Priority</v>
          </cell>
          <cell r="BK116" t="str">
            <v>Not Priority</v>
          </cell>
          <cell r="BL116" t="str">
            <v>Not Priority</v>
          </cell>
          <cell r="BM116" t="str">
            <v>Doing work internally</v>
          </cell>
          <cell r="BN116" t="str">
            <v>Doing work internally</v>
          </cell>
          <cell r="BO116" t="str">
            <v>Not Priority</v>
          </cell>
          <cell r="BP116" t="str">
            <v>Not Priority</v>
          </cell>
          <cell r="BQ116" t="str">
            <v>Not Priority</v>
          </cell>
          <cell r="BR116" t="str">
            <v>Not Priority</v>
          </cell>
          <cell r="BS116" t="str">
            <v>Not Priority</v>
          </cell>
          <cell r="BT116" t="str">
            <v>Not Priority</v>
          </cell>
          <cell r="BU116">
            <v>1</v>
          </cell>
          <cell r="BW116">
            <v>3</v>
          </cell>
          <cell r="BX116">
            <v>5</v>
          </cell>
          <cell r="BY116">
            <v>6</v>
          </cell>
          <cell r="BZ116">
            <v>4</v>
          </cell>
          <cell r="CA116">
            <v>2</v>
          </cell>
          <cell r="CB116" t="str">
            <v>Somewhat more aggressive in discounting</v>
          </cell>
        </row>
        <row r="117">
          <cell r="A117" t="str">
            <v>US</v>
          </cell>
          <cell r="B117" t="str">
            <v>Mining &amp; Minerals</v>
          </cell>
          <cell r="C117" t="str">
            <v>$500 Million - $1 Billion</v>
          </cell>
          <cell r="D117" t="str">
            <v>&lt;$100 Million</v>
          </cell>
          <cell r="E117">
            <v>10</v>
          </cell>
          <cell r="F117">
            <v>10</v>
          </cell>
          <cell r="G117">
            <v>7</v>
          </cell>
          <cell r="H117">
            <v>10</v>
          </cell>
          <cell r="I117">
            <v>10</v>
          </cell>
          <cell r="J117">
            <v>5</v>
          </cell>
          <cell r="K117">
            <v>15</v>
          </cell>
          <cell r="L117">
            <v>10</v>
          </cell>
          <cell r="M117">
            <v>10</v>
          </cell>
          <cell r="N117">
            <v>7</v>
          </cell>
          <cell r="O117">
            <v>9</v>
          </cell>
          <cell r="P117">
            <v>55</v>
          </cell>
          <cell r="Q117">
            <v>45</v>
          </cell>
          <cell r="R117">
            <v>45</v>
          </cell>
          <cell r="S117">
            <v>55</v>
          </cell>
          <cell r="T117" t="str">
            <v>IT Capacity Management</v>
          </cell>
          <cell r="U117" t="str">
            <v>Virtualization</v>
          </cell>
          <cell r="V117" t="str">
            <v>Monitoring tools</v>
          </cell>
          <cell r="W117" t="str">
            <v>NA / No Decrease</v>
          </cell>
          <cell r="Z117" t="str">
            <v>Equal chance of upward or downward revision</v>
          </cell>
          <cell r="AA117" t="str">
            <v>Salaries, new hiring</v>
          </cell>
          <cell r="AB117" t="str">
            <v>Core infrastructure</v>
          </cell>
          <cell r="AC117" t="str">
            <v>No change in level of discounting</v>
          </cell>
          <cell r="AD117" t="str">
            <v>Somewhat longer</v>
          </cell>
          <cell r="AE117">
            <v>60</v>
          </cell>
          <cell r="AF117">
            <v>20</v>
          </cell>
          <cell r="AG117">
            <v>20</v>
          </cell>
          <cell r="AH117" t="str">
            <v>50/50</v>
          </cell>
          <cell r="AI117" t="str">
            <v>In-Line</v>
          </cell>
          <cell r="AJ117">
            <v>8</v>
          </cell>
          <cell r="AK117" t="str">
            <v>NA / DK</v>
          </cell>
          <cell r="AL117" t="str">
            <v>NA / DK</v>
          </cell>
          <cell r="AM117" t="str">
            <v>NA / DK</v>
          </cell>
          <cell r="AN117">
            <v>8</v>
          </cell>
          <cell r="AO117" t="str">
            <v>NA / DK</v>
          </cell>
          <cell r="AP117" t="str">
            <v>NA / DK</v>
          </cell>
          <cell r="AQ117" t="str">
            <v>NA / DK</v>
          </cell>
          <cell r="AR117" t="str">
            <v>Flat</v>
          </cell>
          <cell r="AS117" t="str">
            <v>Don't Use</v>
          </cell>
          <cell r="AT117" t="str">
            <v>Don't Use</v>
          </cell>
          <cell r="AU117" t="str">
            <v>Don't Use</v>
          </cell>
          <cell r="AV117" t="str">
            <v>Don't Use</v>
          </cell>
          <cell r="AW117" t="str">
            <v>Increase</v>
          </cell>
          <cell r="AX117" t="str">
            <v>Flat</v>
          </cell>
          <cell r="AY117" t="str">
            <v>Don't Use</v>
          </cell>
          <cell r="AZ117" t="str">
            <v>Increase</v>
          </cell>
          <cell r="BA117" t="str">
            <v>Don't Use</v>
          </cell>
          <cell r="BB117" t="str">
            <v>Flat</v>
          </cell>
          <cell r="BC117" t="str">
            <v>Decrease</v>
          </cell>
          <cell r="BD117" t="str">
            <v>Flat</v>
          </cell>
          <cell r="BE117" t="str">
            <v>Flat</v>
          </cell>
          <cell r="BF117" t="str">
            <v>Don't Use</v>
          </cell>
          <cell r="BG117" t="str">
            <v>Don't Use</v>
          </cell>
          <cell r="BH117" t="str">
            <v>Don't Use</v>
          </cell>
          <cell r="BI117" t="str">
            <v>Doing work internally</v>
          </cell>
          <cell r="BJ117" t="str">
            <v>Already using services provider</v>
          </cell>
          <cell r="BK117" t="str">
            <v>Doing work internally</v>
          </cell>
          <cell r="BL117" t="str">
            <v>Doing work internally</v>
          </cell>
          <cell r="BM117" t="str">
            <v>Doing work internally</v>
          </cell>
          <cell r="BN117" t="str">
            <v>Will use services provider 2H12</v>
          </cell>
          <cell r="BO117" t="str">
            <v>Doing work internally</v>
          </cell>
          <cell r="BP117" t="str">
            <v>Not Priority</v>
          </cell>
          <cell r="BQ117" t="str">
            <v>Doing work internally</v>
          </cell>
          <cell r="BR117" t="str">
            <v>Doing work internally</v>
          </cell>
          <cell r="BS117" t="str">
            <v>Not Priority</v>
          </cell>
          <cell r="BT117" t="str">
            <v>Not Priority</v>
          </cell>
          <cell r="BU117">
            <v>3</v>
          </cell>
          <cell r="BV117">
            <v>1</v>
          </cell>
          <cell r="BW117">
            <v>7</v>
          </cell>
          <cell r="BX117">
            <v>4</v>
          </cell>
          <cell r="BY117">
            <v>2</v>
          </cell>
          <cell r="BZ117">
            <v>5</v>
          </cell>
          <cell r="CA117">
            <v>6</v>
          </cell>
          <cell r="CB117" t="str">
            <v>No change in level of discounting</v>
          </cell>
        </row>
        <row r="118">
          <cell r="A118" t="str">
            <v>US</v>
          </cell>
          <cell r="B118" t="str">
            <v>Retail</v>
          </cell>
          <cell r="C118" t="str">
            <v>$500 Million - $1 Billion</v>
          </cell>
          <cell r="D118" t="str">
            <v>&lt;$100 Million</v>
          </cell>
          <cell r="E118">
            <v>3</v>
          </cell>
          <cell r="F118">
            <v>5</v>
          </cell>
          <cell r="G118">
            <v>5</v>
          </cell>
          <cell r="H118">
            <v>5</v>
          </cell>
          <cell r="I118">
            <v>5</v>
          </cell>
          <cell r="J118">
            <v>5</v>
          </cell>
          <cell r="K118">
            <v>15</v>
          </cell>
          <cell r="L118">
            <v>10</v>
          </cell>
          <cell r="M118">
            <v>8</v>
          </cell>
          <cell r="N118">
            <v>7</v>
          </cell>
          <cell r="O118">
            <v>4</v>
          </cell>
          <cell r="P118">
            <v>25</v>
          </cell>
          <cell r="Q118">
            <v>75</v>
          </cell>
          <cell r="R118">
            <v>45</v>
          </cell>
          <cell r="S118">
            <v>55</v>
          </cell>
          <cell r="T118" t="str">
            <v>NA / No Increase</v>
          </cell>
          <cell r="W118" t="str">
            <v>NA / No Decrease</v>
          </cell>
          <cell r="Z118" t="str">
            <v>‘No change’ to the budget is likely</v>
          </cell>
          <cell r="AA118" t="str">
            <v>Virtualization projects</v>
          </cell>
          <cell r="AB118" t="str">
            <v>Mission critical systems</v>
          </cell>
          <cell r="AC118" t="str">
            <v>Somewhat more aggressive in discounting</v>
          </cell>
          <cell r="AD118" t="str">
            <v>No Change</v>
          </cell>
          <cell r="AE118">
            <v>100</v>
          </cell>
          <cell r="AF118">
            <v>0</v>
          </cell>
          <cell r="AG118">
            <v>0</v>
          </cell>
          <cell r="AH118" t="str">
            <v>50/50</v>
          </cell>
          <cell r="AI118" t="str">
            <v>In-Line</v>
          </cell>
          <cell r="AJ118">
            <v>0</v>
          </cell>
          <cell r="AK118">
            <v>0</v>
          </cell>
          <cell r="AL118">
            <v>0</v>
          </cell>
          <cell r="AM118">
            <v>0</v>
          </cell>
          <cell r="AN118">
            <v>10</v>
          </cell>
          <cell r="AO118">
            <v>7</v>
          </cell>
          <cell r="AP118">
            <v>7</v>
          </cell>
          <cell r="AQ118">
            <v>5</v>
          </cell>
          <cell r="AR118" t="str">
            <v>Don't Use</v>
          </cell>
          <cell r="AS118" t="str">
            <v>Don't Use</v>
          </cell>
          <cell r="AT118" t="str">
            <v>Don't Use</v>
          </cell>
          <cell r="AU118" t="str">
            <v>Don't Use</v>
          </cell>
          <cell r="AV118" t="str">
            <v>Don't Use</v>
          </cell>
          <cell r="AW118" t="str">
            <v>Don't Use</v>
          </cell>
          <cell r="AX118" t="str">
            <v>Decrease</v>
          </cell>
          <cell r="AY118" t="str">
            <v>Don't Use</v>
          </cell>
          <cell r="AZ118" t="str">
            <v>Don't Use</v>
          </cell>
          <cell r="BA118" t="str">
            <v>Don't Use</v>
          </cell>
          <cell r="BB118" t="str">
            <v>Don't Use</v>
          </cell>
          <cell r="BC118" t="str">
            <v>Don't Use</v>
          </cell>
          <cell r="BD118" t="str">
            <v>Don't Use</v>
          </cell>
          <cell r="BE118" t="str">
            <v>Don't Use</v>
          </cell>
          <cell r="BF118" t="str">
            <v>Don't Use</v>
          </cell>
          <cell r="BG118" t="str">
            <v>Don't Use</v>
          </cell>
          <cell r="BH118" t="str">
            <v>Don't Use</v>
          </cell>
          <cell r="BI118" t="str">
            <v>Not Priority</v>
          </cell>
          <cell r="BJ118" t="str">
            <v>Doing work internally</v>
          </cell>
          <cell r="BK118" t="str">
            <v>Not Priority</v>
          </cell>
          <cell r="BL118" t="str">
            <v>Doing work internally</v>
          </cell>
          <cell r="BM118" t="str">
            <v>Not Priority</v>
          </cell>
          <cell r="BN118" t="str">
            <v>Not Priority</v>
          </cell>
          <cell r="BO118" t="str">
            <v>Not Priority</v>
          </cell>
          <cell r="BP118" t="str">
            <v>Not Priority</v>
          </cell>
          <cell r="BQ118" t="str">
            <v>Not Priority</v>
          </cell>
          <cell r="BR118" t="str">
            <v>Not Priority</v>
          </cell>
          <cell r="BS118" t="str">
            <v>Not Priority</v>
          </cell>
          <cell r="BT118" t="str">
            <v>Not Priority</v>
          </cell>
          <cell r="BU118">
            <v>4</v>
          </cell>
          <cell r="BV118">
            <v>6</v>
          </cell>
          <cell r="BW118">
            <v>5</v>
          </cell>
          <cell r="BX118">
            <v>3</v>
          </cell>
          <cell r="BY118">
            <v>7</v>
          </cell>
          <cell r="BZ118">
            <v>2</v>
          </cell>
          <cell r="CA118">
            <v>1</v>
          </cell>
          <cell r="CB118" t="str">
            <v>Somewhat more aggressive in discounting</v>
          </cell>
        </row>
        <row r="119">
          <cell r="A119" t="str">
            <v>US</v>
          </cell>
          <cell r="B119" t="str">
            <v>Retail</v>
          </cell>
          <cell r="C119" t="str">
            <v>$1-5 Billion</v>
          </cell>
          <cell r="D119" t="str">
            <v>&lt;$100 Million</v>
          </cell>
          <cell r="E119">
            <v>1</v>
          </cell>
          <cell r="F119">
            <v>5</v>
          </cell>
          <cell r="G119">
            <v>5</v>
          </cell>
          <cell r="H119">
            <v>2</v>
          </cell>
          <cell r="I119">
            <v>5</v>
          </cell>
          <cell r="J119">
            <v>0</v>
          </cell>
          <cell r="K119">
            <v>5</v>
          </cell>
          <cell r="L119">
            <v>5</v>
          </cell>
          <cell r="M119">
            <v>5</v>
          </cell>
          <cell r="N119">
            <v>5</v>
          </cell>
          <cell r="O119">
            <v>5</v>
          </cell>
          <cell r="P119">
            <v>40</v>
          </cell>
          <cell r="Q119">
            <v>60</v>
          </cell>
          <cell r="R119">
            <v>50</v>
          </cell>
          <cell r="S119">
            <v>50</v>
          </cell>
          <cell r="T119" t="str">
            <v>Cloud Technologies</v>
          </cell>
          <cell r="U119" t="str">
            <v>SaaS</v>
          </cell>
          <cell r="V119" t="str">
            <v>Utilization rates</v>
          </cell>
          <cell r="W119" t="str">
            <v>ERP</v>
          </cell>
          <cell r="X119" t="str">
            <v>ERP</v>
          </cell>
          <cell r="Z119" t="str">
            <v>Upward revision is more likely</v>
          </cell>
          <cell r="AA119" t="str">
            <v>NA / DK</v>
          </cell>
          <cell r="AB119" t="str">
            <v xml:space="preserve">Security </v>
          </cell>
          <cell r="AC119" t="str">
            <v>No change in level of discounting</v>
          </cell>
          <cell r="AD119" t="str">
            <v>Somewhat longer</v>
          </cell>
          <cell r="AE119">
            <v>90</v>
          </cell>
          <cell r="AF119">
            <v>10</v>
          </cell>
          <cell r="AG119">
            <v>0</v>
          </cell>
          <cell r="AH119" t="str">
            <v>60/40</v>
          </cell>
          <cell r="AI119" t="str">
            <v>Over</v>
          </cell>
          <cell r="AJ119">
            <v>-5</v>
          </cell>
          <cell r="AK119">
            <v>-10</v>
          </cell>
          <cell r="AL119">
            <v>5</v>
          </cell>
          <cell r="AM119">
            <v>5</v>
          </cell>
          <cell r="AN119">
            <v>0</v>
          </cell>
          <cell r="AO119">
            <v>5</v>
          </cell>
          <cell r="AP119">
            <v>0</v>
          </cell>
          <cell r="AQ119">
            <v>0</v>
          </cell>
          <cell r="AR119" t="str">
            <v>Flat</v>
          </cell>
          <cell r="AS119" t="str">
            <v>Flat</v>
          </cell>
          <cell r="AT119" t="str">
            <v>Don't Use</v>
          </cell>
          <cell r="AU119" t="str">
            <v>Decrease</v>
          </cell>
          <cell r="AV119" t="str">
            <v>Don't Use</v>
          </cell>
          <cell r="AW119" t="str">
            <v>Flat</v>
          </cell>
          <cell r="AX119" t="str">
            <v>Don't Use</v>
          </cell>
          <cell r="AY119" t="str">
            <v>Don't Use</v>
          </cell>
          <cell r="AZ119" t="str">
            <v>Don't Use</v>
          </cell>
          <cell r="BA119" t="str">
            <v>Flat</v>
          </cell>
          <cell r="BB119" t="str">
            <v>Flat</v>
          </cell>
          <cell r="BC119" t="str">
            <v>Flat</v>
          </cell>
          <cell r="BD119" t="str">
            <v>Don't Use</v>
          </cell>
          <cell r="BE119" t="str">
            <v>Don't Use</v>
          </cell>
          <cell r="BF119" t="str">
            <v>Don't Use</v>
          </cell>
          <cell r="BG119" t="str">
            <v>Don't Use</v>
          </cell>
          <cell r="BH119" t="str">
            <v>Don't Use</v>
          </cell>
          <cell r="BI119" t="str">
            <v>Doing work internally</v>
          </cell>
          <cell r="BJ119" t="str">
            <v>Doing work internally</v>
          </cell>
          <cell r="BK119" t="str">
            <v>Already using services provider</v>
          </cell>
          <cell r="BL119" t="str">
            <v>Already using services provider</v>
          </cell>
          <cell r="BM119" t="str">
            <v>Will use services provider 2H12</v>
          </cell>
          <cell r="BN119" t="str">
            <v>Will use services provider 2H12</v>
          </cell>
          <cell r="BO119" t="str">
            <v>Not Priority</v>
          </cell>
          <cell r="BP119" t="str">
            <v>Not Priority</v>
          </cell>
          <cell r="BQ119" t="str">
            <v>Doing work internally</v>
          </cell>
          <cell r="BR119" t="str">
            <v>Doing work internally</v>
          </cell>
          <cell r="BS119" t="str">
            <v>Doing work internally</v>
          </cell>
          <cell r="BT119" t="str">
            <v>Already using services provider</v>
          </cell>
          <cell r="BU119">
            <v>1</v>
          </cell>
          <cell r="BV119">
            <v>6</v>
          </cell>
          <cell r="BW119">
            <v>7</v>
          </cell>
          <cell r="BX119">
            <v>5</v>
          </cell>
          <cell r="BY119">
            <v>4</v>
          </cell>
          <cell r="BZ119">
            <v>3</v>
          </cell>
          <cell r="CA119">
            <v>2</v>
          </cell>
          <cell r="CB119" t="str">
            <v>No change in level of discounting</v>
          </cell>
        </row>
        <row r="120">
          <cell r="A120" t="str">
            <v>US</v>
          </cell>
          <cell r="B120" t="str">
            <v>Retail</v>
          </cell>
          <cell r="C120" t="str">
            <v>$5-10 Billion</v>
          </cell>
          <cell r="D120" t="str">
            <v>$200-300 Million</v>
          </cell>
          <cell r="E120">
            <v>15</v>
          </cell>
          <cell r="F120">
            <v>5</v>
          </cell>
          <cell r="G120">
            <v>10</v>
          </cell>
          <cell r="H120">
            <v>15</v>
          </cell>
          <cell r="I120">
            <v>15</v>
          </cell>
          <cell r="J120">
            <v>20</v>
          </cell>
          <cell r="K120">
            <v>7</v>
          </cell>
          <cell r="L120">
            <v>15</v>
          </cell>
          <cell r="M120">
            <v>10</v>
          </cell>
          <cell r="N120">
            <v>15</v>
          </cell>
          <cell r="O120">
            <v>7</v>
          </cell>
          <cell r="P120">
            <v>50</v>
          </cell>
          <cell r="Q120">
            <v>50</v>
          </cell>
          <cell r="R120">
            <v>50</v>
          </cell>
          <cell r="S120">
            <v>50</v>
          </cell>
          <cell r="T120" t="str">
            <v>Web portal updates</v>
          </cell>
          <cell r="U120" t="str">
            <v>Inventory systems</v>
          </cell>
          <cell r="V120" t="str">
            <v>Cloud based systems</v>
          </cell>
          <cell r="W120" t="str">
            <v>HR applications</v>
          </cell>
          <cell r="X120" t="str">
            <v>Logistics management</v>
          </cell>
          <cell r="Z120" t="str">
            <v>‘No change’ to the budget is likely</v>
          </cell>
          <cell r="AA120" t="str">
            <v>Cloud based apps</v>
          </cell>
          <cell r="AB120" t="str">
            <v>Maintenance spending</v>
          </cell>
          <cell r="AC120" t="str">
            <v>No change in level of discounting</v>
          </cell>
          <cell r="AD120" t="str">
            <v>Somewhat longer</v>
          </cell>
          <cell r="AE120">
            <v>80</v>
          </cell>
          <cell r="AF120">
            <v>20</v>
          </cell>
          <cell r="AG120">
            <v>0</v>
          </cell>
          <cell r="AH120" t="str">
            <v>40/60</v>
          </cell>
          <cell r="AI120" t="str">
            <v>Over</v>
          </cell>
          <cell r="AJ120">
            <v>10</v>
          </cell>
          <cell r="AK120">
            <v>10</v>
          </cell>
          <cell r="AL120" t="str">
            <v>NA / DK</v>
          </cell>
          <cell r="AM120" t="str">
            <v>NA / DK</v>
          </cell>
          <cell r="AN120">
            <v>8</v>
          </cell>
          <cell r="AO120">
            <v>9</v>
          </cell>
          <cell r="AP120">
            <v>8</v>
          </cell>
          <cell r="AQ120">
            <v>5</v>
          </cell>
          <cell r="AR120" t="str">
            <v>Don't Use</v>
          </cell>
          <cell r="AS120" t="str">
            <v>Don't Use</v>
          </cell>
          <cell r="AT120" t="str">
            <v>Don't Use</v>
          </cell>
          <cell r="AU120" t="str">
            <v>Don't Use</v>
          </cell>
          <cell r="AV120" t="str">
            <v>Increase</v>
          </cell>
          <cell r="AW120" t="str">
            <v>Don't Use</v>
          </cell>
          <cell r="AX120" t="str">
            <v>Don't Use</v>
          </cell>
          <cell r="AY120" t="str">
            <v>Don't Use</v>
          </cell>
          <cell r="AZ120" t="str">
            <v>Don't Use</v>
          </cell>
          <cell r="BA120" t="str">
            <v>Don't Use</v>
          </cell>
          <cell r="BB120" t="str">
            <v>Decrease</v>
          </cell>
          <cell r="BC120" t="str">
            <v>Don't Use</v>
          </cell>
          <cell r="BD120" t="str">
            <v>Don't Use</v>
          </cell>
          <cell r="BE120" t="str">
            <v>Don't Use</v>
          </cell>
          <cell r="BF120" t="str">
            <v>Don't Use</v>
          </cell>
          <cell r="BG120" t="str">
            <v>Don't Use</v>
          </cell>
          <cell r="BH120" t="str">
            <v>Don't Use</v>
          </cell>
          <cell r="BI120" t="str">
            <v>Doing work internally</v>
          </cell>
          <cell r="BJ120" t="str">
            <v>Already using services provider</v>
          </cell>
          <cell r="BK120" t="str">
            <v>Already using services provider</v>
          </cell>
          <cell r="BL120" t="str">
            <v>Will use services provider 2H12</v>
          </cell>
          <cell r="BM120" t="str">
            <v>Doing work internally</v>
          </cell>
          <cell r="BN120" t="str">
            <v>Already using services provider</v>
          </cell>
          <cell r="BO120" t="str">
            <v>Doing work internally</v>
          </cell>
          <cell r="BP120" t="str">
            <v>Not Priority</v>
          </cell>
          <cell r="BQ120" t="str">
            <v>Doing work internally</v>
          </cell>
          <cell r="BR120" t="str">
            <v>Already using services provider</v>
          </cell>
          <cell r="BS120" t="str">
            <v>Doing work internally</v>
          </cell>
          <cell r="BT120" t="str">
            <v>Not Priority</v>
          </cell>
          <cell r="BU120">
            <v>2</v>
          </cell>
          <cell r="BV120">
            <v>6</v>
          </cell>
          <cell r="BW120">
            <v>5</v>
          </cell>
          <cell r="BX120">
            <v>1</v>
          </cell>
          <cell r="BY120">
            <v>7</v>
          </cell>
          <cell r="BZ120">
            <v>3</v>
          </cell>
          <cell r="CA120">
            <v>4</v>
          </cell>
          <cell r="CB120" t="str">
            <v>No change in level of discounting</v>
          </cell>
        </row>
        <row r="121">
          <cell r="A121" t="str">
            <v>US</v>
          </cell>
          <cell r="B121" t="str">
            <v>Retail</v>
          </cell>
          <cell r="C121" t="str">
            <v>&gt;$20 Billion</v>
          </cell>
          <cell r="D121" t="str">
            <v>&gt;$700 Million</v>
          </cell>
          <cell r="E121">
            <v>25</v>
          </cell>
          <cell r="F121">
            <v>20</v>
          </cell>
          <cell r="G121">
            <v>10</v>
          </cell>
          <cell r="H121">
            <v>30</v>
          </cell>
          <cell r="I121">
            <v>12</v>
          </cell>
          <cell r="J121">
            <v>20</v>
          </cell>
          <cell r="K121">
            <v>15</v>
          </cell>
          <cell r="L121">
            <v>20</v>
          </cell>
          <cell r="M121">
            <v>20</v>
          </cell>
          <cell r="N121">
            <v>15</v>
          </cell>
          <cell r="O121">
            <v>7</v>
          </cell>
          <cell r="P121">
            <v>50</v>
          </cell>
          <cell r="Q121">
            <v>50</v>
          </cell>
          <cell r="R121">
            <v>50</v>
          </cell>
          <cell r="S121">
            <v>50</v>
          </cell>
          <cell r="T121" t="str">
            <v xml:space="preserve">BI tools </v>
          </cell>
          <cell r="U121" t="str">
            <v>Data integration</v>
          </cell>
          <cell r="V121" t="str">
            <v>POS systems</v>
          </cell>
          <cell r="W121" t="str">
            <v>Mainframe</v>
          </cell>
          <cell r="X121" t="str">
            <v>Network upgrades</v>
          </cell>
          <cell r="Z121" t="str">
            <v>Equal chance of upward or downward revision</v>
          </cell>
          <cell r="AA121" t="str">
            <v>Capital spending</v>
          </cell>
          <cell r="AB121" t="str">
            <v>Maintenance Spending</v>
          </cell>
          <cell r="AC121" t="str">
            <v>No change in level of discounting</v>
          </cell>
          <cell r="AD121" t="str">
            <v>No Change</v>
          </cell>
          <cell r="AE121">
            <v>75</v>
          </cell>
          <cell r="AF121">
            <v>5</v>
          </cell>
          <cell r="AG121">
            <v>20</v>
          </cell>
          <cell r="AH121" t="str">
            <v>60/40</v>
          </cell>
          <cell r="AI121" t="str">
            <v>In-Line</v>
          </cell>
          <cell r="AJ121">
            <v>10</v>
          </cell>
          <cell r="AK121">
            <v>15</v>
          </cell>
          <cell r="AL121">
            <v>5</v>
          </cell>
          <cell r="AM121">
            <v>5</v>
          </cell>
          <cell r="AN121">
            <v>15</v>
          </cell>
          <cell r="AO121">
            <v>10</v>
          </cell>
          <cell r="AP121">
            <v>5</v>
          </cell>
          <cell r="AQ121">
            <v>5</v>
          </cell>
          <cell r="AR121" t="str">
            <v>Don't Use</v>
          </cell>
          <cell r="AS121" t="str">
            <v>Don't Use</v>
          </cell>
          <cell r="AT121" t="str">
            <v>Don't Use</v>
          </cell>
          <cell r="AU121" t="str">
            <v>Don't Use</v>
          </cell>
          <cell r="AV121" t="str">
            <v>Don't Use</v>
          </cell>
          <cell r="AW121" t="str">
            <v>Don't Use</v>
          </cell>
          <cell r="AX121" t="str">
            <v>Don't Use</v>
          </cell>
          <cell r="AY121" t="str">
            <v>Don't Use</v>
          </cell>
          <cell r="AZ121" t="str">
            <v>Don't Use</v>
          </cell>
          <cell r="BA121" t="str">
            <v>Flat</v>
          </cell>
          <cell r="BB121" t="str">
            <v>Decrease</v>
          </cell>
          <cell r="BC121" t="str">
            <v>Increase</v>
          </cell>
          <cell r="BD121" t="str">
            <v>Don't Use</v>
          </cell>
          <cell r="BE121" t="str">
            <v>Don't Use</v>
          </cell>
          <cell r="BF121" t="str">
            <v>Decrease</v>
          </cell>
          <cell r="BG121" t="str">
            <v>Don't Use</v>
          </cell>
          <cell r="BH121" t="str">
            <v>Don't Use</v>
          </cell>
          <cell r="BI121" t="str">
            <v>Already using services provider</v>
          </cell>
          <cell r="BJ121" t="str">
            <v>Will use services provider 2H12</v>
          </cell>
          <cell r="BK121" t="str">
            <v>Already using services provider</v>
          </cell>
          <cell r="BL121" t="str">
            <v>Will use services provider 2H12</v>
          </cell>
          <cell r="BM121" t="str">
            <v>Doing work internally</v>
          </cell>
          <cell r="BN121" t="str">
            <v>Already using services provider</v>
          </cell>
          <cell r="BO121" t="str">
            <v>Doing work internally</v>
          </cell>
          <cell r="BP121" t="str">
            <v>Doing work internally</v>
          </cell>
          <cell r="BQ121" t="str">
            <v>Not Priority</v>
          </cell>
          <cell r="BR121" t="str">
            <v>Doing work internally</v>
          </cell>
          <cell r="BS121" t="str">
            <v>Not Priority</v>
          </cell>
          <cell r="BT121" t="str">
            <v>Already using services provider</v>
          </cell>
          <cell r="BU121">
            <v>2</v>
          </cell>
          <cell r="BV121">
            <v>7</v>
          </cell>
          <cell r="BW121">
            <v>3</v>
          </cell>
          <cell r="BX121">
            <v>1</v>
          </cell>
          <cell r="BY121">
            <v>4</v>
          </cell>
          <cell r="BZ121">
            <v>6</v>
          </cell>
          <cell r="CA121">
            <v>5</v>
          </cell>
          <cell r="CB121" t="str">
            <v>No change in level of discounting</v>
          </cell>
        </row>
        <row r="122">
          <cell r="A122" t="str">
            <v>US</v>
          </cell>
          <cell r="B122" t="str">
            <v>Retail</v>
          </cell>
          <cell r="C122" t="str">
            <v>$1-5 Billion</v>
          </cell>
          <cell r="D122" t="str">
            <v>$200-300 Million</v>
          </cell>
          <cell r="E122">
            <v>5</v>
          </cell>
          <cell r="F122">
            <v>5</v>
          </cell>
          <cell r="G122">
            <v>5</v>
          </cell>
          <cell r="H122">
            <v>5</v>
          </cell>
          <cell r="I122">
            <v>5</v>
          </cell>
          <cell r="J122">
            <v>5</v>
          </cell>
          <cell r="K122">
            <v>10</v>
          </cell>
          <cell r="L122">
            <v>8</v>
          </cell>
          <cell r="M122">
            <v>10</v>
          </cell>
          <cell r="N122">
            <v>6</v>
          </cell>
          <cell r="O122">
            <v>7</v>
          </cell>
          <cell r="P122">
            <v>50</v>
          </cell>
          <cell r="Q122">
            <v>50</v>
          </cell>
          <cell r="R122">
            <v>50</v>
          </cell>
          <cell r="S122">
            <v>50</v>
          </cell>
          <cell r="T122" t="str">
            <v>Virtualization</v>
          </cell>
          <cell r="U122" t="str">
            <v>Data Warehouse</v>
          </cell>
          <cell r="V122" t="str">
            <v>Mobile apps</v>
          </cell>
          <cell r="W122" t="str">
            <v>Desktop PCs</v>
          </cell>
          <cell r="X122" t="str">
            <v>ERP updates</v>
          </cell>
          <cell r="Y122" t="str">
            <v>Server uptime</v>
          </cell>
          <cell r="Z122" t="str">
            <v>‘No change’ to the budget is likely</v>
          </cell>
          <cell r="AA122" t="str">
            <v>Everything subject to cuts</v>
          </cell>
          <cell r="AB122" t="str">
            <v>Keeping systems running</v>
          </cell>
          <cell r="AC122" t="str">
            <v>No change in level of discounting</v>
          </cell>
          <cell r="AD122" t="str">
            <v>Significantly longer</v>
          </cell>
          <cell r="AE122">
            <v>55</v>
          </cell>
          <cell r="AF122">
            <v>45</v>
          </cell>
          <cell r="AG122">
            <v>0</v>
          </cell>
          <cell r="AH122" t="str">
            <v>30/70</v>
          </cell>
          <cell r="AI122" t="str">
            <v>In-Line</v>
          </cell>
          <cell r="AJ122">
            <v>5</v>
          </cell>
          <cell r="AK122">
            <v>10</v>
          </cell>
          <cell r="AL122">
            <v>0</v>
          </cell>
          <cell r="AM122">
            <v>5</v>
          </cell>
          <cell r="AN122">
            <v>1</v>
          </cell>
          <cell r="AO122">
            <v>3</v>
          </cell>
          <cell r="AP122">
            <v>0</v>
          </cell>
          <cell r="AQ122">
            <v>5</v>
          </cell>
          <cell r="AR122" t="str">
            <v>Don't Use</v>
          </cell>
          <cell r="AS122" t="str">
            <v>Don't Use</v>
          </cell>
          <cell r="AT122" t="str">
            <v>Don't Use</v>
          </cell>
          <cell r="AU122" t="str">
            <v>Don't Use</v>
          </cell>
          <cell r="AV122" t="str">
            <v>Don't Use</v>
          </cell>
          <cell r="AW122" t="str">
            <v>Don't Use</v>
          </cell>
          <cell r="AX122" t="str">
            <v>Don't Use</v>
          </cell>
          <cell r="AY122" t="str">
            <v>Don't Use</v>
          </cell>
          <cell r="AZ122" t="str">
            <v>Flat</v>
          </cell>
          <cell r="BA122" t="str">
            <v>Flat</v>
          </cell>
          <cell r="BB122" t="str">
            <v>Don't Use</v>
          </cell>
          <cell r="BC122" t="str">
            <v>Don't Use</v>
          </cell>
          <cell r="BD122" t="str">
            <v>Don't Use</v>
          </cell>
          <cell r="BE122" t="str">
            <v>Don't Use</v>
          </cell>
          <cell r="BF122" t="str">
            <v>Flat</v>
          </cell>
          <cell r="BG122" t="str">
            <v>Don't Use</v>
          </cell>
          <cell r="BH122" t="str">
            <v>Flat</v>
          </cell>
          <cell r="BI122" t="str">
            <v>Doing work internally</v>
          </cell>
          <cell r="BJ122" t="str">
            <v>Not Priority</v>
          </cell>
          <cell r="BK122" t="str">
            <v>Doing work internally</v>
          </cell>
          <cell r="BL122" t="str">
            <v>Doing work internally</v>
          </cell>
          <cell r="BM122" t="str">
            <v>Doing work internally</v>
          </cell>
          <cell r="BN122" t="str">
            <v>Will use services provider 2H12</v>
          </cell>
          <cell r="BO122" t="str">
            <v>Doing work internally</v>
          </cell>
          <cell r="BP122" t="str">
            <v>Doing work internally</v>
          </cell>
          <cell r="BQ122" t="str">
            <v>Not Priority</v>
          </cell>
          <cell r="BR122" t="str">
            <v>Doing work internally</v>
          </cell>
          <cell r="BS122" t="str">
            <v>Doing work internally</v>
          </cell>
          <cell r="BT122" t="str">
            <v>Doing work internally</v>
          </cell>
          <cell r="BU122">
            <v>5</v>
          </cell>
          <cell r="BV122">
            <v>7</v>
          </cell>
          <cell r="BW122">
            <v>3</v>
          </cell>
          <cell r="BX122">
            <v>1</v>
          </cell>
          <cell r="BY122">
            <v>6</v>
          </cell>
          <cell r="BZ122">
            <v>2</v>
          </cell>
          <cell r="CA122">
            <v>4</v>
          </cell>
          <cell r="CB122" t="str">
            <v>No change in level of discounting</v>
          </cell>
        </row>
        <row r="123">
          <cell r="A123" t="str">
            <v>US</v>
          </cell>
          <cell r="B123" t="str">
            <v>Retail</v>
          </cell>
          <cell r="C123" t="str">
            <v>$1-5 Billion</v>
          </cell>
          <cell r="D123" t="str">
            <v>$100-200 Million</v>
          </cell>
          <cell r="E123">
            <v>0</v>
          </cell>
          <cell r="F123">
            <v>8</v>
          </cell>
          <cell r="G123">
            <v>5</v>
          </cell>
          <cell r="H123">
            <v>0</v>
          </cell>
          <cell r="I123">
            <v>3</v>
          </cell>
          <cell r="J123">
            <v>0</v>
          </cell>
          <cell r="K123">
            <v>8</v>
          </cell>
          <cell r="L123">
            <v>0</v>
          </cell>
          <cell r="M123">
            <v>3</v>
          </cell>
          <cell r="N123">
            <v>10</v>
          </cell>
          <cell r="O123">
            <v>5</v>
          </cell>
          <cell r="P123">
            <v>50</v>
          </cell>
          <cell r="Q123">
            <v>50</v>
          </cell>
          <cell r="R123">
            <v>50</v>
          </cell>
          <cell r="S123">
            <v>50</v>
          </cell>
          <cell r="T123" t="str">
            <v>Data center facelift</v>
          </cell>
          <cell r="U123" t="str">
            <v>Server spending</v>
          </cell>
          <cell r="V123" t="str">
            <v>Data dedup</v>
          </cell>
          <cell r="W123" t="str">
            <v>WAN optimization spending</v>
          </cell>
          <cell r="X123" t="str">
            <v>Desktop hardware</v>
          </cell>
          <cell r="Z123" t="str">
            <v>‘No change’ to the budget is likely</v>
          </cell>
          <cell r="AA123" t="str">
            <v>Everything subject to cuts</v>
          </cell>
          <cell r="AB123" t="str">
            <v>Mission critical systems</v>
          </cell>
          <cell r="AC123" t="str">
            <v>Somewhat less aggressive in discounting</v>
          </cell>
          <cell r="AD123" t="str">
            <v>Somewhat longer</v>
          </cell>
          <cell r="AE123">
            <v>90</v>
          </cell>
          <cell r="AF123">
            <v>5</v>
          </cell>
          <cell r="AG123">
            <v>5</v>
          </cell>
          <cell r="AH123" t="str">
            <v>50/50</v>
          </cell>
          <cell r="AI123" t="str">
            <v>In-Line</v>
          </cell>
          <cell r="AJ123">
            <v>-5</v>
          </cell>
          <cell r="AK123">
            <v>5</v>
          </cell>
          <cell r="AL123">
            <v>0</v>
          </cell>
          <cell r="AM123">
            <v>5</v>
          </cell>
          <cell r="AN123">
            <v>-10</v>
          </cell>
          <cell r="AO123">
            <v>0</v>
          </cell>
          <cell r="AP123">
            <v>0</v>
          </cell>
          <cell r="AQ123">
            <v>0</v>
          </cell>
          <cell r="AR123" t="str">
            <v>Increase</v>
          </cell>
          <cell r="AS123" t="str">
            <v>Flat</v>
          </cell>
          <cell r="AT123" t="str">
            <v>Don't Use</v>
          </cell>
          <cell r="AU123" t="str">
            <v>Increase</v>
          </cell>
          <cell r="AV123" t="str">
            <v>Don't Use</v>
          </cell>
          <cell r="AW123" t="str">
            <v>Don't Use</v>
          </cell>
          <cell r="AX123" t="str">
            <v>Don't Use</v>
          </cell>
          <cell r="AY123" t="str">
            <v>Don't Use</v>
          </cell>
          <cell r="AZ123" t="str">
            <v>Increase</v>
          </cell>
          <cell r="BA123" t="str">
            <v>Flat</v>
          </cell>
          <cell r="BB123" t="str">
            <v>Flat</v>
          </cell>
          <cell r="BC123" t="str">
            <v>Decrease</v>
          </cell>
          <cell r="BD123" t="str">
            <v>Don't Use</v>
          </cell>
          <cell r="BE123" t="str">
            <v>Don't Use</v>
          </cell>
          <cell r="BF123" t="str">
            <v>Flat</v>
          </cell>
          <cell r="BG123" t="str">
            <v>Don't Use</v>
          </cell>
          <cell r="BH123" t="str">
            <v>Don't Use</v>
          </cell>
          <cell r="BI123" t="str">
            <v>Already using services provider</v>
          </cell>
          <cell r="BJ123" t="str">
            <v>Doing work internally</v>
          </cell>
          <cell r="BK123" t="str">
            <v>Doing work internally</v>
          </cell>
          <cell r="BL123" t="str">
            <v>Not Priority</v>
          </cell>
          <cell r="BM123" t="str">
            <v>Doing work internally</v>
          </cell>
          <cell r="BN123" t="str">
            <v>Doing work internally</v>
          </cell>
          <cell r="BO123" t="str">
            <v>Will use services provider 2H12</v>
          </cell>
          <cell r="BP123" t="str">
            <v>Will use services provider 1H12</v>
          </cell>
          <cell r="BQ123" t="str">
            <v>Not Priority</v>
          </cell>
          <cell r="BR123" t="str">
            <v>Doing work internally</v>
          </cell>
          <cell r="BS123" t="str">
            <v>Doing work internally</v>
          </cell>
          <cell r="BT123" t="str">
            <v>Not Priority</v>
          </cell>
          <cell r="BU123">
            <v>2</v>
          </cell>
          <cell r="BV123">
            <v>7</v>
          </cell>
          <cell r="BW123">
            <v>1</v>
          </cell>
          <cell r="BX123">
            <v>3</v>
          </cell>
          <cell r="BY123">
            <v>6</v>
          </cell>
          <cell r="BZ123">
            <v>4</v>
          </cell>
          <cell r="CA123">
            <v>5</v>
          </cell>
          <cell r="CB123" t="str">
            <v>Somewhat less aggressive in discounting</v>
          </cell>
        </row>
        <row r="124">
          <cell r="A124" t="str">
            <v>US</v>
          </cell>
          <cell r="B124" t="str">
            <v>Retail</v>
          </cell>
          <cell r="C124" t="str">
            <v>$500 Million - $1 Billion</v>
          </cell>
          <cell r="D124" t="str">
            <v>$100-200 Million</v>
          </cell>
          <cell r="E124">
            <v>10</v>
          </cell>
          <cell r="F124">
            <v>2</v>
          </cell>
          <cell r="G124">
            <v>10</v>
          </cell>
          <cell r="H124">
            <v>15</v>
          </cell>
          <cell r="I124">
            <v>5</v>
          </cell>
          <cell r="J124">
            <v>13</v>
          </cell>
          <cell r="K124">
            <v>-5</v>
          </cell>
          <cell r="L124">
            <v>5</v>
          </cell>
          <cell r="M124">
            <v>5</v>
          </cell>
          <cell r="N124">
            <v>5</v>
          </cell>
          <cell r="O124">
            <v>6</v>
          </cell>
          <cell r="P124">
            <v>50</v>
          </cell>
          <cell r="Q124">
            <v>50</v>
          </cell>
          <cell r="R124">
            <v>50</v>
          </cell>
          <cell r="S124">
            <v>50</v>
          </cell>
          <cell r="T124" t="str">
            <v>Virtualization</v>
          </cell>
          <cell r="U124" t="str">
            <v>Server Upgrades</v>
          </cell>
          <cell r="V124" t="str">
            <v>Storage Consolidation</v>
          </cell>
          <cell r="W124" t="str">
            <v>Security is stable for now</v>
          </cell>
          <cell r="X124" t="str">
            <v>Collaboration</v>
          </cell>
          <cell r="Z124" t="str">
            <v>‘No change’ to the budget is likely</v>
          </cell>
          <cell r="AA124" t="str">
            <v>Server upgrades</v>
          </cell>
          <cell r="AB124" t="str">
            <v>Mission critical systems</v>
          </cell>
          <cell r="AC124" t="str">
            <v>Somewhat less aggressive in discounting</v>
          </cell>
          <cell r="AD124" t="str">
            <v>Somewhat longer</v>
          </cell>
          <cell r="AE124">
            <v>75</v>
          </cell>
          <cell r="AF124">
            <v>25</v>
          </cell>
          <cell r="AG124">
            <v>0</v>
          </cell>
          <cell r="AH124" t="str">
            <v>50/50</v>
          </cell>
          <cell r="AI124" t="str">
            <v>Under</v>
          </cell>
          <cell r="AJ124">
            <v>10</v>
          </cell>
          <cell r="AK124" t="str">
            <v>NA / DK</v>
          </cell>
          <cell r="AL124" t="str">
            <v>NA / DK</v>
          </cell>
          <cell r="AM124" t="str">
            <v>NA / DK</v>
          </cell>
          <cell r="AN124">
            <v>17</v>
          </cell>
          <cell r="AO124">
            <v>15</v>
          </cell>
          <cell r="AP124" t="str">
            <v>NA / DK</v>
          </cell>
          <cell r="AQ124">
            <v>10</v>
          </cell>
          <cell r="AR124" t="str">
            <v>Flat</v>
          </cell>
          <cell r="AS124" t="str">
            <v>Don't Use</v>
          </cell>
          <cell r="AT124" t="str">
            <v>Don't Use</v>
          </cell>
          <cell r="AU124" t="str">
            <v>Don't Use</v>
          </cell>
          <cell r="AV124" t="str">
            <v>Don't Use</v>
          </cell>
          <cell r="AW124" t="str">
            <v>Flat</v>
          </cell>
          <cell r="AX124" t="str">
            <v>Don't Use</v>
          </cell>
          <cell r="AY124" t="str">
            <v>Don't Use</v>
          </cell>
          <cell r="AZ124" t="str">
            <v>Don't Use</v>
          </cell>
          <cell r="BA124" t="str">
            <v>Don't Use</v>
          </cell>
          <cell r="BB124" t="str">
            <v>Flat</v>
          </cell>
          <cell r="BC124" t="str">
            <v>Don't Use</v>
          </cell>
          <cell r="BD124" t="str">
            <v>Don't Use</v>
          </cell>
          <cell r="BE124" t="str">
            <v>Flat</v>
          </cell>
          <cell r="BF124" t="str">
            <v>Don't Use</v>
          </cell>
          <cell r="BG124" t="str">
            <v>Don't Use</v>
          </cell>
          <cell r="BH124" t="str">
            <v>Don't Use</v>
          </cell>
          <cell r="BI124" t="str">
            <v>Already using services provider</v>
          </cell>
          <cell r="BJ124" t="str">
            <v>Not Priority</v>
          </cell>
          <cell r="BK124" t="str">
            <v>Not Priority</v>
          </cell>
          <cell r="BL124" t="str">
            <v>Not Priority</v>
          </cell>
          <cell r="BM124" t="str">
            <v>Already using services provider</v>
          </cell>
          <cell r="BN124" t="str">
            <v>Not Priority</v>
          </cell>
          <cell r="BO124" t="str">
            <v>Not Priority</v>
          </cell>
          <cell r="BP124" t="str">
            <v>Not Priority</v>
          </cell>
          <cell r="BQ124" t="str">
            <v>Not Priority</v>
          </cell>
          <cell r="BR124" t="str">
            <v>Not Priority</v>
          </cell>
          <cell r="BS124" t="str">
            <v>Not Priority</v>
          </cell>
          <cell r="BT124" t="str">
            <v>Already using services provider</v>
          </cell>
          <cell r="BU124">
            <v>1</v>
          </cell>
          <cell r="BV124">
            <v>4</v>
          </cell>
          <cell r="BW124">
            <v>2</v>
          </cell>
          <cell r="BX124">
            <v>5</v>
          </cell>
          <cell r="BY124">
            <v>7</v>
          </cell>
          <cell r="BZ124">
            <v>3</v>
          </cell>
          <cell r="CA124">
            <v>6</v>
          </cell>
          <cell r="CB124" t="str">
            <v>Somewhat less aggressive in discounting</v>
          </cell>
        </row>
        <row r="125">
          <cell r="A125" t="str">
            <v>US</v>
          </cell>
          <cell r="B125" t="str">
            <v>Retail</v>
          </cell>
          <cell r="C125" t="str">
            <v>$15-20 Billion</v>
          </cell>
          <cell r="D125" t="str">
            <v>$500-600 Million</v>
          </cell>
          <cell r="E125">
            <v>5</v>
          </cell>
          <cell r="F125">
            <v>5</v>
          </cell>
          <cell r="G125">
            <v>3</v>
          </cell>
          <cell r="H125">
            <v>12</v>
          </cell>
          <cell r="I125">
            <v>5</v>
          </cell>
          <cell r="J125">
            <v>5</v>
          </cell>
          <cell r="K125">
            <v>5</v>
          </cell>
          <cell r="L125">
            <v>5</v>
          </cell>
          <cell r="M125">
            <v>5</v>
          </cell>
          <cell r="N125">
            <v>7</v>
          </cell>
          <cell r="O125">
            <v>5</v>
          </cell>
          <cell r="P125">
            <v>50</v>
          </cell>
          <cell r="Q125">
            <v>50</v>
          </cell>
          <cell r="R125">
            <v>50</v>
          </cell>
          <cell r="S125">
            <v>50</v>
          </cell>
          <cell r="T125" t="str">
            <v>Server virtualization</v>
          </cell>
          <cell r="U125" t="str">
            <v>Storage consolidation</v>
          </cell>
          <cell r="V125" t="str">
            <v>Database consolidation</v>
          </cell>
          <cell r="W125" t="str">
            <v>NetApp purchases</v>
          </cell>
          <cell r="X125" t="str">
            <v>PCs</v>
          </cell>
          <cell r="Y125" t="str">
            <v>Tablets</v>
          </cell>
          <cell r="Z125" t="str">
            <v>Upward revision is more likely</v>
          </cell>
          <cell r="AA125" t="str">
            <v>New hires</v>
          </cell>
          <cell r="AB125" t="str">
            <v>Storage consolidation</v>
          </cell>
          <cell r="AC125" t="str">
            <v>No change in level of discounting</v>
          </cell>
          <cell r="AD125" t="str">
            <v>No Change</v>
          </cell>
          <cell r="AE125">
            <v>30</v>
          </cell>
          <cell r="AF125">
            <v>20</v>
          </cell>
          <cell r="AG125">
            <v>50</v>
          </cell>
          <cell r="AH125" t="str">
            <v>50/50</v>
          </cell>
          <cell r="AI125" t="str">
            <v>Under</v>
          </cell>
          <cell r="AJ125">
            <v>5</v>
          </cell>
          <cell r="AK125">
            <v>0</v>
          </cell>
          <cell r="AL125">
            <v>0</v>
          </cell>
          <cell r="AM125">
            <v>5</v>
          </cell>
          <cell r="AN125">
            <v>5</v>
          </cell>
          <cell r="AO125">
            <v>5</v>
          </cell>
          <cell r="AP125">
            <v>10</v>
          </cell>
          <cell r="AQ125">
            <v>10</v>
          </cell>
          <cell r="AR125" t="str">
            <v>Don't Use</v>
          </cell>
          <cell r="AS125" t="str">
            <v>Flat</v>
          </cell>
          <cell r="AT125" t="str">
            <v>Flat</v>
          </cell>
          <cell r="AU125" t="str">
            <v>Don't Use</v>
          </cell>
          <cell r="AV125" t="str">
            <v>Don't Use</v>
          </cell>
          <cell r="AW125" t="str">
            <v>Flat</v>
          </cell>
          <cell r="AX125" t="str">
            <v>Decrease</v>
          </cell>
          <cell r="AY125" t="str">
            <v>Don't Use</v>
          </cell>
          <cell r="AZ125" t="str">
            <v>Don't Use</v>
          </cell>
          <cell r="BA125" t="str">
            <v>Don't Use</v>
          </cell>
          <cell r="BB125" t="str">
            <v>Flat</v>
          </cell>
          <cell r="BC125" t="str">
            <v>Flat</v>
          </cell>
          <cell r="BD125" t="str">
            <v>Don't Use</v>
          </cell>
          <cell r="BE125" t="str">
            <v>Don't Use</v>
          </cell>
          <cell r="BF125" t="str">
            <v>Don't Use</v>
          </cell>
          <cell r="BG125" t="str">
            <v>Don't Use</v>
          </cell>
          <cell r="BH125" t="str">
            <v>Don't Use</v>
          </cell>
          <cell r="BI125" t="str">
            <v>Not Priority</v>
          </cell>
          <cell r="BJ125" t="str">
            <v>Doing work internally</v>
          </cell>
          <cell r="BK125" t="str">
            <v>Doing work internally</v>
          </cell>
          <cell r="BL125" t="str">
            <v>Not Priority</v>
          </cell>
          <cell r="BM125" t="str">
            <v>Already using services provider</v>
          </cell>
          <cell r="BN125" t="str">
            <v>Already using services provider</v>
          </cell>
          <cell r="BO125" t="str">
            <v>Doing work internally</v>
          </cell>
          <cell r="BP125" t="str">
            <v>Will use services provider 1H12</v>
          </cell>
          <cell r="BQ125" t="str">
            <v>Will use services provider 2H12</v>
          </cell>
          <cell r="BR125" t="str">
            <v>Not Priority</v>
          </cell>
          <cell r="BS125" t="str">
            <v>Not Priority</v>
          </cell>
          <cell r="BT125" t="str">
            <v>Not Priority</v>
          </cell>
          <cell r="BU125">
            <v>5</v>
          </cell>
          <cell r="BV125">
            <v>6</v>
          </cell>
          <cell r="BW125">
            <v>4</v>
          </cell>
          <cell r="BX125">
            <v>1</v>
          </cell>
          <cell r="BY125">
            <v>2</v>
          </cell>
          <cell r="BZ125">
            <v>7</v>
          </cell>
          <cell r="CA125">
            <v>3</v>
          </cell>
          <cell r="CB125" t="str">
            <v>No change in level of discounting</v>
          </cell>
        </row>
        <row r="126">
          <cell r="A126" t="str">
            <v>US</v>
          </cell>
          <cell r="B126" t="str">
            <v>Retail</v>
          </cell>
          <cell r="C126" t="str">
            <v>$5-10 Billion</v>
          </cell>
          <cell r="D126" t="str">
            <v>$300-400 Million</v>
          </cell>
          <cell r="E126">
            <v>10</v>
          </cell>
          <cell r="F126">
            <v>10</v>
          </cell>
          <cell r="G126">
            <v>10</v>
          </cell>
          <cell r="H126">
            <v>10</v>
          </cell>
          <cell r="I126">
            <v>10</v>
          </cell>
          <cell r="J126">
            <v>10</v>
          </cell>
          <cell r="K126">
            <v>10</v>
          </cell>
          <cell r="L126">
            <v>10</v>
          </cell>
          <cell r="M126">
            <v>10</v>
          </cell>
          <cell r="N126">
            <v>10</v>
          </cell>
          <cell r="O126">
            <v>10</v>
          </cell>
          <cell r="P126">
            <v>60</v>
          </cell>
          <cell r="Q126">
            <v>40</v>
          </cell>
          <cell r="R126">
            <v>60</v>
          </cell>
          <cell r="S126">
            <v>40</v>
          </cell>
          <cell r="T126" t="str">
            <v>PC software updates</v>
          </cell>
          <cell r="U126" t="str">
            <v>Data consolidation</v>
          </cell>
          <cell r="V126" t="str">
            <v>Applicatio integration</v>
          </cell>
          <cell r="W126" t="str">
            <v>SaaS project</v>
          </cell>
          <cell r="X126" t="str">
            <v>HR applications</v>
          </cell>
          <cell r="Z126" t="str">
            <v>Equal chance of upward or downward revision</v>
          </cell>
          <cell r="AA126" t="str">
            <v>Custome aps</v>
          </cell>
          <cell r="AB126" t="str">
            <v>Anything directly related to productivity</v>
          </cell>
          <cell r="AC126" t="str">
            <v>Significantly less aggressive in discounting</v>
          </cell>
          <cell r="AD126" t="str">
            <v>Somewhat longer</v>
          </cell>
          <cell r="AE126">
            <v>80</v>
          </cell>
          <cell r="AF126">
            <v>20</v>
          </cell>
          <cell r="AG126">
            <v>0</v>
          </cell>
          <cell r="AH126" t="str">
            <v>50/50</v>
          </cell>
          <cell r="AI126" t="str">
            <v>In-Line</v>
          </cell>
          <cell r="AJ126">
            <v>15</v>
          </cell>
          <cell r="AK126">
            <v>2</v>
          </cell>
          <cell r="AL126">
            <v>0</v>
          </cell>
          <cell r="AM126">
            <v>2</v>
          </cell>
          <cell r="AN126">
            <v>10</v>
          </cell>
          <cell r="AO126">
            <v>10</v>
          </cell>
          <cell r="AP126">
            <v>10</v>
          </cell>
          <cell r="AQ126">
            <v>10</v>
          </cell>
          <cell r="AR126" t="str">
            <v>Don't Use</v>
          </cell>
          <cell r="AS126" t="str">
            <v>Flat</v>
          </cell>
          <cell r="AT126" t="str">
            <v>Don't Use</v>
          </cell>
          <cell r="AU126" t="str">
            <v>Increase</v>
          </cell>
          <cell r="AV126" t="str">
            <v>Don't Use</v>
          </cell>
          <cell r="AW126" t="str">
            <v>Don't Use</v>
          </cell>
          <cell r="AX126" t="str">
            <v>Flat</v>
          </cell>
          <cell r="AY126" t="str">
            <v>Don't Use</v>
          </cell>
          <cell r="AZ126" t="str">
            <v>Don't Use</v>
          </cell>
          <cell r="BA126" t="str">
            <v>Flat</v>
          </cell>
          <cell r="BB126" t="str">
            <v>Flat</v>
          </cell>
          <cell r="BC126" t="str">
            <v>Flat</v>
          </cell>
          <cell r="BD126" t="str">
            <v>Don't Use</v>
          </cell>
          <cell r="BE126" t="str">
            <v>Don't Use</v>
          </cell>
          <cell r="BF126" t="str">
            <v>Don't Use</v>
          </cell>
          <cell r="BG126" t="str">
            <v>Don't Use</v>
          </cell>
          <cell r="BH126" t="str">
            <v>Don't Use</v>
          </cell>
          <cell r="BI126" t="str">
            <v>Already using services provider</v>
          </cell>
          <cell r="BJ126" t="str">
            <v>Doing work internally</v>
          </cell>
          <cell r="BK126" t="str">
            <v>Not Priority</v>
          </cell>
          <cell r="BL126" t="str">
            <v>Doing work internally</v>
          </cell>
          <cell r="BM126" t="str">
            <v>Doing work internally</v>
          </cell>
          <cell r="BN126" t="str">
            <v>Doing work internally</v>
          </cell>
          <cell r="BO126" t="str">
            <v>Will use services provider 2H12</v>
          </cell>
          <cell r="BP126" t="str">
            <v>Doing work internally</v>
          </cell>
          <cell r="BQ126" t="str">
            <v>Doing work internally</v>
          </cell>
          <cell r="BR126" t="str">
            <v>Not Priority</v>
          </cell>
          <cell r="BS126" t="str">
            <v>Not Priority</v>
          </cell>
          <cell r="BT126" t="str">
            <v>Not Priority</v>
          </cell>
          <cell r="BU126">
            <v>2</v>
          </cell>
          <cell r="BV126">
            <v>6</v>
          </cell>
          <cell r="BW126">
            <v>4</v>
          </cell>
          <cell r="BX126">
            <v>5</v>
          </cell>
          <cell r="BY126">
            <v>7</v>
          </cell>
          <cell r="BZ126">
            <v>1</v>
          </cell>
          <cell r="CA126">
            <v>3</v>
          </cell>
          <cell r="CB126" t="str">
            <v>No change in level of discounting</v>
          </cell>
        </row>
        <row r="127">
          <cell r="A127" t="str">
            <v>US</v>
          </cell>
          <cell r="B127" t="str">
            <v>Retail</v>
          </cell>
          <cell r="C127" t="str">
            <v>$5-10 Billion</v>
          </cell>
          <cell r="D127" t="str">
            <v>&lt;$100 Million</v>
          </cell>
          <cell r="E127">
            <v>5</v>
          </cell>
          <cell r="F127">
            <v>0</v>
          </cell>
          <cell r="G127">
            <v>5</v>
          </cell>
          <cell r="H127">
            <v>5</v>
          </cell>
          <cell r="I127">
            <v>5</v>
          </cell>
          <cell r="J127">
            <v>0</v>
          </cell>
          <cell r="K127">
            <v>0</v>
          </cell>
          <cell r="L127">
            <v>-5</v>
          </cell>
          <cell r="M127">
            <v>0</v>
          </cell>
          <cell r="N127">
            <v>-3</v>
          </cell>
          <cell r="O127">
            <v>6</v>
          </cell>
          <cell r="P127">
            <v>60</v>
          </cell>
          <cell r="Q127">
            <v>40</v>
          </cell>
          <cell r="R127">
            <v>60</v>
          </cell>
          <cell r="S127">
            <v>40</v>
          </cell>
          <cell r="T127" t="str">
            <v>High Availability</v>
          </cell>
          <cell r="U127" t="str">
            <v>Virtualization</v>
          </cell>
          <cell r="W127" t="str">
            <v>NA / No Decrease</v>
          </cell>
          <cell r="Z127" t="str">
            <v>Upward revision is more likely</v>
          </cell>
          <cell r="AA127" t="str">
            <v xml:space="preserve">New Projects  </v>
          </cell>
          <cell r="AB127" t="str">
            <v>Keeping IT running</v>
          </cell>
          <cell r="AC127" t="str">
            <v>No change in level of discounting</v>
          </cell>
          <cell r="AD127" t="str">
            <v>No Change</v>
          </cell>
          <cell r="AE127">
            <v>75</v>
          </cell>
          <cell r="AF127">
            <v>25</v>
          </cell>
          <cell r="AG127">
            <v>0</v>
          </cell>
          <cell r="AH127" t="str">
            <v>50/50</v>
          </cell>
          <cell r="AI127" t="str">
            <v>Under</v>
          </cell>
          <cell r="AJ127">
            <v>-5</v>
          </cell>
          <cell r="AK127">
            <v>3</v>
          </cell>
          <cell r="AL127">
            <v>5</v>
          </cell>
          <cell r="AM127">
            <v>5</v>
          </cell>
          <cell r="AN127">
            <v>8</v>
          </cell>
          <cell r="AO127">
            <v>15</v>
          </cell>
          <cell r="AP127">
            <v>5</v>
          </cell>
          <cell r="AQ127">
            <v>0</v>
          </cell>
          <cell r="AR127" t="str">
            <v>Don't Use</v>
          </cell>
          <cell r="AS127" t="str">
            <v>Don't Use</v>
          </cell>
          <cell r="AT127" t="str">
            <v>Don't Use</v>
          </cell>
          <cell r="AU127" t="str">
            <v>Don't Use</v>
          </cell>
          <cell r="AV127" t="str">
            <v>Don't Use</v>
          </cell>
          <cell r="AW127" t="str">
            <v>Don't Use</v>
          </cell>
          <cell r="AX127" t="str">
            <v>Flat</v>
          </cell>
          <cell r="AY127" t="str">
            <v>Don't Use</v>
          </cell>
          <cell r="AZ127" t="str">
            <v>Don't Use</v>
          </cell>
          <cell r="BA127" t="str">
            <v>Flat</v>
          </cell>
          <cell r="BB127" t="str">
            <v>Flat</v>
          </cell>
          <cell r="BC127" t="str">
            <v>Flat</v>
          </cell>
          <cell r="BD127" t="str">
            <v>Don't Use</v>
          </cell>
          <cell r="BE127" t="str">
            <v>Don't Use</v>
          </cell>
          <cell r="BF127" t="str">
            <v>Don't Use</v>
          </cell>
          <cell r="BG127" t="str">
            <v>Don't Use</v>
          </cell>
          <cell r="BH127" t="str">
            <v>Don't Use</v>
          </cell>
          <cell r="BI127" t="str">
            <v>Doing work internally</v>
          </cell>
          <cell r="BJ127" t="str">
            <v>Not Priority</v>
          </cell>
          <cell r="BK127" t="str">
            <v>Will use services provider 2H12</v>
          </cell>
          <cell r="BL127" t="str">
            <v>Doing work internally</v>
          </cell>
          <cell r="BM127" t="str">
            <v>Doing work internally</v>
          </cell>
          <cell r="BN127" t="str">
            <v>Not Priority</v>
          </cell>
          <cell r="BO127" t="str">
            <v>Not Priority</v>
          </cell>
          <cell r="BP127" t="str">
            <v>Will use services provider 2H12</v>
          </cell>
          <cell r="BQ127" t="str">
            <v>Will use services provider 2H12</v>
          </cell>
          <cell r="BR127" t="str">
            <v>Not Priority</v>
          </cell>
          <cell r="BS127" t="str">
            <v>Not Priority</v>
          </cell>
          <cell r="BT127" t="str">
            <v>Not Priority</v>
          </cell>
          <cell r="BU127">
            <v>2</v>
          </cell>
          <cell r="BV127">
            <v>5</v>
          </cell>
          <cell r="BW127">
            <v>3</v>
          </cell>
          <cell r="BX127">
            <v>6</v>
          </cell>
          <cell r="BY127">
            <v>4</v>
          </cell>
          <cell r="BZ127">
            <v>1</v>
          </cell>
          <cell r="CA127">
            <v>7</v>
          </cell>
          <cell r="CB127" t="str">
            <v>No change in level of discounting</v>
          </cell>
        </row>
        <row r="128">
          <cell r="A128" t="str">
            <v>US</v>
          </cell>
          <cell r="B128" t="str">
            <v>Retail</v>
          </cell>
          <cell r="C128" t="str">
            <v>$5-10 Billion</v>
          </cell>
          <cell r="D128" t="str">
            <v>&lt;$100 Million</v>
          </cell>
          <cell r="E128">
            <v>0</v>
          </cell>
          <cell r="F128">
            <v>5</v>
          </cell>
          <cell r="G128">
            <v>2</v>
          </cell>
          <cell r="H128">
            <v>3</v>
          </cell>
          <cell r="I128">
            <v>0</v>
          </cell>
          <cell r="J128">
            <v>5</v>
          </cell>
          <cell r="K128">
            <v>0</v>
          </cell>
          <cell r="L128">
            <v>7</v>
          </cell>
          <cell r="M128">
            <v>10</v>
          </cell>
          <cell r="N128">
            <v>5</v>
          </cell>
          <cell r="O128">
            <v>8</v>
          </cell>
          <cell r="P128">
            <v>70</v>
          </cell>
          <cell r="Q128">
            <v>30</v>
          </cell>
          <cell r="R128">
            <v>60</v>
          </cell>
          <cell r="S128">
            <v>40</v>
          </cell>
          <cell r="T128" t="str">
            <v>Mobile apps</v>
          </cell>
          <cell r="U128" t="str">
            <v>Big Data integration</v>
          </cell>
          <cell r="W128" t="str">
            <v>POS systems</v>
          </cell>
          <cell r="X128" t="str">
            <v>Web portal for customers</v>
          </cell>
          <cell r="Z128" t="str">
            <v>‘No change’ to the budget is likely</v>
          </cell>
          <cell r="AA128" t="str">
            <v>Mobile app development</v>
          </cell>
          <cell r="AB128" t="str">
            <v>POS systems</v>
          </cell>
          <cell r="AC128" t="str">
            <v>No change in level of discounting</v>
          </cell>
          <cell r="AD128" t="str">
            <v>No Change</v>
          </cell>
          <cell r="AE128">
            <v>70</v>
          </cell>
          <cell r="AF128">
            <v>20</v>
          </cell>
          <cell r="AG128">
            <v>10</v>
          </cell>
          <cell r="AH128" t="str">
            <v>40/60</v>
          </cell>
          <cell r="AI128" t="str">
            <v>In-Line</v>
          </cell>
          <cell r="AJ128">
            <v>10</v>
          </cell>
          <cell r="AK128">
            <v>0</v>
          </cell>
          <cell r="AL128">
            <v>0</v>
          </cell>
          <cell r="AM128">
            <v>-5</v>
          </cell>
          <cell r="AN128">
            <v>16</v>
          </cell>
          <cell r="AO128">
            <v>-5</v>
          </cell>
          <cell r="AP128">
            <v>-5</v>
          </cell>
          <cell r="AQ128">
            <v>0</v>
          </cell>
          <cell r="AR128" t="str">
            <v>Don't Use</v>
          </cell>
          <cell r="AS128" t="str">
            <v>Flat</v>
          </cell>
          <cell r="AT128" t="str">
            <v>Flat</v>
          </cell>
          <cell r="AU128" t="str">
            <v>Don't Use</v>
          </cell>
          <cell r="AV128" t="str">
            <v>Flat</v>
          </cell>
          <cell r="AW128" t="str">
            <v>Don't Use</v>
          </cell>
          <cell r="AX128" t="str">
            <v>Don't Use</v>
          </cell>
          <cell r="AY128" t="str">
            <v>Don't Use</v>
          </cell>
          <cell r="AZ128" t="str">
            <v>Flat</v>
          </cell>
          <cell r="BA128" t="str">
            <v>Don't Use</v>
          </cell>
          <cell r="BB128" t="str">
            <v>Increase</v>
          </cell>
          <cell r="BC128" t="str">
            <v>Don't Use</v>
          </cell>
          <cell r="BD128" t="str">
            <v>Don't Use</v>
          </cell>
          <cell r="BE128" t="str">
            <v>Don't Use</v>
          </cell>
          <cell r="BF128" t="str">
            <v>Don't Use</v>
          </cell>
          <cell r="BG128" t="str">
            <v>Don't Use</v>
          </cell>
          <cell r="BH128" t="str">
            <v>Don't Use</v>
          </cell>
          <cell r="BI128" t="str">
            <v>Not Priority</v>
          </cell>
          <cell r="BJ128" t="str">
            <v>Doing work internally</v>
          </cell>
          <cell r="BK128" t="str">
            <v>Already using services provider</v>
          </cell>
          <cell r="BL128" t="str">
            <v>Will use services provider 2H12</v>
          </cell>
          <cell r="BM128" t="str">
            <v>Will use services provider 2H12</v>
          </cell>
          <cell r="BN128" t="str">
            <v>Not Priority</v>
          </cell>
          <cell r="BO128" t="str">
            <v>Will use services provider 2H12</v>
          </cell>
          <cell r="BP128" t="str">
            <v>Already using services provider</v>
          </cell>
          <cell r="BQ128" t="str">
            <v>Will use services provider 2H12</v>
          </cell>
          <cell r="BR128" t="str">
            <v>Not Priority</v>
          </cell>
          <cell r="BS128" t="str">
            <v>Not Priority</v>
          </cell>
          <cell r="BT128" t="str">
            <v>Already using services provider</v>
          </cell>
          <cell r="BU128">
            <v>3</v>
          </cell>
          <cell r="BV128">
            <v>7</v>
          </cell>
          <cell r="BW128">
            <v>1</v>
          </cell>
          <cell r="BX128">
            <v>2</v>
          </cell>
          <cell r="BY128">
            <v>5</v>
          </cell>
          <cell r="BZ128">
            <v>4</v>
          </cell>
          <cell r="CA128">
            <v>6</v>
          </cell>
          <cell r="CB128" t="str">
            <v>No change in level of discounting</v>
          </cell>
        </row>
        <row r="129">
          <cell r="A129" t="str">
            <v>US</v>
          </cell>
          <cell r="B129" t="str">
            <v>Technology</v>
          </cell>
          <cell r="C129" t="str">
            <v>$1-5 Billion</v>
          </cell>
          <cell r="D129" t="str">
            <v>&lt;$100 Million</v>
          </cell>
          <cell r="E129">
            <v>-5</v>
          </cell>
          <cell r="F129">
            <v>-5</v>
          </cell>
          <cell r="G129">
            <v>-10</v>
          </cell>
          <cell r="H129">
            <v>0</v>
          </cell>
          <cell r="I129">
            <v>0</v>
          </cell>
          <cell r="J129">
            <v>2</v>
          </cell>
          <cell r="K129">
            <v>-10</v>
          </cell>
          <cell r="L129">
            <v>0</v>
          </cell>
          <cell r="M129">
            <v>0</v>
          </cell>
          <cell r="N129">
            <v>2</v>
          </cell>
          <cell r="O129">
            <v>4</v>
          </cell>
          <cell r="P129">
            <v>20</v>
          </cell>
          <cell r="Q129">
            <v>80</v>
          </cell>
          <cell r="R129">
            <v>20</v>
          </cell>
          <cell r="S129">
            <v>80</v>
          </cell>
          <cell r="T129" t="str">
            <v>Server updates</v>
          </cell>
          <cell r="U129" t="str">
            <v>Application development</v>
          </cell>
          <cell r="W129" t="str">
            <v>PC refresh rates</v>
          </cell>
          <cell r="Z129" t="str">
            <v>Downward revision is more likely</v>
          </cell>
          <cell r="AA129" t="str">
            <v>Servers</v>
          </cell>
          <cell r="AB129" t="str">
            <v>Everything subject to cuts</v>
          </cell>
          <cell r="AC129" t="str">
            <v>No change in level of discounting</v>
          </cell>
          <cell r="AD129" t="str">
            <v>Somewhat longer</v>
          </cell>
          <cell r="AE129">
            <v>100</v>
          </cell>
          <cell r="AF129">
            <v>0</v>
          </cell>
          <cell r="AG129">
            <v>0</v>
          </cell>
          <cell r="AH129" t="str">
            <v>50/50</v>
          </cell>
          <cell r="AI129" t="str">
            <v>In-Line</v>
          </cell>
          <cell r="AJ129">
            <v>0</v>
          </cell>
          <cell r="AK129">
            <v>0</v>
          </cell>
          <cell r="AL129">
            <v>0</v>
          </cell>
          <cell r="AM129">
            <v>0</v>
          </cell>
          <cell r="AN129">
            <v>0</v>
          </cell>
          <cell r="AO129">
            <v>0</v>
          </cell>
          <cell r="AP129">
            <v>0</v>
          </cell>
          <cell r="AQ129">
            <v>0</v>
          </cell>
          <cell r="AR129" t="str">
            <v>Don't Use</v>
          </cell>
          <cell r="AS129" t="str">
            <v>Don't Use</v>
          </cell>
          <cell r="AT129" t="str">
            <v>Don't Use</v>
          </cell>
          <cell r="AU129" t="str">
            <v>Don't Use</v>
          </cell>
          <cell r="AV129" t="str">
            <v>Don't Use</v>
          </cell>
          <cell r="AW129" t="str">
            <v>Don't Use</v>
          </cell>
          <cell r="AX129" t="str">
            <v>Don't Use</v>
          </cell>
          <cell r="AY129" t="str">
            <v>Don't Use</v>
          </cell>
          <cell r="AZ129" t="str">
            <v>Don't Use</v>
          </cell>
          <cell r="BA129" t="str">
            <v>Don't Use</v>
          </cell>
          <cell r="BB129" t="str">
            <v>Flat</v>
          </cell>
          <cell r="BC129" t="str">
            <v>Don't Use</v>
          </cell>
          <cell r="BD129" t="str">
            <v>Don't Use</v>
          </cell>
          <cell r="BE129" t="str">
            <v>Don't Use</v>
          </cell>
          <cell r="BF129" t="str">
            <v>Don't Use</v>
          </cell>
          <cell r="BG129" t="str">
            <v>Don't Use</v>
          </cell>
          <cell r="BH129" t="str">
            <v>Don't Use</v>
          </cell>
          <cell r="BI129" t="str">
            <v>Doing work internally</v>
          </cell>
          <cell r="BJ129" t="str">
            <v>Doing work internally</v>
          </cell>
          <cell r="BK129" t="str">
            <v>Doing work internally</v>
          </cell>
          <cell r="BL129" t="str">
            <v>Not Priority</v>
          </cell>
          <cell r="BM129" t="str">
            <v>Doing work internally</v>
          </cell>
          <cell r="BN129" t="str">
            <v>Not Priority</v>
          </cell>
          <cell r="BO129" t="str">
            <v>Already using services provider</v>
          </cell>
          <cell r="BP129" t="str">
            <v>Will use services provider 2H12</v>
          </cell>
          <cell r="BQ129" t="str">
            <v>Doing work internally</v>
          </cell>
          <cell r="BR129" t="str">
            <v>Doing work internally</v>
          </cell>
          <cell r="BS129" t="str">
            <v>Not Priority</v>
          </cell>
          <cell r="BT129" t="str">
            <v>Already using services provider</v>
          </cell>
          <cell r="BU129">
            <v>4</v>
          </cell>
          <cell r="BV129">
            <v>7</v>
          </cell>
          <cell r="BW129">
            <v>2</v>
          </cell>
          <cell r="BX129">
            <v>1</v>
          </cell>
          <cell r="BY129">
            <v>5</v>
          </cell>
          <cell r="BZ129">
            <v>3</v>
          </cell>
          <cell r="CA129">
            <v>6</v>
          </cell>
          <cell r="CB129" t="str">
            <v>No change in level of discounting</v>
          </cell>
        </row>
        <row r="130">
          <cell r="A130" t="str">
            <v>US</v>
          </cell>
          <cell r="B130" t="str">
            <v>Technology</v>
          </cell>
          <cell r="C130" t="str">
            <v>$1-5 Billion</v>
          </cell>
          <cell r="D130" t="str">
            <v>NA</v>
          </cell>
          <cell r="E130">
            <v>-15</v>
          </cell>
          <cell r="F130">
            <v>-5</v>
          </cell>
          <cell r="G130">
            <v>-15</v>
          </cell>
          <cell r="H130">
            <v>-10</v>
          </cell>
          <cell r="I130">
            <v>-15</v>
          </cell>
          <cell r="J130">
            <v>-17</v>
          </cell>
          <cell r="K130">
            <v>-5</v>
          </cell>
          <cell r="L130">
            <v>-7</v>
          </cell>
          <cell r="M130">
            <v>-3</v>
          </cell>
          <cell r="N130">
            <v>-5</v>
          </cell>
          <cell r="O130">
            <v>3</v>
          </cell>
          <cell r="P130">
            <v>40</v>
          </cell>
          <cell r="Q130">
            <v>60</v>
          </cell>
          <cell r="R130">
            <v>50</v>
          </cell>
          <cell r="S130">
            <v>50</v>
          </cell>
          <cell r="T130" t="str">
            <v>NA / No Increase</v>
          </cell>
          <cell r="W130" t="str">
            <v>NA / No Decrease</v>
          </cell>
          <cell r="Z130" t="str">
            <v>‘No change’ to the budget is likely</v>
          </cell>
          <cell r="AA130" t="str">
            <v>Consulting / Outsourcing</v>
          </cell>
          <cell r="AB130" t="str">
            <v>Mission critical systems</v>
          </cell>
          <cell r="AC130" t="str">
            <v>Somewhat more aggressive in discounting</v>
          </cell>
          <cell r="AD130" t="str">
            <v>Somewhat longer</v>
          </cell>
          <cell r="AE130">
            <v>25</v>
          </cell>
          <cell r="AF130">
            <v>35</v>
          </cell>
          <cell r="AG130">
            <v>40</v>
          </cell>
          <cell r="AH130" t="str">
            <v>70/30</v>
          </cell>
          <cell r="AI130" t="str">
            <v>In-Line</v>
          </cell>
          <cell r="AJ130">
            <v>-20</v>
          </cell>
          <cell r="AK130">
            <v>-10</v>
          </cell>
          <cell r="AL130">
            <v>-10</v>
          </cell>
          <cell r="AM130">
            <v>0</v>
          </cell>
          <cell r="AN130">
            <v>0</v>
          </cell>
          <cell r="AO130">
            <v>5</v>
          </cell>
          <cell r="AP130">
            <v>10</v>
          </cell>
          <cell r="AQ130">
            <v>5</v>
          </cell>
          <cell r="AR130" t="str">
            <v>Decrease</v>
          </cell>
          <cell r="AS130" t="str">
            <v>Flat</v>
          </cell>
          <cell r="AT130" t="str">
            <v>Don't Use</v>
          </cell>
          <cell r="AU130" t="str">
            <v>Flat</v>
          </cell>
          <cell r="AV130" t="str">
            <v>Decrease</v>
          </cell>
          <cell r="AW130" t="str">
            <v>Flat</v>
          </cell>
          <cell r="AX130" t="str">
            <v>Flat</v>
          </cell>
          <cell r="AY130" t="str">
            <v>Flat</v>
          </cell>
          <cell r="AZ130" t="str">
            <v>Don't Use</v>
          </cell>
          <cell r="BA130" t="str">
            <v>Don't Use</v>
          </cell>
          <cell r="BB130" t="str">
            <v>Don't Use</v>
          </cell>
          <cell r="BC130" t="str">
            <v>Don't Use</v>
          </cell>
          <cell r="BD130" t="str">
            <v>Don't Use</v>
          </cell>
          <cell r="BE130" t="str">
            <v>Don't Use</v>
          </cell>
          <cell r="BF130" t="str">
            <v>Flat</v>
          </cell>
          <cell r="BG130" t="str">
            <v>Flat</v>
          </cell>
          <cell r="BH130" t="str">
            <v>Flat</v>
          </cell>
          <cell r="BI130" t="str">
            <v>Not Priority</v>
          </cell>
          <cell r="BJ130" t="str">
            <v>Not Priority</v>
          </cell>
          <cell r="BK130" t="str">
            <v>Not Priority</v>
          </cell>
          <cell r="BL130" t="str">
            <v>Doing work internally</v>
          </cell>
          <cell r="BM130" t="str">
            <v>Not Priority</v>
          </cell>
          <cell r="BN130" t="str">
            <v>Doing work internally</v>
          </cell>
          <cell r="BO130" t="str">
            <v>Already using services provider</v>
          </cell>
          <cell r="BP130" t="str">
            <v>Not Priority</v>
          </cell>
          <cell r="BQ130" t="str">
            <v>Doing work internally</v>
          </cell>
          <cell r="BR130" t="str">
            <v>Will use services provider 2H12</v>
          </cell>
          <cell r="BS130" t="str">
            <v>Will use services provider 2H12</v>
          </cell>
          <cell r="BT130" t="str">
            <v>Not Priority</v>
          </cell>
          <cell r="BU130">
            <v>4</v>
          </cell>
          <cell r="BV130">
            <v>6</v>
          </cell>
          <cell r="BW130">
            <v>2</v>
          </cell>
          <cell r="BX130">
            <v>1</v>
          </cell>
          <cell r="BY130">
            <v>5</v>
          </cell>
          <cell r="BZ130">
            <v>3</v>
          </cell>
          <cell r="CA130">
            <v>7</v>
          </cell>
          <cell r="CB130" t="str">
            <v>No change in level of discounting</v>
          </cell>
        </row>
        <row r="131">
          <cell r="A131" t="str">
            <v>US</v>
          </cell>
          <cell r="B131" t="str">
            <v>Technology</v>
          </cell>
          <cell r="C131" t="str">
            <v>$15-20 Billion</v>
          </cell>
          <cell r="D131" t="str">
            <v>$100-200 Million</v>
          </cell>
          <cell r="E131">
            <v>10</v>
          </cell>
          <cell r="F131">
            <v>15</v>
          </cell>
          <cell r="G131">
            <v>5</v>
          </cell>
          <cell r="H131">
            <v>10</v>
          </cell>
          <cell r="I131">
            <v>5</v>
          </cell>
          <cell r="J131">
            <v>2</v>
          </cell>
          <cell r="K131">
            <v>15</v>
          </cell>
          <cell r="L131">
            <v>12</v>
          </cell>
          <cell r="M131">
            <v>0</v>
          </cell>
          <cell r="N131">
            <v>0</v>
          </cell>
          <cell r="O131">
            <v>6</v>
          </cell>
          <cell r="P131">
            <v>40</v>
          </cell>
          <cell r="Q131">
            <v>60</v>
          </cell>
          <cell r="R131">
            <v>35</v>
          </cell>
          <cell r="S131">
            <v>65</v>
          </cell>
          <cell r="T131" t="str">
            <v>SOA initiatives</v>
          </cell>
          <cell r="U131" t="str">
            <v>Virtualization</v>
          </cell>
          <cell r="W131" t="str">
            <v>Move away from Dept silos</v>
          </cell>
          <cell r="Z131" t="str">
            <v>‘No change’ to the budget is likely</v>
          </cell>
          <cell r="AA131" t="str">
            <v>NA / DK</v>
          </cell>
          <cell r="AB131" t="str">
            <v>NA / DK</v>
          </cell>
          <cell r="AC131" t="str">
            <v>Somewhat more aggressive in discounting</v>
          </cell>
          <cell r="AD131" t="str">
            <v>Somewhat quicker</v>
          </cell>
          <cell r="AE131">
            <v>80</v>
          </cell>
          <cell r="AF131">
            <v>20</v>
          </cell>
          <cell r="AG131">
            <v>0</v>
          </cell>
          <cell r="AH131" t="str">
            <v>40/60</v>
          </cell>
          <cell r="AI131" t="str">
            <v>Over</v>
          </cell>
          <cell r="AJ131">
            <v>2</v>
          </cell>
          <cell r="AK131">
            <v>0</v>
          </cell>
          <cell r="AL131">
            <v>0</v>
          </cell>
          <cell r="AM131">
            <v>0</v>
          </cell>
          <cell r="AN131">
            <v>3</v>
          </cell>
          <cell r="AO131">
            <v>0</v>
          </cell>
          <cell r="AP131">
            <v>-8</v>
          </cell>
          <cell r="AQ131">
            <v>0</v>
          </cell>
          <cell r="AR131" t="str">
            <v>Don't Use</v>
          </cell>
          <cell r="AS131" t="str">
            <v>Don't Use</v>
          </cell>
          <cell r="AT131" t="str">
            <v>Don't Use</v>
          </cell>
          <cell r="AU131" t="str">
            <v>Don't Use</v>
          </cell>
          <cell r="AV131" t="str">
            <v>Don't Use</v>
          </cell>
          <cell r="AW131" t="str">
            <v>Don't Use</v>
          </cell>
          <cell r="AX131" t="str">
            <v>Increase</v>
          </cell>
          <cell r="AY131" t="str">
            <v>Don't Use</v>
          </cell>
          <cell r="AZ131" t="str">
            <v>Don't Use</v>
          </cell>
          <cell r="BA131" t="str">
            <v>Decrease</v>
          </cell>
          <cell r="BB131" t="str">
            <v>Don't Use</v>
          </cell>
          <cell r="BC131" t="str">
            <v>Flat</v>
          </cell>
          <cell r="BD131" t="str">
            <v>Don't Use</v>
          </cell>
          <cell r="BE131" t="str">
            <v>Flat</v>
          </cell>
          <cell r="BF131" t="str">
            <v>Don't Use</v>
          </cell>
          <cell r="BG131" t="str">
            <v>Don't Use</v>
          </cell>
          <cell r="BH131" t="str">
            <v>Don't Use</v>
          </cell>
          <cell r="BI131" t="str">
            <v>Doing work internally</v>
          </cell>
          <cell r="BJ131" t="str">
            <v>Doing work internally</v>
          </cell>
          <cell r="BK131" t="str">
            <v>Doing work internally</v>
          </cell>
          <cell r="BL131" t="str">
            <v>Not Priority</v>
          </cell>
          <cell r="BM131" t="str">
            <v>Doing work internally</v>
          </cell>
          <cell r="BN131" t="str">
            <v>Doing work internally</v>
          </cell>
          <cell r="BO131" t="str">
            <v>Doing work internally</v>
          </cell>
          <cell r="BP131" t="str">
            <v>Doing work internally</v>
          </cell>
          <cell r="BQ131" t="str">
            <v>Will use services provider 2H12</v>
          </cell>
          <cell r="BR131" t="str">
            <v>Not Priority</v>
          </cell>
          <cell r="BS131" t="str">
            <v>Not Priority</v>
          </cell>
          <cell r="BT131" t="str">
            <v>Not Priority</v>
          </cell>
          <cell r="BU131">
            <v>5</v>
          </cell>
          <cell r="BV131">
            <v>7</v>
          </cell>
          <cell r="BW131">
            <v>4</v>
          </cell>
          <cell r="BX131">
            <v>6</v>
          </cell>
          <cell r="BY131">
            <v>1</v>
          </cell>
          <cell r="BZ131">
            <v>3</v>
          </cell>
          <cell r="CA131">
            <v>2</v>
          </cell>
          <cell r="CB131" t="str">
            <v>No change in level of discounting</v>
          </cell>
        </row>
        <row r="132">
          <cell r="A132" t="str">
            <v>US</v>
          </cell>
          <cell r="B132" t="str">
            <v>Technology</v>
          </cell>
          <cell r="C132" t="str">
            <v>$500 Million - $1 Billion</v>
          </cell>
          <cell r="D132" t="str">
            <v>&lt;$100 Million</v>
          </cell>
          <cell r="E132">
            <v>0</v>
          </cell>
          <cell r="F132">
            <v>-5</v>
          </cell>
          <cell r="G132">
            <v>-5</v>
          </cell>
          <cell r="H132">
            <v>5</v>
          </cell>
          <cell r="I132">
            <v>0</v>
          </cell>
          <cell r="J132">
            <v>10</v>
          </cell>
          <cell r="K132">
            <v>0</v>
          </cell>
          <cell r="L132">
            <v>5</v>
          </cell>
          <cell r="M132">
            <v>7</v>
          </cell>
          <cell r="N132">
            <v>5</v>
          </cell>
          <cell r="O132">
            <v>3</v>
          </cell>
          <cell r="P132">
            <v>50</v>
          </cell>
          <cell r="Q132">
            <v>50</v>
          </cell>
          <cell r="R132">
            <v>40</v>
          </cell>
          <cell r="S132">
            <v>60</v>
          </cell>
          <cell r="T132" t="str">
            <v>Cloud Technologies</v>
          </cell>
          <cell r="U132" t="str">
            <v>Virtualization</v>
          </cell>
          <cell r="V132" t="str">
            <v>Storage growth</v>
          </cell>
          <cell r="W132" t="str">
            <v>NA / No Decrease</v>
          </cell>
          <cell r="Z132" t="str">
            <v>Upward revision is more likely</v>
          </cell>
          <cell r="AA132" t="str">
            <v>Cloud projects</v>
          </cell>
          <cell r="AB132" t="str">
            <v>Core IT functions</v>
          </cell>
          <cell r="AC132" t="str">
            <v>Somewhat less aggressive in discounting</v>
          </cell>
          <cell r="AD132" t="str">
            <v>No Change</v>
          </cell>
          <cell r="AE132">
            <v>90</v>
          </cell>
          <cell r="AF132">
            <v>5</v>
          </cell>
          <cell r="AG132">
            <v>5</v>
          </cell>
          <cell r="AH132" t="str">
            <v>50/50</v>
          </cell>
          <cell r="AI132" t="str">
            <v>In-Line</v>
          </cell>
          <cell r="AJ132">
            <v>-10</v>
          </cell>
          <cell r="AK132">
            <v>0</v>
          </cell>
          <cell r="AL132">
            <v>-5</v>
          </cell>
          <cell r="AM132">
            <v>-10</v>
          </cell>
          <cell r="AN132">
            <v>5</v>
          </cell>
          <cell r="AO132">
            <v>5</v>
          </cell>
          <cell r="AP132">
            <v>5</v>
          </cell>
          <cell r="AQ132">
            <v>5</v>
          </cell>
          <cell r="AR132" t="str">
            <v>Don't Use</v>
          </cell>
          <cell r="AS132" t="str">
            <v>Don't Use</v>
          </cell>
          <cell r="AT132" t="str">
            <v>Don't Use</v>
          </cell>
          <cell r="AU132" t="str">
            <v>Don't Use</v>
          </cell>
          <cell r="AV132" t="str">
            <v>Don't Use</v>
          </cell>
          <cell r="AW132" t="str">
            <v>Don't Use</v>
          </cell>
          <cell r="AX132" t="str">
            <v>Don't Use</v>
          </cell>
          <cell r="AY132" t="str">
            <v>Don't Use</v>
          </cell>
          <cell r="AZ132" t="str">
            <v>Don't Use</v>
          </cell>
          <cell r="BA132" t="str">
            <v>Don't Use</v>
          </cell>
          <cell r="BB132" t="str">
            <v>Don't Use</v>
          </cell>
          <cell r="BC132" t="str">
            <v>Don't Use</v>
          </cell>
          <cell r="BD132" t="str">
            <v>Don't Use</v>
          </cell>
          <cell r="BE132" t="str">
            <v>Don't Use</v>
          </cell>
          <cell r="BF132" t="str">
            <v>Don't Use</v>
          </cell>
          <cell r="BG132" t="str">
            <v>Don't Use</v>
          </cell>
          <cell r="BH132" t="str">
            <v>Don't Use</v>
          </cell>
          <cell r="BI132" t="str">
            <v>Not Priority</v>
          </cell>
          <cell r="BJ132" t="str">
            <v>Doing work internally</v>
          </cell>
          <cell r="BK132" t="str">
            <v>Not Priority</v>
          </cell>
          <cell r="BL132" t="str">
            <v>Doing work internally</v>
          </cell>
          <cell r="BM132" t="str">
            <v>Doing work internally</v>
          </cell>
          <cell r="BN132" t="str">
            <v>Not Priority</v>
          </cell>
          <cell r="BO132" t="str">
            <v>Already using services provider</v>
          </cell>
          <cell r="BP132" t="str">
            <v>Already using services provider</v>
          </cell>
          <cell r="BQ132" t="str">
            <v>Already using services provider</v>
          </cell>
          <cell r="BR132" t="str">
            <v>Already using services provider</v>
          </cell>
          <cell r="BS132" t="str">
            <v>Already using services provider</v>
          </cell>
          <cell r="BT132" t="str">
            <v>Will use services provider 2H12</v>
          </cell>
          <cell r="BU132">
            <v>3</v>
          </cell>
          <cell r="BV132">
            <v>2</v>
          </cell>
          <cell r="BW132">
            <v>7</v>
          </cell>
          <cell r="BX132">
            <v>6</v>
          </cell>
          <cell r="BY132">
            <v>1</v>
          </cell>
          <cell r="BZ132">
            <v>5</v>
          </cell>
          <cell r="CA132">
            <v>4</v>
          </cell>
          <cell r="CB132" t="str">
            <v>No change in level of discounting</v>
          </cell>
        </row>
        <row r="133">
          <cell r="A133" t="str">
            <v>US</v>
          </cell>
          <cell r="B133" t="str">
            <v>Technology</v>
          </cell>
          <cell r="C133" t="str">
            <v>$5-10 Billion</v>
          </cell>
          <cell r="D133" t="str">
            <v>&lt;$100 Million</v>
          </cell>
          <cell r="E133">
            <v>5</v>
          </cell>
          <cell r="F133">
            <v>-2</v>
          </cell>
          <cell r="G133">
            <v>15</v>
          </cell>
          <cell r="H133">
            <v>0</v>
          </cell>
          <cell r="I133">
            <v>2</v>
          </cell>
          <cell r="J133">
            <v>0</v>
          </cell>
          <cell r="K133">
            <v>5</v>
          </cell>
          <cell r="L133">
            <v>-5</v>
          </cell>
          <cell r="M133">
            <v>0</v>
          </cell>
          <cell r="N133">
            <v>-5</v>
          </cell>
          <cell r="O133">
            <v>5</v>
          </cell>
          <cell r="P133">
            <v>50</v>
          </cell>
          <cell r="Q133">
            <v>50</v>
          </cell>
          <cell r="R133">
            <v>50</v>
          </cell>
          <cell r="S133">
            <v>50</v>
          </cell>
          <cell r="T133" t="str">
            <v>Customized application development</v>
          </cell>
          <cell r="U133" t="str">
            <v>Offshore services</v>
          </cell>
          <cell r="V133" t="str">
            <v>Training</v>
          </cell>
          <cell r="W133" t="str">
            <v>SCM</v>
          </cell>
          <cell r="X133" t="str">
            <v>Remote sign-in application</v>
          </cell>
          <cell r="Z133" t="str">
            <v>‘No change’ to the budget is likely</v>
          </cell>
          <cell r="AA133" t="str">
            <v>Budget set, will not be changed</v>
          </cell>
          <cell r="AB133" t="str">
            <v>Budget set, will not be changed</v>
          </cell>
          <cell r="AC133" t="str">
            <v>Somewhat less aggressive in discounting</v>
          </cell>
          <cell r="AD133" t="str">
            <v>Somewhat longer</v>
          </cell>
          <cell r="AE133">
            <v>75</v>
          </cell>
          <cell r="AF133">
            <v>25</v>
          </cell>
          <cell r="AG133">
            <v>0</v>
          </cell>
          <cell r="AH133" t="str">
            <v>60/40</v>
          </cell>
          <cell r="AI133" t="str">
            <v>In-Line</v>
          </cell>
          <cell r="AJ133">
            <v>10</v>
          </cell>
          <cell r="AK133">
            <v>3</v>
          </cell>
          <cell r="AL133">
            <v>-5</v>
          </cell>
          <cell r="AM133">
            <v>0</v>
          </cell>
          <cell r="AN133">
            <v>0</v>
          </cell>
          <cell r="AO133">
            <v>-5</v>
          </cell>
          <cell r="AP133">
            <v>-5</v>
          </cell>
          <cell r="AQ133">
            <v>0</v>
          </cell>
          <cell r="AR133" t="str">
            <v>Don't Use</v>
          </cell>
          <cell r="AS133" t="str">
            <v>Increase</v>
          </cell>
          <cell r="AT133" t="str">
            <v>Don't Use</v>
          </cell>
          <cell r="AU133" t="str">
            <v>Don't Use</v>
          </cell>
          <cell r="AV133" t="str">
            <v>Don't Use</v>
          </cell>
          <cell r="AW133" t="str">
            <v>Don't Use</v>
          </cell>
          <cell r="AX133" t="str">
            <v>Flat</v>
          </cell>
          <cell r="AY133" t="str">
            <v>Don't Use</v>
          </cell>
          <cell r="AZ133" t="str">
            <v>Don't Use</v>
          </cell>
          <cell r="BA133" t="str">
            <v>Decrease</v>
          </cell>
          <cell r="BB133" t="str">
            <v>Decrease</v>
          </cell>
          <cell r="BC133" t="str">
            <v>Don't Use</v>
          </cell>
          <cell r="BD133" t="str">
            <v>Don't Use</v>
          </cell>
          <cell r="BE133" t="str">
            <v>Don't Use</v>
          </cell>
          <cell r="BF133" t="str">
            <v>Don't Use</v>
          </cell>
          <cell r="BG133" t="str">
            <v>Don't Use</v>
          </cell>
          <cell r="BH133" t="str">
            <v>Don't Use</v>
          </cell>
          <cell r="BI133" t="str">
            <v>Will use services provider 2H12</v>
          </cell>
          <cell r="BJ133" t="str">
            <v>Doing work internally</v>
          </cell>
          <cell r="BK133" t="str">
            <v>Doing work internally</v>
          </cell>
          <cell r="BL133" t="str">
            <v>Not Priority</v>
          </cell>
          <cell r="BM133" t="str">
            <v>Already using services provider</v>
          </cell>
          <cell r="BN133" t="str">
            <v>Will use services provider 2H12</v>
          </cell>
          <cell r="BO133" t="str">
            <v>Not Priority</v>
          </cell>
          <cell r="BP133" t="str">
            <v>Not Priority</v>
          </cell>
          <cell r="BQ133" t="str">
            <v>Doing work internally</v>
          </cell>
          <cell r="BR133" t="str">
            <v>Doing work internally</v>
          </cell>
          <cell r="BS133" t="str">
            <v>Not Priority</v>
          </cell>
          <cell r="BT133" t="str">
            <v>Not Priority</v>
          </cell>
          <cell r="BU133">
            <v>3</v>
          </cell>
          <cell r="BV133">
            <v>7</v>
          </cell>
          <cell r="BW133">
            <v>6</v>
          </cell>
          <cell r="BX133">
            <v>4</v>
          </cell>
          <cell r="BY133">
            <v>5</v>
          </cell>
          <cell r="BZ133">
            <v>1</v>
          </cell>
          <cell r="CA133">
            <v>2</v>
          </cell>
          <cell r="CB133" t="str">
            <v>Somewhat less aggressive in discounting</v>
          </cell>
        </row>
        <row r="134">
          <cell r="A134" t="str">
            <v>US</v>
          </cell>
          <cell r="B134" t="str">
            <v>Technology</v>
          </cell>
          <cell r="C134" t="str">
            <v>$5-10 Billion</v>
          </cell>
          <cell r="D134" t="str">
            <v>$100-200 Million</v>
          </cell>
          <cell r="E134">
            <v>10</v>
          </cell>
          <cell r="F134">
            <v>5</v>
          </cell>
          <cell r="G134">
            <v>5</v>
          </cell>
          <cell r="H134">
            <v>10</v>
          </cell>
          <cell r="I134">
            <v>5</v>
          </cell>
          <cell r="J134">
            <v>5</v>
          </cell>
          <cell r="K134">
            <v>10</v>
          </cell>
          <cell r="L134">
            <v>5</v>
          </cell>
          <cell r="M134">
            <v>12</v>
          </cell>
          <cell r="N134">
            <v>5</v>
          </cell>
          <cell r="O134">
            <v>6</v>
          </cell>
          <cell r="P134">
            <v>50</v>
          </cell>
          <cell r="Q134">
            <v>50</v>
          </cell>
          <cell r="R134">
            <v>60</v>
          </cell>
          <cell r="S134">
            <v>60</v>
          </cell>
          <cell r="T134" t="str">
            <v>NA / No Increase</v>
          </cell>
          <cell r="W134" t="str">
            <v>NA / No Decrease</v>
          </cell>
          <cell r="Z134" t="str">
            <v>‘No change’ to the budget is likely</v>
          </cell>
          <cell r="AA134" t="str">
            <v>Everything, maybe even company</v>
          </cell>
          <cell r="AB134" t="str">
            <v>Mission critical systems</v>
          </cell>
          <cell r="AC134" t="str">
            <v>Somewhat more aggressive in discounting</v>
          </cell>
          <cell r="AD134" t="str">
            <v>Somewhat longer</v>
          </cell>
          <cell r="AE134">
            <v>50</v>
          </cell>
          <cell r="AF134">
            <v>30</v>
          </cell>
          <cell r="AG134">
            <v>20</v>
          </cell>
          <cell r="AH134" t="str">
            <v>50/50</v>
          </cell>
          <cell r="AI134" t="str">
            <v>In-Line</v>
          </cell>
          <cell r="AJ134">
            <v>10</v>
          </cell>
          <cell r="AK134" t="str">
            <v>NA / DK</v>
          </cell>
          <cell r="AL134" t="str">
            <v>NA / DK</v>
          </cell>
          <cell r="AM134" t="str">
            <v>NA / DK</v>
          </cell>
          <cell r="AN134">
            <v>25</v>
          </cell>
          <cell r="AO134" t="str">
            <v>NA / DK</v>
          </cell>
          <cell r="AP134" t="str">
            <v>NA / DK</v>
          </cell>
          <cell r="AQ134" t="str">
            <v>NA / DK</v>
          </cell>
          <cell r="AR134" t="str">
            <v>Don't Use</v>
          </cell>
          <cell r="AS134" t="str">
            <v>Don't Use</v>
          </cell>
          <cell r="AT134" t="str">
            <v>Don't Use</v>
          </cell>
          <cell r="AU134" t="str">
            <v>Don't Use</v>
          </cell>
          <cell r="AV134" t="str">
            <v>Don't Use</v>
          </cell>
          <cell r="AW134" t="str">
            <v>Don't Use</v>
          </cell>
          <cell r="AX134" t="str">
            <v>Don't Use</v>
          </cell>
          <cell r="AY134" t="str">
            <v>Don't Use</v>
          </cell>
          <cell r="AZ134" t="str">
            <v>Decrease</v>
          </cell>
          <cell r="BA134" t="str">
            <v>Flat</v>
          </cell>
          <cell r="BB134" t="str">
            <v>Don't Use</v>
          </cell>
          <cell r="BC134" t="str">
            <v>Don't Use</v>
          </cell>
          <cell r="BD134" t="str">
            <v>Increase</v>
          </cell>
          <cell r="BE134" t="str">
            <v>Don't Use</v>
          </cell>
          <cell r="BF134" t="str">
            <v>Increase</v>
          </cell>
          <cell r="BG134" t="str">
            <v>Don't Use</v>
          </cell>
          <cell r="BH134" t="str">
            <v>Don't Use</v>
          </cell>
          <cell r="BI134" t="str">
            <v>Will use services provider 2H12</v>
          </cell>
          <cell r="BJ134" t="str">
            <v>Doing work internally</v>
          </cell>
          <cell r="BK134" t="str">
            <v>Will use services provider 2H12</v>
          </cell>
          <cell r="BL134" t="str">
            <v>Doing work internally</v>
          </cell>
          <cell r="BM134" t="str">
            <v>Will use services provider 2H12</v>
          </cell>
          <cell r="BN134" t="str">
            <v>Doing work internally</v>
          </cell>
          <cell r="BO134" t="str">
            <v>Not Priority</v>
          </cell>
          <cell r="BP134" t="str">
            <v>Not Priority</v>
          </cell>
          <cell r="BQ134" t="str">
            <v>Doing work internally</v>
          </cell>
          <cell r="BR134" t="str">
            <v>Not Priority</v>
          </cell>
          <cell r="BS134" t="str">
            <v>Not Priority</v>
          </cell>
          <cell r="BT134" t="str">
            <v>Not Priority</v>
          </cell>
          <cell r="BU134">
            <v>3</v>
          </cell>
          <cell r="BV134">
            <v>7</v>
          </cell>
          <cell r="BW134">
            <v>1</v>
          </cell>
          <cell r="BX134">
            <v>6</v>
          </cell>
          <cell r="BY134">
            <v>2</v>
          </cell>
          <cell r="BZ134">
            <v>4</v>
          </cell>
          <cell r="CA134">
            <v>5</v>
          </cell>
          <cell r="CB134" t="str">
            <v>Somewhat less aggressive in discounting</v>
          </cell>
        </row>
        <row r="135">
          <cell r="A135" t="str">
            <v>US</v>
          </cell>
          <cell r="B135" t="str">
            <v>Technology</v>
          </cell>
          <cell r="C135" t="str">
            <v>$5-10 Billion</v>
          </cell>
          <cell r="D135" t="str">
            <v>&lt;$100 Million</v>
          </cell>
          <cell r="E135">
            <v>13</v>
          </cell>
          <cell r="F135">
            <v>15</v>
          </cell>
          <cell r="G135">
            <v>5</v>
          </cell>
          <cell r="H135">
            <v>5</v>
          </cell>
          <cell r="I135">
            <v>10</v>
          </cell>
          <cell r="J135">
            <v>5</v>
          </cell>
          <cell r="K135">
            <v>23</v>
          </cell>
          <cell r="L135">
            <v>18</v>
          </cell>
          <cell r="M135">
            <v>10</v>
          </cell>
          <cell r="N135">
            <v>11</v>
          </cell>
          <cell r="O135">
            <v>6</v>
          </cell>
          <cell r="P135">
            <v>50</v>
          </cell>
          <cell r="Q135">
            <v>50</v>
          </cell>
          <cell r="R135">
            <v>70</v>
          </cell>
          <cell r="S135">
            <v>30</v>
          </cell>
          <cell r="T135" t="str">
            <v>Virtualization</v>
          </cell>
          <cell r="U135" t="str">
            <v>Technology Refresh</v>
          </cell>
          <cell r="W135" t="str">
            <v>Telecom</v>
          </cell>
          <cell r="X135" t="str">
            <v>PDAs</v>
          </cell>
          <cell r="Z135" t="str">
            <v>Upward revision is more likely</v>
          </cell>
          <cell r="AA135" t="str">
            <v>NA / DK</v>
          </cell>
          <cell r="AB135" t="str">
            <v>NA / DK</v>
          </cell>
          <cell r="AC135" t="str">
            <v>No change in level of discounting</v>
          </cell>
          <cell r="AD135" t="str">
            <v>Somewhat quicker</v>
          </cell>
          <cell r="AE135">
            <v>100</v>
          </cell>
          <cell r="AF135">
            <v>0</v>
          </cell>
          <cell r="AG135">
            <v>0</v>
          </cell>
          <cell r="AH135" t="str">
            <v>20/80</v>
          </cell>
          <cell r="AI135" t="str">
            <v>Under</v>
          </cell>
          <cell r="AJ135">
            <v>20</v>
          </cell>
          <cell r="AK135">
            <v>15</v>
          </cell>
          <cell r="AL135">
            <v>15</v>
          </cell>
          <cell r="AM135">
            <v>10</v>
          </cell>
          <cell r="AN135">
            <v>7</v>
          </cell>
          <cell r="AO135">
            <v>10</v>
          </cell>
          <cell r="AP135">
            <v>10</v>
          </cell>
          <cell r="AQ135">
            <v>5</v>
          </cell>
          <cell r="AR135" t="str">
            <v>Don't Use</v>
          </cell>
          <cell r="AS135" t="str">
            <v>Don't Use</v>
          </cell>
          <cell r="AT135" t="str">
            <v>Don't Use</v>
          </cell>
          <cell r="AU135" t="str">
            <v>Don't Use</v>
          </cell>
          <cell r="AV135" t="str">
            <v>Don't Use</v>
          </cell>
          <cell r="AW135" t="str">
            <v>Don't Use</v>
          </cell>
          <cell r="AX135" t="str">
            <v>Don't Use</v>
          </cell>
          <cell r="AY135" t="str">
            <v>Don't Use</v>
          </cell>
          <cell r="AZ135" t="str">
            <v>Don't Use</v>
          </cell>
          <cell r="BA135" t="str">
            <v>Don't Use</v>
          </cell>
          <cell r="BB135" t="str">
            <v>Increase</v>
          </cell>
          <cell r="BC135" t="str">
            <v>Don't Use</v>
          </cell>
          <cell r="BD135" t="str">
            <v>Don't Use</v>
          </cell>
          <cell r="BE135" t="str">
            <v>Don't Use</v>
          </cell>
          <cell r="BF135" t="str">
            <v>Decrease</v>
          </cell>
          <cell r="BG135" t="str">
            <v>Don't Use</v>
          </cell>
          <cell r="BH135" t="str">
            <v>Don't Use</v>
          </cell>
          <cell r="BI135" t="str">
            <v>Will use services provider 2H12</v>
          </cell>
          <cell r="BJ135" t="str">
            <v>Doing work internally</v>
          </cell>
          <cell r="BK135" t="str">
            <v>Doing work internally</v>
          </cell>
          <cell r="BL135" t="str">
            <v>Doing work internally</v>
          </cell>
          <cell r="BM135" t="str">
            <v>Doing work internally</v>
          </cell>
          <cell r="BN135" t="str">
            <v>Will use services provider 2H12</v>
          </cell>
          <cell r="BO135" t="str">
            <v>Doing work internally</v>
          </cell>
          <cell r="BP135" t="str">
            <v>Not Priority</v>
          </cell>
          <cell r="BQ135" t="str">
            <v>Not Priority</v>
          </cell>
          <cell r="BR135" t="str">
            <v>Doing work internally</v>
          </cell>
          <cell r="BS135" t="str">
            <v>Doing work internally</v>
          </cell>
          <cell r="BT135" t="str">
            <v>Already using services provider</v>
          </cell>
          <cell r="BU135">
            <v>3</v>
          </cell>
          <cell r="BV135">
            <v>6</v>
          </cell>
          <cell r="BW135">
            <v>1</v>
          </cell>
          <cell r="BX135">
            <v>7</v>
          </cell>
          <cell r="BY135">
            <v>4</v>
          </cell>
          <cell r="BZ135">
            <v>2</v>
          </cell>
          <cell r="CA135">
            <v>5</v>
          </cell>
          <cell r="CB135" t="str">
            <v>No change in level of discounting</v>
          </cell>
        </row>
        <row r="136">
          <cell r="A136" t="str">
            <v>US</v>
          </cell>
          <cell r="B136" t="str">
            <v>Technology</v>
          </cell>
          <cell r="C136" t="str">
            <v>$500 Million - $1 Billion</v>
          </cell>
          <cell r="D136" t="str">
            <v>&lt;$100 Million</v>
          </cell>
          <cell r="E136">
            <v>-10</v>
          </cell>
          <cell r="F136">
            <v>-10</v>
          </cell>
          <cell r="G136">
            <v>-10</v>
          </cell>
          <cell r="H136">
            <v>-13</v>
          </cell>
          <cell r="I136">
            <v>-5</v>
          </cell>
          <cell r="J136">
            <v>-5</v>
          </cell>
          <cell r="K136">
            <v>-5</v>
          </cell>
          <cell r="L136">
            <v>-5</v>
          </cell>
          <cell r="M136">
            <v>0</v>
          </cell>
          <cell r="N136">
            <v>0</v>
          </cell>
          <cell r="O136">
            <v>5</v>
          </cell>
          <cell r="P136">
            <v>50</v>
          </cell>
          <cell r="Q136">
            <v>50</v>
          </cell>
          <cell r="R136">
            <v>35</v>
          </cell>
          <cell r="S136">
            <v>65</v>
          </cell>
          <cell r="T136" t="str">
            <v>Centralized financial apps, billing, accounting, receivable, etc</v>
          </cell>
          <cell r="U136" t="str">
            <v>SaaS</v>
          </cell>
          <cell r="V136" t="str">
            <v>Cloud apps</v>
          </cell>
          <cell r="W136" t="str">
            <v>Mobile apps</v>
          </cell>
          <cell r="X136" t="str">
            <v>Server upgrades</v>
          </cell>
          <cell r="Y136" t="str">
            <v>Software licenses</v>
          </cell>
          <cell r="Z136" t="str">
            <v>‘No change’ to the budget is likely</v>
          </cell>
          <cell r="AA136" t="str">
            <v>SaaS and cloud</v>
          </cell>
          <cell r="AB136" t="str">
            <v>Mission critical systems</v>
          </cell>
          <cell r="AC136" t="str">
            <v>Somewhat less aggressive in discounting</v>
          </cell>
          <cell r="AD136" t="str">
            <v>No Change</v>
          </cell>
          <cell r="AE136">
            <v>20</v>
          </cell>
          <cell r="AF136">
            <v>20</v>
          </cell>
          <cell r="AG136">
            <v>60</v>
          </cell>
          <cell r="AH136" t="str">
            <v>50/50</v>
          </cell>
          <cell r="AI136" t="str">
            <v>In-Line</v>
          </cell>
          <cell r="AJ136">
            <v>0</v>
          </cell>
          <cell r="AK136">
            <v>0</v>
          </cell>
          <cell r="AL136">
            <v>0</v>
          </cell>
          <cell r="AM136">
            <v>0</v>
          </cell>
          <cell r="AN136">
            <v>5</v>
          </cell>
          <cell r="AO136">
            <v>0</v>
          </cell>
          <cell r="AP136">
            <v>10</v>
          </cell>
          <cell r="AQ136">
            <v>15</v>
          </cell>
          <cell r="AR136" t="str">
            <v>Don't Use</v>
          </cell>
          <cell r="AS136" t="str">
            <v>Don't Use</v>
          </cell>
          <cell r="AT136" t="str">
            <v>Don't Use</v>
          </cell>
          <cell r="AU136" t="str">
            <v>Don't Use</v>
          </cell>
          <cell r="AV136" t="str">
            <v>Don't Use</v>
          </cell>
          <cell r="AW136" t="str">
            <v>Don't Use</v>
          </cell>
          <cell r="AX136" t="str">
            <v>Don't Use</v>
          </cell>
          <cell r="AY136" t="str">
            <v>Don't Use</v>
          </cell>
          <cell r="AZ136" t="str">
            <v>Don't Use</v>
          </cell>
          <cell r="BA136" t="str">
            <v>Don't Use</v>
          </cell>
          <cell r="BB136" t="str">
            <v>Don't Use</v>
          </cell>
          <cell r="BC136" t="str">
            <v>Don't Use</v>
          </cell>
          <cell r="BD136" t="str">
            <v>Don't Use</v>
          </cell>
          <cell r="BE136" t="str">
            <v>Don't Use</v>
          </cell>
          <cell r="BF136" t="str">
            <v>Don't Use</v>
          </cell>
          <cell r="BG136" t="str">
            <v>Don't Use</v>
          </cell>
          <cell r="BH136" t="str">
            <v>Don't Use</v>
          </cell>
          <cell r="BI136" t="str">
            <v>Already using services provider</v>
          </cell>
          <cell r="BJ136" t="str">
            <v>Not Priority</v>
          </cell>
          <cell r="BK136" t="str">
            <v>Not Priority</v>
          </cell>
          <cell r="BL136" t="str">
            <v>Not Priority</v>
          </cell>
          <cell r="BM136" t="str">
            <v>Not Priority</v>
          </cell>
          <cell r="BN136" t="str">
            <v>Already using services provider</v>
          </cell>
          <cell r="BO136" t="str">
            <v>Doing work internally</v>
          </cell>
          <cell r="BP136" t="str">
            <v>Already using services provider</v>
          </cell>
          <cell r="BQ136" t="str">
            <v>Not Priority</v>
          </cell>
          <cell r="BR136" t="str">
            <v>Not Priority</v>
          </cell>
          <cell r="BS136" t="str">
            <v>Not Priority</v>
          </cell>
          <cell r="BT136" t="str">
            <v>Already using services provider</v>
          </cell>
          <cell r="BU136">
            <v>4</v>
          </cell>
          <cell r="BV136">
            <v>7</v>
          </cell>
          <cell r="BW136">
            <v>1</v>
          </cell>
          <cell r="BX136">
            <v>2</v>
          </cell>
          <cell r="BY136">
            <v>3</v>
          </cell>
          <cell r="BZ136">
            <v>5</v>
          </cell>
          <cell r="CA136">
            <v>6</v>
          </cell>
          <cell r="CB136" t="str">
            <v>Somewhat more aggressive in discounting</v>
          </cell>
        </row>
        <row r="137">
          <cell r="A137" t="str">
            <v>US</v>
          </cell>
          <cell r="B137" t="str">
            <v>Technology</v>
          </cell>
          <cell r="C137" t="str">
            <v>$5-10 Billion</v>
          </cell>
          <cell r="D137" t="str">
            <v>$100-200 Million</v>
          </cell>
          <cell r="E137">
            <v>15</v>
          </cell>
          <cell r="F137">
            <v>6</v>
          </cell>
          <cell r="G137">
            <v>5</v>
          </cell>
          <cell r="H137">
            <v>10</v>
          </cell>
          <cell r="I137">
            <v>15</v>
          </cell>
          <cell r="J137">
            <v>20</v>
          </cell>
          <cell r="K137">
            <v>7</v>
          </cell>
          <cell r="L137">
            <v>5</v>
          </cell>
          <cell r="M137">
            <v>5</v>
          </cell>
          <cell r="N137">
            <v>-8</v>
          </cell>
          <cell r="O137">
            <v>7</v>
          </cell>
          <cell r="P137">
            <v>50</v>
          </cell>
          <cell r="Q137">
            <v>50</v>
          </cell>
          <cell r="R137">
            <v>60</v>
          </cell>
          <cell r="S137">
            <v>40</v>
          </cell>
          <cell r="T137" t="str">
            <v>APM</v>
          </cell>
          <cell r="U137" t="str">
            <v>Virtualization</v>
          </cell>
          <cell r="V137" t="str">
            <v>Mobile App</v>
          </cell>
          <cell r="W137" t="str">
            <v>Uncontrollable growth</v>
          </cell>
          <cell r="Z137" t="str">
            <v>Equal chance of upward or downward revision</v>
          </cell>
          <cell r="AA137" t="str">
            <v>Almost anything that does not contribute to being more efficient</v>
          </cell>
          <cell r="AB137" t="str">
            <v>Everything subject to cuts</v>
          </cell>
          <cell r="AC137" t="str">
            <v>Somewhat less aggressive in discounting</v>
          </cell>
          <cell r="AD137" t="str">
            <v>No Change</v>
          </cell>
          <cell r="AE137" t="str">
            <v>NA / DK</v>
          </cell>
          <cell r="AF137" t="str">
            <v>NA / DK</v>
          </cell>
          <cell r="AG137" t="str">
            <v>NA / DK</v>
          </cell>
          <cell r="AH137" t="str">
            <v>70/30</v>
          </cell>
          <cell r="AI137" t="str">
            <v>In-Line</v>
          </cell>
          <cell r="AJ137">
            <v>15</v>
          </cell>
          <cell r="AK137" t="str">
            <v>NA / DK</v>
          </cell>
          <cell r="AL137" t="str">
            <v>NA / DK</v>
          </cell>
          <cell r="AM137" t="str">
            <v>NA / DK</v>
          </cell>
          <cell r="AN137">
            <v>0</v>
          </cell>
          <cell r="AO137">
            <v>5</v>
          </cell>
          <cell r="AP137" t="str">
            <v>NA / DK</v>
          </cell>
          <cell r="AQ137" t="str">
            <v>NA / DK</v>
          </cell>
          <cell r="AR137" t="str">
            <v>Increase</v>
          </cell>
          <cell r="AS137" t="str">
            <v>Don't Use</v>
          </cell>
          <cell r="AT137" t="str">
            <v>Don't Use</v>
          </cell>
          <cell r="AU137" t="str">
            <v>Don't Use</v>
          </cell>
          <cell r="AV137" t="str">
            <v>Don't Use</v>
          </cell>
          <cell r="AW137" t="str">
            <v>Flat</v>
          </cell>
          <cell r="AX137" t="str">
            <v>Decrease</v>
          </cell>
          <cell r="AY137" t="str">
            <v>Don't Use</v>
          </cell>
          <cell r="AZ137" t="str">
            <v>Don't Use</v>
          </cell>
          <cell r="BA137" t="str">
            <v>Don't Use</v>
          </cell>
          <cell r="BB137" t="str">
            <v>Flat</v>
          </cell>
          <cell r="BC137" t="str">
            <v>Don't Use</v>
          </cell>
          <cell r="BD137" t="str">
            <v>Don't Use</v>
          </cell>
          <cell r="BE137" t="str">
            <v>Flat</v>
          </cell>
          <cell r="BF137" t="str">
            <v>Flat</v>
          </cell>
          <cell r="BG137" t="str">
            <v>Don't Use</v>
          </cell>
          <cell r="BH137" t="str">
            <v>Don't Use</v>
          </cell>
          <cell r="BI137" t="str">
            <v>Doing work internally</v>
          </cell>
          <cell r="BJ137" t="str">
            <v>Doing work internally</v>
          </cell>
          <cell r="BK137" t="str">
            <v>Doing work internally</v>
          </cell>
          <cell r="BL137" t="str">
            <v>Not Priority</v>
          </cell>
          <cell r="BM137" t="str">
            <v>Not Priority</v>
          </cell>
          <cell r="BN137" t="str">
            <v>Not Priority</v>
          </cell>
          <cell r="BO137" t="str">
            <v>Doing work internally</v>
          </cell>
          <cell r="BP137" t="str">
            <v>Not Priority</v>
          </cell>
          <cell r="BQ137" t="str">
            <v>Will use services provider 2H12</v>
          </cell>
          <cell r="BR137" t="str">
            <v>Doing work internally</v>
          </cell>
          <cell r="BS137" t="str">
            <v>Not Priority</v>
          </cell>
          <cell r="BT137" t="str">
            <v>Not Priority</v>
          </cell>
          <cell r="BU137">
            <v>1</v>
          </cell>
          <cell r="BV137">
            <v>7</v>
          </cell>
          <cell r="BW137">
            <v>3</v>
          </cell>
          <cell r="BX137">
            <v>4</v>
          </cell>
          <cell r="BY137">
            <v>6</v>
          </cell>
          <cell r="BZ137">
            <v>2</v>
          </cell>
          <cell r="CA137">
            <v>5</v>
          </cell>
          <cell r="CB137" t="str">
            <v>Somewhat less aggressive in discounting</v>
          </cell>
        </row>
        <row r="138">
          <cell r="A138" t="str">
            <v>US</v>
          </cell>
          <cell r="B138" t="str">
            <v>Technology</v>
          </cell>
          <cell r="C138" t="str">
            <v>$5-10 Billion</v>
          </cell>
          <cell r="D138" t="str">
            <v>$300-400 Million</v>
          </cell>
          <cell r="E138">
            <v>20</v>
          </cell>
          <cell r="F138">
            <v>12</v>
          </cell>
          <cell r="G138">
            <v>25</v>
          </cell>
          <cell r="H138">
            <v>20</v>
          </cell>
          <cell r="I138">
            <v>15</v>
          </cell>
          <cell r="J138">
            <v>10</v>
          </cell>
          <cell r="K138">
            <v>20</v>
          </cell>
          <cell r="L138">
            <v>20</v>
          </cell>
          <cell r="M138">
            <v>5</v>
          </cell>
          <cell r="N138">
            <v>10</v>
          </cell>
          <cell r="O138">
            <v>9</v>
          </cell>
          <cell r="P138">
            <v>55</v>
          </cell>
          <cell r="Q138">
            <v>45</v>
          </cell>
          <cell r="R138">
            <v>60</v>
          </cell>
          <cell r="S138">
            <v>40</v>
          </cell>
          <cell r="T138" t="str">
            <v>Windows upgrades</v>
          </cell>
          <cell r="U138" t="str">
            <v>Tablets</v>
          </cell>
          <cell r="V138" t="str">
            <v>New custom apps for remote devices</v>
          </cell>
          <cell r="W138" t="str">
            <v>Rate of PC refresh</v>
          </cell>
          <cell r="X138" t="str">
            <v>Network upgrades</v>
          </cell>
          <cell r="Y138" t="str">
            <v>Data warehouse</v>
          </cell>
          <cell r="Z138" t="str">
            <v>Upward revision is more likely</v>
          </cell>
          <cell r="AA138" t="str">
            <v>NA / DK</v>
          </cell>
          <cell r="AB138" t="str">
            <v>Core IT functions</v>
          </cell>
          <cell r="AC138" t="str">
            <v>No change in level of discounting</v>
          </cell>
          <cell r="AD138" t="str">
            <v>Somewhat quicker</v>
          </cell>
          <cell r="AE138">
            <v>70</v>
          </cell>
          <cell r="AF138">
            <v>5</v>
          </cell>
          <cell r="AG138">
            <v>25</v>
          </cell>
          <cell r="AH138" t="str">
            <v>50/50</v>
          </cell>
          <cell r="AI138" t="str">
            <v>Over</v>
          </cell>
          <cell r="AJ138">
            <v>15</v>
          </cell>
          <cell r="AK138">
            <v>10</v>
          </cell>
          <cell r="AL138">
            <v>8</v>
          </cell>
          <cell r="AM138">
            <v>5</v>
          </cell>
          <cell r="AN138">
            <v>5</v>
          </cell>
          <cell r="AO138">
            <v>5</v>
          </cell>
          <cell r="AP138">
            <v>5</v>
          </cell>
          <cell r="AQ138">
            <v>5</v>
          </cell>
          <cell r="AR138" t="str">
            <v>Don't Use</v>
          </cell>
          <cell r="AS138" t="str">
            <v>Flat</v>
          </cell>
          <cell r="AT138" t="str">
            <v>Don't Use</v>
          </cell>
          <cell r="AU138" t="str">
            <v>Flat</v>
          </cell>
          <cell r="AV138" t="str">
            <v>Don't Use</v>
          </cell>
          <cell r="AW138" t="str">
            <v>Don't Use</v>
          </cell>
          <cell r="AX138" t="str">
            <v>Don't Use</v>
          </cell>
          <cell r="AY138" t="str">
            <v>Don't Use</v>
          </cell>
          <cell r="AZ138" t="str">
            <v>Don't Use</v>
          </cell>
          <cell r="BA138" t="str">
            <v>Don't Use</v>
          </cell>
          <cell r="BB138" t="str">
            <v>Increase</v>
          </cell>
          <cell r="BC138" t="str">
            <v>Flat</v>
          </cell>
          <cell r="BD138" t="str">
            <v>Don't Use</v>
          </cell>
          <cell r="BE138" t="str">
            <v>Decrease</v>
          </cell>
          <cell r="BF138" t="str">
            <v>Don't Use</v>
          </cell>
          <cell r="BG138" t="str">
            <v>Don't Use</v>
          </cell>
          <cell r="BH138" t="str">
            <v>Don't Use</v>
          </cell>
          <cell r="BI138" t="str">
            <v>Not Priority</v>
          </cell>
          <cell r="BJ138" t="str">
            <v>Not Priority</v>
          </cell>
          <cell r="BK138" t="str">
            <v>Not Priority</v>
          </cell>
          <cell r="BL138" t="str">
            <v>Doing work internally</v>
          </cell>
          <cell r="BM138" t="str">
            <v>Doing work internally</v>
          </cell>
          <cell r="BN138" t="str">
            <v>Already using services provider</v>
          </cell>
          <cell r="BO138" t="str">
            <v>Already using services provider</v>
          </cell>
          <cell r="BP138" t="str">
            <v>Not Priority</v>
          </cell>
          <cell r="BQ138" t="str">
            <v>Already using services provider</v>
          </cell>
          <cell r="BR138" t="str">
            <v>Not Priority</v>
          </cell>
          <cell r="BS138" t="str">
            <v>Not Priority</v>
          </cell>
          <cell r="BT138" t="str">
            <v>Not Priority</v>
          </cell>
          <cell r="BU138">
            <v>1</v>
          </cell>
          <cell r="BV138">
            <v>7</v>
          </cell>
          <cell r="BW138">
            <v>4</v>
          </cell>
          <cell r="BX138">
            <v>2</v>
          </cell>
          <cell r="BY138">
            <v>6</v>
          </cell>
          <cell r="BZ138">
            <v>5</v>
          </cell>
          <cell r="CA138">
            <v>3</v>
          </cell>
          <cell r="CB138" t="str">
            <v>Somewhat more aggressive in discounting</v>
          </cell>
        </row>
        <row r="139">
          <cell r="A139" t="str">
            <v>US</v>
          </cell>
          <cell r="B139" t="str">
            <v>Technology</v>
          </cell>
          <cell r="C139" t="str">
            <v>$1-5 Billion</v>
          </cell>
          <cell r="D139" t="str">
            <v>$100-200 Million</v>
          </cell>
          <cell r="E139">
            <v>-5</v>
          </cell>
          <cell r="F139">
            <v>5</v>
          </cell>
          <cell r="G139">
            <v>-5</v>
          </cell>
          <cell r="H139">
            <v>0</v>
          </cell>
          <cell r="I139">
            <v>-10</v>
          </cell>
          <cell r="J139">
            <v>-10</v>
          </cell>
          <cell r="K139">
            <v>5</v>
          </cell>
          <cell r="L139">
            <v>5</v>
          </cell>
          <cell r="M139">
            <v>5</v>
          </cell>
          <cell r="N139">
            <v>0</v>
          </cell>
          <cell r="O139">
            <v>5</v>
          </cell>
          <cell r="P139">
            <v>55</v>
          </cell>
          <cell r="Q139">
            <v>45</v>
          </cell>
          <cell r="R139">
            <v>50</v>
          </cell>
          <cell r="S139">
            <v>50</v>
          </cell>
          <cell r="T139" t="str">
            <v>Open source virtualizatio</v>
          </cell>
          <cell r="U139" t="str">
            <v>Services spending</v>
          </cell>
          <cell r="V139" t="str">
            <v>Data expansion</v>
          </cell>
          <cell r="W139" t="str">
            <v>Hardware upgrades</v>
          </cell>
          <cell r="X139" t="str">
            <v>Networking</v>
          </cell>
          <cell r="Z139" t="str">
            <v>Upward revision is more likely</v>
          </cell>
          <cell r="AA139" t="str">
            <v>Open source projects</v>
          </cell>
          <cell r="AB139" t="str">
            <v>NA / DK</v>
          </cell>
          <cell r="AC139" t="str">
            <v>Somewhat more aggressive in discounting</v>
          </cell>
          <cell r="AD139" t="str">
            <v>No Change</v>
          </cell>
          <cell r="AE139" t="str">
            <v>NA / DK</v>
          </cell>
          <cell r="AF139" t="str">
            <v>NA / DK</v>
          </cell>
          <cell r="AG139" t="str">
            <v>NA / DK</v>
          </cell>
          <cell r="AH139" t="str">
            <v>50/50</v>
          </cell>
          <cell r="AI139" t="str">
            <v>In-Line</v>
          </cell>
          <cell r="AJ139">
            <v>-15</v>
          </cell>
          <cell r="AK139">
            <v>-3</v>
          </cell>
          <cell r="AL139" t="str">
            <v>NA / DK</v>
          </cell>
          <cell r="AM139">
            <v>0</v>
          </cell>
          <cell r="AN139">
            <v>0</v>
          </cell>
          <cell r="AO139">
            <v>0</v>
          </cell>
          <cell r="AP139" t="str">
            <v>NA / DK</v>
          </cell>
          <cell r="AQ139">
            <v>0</v>
          </cell>
          <cell r="AR139" t="str">
            <v>Don't Use</v>
          </cell>
          <cell r="AS139" t="str">
            <v>Don't Use</v>
          </cell>
          <cell r="AT139" t="str">
            <v>Don't Use</v>
          </cell>
          <cell r="AU139" t="str">
            <v>Increase</v>
          </cell>
          <cell r="AV139" t="str">
            <v>Don't Use</v>
          </cell>
          <cell r="AW139" t="str">
            <v>Don't Use</v>
          </cell>
          <cell r="AX139" t="str">
            <v>Flat</v>
          </cell>
          <cell r="AY139" t="str">
            <v>Don't Use</v>
          </cell>
          <cell r="AZ139" t="str">
            <v>Flat</v>
          </cell>
          <cell r="BA139" t="str">
            <v>Don't Use</v>
          </cell>
          <cell r="BB139" t="str">
            <v>Decrease</v>
          </cell>
          <cell r="BC139" t="str">
            <v>Don't Use</v>
          </cell>
          <cell r="BD139" t="str">
            <v>Don't Use</v>
          </cell>
          <cell r="BE139" t="str">
            <v>Don't Use</v>
          </cell>
          <cell r="BF139" t="str">
            <v>Don't Use</v>
          </cell>
          <cell r="BG139" t="str">
            <v>Don't Use</v>
          </cell>
          <cell r="BH139" t="str">
            <v>Don't Use</v>
          </cell>
          <cell r="BI139" t="str">
            <v>Doing work internally</v>
          </cell>
          <cell r="BJ139" t="str">
            <v>Doing work internally</v>
          </cell>
          <cell r="BK139" t="str">
            <v>Will use services provider 2H12</v>
          </cell>
          <cell r="BL139" t="str">
            <v>Doing work internally</v>
          </cell>
          <cell r="BM139" t="str">
            <v>Doing work internally</v>
          </cell>
          <cell r="BN139" t="str">
            <v>Not Priority</v>
          </cell>
          <cell r="BO139" t="str">
            <v>Doing work internally</v>
          </cell>
          <cell r="BP139" t="str">
            <v>Not Priority</v>
          </cell>
          <cell r="BQ139" t="str">
            <v>Already using services provider</v>
          </cell>
          <cell r="BR139" t="str">
            <v>Will use services provider 2H12</v>
          </cell>
          <cell r="BS139" t="str">
            <v>Doing work internally</v>
          </cell>
          <cell r="BT139" t="str">
            <v>Not Priority</v>
          </cell>
          <cell r="BU139">
            <v>5</v>
          </cell>
          <cell r="BV139">
            <v>1</v>
          </cell>
          <cell r="BW139">
            <v>7</v>
          </cell>
          <cell r="BX139">
            <v>4</v>
          </cell>
          <cell r="BY139">
            <v>3</v>
          </cell>
          <cell r="BZ139">
            <v>6</v>
          </cell>
          <cell r="CA139">
            <v>2</v>
          </cell>
          <cell r="CB139" t="str">
            <v>Significantly more aggressive in discounting</v>
          </cell>
        </row>
        <row r="140">
          <cell r="A140" t="str">
            <v>US</v>
          </cell>
          <cell r="B140" t="str">
            <v>Technology</v>
          </cell>
          <cell r="C140" t="str">
            <v>$500 Million - $1 Billion</v>
          </cell>
          <cell r="D140" t="str">
            <v>&lt;$100 Million</v>
          </cell>
          <cell r="E140">
            <v>-3</v>
          </cell>
          <cell r="F140">
            <v>0</v>
          </cell>
          <cell r="G140">
            <v>-5</v>
          </cell>
          <cell r="H140">
            <v>-5</v>
          </cell>
          <cell r="I140">
            <v>-3</v>
          </cell>
          <cell r="J140">
            <v>0</v>
          </cell>
          <cell r="K140">
            <v>0</v>
          </cell>
          <cell r="L140">
            <v>0</v>
          </cell>
          <cell r="M140">
            <v>0</v>
          </cell>
          <cell r="N140">
            <v>0</v>
          </cell>
          <cell r="O140">
            <v>5</v>
          </cell>
          <cell r="P140">
            <v>55</v>
          </cell>
          <cell r="Q140">
            <v>45</v>
          </cell>
          <cell r="R140">
            <v>65</v>
          </cell>
          <cell r="S140">
            <v>35</v>
          </cell>
          <cell r="T140" t="str">
            <v xml:space="preserve">ERP </v>
          </cell>
          <cell r="U140" t="str">
            <v>Server virtualization</v>
          </cell>
          <cell r="V140" t="str">
            <v>Remote access for sales</v>
          </cell>
          <cell r="W140" t="str">
            <v>Cloud based projects</v>
          </cell>
          <cell r="X140" t="str">
            <v>End user security</v>
          </cell>
          <cell r="Y140" t="str">
            <v>Cloud based apps</v>
          </cell>
          <cell r="Z140" t="str">
            <v>‘No change’ to the budget is likely</v>
          </cell>
          <cell r="AA140" t="str">
            <v>Applicatio development</v>
          </cell>
          <cell r="AB140" t="str">
            <v>ERP</v>
          </cell>
          <cell r="AC140" t="str">
            <v>No change in level of discounting</v>
          </cell>
          <cell r="AD140" t="str">
            <v>No Change</v>
          </cell>
          <cell r="AE140">
            <v>70</v>
          </cell>
          <cell r="AF140">
            <v>30</v>
          </cell>
          <cell r="AG140">
            <v>0</v>
          </cell>
          <cell r="AH140" t="str">
            <v>40/60</v>
          </cell>
          <cell r="AI140" t="str">
            <v>In-Line</v>
          </cell>
          <cell r="AJ140">
            <v>5</v>
          </cell>
          <cell r="AK140">
            <v>0</v>
          </cell>
          <cell r="AL140">
            <v>-3</v>
          </cell>
          <cell r="AM140">
            <v>-3</v>
          </cell>
          <cell r="AN140">
            <v>5</v>
          </cell>
          <cell r="AO140">
            <v>0</v>
          </cell>
          <cell r="AP140">
            <v>0</v>
          </cell>
          <cell r="AQ140">
            <v>0</v>
          </cell>
          <cell r="AR140" t="str">
            <v>Don't Use</v>
          </cell>
          <cell r="AS140" t="str">
            <v>Don't Use</v>
          </cell>
          <cell r="AT140" t="str">
            <v>Don't Use</v>
          </cell>
          <cell r="AU140" t="str">
            <v>Don't Use</v>
          </cell>
          <cell r="AV140" t="str">
            <v>Don't Use</v>
          </cell>
          <cell r="AW140" t="str">
            <v>Don't Use</v>
          </cell>
          <cell r="AX140" t="str">
            <v>Don't Use</v>
          </cell>
          <cell r="AY140" t="str">
            <v>Don't Use</v>
          </cell>
          <cell r="AZ140" t="str">
            <v>Don't Use</v>
          </cell>
          <cell r="BA140" t="str">
            <v>Don't Use</v>
          </cell>
          <cell r="BB140" t="str">
            <v>Increase</v>
          </cell>
          <cell r="BC140" t="str">
            <v>Increase</v>
          </cell>
          <cell r="BD140" t="str">
            <v>Don't Use</v>
          </cell>
          <cell r="BE140" t="str">
            <v>Don't Use</v>
          </cell>
          <cell r="BF140" t="str">
            <v>Don't Use</v>
          </cell>
          <cell r="BG140" t="str">
            <v>Don't Use</v>
          </cell>
          <cell r="BH140" t="str">
            <v>Increase</v>
          </cell>
          <cell r="BI140" t="str">
            <v>Will use services provider 2H12</v>
          </cell>
          <cell r="BJ140" t="str">
            <v>Will use services provider 2H12</v>
          </cell>
          <cell r="BK140" t="str">
            <v>Will use services provider 2H12</v>
          </cell>
          <cell r="BL140" t="str">
            <v>Doing work internally</v>
          </cell>
          <cell r="BM140" t="str">
            <v>Already using services provider</v>
          </cell>
          <cell r="BN140" t="str">
            <v>Not Priority</v>
          </cell>
          <cell r="BO140" t="str">
            <v>Not Priority</v>
          </cell>
          <cell r="BP140" t="str">
            <v>Doing work internally</v>
          </cell>
          <cell r="BQ140" t="str">
            <v>Doing work internally</v>
          </cell>
          <cell r="BR140" t="str">
            <v>Doing work internally</v>
          </cell>
          <cell r="BS140" t="str">
            <v>Already using services provider</v>
          </cell>
          <cell r="BT140" t="str">
            <v>Already using services provider</v>
          </cell>
          <cell r="BU140">
            <v>3</v>
          </cell>
          <cell r="BV140">
            <v>4</v>
          </cell>
          <cell r="BW140">
            <v>7</v>
          </cell>
          <cell r="BX140">
            <v>2</v>
          </cell>
          <cell r="BY140">
            <v>5</v>
          </cell>
          <cell r="BZ140">
            <v>6</v>
          </cell>
          <cell r="CA140">
            <v>1</v>
          </cell>
          <cell r="CB140" t="str">
            <v>No change in level of discounting</v>
          </cell>
        </row>
        <row r="141">
          <cell r="A141" t="str">
            <v>US</v>
          </cell>
          <cell r="B141" t="str">
            <v>Technology</v>
          </cell>
          <cell r="C141" t="str">
            <v>$5-10 Billion</v>
          </cell>
          <cell r="D141" t="str">
            <v>$300-400 Million</v>
          </cell>
          <cell r="E141">
            <v>10</v>
          </cell>
          <cell r="F141">
            <v>10</v>
          </cell>
          <cell r="G141">
            <v>5</v>
          </cell>
          <cell r="H141">
            <v>13</v>
          </cell>
          <cell r="I141">
            <v>10</v>
          </cell>
          <cell r="J141">
            <v>2</v>
          </cell>
          <cell r="K141">
            <v>15</v>
          </cell>
          <cell r="L141">
            <v>15</v>
          </cell>
          <cell r="M141">
            <v>15</v>
          </cell>
          <cell r="N141">
            <v>10</v>
          </cell>
          <cell r="O141">
            <v>7</v>
          </cell>
          <cell r="P141">
            <v>60</v>
          </cell>
          <cell r="Q141">
            <v>40</v>
          </cell>
          <cell r="R141">
            <v>50</v>
          </cell>
          <cell r="S141">
            <v>50</v>
          </cell>
          <cell r="T141" t="str">
            <v>Compliance issues</v>
          </cell>
          <cell r="U141" t="str">
            <v>Security</v>
          </cell>
          <cell r="V141" t="str">
            <v>Virtualization</v>
          </cell>
          <cell r="W141" t="str">
            <v>NA / No Decrease</v>
          </cell>
          <cell r="Z141" t="str">
            <v>Equal chance of upward or downward revision</v>
          </cell>
          <cell r="AA141" t="str">
            <v>NA / DK</v>
          </cell>
          <cell r="AB141" t="str">
            <v>NA / DK</v>
          </cell>
          <cell r="AC141" t="str">
            <v>No change in level of discounting</v>
          </cell>
          <cell r="AD141" t="str">
            <v>No Change</v>
          </cell>
          <cell r="AE141">
            <v>90</v>
          </cell>
          <cell r="AF141">
            <v>10</v>
          </cell>
          <cell r="AG141">
            <v>0</v>
          </cell>
          <cell r="AH141" t="str">
            <v>70/30</v>
          </cell>
          <cell r="AI141" t="str">
            <v>In-Line</v>
          </cell>
          <cell r="AJ141">
            <v>12</v>
          </cell>
          <cell r="AK141">
            <v>3</v>
          </cell>
          <cell r="AL141" t="str">
            <v>NA / DK</v>
          </cell>
          <cell r="AM141">
            <v>5</v>
          </cell>
          <cell r="AN141">
            <v>2</v>
          </cell>
          <cell r="AO141" t="str">
            <v>NA / DK</v>
          </cell>
          <cell r="AP141" t="str">
            <v>NA / DK</v>
          </cell>
          <cell r="AQ141" t="str">
            <v>NA / DK</v>
          </cell>
          <cell r="AR141" t="str">
            <v>Don't Use</v>
          </cell>
          <cell r="AS141" t="str">
            <v>Don't Use</v>
          </cell>
          <cell r="AT141" t="str">
            <v>Don't Use</v>
          </cell>
          <cell r="AU141" t="str">
            <v>Don't Use</v>
          </cell>
          <cell r="AV141" t="str">
            <v>Flat</v>
          </cell>
          <cell r="AW141" t="str">
            <v>Don't Use</v>
          </cell>
          <cell r="AX141" t="str">
            <v>Flat</v>
          </cell>
          <cell r="AY141" t="str">
            <v>Don't Use</v>
          </cell>
          <cell r="AZ141" t="str">
            <v>Don't Use</v>
          </cell>
          <cell r="BA141" t="str">
            <v>Increase</v>
          </cell>
          <cell r="BB141" t="str">
            <v>Decrease</v>
          </cell>
          <cell r="BC141" t="str">
            <v>Don't Use</v>
          </cell>
          <cell r="BD141" t="str">
            <v>Don't Use</v>
          </cell>
          <cell r="BE141" t="str">
            <v>Don't Use</v>
          </cell>
          <cell r="BF141" t="str">
            <v>Flat</v>
          </cell>
          <cell r="BG141" t="str">
            <v>Don't Use</v>
          </cell>
          <cell r="BH141" t="str">
            <v>Don't Use</v>
          </cell>
          <cell r="BI141" t="str">
            <v>Doing work internally</v>
          </cell>
          <cell r="BJ141" t="str">
            <v>Already using services provider</v>
          </cell>
          <cell r="BK141" t="str">
            <v>Doing work internally</v>
          </cell>
          <cell r="BL141" t="str">
            <v>Doing work internally</v>
          </cell>
          <cell r="BM141" t="str">
            <v>Doing work internally</v>
          </cell>
          <cell r="BN141" t="str">
            <v>Doing work internally</v>
          </cell>
          <cell r="BO141" t="str">
            <v>Already using services provider</v>
          </cell>
          <cell r="BP141" t="str">
            <v>Already using services provider</v>
          </cell>
          <cell r="BQ141" t="str">
            <v>Already using services provider</v>
          </cell>
          <cell r="BR141" t="str">
            <v>Doing work internally</v>
          </cell>
          <cell r="BS141" t="str">
            <v>Not Priority</v>
          </cell>
          <cell r="BT141" t="str">
            <v>Doing work internally</v>
          </cell>
          <cell r="BU141">
            <v>2</v>
          </cell>
          <cell r="BV141">
            <v>5</v>
          </cell>
          <cell r="BW141">
            <v>1</v>
          </cell>
          <cell r="BX141">
            <v>7</v>
          </cell>
          <cell r="BY141">
            <v>4</v>
          </cell>
          <cell r="BZ141">
            <v>3</v>
          </cell>
          <cell r="CA141">
            <v>6</v>
          </cell>
          <cell r="CB141" t="str">
            <v>No change in level of discounting</v>
          </cell>
        </row>
        <row r="142">
          <cell r="A142" t="str">
            <v>US</v>
          </cell>
          <cell r="B142" t="str">
            <v>Transportation</v>
          </cell>
          <cell r="C142" t="str">
            <v>&lt;$500 Million</v>
          </cell>
          <cell r="D142" t="str">
            <v>&lt;$100 Million</v>
          </cell>
          <cell r="E142">
            <v>-5</v>
          </cell>
          <cell r="F142">
            <v>-10</v>
          </cell>
          <cell r="G142">
            <v>-5</v>
          </cell>
          <cell r="H142">
            <v>-7</v>
          </cell>
          <cell r="I142">
            <v>-5</v>
          </cell>
          <cell r="J142">
            <v>0</v>
          </cell>
          <cell r="K142">
            <v>-10</v>
          </cell>
          <cell r="L142">
            <v>-5</v>
          </cell>
          <cell r="M142">
            <v>-5</v>
          </cell>
          <cell r="N142">
            <v>-10</v>
          </cell>
          <cell r="O142">
            <v>1</v>
          </cell>
          <cell r="P142">
            <v>35</v>
          </cell>
          <cell r="Q142">
            <v>65</v>
          </cell>
          <cell r="R142">
            <v>45</v>
          </cell>
          <cell r="S142">
            <v>65</v>
          </cell>
          <cell r="T142" t="str">
            <v>Mobile apps for people in the field</v>
          </cell>
          <cell r="U142" t="str">
            <v>Integrating new software with inventory and SCM systems</v>
          </cell>
          <cell r="W142" t="str">
            <v>Mainframe and UNIX servers</v>
          </cell>
          <cell r="X142" t="str">
            <v>Custom apps</v>
          </cell>
          <cell r="Z142" t="str">
            <v>‘No change’ to the budget is likely</v>
          </cell>
          <cell r="AA142" t="str">
            <v>New projects</v>
          </cell>
          <cell r="AB142" t="str">
            <v>Backup &amp; Recovery</v>
          </cell>
          <cell r="AC142" t="str">
            <v>No change in level of discounting</v>
          </cell>
          <cell r="AD142" t="str">
            <v>Significantly longer</v>
          </cell>
          <cell r="AE142">
            <v>100</v>
          </cell>
          <cell r="AF142">
            <v>0</v>
          </cell>
          <cell r="AG142">
            <v>0</v>
          </cell>
          <cell r="AH142" t="str">
            <v>60/40</v>
          </cell>
          <cell r="AI142" t="str">
            <v>In-Line</v>
          </cell>
          <cell r="AJ142">
            <v>3</v>
          </cell>
          <cell r="AK142" t="str">
            <v>NA / DK</v>
          </cell>
          <cell r="AL142" t="str">
            <v>NA / DK</v>
          </cell>
          <cell r="AM142" t="str">
            <v>NA / DK</v>
          </cell>
          <cell r="AN142">
            <v>-5</v>
          </cell>
          <cell r="AO142" t="str">
            <v>NA / DK</v>
          </cell>
          <cell r="AP142" t="str">
            <v>NA / DK</v>
          </cell>
          <cell r="AQ142" t="str">
            <v>NA / DK</v>
          </cell>
          <cell r="AR142" t="str">
            <v>Don't Use</v>
          </cell>
          <cell r="AS142" t="str">
            <v>Don't Use</v>
          </cell>
          <cell r="AT142" t="str">
            <v>Don't Use</v>
          </cell>
          <cell r="AU142" t="str">
            <v>Don't Use</v>
          </cell>
          <cell r="AV142" t="str">
            <v>Don't Use</v>
          </cell>
          <cell r="AW142" t="str">
            <v>Don't Use</v>
          </cell>
          <cell r="AX142" t="str">
            <v>Don't Use</v>
          </cell>
          <cell r="AY142" t="str">
            <v>Don't Use</v>
          </cell>
          <cell r="AZ142" t="str">
            <v>Don't Use</v>
          </cell>
          <cell r="BA142" t="str">
            <v>Decrease</v>
          </cell>
          <cell r="BB142" t="str">
            <v>Flat</v>
          </cell>
          <cell r="BC142" t="str">
            <v>Don't Use</v>
          </cell>
          <cell r="BD142" t="str">
            <v>Don't Use</v>
          </cell>
          <cell r="BE142" t="str">
            <v>Don't Use</v>
          </cell>
          <cell r="BF142" t="str">
            <v>Don't Use</v>
          </cell>
          <cell r="BG142" t="str">
            <v>Don't Use</v>
          </cell>
          <cell r="BH142" t="str">
            <v>Don't Use</v>
          </cell>
          <cell r="BI142" t="str">
            <v>Already using services provider</v>
          </cell>
          <cell r="BJ142" t="str">
            <v>Will use services provider 2H12</v>
          </cell>
          <cell r="BK142" t="str">
            <v>Doing work internally</v>
          </cell>
          <cell r="BL142" t="str">
            <v>Doing work internally</v>
          </cell>
          <cell r="BM142" t="str">
            <v>Doing work internally</v>
          </cell>
          <cell r="BN142" t="str">
            <v>Not Priority</v>
          </cell>
          <cell r="BO142" t="str">
            <v>Doing work internally</v>
          </cell>
          <cell r="BP142" t="str">
            <v>Doing work internally</v>
          </cell>
          <cell r="BQ142" t="str">
            <v>Doing work internally</v>
          </cell>
          <cell r="BR142" t="str">
            <v>Doing work internally</v>
          </cell>
          <cell r="BS142" t="str">
            <v>Not Priority</v>
          </cell>
          <cell r="BT142" t="str">
            <v>Doing work internally</v>
          </cell>
          <cell r="BU142">
            <v>1</v>
          </cell>
          <cell r="BV142">
            <v>7</v>
          </cell>
          <cell r="BW142">
            <v>4</v>
          </cell>
          <cell r="BX142">
            <v>2</v>
          </cell>
          <cell r="BY142">
            <v>6</v>
          </cell>
          <cell r="BZ142">
            <v>3</v>
          </cell>
          <cell r="CA142">
            <v>5</v>
          </cell>
          <cell r="CB142" t="str">
            <v>No change in level of discounting</v>
          </cell>
        </row>
        <row r="143">
          <cell r="A143" t="str">
            <v>US</v>
          </cell>
          <cell r="B143" t="str">
            <v>Transportation</v>
          </cell>
          <cell r="C143" t="str">
            <v>$1-5 Billion</v>
          </cell>
          <cell r="D143" t="str">
            <v>$100-200 Million</v>
          </cell>
          <cell r="E143">
            <v>-10</v>
          </cell>
          <cell r="F143">
            <v>0</v>
          </cell>
          <cell r="G143">
            <v>-10</v>
          </cell>
          <cell r="H143">
            <v>-5</v>
          </cell>
          <cell r="I143">
            <v>0</v>
          </cell>
          <cell r="J143">
            <v>-15</v>
          </cell>
          <cell r="K143">
            <v>3</v>
          </cell>
          <cell r="L143">
            <v>0</v>
          </cell>
          <cell r="M143">
            <v>3</v>
          </cell>
          <cell r="N143">
            <v>0</v>
          </cell>
          <cell r="O143">
            <v>4</v>
          </cell>
          <cell r="P143">
            <v>40</v>
          </cell>
          <cell r="Q143">
            <v>60</v>
          </cell>
          <cell r="R143">
            <v>50</v>
          </cell>
          <cell r="S143">
            <v>50</v>
          </cell>
          <cell r="T143" t="str">
            <v>SaaS</v>
          </cell>
          <cell r="U143" t="str">
            <v>Intruder alerts and authentication</v>
          </cell>
          <cell r="V143" t="str">
            <v>Cloud initiatives</v>
          </cell>
          <cell r="W143" t="str">
            <v>Virtualization</v>
          </cell>
          <cell r="X143" t="str">
            <v>Traditiona landlines</v>
          </cell>
          <cell r="Y143" t="str">
            <v>Email apps</v>
          </cell>
          <cell r="Z143" t="str">
            <v>Upward revision is more likely</v>
          </cell>
          <cell r="AA143" t="str">
            <v>Professional Services</v>
          </cell>
          <cell r="AB143" t="str">
            <v>Security software updates</v>
          </cell>
          <cell r="AC143" t="str">
            <v>No change in level of discounting</v>
          </cell>
          <cell r="AD143" t="str">
            <v>No Change</v>
          </cell>
          <cell r="AE143">
            <v>100</v>
          </cell>
          <cell r="AF143">
            <v>0</v>
          </cell>
          <cell r="AG143">
            <v>0</v>
          </cell>
          <cell r="AH143" t="str">
            <v>40/60</v>
          </cell>
          <cell r="AI143" t="str">
            <v>In-Line</v>
          </cell>
          <cell r="AJ143">
            <v>-10</v>
          </cell>
          <cell r="AK143">
            <v>-5</v>
          </cell>
          <cell r="AL143">
            <v>-10</v>
          </cell>
          <cell r="AM143">
            <v>0</v>
          </cell>
          <cell r="AN143">
            <v>3</v>
          </cell>
          <cell r="AO143">
            <v>-5</v>
          </cell>
          <cell r="AP143">
            <v>5</v>
          </cell>
          <cell r="AQ143">
            <v>2</v>
          </cell>
          <cell r="AR143" t="str">
            <v>Flat</v>
          </cell>
          <cell r="AS143" t="str">
            <v>Don't Use</v>
          </cell>
          <cell r="AT143" t="str">
            <v>Don't Use</v>
          </cell>
          <cell r="AU143" t="str">
            <v>Don't Use</v>
          </cell>
          <cell r="AV143" t="str">
            <v>Flat</v>
          </cell>
          <cell r="AW143" t="str">
            <v>Flat</v>
          </cell>
          <cell r="AX143" t="str">
            <v>Flat</v>
          </cell>
          <cell r="AY143" t="str">
            <v>Don't Use</v>
          </cell>
          <cell r="AZ143" t="str">
            <v>Don't Use</v>
          </cell>
          <cell r="BA143" t="str">
            <v>Don't Use</v>
          </cell>
          <cell r="BB143" t="str">
            <v>Flat</v>
          </cell>
          <cell r="BC143" t="str">
            <v>Don't Use</v>
          </cell>
          <cell r="BD143" t="str">
            <v>Don't Use</v>
          </cell>
          <cell r="BE143" t="str">
            <v>Don't Use</v>
          </cell>
          <cell r="BF143" t="str">
            <v>Decrease</v>
          </cell>
          <cell r="BG143" t="str">
            <v>Don't Use</v>
          </cell>
          <cell r="BH143" t="str">
            <v>Don't Use</v>
          </cell>
          <cell r="BI143" t="str">
            <v>Doing work internally</v>
          </cell>
          <cell r="BJ143" t="str">
            <v>Doing work internally</v>
          </cell>
          <cell r="BK143" t="str">
            <v>Not Priority</v>
          </cell>
          <cell r="BL143" t="str">
            <v>Doing work internally</v>
          </cell>
          <cell r="BM143" t="str">
            <v>Doing work internally</v>
          </cell>
          <cell r="BN143" t="str">
            <v>Not Priority</v>
          </cell>
          <cell r="BO143" t="str">
            <v>Not Priority</v>
          </cell>
          <cell r="BP143" t="str">
            <v>Not Priority</v>
          </cell>
          <cell r="BQ143" t="str">
            <v>Doing work internally</v>
          </cell>
          <cell r="BR143" t="str">
            <v>Doing work internally</v>
          </cell>
          <cell r="BS143" t="str">
            <v>Not Priority</v>
          </cell>
          <cell r="BT143" t="str">
            <v>Not Priority</v>
          </cell>
          <cell r="BU143">
            <v>4</v>
          </cell>
          <cell r="BV143">
            <v>5</v>
          </cell>
          <cell r="BW143">
            <v>6</v>
          </cell>
          <cell r="BX143">
            <v>7</v>
          </cell>
          <cell r="BY143">
            <v>2</v>
          </cell>
          <cell r="BZ143">
            <v>3</v>
          </cell>
          <cell r="CA143">
            <v>1</v>
          </cell>
          <cell r="CB143" t="str">
            <v>No change in level of discounting</v>
          </cell>
        </row>
        <row r="144">
          <cell r="A144" t="str">
            <v>US</v>
          </cell>
          <cell r="B144" t="str">
            <v>Transportation</v>
          </cell>
          <cell r="C144" t="str">
            <v>$500 Million - $1 Billion</v>
          </cell>
          <cell r="D144" t="str">
            <v>&lt;$100 Million</v>
          </cell>
          <cell r="E144">
            <v>3</v>
          </cell>
          <cell r="F144">
            <v>-5</v>
          </cell>
          <cell r="G144">
            <v>3</v>
          </cell>
          <cell r="H144">
            <v>0</v>
          </cell>
          <cell r="I144">
            <v>7</v>
          </cell>
          <cell r="J144">
            <v>5</v>
          </cell>
          <cell r="K144">
            <v>5</v>
          </cell>
          <cell r="L144">
            <v>0</v>
          </cell>
          <cell r="M144">
            <v>0</v>
          </cell>
          <cell r="N144">
            <v>-10</v>
          </cell>
          <cell r="O144">
            <v>1</v>
          </cell>
          <cell r="P144">
            <v>40</v>
          </cell>
          <cell r="Q144">
            <v>60</v>
          </cell>
          <cell r="R144">
            <v>50</v>
          </cell>
          <cell r="S144">
            <v>50</v>
          </cell>
          <cell r="T144" t="str">
            <v>Oracle Upgrades</v>
          </cell>
          <cell r="U144" t="str">
            <v>Virtualization</v>
          </cell>
          <cell r="W144" t="str">
            <v>NA / No Decrease</v>
          </cell>
          <cell r="Z144" t="str">
            <v>‘No change’ to the budget is likely</v>
          </cell>
          <cell r="AA144" t="str">
            <v>Any type of upgrades</v>
          </cell>
          <cell r="AB144" t="str">
            <v>Virtualization projects</v>
          </cell>
          <cell r="AC144" t="str">
            <v>No change in level of discounting</v>
          </cell>
          <cell r="AD144" t="str">
            <v>Somewhat longer</v>
          </cell>
          <cell r="AE144">
            <v>80</v>
          </cell>
          <cell r="AF144">
            <v>10</v>
          </cell>
          <cell r="AG144">
            <v>10</v>
          </cell>
          <cell r="AH144" t="str">
            <v>40/60</v>
          </cell>
          <cell r="AI144" t="str">
            <v>In-Line</v>
          </cell>
          <cell r="AJ144">
            <v>5</v>
          </cell>
          <cell r="AK144">
            <v>5</v>
          </cell>
          <cell r="AL144">
            <v>5</v>
          </cell>
          <cell r="AM144">
            <v>5</v>
          </cell>
          <cell r="AN144">
            <v>-15</v>
          </cell>
          <cell r="AO144">
            <v>-5</v>
          </cell>
          <cell r="AP144">
            <v>0</v>
          </cell>
          <cell r="AQ144">
            <v>0</v>
          </cell>
          <cell r="AR144" t="str">
            <v>Don't Use</v>
          </cell>
          <cell r="AS144" t="str">
            <v>Don't Use</v>
          </cell>
          <cell r="AT144" t="str">
            <v>Increase</v>
          </cell>
          <cell r="AU144" t="str">
            <v>Don't Use</v>
          </cell>
          <cell r="AV144" t="str">
            <v>Don't Use</v>
          </cell>
          <cell r="AW144" t="str">
            <v>Decrease</v>
          </cell>
          <cell r="AX144" t="str">
            <v>Don't Use</v>
          </cell>
          <cell r="AY144" t="str">
            <v>Don't Use</v>
          </cell>
          <cell r="AZ144" t="str">
            <v>Don't Use</v>
          </cell>
          <cell r="BA144" t="str">
            <v>Don't Use</v>
          </cell>
          <cell r="BB144" t="str">
            <v>Don't Use</v>
          </cell>
          <cell r="BC144" t="str">
            <v>Don't Use</v>
          </cell>
          <cell r="BD144" t="str">
            <v>Don't Use</v>
          </cell>
          <cell r="BE144" t="str">
            <v>Don't Use</v>
          </cell>
          <cell r="BF144" t="str">
            <v>Don't Use</v>
          </cell>
          <cell r="BG144" t="str">
            <v>Don't Use</v>
          </cell>
          <cell r="BH144" t="str">
            <v>Don't Use</v>
          </cell>
          <cell r="BI144" t="str">
            <v>Already using services provider</v>
          </cell>
          <cell r="BJ144" t="str">
            <v>Not Priority</v>
          </cell>
          <cell r="BK144" t="str">
            <v>Not Priority</v>
          </cell>
          <cell r="BL144" t="str">
            <v>Not Priority</v>
          </cell>
          <cell r="BM144" t="str">
            <v>Not Priority</v>
          </cell>
          <cell r="BN144" t="str">
            <v>Will use services provider 2H12</v>
          </cell>
          <cell r="BO144" t="str">
            <v>Doing work internally</v>
          </cell>
          <cell r="BP144" t="str">
            <v>Doing work internally</v>
          </cell>
          <cell r="BQ144" t="str">
            <v>Not Priority</v>
          </cell>
          <cell r="BR144" t="str">
            <v>Not Priority</v>
          </cell>
          <cell r="BS144" t="str">
            <v>Not Priority</v>
          </cell>
          <cell r="BT144" t="str">
            <v>Not Priority</v>
          </cell>
          <cell r="BU144">
            <v>3</v>
          </cell>
          <cell r="BV144">
            <v>7</v>
          </cell>
          <cell r="BW144">
            <v>1</v>
          </cell>
          <cell r="BX144">
            <v>5</v>
          </cell>
          <cell r="BY144">
            <v>6</v>
          </cell>
          <cell r="BZ144">
            <v>2</v>
          </cell>
          <cell r="CA144">
            <v>4</v>
          </cell>
          <cell r="CB144" t="str">
            <v>No change in level of discounting</v>
          </cell>
        </row>
        <row r="145">
          <cell r="A145" t="str">
            <v>US</v>
          </cell>
          <cell r="B145" t="str">
            <v>Transportation</v>
          </cell>
          <cell r="C145" t="str">
            <v>$500 Million - $1 Billion</v>
          </cell>
          <cell r="D145" t="str">
            <v>&lt;$100 Million</v>
          </cell>
          <cell r="E145">
            <v>5</v>
          </cell>
          <cell r="F145">
            <v>5</v>
          </cell>
          <cell r="G145">
            <v>0</v>
          </cell>
          <cell r="H145">
            <v>3</v>
          </cell>
          <cell r="I145">
            <v>0</v>
          </cell>
          <cell r="J145">
            <v>5</v>
          </cell>
          <cell r="K145">
            <v>3</v>
          </cell>
          <cell r="L145">
            <v>5</v>
          </cell>
          <cell r="M145">
            <v>5</v>
          </cell>
          <cell r="N145">
            <v>-2</v>
          </cell>
          <cell r="O145">
            <v>5</v>
          </cell>
          <cell r="P145">
            <v>50</v>
          </cell>
          <cell r="Q145">
            <v>50</v>
          </cell>
          <cell r="R145">
            <v>60</v>
          </cell>
          <cell r="S145">
            <v>40</v>
          </cell>
          <cell r="T145" t="str">
            <v>WAN optimization projects</v>
          </cell>
          <cell r="U145" t="str">
            <v>Employee collaboration tools</v>
          </cell>
          <cell r="W145" t="str">
            <v>NA / No Decrease</v>
          </cell>
          <cell r="Z145" t="str">
            <v>‘No change’ to the budget is likely</v>
          </cell>
          <cell r="AA145" t="str">
            <v>External Service Providers</v>
          </cell>
          <cell r="AB145" t="str">
            <v>Mission critical systems</v>
          </cell>
          <cell r="AC145" t="str">
            <v>Somewhat less aggressive in discounting</v>
          </cell>
          <cell r="AD145" t="str">
            <v>Somewhat longer</v>
          </cell>
          <cell r="AE145">
            <v>70</v>
          </cell>
          <cell r="AF145">
            <v>25</v>
          </cell>
          <cell r="AG145">
            <v>5</v>
          </cell>
          <cell r="AH145" t="str">
            <v>50/50</v>
          </cell>
          <cell r="AI145" t="str">
            <v>In-Line</v>
          </cell>
          <cell r="AJ145">
            <v>8</v>
          </cell>
          <cell r="AK145">
            <v>3</v>
          </cell>
          <cell r="AL145">
            <v>0</v>
          </cell>
          <cell r="AM145">
            <v>0</v>
          </cell>
          <cell r="AN145">
            <v>5</v>
          </cell>
          <cell r="AO145">
            <v>-5</v>
          </cell>
          <cell r="AP145">
            <v>0</v>
          </cell>
          <cell r="AQ145">
            <v>2</v>
          </cell>
          <cell r="AR145" t="str">
            <v>Don't Use</v>
          </cell>
          <cell r="AS145" t="str">
            <v>Decrease</v>
          </cell>
          <cell r="AT145" t="str">
            <v>Don't Use</v>
          </cell>
          <cell r="AU145" t="str">
            <v>Don't Use</v>
          </cell>
          <cell r="AV145" t="str">
            <v>Increase</v>
          </cell>
          <cell r="AW145" t="str">
            <v>Don't Use</v>
          </cell>
          <cell r="AX145" t="str">
            <v>Don't Use</v>
          </cell>
          <cell r="AY145" t="str">
            <v>Don't Use</v>
          </cell>
          <cell r="AZ145" t="str">
            <v>Don't Use</v>
          </cell>
          <cell r="BA145" t="str">
            <v>Don't Use</v>
          </cell>
          <cell r="BB145" t="str">
            <v>Flat</v>
          </cell>
          <cell r="BC145" t="str">
            <v>Don't Use</v>
          </cell>
          <cell r="BD145" t="str">
            <v>Don't Use</v>
          </cell>
          <cell r="BE145" t="str">
            <v>Don't Use</v>
          </cell>
          <cell r="BF145" t="str">
            <v>Don't Use</v>
          </cell>
          <cell r="BG145" t="str">
            <v>Don't Use</v>
          </cell>
          <cell r="BH145" t="str">
            <v>Don't Use</v>
          </cell>
          <cell r="BI145" t="str">
            <v>Will use services provider 2H12</v>
          </cell>
          <cell r="BJ145" t="str">
            <v>Already using services provider</v>
          </cell>
          <cell r="BK145" t="str">
            <v>Doing work internally</v>
          </cell>
          <cell r="BL145" t="str">
            <v>Doing work internally</v>
          </cell>
          <cell r="BM145" t="str">
            <v>Not Priority</v>
          </cell>
          <cell r="BN145" t="str">
            <v>Doing work internally</v>
          </cell>
          <cell r="BO145" t="str">
            <v>Doing work internally</v>
          </cell>
          <cell r="BP145" t="str">
            <v>Not Priority</v>
          </cell>
          <cell r="BQ145" t="str">
            <v>Doing work internally</v>
          </cell>
          <cell r="BR145" t="str">
            <v>Doing work internally</v>
          </cell>
          <cell r="BS145" t="str">
            <v>Doing work internally</v>
          </cell>
          <cell r="BT145" t="str">
            <v>Not Priority</v>
          </cell>
          <cell r="BU145">
            <v>1</v>
          </cell>
          <cell r="BV145">
            <v>4</v>
          </cell>
          <cell r="BW145">
            <v>3</v>
          </cell>
          <cell r="BX145">
            <v>7</v>
          </cell>
          <cell r="BY145">
            <v>6</v>
          </cell>
          <cell r="BZ145">
            <v>5</v>
          </cell>
          <cell r="CA145">
            <v>2</v>
          </cell>
          <cell r="CB145" t="str">
            <v>No change in level of discounting</v>
          </cell>
        </row>
        <row r="146">
          <cell r="A146" t="str">
            <v>US</v>
          </cell>
          <cell r="B146" t="str">
            <v>Transportation</v>
          </cell>
          <cell r="C146" t="str">
            <v>$5-10 Billion</v>
          </cell>
          <cell r="D146" t="str">
            <v>$200-300 Million</v>
          </cell>
          <cell r="E146">
            <v>0</v>
          </cell>
          <cell r="F146">
            <v>10</v>
          </cell>
          <cell r="G146">
            <v>0</v>
          </cell>
          <cell r="H146">
            <v>10</v>
          </cell>
          <cell r="I146">
            <v>0</v>
          </cell>
          <cell r="J146">
            <v>5</v>
          </cell>
          <cell r="K146">
            <v>12</v>
          </cell>
          <cell r="L146">
            <v>10</v>
          </cell>
          <cell r="M146">
            <v>5</v>
          </cell>
          <cell r="N146">
            <v>5</v>
          </cell>
          <cell r="O146">
            <v>7</v>
          </cell>
          <cell r="P146">
            <v>70</v>
          </cell>
          <cell r="Q146">
            <v>30</v>
          </cell>
          <cell r="R146">
            <v>60</v>
          </cell>
          <cell r="S146">
            <v>40</v>
          </cell>
          <cell r="T146" t="str">
            <v>NA / No Increase</v>
          </cell>
          <cell r="W146" t="str">
            <v>NA / No Decrease</v>
          </cell>
          <cell r="Z146" t="str">
            <v>Upward revision is more likely</v>
          </cell>
          <cell r="AA146" t="str">
            <v>NA / DK</v>
          </cell>
          <cell r="AB146" t="str">
            <v>NA / DK</v>
          </cell>
          <cell r="AC146" t="str">
            <v>Somewhat less aggressive in discounting</v>
          </cell>
          <cell r="AD146" t="str">
            <v>No Change</v>
          </cell>
          <cell r="AE146">
            <v>35</v>
          </cell>
          <cell r="AF146">
            <v>35</v>
          </cell>
          <cell r="AG146">
            <v>30</v>
          </cell>
          <cell r="AH146" t="str">
            <v>60/40</v>
          </cell>
          <cell r="AI146" t="str">
            <v>In-Line</v>
          </cell>
          <cell r="AJ146">
            <v>10</v>
          </cell>
          <cell r="AK146">
            <v>10</v>
          </cell>
          <cell r="AL146">
            <v>10</v>
          </cell>
          <cell r="AM146">
            <v>5</v>
          </cell>
          <cell r="AN146">
            <v>-10</v>
          </cell>
          <cell r="AO146">
            <v>10</v>
          </cell>
          <cell r="AP146">
            <v>7</v>
          </cell>
          <cell r="AQ146">
            <v>5</v>
          </cell>
          <cell r="AR146" t="str">
            <v>Don't Use</v>
          </cell>
          <cell r="AS146" t="str">
            <v>Don't Use</v>
          </cell>
          <cell r="AT146" t="str">
            <v>Don't Use</v>
          </cell>
          <cell r="AU146" t="str">
            <v>Don't Use</v>
          </cell>
          <cell r="AV146" t="str">
            <v>Don't Use</v>
          </cell>
          <cell r="AW146" t="str">
            <v>Don't Use</v>
          </cell>
          <cell r="AX146" t="str">
            <v>Don't Use</v>
          </cell>
          <cell r="AY146" t="str">
            <v>Don't Use</v>
          </cell>
          <cell r="AZ146" t="str">
            <v>Don't Use</v>
          </cell>
          <cell r="BA146" t="str">
            <v>Don't Use</v>
          </cell>
          <cell r="BB146" t="str">
            <v>Don't Use</v>
          </cell>
          <cell r="BC146" t="str">
            <v>Don't Use</v>
          </cell>
          <cell r="BD146" t="str">
            <v>Don't Use</v>
          </cell>
          <cell r="BE146" t="str">
            <v>Don't Use</v>
          </cell>
          <cell r="BF146" t="str">
            <v>Don't Use</v>
          </cell>
          <cell r="BG146" t="str">
            <v>Don't Use</v>
          </cell>
          <cell r="BH146" t="str">
            <v>Don't Use</v>
          </cell>
          <cell r="BI146" t="str">
            <v>Doing work internally</v>
          </cell>
          <cell r="BJ146" t="str">
            <v>Doing work internally</v>
          </cell>
          <cell r="BK146" t="str">
            <v>Doing work internally</v>
          </cell>
          <cell r="BL146" t="str">
            <v>Will use services provider 2H12</v>
          </cell>
          <cell r="BM146" t="str">
            <v>Already using services provider</v>
          </cell>
          <cell r="BN146" t="str">
            <v>Doing work internally</v>
          </cell>
          <cell r="BO146" t="str">
            <v>Doing work internally</v>
          </cell>
          <cell r="BP146" t="str">
            <v>Not Priority</v>
          </cell>
          <cell r="BQ146" t="str">
            <v>Already using services provider</v>
          </cell>
          <cell r="BR146" t="str">
            <v>Will use services provider 2H12</v>
          </cell>
          <cell r="BS146" t="str">
            <v>Doing work internally</v>
          </cell>
          <cell r="BT146" t="str">
            <v>Already using services provider</v>
          </cell>
          <cell r="BU146">
            <v>1</v>
          </cell>
          <cell r="BV146">
            <v>6</v>
          </cell>
          <cell r="BW146">
            <v>5</v>
          </cell>
          <cell r="BX146">
            <v>2</v>
          </cell>
          <cell r="BY146">
            <v>7</v>
          </cell>
          <cell r="BZ146">
            <v>4</v>
          </cell>
          <cell r="CA146">
            <v>3</v>
          </cell>
          <cell r="CB146" t="str">
            <v>No change in level of discounting</v>
          </cell>
        </row>
        <row r="147">
          <cell r="A147" t="str">
            <v>US</v>
          </cell>
          <cell r="B147" t="str">
            <v>Utilities</v>
          </cell>
          <cell r="C147" t="str">
            <v>$15-20 Billion</v>
          </cell>
          <cell r="D147" t="str">
            <v>$200-300 Million</v>
          </cell>
          <cell r="E147">
            <v>6.6</v>
          </cell>
          <cell r="F147">
            <v>3</v>
          </cell>
          <cell r="G147">
            <v>7</v>
          </cell>
          <cell r="H147">
            <v>10</v>
          </cell>
          <cell r="I147">
            <v>0</v>
          </cell>
          <cell r="J147">
            <v>-5</v>
          </cell>
          <cell r="K147">
            <v>3</v>
          </cell>
          <cell r="L147">
            <v>0</v>
          </cell>
          <cell r="M147">
            <v>5</v>
          </cell>
          <cell r="N147">
            <v>-5</v>
          </cell>
          <cell r="O147">
            <v>7</v>
          </cell>
          <cell r="P147">
            <v>45</v>
          </cell>
          <cell r="Q147">
            <v>55</v>
          </cell>
          <cell r="R147">
            <v>50</v>
          </cell>
          <cell r="S147">
            <v>50</v>
          </cell>
          <cell r="T147" t="str">
            <v>Billing applicatons and platform</v>
          </cell>
          <cell r="U147" t="str">
            <v>Network upgrades</v>
          </cell>
          <cell r="V147" t="str">
            <v>Application upgrades</v>
          </cell>
          <cell r="W147" t="str">
            <v>Mainframe and UNIX servers</v>
          </cell>
          <cell r="X147" t="str">
            <v>Windows upgrades being delayed some</v>
          </cell>
          <cell r="Y147" t="str">
            <v>Anything is subject to cuts</v>
          </cell>
          <cell r="Z147" t="str">
            <v>Equal chance of upward or downward revision</v>
          </cell>
          <cell r="AA147" t="str">
            <v>Everything subject to cuts</v>
          </cell>
          <cell r="AB147" t="str">
            <v>Everything subject to cuts</v>
          </cell>
          <cell r="AC147" t="str">
            <v>Somewhat more aggressive in discounting</v>
          </cell>
          <cell r="AD147" t="str">
            <v>Somewhat longer</v>
          </cell>
          <cell r="AE147">
            <v>100</v>
          </cell>
          <cell r="AF147">
            <v>0</v>
          </cell>
          <cell r="AG147">
            <v>0</v>
          </cell>
          <cell r="AH147" t="str">
            <v>30/70</v>
          </cell>
          <cell r="AI147" t="str">
            <v>In-Line</v>
          </cell>
          <cell r="AJ147">
            <v>0</v>
          </cell>
          <cell r="AK147">
            <v>0</v>
          </cell>
          <cell r="AL147" t="str">
            <v>NA / DK</v>
          </cell>
          <cell r="AM147">
            <v>0</v>
          </cell>
          <cell r="AN147">
            <v>-7</v>
          </cell>
          <cell r="AO147">
            <v>0</v>
          </cell>
          <cell r="AP147" t="str">
            <v>NA / DK</v>
          </cell>
          <cell r="AQ147">
            <v>5</v>
          </cell>
          <cell r="AR147" t="str">
            <v>Don't Use</v>
          </cell>
          <cell r="AS147" t="str">
            <v>Flat</v>
          </cell>
          <cell r="AT147" t="str">
            <v>Don't Use</v>
          </cell>
          <cell r="AU147" t="str">
            <v>Don't Use</v>
          </cell>
          <cell r="AV147" t="str">
            <v>Don't Use</v>
          </cell>
          <cell r="AW147" t="str">
            <v>Flat</v>
          </cell>
          <cell r="AX147" t="str">
            <v>Don't Use</v>
          </cell>
          <cell r="AY147" t="str">
            <v>Don't Use</v>
          </cell>
          <cell r="AZ147" t="str">
            <v>Don't Use</v>
          </cell>
          <cell r="BA147" t="str">
            <v>Don't Use</v>
          </cell>
          <cell r="BB147" t="str">
            <v>Flat</v>
          </cell>
          <cell r="BC147" t="str">
            <v>Don't Use</v>
          </cell>
          <cell r="BD147" t="str">
            <v>Flat</v>
          </cell>
          <cell r="BE147" t="str">
            <v>Don't Use</v>
          </cell>
          <cell r="BF147" t="str">
            <v>Don't Use</v>
          </cell>
          <cell r="BG147" t="str">
            <v>Don't Use</v>
          </cell>
          <cell r="BH147" t="str">
            <v>Decrease</v>
          </cell>
          <cell r="BI147" t="str">
            <v>Doing work internally</v>
          </cell>
          <cell r="BJ147" t="str">
            <v>Already using services provider</v>
          </cell>
          <cell r="BK147" t="str">
            <v>Doing work internally</v>
          </cell>
          <cell r="BL147" t="str">
            <v>Will use services provider 2H12</v>
          </cell>
          <cell r="BM147" t="str">
            <v>Will use services provider 2H12</v>
          </cell>
          <cell r="BN147" t="str">
            <v>Doing work internally</v>
          </cell>
          <cell r="BO147" t="str">
            <v>Not Priority</v>
          </cell>
          <cell r="BP147" t="str">
            <v>Not Priority</v>
          </cell>
          <cell r="BQ147" t="str">
            <v>Doing work internally</v>
          </cell>
          <cell r="BR147" t="str">
            <v>Not Priority</v>
          </cell>
          <cell r="BS147" t="str">
            <v>Not Priority</v>
          </cell>
          <cell r="BT147" t="str">
            <v>Not Priority</v>
          </cell>
          <cell r="BU147">
            <v>2</v>
          </cell>
          <cell r="BV147">
            <v>3</v>
          </cell>
          <cell r="BX147">
            <v>4</v>
          </cell>
          <cell r="BY147">
            <v>5</v>
          </cell>
          <cell r="BZ147">
            <v>1</v>
          </cell>
          <cell r="CB147" t="str">
            <v>No change in level of discounting</v>
          </cell>
        </row>
        <row r="148">
          <cell r="A148" t="str">
            <v>US</v>
          </cell>
          <cell r="B148" t="str">
            <v>Wholesale / Distribution</v>
          </cell>
          <cell r="C148" t="str">
            <v>$1-5 Billion</v>
          </cell>
          <cell r="D148" t="str">
            <v>&lt;$100 Million</v>
          </cell>
          <cell r="E148">
            <v>0</v>
          </cell>
          <cell r="F148">
            <v>0</v>
          </cell>
          <cell r="G148">
            <v>0</v>
          </cell>
          <cell r="H148">
            <v>0</v>
          </cell>
          <cell r="I148">
            <v>0</v>
          </cell>
          <cell r="J148">
            <v>0</v>
          </cell>
          <cell r="K148">
            <v>-5</v>
          </cell>
          <cell r="L148">
            <v>5</v>
          </cell>
          <cell r="M148">
            <v>5</v>
          </cell>
          <cell r="N148">
            <v>5</v>
          </cell>
          <cell r="O148">
            <v>5</v>
          </cell>
          <cell r="P148">
            <v>40</v>
          </cell>
          <cell r="Q148">
            <v>60</v>
          </cell>
          <cell r="R148">
            <v>55</v>
          </cell>
          <cell r="S148">
            <v>45</v>
          </cell>
          <cell r="T148" t="str">
            <v>CRM</v>
          </cell>
          <cell r="U148" t="str">
            <v>BI/DR</v>
          </cell>
          <cell r="V148" t="str">
            <v xml:space="preserve">SaaS  </v>
          </cell>
          <cell r="W148" t="str">
            <v>Professional Services</v>
          </cell>
          <cell r="X148" t="str">
            <v>Staff augmentation</v>
          </cell>
          <cell r="Y148" t="str">
            <v>Telecom</v>
          </cell>
          <cell r="Z148" t="str">
            <v>Upward revision is more likely</v>
          </cell>
          <cell r="AA148" t="str">
            <v>Services contracts</v>
          </cell>
          <cell r="AB148" t="str">
            <v>CRM project</v>
          </cell>
          <cell r="AC148" t="str">
            <v>No change in level of discounting</v>
          </cell>
          <cell r="AD148" t="str">
            <v>Somewhat quicker</v>
          </cell>
          <cell r="AE148">
            <v>95</v>
          </cell>
          <cell r="AF148">
            <v>0</v>
          </cell>
          <cell r="AG148">
            <v>5</v>
          </cell>
          <cell r="AH148" t="str">
            <v>40/60</v>
          </cell>
          <cell r="AI148" t="str">
            <v>Under</v>
          </cell>
          <cell r="AJ148">
            <v>-5</v>
          </cell>
          <cell r="AK148">
            <v>0</v>
          </cell>
          <cell r="AL148">
            <v>0</v>
          </cell>
          <cell r="AM148">
            <v>5</v>
          </cell>
          <cell r="AN148">
            <v>10</v>
          </cell>
          <cell r="AO148">
            <v>5</v>
          </cell>
          <cell r="AP148">
            <v>3</v>
          </cell>
          <cell r="AQ148">
            <v>7</v>
          </cell>
          <cell r="AR148" t="str">
            <v>Don't Use</v>
          </cell>
          <cell r="AS148" t="str">
            <v>Flat</v>
          </cell>
          <cell r="AT148" t="str">
            <v>Don't Use</v>
          </cell>
          <cell r="AU148" t="str">
            <v>Don't Use</v>
          </cell>
          <cell r="AV148" t="str">
            <v>Flat</v>
          </cell>
          <cell r="AW148" t="str">
            <v>Don't Use</v>
          </cell>
          <cell r="AX148" t="str">
            <v>Don't Use</v>
          </cell>
          <cell r="AY148" t="str">
            <v>Don't Use</v>
          </cell>
          <cell r="AZ148" t="str">
            <v>Increase</v>
          </cell>
          <cell r="BA148" t="str">
            <v>Don't Use</v>
          </cell>
          <cell r="BB148" t="str">
            <v>Flat</v>
          </cell>
          <cell r="BC148" t="str">
            <v>Don't Use</v>
          </cell>
          <cell r="BD148" t="str">
            <v>Don't Use</v>
          </cell>
          <cell r="BE148" t="str">
            <v>Don't Use</v>
          </cell>
          <cell r="BF148" t="str">
            <v>Don't Use</v>
          </cell>
          <cell r="BG148" t="str">
            <v>Flat</v>
          </cell>
          <cell r="BH148" t="str">
            <v>Decrease</v>
          </cell>
          <cell r="BI148" t="str">
            <v>Already using services provider</v>
          </cell>
          <cell r="BJ148" t="str">
            <v>Already using services provider</v>
          </cell>
          <cell r="BK148" t="str">
            <v>Already using services provider</v>
          </cell>
          <cell r="BL148" t="str">
            <v>Already using services provider</v>
          </cell>
          <cell r="BM148" t="str">
            <v>Not Priority</v>
          </cell>
          <cell r="BN148" t="str">
            <v>Will use services provider 2H12</v>
          </cell>
          <cell r="BO148" t="str">
            <v>Already using services provider</v>
          </cell>
          <cell r="BP148" t="str">
            <v>Not Priority</v>
          </cell>
          <cell r="BQ148" t="str">
            <v>Already using services provider</v>
          </cell>
          <cell r="BR148" t="str">
            <v>Not Priority</v>
          </cell>
          <cell r="BS148" t="str">
            <v>Doing work internally</v>
          </cell>
          <cell r="BT148" t="str">
            <v>Already using services provider</v>
          </cell>
          <cell r="BU148">
            <v>4</v>
          </cell>
          <cell r="BV148">
            <v>6</v>
          </cell>
          <cell r="BW148">
            <v>1</v>
          </cell>
          <cell r="BX148">
            <v>7</v>
          </cell>
          <cell r="BY148">
            <v>5</v>
          </cell>
          <cell r="BZ148">
            <v>2</v>
          </cell>
          <cell r="CA148">
            <v>3</v>
          </cell>
          <cell r="CB148" t="str">
            <v>No change in level of discounting</v>
          </cell>
        </row>
        <row r="149">
          <cell r="A149" t="str">
            <v>US</v>
          </cell>
          <cell r="B149" t="str">
            <v>Wholesale / Distribution</v>
          </cell>
          <cell r="C149" t="str">
            <v>$5-10 Billion</v>
          </cell>
          <cell r="D149" t="str">
            <v>&lt;$100 Million</v>
          </cell>
          <cell r="E149">
            <v>0</v>
          </cell>
          <cell r="F149">
            <v>10</v>
          </cell>
          <cell r="G149">
            <v>5</v>
          </cell>
          <cell r="H149">
            <v>3</v>
          </cell>
          <cell r="I149">
            <v>0</v>
          </cell>
          <cell r="J149">
            <v>0</v>
          </cell>
          <cell r="K149">
            <v>5</v>
          </cell>
          <cell r="L149">
            <v>10</v>
          </cell>
          <cell r="M149">
            <v>15</v>
          </cell>
          <cell r="N149">
            <v>10</v>
          </cell>
          <cell r="O149">
            <v>5</v>
          </cell>
          <cell r="P149">
            <v>45</v>
          </cell>
          <cell r="Q149">
            <v>55</v>
          </cell>
          <cell r="R149">
            <v>40</v>
          </cell>
          <cell r="S149">
            <v>60</v>
          </cell>
          <cell r="T149" t="str">
            <v>Better QC with new hardware devices on floor</v>
          </cell>
          <cell r="U149" t="str">
            <v>Integrate mobile apps to legacy systems</v>
          </cell>
          <cell r="W149" t="str">
            <v>Have taken some of the older data systems offline</v>
          </cell>
          <cell r="X149" t="str">
            <v>Storage</v>
          </cell>
          <cell r="Z149" t="str">
            <v>Upward revision is more likely</v>
          </cell>
          <cell r="AA149" t="str">
            <v>Mobile app development</v>
          </cell>
          <cell r="AB149" t="str">
            <v>Everything subject to cuts</v>
          </cell>
          <cell r="AC149" t="str">
            <v>No change in level of discounting</v>
          </cell>
          <cell r="AD149" t="str">
            <v>Somewhat quicker</v>
          </cell>
          <cell r="AE149">
            <v>70</v>
          </cell>
          <cell r="AF149">
            <v>30</v>
          </cell>
          <cell r="AG149">
            <v>0</v>
          </cell>
          <cell r="AH149" t="str">
            <v>70/30</v>
          </cell>
          <cell r="AI149" t="str">
            <v>In-Line</v>
          </cell>
          <cell r="AJ149">
            <v>0</v>
          </cell>
          <cell r="AK149">
            <v>0</v>
          </cell>
          <cell r="AL149">
            <v>5</v>
          </cell>
          <cell r="AM149">
            <v>-5</v>
          </cell>
          <cell r="AN149">
            <v>3</v>
          </cell>
          <cell r="AO149">
            <v>0</v>
          </cell>
          <cell r="AP149">
            <v>3</v>
          </cell>
          <cell r="AQ149">
            <v>0</v>
          </cell>
          <cell r="AR149" t="str">
            <v>Don't Use</v>
          </cell>
          <cell r="AS149" t="str">
            <v>Don't Use</v>
          </cell>
          <cell r="AT149" t="str">
            <v>Don't Use</v>
          </cell>
          <cell r="AU149" t="str">
            <v>Don't Use</v>
          </cell>
          <cell r="AV149" t="str">
            <v>Don't Use</v>
          </cell>
          <cell r="AW149" t="str">
            <v>Don't Use</v>
          </cell>
          <cell r="AX149" t="str">
            <v>Don't Use</v>
          </cell>
          <cell r="AY149" t="str">
            <v>Don't Use</v>
          </cell>
          <cell r="AZ149" t="str">
            <v>Flat</v>
          </cell>
          <cell r="BA149" t="str">
            <v>Flat</v>
          </cell>
          <cell r="BB149" t="str">
            <v>Flat</v>
          </cell>
          <cell r="BC149" t="str">
            <v>Don't Use</v>
          </cell>
          <cell r="BD149" t="str">
            <v>Don't Use</v>
          </cell>
          <cell r="BE149" t="str">
            <v>Don't Use</v>
          </cell>
          <cell r="BF149" t="str">
            <v>Don't Use</v>
          </cell>
          <cell r="BG149" t="str">
            <v>Don't Use</v>
          </cell>
          <cell r="BH149" t="str">
            <v>Don't Use</v>
          </cell>
          <cell r="BI149" t="str">
            <v>Not Priority</v>
          </cell>
          <cell r="BJ149" t="str">
            <v>Not Priority</v>
          </cell>
          <cell r="BK149" t="str">
            <v>Doing work internally</v>
          </cell>
          <cell r="BL149" t="str">
            <v>Doing work internally</v>
          </cell>
          <cell r="BM149" t="str">
            <v>Not Priority</v>
          </cell>
          <cell r="BN149" t="str">
            <v>Doing work internally</v>
          </cell>
          <cell r="BO149" t="str">
            <v>Doing work internally</v>
          </cell>
          <cell r="BP149" t="str">
            <v>Not Priority</v>
          </cell>
          <cell r="BQ149" t="str">
            <v>Already using services provider</v>
          </cell>
          <cell r="BR149" t="str">
            <v>Not Priority</v>
          </cell>
          <cell r="BS149" t="str">
            <v>Not Priority</v>
          </cell>
          <cell r="BT149" t="str">
            <v>Not Priority</v>
          </cell>
          <cell r="BU149">
            <v>3</v>
          </cell>
          <cell r="BV149">
            <v>7</v>
          </cell>
          <cell r="BW149">
            <v>4</v>
          </cell>
          <cell r="BX149">
            <v>1</v>
          </cell>
          <cell r="BY149">
            <v>5</v>
          </cell>
          <cell r="BZ149">
            <v>2</v>
          </cell>
          <cell r="CA149">
            <v>6</v>
          </cell>
          <cell r="CB149" t="str">
            <v>Significantly less aggressive in discounting</v>
          </cell>
        </row>
        <row r="150">
          <cell r="A150" t="str">
            <v>US</v>
          </cell>
          <cell r="B150" t="str">
            <v>Wholesale / Distribution</v>
          </cell>
          <cell r="C150" t="str">
            <v>$1-5 Billion</v>
          </cell>
          <cell r="D150" t="str">
            <v>$400-500 Million</v>
          </cell>
          <cell r="E150">
            <v>5</v>
          </cell>
          <cell r="F150">
            <v>15</v>
          </cell>
          <cell r="G150">
            <v>3</v>
          </cell>
          <cell r="H150">
            <v>0</v>
          </cell>
          <cell r="I150">
            <v>7</v>
          </cell>
          <cell r="J150">
            <v>8</v>
          </cell>
          <cell r="K150">
            <v>10</v>
          </cell>
          <cell r="L150">
            <v>10</v>
          </cell>
          <cell r="M150">
            <v>10</v>
          </cell>
          <cell r="N150">
            <v>20</v>
          </cell>
          <cell r="O150">
            <v>8</v>
          </cell>
          <cell r="P150">
            <v>50</v>
          </cell>
          <cell r="Q150">
            <v>50</v>
          </cell>
          <cell r="R150">
            <v>65</v>
          </cell>
          <cell r="S150">
            <v>35</v>
          </cell>
          <cell r="T150" t="str">
            <v xml:space="preserve">Web portal for employees </v>
          </cell>
          <cell r="U150" t="str">
            <v>Inventory tracking via mutliple platforms</v>
          </cell>
          <cell r="V150" t="str">
            <v>Data integration</v>
          </cell>
          <cell r="W150" t="str">
            <v>NA / No Decrease</v>
          </cell>
          <cell r="Z150" t="str">
            <v>Downward revision is more likely</v>
          </cell>
          <cell r="AA150" t="str">
            <v>Consulting / Outsourcing</v>
          </cell>
          <cell r="AB150" t="str">
            <v>Web based projects</v>
          </cell>
          <cell r="AC150" t="str">
            <v>Somewhat more aggressive in discounting</v>
          </cell>
          <cell r="AD150" t="str">
            <v>Somewhat longer</v>
          </cell>
          <cell r="AE150" t="str">
            <v>NA / DK</v>
          </cell>
          <cell r="AF150" t="str">
            <v>NA / DK</v>
          </cell>
          <cell r="AG150" t="str">
            <v>NA / DK</v>
          </cell>
          <cell r="AH150" t="str">
            <v>30/70</v>
          </cell>
          <cell r="AI150" t="str">
            <v>Under</v>
          </cell>
          <cell r="AJ150">
            <v>5</v>
          </cell>
          <cell r="AK150">
            <v>0</v>
          </cell>
          <cell r="AL150" t="str">
            <v>NA / DK</v>
          </cell>
          <cell r="AM150">
            <v>10</v>
          </cell>
          <cell r="AN150">
            <v>15</v>
          </cell>
          <cell r="AO150">
            <v>25</v>
          </cell>
          <cell r="AP150" t="str">
            <v>NA / DK</v>
          </cell>
          <cell r="AQ150">
            <v>15</v>
          </cell>
          <cell r="AR150" t="str">
            <v>Don't Use</v>
          </cell>
          <cell r="AS150" t="str">
            <v>Don't Use</v>
          </cell>
          <cell r="AT150" t="str">
            <v>Don't Use</v>
          </cell>
          <cell r="AU150" t="str">
            <v>Don't Use</v>
          </cell>
          <cell r="AV150" t="str">
            <v>Don't Use</v>
          </cell>
          <cell r="AW150" t="str">
            <v>Don't Use</v>
          </cell>
          <cell r="AX150" t="str">
            <v>Don't Use</v>
          </cell>
          <cell r="AY150" t="str">
            <v>Flat</v>
          </cell>
          <cell r="AZ150" t="str">
            <v>Don't Use</v>
          </cell>
          <cell r="BA150" t="str">
            <v>Don't Use</v>
          </cell>
          <cell r="BB150" t="str">
            <v>Flat</v>
          </cell>
          <cell r="BC150" t="str">
            <v>Don't Use</v>
          </cell>
          <cell r="BD150" t="str">
            <v>Don't Use</v>
          </cell>
          <cell r="BE150" t="str">
            <v>Increase</v>
          </cell>
          <cell r="BF150" t="str">
            <v>Don't Use</v>
          </cell>
          <cell r="BG150" t="str">
            <v>Don't Use</v>
          </cell>
          <cell r="BH150" t="str">
            <v>Don't Use</v>
          </cell>
          <cell r="BI150" t="str">
            <v>Doing work internally</v>
          </cell>
          <cell r="BJ150" t="str">
            <v>Already using services provider</v>
          </cell>
          <cell r="BK150" t="str">
            <v>Not Priority</v>
          </cell>
          <cell r="BL150" t="str">
            <v>Not Priority</v>
          </cell>
          <cell r="BM150" t="str">
            <v>Doing work internally</v>
          </cell>
          <cell r="BN150" t="str">
            <v>Already using services provider</v>
          </cell>
          <cell r="BO150" t="str">
            <v>Doing work internally</v>
          </cell>
          <cell r="BP150" t="str">
            <v>Not Priority</v>
          </cell>
          <cell r="BQ150" t="str">
            <v>Doing work internally</v>
          </cell>
          <cell r="BR150" t="str">
            <v>Will use services provider 2H12</v>
          </cell>
          <cell r="BS150" t="str">
            <v>Doing work internally</v>
          </cell>
          <cell r="BT150" t="str">
            <v>Not Priority</v>
          </cell>
          <cell r="BU150">
            <v>1</v>
          </cell>
          <cell r="BV150">
            <v>6</v>
          </cell>
          <cell r="BW150">
            <v>3</v>
          </cell>
          <cell r="BX150">
            <v>5</v>
          </cell>
          <cell r="BY150">
            <v>4</v>
          </cell>
          <cell r="BZ150">
            <v>2</v>
          </cell>
          <cell r="CA150">
            <v>6</v>
          </cell>
          <cell r="CB150" t="str">
            <v>Significantly less aggressive in discounting</v>
          </cell>
        </row>
        <row r="151">
          <cell r="A151" t="str">
            <v>US</v>
          </cell>
          <cell r="B151" t="str">
            <v>Wholesale / Distribution</v>
          </cell>
          <cell r="C151" t="str">
            <v>&lt;$500 Million</v>
          </cell>
          <cell r="D151" t="str">
            <v>&lt;$100 Million</v>
          </cell>
          <cell r="E151">
            <v>-10</v>
          </cell>
          <cell r="F151">
            <v>-25</v>
          </cell>
          <cell r="G151">
            <v>-10</v>
          </cell>
          <cell r="H151">
            <v>-10</v>
          </cell>
          <cell r="I151">
            <v>0</v>
          </cell>
          <cell r="J151">
            <v>-25</v>
          </cell>
          <cell r="K151">
            <v>-25</v>
          </cell>
          <cell r="L151">
            <v>-50</v>
          </cell>
          <cell r="M151">
            <v>-10</v>
          </cell>
          <cell r="N151">
            <v>-25</v>
          </cell>
          <cell r="O151">
            <v>1</v>
          </cell>
          <cell r="P151">
            <v>50</v>
          </cell>
          <cell r="Q151">
            <v>50</v>
          </cell>
          <cell r="R151">
            <v>50</v>
          </cell>
          <cell r="S151">
            <v>50</v>
          </cell>
          <cell r="T151" t="str">
            <v>Mobile apps</v>
          </cell>
          <cell r="W151" t="str">
            <v>Staffing</v>
          </cell>
          <cell r="X151" t="str">
            <v>Hardware</v>
          </cell>
          <cell r="Z151" t="str">
            <v>Equal chance of upward or downward revision</v>
          </cell>
          <cell r="AA151" t="str">
            <v>Organization may cease to exist</v>
          </cell>
          <cell r="AB151" t="str">
            <v>NA / DK</v>
          </cell>
          <cell r="AC151" t="str">
            <v>No change in level of discounting</v>
          </cell>
          <cell r="AD151" t="str">
            <v>Significantly longer</v>
          </cell>
          <cell r="AE151">
            <v>75</v>
          </cell>
          <cell r="AF151">
            <v>15</v>
          </cell>
          <cell r="AG151">
            <v>10</v>
          </cell>
          <cell r="AH151" t="str">
            <v>50/50</v>
          </cell>
          <cell r="AI151" t="str">
            <v>Over</v>
          </cell>
          <cell r="AJ151">
            <v>0</v>
          </cell>
          <cell r="AK151">
            <v>0</v>
          </cell>
          <cell r="AL151">
            <v>0</v>
          </cell>
          <cell r="AM151">
            <v>0</v>
          </cell>
          <cell r="AN151">
            <v>0</v>
          </cell>
          <cell r="AO151">
            <v>0</v>
          </cell>
          <cell r="AP151">
            <v>0</v>
          </cell>
          <cell r="AQ151">
            <v>0</v>
          </cell>
          <cell r="AR151" t="str">
            <v>Don't Use</v>
          </cell>
          <cell r="AS151" t="str">
            <v>Don't Use</v>
          </cell>
          <cell r="AT151" t="str">
            <v>Don't Use</v>
          </cell>
          <cell r="AU151" t="str">
            <v>Don't Use</v>
          </cell>
          <cell r="AV151" t="str">
            <v>Don't Use</v>
          </cell>
          <cell r="AW151" t="str">
            <v>Don't Use</v>
          </cell>
          <cell r="AX151" t="str">
            <v>Don't Use</v>
          </cell>
          <cell r="AY151" t="str">
            <v>Don't Use</v>
          </cell>
          <cell r="AZ151" t="str">
            <v>Don't Use</v>
          </cell>
          <cell r="BA151" t="str">
            <v>Decrease</v>
          </cell>
          <cell r="BB151" t="str">
            <v>Don't Use</v>
          </cell>
          <cell r="BC151" t="str">
            <v>Don't Use</v>
          </cell>
          <cell r="BD151" t="str">
            <v>Don't Use</v>
          </cell>
          <cell r="BE151" t="str">
            <v>Don't Use</v>
          </cell>
          <cell r="BF151" t="str">
            <v>Don't Use</v>
          </cell>
          <cell r="BG151" t="str">
            <v>Don't Use</v>
          </cell>
          <cell r="BH151" t="str">
            <v>Don't Use</v>
          </cell>
          <cell r="BI151" t="str">
            <v>Not Priority</v>
          </cell>
          <cell r="BJ151" t="str">
            <v>Doing work internally</v>
          </cell>
          <cell r="BK151" t="str">
            <v>Doing work internally</v>
          </cell>
          <cell r="BL151" t="str">
            <v>Already using services provider</v>
          </cell>
          <cell r="BM151" t="str">
            <v>Doing work internally</v>
          </cell>
          <cell r="BN151" t="str">
            <v>Not Priority</v>
          </cell>
          <cell r="BO151" t="str">
            <v>Doing work internally</v>
          </cell>
          <cell r="BP151" t="str">
            <v>Not Priority</v>
          </cell>
          <cell r="BQ151" t="str">
            <v>Doing work internally</v>
          </cell>
          <cell r="BR151" t="str">
            <v>Not Priority</v>
          </cell>
          <cell r="BS151" t="str">
            <v>Not Priority</v>
          </cell>
          <cell r="BT151" t="str">
            <v>Not Priority</v>
          </cell>
          <cell r="BU151">
            <v>1</v>
          </cell>
          <cell r="BV151">
            <v>7</v>
          </cell>
          <cell r="BW151">
            <v>4</v>
          </cell>
          <cell r="BX151">
            <v>3</v>
          </cell>
          <cell r="BY151">
            <v>6</v>
          </cell>
          <cell r="BZ151">
            <v>2</v>
          </cell>
          <cell r="CA151">
            <v>5</v>
          </cell>
          <cell r="CB151" t="str">
            <v>No change in level of discounting</v>
          </cell>
        </row>
        <row r="152">
          <cell r="AJ152" t="str">
            <v>S3 Consulting &amp; Systems Integration Spending Change 2011 vs. 2010</v>
          </cell>
          <cell r="AK152" t="str">
            <v>S3 Consulting &amp; Systems Integration Spending Change 2012 vs. 2011</v>
          </cell>
          <cell r="AL152" t="str">
            <v>S4 Offshore Spending 2011 vs 2010</v>
          </cell>
          <cell r="AM152" t="str">
            <v>S4 Offshore Spending 2012 vs 2011</v>
          </cell>
          <cell r="AN152" t="str">
            <v>S5 ITO 2011 vs 2010</v>
          </cell>
          <cell r="AO152" t="str">
            <v>S5 ITO 2012 vs 2011</v>
          </cell>
          <cell r="AP152" t="str">
            <v>S6 BPO 2011 vs 2010</v>
          </cell>
          <cell r="AQ152" t="str">
            <v>S6 BPO 2012 vs 2011</v>
          </cell>
        </row>
        <row r="153">
          <cell r="F153" t="str">
            <v>EU</v>
          </cell>
          <cell r="G153">
            <v>4.1632653061224492</v>
          </cell>
          <cell r="H153">
            <v>2.489795918367347</v>
          </cell>
          <cell r="I153">
            <v>1.2448979591836735</v>
          </cell>
          <cell r="J153">
            <v>0.87755102040816324</v>
          </cell>
          <cell r="K153">
            <v>2.4693877551020407</v>
          </cell>
          <cell r="L153">
            <v>2.5510204081632653</v>
          </cell>
          <cell r="M153">
            <v>1.8571428571428572</v>
          </cell>
          <cell r="N153">
            <v>-0.26530612244897961</v>
          </cell>
          <cell r="AE153">
            <v>69.893617021276597</v>
          </cell>
          <cell r="AF153">
            <v>17.23404255319149</v>
          </cell>
          <cell r="AG153">
            <v>12.446808510638299</v>
          </cell>
          <cell r="AJ153" t="str">
            <v>US</v>
          </cell>
          <cell r="AK153" t="str">
            <v>US</v>
          </cell>
          <cell r="AL153" t="str">
            <v>US</v>
          </cell>
          <cell r="AM153" t="str">
            <v>US</v>
          </cell>
          <cell r="AN153" t="str">
            <v>US</v>
          </cell>
          <cell r="AO153" t="str">
            <v>US</v>
          </cell>
          <cell r="AP153" t="str">
            <v>US</v>
          </cell>
          <cell r="AQ153" t="str">
            <v>US</v>
          </cell>
          <cell r="BU153">
            <v>43</v>
          </cell>
          <cell r="BV153">
            <v>3</v>
          </cell>
          <cell r="BW153">
            <v>30</v>
          </cell>
          <cell r="BX153">
            <v>28</v>
          </cell>
          <cell r="BY153">
            <v>9</v>
          </cell>
          <cell r="BZ153">
            <v>27</v>
          </cell>
          <cell r="CA153">
            <v>12</v>
          </cell>
        </row>
        <row r="154">
          <cell r="F154" t="str">
            <v xml:space="preserve">US </v>
          </cell>
          <cell r="G154">
            <v>3.3</v>
          </cell>
          <cell r="H154">
            <v>3.9100999999999999</v>
          </cell>
          <cell r="I154">
            <v>3.4848484848484849</v>
          </cell>
          <cell r="J154">
            <v>2.489795918367347</v>
          </cell>
          <cell r="K154">
            <v>3.6363636363636362</v>
          </cell>
          <cell r="L154">
            <v>3.7070707070707072</v>
          </cell>
          <cell r="M154">
            <v>4.9090909090909092</v>
          </cell>
          <cell r="N154">
            <v>3.4081632653061225</v>
          </cell>
          <cell r="AE154">
            <v>76.881720430107521</v>
          </cell>
          <cell r="AF154">
            <v>13.978494623655914</v>
          </cell>
          <cell r="AG154">
            <v>9.1397849462365599</v>
          </cell>
          <cell r="AI154" t="str">
            <v>&gt;0</v>
          </cell>
          <cell r="AJ154">
            <v>63</v>
          </cell>
          <cell r="AK154">
            <v>64</v>
          </cell>
          <cell r="AL154">
            <v>41</v>
          </cell>
          <cell r="AM154">
            <v>47</v>
          </cell>
          <cell r="AN154">
            <v>35</v>
          </cell>
          <cell r="AO154">
            <v>42</v>
          </cell>
          <cell r="AP154">
            <v>43</v>
          </cell>
          <cell r="AQ154">
            <v>44</v>
          </cell>
          <cell r="BU154">
            <v>27</v>
          </cell>
          <cell r="BV154">
            <v>5</v>
          </cell>
          <cell r="BW154">
            <v>32</v>
          </cell>
          <cell r="BX154">
            <v>26</v>
          </cell>
          <cell r="BY154">
            <v>14</v>
          </cell>
          <cell r="BZ154">
            <v>30</v>
          </cell>
          <cell r="CA154">
            <v>17</v>
          </cell>
        </row>
        <row r="155">
          <cell r="F155" t="str">
            <v>Total</v>
          </cell>
          <cell r="G155">
            <v>3.5838926174496644</v>
          </cell>
          <cell r="H155">
            <v>3.4430201342281879</v>
          </cell>
          <cell r="I155">
            <v>2.7432432432432434</v>
          </cell>
          <cell r="J155">
            <v>1.9523809523809523</v>
          </cell>
          <cell r="K155">
            <v>3.25</v>
          </cell>
          <cell r="L155">
            <v>3.3243243243243241</v>
          </cell>
          <cell r="M155">
            <v>3.8986486486486487</v>
          </cell>
          <cell r="N155">
            <v>2.1836734693877551</v>
          </cell>
          <cell r="AE155">
            <v>74.535714285714292</v>
          </cell>
          <cell r="AF155">
            <v>15.071428571428571</v>
          </cell>
          <cell r="AG155">
            <v>10.25</v>
          </cell>
          <cell r="AI155">
            <v>0</v>
          </cell>
          <cell r="AJ155">
            <v>14</v>
          </cell>
          <cell r="AK155">
            <v>17</v>
          </cell>
          <cell r="AL155">
            <v>33</v>
          </cell>
          <cell r="AM155">
            <v>23</v>
          </cell>
          <cell r="AN155">
            <v>32</v>
          </cell>
          <cell r="AO155">
            <v>30</v>
          </cell>
          <cell r="AP155">
            <v>38</v>
          </cell>
          <cell r="AQ155">
            <v>42</v>
          </cell>
          <cell r="BU155">
            <v>25</v>
          </cell>
          <cell r="BV155">
            <v>10</v>
          </cell>
          <cell r="BW155">
            <v>23</v>
          </cell>
          <cell r="BX155">
            <v>17</v>
          </cell>
          <cell r="BY155">
            <v>17</v>
          </cell>
          <cell r="BZ155">
            <v>34</v>
          </cell>
          <cell r="CA155">
            <v>24</v>
          </cell>
        </row>
        <row r="156">
          <cell r="AI156" t="str">
            <v>&lt;0</v>
          </cell>
          <cell r="AJ156">
            <v>23</v>
          </cell>
          <cell r="AK156">
            <v>19</v>
          </cell>
          <cell r="AL156">
            <v>7</v>
          </cell>
          <cell r="AM156">
            <v>10</v>
          </cell>
          <cell r="AN156">
            <v>10</v>
          </cell>
          <cell r="AO156">
            <v>8</v>
          </cell>
          <cell r="AP156">
            <v>7</v>
          </cell>
          <cell r="AQ156">
            <v>2</v>
          </cell>
          <cell r="BU156">
            <v>95</v>
          </cell>
          <cell r="BV156">
            <v>18</v>
          </cell>
          <cell r="BW156">
            <v>85</v>
          </cell>
          <cell r="BX156">
            <v>71</v>
          </cell>
          <cell r="BY156">
            <v>40</v>
          </cell>
          <cell r="BZ156">
            <v>91</v>
          </cell>
          <cell r="CA156">
            <v>53</v>
          </cell>
        </row>
        <row r="157">
          <cell r="AI157" t="str">
            <v>NA / DK</v>
          </cell>
          <cell r="AJ157">
            <v>0</v>
          </cell>
          <cell r="AK157">
            <v>0</v>
          </cell>
          <cell r="AL157">
            <v>19</v>
          </cell>
          <cell r="AM157">
            <v>20</v>
          </cell>
          <cell r="AN157">
            <v>23</v>
          </cell>
          <cell r="AO157">
            <v>20</v>
          </cell>
          <cell r="AP157">
            <v>12</v>
          </cell>
          <cell r="AQ157">
            <v>12</v>
          </cell>
        </row>
        <row r="158">
          <cell r="G158" t="str">
            <v>US</v>
          </cell>
          <cell r="N158" t="str">
            <v>Both</v>
          </cell>
        </row>
        <row r="159">
          <cell r="AJ159" t="str">
            <v>EU</v>
          </cell>
          <cell r="AK159" t="str">
            <v>EU</v>
          </cell>
          <cell r="AL159" t="str">
            <v>EU</v>
          </cell>
          <cell r="AM159" t="str">
            <v>EU</v>
          </cell>
          <cell r="AN159" t="str">
            <v>EU</v>
          </cell>
          <cell r="AO159" t="str">
            <v>EU</v>
          </cell>
          <cell r="AP159" t="str">
            <v>EU</v>
          </cell>
          <cell r="AQ159" t="str">
            <v>EU</v>
          </cell>
        </row>
        <row r="160">
          <cell r="I160" t="str">
            <v>Jul 12 Survey</v>
          </cell>
          <cell r="AI160" t="str">
            <v>&gt;0</v>
          </cell>
          <cell r="AJ160">
            <v>31</v>
          </cell>
          <cell r="AK160">
            <v>23</v>
          </cell>
          <cell r="AL160">
            <v>21</v>
          </cell>
          <cell r="AM160">
            <v>16</v>
          </cell>
          <cell r="AN160">
            <v>15</v>
          </cell>
          <cell r="AO160">
            <v>19</v>
          </cell>
          <cell r="AP160">
            <v>19</v>
          </cell>
          <cell r="AQ160">
            <v>20</v>
          </cell>
        </row>
        <row r="161">
          <cell r="I161" t="str">
            <v>2011A</v>
          </cell>
          <cell r="J161" t="str">
            <v>2012E</v>
          </cell>
          <cell r="AI161">
            <v>0</v>
          </cell>
          <cell r="AJ161">
            <v>5</v>
          </cell>
          <cell r="AK161">
            <v>13</v>
          </cell>
          <cell r="AL161">
            <v>16</v>
          </cell>
          <cell r="AM161">
            <v>17</v>
          </cell>
          <cell r="AN161">
            <v>23</v>
          </cell>
          <cell r="AO161">
            <v>15</v>
          </cell>
          <cell r="AP161">
            <v>21</v>
          </cell>
          <cell r="AQ161">
            <v>15</v>
          </cell>
        </row>
        <row r="162">
          <cell r="H162" t="str">
            <v>Hardware</v>
          </cell>
          <cell r="I162">
            <v>3.3000000000000002E-2</v>
          </cell>
          <cell r="J162">
            <v>3.6363636363636362E-2</v>
          </cell>
          <cell r="O162" t="str">
            <v>Jan 12 Survey</v>
          </cell>
          <cell r="AI162" t="str">
            <v>&lt;0</v>
          </cell>
          <cell r="AJ162">
            <v>14</v>
          </cell>
          <cell r="AK162">
            <v>14</v>
          </cell>
          <cell r="AL162">
            <v>8</v>
          </cell>
          <cell r="AM162">
            <v>10</v>
          </cell>
          <cell r="AN162">
            <v>5</v>
          </cell>
          <cell r="AO162">
            <v>7</v>
          </cell>
          <cell r="AP162">
            <v>4</v>
          </cell>
          <cell r="AQ162">
            <v>8</v>
          </cell>
        </row>
        <row r="163">
          <cell r="H163" t="str">
            <v>Software</v>
          </cell>
          <cell r="I163">
            <v>3.9100999999999997E-2</v>
          </cell>
          <cell r="J163">
            <v>3.7070707070707073E-2</v>
          </cell>
          <cell r="O163" t="str">
            <v>2011A</v>
          </cell>
          <cell r="T163" t="str">
            <v>2012E</v>
          </cell>
          <cell r="AI163" t="str">
            <v>NA / DK</v>
          </cell>
          <cell r="AJ163">
            <v>0</v>
          </cell>
          <cell r="AK163">
            <v>0</v>
          </cell>
          <cell r="AL163">
            <v>5</v>
          </cell>
          <cell r="AM163">
            <v>7</v>
          </cell>
          <cell r="AN163">
            <v>7</v>
          </cell>
          <cell r="AO163">
            <v>9</v>
          </cell>
          <cell r="AP163">
            <v>6</v>
          </cell>
          <cell r="AQ163">
            <v>7</v>
          </cell>
        </row>
        <row r="164">
          <cell r="H164" t="str">
            <v>Communications</v>
          </cell>
          <cell r="I164">
            <v>3.4848484848484851E-2</v>
          </cell>
          <cell r="J164">
            <v>4.9090909090909095E-2</v>
          </cell>
          <cell r="N164" t="str">
            <v>Hardware</v>
          </cell>
          <cell r="O164">
            <v>3.5838926174496646E-2</v>
          </cell>
          <cell r="T164">
            <v>3.2500000000000001E-2</v>
          </cell>
        </row>
        <row r="165">
          <cell r="H165" t="str">
            <v>Services</v>
          </cell>
          <cell r="I165">
            <v>2.489795918367347E-2</v>
          </cell>
          <cell r="J165">
            <v>3.4081632653061224E-2</v>
          </cell>
          <cell r="N165" t="str">
            <v>Software</v>
          </cell>
          <cell r="O165">
            <v>3.4430201342281877E-2</v>
          </cell>
          <cell r="T165">
            <v>3.3243243243243244E-2</v>
          </cell>
          <cell r="AJ165" t="str">
            <v>Total</v>
          </cell>
          <cell r="AK165" t="str">
            <v>Total</v>
          </cell>
          <cell r="AL165" t="str">
            <v>Total</v>
          </cell>
          <cell r="AM165" t="str">
            <v>Total</v>
          </cell>
          <cell r="AN165" t="str">
            <v>Total</v>
          </cell>
          <cell r="AO165" t="str">
            <v>Total</v>
          </cell>
          <cell r="AP165" t="str">
            <v>Total</v>
          </cell>
          <cell r="AQ165" t="str">
            <v>Total</v>
          </cell>
        </row>
        <row r="166">
          <cell r="I166" t="str">
            <v>NOTE: This data includes responses from both US and European CIOs</v>
          </cell>
          <cell r="N166" t="str">
            <v>Communications</v>
          </cell>
          <cell r="O166">
            <v>2.7432432432432433E-2</v>
          </cell>
          <cell r="T166">
            <v>3.8986486486486484E-2</v>
          </cell>
          <cell r="AI166" t="str">
            <v>&gt;0</v>
          </cell>
          <cell r="AJ166">
            <v>94</v>
          </cell>
          <cell r="AK166">
            <v>87</v>
          </cell>
          <cell r="AL166">
            <v>62</v>
          </cell>
          <cell r="AM166">
            <v>63</v>
          </cell>
          <cell r="AN166">
            <v>50</v>
          </cell>
          <cell r="AO166">
            <v>61</v>
          </cell>
          <cell r="AP166">
            <v>62</v>
          </cell>
          <cell r="AQ166">
            <v>64</v>
          </cell>
        </row>
        <row r="167">
          <cell r="N167" t="str">
            <v>Services</v>
          </cell>
          <cell r="O167">
            <v>1.9523809523809523E-2</v>
          </cell>
          <cell r="T167">
            <v>2.1836734693877549E-2</v>
          </cell>
          <cell r="AI167">
            <v>0</v>
          </cell>
          <cell r="AJ167">
            <v>19</v>
          </cell>
          <cell r="AK167">
            <v>30</v>
          </cell>
          <cell r="AL167">
            <v>49</v>
          </cell>
          <cell r="AM167">
            <v>40</v>
          </cell>
          <cell r="AN167">
            <v>55</v>
          </cell>
          <cell r="AO167">
            <v>45</v>
          </cell>
          <cell r="AP167">
            <v>59</v>
          </cell>
          <cell r="AQ167">
            <v>57</v>
          </cell>
        </row>
        <row r="168">
          <cell r="O168" t="str">
            <v>NOTE: This data includes responses from both US and European CIOs</v>
          </cell>
          <cell r="AI168" t="str">
            <v>&lt;0</v>
          </cell>
          <cell r="AJ168">
            <v>37</v>
          </cell>
          <cell r="AK168">
            <v>33</v>
          </cell>
          <cell r="AL168">
            <v>15</v>
          </cell>
          <cell r="AM168">
            <v>20</v>
          </cell>
          <cell r="AN168">
            <v>15</v>
          </cell>
          <cell r="AO168">
            <v>15</v>
          </cell>
          <cell r="AP168">
            <v>11</v>
          </cell>
          <cell r="AQ168">
            <v>10</v>
          </cell>
        </row>
        <row r="169">
          <cell r="AI169" t="str">
            <v>NA / DK</v>
          </cell>
          <cell r="AJ169">
            <v>0</v>
          </cell>
          <cell r="AK169">
            <v>0</v>
          </cell>
          <cell r="AL169">
            <v>24</v>
          </cell>
          <cell r="AM169">
            <v>27</v>
          </cell>
          <cell r="AN169">
            <v>30</v>
          </cell>
          <cell r="AO169">
            <v>29</v>
          </cell>
          <cell r="AP169">
            <v>18</v>
          </cell>
          <cell r="AQ169">
            <v>19</v>
          </cell>
        </row>
        <row r="170">
          <cell r="AJ170">
            <v>2011</v>
          </cell>
          <cell r="AK170">
            <v>2012</v>
          </cell>
          <cell r="AL170">
            <v>2011</v>
          </cell>
          <cell r="AM170">
            <v>2012</v>
          </cell>
          <cell r="AN170">
            <v>2011</v>
          </cell>
          <cell r="AO170">
            <v>2012</v>
          </cell>
          <cell r="AP170">
            <v>2011</v>
          </cell>
          <cell r="AQ170">
            <v>2012</v>
          </cell>
        </row>
        <row r="171">
          <cell r="AI171" t="str">
            <v>Total</v>
          </cell>
          <cell r="AJ171" t="e">
            <v>#REF!</v>
          </cell>
          <cell r="AK171" t="e">
            <v>#REF!</v>
          </cell>
          <cell r="AL171" t="e">
            <v>#REF!</v>
          </cell>
          <cell r="AM171" t="e">
            <v>#REF!</v>
          </cell>
          <cell r="AN171" t="e">
            <v>#REF!</v>
          </cell>
          <cell r="AO171" t="e">
            <v>#REF!</v>
          </cell>
          <cell r="AP171" t="e">
            <v>#REF!</v>
          </cell>
          <cell r="AQ171" t="e">
            <v>#REF!</v>
          </cell>
        </row>
        <row r="172">
          <cell r="AI172" t="str">
            <v>US</v>
          </cell>
          <cell r="AJ172" t="e">
            <v>#REF!</v>
          </cell>
          <cell r="AK172" t="e">
            <v>#REF!</v>
          </cell>
          <cell r="AL172" t="e">
            <v>#REF!</v>
          </cell>
          <cell r="AM172" t="e">
            <v>#REF!</v>
          </cell>
          <cell r="AN172" t="e">
            <v>#REF!</v>
          </cell>
          <cell r="AO172" t="e">
            <v>#REF!</v>
          </cell>
          <cell r="AP172" t="e">
            <v>#REF!</v>
          </cell>
          <cell r="AQ172" t="e">
            <v>#REF!</v>
          </cell>
        </row>
        <row r="173">
          <cell r="AI173" t="str">
            <v>EU</v>
          </cell>
          <cell r="AJ173" t="e">
            <v>#REF!</v>
          </cell>
          <cell r="AK173" t="e">
            <v>#REF!</v>
          </cell>
          <cell r="AL173" t="e">
            <v>#REF!</v>
          </cell>
          <cell r="AM173" t="e">
            <v>#REF!</v>
          </cell>
          <cell r="AN173" t="e">
            <v>#REF!</v>
          </cell>
          <cell r="AO173" t="e">
            <v>#REF!</v>
          </cell>
          <cell r="AP173" t="e">
            <v>#REF!</v>
          </cell>
          <cell r="AQ173" t="e">
            <v>#REF!</v>
          </cell>
        </row>
        <row r="174">
          <cell r="AP174" t="str">
            <v>EU</v>
          </cell>
          <cell r="AQ174" t="str">
            <v>Increase</v>
          </cell>
          <cell r="AR174">
            <v>2</v>
          </cell>
          <cell r="AS174">
            <v>0</v>
          </cell>
          <cell r="AT174">
            <v>1</v>
          </cell>
          <cell r="AU174">
            <v>4</v>
          </cell>
          <cell r="AV174">
            <v>1</v>
          </cell>
          <cell r="AW174">
            <v>1</v>
          </cell>
          <cell r="AX174">
            <v>2</v>
          </cell>
          <cell r="AY174">
            <v>0</v>
          </cell>
          <cell r="AZ174">
            <v>4</v>
          </cell>
          <cell r="BA174">
            <v>2</v>
          </cell>
          <cell r="BB174">
            <v>7</v>
          </cell>
          <cell r="BC174">
            <v>5</v>
          </cell>
          <cell r="BD174">
            <v>4</v>
          </cell>
          <cell r="BE174">
            <v>3</v>
          </cell>
          <cell r="BF174">
            <v>1</v>
          </cell>
          <cell r="BG174">
            <v>2</v>
          </cell>
          <cell r="BH174">
            <v>0</v>
          </cell>
          <cell r="BI174">
            <v>39</v>
          </cell>
        </row>
        <row r="175">
          <cell r="AP175" t="str">
            <v>EU</v>
          </cell>
          <cell r="AQ175" t="str">
            <v>Decrease</v>
          </cell>
          <cell r="AR175">
            <v>2</v>
          </cell>
          <cell r="AS175">
            <v>2</v>
          </cell>
          <cell r="AT175">
            <v>2</v>
          </cell>
          <cell r="AU175">
            <v>2</v>
          </cell>
          <cell r="AV175">
            <v>1</v>
          </cell>
          <cell r="AW175">
            <v>2</v>
          </cell>
          <cell r="AX175">
            <v>3</v>
          </cell>
          <cell r="AY175">
            <v>1</v>
          </cell>
          <cell r="AZ175">
            <v>1</v>
          </cell>
          <cell r="BA175">
            <v>4</v>
          </cell>
          <cell r="BB175">
            <v>5</v>
          </cell>
          <cell r="BC175">
            <v>2</v>
          </cell>
          <cell r="BD175">
            <v>0</v>
          </cell>
          <cell r="BE175">
            <v>1</v>
          </cell>
          <cell r="BF175">
            <v>2</v>
          </cell>
          <cell r="BG175">
            <v>1</v>
          </cell>
          <cell r="BH175">
            <v>0</v>
          </cell>
          <cell r="BI175">
            <v>31</v>
          </cell>
        </row>
        <row r="176">
          <cell r="AP176" t="str">
            <v>EU</v>
          </cell>
          <cell r="AQ176" t="str">
            <v>Flat</v>
          </cell>
          <cell r="AR176">
            <v>11</v>
          </cell>
          <cell r="AS176">
            <v>9</v>
          </cell>
          <cell r="AT176">
            <v>8</v>
          </cell>
          <cell r="AU176">
            <v>9</v>
          </cell>
          <cell r="AV176">
            <v>11</v>
          </cell>
          <cell r="AW176">
            <v>5</v>
          </cell>
          <cell r="AX176">
            <v>12</v>
          </cell>
          <cell r="AY176">
            <v>3</v>
          </cell>
          <cell r="AZ176">
            <v>8</v>
          </cell>
          <cell r="BA176">
            <v>19</v>
          </cell>
          <cell r="BB176">
            <v>15</v>
          </cell>
          <cell r="BC176">
            <v>10</v>
          </cell>
          <cell r="BD176">
            <v>8</v>
          </cell>
          <cell r="BE176">
            <v>8</v>
          </cell>
          <cell r="BF176">
            <v>9</v>
          </cell>
          <cell r="BG176">
            <v>7</v>
          </cell>
          <cell r="BH176">
            <v>7</v>
          </cell>
          <cell r="BI176">
            <v>159</v>
          </cell>
        </row>
        <row r="177">
          <cell r="AP177" t="str">
            <v xml:space="preserve">EU </v>
          </cell>
          <cell r="AQ177" t="str">
            <v>Total</v>
          </cell>
          <cell r="AR177">
            <v>15</v>
          </cell>
          <cell r="AS177">
            <v>11</v>
          </cell>
          <cell r="AT177">
            <v>11</v>
          </cell>
          <cell r="AU177">
            <v>15</v>
          </cell>
          <cell r="AV177">
            <v>13</v>
          </cell>
          <cell r="AW177">
            <v>8</v>
          </cell>
          <cell r="AX177">
            <v>17</v>
          </cell>
          <cell r="AY177">
            <v>4</v>
          </cell>
          <cell r="AZ177">
            <v>13</v>
          </cell>
          <cell r="BA177">
            <v>25</v>
          </cell>
          <cell r="BB177">
            <v>27</v>
          </cell>
          <cell r="BC177">
            <v>17</v>
          </cell>
          <cell r="BD177">
            <v>12</v>
          </cell>
          <cell r="BE177">
            <v>12</v>
          </cell>
          <cell r="BF177">
            <v>12</v>
          </cell>
          <cell r="BG177">
            <v>10</v>
          </cell>
          <cell r="BH177">
            <v>7</v>
          </cell>
          <cell r="BI177">
            <v>229</v>
          </cell>
        </row>
        <row r="179">
          <cell r="AP179" t="str">
            <v>US</v>
          </cell>
          <cell r="AQ179" t="str">
            <v>Increase</v>
          </cell>
          <cell r="AR179">
            <v>5</v>
          </cell>
          <cell r="AS179">
            <v>6</v>
          </cell>
          <cell r="AT179">
            <v>2</v>
          </cell>
          <cell r="AU179">
            <v>3</v>
          </cell>
          <cell r="AV179">
            <v>7</v>
          </cell>
          <cell r="AW179">
            <v>3</v>
          </cell>
          <cell r="AX179">
            <v>8</v>
          </cell>
          <cell r="AY179">
            <v>0</v>
          </cell>
          <cell r="AZ179">
            <v>5</v>
          </cell>
          <cell r="BA179">
            <v>8</v>
          </cell>
          <cell r="BB179">
            <v>13</v>
          </cell>
          <cell r="BC179">
            <v>2</v>
          </cell>
          <cell r="BD179">
            <v>3</v>
          </cell>
          <cell r="BE179">
            <v>1</v>
          </cell>
          <cell r="BF179">
            <v>7</v>
          </cell>
          <cell r="BG179">
            <v>3</v>
          </cell>
          <cell r="BH179">
            <v>1</v>
          </cell>
          <cell r="BI179">
            <v>77</v>
          </cell>
        </row>
        <row r="180">
          <cell r="AP180" t="str">
            <v>US</v>
          </cell>
          <cell r="AQ180" t="str">
            <v>Decrease</v>
          </cell>
          <cell r="AR180">
            <v>4</v>
          </cell>
          <cell r="AS180">
            <v>4</v>
          </cell>
          <cell r="AT180">
            <v>0</v>
          </cell>
          <cell r="AU180">
            <v>1</v>
          </cell>
          <cell r="AV180">
            <v>3</v>
          </cell>
          <cell r="AW180">
            <v>5</v>
          </cell>
          <cell r="AX180">
            <v>5</v>
          </cell>
          <cell r="AY180">
            <v>0</v>
          </cell>
          <cell r="AZ180">
            <v>2</v>
          </cell>
          <cell r="BA180">
            <v>16</v>
          </cell>
          <cell r="BB180">
            <v>8</v>
          </cell>
          <cell r="BC180">
            <v>5</v>
          </cell>
          <cell r="BD180">
            <v>1</v>
          </cell>
          <cell r="BE180">
            <v>1</v>
          </cell>
          <cell r="BF180">
            <v>5</v>
          </cell>
          <cell r="BG180">
            <v>1</v>
          </cell>
          <cell r="BH180">
            <v>2</v>
          </cell>
          <cell r="BI180">
            <v>63</v>
          </cell>
        </row>
        <row r="181">
          <cell r="AP181" t="str">
            <v>US</v>
          </cell>
          <cell r="AQ181" t="str">
            <v>Flat</v>
          </cell>
          <cell r="AR181">
            <v>22</v>
          </cell>
          <cell r="AS181">
            <v>21</v>
          </cell>
          <cell r="AT181">
            <v>7</v>
          </cell>
          <cell r="AU181">
            <v>10</v>
          </cell>
          <cell r="AV181">
            <v>13</v>
          </cell>
          <cell r="AW181">
            <v>15</v>
          </cell>
          <cell r="AX181">
            <v>28</v>
          </cell>
          <cell r="AY181">
            <v>7</v>
          </cell>
          <cell r="AZ181">
            <v>13</v>
          </cell>
          <cell r="BA181">
            <v>25</v>
          </cell>
          <cell r="BB181">
            <v>46</v>
          </cell>
          <cell r="BC181">
            <v>18</v>
          </cell>
          <cell r="BD181">
            <v>4</v>
          </cell>
          <cell r="BE181">
            <v>9</v>
          </cell>
          <cell r="BF181">
            <v>14</v>
          </cell>
          <cell r="BG181">
            <v>14</v>
          </cell>
          <cell r="BH181">
            <v>7</v>
          </cell>
          <cell r="BI181">
            <v>273</v>
          </cell>
        </row>
        <row r="182">
          <cell r="AP182" t="str">
            <v>US</v>
          </cell>
          <cell r="AQ182" t="str">
            <v>Total</v>
          </cell>
          <cell r="AR182">
            <v>31</v>
          </cell>
          <cell r="AS182">
            <v>31</v>
          </cell>
          <cell r="AT182">
            <v>9</v>
          </cell>
          <cell r="AU182">
            <v>14</v>
          </cell>
          <cell r="AV182">
            <v>23</v>
          </cell>
          <cell r="AW182">
            <v>23</v>
          </cell>
          <cell r="AX182">
            <v>41</v>
          </cell>
          <cell r="AY182">
            <v>7</v>
          </cell>
          <cell r="AZ182">
            <v>20</v>
          </cell>
          <cell r="BA182">
            <v>49</v>
          </cell>
          <cell r="BB182">
            <v>67</v>
          </cell>
          <cell r="BC182">
            <v>25</v>
          </cell>
          <cell r="BD182">
            <v>8</v>
          </cell>
          <cell r="BE182">
            <v>11</v>
          </cell>
          <cell r="BF182">
            <v>26</v>
          </cell>
          <cell r="BG182">
            <v>18</v>
          </cell>
          <cell r="BH182">
            <v>10</v>
          </cell>
          <cell r="BI182">
            <v>413</v>
          </cell>
        </row>
        <row r="184">
          <cell r="AP184" t="str">
            <v>Total</v>
          </cell>
          <cell r="AQ184" t="str">
            <v>Increase</v>
          </cell>
          <cell r="AR184">
            <v>7</v>
          </cell>
          <cell r="AS184">
            <v>6</v>
          </cell>
          <cell r="AT184">
            <v>3</v>
          </cell>
          <cell r="AU184">
            <v>7</v>
          </cell>
          <cell r="AV184">
            <v>8</v>
          </cell>
          <cell r="AW184">
            <v>4</v>
          </cell>
          <cell r="AX184">
            <v>10</v>
          </cell>
          <cell r="AY184">
            <v>0</v>
          </cell>
          <cell r="AZ184">
            <v>9</v>
          </cell>
          <cell r="BA184">
            <v>10</v>
          </cell>
          <cell r="BB184">
            <v>20</v>
          </cell>
          <cell r="BC184">
            <v>7</v>
          </cell>
          <cell r="BD184">
            <v>7</v>
          </cell>
          <cell r="BE184">
            <v>4</v>
          </cell>
          <cell r="BF184">
            <v>8</v>
          </cell>
          <cell r="BG184">
            <v>5</v>
          </cell>
          <cell r="BH184">
            <v>1</v>
          </cell>
          <cell r="BI184">
            <v>116</v>
          </cell>
        </row>
        <row r="185">
          <cell r="AP185" t="str">
            <v>Total</v>
          </cell>
          <cell r="AQ185" t="str">
            <v>Decrease</v>
          </cell>
          <cell r="AR185">
            <v>6</v>
          </cell>
          <cell r="AS185">
            <v>6</v>
          </cell>
          <cell r="AT185">
            <v>2</v>
          </cell>
          <cell r="AU185">
            <v>3</v>
          </cell>
          <cell r="AV185">
            <v>4</v>
          </cell>
          <cell r="AW185">
            <v>7</v>
          </cell>
          <cell r="AX185">
            <v>8</v>
          </cell>
          <cell r="AY185">
            <v>1</v>
          </cell>
          <cell r="AZ185">
            <v>3</v>
          </cell>
          <cell r="BA185">
            <v>20</v>
          </cell>
          <cell r="BB185">
            <v>13</v>
          </cell>
          <cell r="BC185">
            <v>7</v>
          </cell>
          <cell r="BD185">
            <v>1</v>
          </cell>
          <cell r="BE185">
            <v>2</v>
          </cell>
          <cell r="BF185">
            <v>7</v>
          </cell>
          <cell r="BG185">
            <v>2</v>
          </cell>
          <cell r="BH185">
            <v>2</v>
          </cell>
          <cell r="BI185">
            <v>94</v>
          </cell>
        </row>
        <row r="186">
          <cell r="G186" t="str">
            <v>Europe</v>
          </cell>
          <cell r="AP186" t="str">
            <v>Total</v>
          </cell>
          <cell r="AQ186" t="str">
            <v>Flat</v>
          </cell>
          <cell r="AR186">
            <v>33</v>
          </cell>
          <cell r="AS186">
            <v>30</v>
          </cell>
          <cell r="AT186">
            <v>15</v>
          </cell>
          <cell r="AU186">
            <v>19</v>
          </cell>
          <cell r="AV186">
            <v>24</v>
          </cell>
          <cell r="AW186">
            <v>20</v>
          </cell>
          <cell r="AX186">
            <v>40</v>
          </cell>
          <cell r="AY186">
            <v>10</v>
          </cell>
          <cell r="AZ186">
            <v>21</v>
          </cell>
          <cell r="BA186">
            <v>44</v>
          </cell>
          <cell r="BB186">
            <v>61</v>
          </cell>
          <cell r="BC186">
            <v>28</v>
          </cell>
          <cell r="BD186">
            <v>12</v>
          </cell>
          <cell r="BE186">
            <v>17</v>
          </cell>
          <cell r="BF186">
            <v>23</v>
          </cell>
          <cell r="BG186">
            <v>21</v>
          </cell>
          <cell r="BH186">
            <v>14</v>
          </cell>
          <cell r="BI186">
            <v>432</v>
          </cell>
        </row>
        <row r="187">
          <cell r="H187" t="str">
            <v>Jan 12 Survey</v>
          </cell>
          <cell r="AP187" t="str">
            <v>Total</v>
          </cell>
          <cell r="AQ187" t="str">
            <v>Total</v>
          </cell>
          <cell r="AR187">
            <v>46</v>
          </cell>
          <cell r="AS187">
            <v>42</v>
          </cell>
          <cell r="AT187">
            <v>20</v>
          </cell>
          <cell r="AU187">
            <v>29</v>
          </cell>
          <cell r="AV187">
            <v>36</v>
          </cell>
          <cell r="AW187">
            <v>31</v>
          </cell>
          <cell r="AX187">
            <v>58</v>
          </cell>
          <cell r="AY187">
            <v>11</v>
          </cell>
          <cell r="AZ187">
            <v>33</v>
          </cell>
          <cell r="BA187">
            <v>74</v>
          </cell>
          <cell r="BB187">
            <v>94</v>
          </cell>
          <cell r="BC187">
            <v>42</v>
          </cell>
          <cell r="BD187">
            <v>20</v>
          </cell>
          <cell r="BE187">
            <v>23</v>
          </cell>
          <cell r="BF187">
            <v>38</v>
          </cell>
          <cell r="BG187">
            <v>28</v>
          </cell>
          <cell r="BH187">
            <v>17</v>
          </cell>
          <cell r="BI187">
            <v>642</v>
          </cell>
        </row>
        <row r="188">
          <cell r="H188" t="str">
            <v>2011A</v>
          </cell>
          <cell r="I188" t="str">
            <v>2012E</v>
          </cell>
          <cell r="AR188" t="str">
            <v>S7 Accenture</v>
          </cell>
          <cell r="AS188" t="str">
            <v>S7 ACS (Xerox)</v>
          </cell>
          <cell r="AT188" t="str">
            <v>S7 Atos</v>
          </cell>
          <cell r="AU188" t="str">
            <v>S7 Cap Gemini</v>
          </cell>
          <cell r="AV188" t="str">
            <v>S7 Cognizant</v>
          </cell>
          <cell r="AW188" t="str">
            <v>S7 CSC</v>
          </cell>
          <cell r="AX188" t="str">
            <v>S7 Deloitte</v>
          </cell>
          <cell r="AY188" t="str">
            <v>S7 ExlService Holdings</v>
          </cell>
          <cell r="AZ188" t="str">
            <v>S7 Genpact</v>
          </cell>
          <cell r="BA188" t="str">
            <v>S7 Hewlett Packard</v>
          </cell>
          <cell r="BB188" t="str">
            <v>S7 IBM</v>
          </cell>
          <cell r="BC188" t="str">
            <v>S7 Infosys</v>
          </cell>
          <cell r="BD188" t="str">
            <v>S7 Logica</v>
          </cell>
          <cell r="BE188" t="str">
            <v>S7 KPMG</v>
          </cell>
          <cell r="BF188" t="str">
            <v>S7 Tata Consultancy Services</v>
          </cell>
          <cell r="BG188" t="str">
            <v>S7 Wipro</v>
          </cell>
          <cell r="BH188" t="str">
            <v>S7 WNS Service Holdings</v>
          </cell>
        </row>
        <row r="189">
          <cell r="G189" t="str">
            <v>Hardware</v>
          </cell>
          <cell r="H189">
            <v>4.1632653061224489E-2</v>
          </cell>
          <cell r="I189">
            <v>2.4693877551020406E-2</v>
          </cell>
          <cell r="AP189" t="str">
            <v>EU</v>
          </cell>
          <cell r="AQ189" t="str">
            <v>Increase</v>
          </cell>
          <cell r="AR189">
            <v>0.13333333333333333</v>
          </cell>
          <cell r="AS189">
            <v>0</v>
          </cell>
          <cell r="AT189">
            <v>9.0909090909090912E-2</v>
          </cell>
          <cell r="AU189">
            <v>0.26666666666666666</v>
          </cell>
          <cell r="AV189">
            <v>7.6923076923076927E-2</v>
          </cell>
          <cell r="AW189">
            <v>0.125</v>
          </cell>
          <cell r="AX189">
            <v>0.11764705882352941</v>
          </cell>
          <cell r="AY189">
            <v>0</v>
          </cell>
          <cell r="AZ189">
            <v>0.30769230769230771</v>
          </cell>
          <cell r="BA189">
            <v>0.08</v>
          </cell>
          <cell r="BB189">
            <v>0.25925925925925924</v>
          </cell>
          <cell r="BC189">
            <v>0.29411764705882354</v>
          </cell>
          <cell r="BD189">
            <v>0.33333333333333331</v>
          </cell>
          <cell r="BE189">
            <v>0.25</v>
          </cell>
          <cell r="BF189">
            <v>8.3333333333333329E-2</v>
          </cell>
          <cell r="BG189">
            <v>0.2</v>
          </cell>
          <cell r="BH189">
            <v>0</v>
          </cell>
          <cell r="BI189">
            <v>0.1703056768558952</v>
          </cell>
        </row>
        <row r="190">
          <cell r="G190" t="str">
            <v>Software</v>
          </cell>
          <cell r="H190">
            <v>2.489795918367347E-2</v>
          </cell>
          <cell r="I190">
            <v>2.5510204081632654E-2</v>
          </cell>
          <cell r="AP190" t="str">
            <v>EU</v>
          </cell>
          <cell r="AQ190" t="str">
            <v>Decrease</v>
          </cell>
          <cell r="AR190">
            <v>0.13333333333333333</v>
          </cell>
          <cell r="AS190">
            <v>0.18181818181818182</v>
          </cell>
          <cell r="AT190">
            <v>0.18181818181818182</v>
          </cell>
          <cell r="AU190">
            <v>0.13333333333333333</v>
          </cell>
          <cell r="AV190">
            <v>7.6923076923076927E-2</v>
          </cell>
          <cell r="AW190">
            <v>0.25</v>
          </cell>
          <cell r="AX190">
            <v>0.17647058823529413</v>
          </cell>
          <cell r="AY190">
            <v>0.25</v>
          </cell>
          <cell r="AZ190">
            <v>7.6923076923076927E-2</v>
          </cell>
          <cell r="BA190">
            <v>0.16</v>
          </cell>
          <cell r="BB190">
            <v>0.18518518518518517</v>
          </cell>
          <cell r="BC190">
            <v>0.11764705882352941</v>
          </cell>
          <cell r="BD190">
            <v>0</v>
          </cell>
          <cell r="BE190">
            <v>8.3333333333333329E-2</v>
          </cell>
          <cell r="BF190">
            <v>0.16666666666666666</v>
          </cell>
          <cell r="BG190">
            <v>0.1</v>
          </cell>
          <cell r="BH190">
            <v>0</v>
          </cell>
          <cell r="BI190">
            <v>0.13537117903930132</v>
          </cell>
        </row>
        <row r="191">
          <cell r="G191" t="str">
            <v>Communications</v>
          </cell>
          <cell r="H191">
            <v>1.2448979591836735E-2</v>
          </cell>
          <cell r="I191">
            <v>1.8571428571428572E-2</v>
          </cell>
          <cell r="AP191" t="str">
            <v>EU</v>
          </cell>
          <cell r="AQ191" t="str">
            <v>Flat</v>
          </cell>
          <cell r="AR191">
            <v>0.73333333333333328</v>
          </cell>
          <cell r="AS191">
            <v>0.81818181818181823</v>
          </cell>
          <cell r="AT191">
            <v>0.72727272727272729</v>
          </cell>
          <cell r="AU191">
            <v>0.6</v>
          </cell>
          <cell r="AV191">
            <v>0.84615384615384615</v>
          </cell>
          <cell r="AW191">
            <v>0.625</v>
          </cell>
          <cell r="AX191">
            <v>0.70588235294117652</v>
          </cell>
          <cell r="AY191">
            <v>0.75</v>
          </cell>
          <cell r="AZ191">
            <v>0.61538461538461542</v>
          </cell>
          <cell r="BA191">
            <v>0.76</v>
          </cell>
          <cell r="BB191">
            <v>0.55555555555555558</v>
          </cell>
          <cell r="BC191">
            <v>0.58823529411764708</v>
          </cell>
          <cell r="BD191">
            <v>0.66666666666666663</v>
          </cell>
          <cell r="BE191">
            <v>0.66666666666666663</v>
          </cell>
          <cell r="BF191">
            <v>0.75</v>
          </cell>
          <cell r="BG191">
            <v>0.7</v>
          </cell>
          <cell r="BH191">
            <v>1</v>
          </cell>
          <cell r="BI191">
            <v>0.69432314410480345</v>
          </cell>
        </row>
        <row r="192">
          <cell r="G192" t="str">
            <v>Services</v>
          </cell>
          <cell r="H192">
            <v>8.7755102040816321E-3</v>
          </cell>
          <cell r="I192">
            <v>-2.6530612244897961E-3</v>
          </cell>
          <cell r="AP192" t="str">
            <v>EU</v>
          </cell>
          <cell r="AQ192" t="str">
            <v>Net</v>
          </cell>
          <cell r="AR192">
            <v>0</v>
          </cell>
          <cell r="AS192">
            <v>-0.18181818181818182</v>
          </cell>
          <cell r="AT192">
            <v>-9.0909090909090912E-2</v>
          </cell>
          <cell r="AU192">
            <v>0.13333333333333333</v>
          </cell>
          <cell r="AV192">
            <v>0</v>
          </cell>
          <cell r="AW192">
            <v>-0.125</v>
          </cell>
          <cell r="AX192">
            <v>-5.8823529411764719E-2</v>
          </cell>
          <cell r="AY192">
            <v>-0.25</v>
          </cell>
          <cell r="AZ192">
            <v>0.23076923076923078</v>
          </cell>
          <cell r="BA192">
            <v>-0.08</v>
          </cell>
          <cell r="BB192">
            <v>7.407407407407407E-2</v>
          </cell>
          <cell r="BC192">
            <v>0.17647058823529413</v>
          </cell>
          <cell r="BD192">
            <v>0.33333333333333331</v>
          </cell>
          <cell r="BE192">
            <v>0.16666666666666669</v>
          </cell>
          <cell r="BF192">
            <v>-8.3333333333333329E-2</v>
          </cell>
          <cell r="BG192">
            <v>0.1</v>
          </cell>
          <cell r="BH192">
            <v>0</v>
          </cell>
          <cell r="BI192">
            <v>3.4934497816593885E-2</v>
          </cell>
        </row>
        <row r="193">
          <cell r="H193" t="str">
            <v>NOTE: This data includes responses from both US and European CIOs</v>
          </cell>
          <cell r="AP193" t="str">
            <v xml:space="preserve">EU </v>
          </cell>
          <cell r="AQ193" t="str">
            <v>Total</v>
          </cell>
          <cell r="AR193">
            <v>1</v>
          </cell>
          <cell r="AS193">
            <v>1</v>
          </cell>
          <cell r="AT193">
            <v>1</v>
          </cell>
          <cell r="AU193">
            <v>1</v>
          </cell>
          <cell r="AV193">
            <v>1</v>
          </cell>
          <cell r="AW193">
            <v>1</v>
          </cell>
          <cell r="AX193">
            <v>1</v>
          </cell>
          <cell r="AY193">
            <v>1</v>
          </cell>
          <cell r="AZ193">
            <v>1</v>
          </cell>
          <cell r="BA193">
            <v>1</v>
          </cell>
          <cell r="BB193">
            <v>1</v>
          </cell>
          <cell r="BC193">
            <v>1</v>
          </cell>
          <cell r="BD193">
            <v>1</v>
          </cell>
          <cell r="BE193">
            <v>1</v>
          </cell>
          <cell r="BF193">
            <v>1</v>
          </cell>
          <cell r="BG193">
            <v>1</v>
          </cell>
          <cell r="BH193">
            <v>1</v>
          </cell>
          <cell r="BI193">
            <v>1</v>
          </cell>
        </row>
        <row r="195">
          <cell r="AP195" t="str">
            <v>US</v>
          </cell>
          <cell r="AQ195" t="str">
            <v>Increase</v>
          </cell>
          <cell r="AR195">
            <v>0.16129032258064516</v>
          </cell>
          <cell r="AS195">
            <v>0.19354838709677419</v>
          </cell>
          <cell r="AT195">
            <v>0.22222222222222221</v>
          </cell>
          <cell r="AU195">
            <v>0.21428571428571427</v>
          </cell>
          <cell r="AV195">
            <v>0.30434782608695654</v>
          </cell>
          <cell r="AW195">
            <v>0.13043478260869565</v>
          </cell>
          <cell r="AX195">
            <v>0.1951219512195122</v>
          </cell>
          <cell r="AY195">
            <v>0</v>
          </cell>
          <cell r="AZ195">
            <v>0.25</v>
          </cell>
          <cell r="BA195">
            <v>0.16326530612244897</v>
          </cell>
          <cell r="BB195">
            <v>0.19402985074626866</v>
          </cell>
          <cell r="BC195">
            <v>0.08</v>
          </cell>
          <cell r="BD195">
            <v>0.375</v>
          </cell>
          <cell r="BE195">
            <v>9.0909090909090912E-2</v>
          </cell>
          <cell r="BF195">
            <v>0.26923076923076922</v>
          </cell>
          <cell r="BG195">
            <v>0.16666666666666666</v>
          </cell>
          <cell r="BH195">
            <v>0.1</v>
          </cell>
          <cell r="BI195">
            <v>0.1864406779661017</v>
          </cell>
        </row>
        <row r="196">
          <cell r="AP196" t="str">
            <v>US</v>
          </cell>
          <cell r="AQ196" t="str">
            <v>Decrease</v>
          </cell>
          <cell r="AR196">
            <v>0.12903225806451613</v>
          </cell>
          <cell r="AS196">
            <v>0.12903225806451613</v>
          </cell>
          <cell r="AT196">
            <v>0</v>
          </cell>
          <cell r="AU196">
            <v>7.1428571428571425E-2</v>
          </cell>
          <cell r="AV196">
            <v>0.13043478260869565</v>
          </cell>
          <cell r="AW196">
            <v>0.21739130434782608</v>
          </cell>
          <cell r="AX196">
            <v>0.12195121951219512</v>
          </cell>
          <cell r="AY196">
            <v>0</v>
          </cell>
          <cell r="AZ196">
            <v>0.1</v>
          </cell>
          <cell r="BA196">
            <v>0.32653061224489793</v>
          </cell>
          <cell r="BB196">
            <v>0.11940298507462686</v>
          </cell>
          <cell r="BC196">
            <v>0.2</v>
          </cell>
          <cell r="BD196">
            <v>0.125</v>
          </cell>
          <cell r="BE196">
            <v>9.0909090909090912E-2</v>
          </cell>
          <cell r="BF196">
            <v>0.19230769230769232</v>
          </cell>
          <cell r="BG196">
            <v>5.5555555555555552E-2</v>
          </cell>
          <cell r="BH196">
            <v>0.2</v>
          </cell>
          <cell r="BI196">
            <v>0.15254237288135594</v>
          </cell>
        </row>
        <row r="197">
          <cell r="AP197" t="str">
            <v>US</v>
          </cell>
          <cell r="AQ197" t="str">
            <v>Flat</v>
          </cell>
          <cell r="AR197">
            <v>0.70967741935483875</v>
          </cell>
          <cell r="AS197">
            <v>0.67741935483870963</v>
          </cell>
          <cell r="AT197">
            <v>0.77777777777777779</v>
          </cell>
          <cell r="AU197">
            <v>0.7142857142857143</v>
          </cell>
          <cell r="AV197">
            <v>0.56521739130434778</v>
          </cell>
          <cell r="AW197">
            <v>0.65217391304347827</v>
          </cell>
          <cell r="AX197">
            <v>0.68292682926829273</v>
          </cell>
          <cell r="AY197">
            <v>1</v>
          </cell>
          <cell r="AZ197">
            <v>0.65</v>
          </cell>
          <cell r="BA197">
            <v>0.51020408163265307</v>
          </cell>
          <cell r="BB197">
            <v>0.68656716417910446</v>
          </cell>
          <cell r="BC197">
            <v>0.72</v>
          </cell>
          <cell r="BD197">
            <v>0.5</v>
          </cell>
          <cell r="BE197">
            <v>0.81818181818181823</v>
          </cell>
          <cell r="BF197">
            <v>0.53846153846153844</v>
          </cell>
          <cell r="BG197">
            <v>0.77777777777777779</v>
          </cell>
          <cell r="BH197">
            <v>0.7</v>
          </cell>
          <cell r="BI197">
            <v>0.66101694915254239</v>
          </cell>
        </row>
        <row r="198">
          <cell r="AP198" t="str">
            <v>US</v>
          </cell>
          <cell r="AQ198" t="str">
            <v>Net</v>
          </cell>
          <cell r="AR198">
            <v>3.2258064516129031E-2</v>
          </cell>
          <cell r="AS198">
            <v>6.4516129032258063E-2</v>
          </cell>
          <cell r="AT198">
            <v>0.22222222222222221</v>
          </cell>
          <cell r="AU198">
            <v>0.14285714285714285</v>
          </cell>
          <cell r="AV198">
            <v>0.17391304347826089</v>
          </cell>
          <cell r="AW198">
            <v>-8.6956521739130432E-2</v>
          </cell>
          <cell r="AX198">
            <v>7.3170731707317083E-2</v>
          </cell>
          <cell r="AY198">
            <v>0</v>
          </cell>
          <cell r="AZ198">
            <v>0.15</v>
          </cell>
          <cell r="BA198">
            <v>-0.16326530612244897</v>
          </cell>
          <cell r="BB198">
            <v>7.4626865671641798E-2</v>
          </cell>
          <cell r="BC198">
            <v>-0.12000000000000001</v>
          </cell>
          <cell r="BD198">
            <v>0.25</v>
          </cell>
          <cell r="BE198">
            <v>0</v>
          </cell>
          <cell r="BF198">
            <v>7.69230769230769E-2</v>
          </cell>
          <cell r="BG198">
            <v>0.1111111111111111</v>
          </cell>
          <cell r="BH198">
            <v>-0.1</v>
          </cell>
          <cell r="BI198">
            <v>3.3898305084745756E-2</v>
          </cell>
        </row>
        <row r="199">
          <cell r="AP199" t="str">
            <v>US</v>
          </cell>
          <cell r="AQ199" t="str">
            <v>Total</v>
          </cell>
          <cell r="AR199">
            <v>1</v>
          </cell>
          <cell r="AS199">
            <v>1</v>
          </cell>
          <cell r="AT199">
            <v>1</v>
          </cell>
          <cell r="AU199">
            <v>1</v>
          </cell>
          <cell r="AV199">
            <v>1</v>
          </cell>
          <cell r="AW199">
            <v>1</v>
          </cell>
          <cell r="AX199">
            <v>1</v>
          </cell>
          <cell r="AY199">
            <v>1</v>
          </cell>
          <cell r="AZ199">
            <v>1</v>
          </cell>
          <cell r="BA199">
            <v>1</v>
          </cell>
          <cell r="BB199">
            <v>1</v>
          </cell>
          <cell r="BC199">
            <v>1</v>
          </cell>
          <cell r="BD199">
            <v>1</v>
          </cell>
          <cell r="BE199">
            <v>1</v>
          </cell>
          <cell r="BF199">
            <v>1</v>
          </cell>
          <cell r="BG199">
            <v>1</v>
          </cell>
          <cell r="BH199">
            <v>1</v>
          </cell>
          <cell r="BI199">
            <v>1</v>
          </cell>
        </row>
        <row r="201">
          <cell r="AP201" t="str">
            <v>Total</v>
          </cell>
          <cell r="AQ201" t="str">
            <v>Increase</v>
          </cell>
          <cell r="AR201">
            <v>0.15217391304347827</v>
          </cell>
          <cell r="AS201">
            <v>0.14285714285714285</v>
          </cell>
          <cell r="AT201">
            <v>0.15</v>
          </cell>
          <cell r="AU201">
            <v>0.2413793103448276</v>
          </cell>
          <cell r="AV201">
            <v>0.22222222222222221</v>
          </cell>
          <cell r="AW201">
            <v>0.12903225806451613</v>
          </cell>
          <cell r="AX201">
            <v>0.17241379310344829</v>
          </cell>
          <cell r="AY201">
            <v>0</v>
          </cell>
          <cell r="AZ201">
            <v>0.27272727272727271</v>
          </cell>
          <cell r="BA201">
            <v>0.13513513513513514</v>
          </cell>
          <cell r="BB201">
            <v>0.21276595744680851</v>
          </cell>
          <cell r="BC201">
            <v>0.16666666666666666</v>
          </cell>
          <cell r="BD201">
            <v>0.35</v>
          </cell>
          <cell r="BE201">
            <v>0.17391304347826086</v>
          </cell>
          <cell r="BF201">
            <v>0.21052631578947367</v>
          </cell>
          <cell r="BG201">
            <v>0.17857142857142858</v>
          </cell>
          <cell r="BH201">
            <v>5.8823529411764705E-2</v>
          </cell>
          <cell r="BI201">
            <v>0.18068535825545171</v>
          </cell>
        </row>
        <row r="202">
          <cell r="AP202" t="str">
            <v>Total</v>
          </cell>
          <cell r="AQ202" t="str">
            <v>Decrease</v>
          </cell>
          <cell r="AR202">
            <v>0.13043478260869565</v>
          </cell>
          <cell r="AS202">
            <v>0.14285714285714285</v>
          </cell>
          <cell r="AT202">
            <v>0.1</v>
          </cell>
          <cell r="AU202">
            <v>0.10344827586206896</v>
          </cell>
          <cell r="AV202">
            <v>0.1111111111111111</v>
          </cell>
          <cell r="AW202">
            <v>0.22580645161290322</v>
          </cell>
          <cell r="AX202">
            <v>0.13793103448275862</v>
          </cell>
          <cell r="AY202">
            <v>9.0909090909090912E-2</v>
          </cell>
          <cell r="AZ202">
            <v>9.0909090909090912E-2</v>
          </cell>
          <cell r="BA202">
            <v>0.27027027027027029</v>
          </cell>
          <cell r="BB202">
            <v>0.13829787234042554</v>
          </cell>
          <cell r="BC202">
            <v>0.16666666666666666</v>
          </cell>
          <cell r="BD202">
            <v>0.05</v>
          </cell>
          <cell r="BE202">
            <v>8.6956521739130432E-2</v>
          </cell>
          <cell r="BF202">
            <v>0.18421052631578946</v>
          </cell>
          <cell r="BG202">
            <v>7.1428571428571425E-2</v>
          </cell>
          <cell r="BH202">
            <v>0.11764705882352941</v>
          </cell>
          <cell r="BI202">
            <v>0.14641744548286603</v>
          </cell>
        </row>
        <row r="203">
          <cell r="AP203" t="str">
            <v>Total</v>
          </cell>
          <cell r="AQ203" t="str">
            <v>Flat</v>
          </cell>
          <cell r="AR203">
            <v>0.71739130434782605</v>
          </cell>
          <cell r="AS203">
            <v>0.7142857142857143</v>
          </cell>
          <cell r="AT203">
            <v>0.75</v>
          </cell>
          <cell r="AU203">
            <v>0.65517241379310343</v>
          </cell>
          <cell r="AV203">
            <v>0.66666666666666663</v>
          </cell>
          <cell r="AW203">
            <v>0.64516129032258063</v>
          </cell>
          <cell r="AX203">
            <v>0.68965517241379315</v>
          </cell>
          <cell r="AY203">
            <v>0.90909090909090906</v>
          </cell>
          <cell r="AZ203">
            <v>0.63636363636363635</v>
          </cell>
          <cell r="BA203">
            <v>0.59459459459459463</v>
          </cell>
          <cell r="BB203">
            <v>0.64893617021276595</v>
          </cell>
          <cell r="BC203">
            <v>0.66666666666666663</v>
          </cell>
          <cell r="BD203">
            <v>0.6</v>
          </cell>
          <cell r="BE203">
            <v>0.73913043478260865</v>
          </cell>
          <cell r="BF203">
            <v>0.60526315789473684</v>
          </cell>
          <cell r="BG203">
            <v>0.75</v>
          </cell>
          <cell r="BH203">
            <v>0.82352941176470584</v>
          </cell>
          <cell r="BI203">
            <v>0.67289719626168221</v>
          </cell>
        </row>
        <row r="204">
          <cell r="AP204" t="str">
            <v>Total</v>
          </cell>
          <cell r="AQ204" t="str">
            <v>Net</v>
          </cell>
          <cell r="AR204">
            <v>2.1739130434782622E-2</v>
          </cell>
          <cell r="AS204">
            <v>0</v>
          </cell>
          <cell r="AT204">
            <v>4.9999999999999989E-2</v>
          </cell>
          <cell r="AU204">
            <v>0.13793103448275862</v>
          </cell>
          <cell r="AV204">
            <v>0.1111111111111111</v>
          </cell>
          <cell r="AW204">
            <v>-9.6774193548387094E-2</v>
          </cell>
          <cell r="AX204">
            <v>3.4482758620689669E-2</v>
          </cell>
          <cell r="AY204">
            <v>-9.0909090909090912E-2</v>
          </cell>
          <cell r="AZ204">
            <v>0.1818181818181818</v>
          </cell>
          <cell r="BA204">
            <v>-0.13513513513513514</v>
          </cell>
          <cell r="BB204">
            <v>7.4468085106382975E-2</v>
          </cell>
          <cell r="BC204">
            <v>0</v>
          </cell>
          <cell r="BD204">
            <v>0.3</v>
          </cell>
          <cell r="BE204">
            <v>8.6956521739130432E-2</v>
          </cell>
          <cell r="BF204">
            <v>2.6315789473684209E-2</v>
          </cell>
          <cell r="BG204">
            <v>0.10714285714285715</v>
          </cell>
          <cell r="BH204">
            <v>-5.8823529411764705E-2</v>
          </cell>
          <cell r="BI204">
            <v>3.4267912772585674E-2</v>
          </cell>
        </row>
        <row r="205">
          <cell r="AP205" t="str">
            <v>Total</v>
          </cell>
          <cell r="AQ205" t="str">
            <v>Total</v>
          </cell>
          <cell r="AR205">
            <v>1</v>
          </cell>
          <cell r="AS205">
            <v>1</v>
          </cell>
          <cell r="AT205">
            <v>1</v>
          </cell>
          <cell r="AU205">
            <v>1</v>
          </cell>
          <cell r="AV205">
            <v>1</v>
          </cell>
          <cell r="AW205">
            <v>1</v>
          </cell>
          <cell r="AX205">
            <v>1</v>
          </cell>
          <cell r="AY205">
            <v>1</v>
          </cell>
          <cell r="AZ205">
            <v>1</v>
          </cell>
          <cell r="BA205">
            <v>1</v>
          </cell>
          <cell r="BB205">
            <v>1</v>
          </cell>
          <cell r="BC205">
            <v>1</v>
          </cell>
          <cell r="BD205">
            <v>1</v>
          </cell>
          <cell r="BE205">
            <v>1</v>
          </cell>
          <cell r="BF205">
            <v>1</v>
          </cell>
          <cell r="BG205">
            <v>1</v>
          </cell>
          <cell r="BH205">
            <v>1</v>
          </cell>
          <cell r="BI205">
            <v>1</v>
          </cell>
        </row>
        <row r="207">
          <cell r="AR207" t="str">
            <v>S7 Accenture</v>
          </cell>
          <cell r="AS207" t="str">
            <v>ACS (XRX)</v>
          </cell>
          <cell r="AT207" t="str">
            <v>S7 Atos</v>
          </cell>
          <cell r="AU207" t="str">
            <v>S7 Cap Gemini</v>
          </cell>
          <cell r="AV207" t="str">
            <v>S7 Cognizant</v>
          </cell>
          <cell r="AW207" t="str">
            <v>S7 CSC</v>
          </cell>
          <cell r="AX207" t="str">
            <v>S7 Deloitte</v>
          </cell>
          <cell r="AY207" t="str">
            <v>S7 ExlService Holdings</v>
          </cell>
          <cell r="AZ207" t="str">
            <v>S7 Genpact</v>
          </cell>
          <cell r="BA207" t="str">
            <v>S7 Hewlett Packard</v>
          </cell>
          <cell r="BB207" t="str">
            <v>S7 IBM</v>
          </cell>
          <cell r="BC207" t="str">
            <v>S7 Infosys</v>
          </cell>
          <cell r="BD207" t="str">
            <v>S7 Logica</v>
          </cell>
          <cell r="BE207" t="str">
            <v>S7 KPMG</v>
          </cell>
          <cell r="BF207" t="str">
            <v>S7 Tata Consultancy Services</v>
          </cell>
          <cell r="BG207" t="str">
            <v>S7 Wipro</v>
          </cell>
          <cell r="BH207" t="str">
            <v>S7 WNS Service Holdings</v>
          </cell>
        </row>
        <row r="208">
          <cell r="AQ208" t="str">
            <v>EU Net</v>
          </cell>
          <cell r="AR208">
            <v>0</v>
          </cell>
          <cell r="AS208">
            <v>-0.18181818181818182</v>
          </cell>
          <cell r="AT208">
            <v>-9.0909090909090912E-2</v>
          </cell>
          <cell r="AU208">
            <v>0.13333333333333333</v>
          </cell>
          <cell r="AV208">
            <v>0</v>
          </cell>
          <cell r="AW208">
            <v>-0.125</v>
          </cell>
          <cell r="AX208">
            <v>-5.8823529411764719E-2</v>
          </cell>
          <cell r="AY208">
            <v>-0.25</v>
          </cell>
          <cell r="AZ208">
            <v>0.23076923076923078</v>
          </cell>
          <cell r="BA208">
            <v>-0.08</v>
          </cell>
          <cell r="BB208">
            <v>7.407407407407407E-2</v>
          </cell>
          <cell r="BC208">
            <v>0.17647058823529413</v>
          </cell>
          <cell r="BD208">
            <v>0.33333333333333331</v>
          </cell>
          <cell r="BE208">
            <v>0.16666666666666669</v>
          </cell>
          <cell r="BF208">
            <v>-8.3333333333333329E-2</v>
          </cell>
          <cell r="BG208">
            <v>0.1</v>
          </cell>
          <cell r="BH208">
            <v>0</v>
          </cell>
        </row>
        <row r="209">
          <cell r="AQ209" t="str">
            <v>US Net</v>
          </cell>
          <cell r="AR209">
            <v>3.2258064516129031E-2</v>
          </cell>
          <cell r="AS209">
            <v>6.4516129032258063E-2</v>
          </cell>
          <cell r="AT209">
            <v>0.22222222222222221</v>
          </cell>
          <cell r="AU209">
            <v>0.14285714285714285</v>
          </cell>
          <cell r="AV209">
            <v>0.17391304347826089</v>
          </cell>
          <cell r="AW209">
            <v>-8.6956521739130432E-2</v>
          </cell>
          <cell r="AX209">
            <v>7.3170731707317083E-2</v>
          </cell>
          <cell r="AY209">
            <v>0</v>
          </cell>
          <cell r="AZ209">
            <v>0.15</v>
          </cell>
          <cell r="BA209">
            <v>-0.16326530612244897</v>
          </cell>
          <cell r="BB209">
            <v>7.4626865671641798E-2</v>
          </cell>
          <cell r="BC209">
            <v>-0.12000000000000001</v>
          </cell>
          <cell r="BD209">
            <v>0.25</v>
          </cell>
          <cell r="BE209">
            <v>0</v>
          </cell>
          <cell r="BF209">
            <v>7.69230769230769E-2</v>
          </cell>
          <cell r="BG209">
            <v>0.1111111111111111</v>
          </cell>
          <cell r="BH209">
            <v>-0.1</v>
          </cell>
        </row>
        <row r="210">
          <cell r="AQ210" t="str">
            <v>Weighted Average</v>
          </cell>
          <cell r="AR210">
            <v>2.1739130434782622E-2</v>
          </cell>
          <cell r="AS210">
            <v>0</v>
          </cell>
          <cell r="AT210">
            <v>4.9999999999999989E-2</v>
          </cell>
          <cell r="AU210">
            <v>0.13793103448275862</v>
          </cell>
          <cell r="AV210">
            <v>0.1111111111111111</v>
          </cell>
          <cell r="AW210">
            <v>-9.6774193548387094E-2</v>
          </cell>
          <cell r="AX210">
            <v>3.4482758620689669E-2</v>
          </cell>
          <cell r="AY210">
            <v>-9.0909090909090912E-2</v>
          </cell>
          <cell r="AZ210">
            <v>0.1818181818181818</v>
          </cell>
          <cell r="BA210">
            <v>-0.13513513513513514</v>
          </cell>
          <cell r="BB210">
            <v>7.4468085106382975E-2</v>
          </cell>
          <cell r="BC210">
            <v>0</v>
          </cell>
          <cell r="BD210">
            <v>0.3</v>
          </cell>
          <cell r="BE210">
            <v>8.6956521739130432E-2</v>
          </cell>
          <cell r="BF210">
            <v>2.6315789473684209E-2</v>
          </cell>
          <cell r="BG210">
            <v>0.10714285714285715</v>
          </cell>
          <cell r="BH210">
            <v>-5.8823529411764705E-2</v>
          </cell>
        </row>
        <row r="211">
          <cell r="AR211">
            <v>11</v>
          </cell>
          <cell r="AS211">
            <v>13</v>
          </cell>
          <cell r="AT211">
            <v>8</v>
          </cell>
          <cell r="AU211">
            <v>3</v>
          </cell>
          <cell r="AV211">
            <v>4</v>
          </cell>
          <cell r="AW211">
            <v>16</v>
          </cell>
          <cell r="AX211">
            <v>9</v>
          </cell>
          <cell r="AY211">
            <v>15</v>
          </cell>
          <cell r="AZ211">
            <v>2</v>
          </cell>
          <cell r="BA211">
            <v>17</v>
          </cell>
          <cell r="BB211">
            <v>7</v>
          </cell>
          <cell r="BC211">
            <v>12</v>
          </cell>
          <cell r="BD211">
            <v>1</v>
          </cell>
          <cell r="BE211">
            <v>6</v>
          </cell>
          <cell r="BF211">
            <v>10</v>
          </cell>
          <cell r="BG211">
            <v>5</v>
          </cell>
          <cell r="BH211">
            <v>14</v>
          </cell>
        </row>
        <row r="214">
          <cell r="AQ214" t="str">
            <v>EU Net</v>
          </cell>
          <cell r="AR214" t="str">
            <v>US Net</v>
          </cell>
          <cell r="AS214" t="str">
            <v>Weighted Average</v>
          </cell>
        </row>
        <row r="215">
          <cell r="AO215">
            <v>1</v>
          </cell>
          <cell r="AP215" t="str">
            <v>S7 Logica</v>
          </cell>
          <cell r="AQ215">
            <v>0.33333333333333331</v>
          </cell>
          <cell r="AR215">
            <v>0.25</v>
          </cell>
          <cell r="AS215">
            <v>0.3</v>
          </cell>
        </row>
        <row r="216">
          <cell r="AO216">
            <v>2</v>
          </cell>
          <cell r="AP216" t="str">
            <v>S7 Genpact</v>
          </cell>
          <cell r="AQ216">
            <v>0.23076923076923078</v>
          </cell>
          <cell r="AR216">
            <v>0.15</v>
          </cell>
          <cell r="AS216">
            <v>0.1818181818181818</v>
          </cell>
        </row>
        <row r="217">
          <cell r="AO217">
            <v>3</v>
          </cell>
          <cell r="AP217" t="str">
            <v>S7 Cap Gemini</v>
          </cell>
          <cell r="AQ217">
            <v>0.13333333333333333</v>
          </cell>
          <cell r="AR217">
            <v>0.14285714285714285</v>
          </cell>
          <cell r="AS217">
            <v>0.13793103448275862</v>
          </cell>
        </row>
        <row r="218">
          <cell r="AO218">
            <v>4</v>
          </cell>
          <cell r="AP218" t="str">
            <v>S7 Cognizant</v>
          </cell>
          <cell r="AQ218">
            <v>0</v>
          </cell>
          <cell r="AR218">
            <v>0.17391304347826089</v>
          </cell>
          <cell r="AS218">
            <v>0.1111111111111111</v>
          </cell>
        </row>
        <row r="219">
          <cell r="AO219">
            <v>5</v>
          </cell>
          <cell r="AP219" t="str">
            <v>S7 Wipro</v>
          </cell>
          <cell r="AQ219">
            <v>0.1</v>
          </cell>
          <cell r="AR219">
            <v>0.1111111111111111</v>
          </cell>
          <cell r="AS219">
            <v>0.10714285714285715</v>
          </cell>
        </row>
        <row r="220">
          <cell r="AO220">
            <v>6</v>
          </cell>
          <cell r="AP220" t="str">
            <v>S7 KPMG</v>
          </cell>
          <cell r="AQ220">
            <v>0.16666666666666669</v>
          </cell>
          <cell r="AR220">
            <v>0</v>
          </cell>
          <cell r="AS220">
            <v>8.6956521739130432E-2</v>
          </cell>
        </row>
        <row r="221">
          <cell r="AO221">
            <v>7</v>
          </cell>
          <cell r="AP221" t="str">
            <v>S7 IBM</v>
          </cell>
          <cell r="AQ221">
            <v>7.407407407407407E-2</v>
          </cell>
          <cell r="AR221">
            <v>7.4626865671641798E-2</v>
          </cell>
          <cell r="AS221">
            <v>7.4468085106382975E-2</v>
          </cell>
        </row>
        <row r="222">
          <cell r="AO222">
            <v>8</v>
          </cell>
          <cell r="AP222" t="str">
            <v>S7 Atos</v>
          </cell>
          <cell r="AQ222">
            <v>-9.0909090909090912E-2</v>
          </cell>
          <cell r="AR222">
            <v>0.22222222222222221</v>
          </cell>
          <cell r="AS222">
            <v>4.9999999999999989E-2</v>
          </cell>
          <cell r="BG222" t="str">
            <v>Major software upgrade</v>
          </cell>
          <cell r="BH222" t="str">
            <v>Network upgrade</v>
          </cell>
          <cell r="BI222" t="str">
            <v>Security / Cyber</v>
          </cell>
          <cell r="BJ222" t="str">
            <v>Mobile / Tablet</v>
          </cell>
          <cell r="BK222" t="str">
            <v>Hardware refresh</v>
          </cell>
          <cell r="BL222" t="str">
            <v>Cloud computing</v>
          </cell>
          <cell r="BM222" t="str">
            <v>Server virtualization</v>
          </cell>
          <cell r="BN222" t="str">
            <v>Desktop virtualization</v>
          </cell>
          <cell r="BO222" t="str">
            <v>BI / Analytics</v>
          </cell>
          <cell r="BP222" t="str">
            <v>Data center consolidation</v>
          </cell>
          <cell r="BQ222" t="str">
            <v>Rationalizing the software stack</v>
          </cell>
          <cell r="BR222" t="str">
            <v>BPO</v>
          </cell>
        </row>
        <row r="223">
          <cell r="AO223">
            <v>9</v>
          </cell>
          <cell r="AP223" t="str">
            <v>S7 Deloitte</v>
          </cell>
          <cell r="AQ223">
            <v>-5.8823529411764719E-2</v>
          </cell>
          <cell r="AR223">
            <v>7.3170731707317083E-2</v>
          </cell>
          <cell r="AS223">
            <v>3.4482758620689669E-2</v>
          </cell>
          <cell r="BG223" t="str">
            <v>EU</v>
          </cell>
          <cell r="BH223" t="str">
            <v>EU</v>
          </cell>
          <cell r="BI223" t="str">
            <v>EU</v>
          </cell>
          <cell r="BJ223" t="str">
            <v>EU</v>
          </cell>
          <cell r="BK223" t="str">
            <v>EU</v>
          </cell>
          <cell r="BL223" t="str">
            <v>EU</v>
          </cell>
          <cell r="BM223" t="str">
            <v>EU</v>
          </cell>
          <cell r="BN223" t="str">
            <v>EU</v>
          </cell>
          <cell r="BO223" t="str">
            <v>EU</v>
          </cell>
          <cell r="BP223" t="str">
            <v>EU</v>
          </cell>
          <cell r="BQ223" t="str">
            <v>EU</v>
          </cell>
          <cell r="BR223" t="str">
            <v>EU</v>
          </cell>
        </row>
        <row r="224">
          <cell r="AO224">
            <v>10</v>
          </cell>
          <cell r="AP224" t="str">
            <v>S7 Tata Consultancy Services</v>
          </cell>
          <cell r="AQ224">
            <v>-8.3333333333333329E-2</v>
          </cell>
          <cell r="AR224">
            <v>7.69230769230769E-2</v>
          </cell>
          <cell r="AS224">
            <v>2.6315789473684209E-2</v>
          </cell>
          <cell r="BF224" t="str">
            <v>Doing work internally</v>
          </cell>
          <cell r="BG224">
            <v>13</v>
          </cell>
          <cell r="BH224">
            <v>15</v>
          </cell>
          <cell r="BI224">
            <v>23</v>
          </cell>
          <cell r="BJ224">
            <v>22</v>
          </cell>
          <cell r="BK224">
            <v>28</v>
          </cell>
          <cell r="BL224">
            <v>11</v>
          </cell>
          <cell r="BM224">
            <v>28</v>
          </cell>
          <cell r="BN224">
            <v>9</v>
          </cell>
          <cell r="BO224">
            <v>14</v>
          </cell>
          <cell r="BP224">
            <v>17</v>
          </cell>
          <cell r="BQ224">
            <v>21</v>
          </cell>
          <cell r="BR224">
            <v>7</v>
          </cell>
        </row>
        <row r="225">
          <cell r="AO225">
            <v>11</v>
          </cell>
          <cell r="AP225" t="str">
            <v>S7 Accenture</v>
          </cell>
          <cell r="AQ225">
            <v>0</v>
          </cell>
          <cell r="AR225">
            <v>3.2258064516129031E-2</v>
          </cell>
          <cell r="AS225">
            <v>2.1739130434782622E-2</v>
          </cell>
          <cell r="BF225" t="str">
            <v>Will use services provider 1H12</v>
          </cell>
          <cell r="BG225">
            <v>0</v>
          </cell>
          <cell r="BH225">
            <v>0</v>
          </cell>
          <cell r="BI225">
            <v>2</v>
          </cell>
          <cell r="BJ225">
            <v>0</v>
          </cell>
          <cell r="BK225">
            <v>0</v>
          </cell>
          <cell r="BL225">
            <v>2</v>
          </cell>
          <cell r="BM225">
            <v>2</v>
          </cell>
          <cell r="BN225">
            <v>0</v>
          </cell>
          <cell r="BO225">
            <v>0</v>
          </cell>
          <cell r="BP225">
            <v>0</v>
          </cell>
          <cell r="BQ225">
            <v>0</v>
          </cell>
          <cell r="BR225">
            <v>0</v>
          </cell>
        </row>
        <row r="226">
          <cell r="AO226">
            <v>12</v>
          </cell>
          <cell r="AP226" t="str">
            <v>S7 Infosys</v>
          </cell>
          <cell r="AQ226">
            <v>0.17647058823529413</v>
          </cell>
          <cell r="AR226">
            <v>-0.12000000000000001</v>
          </cell>
          <cell r="AS226">
            <v>0</v>
          </cell>
          <cell r="BF226" t="str">
            <v>Will use services provider 2H12</v>
          </cell>
          <cell r="BG226">
            <v>4</v>
          </cell>
          <cell r="BH226">
            <v>5</v>
          </cell>
          <cell r="BI226">
            <v>5</v>
          </cell>
          <cell r="BJ226">
            <v>4</v>
          </cell>
          <cell r="BK226">
            <v>5</v>
          </cell>
          <cell r="BL226">
            <v>4</v>
          </cell>
          <cell r="BM226">
            <v>5</v>
          </cell>
          <cell r="BN226">
            <v>5</v>
          </cell>
          <cell r="BO226">
            <v>6</v>
          </cell>
          <cell r="BP226">
            <v>3</v>
          </cell>
          <cell r="BQ226">
            <v>0</v>
          </cell>
          <cell r="BR226">
            <v>5</v>
          </cell>
        </row>
        <row r="227">
          <cell r="AO227">
            <v>13</v>
          </cell>
          <cell r="AP227" t="str">
            <v>ACS (XRX)</v>
          </cell>
          <cell r="AQ227">
            <v>-0.18181818181818182</v>
          </cell>
          <cell r="AR227">
            <v>6.4516129032258063E-2</v>
          </cell>
          <cell r="AS227">
            <v>0</v>
          </cell>
          <cell r="BF227" t="str">
            <v>Already using services provider</v>
          </cell>
          <cell r="BG227">
            <v>20</v>
          </cell>
          <cell r="BH227">
            <v>7</v>
          </cell>
          <cell r="BI227">
            <v>8</v>
          </cell>
          <cell r="BJ227">
            <v>10</v>
          </cell>
          <cell r="BK227">
            <v>6</v>
          </cell>
          <cell r="BL227">
            <v>15</v>
          </cell>
          <cell r="BM227">
            <v>8</v>
          </cell>
          <cell r="BN227">
            <v>7</v>
          </cell>
          <cell r="BO227">
            <v>14</v>
          </cell>
          <cell r="BP227">
            <v>11</v>
          </cell>
          <cell r="BQ227">
            <v>3</v>
          </cell>
          <cell r="BR227">
            <v>11</v>
          </cell>
        </row>
        <row r="228">
          <cell r="AO228">
            <v>14</v>
          </cell>
          <cell r="AP228" t="str">
            <v>S7 WNS Service Holdings</v>
          </cell>
          <cell r="AQ228">
            <v>0</v>
          </cell>
          <cell r="AR228">
            <v>-0.1</v>
          </cell>
          <cell r="AS228">
            <v>-5.8823529411764705E-2</v>
          </cell>
          <cell r="BF228" t="str">
            <v>Not Priority</v>
          </cell>
          <cell r="BG228">
            <v>13</v>
          </cell>
          <cell r="BH228">
            <v>23</v>
          </cell>
          <cell r="BI228">
            <v>12</v>
          </cell>
          <cell r="BJ228">
            <v>14</v>
          </cell>
          <cell r="BK228">
            <v>11</v>
          </cell>
          <cell r="BL228">
            <v>18</v>
          </cell>
          <cell r="BM228">
            <v>7</v>
          </cell>
          <cell r="BN228">
            <v>29</v>
          </cell>
          <cell r="BO228">
            <v>16</v>
          </cell>
          <cell r="BP228">
            <v>19</v>
          </cell>
          <cell r="BQ228">
            <v>26</v>
          </cell>
          <cell r="BR228">
            <v>27</v>
          </cell>
        </row>
        <row r="229">
          <cell r="AO229">
            <v>15</v>
          </cell>
          <cell r="AP229" t="str">
            <v>S7 ExlService Holdings</v>
          </cell>
          <cell r="AQ229">
            <v>-0.25</v>
          </cell>
          <cell r="AR229">
            <v>0</v>
          </cell>
          <cell r="AS229">
            <v>-9.0909090909090912E-2</v>
          </cell>
        </row>
        <row r="230">
          <cell r="BG230" t="str">
            <v>US</v>
          </cell>
          <cell r="BH230" t="str">
            <v>US</v>
          </cell>
          <cell r="BI230" t="str">
            <v>US</v>
          </cell>
          <cell r="BJ230" t="str">
            <v>US</v>
          </cell>
          <cell r="BK230" t="str">
            <v>US</v>
          </cell>
          <cell r="BL230" t="str">
            <v>US</v>
          </cell>
          <cell r="BM230" t="str">
            <v>US</v>
          </cell>
          <cell r="BN230" t="str">
            <v>US</v>
          </cell>
          <cell r="BO230" t="str">
            <v>US</v>
          </cell>
          <cell r="BP230" t="str">
            <v>US</v>
          </cell>
          <cell r="BQ230" t="str">
            <v>US</v>
          </cell>
          <cell r="BR230" t="str">
            <v>US</v>
          </cell>
        </row>
        <row r="231">
          <cell r="BF231" t="str">
            <v>Doing work internally</v>
          </cell>
          <cell r="BG231">
            <v>37</v>
          </cell>
          <cell r="BH231">
            <v>55</v>
          </cell>
          <cell r="BI231">
            <v>47</v>
          </cell>
          <cell r="BJ231">
            <v>43</v>
          </cell>
          <cell r="BK231">
            <v>53</v>
          </cell>
          <cell r="BL231">
            <v>21</v>
          </cell>
          <cell r="BM231">
            <v>58</v>
          </cell>
          <cell r="BN231">
            <v>22</v>
          </cell>
          <cell r="BO231">
            <v>41</v>
          </cell>
          <cell r="BP231">
            <v>31</v>
          </cell>
          <cell r="BQ231">
            <v>28</v>
          </cell>
          <cell r="BR231">
            <v>8</v>
          </cell>
        </row>
        <row r="232">
          <cell r="BF232" t="str">
            <v>Will use services provider 1H12</v>
          </cell>
          <cell r="BG232">
            <v>0</v>
          </cell>
          <cell r="BH232">
            <v>0</v>
          </cell>
          <cell r="BI232">
            <v>0</v>
          </cell>
          <cell r="BJ232">
            <v>1</v>
          </cell>
          <cell r="BK232">
            <v>0</v>
          </cell>
          <cell r="BL232">
            <v>0</v>
          </cell>
          <cell r="BM232">
            <v>1</v>
          </cell>
          <cell r="BN232">
            <v>4</v>
          </cell>
          <cell r="BO232">
            <v>2</v>
          </cell>
          <cell r="BP232">
            <v>1</v>
          </cell>
          <cell r="BQ232">
            <v>0</v>
          </cell>
          <cell r="BR232">
            <v>0</v>
          </cell>
        </row>
        <row r="233">
          <cell r="BF233" t="str">
            <v>Will use services provider 2H12</v>
          </cell>
          <cell r="BG233">
            <v>11</v>
          </cell>
          <cell r="BH233">
            <v>6</v>
          </cell>
          <cell r="BI233">
            <v>11</v>
          </cell>
          <cell r="BJ233">
            <v>7</v>
          </cell>
          <cell r="BK233">
            <v>5</v>
          </cell>
          <cell r="BL233">
            <v>14</v>
          </cell>
          <cell r="BM233">
            <v>8</v>
          </cell>
          <cell r="BN233">
            <v>11</v>
          </cell>
          <cell r="BO233">
            <v>10</v>
          </cell>
          <cell r="BP233">
            <v>8</v>
          </cell>
          <cell r="BQ233">
            <v>4</v>
          </cell>
          <cell r="BR233">
            <v>6</v>
          </cell>
        </row>
        <row r="234">
          <cell r="BF234" t="str">
            <v>Already using services provider</v>
          </cell>
          <cell r="BG234">
            <v>29</v>
          </cell>
          <cell r="BH234">
            <v>14</v>
          </cell>
          <cell r="BI234">
            <v>14</v>
          </cell>
          <cell r="BJ234">
            <v>9</v>
          </cell>
          <cell r="BK234">
            <v>21</v>
          </cell>
          <cell r="BL234">
            <v>23</v>
          </cell>
          <cell r="BM234">
            <v>15</v>
          </cell>
          <cell r="BN234">
            <v>9</v>
          </cell>
          <cell r="BO234">
            <v>23</v>
          </cell>
          <cell r="BP234">
            <v>10</v>
          </cell>
          <cell r="BQ234">
            <v>8</v>
          </cell>
          <cell r="BR234">
            <v>23</v>
          </cell>
        </row>
        <row r="235">
          <cell r="BF235" t="str">
            <v>Not Priority</v>
          </cell>
          <cell r="BG235">
            <v>23</v>
          </cell>
          <cell r="BH235">
            <v>25</v>
          </cell>
          <cell r="BI235">
            <v>28</v>
          </cell>
          <cell r="BJ235">
            <v>40</v>
          </cell>
          <cell r="BK235">
            <v>21</v>
          </cell>
          <cell r="BL235">
            <v>42</v>
          </cell>
          <cell r="BM235">
            <v>18</v>
          </cell>
          <cell r="BN235">
            <v>54</v>
          </cell>
          <cell r="BO235">
            <v>24</v>
          </cell>
          <cell r="BP235">
            <v>50</v>
          </cell>
          <cell r="BQ235">
            <v>60</v>
          </cell>
          <cell r="BR235">
            <v>63</v>
          </cell>
        </row>
        <row r="237">
          <cell r="BG237" t="str">
            <v>Total</v>
          </cell>
          <cell r="BH237" t="str">
            <v>Total</v>
          </cell>
          <cell r="BI237" t="str">
            <v>Total</v>
          </cell>
          <cell r="BJ237" t="str">
            <v>Total</v>
          </cell>
          <cell r="BK237" t="str">
            <v>Total</v>
          </cell>
          <cell r="BL237" t="str">
            <v>Total</v>
          </cell>
          <cell r="BM237" t="str">
            <v>Total</v>
          </cell>
          <cell r="BN237" t="str">
            <v>Total</v>
          </cell>
          <cell r="BO237" t="str">
            <v>Total</v>
          </cell>
          <cell r="BP237" t="str">
            <v>Total</v>
          </cell>
          <cell r="BQ237" t="str">
            <v>Total</v>
          </cell>
          <cell r="BR237" t="str">
            <v>Total</v>
          </cell>
        </row>
        <row r="238">
          <cell r="BF238" t="str">
            <v>Doing work internally</v>
          </cell>
          <cell r="BG238">
            <v>50</v>
          </cell>
          <cell r="BH238">
            <v>70</v>
          </cell>
          <cell r="BI238">
            <v>70</v>
          </cell>
          <cell r="BJ238">
            <v>65</v>
          </cell>
          <cell r="BK238">
            <v>81</v>
          </cell>
          <cell r="BL238">
            <v>32</v>
          </cell>
          <cell r="BM238">
            <v>86</v>
          </cell>
          <cell r="BN238">
            <v>31</v>
          </cell>
          <cell r="BO238">
            <v>55</v>
          </cell>
          <cell r="BP238">
            <v>48</v>
          </cell>
          <cell r="BQ238">
            <v>49</v>
          </cell>
          <cell r="BR238">
            <v>15</v>
          </cell>
        </row>
        <row r="239">
          <cell r="BF239" t="str">
            <v>Already using services provider</v>
          </cell>
          <cell r="BG239">
            <v>49</v>
          </cell>
          <cell r="BH239">
            <v>21</v>
          </cell>
          <cell r="BI239">
            <v>22</v>
          </cell>
          <cell r="BJ239">
            <v>19</v>
          </cell>
          <cell r="BK239">
            <v>27</v>
          </cell>
          <cell r="BL239">
            <v>38</v>
          </cell>
          <cell r="BM239">
            <v>23</v>
          </cell>
          <cell r="BN239">
            <v>16</v>
          </cell>
          <cell r="BO239">
            <v>37</v>
          </cell>
          <cell r="BP239">
            <v>21</v>
          </cell>
          <cell r="BQ239">
            <v>11</v>
          </cell>
          <cell r="BR239">
            <v>34</v>
          </cell>
        </row>
        <row r="240">
          <cell r="BF240" t="str">
            <v>Will use services provider 1H12</v>
          </cell>
          <cell r="BG240">
            <v>0</v>
          </cell>
          <cell r="BH240">
            <v>0</v>
          </cell>
          <cell r="BI240">
            <v>2</v>
          </cell>
          <cell r="BJ240">
            <v>1</v>
          </cell>
          <cell r="BK240">
            <v>0</v>
          </cell>
          <cell r="BL240">
            <v>2</v>
          </cell>
          <cell r="BM240">
            <v>3</v>
          </cell>
          <cell r="BN240">
            <v>4</v>
          </cell>
          <cell r="BO240">
            <v>2</v>
          </cell>
          <cell r="BP240">
            <v>1</v>
          </cell>
          <cell r="BQ240">
            <v>0</v>
          </cell>
          <cell r="BR240">
            <v>0</v>
          </cell>
        </row>
        <row r="241">
          <cell r="BF241" t="str">
            <v>Will use services provider 2H12</v>
          </cell>
          <cell r="BG241">
            <v>15</v>
          </cell>
          <cell r="BH241">
            <v>11</v>
          </cell>
          <cell r="BI241">
            <v>16</v>
          </cell>
          <cell r="BJ241">
            <v>11</v>
          </cell>
          <cell r="BK241">
            <v>10</v>
          </cell>
          <cell r="BL241">
            <v>18</v>
          </cell>
          <cell r="BM241">
            <v>13</v>
          </cell>
          <cell r="BN241">
            <v>16</v>
          </cell>
          <cell r="BO241">
            <v>16</v>
          </cell>
          <cell r="BP241">
            <v>11</v>
          </cell>
          <cell r="BQ241">
            <v>4</v>
          </cell>
          <cell r="BR241">
            <v>11</v>
          </cell>
        </row>
        <row r="242">
          <cell r="BF242" t="str">
            <v>Not Priority</v>
          </cell>
          <cell r="BG242">
            <v>36</v>
          </cell>
          <cell r="BH242">
            <v>48</v>
          </cell>
          <cell r="BI242">
            <v>40</v>
          </cell>
          <cell r="BJ242">
            <v>54</v>
          </cell>
          <cell r="BK242">
            <v>32</v>
          </cell>
          <cell r="BL242">
            <v>60</v>
          </cell>
          <cell r="BM242">
            <v>25</v>
          </cell>
          <cell r="BN242">
            <v>83</v>
          </cell>
          <cell r="BO242">
            <v>40</v>
          </cell>
          <cell r="BP242">
            <v>69</v>
          </cell>
          <cell r="BQ242">
            <v>86</v>
          </cell>
          <cell r="BR242">
            <v>90</v>
          </cell>
        </row>
      </sheetData>
      <sheetData sheetId="13"/>
      <sheetData sheetId="14"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5"/>
      <sheetName val="#6"/>
      <sheetName val="#7"/>
      <sheetName val="#8"/>
      <sheetName val="#9"/>
      <sheetName val="#10"/>
      <sheetName val="S1"/>
      <sheetName val="S2"/>
      <sheetName val="S3"/>
      <sheetName val="S4"/>
      <sheetName val="S5"/>
      <sheetName val="S6"/>
      <sheetName val="S7"/>
      <sheetName val="S8"/>
      <sheetName val="S9"/>
      <sheetName val="S10"/>
      <sheetName val="DATASHEET"/>
    </sheetNames>
    <sheetDataSet>
      <sheetData sheetId="0"/>
      <sheetData sheetId="1">
        <row r="1">
          <cell r="A1" t="str">
            <v>Morgan Stanley CIO Survey - June 2011</v>
          </cell>
        </row>
        <row r="3">
          <cell r="A3" t="str">
            <v>2.  By what percentages did your External IT Spending change for each of the following</v>
          </cell>
        </row>
        <row r="4">
          <cell r="A4" t="str">
            <v xml:space="preserve"> technology areas in 2010 vs. 2009? How would you expect spending to change in 2011 vs. 2010? </v>
          </cell>
        </row>
        <row r="6">
          <cell r="A6" t="str">
            <v>2010 vs. 2009</v>
          </cell>
        </row>
        <row r="7">
          <cell r="A7" t="str">
            <v xml:space="preserve">Hardware </v>
          </cell>
        </row>
        <row r="8">
          <cell r="A8" t="str">
            <v>Industry</v>
          </cell>
          <cell r="D8" t="str">
            <v>Median</v>
          </cell>
          <cell r="E8" t="str">
            <v>Average</v>
          </cell>
          <cell r="F8" t="str">
            <v>total</v>
          </cell>
          <cell r="J8" t="str">
            <v>Dec 08 Survey</v>
          </cell>
          <cell r="L8" t="str">
            <v>Apr 09 Survey</v>
          </cell>
          <cell r="N8" t="str">
            <v>Jul 09 Survey</v>
          </cell>
          <cell r="P8" t="str">
            <v>Oct 09 Survey</v>
          </cell>
          <cell r="R8" t="str">
            <v>Jan 10 Survey</v>
          </cell>
          <cell r="T8" t="str">
            <v>Apr 10 Survey</v>
          </cell>
          <cell r="V8" t="str">
            <v>Oct 10 Survey</v>
          </cell>
          <cell r="X8" t="str">
            <v>Jan 11 Survey</v>
          </cell>
          <cell r="Z8" t="str">
            <v>Apr 11 Survey</v>
          </cell>
          <cell r="AB8" t="str">
            <v>Jul 11 Survey</v>
          </cell>
        </row>
        <row r="9">
          <cell r="A9" t="str">
            <v>Aerospace</v>
          </cell>
          <cell r="D9">
            <v>0.05</v>
          </cell>
          <cell r="E9">
            <v>0.05</v>
          </cell>
          <cell r="F9">
            <v>1</v>
          </cell>
          <cell r="J9">
            <v>2008</v>
          </cell>
          <cell r="K9">
            <v>2009</v>
          </cell>
          <cell r="L9">
            <v>2008</v>
          </cell>
          <cell r="M9">
            <v>2009</v>
          </cell>
          <cell r="N9">
            <v>2008</v>
          </cell>
          <cell r="O9">
            <v>2009</v>
          </cell>
          <cell r="P9">
            <v>2009</v>
          </cell>
          <cell r="Q9">
            <v>2010</v>
          </cell>
          <cell r="R9">
            <v>2009</v>
          </cell>
          <cell r="S9">
            <v>2010</v>
          </cell>
          <cell r="T9">
            <v>2009</v>
          </cell>
          <cell r="U9">
            <v>2010</v>
          </cell>
          <cell r="V9">
            <v>2010</v>
          </cell>
          <cell r="W9">
            <v>2011</v>
          </cell>
          <cell r="X9">
            <v>2010</v>
          </cell>
          <cell r="Y9">
            <v>2011</v>
          </cell>
          <cell r="Z9">
            <v>2010</v>
          </cell>
          <cell r="AA9">
            <v>2011</v>
          </cell>
          <cell r="AB9">
            <v>2010</v>
          </cell>
          <cell r="AC9">
            <v>2011</v>
          </cell>
        </row>
        <row r="10">
          <cell r="A10" t="str">
            <v>Automotive</v>
          </cell>
          <cell r="D10">
            <v>0.11</v>
          </cell>
          <cell r="E10">
            <v>0.11</v>
          </cell>
          <cell r="F10">
            <v>1</v>
          </cell>
          <cell r="I10" t="str">
            <v>Hardware</v>
          </cell>
          <cell r="J10">
            <v>5.0753424657534241E-2</v>
          </cell>
          <cell r="K10">
            <v>-1.4093959731543624E-3</v>
          </cell>
          <cell r="L10">
            <v>4.2133333333333328E-2</v>
          </cell>
          <cell r="M10">
            <v>-1.6733333333333333E-2</v>
          </cell>
          <cell r="N10">
            <v>3.153333333333333E-2</v>
          </cell>
          <cell r="O10">
            <v>-1.5933333333333334E-2</v>
          </cell>
          <cell r="P10">
            <v>-1.6799999999999999E-2</v>
          </cell>
          <cell r="Q10">
            <v>0.02</v>
          </cell>
          <cell r="R10">
            <v>-2.0199999999999999E-2</v>
          </cell>
          <cell r="S10">
            <v>2.4466666666666668E-2</v>
          </cell>
          <cell r="T10">
            <v>-1.8066666666666665E-2</v>
          </cell>
          <cell r="U10">
            <v>4.0999999999999995E-2</v>
          </cell>
          <cell r="V10">
            <v>4.5575000000000004E-2</v>
          </cell>
          <cell r="W10">
            <v>3.5349999999999999E-2</v>
          </cell>
          <cell r="X10">
            <v>4.7100000000000003E-2</v>
          </cell>
          <cell r="Y10">
            <v>3.8450000000000005E-2</v>
          </cell>
          <cell r="Z10">
            <v>3.5549999999999998E-2</v>
          </cell>
          <cell r="AA10">
            <v>3.27E-2</v>
          </cell>
          <cell r="AB10">
            <v>2.775E-2</v>
          </cell>
          <cell r="AC10">
            <v>2.9819999999999999E-2</v>
          </cell>
        </row>
        <row r="11">
          <cell r="A11" t="str">
            <v>Business services</v>
          </cell>
          <cell r="D11">
            <v>0.03</v>
          </cell>
          <cell r="E11">
            <v>2.8181818181818183E-2</v>
          </cell>
          <cell r="F11">
            <v>11</v>
          </cell>
          <cell r="I11" t="str">
            <v>Software</v>
          </cell>
          <cell r="J11">
            <v>4.2517006802721087E-2</v>
          </cell>
          <cell r="K11">
            <v>5.7718120805369134E-3</v>
          </cell>
          <cell r="L11">
            <v>4.36E-2</v>
          </cell>
          <cell r="M11">
            <v>-2.06E-2</v>
          </cell>
          <cell r="N11">
            <v>3.7999999999999999E-2</v>
          </cell>
          <cell r="O11">
            <v>-8.0000000000000002E-3</v>
          </cell>
          <cell r="P11">
            <v>-1.0733333333333333E-2</v>
          </cell>
          <cell r="Q11">
            <v>1.4800000000000001E-2</v>
          </cell>
          <cell r="R11">
            <v>-8.7333333333333325E-3</v>
          </cell>
          <cell r="S11">
            <v>2.6600000000000002E-2</v>
          </cell>
          <cell r="T11">
            <v>-8.1333333333333327E-3</v>
          </cell>
          <cell r="U11">
            <v>3.6666666666666667E-2</v>
          </cell>
          <cell r="V11">
            <v>4.0875000000000002E-2</v>
          </cell>
          <cell r="W11">
            <v>3.9300000000000002E-2</v>
          </cell>
          <cell r="X11">
            <v>4.7125E-2</v>
          </cell>
          <cell r="Y11">
            <v>3.8350000000000002E-2</v>
          </cell>
          <cell r="Z11">
            <v>3.2799999999999996E-2</v>
          </cell>
          <cell r="AA11">
            <v>3.44E-2</v>
          </cell>
          <cell r="AB11">
            <v>2.7999999999999997E-2</v>
          </cell>
          <cell r="AC11">
            <v>3.0200000000000001E-2</v>
          </cell>
        </row>
        <row r="12">
          <cell r="A12" t="str">
            <v>Communications</v>
          </cell>
          <cell r="D12">
            <v>0.05</v>
          </cell>
          <cell r="E12">
            <v>5.2857142857142853E-2</v>
          </cell>
          <cell r="F12">
            <v>7</v>
          </cell>
          <cell r="I12" t="str">
            <v>Communications</v>
          </cell>
          <cell r="J12">
            <v>5.4315068493150688E-2</v>
          </cell>
          <cell r="K12">
            <v>7.7181208053691275E-3</v>
          </cell>
          <cell r="L12">
            <v>4.3933333333333338E-2</v>
          </cell>
          <cell r="M12">
            <v>-2.6666666666666665E-2</v>
          </cell>
          <cell r="N12">
            <v>3.9933333333333335E-2</v>
          </cell>
          <cell r="O12">
            <v>-1.2466666666666666E-2</v>
          </cell>
          <cell r="P12">
            <v>-4.7999999999999996E-3</v>
          </cell>
          <cell r="Q12">
            <v>2.12E-2</v>
          </cell>
          <cell r="R12">
            <v>-1.2066666666666668E-2</v>
          </cell>
          <cell r="S12">
            <v>1.9533333333333333E-2</v>
          </cell>
          <cell r="T12">
            <v>-7.8000000000000005E-3</v>
          </cell>
          <cell r="U12">
            <v>2.9666666666666668E-2</v>
          </cell>
          <cell r="V12">
            <v>3.3125000000000002E-2</v>
          </cell>
          <cell r="W12">
            <v>2.725E-2</v>
          </cell>
          <cell r="X12">
            <v>3.4099999999999998E-2</v>
          </cell>
          <cell r="Y12">
            <v>3.465E-2</v>
          </cell>
          <cell r="Z12">
            <v>2.4750000000000001E-2</v>
          </cell>
          <cell r="AA12">
            <v>2.7349999999999999E-2</v>
          </cell>
          <cell r="AB12">
            <v>2.2099999999999998E-2</v>
          </cell>
          <cell r="AC12">
            <v>2.2749999999999999E-2</v>
          </cell>
        </row>
        <row r="13">
          <cell r="A13" t="str">
            <v>Engineering / Construction</v>
          </cell>
          <cell r="D13">
            <v>0.02</v>
          </cell>
          <cell r="E13">
            <v>0.02</v>
          </cell>
          <cell r="F13">
            <v>2</v>
          </cell>
          <cell r="I13" t="str">
            <v>Services</v>
          </cell>
          <cell r="J13">
            <v>4.9863945578231296E-2</v>
          </cell>
          <cell r="K13">
            <v>1.1564625850340135E-2</v>
          </cell>
          <cell r="L13">
            <v>4.3533333333333334E-2</v>
          </cell>
          <cell r="M13">
            <v>-4.0933333333333335E-2</v>
          </cell>
          <cell r="N13">
            <v>3.5200000000000002E-2</v>
          </cell>
          <cell r="O13">
            <v>-3.3399999999999999E-2</v>
          </cell>
          <cell r="P13">
            <v>-5.0733333333333332E-2</v>
          </cell>
          <cell r="Q13">
            <v>-9.1999999999999998E-3</v>
          </cell>
          <cell r="R13">
            <v>-4.1266666666666667E-2</v>
          </cell>
          <cell r="S13">
            <v>-1.9333333333333333E-3</v>
          </cell>
          <cell r="T13">
            <v>-3.0533333333333332E-2</v>
          </cell>
          <cell r="U13">
            <v>1.6799999999999999E-2</v>
          </cell>
          <cell r="V13">
            <v>2.3799999999999998E-2</v>
          </cell>
          <cell r="W13">
            <v>3.2500000000000001E-2</v>
          </cell>
          <cell r="X13">
            <v>2.6409999999999999E-2</v>
          </cell>
          <cell r="Y13">
            <v>2.46E-2</v>
          </cell>
          <cell r="Z13">
            <v>2.3900000000000001E-2</v>
          </cell>
          <cell r="AA13">
            <v>3.4950000000000002E-2</v>
          </cell>
          <cell r="AB13">
            <v>1.9699999999999999E-2</v>
          </cell>
          <cell r="AC13">
            <v>4.0199999999999993E-2</v>
          </cell>
        </row>
        <row r="14">
          <cell r="A14" t="str">
            <v>Financial services</v>
          </cell>
          <cell r="D14">
            <v>0.04</v>
          </cell>
          <cell r="E14">
            <v>2.4500000000000001E-2</v>
          </cell>
          <cell r="F14">
            <v>20</v>
          </cell>
        </row>
        <row r="15">
          <cell r="A15" t="str">
            <v>Healthcare</v>
          </cell>
          <cell r="D15">
            <v>0.05</v>
          </cell>
          <cell r="E15">
            <v>5.333333333333333E-2</v>
          </cell>
          <cell r="F15">
            <v>6</v>
          </cell>
        </row>
        <row r="16">
          <cell r="A16" t="str">
            <v>Hospitality / Leisure</v>
          </cell>
          <cell r="D16">
            <v>0.05</v>
          </cell>
          <cell r="E16">
            <v>0.05</v>
          </cell>
          <cell r="F16">
            <v>1</v>
          </cell>
        </row>
        <row r="17">
          <cell r="A17" t="str">
            <v>Logistics</v>
          </cell>
          <cell r="D17">
            <v>-0.05</v>
          </cell>
          <cell r="E17">
            <v>-0.05</v>
          </cell>
          <cell r="F17">
            <v>1</v>
          </cell>
        </row>
        <row r="18">
          <cell r="A18" t="str">
            <v>Manufacturing</v>
          </cell>
          <cell r="D18">
            <v>4.4999999999999998E-2</v>
          </cell>
          <cell r="E18">
            <v>3.2272727272727272E-2</v>
          </cell>
          <cell r="F18">
            <v>22</v>
          </cell>
        </row>
        <row r="19">
          <cell r="A19" t="str">
            <v>Media</v>
          </cell>
          <cell r="D19">
            <v>0.02</v>
          </cell>
          <cell r="E19">
            <v>0.02</v>
          </cell>
          <cell r="F19">
            <v>1</v>
          </cell>
        </row>
        <row r="20">
          <cell r="A20" t="str">
            <v>Mining &amp; Minerals</v>
          </cell>
          <cell r="D20">
            <v>0.03</v>
          </cell>
          <cell r="E20">
            <v>0.03</v>
          </cell>
          <cell r="F20">
            <v>1</v>
          </cell>
        </row>
        <row r="21">
          <cell r="A21" t="str">
            <v>Pharmaceuticals</v>
          </cell>
          <cell r="D21">
            <v>-0.05</v>
          </cell>
          <cell r="E21">
            <v>-0.05</v>
          </cell>
          <cell r="F21">
            <v>1</v>
          </cell>
        </row>
        <row r="22">
          <cell r="A22" t="str">
            <v>Retail</v>
          </cell>
          <cell r="D22">
            <v>4.4999999999999998E-2</v>
          </cell>
          <cell r="E22">
            <v>2.2499999999999999E-2</v>
          </cell>
          <cell r="F22">
            <v>8</v>
          </cell>
        </row>
        <row r="23">
          <cell r="A23" t="str">
            <v>Technology</v>
          </cell>
          <cell r="D23">
            <v>-0.03</v>
          </cell>
          <cell r="E23">
            <v>-1.4545454545454545E-2</v>
          </cell>
          <cell r="F23">
            <v>11</v>
          </cell>
        </row>
        <row r="24">
          <cell r="A24" t="str">
            <v>Transportation</v>
          </cell>
          <cell r="D24">
            <v>6.7500000000000004E-2</v>
          </cell>
          <cell r="E24">
            <v>6.7500000000000004E-2</v>
          </cell>
          <cell r="F24">
            <v>2</v>
          </cell>
        </row>
        <row r="25">
          <cell r="A25" t="str">
            <v>Utilities</v>
          </cell>
          <cell r="D25">
            <v>0.01</v>
          </cell>
          <cell r="E25">
            <v>0.01</v>
          </cell>
          <cell r="F25">
            <v>2</v>
          </cell>
        </row>
        <row r="26">
          <cell r="A26" t="str">
            <v>Wholesale / Distribution</v>
          </cell>
          <cell r="D26">
            <v>0.1</v>
          </cell>
          <cell r="E26">
            <v>0.1</v>
          </cell>
          <cell r="F26">
            <v>2</v>
          </cell>
        </row>
        <row r="27">
          <cell r="A27" t="str">
            <v>Overall</v>
          </cell>
          <cell r="D27">
            <v>0.04</v>
          </cell>
          <cell r="E27">
            <v>2.775E-2</v>
          </cell>
          <cell r="F27">
            <v>100</v>
          </cell>
        </row>
        <row r="29">
          <cell r="A29" t="str">
            <v>Revenue</v>
          </cell>
          <cell r="D29" t="str">
            <v>Median</v>
          </cell>
          <cell r="E29" t="str">
            <v>Average</v>
          </cell>
          <cell r="F29" t="str">
            <v>total</v>
          </cell>
        </row>
        <row r="30">
          <cell r="A30" t="str">
            <v>&lt;$500 Million</v>
          </cell>
          <cell r="D30">
            <v>0.05</v>
          </cell>
          <cell r="E30">
            <v>0.05</v>
          </cell>
          <cell r="F30">
            <v>2</v>
          </cell>
        </row>
        <row r="31">
          <cell r="A31" t="str">
            <v>$500 Million - $1 Billion</v>
          </cell>
          <cell r="D31">
            <v>2.5000000000000001E-2</v>
          </cell>
          <cell r="E31">
            <v>1.5357142857142857E-2</v>
          </cell>
          <cell r="F31">
            <v>28</v>
          </cell>
        </row>
        <row r="32">
          <cell r="A32" t="str">
            <v>$1-5 Billion</v>
          </cell>
          <cell r="D32">
            <v>1.4999999999999999E-2</v>
          </cell>
          <cell r="E32">
            <v>1.3999999999999999E-2</v>
          </cell>
          <cell r="F32">
            <v>20</v>
          </cell>
        </row>
        <row r="33">
          <cell r="A33" t="str">
            <v>$5-10 Billion</v>
          </cell>
          <cell r="D33">
            <v>0.05</v>
          </cell>
          <cell r="E33">
            <v>4.5238095238095237E-2</v>
          </cell>
          <cell r="F33">
            <v>21</v>
          </cell>
        </row>
        <row r="34">
          <cell r="A34" t="str">
            <v>$10-15 Billion</v>
          </cell>
          <cell r="D34">
            <v>3.5000000000000003E-2</v>
          </cell>
          <cell r="E34">
            <v>1.9285714285714285E-2</v>
          </cell>
          <cell r="F34">
            <v>14</v>
          </cell>
        </row>
        <row r="35">
          <cell r="A35" t="str">
            <v>$15-20 Billion</v>
          </cell>
          <cell r="D35">
            <v>0.05</v>
          </cell>
          <cell r="E35">
            <v>4.3181818181818182E-2</v>
          </cell>
          <cell r="F35">
            <v>11</v>
          </cell>
        </row>
        <row r="36">
          <cell r="A36" t="str">
            <v>&gt;$20 Billion</v>
          </cell>
          <cell r="D36">
            <v>0.06</v>
          </cell>
          <cell r="E36">
            <v>6.7500000000000004E-2</v>
          </cell>
          <cell r="F36">
            <v>4</v>
          </cell>
        </row>
        <row r="37">
          <cell r="A37" t="str">
            <v>Overall</v>
          </cell>
          <cell r="D37">
            <v>0.04</v>
          </cell>
          <cell r="E37">
            <v>2.775E-2</v>
          </cell>
          <cell r="F37">
            <v>100</v>
          </cell>
        </row>
        <row r="39">
          <cell r="A39" t="str">
            <v>Response</v>
          </cell>
        </row>
        <row r="40">
          <cell r="A40">
            <v>0.2</v>
          </cell>
          <cell r="B40">
            <v>1</v>
          </cell>
        </row>
        <row r="41">
          <cell r="A41">
            <v>0.15</v>
          </cell>
          <cell r="B41">
            <v>2</v>
          </cell>
        </row>
        <row r="42">
          <cell r="A42">
            <v>0.12</v>
          </cell>
          <cell r="B42">
            <v>2</v>
          </cell>
        </row>
        <row r="43">
          <cell r="A43">
            <v>0.11</v>
          </cell>
          <cell r="B43">
            <v>1</v>
          </cell>
        </row>
        <row r="44">
          <cell r="A44">
            <v>0.1</v>
          </cell>
          <cell r="B44">
            <v>10</v>
          </cell>
        </row>
        <row r="45">
          <cell r="A45">
            <v>0.09</v>
          </cell>
          <cell r="B45">
            <v>1</v>
          </cell>
        </row>
        <row r="46">
          <cell r="A46">
            <v>0.08</v>
          </cell>
          <cell r="B46">
            <v>2</v>
          </cell>
        </row>
        <row r="47">
          <cell r="A47">
            <v>7.0000000000000007E-2</v>
          </cell>
          <cell r="B47">
            <v>3</v>
          </cell>
        </row>
        <row r="48">
          <cell r="A48">
            <v>0.06</v>
          </cell>
          <cell r="B48">
            <v>1</v>
          </cell>
        </row>
        <row r="49">
          <cell r="A49">
            <v>0.05</v>
          </cell>
          <cell r="B49">
            <v>26</v>
          </cell>
        </row>
        <row r="50">
          <cell r="A50">
            <v>0.04</v>
          </cell>
          <cell r="B50">
            <v>2</v>
          </cell>
        </row>
        <row r="51">
          <cell r="A51">
            <v>3.5000000000000003E-2</v>
          </cell>
          <cell r="B51">
            <v>1</v>
          </cell>
        </row>
        <row r="52">
          <cell r="A52">
            <v>0.03</v>
          </cell>
          <cell r="B52">
            <v>6</v>
          </cell>
        </row>
        <row r="53">
          <cell r="A53">
            <v>0.02</v>
          </cell>
          <cell r="B53">
            <v>5</v>
          </cell>
        </row>
        <row r="54">
          <cell r="A54">
            <v>0.01</v>
          </cell>
          <cell r="B54">
            <v>1</v>
          </cell>
        </row>
        <row r="55">
          <cell r="A55">
            <v>0</v>
          </cell>
          <cell r="B55">
            <v>11</v>
          </cell>
        </row>
        <row r="56">
          <cell r="A56">
            <v>-0.03</v>
          </cell>
          <cell r="B56">
            <v>5</v>
          </cell>
        </row>
        <row r="57">
          <cell r="A57">
            <v>-0.05</v>
          </cell>
          <cell r="B57">
            <v>17</v>
          </cell>
        </row>
        <row r="58">
          <cell r="A58">
            <v>-0.1</v>
          </cell>
          <cell r="B58">
            <v>3</v>
          </cell>
        </row>
        <row r="59">
          <cell r="B59">
            <v>100</v>
          </cell>
          <cell r="I59">
            <v>2010</v>
          </cell>
          <cell r="J59" t="str">
            <v>Hardware</v>
          </cell>
          <cell r="K59" t="str">
            <v>Software</v>
          </cell>
          <cell r="L59" t="str">
            <v>Communications</v>
          </cell>
          <cell r="M59" t="str">
            <v>Services</v>
          </cell>
          <cell r="P59">
            <v>2010</v>
          </cell>
          <cell r="Q59" t="str">
            <v>Hardware</v>
          </cell>
          <cell r="R59" t="str">
            <v>Software</v>
          </cell>
          <cell r="S59" t="str">
            <v>Communications</v>
          </cell>
          <cell r="T59" t="str">
            <v>Services</v>
          </cell>
        </row>
        <row r="60">
          <cell r="I60" t="str">
            <v>&lt;$500 Million</v>
          </cell>
          <cell r="J60">
            <v>0.05</v>
          </cell>
          <cell r="K60">
            <v>7.4999999999999997E-2</v>
          </cell>
          <cell r="L60">
            <v>0.05</v>
          </cell>
          <cell r="M60">
            <v>0.05</v>
          </cell>
          <cell r="P60" t="str">
            <v>&lt;$500 Million</v>
          </cell>
          <cell r="Q60">
            <v>0.05</v>
          </cell>
          <cell r="R60">
            <v>0.05</v>
          </cell>
          <cell r="S60">
            <v>2.5000000000000001E-2</v>
          </cell>
          <cell r="T60">
            <v>7.4999999999999997E-2</v>
          </cell>
        </row>
        <row r="61">
          <cell r="A61" t="str">
            <v>Software</v>
          </cell>
          <cell r="I61" t="str">
            <v>$500 Million - $1 Billion</v>
          </cell>
          <cell r="J61">
            <v>1.5357142857142857E-2</v>
          </cell>
          <cell r="K61">
            <v>6.0714285714285714E-3</v>
          </cell>
          <cell r="L61">
            <v>-3.5714285714285714E-4</v>
          </cell>
          <cell r="M61">
            <v>-7.1428571428571426E-3</v>
          </cell>
          <cell r="P61" t="str">
            <v>$500 Million - $1 Billion</v>
          </cell>
          <cell r="Q61">
            <v>3.0714285714285715E-2</v>
          </cell>
          <cell r="R61">
            <v>1.6785714285714286E-2</v>
          </cell>
          <cell r="S61">
            <v>0.01</v>
          </cell>
          <cell r="T61">
            <v>2.5357142857142856E-2</v>
          </cell>
        </row>
        <row r="62">
          <cell r="A62" t="str">
            <v>Industry</v>
          </cell>
          <cell r="D62" t="str">
            <v>Median</v>
          </cell>
          <cell r="E62" t="str">
            <v>Average</v>
          </cell>
          <cell r="F62" t="str">
            <v>total</v>
          </cell>
          <cell r="I62" t="str">
            <v>$1-5 Billion</v>
          </cell>
          <cell r="J62">
            <v>1.3999999999999999E-2</v>
          </cell>
          <cell r="K62">
            <v>1.3500000000000002E-2</v>
          </cell>
          <cell r="L62">
            <v>1.0500000000000001E-2</v>
          </cell>
          <cell r="M62">
            <v>1.4499999999999999E-2</v>
          </cell>
          <cell r="P62" t="str">
            <v>$1-5 Billion</v>
          </cell>
          <cell r="Q62">
            <v>2.725E-2</v>
          </cell>
          <cell r="R62">
            <v>3.5499999999999997E-2</v>
          </cell>
          <cell r="S62">
            <v>3.0499999999999999E-2</v>
          </cell>
          <cell r="T62">
            <v>3.85E-2</v>
          </cell>
        </row>
        <row r="63">
          <cell r="A63" t="str">
            <v>Aerospace</v>
          </cell>
          <cell r="D63">
            <v>0.05</v>
          </cell>
          <cell r="E63">
            <v>0.05</v>
          </cell>
          <cell r="F63">
            <v>1</v>
          </cell>
          <cell r="I63" t="str">
            <v>$5-10 Billion</v>
          </cell>
          <cell r="J63">
            <v>4.5238095238095237E-2</v>
          </cell>
          <cell r="K63">
            <v>6.0476190476190475E-2</v>
          </cell>
          <cell r="L63">
            <v>4.4285714285714289E-2</v>
          </cell>
          <cell r="M63">
            <v>6.1904761904761907E-2</v>
          </cell>
          <cell r="P63" t="str">
            <v>$5-10 Billion</v>
          </cell>
          <cell r="Q63">
            <v>4.1428571428571433E-2</v>
          </cell>
          <cell r="R63">
            <v>6.8095238095238098E-2</v>
          </cell>
          <cell r="S63">
            <v>3.9761904761904762E-2</v>
          </cell>
          <cell r="T63">
            <v>6.0952380952380952E-2</v>
          </cell>
        </row>
        <row r="64">
          <cell r="A64" t="str">
            <v>Automotive</v>
          </cell>
          <cell r="D64">
            <v>7.0000000000000007E-2</v>
          </cell>
          <cell r="E64">
            <v>7.0000000000000007E-2</v>
          </cell>
          <cell r="F64">
            <v>1</v>
          </cell>
          <cell r="I64" t="str">
            <v>$10-15 Billion</v>
          </cell>
          <cell r="J64">
            <v>1.9285714285714285E-2</v>
          </cell>
          <cell r="K64">
            <v>3.428571428571428E-2</v>
          </cell>
          <cell r="L64">
            <v>6.4285714285714293E-3</v>
          </cell>
          <cell r="M64">
            <v>1.4285714285714285E-2</v>
          </cell>
          <cell r="P64" t="str">
            <v>$10-15 Billion</v>
          </cell>
          <cell r="Q64">
            <v>-1.3071428571428572E-2</v>
          </cell>
          <cell r="R64">
            <v>-0.01</v>
          </cell>
          <cell r="S64">
            <v>1.0714285714285714E-2</v>
          </cell>
          <cell r="T64">
            <v>3.0714285714285715E-2</v>
          </cell>
        </row>
        <row r="65">
          <cell r="A65" t="str">
            <v>Business services</v>
          </cell>
          <cell r="D65">
            <v>0.03</v>
          </cell>
          <cell r="E65">
            <v>1.5454545454545453E-2</v>
          </cell>
          <cell r="F65">
            <v>11</v>
          </cell>
          <cell r="I65" t="str">
            <v>$15-20 Billion</v>
          </cell>
          <cell r="J65">
            <v>4.3181818181818182E-2</v>
          </cell>
          <cell r="K65">
            <v>3.727272727272727E-2</v>
          </cell>
          <cell r="L65">
            <v>5.2727272727272727E-2</v>
          </cell>
          <cell r="M65">
            <v>1.4545454545454545E-2</v>
          </cell>
          <cell r="P65" t="str">
            <v>$15-20 Billion</v>
          </cell>
          <cell r="Q65">
            <v>4.4545454545454541E-2</v>
          </cell>
          <cell r="R65">
            <v>3.0909090909090907E-2</v>
          </cell>
          <cell r="S65">
            <v>2.0909090909090908E-2</v>
          </cell>
          <cell r="T65">
            <v>4.8181818181818187E-2</v>
          </cell>
        </row>
        <row r="66">
          <cell r="A66" t="str">
            <v>Communications</v>
          </cell>
          <cell r="D66">
            <v>0.05</v>
          </cell>
          <cell r="E66">
            <v>4.2857142857142858E-2</v>
          </cell>
          <cell r="F66">
            <v>7</v>
          </cell>
          <cell r="I66" t="str">
            <v>&gt;$20 Billion</v>
          </cell>
          <cell r="J66">
            <v>6.7500000000000004E-2</v>
          </cell>
          <cell r="K66">
            <v>1.2500000000000001E-2</v>
          </cell>
          <cell r="L66">
            <v>7.7499999999999999E-2</v>
          </cell>
          <cell r="M66">
            <v>0.03</v>
          </cell>
          <cell r="P66" t="str">
            <v>&gt;$20 Billion</v>
          </cell>
          <cell r="Q66">
            <v>7.4999999999999997E-2</v>
          </cell>
          <cell r="R66">
            <v>2.75E-2</v>
          </cell>
          <cell r="S66">
            <v>0.03</v>
          </cell>
          <cell r="T66">
            <v>3.7499999999999999E-2</v>
          </cell>
        </row>
        <row r="67">
          <cell r="A67" t="str">
            <v>Engineering / Construction</v>
          </cell>
          <cell r="D67">
            <v>-0.02</v>
          </cell>
          <cell r="E67">
            <v>-0.02</v>
          </cell>
          <cell r="F67">
            <v>2</v>
          </cell>
          <cell r="I67" t="str">
            <v>Overall</v>
          </cell>
          <cell r="J67">
            <v>2.775E-2</v>
          </cell>
          <cell r="K67">
            <v>2.7999999999999997E-2</v>
          </cell>
          <cell r="L67">
            <v>2.2099999999999998E-2</v>
          </cell>
          <cell r="M67">
            <v>1.9699999999999999E-2</v>
          </cell>
          <cell r="P67" t="str">
            <v>Overall</v>
          </cell>
          <cell r="Q67">
            <v>2.9819999999999999E-2</v>
          </cell>
          <cell r="R67">
            <v>3.0200000000000001E-2</v>
          </cell>
          <cell r="S67">
            <v>2.2749999999999999E-2</v>
          </cell>
          <cell r="T67">
            <v>4.0199999999999993E-2</v>
          </cell>
        </row>
        <row r="68">
          <cell r="A68" t="str">
            <v>Financial services</v>
          </cell>
          <cell r="D68">
            <v>0.05</v>
          </cell>
          <cell r="E68">
            <v>3.2500000000000001E-2</v>
          </cell>
          <cell r="F68">
            <v>20</v>
          </cell>
        </row>
        <row r="69">
          <cell r="A69" t="str">
            <v>Healthcare</v>
          </cell>
          <cell r="D69">
            <v>0.125</v>
          </cell>
          <cell r="E69">
            <v>0.11666666666666665</v>
          </cell>
          <cell r="F69">
            <v>6</v>
          </cell>
        </row>
        <row r="70">
          <cell r="A70" t="str">
            <v>Hospitality / Leisure</v>
          </cell>
          <cell r="D70">
            <v>0.04</v>
          </cell>
          <cell r="E70">
            <v>0.04</v>
          </cell>
          <cell r="F70">
            <v>1</v>
          </cell>
        </row>
        <row r="71">
          <cell r="A71" t="str">
            <v>Logistics</v>
          </cell>
          <cell r="D71">
            <v>0</v>
          </cell>
          <cell r="E71">
            <v>0</v>
          </cell>
          <cell r="F71">
            <v>1</v>
          </cell>
        </row>
        <row r="72">
          <cell r="A72" t="str">
            <v>Manufacturing</v>
          </cell>
          <cell r="D72">
            <v>0.02</v>
          </cell>
          <cell r="E72">
            <v>2.5000000000000001E-2</v>
          </cell>
          <cell r="F72">
            <v>22</v>
          </cell>
        </row>
        <row r="73">
          <cell r="A73" t="str">
            <v>Media</v>
          </cell>
          <cell r="D73">
            <v>0.05</v>
          </cell>
          <cell r="E73">
            <v>0.05</v>
          </cell>
          <cell r="F73">
            <v>1</v>
          </cell>
        </row>
        <row r="74">
          <cell r="A74" t="str">
            <v>Mining &amp; Minerals</v>
          </cell>
          <cell r="D74">
            <v>0.03</v>
          </cell>
          <cell r="E74">
            <v>0.03</v>
          </cell>
          <cell r="F74">
            <v>1</v>
          </cell>
        </row>
        <row r="75">
          <cell r="A75" t="str">
            <v>Pharmaceuticals</v>
          </cell>
          <cell r="D75">
            <v>0</v>
          </cell>
          <cell r="E75">
            <v>0</v>
          </cell>
          <cell r="F75">
            <v>1</v>
          </cell>
        </row>
        <row r="76">
          <cell r="A76" t="str">
            <v>Retail</v>
          </cell>
          <cell r="D76">
            <v>1.4999999999999999E-2</v>
          </cell>
          <cell r="E76">
            <v>8.7500000000000008E-3</v>
          </cell>
          <cell r="F76">
            <v>8</v>
          </cell>
        </row>
        <row r="77">
          <cell r="A77" t="str">
            <v>Technology</v>
          </cell>
          <cell r="D77">
            <v>0</v>
          </cell>
          <cell r="E77">
            <v>-6.3636363636363638E-3</v>
          </cell>
          <cell r="F77">
            <v>11</v>
          </cell>
        </row>
        <row r="78">
          <cell r="A78" t="str">
            <v>Transportation</v>
          </cell>
          <cell r="D78">
            <v>7.0000000000000007E-2</v>
          </cell>
          <cell r="E78">
            <v>7.0000000000000007E-2</v>
          </cell>
          <cell r="F78">
            <v>2</v>
          </cell>
        </row>
        <row r="79">
          <cell r="A79" t="str">
            <v>Utilities</v>
          </cell>
          <cell r="D79">
            <v>-0.02</v>
          </cell>
          <cell r="E79">
            <v>-0.02</v>
          </cell>
          <cell r="F79">
            <v>2</v>
          </cell>
        </row>
        <row r="80">
          <cell r="A80" t="str">
            <v>Wholesale / Distribution</v>
          </cell>
          <cell r="D80">
            <v>6.5000000000000002E-2</v>
          </cell>
          <cell r="E80">
            <v>6.5000000000000002E-2</v>
          </cell>
          <cell r="F80">
            <v>2</v>
          </cell>
        </row>
        <row r="81">
          <cell r="A81" t="str">
            <v>Overall</v>
          </cell>
          <cell r="D81">
            <v>0.03</v>
          </cell>
          <cell r="E81">
            <v>2.7999999999999997E-2</v>
          </cell>
          <cell r="F81">
            <v>100</v>
          </cell>
        </row>
        <row r="83">
          <cell r="A83" t="str">
            <v>Revenue</v>
          </cell>
          <cell r="D83" t="str">
            <v>Median</v>
          </cell>
          <cell r="E83" t="str">
            <v>Average</v>
          </cell>
          <cell r="F83" t="str">
            <v>total</v>
          </cell>
        </row>
        <row r="84">
          <cell r="A84" t="str">
            <v>&lt;$500 Million</v>
          </cell>
          <cell r="D84">
            <v>7.4999999999999997E-2</v>
          </cell>
          <cell r="E84">
            <v>7.4999999999999997E-2</v>
          </cell>
          <cell r="F84">
            <v>2</v>
          </cell>
        </row>
        <row r="85">
          <cell r="A85" t="str">
            <v>$500 Million - $1 Billion</v>
          </cell>
          <cell r="D85">
            <v>5.0000000000000001E-3</v>
          </cell>
          <cell r="E85">
            <v>6.0714285714285714E-3</v>
          </cell>
          <cell r="F85">
            <v>28</v>
          </cell>
        </row>
        <row r="86">
          <cell r="A86" t="str">
            <v>$1-5 Billion</v>
          </cell>
          <cell r="D86">
            <v>0</v>
          </cell>
          <cell r="E86">
            <v>1.3500000000000002E-2</v>
          </cell>
          <cell r="F86">
            <v>20</v>
          </cell>
        </row>
        <row r="87">
          <cell r="A87" t="str">
            <v>$5-10 Billion</v>
          </cell>
          <cell r="D87">
            <v>0.05</v>
          </cell>
          <cell r="E87">
            <v>6.0476190476190475E-2</v>
          </cell>
          <cell r="F87">
            <v>21</v>
          </cell>
        </row>
        <row r="88">
          <cell r="A88" t="str">
            <v>$10-15 Billion</v>
          </cell>
          <cell r="D88">
            <v>0.04</v>
          </cell>
          <cell r="E88">
            <v>3.428571428571428E-2</v>
          </cell>
          <cell r="F88">
            <v>14</v>
          </cell>
        </row>
        <row r="89">
          <cell r="A89" t="str">
            <v>$15-20 Billion</v>
          </cell>
          <cell r="D89">
            <v>0.05</v>
          </cell>
          <cell r="E89">
            <v>3.727272727272727E-2</v>
          </cell>
          <cell r="F89">
            <v>11</v>
          </cell>
        </row>
        <row r="90">
          <cell r="A90" t="str">
            <v>&gt;$20 Billion</v>
          </cell>
          <cell r="D90">
            <v>0.05</v>
          </cell>
          <cell r="E90">
            <v>1.2500000000000001E-2</v>
          </cell>
          <cell r="F90">
            <v>4</v>
          </cell>
        </row>
        <row r="91">
          <cell r="A91" t="str">
            <v>Overall</v>
          </cell>
          <cell r="D91">
            <v>0.03</v>
          </cell>
          <cell r="E91">
            <v>2.7999999999999997E-2</v>
          </cell>
          <cell r="F91">
            <v>100</v>
          </cell>
        </row>
        <row r="93">
          <cell r="A93" t="str">
            <v>Response</v>
          </cell>
        </row>
        <row r="94">
          <cell r="A94">
            <v>0.2</v>
          </cell>
          <cell r="B94">
            <v>1</v>
          </cell>
        </row>
        <row r="95">
          <cell r="A95">
            <v>0.15</v>
          </cell>
          <cell r="B95">
            <v>4</v>
          </cell>
        </row>
        <row r="96">
          <cell r="A96">
            <v>0.13</v>
          </cell>
          <cell r="B96">
            <v>2</v>
          </cell>
        </row>
        <row r="97">
          <cell r="A97">
            <v>0.12</v>
          </cell>
          <cell r="B97">
            <v>2</v>
          </cell>
        </row>
        <row r="98">
          <cell r="A98">
            <v>0.11</v>
          </cell>
          <cell r="B98">
            <v>1</v>
          </cell>
        </row>
        <row r="99">
          <cell r="A99">
            <v>0.1</v>
          </cell>
          <cell r="B99">
            <v>8</v>
          </cell>
        </row>
        <row r="100">
          <cell r="A100">
            <v>0.08</v>
          </cell>
          <cell r="B100">
            <v>1</v>
          </cell>
        </row>
        <row r="101">
          <cell r="A101">
            <v>7.0000000000000007E-2</v>
          </cell>
          <cell r="B101">
            <v>3</v>
          </cell>
        </row>
        <row r="102">
          <cell r="A102">
            <v>0.06</v>
          </cell>
          <cell r="B102">
            <v>2</v>
          </cell>
        </row>
        <row r="103">
          <cell r="A103">
            <v>0.05</v>
          </cell>
          <cell r="B103">
            <v>21</v>
          </cell>
        </row>
        <row r="104">
          <cell r="A104">
            <v>0.04</v>
          </cell>
          <cell r="B104">
            <v>1</v>
          </cell>
        </row>
        <row r="105">
          <cell r="A105">
            <v>0.03</v>
          </cell>
          <cell r="B105">
            <v>6</v>
          </cell>
        </row>
        <row r="106">
          <cell r="A106">
            <v>0.02</v>
          </cell>
          <cell r="B106">
            <v>5</v>
          </cell>
        </row>
        <row r="107">
          <cell r="A107">
            <v>0.01</v>
          </cell>
          <cell r="B107">
            <v>1</v>
          </cell>
        </row>
        <row r="108">
          <cell r="A108">
            <v>0</v>
          </cell>
          <cell r="B108">
            <v>20</v>
          </cell>
        </row>
        <row r="109">
          <cell r="A109">
            <v>-0.02</v>
          </cell>
          <cell r="B109">
            <v>1</v>
          </cell>
        </row>
        <row r="110">
          <cell r="A110">
            <v>-0.03</v>
          </cell>
          <cell r="B110">
            <v>2</v>
          </cell>
        </row>
        <row r="111">
          <cell r="A111">
            <v>-0.04</v>
          </cell>
          <cell r="B111">
            <v>1</v>
          </cell>
        </row>
        <row r="112">
          <cell r="A112">
            <v>-0.05</v>
          </cell>
          <cell r="B112">
            <v>13</v>
          </cell>
        </row>
        <row r="113">
          <cell r="A113">
            <v>-0.06</v>
          </cell>
          <cell r="B113">
            <v>1</v>
          </cell>
        </row>
        <row r="114">
          <cell r="A114">
            <v>-7.0000000000000007E-2</v>
          </cell>
          <cell r="B114">
            <v>1</v>
          </cell>
        </row>
        <row r="115">
          <cell r="A115">
            <v>-0.1</v>
          </cell>
          <cell r="B115">
            <v>3</v>
          </cell>
          <cell r="D115" t="str">
            <v xml:space="preserve"> </v>
          </cell>
        </row>
        <row r="116">
          <cell r="B116">
            <v>100</v>
          </cell>
        </row>
        <row r="118">
          <cell r="A118" t="str">
            <v>Communications Equipment</v>
          </cell>
        </row>
        <row r="119">
          <cell r="A119" t="str">
            <v>Industry</v>
          </cell>
          <cell r="D119" t="str">
            <v>Median</v>
          </cell>
          <cell r="E119" t="str">
            <v>Average</v>
          </cell>
          <cell r="F119" t="str">
            <v>total</v>
          </cell>
        </row>
        <row r="120">
          <cell r="A120" t="str">
            <v>Aerospace</v>
          </cell>
          <cell r="D120">
            <v>0.05</v>
          </cell>
          <cell r="E120">
            <v>0.05</v>
          </cell>
          <cell r="F120">
            <v>1</v>
          </cell>
        </row>
        <row r="121">
          <cell r="A121" t="str">
            <v>Automotive</v>
          </cell>
          <cell r="D121">
            <v>0.05</v>
          </cell>
          <cell r="E121">
            <v>0.05</v>
          </cell>
          <cell r="F121">
            <v>1</v>
          </cell>
        </row>
        <row r="122">
          <cell r="A122" t="str">
            <v>Business services</v>
          </cell>
          <cell r="D122">
            <v>0</v>
          </cell>
          <cell r="E122">
            <v>-1.8181818181818182E-3</v>
          </cell>
          <cell r="F122">
            <v>11</v>
          </cell>
        </row>
        <row r="123">
          <cell r="A123" t="str">
            <v>Communications</v>
          </cell>
          <cell r="D123">
            <v>0.05</v>
          </cell>
          <cell r="E123">
            <v>4.7142857142857146E-2</v>
          </cell>
          <cell r="F123">
            <v>7</v>
          </cell>
        </row>
        <row r="124">
          <cell r="A124" t="str">
            <v>Engineering / Construction</v>
          </cell>
          <cell r="D124">
            <v>1.4999999999999999E-2</v>
          </cell>
          <cell r="E124">
            <v>1.4999999999999999E-2</v>
          </cell>
          <cell r="F124">
            <v>2</v>
          </cell>
        </row>
        <row r="125">
          <cell r="A125" t="str">
            <v>Financial services</v>
          </cell>
          <cell r="D125">
            <v>3.5000000000000003E-2</v>
          </cell>
          <cell r="E125">
            <v>3.3500000000000002E-2</v>
          </cell>
          <cell r="F125">
            <v>20</v>
          </cell>
        </row>
        <row r="126">
          <cell r="A126" t="str">
            <v>Healthcare</v>
          </cell>
          <cell r="D126">
            <v>3.5000000000000003E-2</v>
          </cell>
          <cell r="E126">
            <v>3.6666666666666667E-2</v>
          </cell>
          <cell r="F126">
            <v>6</v>
          </cell>
        </row>
        <row r="127">
          <cell r="A127" t="str">
            <v>Hospitality / Leisure</v>
          </cell>
          <cell r="D127">
            <v>0</v>
          </cell>
          <cell r="E127">
            <v>0</v>
          </cell>
          <cell r="F127">
            <v>1</v>
          </cell>
        </row>
        <row r="128">
          <cell r="A128" t="str">
            <v>Logistics</v>
          </cell>
          <cell r="D128">
            <v>0</v>
          </cell>
          <cell r="E128">
            <v>0</v>
          </cell>
          <cell r="F128">
            <v>1</v>
          </cell>
        </row>
        <row r="129">
          <cell r="A129" t="str">
            <v>Manufacturing</v>
          </cell>
          <cell r="D129">
            <v>1.4999999999999999E-2</v>
          </cell>
          <cell r="E129">
            <v>1.6363636363636365E-2</v>
          </cell>
          <cell r="F129">
            <v>22</v>
          </cell>
        </row>
        <row r="130">
          <cell r="A130" t="str">
            <v>Media</v>
          </cell>
          <cell r="D130">
            <v>0.08</v>
          </cell>
          <cell r="E130">
            <v>0.08</v>
          </cell>
          <cell r="F130">
            <v>1</v>
          </cell>
        </row>
        <row r="131">
          <cell r="A131" t="str">
            <v>Mining &amp; Minerals</v>
          </cell>
          <cell r="D131">
            <v>0.04</v>
          </cell>
          <cell r="E131">
            <v>0.04</v>
          </cell>
          <cell r="F131">
            <v>1</v>
          </cell>
        </row>
        <row r="132">
          <cell r="A132" t="str">
            <v>Pharmaceuticals</v>
          </cell>
          <cell r="D132">
            <v>-0.05</v>
          </cell>
          <cell r="E132">
            <v>-0.05</v>
          </cell>
          <cell r="F132">
            <v>1</v>
          </cell>
        </row>
        <row r="133">
          <cell r="A133" t="str">
            <v>Retail</v>
          </cell>
          <cell r="D133">
            <v>2.5000000000000001E-2</v>
          </cell>
          <cell r="E133">
            <v>1.7500000000000002E-2</v>
          </cell>
          <cell r="F133">
            <v>8</v>
          </cell>
        </row>
        <row r="134">
          <cell r="A134" t="str">
            <v>Technology</v>
          </cell>
          <cell r="D134">
            <v>0</v>
          </cell>
          <cell r="E134">
            <v>8.1818181818181825E-3</v>
          </cell>
          <cell r="F134">
            <v>11</v>
          </cell>
        </row>
        <row r="135">
          <cell r="A135" t="str">
            <v>Transportation</v>
          </cell>
          <cell r="D135">
            <v>2.5000000000000001E-2</v>
          </cell>
          <cell r="E135">
            <v>2.5000000000000001E-2</v>
          </cell>
          <cell r="F135">
            <v>2</v>
          </cell>
        </row>
        <row r="136">
          <cell r="A136" t="str">
            <v>Utilities</v>
          </cell>
          <cell r="D136">
            <v>3.5000000000000003E-2</v>
          </cell>
          <cell r="E136">
            <v>3.5000000000000003E-2</v>
          </cell>
          <cell r="F136">
            <v>2</v>
          </cell>
        </row>
        <row r="137">
          <cell r="A137" t="str">
            <v>Wholesale / Distribution</v>
          </cell>
          <cell r="D137">
            <v>0.05</v>
          </cell>
          <cell r="E137">
            <v>0.05</v>
          </cell>
          <cell r="F137">
            <v>2</v>
          </cell>
        </row>
        <row r="138">
          <cell r="A138" t="str">
            <v>Overall</v>
          </cell>
          <cell r="D138">
            <v>0.02</v>
          </cell>
          <cell r="E138">
            <v>2.2099999999999998E-2</v>
          </cell>
          <cell r="F138">
            <v>100</v>
          </cell>
        </row>
        <row r="140">
          <cell r="A140" t="str">
            <v>Revenue</v>
          </cell>
          <cell r="D140" t="str">
            <v>Median</v>
          </cell>
          <cell r="E140" t="str">
            <v>Average</v>
          </cell>
          <cell r="F140" t="str">
            <v>total</v>
          </cell>
        </row>
        <row r="141">
          <cell r="A141" t="str">
            <v>&lt;$500 Million</v>
          </cell>
          <cell r="D141">
            <v>0.05</v>
          </cell>
          <cell r="E141">
            <v>0.05</v>
          </cell>
          <cell r="F141">
            <v>2</v>
          </cell>
        </row>
        <row r="142">
          <cell r="A142" t="str">
            <v>$500 Million - $1 Billion</v>
          </cell>
          <cell r="D142">
            <v>0</v>
          </cell>
          <cell r="E142">
            <v>-3.5714285714285714E-4</v>
          </cell>
          <cell r="F142">
            <v>28</v>
          </cell>
        </row>
        <row r="143">
          <cell r="A143" t="str">
            <v>$1-5 Billion</v>
          </cell>
          <cell r="D143">
            <v>0</v>
          </cell>
          <cell r="E143">
            <v>1.0500000000000001E-2</v>
          </cell>
          <cell r="F143">
            <v>20</v>
          </cell>
        </row>
        <row r="144">
          <cell r="A144" t="str">
            <v>$5-10 Billion</v>
          </cell>
          <cell r="D144">
            <v>0.05</v>
          </cell>
          <cell r="E144">
            <v>4.4285714285714289E-2</v>
          </cell>
          <cell r="F144">
            <v>21</v>
          </cell>
        </row>
        <row r="145">
          <cell r="A145" t="str">
            <v>$10-15 Billion</v>
          </cell>
          <cell r="D145">
            <v>0</v>
          </cell>
          <cell r="E145">
            <v>6.4285714285714293E-3</v>
          </cell>
          <cell r="F145">
            <v>14</v>
          </cell>
        </row>
        <row r="146">
          <cell r="A146" t="str">
            <v>$15-20 Billion</v>
          </cell>
          <cell r="D146">
            <v>0.05</v>
          </cell>
          <cell r="E146">
            <v>5.2727272727272727E-2</v>
          </cell>
          <cell r="F146">
            <v>11</v>
          </cell>
        </row>
        <row r="147">
          <cell r="A147" t="str">
            <v>&gt;$20 Billion</v>
          </cell>
          <cell r="D147">
            <v>0.08</v>
          </cell>
          <cell r="E147">
            <v>7.7499999999999999E-2</v>
          </cell>
          <cell r="F147">
            <v>4</v>
          </cell>
        </row>
        <row r="148">
          <cell r="A148" t="str">
            <v>Overall</v>
          </cell>
          <cell r="D148">
            <v>0.02</v>
          </cell>
          <cell r="E148">
            <v>2.2099999999999998E-2</v>
          </cell>
          <cell r="F148">
            <v>100</v>
          </cell>
        </row>
        <row r="150">
          <cell r="A150" t="str">
            <v>Response</v>
          </cell>
        </row>
        <row r="151">
          <cell r="A151">
            <v>0.15</v>
          </cell>
          <cell r="B151">
            <v>3</v>
          </cell>
        </row>
        <row r="152">
          <cell r="A152">
            <v>0.1</v>
          </cell>
          <cell r="B152">
            <v>8</v>
          </cell>
        </row>
        <row r="153">
          <cell r="A153">
            <v>0.08</v>
          </cell>
          <cell r="B153">
            <v>4</v>
          </cell>
        </row>
        <row r="154">
          <cell r="A154">
            <v>7.0000000000000007E-2</v>
          </cell>
          <cell r="B154">
            <v>2</v>
          </cell>
        </row>
        <row r="155">
          <cell r="A155">
            <v>0.06</v>
          </cell>
          <cell r="B155">
            <v>1</v>
          </cell>
        </row>
        <row r="156">
          <cell r="A156">
            <v>0.05</v>
          </cell>
          <cell r="B156">
            <v>24</v>
          </cell>
        </row>
        <row r="157">
          <cell r="A157">
            <v>0.04</v>
          </cell>
          <cell r="B157">
            <v>3</v>
          </cell>
        </row>
        <row r="158">
          <cell r="A158">
            <v>0.03</v>
          </cell>
          <cell r="B158">
            <v>3</v>
          </cell>
        </row>
        <row r="159">
          <cell r="A159">
            <v>0.02</v>
          </cell>
          <cell r="B159">
            <v>5</v>
          </cell>
        </row>
        <row r="160">
          <cell r="A160">
            <v>0.01</v>
          </cell>
          <cell r="B160">
            <v>1</v>
          </cell>
        </row>
        <row r="161">
          <cell r="A161">
            <v>0</v>
          </cell>
          <cell r="B161">
            <v>24</v>
          </cell>
        </row>
        <row r="162">
          <cell r="A162">
            <v>-0.01</v>
          </cell>
          <cell r="B162">
            <v>1</v>
          </cell>
        </row>
        <row r="163">
          <cell r="A163">
            <v>-0.02</v>
          </cell>
          <cell r="B163">
            <v>3</v>
          </cell>
        </row>
        <row r="164">
          <cell r="A164">
            <v>-0.03</v>
          </cell>
          <cell r="B164">
            <v>3</v>
          </cell>
        </row>
        <row r="165">
          <cell r="A165">
            <v>-0.05</v>
          </cell>
          <cell r="B165">
            <v>11</v>
          </cell>
        </row>
        <row r="166">
          <cell r="A166">
            <v>-7.0000000000000007E-2</v>
          </cell>
          <cell r="B166">
            <v>1</v>
          </cell>
        </row>
        <row r="167">
          <cell r="A167">
            <v>-0.1</v>
          </cell>
          <cell r="B167">
            <v>3</v>
          </cell>
        </row>
        <row r="168">
          <cell r="B168">
            <v>100</v>
          </cell>
        </row>
        <row r="170">
          <cell r="A170" t="str">
            <v>Professional Services</v>
          </cell>
        </row>
        <row r="171">
          <cell r="A171" t="str">
            <v>Industry</v>
          </cell>
          <cell r="D171" t="str">
            <v>Median</v>
          </cell>
          <cell r="E171" t="str">
            <v>Average</v>
          </cell>
          <cell r="F171" t="str">
            <v>total</v>
          </cell>
        </row>
        <row r="172">
          <cell r="A172" t="str">
            <v>Aerospace</v>
          </cell>
          <cell r="D172">
            <v>0.05</v>
          </cell>
          <cell r="E172">
            <v>0.05</v>
          </cell>
          <cell r="F172">
            <v>1</v>
          </cell>
        </row>
        <row r="173">
          <cell r="A173" t="str">
            <v>Automotive</v>
          </cell>
          <cell r="D173">
            <v>0.12</v>
          </cell>
          <cell r="E173">
            <v>0.12</v>
          </cell>
          <cell r="F173">
            <v>1</v>
          </cell>
        </row>
        <row r="174">
          <cell r="A174" t="str">
            <v>Business services</v>
          </cell>
          <cell r="D174">
            <v>0</v>
          </cell>
          <cell r="E174">
            <v>1.9090909090909092E-2</v>
          </cell>
          <cell r="F174">
            <v>11</v>
          </cell>
        </row>
        <row r="175">
          <cell r="A175" t="str">
            <v>Communications</v>
          </cell>
          <cell r="D175">
            <v>0.05</v>
          </cell>
          <cell r="E175">
            <v>5.1428571428571435E-2</v>
          </cell>
          <cell r="F175">
            <v>7</v>
          </cell>
        </row>
        <row r="176">
          <cell r="A176" t="str">
            <v>Engineering / Construction</v>
          </cell>
          <cell r="D176">
            <v>-0.01</v>
          </cell>
          <cell r="E176">
            <v>-0.01</v>
          </cell>
          <cell r="F176">
            <v>2</v>
          </cell>
        </row>
        <row r="177">
          <cell r="A177" t="str">
            <v>Financial services</v>
          </cell>
          <cell r="D177">
            <v>0.02</v>
          </cell>
          <cell r="E177">
            <v>1.3500000000000002E-2</v>
          </cell>
          <cell r="F177">
            <v>20</v>
          </cell>
        </row>
        <row r="178">
          <cell r="A178" t="str">
            <v>Healthcare</v>
          </cell>
          <cell r="D178">
            <v>0.05</v>
          </cell>
          <cell r="E178">
            <v>7.8333333333333324E-2</v>
          </cell>
          <cell r="F178">
            <v>6</v>
          </cell>
        </row>
        <row r="179">
          <cell r="A179" t="str">
            <v>Hospitality / Leisure</v>
          </cell>
          <cell r="D179">
            <v>0.04</v>
          </cell>
          <cell r="E179">
            <v>0.04</v>
          </cell>
          <cell r="F179">
            <v>1</v>
          </cell>
        </row>
        <row r="180">
          <cell r="A180" t="str">
            <v>Logistics</v>
          </cell>
          <cell r="D180">
            <v>0.03</v>
          </cell>
          <cell r="E180">
            <v>0.03</v>
          </cell>
          <cell r="F180">
            <v>1</v>
          </cell>
        </row>
        <row r="181">
          <cell r="A181" t="str">
            <v>Manufacturing</v>
          </cell>
          <cell r="D181">
            <v>0</v>
          </cell>
          <cell r="E181">
            <v>0.02</v>
          </cell>
          <cell r="F181">
            <v>22</v>
          </cell>
        </row>
        <row r="182">
          <cell r="A182" t="str">
            <v>Media</v>
          </cell>
          <cell r="D182">
            <v>-0.05</v>
          </cell>
          <cell r="E182">
            <v>-0.05</v>
          </cell>
          <cell r="F182">
            <v>1</v>
          </cell>
        </row>
        <row r="183">
          <cell r="A183" t="str">
            <v>Mining &amp; Minerals</v>
          </cell>
          <cell r="D183">
            <v>0.02</v>
          </cell>
          <cell r="E183">
            <v>0.02</v>
          </cell>
          <cell r="F183">
            <v>1</v>
          </cell>
        </row>
        <row r="184">
          <cell r="A184" t="str">
            <v>Pharmaceuticals</v>
          </cell>
          <cell r="D184">
            <v>0.02</v>
          </cell>
          <cell r="E184">
            <v>0.02</v>
          </cell>
          <cell r="F184">
            <v>1</v>
          </cell>
        </row>
        <row r="185">
          <cell r="A185" t="str">
            <v>Retail</v>
          </cell>
          <cell r="D185">
            <v>0</v>
          </cell>
          <cell r="E185">
            <v>-1.375E-2</v>
          </cell>
          <cell r="F185">
            <v>8</v>
          </cell>
        </row>
        <row r="186">
          <cell r="A186" t="str">
            <v>Technology</v>
          </cell>
          <cell r="D186">
            <v>0</v>
          </cell>
          <cell r="E186">
            <v>-1.8181818181818181E-2</v>
          </cell>
          <cell r="F186">
            <v>11</v>
          </cell>
        </row>
        <row r="187">
          <cell r="A187" t="str">
            <v>Transportation</v>
          </cell>
          <cell r="D187">
            <v>8.5000000000000006E-2</v>
          </cell>
          <cell r="E187">
            <v>8.5000000000000006E-2</v>
          </cell>
          <cell r="F187">
            <v>2</v>
          </cell>
        </row>
        <row r="188">
          <cell r="A188" t="str">
            <v>Utilities</v>
          </cell>
          <cell r="D188">
            <v>0.05</v>
          </cell>
          <cell r="E188">
            <v>0.05</v>
          </cell>
          <cell r="F188">
            <v>2</v>
          </cell>
        </row>
        <row r="189">
          <cell r="A189" t="str">
            <v>Wholesale / Distribution</v>
          </cell>
          <cell r="D189">
            <v>2.5000000000000001E-2</v>
          </cell>
          <cell r="E189">
            <v>2.5000000000000001E-2</v>
          </cell>
          <cell r="F189">
            <v>2</v>
          </cell>
        </row>
        <row r="190">
          <cell r="A190" t="str">
            <v>Overall</v>
          </cell>
          <cell r="D190">
            <v>0.03</v>
          </cell>
          <cell r="E190">
            <v>1.9699999999999999E-2</v>
          </cell>
          <cell r="F190">
            <v>100</v>
          </cell>
        </row>
        <row r="192">
          <cell r="A192" t="str">
            <v>Revenue</v>
          </cell>
          <cell r="D192" t="str">
            <v>Median</v>
          </cell>
          <cell r="E192" t="str">
            <v>Average</v>
          </cell>
          <cell r="F192" t="str">
            <v>total</v>
          </cell>
        </row>
        <row r="193">
          <cell r="A193" t="str">
            <v>&lt;$500 Million</v>
          </cell>
          <cell r="D193">
            <v>0.05</v>
          </cell>
          <cell r="E193">
            <v>0.05</v>
          </cell>
          <cell r="F193">
            <v>2</v>
          </cell>
        </row>
        <row r="194">
          <cell r="A194" t="str">
            <v>$500 Million - $1 Billion</v>
          </cell>
          <cell r="D194">
            <v>0</v>
          </cell>
          <cell r="E194">
            <v>-7.1428571428571426E-3</v>
          </cell>
          <cell r="F194">
            <v>28</v>
          </cell>
        </row>
        <row r="195">
          <cell r="A195" t="str">
            <v>$1-5 Billion</v>
          </cell>
          <cell r="D195">
            <v>0.03</v>
          </cell>
          <cell r="E195">
            <v>1.4499999999999999E-2</v>
          </cell>
          <cell r="F195">
            <v>20</v>
          </cell>
        </row>
        <row r="196">
          <cell r="A196" t="str">
            <v>$5-10 Billion</v>
          </cell>
          <cell r="D196">
            <v>7.0000000000000007E-2</v>
          </cell>
          <cell r="E196">
            <v>6.1904761904761907E-2</v>
          </cell>
          <cell r="F196">
            <v>21</v>
          </cell>
        </row>
        <row r="197">
          <cell r="A197" t="str">
            <v>$10-15 Billion</v>
          </cell>
          <cell r="D197">
            <v>0.05</v>
          </cell>
          <cell r="E197">
            <v>1.4285714285714285E-2</v>
          </cell>
          <cell r="F197">
            <v>14</v>
          </cell>
        </row>
        <row r="198">
          <cell r="A198" t="str">
            <v>$15-20 Billion</v>
          </cell>
          <cell r="D198">
            <v>0.03</v>
          </cell>
          <cell r="E198">
            <v>1.4545454545454545E-2</v>
          </cell>
          <cell r="F198">
            <v>11</v>
          </cell>
        </row>
        <row r="199">
          <cell r="A199" t="str">
            <v>&gt;$20 Billion</v>
          </cell>
          <cell r="D199">
            <v>2.5000000000000001E-2</v>
          </cell>
          <cell r="E199">
            <v>0.03</v>
          </cell>
          <cell r="F199">
            <v>4</v>
          </cell>
        </row>
        <row r="200">
          <cell r="A200" t="str">
            <v>Overall</v>
          </cell>
          <cell r="D200">
            <v>0.03</v>
          </cell>
          <cell r="E200">
            <v>1.9699999999999999E-2</v>
          </cell>
          <cell r="F200">
            <v>100</v>
          </cell>
        </row>
        <row r="202">
          <cell r="A202" t="str">
            <v>Response</v>
          </cell>
        </row>
        <row r="203">
          <cell r="A203">
            <v>0.2</v>
          </cell>
          <cell r="B203">
            <v>2</v>
          </cell>
        </row>
        <row r="204">
          <cell r="A204">
            <v>0.12</v>
          </cell>
          <cell r="B204">
            <v>6</v>
          </cell>
        </row>
        <row r="205">
          <cell r="A205">
            <v>0.1</v>
          </cell>
          <cell r="B205">
            <v>10</v>
          </cell>
        </row>
        <row r="206">
          <cell r="A206">
            <v>0.08</v>
          </cell>
          <cell r="B206">
            <v>1</v>
          </cell>
        </row>
        <row r="207">
          <cell r="A207">
            <v>7.0000000000000007E-2</v>
          </cell>
          <cell r="B207">
            <v>6</v>
          </cell>
        </row>
        <row r="208">
          <cell r="A208">
            <v>0.05</v>
          </cell>
          <cell r="B208">
            <v>18</v>
          </cell>
        </row>
        <row r="209">
          <cell r="A209">
            <v>0.04</v>
          </cell>
          <cell r="B209">
            <v>2</v>
          </cell>
        </row>
        <row r="210">
          <cell r="A210">
            <v>0.03</v>
          </cell>
          <cell r="B210">
            <v>6</v>
          </cell>
        </row>
        <row r="211">
          <cell r="A211">
            <v>0.02</v>
          </cell>
          <cell r="B211">
            <v>5</v>
          </cell>
        </row>
        <row r="212">
          <cell r="A212">
            <v>0</v>
          </cell>
          <cell r="B212">
            <v>17</v>
          </cell>
        </row>
        <row r="213">
          <cell r="A213">
            <v>-0.02</v>
          </cell>
          <cell r="B213">
            <v>1</v>
          </cell>
        </row>
        <row r="214">
          <cell r="A214">
            <v>-0.03</v>
          </cell>
          <cell r="B214">
            <v>1</v>
          </cell>
        </row>
        <row r="215">
          <cell r="A215">
            <v>-0.05</v>
          </cell>
          <cell r="B215">
            <v>12</v>
          </cell>
        </row>
        <row r="216">
          <cell r="A216">
            <v>-7.0000000000000007E-2</v>
          </cell>
          <cell r="B216">
            <v>3</v>
          </cell>
        </row>
        <row r="217">
          <cell r="A217">
            <v>-0.1</v>
          </cell>
          <cell r="B217">
            <v>8</v>
          </cell>
        </row>
        <row r="218">
          <cell r="A218">
            <v>-0.12</v>
          </cell>
          <cell r="B218">
            <v>1</v>
          </cell>
        </row>
        <row r="219">
          <cell r="A219">
            <v>-0.13</v>
          </cell>
          <cell r="B219">
            <v>1</v>
          </cell>
        </row>
        <row r="220">
          <cell r="B220">
            <v>100</v>
          </cell>
        </row>
        <row r="222">
          <cell r="A222" t="str">
            <v>2011 vs. 2010</v>
          </cell>
        </row>
        <row r="223">
          <cell r="A223" t="str">
            <v>Hardware</v>
          </cell>
        </row>
        <row r="224">
          <cell r="A224" t="str">
            <v>Industry</v>
          </cell>
          <cell r="D224" t="str">
            <v>Median</v>
          </cell>
          <cell r="E224" t="str">
            <v>Average</v>
          </cell>
          <cell r="F224" t="str">
            <v>total</v>
          </cell>
        </row>
        <row r="225">
          <cell r="A225" t="str">
            <v>Aerospace</v>
          </cell>
          <cell r="D225">
            <v>-0.03</v>
          </cell>
          <cell r="E225">
            <v>-0.03</v>
          </cell>
          <cell r="F225">
            <v>1</v>
          </cell>
        </row>
        <row r="226">
          <cell r="A226" t="str">
            <v>Automotive</v>
          </cell>
          <cell r="D226">
            <v>0.05</v>
          </cell>
          <cell r="E226">
            <v>0.05</v>
          </cell>
          <cell r="F226">
            <v>1</v>
          </cell>
        </row>
        <row r="227">
          <cell r="A227" t="str">
            <v>Business services</v>
          </cell>
          <cell r="D227">
            <v>0</v>
          </cell>
          <cell r="E227">
            <v>2.7272727272727271E-2</v>
          </cell>
          <cell r="F227">
            <v>11</v>
          </cell>
        </row>
        <row r="228">
          <cell r="A228" t="str">
            <v>Communications</v>
          </cell>
          <cell r="D228">
            <v>0</v>
          </cell>
          <cell r="E228">
            <v>1.0714285714285714E-2</v>
          </cell>
          <cell r="F228">
            <v>7</v>
          </cell>
        </row>
        <row r="229">
          <cell r="A229" t="str">
            <v>Engineering / Construction</v>
          </cell>
          <cell r="D229">
            <v>8.5000000000000006E-2</v>
          </cell>
          <cell r="E229">
            <v>8.5000000000000006E-2</v>
          </cell>
          <cell r="F229">
            <v>2</v>
          </cell>
        </row>
        <row r="230">
          <cell r="A230" t="str">
            <v>Financial services</v>
          </cell>
          <cell r="D230">
            <v>0.03</v>
          </cell>
          <cell r="E230">
            <v>2.5000000000000001E-2</v>
          </cell>
          <cell r="F230">
            <v>20</v>
          </cell>
        </row>
        <row r="231">
          <cell r="A231" t="str">
            <v>Healthcare</v>
          </cell>
          <cell r="D231">
            <v>3.5000000000000003E-2</v>
          </cell>
          <cell r="E231">
            <v>4.4999999999999998E-2</v>
          </cell>
          <cell r="F231">
            <v>6</v>
          </cell>
        </row>
        <row r="232">
          <cell r="A232" t="str">
            <v>Hospitality / Leisure</v>
          </cell>
          <cell r="D232">
            <v>0.05</v>
          </cell>
          <cell r="E232">
            <v>0.05</v>
          </cell>
          <cell r="F232">
            <v>1</v>
          </cell>
        </row>
        <row r="233">
          <cell r="A233" t="str">
            <v>Logistics</v>
          </cell>
          <cell r="D233">
            <v>0</v>
          </cell>
          <cell r="E233">
            <v>0</v>
          </cell>
          <cell r="F233">
            <v>1</v>
          </cell>
        </row>
        <row r="234">
          <cell r="A234" t="str">
            <v>Manufacturing</v>
          </cell>
          <cell r="D234">
            <v>0.05</v>
          </cell>
          <cell r="E234">
            <v>4.3045454545454546E-2</v>
          </cell>
          <cell r="F234">
            <v>22</v>
          </cell>
        </row>
        <row r="235">
          <cell r="A235" t="str">
            <v>Media</v>
          </cell>
          <cell r="D235">
            <v>0.12</v>
          </cell>
          <cell r="E235">
            <v>0.12</v>
          </cell>
          <cell r="F235">
            <v>1</v>
          </cell>
        </row>
        <row r="236">
          <cell r="A236" t="str">
            <v>Mining &amp; Minerals</v>
          </cell>
          <cell r="D236">
            <v>0.05</v>
          </cell>
          <cell r="E236">
            <v>0.05</v>
          </cell>
          <cell r="F236">
            <v>1</v>
          </cell>
        </row>
        <row r="237">
          <cell r="A237" t="str">
            <v>Pharmaceuticals</v>
          </cell>
          <cell r="D237">
            <v>0.05</v>
          </cell>
          <cell r="E237">
            <v>0.05</v>
          </cell>
          <cell r="F237">
            <v>1</v>
          </cell>
        </row>
        <row r="238">
          <cell r="A238" t="str">
            <v>Retail</v>
          </cell>
          <cell r="D238">
            <v>0.04</v>
          </cell>
          <cell r="E238">
            <v>3.5000000000000003E-2</v>
          </cell>
          <cell r="F238">
            <v>8</v>
          </cell>
        </row>
        <row r="239">
          <cell r="A239" t="str">
            <v>Technology</v>
          </cell>
          <cell r="D239">
            <v>0</v>
          </cell>
          <cell r="E239">
            <v>-1.8181818181818182E-3</v>
          </cell>
          <cell r="F239">
            <v>11</v>
          </cell>
        </row>
        <row r="240">
          <cell r="A240" t="str">
            <v>Transportation</v>
          </cell>
          <cell r="D240">
            <v>0.01</v>
          </cell>
          <cell r="E240">
            <v>0.01</v>
          </cell>
          <cell r="F240">
            <v>2</v>
          </cell>
        </row>
        <row r="241">
          <cell r="A241" t="str">
            <v>Utilities</v>
          </cell>
          <cell r="D241">
            <v>0.09</v>
          </cell>
          <cell r="E241">
            <v>0.09</v>
          </cell>
          <cell r="F241">
            <v>2</v>
          </cell>
        </row>
        <row r="242">
          <cell r="A242" t="str">
            <v>Wholesale / Distribution</v>
          </cell>
          <cell r="D242">
            <v>-1.4999999999999999E-2</v>
          </cell>
          <cell r="E242">
            <v>-1.4999999999999999E-2</v>
          </cell>
          <cell r="F242">
            <v>2</v>
          </cell>
        </row>
        <row r="243">
          <cell r="A243" t="str">
            <v>Overall</v>
          </cell>
          <cell r="D243">
            <v>3.5000000000000003E-2</v>
          </cell>
          <cell r="E243">
            <v>2.9819999999999999E-2</v>
          </cell>
          <cell r="F243">
            <v>100</v>
          </cell>
        </row>
        <row r="245">
          <cell r="A245" t="str">
            <v>Revenue</v>
          </cell>
          <cell r="D245" t="str">
            <v>Median</v>
          </cell>
          <cell r="E245" t="str">
            <v>Average</v>
          </cell>
          <cell r="F245" t="str">
            <v>total</v>
          </cell>
        </row>
        <row r="246">
          <cell r="A246" t="str">
            <v>&lt;$500 Million</v>
          </cell>
          <cell r="D246">
            <v>0.05</v>
          </cell>
          <cell r="E246">
            <v>0.05</v>
          </cell>
          <cell r="F246">
            <v>2</v>
          </cell>
        </row>
        <row r="247">
          <cell r="A247" t="str">
            <v>$500 Million - $1 Billion</v>
          </cell>
          <cell r="D247">
            <v>0.05</v>
          </cell>
          <cell r="E247">
            <v>3.0714285714285715E-2</v>
          </cell>
          <cell r="F247">
            <v>28</v>
          </cell>
        </row>
        <row r="248">
          <cell r="A248" t="str">
            <v>$1-5 Billion</v>
          </cell>
          <cell r="D248">
            <v>0.05</v>
          </cell>
          <cell r="E248">
            <v>2.725E-2</v>
          </cell>
          <cell r="F248">
            <v>20</v>
          </cell>
        </row>
        <row r="249">
          <cell r="A249" t="str">
            <v>$5-10 Billion</v>
          </cell>
          <cell r="D249">
            <v>0.03</v>
          </cell>
          <cell r="E249">
            <v>4.1428571428571433E-2</v>
          </cell>
          <cell r="F249">
            <v>21</v>
          </cell>
        </row>
        <row r="250">
          <cell r="A250" t="str">
            <v>$10-15 Billion</v>
          </cell>
          <cell r="D250">
            <v>-1.4999999999999999E-2</v>
          </cell>
          <cell r="E250">
            <v>-1.3071428571428572E-2</v>
          </cell>
          <cell r="F250">
            <v>14</v>
          </cell>
        </row>
        <row r="251">
          <cell r="A251" t="str">
            <v>$15-20 Billion</v>
          </cell>
          <cell r="D251">
            <v>0.05</v>
          </cell>
          <cell r="E251">
            <v>4.4545454545454541E-2</v>
          </cell>
          <cell r="F251">
            <v>11</v>
          </cell>
        </row>
        <row r="252">
          <cell r="A252" t="str">
            <v>&gt;$20 Billion</v>
          </cell>
          <cell r="D252">
            <v>7.4999999999999997E-2</v>
          </cell>
          <cell r="E252">
            <v>7.4999999999999997E-2</v>
          </cell>
          <cell r="F252">
            <v>4</v>
          </cell>
        </row>
        <row r="253">
          <cell r="A253" t="str">
            <v>Overall</v>
          </cell>
          <cell r="D253">
            <v>3.5000000000000003E-2</v>
          </cell>
          <cell r="E253">
            <v>2.9819999999999999E-2</v>
          </cell>
          <cell r="F253">
            <v>100</v>
          </cell>
        </row>
        <row r="255">
          <cell r="A255" t="str">
            <v>Response</v>
          </cell>
        </row>
        <row r="256">
          <cell r="A256">
            <v>0.2</v>
          </cell>
          <cell r="B256">
            <v>1</v>
          </cell>
        </row>
        <row r="257">
          <cell r="A257">
            <v>0.15</v>
          </cell>
          <cell r="B257">
            <v>1</v>
          </cell>
        </row>
        <row r="258">
          <cell r="A258">
            <v>0.12</v>
          </cell>
          <cell r="B258">
            <v>2</v>
          </cell>
        </row>
        <row r="259">
          <cell r="A259">
            <v>0.1</v>
          </cell>
          <cell r="B259">
            <v>11</v>
          </cell>
        </row>
        <row r="260">
          <cell r="A260">
            <v>0.08</v>
          </cell>
          <cell r="B260">
            <v>2</v>
          </cell>
        </row>
        <row r="261">
          <cell r="A261">
            <v>7.0000000000000007E-2</v>
          </cell>
          <cell r="B261">
            <v>2</v>
          </cell>
        </row>
        <row r="262">
          <cell r="A262">
            <v>0.05</v>
          </cell>
          <cell r="B262">
            <v>30</v>
          </cell>
          <cell r="F262" t="str">
            <v xml:space="preserve"> </v>
          </cell>
        </row>
        <row r="263">
          <cell r="A263">
            <v>0.04</v>
          </cell>
          <cell r="B263">
            <v>1</v>
          </cell>
        </row>
        <row r="264">
          <cell r="A264">
            <v>0.03</v>
          </cell>
          <cell r="B264">
            <v>11</v>
          </cell>
        </row>
        <row r="265">
          <cell r="A265">
            <v>2.7E-2</v>
          </cell>
          <cell r="B265">
            <v>1</v>
          </cell>
        </row>
        <row r="266">
          <cell r="A266">
            <v>0.02</v>
          </cell>
          <cell r="B266">
            <v>3</v>
          </cell>
        </row>
        <row r="267">
          <cell r="A267">
            <v>0</v>
          </cell>
          <cell r="B267">
            <v>16</v>
          </cell>
        </row>
        <row r="268">
          <cell r="A268">
            <v>-0.01</v>
          </cell>
          <cell r="B268">
            <v>1</v>
          </cell>
        </row>
        <row r="269">
          <cell r="A269">
            <v>-2.5000000000000001E-2</v>
          </cell>
          <cell r="B269">
            <v>1</v>
          </cell>
        </row>
        <row r="270">
          <cell r="A270">
            <v>-0.03</v>
          </cell>
          <cell r="B270">
            <v>3</v>
          </cell>
        </row>
        <row r="271">
          <cell r="A271">
            <v>-0.05</v>
          </cell>
          <cell r="B271">
            <v>10</v>
          </cell>
        </row>
        <row r="272">
          <cell r="A272">
            <v>-7.0000000000000007E-2</v>
          </cell>
          <cell r="B272">
            <v>2</v>
          </cell>
        </row>
        <row r="273">
          <cell r="A273">
            <v>-0.1</v>
          </cell>
          <cell r="B273">
            <v>2</v>
          </cell>
        </row>
        <row r="274">
          <cell r="B274">
            <v>100</v>
          </cell>
        </row>
        <row r="276">
          <cell r="A276" t="str">
            <v>Software</v>
          </cell>
        </row>
        <row r="277">
          <cell r="A277" t="str">
            <v>Industry</v>
          </cell>
          <cell r="D277" t="str">
            <v>Median</v>
          </cell>
          <cell r="E277" t="str">
            <v>Average</v>
          </cell>
          <cell r="F277" t="str">
            <v>total</v>
          </cell>
        </row>
        <row r="278">
          <cell r="A278" t="str">
            <v>Aerospace</v>
          </cell>
          <cell r="D278">
            <v>-0.03</v>
          </cell>
          <cell r="E278">
            <v>-0.03</v>
          </cell>
          <cell r="F278">
            <v>1</v>
          </cell>
        </row>
        <row r="279">
          <cell r="A279" t="str">
            <v>Automotive</v>
          </cell>
          <cell r="D279">
            <v>0.08</v>
          </cell>
          <cell r="E279">
            <v>0.08</v>
          </cell>
          <cell r="F279">
            <v>1</v>
          </cell>
        </row>
        <row r="280">
          <cell r="A280" t="str">
            <v>Business services</v>
          </cell>
          <cell r="D280">
            <v>-0.05</v>
          </cell>
          <cell r="E280">
            <v>-4.6363636363636364E-2</v>
          </cell>
          <cell r="F280">
            <v>11</v>
          </cell>
        </row>
        <row r="281">
          <cell r="A281" t="str">
            <v>Communications</v>
          </cell>
          <cell r="D281">
            <v>0</v>
          </cell>
          <cell r="E281">
            <v>8.5714285714285701E-3</v>
          </cell>
          <cell r="F281">
            <v>7</v>
          </cell>
        </row>
        <row r="282">
          <cell r="A282" t="str">
            <v>Engineering / Construction</v>
          </cell>
          <cell r="D282">
            <v>0.04</v>
          </cell>
          <cell r="E282">
            <v>0.04</v>
          </cell>
          <cell r="F282">
            <v>2</v>
          </cell>
        </row>
        <row r="283">
          <cell r="A283" t="str">
            <v>Financial services</v>
          </cell>
          <cell r="D283">
            <v>0.04</v>
          </cell>
          <cell r="E283">
            <v>3.5000000000000003E-2</v>
          </cell>
          <cell r="F283">
            <v>20</v>
          </cell>
        </row>
        <row r="284">
          <cell r="A284" t="str">
            <v>Healthcare</v>
          </cell>
          <cell r="D284">
            <v>0.05</v>
          </cell>
          <cell r="E284">
            <v>7.4999999999999997E-2</v>
          </cell>
          <cell r="F284">
            <v>6</v>
          </cell>
        </row>
        <row r="285">
          <cell r="A285" t="str">
            <v>Hospitality / Leisure</v>
          </cell>
          <cell r="D285">
            <v>0.05</v>
          </cell>
          <cell r="E285">
            <v>0.05</v>
          </cell>
          <cell r="F285">
            <v>1</v>
          </cell>
        </row>
        <row r="286">
          <cell r="A286" t="str">
            <v>Logistics</v>
          </cell>
          <cell r="D286">
            <v>-0.08</v>
          </cell>
          <cell r="E286">
            <v>-0.08</v>
          </cell>
          <cell r="F286">
            <v>1</v>
          </cell>
        </row>
        <row r="287">
          <cell r="A287" t="str">
            <v>Manufacturing</v>
          </cell>
          <cell r="D287">
            <v>6.5000000000000002E-2</v>
          </cell>
          <cell r="E287">
            <v>6.4545454545454545E-2</v>
          </cell>
          <cell r="F287">
            <v>22</v>
          </cell>
        </row>
        <row r="288">
          <cell r="A288" t="str">
            <v>Media</v>
          </cell>
          <cell r="D288">
            <v>0.1</v>
          </cell>
          <cell r="E288">
            <v>0.1</v>
          </cell>
          <cell r="F288">
            <v>1</v>
          </cell>
        </row>
        <row r="289">
          <cell r="A289" t="str">
            <v>Mining &amp; Minerals</v>
          </cell>
          <cell r="D289">
            <v>0.1</v>
          </cell>
          <cell r="E289">
            <v>0.1</v>
          </cell>
          <cell r="F289">
            <v>1</v>
          </cell>
        </row>
        <row r="290">
          <cell r="A290" t="str">
            <v>Pharmaceuticals</v>
          </cell>
          <cell r="D290">
            <v>0.02</v>
          </cell>
          <cell r="E290">
            <v>0.02</v>
          </cell>
          <cell r="F290">
            <v>1</v>
          </cell>
        </row>
        <row r="291">
          <cell r="A291" t="str">
            <v>Retail</v>
          </cell>
          <cell r="D291">
            <v>0.05</v>
          </cell>
          <cell r="E291">
            <v>2.8750000000000001E-2</v>
          </cell>
          <cell r="F291">
            <v>8</v>
          </cell>
        </row>
        <row r="292">
          <cell r="A292" t="str">
            <v>Technology</v>
          </cell>
          <cell r="D292">
            <v>0.02</v>
          </cell>
          <cell r="E292">
            <v>0.01</v>
          </cell>
          <cell r="F292">
            <v>11</v>
          </cell>
        </row>
        <row r="293">
          <cell r="A293" t="str">
            <v>Transportation</v>
          </cell>
          <cell r="D293">
            <v>0.06</v>
          </cell>
          <cell r="E293">
            <v>0.06</v>
          </cell>
          <cell r="F293">
            <v>2</v>
          </cell>
        </row>
        <row r="294">
          <cell r="A294" t="str">
            <v>Utilities</v>
          </cell>
          <cell r="D294">
            <v>0.1</v>
          </cell>
          <cell r="E294">
            <v>0.1</v>
          </cell>
          <cell r="F294">
            <v>2</v>
          </cell>
        </row>
        <row r="295">
          <cell r="A295" t="str">
            <v>Wholesale / Distribution</v>
          </cell>
          <cell r="D295">
            <v>-0.04</v>
          </cell>
          <cell r="E295">
            <v>-0.04</v>
          </cell>
          <cell r="F295">
            <v>2</v>
          </cell>
        </row>
        <row r="296">
          <cell r="A296" t="str">
            <v>Overall</v>
          </cell>
          <cell r="D296">
            <v>0.05</v>
          </cell>
          <cell r="E296">
            <v>3.0200000000000001E-2</v>
          </cell>
          <cell r="F296">
            <v>100</v>
          </cell>
        </row>
        <row r="298">
          <cell r="A298" t="str">
            <v>Revenue</v>
          </cell>
          <cell r="D298" t="str">
            <v>Median</v>
          </cell>
          <cell r="E298" t="str">
            <v>Average</v>
          </cell>
          <cell r="F298" t="str">
            <v>total</v>
          </cell>
        </row>
        <row r="299">
          <cell r="A299" t="str">
            <v>&lt;$500 Million</v>
          </cell>
          <cell r="D299">
            <v>0.05</v>
          </cell>
          <cell r="E299">
            <v>0.05</v>
          </cell>
          <cell r="F299">
            <v>2</v>
          </cell>
        </row>
        <row r="300">
          <cell r="A300" t="str">
            <v>$500 Million - $1 Billion</v>
          </cell>
          <cell r="D300">
            <v>2.5000000000000001E-2</v>
          </cell>
          <cell r="E300">
            <v>1.6785714285714286E-2</v>
          </cell>
          <cell r="F300">
            <v>28</v>
          </cell>
        </row>
        <row r="301">
          <cell r="A301" t="str">
            <v>$1-5 Billion</v>
          </cell>
          <cell r="D301">
            <v>0.05</v>
          </cell>
          <cell r="E301">
            <v>3.5499999999999997E-2</v>
          </cell>
          <cell r="F301">
            <v>20</v>
          </cell>
        </row>
        <row r="302">
          <cell r="A302" t="str">
            <v>$5-10 Billion</v>
          </cell>
          <cell r="D302">
            <v>0.05</v>
          </cell>
          <cell r="E302">
            <v>6.8095238095238098E-2</v>
          </cell>
          <cell r="F302">
            <v>21</v>
          </cell>
        </row>
        <row r="303">
          <cell r="A303" t="str">
            <v>$10-15 Billion</v>
          </cell>
          <cell r="D303">
            <v>-1.4999999999999999E-2</v>
          </cell>
          <cell r="E303">
            <v>-0.01</v>
          </cell>
          <cell r="F303">
            <v>14</v>
          </cell>
        </row>
        <row r="304">
          <cell r="A304" t="str">
            <v>$15-20 Billion</v>
          </cell>
          <cell r="D304">
            <v>0.02</v>
          </cell>
          <cell r="E304">
            <v>3.0909090909090907E-2</v>
          </cell>
          <cell r="F304">
            <v>11</v>
          </cell>
        </row>
        <row r="305">
          <cell r="A305" t="str">
            <v>&gt;$20 Billion</v>
          </cell>
          <cell r="D305">
            <v>5.5E-2</v>
          </cell>
          <cell r="E305">
            <v>2.75E-2</v>
          </cell>
          <cell r="F305">
            <v>4</v>
          </cell>
        </row>
        <row r="306">
          <cell r="A306" t="str">
            <v>Overall</v>
          </cell>
          <cell r="D306">
            <v>0.05</v>
          </cell>
          <cell r="E306">
            <v>3.0200000000000001E-2</v>
          </cell>
          <cell r="F306">
            <v>100</v>
          </cell>
        </row>
        <row r="308">
          <cell r="A308" t="str">
            <v>Response</v>
          </cell>
        </row>
        <row r="309">
          <cell r="A309">
            <v>0.2</v>
          </cell>
          <cell r="B309">
            <v>2</v>
          </cell>
        </row>
        <row r="310">
          <cell r="A310">
            <v>0.15</v>
          </cell>
          <cell r="B310">
            <v>5</v>
          </cell>
        </row>
        <row r="311">
          <cell r="A311">
            <v>0.12</v>
          </cell>
          <cell r="B311">
            <v>1</v>
          </cell>
        </row>
        <row r="312">
          <cell r="A312">
            <v>0.1</v>
          </cell>
          <cell r="B312">
            <v>12</v>
          </cell>
        </row>
        <row r="313">
          <cell r="A313">
            <v>0.08</v>
          </cell>
          <cell r="B313">
            <v>5</v>
          </cell>
        </row>
        <row r="314">
          <cell r="A314">
            <v>7.0000000000000007E-2</v>
          </cell>
          <cell r="B314">
            <v>2</v>
          </cell>
        </row>
        <row r="315">
          <cell r="A315">
            <v>0.05</v>
          </cell>
          <cell r="B315">
            <v>25</v>
          </cell>
        </row>
        <row r="316">
          <cell r="A316">
            <v>0.03</v>
          </cell>
          <cell r="B316">
            <v>7</v>
          </cell>
        </row>
        <row r="317">
          <cell r="A317">
            <v>0.02</v>
          </cell>
          <cell r="B317">
            <v>7</v>
          </cell>
        </row>
        <row r="318">
          <cell r="A318">
            <v>0</v>
          </cell>
          <cell r="B318">
            <v>16</v>
          </cell>
        </row>
        <row r="319">
          <cell r="A319">
            <v>-0.01</v>
          </cell>
          <cell r="B319">
            <v>2</v>
          </cell>
        </row>
        <row r="320">
          <cell r="A320">
            <v>-0.03</v>
          </cell>
          <cell r="B320">
            <v>1</v>
          </cell>
        </row>
        <row r="321">
          <cell r="A321">
            <v>-0.05</v>
          </cell>
          <cell r="B321">
            <v>6</v>
          </cell>
        </row>
        <row r="322">
          <cell r="A322">
            <v>-0.08</v>
          </cell>
          <cell r="B322">
            <v>3</v>
          </cell>
        </row>
        <row r="323">
          <cell r="A323">
            <v>-0.1</v>
          </cell>
          <cell r="B323">
            <v>5</v>
          </cell>
        </row>
        <row r="324">
          <cell r="A324">
            <v>-0.5</v>
          </cell>
          <cell r="B324">
            <v>1</v>
          </cell>
        </row>
        <row r="325">
          <cell r="B325">
            <v>100</v>
          </cell>
        </row>
        <row r="327">
          <cell r="A327" t="str">
            <v>Communications Equipment</v>
          </cell>
        </row>
        <row r="328">
          <cell r="A328" t="str">
            <v>Industry</v>
          </cell>
          <cell r="D328" t="str">
            <v>Median</v>
          </cell>
          <cell r="E328" t="str">
            <v>Average</v>
          </cell>
          <cell r="F328" t="str">
            <v>total</v>
          </cell>
        </row>
        <row r="329">
          <cell r="A329" t="str">
            <v>Aerospace</v>
          </cell>
          <cell r="D329">
            <v>-0.05</v>
          </cell>
          <cell r="E329">
            <v>-0.05</v>
          </cell>
          <cell r="F329">
            <v>1</v>
          </cell>
        </row>
        <row r="330">
          <cell r="A330" t="str">
            <v>Automotive</v>
          </cell>
          <cell r="D330">
            <v>0.05</v>
          </cell>
          <cell r="E330">
            <v>0.05</v>
          </cell>
          <cell r="F330">
            <v>1</v>
          </cell>
        </row>
        <row r="331">
          <cell r="A331" t="str">
            <v>Business services</v>
          </cell>
          <cell r="D331">
            <v>0</v>
          </cell>
          <cell r="E331">
            <v>-3.9090909090909093E-2</v>
          </cell>
          <cell r="F331">
            <v>11</v>
          </cell>
        </row>
        <row r="332">
          <cell r="A332" t="str">
            <v>Communications</v>
          </cell>
          <cell r="D332">
            <v>0</v>
          </cell>
          <cell r="E332">
            <v>-8.5714285714285701E-3</v>
          </cell>
          <cell r="F332">
            <v>7</v>
          </cell>
        </row>
        <row r="333">
          <cell r="A333" t="str">
            <v>Engineering / Construction</v>
          </cell>
          <cell r="D333">
            <v>7.4999999999999997E-2</v>
          </cell>
          <cell r="E333">
            <v>7.4999999999999997E-2</v>
          </cell>
          <cell r="F333">
            <v>2</v>
          </cell>
        </row>
        <row r="334">
          <cell r="A334" t="str">
            <v>Financial services</v>
          </cell>
          <cell r="D334">
            <v>0.04</v>
          </cell>
          <cell r="E334">
            <v>3.5000000000000003E-2</v>
          </cell>
          <cell r="F334">
            <v>20</v>
          </cell>
        </row>
        <row r="335">
          <cell r="A335" t="str">
            <v>Healthcare</v>
          </cell>
          <cell r="D335">
            <v>3.2500000000000001E-2</v>
          </cell>
          <cell r="E335">
            <v>4.4166666666666667E-2</v>
          </cell>
          <cell r="F335">
            <v>6</v>
          </cell>
        </row>
        <row r="336">
          <cell r="A336" t="str">
            <v>Hospitality / Leisure</v>
          </cell>
          <cell r="D336">
            <v>0.05</v>
          </cell>
          <cell r="E336">
            <v>0.05</v>
          </cell>
          <cell r="F336">
            <v>1</v>
          </cell>
        </row>
        <row r="337">
          <cell r="A337" t="str">
            <v>Logistics</v>
          </cell>
          <cell r="D337">
            <v>0</v>
          </cell>
          <cell r="E337">
            <v>0</v>
          </cell>
          <cell r="F337">
            <v>1</v>
          </cell>
        </row>
        <row r="338">
          <cell r="A338" t="str">
            <v>Manufacturing</v>
          </cell>
          <cell r="D338">
            <v>0.05</v>
          </cell>
          <cell r="E338">
            <v>4.5454545454545456E-2</v>
          </cell>
          <cell r="F338">
            <v>22</v>
          </cell>
        </row>
        <row r="339">
          <cell r="A339" t="str">
            <v>Media</v>
          </cell>
          <cell r="D339">
            <v>0.1</v>
          </cell>
          <cell r="E339">
            <v>0.1</v>
          </cell>
          <cell r="F339">
            <v>1</v>
          </cell>
        </row>
        <row r="340">
          <cell r="A340" t="str">
            <v>Mining &amp; Minerals</v>
          </cell>
          <cell r="D340">
            <v>0.02</v>
          </cell>
          <cell r="E340">
            <v>0.02</v>
          </cell>
          <cell r="F340">
            <v>1</v>
          </cell>
        </row>
        <row r="341">
          <cell r="A341" t="str">
            <v>Pharmaceuticals</v>
          </cell>
          <cell r="D341">
            <v>7.0000000000000007E-2</v>
          </cell>
          <cell r="E341">
            <v>7.0000000000000007E-2</v>
          </cell>
          <cell r="F341">
            <v>1</v>
          </cell>
        </row>
        <row r="342">
          <cell r="A342" t="str">
            <v>Retail</v>
          </cell>
          <cell r="D342">
            <v>0.04</v>
          </cell>
          <cell r="E342">
            <v>1.8749999999999999E-2</v>
          </cell>
          <cell r="F342">
            <v>8</v>
          </cell>
        </row>
        <row r="343">
          <cell r="A343" t="str">
            <v>Technology</v>
          </cell>
          <cell r="D343">
            <v>0</v>
          </cell>
          <cell r="E343">
            <v>7.2727272727272727E-3</v>
          </cell>
          <cell r="F343">
            <v>11</v>
          </cell>
        </row>
        <row r="344">
          <cell r="A344" t="str">
            <v>Transportation</v>
          </cell>
          <cell r="D344">
            <v>1.4999999999999999E-2</v>
          </cell>
          <cell r="E344">
            <v>1.4999999999999999E-2</v>
          </cell>
          <cell r="F344">
            <v>2</v>
          </cell>
        </row>
        <row r="345">
          <cell r="A345" t="str">
            <v>Utilities</v>
          </cell>
          <cell r="D345">
            <v>0.05</v>
          </cell>
          <cell r="E345">
            <v>0.05</v>
          </cell>
          <cell r="F345">
            <v>2</v>
          </cell>
        </row>
        <row r="346">
          <cell r="A346" t="str">
            <v>Wholesale / Distribution</v>
          </cell>
          <cell r="D346">
            <v>2.5000000000000001E-2</v>
          </cell>
          <cell r="E346">
            <v>2.5000000000000001E-2</v>
          </cell>
          <cell r="F346">
            <v>2</v>
          </cell>
        </row>
        <row r="347">
          <cell r="A347" t="str">
            <v>Overall</v>
          </cell>
          <cell r="D347">
            <v>0.03</v>
          </cell>
          <cell r="E347">
            <v>2.2749999999999999E-2</v>
          </cell>
          <cell r="F347">
            <v>100</v>
          </cell>
        </row>
        <row r="349">
          <cell r="A349" t="str">
            <v>Revenue</v>
          </cell>
          <cell r="D349" t="str">
            <v>Median</v>
          </cell>
          <cell r="E349" t="str">
            <v>Average</v>
          </cell>
          <cell r="F349" t="str">
            <v>total</v>
          </cell>
        </row>
        <row r="350">
          <cell r="A350" t="str">
            <v>&lt;$500 Million</v>
          </cell>
          <cell r="D350">
            <v>2.5000000000000001E-2</v>
          </cell>
          <cell r="E350">
            <v>2.5000000000000001E-2</v>
          </cell>
          <cell r="F350">
            <v>2</v>
          </cell>
        </row>
        <row r="351">
          <cell r="A351" t="str">
            <v>$500 Million - $1 Billion</v>
          </cell>
          <cell r="D351">
            <v>0.03</v>
          </cell>
          <cell r="E351">
            <v>0.01</v>
          </cell>
          <cell r="F351">
            <v>28</v>
          </cell>
        </row>
        <row r="352">
          <cell r="A352" t="str">
            <v>$1-5 Billion</v>
          </cell>
          <cell r="D352">
            <v>0.05</v>
          </cell>
          <cell r="E352">
            <v>3.0499999999999999E-2</v>
          </cell>
          <cell r="F352">
            <v>20</v>
          </cell>
        </row>
        <row r="353">
          <cell r="A353" t="str">
            <v>$5-10 Billion</v>
          </cell>
          <cell r="D353">
            <v>0.05</v>
          </cell>
          <cell r="E353">
            <v>3.9761904761904762E-2</v>
          </cell>
          <cell r="F353">
            <v>21</v>
          </cell>
        </row>
        <row r="354">
          <cell r="A354" t="str">
            <v>$10-15 Billion</v>
          </cell>
          <cell r="D354">
            <v>0</v>
          </cell>
          <cell r="E354">
            <v>1.0714285714285714E-2</v>
          </cell>
          <cell r="F354">
            <v>14</v>
          </cell>
        </row>
        <row r="355">
          <cell r="A355" t="str">
            <v>$15-20 Billion</v>
          </cell>
          <cell r="D355">
            <v>0.02</v>
          </cell>
          <cell r="E355">
            <v>2.0909090909090908E-2</v>
          </cell>
          <cell r="F355">
            <v>11</v>
          </cell>
        </row>
        <row r="356">
          <cell r="A356" t="str">
            <v>&gt;$20 Billion</v>
          </cell>
          <cell r="D356">
            <v>0.06</v>
          </cell>
          <cell r="E356">
            <v>0.03</v>
          </cell>
          <cell r="F356">
            <v>4</v>
          </cell>
        </row>
        <row r="357">
          <cell r="A357" t="str">
            <v>Overall</v>
          </cell>
          <cell r="D357">
            <v>0.03</v>
          </cell>
          <cell r="E357">
            <v>2.2749999999999999E-2</v>
          </cell>
          <cell r="F357">
            <v>100</v>
          </cell>
        </row>
        <row r="359">
          <cell r="A359" t="str">
            <v>Response</v>
          </cell>
        </row>
        <row r="360">
          <cell r="A360">
            <v>0.15</v>
          </cell>
          <cell r="B360">
            <v>4</v>
          </cell>
        </row>
        <row r="361">
          <cell r="A361">
            <v>0.1</v>
          </cell>
          <cell r="B361">
            <v>8</v>
          </cell>
        </row>
        <row r="362">
          <cell r="A362">
            <v>0.08</v>
          </cell>
          <cell r="B362">
            <v>2</v>
          </cell>
        </row>
        <row r="363">
          <cell r="A363">
            <v>7.0000000000000007E-2</v>
          </cell>
          <cell r="B363">
            <v>3</v>
          </cell>
        </row>
        <row r="364">
          <cell r="A364">
            <v>0.05</v>
          </cell>
          <cell r="B364">
            <v>29</v>
          </cell>
        </row>
        <row r="365">
          <cell r="A365">
            <v>0.03</v>
          </cell>
          <cell r="B365">
            <v>8</v>
          </cell>
        </row>
        <row r="366">
          <cell r="A366">
            <v>0.02</v>
          </cell>
          <cell r="B366">
            <v>3</v>
          </cell>
        </row>
        <row r="367">
          <cell r="A367">
            <v>1.4999999999999999E-2</v>
          </cell>
          <cell r="B367">
            <v>1</v>
          </cell>
        </row>
        <row r="368">
          <cell r="A368">
            <v>0.01</v>
          </cell>
          <cell r="B368">
            <v>2</v>
          </cell>
        </row>
        <row r="369">
          <cell r="A369">
            <v>0</v>
          </cell>
          <cell r="B369">
            <v>24</v>
          </cell>
        </row>
        <row r="370">
          <cell r="A370">
            <v>-0.01</v>
          </cell>
          <cell r="B370">
            <v>1</v>
          </cell>
        </row>
        <row r="371">
          <cell r="A371">
            <v>-0.03</v>
          </cell>
          <cell r="B371">
            <v>2</v>
          </cell>
        </row>
        <row r="372">
          <cell r="A372">
            <v>-0.05</v>
          </cell>
          <cell r="B372">
            <v>9</v>
          </cell>
        </row>
        <row r="373">
          <cell r="A373">
            <v>-0.08</v>
          </cell>
          <cell r="B373">
            <v>2</v>
          </cell>
        </row>
        <row r="374">
          <cell r="A374">
            <v>-0.1</v>
          </cell>
          <cell r="B374">
            <v>1</v>
          </cell>
        </row>
        <row r="375">
          <cell r="A375">
            <v>-0.5</v>
          </cell>
          <cell r="B375">
            <v>1</v>
          </cell>
        </row>
        <row r="376">
          <cell r="B376">
            <v>100</v>
          </cell>
        </row>
        <row r="378">
          <cell r="A378" t="str">
            <v>Professional Services</v>
          </cell>
        </row>
        <row r="379">
          <cell r="A379" t="str">
            <v>Industry</v>
          </cell>
          <cell r="D379" t="str">
            <v>Median</v>
          </cell>
          <cell r="E379" t="str">
            <v>Average</v>
          </cell>
          <cell r="F379" t="str">
            <v>total</v>
          </cell>
        </row>
        <row r="380">
          <cell r="A380" t="str">
            <v>Aerospace</v>
          </cell>
          <cell r="D380">
            <v>-0.05</v>
          </cell>
          <cell r="E380">
            <v>-0.05</v>
          </cell>
          <cell r="F380">
            <v>1</v>
          </cell>
        </row>
        <row r="381">
          <cell r="A381" t="str">
            <v>Automotive</v>
          </cell>
          <cell r="D381">
            <v>0.03</v>
          </cell>
          <cell r="E381">
            <v>0.03</v>
          </cell>
          <cell r="F381">
            <v>1</v>
          </cell>
        </row>
        <row r="382">
          <cell r="A382" t="str">
            <v>Business services</v>
          </cell>
          <cell r="D382">
            <v>0.05</v>
          </cell>
          <cell r="E382">
            <v>0</v>
          </cell>
          <cell r="F382">
            <v>11</v>
          </cell>
        </row>
        <row r="383">
          <cell r="A383" t="str">
            <v>Communications</v>
          </cell>
          <cell r="D383">
            <v>0</v>
          </cell>
          <cell r="E383">
            <v>4.2857142857142851E-3</v>
          </cell>
          <cell r="F383">
            <v>7</v>
          </cell>
        </row>
        <row r="384">
          <cell r="A384" t="str">
            <v>Engineering / Construction</v>
          </cell>
          <cell r="D384">
            <v>0.05</v>
          </cell>
          <cell r="E384">
            <v>0.05</v>
          </cell>
          <cell r="F384">
            <v>2</v>
          </cell>
        </row>
        <row r="385">
          <cell r="A385" t="str">
            <v>Financial services</v>
          </cell>
          <cell r="D385">
            <v>0.03</v>
          </cell>
          <cell r="E385">
            <v>3.2500000000000001E-2</v>
          </cell>
          <cell r="F385">
            <v>20</v>
          </cell>
        </row>
        <row r="386">
          <cell r="A386" t="str">
            <v>Healthcare</v>
          </cell>
          <cell r="D386">
            <v>0.11</v>
          </cell>
          <cell r="E386">
            <v>0.11666666666666665</v>
          </cell>
          <cell r="F386">
            <v>6</v>
          </cell>
        </row>
        <row r="387">
          <cell r="A387" t="str">
            <v>Hospitality / Leisure</v>
          </cell>
          <cell r="D387">
            <v>0.05</v>
          </cell>
          <cell r="E387">
            <v>0.05</v>
          </cell>
          <cell r="F387">
            <v>1</v>
          </cell>
        </row>
        <row r="388">
          <cell r="A388" t="str">
            <v>Logistics</v>
          </cell>
          <cell r="D388">
            <v>-0.1</v>
          </cell>
          <cell r="E388">
            <v>-0.1</v>
          </cell>
          <cell r="F388">
            <v>1</v>
          </cell>
        </row>
        <row r="389">
          <cell r="A389" t="str">
            <v>Manufacturing</v>
          </cell>
          <cell r="D389">
            <v>0.05</v>
          </cell>
          <cell r="E389">
            <v>6.2727272727272729E-2</v>
          </cell>
          <cell r="F389">
            <v>22</v>
          </cell>
        </row>
        <row r="390">
          <cell r="A390" t="str">
            <v>Media</v>
          </cell>
          <cell r="D390">
            <v>0</v>
          </cell>
          <cell r="E390">
            <v>0</v>
          </cell>
          <cell r="F390">
            <v>1</v>
          </cell>
        </row>
        <row r="391">
          <cell r="A391" t="str">
            <v>Mining &amp; Minerals</v>
          </cell>
          <cell r="D391">
            <v>0.03</v>
          </cell>
          <cell r="E391">
            <v>0.03</v>
          </cell>
          <cell r="F391">
            <v>1</v>
          </cell>
        </row>
        <row r="392">
          <cell r="A392" t="str">
            <v>Pharmaceuticals</v>
          </cell>
          <cell r="D392">
            <v>0.1</v>
          </cell>
          <cell r="E392">
            <v>0.1</v>
          </cell>
          <cell r="F392">
            <v>1</v>
          </cell>
        </row>
        <row r="393">
          <cell r="A393" t="str">
            <v>Retail</v>
          </cell>
          <cell r="D393">
            <v>0.05</v>
          </cell>
          <cell r="E393">
            <v>4.3749999999999997E-2</v>
          </cell>
          <cell r="F393">
            <v>8</v>
          </cell>
        </row>
        <row r="394">
          <cell r="A394" t="str">
            <v>Technology</v>
          </cell>
          <cell r="D394">
            <v>0</v>
          </cell>
          <cell r="E394">
            <v>2.8181818181818183E-2</v>
          </cell>
          <cell r="F394">
            <v>11</v>
          </cell>
        </row>
        <row r="395">
          <cell r="A395" t="str">
            <v>Transportation</v>
          </cell>
          <cell r="D395">
            <v>0.09</v>
          </cell>
          <cell r="E395">
            <v>0.09</v>
          </cell>
          <cell r="F395">
            <v>2</v>
          </cell>
        </row>
        <row r="396">
          <cell r="A396" t="str">
            <v>Utilities</v>
          </cell>
          <cell r="D396">
            <v>7.4999999999999997E-2</v>
          </cell>
          <cell r="E396">
            <v>7.4999999999999997E-2</v>
          </cell>
          <cell r="F396">
            <v>2</v>
          </cell>
        </row>
        <row r="397">
          <cell r="A397" t="str">
            <v>Wholesale / Distribution</v>
          </cell>
          <cell r="D397">
            <v>5.5E-2</v>
          </cell>
          <cell r="E397">
            <v>5.5E-2</v>
          </cell>
          <cell r="F397">
            <v>2</v>
          </cell>
        </row>
        <row r="398">
          <cell r="A398" t="str">
            <v>Overall</v>
          </cell>
          <cell r="D398">
            <v>0.05</v>
          </cell>
          <cell r="E398">
            <v>4.0199999999999993E-2</v>
          </cell>
          <cell r="F398">
            <v>100</v>
          </cell>
        </row>
        <row r="400">
          <cell r="A400" t="str">
            <v>Revenue</v>
          </cell>
          <cell r="D400" t="str">
            <v>Median</v>
          </cell>
          <cell r="E400" t="str">
            <v>Average</v>
          </cell>
          <cell r="F400" t="str">
            <v>total</v>
          </cell>
        </row>
        <row r="401">
          <cell r="A401" t="str">
            <v>&lt;$500 Million</v>
          </cell>
          <cell r="D401">
            <v>7.4999999999999997E-2</v>
          </cell>
          <cell r="E401">
            <v>7.4999999999999997E-2</v>
          </cell>
          <cell r="F401">
            <v>2</v>
          </cell>
        </row>
        <row r="402">
          <cell r="A402" t="str">
            <v>$500 Million - $1 Billion</v>
          </cell>
          <cell r="D402">
            <v>0.03</v>
          </cell>
          <cell r="E402">
            <v>2.5357142857142856E-2</v>
          </cell>
          <cell r="F402">
            <v>28</v>
          </cell>
        </row>
        <row r="403">
          <cell r="A403" t="str">
            <v>$1-5 Billion</v>
          </cell>
          <cell r="D403">
            <v>0.05</v>
          </cell>
          <cell r="E403">
            <v>3.85E-2</v>
          </cell>
          <cell r="F403">
            <v>20</v>
          </cell>
        </row>
        <row r="404">
          <cell r="A404" t="str">
            <v>$5-10 Billion</v>
          </cell>
          <cell r="D404">
            <v>0.03</v>
          </cell>
          <cell r="E404">
            <v>6.0952380952380952E-2</v>
          </cell>
          <cell r="F404">
            <v>21</v>
          </cell>
        </row>
        <row r="405">
          <cell r="A405" t="str">
            <v>$10-15 Billion</v>
          </cell>
          <cell r="D405">
            <v>0.04</v>
          </cell>
          <cell r="E405">
            <v>3.0714285714285715E-2</v>
          </cell>
          <cell r="F405">
            <v>14</v>
          </cell>
        </row>
        <row r="406">
          <cell r="A406" t="str">
            <v>$15-20 Billion</v>
          </cell>
          <cell r="D406">
            <v>0.05</v>
          </cell>
          <cell r="E406">
            <v>4.8181818181818187E-2</v>
          </cell>
          <cell r="F406">
            <v>11</v>
          </cell>
        </row>
        <row r="407">
          <cell r="A407" t="str">
            <v>&gt;$20 Billion</v>
          </cell>
          <cell r="D407">
            <v>0.04</v>
          </cell>
          <cell r="E407">
            <v>3.7499999999999999E-2</v>
          </cell>
          <cell r="F407">
            <v>4</v>
          </cell>
        </row>
        <row r="408">
          <cell r="A408" t="str">
            <v>Overall</v>
          </cell>
          <cell r="D408">
            <v>0.05</v>
          </cell>
          <cell r="E408">
            <v>4.0199999999999993E-2</v>
          </cell>
          <cell r="F408">
            <v>100</v>
          </cell>
        </row>
        <row r="410">
          <cell r="A410" t="str">
            <v>Response</v>
          </cell>
        </row>
        <row r="411">
          <cell r="A411">
            <v>0.2</v>
          </cell>
          <cell r="B411">
            <v>5</v>
          </cell>
        </row>
        <row r="412">
          <cell r="A412">
            <v>0.15</v>
          </cell>
          <cell r="B412">
            <v>3</v>
          </cell>
        </row>
        <row r="413">
          <cell r="A413">
            <v>0.13</v>
          </cell>
          <cell r="B413">
            <v>1</v>
          </cell>
        </row>
        <row r="414">
          <cell r="A414">
            <v>0.12</v>
          </cell>
          <cell r="B414">
            <v>3</v>
          </cell>
        </row>
        <row r="415">
          <cell r="A415">
            <v>0.1</v>
          </cell>
          <cell r="B415">
            <v>12</v>
          </cell>
        </row>
        <row r="416">
          <cell r="A416">
            <v>0.08</v>
          </cell>
          <cell r="B416">
            <v>5</v>
          </cell>
        </row>
        <row r="417">
          <cell r="A417">
            <v>7.0000000000000007E-2</v>
          </cell>
          <cell r="B417">
            <v>1</v>
          </cell>
        </row>
        <row r="418">
          <cell r="A418">
            <v>0.05</v>
          </cell>
          <cell r="B418">
            <v>23</v>
          </cell>
        </row>
        <row r="419">
          <cell r="A419">
            <v>0.03</v>
          </cell>
          <cell r="B419">
            <v>10</v>
          </cell>
        </row>
        <row r="420">
          <cell r="A420">
            <v>0.02</v>
          </cell>
          <cell r="B420">
            <v>6</v>
          </cell>
        </row>
        <row r="421">
          <cell r="A421">
            <v>0</v>
          </cell>
          <cell r="B421">
            <v>16</v>
          </cell>
        </row>
        <row r="422">
          <cell r="A422">
            <v>-0.03</v>
          </cell>
          <cell r="B422">
            <v>1</v>
          </cell>
        </row>
        <row r="423">
          <cell r="A423">
            <v>-0.05</v>
          </cell>
          <cell r="B423">
            <v>8</v>
          </cell>
        </row>
        <row r="424">
          <cell r="A424">
            <v>-0.08</v>
          </cell>
          <cell r="B424">
            <v>1</v>
          </cell>
        </row>
        <row r="425">
          <cell r="A425">
            <v>-0.1</v>
          </cell>
          <cell r="B425">
            <v>4</v>
          </cell>
        </row>
        <row r="426">
          <cell r="A426">
            <v>-0.25</v>
          </cell>
          <cell r="B426">
            <v>1</v>
          </cell>
        </row>
        <row r="427">
          <cell r="B427">
            <v>100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marks"/>
      <sheetName val="Index"/>
      <sheetName val="IS"/>
      <sheetName val="BS"/>
      <sheetName val="CF"/>
      <sheetName val="CF Cumulative"/>
      <sheetName val="RNOA_ROE"/>
      <sheetName val="Stores_per_State"/>
      <sheetName val="DIS"/>
      <sheetName val="Operating_Lease_Module"/>
      <sheetName val="mwareDates"/>
      <sheetName val="mwareSettings"/>
    </sheetNames>
    <sheetDataSet>
      <sheetData sheetId="0"/>
      <sheetData sheetId="1"/>
      <sheetData sheetId="2"/>
      <sheetData sheetId="3"/>
      <sheetData sheetId="4"/>
      <sheetData sheetId="5"/>
      <sheetData sheetId="6"/>
      <sheetData sheetId="7">
        <row r="1">
          <cell r="A1" t="str">
            <v>Back To Index</v>
          </cell>
        </row>
        <row r="2">
          <cell r="B2" t="str">
            <v>Michaels Stores Per State and Region</v>
          </cell>
        </row>
        <row r="4">
          <cell r="G4" t="str">
            <v>Stores</v>
          </cell>
          <cell r="M4" t="str">
            <v>Weight</v>
          </cell>
        </row>
        <row r="5">
          <cell r="B5" t="str">
            <v>Michaels Stores</v>
          </cell>
          <cell r="C5">
            <v>2007</v>
          </cell>
          <cell r="D5">
            <v>2008</v>
          </cell>
          <cell r="G5" t="str">
            <v>NE</v>
          </cell>
          <cell r="H5" t="str">
            <v>MW</v>
          </cell>
          <cell r="I5" t="str">
            <v>So.</v>
          </cell>
          <cell r="J5" t="str">
            <v>West</v>
          </cell>
          <cell r="K5" t="str">
            <v>Total</v>
          </cell>
          <cell r="M5" t="str">
            <v>NE</v>
          </cell>
          <cell r="N5" t="str">
            <v>MW</v>
          </cell>
          <cell r="O5" t="str">
            <v>So.</v>
          </cell>
          <cell r="P5" t="str">
            <v>West</v>
          </cell>
          <cell r="R5" t="str">
            <v>Productivity</v>
          </cell>
        </row>
        <row r="6">
          <cell r="A6">
            <v>3</v>
          </cell>
          <cell r="B6" t="str">
            <v>Alabama</v>
          </cell>
          <cell r="C6">
            <v>10</v>
          </cell>
          <cell r="D6">
            <v>10</v>
          </cell>
          <cell r="F6">
            <v>2002</v>
          </cell>
          <cell r="K6">
            <v>835</v>
          </cell>
          <cell r="R6">
            <v>3.159704646017699</v>
          </cell>
        </row>
        <row r="7">
          <cell r="A7">
            <v>4</v>
          </cell>
          <cell r="B7" t="str">
            <v>Alaska</v>
          </cell>
          <cell r="C7">
            <v>3</v>
          </cell>
          <cell r="D7">
            <v>3</v>
          </cell>
          <cell r="F7">
            <v>2003</v>
          </cell>
          <cell r="K7">
            <v>967</v>
          </cell>
          <cell r="R7">
            <v>3.1967487073422958</v>
          </cell>
        </row>
        <row r="8">
          <cell r="A8">
            <v>4</v>
          </cell>
          <cell r="B8" t="str">
            <v>Alberta</v>
          </cell>
          <cell r="C8">
            <v>15</v>
          </cell>
          <cell r="D8">
            <v>15</v>
          </cell>
          <cell r="F8">
            <v>2004</v>
          </cell>
          <cell r="K8">
            <v>1019</v>
          </cell>
          <cell r="R8">
            <v>3.3299813542688912</v>
          </cell>
        </row>
        <row r="9">
          <cell r="A9">
            <v>4</v>
          </cell>
          <cell r="B9" t="str">
            <v>Arizona</v>
          </cell>
          <cell r="C9">
            <v>36</v>
          </cell>
          <cell r="D9">
            <v>36</v>
          </cell>
          <cell r="F9">
            <v>2005</v>
          </cell>
          <cell r="K9">
            <v>1066</v>
          </cell>
          <cell r="R9">
            <v>3.4487476547842397</v>
          </cell>
        </row>
        <row r="10">
          <cell r="A10">
            <v>3</v>
          </cell>
          <cell r="B10" t="str">
            <v>Arkansas</v>
          </cell>
          <cell r="C10">
            <v>3</v>
          </cell>
          <cell r="D10">
            <v>3</v>
          </cell>
          <cell r="F10">
            <v>2006</v>
          </cell>
          <cell r="K10">
            <v>1087</v>
          </cell>
          <cell r="R10">
            <v>3.5354185832566696</v>
          </cell>
        </row>
        <row r="11">
          <cell r="A11">
            <v>4</v>
          </cell>
          <cell r="B11" t="str">
            <v>British Columbia</v>
          </cell>
          <cell r="C11">
            <v>13</v>
          </cell>
          <cell r="D11">
            <v>14</v>
          </cell>
          <cell r="F11">
            <v>2007</v>
          </cell>
          <cell r="G11">
            <v>191</v>
          </cell>
          <cell r="H11">
            <v>202</v>
          </cell>
          <cell r="I11">
            <v>333</v>
          </cell>
          <cell r="J11">
            <v>413</v>
          </cell>
          <cell r="K11">
            <v>1139</v>
          </cell>
          <cell r="M11">
            <v>0.16769095697980685</v>
          </cell>
          <cell r="N11">
            <v>0.17734855136084285</v>
          </cell>
          <cell r="O11">
            <v>0.2923617208077261</v>
          </cell>
          <cell r="P11">
            <v>0.36259877085162423</v>
          </cell>
          <cell r="R11">
            <v>3.420726306465899</v>
          </cell>
        </row>
        <row r="12">
          <cell r="A12">
            <v>4</v>
          </cell>
          <cell r="B12" t="str">
            <v>California</v>
          </cell>
          <cell r="C12">
            <v>223</v>
          </cell>
          <cell r="D12">
            <v>224</v>
          </cell>
          <cell r="F12">
            <v>2008</v>
          </cell>
          <cell r="G12">
            <v>204</v>
          </cell>
          <cell r="H12">
            <v>205</v>
          </cell>
          <cell r="I12">
            <v>346</v>
          </cell>
          <cell r="J12">
            <v>417</v>
          </cell>
          <cell r="K12">
            <v>1172</v>
          </cell>
          <cell r="M12">
            <v>0.17406143344709898</v>
          </cell>
          <cell r="N12">
            <v>0.17491467576791808</v>
          </cell>
          <cell r="O12">
            <v>0.29522184300341298</v>
          </cell>
          <cell r="P12">
            <v>0.35580204778156999</v>
          </cell>
          <cell r="R12">
            <v>3.2623931623931623</v>
          </cell>
        </row>
        <row r="13">
          <cell r="A13">
            <v>4</v>
          </cell>
          <cell r="B13" t="str">
            <v>Colorado</v>
          </cell>
          <cell r="C13">
            <v>28</v>
          </cell>
          <cell r="D13">
            <v>28</v>
          </cell>
        </row>
        <row r="14">
          <cell r="A14">
            <v>1</v>
          </cell>
          <cell r="B14" t="str">
            <v>Connecticut</v>
          </cell>
          <cell r="C14">
            <v>12</v>
          </cell>
          <cell r="D14">
            <v>13</v>
          </cell>
        </row>
        <row r="15">
          <cell r="A15">
            <v>3</v>
          </cell>
          <cell r="B15" t="str">
            <v>Delaware</v>
          </cell>
          <cell r="C15">
            <v>4</v>
          </cell>
          <cell r="D15">
            <v>4</v>
          </cell>
        </row>
        <row r="16">
          <cell r="A16">
            <v>3</v>
          </cell>
          <cell r="B16" t="str">
            <v>District of Columbia</v>
          </cell>
          <cell r="C16">
            <v>0</v>
          </cell>
          <cell r="D16">
            <v>0</v>
          </cell>
        </row>
        <row r="17">
          <cell r="A17">
            <v>3</v>
          </cell>
          <cell r="B17" t="str">
            <v>Florida</v>
          </cell>
          <cell r="C17">
            <v>62</v>
          </cell>
          <cell r="D17">
            <v>68</v>
          </cell>
        </row>
        <row r="18">
          <cell r="A18">
            <v>3</v>
          </cell>
          <cell r="B18" t="str">
            <v>Georgia</v>
          </cell>
          <cell r="C18">
            <v>33</v>
          </cell>
          <cell r="D18">
            <v>33</v>
          </cell>
        </row>
        <row r="19">
          <cell r="A19">
            <v>4</v>
          </cell>
          <cell r="B19" t="str">
            <v>Hawaii</v>
          </cell>
          <cell r="C19">
            <v>0</v>
          </cell>
          <cell r="D19">
            <v>0</v>
          </cell>
        </row>
        <row r="20">
          <cell r="A20">
            <v>4</v>
          </cell>
          <cell r="B20" t="str">
            <v>Idaho</v>
          </cell>
          <cell r="C20">
            <v>7</v>
          </cell>
          <cell r="D20">
            <v>7</v>
          </cell>
        </row>
        <row r="21">
          <cell r="A21">
            <v>2</v>
          </cell>
          <cell r="B21" t="str">
            <v>Illinois</v>
          </cell>
          <cell r="C21">
            <v>38</v>
          </cell>
          <cell r="D21">
            <v>38</v>
          </cell>
        </row>
        <row r="22">
          <cell r="A22">
            <v>2</v>
          </cell>
          <cell r="B22" t="str">
            <v>Indiana</v>
          </cell>
          <cell r="C22">
            <v>14</v>
          </cell>
          <cell r="D22">
            <v>15</v>
          </cell>
        </row>
        <row r="23">
          <cell r="A23">
            <v>2</v>
          </cell>
          <cell r="B23" t="str">
            <v>Iowa</v>
          </cell>
          <cell r="C23">
            <v>7</v>
          </cell>
          <cell r="D23">
            <v>7</v>
          </cell>
        </row>
        <row r="24">
          <cell r="A24">
            <v>2</v>
          </cell>
          <cell r="B24" t="str">
            <v>Kansas</v>
          </cell>
          <cell r="C24">
            <v>8</v>
          </cell>
          <cell r="D24">
            <v>8</v>
          </cell>
        </row>
        <row r="25">
          <cell r="A25">
            <v>3</v>
          </cell>
          <cell r="B25" t="str">
            <v>Kentucky</v>
          </cell>
          <cell r="C25">
            <v>7</v>
          </cell>
          <cell r="D25">
            <v>7</v>
          </cell>
        </row>
        <row r="26">
          <cell r="A26">
            <v>3</v>
          </cell>
          <cell r="B26" t="str">
            <v>Louisiana</v>
          </cell>
          <cell r="C26">
            <v>11</v>
          </cell>
          <cell r="D26">
            <v>11</v>
          </cell>
        </row>
        <row r="27">
          <cell r="A27">
            <v>1</v>
          </cell>
          <cell r="B27" t="str">
            <v>Maine</v>
          </cell>
          <cell r="C27">
            <v>2</v>
          </cell>
          <cell r="D27">
            <v>2</v>
          </cell>
        </row>
        <row r="28">
          <cell r="A28">
            <v>1</v>
          </cell>
          <cell r="B28" t="str">
            <v>Manitoba</v>
          </cell>
          <cell r="C28">
            <v>3</v>
          </cell>
          <cell r="D28">
            <v>3</v>
          </cell>
        </row>
        <row r="29">
          <cell r="A29">
            <v>3</v>
          </cell>
          <cell r="B29" t="str">
            <v>Maryland</v>
          </cell>
          <cell r="C29">
            <v>23</v>
          </cell>
          <cell r="D29">
            <v>22</v>
          </cell>
        </row>
        <row r="30">
          <cell r="A30">
            <v>1</v>
          </cell>
          <cell r="B30" t="str">
            <v>Massachusetts</v>
          </cell>
          <cell r="C30">
            <v>21</v>
          </cell>
          <cell r="D30">
            <v>22</v>
          </cell>
        </row>
        <row r="31">
          <cell r="A31">
            <v>2</v>
          </cell>
          <cell r="B31" t="str">
            <v>Michigan</v>
          </cell>
          <cell r="C31">
            <v>37</v>
          </cell>
          <cell r="D31">
            <v>36</v>
          </cell>
        </row>
        <row r="32">
          <cell r="A32">
            <v>2</v>
          </cell>
          <cell r="B32" t="str">
            <v>Minnesota</v>
          </cell>
          <cell r="C32">
            <v>23</v>
          </cell>
          <cell r="D32">
            <v>22</v>
          </cell>
        </row>
        <row r="33">
          <cell r="A33">
            <v>3</v>
          </cell>
          <cell r="B33" t="str">
            <v>Mississippi</v>
          </cell>
          <cell r="C33">
            <v>3</v>
          </cell>
          <cell r="D33">
            <v>3</v>
          </cell>
        </row>
        <row r="34">
          <cell r="A34">
            <v>2</v>
          </cell>
          <cell r="B34" t="str">
            <v>Missouri</v>
          </cell>
          <cell r="C34">
            <v>18</v>
          </cell>
          <cell r="D34">
            <v>19</v>
          </cell>
        </row>
        <row r="35">
          <cell r="A35">
            <v>4</v>
          </cell>
          <cell r="B35" t="str">
            <v>Montana</v>
          </cell>
          <cell r="C35">
            <v>4</v>
          </cell>
          <cell r="D35">
            <v>4</v>
          </cell>
        </row>
        <row r="36">
          <cell r="A36">
            <v>2</v>
          </cell>
          <cell r="B36" t="str">
            <v>Nebraska</v>
          </cell>
          <cell r="C36">
            <v>4</v>
          </cell>
          <cell r="D36">
            <v>4</v>
          </cell>
        </row>
        <row r="37">
          <cell r="A37">
            <v>4</v>
          </cell>
          <cell r="B37" t="str">
            <v>Nevada</v>
          </cell>
          <cell r="C37">
            <v>17</v>
          </cell>
          <cell r="D37">
            <v>17</v>
          </cell>
        </row>
        <row r="38">
          <cell r="A38">
            <v>4</v>
          </cell>
          <cell r="B38" t="str">
            <v>New Brunswick</v>
          </cell>
          <cell r="C38">
            <v>2</v>
          </cell>
          <cell r="D38">
            <v>3</v>
          </cell>
        </row>
        <row r="39">
          <cell r="A39">
            <v>4</v>
          </cell>
          <cell r="B39" t="str">
            <v>Newfoundland and Labrador</v>
          </cell>
          <cell r="C39">
            <v>1</v>
          </cell>
          <cell r="D39">
            <v>1</v>
          </cell>
        </row>
        <row r="40">
          <cell r="A40">
            <v>1</v>
          </cell>
          <cell r="B40" t="str">
            <v>New Hampshire</v>
          </cell>
          <cell r="C40">
            <v>6</v>
          </cell>
          <cell r="D40">
            <v>7</v>
          </cell>
        </row>
        <row r="41">
          <cell r="A41">
            <v>1</v>
          </cell>
          <cell r="B41" t="str">
            <v>New Jersey</v>
          </cell>
          <cell r="C41">
            <v>27</v>
          </cell>
          <cell r="D41">
            <v>27</v>
          </cell>
        </row>
        <row r="42">
          <cell r="A42">
            <v>4</v>
          </cell>
          <cell r="B42" t="str">
            <v>New Mexico</v>
          </cell>
          <cell r="C42">
            <v>3</v>
          </cell>
          <cell r="D42">
            <v>3</v>
          </cell>
        </row>
        <row r="43">
          <cell r="A43">
            <v>1</v>
          </cell>
          <cell r="B43" t="str">
            <v>New York</v>
          </cell>
          <cell r="C43">
            <v>45</v>
          </cell>
          <cell r="D43">
            <v>48</v>
          </cell>
        </row>
        <row r="44">
          <cell r="A44">
            <v>3</v>
          </cell>
          <cell r="B44" t="str">
            <v>North Carolina</v>
          </cell>
          <cell r="C44">
            <v>29</v>
          </cell>
          <cell r="D44">
            <v>29</v>
          </cell>
        </row>
        <row r="45">
          <cell r="A45">
            <v>2</v>
          </cell>
          <cell r="B45" t="str">
            <v>North Dakota</v>
          </cell>
          <cell r="C45">
            <v>2</v>
          </cell>
          <cell r="D45">
            <v>2</v>
          </cell>
        </row>
        <row r="46">
          <cell r="A46">
            <v>2</v>
          </cell>
          <cell r="B46" t="str">
            <v>Nova Scotia</v>
          </cell>
          <cell r="C46">
            <v>2</v>
          </cell>
          <cell r="D46">
            <v>3</v>
          </cell>
        </row>
        <row r="47">
          <cell r="A47">
            <v>2</v>
          </cell>
          <cell r="B47" t="str">
            <v>Ohio</v>
          </cell>
          <cell r="C47">
            <v>32</v>
          </cell>
          <cell r="D47">
            <v>31</v>
          </cell>
        </row>
        <row r="48">
          <cell r="A48">
            <v>3</v>
          </cell>
          <cell r="B48" t="str">
            <v>Oklahoma</v>
          </cell>
          <cell r="C48">
            <v>7</v>
          </cell>
          <cell r="D48">
            <v>7</v>
          </cell>
        </row>
        <row r="49">
          <cell r="A49">
            <v>1</v>
          </cell>
          <cell r="B49" t="str">
            <v>Ontario</v>
          </cell>
          <cell r="C49">
            <v>28</v>
          </cell>
          <cell r="D49">
            <v>32</v>
          </cell>
        </row>
        <row r="50">
          <cell r="A50">
            <v>4</v>
          </cell>
          <cell r="B50" t="str">
            <v>Oregon</v>
          </cell>
          <cell r="C50">
            <v>17</v>
          </cell>
          <cell r="D50">
            <v>18</v>
          </cell>
        </row>
        <row r="51">
          <cell r="A51">
            <v>1</v>
          </cell>
          <cell r="B51" t="str">
            <v>Pennsylvania</v>
          </cell>
          <cell r="C51">
            <v>39</v>
          </cell>
          <cell r="D51">
            <v>42</v>
          </cell>
        </row>
        <row r="52">
          <cell r="A52">
            <v>1</v>
          </cell>
          <cell r="B52" t="str">
            <v>Prince Edward Island</v>
          </cell>
          <cell r="C52">
            <v>1</v>
          </cell>
          <cell r="D52">
            <v>1</v>
          </cell>
        </row>
        <row r="53">
          <cell r="A53">
            <v>1</v>
          </cell>
          <cell r="B53" t="str">
            <v>Rhode Island</v>
          </cell>
          <cell r="C53">
            <v>3</v>
          </cell>
          <cell r="D53">
            <v>3</v>
          </cell>
        </row>
        <row r="54">
          <cell r="A54">
            <v>1</v>
          </cell>
          <cell r="B54" t="str">
            <v>Saskatchewan</v>
          </cell>
          <cell r="C54">
            <v>2</v>
          </cell>
          <cell r="D54">
            <v>2</v>
          </cell>
        </row>
        <row r="55">
          <cell r="A55">
            <v>3</v>
          </cell>
          <cell r="B55" t="str">
            <v>South Carolina</v>
          </cell>
          <cell r="C55">
            <v>9</v>
          </cell>
          <cell r="D55">
            <v>9</v>
          </cell>
        </row>
        <row r="56">
          <cell r="A56">
            <v>2</v>
          </cell>
          <cell r="B56" t="str">
            <v>South Dakota</v>
          </cell>
          <cell r="C56">
            <v>1</v>
          </cell>
          <cell r="D56">
            <v>2</v>
          </cell>
        </row>
        <row r="57">
          <cell r="A57">
            <v>3</v>
          </cell>
          <cell r="B57" t="str">
            <v>Tennessee</v>
          </cell>
          <cell r="C57">
            <v>12</v>
          </cell>
          <cell r="D57">
            <v>13</v>
          </cell>
        </row>
        <row r="58">
          <cell r="A58">
            <v>3</v>
          </cell>
          <cell r="B58" t="str">
            <v>Texas</v>
          </cell>
          <cell r="C58">
            <v>84</v>
          </cell>
          <cell r="D58">
            <v>91</v>
          </cell>
        </row>
        <row r="59">
          <cell r="A59">
            <v>4</v>
          </cell>
          <cell r="B59" t="str">
            <v>Utah</v>
          </cell>
          <cell r="C59">
            <v>11</v>
          </cell>
          <cell r="D59">
            <v>11</v>
          </cell>
        </row>
        <row r="60">
          <cell r="A60">
            <v>1</v>
          </cell>
          <cell r="B60" t="str">
            <v>Vermont</v>
          </cell>
          <cell r="C60">
            <v>2</v>
          </cell>
          <cell r="D60">
            <v>2</v>
          </cell>
        </row>
        <row r="61">
          <cell r="A61">
            <v>3</v>
          </cell>
          <cell r="B61" t="str">
            <v>Virginia</v>
          </cell>
          <cell r="C61">
            <v>32</v>
          </cell>
          <cell r="D61">
            <v>32</v>
          </cell>
        </row>
        <row r="62">
          <cell r="A62">
            <v>4</v>
          </cell>
          <cell r="B62" t="str">
            <v>Washington</v>
          </cell>
          <cell r="C62">
            <v>32</v>
          </cell>
          <cell r="D62">
            <v>32</v>
          </cell>
        </row>
        <row r="63">
          <cell r="A63">
            <v>3</v>
          </cell>
          <cell r="B63" t="str">
            <v>West Virginia</v>
          </cell>
          <cell r="C63">
            <v>4</v>
          </cell>
          <cell r="D63">
            <v>4</v>
          </cell>
        </row>
        <row r="64">
          <cell r="A64">
            <v>2</v>
          </cell>
          <cell r="B64" t="str">
            <v>Wisconsin</v>
          </cell>
          <cell r="C64">
            <v>16</v>
          </cell>
          <cell r="D64">
            <v>18</v>
          </cell>
        </row>
        <row r="65">
          <cell r="A65">
            <v>4</v>
          </cell>
          <cell r="B65" t="str">
            <v>Wyoming</v>
          </cell>
          <cell r="C65">
            <v>1</v>
          </cell>
          <cell r="D65">
            <v>1</v>
          </cell>
        </row>
        <row r="66">
          <cell r="B66" t="str">
            <v>Total</v>
          </cell>
          <cell r="C66">
            <v>1139</v>
          </cell>
          <cell r="D66">
            <v>1172</v>
          </cell>
        </row>
      </sheetData>
      <sheetData sheetId="8"/>
      <sheetData sheetId="9"/>
      <sheetData sheetId="10"/>
      <sheetData sheetId="1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odel"/>
      <sheetName val="Revenue Drivers"/>
      <sheetName val="BS"/>
      <sheetName val="CF"/>
      <sheetName val="Intrinsic Value"/>
      <sheetName val="Model Changes Table"/>
      <sheetName val="Model Notes"/>
      <sheetName val="MultipleAnalysis"/>
      <sheetName val="Recurring Revs IV"/>
      <sheetName val="Scenario Analysis"/>
      <sheetName val="Scenario Analysis 2"/>
      <sheetName val="Scenario Charts"/>
      <sheetName val="MW-Cache"/>
      <sheetName val="Comps"/>
      <sheetName val="MWA RR"/>
      <sheetName val="Consensus View"/>
      <sheetName val="Charts"/>
      <sheetName val="Acquisitions"/>
      <sheetName val="Results"/>
      <sheetName val="Market Data"/>
      <sheetName val="Competitors"/>
      <sheetName val="Genesis Partners"/>
      <sheetName val="Client Interest"/>
      <sheetName val="mwareSettings"/>
      <sheetName val="mwareDates"/>
      <sheetName val="GoogAnalytics"/>
      <sheetName val="OMTR"/>
      <sheetName val="Rev by Geo"/>
      <sheetName val="Metrics"/>
      <sheetName val="Results Table"/>
      <sheetName val="IPO"/>
      <sheetName val="Revenue Summary"/>
      <sheetName val="Assumptions"/>
      <sheetName val=" Rev Summary"/>
      <sheetName val="New Customers"/>
      <sheetName val="billings workup"/>
      <sheetName val="Acq"/>
    </sheetNames>
    <sheetDataSet>
      <sheetData sheetId="0"/>
      <sheetData sheetId="1" refreshError="1"/>
      <sheetData sheetId="2" refreshError="1"/>
      <sheetData sheetId="3"/>
      <sheetData sheetId="4"/>
      <sheetData sheetId="5" refreshError="1"/>
      <sheetData sheetId="6" refreshError="1">
        <row r="1">
          <cell r="A1" t="str">
            <v>Omniture</v>
          </cell>
        </row>
        <row r="2">
          <cell r="A2" t="str">
            <v>($ Millions, Except Per-Share Data)</v>
          </cell>
        </row>
        <row r="3">
          <cell r="A3" t="str">
            <v>New</v>
          </cell>
          <cell r="C3" t="str">
            <v>_1c06</v>
          </cell>
          <cell r="D3" t="str">
            <v>_2c06</v>
          </cell>
          <cell r="E3" t="str">
            <v>_3c06</v>
          </cell>
          <cell r="F3" t="str">
            <v>_4c06</v>
          </cell>
          <cell r="G3" t="str">
            <v>_fy06</v>
          </cell>
          <cell r="L3" t="str">
            <v>_fy05</v>
          </cell>
        </row>
        <row r="4">
          <cell r="A4" t="str">
            <v>Old</v>
          </cell>
          <cell r="C4" t="str">
            <v>1c06</v>
          </cell>
          <cell r="D4" t="str">
            <v>2c06</v>
          </cell>
          <cell r="E4" t="str">
            <v>3c06</v>
          </cell>
          <cell r="F4" t="str">
            <v>4c06</v>
          </cell>
          <cell r="G4" t="str">
            <v>fy06</v>
          </cell>
          <cell r="K4" t="str">
            <v>OMTR1</v>
          </cell>
          <cell r="L4" t="str">
            <v>fy05</v>
          </cell>
        </row>
        <row r="5">
          <cell r="C5" t="str">
            <v>3/06</v>
          </cell>
          <cell r="D5" t="str">
            <v>6/06</v>
          </cell>
          <cell r="E5" t="str">
            <v>9/06</v>
          </cell>
          <cell r="F5" t="str">
            <v>12/06</v>
          </cell>
          <cell r="G5" t="str">
            <v>FY06E</v>
          </cell>
          <cell r="H5" t="str">
            <v>Y/Y Grw</v>
          </cell>
          <cell r="I5" t="str">
            <v>Comment</v>
          </cell>
          <cell r="L5" t="str">
            <v>FY05</v>
          </cell>
        </row>
        <row r="6">
          <cell r="A6" t="str">
            <v>New License Revenue</v>
          </cell>
          <cell r="C6">
            <v>15.54</v>
          </cell>
          <cell r="D6">
            <v>17.597999999999999</v>
          </cell>
          <cell r="E6">
            <v>20.22166794389215</v>
          </cell>
          <cell r="F6">
            <v>21.716793909188826</v>
          </cell>
          <cell r="G6">
            <v>75.076461853080971</v>
          </cell>
          <cell r="H6">
            <v>0.82819027548533986</v>
          </cell>
          <cell r="K6" t="str">
            <v>lrev</v>
          </cell>
          <cell r="L6">
            <v>41.066000000000003</v>
          </cell>
        </row>
        <row r="7">
          <cell r="A7" t="str">
            <v>Old License Revenue</v>
          </cell>
          <cell r="C7" t="e">
            <v>#REF!</v>
          </cell>
          <cell r="D7" t="e">
            <v>#REF!</v>
          </cell>
          <cell r="E7" t="e">
            <v>#REF!</v>
          </cell>
          <cell r="F7" t="e">
            <v>#REF!</v>
          </cell>
          <cell r="G7" t="e">
            <v>#REF!</v>
          </cell>
          <cell r="H7" t="e">
            <v>#REF!</v>
          </cell>
          <cell r="L7" t="e">
            <v>#REF!</v>
          </cell>
        </row>
        <row r="8">
          <cell r="A8" t="str">
            <v>% Change</v>
          </cell>
          <cell r="C8" t="e">
            <v>#REF!</v>
          </cell>
          <cell r="D8" t="e">
            <v>#REF!</v>
          </cell>
          <cell r="E8" t="e">
            <v>#REF!</v>
          </cell>
          <cell r="F8" t="e">
            <v>#REF!</v>
          </cell>
          <cell r="G8" t="e">
            <v>#REF!</v>
          </cell>
          <cell r="H8" t="str">
            <v>-</v>
          </cell>
          <cell r="L8" t="e">
            <v>#REF!</v>
          </cell>
        </row>
        <row r="10">
          <cell r="A10" t="str">
            <v>New Total Revenue</v>
          </cell>
          <cell r="C10">
            <v>16.436</v>
          </cell>
          <cell r="D10">
            <v>18.823999999999998</v>
          </cell>
          <cell r="E10">
            <v>21.547941302769992</v>
          </cell>
          <cell r="F10">
            <v>23.218323146250448</v>
          </cell>
          <cell r="G10">
            <v>80.026264449020431</v>
          </cell>
          <cell r="H10">
            <v>0.8695978050887867</v>
          </cell>
          <cell r="K10" t="str">
            <v>rev</v>
          </cell>
          <cell r="L10">
            <v>42.804000000000002</v>
          </cell>
        </row>
        <row r="11">
          <cell r="A11" t="str">
            <v>Old Total Revenue</v>
          </cell>
          <cell r="C11" t="e">
            <v>#REF!</v>
          </cell>
          <cell r="D11" t="e">
            <v>#REF!</v>
          </cell>
          <cell r="E11" t="e">
            <v>#REF!</v>
          </cell>
          <cell r="F11" t="e">
            <v>#REF!</v>
          </cell>
          <cell r="G11" t="e">
            <v>#REF!</v>
          </cell>
          <cell r="H11" t="e">
            <v>#REF!</v>
          </cell>
          <cell r="L11" t="e">
            <v>#REF!</v>
          </cell>
        </row>
        <row r="12">
          <cell r="A12" t="str">
            <v>% Change</v>
          </cell>
          <cell r="C12" t="e">
            <v>#REF!</v>
          </cell>
          <cell r="D12" t="e">
            <v>#REF!</v>
          </cell>
          <cell r="E12" t="e">
            <v>#REF!</v>
          </cell>
          <cell r="F12" t="e">
            <v>#REF!</v>
          </cell>
          <cell r="G12" t="e">
            <v>#REF!</v>
          </cell>
          <cell r="H12" t="str">
            <v>-</v>
          </cell>
          <cell r="L12" t="e">
            <v>#REF!</v>
          </cell>
        </row>
        <row r="14">
          <cell r="A14" t="str">
            <v>Total Expense</v>
          </cell>
          <cell r="C14">
            <v>18.867000000000001</v>
          </cell>
          <cell r="D14">
            <v>19.722000000000001</v>
          </cell>
          <cell r="E14">
            <v>21.614334986293784</v>
          </cell>
          <cell r="F14">
            <v>22.980767533926283</v>
          </cell>
          <cell r="G14">
            <v>83.18410252022008</v>
          </cell>
          <cell r="H14">
            <v>0.51721054444379755</v>
          </cell>
          <cell r="L14">
            <v>54.826999999999998</v>
          </cell>
        </row>
        <row r="15">
          <cell r="A15" t="str">
            <v xml:space="preserve">     COR</v>
          </cell>
          <cell r="C15">
            <v>12.424000000000001</v>
          </cell>
          <cell r="D15">
            <v>12.527000000000003</v>
          </cell>
          <cell r="E15">
            <v>14.113901553314344</v>
          </cell>
          <cell r="F15">
            <v>15.045473398770291</v>
          </cell>
          <cell r="G15">
            <v>54.110374952084641</v>
          </cell>
          <cell r="H15">
            <v>0.48896219014569331</v>
          </cell>
          <cell r="K15" t="str">
            <v>totexp</v>
          </cell>
          <cell r="L15">
            <v>36.341000000000001</v>
          </cell>
        </row>
        <row r="16">
          <cell r="A16" t="str">
            <v xml:space="preserve">     Opex</v>
          </cell>
          <cell r="C16">
            <v>6.4429999999999996</v>
          </cell>
          <cell r="D16">
            <v>7.1950000000000003</v>
          </cell>
          <cell r="E16">
            <v>7.5004334329794382</v>
          </cell>
          <cell r="F16">
            <v>7.9352941351559902</v>
          </cell>
          <cell r="G16">
            <v>29.073727568135432</v>
          </cell>
          <cell r="H16">
            <v>0.57274302543197186</v>
          </cell>
          <cell r="K16" t="str">
            <v>licensecost</v>
          </cell>
          <cell r="L16">
            <v>18.486000000000001</v>
          </cell>
        </row>
        <row r="17">
          <cell r="A17" t="str">
            <v>Old Total Expense</v>
          </cell>
          <cell r="C17" t="e">
            <v>#REF!</v>
          </cell>
          <cell r="D17" t="e">
            <v>#REF!</v>
          </cell>
          <cell r="E17" t="e">
            <v>#REF!</v>
          </cell>
          <cell r="F17" t="e">
            <v>#REF!</v>
          </cell>
          <cell r="G17" t="e">
            <v>#REF!</v>
          </cell>
          <cell r="H17" t="e">
            <v>#REF!</v>
          </cell>
          <cell r="L17" t="e">
            <v>#REF!</v>
          </cell>
        </row>
        <row r="18">
          <cell r="A18" t="str">
            <v xml:space="preserve">     COR</v>
          </cell>
          <cell r="C18" t="e">
            <v>#REF!</v>
          </cell>
          <cell r="D18" t="e">
            <v>#REF!</v>
          </cell>
          <cell r="E18" t="e">
            <v>#REF!</v>
          </cell>
          <cell r="F18" t="e">
            <v>#REF!</v>
          </cell>
          <cell r="G18" t="e">
            <v>#REF!</v>
          </cell>
          <cell r="H18">
            <v>0.48896219014569331</v>
          </cell>
          <cell r="K18" t="str">
            <v>totexp</v>
          </cell>
          <cell r="L18" t="e">
            <v>#REF!</v>
          </cell>
        </row>
        <row r="19">
          <cell r="A19" t="str">
            <v xml:space="preserve">     Opex</v>
          </cell>
          <cell r="C19" t="e">
            <v>#REF!</v>
          </cell>
          <cell r="D19" t="e">
            <v>#REF!</v>
          </cell>
          <cell r="E19" t="e">
            <v>#REF!</v>
          </cell>
          <cell r="F19" t="e">
            <v>#REF!</v>
          </cell>
          <cell r="G19" t="e">
            <v>#REF!</v>
          </cell>
          <cell r="H19">
            <v>0.57274302543197186</v>
          </cell>
          <cell r="K19" t="str">
            <v>licensecost</v>
          </cell>
          <cell r="L19" t="e">
            <v>#REF!</v>
          </cell>
        </row>
        <row r="20">
          <cell r="A20" t="str">
            <v>% Change</v>
          </cell>
          <cell r="C20" t="e">
            <v>#REF!</v>
          </cell>
          <cell r="D20" t="e">
            <v>#REF!</v>
          </cell>
          <cell r="E20" t="e">
            <v>#REF!</v>
          </cell>
          <cell r="F20" t="e">
            <v>#REF!</v>
          </cell>
          <cell r="G20" t="e">
            <v>#REF!</v>
          </cell>
          <cell r="H20" t="str">
            <v>-</v>
          </cell>
          <cell r="L20" t="e">
            <v>#REF!</v>
          </cell>
        </row>
        <row r="22">
          <cell r="A22" t="str">
            <v>EBITDA</v>
          </cell>
          <cell r="C22">
            <v>-5.6000000000000938E-2</v>
          </cell>
          <cell r="D22">
            <v>1.8419999999999952</v>
          </cell>
          <cell r="E22">
            <v>2.8005492252886901</v>
          </cell>
          <cell r="F22">
            <v>3.4587220176136171</v>
          </cell>
          <cell r="G22">
            <v>8.0452712429023023</v>
          </cell>
          <cell r="H22">
            <v>-2.3596875516143818</v>
          </cell>
          <cell r="K22" t="str">
            <v>ebitda</v>
          </cell>
          <cell r="L22">
            <v>-5.9170000000000051</v>
          </cell>
        </row>
        <row r="23">
          <cell r="A23" t="str">
            <v>Old EBITDA</v>
          </cell>
          <cell r="C23" t="e">
            <v>#REF!</v>
          </cell>
          <cell r="D23" t="e">
            <v>#REF!</v>
          </cell>
          <cell r="E23" t="e">
            <v>#REF!</v>
          </cell>
          <cell r="F23" t="e">
            <v>#REF!</v>
          </cell>
          <cell r="G23" t="e">
            <v>#REF!</v>
          </cell>
          <cell r="H23" t="e">
            <v>#REF!</v>
          </cell>
          <cell r="L23" t="e">
            <v>#REF!</v>
          </cell>
        </row>
        <row r="24">
          <cell r="A24" t="str">
            <v>% Change</v>
          </cell>
          <cell r="C24" t="e">
            <v>#REF!</v>
          </cell>
          <cell r="D24" t="e">
            <v>#REF!</v>
          </cell>
          <cell r="E24" t="e">
            <v>#REF!</v>
          </cell>
          <cell r="F24" t="e">
            <v>#REF!</v>
          </cell>
          <cell r="G24" t="e">
            <v>#REF!</v>
          </cell>
          <cell r="H24" t="str">
            <v>-</v>
          </cell>
          <cell r="L24" t="e">
            <v>#REF!</v>
          </cell>
        </row>
        <row r="26">
          <cell r="A26" t="str">
            <v>New EPS</v>
          </cell>
          <cell r="C26">
            <v>-0.17</v>
          </cell>
          <cell r="D26">
            <v>-7.0000000000000007E-2</v>
          </cell>
          <cell r="E26">
            <v>0</v>
          </cell>
          <cell r="F26">
            <v>0.01</v>
          </cell>
          <cell r="G26">
            <v>-9.6076214227181905E-2</v>
          </cell>
          <cell r="H26">
            <v>-0.89082248383274787</v>
          </cell>
          <cell r="K26" t="str">
            <v>eps</v>
          </cell>
          <cell r="L26">
            <v>-0.88</v>
          </cell>
        </row>
        <row r="27">
          <cell r="A27" t="str">
            <v>Old EPS</v>
          </cell>
          <cell r="C27" t="e">
            <v>#REF!</v>
          </cell>
          <cell r="D27" t="e">
            <v>#REF!</v>
          </cell>
          <cell r="E27" t="e">
            <v>#REF!</v>
          </cell>
          <cell r="F27" t="e">
            <v>#REF!</v>
          </cell>
          <cell r="G27" t="e">
            <v>#REF!</v>
          </cell>
          <cell r="H27" t="e">
            <v>#REF!</v>
          </cell>
          <cell r="L27" t="e">
            <v>#REF!</v>
          </cell>
        </row>
        <row r="28">
          <cell r="A28" t="str">
            <v>% Change</v>
          </cell>
          <cell r="C28" t="e">
            <v>#REF!</v>
          </cell>
          <cell r="D28" t="e">
            <v>#REF!</v>
          </cell>
          <cell r="E28" t="e">
            <v>#REF!</v>
          </cell>
          <cell r="F28" t="e">
            <v>#REF!</v>
          </cell>
          <cell r="G28" t="e">
            <v>#REF!</v>
          </cell>
          <cell r="H28" t="str">
            <v>-</v>
          </cell>
          <cell r="L28" t="e">
            <v>#REF!</v>
          </cell>
        </row>
        <row r="30">
          <cell r="A30" t="str">
            <v>New</v>
          </cell>
          <cell r="C30" t="str">
            <v>_1c07</v>
          </cell>
          <cell r="D30" t="str">
            <v>_2c07</v>
          </cell>
          <cell r="E30" t="str">
            <v>_3c07</v>
          </cell>
          <cell r="F30" t="str">
            <v>_4c07</v>
          </cell>
          <cell r="G30" t="str">
            <v>_fy07</v>
          </cell>
          <cell r="H30">
            <v>-0.39049746206544234</v>
          </cell>
          <cell r="K30" t="str">
            <v>fcf</v>
          </cell>
          <cell r="L30">
            <v>-23.641000000000002</v>
          </cell>
        </row>
        <row r="31">
          <cell r="A31" t="str">
            <v>Old</v>
          </cell>
          <cell r="C31" t="str">
            <v>1c07</v>
          </cell>
          <cell r="D31" t="str">
            <v>2c07</v>
          </cell>
          <cell r="E31" t="str">
            <v>3c07</v>
          </cell>
          <cell r="F31" t="str">
            <v>4c07</v>
          </cell>
          <cell r="G31" t="str">
            <v>fy07</v>
          </cell>
          <cell r="H31" t="e">
            <v>#REF!</v>
          </cell>
          <cell r="K31" t="str">
            <v>OMTR1</v>
          </cell>
          <cell r="L31" t="e">
            <v>#REF!</v>
          </cell>
        </row>
        <row r="32">
          <cell r="A32" t="str">
            <v>% Change</v>
          </cell>
          <cell r="C32" t="str">
            <v>3/07</v>
          </cell>
          <cell r="D32" t="str">
            <v>6/07</v>
          </cell>
          <cell r="E32" t="str">
            <v>9/07</v>
          </cell>
          <cell r="F32" t="str">
            <v>12/07</v>
          </cell>
          <cell r="G32" t="str">
            <v>FY07E</v>
          </cell>
          <cell r="H32" t="str">
            <v>Y/Y Grw</v>
          </cell>
          <cell r="I32" t="str">
            <v>Comment</v>
          </cell>
          <cell r="L32" t="e">
            <v>#REF!</v>
          </cell>
        </row>
        <row r="33">
          <cell r="A33" t="str">
            <v>New License Revenue</v>
          </cell>
          <cell r="C33">
            <v>25.903623546209669</v>
          </cell>
          <cell r="D33">
            <v>29.415358199739757</v>
          </cell>
          <cell r="E33">
            <v>32.480559824868948</v>
          </cell>
          <cell r="F33">
            <v>34.721532963725252</v>
          </cell>
          <cell r="G33">
            <v>122.52107453454363</v>
          </cell>
          <cell r="H33">
            <v>0.63195056760011181</v>
          </cell>
          <cell r="K33" t="str">
            <v>lrev</v>
          </cell>
        </row>
        <row r="34">
          <cell r="A34" t="str">
            <v>Old License Revenue</v>
          </cell>
          <cell r="C34" t="e">
            <v>#REF!</v>
          </cell>
          <cell r="D34" t="e">
            <v>#REF!</v>
          </cell>
          <cell r="E34" t="e">
            <v>#REF!</v>
          </cell>
          <cell r="F34" t="e">
            <v>#REF!</v>
          </cell>
          <cell r="G34" t="e">
            <v>#REF!</v>
          </cell>
          <cell r="H34" t="e">
            <v>#REF!</v>
          </cell>
        </row>
        <row r="35">
          <cell r="A35" t="str">
            <v>% Change</v>
          </cell>
          <cell r="C35" t="e">
            <v>#REF!</v>
          </cell>
          <cell r="D35" t="e">
            <v>#REF!</v>
          </cell>
          <cell r="E35" t="e">
            <v>#REF!</v>
          </cell>
          <cell r="F35" t="e">
            <v>#REF!</v>
          </cell>
          <cell r="G35" t="e">
            <v>#REF!</v>
          </cell>
          <cell r="H35" t="str">
            <v>-</v>
          </cell>
          <cell r="K35" t="str">
            <v>OMTR1</v>
          </cell>
        </row>
        <row r="36">
          <cell r="C36" t="str">
            <v>3/07e</v>
          </cell>
          <cell r="D36" t="str">
            <v>6/07e</v>
          </cell>
          <cell r="E36" t="str">
            <v>9/07e</v>
          </cell>
          <cell r="F36" t="str">
            <v>12/07e</v>
          </cell>
          <cell r="G36" t="str">
            <v>FY07E</v>
          </cell>
          <cell r="H36" t="str">
            <v>Y/Y Grw</v>
          </cell>
          <cell r="I36" t="str">
            <v>Comment</v>
          </cell>
        </row>
        <row r="37">
          <cell r="A37" t="str">
            <v>New Total Revenue</v>
          </cell>
          <cell r="C37">
            <v>27.612425254195482</v>
          </cell>
          <cell r="D37">
            <v>31.360507071720363</v>
          </cell>
          <cell r="E37">
            <v>34.670886534469091</v>
          </cell>
          <cell r="F37">
            <v>37.171954454416124</v>
          </cell>
          <cell r="G37">
            <v>130.81577331480108</v>
          </cell>
          <cell r="H37">
            <v>0.6346604982184989</v>
          </cell>
          <cell r="K37" t="str">
            <v>rev</v>
          </cell>
        </row>
        <row r="38">
          <cell r="A38" t="str">
            <v>Old Total Revenue</v>
          </cell>
          <cell r="C38" t="e">
            <v>#REF!</v>
          </cell>
          <cell r="D38" t="e">
            <v>#REF!</v>
          </cell>
          <cell r="E38" t="e">
            <v>#REF!</v>
          </cell>
          <cell r="F38" t="e">
            <v>#REF!</v>
          </cell>
          <cell r="G38" t="e">
            <v>#REF!</v>
          </cell>
          <cell r="H38" t="e">
            <v>#REF!</v>
          </cell>
        </row>
        <row r="39">
          <cell r="A39" t="str">
            <v>% Change</v>
          </cell>
          <cell r="C39" t="e">
            <v>#REF!</v>
          </cell>
          <cell r="D39" t="e">
            <v>#REF!</v>
          </cell>
          <cell r="E39" t="e">
            <v>#REF!</v>
          </cell>
          <cell r="F39" t="e">
            <v>#REF!</v>
          </cell>
          <cell r="G39" t="e">
            <v>#REF!</v>
          </cell>
          <cell r="H39" t="str">
            <v>-</v>
          </cell>
        </row>
        <row r="41">
          <cell r="A41" t="str">
            <v>Total Expense</v>
          </cell>
          <cell r="C41">
            <v>27.450485162684085</v>
          </cell>
          <cell r="D41">
            <v>30.727343802285191</v>
          </cell>
          <cell r="E41">
            <v>33.662021726009357</v>
          </cell>
          <cell r="F41">
            <v>35.017011136974006</v>
          </cell>
          <cell r="G41">
            <v>126.85686182795264</v>
          </cell>
          <cell r="H41">
            <v>0.52501328961404314</v>
          </cell>
          <cell r="K41" t="str">
            <v>rev</v>
          </cell>
        </row>
        <row r="42">
          <cell r="A42" t="str">
            <v xml:space="preserve">     COR</v>
          </cell>
          <cell r="C42">
            <v>18.224200667769018</v>
          </cell>
          <cell r="D42">
            <v>20.541132131976838</v>
          </cell>
          <cell r="E42">
            <v>22.709430680077254</v>
          </cell>
          <cell r="F42">
            <v>23.232471534010074</v>
          </cell>
          <cell r="G42">
            <v>84.707235013833184</v>
          </cell>
          <cell r="H42" t="e">
            <v>#DIV/0!</v>
          </cell>
          <cell r="K42" t="str">
            <v>totexp</v>
          </cell>
        </row>
        <row r="43">
          <cell r="A43" t="str">
            <v xml:space="preserve">     Opex</v>
          </cell>
          <cell r="C43">
            <v>9.2262844949150669</v>
          </cell>
          <cell r="D43">
            <v>10.186211670308355</v>
          </cell>
          <cell r="E43">
            <v>10.952591045932099</v>
          </cell>
          <cell r="F43">
            <v>11.784539602963935</v>
          </cell>
          <cell r="G43">
            <v>42.149626814119458</v>
          </cell>
          <cell r="H43" t="e">
            <v>#DIV/0!</v>
          </cell>
          <cell r="K43" t="str">
            <v>licensecost</v>
          </cell>
        </row>
        <row r="44">
          <cell r="A44" t="str">
            <v>Old Total Expense</v>
          </cell>
          <cell r="C44" t="e">
            <v>#REF!</v>
          </cell>
          <cell r="D44" t="e">
            <v>#REF!</v>
          </cell>
          <cell r="E44" t="e">
            <v>#REF!</v>
          </cell>
          <cell r="F44" t="e">
            <v>#REF!</v>
          </cell>
          <cell r="G44" t="e">
            <v>#REF!</v>
          </cell>
          <cell r="H44" t="e">
            <v>#REF!</v>
          </cell>
        </row>
        <row r="45">
          <cell r="A45" t="str">
            <v xml:space="preserve">     COR</v>
          </cell>
          <cell r="C45" t="e">
            <v>#REF!</v>
          </cell>
          <cell r="D45" t="e">
            <v>#REF!</v>
          </cell>
          <cell r="E45" t="e">
            <v>#REF!</v>
          </cell>
          <cell r="F45" t="e">
            <v>#REF!</v>
          </cell>
          <cell r="G45" t="e">
            <v>#REF!</v>
          </cell>
          <cell r="H45">
            <v>0.48896219014569331</v>
          </cell>
          <cell r="K45" t="str">
            <v>totexp</v>
          </cell>
        </row>
        <row r="46">
          <cell r="A46" t="str">
            <v xml:space="preserve">     Opex</v>
          </cell>
          <cell r="C46" t="e">
            <v>#REF!</v>
          </cell>
          <cell r="D46" t="e">
            <v>#REF!</v>
          </cell>
          <cell r="E46" t="e">
            <v>#REF!</v>
          </cell>
          <cell r="F46" t="e">
            <v>#REF!</v>
          </cell>
          <cell r="G46" t="e">
            <v>#REF!</v>
          </cell>
          <cell r="H46">
            <v>0.57274302543197186</v>
          </cell>
          <cell r="K46" t="str">
            <v>licensecost</v>
          </cell>
        </row>
        <row r="47">
          <cell r="A47" t="str">
            <v>% Change</v>
          </cell>
          <cell r="C47" t="e">
            <v>#REF!</v>
          </cell>
          <cell r="D47" t="e">
            <v>#REF!</v>
          </cell>
          <cell r="E47" t="e">
            <v>#REF!</v>
          </cell>
          <cell r="F47" t="e">
            <v>#REF!</v>
          </cell>
          <cell r="G47" t="e">
            <v>#REF!</v>
          </cell>
          <cell r="H47" t="str">
            <v>-</v>
          </cell>
          <cell r="K47" t="str">
            <v>licensecost</v>
          </cell>
        </row>
        <row r="48">
          <cell r="A48" t="str">
            <v>Old Total Expense</v>
          </cell>
          <cell r="C48" t="e">
            <v>#REF!</v>
          </cell>
          <cell r="D48" t="e">
            <v>#REF!</v>
          </cell>
          <cell r="E48" t="e">
            <v>#REF!</v>
          </cell>
          <cell r="F48" t="e">
            <v>#REF!</v>
          </cell>
          <cell r="G48" t="e">
            <v>#REF!</v>
          </cell>
          <cell r="H48" t="e">
            <v>#REF!</v>
          </cell>
        </row>
        <row r="49">
          <cell r="A49" t="str">
            <v>EBITDA</v>
          </cell>
          <cell r="C49">
            <v>3.7636152838058172</v>
          </cell>
          <cell r="D49">
            <v>4.6536344321289675</v>
          </cell>
          <cell r="E49">
            <v>5.472691240558663</v>
          </cell>
          <cell r="F49">
            <v>7.1003656959993888</v>
          </cell>
          <cell r="G49">
            <v>20.990306652492837</v>
          </cell>
          <cell r="H49">
            <v>1.6090241110280652</v>
          </cell>
          <cell r="K49" t="str">
            <v>ebitda</v>
          </cell>
        </row>
        <row r="50">
          <cell r="A50" t="str">
            <v>Old EBITDA</v>
          </cell>
          <cell r="C50" t="e">
            <v>#REF!</v>
          </cell>
          <cell r="D50" t="e">
            <v>#REF!</v>
          </cell>
          <cell r="E50" t="e">
            <v>#REF!</v>
          </cell>
          <cell r="F50" t="e">
            <v>#REF!</v>
          </cell>
          <cell r="G50" t="e">
            <v>#REF!</v>
          </cell>
          <cell r="H50" t="e">
            <v>#REF!</v>
          </cell>
          <cell r="K50" t="str">
            <v>licensecost</v>
          </cell>
        </row>
        <row r="51">
          <cell r="A51" t="str">
            <v>% Change</v>
          </cell>
          <cell r="C51" t="e">
            <v>#REF!</v>
          </cell>
          <cell r="D51" t="e">
            <v>#REF!</v>
          </cell>
          <cell r="E51" t="e">
            <v>#REF!</v>
          </cell>
          <cell r="F51" t="e">
            <v>#REF!</v>
          </cell>
          <cell r="G51" t="e">
            <v>#REF!</v>
          </cell>
          <cell r="H51" t="str">
            <v>-</v>
          </cell>
        </row>
        <row r="53">
          <cell r="A53" t="str">
            <v>New EPS</v>
          </cell>
          <cell r="C53">
            <v>0.01</v>
          </cell>
          <cell r="D53">
            <v>0.02</v>
          </cell>
          <cell r="E53">
            <v>0.02</v>
          </cell>
          <cell r="F53">
            <v>0.05</v>
          </cell>
          <cell r="G53">
            <v>9.8279895872743051E-2</v>
          </cell>
          <cell r="H53">
            <v>-2.0229368076509582</v>
          </cell>
          <cell r="K53" t="str">
            <v>eps</v>
          </cell>
          <cell r="L53">
            <v>94.1</v>
          </cell>
        </row>
        <row r="54">
          <cell r="A54" t="str">
            <v>Old EPS</v>
          </cell>
          <cell r="C54" t="e">
            <v>#REF!</v>
          </cell>
          <cell r="D54" t="e">
            <v>#REF!</v>
          </cell>
          <cell r="E54" t="e">
            <v>#REF!</v>
          </cell>
          <cell r="F54" t="e">
            <v>#REF!</v>
          </cell>
          <cell r="G54" t="e">
            <v>#REF!</v>
          </cell>
          <cell r="H54" t="e">
            <v>#REF!</v>
          </cell>
          <cell r="L54">
            <v>87.8</v>
          </cell>
          <cell r="M54">
            <v>0.14285714285714279</v>
          </cell>
        </row>
        <row r="55">
          <cell r="A55" t="str">
            <v>% Change</v>
          </cell>
          <cell r="C55" t="e">
            <v>#REF!</v>
          </cell>
          <cell r="D55" t="e">
            <v>#REF!</v>
          </cell>
          <cell r="E55" t="e">
            <v>#REF!</v>
          </cell>
          <cell r="F55" t="e">
            <v>#REF!</v>
          </cell>
          <cell r="G55" t="e">
            <v>#REF!</v>
          </cell>
          <cell r="H55" t="str">
            <v>-</v>
          </cell>
        </row>
        <row r="57">
          <cell r="A57" t="str">
            <v>New EPS</v>
          </cell>
          <cell r="C57">
            <v>0.02</v>
          </cell>
          <cell r="D57">
            <v>0.04</v>
          </cell>
          <cell r="E57">
            <v>0.06</v>
          </cell>
          <cell r="F57">
            <v>7.0000000000000007E-2</v>
          </cell>
          <cell r="G57">
            <v>0.19559202314354865</v>
          </cell>
          <cell r="H57">
            <v>-3.5236591698711943</v>
          </cell>
          <cell r="K57" t="str">
            <v>eps</v>
          </cell>
        </row>
        <row r="58">
          <cell r="A58" t="str">
            <v>Old EPS</v>
          </cell>
          <cell r="C58" t="e">
            <v>#REF!</v>
          </cell>
          <cell r="D58" t="e">
            <v>#REF!</v>
          </cell>
          <cell r="E58" t="e">
            <v>#REF!</v>
          </cell>
          <cell r="F58" t="e">
            <v>#REF!</v>
          </cell>
          <cell r="G58" t="e">
            <v>#REF!</v>
          </cell>
          <cell r="H58" t="e">
            <v>#REF!</v>
          </cell>
        </row>
        <row r="59">
          <cell r="A59" t="str">
            <v>% Change</v>
          </cell>
          <cell r="C59" t="e">
            <v>#REF!</v>
          </cell>
          <cell r="D59" t="e">
            <v>#REF!</v>
          </cell>
          <cell r="E59" t="e">
            <v>#REF!</v>
          </cell>
          <cell r="F59" t="e">
            <v>#REF!</v>
          </cell>
          <cell r="G59" t="e">
            <v>#REF!</v>
          </cell>
          <cell r="H59" t="str">
            <v>-</v>
          </cell>
        </row>
        <row r="61">
          <cell r="A61" t="str">
            <v>New FCF</v>
          </cell>
          <cell r="C61">
            <v>-2.2994732782214093</v>
          </cell>
          <cell r="D61">
            <v>-6.9249210077615864E-2</v>
          </cell>
          <cell r="E61">
            <v>0.79363972274367534</v>
          </cell>
          <cell r="F61">
            <v>1.0623535745786121</v>
          </cell>
          <cell r="G61">
            <v>-0.51272919097674219</v>
          </cell>
          <cell r="H61">
            <v>-0.96441666229727907</v>
          </cell>
          <cell r="K61" t="str">
            <v>fcf</v>
          </cell>
        </row>
        <row r="62">
          <cell r="A62" t="str">
            <v>Old FCF</v>
          </cell>
          <cell r="C62" t="e">
            <v>#REF!</v>
          </cell>
          <cell r="D62" t="e">
            <v>#REF!</v>
          </cell>
          <cell r="E62" t="e">
            <v>#REF!</v>
          </cell>
          <cell r="F62" t="e">
            <v>#REF!</v>
          </cell>
          <cell r="G62" t="e">
            <v>#REF!</v>
          </cell>
          <cell r="H62" t="e">
            <v>#REF!</v>
          </cell>
        </row>
        <row r="63">
          <cell r="A63" t="str">
            <v>% Change</v>
          </cell>
          <cell r="C63" t="e">
            <v>#REF!</v>
          </cell>
          <cell r="D63" t="e">
            <v>#REF!</v>
          </cell>
          <cell r="E63" t="e">
            <v>#REF!</v>
          </cell>
          <cell r="F63" t="e">
            <v>#REF!</v>
          </cell>
          <cell r="G63" t="e">
            <v>#REF!</v>
          </cell>
          <cell r="H63" t="str">
            <v>-</v>
          </cell>
        </row>
      </sheetData>
      <sheetData sheetId="7"/>
      <sheetData sheetId="8"/>
      <sheetData sheetId="9"/>
      <sheetData sheetId="10"/>
      <sheetData sheetId="11"/>
      <sheetData sheetId="12"/>
      <sheetData sheetId="13"/>
      <sheetData sheetId="14" refreshError="1">
        <row r="1">
          <cell r="B1" t="str">
            <v>Omniture Comps</v>
          </cell>
        </row>
        <row r="2">
          <cell r="B2">
            <v>38932</v>
          </cell>
        </row>
        <row r="5">
          <cell r="A5">
            <v>0</v>
          </cell>
          <cell r="B5">
            <v>0</v>
          </cell>
          <cell r="C5">
            <v>0</v>
          </cell>
          <cell r="M5" t="str">
            <v>Sales</v>
          </cell>
          <cell r="R5" t="str">
            <v>Sales Growth</v>
          </cell>
          <cell r="S5" t="str">
            <v>Sales Growth</v>
          </cell>
          <cell r="T5" t="str">
            <v>Sales Growth</v>
          </cell>
          <cell r="U5" t="str">
            <v>Sales Growth</v>
          </cell>
          <cell r="V5" t="str">
            <v>EV/Sales</v>
          </cell>
          <cell r="X5" t="str">
            <v>EV/Sales</v>
          </cell>
          <cell r="Z5" t="str">
            <v>EBITDA</v>
          </cell>
          <cell r="AA5" t="str">
            <v>EV/Sales</v>
          </cell>
          <cell r="AC5" t="str">
            <v>EBITDA</v>
          </cell>
          <cell r="AD5" t="str">
            <v>EV/EBITDA</v>
          </cell>
          <cell r="AF5" t="str">
            <v>EBITDA</v>
          </cell>
          <cell r="AH5" t="str">
            <v>EV/EBITDA</v>
          </cell>
          <cell r="AI5" t="str">
            <v>EV/EBITDA</v>
          </cell>
          <cell r="AM5" t="str">
            <v>EV/EBITDA</v>
          </cell>
        </row>
        <row r="6">
          <cell r="A6">
            <v>0</v>
          </cell>
          <cell r="B6" t="str">
            <v>On-Demand Software</v>
          </cell>
          <cell r="C6" t="str">
            <v>Ticker</v>
          </cell>
          <cell r="D6" t="str">
            <v>Current Price</v>
          </cell>
          <cell r="E6" t="str">
            <v>Shares Out</v>
          </cell>
          <cell r="G6" t="str">
            <v>Market Cap</v>
          </cell>
          <cell r="H6" t="str">
            <v>EV</v>
          </cell>
          <cell r="J6" t="str">
            <v>Cash</v>
          </cell>
          <cell r="K6" t="str">
            <v>Debt</v>
          </cell>
          <cell r="M6">
            <v>2004</v>
          </cell>
          <cell r="N6">
            <v>2005</v>
          </cell>
          <cell r="O6">
            <v>2006</v>
          </cell>
          <cell r="P6">
            <v>2007</v>
          </cell>
          <cell r="Q6">
            <v>2008</v>
          </cell>
          <cell r="R6">
            <v>2005</v>
          </cell>
          <cell r="S6" t="str">
            <v>2006e</v>
          </cell>
          <cell r="T6" t="str">
            <v>2007e</v>
          </cell>
          <cell r="U6" t="str">
            <v>2007e</v>
          </cell>
          <cell r="V6">
            <v>2005</v>
          </cell>
          <cell r="W6" t="str">
            <v>2006e</v>
          </cell>
          <cell r="X6" t="str">
            <v>2007e</v>
          </cell>
          <cell r="Y6">
            <v>2006</v>
          </cell>
          <cell r="Z6">
            <v>2005</v>
          </cell>
          <cell r="AA6">
            <v>2006</v>
          </cell>
          <cell r="AB6">
            <v>2007</v>
          </cell>
          <cell r="AC6">
            <v>2005</v>
          </cell>
          <cell r="AD6">
            <v>2005</v>
          </cell>
          <cell r="AE6" t="str">
            <v>2006e</v>
          </cell>
          <cell r="AF6" t="str">
            <v>2007e</v>
          </cell>
          <cell r="AG6">
            <v>2006</v>
          </cell>
          <cell r="AH6">
            <v>2005</v>
          </cell>
          <cell r="AI6" t="str">
            <v>2006e</v>
          </cell>
          <cell r="AJ6" t="str">
            <v>2007e</v>
          </cell>
          <cell r="AK6" t="str">
            <v>2008e</v>
          </cell>
          <cell r="AL6">
            <v>2005</v>
          </cell>
          <cell r="AM6">
            <v>2006</v>
          </cell>
          <cell r="AN6">
            <v>2007</v>
          </cell>
          <cell r="AO6" t="str">
            <v>2008e</v>
          </cell>
          <cell r="AP6" t="str">
            <v>2009e</v>
          </cell>
        </row>
        <row r="7">
          <cell r="A7">
            <v>0</v>
          </cell>
          <cell r="B7" t="str">
            <v>salesforce.com</v>
          </cell>
          <cell r="C7" t="str">
            <v>CRM</v>
          </cell>
          <cell r="D7">
            <v>26.900000000000002</v>
          </cell>
          <cell r="E7">
            <v>110.514</v>
          </cell>
          <cell r="G7">
            <v>2972.8266000000003</v>
          </cell>
          <cell r="H7">
            <v>2740.3176000000003</v>
          </cell>
          <cell r="J7">
            <v>233.15700000000001</v>
          </cell>
          <cell r="K7">
            <v>0.64800000000000002</v>
          </cell>
          <cell r="M7">
            <v>176.375</v>
          </cell>
          <cell r="N7">
            <v>309.85700000000003</v>
          </cell>
          <cell r="O7">
            <v>483.45</v>
          </cell>
          <cell r="P7">
            <v>668.45</v>
          </cell>
          <cell r="Q7">
            <v>970</v>
          </cell>
          <cell r="R7">
            <v>0.75680793763288468</v>
          </cell>
          <cell r="S7">
            <v>0.56023585073114357</v>
          </cell>
          <cell r="T7">
            <v>0.38266625297342038</v>
          </cell>
          <cell r="U7">
            <v>0.44502522704339054</v>
          </cell>
          <cell r="V7">
            <v>8.8438137592502351</v>
          </cell>
          <cell r="W7">
            <v>5.668254421346572</v>
          </cell>
          <cell r="X7">
            <v>4.0995102101877476</v>
          </cell>
          <cell r="Y7">
            <v>10.432678102926339</v>
          </cell>
          <cell r="Z7">
            <v>33.6</v>
          </cell>
          <cell r="AA7">
            <v>47.54</v>
          </cell>
          <cell r="AB7">
            <v>90.917000000000002</v>
          </cell>
          <cell r="AC7">
            <v>33.6</v>
          </cell>
          <cell r="AD7">
            <v>81.557071428571433</v>
          </cell>
          <cell r="AE7">
            <v>89.728696702701598</v>
          </cell>
          <cell r="AF7">
            <v>30.140871344193059</v>
          </cell>
          <cell r="AG7">
            <v>20.558430000000001</v>
          </cell>
          <cell r="AH7">
            <v>153.85095238095241</v>
          </cell>
          <cell r="AI7">
            <v>104.67534676521213</v>
          </cell>
          <cell r="AJ7">
            <v>56.948564000308473</v>
          </cell>
          <cell r="AK7">
            <v>49.264979125688662</v>
          </cell>
          <cell r="AL7">
            <v>26.34456607142857</v>
          </cell>
          <cell r="AM7">
            <v>43.056664346450574</v>
          </cell>
          <cell r="AN7">
            <v>15.586809757183284</v>
          </cell>
          <cell r="AO7">
            <v>14.895216245286649</v>
          </cell>
          <cell r="AP7">
            <v>9.3884429476856717</v>
          </cell>
        </row>
        <row r="8">
          <cell r="A8">
            <v>0</v>
          </cell>
          <cell r="B8" t="str">
            <v>RightNow</v>
          </cell>
          <cell r="C8" t="str">
            <v>RNOW</v>
          </cell>
          <cell r="D8">
            <v>12.26</v>
          </cell>
          <cell r="E8">
            <v>32.143000000000001</v>
          </cell>
          <cell r="G8">
            <v>394.07317999999998</v>
          </cell>
          <cell r="H8">
            <v>328.48217999999997</v>
          </cell>
          <cell r="J8">
            <v>65.748999999999995</v>
          </cell>
          <cell r="K8">
            <v>0.158</v>
          </cell>
          <cell r="M8">
            <v>61.764000000000003</v>
          </cell>
          <cell r="N8">
            <v>87.147960000000012</v>
          </cell>
          <cell r="O8">
            <v>112.48</v>
          </cell>
          <cell r="P8">
            <v>148.33000000000001</v>
          </cell>
          <cell r="Q8">
            <v>158.66</v>
          </cell>
          <cell r="R8">
            <v>0.41098309694967949</v>
          </cell>
          <cell r="S8">
            <v>0.29067851961193347</v>
          </cell>
          <cell r="T8">
            <v>0.31872332859174968</v>
          </cell>
          <cell r="U8">
            <v>0.11278195488721798</v>
          </cell>
          <cell r="V8">
            <v>3.7692469221310509</v>
          </cell>
          <cell r="W8">
            <v>2.9203607752489327</v>
          </cell>
          <cell r="X8">
            <v>2.214536371603856</v>
          </cell>
          <cell r="Y8">
            <v>4.2036782317238881</v>
          </cell>
          <cell r="Z8">
            <v>11.6</v>
          </cell>
          <cell r="AA8">
            <v>4.1740000000000004</v>
          </cell>
          <cell r="AB8">
            <v>11.603</v>
          </cell>
          <cell r="AC8">
            <v>11.6</v>
          </cell>
          <cell r="AD8">
            <v>28.317429310344824</v>
          </cell>
          <cell r="AE8">
            <v>525.09323561346355</v>
          </cell>
          <cell r="AF8">
            <v>28.310107730759285</v>
          </cell>
          <cell r="AG8">
            <v>20.285600000000002</v>
          </cell>
          <cell r="AH8">
            <v>40.003796551724136</v>
          </cell>
          <cell r="AI8" t="str">
            <v>NM</v>
          </cell>
          <cell r="AJ8">
            <v>43.935243325127821</v>
          </cell>
          <cell r="AK8" t="str">
            <v>NM</v>
          </cell>
          <cell r="AL8">
            <v>107.61498017241379</v>
          </cell>
          <cell r="AM8">
            <v>61.537926903813535</v>
          </cell>
          <cell r="AN8">
            <v>39.68530370532384</v>
          </cell>
          <cell r="AO8">
            <v>26.370804719787937</v>
          </cell>
          <cell r="AP8" t="str">
            <v>NM</v>
          </cell>
        </row>
        <row r="9">
          <cell r="A9">
            <v>0</v>
          </cell>
          <cell r="B9" t="str">
            <v>WebSideStory</v>
          </cell>
          <cell r="C9" t="str">
            <v>WSSI</v>
          </cell>
          <cell r="D9">
            <v>10.56</v>
          </cell>
          <cell r="E9">
            <v>18.462</v>
          </cell>
          <cell r="G9">
            <v>194.95872</v>
          </cell>
          <cell r="H9">
            <v>199.66771999999997</v>
          </cell>
          <cell r="J9">
            <v>14.354000000000001</v>
          </cell>
          <cell r="K9">
            <v>19.062999999999999</v>
          </cell>
          <cell r="M9">
            <v>22.602</v>
          </cell>
          <cell r="N9">
            <v>39.451999999999998</v>
          </cell>
          <cell r="O9">
            <v>66.83</v>
          </cell>
          <cell r="P9">
            <v>88.36</v>
          </cell>
          <cell r="Q9">
            <v>113.62</v>
          </cell>
          <cell r="R9">
            <v>0.74550924696929455</v>
          </cell>
          <cell r="S9">
            <v>0.69395721382946363</v>
          </cell>
          <cell r="T9">
            <v>0.32216070626963944</v>
          </cell>
          <cell r="U9">
            <v>0.2989114866800342</v>
          </cell>
          <cell r="V9">
            <v>5.0610290986515256</v>
          </cell>
          <cell r="W9">
            <v>2.987695944934909</v>
          </cell>
          <cell r="X9">
            <v>2.2597071072883654</v>
          </cell>
          <cell r="Y9">
            <v>3.9179375537095389</v>
          </cell>
          <cell r="Z9">
            <v>9.3000000000000007</v>
          </cell>
          <cell r="AA9">
            <v>10.122999999999999</v>
          </cell>
          <cell r="AB9">
            <v>18.199000000000002</v>
          </cell>
          <cell r="AC9">
            <v>9.3000000000000007</v>
          </cell>
          <cell r="AD9">
            <v>21.469647311827952</v>
          </cell>
          <cell r="AE9">
            <v>25.449778548045447</v>
          </cell>
          <cell r="AF9">
            <v>10.971356667948786</v>
          </cell>
          <cell r="AG9">
            <v>48.336200000000005</v>
          </cell>
          <cell r="AH9">
            <v>29.414021505376343</v>
          </cell>
          <cell r="AI9">
            <v>21.715519568151151</v>
          </cell>
          <cell r="AJ9">
            <v>14.174330276180115</v>
          </cell>
          <cell r="AK9">
            <v>11.792438577087548</v>
          </cell>
          <cell r="AL9">
            <v>50.891769827586224</v>
          </cell>
          <cell r="AM9">
            <v>12.21330038356346</v>
          </cell>
          <cell r="AN9">
            <v>8.9712560026746129</v>
          </cell>
          <cell r="AO9">
            <v>7.8703369471315385</v>
          </cell>
          <cell r="AP9">
            <v>6.6557815697349971</v>
          </cell>
        </row>
        <row r="10">
          <cell r="A10">
            <v>0</v>
          </cell>
          <cell r="B10" t="str">
            <v>Ultimate Software</v>
          </cell>
          <cell r="C10" t="str">
            <v>ULTI</v>
          </cell>
          <cell r="D10">
            <v>21.21</v>
          </cell>
          <cell r="E10">
            <v>23.861000000000001</v>
          </cell>
          <cell r="G10">
            <v>506.09181000000001</v>
          </cell>
          <cell r="H10">
            <v>472.62081000000001</v>
          </cell>
          <cell r="J10">
            <v>36.658999999999999</v>
          </cell>
          <cell r="K10">
            <v>3.1880000000000002</v>
          </cell>
          <cell r="M10">
            <v>72.028000000000006</v>
          </cell>
          <cell r="N10">
            <v>88.603000000000009</v>
          </cell>
          <cell r="O10">
            <v>110.12</v>
          </cell>
          <cell r="P10">
            <v>129.91</v>
          </cell>
          <cell r="Q10">
            <v>165.42000000000002</v>
          </cell>
          <cell r="R10">
            <v>0.23011884267229421</v>
          </cell>
          <cell r="S10">
            <v>0.24284730765323959</v>
          </cell>
          <cell r="T10">
            <v>0.17971304031965118</v>
          </cell>
          <cell r="U10">
            <v>0.22184478703945643</v>
          </cell>
          <cell r="V10">
            <v>5.3341400404049519</v>
          </cell>
          <cell r="W10">
            <v>4.2918707773338172</v>
          </cell>
          <cell r="X10">
            <v>3.6380633515510739</v>
          </cell>
          <cell r="Y10">
            <v>4.9785706819963425</v>
          </cell>
          <cell r="Z10">
            <v>8</v>
          </cell>
          <cell r="AA10">
            <v>14.031000000000001</v>
          </cell>
          <cell r="AB10">
            <v>22.673999999999999</v>
          </cell>
          <cell r="AC10">
            <v>8</v>
          </cell>
          <cell r="AD10">
            <v>59.077601250000001</v>
          </cell>
          <cell r="AE10">
            <v>37.59867426273459</v>
          </cell>
          <cell r="AF10">
            <v>20.844174384757874</v>
          </cell>
          <cell r="AG10" t="e">
            <v>#N/A</v>
          </cell>
          <cell r="AH10">
            <v>71.448712500000013</v>
          </cell>
          <cell r="AI10">
            <v>24.061869080193649</v>
          </cell>
          <cell r="AJ10">
            <v>15.679752564876285</v>
          </cell>
          <cell r="AK10">
            <v>17.493079578960433</v>
          </cell>
          <cell r="AL10">
            <v>10.24418275862069</v>
          </cell>
          <cell r="AM10" t="str">
            <v>NM</v>
          </cell>
          <cell r="AN10" t="str">
            <v>NM</v>
          </cell>
          <cell r="AO10" t="str">
            <v>NM</v>
          </cell>
          <cell r="AP10" t="str">
            <v>NM</v>
          </cell>
        </row>
        <row r="11">
          <cell r="A11">
            <v>0</v>
          </cell>
          <cell r="B11" t="str">
            <v>Concur Technologies</v>
          </cell>
          <cell r="C11" t="str">
            <v>CNQR</v>
          </cell>
          <cell r="D11">
            <v>12.61</v>
          </cell>
          <cell r="E11">
            <v>36.158000000000001</v>
          </cell>
          <cell r="G11">
            <v>455.95238000000001</v>
          </cell>
          <cell r="H11">
            <v>456.00637999999998</v>
          </cell>
          <cell r="J11">
            <v>17.093</v>
          </cell>
          <cell r="K11">
            <v>17.147000000000002</v>
          </cell>
          <cell r="M11">
            <v>59.438000000000002</v>
          </cell>
          <cell r="N11">
            <v>74.817000000000007</v>
          </cell>
          <cell r="O11">
            <v>104.15</v>
          </cell>
          <cell r="P11">
            <v>130.14000000000001</v>
          </cell>
          <cell r="Q11" t="str">
            <v/>
          </cell>
          <cell r="R11">
            <v>0.2587401998721357</v>
          </cell>
          <cell r="S11">
            <v>0.39206330112140275</v>
          </cell>
          <cell r="T11">
            <v>0.24954392702832462</v>
          </cell>
          <cell r="U11">
            <v>0.22827000280085885</v>
          </cell>
          <cell r="V11">
            <v>6.0949567611639059</v>
          </cell>
          <cell r="W11">
            <v>4.3783617858857413</v>
          </cell>
          <cell r="X11">
            <v>3.5039678807438137</v>
          </cell>
          <cell r="Y11">
            <v>5.7084864158341899</v>
          </cell>
          <cell r="Z11">
            <v>9.6999999999999993</v>
          </cell>
          <cell r="AA11">
            <v>19.829000000000001</v>
          </cell>
          <cell r="AB11">
            <v>26.830000000000002</v>
          </cell>
          <cell r="AC11">
            <v>9.6999999999999993</v>
          </cell>
          <cell r="AD11">
            <v>47.01096701030928</v>
          </cell>
          <cell r="AE11">
            <v>29.940518843303064</v>
          </cell>
          <cell r="AF11">
            <v>16.996137905329853</v>
          </cell>
          <cell r="AG11">
            <v>0.82371430000000001</v>
          </cell>
          <cell r="AH11">
            <v>63.034637113402077</v>
          </cell>
          <cell r="AI11">
            <v>24.793640971574554</v>
          </cell>
          <cell r="AJ11">
            <v>16.095503316836897</v>
          </cell>
          <cell r="AK11">
            <v>19.270887452253348</v>
          </cell>
          <cell r="AL11">
            <v>21.491034482758625</v>
          </cell>
          <cell r="AM11" t="str">
            <v>NM</v>
          </cell>
          <cell r="AN11" t="str">
            <v>NM</v>
          </cell>
          <cell r="AO11" t="str">
            <v>NM</v>
          </cell>
          <cell r="AP11">
            <v>28.895970749807422</v>
          </cell>
        </row>
        <row r="12">
          <cell r="A12">
            <v>0</v>
          </cell>
          <cell r="B12" t="str">
            <v>salesforce.com</v>
          </cell>
          <cell r="C12" t="str">
            <v>CRM</v>
          </cell>
          <cell r="D12">
            <v>61.09</v>
          </cell>
          <cell r="E12">
            <v>119.30500000000001</v>
          </cell>
          <cell r="G12">
            <v>7288.342450000001</v>
          </cell>
          <cell r="H12">
            <v>6837.4994500000012</v>
          </cell>
          <cell r="J12">
            <v>450.84300000000002</v>
          </cell>
          <cell r="K12">
            <v>0</v>
          </cell>
          <cell r="M12">
            <v>151.834</v>
          </cell>
          <cell r="N12">
            <v>273.387</v>
          </cell>
          <cell r="O12">
            <v>443.94</v>
          </cell>
          <cell r="P12">
            <v>727.33109999999999</v>
          </cell>
          <cell r="Q12">
            <v>1015.1660000000001</v>
          </cell>
          <cell r="R12">
            <v>1335.3869999999999</v>
          </cell>
          <cell r="T12">
            <v>0.80056509082287231</v>
          </cell>
          <cell r="U12">
            <v>0.62385190224846099</v>
          </cell>
          <cell r="V12">
            <v>0.6383545073658603</v>
          </cell>
          <cell r="W12">
            <v>0.39574122431998315</v>
          </cell>
          <cell r="X12">
            <v>0.31543708122612446</v>
          </cell>
          <cell r="Z12">
            <v>25.010331325191032</v>
          </cell>
          <cell r="AA12">
            <v>15.401854867774928</v>
          </cell>
          <cell r="AB12">
            <v>9.400807211461192</v>
          </cell>
          <cell r="AC12">
            <v>6.7353511149900616</v>
          </cell>
          <cell r="AD12">
            <v>5.1202381407037825</v>
          </cell>
          <cell r="AE12">
            <v>-12.972133999999999</v>
          </cell>
          <cell r="AF12">
            <v>11.6</v>
          </cell>
          <cell r="AG12">
            <v>33.348550000000003</v>
          </cell>
          <cell r="AH12">
            <v>81.967230000000001</v>
          </cell>
          <cell r="AI12">
            <v>143.02970000000002</v>
          </cell>
          <cell r="AJ12">
            <v>209.8441</v>
          </cell>
          <cell r="AK12" t="str">
            <v>NM</v>
          </cell>
          <cell r="AL12">
            <v>589.43960775862081</v>
          </cell>
          <cell r="AM12">
            <v>205.03138667198425</v>
          </cell>
          <cell r="AN12">
            <v>83.417476105999938</v>
          </cell>
          <cell r="AO12">
            <v>47.80475278910604</v>
          </cell>
          <cell r="AP12">
            <v>32.58371071667014</v>
          </cell>
        </row>
        <row r="13">
          <cell r="A13">
            <v>0</v>
          </cell>
          <cell r="B13" t="str">
            <v>Mean</v>
          </cell>
          <cell r="C13" t="str">
            <v>SFSF</v>
          </cell>
          <cell r="D13">
            <v>9.2799999999999994</v>
          </cell>
          <cell r="E13">
            <v>49.344000000000001</v>
          </cell>
          <cell r="G13">
            <v>457.91231999999997</v>
          </cell>
          <cell r="H13">
            <v>367.21531999999996</v>
          </cell>
          <cell r="J13">
            <v>90.787000000000006</v>
          </cell>
          <cell r="K13">
            <v>0.09</v>
          </cell>
          <cell r="M13" t="str">
            <v/>
          </cell>
          <cell r="N13">
            <v>13.028</v>
          </cell>
          <cell r="O13">
            <v>32.57</v>
          </cell>
          <cell r="P13">
            <v>63.35</v>
          </cell>
          <cell r="Q13">
            <v>102.78017000000001</v>
          </cell>
          <cell r="R13">
            <v>0.4804318648192577</v>
          </cell>
          <cell r="S13">
            <v>0.43595643858943661</v>
          </cell>
          <cell r="T13">
            <v>0.29056145103655706</v>
          </cell>
          <cell r="U13">
            <v>0.26136669169019161</v>
          </cell>
          <cell r="V13">
            <v>5.820637316320334</v>
          </cell>
          <cell r="W13">
            <v>4.0493087409499946</v>
          </cell>
          <cell r="X13">
            <v>3.1431569842749711</v>
          </cell>
          <cell r="Y13">
            <v>5.84827019723806</v>
          </cell>
          <cell r="Z13">
            <v>4.5471781800409188</v>
          </cell>
          <cell r="AA13">
            <v>3.529253748097906</v>
          </cell>
          <cell r="AB13">
            <v>5.7966112075769525</v>
          </cell>
          <cell r="AC13">
            <v>3.5728226563548193</v>
          </cell>
          <cell r="AD13">
            <v>47.486543262210695</v>
          </cell>
          <cell r="AE13">
            <v>141.56218079404965</v>
          </cell>
          <cell r="AF13">
            <v>21.452529606597771</v>
          </cell>
          <cell r="AG13">
            <v>-31.384500000000003</v>
          </cell>
          <cell r="AH13">
            <v>71.550424010290996</v>
          </cell>
          <cell r="AI13">
            <v>43.811594096282867</v>
          </cell>
          <cell r="AJ13">
            <v>29.366678696665918</v>
          </cell>
          <cell r="AK13">
            <v>24.455346183497497</v>
          </cell>
          <cell r="AL13">
            <v>31.656493103448273</v>
          </cell>
          <cell r="AM13" t="str">
            <v>NM</v>
          </cell>
          <cell r="AN13" t="str">
            <v>NM</v>
          </cell>
          <cell r="AO13" t="str">
            <v>NM</v>
          </cell>
          <cell r="AP13" t="str">
            <v>NM</v>
          </cell>
        </row>
        <row r="14">
          <cell r="A14">
            <v>0</v>
          </cell>
          <cell r="B14" t="str">
            <v>Median</v>
          </cell>
          <cell r="C14" t="str">
            <v>TLEO</v>
          </cell>
          <cell r="D14">
            <v>17.93</v>
          </cell>
          <cell r="E14">
            <v>25.056000000000001</v>
          </cell>
          <cell r="G14">
            <v>449.25407999999999</v>
          </cell>
          <cell r="H14">
            <v>362.88507999999996</v>
          </cell>
          <cell r="J14">
            <v>86.423000000000002</v>
          </cell>
          <cell r="K14">
            <v>5.3999999999999999E-2</v>
          </cell>
          <cell r="M14">
            <v>58.65</v>
          </cell>
          <cell r="N14">
            <v>78.41</v>
          </cell>
          <cell r="O14">
            <v>97.043000000000006</v>
          </cell>
          <cell r="P14">
            <v>127.941</v>
          </cell>
          <cell r="Q14">
            <v>156.23830000000001</v>
          </cell>
          <cell r="R14">
            <v>0.41098309694967949</v>
          </cell>
          <cell r="S14">
            <v>0.39206330112140275</v>
          </cell>
          <cell r="T14">
            <v>0.31872332859174968</v>
          </cell>
          <cell r="U14">
            <v>0.22827000280085885</v>
          </cell>
          <cell r="V14">
            <v>5.3341400404049519</v>
          </cell>
          <cell r="W14">
            <v>4.2918707773338172</v>
          </cell>
          <cell r="X14">
            <v>3.5039678807438137</v>
          </cell>
          <cell r="Y14">
            <v>4.9785706819963425</v>
          </cell>
          <cell r="Z14">
            <v>4.0746343028229264</v>
          </cell>
          <cell r="AA14">
            <v>3.1900773381540848</v>
          </cell>
          <cell r="AB14">
            <v>2.8363470662258381</v>
          </cell>
          <cell r="AC14">
            <v>2.3226384311657253</v>
          </cell>
          <cell r="AD14">
            <v>47.01096701030928</v>
          </cell>
          <cell r="AE14">
            <v>37.59867426273459</v>
          </cell>
          <cell r="AF14">
            <v>20.844174384757874</v>
          </cell>
          <cell r="AG14">
            <v>0.24099999999999999</v>
          </cell>
          <cell r="AH14">
            <v>63.034637113402077</v>
          </cell>
          <cell r="AI14">
            <v>24.427755025884103</v>
          </cell>
          <cell r="AJ14">
            <v>16.095503316836897</v>
          </cell>
          <cell r="AK14">
            <v>18.38198351560689</v>
          </cell>
          <cell r="AL14">
            <v>39.019901075268812</v>
          </cell>
          <cell r="AM14" t="str">
            <v>NM</v>
          </cell>
          <cell r="AN14">
            <v>38.166289440471175</v>
          </cell>
          <cell r="AO14">
            <v>23.15775367062934</v>
          </cell>
          <cell r="AP14">
            <v>15.687104401993713</v>
          </cell>
        </row>
        <row r="15">
          <cell r="A15">
            <v>0</v>
          </cell>
          <cell r="B15" t="str">
            <v>Vocus</v>
          </cell>
          <cell r="C15" t="str">
            <v>VOCS</v>
          </cell>
          <cell r="D15">
            <v>24.86</v>
          </cell>
          <cell r="E15">
            <v>17.588999999999999</v>
          </cell>
          <cell r="G15">
            <v>437.26253999999994</v>
          </cell>
          <cell r="H15">
            <v>370.11753999999991</v>
          </cell>
          <cell r="J15">
            <v>67.48</v>
          </cell>
          <cell r="K15">
            <v>0.33500000000000002</v>
          </cell>
          <cell r="M15">
            <v>20.393000000000001</v>
          </cell>
          <cell r="N15">
            <v>28.062000000000001</v>
          </cell>
          <cell r="O15">
            <v>40.328000000000003</v>
          </cell>
          <cell r="P15">
            <v>58.076000000000001</v>
          </cell>
          <cell r="Q15">
            <v>74.741200000000006</v>
          </cell>
          <cell r="R15">
            <v>94.076250000000002</v>
          </cell>
          <cell r="T15">
            <v>0.37606041288677483</v>
          </cell>
          <cell r="U15">
            <v>0.43710355641080478</v>
          </cell>
          <cell r="V15">
            <v>0.44009125173576669</v>
          </cell>
          <cell r="W15">
            <v>0.28695502445071974</v>
          </cell>
          <cell r="X15">
            <v>0.25869333112125559</v>
          </cell>
          <cell r="Z15">
            <v>13.189278739933002</v>
          </cell>
          <cell r="AA15">
            <v>9.1776815116048365</v>
          </cell>
          <cell r="AB15">
            <v>6.3729860871960859</v>
          </cell>
          <cell r="AC15">
            <v>4.9519881939278454</v>
          </cell>
          <cell r="AD15">
            <v>3.9342293086724855</v>
          </cell>
          <cell r="AE15">
            <v>18.972000000000001</v>
          </cell>
          <cell r="AF15">
            <v>9.6999999999999993</v>
          </cell>
          <cell r="AG15">
            <v>3.9750000000000001</v>
          </cell>
          <cell r="AH15">
            <v>6.2</v>
          </cell>
          <cell r="AI15">
            <v>14.177</v>
          </cell>
          <cell r="AJ15">
            <v>24.16</v>
          </cell>
          <cell r="AK15">
            <v>14.944033267358405</v>
          </cell>
          <cell r="AL15">
            <v>38.156447422680408</v>
          </cell>
          <cell r="AM15">
            <v>93.111330817610039</v>
          </cell>
          <cell r="AN15">
            <v>59.696377419354825</v>
          </cell>
          <cell r="AO15">
            <v>26.106901319037874</v>
          </cell>
          <cell r="AP15">
            <v>15.319434602649002</v>
          </cell>
        </row>
        <row r="16">
          <cell r="A16">
            <v>0</v>
          </cell>
          <cell r="B16" t="str">
            <v>Omniture</v>
          </cell>
          <cell r="C16" t="str">
            <v>OMTR</v>
          </cell>
          <cell r="D16">
            <v>7.01</v>
          </cell>
          <cell r="E16">
            <v>53.251877999999998</v>
          </cell>
          <cell r="G16">
            <v>373.29566477999998</v>
          </cell>
          <cell r="H16">
            <v>319.31129949703211</v>
          </cell>
          <cell r="J16">
            <v>67.724685952089459</v>
          </cell>
          <cell r="K16">
            <v>13.740320669121623</v>
          </cell>
          <cell r="M16">
            <v>20.565999999999999</v>
          </cell>
          <cell r="N16">
            <v>42.804000000000002</v>
          </cell>
          <cell r="O16">
            <v>80.026264449020431</v>
          </cell>
          <cell r="P16">
            <v>130.81577331480108</v>
          </cell>
          <cell r="Q16">
            <v>185.67228019132932</v>
          </cell>
          <cell r="R16">
            <v>1.0812992317417098</v>
          </cell>
          <cell r="S16">
            <v>0.8695978050887867</v>
          </cell>
          <cell r="T16">
            <v>0.6346604982184989</v>
          </cell>
          <cell r="U16">
            <v>0.62670700582619188</v>
          </cell>
          <cell r="V16">
            <v>7.4598471987905821</v>
          </cell>
          <cell r="W16">
            <v>3.9900812776341037</v>
          </cell>
          <cell r="X16">
            <v>2.4409235324292795</v>
          </cell>
          <cell r="Y16">
            <v>10.849315101129793</v>
          </cell>
          <cell r="Z16">
            <v>-5.9170000000000051</v>
          </cell>
          <cell r="AA16">
            <v>8.0452712429023023</v>
          </cell>
          <cell r="AB16">
            <v>20.990306652492837</v>
          </cell>
          <cell r="AC16">
            <v>-5.9170000000000051</v>
          </cell>
          <cell r="AD16" t="str">
            <v>nm</v>
          </cell>
          <cell r="AE16">
            <v>50.46500718483189</v>
          </cell>
          <cell r="AF16">
            <v>15.212321800887567</v>
          </cell>
          <cell r="AH16" t="str">
            <v>nm</v>
          </cell>
          <cell r="AI16">
            <v>107.52106747856352</v>
          </cell>
          <cell r="AJ16">
            <v>48.818663695185329</v>
          </cell>
          <cell r="AK16">
            <v>24.407834083489657</v>
          </cell>
        </row>
        <row r="17">
          <cell r="A17">
            <v>0</v>
          </cell>
          <cell r="B17" t="str">
            <v>OMTR at current IV</v>
          </cell>
          <cell r="C17">
            <v>0</v>
          </cell>
          <cell r="D17">
            <v>9.3000000000000007</v>
          </cell>
          <cell r="E17">
            <v>53.251877999999998</v>
          </cell>
          <cell r="G17">
            <v>495.24246540000001</v>
          </cell>
          <cell r="H17">
            <v>441.2581001170322</v>
          </cell>
          <cell r="J17">
            <v>67.724685952089459</v>
          </cell>
          <cell r="K17">
            <v>13.740320669121623</v>
          </cell>
          <cell r="M17">
            <v>20.565999999999999</v>
          </cell>
          <cell r="N17">
            <v>42.804000000000002</v>
          </cell>
          <cell r="O17">
            <v>80.026264449020431</v>
          </cell>
          <cell r="P17">
            <v>130.81577331480108</v>
          </cell>
          <cell r="R17">
            <v>1.0812992317417098</v>
          </cell>
          <cell r="S17">
            <v>0.8695978050887867</v>
          </cell>
          <cell r="T17">
            <v>0.6346604982184989</v>
          </cell>
          <cell r="U17">
            <v>0.62670700582619188</v>
          </cell>
          <cell r="V17">
            <v>10.308805254579763</v>
          </cell>
          <cell r="W17">
            <v>5.5139160018912197</v>
          </cell>
          <cell r="X17">
            <v>3.3731261065526743</v>
          </cell>
          <cell r="Y17">
            <v>5.4590740949729781</v>
          </cell>
          <cell r="Z17">
            <v>-5.9170000000000051</v>
          </cell>
          <cell r="AA17">
            <v>8.0452712429023023</v>
          </cell>
          <cell r="AB17">
            <v>20.990306652492837</v>
          </cell>
          <cell r="AC17">
            <v>-5.9170000000000051</v>
          </cell>
          <cell r="AD17" t="str">
            <v>nm</v>
          </cell>
          <cell r="AE17">
            <v>56.043710600067868</v>
          </cell>
          <cell r="AF17">
            <v>21.021993981427983</v>
          </cell>
          <cell r="AH17" t="str">
            <v>nm</v>
          </cell>
          <cell r="AI17">
            <v>54.101615508885359</v>
          </cell>
          <cell r="AJ17">
            <v>24.564195974161684</v>
          </cell>
          <cell r="AK17">
            <v>22.630244023613901</v>
          </cell>
          <cell r="AL17">
            <v>101.65099807475846</v>
          </cell>
          <cell r="AM17">
            <v>82.99012182468438</v>
          </cell>
          <cell r="AN17">
            <v>40.920585405167948</v>
          </cell>
          <cell r="AO17">
            <v>24.367627615163229</v>
          </cell>
          <cell r="AP17">
            <v>18.088407498090156</v>
          </cell>
        </row>
        <row r="18">
          <cell r="A18">
            <v>0</v>
          </cell>
          <cell r="B18" t="str">
            <v>Median</v>
          </cell>
          <cell r="C18">
            <v>0</v>
          </cell>
          <cell r="T18" t="e">
            <v>#VALUE!</v>
          </cell>
          <cell r="U18">
            <v>0.43441849298947555</v>
          </cell>
          <cell r="V18">
            <v>0.38143635990216374</v>
          </cell>
          <cell r="W18">
            <v>0.28695502445071974</v>
          </cell>
          <cell r="X18">
            <v>0.22878548345580341</v>
          </cell>
          <cell r="Z18" t="e">
            <v>#VALUE!</v>
          </cell>
          <cell r="AA18">
            <v>4.8353704462398186</v>
          </cell>
          <cell r="AB18">
            <v>3.6967417560388891</v>
          </cell>
          <cell r="AC18">
            <v>2.8530034654626935</v>
          </cell>
          <cell r="AD18">
            <v>2.3291102529775061</v>
          </cell>
          <cell r="AH18">
            <v>99.118542964179042</v>
          </cell>
          <cell r="AI18">
            <v>81.46885699370128</v>
          </cell>
          <cell r="AJ18">
            <v>38.857924833089129</v>
          </cell>
          <cell r="AK18">
            <v>24.737760256882741</v>
          </cell>
          <cell r="AL18">
            <v>38.156447422680408</v>
          </cell>
          <cell r="AM18">
            <v>61.537926903813535</v>
          </cell>
          <cell r="AN18">
            <v>38.925796572897511</v>
          </cell>
          <cell r="AO18">
            <v>24.632327494833607</v>
          </cell>
          <cell r="AP18">
            <v>15.503269502321357</v>
          </cell>
        </row>
        <row r="19">
          <cell r="A19">
            <v>0</v>
          </cell>
          <cell r="B19">
            <v>0</v>
          </cell>
          <cell r="C19">
            <v>0</v>
          </cell>
          <cell r="AH19">
            <v>59.435854009084167</v>
          </cell>
          <cell r="AI19">
            <v>56.118367059775395</v>
          </cell>
          <cell r="AJ19">
            <v>35.023575989607316</v>
          </cell>
          <cell r="AK19">
            <v>24.552969344710185</v>
          </cell>
        </row>
        <row r="20">
          <cell r="A20">
            <v>0</v>
          </cell>
          <cell r="B20" t="str">
            <v>Omniture</v>
          </cell>
          <cell r="C20" t="str">
            <v>OMTR</v>
          </cell>
          <cell r="D20">
            <v>20.38</v>
          </cell>
          <cell r="E20">
            <v>76.192999999999998</v>
          </cell>
          <cell r="G20">
            <v>1552.8133399999999</v>
          </cell>
          <cell r="H20">
            <v>1388.3343399999999</v>
          </cell>
          <cell r="J20">
            <v>170.46700000000001</v>
          </cell>
          <cell r="K20">
            <v>5.9879999999999995</v>
          </cell>
          <cell r="M20" t="str">
            <v>Sales</v>
          </cell>
          <cell r="N20">
            <v>42.804000000000002</v>
          </cell>
          <cell r="O20">
            <v>79.748999999999995</v>
          </cell>
          <cell r="P20">
            <v>144.976</v>
          </cell>
          <cell r="Q20">
            <v>311.59763772731503</v>
          </cell>
          <cell r="R20" t="str">
            <v>Sales Growth</v>
          </cell>
          <cell r="S20" t="str">
            <v>Sales Growth</v>
          </cell>
          <cell r="T20">
            <v>1.0812992317417098</v>
          </cell>
          <cell r="U20">
            <v>0.86312026913372564</v>
          </cell>
          <cell r="V20" t="str">
            <v>EV/Sales</v>
          </cell>
          <cell r="W20">
            <v>1.1493049727355911</v>
          </cell>
          <cell r="X20" t="str">
            <v>EV/Sales</v>
          </cell>
          <cell r="Z20" t="str">
            <v>EBITDA</v>
          </cell>
          <cell r="AA20">
            <v>17.408799357985679</v>
          </cell>
          <cell r="AB20">
            <v>9.5763046297318173</v>
          </cell>
          <cell r="AC20" t="str">
            <v>EBITDA</v>
          </cell>
          <cell r="AD20" t="str">
            <v>EV/EBITDA</v>
          </cell>
          <cell r="AF20">
            <v>-5.9170000000000051</v>
          </cell>
          <cell r="AG20">
            <v>8.0469999999999917</v>
          </cell>
          <cell r="AH20" t="str">
            <v>EV/EBITDA</v>
          </cell>
          <cell r="AI20">
            <v>61.189505197778345</v>
          </cell>
          <cell r="AJ20">
            <v>90.836126990906223</v>
          </cell>
          <cell r="AL20" t="str">
            <v>nm</v>
          </cell>
          <cell r="AM20">
            <v>172.5281893873495</v>
          </cell>
          <cell r="AN20">
            <v>61.135864194812626</v>
          </cell>
          <cell r="AO20">
            <v>22.689092443427818</v>
          </cell>
          <cell r="AP20">
            <v>15.283944681381987</v>
          </cell>
          <cell r="AR20">
            <v>87.492999999999995</v>
          </cell>
          <cell r="AS20">
            <v>1783.1073399999998</v>
          </cell>
          <cell r="AT20">
            <v>1701.1073399999998</v>
          </cell>
        </row>
        <row r="21">
          <cell r="A21">
            <v>0</v>
          </cell>
          <cell r="B21" t="str">
            <v>Internet Advertising</v>
          </cell>
          <cell r="C21" t="str">
            <v>Ticker</v>
          </cell>
          <cell r="D21" t="str">
            <v>Current Price</v>
          </cell>
          <cell r="E21" t="str">
            <v>Shares Out</v>
          </cell>
          <cell r="G21" t="str">
            <v>Market Cap</v>
          </cell>
          <cell r="H21" t="str">
            <v>EV</v>
          </cell>
          <cell r="J21" t="str">
            <v>Cash</v>
          </cell>
          <cell r="K21" t="str">
            <v>Debt</v>
          </cell>
          <cell r="M21">
            <v>2004</v>
          </cell>
          <cell r="N21">
            <v>2005</v>
          </cell>
          <cell r="O21">
            <v>2006</v>
          </cell>
          <cell r="P21">
            <v>2007</v>
          </cell>
          <cell r="Q21">
            <v>2008</v>
          </cell>
          <cell r="R21">
            <v>2005</v>
          </cell>
          <cell r="S21" t="str">
            <v>2006e</v>
          </cell>
          <cell r="T21" t="str">
            <v>2007e</v>
          </cell>
          <cell r="U21" t="str">
            <v>2007e</v>
          </cell>
          <cell r="V21">
            <v>2005</v>
          </cell>
          <cell r="W21" t="str">
            <v>2006e</v>
          </cell>
          <cell r="X21" t="str">
            <v>2007e</v>
          </cell>
          <cell r="Y21">
            <v>2006</v>
          </cell>
          <cell r="Z21">
            <v>2005</v>
          </cell>
          <cell r="AA21">
            <v>2006</v>
          </cell>
          <cell r="AB21">
            <v>2007</v>
          </cell>
          <cell r="AC21">
            <v>2005</v>
          </cell>
          <cell r="AD21">
            <v>2005</v>
          </cell>
          <cell r="AE21" t="str">
            <v>2006e</v>
          </cell>
          <cell r="AF21" t="str">
            <v>2007e</v>
          </cell>
          <cell r="AG21">
            <v>8.0469999999999917</v>
          </cell>
          <cell r="AH21">
            <v>2005</v>
          </cell>
          <cell r="AI21" t="str">
            <v>2006e</v>
          </cell>
          <cell r="AJ21" t="str">
            <v>2007e</v>
          </cell>
          <cell r="AK21" t="str">
            <v>2008e</v>
          </cell>
          <cell r="AL21" t="str">
            <v>nm</v>
          </cell>
          <cell r="AM21">
            <v>53.862326289300412</v>
          </cell>
          <cell r="AN21">
            <v>19.086271506891542</v>
          </cell>
        </row>
        <row r="22">
          <cell r="A22">
            <v>0</v>
          </cell>
          <cell r="B22" t="str">
            <v>Google</v>
          </cell>
          <cell r="C22" t="str">
            <v>GOOG</v>
          </cell>
          <cell r="D22">
            <v>377.92</v>
          </cell>
          <cell r="E22">
            <v>295.06299999999999</v>
          </cell>
          <cell r="G22">
            <v>111510.20896</v>
          </cell>
          <cell r="H22">
            <v>101688.57996</v>
          </cell>
          <cell r="J22">
            <v>9821.6290000000008</v>
          </cell>
          <cell r="K22">
            <v>0</v>
          </cell>
          <cell r="M22">
            <v>3189.223</v>
          </cell>
          <cell r="N22">
            <v>4023.6000000000004</v>
          </cell>
          <cell r="O22">
            <v>7079.72</v>
          </cell>
          <cell r="P22">
            <v>10197.94</v>
          </cell>
          <cell r="Q22">
            <v>15108.34</v>
          </cell>
          <cell r="R22">
            <v>0.26162391278377228</v>
          </cell>
          <cell r="S22">
            <v>0.75954866288895517</v>
          </cell>
          <cell r="T22">
            <v>0.44044397236048893</v>
          </cell>
          <cell r="U22">
            <v>0.52580333463538986</v>
          </cell>
          <cell r="V22">
            <v>25.273034088875633</v>
          </cell>
          <cell r="W22">
            <v>14.363361822218957</v>
          </cell>
          <cell r="X22">
            <v>9.9714824719502175</v>
          </cell>
          <cell r="Y22">
            <v>18.101556821063166</v>
          </cell>
          <cell r="Z22">
            <v>2548.3000000000002</v>
          </cell>
          <cell r="AA22">
            <v>4340.7290000000003</v>
          </cell>
          <cell r="AB22">
            <v>6208.4110000000001</v>
          </cell>
          <cell r="AC22">
            <v>2548.3000000000002</v>
          </cell>
          <cell r="AD22">
            <v>39.904477479103711</v>
          </cell>
          <cell r="AE22">
            <v>30.503893678945179</v>
          </cell>
          <cell r="AF22">
            <v>16.379163679724169</v>
          </cell>
          <cell r="AH22">
            <v>51.827364831456272</v>
          </cell>
          <cell r="AI22">
            <v>19.535926493661446</v>
          </cell>
          <cell r="AJ22">
            <v>14.439450282323921</v>
          </cell>
          <cell r="AK22">
            <v>15.411872271287061</v>
          </cell>
        </row>
        <row r="23">
          <cell r="A23">
            <v>0</v>
          </cell>
          <cell r="B23" t="str">
            <v>Yahoo</v>
          </cell>
          <cell r="C23" t="str">
            <v>YHOO</v>
          </cell>
          <cell r="D23">
            <v>27.250900000000001</v>
          </cell>
          <cell r="E23">
            <v>1414.422</v>
          </cell>
          <cell r="G23">
            <v>38544.272479800005</v>
          </cell>
          <cell r="H23">
            <v>36605.688379800005</v>
          </cell>
          <cell r="J23">
            <v>2688.5549999999998</v>
          </cell>
          <cell r="K23">
            <v>749.97090000000003</v>
          </cell>
          <cell r="M23">
            <v>3564.5170000000003</v>
          </cell>
          <cell r="N23">
            <v>3695.9300000000003</v>
          </cell>
          <cell r="O23">
            <v>4732.32</v>
          </cell>
          <cell r="P23">
            <v>5896.39</v>
          </cell>
          <cell r="Q23">
            <v>6403.1100000000006</v>
          </cell>
          <cell r="R23">
            <v>3.6866986466890239E-2</v>
          </cell>
          <cell r="S23">
            <v>0.28041386065212248</v>
          </cell>
          <cell r="T23">
            <v>0.2459829428271969</v>
          </cell>
          <cell r="U23">
            <v>0.16849132410477741</v>
          </cell>
          <cell r="V23">
            <v>9.9043240482909578</v>
          </cell>
          <cell r="W23">
            <v>7.7352521342174683</v>
          </cell>
          <cell r="X23">
            <v>6.2081525102308364</v>
          </cell>
          <cell r="Y23">
            <v>8.5820050002631714</v>
          </cell>
          <cell r="Z23">
            <v>1770</v>
          </cell>
          <cell r="AA23">
            <v>1936.54</v>
          </cell>
          <cell r="AB23">
            <v>2475.6970000000001</v>
          </cell>
          <cell r="AC23">
            <v>1770</v>
          </cell>
          <cell r="AD23">
            <v>20.681179875593223</v>
          </cell>
          <cell r="AE23">
            <v>19.128147426465272</v>
          </cell>
          <cell r="AF23">
            <v>14.786013142884611</v>
          </cell>
          <cell r="AH23">
            <v>22.108408542372882</v>
          </cell>
          <cell r="AI23">
            <v>18.593757644669626</v>
          </cell>
          <cell r="AJ23">
            <v>15.0457418216506</v>
          </cell>
          <cell r="AK23">
            <v>14.82010288371804</v>
          </cell>
        </row>
        <row r="24">
          <cell r="A24">
            <v>0</v>
          </cell>
          <cell r="B24" t="str">
            <v>aQuantive</v>
          </cell>
          <cell r="C24" t="str">
            <v>AQNT</v>
          </cell>
          <cell r="D24">
            <v>24</v>
          </cell>
          <cell r="E24">
            <v>74.885000000000005</v>
          </cell>
          <cell r="G24">
            <v>1797.2400000000002</v>
          </cell>
          <cell r="H24">
            <v>1569.6280000000002</v>
          </cell>
          <cell r="J24">
            <v>307.61200000000002</v>
          </cell>
          <cell r="K24">
            <v>80</v>
          </cell>
          <cell r="M24">
            <v>157.93700000000001</v>
          </cell>
          <cell r="N24">
            <v>308.40500000000003</v>
          </cell>
          <cell r="O24">
            <v>427.83</v>
          </cell>
          <cell r="P24">
            <v>522.14</v>
          </cell>
          <cell r="Q24">
            <v>638.94000000000005</v>
          </cell>
          <cell r="R24">
            <v>0.95270899155992583</v>
          </cell>
          <cell r="S24">
            <v>0.38723431850975154</v>
          </cell>
          <cell r="T24">
            <v>0.22043802444896343</v>
          </cell>
          <cell r="U24">
            <v>0.25302049496389434</v>
          </cell>
          <cell r="V24">
            <v>5.0895024399734119</v>
          </cell>
          <cell r="W24">
            <v>3.6688123787485689</v>
          </cell>
          <cell r="X24">
            <v>3.0061439460681045</v>
          </cell>
          <cell r="Y24">
            <v>4.3100021032460099</v>
          </cell>
          <cell r="Z24">
            <v>81.7</v>
          </cell>
          <cell r="AA24">
            <v>111.556</v>
          </cell>
          <cell r="AB24">
            <v>138.20400000000001</v>
          </cell>
          <cell r="AC24">
            <v>81.7</v>
          </cell>
          <cell r="AD24">
            <v>19.212093023255814</v>
          </cell>
          <cell r="AE24">
            <v>17.442062644949274</v>
          </cell>
          <cell r="AF24">
            <v>11.357326850163528</v>
          </cell>
          <cell r="AH24">
            <v>22.573965728274175</v>
          </cell>
          <cell r="AI24">
            <v>16.361864459407908</v>
          </cell>
          <cell r="AJ24">
            <v>13.357956644237943</v>
          </cell>
          <cell r="AK24">
            <v>24.928065604514195</v>
          </cell>
          <cell r="AL24" t="str">
            <v>EV/EBITDA</v>
          </cell>
          <cell r="AR24">
            <v>0.30769230769230771</v>
          </cell>
        </row>
        <row r="25">
          <cell r="A25">
            <v>0</v>
          </cell>
          <cell r="B25" t="str">
            <v>GSI Commerce</v>
          </cell>
          <cell r="C25" t="str">
            <v>GSIC</v>
          </cell>
          <cell r="D25">
            <v>12.4</v>
          </cell>
          <cell r="E25">
            <v>45.316000000000003</v>
          </cell>
          <cell r="G25">
            <v>561.91840000000002</v>
          </cell>
          <cell r="H25">
            <v>504.23540000000003</v>
          </cell>
          <cell r="J25">
            <v>128.58099999999999</v>
          </cell>
          <cell r="K25">
            <v>70.897999999999996</v>
          </cell>
          <cell r="M25">
            <v>335.10399999999998</v>
          </cell>
          <cell r="N25">
            <v>440.392</v>
          </cell>
          <cell r="O25">
            <v>575.80000000000007</v>
          </cell>
          <cell r="P25">
            <v>712.19</v>
          </cell>
          <cell r="Q25">
            <v>889.27</v>
          </cell>
          <cell r="R25">
            <v>0.31419499618029034</v>
          </cell>
          <cell r="S25">
            <v>0.30747152536830846</v>
          </cell>
          <cell r="T25">
            <v>0.2368704411253908</v>
          </cell>
          <cell r="U25">
            <v>0.24276251639151325</v>
          </cell>
          <cell r="V25">
            <v>1.1449694817344549</v>
          </cell>
          <cell r="W25">
            <v>0.87571274748176442</v>
          </cell>
          <cell r="X25">
            <v>0.70800685210407333</v>
          </cell>
          <cell r="Y25">
            <v>1.2672119632830101</v>
          </cell>
          <cell r="Z25">
            <v>21.4</v>
          </cell>
          <cell r="AA25">
            <v>31.757999999999999</v>
          </cell>
          <cell r="AB25">
            <v>54.369</v>
          </cell>
          <cell r="AC25">
            <v>21.4</v>
          </cell>
          <cell r="AD25">
            <v>23.562401869158883</v>
          </cell>
          <cell r="AE25">
            <v>22.505729889298898</v>
          </cell>
          <cell r="AF25">
            <v>9.2743180856738228</v>
          </cell>
          <cell r="AG25">
            <v>2006</v>
          </cell>
          <cell r="AH25">
            <v>35.222571028037393</v>
          </cell>
          <cell r="AI25">
            <v>21.72352931004669</v>
          </cell>
          <cell r="AJ25">
            <v>14.204255455470546</v>
          </cell>
          <cell r="AK25">
            <v>13.088703420736914</v>
          </cell>
          <cell r="AL25">
            <v>2005</v>
          </cell>
          <cell r="AM25">
            <v>2006</v>
          </cell>
          <cell r="AN25">
            <v>2007</v>
          </cell>
          <cell r="AO25" t="str">
            <v>2008e</v>
          </cell>
          <cell r="AP25" t="str">
            <v>2009e</v>
          </cell>
          <cell r="AR25">
            <v>0.19512195121951237</v>
          </cell>
        </row>
        <row r="26">
          <cell r="A26">
            <v>0</v>
          </cell>
          <cell r="B26" t="str">
            <v>Akamai</v>
          </cell>
          <cell r="C26" t="str">
            <v>AKAM</v>
          </cell>
          <cell r="D26">
            <v>40.520000000000003</v>
          </cell>
          <cell r="E26">
            <v>154.245</v>
          </cell>
          <cell r="G26">
            <v>6250.0074000000004</v>
          </cell>
          <cell r="H26">
            <v>6190.7464</v>
          </cell>
          <cell r="J26">
            <v>259.26100000000002</v>
          </cell>
          <cell r="K26">
            <v>200</v>
          </cell>
          <cell r="M26">
            <v>210.01500000000001</v>
          </cell>
          <cell r="N26">
            <v>283.11500000000001</v>
          </cell>
          <cell r="O26">
            <v>415.64</v>
          </cell>
          <cell r="P26">
            <v>528.70000000000005</v>
          </cell>
          <cell r="Q26">
            <v>742.26</v>
          </cell>
          <cell r="R26">
            <v>0.34807037592552903</v>
          </cell>
          <cell r="S26">
            <v>0.46809600339084811</v>
          </cell>
          <cell r="T26">
            <v>0.27201424309498612</v>
          </cell>
          <cell r="U26">
            <v>0.33582942589871001</v>
          </cell>
          <cell r="V26">
            <v>21.866543277466754</v>
          </cell>
          <cell r="W26">
            <v>14.89449138677702</v>
          </cell>
          <cell r="X26">
            <v>11.70937469264233</v>
          </cell>
          <cell r="Y26">
            <v>21.928462453635664</v>
          </cell>
          <cell r="Z26">
            <v>100.7</v>
          </cell>
          <cell r="AA26">
            <v>166.63300000000001</v>
          </cell>
          <cell r="AB26">
            <v>226.44800000000001</v>
          </cell>
          <cell r="AC26">
            <v>100.7</v>
          </cell>
          <cell r="AD26">
            <v>61.477124131082419</v>
          </cell>
          <cell r="AE26">
            <v>45.537849755681002</v>
          </cell>
          <cell r="AF26">
            <v>27.338490072776089</v>
          </cell>
          <cell r="AG26">
            <v>4614.8289999999997</v>
          </cell>
          <cell r="AH26">
            <v>93.347308838133074</v>
          </cell>
          <cell r="AI26">
            <v>37.502339888211992</v>
          </cell>
          <cell r="AJ26">
            <v>28.165859651225507</v>
          </cell>
          <cell r="AK26">
            <v>17.959173474886938</v>
          </cell>
          <cell r="AL26">
            <v>50.592657320566651</v>
          </cell>
          <cell r="AM26">
            <v>27.937171377314307</v>
          </cell>
          <cell r="AN26">
            <v>19.067743280159693</v>
          </cell>
          <cell r="AO26">
            <v>14.091799606228337</v>
          </cell>
          <cell r="AP26">
            <v>11.142308625360455</v>
          </cell>
        </row>
        <row r="27">
          <cell r="A27">
            <v>0</v>
          </cell>
          <cell r="B27" t="str">
            <v xml:space="preserve">VistaPrint </v>
          </cell>
          <cell r="C27" t="str">
            <v>VPRT</v>
          </cell>
          <cell r="D27">
            <v>23.55</v>
          </cell>
          <cell r="E27">
            <v>41.500999999999998</v>
          </cell>
          <cell r="G27">
            <v>977.34854999999993</v>
          </cell>
          <cell r="H27">
            <v>894.74955</v>
          </cell>
          <cell r="J27">
            <v>108.127</v>
          </cell>
          <cell r="K27">
            <v>25.528000000000002</v>
          </cell>
          <cell r="M27">
            <v>71.691970000000012</v>
          </cell>
          <cell r="N27">
            <v>117.16397000000001</v>
          </cell>
          <cell r="O27">
            <v>187.46</v>
          </cell>
          <cell r="P27">
            <v>253.5</v>
          </cell>
          <cell r="Q27" t="str">
            <v/>
          </cell>
          <cell r="R27">
            <v>0.63426908201852994</v>
          </cell>
          <cell r="S27">
            <v>0.59997992556926838</v>
          </cell>
          <cell r="T27">
            <v>0.35228848821081815</v>
          </cell>
          <cell r="U27">
            <v>0.54576676123637458</v>
          </cell>
          <cell r="V27">
            <v>7.6367295338319447</v>
          </cell>
          <cell r="W27">
            <v>4.7730158433799206</v>
          </cell>
          <cell r="X27">
            <v>3.5295840236686389</v>
          </cell>
          <cell r="Y27">
            <v>8.4727577522273663</v>
          </cell>
          <cell r="Z27">
            <v>8.1</v>
          </cell>
          <cell r="AA27">
            <v>50.395000000000003</v>
          </cell>
          <cell r="AB27">
            <v>73.263999999999996</v>
          </cell>
          <cell r="AC27">
            <v>8.1</v>
          </cell>
          <cell r="AD27">
            <v>110.46290740740741</v>
          </cell>
          <cell r="AE27">
            <v>27.16825838686653</v>
          </cell>
          <cell r="AF27">
            <v>12.21267675802577</v>
          </cell>
          <cell r="AG27">
            <v>1849.3700000000001</v>
          </cell>
          <cell r="AH27">
            <v>210.1557728395062</v>
          </cell>
          <cell r="AI27">
            <v>34.562988771801592</v>
          </cell>
          <cell r="AJ27">
            <v>22.196079904031709</v>
          </cell>
          <cell r="AK27">
            <v>16.462650315969537</v>
          </cell>
          <cell r="AL27">
            <v>20.601027977401127</v>
          </cell>
          <cell r="AM27">
            <v>19.716887112908719</v>
          </cell>
          <cell r="AN27">
            <v>19.471889413816541</v>
          </cell>
          <cell r="AO27">
            <v>19.932882268371479</v>
          </cell>
          <cell r="AP27">
            <v>17.52453202481821</v>
          </cell>
        </row>
        <row r="28">
          <cell r="A28">
            <v>0</v>
          </cell>
          <cell r="B28" t="str">
            <v>GSI Commerce</v>
          </cell>
          <cell r="C28" t="str">
            <v>GSIC</v>
          </cell>
          <cell r="D28">
            <v>11.57</v>
          </cell>
          <cell r="E28">
            <v>46.847999999999999</v>
          </cell>
          <cell r="G28">
            <v>542.03135999999995</v>
          </cell>
          <cell r="H28">
            <v>547.67136000000005</v>
          </cell>
          <cell r="J28">
            <v>231.511</v>
          </cell>
          <cell r="K28">
            <v>237.15100000000001</v>
          </cell>
          <cell r="M28">
            <v>335.10399999999998</v>
          </cell>
          <cell r="N28">
            <v>440.392</v>
          </cell>
          <cell r="O28">
            <v>609.553</v>
          </cell>
          <cell r="P28">
            <v>749.95699999999999</v>
          </cell>
          <cell r="Q28">
            <v>988.88170000000002</v>
          </cell>
          <cell r="R28">
            <v>1163.8399999999999</v>
          </cell>
          <cell r="T28">
            <v>0.31419499618029034</v>
          </cell>
          <cell r="U28">
            <v>0.3841146069865029</v>
          </cell>
          <cell r="V28">
            <v>0.23033928140785132</v>
          </cell>
          <cell r="W28">
            <v>0.31858453217984506</v>
          </cell>
          <cell r="X28">
            <v>0.17692540978359683</v>
          </cell>
          <cell r="Z28">
            <v>1.2435997020835983</v>
          </cell>
          <cell r="AA28">
            <v>0.89848029621706405</v>
          </cell>
          <cell r="AB28">
            <v>0.73027034883333319</v>
          </cell>
          <cell r="AC28">
            <v>0.55382899693664067</v>
          </cell>
          <cell r="AD28">
            <v>0.47057272477316475</v>
          </cell>
          <cell r="AE28">
            <v>1825.325</v>
          </cell>
          <cell r="AF28">
            <v>21.4</v>
          </cell>
          <cell r="AG28">
            <v>38.656450000000007</v>
          </cell>
          <cell r="AH28">
            <v>50.692850000000007</v>
          </cell>
          <cell r="AI28">
            <v>77.173699999999997</v>
          </cell>
          <cell r="AJ28">
            <v>101.2116</v>
          </cell>
          <cell r="AK28">
            <v>14.558484483423287</v>
          </cell>
          <cell r="AL28">
            <v>25.592119626168227</v>
          </cell>
          <cell r="AM28">
            <v>14.167657919959023</v>
          </cell>
          <cell r="AN28">
            <v>10.803720051249831</v>
          </cell>
          <cell r="AO28">
            <v>7.0966062272509944</v>
          </cell>
          <cell r="AP28">
            <v>5.4111520813819762</v>
          </cell>
        </row>
        <row r="29">
          <cell r="A29">
            <v>0</v>
          </cell>
          <cell r="B29" t="str">
            <v>Mean</v>
          </cell>
          <cell r="C29" t="str">
            <v>AKAM</v>
          </cell>
          <cell r="D29">
            <v>30.39</v>
          </cell>
          <cell r="E29">
            <v>166.21299999999999</v>
          </cell>
          <cell r="G29">
            <v>5051.2130699999998</v>
          </cell>
          <cell r="H29">
            <v>4704.8990699999995</v>
          </cell>
          <cell r="J29">
            <v>546.16899999999998</v>
          </cell>
          <cell r="K29">
            <v>199.85500000000002</v>
          </cell>
          <cell r="M29">
            <v>210.01500000000001</v>
          </cell>
          <cell r="N29">
            <v>283.11500000000001</v>
          </cell>
          <cell r="O29">
            <v>428.67200000000003</v>
          </cell>
          <cell r="P29">
            <v>636.40600000000006</v>
          </cell>
          <cell r="Q29">
            <v>815.77499999999998</v>
          </cell>
          <cell r="R29">
            <v>0.42462239082248959</v>
          </cell>
          <cell r="S29">
            <v>0.46712404939654234</v>
          </cell>
          <cell r="T29">
            <v>0.29467301867797407</v>
          </cell>
          <cell r="U29">
            <v>0.34527897620510989</v>
          </cell>
          <cell r="V29">
            <v>11.819183811695526</v>
          </cell>
          <cell r="W29">
            <v>7.7184410521372833</v>
          </cell>
          <cell r="X29">
            <v>5.8554574161107</v>
          </cell>
          <cell r="Y29">
            <v>10.443666015619732</v>
          </cell>
          <cell r="Z29">
            <v>7.5940643088839659</v>
          </cell>
          <cell r="AA29">
            <v>5.5475165876133161</v>
          </cell>
          <cell r="AB29">
            <v>7.3929206669955958</v>
          </cell>
          <cell r="AC29">
            <v>5.767397958996046</v>
          </cell>
          <cell r="AD29">
            <v>45.883363964266913</v>
          </cell>
          <cell r="AE29">
            <v>27.04765696370103</v>
          </cell>
          <cell r="AF29">
            <v>15.224664764874666</v>
          </cell>
          <cell r="AG29">
            <v>169.39780000000002</v>
          </cell>
          <cell r="AH29">
            <v>72.539231967963332</v>
          </cell>
          <cell r="AI29">
            <v>24.713401094633209</v>
          </cell>
          <cell r="AJ29">
            <v>17.901557293156703</v>
          </cell>
          <cell r="AK29">
            <v>17.111761328518782</v>
          </cell>
          <cell r="AL29">
            <v>46.721937140019854</v>
          </cell>
          <cell r="AM29">
            <v>27.77426312502287</v>
          </cell>
          <cell r="AN29">
            <v>16.97110366843415</v>
          </cell>
          <cell r="AO29">
            <v>12.727315460787395</v>
          </cell>
          <cell r="AP29">
            <v>10.061787910069423</v>
          </cell>
        </row>
        <row r="30">
          <cell r="A30">
            <v>0</v>
          </cell>
          <cell r="B30" t="str">
            <v>Median</v>
          </cell>
          <cell r="C30" t="str">
            <v>VPRT</v>
          </cell>
          <cell r="D30">
            <v>34.270000000000003</v>
          </cell>
          <cell r="E30">
            <v>43.966000000000001</v>
          </cell>
          <cell r="G30">
            <v>1506.7148200000001</v>
          </cell>
          <cell r="H30">
            <v>1405.6828200000002</v>
          </cell>
          <cell r="J30">
            <v>124.99000000000001</v>
          </cell>
          <cell r="K30">
            <v>23.958000000000002</v>
          </cell>
          <cell r="M30">
            <v>71.692000000000007</v>
          </cell>
          <cell r="N30">
            <v>117.164</v>
          </cell>
          <cell r="O30">
            <v>200.922</v>
          </cell>
          <cell r="P30">
            <v>323.29410000000001</v>
          </cell>
          <cell r="Q30">
            <v>456.80180000000001</v>
          </cell>
          <cell r="R30">
            <v>0.33113268605290969</v>
          </cell>
          <cell r="S30">
            <v>0.42766516095029983</v>
          </cell>
          <cell r="T30">
            <v>0.25899859296109151</v>
          </cell>
          <cell r="U30">
            <v>0.29442496043130217</v>
          </cell>
          <cell r="V30">
            <v>8.7705267910614513</v>
          </cell>
          <cell r="W30">
            <v>6.254133988798694</v>
          </cell>
          <cell r="X30">
            <v>4.8688682669497378</v>
          </cell>
          <cell r="Y30">
            <v>8.5273813762452697</v>
          </cell>
          <cell r="Z30">
            <v>6.4128914228941003</v>
          </cell>
          <cell r="AA30">
            <v>5.0348555859505506</v>
          </cell>
          <cell r="AB30">
            <v>4.3480002264192272</v>
          </cell>
          <cell r="AC30">
            <v>3.077226972398095</v>
          </cell>
          <cell r="AD30">
            <v>31.733439674131297</v>
          </cell>
          <cell r="AE30">
            <v>24.836994138082716</v>
          </cell>
          <cell r="AF30">
            <v>13.499344950455191</v>
          </cell>
          <cell r="AG30">
            <v>39.458690000000004</v>
          </cell>
          <cell r="AH30">
            <v>43.524967929746836</v>
          </cell>
          <cell r="AI30">
            <v>20.629727901854068</v>
          </cell>
          <cell r="AJ30">
            <v>14.74259605198726</v>
          </cell>
          <cell r="AK30">
            <v>15.9372612936283</v>
          </cell>
          <cell r="AL30">
            <v>173.54108888888894</v>
          </cell>
          <cell r="AM30">
            <v>35.624163397213643</v>
          </cell>
          <cell r="AN30">
            <v>22.159675203955214</v>
          </cell>
          <cell r="AO30">
            <v>15.128636091100967</v>
          </cell>
          <cell r="AP30">
            <v>10.687928887185736</v>
          </cell>
        </row>
        <row r="31">
          <cell r="A31">
            <v>0</v>
          </cell>
          <cell r="B31">
            <v>0</v>
          </cell>
          <cell r="C31">
            <v>0</v>
          </cell>
          <cell r="T31">
            <v>0.5871796554808757</v>
          </cell>
          <cell r="U31">
            <v>0.6066185021102215</v>
          </cell>
          <cell r="V31">
            <v>0.48507548856939176</v>
          </cell>
          <cell r="W31">
            <v>0.35796941234810731</v>
          </cell>
          <cell r="X31">
            <v>0.24730303739983966</v>
          </cell>
          <cell r="Z31">
            <v>18.825873732603533</v>
          </cell>
          <cell r="AA31">
            <v>11.099201925962097</v>
          </cell>
          <cell r="AB31">
            <v>7.1499340919768111</v>
          </cell>
          <cell r="AC31">
            <v>5.2734064329708756</v>
          </cell>
          <cell r="AD31">
            <v>174.96710000000002</v>
          </cell>
          <cell r="AE31">
            <v>276.64320000000004</v>
          </cell>
          <cell r="AH31">
            <v>77.926493545183718</v>
          </cell>
          <cell r="AI31">
            <v>44.84956257490694</v>
          </cell>
          <cell r="AJ31">
            <v>28.365771867878912</v>
          </cell>
          <cell r="AK31">
            <v>20.628263978339163</v>
          </cell>
          <cell r="AL31">
            <v>83.5439336432282</v>
          </cell>
          <cell r="AM31">
            <v>31.747556362611984</v>
          </cell>
          <cell r="AN31">
            <v>20.962866905692604</v>
          </cell>
          <cell r="AO31">
            <v>14.787716996433545</v>
          </cell>
          <cell r="AP31">
            <v>11.317505842630204</v>
          </cell>
        </row>
        <row r="32">
          <cell r="A32">
            <v>0</v>
          </cell>
          <cell r="B32" t="str">
            <v>Omniture</v>
          </cell>
          <cell r="C32" t="str">
            <v>OMTR</v>
          </cell>
          <cell r="D32">
            <v>7.01</v>
          </cell>
          <cell r="E32">
            <v>53.251877999999998</v>
          </cell>
          <cell r="G32">
            <v>373.29566477999998</v>
          </cell>
          <cell r="H32">
            <v>319.31129949703211</v>
          </cell>
          <cell r="J32">
            <v>67.724685952089459</v>
          </cell>
          <cell r="K32">
            <v>13.740320669121623</v>
          </cell>
          <cell r="M32">
            <v>20.565999999999999</v>
          </cell>
          <cell r="N32">
            <v>42.804000000000002</v>
          </cell>
          <cell r="O32">
            <v>80.026264449020431</v>
          </cell>
          <cell r="P32">
            <v>130.81577331480108</v>
          </cell>
          <cell r="Q32">
            <v>185.67228019132932</v>
          </cell>
          <cell r="R32">
            <v>1.0812992317417098</v>
          </cell>
          <cell r="S32">
            <v>0.8695978050887867</v>
          </cell>
          <cell r="T32">
            <v>0.6346604982184989</v>
          </cell>
          <cell r="U32">
            <v>0.62670700582619188</v>
          </cell>
          <cell r="V32">
            <v>7.4598471987905821</v>
          </cell>
          <cell r="W32">
            <v>3.9900812776341037</v>
          </cell>
          <cell r="X32">
            <v>2.4409235324292795</v>
          </cell>
          <cell r="Y32">
            <v>10.849315101129793</v>
          </cell>
          <cell r="Z32">
            <v>-5.9170000000000051</v>
          </cell>
          <cell r="AA32">
            <v>8.0452712429023023</v>
          </cell>
          <cell r="AB32">
            <v>20.990306652492837</v>
          </cell>
          <cell r="AC32">
            <v>-5.9170000000000051</v>
          </cell>
          <cell r="AD32" t="str">
            <v>nm</v>
          </cell>
          <cell r="AE32">
            <v>50.46500718483189</v>
          </cell>
          <cell r="AF32">
            <v>15.212321800887567</v>
          </cell>
          <cell r="AH32" t="str">
            <v>nm</v>
          </cell>
          <cell r="AI32">
            <v>107.52106747856352</v>
          </cell>
          <cell r="AJ32">
            <v>48.818663695185329</v>
          </cell>
          <cell r="AK32">
            <v>24.407834083489657</v>
          </cell>
          <cell r="AL32">
            <v>63.409766190608956</v>
          </cell>
          <cell r="AM32">
            <v>25.044028586483712</v>
          </cell>
          <cell r="AN32">
            <v>17.694826323523085</v>
          </cell>
          <cell r="AO32">
            <v>13.795447930747835</v>
          </cell>
          <cell r="AP32">
            <v>10.96554190576316</v>
          </cell>
        </row>
        <row r="33">
          <cell r="B33" t="str">
            <v>Median</v>
          </cell>
          <cell r="T33">
            <v>0.42709681156062684</v>
          </cell>
          <cell r="U33">
            <v>0.5141267682743762</v>
          </cell>
          <cell r="V33">
            <v>0.48459894744699916</v>
          </cell>
          <cell r="W33">
            <v>0.31858453217984506</v>
          </cell>
          <cell r="X33">
            <v>0.23185829426005955</v>
          </cell>
          <cell r="Z33">
            <v>11.997565975897034</v>
          </cell>
          <cell r="AA33">
            <v>7.9968813061228063</v>
          </cell>
          <cell r="AB33">
            <v>7.1321897832205723</v>
          </cell>
          <cell r="AC33">
            <v>5.767397958996046</v>
          </cell>
          <cell r="AD33">
            <v>4.6818680248123421</v>
          </cell>
          <cell r="AL33">
            <v>46.721937140019854</v>
          </cell>
          <cell r="AM33">
            <v>27.77426312502287</v>
          </cell>
          <cell r="AN33">
            <v>19.067743280159693</v>
          </cell>
          <cell r="AO33">
            <v>14.091799606228337</v>
          </cell>
          <cell r="AP33">
            <v>10.687928887185736</v>
          </cell>
        </row>
        <row r="34">
          <cell r="B34" t="str">
            <v>Omniture</v>
          </cell>
          <cell r="C34" t="str">
            <v>OMTR</v>
          </cell>
          <cell r="D34">
            <v>22.82</v>
          </cell>
          <cell r="E34">
            <v>74.233000000000004</v>
          </cell>
          <cell r="G34">
            <v>1693.9970600000001</v>
          </cell>
          <cell r="H34">
            <v>1529.5180600000001</v>
          </cell>
          <cell r="J34">
            <v>170.46700000000001</v>
          </cell>
          <cell r="K34">
            <v>5.9879999999999995</v>
          </cell>
          <cell r="M34">
            <v>20.565999999999999</v>
          </cell>
          <cell r="N34">
            <v>42.804000000000002</v>
          </cell>
          <cell r="O34">
            <v>79.748999999999995</v>
          </cell>
          <cell r="P34">
            <v>144.976</v>
          </cell>
          <cell r="Q34">
            <v>311.64326537603773</v>
          </cell>
          <cell r="R34">
            <v>418.47122859597715</v>
          </cell>
          <cell r="T34">
            <v>1.0812992317417098</v>
          </cell>
          <cell r="U34">
            <v>0.86312026913372564</v>
          </cell>
          <cell r="V34">
            <v>0.81790367277332643</v>
          </cell>
          <cell r="W34">
            <v>1.1496196982675597</v>
          </cell>
          <cell r="X34">
            <v>0.34278925646295533</v>
          </cell>
          <cell r="Z34">
            <v>35.733063732361465</v>
          </cell>
          <cell r="AA34">
            <v>19.179150334173471</v>
          </cell>
          <cell r="AB34">
            <v>10.550146644961925</v>
          </cell>
          <cell r="AC34">
            <v>4.9079130850282926</v>
          </cell>
          <cell r="AD34">
            <v>3.6550136675625771</v>
          </cell>
          <cell r="AF34">
            <v>-5.9170000000000051</v>
          </cell>
          <cell r="AG34">
            <v>8.0469999999999917</v>
          </cell>
          <cell r="AH34">
            <v>75.670384511926969</v>
          </cell>
          <cell r="AI34">
            <v>33.23452294338886</v>
          </cell>
          <cell r="AJ34">
            <v>23.872447700109344</v>
          </cell>
          <cell r="AK34">
            <v>17.706225584784651</v>
          </cell>
          <cell r="AL34" t="str">
            <v>nm</v>
          </cell>
          <cell r="AM34">
            <v>190.07307816577628</v>
          </cell>
          <cell r="AN34">
            <v>67.352946408912771</v>
          </cell>
          <cell r="AO34">
            <v>24.83611821192244</v>
          </cell>
          <cell r="AP34">
            <v>16.698637710842636</v>
          </cell>
        </row>
        <row r="35">
          <cell r="B35" t="str">
            <v>Omniture</v>
          </cell>
          <cell r="C35" t="str">
            <v>OMTR</v>
          </cell>
          <cell r="D35">
            <v>20.38</v>
          </cell>
          <cell r="E35">
            <v>76.192999999999998</v>
          </cell>
          <cell r="G35">
            <v>1552.8133399999999</v>
          </cell>
          <cell r="H35">
            <v>1388.3343399999999</v>
          </cell>
          <cell r="J35">
            <v>170.46700000000001</v>
          </cell>
          <cell r="K35">
            <v>5.9879999999999995</v>
          </cell>
          <cell r="M35">
            <v>20.565999999999999</v>
          </cell>
          <cell r="N35">
            <v>42.804000000000002</v>
          </cell>
          <cell r="O35">
            <v>79.748999999999995</v>
          </cell>
          <cell r="P35">
            <v>144.976</v>
          </cell>
          <cell r="Q35">
            <v>311.59763772731503</v>
          </cell>
          <cell r="R35">
            <v>417.34872106097737</v>
          </cell>
          <cell r="T35">
            <v>1.0812992317417098</v>
          </cell>
          <cell r="U35">
            <v>0.86312026913372564</v>
          </cell>
          <cell r="V35">
            <v>0.81790367277332643</v>
          </cell>
          <cell r="W35">
            <v>1.1493049727355911</v>
          </cell>
          <cell r="X35">
            <v>0.33938345651454238</v>
          </cell>
          <cell r="Z35">
            <v>32.434686945145309</v>
          </cell>
          <cell r="AA35">
            <v>17.408799357985679</v>
          </cell>
          <cell r="AB35">
            <v>9.5763046297318173</v>
          </cell>
          <cell r="AC35">
            <v>4.4555355108788</v>
          </cell>
          <cell r="AD35">
            <v>3.3265570731128591</v>
          </cell>
          <cell r="AF35">
            <v>-5.9170000000000051</v>
          </cell>
          <cell r="AG35">
            <v>8.0469999999999917</v>
          </cell>
          <cell r="AH35">
            <v>22.709</v>
          </cell>
          <cell r="AI35">
            <v>61.189505197778345</v>
          </cell>
          <cell r="AJ35">
            <v>90.836126990906223</v>
          </cell>
          <cell r="AK35">
            <v>15.824028671547005</v>
          </cell>
          <cell r="AL35" t="str">
            <v>nm</v>
          </cell>
          <cell r="AM35">
            <v>172.5281893873495</v>
          </cell>
          <cell r="AN35">
            <v>61.135864194812626</v>
          </cell>
          <cell r="AO35">
            <v>22.689092443427818</v>
          </cell>
          <cell r="AP35">
            <v>15.283944681381987</v>
          </cell>
        </row>
        <row r="36">
          <cell r="A36" t="str">
            <v>Web Analytics Acquisitions</v>
          </cell>
        </row>
        <row r="37">
          <cell r="B37" t="str">
            <v>Interwoven</v>
          </cell>
          <cell r="C37" t="str">
            <v>IWOV</v>
          </cell>
          <cell r="D37">
            <v>11.26</v>
          </cell>
          <cell r="E37">
            <v>45.304000000000002</v>
          </cell>
          <cell r="G37">
            <v>510.12304</v>
          </cell>
          <cell r="H37">
            <v>336.79104000000001</v>
          </cell>
          <cell r="J37">
            <v>173.33199999999999</v>
          </cell>
          <cell r="K37">
            <v>0</v>
          </cell>
          <cell r="M37" t="str">
            <v>Omniture Comp Value</v>
          </cell>
          <cell r="N37">
            <v>175.03700000000001</v>
          </cell>
          <cell r="O37">
            <v>200.31900000000002</v>
          </cell>
          <cell r="P37">
            <v>225.66800000000001</v>
          </cell>
          <cell r="Q37">
            <v>256.85520000000002</v>
          </cell>
          <cell r="R37">
            <v>286.01150000000001</v>
          </cell>
          <cell r="T37">
            <v>9.1334763199241831E-2</v>
          </cell>
          <cell r="U37">
            <v>-0.30572583298870015</v>
          </cell>
          <cell r="V37">
            <v>0.12654316365397178</v>
          </cell>
          <cell r="W37">
            <v>0.13819947888047945</v>
          </cell>
          <cell r="X37">
            <v>0.1135125938661159</v>
          </cell>
          <cell r="Z37">
            <v>-0.64382635508966468</v>
          </cell>
          <cell r="AA37">
            <v>1.6812735686579905</v>
          </cell>
          <cell r="AB37">
            <v>1.4924182427282557</v>
          </cell>
          <cell r="AC37">
            <v>1.3112097399624378</v>
          </cell>
          <cell r="AD37">
            <v>8.0469999999999917</v>
          </cell>
          <cell r="AE37">
            <v>18.175470886750205</v>
          </cell>
          <cell r="AH37" t="str">
            <v>nm</v>
          </cell>
          <cell r="AI37">
            <v>135.52844040139195</v>
          </cell>
          <cell r="AJ37">
            <v>60.003802196125655</v>
          </cell>
          <cell r="AK37">
            <v>30.078156371668435</v>
          </cell>
        </row>
        <row r="38">
          <cell r="B38" t="str">
            <v>Date</v>
          </cell>
          <cell r="C38" t="str">
            <v>Acquirer</v>
          </cell>
          <cell r="D38" t="str">
            <v>Acquiree</v>
          </cell>
          <cell r="E38" t="str">
            <v>Price Paid</v>
          </cell>
          <cell r="G38" t="str">
            <v>LTM Sales</v>
          </cell>
          <cell r="H38" t="str">
            <v>Cust Base</v>
          </cell>
          <cell r="J38" t="str">
            <v>P/LTM Sales</v>
          </cell>
          <cell r="K38" t="str">
            <v>P/Cust</v>
          </cell>
          <cell r="M38" t="str">
            <v>P/LTM Sales</v>
          </cell>
          <cell r="N38" t="str">
            <v>P/Cust</v>
          </cell>
          <cell r="O38" t="str">
            <v>notes</v>
          </cell>
          <cell r="P38">
            <v>225.66800000000001</v>
          </cell>
          <cell r="Q38">
            <v>254.68970000000002</v>
          </cell>
          <cell r="R38">
            <v>284.43400000000003</v>
          </cell>
          <cell r="T38">
            <v>9.1334763199241831E-2</v>
          </cell>
          <cell r="U38">
            <v>0.14443803310157288</v>
          </cell>
          <cell r="V38">
            <v>0.12654316365397178</v>
          </cell>
          <cell r="W38">
            <v>0.12860352376056872</v>
          </cell>
          <cell r="X38">
            <v>0.11678642677736883</v>
          </cell>
          <cell r="Z38">
            <v>1.8808363945908582</v>
          </cell>
          <cell r="AA38">
            <v>1.6434584837184691</v>
          </cell>
          <cell r="AB38">
            <v>1.4588508782813694</v>
          </cell>
          <cell r="AC38">
            <v>1.2926159165447211</v>
          </cell>
          <cell r="AD38">
            <v>1.1574423592116274</v>
          </cell>
          <cell r="AM38">
            <v>1.6453830922638106</v>
          </cell>
          <cell r="AN38">
            <v>0.41761264329413672</v>
          </cell>
          <cell r="AO38">
            <v>-6.3216170374853609E-2</v>
          </cell>
          <cell r="AP38">
            <v>-6.3523751722464272E-2</v>
          </cell>
        </row>
        <row r="39">
          <cell r="A39" t="str">
            <v>Web Analytics Acquisitions</v>
          </cell>
          <cell r="B39" t="str">
            <v>02/2006</v>
          </cell>
          <cell r="C39" t="str">
            <v>WebSideStory</v>
          </cell>
          <cell r="D39" t="str">
            <v>Visual Sciences</v>
          </cell>
          <cell r="E39" t="str">
            <v>$57.3m</v>
          </cell>
          <cell r="G39">
            <v>8</v>
          </cell>
          <cell r="H39">
            <v>40</v>
          </cell>
          <cell r="J39">
            <v>7.1624999999999996</v>
          </cell>
          <cell r="K39">
            <v>1.4324999999999999</v>
          </cell>
          <cell r="M39">
            <v>433.48166249999997</v>
          </cell>
          <cell r="N39">
            <v>1862.2499999999998</v>
          </cell>
          <cell r="O39" t="str">
            <v>technology buy</v>
          </cell>
          <cell r="AM39">
            <v>1.8036074347616324</v>
          </cell>
          <cell r="AN39">
            <v>0.57057451811735316</v>
          </cell>
          <cell r="AO39">
            <v>-7.8889623882004822E-2</v>
          </cell>
          <cell r="AP39">
            <v>-1.4147004340376745E-2</v>
          </cell>
        </row>
        <row r="40">
          <cell r="A40" t="str">
            <v>Web Analytics Acquisitions</v>
          </cell>
          <cell r="B40" t="str">
            <v>03/2005</v>
          </cell>
          <cell r="C40" t="str">
            <v>Google</v>
          </cell>
          <cell r="D40" t="str">
            <v>Urchin</v>
          </cell>
          <cell r="E40" t="str">
            <v>est $35m</v>
          </cell>
          <cell r="G40" t="str">
            <v>NA</v>
          </cell>
          <cell r="H40" t="str">
            <v>thousands</v>
          </cell>
          <cell r="J40" t="str">
            <v>NA</v>
          </cell>
          <cell r="K40" t="str">
            <v>NA</v>
          </cell>
          <cell r="M40" t="str">
            <v>NA</v>
          </cell>
          <cell r="N40" t="str">
            <v>NA</v>
          </cell>
          <cell r="X40">
            <v>0.24606348727688743</v>
          </cell>
          <cell r="AM40">
            <v>5.2118007815628573</v>
          </cell>
          <cell r="AN40">
            <v>2.2062454007562353</v>
          </cell>
          <cell r="AO40">
            <v>0.61009190291065618</v>
          </cell>
          <cell r="AP40">
            <v>0.43001930895204898</v>
          </cell>
        </row>
        <row r="41">
          <cell r="B41" t="str">
            <v>03/2006</v>
          </cell>
          <cell r="C41" t="str">
            <v>Unica</v>
          </cell>
          <cell r="D41" t="str">
            <v>Sane Solutions</v>
          </cell>
          <cell r="E41" t="str">
            <v>$28m</v>
          </cell>
          <cell r="G41" t="str">
            <v>'05 = $6</v>
          </cell>
          <cell r="H41" t="str">
            <v>NA</v>
          </cell>
          <cell r="J41">
            <v>4.666666666666667</v>
          </cell>
          <cell r="K41" t="str">
            <v>NA</v>
          </cell>
          <cell r="M41">
            <v>282.43133333333333</v>
          </cell>
          <cell r="N41" t="str">
            <v>NA</v>
          </cell>
          <cell r="O41" t="str">
            <v>growing at around 8% according to IDC</v>
          </cell>
        </row>
        <row r="42">
          <cell r="B42" t="str">
            <v>04/2006</v>
          </cell>
          <cell r="C42" t="str">
            <v>CoreMetrics</v>
          </cell>
          <cell r="D42" t="str">
            <v>SurfAid</v>
          </cell>
          <cell r="E42" t="str">
            <v>8 figures</v>
          </cell>
          <cell r="G42" t="str">
            <v>'05 = $14m</v>
          </cell>
          <cell r="H42" t="str">
            <v>over 100</v>
          </cell>
          <cell r="J42" t="str">
            <v>NA</v>
          </cell>
          <cell r="K42" t="str">
            <v>NA</v>
          </cell>
          <cell r="M42" t="str">
            <v>NA</v>
          </cell>
          <cell r="N42" t="str">
            <v>NA</v>
          </cell>
          <cell r="O42" t="str">
            <v>growing at around 10% according to IDC</v>
          </cell>
          <cell r="AJ42">
            <v>7.3794836646104534E-2</v>
          </cell>
        </row>
        <row r="43">
          <cell r="B43" t="str">
            <v>04/2005</v>
          </cell>
          <cell r="C43" t="str">
            <v>NetIQ Spins out Webtrends</v>
          </cell>
          <cell r="D43" t="str">
            <v>Visual Sciences</v>
          </cell>
          <cell r="E43" t="str">
            <v>$94m</v>
          </cell>
          <cell r="G43" t="str">
            <v>'04 = $46m</v>
          </cell>
          <cell r="H43" t="str">
            <v>NA</v>
          </cell>
          <cell r="J43">
            <v>2.0434782608695654</v>
          </cell>
          <cell r="K43" t="str">
            <v>NA</v>
          </cell>
          <cell r="M43">
            <v>123.67334782608697</v>
          </cell>
          <cell r="N43" t="str">
            <v>NA</v>
          </cell>
          <cell r="O43" t="str">
            <v>Webtrends was seeing declining revenues when bought</v>
          </cell>
        </row>
        <row r="44">
          <cell r="B44" t="str">
            <v>03/2005</v>
          </cell>
          <cell r="C44" t="str">
            <v>Google</v>
          </cell>
          <cell r="D44" t="str">
            <v>Urchin</v>
          </cell>
          <cell r="E44" t="str">
            <v>est $35m</v>
          </cell>
          <cell r="G44" t="str">
            <v>NA</v>
          </cell>
          <cell r="H44" t="str">
            <v>thousands</v>
          </cell>
          <cell r="J44" t="str">
            <v>NA</v>
          </cell>
          <cell r="K44" t="str">
            <v>NA</v>
          </cell>
          <cell r="M44" t="str">
            <v>NA</v>
          </cell>
          <cell r="N44" t="str">
            <v>NA</v>
          </cell>
          <cell r="O44" t="str">
            <v>growing at around 8% according to IDC</v>
          </cell>
        </row>
        <row r="45">
          <cell r="B45" t="str">
            <v>03/2006</v>
          </cell>
          <cell r="C45" t="str">
            <v>Unica</v>
          </cell>
          <cell r="D45" t="str">
            <v>Sane Solutions</v>
          </cell>
          <cell r="E45" t="str">
            <v>$28m</v>
          </cell>
          <cell r="G45" t="str">
            <v>'05 = $6</v>
          </cell>
          <cell r="H45" t="str">
            <v>NA</v>
          </cell>
          <cell r="J45">
            <v>4.666666666666667</v>
          </cell>
          <cell r="K45" t="str">
            <v>NA</v>
          </cell>
          <cell r="M45">
            <v>282.43133333333333</v>
          </cell>
          <cell r="N45" t="str">
            <v>NA</v>
          </cell>
          <cell r="O45" t="str">
            <v>growing at around 8% according to IDC</v>
          </cell>
        </row>
        <row r="46">
          <cell r="B46" t="str">
            <v>04/2006</v>
          </cell>
          <cell r="C46" t="str">
            <v>CoreMetrics</v>
          </cell>
          <cell r="D46" t="str">
            <v>SurfAid</v>
          </cell>
          <cell r="E46" t="str">
            <v>8 figures</v>
          </cell>
          <cell r="G46" t="str">
            <v>'05 = $14m</v>
          </cell>
          <cell r="H46" t="str">
            <v>over 100</v>
          </cell>
          <cell r="J46" t="str">
            <v>NA</v>
          </cell>
          <cell r="K46" t="str">
            <v>NA</v>
          </cell>
          <cell r="M46" t="str">
            <v>NA</v>
          </cell>
          <cell r="N46" t="str">
            <v>NA</v>
          </cell>
          <cell r="O46" t="str">
            <v>growing at around 10% according to IDC</v>
          </cell>
        </row>
        <row r="47">
          <cell r="B47" t="str">
            <v>04/2005</v>
          </cell>
          <cell r="C47" t="str">
            <v>NetIQ Spins out Webtrends</v>
          </cell>
          <cell r="D47" t="str">
            <v>Oveture (Keylime)</v>
          </cell>
          <cell r="E47" t="str">
            <v>$94m</v>
          </cell>
          <cell r="G47" t="str">
            <v>'04 = $46m</v>
          </cell>
          <cell r="H47" t="str">
            <v>NA</v>
          </cell>
          <cell r="J47">
            <v>2.0434782608695654</v>
          </cell>
          <cell r="K47" t="str">
            <v>NA</v>
          </cell>
          <cell r="M47">
            <v>123.67334782608697</v>
          </cell>
          <cell r="N47" t="str">
            <v>NA</v>
          </cell>
          <cell r="O47" t="str">
            <v>Webtrends was seeing declining revenues when bought</v>
          </cell>
        </row>
        <row r="48">
          <cell r="B48" t="str">
            <v>03/2003</v>
          </cell>
          <cell r="C48" t="str">
            <v>Yahoo</v>
          </cell>
          <cell r="D48" t="str">
            <v>Oveture (Keylime)</v>
          </cell>
          <cell r="O48" t="str">
            <v>Immediately prior to the acquisition of Oveture by Yahoo, Overture bought analytics vendors KeyLime</v>
          </cell>
        </row>
        <row r="51">
          <cell r="B51" t="str">
            <v>Short Interest</v>
          </cell>
        </row>
        <row r="52">
          <cell r="B52" t="str">
            <v>Short Interest</v>
          </cell>
        </row>
        <row r="53">
          <cell r="B53" t="str">
            <v>Date</v>
          </cell>
          <cell r="C53" t="str">
            <v>SI</v>
          </cell>
          <cell r="D53" t="str">
            <v>Price</v>
          </cell>
          <cell r="G53" t="str">
            <v>Avg Vol</v>
          </cell>
          <cell r="H53" t="str">
            <v>SI Ratio</v>
          </cell>
        </row>
        <row r="54">
          <cell r="B54" t="str">
            <v>Date</v>
          </cell>
          <cell r="C54" t="str">
            <v>SI</v>
          </cell>
          <cell r="D54" t="str">
            <v>Price</v>
          </cell>
          <cell r="G54" t="str">
            <v>Avg Vol</v>
          </cell>
          <cell r="H54" t="str">
            <v>SI Ratio</v>
          </cell>
        </row>
        <row r="55">
          <cell r="B55">
            <v>39478</v>
          </cell>
          <cell r="C55">
            <v>4.9669999999999996</v>
          </cell>
          <cell r="D55">
            <v>27.72</v>
          </cell>
          <cell r="G55">
            <v>1.83</v>
          </cell>
          <cell r="H55">
            <v>2.7142076502732237</v>
          </cell>
        </row>
        <row r="56">
          <cell r="B56">
            <v>39462</v>
          </cell>
          <cell r="C56">
            <v>5.9790000000000001</v>
          </cell>
          <cell r="D56">
            <v>26.9</v>
          </cell>
          <cell r="G56">
            <v>0.95699999999999996</v>
          </cell>
          <cell r="H56">
            <v>6.2476489028213171</v>
          </cell>
        </row>
        <row r="57">
          <cell r="B57">
            <v>39447</v>
          </cell>
          <cell r="C57">
            <v>6.4509999999999996</v>
          </cell>
          <cell r="D57">
            <v>33.29</v>
          </cell>
          <cell r="G57">
            <v>0.78700000000000003</v>
          </cell>
          <cell r="H57">
            <v>8.1969504447268093</v>
          </cell>
        </row>
        <row r="58">
          <cell r="B58">
            <v>39431</v>
          </cell>
          <cell r="C58">
            <v>5.5890000000000004</v>
          </cell>
          <cell r="D58">
            <v>30.69</v>
          </cell>
          <cell r="G58">
            <v>1.1100000000000001</v>
          </cell>
          <cell r="H58">
            <v>5.0351351351351354</v>
          </cell>
        </row>
        <row r="59">
          <cell r="B59">
            <v>39416</v>
          </cell>
          <cell r="C59">
            <v>5.2949999999999999</v>
          </cell>
          <cell r="D59">
            <v>28.41</v>
          </cell>
          <cell r="G59">
            <v>0.999</v>
          </cell>
          <cell r="H59">
            <v>5.3003003003003002</v>
          </cell>
        </row>
        <row r="60">
          <cell r="B60">
            <v>39401</v>
          </cell>
          <cell r="C60">
            <v>5.3650000000000002</v>
          </cell>
          <cell r="D60">
            <v>27.6</v>
          </cell>
          <cell r="G60">
            <v>1.28</v>
          </cell>
          <cell r="H60">
            <v>4.19140625</v>
          </cell>
        </row>
        <row r="61">
          <cell r="B61">
            <v>39386</v>
          </cell>
          <cell r="C61">
            <v>6.4390000000000001</v>
          </cell>
          <cell r="D61">
            <v>34.159999999999997</v>
          </cell>
          <cell r="G61">
            <v>1.46</v>
          </cell>
          <cell r="H61">
            <v>4.4102739726027398</v>
          </cell>
        </row>
        <row r="62">
          <cell r="B62">
            <v>39370</v>
          </cell>
          <cell r="C62">
            <v>5.7510000000000003</v>
          </cell>
          <cell r="D62">
            <v>34.700000000000003</v>
          </cell>
          <cell r="G62">
            <v>0.97199999999999998</v>
          </cell>
          <cell r="H62">
            <v>5.916666666666667</v>
          </cell>
        </row>
        <row r="63">
          <cell r="B63">
            <v>39353</v>
          </cell>
          <cell r="C63">
            <v>5.8380000000000001</v>
          </cell>
          <cell r="D63">
            <v>30.32</v>
          </cell>
          <cell r="G63">
            <v>1.1399999999999999</v>
          </cell>
          <cell r="H63">
            <v>5.121052631578948</v>
          </cell>
        </row>
        <row r="64">
          <cell r="B64">
            <v>39339</v>
          </cell>
          <cell r="C64">
            <v>5.7619999999999996</v>
          </cell>
          <cell r="D64">
            <v>27.24</v>
          </cell>
          <cell r="G64">
            <v>0.91300000000000003</v>
          </cell>
          <cell r="H64">
            <v>6.3110624315443582</v>
          </cell>
        </row>
        <row r="65">
          <cell r="B65">
            <v>39309</v>
          </cell>
          <cell r="C65">
            <v>5.7190000000000003</v>
          </cell>
          <cell r="D65">
            <v>25.16</v>
          </cell>
          <cell r="G65">
            <v>1.19</v>
          </cell>
          <cell r="H65">
            <v>4.8058823529411772</v>
          </cell>
        </row>
        <row r="66">
          <cell r="B66">
            <v>39276</v>
          </cell>
          <cell r="C66">
            <v>5.55</v>
          </cell>
          <cell r="D66">
            <v>22.67</v>
          </cell>
          <cell r="G66">
            <v>1.28</v>
          </cell>
          <cell r="H66">
            <v>4.3359375</v>
          </cell>
        </row>
        <row r="67">
          <cell r="B67">
            <v>39248</v>
          </cell>
          <cell r="C67">
            <v>4.2080000000000002</v>
          </cell>
          <cell r="D67">
            <v>20.11</v>
          </cell>
          <cell r="G67">
            <v>0.94299999999999995</v>
          </cell>
          <cell r="H67">
            <v>4.4623541887592797</v>
          </cell>
        </row>
        <row r="68">
          <cell r="B68">
            <v>39217</v>
          </cell>
          <cell r="C68">
            <v>3.968</v>
          </cell>
          <cell r="D68">
            <v>16.579999999999998</v>
          </cell>
          <cell r="G68">
            <v>0.35499999999999998</v>
          </cell>
          <cell r="H68">
            <v>11.177464788732395</v>
          </cell>
        </row>
        <row r="69">
          <cell r="B69">
            <v>39185</v>
          </cell>
          <cell r="C69">
            <v>4.117</v>
          </cell>
          <cell r="D69">
            <v>18.47</v>
          </cell>
          <cell r="G69">
            <v>0.371</v>
          </cell>
          <cell r="H69">
            <v>11.097035040431267</v>
          </cell>
        </row>
        <row r="70">
          <cell r="B70">
            <v>39156</v>
          </cell>
          <cell r="C70">
            <v>4.0890000000000004</v>
          </cell>
          <cell r="D70">
            <v>17.2</v>
          </cell>
          <cell r="G70">
            <v>0.60899999999999999</v>
          </cell>
          <cell r="H70">
            <v>6.7142857142857153</v>
          </cell>
        </row>
        <row r="71">
          <cell r="B71">
            <v>39128</v>
          </cell>
          <cell r="C71">
            <v>2.6389999999999998</v>
          </cell>
          <cell r="D71">
            <v>14.87</v>
          </cell>
          <cell r="G71">
            <v>0.629</v>
          </cell>
          <cell r="H71">
            <v>4.1955484896661366</v>
          </cell>
        </row>
        <row r="72">
          <cell r="B72">
            <v>39094</v>
          </cell>
          <cell r="C72">
            <v>1.4990000000000001</v>
          </cell>
          <cell r="D72">
            <v>15.36</v>
          </cell>
          <cell r="G72">
            <v>0.54800000000000004</v>
          </cell>
          <cell r="H72">
            <v>2.7354014598540144</v>
          </cell>
        </row>
        <row r="73">
          <cell r="B73">
            <v>39066</v>
          </cell>
          <cell r="C73">
            <v>1.403</v>
          </cell>
          <cell r="D73">
            <v>14.3</v>
          </cell>
          <cell r="G73">
            <v>0.38400000000000001</v>
          </cell>
          <cell r="H73">
            <v>3.6536458333333335</v>
          </cell>
        </row>
        <row r="74">
          <cell r="B74">
            <v>39036</v>
          </cell>
          <cell r="C74">
            <v>1.081</v>
          </cell>
          <cell r="D74">
            <v>10.85</v>
          </cell>
          <cell r="G74">
            <v>0.251</v>
          </cell>
          <cell r="H74">
            <v>4.3067729083665336</v>
          </cell>
        </row>
        <row r="75">
          <cell r="B75">
            <v>39003</v>
          </cell>
          <cell r="C75">
            <v>1.2070000000000001</v>
          </cell>
          <cell r="D75">
            <v>8</v>
          </cell>
          <cell r="G75">
            <v>0.127</v>
          </cell>
          <cell r="H75">
            <v>9.5039370078740166</v>
          </cell>
        </row>
        <row r="76">
          <cell r="B76">
            <v>38975</v>
          </cell>
          <cell r="C76">
            <v>0.69350000000000001</v>
          </cell>
          <cell r="D76">
            <v>7.86</v>
          </cell>
          <cell r="G76">
            <v>6.7000000000000004E-2</v>
          </cell>
          <cell r="H76">
            <v>10.350746268656716</v>
          </cell>
        </row>
        <row r="77">
          <cell r="B77">
            <v>38944</v>
          </cell>
          <cell r="C77">
            <v>0.621</v>
          </cell>
          <cell r="D77">
            <v>6.71</v>
          </cell>
          <cell r="G77">
            <v>0.111</v>
          </cell>
          <cell r="H77">
            <v>5.5945945945945947</v>
          </cell>
        </row>
        <row r="78">
          <cell r="B78">
            <v>38912</v>
          </cell>
          <cell r="C78">
            <v>0.249</v>
          </cell>
          <cell r="D78">
            <v>6.9</v>
          </cell>
          <cell r="G78">
            <v>0.33700000000000002</v>
          </cell>
          <cell r="H78">
            <v>0.73887240356083084</v>
          </cell>
        </row>
        <row r="79">
          <cell r="B79">
            <v>39156</v>
          </cell>
          <cell r="C79">
            <v>4.0890000000000004</v>
          </cell>
          <cell r="D79">
            <v>17.2</v>
          </cell>
          <cell r="G79">
            <v>0.60899999999999999</v>
          </cell>
          <cell r="H79">
            <v>6.7142857142857153</v>
          </cell>
        </row>
        <row r="80">
          <cell r="B80">
            <v>39128</v>
          </cell>
          <cell r="C80">
            <v>2.6389999999999998</v>
          </cell>
          <cell r="D80">
            <v>14.87</v>
          </cell>
          <cell r="G80">
            <v>0.629</v>
          </cell>
          <cell r="H80">
            <v>4.1955484896661366</v>
          </cell>
        </row>
        <row r="81">
          <cell r="B81">
            <v>39094</v>
          </cell>
          <cell r="C81">
            <v>1.4990000000000001</v>
          </cell>
          <cell r="D81">
            <v>15.36</v>
          </cell>
          <cell r="G81">
            <v>0.54800000000000004</v>
          </cell>
          <cell r="H81">
            <v>2.7354014598540144</v>
          </cell>
        </row>
        <row r="82">
          <cell r="B82">
            <v>39066</v>
          </cell>
          <cell r="C82">
            <v>1.403</v>
          </cell>
          <cell r="D82">
            <v>14.3</v>
          </cell>
          <cell r="G82">
            <v>0.38400000000000001</v>
          </cell>
          <cell r="H82">
            <v>3.6536458333333335</v>
          </cell>
        </row>
        <row r="83">
          <cell r="B83">
            <v>39036</v>
          </cell>
          <cell r="C83">
            <v>1.081</v>
          </cell>
          <cell r="D83">
            <v>10.85</v>
          </cell>
          <cell r="G83">
            <v>0.251</v>
          </cell>
          <cell r="H83">
            <v>4.3067729083665336</v>
          </cell>
        </row>
        <row r="84">
          <cell r="B84">
            <v>39003</v>
          </cell>
          <cell r="C84">
            <v>1.2070000000000001</v>
          </cell>
          <cell r="D84">
            <v>8</v>
          </cell>
          <cell r="G84">
            <v>0.127</v>
          </cell>
          <cell r="H84">
            <v>9.5039370078740166</v>
          </cell>
        </row>
        <row r="85">
          <cell r="B85">
            <v>38975</v>
          </cell>
          <cell r="C85">
            <v>0.69350000000000001</v>
          </cell>
          <cell r="D85">
            <v>7.86</v>
          </cell>
          <cell r="G85">
            <v>6.7000000000000004E-2</v>
          </cell>
          <cell r="H85">
            <v>10.350746268656716</v>
          </cell>
        </row>
        <row r="86">
          <cell r="B86">
            <v>38944</v>
          </cell>
          <cell r="C86">
            <v>0.621</v>
          </cell>
          <cell r="D86">
            <v>6.71</v>
          </cell>
          <cell r="G86">
            <v>0.111</v>
          </cell>
          <cell r="H86">
            <v>5.5945945945945947</v>
          </cell>
        </row>
        <row r="87">
          <cell r="B87">
            <v>38912</v>
          </cell>
          <cell r="C87">
            <v>0.249</v>
          </cell>
          <cell r="D87">
            <v>6.9</v>
          </cell>
          <cell r="G87">
            <v>0.33700000000000002</v>
          </cell>
          <cell r="H87">
            <v>0.73887240356083084</v>
          </cell>
        </row>
      </sheetData>
      <sheetData sheetId="15"/>
      <sheetData sheetId="16"/>
      <sheetData sheetId="17" refreshError="1">
        <row r="1">
          <cell r="A1" t="str">
            <v>Omniture Charts</v>
          </cell>
        </row>
        <row r="3">
          <cell r="C3" t="str">
            <v>3/02</v>
          </cell>
          <cell r="D3" t="str">
            <v>6/02</v>
          </cell>
          <cell r="E3" t="str">
            <v>9/02</v>
          </cell>
          <cell r="F3" t="str">
            <v>12/02</v>
          </cell>
          <cell r="G3" t="str">
            <v>3/03</v>
          </cell>
          <cell r="H3" t="str">
            <v>6/03</v>
          </cell>
          <cell r="I3" t="str">
            <v>9/03</v>
          </cell>
          <cell r="J3" t="str">
            <v>12/03</v>
          </cell>
          <cell r="K3" t="str">
            <v>3/04</v>
          </cell>
          <cell r="L3" t="str">
            <v>6/04</v>
          </cell>
          <cell r="M3" t="str">
            <v>9/04</v>
          </cell>
          <cell r="N3" t="str">
            <v>12/04</v>
          </cell>
          <cell r="O3" t="str">
            <v>3/05</v>
          </cell>
          <cell r="P3" t="str">
            <v xml:space="preserve"> 6/05</v>
          </cell>
          <cell r="Q3" t="str">
            <v>9/05</v>
          </cell>
          <cell r="R3" t="str">
            <v>12/05</v>
          </cell>
          <cell r="S3" t="str">
            <v>3/06</v>
          </cell>
          <cell r="T3" t="str">
            <v xml:space="preserve"> 6/06</v>
          </cell>
          <cell r="U3" t="str">
            <v>9/06E</v>
          </cell>
          <cell r="V3" t="str">
            <v>12/06E</v>
          </cell>
          <cell r="W3" t="str">
            <v xml:space="preserve"> 3/07E</v>
          </cell>
          <cell r="X3" t="str">
            <v>6/07E</v>
          </cell>
          <cell r="Y3" t="str">
            <v>9/07E</v>
          </cell>
          <cell r="Z3" t="str">
            <v>12/07E</v>
          </cell>
          <cell r="AA3" t="str">
            <v xml:space="preserve"> 3/08E</v>
          </cell>
          <cell r="AB3" t="str">
            <v>6/08E</v>
          </cell>
          <cell r="AC3" t="str">
            <v>9/08E</v>
          </cell>
          <cell r="AD3" t="str">
            <v>12/08E</v>
          </cell>
          <cell r="AF3" t="str">
            <v>CY02</v>
          </cell>
          <cell r="AG3" t="str">
            <v>CY03</v>
          </cell>
          <cell r="AH3" t="str">
            <v>CY04</v>
          </cell>
          <cell r="AI3" t="str">
            <v>CY05</v>
          </cell>
          <cell r="AJ3" t="str">
            <v>CY06e</v>
          </cell>
          <cell r="AK3" t="str">
            <v>CY07e</v>
          </cell>
          <cell r="AL3" t="str">
            <v>CY08e</v>
          </cell>
          <cell r="AM3" t="str">
            <v>CY09</v>
          </cell>
          <cell r="AN3" t="str">
            <v>CY10e</v>
          </cell>
          <cell r="AP3" t="str">
            <v>Tables</v>
          </cell>
        </row>
        <row r="4">
          <cell r="A4" t="str">
            <v>Data</v>
          </cell>
          <cell r="AP4" t="str">
            <v>Top Down View of Growth</v>
          </cell>
        </row>
        <row r="5">
          <cell r="B5" t="str">
            <v>Subscription Revenues</v>
          </cell>
          <cell r="K5">
            <v>3.53</v>
          </cell>
          <cell r="L5">
            <v>4.1989999999999998</v>
          </cell>
          <cell r="M5">
            <v>5.2320000000000002</v>
          </cell>
          <cell r="N5">
            <v>6.4829999999999997</v>
          </cell>
          <cell r="O5">
            <v>7.7629999999999999</v>
          </cell>
          <cell r="P5">
            <v>9.2129999999999992</v>
          </cell>
          <cell r="Q5">
            <v>11.135999999999999</v>
          </cell>
          <cell r="R5">
            <v>12.954000000000001</v>
          </cell>
          <cell r="S5">
            <v>15.54</v>
          </cell>
          <cell r="T5">
            <v>17.597999999999999</v>
          </cell>
          <cell r="U5">
            <v>20.22166794389215</v>
          </cell>
          <cell r="V5">
            <v>21.716793909188826</v>
          </cell>
          <cell r="W5">
            <v>25.903623546209669</v>
          </cell>
          <cell r="X5">
            <v>29.415358199739757</v>
          </cell>
          <cell r="Y5">
            <v>32.480559824868948</v>
          </cell>
          <cell r="Z5">
            <v>34.721532963725252</v>
          </cell>
          <cell r="AA5">
            <v>39.611029055447872</v>
          </cell>
          <cell r="AB5">
            <v>43.487231608163647</v>
          </cell>
          <cell r="AC5">
            <v>46.715597037249807</v>
          </cell>
          <cell r="AD5">
            <v>48.853963171653625</v>
          </cell>
          <cell r="AF5">
            <v>3.125</v>
          </cell>
          <cell r="AG5">
            <v>7.6920000000000002</v>
          </cell>
          <cell r="AH5">
            <v>19.443999999999999</v>
          </cell>
          <cell r="AI5">
            <v>41.066000000000003</v>
          </cell>
          <cell r="AJ5">
            <v>75.076461853080971</v>
          </cell>
          <cell r="AK5">
            <v>122.52107453454363</v>
          </cell>
          <cell r="AL5">
            <v>178.66782087251494</v>
          </cell>
          <cell r="AM5">
            <v>0</v>
          </cell>
          <cell r="AN5">
            <v>478.17775969647113</v>
          </cell>
        </row>
        <row r="6">
          <cell r="B6" t="str">
            <v xml:space="preserve">     Y/Y Subscription Revenues</v>
          </cell>
          <cell r="O6">
            <v>1.1991501416430594</v>
          </cell>
          <cell r="P6">
            <v>1.1940938318647296</v>
          </cell>
          <cell r="Q6">
            <v>1.1284403669724767</v>
          </cell>
          <cell r="R6">
            <v>0.99814900509023619</v>
          </cell>
          <cell r="S6">
            <v>1.0018034265103695</v>
          </cell>
          <cell r="T6">
            <v>0.91012699446434397</v>
          </cell>
          <cell r="U6">
            <v>0.81588253806502808</v>
          </cell>
          <cell r="V6">
            <v>0.67645467880105192</v>
          </cell>
          <cell r="W6">
            <v>0.66689984209843445</v>
          </cell>
          <cell r="X6">
            <v>0.67151711556652782</v>
          </cell>
          <cell r="Y6">
            <v>0.60622555542850431</v>
          </cell>
          <cell r="Z6">
            <v>0.59883328583939144</v>
          </cell>
          <cell r="AA6">
            <v>0.5291694223700194</v>
          </cell>
          <cell r="AB6">
            <v>0.47838524735518551</v>
          </cell>
          <cell r="AC6">
            <v>0.4382632962342512</v>
          </cell>
          <cell r="AD6">
            <v>0.40702206963883181</v>
          </cell>
          <cell r="AG6">
            <v>1.4614400000000001</v>
          </cell>
          <cell r="AH6">
            <v>1.5278211128445136</v>
          </cell>
          <cell r="AI6">
            <v>1.1120139888911749</v>
          </cell>
          <cell r="AJ6">
            <v>0.82819027548533986</v>
          </cell>
          <cell r="AK6">
            <v>0.63195056760011181</v>
          </cell>
          <cell r="AL6">
            <v>0.45826194841395451</v>
          </cell>
          <cell r="AM6">
            <v>-1</v>
          </cell>
          <cell r="AN6">
            <v>0.29785946726887658</v>
          </cell>
          <cell r="AP6" t="str">
            <v>Existing Customer Base</v>
          </cell>
        </row>
        <row r="7">
          <cell r="B7" t="str">
            <v xml:space="preserve">     Q/Q Subscription Revenues</v>
          </cell>
          <cell r="L7">
            <v>0.18951841359773369</v>
          </cell>
          <cell r="M7">
            <v>0.24601095498928327</v>
          </cell>
          <cell r="N7">
            <v>0.23910550458715574</v>
          </cell>
          <cell r="O7">
            <v>0.19743945704149324</v>
          </cell>
          <cell r="P7">
            <v>0.18678346000257617</v>
          </cell>
          <cell r="Q7">
            <v>0.20872679908824487</v>
          </cell>
          <cell r="R7">
            <v>0.16325431034482762</v>
          </cell>
          <cell r="S7">
            <v>0.19962945808244537</v>
          </cell>
          <cell r="T7">
            <v>0.13243243243243241</v>
          </cell>
          <cell r="U7">
            <v>0.14908898419662187</v>
          </cell>
          <cell r="V7">
            <v>7.3936827043402875E-2</v>
          </cell>
          <cell r="W7">
            <v>0.19279225352179208</v>
          </cell>
          <cell r="X7">
            <v>0.13556924371084533</v>
          </cell>
          <cell r="Y7">
            <v>0.10420412372052335</v>
          </cell>
          <cell r="Z7">
            <v>6.8994289228367478E-2</v>
          </cell>
          <cell r="AA7">
            <v>0.14082028281501402</v>
          </cell>
          <cell r="AB7">
            <v>9.7856648644240707E-2</v>
          </cell>
          <cell r="AC7">
            <v>7.4237087754285058E-2</v>
          </cell>
          <cell r="AD7">
            <v>4.5774136905469387E-2</v>
          </cell>
          <cell r="AQ7" t="str">
            <v>EoP 4Q07</v>
          </cell>
          <cell r="AR7" t="str">
            <v>Avg Sub Rev/Cust</v>
          </cell>
          <cell r="AS7" t="str">
            <v>Sub revs</v>
          </cell>
        </row>
        <row r="9">
          <cell r="A9">
            <v>63107.806691449819</v>
          </cell>
          <cell r="B9" t="str">
            <v>Services Revenues</v>
          </cell>
          <cell r="K9">
            <v>0.24299999999999999</v>
          </cell>
          <cell r="L9">
            <v>0.34</v>
          </cell>
          <cell r="M9">
            <v>0.19800000000000001</v>
          </cell>
          <cell r="N9">
            <v>0.34100000000000003</v>
          </cell>
          <cell r="O9">
            <v>0.27700000000000002</v>
          </cell>
          <cell r="P9">
            <v>0.28999999999999998</v>
          </cell>
          <cell r="Q9">
            <v>0.378</v>
          </cell>
          <cell r="R9">
            <v>0.79300000000000004</v>
          </cell>
          <cell r="S9">
            <v>0.89600000000000002</v>
          </cell>
          <cell r="T9">
            <v>1.226</v>
          </cell>
          <cell r="U9">
            <v>1.3262733588778428</v>
          </cell>
          <cell r="V9">
            <v>1.5015292370616198</v>
          </cell>
          <cell r="W9">
            <v>1.7088017079858131</v>
          </cell>
          <cell r="X9">
            <v>1.9451488719806083</v>
          </cell>
          <cell r="Y9">
            <v>2.1903267096001442</v>
          </cell>
          <cell r="Z9">
            <v>2.4504214906908728</v>
          </cell>
          <cell r="AA9">
            <v>2.7245696008756362</v>
          </cell>
          <cell r="AB9">
            <v>3.0060070690441143</v>
          </cell>
          <cell r="AC9">
            <v>3.2907078132917316</v>
          </cell>
          <cell r="AD9">
            <v>3.5733564174502987</v>
          </cell>
          <cell r="AF9">
            <v>0.59</v>
          </cell>
          <cell r="AG9">
            <v>0.96199999999999997</v>
          </cell>
          <cell r="AH9">
            <v>1.1219999999999999</v>
          </cell>
          <cell r="AI9">
            <v>1.738</v>
          </cell>
          <cell r="AJ9">
            <v>4.9498025959394623</v>
          </cell>
          <cell r="AK9">
            <v>8.2946987802574395</v>
          </cell>
          <cell r="AL9">
            <v>12.594640900661782</v>
          </cell>
          <cell r="AM9">
            <v>0</v>
          </cell>
          <cell r="AN9">
            <v>55.651268000130429</v>
          </cell>
          <cell r="AP9" t="str">
            <v>OMTR</v>
          </cell>
          <cell r="AQ9">
            <v>3015.5636737826972</v>
          </cell>
          <cell r="AR9">
            <v>48612.976159689744</v>
          </cell>
          <cell r="AS9">
            <v>146.59552498162466</v>
          </cell>
        </row>
        <row r="10">
          <cell r="A10">
            <v>0</v>
          </cell>
          <cell r="B10" t="str">
            <v xml:space="preserve">     Y/Y Services Revenues</v>
          </cell>
          <cell r="O10">
            <v>0.13991769547325106</v>
          </cell>
          <cell r="P10">
            <v>-0.14705882352941191</v>
          </cell>
          <cell r="Q10">
            <v>0.90909090909090895</v>
          </cell>
          <cell r="R10">
            <v>1.3255131964809386</v>
          </cell>
          <cell r="S10">
            <v>2.2346570397111911</v>
          </cell>
          <cell r="T10">
            <v>3.227586206896552</v>
          </cell>
          <cell r="U10">
            <v>2.5086596795710125</v>
          </cell>
          <cell r="V10">
            <v>0.89347949188098319</v>
          </cell>
          <cell r="W10">
            <v>0.90714476337702354</v>
          </cell>
          <cell r="X10">
            <v>0.58658146164813085</v>
          </cell>
          <cell r="Y10">
            <v>0.65148963819447836</v>
          </cell>
          <cell r="Z10">
            <v>0.63195056760011159</v>
          </cell>
          <cell r="AA10">
            <v>0.59443286376809734</v>
          </cell>
          <cell r="AB10">
            <v>0.54538663458869796</v>
          </cell>
          <cell r="AC10">
            <v>0.50238217836117594</v>
          </cell>
          <cell r="AD10">
            <v>0.45826194841395429</v>
          </cell>
          <cell r="AG10">
            <v>0.63050847457627124</v>
          </cell>
          <cell r="AH10">
            <v>0.16632016632016633</v>
          </cell>
          <cell r="AI10">
            <v>0.5490196078431373</v>
          </cell>
          <cell r="AJ10">
            <v>1.8479876846602199</v>
          </cell>
          <cell r="AK10">
            <v>0.67576355207820615</v>
          </cell>
          <cell r="AL10">
            <v>0.51839641611083143</v>
          </cell>
          <cell r="AM10">
            <v>-1</v>
          </cell>
          <cell r="AN10">
            <v>0.30533891768942256</v>
          </cell>
          <cell r="AP10" t="str">
            <v>VSCN*</v>
          </cell>
          <cell r="AQ10">
            <v>1572.384</v>
          </cell>
          <cell r="AR10">
            <v>47022.411579192267</v>
          </cell>
          <cell r="AS10">
            <v>69.937287608536664</v>
          </cell>
        </row>
        <row r="11">
          <cell r="B11" t="str">
            <v xml:space="preserve">     Q/Q Services Revenues</v>
          </cell>
          <cell r="L11">
            <v>0.39917695473251036</v>
          </cell>
          <cell r="M11">
            <v>-0.41764705882352937</v>
          </cell>
          <cell r="N11">
            <v>0.72222222222222232</v>
          </cell>
          <cell r="O11">
            <v>-0.18768328445747795</v>
          </cell>
          <cell r="P11">
            <v>4.6931407942238046E-2</v>
          </cell>
          <cell r="Q11">
            <v>0.30344827586206913</v>
          </cell>
          <cell r="R11">
            <v>1.0978835978835981</v>
          </cell>
          <cell r="S11">
            <v>0.12988650693568715</v>
          </cell>
          <cell r="T11">
            <v>0.3683035714285714</v>
          </cell>
          <cell r="U11">
            <v>8.1789036605091958E-2</v>
          </cell>
          <cell r="V11">
            <v>0.13214159585627261</v>
          </cell>
          <cell r="W11">
            <v>0.13804091575986233</v>
          </cell>
          <cell r="X11">
            <v>0.13831163843660987</v>
          </cell>
          <cell r="Y11">
            <v>0.12604579585206177</v>
          </cell>
          <cell r="Z11">
            <v>0.11874702525004155</v>
          </cell>
          <cell r="AA11">
            <v>0.11187794068336787</v>
          </cell>
          <cell r="AB11">
            <v>0.10329611990019583</v>
          </cell>
          <cell r="AC11">
            <v>9.4710603703985985E-2</v>
          </cell>
          <cell r="AD11">
            <v>8.5892950755731334E-2</v>
          </cell>
          <cell r="AP11" t="str">
            <v>Attrition</v>
          </cell>
          <cell r="AQ11">
            <v>-229.39738368913487</v>
          </cell>
          <cell r="AR11">
            <v>48067.856974562041</v>
          </cell>
          <cell r="AS11">
            <v>-11.026640629508067</v>
          </cell>
        </row>
        <row r="13">
          <cell r="B13" t="str">
            <v>Total Revenues</v>
          </cell>
          <cell r="K13">
            <v>3.7729999999999997</v>
          </cell>
          <cell r="L13">
            <v>4.5389999999999997</v>
          </cell>
          <cell r="M13">
            <v>5.4300000000000006</v>
          </cell>
          <cell r="N13">
            <v>6.8239999999999998</v>
          </cell>
          <cell r="O13">
            <v>8.0399999999999991</v>
          </cell>
          <cell r="P13">
            <v>9.5029999999999983</v>
          </cell>
          <cell r="Q13">
            <v>11.513999999999999</v>
          </cell>
          <cell r="R13">
            <v>13.747</v>
          </cell>
          <cell r="S13">
            <v>16.436</v>
          </cell>
          <cell r="T13">
            <v>18.823999999999998</v>
          </cell>
          <cell r="U13">
            <v>21.547941302769992</v>
          </cell>
          <cell r="V13">
            <v>23.218323146250448</v>
          </cell>
          <cell r="W13">
            <v>27.612425254195482</v>
          </cell>
          <cell r="X13">
            <v>31.360507071720363</v>
          </cell>
          <cell r="Y13">
            <v>34.670886534469091</v>
          </cell>
          <cell r="Z13">
            <v>37.171954454416124</v>
          </cell>
          <cell r="AA13">
            <v>42.335598656323512</v>
          </cell>
          <cell r="AB13">
            <v>46.493238677207763</v>
          </cell>
          <cell r="AC13">
            <v>50.00630485054154</v>
          </cell>
          <cell r="AD13">
            <v>52.427319589103924</v>
          </cell>
          <cell r="AF13">
            <v>3.7149999999999999</v>
          </cell>
          <cell r="AG13">
            <v>8.6539999999999999</v>
          </cell>
          <cell r="AH13">
            <v>20.565999999999999</v>
          </cell>
          <cell r="AI13">
            <v>42.804000000000002</v>
          </cell>
          <cell r="AJ13">
            <v>80.026264449020431</v>
          </cell>
          <cell r="AK13">
            <v>130.81577331480108</v>
          </cell>
          <cell r="AL13">
            <v>191.26246177317671</v>
          </cell>
          <cell r="AM13">
            <v>0</v>
          </cell>
          <cell r="AN13">
            <v>533.82902769660154</v>
          </cell>
          <cell r="AP13" t="str">
            <v>Combined</v>
          </cell>
          <cell r="AQ13">
            <v>4587.9476737826972</v>
          </cell>
          <cell r="AR13">
            <v>48067.856974562041</v>
          </cell>
          <cell r="AS13">
            <v>205.50617196065323</v>
          </cell>
        </row>
        <row r="14">
          <cell r="B14" t="str">
            <v xml:space="preserve">     Y/Y Total Revenues</v>
          </cell>
          <cell r="O14">
            <v>1.1309302941956001</v>
          </cell>
          <cell r="P14">
            <v>1.0936329588014977</v>
          </cell>
          <cell r="Q14">
            <v>1.1204419889502759</v>
          </cell>
          <cell r="R14">
            <v>1.0145076201641268</v>
          </cell>
          <cell r="S14">
            <v>1.0442786069651744</v>
          </cell>
          <cell r="T14">
            <v>0.98084815321477437</v>
          </cell>
          <cell r="U14">
            <v>0.87145573239273877</v>
          </cell>
          <cell r="V14">
            <v>0.68897382310689226</v>
          </cell>
          <cell r="W14">
            <v>0.67999666915280366</v>
          </cell>
          <cell r="X14">
            <v>0.66598528855293071</v>
          </cell>
          <cell r="Y14">
            <v>0.60901155462179313</v>
          </cell>
          <cell r="Z14">
            <v>0.60097498084908274</v>
          </cell>
          <cell r="AA14">
            <v>0.53320826644486674</v>
          </cell>
          <cell r="AB14">
            <v>0.48254103707186191</v>
          </cell>
          <cell r="AC14">
            <v>0.44231399450447539</v>
          </cell>
          <cell r="AD14">
            <v>0.4103998662054591</v>
          </cell>
          <cell r="AG14">
            <v>1.3294751009421266</v>
          </cell>
          <cell r="AH14">
            <v>1.3764733071412061</v>
          </cell>
          <cell r="AI14">
            <v>1.0812992317417098</v>
          </cell>
          <cell r="AJ14">
            <v>0.8695978050887867</v>
          </cell>
          <cell r="AK14">
            <v>0.6346604982184989</v>
          </cell>
          <cell r="AL14">
            <v>0.46207492358672941</v>
          </cell>
          <cell r="AM14">
            <v>-1</v>
          </cell>
          <cell r="AN14">
            <v>0.29863518987342563</v>
          </cell>
        </row>
        <row r="15">
          <cell r="B15" t="str">
            <v xml:space="preserve">     Q/Q Total Revenues</v>
          </cell>
          <cell r="L15">
            <v>0.20302146832759083</v>
          </cell>
          <cell r="M15">
            <v>0.19629874421678806</v>
          </cell>
          <cell r="N15">
            <v>0.25672191528545096</v>
          </cell>
          <cell r="O15">
            <v>0.17819460726846414</v>
          </cell>
          <cell r="P15">
            <v>0.18196517412935309</v>
          </cell>
          <cell r="Q15">
            <v>0.2116173839840052</v>
          </cell>
          <cell r="R15">
            <v>0.1939378148341151</v>
          </cell>
          <cell r="S15">
            <v>0.1956063141048956</v>
          </cell>
          <cell r="T15">
            <v>0.14529082501825252</v>
          </cell>
          <cell r="U15">
            <v>0.14470576406555424</v>
          </cell>
          <cell r="V15">
            <v>7.7519324004550194E-2</v>
          </cell>
          <cell r="W15">
            <v>0.18925148385035895</v>
          </cell>
          <cell r="X15">
            <v>0.13573895748094023</v>
          </cell>
          <cell r="Y15">
            <v>0.10555886278171478</v>
          </cell>
          <cell r="Z15">
            <v>7.2137408931280733E-2</v>
          </cell>
          <cell r="AA15">
            <v>0.13891236760874515</v>
          </cell>
          <cell r="AB15">
            <v>9.820671380215007E-2</v>
          </cell>
          <cell r="AC15">
            <v>7.5560797081145825E-2</v>
          </cell>
          <cell r="AD15">
            <v>4.8414189886621273E-2</v>
          </cell>
          <cell r="AP15" t="str">
            <v>Growth Needed</v>
          </cell>
          <cell r="AR15" t="str">
            <v>'08 contribution</v>
          </cell>
        </row>
        <row r="16">
          <cell r="AP16" t="str">
            <v>Net New Customers</v>
          </cell>
          <cell r="AQ16">
            <v>1452.5</v>
          </cell>
          <cell r="AR16">
            <v>4996.3779933593032</v>
          </cell>
          <cell r="AS16">
            <v>7.2572390353543881</v>
          </cell>
        </row>
        <row r="17">
          <cell r="B17" t="str">
            <v>ACV/Customer</v>
          </cell>
          <cell r="K17">
            <v>64204.878048780483</v>
          </cell>
          <cell r="L17">
            <v>64680.608365019005</v>
          </cell>
          <cell r="M17">
            <v>84259.375</v>
          </cell>
          <cell r="N17">
            <v>86228.205128205125</v>
          </cell>
          <cell r="O17">
            <v>84950.854700854703</v>
          </cell>
          <cell r="P17">
            <v>86314.183123877912</v>
          </cell>
          <cell r="Q17">
            <v>79372.159090909103</v>
          </cell>
          <cell r="R17">
            <v>74456.140350877191</v>
          </cell>
          <cell r="S17">
            <v>63107.806691449819</v>
          </cell>
          <cell r="T17">
            <v>0</v>
          </cell>
          <cell r="AP17" t="str">
            <v>Offermatica</v>
          </cell>
          <cell r="AS17">
            <v>17.100823769253761</v>
          </cell>
        </row>
        <row r="18">
          <cell r="B18" t="str">
            <v>Total Expense/Customer (annualized)</v>
          </cell>
          <cell r="K18">
            <v>85818.181818181823</v>
          </cell>
          <cell r="L18">
            <v>91692.307692307688</v>
          </cell>
          <cell r="M18">
            <v>77036.020583190402</v>
          </cell>
          <cell r="N18">
            <v>92534.458509142059</v>
          </cell>
          <cell r="O18">
            <v>98051.282051282047</v>
          </cell>
          <cell r="P18">
            <v>100612.68292682929</v>
          </cell>
          <cell r="Q18">
            <v>95993.655828707371</v>
          </cell>
          <cell r="R18">
            <v>80638.61386138614</v>
          </cell>
          <cell r="S18">
            <v>75923.541247484914</v>
          </cell>
          <cell r="T18">
            <v>66602.221256010089</v>
          </cell>
          <cell r="AP18" t="str">
            <v>Up Sell of Additional Products</v>
          </cell>
          <cell r="AS18">
            <v>53.174839176497329</v>
          </cell>
        </row>
        <row r="20">
          <cell r="B20" t="str">
            <v>Total Revenue/Customer</v>
          </cell>
          <cell r="K20">
            <v>22129.032258064515</v>
          </cell>
          <cell r="L20">
            <v>19397.435897435898</v>
          </cell>
          <cell r="M20">
            <v>18627.787307032595</v>
          </cell>
          <cell r="N20">
            <v>19195.49929676512</v>
          </cell>
          <cell r="O20">
            <v>18741.258741258738</v>
          </cell>
          <cell r="P20">
            <v>18542.439024390242</v>
          </cell>
          <cell r="Q20">
            <v>18261.697065820776</v>
          </cell>
          <cell r="R20">
            <v>17013.61386138614</v>
          </cell>
          <cell r="S20">
            <v>16535.211267605635</v>
          </cell>
          <cell r="T20">
            <v>15812.308635701173</v>
          </cell>
          <cell r="U20">
            <v>15432.873377725817</v>
          </cell>
          <cell r="V20">
            <v>14398.158806094085</v>
          </cell>
          <cell r="W20">
            <v>14998.615535598243</v>
          </cell>
          <cell r="X20">
            <v>14971.979439407498</v>
          </cell>
          <cell r="Y20">
            <v>14686.659620599678</v>
          </cell>
          <cell r="Z20">
            <v>14129.096747327048</v>
          </cell>
          <cell r="AA20">
            <v>14587.082999674249</v>
          </cell>
          <cell r="AB20">
            <v>14563.644182652921</v>
          </cell>
          <cell r="AC20">
            <v>14286.182172633782</v>
          </cell>
          <cell r="AD20">
            <v>13738.125573349969</v>
          </cell>
          <cell r="AP20" t="str">
            <v>Total Subscription Revenue</v>
          </cell>
          <cell r="AS20">
            <v>283.03907394175872</v>
          </cell>
        </row>
        <row r="21">
          <cell r="B21" t="str">
            <v>Total Expense/Customer</v>
          </cell>
          <cell r="K21">
            <v>21454.545454545456</v>
          </cell>
          <cell r="L21">
            <v>22923.076923076922</v>
          </cell>
          <cell r="M21">
            <v>19259.005145797601</v>
          </cell>
          <cell r="N21">
            <v>23133.614627285515</v>
          </cell>
          <cell r="O21">
            <v>24512.820512820512</v>
          </cell>
          <cell r="P21">
            <v>25153.170731707323</v>
          </cell>
          <cell r="Q21">
            <v>23998.413957176843</v>
          </cell>
          <cell r="R21">
            <v>20159.653465346535</v>
          </cell>
          <cell r="S21">
            <v>18980.885311871229</v>
          </cell>
          <cell r="T21">
            <v>16566.635726375825</v>
          </cell>
          <cell r="U21">
            <v>15480.425266628157</v>
          </cell>
          <cell r="V21">
            <v>14250.845694377205</v>
          </cell>
          <cell r="W21">
            <v>14910.652339681217</v>
          </cell>
          <cell r="X21">
            <v>14669.697737453775</v>
          </cell>
          <cell r="Y21">
            <v>14259.302390194884</v>
          </cell>
          <cell r="Z21">
            <v>13310.000655554872</v>
          </cell>
          <cell r="AA21">
            <v>14023.819592308344</v>
          </cell>
          <cell r="AB21">
            <v>14003.066695541716</v>
          </cell>
          <cell r="AC21">
            <v>13385.87271403044</v>
          </cell>
          <cell r="AD21">
            <v>12610.842286741097</v>
          </cell>
        </row>
        <row r="22">
          <cell r="B22" t="str">
            <v>Total Revenue/Customer</v>
          </cell>
          <cell r="K22">
            <v>22129.032258064515</v>
          </cell>
          <cell r="L22">
            <v>19397.435897435898</v>
          </cell>
          <cell r="M22">
            <v>18627.787307032595</v>
          </cell>
          <cell r="N22">
            <v>19195.49929676512</v>
          </cell>
          <cell r="O22">
            <v>18741.258741258738</v>
          </cell>
          <cell r="P22">
            <v>18542.439024390242</v>
          </cell>
          <cell r="Q22">
            <v>18261.697065820776</v>
          </cell>
          <cell r="R22">
            <v>17013.61386138614</v>
          </cell>
          <cell r="S22">
            <v>16535.211267605635</v>
          </cell>
          <cell r="T22">
            <v>15892.407120514321</v>
          </cell>
          <cell r="U22">
            <v>15013.763791916395</v>
          </cell>
          <cell r="V22">
            <v>14283.042950819832</v>
          </cell>
          <cell r="W22">
            <v>13960.861432408552</v>
          </cell>
          <cell r="X22">
            <v>14438.628901445936</v>
          </cell>
          <cell r="Y22">
            <v>14553.043727149356</v>
          </cell>
          <cell r="Z22">
            <v>15296.720040166108</v>
          </cell>
          <cell r="AA22">
            <v>16193.369673370713</v>
          </cell>
          <cell r="AB22">
            <v>16293.025910659067</v>
          </cell>
          <cell r="AC22">
            <v>16241.135562111913</v>
          </cell>
          <cell r="AD22">
            <v>16558.335215228064</v>
          </cell>
          <cell r="AS22">
            <v>0.24828961587194778</v>
          </cell>
        </row>
        <row r="23">
          <cell r="B23" t="str">
            <v>Operating Income (non-GAAP)</v>
          </cell>
          <cell r="K23">
            <v>0.11499999999999977</v>
          </cell>
          <cell r="L23">
            <v>-0.82500000000000018</v>
          </cell>
          <cell r="M23">
            <v>-0.18399999999999928</v>
          </cell>
          <cell r="N23">
            <v>-1.4</v>
          </cell>
          <cell r="O23">
            <v>-2.4760000000000009</v>
          </cell>
          <cell r="P23">
            <v>-3.3880000000000026</v>
          </cell>
          <cell r="Q23">
            <v>-3.6170000000000018</v>
          </cell>
          <cell r="R23">
            <v>-2.5419999999999998</v>
          </cell>
          <cell r="S23">
            <v>-2.4310000000000009</v>
          </cell>
          <cell r="T23">
            <v>-0.89800000000000502</v>
          </cell>
          <cell r="U23">
            <v>-6.6393683523790159E-2</v>
          </cell>
          <cell r="V23">
            <v>0.23755561232416689</v>
          </cell>
          <cell r="W23">
            <v>0.1619400915113971</v>
          </cell>
          <cell r="X23">
            <v>0.63316326943517254</v>
          </cell>
          <cell r="Y23">
            <v>1.0088648084597374</v>
          </cell>
          <cell r="Z23">
            <v>2.1549433174421146</v>
          </cell>
          <cell r="AA23">
            <v>1.6347403763020125</v>
          </cell>
          <cell r="AB23">
            <v>1.7895976157104201</v>
          </cell>
          <cell r="AC23">
            <v>3.1513772330991223</v>
          </cell>
          <cell r="AD23">
            <v>4.3019290236468066</v>
          </cell>
        </row>
        <row r="24">
          <cell r="B24" t="str">
            <v>EBITDA</v>
          </cell>
          <cell r="K24">
            <v>0.32899999999999974</v>
          </cell>
          <cell r="L24">
            <v>-0.48000000000000043</v>
          </cell>
          <cell r="M24">
            <v>0.13400000000000079</v>
          </cell>
          <cell r="N24">
            <v>-0.63200000000000012</v>
          </cell>
          <cell r="O24">
            <v>-1.197000000000001</v>
          </cell>
          <cell r="P24">
            <v>-2.1510000000000025</v>
          </cell>
          <cell r="Q24">
            <v>-2.0330000000000021</v>
          </cell>
          <cell r="R24">
            <v>-0.53599999999999959</v>
          </cell>
          <cell r="S24">
            <v>-5.6000000000000938E-2</v>
          </cell>
          <cell r="T24">
            <v>1.8419999999999952</v>
          </cell>
          <cell r="U24">
            <v>2.8005492252886901</v>
          </cell>
          <cell r="V24">
            <v>3.4587220176136171</v>
          </cell>
          <cell r="W24">
            <v>3.7636152838058172</v>
          </cell>
          <cell r="X24">
            <v>4.6536344321289675</v>
          </cell>
          <cell r="Y24">
            <v>5.472691240558663</v>
          </cell>
          <cell r="Z24">
            <v>7.1003656959993888</v>
          </cell>
          <cell r="AA24">
            <v>7.1175191549209842</v>
          </cell>
          <cell r="AB24">
            <v>7.8454704321388942</v>
          </cell>
          <cell r="AC24">
            <v>9.7906968520072191</v>
          </cell>
          <cell r="AD24">
            <v>11.553364573241014</v>
          </cell>
        </row>
        <row r="25">
          <cell r="B25" t="str">
            <v>FCF</v>
          </cell>
          <cell r="K25">
            <v>-1.6040000000000001</v>
          </cell>
          <cell r="L25">
            <v>-2.6450000000000005</v>
          </cell>
          <cell r="M25">
            <v>-2.3419999999999996</v>
          </cell>
          <cell r="N25">
            <v>-3.7090000000000005</v>
          </cell>
          <cell r="O25">
            <v>-4.8060000000000009</v>
          </cell>
          <cell r="P25">
            <v>-4.7470000000000017</v>
          </cell>
          <cell r="Q25">
            <v>-8.8200000000000021</v>
          </cell>
          <cell r="R25">
            <v>-5.2680000000000007</v>
          </cell>
          <cell r="S25">
            <v>-7.8360000000000003</v>
          </cell>
          <cell r="T25">
            <v>-5.2800000000000065</v>
          </cell>
          <cell r="U25">
            <v>-6.4816347170321542</v>
          </cell>
          <cell r="V25">
            <v>-0.37825336155215439</v>
          </cell>
          <cell r="W25">
            <v>-5.8415651956375303</v>
          </cell>
          <cell r="X25">
            <v>-1.6505838397950852</v>
          </cell>
          <cell r="Y25">
            <v>0.69820165556318692</v>
          </cell>
          <cell r="Z25">
            <v>1.9580789383515889</v>
          </cell>
          <cell r="AA25">
            <v>-5.4398246147245644</v>
          </cell>
          <cell r="AB25">
            <v>-0.48986148860602796</v>
          </cell>
          <cell r="AC25">
            <v>1.6175116010243862</v>
          </cell>
          <cell r="AD25">
            <v>5.0840328270940738</v>
          </cell>
          <cell r="AH25">
            <v>278</v>
          </cell>
          <cell r="AI25">
            <v>534</v>
          </cell>
          <cell r="AJ25">
            <v>896</v>
          </cell>
          <cell r="AK25">
            <v>1154.3499999999999</v>
          </cell>
          <cell r="AL25">
            <v>1452.5</v>
          </cell>
          <cell r="AM25">
            <v>1734.11</v>
          </cell>
          <cell r="AN25">
            <v>2013.8824999999997</v>
          </cell>
        </row>
        <row r="26">
          <cell r="B26" t="str">
            <v>Y/Y New Customer Growth</v>
          </cell>
          <cell r="O26">
            <v>0.13043478260869557</v>
          </cell>
          <cell r="P26">
            <v>0.53448275862068972</v>
          </cell>
          <cell r="Q26">
            <v>1.5789473684210527</v>
          </cell>
          <cell r="R26">
            <v>2.0144927536231885</v>
          </cell>
          <cell r="S26">
            <v>1.1025641025641026</v>
          </cell>
          <cell r="T26">
            <v>1.4374157303370794</v>
          </cell>
          <cell r="U26">
            <v>0.46464642857142802</v>
          </cell>
          <cell r="V26">
            <v>0.29177044381009631</v>
          </cell>
          <cell r="W26">
            <v>0.35348281000190629</v>
          </cell>
          <cell r="X26">
            <v>0.24644637960497739</v>
          </cell>
          <cell r="Y26">
            <v>-7.4095550898131357E-2</v>
          </cell>
          <cell r="Z26">
            <v>0.19815276990660191</v>
          </cell>
          <cell r="AA26">
            <v>0.2397472186972267</v>
          </cell>
          <cell r="AB26">
            <v>0.14148622651978626</v>
          </cell>
          <cell r="AC26">
            <v>0.28512747140257466</v>
          </cell>
          <cell r="AD26">
            <v>0.18531459055073385</v>
          </cell>
          <cell r="AI26">
            <v>0.92086330935251803</v>
          </cell>
          <cell r="AJ26">
            <v>0.67790262172284654</v>
          </cell>
          <cell r="AK26">
            <v>0.28833705357142847</v>
          </cell>
          <cell r="AL26">
            <v>0.25828388270455238</v>
          </cell>
          <cell r="AM26">
            <v>0.19387951807228898</v>
          </cell>
          <cell r="AN26">
            <v>0.16133492108343761</v>
          </cell>
        </row>
        <row r="27">
          <cell r="B27" t="str">
            <v>Page Views Tracked</v>
          </cell>
          <cell r="O27">
            <v>104.9</v>
          </cell>
          <cell r="P27">
            <v>139.5</v>
          </cell>
          <cell r="Q27">
            <v>191</v>
          </cell>
          <cell r="R27">
            <v>240.9</v>
          </cell>
          <cell r="S27">
            <v>288.5</v>
          </cell>
          <cell r="T27">
            <v>315</v>
          </cell>
          <cell r="U27">
            <v>0</v>
          </cell>
          <cell r="V27">
            <v>0</v>
          </cell>
          <cell r="W27">
            <v>0</v>
          </cell>
          <cell r="X27">
            <v>0</v>
          </cell>
          <cell r="Y27">
            <v>0</v>
          </cell>
          <cell r="Z27">
            <v>0</v>
          </cell>
          <cell r="AA27">
            <v>0</v>
          </cell>
          <cell r="AB27">
            <v>0</v>
          </cell>
          <cell r="AC27">
            <v>0</v>
          </cell>
          <cell r="AD27">
            <v>0</v>
          </cell>
          <cell r="AH27">
            <v>180</v>
          </cell>
          <cell r="AI27">
            <v>389.3</v>
          </cell>
          <cell r="AJ27">
            <v>877.13499999999999</v>
          </cell>
          <cell r="AK27">
            <v>1874.4782499999999</v>
          </cell>
          <cell r="AL27">
            <v>3953.8395149999997</v>
          </cell>
          <cell r="AM27">
            <v>5118.5573544605268</v>
          </cell>
          <cell r="AN27">
            <v>6472.3969716596166</v>
          </cell>
        </row>
        <row r="28">
          <cell r="B28" t="str">
            <v xml:space="preserve">     Y/Y Page View Tracked</v>
          </cell>
          <cell r="K28">
            <v>69</v>
          </cell>
          <cell r="L28">
            <v>58</v>
          </cell>
          <cell r="M28">
            <v>57</v>
          </cell>
          <cell r="N28">
            <v>69</v>
          </cell>
          <cell r="O28">
            <v>78</v>
          </cell>
          <cell r="P28">
            <v>89</v>
          </cell>
          <cell r="Q28">
            <v>147</v>
          </cell>
          <cell r="R28">
            <v>208</v>
          </cell>
          <cell r="S28">
            <v>1.7502383222116298</v>
          </cell>
          <cell r="T28">
            <v>1.2580645161290325</v>
          </cell>
          <cell r="U28">
            <v>0.89895287958115166</v>
          </cell>
          <cell r="V28">
            <v>268.68825231250003</v>
          </cell>
          <cell r="W28">
            <v>221.97118084031263</v>
          </cell>
          <cell r="X28">
            <v>270.39161312770784</v>
          </cell>
          <cell r="Y28">
            <v>199.35002875259079</v>
          </cell>
          <cell r="Z28">
            <v>321.92957374958587</v>
          </cell>
          <cell r="AA28">
            <v>132.36156978651979</v>
          </cell>
          <cell r="AB28">
            <v>153.79226891076996</v>
          </cell>
          <cell r="AC28">
            <v>125.64746218800065</v>
          </cell>
          <cell r="AD28">
            <v>289.03439294331019</v>
          </cell>
          <cell r="AH28">
            <v>278</v>
          </cell>
          <cell r="AI28">
            <v>1.1627777777777779</v>
          </cell>
          <cell r="AJ28">
            <v>1.2531081428204467</v>
          </cell>
          <cell r="AK28">
            <v>1.137046463771255</v>
          </cell>
          <cell r="AL28">
            <v>1.1093013562574012</v>
          </cell>
          <cell r="AM28">
            <v>0.29457893651015499</v>
          </cell>
          <cell r="AN28">
            <v>0.26449632649310795</v>
          </cell>
        </row>
        <row r="29">
          <cell r="B29" t="str">
            <v>Y/Y New Customer Growth</v>
          </cell>
          <cell r="O29">
            <v>0.13043478260869557</v>
          </cell>
          <cell r="P29">
            <v>0.53448275862068972</v>
          </cell>
          <cell r="Q29">
            <v>1.5789473684210527</v>
          </cell>
          <cell r="R29">
            <v>2.0144927536231885</v>
          </cell>
          <cell r="S29">
            <v>1.1025641025641026</v>
          </cell>
          <cell r="T29">
            <v>1.4374157303370794</v>
          </cell>
          <cell r="U29">
            <v>0.46464642857142802</v>
          </cell>
          <cell r="V29">
            <v>0.29177044381009631</v>
          </cell>
          <cell r="W29">
            <v>0.35348281000190629</v>
          </cell>
          <cell r="X29">
            <v>0.24644637960497739</v>
          </cell>
          <cell r="Y29">
            <v>-7.4095550898131357E-2</v>
          </cell>
          <cell r="Z29">
            <v>0.19815276990660191</v>
          </cell>
          <cell r="AA29">
            <v>-0.40369930328144044</v>
          </cell>
          <cell r="AB29">
            <v>-0.43122396759350368</v>
          </cell>
          <cell r="AC29">
            <v>-0.36971435131349228</v>
          </cell>
          <cell r="AD29">
            <v>-0.10218129519179653</v>
          </cell>
          <cell r="AI29">
            <v>0.92086330935251803</v>
          </cell>
          <cell r="AJ29">
            <v>0.67790262172284654</v>
          </cell>
          <cell r="AK29">
            <v>0.28833705357142847</v>
          </cell>
          <cell r="AL29">
            <v>-5.2583705115429868E-3</v>
          </cell>
          <cell r="AM29">
            <v>0.1616391472463159</v>
          </cell>
          <cell r="AN29">
            <v>0.10000000000000009</v>
          </cell>
        </row>
        <row r="30">
          <cell r="A30" t="str">
            <v>Charts</v>
          </cell>
          <cell r="B30" t="str">
            <v>Headcount</v>
          </cell>
          <cell r="K30">
            <v>48</v>
          </cell>
          <cell r="L30">
            <v>81</v>
          </cell>
          <cell r="M30">
            <v>121</v>
          </cell>
          <cell r="N30">
            <v>157</v>
          </cell>
          <cell r="O30">
            <v>200</v>
          </cell>
          <cell r="P30">
            <v>262</v>
          </cell>
          <cell r="Q30">
            <v>294</v>
          </cell>
          <cell r="R30">
            <v>305</v>
          </cell>
          <cell r="S30">
            <v>312</v>
          </cell>
          <cell r="T30">
            <v>324</v>
          </cell>
          <cell r="U30">
            <v>323</v>
          </cell>
          <cell r="V30">
            <v>353</v>
          </cell>
          <cell r="W30">
            <v>395.36</v>
          </cell>
          <cell r="X30">
            <v>430.94240000000002</v>
          </cell>
          <cell r="Y30">
            <v>465.41779200000008</v>
          </cell>
          <cell r="Z30">
            <v>497.9970374400001</v>
          </cell>
          <cell r="AA30">
            <v>532.85683006080012</v>
          </cell>
          <cell r="AB30">
            <v>570.15680816505619</v>
          </cell>
          <cell r="AC30">
            <v>604.36621665495954</v>
          </cell>
          <cell r="AD30">
            <v>640.6281896542572</v>
          </cell>
          <cell r="AH30">
            <v>1.5444444444444445</v>
          </cell>
          <cell r="AI30">
            <v>1.3716927819162599</v>
          </cell>
          <cell r="AJ30">
            <v>1.0215075216471809</v>
          </cell>
          <cell r="AK30">
            <v>0.61582469681896812</v>
          </cell>
          <cell r="AL30">
            <v>0.36736443006589764</v>
          </cell>
          <cell r="AM30">
            <v>0.33878881878481315</v>
          </cell>
          <cell r="AN30">
            <v>0.31114941015177117</v>
          </cell>
        </row>
        <row r="31">
          <cell r="B31" t="str">
            <v>Headcount Growth Y/Y</v>
          </cell>
          <cell r="O31">
            <v>3.166666666666667</v>
          </cell>
          <cell r="P31">
            <v>2.2345679012345681</v>
          </cell>
          <cell r="Q31">
            <v>1.4297520661157024</v>
          </cell>
          <cell r="R31">
            <v>0.9426751592356688</v>
          </cell>
          <cell r="S31">
            <v>0.56000000000000005</v>
          </cell>
          <cell r="T31">
            <v>0.23664122137404586</v>
          </cell>
          <cell r="U31">
            <v>9.8639455782312924E-2</v>
          </cell>
          <cell r="V31">
            <v>0.15737704918032791</v>
          </cell>
          <cell r="W31">
            <v>0.26717948717948725</v>
          </cell>
          <cell r="X31">
            <v>0.33006913580246922</v>
          </cell>
          <cell r="Y31">
            <v>0.44092195665634693</v>
          </cell>
          <cell r="Z31">
            <v>0.41075648000000031</v>
          </cell>
          <cell r="AA31">
            <v>0.34777628000000016</v>
          </cell>
          <cell r="AB31">
            <v>0.32304644000000038</v>
          </cell>
          <cell r="AC31">
            <v>0.29854558000000009</v>
          </cell>
          <cell r="AD31">
            <v>0.28640964000000024</v>
          </cell>
          <cell r="AI31">
            <v>1.1627777777777779</v>
          </cell>
          <cell r="AJ31">
            <v>1.2531081428204467</v>
          </cell>
          <cell r="AK31">
            <v>1.137046463771255</v>
          </cell>
          <cell r="AL31">
            <v>1.1694781014396938</v>
          </cell>
          <cell r="AM31">
            <v>0.21403409688199049</v>
          </cell>
          <cell r="AN31">
            <v>0.19958903463288435</v>
          </cell>
        </row>
        <row r="33">
          <cell r="A33" t="str">
            <v>Charts</v>
          </cell>
          <cell r="B33" t="str">
            <v>Total Customers (06/06)</v>
          </cell>
          <cell r="K33">
            <v>205</v>
          </cell>
          <cell r="L33">
            <v>263</v>
          </cell>
          <cell r="M33">
            <v>320</v>
          </cell>
          <cell r="N33">
            <v>391</v>
          </cell>
          <cell r="O33">
            <v>468</v>
          </cell>
          <cell r="P33">
            <v>557</v>
          </cell>
          <cell r="Q33">
            <v>704</v>
          </cell>
          <cell r="R33">
            <v>912</v>
          </cell>
          <cell r="S33">
            <v>1076</v>
          </cell>
          <cell r="T33">
            <v>1238.02</v>
          </cell>
          <cell r="U33">
            <v>1406.33485</v>
          </cell>
          <cell r="V33">
            <v>1625.6873386249999</v>
          </cell>
          <cell r="W33">
            <v>1833.5304652387499</v>
          </cell>
          <cell r="X33">
            <v>2041.1851605863626</v>
          </cell>
          <cell r="Y33">
            <v>2255.4303460790334</v>
          </cell>
          <cell r="Z33">
            <v>2526.1074667530452</v>
          </cell>
          <cell r="AA33">
            <v>2763.4511234186321</v>
          </cell>
          <cell r="AB33">
            <v>3000.0959843758992</v>
          </cell>
          <cell r="AC33">
            <v>3262.2947845712001</v>
          </cell>
          <cell r="AD33">
            <v>3580.1600997640599</v>
          </cell>
          <cell r="AH33">
            <v>-2.2939999999999996</v>
          </cell>
          <cell r="AI33">
            <v>-12.023000000000005</v>
          </cell>
          <cell r="AJ33">
            <v>-3.2230000000000079</v>
          </cell>
          <cell r="AK33">
            <v>7.4499999999999993</v>
          </cell>
          <cell r="AL33">
            <v>32.608476982976164</v>
          </cell>
          <cell r="AM33">
            <v>0.27017955329931204</v>
          </cell>
          <cell r="AN33">
            <v>0.24774943755650117</v>
          </cell>
        </row>
        <row r="34">
          <cell r="B34" t="str">
            <v>Total Customers (06/07)</v>
          </cell>
          <cell r="K34">
            <v>205</v>
          </cell>
          <cell r="L34">
            <v>263</v>
          </cell>
          <cell r="M34">
            <v>320</v>
          </cell>
          <cell r="N34">
            <v>390</v>
          </cell>
          <cell r="O34">
            <v>468</v>
          </cell>
          <cell r="P34">
            <v>557</v>
          </cell>
          <cell r="Q34">
            <v>704</v>
          </cell>
          <cell r="R34">
            <v>912</v>
          </cell>
          <cell r="S34">
            <v>1076</v>
          </cell>
          <cell r="T34">
            <v>1292.93</v>
          </cell>
          <cell r="U34">
            <v>1508.233025</v>
          </cell>
          <cell r="V34">
            <v>1778.8065685937499</v>
          </cell>
          <cell r="W34">
            <v>2240.778019329297</v>
          </cell>
          <cell r="X34">
            <v>2527.722184184327</v>
          </cell>
          <cell r="Y34">
            <v>2812.5142678029447</v>
          </cell>
          <cell r="Z34">
            <v>3148.3891251249152</v>
          </cell>
          <cell r="AA34">
            <v>3444.5052338736659</v>
          </cell>
          <cell r="AB34">
            <v>3804.9351815349291</v>
          </cell>
          <cell r="AC34">
            <v>4146.5733297195802</v>
          </cell>
          <cell r="AD34">
            <v>4560.1075964223846</v>
          </cell>
          <cell r="AF34" t="str">
            <v>Total Customers</v>
          </cell>
          <cell r="AG34">
            <v>136</v>
          </cell>
          <cell r="AH34">
            <v>390</v>
          </cell>
          <cell r="AI34">
            <v>912</v>
          </cell>
          <cell r="AJ34">
            <v>1778.8065685937499</v>
          </cell>
          <cell r="AK34">
            <v>3148.3891251249152</v>
          </cell>
          <cell r="AL34">
            <v>4560.1075964223846</v>
          </cell>
          <cell r="AM34">
            <v>6258.5985871690327</v>
          </cell>
          <cell r="AN34">
            <v>0.19855704206260757</v>
          </cell>
          <cell r="AQ34">
            <v>39304</v>
          </cell>
        </row>
        <row r="35">
          <cell r="B35" t="str">
            <v>Total Customer Growth (06/06)</v>
          </cell>
          <cell r="K35">
            <v>-1.6040000000000001</v>
          </cell>
          <cell r="L35">
            <v>-2.6450000000000005</v>
          </cell>
          <cell r="M35">
            <v>-2.3419999999999996</v>
          </cell>
          <cell r="N35">
            <v>-3.7090000000000005</v>
          </cell>
          <cell r="O35">
            <v>1.2829268292682925</v>
          </cell>
          <cell r="P35">
            <v>1.1178707224334601</v>
          </cell>
          <cell r="Q35">
            <v>1.2000000000000002</v>
          </cell>
          <cell r="R35">
            <v>1.3324808184143224</v>
          </cell>
          <cell r="S35">
            <v>1.299145299145299</v>
          </cell>
          <cell r="T35">
            <v>1.2226570915619388</v>
          </cell>
          <cell r="U35">
            <v>0.99763473011363635</v>
          </cell>
          <cell r="V35">
            <v>0.7825519063870614</v>
          </cell>
          <cell r="W35">
            <v>0.70402459594679367</v>
          </cell>
          <cell r="X35">
            <v>0.64874974603509039</v>
          </cell>
          <cell r="Y35">
            <v>0.60376481182915542</v>
          </cell>
          <cell r="Z35">
            <v>0.55387041944339499</v>
          </cell>
          <cell r="AA35">
            <v>0.50717491517589486</v>
          </cell>
          <cell r="AB35">
            <v>0.46978140068100149</v>
          </cell>
          <cell r="AC35">
            <v>0.44641788217603628</v>
          </cell>
          <cell r="AD35">
            <v>0.41726357523729996</v>
          </cell>
          <cell r="AF35" t="str">
            <v>Net New Customers</v>
          </cell>
          <cell r="AH35">
            <v>254</v>
          </cell>
          <cell r="AI35">
            <v>522</v>
          </cell>
          <cell r="AJ35">
            <v>866.80656859374994</v>
          </cell>
          <cell r="AK35">
            <v>1369.5825565311652</v>
          </cell>
          <cell r="AL35">
            <v>1411.7184712974695</v>
          </cell>
          <cell r="AM35">
            <v>1698.4909907466481</v>
          </cell>
          <cell r="AQ35">
            <v>39484</v>
          </cell>
        </row>
        <row r="36">
          <cell r="B36" t="str">
            <v>Total Customer Growth (06/07)</v>
          </cell>
          <cell r="K36">
            <v>0.32899999999999974</v>
          </cell>
          <cell r="L36">
            <v>-0.48000000000000043</v>
          </cell>
          <cell r="M36">
            <v>0.13400000000000079</v>
          </cell>
          <cell r="N36">
            <v>-0.63200000000000012</v>
          </cell>
          <cell r="O36">
            <v>1.2829268292682925</v>
          </cell>
          <cell r="P36">
            <v>1.1178707224334601</v>
          </cell>
          <cell r="Q36">
            <v>1.2000000000000002</v>
          </cell>
          <cell r="R36">
            <v>1.3384615384615386</v>
          </cell>
          <cell r="S36">
            <v>1.299145299145299</v>
          </cell>
          <cell r="T36">
            <v>1.3212387791741471</v>
          </cell>
          <cell r="U36">
            <v>1.1423764559659091</v>
          </cell>
          <cell r="V36">
            <v>0.9504457988966557</v>
          </cell>
          <cell r="W36">
            <v>1.0825074529082688</v>
          </cell>
          <cell r="X36">
            <v>0.95503405767081495</v>
          </cell>
          <cell r="Y36">
            <v>0.86477435594075036</v>
          </cell>
          <cell r="Z36">
            <v>0.76994462507179739</v>
          </cell>
          <cell r="AA36">
            <v>0.53719163797611014</v>
          </cell>
          <cell r="AB36">
            <v>0.50528218858147467</v>
          </cell>
          <cell r="AC36">
            <v>0.47432970463071245</v>
          </cell>
          <cell r="AD36">
            <v>0.44839389770203786</v>
          </cell>
          <cell r="AF36" t="str">
            <v>New as a % of Total</v>
          </cell>
          <cell r="AH36">
            <v>0.6512820512820513</v>
          </cell>
          <cell r="AI36">
            <v>0.57236842105263153</v>
          </cell>
          <cell r="AJ36">
            <v>0.48729669875179904</v>
          </cell>
          <cell r="AK36">
            <v>0.43501057274069505</v>
          </cell>
          <cell r="AL36">
            <v>0.30958007929572273</v>
          </cell>
          <cell r="AM36">
            <v>0.27138519384016457</v>
          </cell>
          <cell r="AQ36">
            <v>39304</v>
          </cell>
        </row>
        <row r="37">
          <cell r="B37" t="str">
            <v>Y/Y adjusted for acquisitions</v>
          </cell>
          <cell r="K37">
            <v>-1.6040000000000001</v>
          </cell>
          <cell r="L37">
            <v>-2.6450000000000005</v>
          </cell>
          <cell r="M37">
            <v>-2.3419999999999996</v>
          </cell>
          <cell r="N37">
            <v>-3.7090000000000005</v>
          </cell>
          <cell r="O37">
            <v>-4.8060000000000009</v>
          </cell>
          <cell r="P37">
            <v>-4.7470000000000017</v>
          </cell>
          <cell r="Q37">
            <v>-8.8200000000000021</v>
          </cell>
          <cell r="R37">
            <v>-5.2680000000000007</v>
          </cell>
          <cell r="S37">
            <v>-7.8360000000000003</v>
          </cell>
          <cell r="T37">
            <v>-5.2800000000000065</v>
          </cell>
          <cell r="U37">
            <v>-1.6069999999999938</v>
          </cell>
          <cell r="V37">
            <v>3.5240000000000009</v>
          </cell>
          <cell r="W37">
            <v>0.62300000000000066</v>
          </cell>
          <cell r="X37">
            <v>7.1980000000000004</v>
          </cell>
          <cell r="Y37">
            <v>1.1910000000000016</v>
          </cell>
          <cell r="Z37">
            <v>-2.6879999999999988</v>
          </cell>
          <cell r="AA37">
            <v>0.45704403632028612</v>
          </cell>
          <cell r="AB37">
            <v>0.36075178908451933</v>
          </cell>
          <cell r="AC37">
            <v>0.30669157129571589</v>
          </cell>
          <cell r="AD37">
            <v>0.26304193167096779</v>
          </cell>
          <cell r="AH37">
            <v>-10.3</v>
          </cell>
          <cell r="AI37">
            <v>-23.641000000000005</v>
          </cell>
          <cell r="AJ37">
            <v>-11.199</v>
          </cell>
          <cell r="AK37">
            <v>6.3240000000000052</v>
          </cell>
          <cell r="AL37">
            <v>23.648669253890048</v>
          </cell>
          <cell r="AQ37" t="str">
            <v>2007e</v>
          </cell>
          <cell r="AR37" t="str">
            <v>2008e</v>
          </cell>
          <cell r="AS37" t="str">
            <v>2009e</v>
          </cell>
        </row>
        <row r="38">
          <cell r="B38" t="str">
            <v>Total Revenue (06/06)</v>
          </cell>
          <cell r="K38">
            <v>3.7729999999999997</v>
          </cell>
          <cell r="L38">
            <v>4.5389999999999997</v>
          </cell>
          <cell r="M38">
            <v>5.4300000000000006</v>
          </cell>
          <cell r="N38">
            <v>6.8239999999999998</v>
          </cell>
          <cell r="O38">
            <v>8.0399999999999991</v>
          </cell>
          <cell r="P38">
            <v>9.5029999999999983</v>
          </cell>
          <cell r="Q38">
            <v>11.513999999999999</v>
          </cell>
          <cell r="R38">
            <v>13.747</v>
          </cell>
          <cell r="S38">
            <v>16.436</v>
          </cell>
          <cell r="T38">
            <v>18.431426400000007</v>
          </cell>
          <cell r="U38">
            <v>21.033119369854777</v>
          </cell>
          <cell r="V38">
            <v>23.218504444234284</v>
          </cell>
          <cell r="W38">
            <v>25.838702380562026</v>
          </cell>
          <cell r="X38">
            <v>29.373770376640888</v>
          </cell>
          <cell r="Y38">
            <v>32.521265777693927</v>
          </cell>
          <cell r="Z38">
            <v>35.90281927967699</v>
          </cell>
          <cell r="AA38">
            <v>38.404890845297274</v>
          </cell>
          <cell r="AB38">
            <v>42.476091464761254</v>
          </cell>
          <cell r="AC38">
            <v>46.07504863497342</v>
          </cell>
          <cell r="AD38">
            <v>49.9193238039623</v>
          </cell>
          <cell r="AH38">
            <v>-0.50082660702129733</v>
          </cell>
          <cell r="AI38">
            <v>-0.55230819549574817</v>
          </cell>
          <cell r="AJ38">
            <v>79.119050214089071</v>
          </cell>
          <cell r="AK38">
            <v>123.63655781457383</v>
          </cell>
          <cell r="AL38">
            <v>7.5883780852298813E-2</v>
          </cell>
          <cell r="AP38" t="str">
            <v>Core Web Analytics</v>
          </cell>
        </row>
        <row r="39">
          <cell r="B39" t="str">
            <v>Total Revenue (06/07)</v>
          </cell>
          <cell r="K39">
            <v>3.7729999999999997</v>
          </cell>
          <cell r="L39">
            <v>4.5389999999999997</v>
          </cell>
          <cell r="M39">
            <v>5.4300000000000006</v>
          </cell>
          <cell r="N39">
            <v>6.8239999999999998</v>
          </cell>
          <cell r="O39">
            <v>8.0399999999999991</v>
          </cell>
          <cell r="P39">
            <v>9.5029999999999983</v>
          </cell>
          <cell r="Q39">
            <v>11.513999999999999</v>
          </cell>
          <cell r="R39">
            <v>13.747</v>
          </cell>
          <cell r="S39">
            <v>16.436</v>
          </cell>
          <cell r="T39">
            <v>18.823999999999998</v>
          </cell>
          <cell r="U39">
            <v>21.027999999999999</v>
          </cell>
          <cell r="V39">
            <v>23.460999999999999</v>
          </cell>
          <cell r="W39">
            <v>29.497999999999998</v>
          </cell>
          <cell r="X39">
            <v>33.278657477340268</v>
          </cell>
          <cell r="Y39">
            <v>36.793006599007462</v>
          </cell>
          <cell r="Z39">
            <v>40.619538606197828</v>
          </cell>
          <cell r="AA39">
            <v>44.134057798369305</v>
          </cell>
          <cell r="AB39">
            <v>48.652191443664009</v>
          </cell>
          <cell r="AC39">
            <v>52.595083710324104</v>
          </cell>
          <cell r="AD39">
            <v>56.849723684143775</v>
          </cell>
          <cell r="AJ39">
            <v>79.748999999999995</v>
          </cell>
          <cell r="AK39">
            <v>140.18920268254556</v>
          </cell>
          <cell r="AP39" t="str">
            <v xml:space="preserve">    EoP Customers</v>
          </cell>
          <cell r="AQ39">
            <v>3015.5636737826972</v>
          </cell>
          <cell r="AR39">
            <v>4294.9527213499423</v>
          </cell>
          <cell r="AS39">
            <v>5788.1445049353197</v>
          </cell>
        </row>
        <row r="40">
          <cell r="B40" t="str">
            <v>Total Customer Growth (06/06)</v>
          </cell>
          <cell r="O40">
            <v>1.1309302941956001</v>
          </cell>
          <cell r="P40">
            <v>1.0936329588014977</v>
          </cell>
          <cell r="Q40">
            <v>1.1204419889502759</v>
          </cell>
          <cell r="R40">
            <v>1.0145076201641268</v>
          </cell>
          <cell r="S40">
            <v>1.0442786069651744</v>
          </cell>
          <cell r="T40">
            <v>0.9395376617910145</v>
          </cell>
          <cell r="U40">
            <v>0.82674304063355719</v>
          </cell>
          <cell r="V40">
            <v>0.68898701129222983</v>
          </cell>
          <cell r="W40">
            <v>0.57207972624495174</v>
          </cell>
          <cell r="X40">
            <v>0.59367863013797328</v>
          </cell>
          <cell r="Y40">
            <v>0.54619318256255722</v>
          </cell>
          <cell r="Z40">
            <v>0.54630197504355316</v>
          </cell>
          <cell r="AA40">
            <v>0.48633202548857701</v>
          </cell>
          <cell r="AB40">
            <v>0.44605513422750165</v>
          </cell>
          <cell r="AC40">
            <v>0.41676676885608566</v>
          </cell>
          <cell r="AD40">
            <v>0.3904012221184936</v>
          </cell>
          <cell r="AP40" t="str">
            <v xml:space="preserve">    Subcription Revenues</v>
          </cell>
          <cell r="AQ40">
            <v>116.65630999999999</v>
          </cell>
          <cell r="AR40">
            <v>212.76341099600762</v>
          </cell>
          <cell r="AS40">
            <v>266.83662043231215</v>
          </cell>
        </row>
        <row r="41">
          <cell r="B41" t="str">
            <v>Total Customer Growth (06/07)</v>
          </cell>
          <cell r="K41">
            <v>48</v>
          </cell>
          <cell r="L41">
            <v>81</v>
          </cell>
          <cell r="M41">
            <v>121</v>
          </cell>
          <cell r="N41">
            <v>157</v>
          </cell>
          <cell r="O41">
            <v>1.1309302941956001</v>
          </cell>
          <cell r="P41">
            <v>1.0936329588014977</v>
          </cell>
          <cell r="Q41">
            <v>1.1204419889502759</v>
          </cell>
          <cell r="R41">
            <v>1.0145076201641268</v>
          </cell>
          <cell r="S41">
            <v>1.0442786069651744</v>
          </cell>
          <cell r="T41">
            <v>0.98084815321477437</v>
          </cell>
          <cell r="U41">
            <v>0.82629841931561576</v>
          </cell>
          <cell r="V41">
            <v>0.70662690041463572</v>
          </cell>
          <cell r="W41">
            <v>0.79471890971039172</v>
          </cell>
          <cell r="X41">
            <v>0.76788448137166765</v>
          </cell>
          <cell r="Y41">
            <v>0.74971497997943048</v>
          </cell>
          <cell r="Z41">
            <v>0.73136433256032696</v>
          </cell>
          <cell r="AA41">
            <v>0.4961711912119231</v>
          </cell>
          <cell r="AB41">
            <v>0.46196376692153862</v>
          </cell>
          <cell r="AC41">
            <v>0.42948588799869714</v>
          </cell>
          <cell r="AD41">
            <v>0.39956596344670214</v>
          </cell>
          <cell r="AH41">
            <v>-2.2939999999999996</v>
          </cell>
          <cell r="AI41">
            <v>-12.023000000000005</v>
          </cell>
          <cell r="AJ41">
            <v>-3.2230000000000079</v>
          </cell>
          <cell r="AK41">
            <v>7.4499999999999993</v>
          </cell>
          <cell r="AL41">
            <v>32.544424759552882</v>
          </cell>
        </row>
        <row r="42">
          <cell r="B42" t="str">
            <v>Headcount Growth Y/Y</v>
          </cell>
          <cell r="K42">
            <v>3.047972435727532E-2</v>
          </cell>
          <cell r="L42">
            <v>-0.18175809649702582</v>
          </cell>
          <cell r="M42">
            <v>-3.3885819521178501E-2</v>
          </cell>
          <cell r="N42">
            <v>-0.20515826494724501</v>
          </cell>
          <cell r="O42">
            <v>3.166666666666667</v>
          </cell>
          <cell r="P42">
            <v>2.2345679012345681</v>
          </cell>
          <cell r="Q42">
            <v>1.4297520661157024</v>
          </cell>
          <cell r="R42">
            <v>0.9426751592356688</v>
          </cell>
          <cell r="S42">
            <v>0.56000000000000005</v>
          </cell>
          <cell r="T42">
            <v>0.23664122137404586</v>
          </cell>
          <cell r="U42">
            <v>9.8639455782312924E-2</v>
          </cell>
          <cell r="V42">
            <v>0.15737704918032791</v>
          </cell>
          <cell r="W42">
            <v>0.49038461538461542</v>
          </cell>
          <cell r="X42">
            <v>0.63888888888888884</v>
          </cell>
          <cell r="Y42">
            <v>0.78947368421052633</v>
          </cell>
          <cell r="Z42">
            <v>1.0198300283286117</v>
          </cell>
          <cell r="AA42">
            <v>1.2458064516129035</v>
          </cell>
          <cell r="AB42">
            <v>1.0453333333333337</v>
          </cell>
          <cell r="AC42">
            <v>0.95417799307958506</v>
          </cell>
          <cell r="AD42">
            <v>0.64753923590462859</v>
          </cell>
          <cell r="AH42">
            <v>-0.1115433239327045</v>
          </cell>
          <cell r="AI42">
            <v>-0.2808849640220541</v>
          </cell>
          <cell r="AJ42">
            <v>-4.0414299865829138E-2</v>
          </cell>
          <cell r="AK42">
            <v>5.1387815914358231E-2</v>
          </cell>
          <cell r="AL42">
            <v>0.10506672515393718</v>
          </cell>
          <cell r="AM42">
            <v>0.12871686521531339</v>
          </cell>
          <cell r="AN42">
            <v>0.14839626617872356</v>
          </cell>
          <cell r="AP42" t="str">
            <v>Optimization Tools</v>
          </cell>
        </row>
        <row r="43">
          <cell r="B43" t="str">
            <v>Total Revenue per Customer (06/06)</v>
          </cell>
          <cell r="K43">
            <v>22129.032258064515</v>
          </cell>
          <cell r="L43">
            <v>19397.435897435898</v>
          </cell>
          <cell r="M43">
            <v>18627.787307032595</v>
          </cell>
          <cell r="N43">
            <v>19168.539325842696</v>
          </cell>
          <cell r="O43">
            <v>18741.258741258738</v>
          </cell>
          <cell r="P43">
            <v>18542.439024390242</v>
          </cell>
          <cell r="Q43">
            <v>18261.697065820776</v>
          </cell>
          <cell r="R43">
            <v>17013.61386138614</v>
          </cell>
          <cell r="S43">
            <v>16535.211267605635</v>
          </cell>
          <cell r="T43">
            <v>15930.222210698272</v>
          </cell>
          <cell r="U43">
            <v>15907.940169115185</v>
          </cell>
          <cell r="V43">
            <v>15315.52409566218</v>
          </cell>
          <cell r="W43">
            <v>14939.043359282936</v>
          </cell>
          <cell r="X43">
            <v>15161.768353199241</v>
          </cell>
          <cell r="Y43">
            <v>15138.085186930626</v>
          </cell>
          <cell r="Z43">
            <v>15017.268788850984</v>
          </cell>
          <cell r="AA43">
            <v>14521.01917035418</v>
          </cell>
          <cell r="AB43">
            <v>14739.565989602914</v>
          </cell>
          <cell r="AC43">
            <v>14714.84304794351</v>
          </cell>
          <cell r="AD43">
            <v>14591.056761877921</v>
          </cell>
          <cell r="AH43">
            <v>-0.64900000000000002</v>
          </cell>
          <cell r="AI43">
            <v>-5.9170000000000051</v>
          </cell>
          <cell r="AJ43">
            <v>8.0469999999999917</v>
          </cell>
          <cell r="AK43">
            <v>22.709</v>
          </cell>
          <cell r="AL43">
            <v>59.039670088145748</v>
          </cell>
          <cell r="AP43" t="str">
            <v>Search Center</v>
          </cell>
          <cell r="AQ43">
            <v>39304</v>
          </cell>
        </row>
        <row r="44">
          <cell r="A44" t="str">
            <v>Charts</v>
          </cell>
          <cell r="B44" t="str">
            <v>Total Revenue per Customer (06/07)</v>
          </cell>
          <cell r="K44">
            <v>22129.032258064515</v>
          </cell>
          <cell r="L44">
            <v>19397.435897435898</v>
          </cell>
          <cell r="M44">
            <v>18627.787307032595</v>
          </cell>
          <cell r="N44">
            <v>19195.49929676512</v>
          </cell>
          <cell r="O44">
            <v>18741.258741258738</v>
          </cell>
          <cell r="P44">
            <v>18542.439024390242</v>
          </cell>
          <cell r="Q44">
            <v>18261.697065820776</v>
          </cell>
          <cell r="R44">
            <v>17013.61386138614</v>
          </cell>
          <cell r="S44">
            <v>16535.211267605635</v>
          </cell>
          <cell r="T44">
            <v>15892.407120514321</v>
          </cell>
          <cell r="U44">
            <v>15013.763791916395</v>
          </cell>
          <cell r="V44">
            <v>14274.850869289274</v>
          </cell>
          <cell r="W44">
            <v>13899.122229265742</v>
          </cell>
          <cell r="X44">
            <v>13957.704123749101</v>
          </cell>
          <cell r="Y44">
            <v>13779.542134436993</v>
          </cell>
          <cell r="Z44">
            <v>13628.651876623164</v>
          </cell>
          <cell r="AA44">
            <v>13388.370993122659</v>
          </cell>
          <cell r="AB44">
            <v>13422.330181583226</v>
          </cell>
          <cell r="AC44">
            <v>13228.957407485985</v>
          </cell>
          <cell r="AD44">
            <v>13058.873792756425</v>
          </cell>
          <cell r="AH44">
            <v>-10.3</v>
          </cell>
          <cell r="AI44">
            <v>-23.641000000000005</v>
          </cell>
          <cell r="AJ44">
            <v>-11.199</v>
          </cell>
          <cell r="AK44">
            <v>6.3240000000000052</v>
          </cell>
          <cell r="AL44">
            <v>26.943374175367619</v>
          </cell>
          <cell r="AP44" t="str">
            <v xml:space="preserve">    Penetration of base</v>
          </cell>
          <cell r="AQ44">
            <v>0.20725810084321827</v>
          </cell>
          <cell r="AR44">
            <v>0.17500000000000002</v>
          </cell>
          <cell r="AS44">
            <v>0.22500000000000006</v>
          </cell>
        </row>
        <row r="45">
          <cell r="B45" t="str">
            <v>FCF/Revenue</v>
          </cell>
          <cell r="V45">
            <v>-6.794891378661061E-2</v>
          </cell>
          <cell r="W45">
            <v>-6.9610958681032287E-2</v>
          </cell>
          <cell r="X45">
            <v>-7.9414498454335902E-2</v>
          </cell>
          <cell r="Y45">
            <v>-8.9743387999066226E-2</v>
          </cell>
          <cell r="Z45">
            <v>-9.2468006782881029E-2</v>
          </cell>
          <cell r="AA45">
            <v>-7.8000597888054135E-2</v>
          </cell>
          <cell r="AB45">
            <v>-8.9367340188228672E-2</v>
          </cell>
          <cell r="AC45">
            <v>-0.10097869447986996</v>
          </cell>
          <cell r="AD45">
            <v>-0.10500836191143004</v>
          </cell>
          <cell r="AH45">
            <v>-0.50082660702129733</v>
          </cell>
          <cell r="AI45">
            <v>-0.55230819549574817</v>
          </cell>
          <cell r="AJ45">
            <v>-0.14042809314223376</v>
          </cell>
          <cell r="AK45">
            <v>4.3621013133208292E-2</v>
          </cell>
          <cell r="AL45">
            <v>8.6984241083323754E-2</v>
          </cell>
          <cell r="AP45" t="str">
            <v xml:space="preserve">    Subcription Revenues</v>
          </cell>
          <cell r="AQ45">
            <v>6.7</v>
          </cell>
          <cell r="AR45">
            <v>13.084176808001001</v>
          </cell>
          <cell r="AS45">
            <v>22.135770361176434</v>
          </cell>
        </row>
        <row r="46">
          <cell r="B46" t="str">
            <v>Headcount</v>
          </cell>
          <cell r="K46">
            <v>48</v>
          </cell>
          <cell r="L46">
            <v>81</v>
          </cell>
          <cell r="M46">
            <v>121</v>
          </cell>
          <cell r="N46">
            <v>157</v>
          </cell>
          <cell r="O46">
            <v>200</v>
          </cell>
          <cell r="P46">
            <v>262</v>
          </cell>
          <cell r="Q46">
            <v>294</v>
          </cell>
          <cell r="R46">
            <v>305</v>
          </cell>
          <cell r="S46">
            <v>312</v>
          </cell>
          <cell r="T46">
            <v>324</v>
          </cell>
          <cell r="U46">
            <v>323</v>
          </cell>
          <cell r="V46">
            <v>353</v>
          </cell>
          <cell r="W46">
            <v>465</v>
          </cell>
          <cell r="X46">
            <v>531</v>
          </cell>
          <cell r="Y46">
            <v>578</v>
          </cell>
          <cell r="Z46">
            <v>713</v>
          </cell>
          <cell r="AA46">
            <v>985</v>
          </cell>
          <cell r="AB46">
            <v>1044.1000000000001</v>
          </cell>
          <cell r="AC46">
            <v>1106.7460000000001</v>
          </cell>
          <cell r="AD46">
            <v>1162.0833000000002</v>
          </cell>
          <cell r="AP46" t="str">
            <v>Discover</v>
          </cell>
          <cell r="AQ46" t="str">
            <v>2007e</v>
          </cell>
          <cell r="AR46" t="str">
            <v>2008e</v>
          </cell>
          <cell r="AS46" t="str">
            <v>2009e</v>
          </cell>
        </row>
        <row r="47">
          <cell r="B47" t="str">
            <v>Total Headcount (06/06)</v>
          </cell>
          <cell r="K47">
            <v>48</v>
          </cell>
          <cell r="L47">
            <v>81</v>
          </cell>
          <cell r="M47">
            <v>121</v>
          </cell>
          <cell r="N47">
            <v>157</v>
          </cell>
          <cell r="O47">
            <v>200</v>
          </cell>
          <cell r="P47">
            <v>262</v>
          </cell>
          <cell r="Q47">
            <v>294</v>
          </cell>
          <cell r="R47">
            <v>305</v>
          </cell>
          <cell r="S47">
            <v>312</v>
          </cell>
          <cell r="T47">
            <v>324</v>
          </cell>
          <cell r="U47">
            <v>350.53200000000004</v>
          </cell>
          <cell r="V47">
            <v>371.56392000000005</v>
          </cell>
          <cell r="W47">
            <v>397.5733944000001</v>
          </cell>
          <cell r="X47">
            <v>429.37926595200014</v>
          </cell>
          <cell r="Y47">
            <v>459.43581456864018</v>
          </cell>
          <cell r="Z47">
            <v>482.86704111164079</v>
          </cell>
          <cell r="AA47">
            <v>507.01039316722284</v>
          </cell>
          <cell r="AB47">
            <v>532.36091282558402</v>
          </cell>
          <cell r="AC47">
            <v>558.97895846686322</v>
          </cell>
          <cell r="AD47">
            <v>586.92790639020643</v>
          </cell>
          <cell r="AP47" t="str">
            <v xml:space="preserve">    Penetration of base</v>
          </cell>
          <cell r="AQ47">
            <v>4.843087919838257E-2</v>
          </cell>
          <cell r="AR47">
            <v>4.6666222053683523E-2</v>
          </cell>
          <cell r="AS47">
            <v>7.6666222053683536E-2</v>
          </cell>
        </row>
        <row r="48">
          <cell r="B48" t="str">
            <v>Total Headcount (06/07)</v>
          </cell>
          <cell r="K48">
            <v>48</v>
          </cell>
          <cell r="L48">
            <v>81</v>
          </cell>
          <cell r="M48">
            <v>121</v>
          </cell>
          <cell r="N48">
            <v>157</v>
          </cell>
          <cell r="O48">
            <v>200</v>
          </cell>
          <cell r="P48">
            <v>262</v>
          </cell>
          <cell r="Q48">
            <v>294</v>
          </cell>
          <cell r="R48">
            <v>305</v>
          </cell>
          <cell r="S48">
            <v>312</v>
          </cell>
          <cell r="T48">
            <v>324</v>
          </cell>
          <cell r="U48">
            <v>323</v>
          </cell>
          <cell r="V48">
            <v>353</v>
          </cell>
          <cell r="W48">
            <v>465</v>
          </cell>
          <cell r="X48">
            <v>567.29999999999995</v>
          </cell>
          <cell r="Y48">
            <v>578.64599999999996</v>
          </cell>
          <cell r="Z48">
            <v>590.21891999999991</v>
          </cell>
          <cell r="AA48">
            <v>661.04519039999991</v>
          </cell>
          <cell r="AB48">
            <v>740.37061324799993</v>
          </cell>
          <cell r="AC48">
            <v>784.79285004287999</v>
          </cell>
          <cell r="AD48">
            <v>816.18456404459516</v>
          </cell>
          <cell r="AP48" t="str">
            <v xml:space="preserve">    Subcription Revenues</v>
          </cell>
          <cell r="AQ48">
            <v>4.3276900000000076</v>
          </cell>
          <cell r="AR48">
            <v>10.612439620293737</v>
          </cell>
          <cell r="AS48">
            <v>20.700642000927534</v>
          </cell>
        </row>
        <row r="49">
          <cell r="A49" t="str">
            <v>Charts</v>
          </cell>
          <cell r="AP49" t="str">
            <v>Dicsover Onpremise</v>
          </cell>
          <cell r="AQ49">
            <v>0.20725810084321827</v>
          </cell>
          <cell r="AR49">
            <v>0.18</v>
          </cell>
          <cell r="AS49">
            <v>0.23000000000000004</v>
          </cell>
        </row>
        <row r="50">
          <cell r="B50" t="str">
            <v>Operating Income (06/06)</v>
          </cell>
          <cell r="K50">
            <v>0.11499999999999977</v>
          </cell>
          <cell r="L50">
            <v>-0.82500000000000018</v>
          </cell>
          <cell r="M50">
            <v>-0.18399999999999928</v>
          </cell>
          <cell r="N50">
            <v>-1.4</v>
          </cell>
          <cell r="O50">
            <v>-2.4760000000000009</v>
          </cell>
          <cell r="P50">
            <v>-3.3880000000000026</v>
          </cell>
          <cell r="Q50">
            <v>-3.6170000000000018</v>
          </cell>
          <cell r="R50">
            <v>-2.5419999999999998</v>
          </cell>
          <cell r="S50">
            <v>-2.4310000000000009</v>
          </cell>
          <cell r="T50">
            <v>-1.7622087480000008</v>
          </cell>
          <cell r="U50">
            <v>-0.8644644067944629</v>
          </cell>
          <cell r="V50">
            <v>-5.0397386016815204E-2</v>
          </cell>
          <cell r="W50">
            <v>0.18923509062693356</v>
          </cell>
          <cell r="X50">
            <v>0.6468429374803506</v>
          </cell>
          <cell r="Y50">
            <v>1.0171885844364361</v>
          </cell>
          <cell r="Z50">
            <v>2.1922010385691237</v>
          </cell>
          <cell r="AA50">
            <v>1.5499872630200713</v>
          </cell>
          <cell r="AB50">
            <v>1.7241295481433987</v>
          </cell>
          <cell r="AC50">
            <v>3.0163712993943008</v>
          </cell>
          <cell r="AD50">
            <v>4.2639187658364506</v>
          </cell>
          <cell r="AH50">
            <v>-2.2939999999999996</v>
          </cell>
          <cell r="AI50">
            <v>-12.023000000000005</v>
          </cell>
          <cell r="AJ50">
            <v>-5.1080705408112799</v>
          </cell>
          <cell r="AK50">
            <v>4.045467651112844</v>
          </cell>
          <cell r="AL50">
            <v>10.554406876394221</v>
          </cell>
          <cell r="AP50" t="str">
            <v xml:space="preserve">    Penetration of base</v>
          </cell>
          <cell r="AQ50" t="str">
            <v>NA</v>
          </cell>
          <cell r="AR50">
            <v>4.1190349158195293E-3</v>
          </cell>
          <cell r="AS50">
            <v>1.5619034915819528E-2</v>
          </cell>
        </row>
        <row r="51">
          <cell r="B51" t="str">
            <v>Operating Income (06/07)</v>
          </cell>
          <cell r="K51">
            <v>0.11499999999999977</v>
          </cell>
          <cell r="L51">
            <v>-0.82500000000000018</v>
          </cell>
          <cell r="M51">
            <v>-0.18399999999999928</v>
          </cell>
          <cell r="N51">
            <v>-1.4</v>
          </cell>
          <cell r="O51">
            <v>-2.4760000000000009</v>
          </cell>
          <cell r="P51">
            <v>-3.3880000000000026</v>
          </cell>
          <cell r="Q51">
            <v>-3.6170000000000018</v>
          </cell>
          <cell r="R51">
            <v>-2.5419999999999998</v>
          </cell>
          <cell r="S51">
            <v>-2.4310000000000009</v>
          </cell>
          <cell r="T51">
            <v>-0.89800000000000502</v>
          </cell>
          <cell r="U51">
            <v>-0.38700000000000045</v>
          </cell>
          <cell r="V51">
            <v>0.49299999999999855</v>
          </cell>
          <cell r="W51">
            <v>0.63299999999999912</v>
          </cell>
          <cell r="X51">
            <v>-5.0424494320200353E-2</v>
          </cell>
          <cell r="Y51">
            <v>0.91845815004575471</v>
          </cell>
          <cell r="Z51">
            <v>2.473965288581585</v>
          </cell>
          <cell r="AA51">
            <v>3.0997851268045515</v>
          </cell>
          <cell r="AB51">
            <v>3.6671555262759341</v>
          </cell>
          <cell r="AC51">
            <v>4.5280080481936977</v>
          </cell>
          <cell r="AD51">
            <v>4.9455204939515625</v>
          </cell>
          <cell r="AH51">
            <v>-2.2939999999999996</v>
          </cell>
          <cell r="AI51">
            <v>-12.023000000000005</v>
          </cell>
          <cell r="AJ51">
            <v>-3.2230000000000079</v>
          </cell>
          <cell r="AK51">
            <v>3.9749989443071385</v>
          </cell>
          <cell r="AL51">
            <v>16.240469195225746</v>
          </cell>
          <cell r="AP51" t="str">
            <v xml:space="preserve">    Subcription Revenues</v>
          </cell>
          <cell r="AQ51" t="str">
            <v>NA</v>
          </cell>
          <cell r="AR51">
            <v>10.136464699498553</v>
          </cell>
          <cell r="AS51">
            <v>14.848416911498777</v>
          </cell>
        </row>
        <row r="52">
          <cell r="AL52">
            <v>0.53873821479716311</v>
          </cell>
          <cell r="AP52" t="str">
            <v>Touch Clarity</v>
          </cell>
          <cell r="AQ52">
            <v>116.65630999999999</v>
          </cell>
          <cell r="AR52">
            <v>207.36729280154822</v>
          </cell>
          <cell r="AS52">
            <v>247.03234350378568</v>
          </cell>
        </row>
        <row r="53">
          <cell r="B53" t="str">
            <v>FCF (06/06)</v>
          </cell>
          <cell r="K53">
            <v>-1.6040000000000001</v>
          </cell>
          <cell r="L53">
            <v>-2.6450000000000005</v>
          </cell>
          <cell r="M53">
            <v>-2.3419999999999996</v>
          </cell>
          <cell r="N53">
            <v>-3.7090000000000005</v>
          </cell>
          <cell r="O53">
            <v>-4.8060000000000009</v>
          </cell>
          <cell r="P53">
            <v>-4.7470000000000017</v>
          </cell>
          <cell r="Q53">
            <v>-8.8200000000000021</v>
          </cell>
          <cell r="R53">
            <v>-5.2680000000000007</v>
          </cell>
          <cell r="S53">
            <v>-7.8360000000000003</v>
          </cell>
          <cell r="T53">
            <v>-8.116309571480766</v>
          </cell>
          <cell r="U53">
            <v>-1.5841109497913983</v>
          </cell>
          <cell r="V53">
            <v>-1.0957168704862656</v>
          </cell>
          <cell r="W53">
            <v>-5.5346156968822244</v>
          </cell>
          <cell r="X53">
            <v>-1.6708951636544933</v>
          </cell>
          <cell r="Y53">
            <v>0.64482329456863852</v>
          </cell>
          <cell r="Z53">
            <v>1.66620392086827</v>
          </cell>
          <cell r="AA53">
            <v>-4.2380109003471844</v>
          </cell>
          <cell r="AB53">
            <v>-0.48528449735945323</v>
          </cell>
          <cell r="AC53">
            <v>1.5840871995183896</v>
          </cell>
          <cell r="AD53">
            <v>4.6381062977616434</v>
          </cell>
          <cell r="AH53">
            <v>-10.3</v>
          </cell>
          <cell r="AI53">
            <v>-23.641000000000005</v>
          </cell>
          <cell r="AJ53">
            <v>-18.632137391758427</v>
          </cell>
          <cell r="AK53">
            <v>-4.8944836450998093</v>
          </cell>
          <cell r="AL53">
            <v>1.4988980995733954</v>
          </cell>
          <cell r="AP53" t="str">
            <v xml:space="preserve">    Penetration of base</v>
          </cell>
          <cell r="AQ53">
            <v>1.6949106913400958E-2</v>
          </cell>
          <cell r="AR53">
            <v>1.3949106913400958E-2</v>
          </cell>
          <cell r="AS53">
            <v>1.7949106913400962E-2</v>
          </cell>
        </row>
        <row r="54">
          <cell r="B54" t="str">
            <v>FCF (06/07)</v>
          </cell>
          <cell r="K54">
            <v>-1.6040000000000001</v>
          </cell>
          <cell r="L54">
            <v>-2.6450000000000005</v>
          </cell>
          <cell r="M54">
            <v>-2.3419999999999996</v>
          </cell>
          <cell r="N54">
            <v>-3.7090000000000005</v>
          </cell>
          <cell r="O54">
            <v>-4.8060000000000009</v>
          </cell>
          <cell r="P54">
            <v>-4.7470000000000017</v>
          </cell>
          <cell r="Q54">
            <v>-8.8200000000000021</v>
          </cell>
          <cell r="R54">
            <v>-5.2680000000000007</v>
          </cell>
          <cell r="S54">
            <v>-7.8360000000000003</v>
          </cell>
          <cell r="T54">
            <v>-5.2800000000000065</v>
          </cell>
          <cell r="U54">
            <v>-1.6069999999999938</v>
          </cell>
          <cell r="V54">
            <v>3.5240000000000009</v>
          </cell>
          <cell r="W54">
            <v>0.62300000000000066</v>
          </cell>
          <cell r="X54">
            <v>1.9037880489044015</v>
          </cell>
          <cell r="Y54">
            <v>-0.34010654163065013</v>
          </cell>
          <cell r="Z54">
            <v>0.15481955138928072</v>
          </cell>
          <cell r="AA54">
            <v>5.7675834489246185</v>
          </cell>
          <cell r="AB54">
            <v>4.6397272729919958</v>
          </cell>
          <cell r="AC54">
            <v>6.6240631879701102</v>
          </cell>
          <cell r="AD54">
            <v>5.0039763695871127</v>
          </cell>
          <cell r="AH54">
            <v>-10.3</v>
          </cell>
          <cell r="AI54">
            <v>-23.641000000000005</v>
          </cell>
          <cell r="AJ54">
            <v>-11.199</v>
          </cell>
          <cell r="AK54">
            <v>2.3415010586630327</v>
          </cell>
          <cell r="AL54">
            <v>22.035350279473839</v>
          </cell>
          <cell r="AP54" t="str">
            <v xml:space="preserve">    Subcription Revenues</v>
          </cell>
          <cell r="AQ54">
            <v>6.95</v>
          </cell>
          <cell r="AR54">
            <v>11.144784146054533</v>
          </cell>
          <cell r="AS54">
            <v>16.846319137544334</v>
          </cell>
        </row>
        <row r="55">
          <cell r="AP55" t="str">
            <v>Offermatica</v>
          </cell>
          <cell r="AQ55" t="str">
            <v>NA</v>
          </cell>
          <cell r="AR55">
            <v>4.1012465741363056E-3</v>
          </cell>
          <cell r="AS55">
            <v>1.5601246574136304E-2</v>
          </cell>
        </row>
        <row r="56">
          <cell r="B56" t="str">
            <v>ST Deferred Revenues</v>
          </cell>
          <cell r="O56">
            <v>7.8209999999999997</v>
          </cell>
          <cell r="P56">
            <v>8.5079999999999991</v>
          </cell>
          <cell r="Q56">
            <v>10.862</v>
          </cell>
          <cell r="R56">
            <v>12.855</v>
          </cell>
          <cell r="S56">
            <v>14.297000000000001</v>
          </cell>
          <cell r="T56">
            <v>15.087999999999999</v>
          </cell>
          <cell r="U56">
            <v>19.058</v>
          </cell>
          <cell r="V56">
            <v>21.885000000000002</v>
          </cell>
          <cell r="W56">
            <v>29.023</v>
          </cell>
          <cell r="X56">
            <v>33.174999999999997</v>
          </cell>
          <cell r="Y56">
            <v>37.170999999999999</v>
          </cell>
          <cell r="Z56">
            <v>42.040999999999997</v>
          </cell>
          <cell r="AA56">
            <v>64.397000000000006</v>
          </cell>
          <cell r="AB56">
            <v>79.352000000000004</v>
          </cell>
          <cell r="AC56">
            <v>88.345721688959046</v>
          </cell>
          <cell r="AD56">
            <v>99.12002023284407</v>
          </cell>
          <cell r="AP56" t="str">
            <v xml:space="preserve">    Penetration of base</v>
          </cell>
          <cell r="AQ56" t="str">
            <v>NA</v>
          </cell>
          <cell r="AR56">
            <v>3.9E-2</v>
          </cell>
          <cell r="AS56">
            <v>5.5000000000000007E-2</v>
          </cell>
        </row>
        <row r="57">
          <cell r="A57" t="str">
            <v>Charts</v>
          </cell>
          <cell r="B57" t="str">
            <v>ST Deferred as % of NTM Subscription Revenue</v>
          </cell>
          <cell r="O57">
            <v>0.16012529942878201</v>
          </cell>
          <cell r="P57">
            <v>0.14866848395890123</v>
          </cell>
          <cell r="Q57">
            <v>0.16551114632696909</v>
          </cell>
          <cell r="R57">
            <v>0.17236524537409495</v>
          </cell>
          <cell r="S57">
            <v>0.16489245141572001</v>
          </cell>
          <cell r="T57">
            <v>0.15043771312341714</v>
          </cell>
          <cell r="U57">
            <v>0.16502576092133178</v>
          </cell>
          <cell r="V57">
            <v>0.16349292912691712</v>
          </cell>
          <cell r="W57">
            <v>0.17098705063097244</v>
          </cell>
          <cell r="X57">
            <v>0.16070823039286924</v>
          </cell>
          <cell r="Y57">
            <v>0.15266858610168293</v>
          </cell>
          <cell r="Z57">
            <v>0.14988871775059692</v>
          </cell>
          <cell r="AA57">
            <v>0.21467429602645197</v>
          </cell>
          <cell r="AB57">
            <v>0.2475033982762396</v>
          </cell>
          <cell r="AC57">
            <v>0.2573587403917168</v>
          </cell>
          <cell r="AD57">
            <v>0.26902935999519811</v>
          </cell>
          <cell r="AP57" t="str">
            <v xml:space="preserve">    Subcription Revenues</v>
          </cell>
          <cell r="AQ57" t="str">
            <v>NA</v>
          </cell>
          <cell r="AR57">
            <v>17.100823769253761</v>
          </cell>
          <cell r="AS57">
            <v>28.462942423903389</v>
          </cell>
        </row>
        <row r="58">
          <cell r="AP58" t="str">
            <v>Site Search &amp; Publish</v>
          </cell>
          <cell r="AQ58">
            <v>1.6949106913400958E-2</v>
          </cell>
          <cell r="AR58">
            <v>1.34E-2</v>
          </cell>
          <cell r="AS58">
            <v>1.7400000000000002E-2</v>
          </cell>
        </row>
        <row r="59">
          <cell r="A59" t="str">
            <v>Charts</v>
          </cell>
          <cell r="AP59" t="str">
            <v xml:space="preserve">    Penetration of base</v>
          </cell>
          <cell r="AQ59" t="str">
            <v>NA</v>
          </cell>
          <cell r="AR59" t="str">
            <v>NA</v>
          </cell>
          <cell r="AS59" t="str">
            <v>NA</v>
          </cell>
        </row>
        <row r="60">
          <cell r="AP60" t="str">
            <v xml:space="preserve">    Subcription Revenues</v>
          </cell>
          <cell r="AQ60" t="str">
            <v>NA</v>
          </cell>
          <cell r="AR60">
            <v>5</v>
          </cell>
          <cell r="AS60">
            <v>7.5</v>
          </cell>
        </row>
        <row r="61">
          <cell r="AP61" t="str">
            <v>Optimization Tools</v>
          </cell>
          <cell r="AQ61">
            <v>17.977690000000006</v>
          </cell>
          <cell r="AR61">
            <v>67.078689043101591</v>
          </cell>
          <cell r="AS61">
            <v>110.49409083505047</v>
          </cell>
        </row>
        <row r="62">
          <cell r="AP62" t="str">
            <v xml:space="preserve">    % of total </v>
          </cell>
          <cell r="AQ62">
            <v>0.13353008898198085</v>
          </cell>
          <cell r="AR62">
            <v>0.23970192131107879</v>
          </cell>
          <cell r="AS62">
            <v>0.29283089750083563</v>
          </cell>
        </row>
        <row r="63">
          <cell r="AP63" t="str">
            <v xml:space="preserve">    Subcription Revenues</v>
          </cell>
          <cell r="AQ63">
            <v>4.3276900000000076</v>
          </cell>
          <cell r="AR63">
            <v>12.250099064612559</v>
          </cell>
          <cell r="AS63">
            <v>24.150945412871131</v>
          </cell>
        </row>
        <row r="64">
          <cell r="AP64" t="str">
            <v>Total Subscription Revenues</v>
          </cell>
          <cell r="AQ64">
            <v>134.63399999999999</v>
          </cell>
          <cell r="AR64">
            <v>279.8421000391092</v>
          </cell>
          <cell r="AS64">
            <v>377.33071126736263</v>
          </cell>
        </row>
        <row r="65">
          <cell r="AP65" t="str">
            <v xml:space="preserve">    Penetration of base</v>
          </cell>
          <cell r="AQ65" t="str">
            <v>NA</v>
          </cell>
          <cell r="AR65">
            <v>0.01</v>
          </cell>
          <cell r="AS65">
            <v>3.0000000000000002E-2</v>
          </cell>
        </row>
        <row r="66">
          <cell r="AP66" t="str">
            <v xml:space="preserve">    Subcription Revenues</v>
          </cell>
          <cell r="AQ66" t="str">
            <v>NA</v>
          </cell>
          <cell r="AR66">
            <v>11.107356246726429</v>
          </cell>
          <cell r="AS66">
            <v>19.014551771015029</v>
          </cell>
        </row>
        <row r="67">
          <cell r="AP67" t="str">
            <v>Touch Clarity</v>
          </cell>
          <cell r="AQ67">
            <v>0.13353008898198085</v>
          </cell>
          <cell r="AR67">
            <v>0.23576591788825016</v>
          </cell>
          <cell r="AS67">
            <v>0.28443985859844173</v>
          </cell>
        </row>
        <row r="68">
          <cell r="AP68" t="str">
            <v xml:space="preserve">    Penetration of base</v>
          </cell>
          <cell r="AQ68">
            <v>1.6949106913400958E-2</v>
          </cell>
          <cell r="AR68">
            <v>1.34E-2</v>
          </cell>
          <cell r="AS68">
            <v>1.9400000000000004E-2</v>
          </cell>
        </row>
        <row r="69">
          <cell r="AP69" t="str">
            <v xml:space="preserve">    Subcription Revenues</v>
          </cell>
          <cell r="AQ69">
            <v>6.95</v>
          </cell>
          <cell r="AR69">
            <v>10.363239827625293</v>
          </cell>
          <cell r="AS69">
            <v>16.055007056652197</v>
          </cell>
        </row>
        <row r="70">
          <cell r="AP70" t="str">
            <v>Offermatica</v>
          </cell>
        </row>
        <row r="71">
          <cell r="AP71" t="str">
            <v xml:space="preserve">    Penetration of base</v>
          </cell>
          <cell r="AQ71" t="str">
            <v>NA</v>
          </cell>
          <cell r="AR71">
            <v>0.05</v>
          </cell>
          <cell r="AS71">
            <v>8.0000000000000016E-2</v>
          </cell>
        </row>
        <row r="72">
          <cell r="AP72" t="str">
            <v xml:space="preserve">    Subcription Revenues</v>
          </cell>
          <cell r="AQ72" t="str">
            <v>NA</v>
          </cell>
          <cell r="AR72">
            <v>18.84577865792318</v>
          </cell>
          <cell r="AS72">
            <v>36.494778474910696</v>
          </cell>
        </row>
        <row r="73">
          <cell r="AP73" t="str">
            <v>Site Search &amp; Publish</v>
          </cell>
        </row>
        <row r="74">
          <cell r="AP74" t="str">
            <v xml:space="preserve">    Penetration of base</v>
          </cell>
          <cell r="AQ74" t="str">
            <v>NA</v>
          </cell>
          <cell r="AR74" t="str">
            <v>NA</v>
          </cell>
          <cell r="AS74" t="str">
            <v>NA</v>
          </cell>
        </row>
        <row r="75">
          <cell r="AP75" t="str">
            <v xml:space="preserve">    Subcription Revenues</v>
          </cell>
          <cell r="AQ75" t="str">
            <v>NA</v>
          </cell>
          <cell r="AR75">
            <v>4</v>
          </cell>
          <cell r="AS75">
            <v>5</v>
          </cell>
        </row>
        <row r="76">
          <cell r="AP76" t="str">
            <v>Optimization Tools</v>
          </cell>
          <cell r="AQ76">
            <v>17.977690000000006</v>
          </cell>
          <cell r="AR76">
            <v>69.160785803958802</v>
          </cell>
          <cell r="AS76">
            <v>121.40335524156035</v>
          </cell>
        </row>
        <row r="77">
          <cell r="AP77" t="str">
            <v xml:space="preserve">    % of total </v>
          </cell>
          <cell r="AQ77">
            <v>0.13353008898198085</v>
          </cell>
          <cell r="AR77">
            <v>0.25010402615433164</v>
          </cell>
          <cell r="AS77">
            <v>0.32951029353285183</v>
          </cell>
        </row>
        <row r="79">
          <cell r="AP79" t="str">
            <v>Total Subscription Revenues</v>
          </cell>
          <cell r="AQ79">
            <v>134.63399999999999</v>
          </cell>
          <cell r="AR79">
            <v>276.52807860550701</v>
          </cell>
          <cell r="AS79">
            <v>368.43569874534603</v>
          </cell>
        </row>
        <row r="95">
          <cell r="AQ95">
            <v>1118.1499999999999</v>
          </cell>
        </row>
        <row r="100">
          <cell r="AQ100">
            <v>1118.1499999999999</v>
          </cell>
        </row>
        <row r="110">
          <cell r="AQ110">
            <v>1118.1499999999999</v>
          </cell>
        </row>
        <row r="137">
          <cell r="U137" t="str">
            <v xml:space="preserve">﻿Advertiser </v>
          </cell>
          <cell r="V137" t="str">
            <v xml:space="preserve">2006 ($MM) </v>
          </cell>
          <cell r="W137" t="str">
            <v xml:space="preserve">2005 ($MM) </v>
          </cell>
          <cell r="X137" t="str">
            <v xml:space="preserve">Y/Y Growth </v>
          </cell>
          <cell r="Y137" t="str">
            <v xml:space="preserve">Comments </v>
          </cell>
          <cell r="Z137" t="str">
            <v xml:space="preserve"> </v>
          </cell>
        </row>
        <row r="138">
          <cell r="Z138" t="str">
            <v xml:space="preserve"> </v>
          </cell>
        </row>
        <row r="142">
          <cell r="U142" t="str">
            <v xml:space="preserve">﻿Advertiser </v>
          </cell>
          <cell r="V142" t="str">
            <v xml:space="preserve">2006 ($MM) </v>
          </cell>
          <cell r="W142" t="str">
            <v xml:space="preserve">2005 ($MM) </v>
          </cell>
          <cell r="X142" t="str">
            <v xml:space="preserve">Y/Y Growth </v>
          </cell>
          <cell r="Y142" t="str">
            <v xml:space="preserve">Comments </v>
          </cell>
          <cell r="Z142" t="str">
            <v xml:space="preserve"> </v>
          </cell>
        </row>
        <row r="143">
          <cell r="Z143" t="str">
            <v xml:space="preserve"> </v>
          </cell>
        </row>
        <row r="152">
          <cell r="U152" t="str">
            <v xml:space="preserve">﻿Advertiser </v>
          </cell>
          <cell r="V152" t="str">
            <v xml:space="preserve">2006 ($MM) </v>
          </cell>
          <cell r="W152" t="str">
            <v xml:space="preserve">2005 ($MM) </v>
          </cell>
          <cell r="X152" t="str">
            <v xml:space="preserve">Y/Y Growth </v>
          </cell>
          <cell r="Y152" t="str">
            <v xml:space="preserve">Comments </v>
          </cell>
          <cell r="Z152" t="str">
            <v xml:space="preserve"> </v>
          </cell>
        </row>
        <row r="153">
          <cell r="Z153" t="str">
            <v xml:space="preserve"> </v>
          </cell>
        </row>
        <row r="159">
          <cell r="U159" t="str">
            <v xml:space="preserve">Total </v>
          </cell>
          <cell r="V159">
            <v>1504</v>
          </cell>
          <cell r="W159">
            <v>1221</v>
          </cell>
          <cell r="X159">
            <v>0.23</v>
          </cell>
        </row>
        <row r="164">
          <cell r="U164" t="str">
            <v xml:space="preserve">Total </v>
          </cell>
          <cell r="V164">
            <v>1504</v>
          </cell>
          <cell r="W164">
            <v>1221</v>
          </cell>
          <cell r="X164">
            <v>0.23</v>
          </cell>
        </row>
        <row r="174">
          <cell r="U174" t="str">
            <v xml:space="preserve">Total </v>
          </cell>
          <cell r="V174">
            <v>1504</v>
          </cell>
          <cell r="W174">
            <v>1221</v>
          </cell>
          <cell r="X174">
            <v>0.23</v>
          </cell>
        </row>
        <row r="199">
          <cell r="P199">
            <v>9.7222222222222321E-2</v>
          </cell>
        </row>
        <row r="241">
          <cell r="AC241">
            <v>1.6784615384615384</v>
          </cell>
        </row>
      </sheetData>
      <sheetData sheetId="18" refreshError="1"/>
      <sheetData sheetId="19" refreshError="1"/>
      <sheetData sheetId="20" refreshError="1">
        <row r="1">
          <cell r="A1" t="str">
            <v>Web Analytics - Market Data</v>
          </cell>
        </row>
        <row r="3">
          <cell r="A3" t="str">
            <v>IDC WW Web Analytics Software Application Revenues - 2004-2001</v>
          </cell>
        </row>
        <row r="4">
          <cell r="A4" t="str">
            <v>Jupiter Research</v>
          </cell>
        </row>
        <row r="5">
          <cell r="A5" t="str">
            <v>US Web Analytics Forecast - US Only</v>
          </cell>
        </row>
        <row r="6">
          <cell r="A6" t="str">
            <v>3/2/2005</v>
          </cell>
          <cell r="B6" t="str">
            <v xml:space="preserve"> </v>
          </cell>
          <cell r="C6" t="str">
            <v xml:space="preserve"> 2003  </v>
          </cell>
          <cell r="D6" t="str">
            <v xml:space="preserve"> 2004  </v>
          </cell>
          <cell r="E6" t="str">
            <v xml:space="preserve"> 2005  </v>
          </cell>
          <cell r="F6">
            <v>2006</v>
          </cell>
          <cell r="G6" t="str">
            <v>05 Share</v>
          </cell>
          <cell r="H6" t="str">
            <v>05 Growth</v>
          </cell>
          <cell r="I6" t="str">
            <v>06 Share</v>
          </cell>
          <cell r="J6" t="str">
            <v>06 Growth</v>
          </cell>
        </row>
        <row r="7">
          <cell r="B7" t="str">
            <v xml:space="preserve"> Omniture  </v>
          </cell>
          <cell r="C7">
            <v>7.7</v>
          </cell>
          <cell r="D7">
            <v>19.399999999999999</v>
          </cell>
          <cell r="E7">
            <v>41.1</v>
          </cell>
          <cell r="F7">
            <v>74.599999999999994</v>
          </cell>
          <cell r="G7">
            <v>0.12924528301886792</v>
          </cell>
          <cell r="H7">
            <v>1.1185567010309279</v>
          </cell>
          <cell r="I7">
            <v>0.18767295597484276</v>
          </cell>
          <cell r="J7">
            <v>0.81508515815085136</v>
          </cell>
        </row>
        <row r="8">
          <cell r="B8" t="str">
            <v xml:space="preserve"> WebTrends  </v>
          </cell>
          <cell r="C8">
            <v>2004</v>
          </cell>
          <cell r="D8">
            <v>2005</v>
          </cell>
          <cell r="E8">
            <v>2006</v>
          </cell>
          <cell r="F8">
            <v>2007</v>
          </cell>
          <cell r="G8">
            <v>2008</v>
          </cell>
          <cell r="H8">
            <v>2009</v>
          </cell>
          <cell r="I8" t="str">
            <v xml:space="preserve"> '04 to '09 CAGR</v>
          </cell>
          <cell r="J8">
            <v>0.45490196078431389</v>
          </cell>
        </row>
        <row r="9">
          <cell r="B9" t="str">
            <v>Software Spending</v>
          </cell>
          <cell r="C9">
            <v>214</v>
          </cell>
          <cell r="D9">
            <v>249</v>
          </cell>
          <cell r="E9">
            <v>289</v>
          </cell>
          <cell r="F9">
            <v>329</v>
          </cell>
          <cell r="G9">
            <v>370</v>
          </cell>
          <cell r="H9">
            <v>412</v>
          </cell>
          <cell r="I9">
            <v>0.13997857328477314</v>
          </cell>
          <cell r="J9">
            <v>0.44193548387096793</v>
          </cell>
        </row>
        <row r="10">
          <cell r="B10" t="str">
            <v xml:space="preserve">     Y/Y</v>
          </cell>
          <cell r="C10">
            <v>17.2</v>
          </cell>
          <cell r="D10">
            <v>0.16355140186915884</v>
          </cell>
          <cell r="E10">
            <v>0.1606425702811245</v>
          </cell>
          <cell r="F10">
            <v>0.1384083044982698</v>
          </cell>
          <cell r="G10">
            <v>0.12462006079027366</v>
          </cell>
          <cell r="H10">
            <v>0.11351351351351346</v>
          </cell>
          <cell r="I10">
            <v>7.3207547169811329E-2</v>
          </cell>
          <cell r="J10">
            <v>-3.9603960396039528E-2</v>
          </cell>
        </row>
        <row r="11">
          <cell r="B11" t="str">
            <v xml:space="preserve">     % of total spend</v>
          </cell>
          <cell r="C11">
            <v>6.7</v>
          </cell>
          <cell r="D11">
            <v>9.4</v>
          </cell>
          <cell r="E11">
            <v>15.9</v>
          </cell>
          <cell r="G11">
            <v>0.05</v>
          </cell>
          <cell r="H11">
            <v>0.6914893617021276</v>
          </cell>
        </row>
        <row r="12">
          <cell r="B12" t="str">
            <v>ASP Spending</v>
          </cell>
          <cell r="C12">
            <v>164</v>
          </cell>
          <cell r="D12">
            <v>215</v>
          </cell>
          <cell r="E12">
            <v>276</v>
          </cell>
          <cell r="F12">
            <v>345</v>
          </cell>
          <cell r="G12">
            <v>426</v>
          </cell>
          <cell r="H12">
            <v>519</v>
          </cell>
          <cell r="I12">
            <v>0.25911298270094729</v>
          </cell>
        </row>
        <row r="13">
          <cell r="B13" t="str">
            <v xml:space="preserve">     Y/Y</v>
          </cell>
          <cell r="C13">
            <v>15.8</v>
          </cell>
          <cell r="D13">
            <v>0.31097560975609762</v>
          </cell>
          <cell r="E13">
            <v>0.28372093023255807</v>
          </cell>
          <cell r="F13">
            <v>0.25</v>
          </cell>
          <cell r="G13">
            <v>0.23478260869565215</v>
          </cell>
          <cell r="H13">
            <v>0.21830985915492951</v>
          </cell>
          <cell r="I13">
            <v>3.9496855345911949E-2</v>
          </cell>
          <cell r="J13">
            <v>0.12142857142857144</v>
          </cell>
        </row>
        <row r="14">
          <cell r="B14" t="str">
            <v xml:space="preserve">     % of total spend</v>
          </cell>
          <cell r="C14">
            <v>5.6</v>
          </cell>
          <cell r="D14">
            <v>6.3</v>
          </cell>
          <cell r="E14">
            <v>6.7</v>
          </cell>
          <cell r="F14">
            <v>7.8</v>
          </cell>
          <cell r="G14">
            <v>2.1069182389937109E-2</v>
          </cell>
          <cell r="H14">
            <v>6.3492063492063489E-2</v>
          </cell>
          <cell r="I14">
            <v>1.9622641509433963E-2</v>
          </cell>
          <cell r="J14">
            <v>0.16417910447761197</v>
          </cell>
        </row>
        <row r="15">
          <cell r="B15" t="str">
            <v>Total Web Analytics</v>
          </cell>
          <cell r="C15">
            <v>378</v>
          </cell>
          <cell r="D15">
            <v>464</v>
          </cell>
          <cell r="E15">
            <v>565</v>
          </cell>
          <cell r="F15">
            <v>674</v>
          </cell>
          <cell r="G15">
            <v>796</v>
          </cell>
          <cell r="H15">
            <v>931</v>
          </cell>
          <cell r="I15">
            <v>0.19754426763739796</v>
          </cell>
          <cell r="J15">
            <v>-6.6666666666666763E-2</v>
          </cell>
        </row>
        <row r="16">
          <cell r="B16" t="str">
            <v xml:space="preserve">     Y/Y</v>
          </cell>
          <cell r="C16">
            <v>5.2</v>
          </cell>
          <cell r="D16">
            <v>0.22751322751322745</v>
          </cell>
          <cell r="E16">
            <v>0.21767241379310343</v>
          </cell>
          <cell r="F16">
            <v>0.19292035398230079</v>
          </cell>
          <cell r="G16">
            <v>0.18100890207715126</v>
          </cell>
          <cell r="H16">
            <v>0.16959798994974884</v>
          </cell>
          <cell r="I16">
            <v>1.4591194968553458E-2</v>
          </cell>
          <cell r="J16">
            <v>9.4339622641509413E-2</v>
          </cell>
        </row>
        <row r="17">
          <cell r="B17" t="str">
            <v xml:space="preserve"> SageMetrics  </v>
          </cell>
          <cell r="C17">
            <v>3.1</v>
          </cell>
          <cell r="D17">
            <v>3.5</v>
          </cell>
          <cell r="E17">
            <v>4.0999999999999996</v>
          </cell>
          <cell r="F17">
            <v>4.5</v>
          </cell>
          <cell r="G17">
            <v>1.2893081761006288E-2</v>
          </cell>
          <cell r="H17">
            <v>0.17142857142857126</v>
          </cell>
          <cell r="I17">
            <v>1.1320754716981131E-2</v>
          </cell>
          <cell r="J17">
            <v>9.7560975609756184E-2</v>
          </cell>
        </row>
        <row r="18">
          <cell r="B18" t="str">
            <v>Market Penetration</v>
          </cell>
          <cell r="C18">
            <v>0.15</v>
          </cell>
          <cell r="D18">
            <v>1.8</v>
          </cell>
          <cell r="E18">
            <v>3.5</v>
          </cell>
          <cell r="F18">
            <v>4</v>
          </cell>
          <cell r="G18">
            <v>1.10062893081761E-2</v>
          </cell>
          <cell r="H18">
            <v>0.2</v>
          </cell>
          <cell r="I18">
            <v>1.0062893081761006E-2</v>
          </cell>
          <cell r="J18">
            <v>0.14285714285714279</v>
          </cell>
        </row>
        <row r="19">
          <cell r="B19" t="str">
            <v>Incremental ASP revs</v>
          </cell>
          <cell r="C19">
            <v>1.7</v>
          </cell>
          <cell r="D19">
            <v>51</v>
          </cell>
          <cell r="E19">
            <v>61</v>
          </cell>
          <cell r="F19">
            <v>69</v>
          </cell>
          <cell r="G19">
            <v>81</v>
          </cell>
          <cell r="H19">
            <v>93</v>
          </cell>
          <cell r="I19">
            <v>9.5597484276729559E-3</v>
          </cell>
          <cell r="J19">
            <v>8.5714285714285632E-2</v>
          </cell>
        </row>
        <row r="20">
          <cell r="B20" t="str">
            <v xml:space="preserve"> Elytics  </v>
          </cell>
          <cell r="C20">
            <v>2.8</v>
          </cell>
          <cell r="D20">
            <v>3</v>
          </cell>
          <cell r="E20">
            <v>0.19607843137254899</v>
          </cell>
          <cell r="F20">
            <v>0.13114754098360648</v>
          </cell>
          <cell r="G20">
            <v>0.17391304347826098</v>
          </cell>
          <cell r="H20">
            <v>0.14814814814814814</v>
          </cell>
          <cell r="I20">
            <v>8.5534591194968545E-3</v>
          </cell>
          <cell r="J20">
            <v>3.0303030303030276E-2</v>
          </cell>
        </row>
        <row r="21">
          <cell r="B21" t="str">
            <v xml:space="preserve"> Infor (formerly SSA Global, formerly Epiphany)  </v>
          </cell>
          <cell r="C21">
            <v>4</v>
          </cell>
          <cell r="D21">
            <v>3.5</v>
          </cell>
          <cell r="E21">
            <v>3</v>
          </cell>
          <cell r="F21">
            <v>3.1</v>
          </cell>
          <cell r="G21">
            <v>9.433962264150943E-3</v>
          </cell>
          <cell r="H21">
            <v>-0.1428571428571429</v>
          </cell>
          <cell r="I21">
            <v>7.7987421383647797E-3</v>
          </cell>
          <cell r="J21">
            <v>3.3333333333333437E-2</v>
          </cell>
          <cell r="L21">
            <v>0.22401471285188035</v>
          </cell>
        </row>
        <row r="22">
          <cell r="B22" t="str">
            <v>Omniture Revs</v>
          </cell>
          <cell r="C22">
            <v>20.565999999999999</v>
          </cell>
          <cell r="D22">
            <v>42.804000000000002</v>
          </cell>
          <cell r="E22">
            <v>80.026264449020431</v>
          </cell>
          <cell r="F22">
            <v>130.81577331480108</v>
          </cell>
          <cell r="G22">
            <v>191.26246177317671</v>
          </cell>
          <cell r="H22">
            <v>256.0415309989549</v>
          </cell>
          <cell r="I22">
            <v>6.0377358490566035E-3</v>
          </cell>
          <cell r="J22">
            <v>0.14285714285714279</v>
          </cell>
        </row>
        <row r="23">
          <cell r="B23" t="str">
            <v>Omniture US Revs</v>
          </cell>
          <cell r="C23">
            <v>18.760999999999999</v>
          </cell>
          <cell r="D23">
            <v>38.107999999999997</v>
          </cell>
          <cell r="E23">
            <v>68.822587426157568</v>
          </cell>
          <cell r="F23">
            <v>108.57709185128489</v>
          </cell>
          <cell r="G23">
            <v>151.09734480080959</v>
          </cell>
          <cell r="H23">
            <v>192.03114824921619</v>
          </cell>
          <cell r="I23">
            <v>0.5134591194968553</v>
          </cell>
          <cell r="J23">
            <v>0.24603174603174582</v>
          </cell>
        </row>
        <row r="24">
          <cell r="B24" t="str">
            <v xml:space="preserve">    % of total</v>
          </cell>
          <cell r="C24">
            <v>0.91223378391519983</v>
          </cell>
          <cell r="D24">
            <v>0.89029062704420137</v>
          </cell>
          <cell r="E24">
            <v>0.86</v>
          </cell>
          <cell r="F24">
            <v>0.83</v>
          </cell>
          <cell r="G24">
            <v>0.79</v>
          </cell>
          <cell r="H24">
            <v>0.75</v>
          </cell>
          <cell r="I24">
            <v>0.48654088050314465</v>
          </cell>
          <cell r="J24">
            <v>0.25421530479896259</v>
          </cell>
        </row>
        <row r="25">
          <cell r="B25" t="str">
            <v xml:space="preserve">    Y/Y growth</v>
          </cell>
          <cell r="C25">
            <v>229.8</v>
          </cell>
          <cell r="D25">
            <v>1.0312350087948401</v>
          </cell>
          <cell r="E25">
            <v>0.80598791398545111</v>
          </cell>
          <cell r="F25">
            <v>0.57763745758296969</v>
          </cell>
          <cell r="G25">
            <v>0.39161348148616426</v>
          </cell>
          <cell r="H25">
            <v>0.2709101440688404</v>
          </cell>
          <cell r="I25">
            <v>1</v>
          </cell>
          <cell r="J25">
            <v>0.25</v>
          </cell>
        </row>
        <row r="27">
          <cell r="B27" t="str">
            <v>Share of US ASP Spend</v>
          </cell>
          <cell r="C27">
            <v>0.11439634146341462</v>
          </cell>
          <cell r="D27">
            <v>0.17724651162790697</v>
          </cell>
          <cell r="E27">
            <v>0.24935720081941148</v>
          </cell>
          <cell r="F27">
            <v>0.3147162082645939</v>
          </cell>
          <cell r="G27">
            <v>0.35468860281880188</v>
          </cell>
          <cell r="H27">
            <v>0.37000221242623543</v>
          </cell>
        </row>
        <row r="28">
          <cell r="B28" t="str">
            <v>Share of US Analytics Spend</v>
          </cell>
          <cell r="C28">
            <v>4.9632275132275132E-2</v>
          </cell>
          <cell r="D28">
            <v>8.212931034482758E-2</v>
          </cell>
          <cell r="E28">
            <v>0.12180988924983641</v>
          </cell>
          <cell r="F28">
            <v>0.16109360808795978</v>
          </cell>
          <cell r="G28">
            <v>0.1898207849256402</v>
          </cell>
          <cell r="H28">
            <v>0.2062633171312741</v>
          </cell>
        </row>
        <row r="29">
          <cell r="B29" t="str">
            <v xml:space="preserve"> </v>
          </cell>
          <cell r="C29" t="str">
            <v xml:space="preserve"> 2003  </v>
          </cell>
          <cell r="D29" t="str">
            <v xml:space="preserve"> 2004  </v>
          </cell>
          <cell r="E29" t="str">
            <v xml:space="preserve"> 2005  </v>
          </cell>
          <cell r="F29" t="str">
            <v xml:space="preserve"> 2006  </v>
          </cell>
          <cell r="G29" t="str">
            <v xml:space="preserve"> 2007  </v>
          </cell>
          <cell r="H29" t="str">
            <v xml:space="preserve"> 2008  </v>
          </cell>
          <cell r="I29" t="str">
            <v xml:space="preserve"> 2009  </v>
          </cell>
          <cell r="J29" t="str">
            <v xml:space="preserve"> 2010  </v>
          </cell>
          <cell r="K29" t="str">
            <v xml:space="preserve"> 2005 - 2010 CAGR (%)  </v>
          </cell>
        </row>
        <row r="30">
          <cell r="A30" t="str">
            <v>Jupiter Additional Data Points</v>
          </cell>
          <cell r="B30" t="str">
            <v xml:space="preserve"> Revenue - 2006 Forecast ($M)  </v>
          </cell>
          <cell r="C30" t="str">
            <v xml:space="preserve"> 229.8  </v>
          </cell>
          <cell r="D30" t="str">
            <v xml:space="preserve"> 263.5  </v>
          </cell>
          <cell r="E30">
            <v>753.33333333333337</v>
          </cell>
          <cell r="F30">
            <v>898.66666666666663</v>
          </cell>
          <cell r="G30">
            <v>1061.3333333333333</v>
          </cell>
          <cell r="H30">
            <v>1241.3333333333333</v>
          </cell>
          <cell r="I30" t="str">
            <v xml:space="preserve"> 586.6  </v>
          </cell>
          <cell r="J30" t="str">
            <v xml:space="preserve"> 652.5  </v>
          </cell>
          <cell r="K30" t="str">
            <v xml:space="preserve"> 15.5  </v>
          </cell>
        </row>
        <row r="31">
          <cell r="A31" t="str">
            <v>&gt; 32% of companies using some type of Web measurement solution deploy software-based homegrown analytics solutions (via Jupiter survey)</v>
          </cell>
          <cell r="B31" t="str">
            <v xml:space="preserve"> Growth (%)  </v>
          </cell>
          <cell r="C31" t="str">
            <v xml:space="preserve"> NA  </v>
          </cell>
          <cell r="D31" t="str">
            <v xml:space="preserve"> 14.6  </v>
          </cell>
          <cell r="E31" t="str">
            <v xml:space="preserve"> 20.7  </v>
          </cell>
          <cell r="F31" t="str">
            <v xml:space="preserve"> 19.6  </v>
          </cell>
          <cell r="G31" t="str">
            <v xml:space="preserve"> 17.7  </v>
          </cell>
          <cell r="H31" t="str">
            <v xml:space="preserve"> 15.6  </v>
          </cell>
          <cell r="I31" t="str">
            <v xml:space="preserve"> 13.4  </v>
          </cell>
          <cell r="J31" t="str">
            <v xml:space="preserve"> 11.2  </v>
          </cell>
          <cell r="K31" t="str">
            <v xml:space="preserve"> </v>
          </cell>
        </row>
        <row r="32">
          <cell r="A32" t="str">
            <v>&gt; large percentage of small to mid-size organizations have unused or underutilized analytics applications</v>
          </cell>
          <cell r="C32" t="str">
            <v xml:space="preserve"> 2003  </v>
          </cell>
          <cell r="D32" t="str">
            <v xml:space="preserve"> 2004  </v>
          </cell>
          <cell r="E32" t="str">
            <v xml:space="preserve"> 2005  </v>
          </cell>
          <cell r="F32" t="str">
            <v xml:space="preserve"> 2006  </v>
          </cell>
          <cell r="G32" t="str">
            <v xml:space="preserve"> 2007  </v>
          </cell>
          <cell r="H32" t="str">
            <v xml:space="preserve"> 2008  </v>
          </cell>
          <cell r="I32" t="str">
            <v xml:space="preserve"> 2009  </v>
          </cell>
          <cell r="J32" t="str">
            <v xml:space="preserve"> 2010  </v>
          </cell>
          <cell r="K32" t="str">
            <v xml:space="preserve"> 2011</v>
          </cell>
          <cell r="L32" t="str">
            <v xml:space="preserve"> 2006 - 2011 CAGR (%)  </v>
          </cell>
        </row>
        <row r="33">
          <cell r="A33" t="str">
            <v>&gt; strong vendors will add between 10% and 35% to the value of existing contracts during an average two-year cycle</v>
          </cell>
          <cell r="B33" t="str">
            <v xml:space="preserve"> Revenue - 2007 Forecast ($M)  </v>
          </cell>
          <cell r="C33">
            <v>229.8</v>
          </cell>
          <cell r="D33">
            <v>263.5</v>
          </cell>
          <cell r="E33">
            <v>318</v>
          </cell>
          <cell r="F33">
            <v>397.5</v>
          </cell>
          <cell r="G33">
            <v>480.5</v>
          </cell>
          <cell r="H33">
            <v>574.70000000000005</v>
          </cell>
          <cell r="I33">
            <v>664.4</v>
          </cell>
          <cell r="J33">
            <v>753.4</v>
          </cell>
          <cell r="K33">
            <v>837.8</v>
          </cell>
          <cell r="L33">
            <v>16.100000000000001</v>
          </cell>
        </row>
        <row r="34">
          <cell r="A34" t="str">
            <v>&gt; greatest growth expected in: online retail, financial services, travel and information portals --&gt; all growing more than 60% from '04 to '09</v>
          </cell>
          <cell r="B34" t="str">
            <v xml:space="preserve"> Growth (%)  </v>
          </cell>
          <cell r="D34" t="str">
            <v xml:space="preserve"> 14.6  </v>
          </cell>
          <cell r="E34">
            <v>20.7</v>
          </cell>
          <cell r="F34">
            <v>25</v>
          </cell>
          <cell r="G34">
            <v>20.9</v>
          </cell>
          <cell r="H34">
            <v>19.600000000000001</v>
          </cell>
          <cell r="I34">
            <v>15.6</v>
          </cell>
          <cell r="J34">
            <v>13.4</v>
          </cell>
          <cell r="K34">
            <v>11.2</v>
          </cell>
        </row>
        <row r="35">
          <cell r="A35" t="str">
            <v>&gt; greatest growth expected in: online retail, financial services, travel and information portals --&gt; all growing more than 60% from '04 to '09</v>
          </cell>
          <cell r="B35" t="str">
            <v>- healthcare, manufacturing, professional and technical services will also post double-digit growth</v>
          </cell>
        </row>
        <row r="36">
          <cell r="A36" t="str">
            <v>&gt; recent releases from on-premise software vendors have started to close the functionality gap with hosted solutions</v>
          </cell>
          <cell r="B36" t="str">
            <v>- healthcare, manufacturing, professional and technical services will also post double-digit growth</v>
          </cell>
          <cell r="C36">
            <v>8.6539999999999999</v>
          </cell>
          <cell r="D36">
            <v>20.565999999999999</v>
          </cell>
          <cell r="E36">
            <v>42.804000000000002</v>
          </cell>
          <cell r="F36">
            <v>79.748999999999995</v>
          </cell>
          <cell r="G36">
            <v>143.25324999075488</v>
          </cell>
          <cell r="H36">
            <v>214.45438383320391</v>
          </cell>
          <cell r="I36">
            <v>300.45958092825776</v>
          </cell>
          <cell r="J36">
            <v>396.00032462688353</v>
          </cell>
          <cell r="K36">
            <v>500.84383029718595</v>
          </cell>
        </row>
        <row r="37">
          <cell r="A37" t="str">
            <v>&gt; companies already invested in measurement solutions are upgrading or switching a little less than every two years, on average</v>
          </cell>
          <cell r="B37" t="str">
            <v>OMTR Share</v>
          </cell>
          <cell r="C37">
            <v>3.765883376849434E-2</v>
          </cell>
          <cell r="D37">
            <v>7.8049335863377603E-2</v>
          </cell>
          <cell r="E37">
            <v>0.13460377358490566</v>
          </cell>
          <cell r="F37">
            <v>0.20062641509433962</v>
          </cell>
          <cell r="G37">
            <v>0.29813371486109236</v>
          </cell>
          <cell r="H37">
            <v>0.3731588373641968</v>
          </cell>
          <cell r="I37">
            <v>0.45222694299858185</v>
          </cell>
          <cell r="J37">
            <v>0.52561763290003127</v>
          </cell>
          <cell r="K37">
            <v>0.597808343634741</v>
          </cell>
        </row>
        <row r="38">
          <cell r="A38" t="str">
            <v>&gt; analytics expertise shortage will persist</v>
          </cell>
        </row>
        <row r="39">
          <cell r="A39" t="str">
            <v>&gt; analytics expertise shortage will persist</v>
          </cell>
          <cell r="F39" t="str">
            <v>Incremental $'s - market</v>
          </cell>
          <cell r="G39">
            <v>83</v>
          </cell>
          <cell r="H39">
            <v>94.200000000000045</v>
          </cell>
          <cell r="I39">
            <v>89.699999999999932</v>
          </cell>
          <cell r="J39">
            <v>89</v>
          </cell>
          <cell r="K39">
            <v>84.399999999999977</v>
          </cell>
        </row>
        <row r="40">
          <cell r="F40" t="str">
            <v>Incremental $'s - OMTR</v>
          </cell>
          <cell r="G40">
            <v>63.504249990754886</v>
          </cell>
          <cell r="H40">
            <v>71.201133842449025</v>
          </cell>
          <cell r="I40">
            <v>86.005197095053859</v>
          </cell>
          <cell r="J40">
            <v>95.540743698625761</v>
          </cell>
          <cell r="K40">
            <v>104.84350567030242</v>
          </cell>
        </row>
        <row r="41">
          <cell r="A41" t="str">
            <v>Forrester Wave: Web Analytics, Q1 2006 (1/13/06)</v>
          </cell>
          <cell r="G41">
            <v>0.7651114456717456</v>
          </cell>
          <cell r="H41">
            <v>0.75585067773300418</v>
          </cell>
          <cell r="I41">
            <v>0.95880933216336595</v>
          </cell>
          <cell r="J41">
            <v>1.0734915022317502</v>
          </cell>
          <cell r="K41">
            <v>1.242221631164721</v>
          </cell>
        </row>
        <row r="42">
          <cell r="A42" t="str">
            <v>1/13/2006</v>
          </cell>
        </row>
        <row r="43">
          <cell r="A43" t="str">
            <v>1/13/2006</v>
          </cell>
          <cell r="B43" t="str">
            <v>IDC Marketing Software Market Sizing</v>
          </cell>
          <cell r="F43" t="str">
            <v>Share</v>
          </cell>
          <cell r="J43" t="str">
            <v>Growth</v>
          </cell>
        </row>
        <row r="44">
          <cell r="A44" t="str">
            <v>Forrestor Data Points</v>
          </cell>
          <cell r="B44" t="str">
            <v>Companies</v>
          </cell>
          <cell r="C44">
            <v>2004</v>
          </cell>
          <cell r="D44">
            <v>2005</v>
          </cell>
          <cell r="E44">
            <v>2006</v>
          </cell>
          <cell r="F44">
            <v>2004</v>
          </cell>
          <cell r="G44">
            <v>2005</v>
          </cell>
          <cell r="H44">
            <v>2006</v>
          </cell>
          <cell r="J44">
            <v>2005</v>
          </cell>
          <cell r="K44">
            <v>2006</v>
          </cell>
        </row>
        <row r="45">
          <cell r="A45" t="str">
            <v>&gt; firms see their Web Analytics user populations growing by an average of 23% in 2006 - 38% expect growth over 25%</v>
          </cell>
        </row>
        <row r="46">
          <cell r="A46" t="str">
            <v>&gt; 20 viable vendors, median user has purchased three analytics packages or services</v>
          </cell>
          <cell r="B46" t="str">
            <v>SAS</v>
          </cell>
          <cell r="C46">
            <v>149.09989999999999</v>
          </cell>
          <cell r="D46">
            <v>181.90009999999998</v>
          </cell>
          <cell r="E46">
            <v>220.19980000000001</v>
          </cell>
          <cell r="F46">
            <v>9.1415014634995712E-2</v>
          </cell>
          <cell r="G46">
            <v>0.10008505849745612</v>
          </cell>
          <cell r="H46">
            <v>0.10526931232305105</v>
          </cell>
          <cell r="J46">
            <v>0.21998807510937302</v>
          </cell>
          <cell r="K46">
            <v>0.21055348512727612</v>
          </cell>
        </row>
        <row r="47">
          <cell r="A47" t="str">
            <v>&gt; 20 viable vendors, median user has purchased three analytics packages or services</v>
          </cell>
          <cell r="B47" t="str">
            <v>Fair Isaac</v>
          </cell>
          <cell r="C47">
            <v>73.485500000000002</v>
          </cell>
          <cell r="D47">
            <v>89.392299999999992</v>
          </cell>
          <cell r="E47">
            <v>97.128699999999995</v>
          </cell>
          <cell r="F47">
            <v>4.5054879701193484E-2</v>
          </cell>
          <cell r="G47">
            <v>4.9185424168112862E-2</v>
          </cell>
          <cell r="H47">
            <v>4.6433609185076136E-2</v>
          </cell>
          <cell r="J47">
            <v>0.21646175095767184</v>
          </cell>
          <cell r="K47">
            <v>8.6544366796692751E-2</v>
          </cell>
        </row>
        <row r="48">
          <cell r="A48">
            <v>3</v>
          </cell>
          <cell r="B48" t="str">
            <v>Oracle</v>
          </cell>
          <cell r="C48">
            <v>122.3002</v>
          </cell>
          <cell r="D48">
            <v>110.9999</v>
          </cell>
          <cell r="E48">
            <v>94.600099999999983</v>
          </cell>
          <cell r="F48">
            <v>7.498378317398538E-2</v>
          </cell>
          <cell r="G48">
            <v>6.1074356114767282E-2</v>
          </cell>
          <cell r="H48">
            <v>4.5224779825830265E-2</v>
          </cell>
          <cell r="J48">
            <v>-9.2398050044071978E-2</v>
          </cell>
          <cell r="K48">
            <v>-0.14774607905052184</v>
          </cell>
        </row>
        <row r="49">
          <cell r="A49">
            <v>4</v>
          </cell>
          <cell r="B49" t="str">
            <v>Reynolds &amp; Reynolds</v>
          </cell>
          <cell r="C49">
            <v>90</v>
          </cell>
          <cell r="D49">
            <v>86.417100000000005</v>
          </cell>
          <cell r="E49">
            <v>87.804199999999994</v>
          </cell>
          <cell r="F49">
            <v>5.518012632570253E-2</v>
          </cell>
          <cell r="G49">
            <v>4.7548409861679665E-2</v>
          </cell>
          <cell r="H49">
            <v>4.1975913479828944E-2</v>
          </cell>
          <cell r="J49">
            <v>-3.9809999999999901E-2</v>
          </cell>
          <cell r="K49">
            <v>1.6051221343923672E-2</v>
          </cell>
        </row>
        <row r="50">
          <cell r="A50">
            <v>5</v>
          </cell>
          <cell r="B50" t="str">
            <v>SAP</v>
          </cell>
          <cell r="C50">
            <v>67.125</v>
          </cell>
          <cell r="D50">
            <v>79.939000000000007</v>
          </cell>
          <cell r="E50">
            <v>86.648899999999998</v>
          </cell>
          <cell r="F50">
            <v>4.1155177551253135E-2</v>
          </cell>
          <cell r="G50">
            <v>4.3984030196949568E-2</v>
          </cell>
          <cell r="H50">
            <v>4.1423607635196841E-2</v>
          </cell>
          <cell r="J50">
            <v>0.19089757914338934</v>
          </cell>
          <cell r="K50">
            <v>8.3937752536308752E-2</v>
          </cell>
        </row>
        <row r="51">
          <cell r="A51">
            <v>6</v>
          </cell>
          <cell r="B51" t="str">
            <v>Omniture</v>
          </cell>
          <cell r="C51">
            <v>19.440000000000001</v>
          </cell>
          <cell r="D51">
            <v>41.099599999999995</v>
          </cell>
          <cell r="E51">
            <v>74.580100000000002</v>
          </cell>
          <cell r="F51">
            <v>1.1918907286351747E-2</v>
          </cell>
          <cell r="G51">
            <v>2.2613818630237408E-2</v>
          </cell>
          <cell r="H51">
            <v>3.5653964444946722E-2</v>
          </cell>
          <cell r="J51">
            <v>1.11417695473251</v>
          </cell>
          <cell r="K51">
            <v>0.81461863375799304</v>
          </cell>
        </row>
        <row r="52">
          <cell r="A52">
            <v>7</v>
          </cell>
          <cell r="B52" t="str">
            <v>WebTrends</v>
          </cell>
          <cell r="C52">
            <v>44.4</v>
          </cell>
          <cell r="D52">
            <v>51</v>
          </cell>
          <cell r="E52">
            <v>74.189899999999994</v>
          </cell>
          <cell r="F52">
            <v>2.7222195654013247E-2</v>
          </cell>
          <cell r="G52">
            <v>2.8061215927700219E-2</v>
          </cell>
          <cell r="H52">
            <v>3.5467424376933697E-2</v>
          </cell>
          <cell r="J52">
            <v>0.14864864864864868</v>
          </cell>
          <cell r="K52">
            <v>0.45470392156862727</v>
          </cell>
        </row>
        <row r="53">
          <cell r="A53">
            <v>8</v>
          </cell>
          <cell r="B53" t="str">
            <v>Unica Corp.</v>
          </cell>
          <cell r="C53">
            <v>30.5609</v>
          </cell>
          <cell r="D53">
            <v>51.5</v>
          </cell>
          <cell r="E53">
            <v>64.647600000000011</v>
          </cell>
          <cell r="F53">
            <v>1.8737270251412915E-2</v>
          </cell>
          <cell r="G53">
            <v>2.8336325887775713E-2</v>
          </cell>
          <cell r="H53">
            <v>3.0905606614246135E-2</v>
          </cell>
          <cell r="J53">
            <v>0.68515979568664531</v>
          </cell>
          <cell r="K53">
            <v>0.25529320388349541</v>
          </cell>
        </row>
        <row r="54">
          <cell r="A54">
            <v>9</v>
          </cell>
          <cell r="B54" t="str">
            <v>Aprimo Corp.</v>
          </cell>
          <cell r="C54">
            <v>22.6</v>
          </cell>
          <cell r="D54">
            <v>33.9</v>
          </cell>
          <cell r="E54">
            <v>57.970099999999995</v>
          </cell>
          <cell r="F54">
            <v>1.3856342832898636E-2</v>
          </cell>
          <cell r="G54">
            <v>1.8652455293118382E-2</v>
          </cell>
          <cell r="H54">
            <v>2.7713342892675203E-2</v>
          </cell>
          <cell r="J54">
            <v>0.49999999999999978</v>
          </cell>
          <cell r="K54">
            <v>0.71003244837758106</v>
          </cell>
        </row>
        <row r="55">
          <cell r="A55">
            <v>10</v>
          </cell>
          <cell r="B55" t="str">
            <v>NCR Teradata</v>
          </cell>
          <cell r="C55">
            <v>43</v>
          </cell>
          <cell r="D55">
            <v>50</v>
          </cell>
          <cell r="E55">
            <v>54.897399999999998</v>
          </cell>
          <cell r="F55">
            <v>2.6363838133391208E-2</v>
          </cell>
          <cell r="G55">
            <v>2.7510996007549235E-2</v>
          </cell>
          <cell r="H55">
            <v>2.6244399614910922E-2</v>
          </cell>
          <cell r="J55">
            <v>0.16279069767441867</v>
          </cell>
          <cell r="K55">
            <v>9.7947999999999924E-2</v>
          </cell>
        </row>
        <row r="56">
          <cell r="B56" t="str">
            <v>All Other</v>
          </cell>
          <cell r="C56">
            <v>969.01049999999975</v>
          </cell>
          <cell r="D56">
            <v>1041.3071</v>
          </cell>
          <cell r="E56">
            <v>1179.1090000000004</v>
          </cell>
          <cell r="F56">
            <v>0.5941124644548017</v>
          </cell>
          <cell r="G56">
            <v>0.57294790941465346</v>
          </cell>
          <cell r="H56">
            <v>0.56368803960730407</v>
          </cell>
          <cell r="J56">
            <v>7.4608685870793279E-2</v>
          </cell>
          <cell r="K56">
            <v>0.13233550409864714</v>
          </cell>
        </row>
        <row r="57">
          <cell r="B57" t="str">
            <v>[Other</v>
          </cell>
          <cell r="C57">
            <v>333.65300000000002</v>
          </cell>
          <cell r="D57">
            <v>344.73329999999999</v>
          </cell>
          <cell r="E57">
            <v>367.10519999999997</v>
          </cell>
        </row>
        <row r="58">
          <cell r="B58" t="str">
            <v>Chordiant Software Inc.</v>
          </cell>
          <cell r="C58">
            <v>45.632999999999996</v>
          </cell>
          <cell r="D58">
            <v>41.966100000000004</v>
          </cell>
          <cell r="E58">
            <v>48.335099999999997</v>
          </cell>
        </row>
        <row r="59">
          <cell r="B59" t="str">
            <v>DoubleClick Inc.</v>
          </cell>
          <cell r="C59">
            <v>43.617600000000003</v>
          </cell>
          <cell r="D59">
            <v>45.87</v>
          </cell>
          <cell r="E59">
            <v>46.36</v>
          </cell>
        </row>
        <row r="60">
          <cell r="B60" t="str">
            <v>WebSideStory</v>
          </cell>
          <cell r="C60">
            <v>22.4</v>
          </cell>
          <cell r="D60">
            <v>31</v>
          </cell>
          <cell r="E60">
            <v>44.7121</v>
          </cell>
          <cell r="J60">
            <v>0.38392857142857162</v>
          </cell>
          <cell r="K60">
            <v>0.4423258064516129</v>
          </cell>
        </row>
        <row r="61">
          <cell r="B61" t="str">
            <v>Sage Group</v>
          </cell>
          <cell r="C61">
            <v>30.975299999999997</v>
          </cell>
          <cell r="D61">
            <v>33.495200000000011</v>
          </cell>
          <cell r="E61">
            <v>37.397800000000011</v>
          </cell>
        </row>
        <row r="62">
          <cell r="B62" t="str">
            <v>SPSS</v>
          </cell>
          <cell r="C62">
            <v>33.6</v>
          </cell>
          <cell r="D62">
            <v>33.700200000000002</v>
          </cell>
          <cell r="E62">
            <v>36.428199999999997</v>
          </cell>
        </row>
        <row r="63">
          <cell r="B63" t="str">
            <v>Acxiom Digital</v>
          </cell>
          <cell r="C63">
            <v>31</v>
          </cell>
          <cell r="D63">
            <v>32.532600000000002</v>
          </cell>
          <cell r="E63">
            <v>35.610199999999999</v>
          </cell>
        </row>
        <row r="64">
          <cell r="B64" t="str">
            <v>Digital River Inc.</v>
          </cell>
          <cell r="C64">
            <v>30</v>
          </cell>
          <cell r="D64">
            <v>31.600899999999996</v>
          </cell>
          <cell r="E64">
            <v>34.727499999999999</v>
          </cell>
        </row>
        <row r="65">
          <cell r="B65" t="str">
            <v>Experian</v>
          </cell>
          <cell r="C65">
            <v>25</v>
          </cell>
          <cell r="D65">
            <v>26.201000000000001</v>
          </cell>
          <cell r="E65">
            <v>29.759</v>
          </cell>
        </row>
        <row r="66">
          <cell r="B66" t="str">
            <v>Coremetrics</v>
          </cell>
          <cell r="C66">
            <v>12</v>
          </cell>
          <cell r="D66">
            <v>15.9</v>
          </cell>
          <cell r="E66">
            <v>29.099800000000002</v>
          </cell>
          <cell r="J66">
            <v>0.32499999999999996</v>
          </cell>
          <cell r="K66">
            <v>0.83017610062893099</v>
          </cell>
        </row>
        <row r="67">
          <cell r="B67" t="str">
            <v>Amdocs</v>
          </cell>
          <cell r="C67">
            <v>23.5</v>
          </cell>
          <cell r="D67">
            <v>25.2</v>
          </cell>
          <cell r="E67">
            <v>28.5748</v>
          </cell>
        </row>
        <row r="68">
          <cell r="B68" t="str">
            <v>Pitney Bowes Distribution Solutions</v>
          </cell>
          <cell r="C68">
            <v>12.550599999999999</v>
          </cell>
          <cell r="D68">
            <v>22.311199999999999</v>
          </cell>
          <cell r="E68">
            <v>26.506600000000002</v>
          </cell>
        </row>
        <row r="69">
          <cell r="B69" t="str">
            <v>Cisco</v>
          </cell>
          <cell r="C69">
            <v>18.773</v>
          </cell>
          <cell r="D69">
            <v>19.2151</v>
          </cell>
          <cell r="E69">
            <v>22.795000000000002</v>
          </cell>
        </row>
        <row r="70">
          <cell r="B70" t="str">
            <v>Cegedim</v>
          </cell>
          <cell r="C70">
            <v>16.899999999999999</v>
          </cell>
          <cell r="D70">
            <v>19.7</v>
          </cell>
          <cell r="E70">
            <v>21.519100000000002</v>
          </cell>
        </row>
        <row r="71">
          <cell r="B71" t="str">
            <v>Dun &amp; Bradstreet (D&amp;B Sls &amp; Mktg Sols)</v>
          </cell>
          <cell r="C71">
            <v>14.3117</v>
          </cell>
          <cell r="D71">
            <v>14.5816</v>
          </cell>
          <cell r="E71">
            <v>20.7392</v>
          </cell>
        </row>
        <row r="72">
          <cell r="B72" t="str">
            <v>PROS Pricing Solutions</v>
          </cell>
          <cell r="C72">
            <v>17.100200000000001</v>
          </cell>
          <cell r="D72">
            <v>18.7</v>
          </cell>
          <cell r="E72">
            <v>20</v>
          </cell>
        </row>
        <row r="73">
          <cell r="B73" t="str">
            <v>Salesforce.com</v>
          </cell>
          <cell r="C73">
            <v>6.1833999999999998</v>
          </cell>
          <cell r="D73">
            <v>11.161799999999999</v>
          </cell>
          <cell r="E73">
            <v>18.1386</v>
          </cell>
        </row>
        <row r="74">
          <cell r="B74" t="str">
            <v>Microsoft</v>
          </cell>
          <cell r="C74">
            <v>13.9832</v>
          </cell>
          <cell r="D74">
            <v>15.292899999999999</v>
          </cell>
          <cell r="E74">
            <v>17.755200000000002</v>
          </cell>
        </row>
        <row r="75">
          <cell r="B75" t="str">
            <v>Business Objects</v>
          </cell>
          <cell r="C75">
            <v>11.9</v>
          </cell>
          <cell r="D75">
            <v>14.2</v>
          </cell>
          <cell r="E75">
            <v>16.9999</v>
          </cell>
        </row>
        <row r="76">
          <cell r="B76" t="str">
            <v>Infor</v>
          </cell>
          <cell r="C76">
            <v>12.411999999999999</v>
          </cell>
          <cell r="D76">
            <v>14.145199999999999</v>
          </cell>
          <cell r="E76">
            <v>15.4316</v>
          </cell>
        </row>
        <row r="77">
          <cell r="B77" t="str">
            <v>JDA Software Group Inc.</v>
          </cell>
          <cell r="C77">
            <v>16.7334</v>
          </cell>
          <cell r="D77">
            <v>14.512499999999999</v>
          </cell>
          <cell r="E77">
            <v>14.081999999999999</v>
          </cell>
        </row>
        <row r="78">
          <cell r="B78" t="str">
            <v>NetRatings Inc.</v>
          </cell>
          <cell r="C78">
            <v>7.5</v>
          </cell>
          <cell r="D78">
            <v>10.7</v>
          </cell>
          <cell r="E78">
            <v>14.076999999999998</v>
          </cell>
        </row>
        <row r="79">
          <cell r="B79" t="str">
            <v>Made 2 Manage Systems Inc.</v>
          </cell>
          <cell r="C79">
            <v>11.222999999999999</v>
          </cell>
          <cell r="D79">
            <v>12.057200000000002</v>
          </cell>
          <cell r="E79">
            <v>12.2</v>
          </cell>
        </row>
        <row r="80">
          <cell r="B80" t="str">
            <v>BroadVision</v>
          </cell>
          <cell r="C80">
            <v>17</v>
          </cell>
          <cell r="D80">
            <v>12.1951</v>
          </cell>
          <cell r="E80">
            <v>11.596200000000001</v>
          </cell>
        </row>
        <row r="81">
          <cell r="B81" t="str">
            <v>Harland</v>
          </cell>
          <cell r="C81">
            <v>8.0423000000000009</v>
          </cell>
          <cell r="D81">
            <v>10</v>
          </cell>
          <cell r="E81">
            <v>11.343999999999999</v>
          </cell>
        </row>
        <row r="82">
          <cell r="B82" t="str">
            <v>IBM</v>
          </cell>
          <cell r="C82">
            <v>8.5417999999999985</v>
          </cell>
          <cell r="D82">
            <v>8.9503000000000004</v>
          </cell>
          <cell r="E82">
            <v>10.9998</v>
          </cell>
        </row>
        <row r="83">
          <cell r="B83" t="str">
            <v>Click Commerce Inc.</v>
          </cell>
          <cell r="C83">
            <v>3.5</v>
          </cell>
          <cell r="D83">
            <v>9.5</v>
          </cell>
          <cell r="E83">
            <v>10.383599999999999</v>
          </cell>
        </row>
        <row r="84">
          <cell r="B84" t="str">
            <v>CAS GmbH</v>
          </cell>
          <cell r="C84">
            <v>7.8</v>
          </cell>
          <cell r="D84">
            <v>8.6999999999999993</v>
          </cell>
          <cell r="E84">
            <v>9.9157999999999991</v>
          </cell>
        </row>
        <row r="85">
          <cell r="B85" t="str">
            <v>Jack Henry &amp; Associates</v>
          </cell>
          <cell r="C85">
            <v>5.3788</v>
          </cell>
          <cell r="D85">
            <v>6.5340999999999996</v>
          </cell>
          <cell r="E85">
            <v>9.1656999999999993</v>
          </cell>
        </row>
        <row r="86">
          <cell r="B86" t="str">
            <v>Escalate Retail</v>
          </cell>
          <cell r="C86">
            <v>8.234</v>
          </cell>
          <cell r="D86">
            <v>8.3125</v>
          </cell>
          <cell r="E86">
            <v>9.0945999999999998</v>
          </cell>
        </row>
        <row r="87">
          <cell r="B87" t="str">
            <v>Art Technology Group</v>
          </cell>
          <cell r="C87">
            <v>5</v>
          </cell>
          <cell r="D87">
            <v>8.0114000000000001</v>
          </cell>
          <cell r="E87">
            <v>9.0124999999999993</v>
          </cell>
        </row>
        <row r="88">
          <cell r="A88" t="str">
            <v>Source: US Commerce Department Data</v>
          </cell>
          <cell r="B88" t="str">
            <v>Saratoga Systems</v>
          </cell>
          <cell r="C88">
            <v>7.7014000000000005</v>
          </cell>
          <cell r="D88">
            <v>8.0721999999999987</v>
          </cell>
          <cell r="E88">
            <v>8.8303000000000011</v>
          </cell>
        </row>
        <row r="89">
          <cell r="A89" t="str">
            <v>http://www.census.gov/mrts/www/ecomm.html</v>
          </cell>
          <cell r="B89" t="str">
            <v>Responsys</v>
          </cell>
          <cell r="C89">
            <v>8.6102000000000007</v>
          </cell>
          <cell r="D89">
            <v>8</v>
          </cell>
          <cell r="E89">
            <v>8.4</v>
          </cell>
        </row>
        <row r="90">
          <cell r="A90" t="str">
            <v>http://www.census.gov/mrts/www/ecomm.html</v>
          </cell>
          <cell r="B90" t="str">
            <v>Computer Corp. Of America (CCA)</v>
          </cell>
          <cell r="C90">
            <v>7.1403999999999996</v>
          </cell>
          <cell r="D90">
            <v>7.4893000000000001</v>
          </cell>
          <cell r="E90">
            <v>8.0787999999999993</v>
          </cell>
        </row>
        <row r="91">
          <cell r="B91" t="str">
            <v>Kana</v>
          </cell>
          <cell r="C91">
            <v>4.3040000000000003</v>
          </cell>
          <cell r="D91">
            <v>5.3903999999999996</v>
          </cell>
          <cell r="E91">
            <v>6.9787999999999997</v>
          </cell>
        </row>
        <row r="92">
          <cell r="B92" t="str">
            <v>Zilliant Inc.</v>
          </cell>
          <cell r="C92" t="str">
            <v xml:space="preserve"> Retail Sales</v>
          </cell>
          <cell r="D92" t="str">
            <v>Y/Y Increase in Overall Retail sales</v>
          </cell>
          <cell r="E92" t="str">
            <v>E-Commerce Sales</v>
          </cell>
          <cell r="F92" t="str">
            <v>Y/Y Increase in E-commerce sales</v>
          </cell>
          <cell r="G92" t="str">
            <v xml:space="preserve"> E-commerce as a Percent of Total </v>
          </cell>
        </row>
        <row r="93">
          <cell r="A93" t="str">
            <v>1Q06</v>
          </cell>
          <cell r="B93" t="str">
            <v xml:space="preserve"> 1st quarter 2006(p)  </v>
          </cell>
          <cell r="C93" t="str">
            <v xml:space="preserve"> 976,110  </v>
          </cell>
          <cell r="D93">
            <v>8.148563425973121E-2</v>
          </cell>
          <cell r="E93">
            <v>25218</v>
          </cell>
          <cell r="F93">
            <v>0.25350432448553528</v>
          </cell>
          <cell r="G93">
            <v>2.5835202999661924E-2</v>
          </cell>
        </row>
        <row r="94">
          <cell r="A94" t="str">
            <v>4Q05</v>
          </cell>
          <cell r="B94" t="str">
            <v xml:space="preserve"> 4th quarter 2005(r)  </v>
          </cell>
          <cell r="C94" t="str">
            <v xml:space="preserve"> 946,069  </v>
          </cell>
          <cell r="D94">
            <v>6.1074635436410896E-2</v>
          </cell>
          <cell r="E94">
            <v>23569</v>
          </cell>
          <cell r="F94">
            <v>0.23101431108325499</v>
          </cell>
          <cell r="G94">
            <v>2.491255923193763E-2</v>
          </cell>
        </row>
        <row r="95">
          <cell r="A95" t="str">
            <v>3Q05</v>
          </cell>
          <cell r="B95" t="str">
            <v xml:space="preserve"> 3rd quarter 2005  </v>
          </cell>
          <cell r="C95" t="str">
            <v xml:space="preserve"> 943,540  </v>
          </cell>
          <cell r="D95">
            <v>8.3388064979860177E-2</v>
          </cell>
          <cell r="E95">
            <v>22656</v>
          </cell>
          <cell r="F95">
            <v>0.25699067909454065</v>
          </cell>
          <cell r="G95">
            <v>2.4011700616825997E-2</v>
          </cell>
        </row>
        <row r="96">
          <cell r="A96" t="str">
            <v>2Q05</v>
          </cell>
          <cell r="B96" t="str">
            <v xml:space="preserve"> 2nd quarter 2005  </v>
          </cell>
          <cell r="C96" t="str">
            <v xml:space="preserve"> 923,223  </v>
          </cell>
          <cell r="D96">
            <v>7.9015586431296247E-2</v>
          </cell>
          <cell r="E96">
            <v>21410</v>
          </cell>
          <cell r="F96">
            <v>0.25270610262711379</v>
          </cell>
          <cell r="G96">
            <v>2.3190496770552727E-2</v>
          </cell>
        </row>
        <row r="97">
          <cell r="A97" t="str">
            <v>1Q05</v>
          </cell>
          <cell r="B97" t="str">
            <v xml:space="preserve"> 1st quarter 2005  </v>
          </cell>
          <cell r="C97" t="str">
            <v xml:space="preserve"> 902,564  </v>
          </cell>
          <cell r="D97">
            <v>6.5076579771234266E-2</v>
          </cell>
          <cell r="E97">
            <v>20118</v>
          </cell>
          <cell r="F97">
            <v>0.22618394587675983</v>
          </cell>
          <cell r="G97">
            <v>2.2289832078390009E-2</v>
          </cell>
        </row>
        <row r="98">
          <cell r="A98" t="str">
            <v>4Q04</v>
          </cell>
          <cell r="B98" t="str">
            <v xml:space="preserve"> 4th quarter 2004  </v>
          </cell>
          <cell r="C98" t="str">
            <v xml:space="preserve"> 891,614  </v>
          </cell>
          <cell r="D98">
            <v>7.3792574376069675E-2</v>
          </cell>
          <cell r="E98">
            <v>19146</v>
          </cell>
          <cell r="F98">
            <v>0.24551131928181102</v>
          </cell>
          <cell r="G98">
            <v>2.1473417869167601E-2</v>
          </cell>
        </row>
        <row r="99">
          <cell r="A99" t="str">
            <v>3Q04</v>
          </cell>
          <cell r="B99" t="str">
            <v xml:space="preserve"> 3rd quarter 2004  </v>
          </cell>
          <cell r="C99" t="str">
            <v xml:space="preserve"> 870,916  </v>
          </cell>
          <cell r="D99">
            <v>5.0780137736659459E-2</v>
          </cell>
          <cell r="E99">
            <v>18024</v>
          </cell>
          <cell r="F99">
            <v>0.23198906356801086</v>
          </cell>
          <cell r="G99">
            <v>2.0695451685351973E-2</v>
          </cell>
        </row>
        <row r="100">
          <cell r="A100" t="str">
            <v>2Q04</v>
          </cell>
          <cell r="B100" t="str">
            <v xml:space="preserve"> 2nd quarter 2004  </v>
          </cell>
          <cell r="C100" t="str">
            <v xml:space="preserve"> 855,616  </v>
          </cell>
          <cell r="D100">
            <v>6.2712001242043236E-2</v>
          </cell>
          <cell r="E100">
            <v>17091</v>
          </cell>
          <cell r="F100">
            <v>0.2494334381168215</v>
          </cell>
          <cell r="G100">
            <v>1.9975082279901264E-2</v>
          </cell>
        </row>
        <row r="101">
          <cell r="A101" t="str">
            <v>1Q04</v>
          </cell>
          <cell r="B101" t="str">
            <v xml:space="preserve"> 1st quarter 2004  </v>
          </cell>
          <cell r="C101" t="str">
            <v xml:space="preserve"> 847,417  </v>
          </cell>
          <cell r="D101">
            <v>5.9187838957682093E-2</v>
          </cell>
          <cell r="E101">
            <v>16407</v>
          </cell>
          <cell r="F101">
            <v>0.28460695270905112</v>
          </cell>
          <cell r="G101">
            <v>1.9361188175361126E-2</v>
          </cell>
        </row>
        <row r="102">
          <cell r="A102" t="str">
            <v>4Q03</v>
          </cell>
          <cell r="B102" t="str">
            <v xml:space="preserve"> 4th quarter 2003  </v>
          </cell>
          <cell r="C102" t="str">
            <v xml:space="preserve"> 830,341  </v>
          </cell>
          <cell r="D102">
            <v>4.8414324801735464E-2</v>
          </cell>
          <cell r="E102">
            <v>15372</v>
          </cell>
          <cell r="F102">
            <v>0.24803117642283024</v>
          </cell>
          <cell r="G102">
            <v>1.8512876035267439E-2</v>
          </cell>
        </row>
        <row r="103">
          <cell r="A103" t="str">
            <v>3Q03</v>
          </cell>
          <cell r="B103" t="str">
            <v xml:space="preserve"> 3rd quarter 2003  </v>
          </cell>
          <cell r="C103" t="str">
            <v xml:space="preserve"> 828,828  </v>
          </cell>
          <cell r="D103">
            <v>4.9041807105853596E-2</v>
          </cell>
          <cell r="E103">
            <v>14630</v>
          </cell>
          <cell r="F103">
            <v>0.26568042218184962</v>
          </cell>
          <cell r="G103">
            <v>1.7651430694908956E-2</v>
          </cell>
        </row>
        <row r="104">
          <cell r="A104" t="str">
            <v>2Q03</v>
          </cell>
          <cell r="B104" t="str">
            <v xml:space="preserve"> 2nd quarter 2003  </v>
          </cell>
          <cell r="C104" t="str">
            <v xml:space="preserve"> 805,125  </v>
          </cell>
          <cell r="D104">
            <v>3.2527915604909641E-2</v>
          </cell>
          <cell r="E104">
            <v>13679</v>
          </cell>
          <cell r="F104">
            <v>0.26248269497000454</v>
          </cell>
          <cell r="G104">
            <v>1.6989908399316876E-2</v>
          </cell>
        </row>
        <row r="105">
          <cell r="A105" t="str">
            <v>1Q03</v>
          </cell>
          <cell r="B105" t="str">
            <v xml:space="preserve"> 1st quarter 2003  </v>
          </cell>
          <cell r="C105" t="str">
            <v xml:space="preserve"> 800,063  </v>
          </cell>
          <cell r="D105">
            <v>3.478946925947235E-2</v>
          </cell>
          <cell r="E105">
            <v>12772</v>
          </cell>
          <cell r="F105">
            <v>0.26530612244897966</v>
          </cell>
          <cell r="G105">
            <v>1.5963742855250148E-2</v>
          </cell>
        </row>
        <row r="106">
          <cell r="A106" t="str">
            <v>4Q02</v>
          </cell>
          <cell r="B106" t="str">
            <v xml:space="preserve"> 4th quarter 2002  </v>
          </cell>
          <cell r="C106" t="str">
            <v xml:space="preserve"> 791,997  </v>
          </cell>
          <cell r="D106">
            <v>7.7425971355571388E-3</v>
          </cell>
          <cell r="E106">
            <v>12317</v>
          </cell>
          <cell r="F106">
            <v>0.30767597409491443</v>
          </cell>
          <cell r="G106">
            <v>1.5551826585201711E-2</v>
          </cell>
        </row>
        <row r="107">
          <cell r="A107" t="str">
            <v>3Q02</v>
          </cell>
          <cell r="B107" t="str">
            <v xml:space="preserve"> 3rd quarter 2002  </v>
          </cell>
          <cell r="C107" t="str">
            <v xml:space="preserve"> 790,081  </v>
          </cell>
          <cell r="D107">
            <v>4.0313958265302929E-2</v>
          </cell>
          <cell r="E107">
            <v>11559</v>
          </cell>
          <cell r="F107">
            <v>0.3903055087803704</v>
          </cell>
          <cell r="G107">
            <v>1.46301455167255E-2</v>
          </cell>
        </row>
        <row r="108">
          <cell r="A108" t="str">
            <v>2Q02</v>
          </cell>
          <cell r="B108" t="str">
            <v xml:space="preserve"> 2nd quarter 2002  </v>
          </cell>
          <cell r="C108" t="str">
            <v xml:space="preserve"> 779,761  </v>
          </cell>
          <cell r="D108">
            <v>1.8765400484453743E-2</v>
          </cell>
          <cell r="E108">
            <v>10835</v>
          </cell>
          <cell r="F108">
            <v>0.29080295449130333</v>
          </cell>
          <cell r="G108">
            <v>1.3895283298343979E-2</v>
          </cell>
        </row>
        <row r="109">
          <cell r="A109" t="str">
            <v>1Q02</v>
          </cell>
          <cell r="B109" t="str">
            <v xml:space="preserve"> 1st quarter 2002  </v>
          </cell>
          <cell r="C109" t="str">
            <v xml:space="preserve"> 773,165  </v>
          </cell>
          <cell r="D109">
            <v>2.1480870808264108E-2</v>
          </cell>
          <cell r="E109">
            <v>10094</v>
          </cell>
          <cell r="F109">
            <v>0.22292221952992497</v>
          </cell>
          <cell r="G109">
            <v>1.3055428013425336E-2</v>
          </cell>
        </row>
        <row r="110">
          <cell r="A110" t="str">
            <v>4Q01</v>
          </cell>
          <cell r="B110" t="str">
            <v xml:space="preserve"> 4th quarter 2001  </v>
          </cell>
          <cell r="C110" t="str">
            <v xml:space="preserve"> 785,912  </v>
          </cell>
          <cell r="D110">
            <v>4.3522135503111015E-2</v>
          </cell>
          <cell r="E110">
            <v>9419</v>
          </cell>
          <cell r="F110">
            <v>0.19591163026917213</v>
          </cell>
          <cell r="G110">
            <v>1.1984802369730962E-2</v>
          </cell>
        </row>
        <row r="111">
          <cell r="A111" t="str">
            <v>3Q01</v>
          </cell>
          <cell r="B111" t="str">
            <v xml:space="preserve"> 3rd quarter 2001  </v>
          </cell>
          <cell r="C111" t="str">
            <v xml:space="preserve"> 759,464  </v>
          </cell>
          <cell r="D111">
            <v>1.5213552506874173E-2</v>
          </cell>
          <cell r="E111">
            <v>8314</v>
          </cell>
          <cell r="F111">
            <v>0.13069495444036439</v>
          </cell>
          <cell r="G111">
            <v>1.0947194337058768E-2</v>
          </cell>
        </row>
        <row r="112">
          <cell r="A112" t="str">
            <v>2Q01</v>
          </cell>
          <cell r="B112" t="str">
            <v xml:space="preserve"> 2nd quarter 2001  </v>
          </cell>
          <cell r="C112" t="str">
            <v xml:space="preserve"> 765,398  </v>
          </cell>
          <cell r="D112">
            <v>3.2354567648129828E-2</v>
          </cell>
          <cell r="E112">
            <v>8394</v>
          </cell>
          <cell r="F112">
            <v>0.29237875288683601</v>
          </cell>
          <cell r="G112">
            <v>1.0966843393894418E-2</v>
          </cell>
        </row>
        <row r="113">
          <cell r="A113" t="str">
            <v>1Q01</v>
          </cell>
          <cell r="B113" t="str">
            <v xml:space="preserve"> 1st quarter 2001  </v>
          </cell>
          <cell r="C113" t="str">
            <v xml:space="preserve"> 756,906  </v>
          </cell>
          <cell r="D113">
            <v>1.9234550013331075E-2</v>
          </cell>
          <cell r="E113">
            <v>8254</v>
          </cell>
          <cell r="F113">
            <v>0.41384035628639948</v>
          </cell>
          <cell r="G113">
            <v>1.0904920822400669E-2</v>
          </cell>
        </row>
        <row r="114">
          <cell r="A114" t="str">
            <v>4Q00</v>
          </cell>
          <cell r="B114" t="str">
            <v xml:space="preserve"> 4th quarter 2000  </v>
          </cell>
          <cell r="C114" t="str">
            <v xml:space="preserve"> 753,134  </v>
          </cell>
          <cell r="D114">
            <v>3.9182489647968888E-2</v>
          </cell>
          <cell r="E114">
            <v>7876</v>
          </cell>
          <cell r="F114">
            <v>0.70660888407367284</v>
          </cell>
          <cell r="G114">
            <v>1.0457634365199288E-2</v>
          </cell>
        </row>
        <row r="115">
          <cell r="A115" t="str">
            <v>3Q00</v>
          </cell>
          <cell r="B115" t="str">
            <v xml:space="preserve"> 3rd quarter 2000  </v>
          </cell>
          <cell r="C115" t="str">
            <v xml:space="preserve"> 748,083  </v>
          </cell>
          <cell r="D115">
            <v>3.9182489647968888E-2</v>
          </cell>
          <cell r="E115">
            <v>7353</v>
          </cell>
          <cell r="F115">
            <v>0.70660888407367284</v>
          </cell>
          <cell r="G115">
            <v>9.8291232389988818E-3</v>
          </cell>
        </row>
        <row r="116">
          <cell r="A116" t="str">
            <v>2Q00</v>
          </cell>
          <cell r="B116" t="str">
            <v xml:space="preserve"> 2nd quarter 2000  </v>
          </cell>
          <cell r="C116" t="str">
            <v xml:space="preserve"> 741,410  </v>
          </cell>
          <cell r="D116">
            <v>1.4488000000000001</v>
          </cell>
          <cell r="E116">
            <v>6495</v>
          </cell>
          <cell r="G116">
            <v>8.7603350372938045E-3</v>
          </cell>
        </row>
        <row r="117">
          <cell r="A117" t="str">
            <v>1Q00</v>
          </cell>
          <cell r="B117" t="str">
            <v xml:space="preserve"> 1st quarter 2000  </v>
          </cell>
          <cell r="C117" t="str">
            <v xml:space="preserve"> 742,622  </v>
          </cell>
          <cell r="D117">
            <v>1.2828999999999999</v>
          </cell>
          <cell r="E117">
            <v>5838</v>
          </cell>
          <cell r="G117">
            <v>7.8613345685961365E-3</v>
          </cell>
        </row>
        <row r="118">
          <cell r="A118" t="str">
            <v>4Q99</v>
          </cell>
          <cell r="B118" t="str">
            <v xml:space="preserve"> 4th arter 1999  </v>
          </cell>
          <cell r="C118" t="str">
            <v xml:space="preserve"> 724,737  </v>
          </cell>
          <cell r="D118">
            <v>1</v>
          </cell>
          <cell r="E118">
            <v>4615</v>
          </cell>
          <cell r="G118">
            <v>6.3678272256004588E-3</v>
          </cell>
        </row>
        <row r="119">
          <cell r="A119" t="str">
            <v>4Q99</v>
          </cell>
          <cell r="B119" t="str">
            <v xml:space="preserve"> 4th arter 1999  </v>
          </cell>
          <cell r="C119" t="str">
            <v xml:space="preserve"> 724,737  </v>
          </cell>
          <cell r="D119">
            <v>1</v>
          </cell>
          <cell r="E119">
            <v>4615</v>
          </cell>
          <cell r="G119">
            <v>6.3678272256004588E-3</v>
          </cell>
        </row>
        <row r="120">
          <cell r="B120" t="str">
            <v>Selligent</v>
          </cell>
          <cell r="C120">
            <v>0.73640000000000005</v>
          </cell>
          <cell r="D120">
            <v>0.70879999999999999</v>
          </cell>
          <cell r="E120">
            <v>0.96499999999999997</v>
          </cell>
        </row>
        <row r="121">
          <cell r="B121" t="str">
            <v>Portrait Software</v>
          </cell>
          <cell r="C121">
            <v>1.1519999999999999</v>
          </cell>
          <cell r="D121">
            <v>0.8034</v>
          </cell>
          <cell r="E121">
            <v>0.82230000000000003</v>
          </cell>
        </row>
        <row r="122">
          <cell r="A122" t="str">
            <v>Morgan Stanley Report - From Lisa Monaco</v>
          </cell>
          <cell r="B122" t="str">
            <v>Firstwave Technologies Inc.</v>
          </cell>
          <cell r="C122">
            <v>1.1031</v>
          </cell>
          <cell r="D122">
            <v>0.8357</v>
          </cell>
          <cell r="E122">
            <v>0.79669999999999985</v>
          </cell>
        </row>
        <row r="123">
          <cell r="A123" t="str">
            <v>Morgan Stanley Report - From Lisa Monaco</v>
          </cell>
          <cell r="B123" t="str">
            <v>IFS Industrial and Financial Systems AB</v>
          </cell>
          <cell r="C123">
            <v>1995</v>
          </cell>
          <cell r="D123">
            <v>1996</v>
          </cell>
          <cell r="E123">
            <v>1997</v>
          </cell>
          <cell r="F123">
            <v>1998</v>
          </cell>
          <cell r="G123">
            <v>1999</v>
          </cell>
          <cell r="H123">
            <v>2000</v>
          </cell>
          <cell r="I123">
            <v>2001</v>
          </cell>
          <cell r="J123">
            <v>2002</v>
          </cell>
          <cell r="K123">
            <v>2003</v>
          </cell>
          <cell r="L123">
            <v>2004</v>
          </cell>
          <cell r="M123">
            <v>2005</v>
          </cell>
        </row>
        <row r="124">
          <cell r="B124" t="str">
            <v>Total U.S. Advertising</v>
          </cell>
          <cell r="C124">
            <v>109724.398726</v>
          </cell>
          <cell r="D124">
            <v>119642.44668199999</v>
          </cell>
          <cell r="E124">
            <v>129489.69018075595</v>
          </cell>
          <cell r="F124">
            <v>140556.86807574332</v>
          </cell>
          <cell r="G124">
            <v>154020.43860052942</v>
          </cell>
          <cell r="H124">
            <v>172167.50273029413</v>
          </cell>
          <cell r="I124">
            <v>158476.59425670884</v>
          </cell>
          <cell r="J124">
            <v>162952.35508555628</v>
          </cell>
          <cell r="K124">
            <v>169514.09717751137</v>
          </cell>
          <cell r="L124">
            <v>181373.1607438222</v>
          </cell>
          <cell r="M124">
            <v>188079.45773963211</v>
          </cell>
        </row>
        <row r="125">
          <cell r="B125" t="str">
            <v xml:space="preserve">     Y/Y Growth</v>
          </cell>
          <cell r="C125">
            <v>109724.398726</v>
          </cell>
          <cell r="D125">
            <v>9.0390542770409699E-2</v>
          </cell>
          <cell r="E125">
            <v>8.2305601162847575E-2</v>
          </cell>
          <cell r="F125">
            <v>8.5467637458538803E-2</v>
          </cell>
          <cell r="G125">
            <v>9.5787354322172558E-2</v>
          </cell>
          <cell r="H125">
            <v>0.11782244158407651</v>
          </cell>
          <cell r="I125">
            <v>-7.9520863440951106E-2</v>
          </cell>
          <cell r="J125">
            <v>2.8242409232983379E-2</v>
          </cell>
          <cell r="K125">
            <v>4.0267856751808884E-2</v>
          </cell>
          <cell r="L125">
            <v>6.9959158345941352E-2</v>
          </cell>
          <cell r="M125">
            <v>3.6975134404158672E-2</v>
          </cell>
        </row>
        <row r="126">
          <cell r="B126" t="str">
            <v xml:space="preserve">     Y/Y Growth</v>
          </cell>
          <cell r="C126">
            <v>1631.0220000000002</v>
          </cell>
          <cell r="D126">
            <v>9.0390542770409699E-2</v>
          </cell>
          <cell r="E126">
            <v>8.2305601162847575E-2</v>
          </cell>
          <cell r="F126">
            <v>8.5467637458538803E-2</v>
          </cell>
          <cell r="G126">
            <v>9.5787354322172558E-2</v>
          </cell>
          <cell r="H126">
            <v>0.11782244158407651</v>
          </cell>
          <cell r="I126">
            <v>-7.9520863440951106E-2</v>
          </cell>
          <cell r="J126">
            <v>2.8242409232983379E-2</v>
          </cell>
          <cell r="K126">
            <v>4.0267856751808884E-2</v>
          </cell>
          <cell r="L126">
            <v>6.9959158345941352E-2</v>
          </cell>
          <cell r="M126">
            <v>3.6975134404158672E-2</v>
          </cell>
        </row>
        <row r="127">
          <cell r="B127" t="str">
            <v>Internet Ad Spending</v>
          </cell>
          <cell r="C127">
            <v>55</v>
          </cell>
          <cell r="D127">
            <v>267</v>
          </cell>
          <cell r="E127">
            <v>907</v>
          </cell>
          <cell r="F127">
            <v>1920</v>
          </cell>
          <cell r="G127">
            <v>4621</v>
          </cell>
          <cell r="H127">
            <v>8087</v>
          </cell>
          <cell r="I127">
            <v>7134</v>
          </cell>
          <cell r="J127">
            <v>6009.09</v>
          </cell>
          <cell r="K127">
            <v>7267</v>
          </cell>
          <cell r="L127">
            <v>9626</v>
          </cell>
          <cell r="M127">
            <v>11647.46</v>
          </cell>
        </row>
        <row r="128">
          <cell r="B128" t="str">
            <v xml:space="preserve">     Y/Y Growth</v>
          </cell>
          <cell r="C128">
            <v>55</v>
          </cell>
          <cell r="D128">
            <v>3.8545454545454545</v>
          </cell>
          <cell r="E128">
            <v>2.3970037453183521</v>
          </cell>
          <cell r="F128">
            <v>1.1168687982359429</v>
          </cell>
          <cell r="G128">
            <v>1.4067708333333333</v>
          </cell>
          <cell r="H128">
            <v>0.75005410084397317</v>
          </cell>
          <cell r="I128">
            <v>-0.11784345245455674</v>
          </cell>
          <cell r="J128">
            <v>-0.15768292682926832</v>
          </cell>
          <cell r="K128">
            <v>0.2093345248615015</v>
          </cell>
          <cell r="L128">
            <v>0.32461813678271634</v>
          </cell>
          <cell r="M128">
            <v>0.20999999999999996</v>
          </cell>
        </row>
        <row r="129">
          <cell r="B129" t="str">
            <v xml:space="preserve">     % of total US Ad Spending</v>
          </cell>
          <cell r="C129">
            <v>5.0125587962750304E-4</v>
          </cell>
          <cell r="D129">
            <v>2.2316494472038382E-3</v>
          </cell>
          <cell r="E129">
            <v>7.0044186431669556E-3</v>
          </cell>
          <cell r="F129">
            <v>1.3659951493550282E-2</v>
          </cell>
          <cell r="G129">
            <v>3.0002511627597171E-2</v>
          </cell>
          <cell r="H129">
            <v>4.6971698327230443E-2</v>
          </cell>
          <cell r="I129">
            <v>4.501611126526335E-2</v>
          </cell>
          <cell r="J129">
            <v>3.6876361785903589E-2</v>
          </cell>
          <cell r="K129">
            <v>4.2869590913079993E-2</v>
          </cell>
          <cell r="L129">
            <v>5.3072902079465328E-2</v>
          </cell>
          <cell r="M129">
            <v>6.1928400581227568E-2</v>
          </cell>
        </row>
        <row r="130">
          <cell r="A130" t="str">
            <v>Jupiter Research</v>
          </cell>
          <cell r="B130" t="str">
            <v xml:space="preserve">     % of total US Ad Spending</v>
          </cell>
          <cell r="C130">
            <v>5.0125587962750304E-4</v>
          </cell>
          <cell r="D130">
            <v>2.2316494472038382E-3</v>
          </cell>
          <cell r="E130">
            <v>7.0044186431669556E-3</v>
          </cell>
          <cell r="F130">
            <v>1.3659951493550282E-2</v>
          </cell>
          <cell r="G130">
            <v>3.0002511627597171E-2</v>
          </cell>
          <cell r="H130">
            <v>4.6971698327230443E-2</v>
          </cell>
          <cell r="I130">
            <v>4.501611126526335E-2</v>
          </cell>
          <cell r="J130">
            <v>3.6876361785903589E-2</v>
          </cell>
          <cell r="K130">
            <v>4.2869590913079993E-2</v>
          </cell>
          <cell r="L130">
            <v>5.3072902079465328E-2</v>
          </cell>
          <cell r="M130">
            <v>6.1928400581227568E-2</v>
          </cell>
        </row>
        <row r="131">
          <cell r="A131" t="str">
            <v>US Web Analytics Forecast - US Only</v>
          </cell>
        </row>
        <row r="132">
          <cell r="A132" t="str">
            <v>3/2/2005</v>
          </cell>
        </row>
        <row r="134">
          <cell r="C134">
            <v>2004</v>
          </cell>
          <cell r="D134">
            <v>2005</v>
          </cell>
          <cell r="E134">
            <v>2006</v>
          </cell>
          <cell r="F134">
            <v>2007</v>
          </cell>
          <cell r="G134">
            <v>2008</v>
          </cell>
          <cell r="H134">
            <v>2009</v>
          </cell>
          <cell r="I134" t="str">
            <v xml:space="preserve"> '04 to '09 CAGR</v>
          </cell>
        </row>
        <row r="135">
          <cell r="B135" t="str">
            <v>Software Spending</v>
          </cell>
          <cell r="C135">
            <v>214</v>
          </cell>
          <cell r="D135">
            <v>249</v>
          </cell>
          <cell r="E135">
            <v>289</v>
          </cell>
          <cell r="F135">
            <v>329</v>
          </cell>
          <cell r="G135">
            <v>370</v>
          </cell>
          <cell r="H135">
            <v>412</v>
          </cell>
          <cell r="I135">
            <v>0.13997857328477314</v>
          </cell>
        </row>
        <row r="136">
          <cell r="B136" t="str">
            <v xml:space="preserve">     Y/Y</v>
          </cell>
          <cell r="D136">
            <v>0.16355140186915884</v>
          </cell>
          <cell r="E136">
            <v>0.1606425702811245</v>
          </cell>
          <cell r="F136">
            <v>0.1384083044982698</v>
          </cell>
          <cell r="G136">
            <v>0.12462006079027366</v>
          </cell>
          <cell r="H136">
            <v>0.11351351351351346</v>
          </cell>
        </row>
        <row r="137">
          <cell r="B137" t="str">
            <v xml:space="preserve">     % of total spend</v>
          </cell>
        </row>
        <row r="138">
          <cell r="B138" t="str">
            <v>ASP Spending</v>
          </cell>
          <cell r="C138">
            <v>164</v>
          </cell>
          <cell r="D138">
            <v>215</v>
          </cell>
          <cell r="E138">
            <v>276</v>
          </cell>
          <cell r="F138">
            <v>345</v>
          </cell>
          <cell r="G138">
            <v>426</v>
          </cell>
          <cell r="H138">
            <v>519</v>
          </cell>
          <cell r="I138">
            <v>0.25911298270094729</v>
          </cell>
        </row>
        <row r="139">
          <cell r="B139" t="str">
            <v xml:space="preserve">     Y/Y</v>
          </cell>
          <cell r="D139">
            <v>0.31097560975609762</v>
          </cell>
          <cell r="E139">
            <v>0.28372093023255807</v>
          </cell>
          <cell r="F139">
            <v>0.25</v>
          </cell>
          <cell r="G139">
            <v>0.23478260869565215</v>
          </cell>
          <cell r="H139">
            <v>0.21830985915492951</v>
          </cell>
        </row>
        <row r="140">
          <cell r="B140" t="str">
            <v xml:space="preserve">     % of total spend</v>
          </cell>
        </row>
        <row r="141">
          <cell r="B141" t="str">
            <v>Total Web Analytics</v>
          </cell>
          <cell r="C141">
            <v>378</v>
          </cell>
          <cell r="D141">
            <v>464</v>
          </cell>
          <cell r="E141">
            <v>565</v>
          </cell>
          <cell r="F141">
            <v>674</v>
          </cell>
          <cell r="G141">
            <v>796</v>
          </cell>
          <cell r="H141">
            <v>931</v>
          </cell>
          <cell r="I141">
            <v>0.19754426763739796</v>
          </cell>
        </row>
        <row r="142">
          <cell r="B142" t="str">
            <v xml:space="preserve">     Y/Y</v>
          </cell>
          <cell r="D142">
            <v>0.22751322751322745</v>
          </cell>
          <cell r="E142">
            <v>0.21767241379310343</v>
          </cell>
          <cell r="F142">
            <v>0.19292035398230079</v>
          </cell>
          <cell r="G142">
            <v>0.18100890207715126</v>
          </cell>
          <cell r="H142">
            <v>0.16959798994974884</v>
          </cell>
        </row>
        <row r="144">
          <cell r="B144" t="str">
            <v>Market Penetration</v>
          </cell>
          <cell r="C144">
            <v>0.15</v>
          </cell>
          <cell r="H144">
            <v>0.2</v>
          </cell>
        </row>
        <row r="145">
          <cell r="B145" t="str">
            <v>Incremental ASP revs</v>
          </cell>
          <cell r="D145">
            <v>51</v>
          </cell>
          <cell r="E145">
            <v>61</v>
          </cell>
          <cell r="F145">
            <v>69</v>
          </cell>
          <cell r="G145">
            <v>81</v>
          </cell>
          <cell r="H145">
            <v>93</v>
          </cell>
        </row>
        <row r="146">
          <cell r="E146">
            <v>0.19607843137254899</v>
          </cell>
          <cell r="F146">
            <v>0.13114754098360648</v>
          </cell>
          <cell r="G146">
            <v>0.17391304347826098</v>
          </cell>
          <cell r="H146">
            <v>0.14814814814814814</v>
          </cell>
        </row>
        <row r="147">
          <cell r="L147">
            <v>0.22401471285188035</v>
          </cell>
        </row>
        <row r="148">
          <cell r="B148" t="str">
            <v>Omniture Revs</v>
          </cell>
          <cell r="C148">
            <v>20.565999999999999</v>
          </cell>
          <cell r="D148">
            <v>42.804000000000002</v>
          </cell>
          <cell r="E148">
            <v>79.748999999999995</v>
          </cell>
          <cell r="F148">
            <v>144.976</v>
          </cell>
          <cell r="G148">
            <v>311.59763772731503</v>
          </cell>
          <cell r="H148">
            <v>417.34872106097737</v>
          </cell>
        </row>
        <row r="149">
          <cell r="B149" t="str">
            <v>Omniture US Revs</v>
          </cell>
          <cell r="C149">
            <v>18.760999999999999</v>
          </cell>
          <cell r="D149">
            <v>38.107999999999997</v>
          </cell>
          <cell r="E149">
            <v>68.584139999999991</v>
          </cell>
          <cell r="F149">
            <v>120.33008</v>
          </cell>
          <cell r="G149">
            <v>246.1621338045789</v>
          </cell>
          <cell r="H149">
            <v>313.01154079573303</v>
          </cell>
        </row>
        <row r="150">
          <cell r="B150" t="str">
            <v xml:space="preserve">    % of total</v>
          </cell>
          <cell r="C150">
            <v>0.91223378391519983</v>
          </cell>
          <cell r="D150">
            <v>0.89029062704420137</v>
          </cell>
          <cell r="E150">
            <v>0.86</v>
          </cell>
          <cell r="F150">
            <v>0.83</v>
          </cell>
          <cell r="G150">
            <v>0.79</v>
          </cell>
          <cell r="H150">
            <v>0.75</v>
          </cell>
        </row>
        <row r="151">
          <cell r="B151" t="str">
            <v xml:space="preserve">    Y/Y growth</v>
          </cell>
          <cell r="D151">
            <v>1.0312350087948401</v>
          </cell>
          <cell r="E151">
            <v>0.79973076519366004</v>
          </cell>
          <cell r="F151">
            <v>0.754488428374257</v>
          </cell>
          <cell r="G151">
            <v>1.045724010194117</v>
          </cell>
          <cell r="H151">
            <v>0.27156657264038819</v>
          </cell>
        </row>
        <row r="153">
          <cell r="B153" t="str">
            <v>Share of US ASP Spend</v>
          </cell>
          <cell r="C153">
            <v>0.11439634146341462</v>
          </cell>
          <cell r="D153">
            <v>0.17724651162790697</v>
          </cell>
          <cell r="E153">
            <v>0.24849326086956519</v>
          </cell>
          <cell r="F153">
            <v>0.34878284057971015</v>
          </cell>
          <cell r="G153">
            <v>0.57784538451779088</v>
          </cell>
          <cell r="H153">
            <v>0.60310508823840658</v>
          </cell>
        </row>
        <row r="154">
          <cell r="B154" t="str">
            <v>Share of US Analytics Spend</v>
          </cell>
          <cell r="C154">
            <v>4.9632275132275132E-2</v>
          </cell>
          <cell r="D154">
            <v>8.212931034482758E-2</v>
          </cell>
          <cell r="E154">
            <v>0.12138785840707964</v>
          </cell>
          <cell r="F154">
            <v>0.17853127596439169</v>
          </cell>
          <cell r="G154">
            <v>0.30924891181479763</v>
          </cell>
          <cell r="H154">
            <v>0.33621003307812353</v>
          </cell>
        </row>
        <row r="156">
          <cell r="E156">
            <v>753.33333333333337</v>
          </cell>
          <cell r="F156">
            <v>898.66666666666663</v>
          </cell>
          <cell r="G156">
            <v>1061.3333333333333</v>
          </cell>
          <cell r="H156">
            <v>1241.3333333333333</v>
          </cell>
        </row>
        <row r="157">
          <cell r="A157" t="str">
            <v>Jupiter Additional Data Points</v>
          </cell>
        </row>
        <row r="158">
          <cell r="A158" t="str">
            <v>&gt; 32% of companies using some type of Web measurement solution deploy software-based homegrown analytics solutions (via Jupiter survey)</v>
          </cell>
        </row>
        <row r="159">
          <cell r="A159" t="str">
            <v>&gt; large percentage of small to mid-size organizations have unused or underutilized analytics applications</v>
          </cell>
        </row>
        <row r="160">
          <cell r="A160" t="str">
            <v>IDC Web Analytics Software Applications -- 2006 - 2010 forecast and analysis</v>
          </cell>
        </row>
        <row r="161">
          <cell r="A161" t="str">
            <v>idc# 201794</v>
          </cell>
        </row>
        <row r="162">
          <cell r="B162" t="str">
            <v>- healthcare, manufacturing, professional and technical services will also post double-digit growth</v>
          </cell>
        </row>
        <row r="163">
          <cell r="A163" t="str">
            <v>&gt; recent releases from on-premise software vendors have started to close the functionality gap with hosted solutions</v>
          </cell>
        </row>
        <row r="164">
          <cell r="A164" t="str">
            <v>&gt; companies already invested in measurement solutions are upgrading or switching a little less than every two years, on average</v>
          </cell>
          <cell r="B164" t="str">
            <v xml:space="preserve"> </v>
          </cell>
          <cell r="C164" t="str">
            <v xml:space="preserve"> 2003  </v>
          </cell>
          <cell r="D164" t="str">
            <v xml:space="preserve"> 2004  </v>
          </cell>
          <cell r="E164" t="str">
            <v xml:space="preserve"> 2005  </v>
          </cell>
          <cell r="F164">
            <v>2006</v>
          </cell>
          <cell r="G164" t="str">
            <v xml:space="preserve"> 2005 Share (%)  </v>
          </cell>
          <cell r="H164" t="str">
            <v>2005 Growth</v>
          </cell>
          <cell r="I164" t="str">
            <v>2006 Share</v>
          </cell>
        </row>
        <row r="165">
          <cell r="A165" t="str">
            <v>&gt; analytics expertise shortage will persist</v>
          </cell>
          <cell r="B165" t="str">
            <v xml:space="preserve"> WebTrends  </v>
          </cell>
          <cell r="C165" t="str">
            <v xml:space="preserve"> 45.2  </v>
          </cell>
          <cell r="D165" t="str">
            <v xml:space="preserve"> 44.4  </v>
          </cell>
          <cell r="E165" t="str">
            <v xml:space="preserve"> 51.0  </v>
          </cell>
          <cell r="F165">
            <v>58.65</v>
          </cell>
          <cell r="G165">
            <v>0.16037735849056603</v>
          </cell>
          <cell r="H165">
            <v>0.14864864864864868</v>
          </cell>
          <cell r="I165">
            <v>0.15242476220177764</v>
          </cell>
        </row>
        <row r="166">
          <cell r="B166" t="str">
            <v xml:space="preserve"> Omniture  </v>
          </cell>
          <cell r="C166" t="str">
            <v xml:space="preserve"> 7.7  </v>
          </cell>
          <cell r="D166" t="str">
            <v xml:space="preserve"> 19.4  </v>
          </cell>
          <cell r="E166" t="str">
            <v xml:space="preserve"> 41.1  </v>
          </cell>
          <cell r="F166">
            <v>79.748999999999995</v>
          </cell>
          <cell r="G166">
            <v>0.12924528301886792</v>
          </cell>
          <cell r="H166">
            <v>1.1185567010309279</v>
          </cell>
          <cell r="I166">
            <v>0.20725869327927648</v>
          </cell>
        </row>
        <row r="167">
          <cell r="B167" t="str">
            <v xml:space="preserve"> WebSideStory  </v>
          </cell>
          <cell r="C167" t="str">
            <v xml:space="preserve"> 15.7  </v>
          </cell>
          <cell r="D167" t="str">
            <v xml:space="preserve"> 22.4  </v>
          </cell>
          <cell r="E167" t="str">
            <v xml:space="preserve"> 31.0  </v>
          </cell>
          <cell r="F167">
            <v>69.44</v>
          </cell>
          <cell r="G167">
            <v>9.7484276729559755E-2</v>
          </cell>
          <cell r="H167">
            <v>0.38392857142857162</v>
          </cell>
          <cell r="I167">
            <v>0.180466760226623</v>
          </cell>
        </row>
        <row r="168">
          <cell r="A168" t="str">
            <v>Forrester Wave: Web Analytics, Q1 2006 (1/13/06)</v>
          </cell>
          <cell r="B168" t="str">
            <v xml:space="preserve"> Coremetrics Combined</v>
          </cell>
          <cell r="C168">
            <v>17.2</v>
          </cell>
          <cell r="D168">
            <v>22.5</v>
          </cell>
          <cell r="E168">
            <v>30.3</v>
          </cell>
          <cell r="F168">
            <v>30</v>
          </cell>
          <cell r="G168">
            <v>9.5283018867924535E-2</v>
          </cell>
          <cell r="H168">
            <v>0.34666666666666668</v>
          </cell>
          <cell r="I168">
            <v>7.7966630282239213E-2</v>
          </cell>
        </row>
        <row r="169">
          <cell r="A169" t="str">
            <v>1/13/2006</v>
          </cell>
          <cell r="B169" t="str">
            <v xml:space="preserve"> Coremetrics </v>
          </cell>
          <cell r="C169" t="str">
            <v xml:space="preserve"> 6.7  </v>
          </cell>
          <cell r="D169" t="str">
            <v xml:space="preserve"> 9.4  </v>
          </cell>
          <cell r="E169" t="str">
            <v xml:space="preserve"> 15.9  </v>
          </cell>
          <cell r="G169">
            <v>0.05</v>
          </cell>
          <cell r="H169">
            <v>0.6914893617021276</v>
          </cell>
        </row>
        <row r="170">
          <cell r="B170" t="str">
            <v xml:space="preserve"> IBM (SurfAid/WebSphere Commerce Analyzer)  </v>
          </cell>
          <cell r="C170" t="str">
            <v xml:space="preserve"> 10.5  </v>
          </cell>
          <cell r="D170" t="str">
            <v xml:space="preserve"> 13.1  </v>
          </cell>
          <cell r="E170" t="str">
            <v xml:space="preserve"> 14.4  </v>
          </cell>
          <cell r="G170">
            <v>4.5283018867924532E-2</v>
          </cell>
          <cell r="H170">
            <v>9.92366412213741E-2</v>
          </cell>
        </row>
        <row r="171">
          <cell r="A171" t="str">
            <v>Forrestor Data Points</v>
          </cell>
          <cell r="B171" t="str">
            <v xml:space="preserve"> SPSS  </v>
          </cell>
          <cell r="C171" t="str">
            <v xml:space="preserve"> 15.8  </v>
          </cell>
          <cell r="D171" t="str">
            <v xml:space="preserve"> 14.2  </v>
          </cell>
          <cell r="E171" t="str">
            <v xml:space="preserve"> 14.0  </v>
          </cell>
          <cell r="G171">
            <v>4.40251572327044E-2</v>
          </cell>
          <cell r="H171">
            <v>-1.4084507042253502E-2</v>
          </cell>
        </row>
        <row r="172">
          <cell r="A172" t="str">
            <v>&gt; firms see their Web Analytics user populations growing by an average of 23% in 2006 - 38% expect growth over 25%</v>
          </cell>
          <cell r="B172" t="str">
            <v xml:space="preserve"> SAS Institute  </v>
          </cell>
          <cell r="C172" t="str">
            <v xml:space="preserve"> 5.6  </v>
          </cell>
          <cell r="D172" t="str">
            <v xml:space="preserve"> 6.3  </v>
          </cell>
          <cell r="E172" t="str">
            <v xml:space="preserve"> 6.7  </v>
          </cell>
          <cell r="G172">
            <v>2.1069182389937109E-2</v>
          </cell>
          <cell r="H172">
            <v>6.3492063492063489E-2</v>
          </cell>
        </row>
        <row r="173">
          <cell r="A173" t="str">
            <v>&gt; 20 viable vendors, median user has purchased three analytics packages or services</v>
          </cell>
          <cell r="B173" t="str">
            <v xml:space="preserve"> Sane Solutions (acquired by Unica)  </v>
          </cell>
          <cell r="C173" t="str">
            <v xml:space="preserve"> 5.2  </v>
          </cell>
          <cell r="D173" t="str">
            <v xml:space="preserve"> 5.6  </v>
          </cell>
          <cell r="E173" t="str">
            <v xml:space="preserve"> 6.0  </v>
          </cell>
          <cell r="G173">
            <v>1.8867924528301886E-2</v>
          </cell>
          <cell r="H173">
            <v>7.1428571428571397E-2</v>
          </cell>
        </row>
        <row r="174">
          <cell r="B174" t="str">
            <v xml:space="preserve"> Foviance  </v>
          </cell>
          <cell r="C174" t="str">
            <v xml:space="preserve"> 5.2  </v>
          </cell>
          <cell r="D174" t="str">
            <v xml:space="preserve"> 5.2  </v>
          </cell>
          <cell r="E174" t="str">
            <v xml:space="preserve"> 5.3  </v>
          </cell>
          <cell r="G174">
            <v>1.6666666666666666E-2</v>
          </cell>
          <cell r="H174">
            <v>1.9230769230769162E-2</v>
          </cell>
        </row>
        <row r="175">
          <cell r="B175" t="str">
            <v xml:space="preserve"> SageMetrics  </v>
          </cell>
          <cell r="C175" t="str">
            <v xml:space="preserve"> 3.1  </v>
          </cell>
          <cell r="D175" t="str">
            <v xml:space="preserve"> 3.5  </v>
          </cell>
          <cell r="E175" t="str">
            <v xml:space="preserve"> 4.1  </v>
          </cell>
          <cell r="G175">
            <v>1.2893081761006288E-2</v>
          </cell>
          <cell r="H175">
            <v>0.17142857142857126</v>
          </cell>
        </row>
        <row r="176">
          <cell r="B176" t="str">
            <v xml:space="preserve"> Click Tracks  </v>
          </cell>
          <cell r="C176" t="str">
            <v xml:space="preserve"> 1.0  </v>
          </cell>
          <cell r="D176" t="str">
            <v xml:space="preserve"> 1.8  </v>
          </cell>
          <cell r="E176" t="str">
            <v xml:space="preserve"> 3.5  </v>
          </cell>
          <cell r="G176">
            <v>1.10062893081761E-2</v>
          </cell>
          <cell r="H176">
            <v>0.94444444444444442</v>
          </cell>
        </row>
        <row r="177">
          <cell r="B177" t="str">
            <v xml:space="preserve"> FireClick (subsidiary of Digital River)  </v>
          </cell>
          <cell r="C177" t="str">
            <v xml:space="preserve"> 1.7  </v>
          </cell>
          <cell r="D177" t="str">
            <v xml:space="preserve"> 2.4  </v>
          </cell>
          <cell r="E177" t="str">
            <v xml:space="preserve"> 3.5  </v>
          </cell>
          <cell r="G177">
            <v>1.10062893081761E-2</v>
          </cell>
          <cell r="H177">
            <v>0.45833333333333348</v>
          </cell>
        </row>
        <row r="178">
          <cell r="B178" t="str">
            <v xml:space="preserve"> Elytics  </v>
          </cell>
          <cell r="C178" t="str">
            <v xml:space="preserve"> 2.8  </v>
          </cell>
          <cell r="D178" t="str">
            <v xml:space="preserve"> 3.0  </v>
          </cell>
          <cell r="E178" t="str">
            <v xml:space="preserve"> 3.3  </v>
          </cell>
          <cell r="G178">
            <v>1.0377358490566037E-2</v>
          </cell>
          <cell r="H178">
            <v>9.9999999999999867E-2</v>
          </cell>
        </row>
        <row r="179">
          <cell r="B179" t="str">
            <v xml:space="preserve"> SSA Global (formerly Epiphany)  </v>
          </cell>
          <cell r="C179" t="str">
            <v xml:space="preserve"> 4.0  </v>
          </cell>
          <cell r="D179" t="str">
            <v xml:space="preserve"> 3.5  </v>
          </cell>
          <cell r="E179" t="str">
            <v xml:space="preserve"> 3.0  </v>
          </cell>
          <cell r="G179">
            <v>9.433962264150943E-3</v>
          </cell>
          <cell r="H179">
            <v>-0.1428571428571429</v>
          </cell>
        </row>
        <row r="180">
          <cell r="B180" t="str">
            <v xml:space="preserve"> Harvest Solutions (acquired by Cheetahmail)  </v>
          </cell>
          <cell r="C180" t="str">
            <v xml:space="preserve"> 1.9  </v>
          </cell>
          <cell r="D180" t="str">
            <v xml:space="preserve"> 2.0  </v>
          </cell>
          <cell r="E180" t="str">
            <v xml:space="preserve"> 2.1  </v>
          </cell>
          <cell r="G180">
            <v>6.6037735849056606E-3</v>
          </cell>
          <cell r="H180">
            <v>5.0000000000000044E-2</v>
          </cell>
        </row>
        <row r="181">
          <cell r="B181" t="str">
            <v xml:space="preserve"> Subtotal  </v>
          </cell>
          <cell r="C181" t="str">
            <v xml:space="preserve"> 132.0  </v>
          </cell>
          <cell r="D181" t="str">
            <v xml:space="preserve"> 156.3  </v>
          </cell>
          <cell r="E181" t="str">
            <v xml:space="preserve"> 205.0  </v>
          </cell>
          <cell r="G181">
            <v>0.64465408805031443</v>
          </cell>
          <cell r="H181">
            <v>0.31158029430582213</v>
          </cell>
        </row>
        <row r="182">
          <cell r="B182" t="str">
            <v xml:space="preserve"> Other  </v>
          </cell>
          <cell r="C182" t="str">
            <v xml:space="preserve"> 97.8  </v>
          </cell>
          <cell r="D182" t="str">
            <v xml:space="preserve"> 107.2  </v>
          </cell>
          <cell r="E182" t="str">
            <v xml:space="preserve"> 113.0  </v>
          </cell>
          <cell r="G182">
            <v>0.35534591194968551</v>
          </cell>
          <cell r="H182">
            <v>5.4104477611940371E-2</v>
          </cell>
        </row>
        <row r="183">
          <cell r="B183" t="str">
            <v xml:space="preserve"> Total  </v>
          </cell>
          <cell r="C183" t="str">
            <v xml:space="preserve"> 229.8  </v>
          </cell>
          <cell r="D183" t="str">
            <v xml:space="preserve"> 263.5  </v>
          </cell>
          <cell r="E183" t="str">
            <v xml:space="preserve"> 318.0  </v>
          </cell>
          <cell r="F183">
            <v>384.78</v>
          </cell>
          <cell r="G183">
            <v>1</v>
          </cell>
          <cell r="H183">
            <v>0.20683111954459199</v>
          </cell>
        </row>
        <row r="187">
          <cell r="B187" t="str">
            <v xml:space="preserve"> </v>
          </cell>
          <cell r="C187" t="str">
            <v xml:space="preserve"> 2003  </v>
          </cell>
          <cell r="D187" t="str">
            <v xml:space="preserve"> 2004  </v>
          </cell>
          <cell r="E187" t="str">
            <v xml:space="preserve"> 2005  </v>
          </cell>
          <cell r="F187" t="str">
            <v xml:space="preserve"> 2006  </v>
          </cell>
          <cell r="G187" t="str">
            <v xml:space="preserve"> 2007  </v>
          </cell>
          <cell r="H187" t="str">
            <v xml:space="preserve"> 2008  </v>
          </cell>
          <cell r="I187" t="str">
            <v xml:space="preserve"> 2009  </v>
          </cell>
          <cell r="J187" t="str">
            <v xml:space="preserve"> 2010  </v>
          </cell>
          <cell r="K187" t="str">
            <v xml:space="preserve"> 2005 - 2010 CAGR (%)  </v>
          </cell>
        </row>
        <row r="188">
          <cell r="B188" t="str">
            <v xml:space="preserve"> Revenue ($M)  </v>
          </cell>
          <cell r="C188" t="str">
            <v xml:space="preserve"> 229.8  </v>
          </cell>
          <cell r="D188" t="str">
            <v xml:space="preserve"> 263.5  </v>
          </cell>
          <cell r="E188" t="str">
            <v xml:space="preserve"> 318.0  </v>
          </cell>
          <cell r="F188" t="str">
            <v xml:space="preserve"> 380.4  </v>
          </cell>
          <cell r="G188" t="str">
            <v xml:space="preserve"> 447.7  </v>
          </cell>
          <cell r="H188" t="str">
            <v xml:space="preserve"> 517.4  </v>
          </cell>
          <cell r="I188" t="str">
            <v xml:space="preserve"> 586.6  </v>
          </cell>
          <cell r="J188" t="str">
            <v xml:space="preserve"> 652.5  </v>
          </cell>
          <cell r="K188" t="str">
            <v xml:space="preserve"> 15.5  </v>
          </cell>
        </row>
        <row r="189">
          <cell r="B189" t="str">
            <v xml:space="preserve"> Growth (%)  </v>
          </cell>
          <cell r="C189" t="str">
            <v xml:space="preserve"> NA  </v>
          </cell>
          <cell r="D189" t="str">
            <v xml:space="preserve"> 14.6  </v>
          </cell>
          <cell r="E189" t="str">
            <v xml:space="preserve"> 20.7  </v>
          </cell>
          <cell r="F189" t="str">
            <v xml:space="preserve"> 19.6  </v>
          </cell>
          <cell r="G189" t="str">
            <v xml:space="preserve"> 17.7  </v>
          </cell>
          <cell r="H189" t="str">
            <v xml:space="preserve"> 15.6  </v>
          </cell>
          <cell r="I189" t="str">
            <v xml:space="preserve"> 13.4  </v>
          </cell>
          <cell r="J189" t="str">
            <v xml:space="preserve"> 11.2  </v>
          </cell>
          <cell r="K189" t="str">
            <v xml:space="preserve"> </v>
          </cell>
        </row>
        <row r="215">
          <cell r="A215" t="str">
            <v>Source: US Commerce Department Data</v>
          </cell>
        </row>
        <row r="216">
          <cell r="A216" t="str">
            <v>http://www.census.gov/mrts/www/ecomm.html</v>
          </cell>
        </row>
        <row r="219">
          <cell r="C219" t="str">
            <v xml:space="preserve"> Retail Sales</v>
          </cell>
          <cell r="D219" t="str">
            <v>Y/Y Increase in Overall Retail sales</v>
          </cell>
          <cell r="E219" t="str">
            <v>E-Commerce Sales</v>
          </cell>
          <cell r="F219" t="str">
            <v>Y/Y Increase in E-commerce sales</v>
          </cell>
          <cell r="G219" t="str">
            <v xml:space="preserve"> E-commerce as a Percent of Total </v>
          </cell>
        </row>
        <row r="220">
          <cell r="A220" t="str">
            <v>1Q06</v>
          </cell>
          <cell r="B220" t="str">
            <v xml:space="preserve"> 1st quarter 2006(p)  </v>
          </cell>
          <cell r="C220" t="str">
            <v xml:space="preserve"> 976,110  </v>
          </cell>
          <cell r="D220">
            <v>8.148563425973121E-2</v>
          </cell>
          <cell r="E220">
            <v>25218</v>
          </cell>
          <cell r="F220">
            <v>0.25350432448553528</v>
          </cell>
          <cell r="G220">
            <v>2.5835202999661924E-2</v>
          </cell>
        </row>
        <row r="221">
          <cell r="A221" t="str">
            <v>4Q05</v>
          </cell>
          <cell r="B221" t="str">
            <v xml:space="preserve"> 4th quarter 2005(r)  </v>
          </cell>
          <cell r="C221" t="str">
            <v xml:space="preserve"> 946,069  </v>
          </cell>
          <cell r="D221">
            <v>6.1074635436410896E-2</v>
          </cell>
          <cell r="E221">
            <v>23569</v>
          </cell>
          <cell r="F221">
            <v>0.23101431108325499</v>
          </cell>
          <cell r="G221">
            <v>2.491255923193763E-2</v>
          </cell>
        </row>
        <row r="222">
          <cell r="A222" t="str">
            <v>3Q05</v>
          </cell>
          <cell r="B222" t="str">
            <v xml:space="preserve"> 3rd quarter 2005  </v>
          </cell>
          <cell r="C222" t="str">
            <v xml:space="preserve"> 943,540  </v>
          </cell>
          <cell r="D222">
            <v>8.3388064979860177E-2</v>
          </cell>
          <cell r="E222">
            <v>22656</v>
          </cell>
          <cell r="F222">
            <v>0.25699067909454065</v>
          </cell>
          <cell r="G222">
            <v>2.4011700616825997E-2</v>
          </cell>
        </row>
        <row r="223">
          <cell r="A223" t="str">
            <v>2Q05</v>
          </cell>
          <cell r="B223" t="str">
            <v xml:space="preserve"> 2nd quarter 2005  </v>
          </cell>
          <cell r="C223" t="str">
            <v xml:space="preserve"> 923,223  </v>
          </cell>
          <cell r="D223">
            <v>7.9015586431296247E-2</v>
          </cell>
          <cell r="E223">
            <v>21410</v>
          </cell>
          <cell r="F223">
            <v>0.25270610262711379</v>
          </cell>
          <cell r="G223">
            <v>2.3190496770552727E-2</v>
          </cell>
        </row>
        <row r="224">
          <cell r="A224" t="str">
            <v>1Q05</v>
          </cell>
          <cell r="B224" t="str">
            <v xml:space="preserve"> 1st quarter 2005  </v>
          </cell>
          <cell r="C224" t="str">
            <v xml:space="preserve"> 902,564  </v>
          </cell>
          <cell r="D224">
            <v>6.5076579771234266E-2</v>
          </cell>
          <cell r="E224">
            <v>20118</v>
          </cell>
          <cell r="F224">
            <v>0.22618394587675983</v>
          </cell>
          <cell r="G224">
            <v>2.2289832078390009E-2</v>
          </cell>
        </row>
        <row r="225">
          <cell r="A225" t="str">
            <v>4Q04</v>
          </cell>
          <cell r="B225" t="str">
            <v xml:space="preserve"> 4th quarter 2004  </v>
          </cell>
          <cell r="C225" t="str">
            <v xml:space="preserve"> 891,614  </v>
          </cell>
          <cell r="D225">
            <v>7.3792574376069675E-2</v>
          </cell>
          <cell r="E225">
            <v>19146</v>
          </cell>
          <cell r="F225">
            <v>0.24551131928181102</v>
          </cell>
          <cell r="G225">
            <v>2.1473417869167601E-2</v>
          </cell>
        </row>
        <row r="226">
          <cell r="A226" t="str">
            <v>3Q04</v>
          </cell>
          <cell r="B226" t="str">
            <v xml:space="preserve"> 3rd quarter 2004  </v>
          </cell>
          <cell r="C226" t="str">
            <v xml:space="preserve"> 870,916  </v>
          </cell>
          <cell r="D226">
            <v>5.0780137736659459E-2</v>
          </cell>
          <cell r="E226">
            <v>18024</v>
          </cell>
          <cell r="F226">
            <v>0.23198906356801086</v>
          </cell>
          <cell r="G226">
            <v>2.0695451685351973E-2</v>
          </cell>
        </row>
        <row r="227">
          <cell r="A227" t="str">
            <v>2Q04</v>
          </cell>
          <cell r="B227" t="str">
            <v xml:space="preserve"> 2nd quarter 2004  </v>
          </cell>
          <cell r="C227" t="str">
            <v xml:space="preserve"> 855,616  </v>
          </cell>
          <cell r="D227">
            <v>6.2712001242043236E-2</v>
          </cell>
          <cell r="E227">
            <v>17091</v>
          </cell>
          <cell r="F227">
            <v>0.2494334381168215</v>
          </cell>
          <cell r="G227">
            <v>1.9975082279901264E-2</v>
          </cell>
        </row>
        <row r="228">
          <cell r="A228" t="str">
            <v>1Q04</v>
          </cell>
          <cell r="B228" t="str">
            <v xml:space="preserve"> 1st quarter 2004  </v>
          </cell>
          <cell r="C228" t="str">
            <v xml:space="preserve"> 847,417  </v>
          </cell>
          <cell r="D228">
            <v>5.9187838957682093E-2</v>
          </cell>
          <cell r="E228">
            <v>16407</v>
          </cell>
          <cell r="F228">
            <v>0.28460695270905112</v>
          </cell>
          <cell r="G228">
            <v>1.9361188175361126E-2</v>
          </cell>
        </row>
        <row r="229">
          <cell r="A229" t="str">
            <v>4Q03</v>
          </cell>
          <cell r="B229" t="str">
            <v xml:space="preserve"> 4th quarter 2003  </v>
          </cell>
          <cell r="C229" t="str">
            <v xml:space="preserve"> 830,341  </v>
          </cell>
          <cell r="D229">
            <v>4.8414324801735464E-2</v>
          </cell>
          <cell r="E229">
            <v>15372</v>
          </cell>
          <cell r="F229">
            <v>0.24803117642283024</v>
          </cell>
          <cell r="G229">
            <v>1.8512876035267439E-2</v>
          </cell>
        </row>
        <row r="230">
          <cell r="A230" t="str">
            <v>3Q03</v>
          </cell>
          <cell r="B230" t="str">
            <v xml:space="preserve"> 3rd quarter 2003  </v>
          </cell>
          <cell r="C230" t="str">
            <v xml:space="preserve"> 828,828  </v>
          </cell>
          <cell r="D230">
            <v>4.9041807105853596E-2</v>
          </cell>
          <cell r="E230">
            <v>14630</v>
          </cell>
          <cell r="F230">
            <v>0.26568042218184962</v>
          </cell>
          <cell r="G230">
            <v>1.7651430694908956E-2</v>
          </cell>
        </row>
        <row r="231">
          <cell r="A231" t="str">
            <v>2Q03</v>
          </cell>
          <cell r="B231" t="str">
            <v xml:space="preserve"> 2nd quarter 2003  </v>
          </cell>
          <cell r="C231" t="str">
            <v xml:space="preserve"> 805,125  </v>
          </cell>
          <cell r="D231">
            <v>3.2527915604909641E-2</v>
          </cell>
          <cell r="E231">
            <v>13679</v>
          </cell>
          <cell r="F231">
            <v>0.26248269497000454</v>
          </cell>
          <cell r="G231">
            <v>1.6989908399316876E-2</v>
          </cell>
        </row>
        <row r="232">
          <cell r="A232" t="str">
            <v>1Q03</v>
          </cell>
          <cell r="B232" t="str">
            <v xml:space="preserve"> 1st quarter 2003  </v>
          </cell>
          <cell r="C232" t="str">
            <v xml:space="preserve"> 800,063  </v>
          </cell>
          <cell r="D232">
            <v>3.478946925947235E-2</v>
          </cell>
          <cell r="E232">
            <v>12772</v>
          </cell>
          <cell r="F232">
            <v>0.26530612244897966</v>
          </cell>
          <cell r="G232">
            <v>1.5963742855250148E-2</v>
          </cell>
        </row>
        <row r="233">
          <cell r="A233" t="str">
            <v>4Q02</v>
          </cell>
          <cell r="B233" t="str">
            <v xml:space="preserve"> 4th quarter 2002  </v>
          </cell>
          <cell r="C233" t="str">
            <v xml:space="preserve"> 791,997  </v>
          </cell>
          <cell r="D233">
            <v>7.7425971355571388E-3</v>
          </cell>
          <cell r="E233">
            <v>12317</v>
          </cell>
          <cell r="F233">
            <v>0.30767597409491443</v>
          </cell>
          <cell r="G233">
            <v>1.5551826585201711E-2</v>
          </cell>
        </row>
        <row r="234">
          <cell r="A234" t="str">
            <v>3Q02</v>
          </cell>
          <cell r="B234" t="str">
            <v xml:space="preserve"> 3rd quarter 2002  </v>
          </cell>
          <cell r="C234" t="str">
            <v xml:space="preserve"> 790,081  </v>
          </cell>
          <cell r="D234">
            <v>4.0313958265302929E-2</v>
          </cell>
          <cell r="E234">
            <v>11559</v>
          </cell>
          <cell r="F234">
            <v>0.3903055087803704</v>
          </cell>
          <cell r="G234">
            <v>1.46301455167255E-2</v>
          </cell>
        </row>
        <row r="235">
          <cell r="A235" t="str">
            <v>2Q02</v>
          </cell>
          <cell r="B235" t="str">
            <v xml:space="preserve"> 2nd quarter 2002  </v>
          </cell>
          <cell r="C235" t="str">
            <v xml:space="preserve"> 779,761  </v>
          </cell>
          <cell r="D235">
            <v>1.8765400484453743E-2</v>
          </cell>
          <cell r="E235">
            <v>10835</v>
          </cell>
          <cell r="F235">
            <v>0.29080295449130333</v>
          </cell>
          <cell r="G235">
            <v>1.3895283298343979E-2</v>
          </cell>
        </row>
        <row r="236">
          <cell r="A236" t="str">
            <v>1Q02</v>
          </cell>
          <cell r="B236" t="str">
            <v xml:space="preserve"> 1st quarter 2002  </v>
          </cell>
          <cell r="C236" t="str">
            <v xml:space="preserve"> 773,165  </v>
          </cell>
          <cell r="D236">
            <v>2.1480870808264108E-2</v>
          </cell>
          <cell r="E236">
            <v>10094</v>
          </cell>
          <cell r="F236">
            <v>0.22292221952992497</v>
          </cell>
          <cell r="G236">
            <v>1.3055428013425336E-2</v>
          </cell>
        </row>
        <row r="237">
          <cell r="A237" t="str">
            <v>4Q01</v>
          </cell>
          <cell r="B237" t="str">
            <v xml:space="preserve"> 4th quarter 2001  </v>
          </cell>
          <cell r="C237" t="str">
            <v xml:space="preserve"> 785,912  </v>
          </cell>
          <cell r="D237">
            <v>4.3522135503111015E-2</v>
          </cell>
          <cell r="E237">
            <v>9419</v>
          </cell>
          <cell r="F237">
            <v>0.19591163026917213</v>
          </cell>
          <cell r="G237">
            <v>1.1984802369730962E-2</v>
          </cell>
        </row>
        <row r="238">
          <cell r="A238" t="str">
            <v>3Q01</v>
          </cell>
          <cell r="B238" t="str">
            <v xml:space="preserve"> 3rd quarter 2001  </v>
          </cell>
          <cell r="C238" t="str">
            <v xml:space="preserve"> 759,464  </v>
          </cell>
          <cell r="D238">
            <v>1.5213552506874173E-2</v>
          </cell>
          <cell r="E238">
            <v>8314</v>
          </cell>
          <cell r="F238">
            <v>0.13069495444036439</v>
          </cell>
          <cell r="G238">
            <v>1.0947194337058768E-2</v>
          </cell>
        </row>
        <row r="239">
          <cell r="A239" t="str">
            <v>2Q01</v>
          </cell>
          <cell r="B239" t="str">
            <v xml:space="preserve"> 2nd quarter 2001  </v>
          </cell>
          <cell r="C239" t="str">
            <v xml:space="preserve"> 765,398  </v>
          </cell>
          <cell r="D239">
            <v>3.2354567648129828E-2</v>
          </cell>
          <cell r="E239">
            <v>8394</v>
          </cell>
          <cell r="F239">
            <v>0.29237875288683601</v>
          </cell>
          <cell r="G239">
            <v>1.0966843393894418E-2</v>
          </cell>
        </row>
        <row r="240">
          <cell r="A240" t="str">
            <v>1Q01</v>
          </cell>
          <cell r="B240" t="str">
            <v xml:space="preserve"> 1st quarter 2001  </v>
          </cell>
          <cell r="C240" t="str">
            <v xml:space="preserve"> 756,906  </v>
          </cell>
          <cell r="D240">
            <v>1.9234550013331075E-2</v>
          </cell>
          <cell r="E240">
            <v>8254</v>
          </cell>
          <cell r="F240">
            <v>0.41384035628639948</v>
          </cell>
          <cell r="G240">
            <v>1.0904920822400669E-2</v>
          </cell>
        </row>
        <row r="241">
          <cell r="A241" t="str">
            <v>4Q00</v>
          </cell>
          <cell r="B241" t="str">
            <v xml:space="preserve"> 4th quarter 2000  </v>
          </cell>
          <cell r="C241" t="str">
            <v xml:space="preserve"> 753,134  </v>
          </cell>
          <cell r="D241">
            <v>3.9182489647968888E-2</v>
          </cell>
          <cell r="E241">
            <v>7876</v>
          </cell>
          <cell r="F241">
            <v>0.70660888407367284</v>
          </cell>
          <cell r="G241">
            <v>1.0457634365199288E-2</v>
          </cell>
        </row>
        <row r="242">
          <cell r="A242" t="str">
            <v>3Q00</v>
          </cell>
          <cell r="B242" t="str">
            <v xml:space="preserve"> 3rd quarter 2000  </v>
          </cell>
          <cell r="C242" t="str">
            <v xml:space="preserve"> 748,083  </v>
          </cell>
          <cell r="E242">
            <v>7353</v>
          </cell>
          <cell r="G242">
            <v>9.8291232389988818E-3</v>
          </cell>
        </row>
        <row r="243">
          <cell r="A243" t="str">
            <v>2Q00</v>
          </cell>
          <cell r="B243" t="str">
            <v xml:space="preserve"> 2nd quarter 2000  </v>
          </cell>
          <cell r="C243" t="str">
            <v xml:space="preserve"> 741,410  </v>
          </cell>
          <cell r="E243">
            <v>6495</v>
          </cell>
          <cell r="G243">
            <v>8.7603350372938045E-3</v>
          </cell>
        </row>
        <row r="244">
          <cell r="A244" t="str">
            <v>1Q00</v>
          </cell>
          <cell r="B244" t="str">
            <v xml:space="preserve"> 1st quarter 2000  </v>
          </cell>
          <cell r="C244" t="str">
            <v xml:space="preserve"> 742,622  </v>
          </cell>
          <cell r="E244">
            <v>5838</v>
          </cell>
          <cell r="G244">
            <v>7.8613345685961365E-3</v>
          </cell>
        </row>
        <row r="245">
          <cell r="A245" t="str">
            <v>4Q99</v>
          </cell>
          <cell r="B245" t="str">
            <v xml:space="preserve"> 4th arter 1999  </v>
          </cell>
          <cell r="C245" t="str">
            <v xml:space="preserve"> 724,737  </v>
          </cell>
          <cell r="E245">
            <v>4615</v>
          </cell>
          <cell r="G245">
            <v>6.3678272256004588E-3</v>
          </cell>
        </row>
        <row r="248">
          <cell r="L248">
            <v>186191.8599245479</v>
          </cell>
          <cell r="M248">
            <v>192278.90639637</v>
          </cell>
          <cell r="N248">
            <v>201175.66646104213</v>
          </cell>
        </row>
        <row r="249">
          <cell r="A249" t="str">
            <v>Morgan Stanley Report - From Lisa Monaco</v>
          </cell>
        </row>
        <row r="250">
          <cell r="C250">
            <v>1995</v>
          </cell>
          <cell r="D250">
            <v>1996</v>
          </cell>
          <cell r="E250">
            <v>1997</v>
          </cell>
          <cell r="F250">
            <v>1998</v>
          </cell>
          <cell r="G250">
            <v>1999</v>
          </cell>
          <cell r="H250">
            <v>2000</v>
          </cell>
          <cell r="I250">
            <v>2001</v>
          </cell>
          <cell r="J250">
            <v>2002</v>
          </cell>
          <cell r="K250">
            <v>2003</v>
          </cell>
          <cell r="L250">
            <v>2004</v>
          </cell>
          <cell r="M250">
            <v>2005</v>
          </cell>
          <cell r="N250">
            <v>2007</v>
          </cell>
        </row>
        <row r="251">
          <cell r="B251" t="str">
            <v>Total U.S. Advertising</v>
          </cell>
          <cell r="C251">
            <v>109724.398726</v>
          </cell>
          <cell r="D251">
            <v>119642.44668199999</v>
          </cell>
          <cell r="E251">
            <v>129489.69018075595</v>
          </cell>
          <cell r="F251">
            <v>140556.86807574332</v>
          </cell>
          <cell r="G251">
            <v>154020.43860052942</v>
          </cell>
          <cell r="H251">
            <v>172167.50273029413</v>
          </cell>
          <cell r="I251">
            <v>158476.59425670884</v>
          </cell>
          <cell r="J251">
            <v>162952.35508555628</v>
          </cell>
          <cell r="K251">
            <v>169514.09717751137</v>
          </cell>
          <cell r="L251">
            <v>186191.8599245479</v>
          </cell>
          <cell r="M251">
            <v>192278.90639637</v>
          </cell>
          <cell r="N251">
            <v>201175.66646104213</v>
          </cell>
        </row>
        <row r="252">
          <cell r="B252" t="str">
            <v xml:space="preserve">     Y/Y Growth</v>
          </cell>
          <cell r="D252">
            <v>9.0390542770409699E-2</v>
          </cell>
          <cell r="E252">
            <v>8.2305601162847575E-2</v>
          </cell>
          <cell r="F252">
            <v>8.5467637458538803E-2</v>
          </cell>
          <cell r="G252">
            <v>9.5787354322172558E-2</v>
          </cell>
          <cell r="H252">
            <v>0.11782244158407651</v>
          </cell>
          <cell r="I252">
            <v>-7.9520863440951106E-2</v>
          </cell>
          <cell r="J252">
            <v>2.8242409232983379E-2</v>
          </cell>
          <cell r="K252">
            <v>4.0267856751808884E-2</v>
          </cell>
          <cell r="L252">
            <v>9.8385697854804111E-2</v>
          </cell>
          <cell r="M252">
            <v>3.2692333995099521E-2</v>
          </cell>
          <cell r="N252">
            <v>4.6270078353431332E-2</v>
          </cell>
        </row>
        <row r="254">
          <cell r="B254" t="str">
            <v>Internet Ad Spending</v>
          </cell>
          <cell r="C254">
            <v>55</v>
          </cell>
          <cell r="D254">
            <v>267</v>
          </cell>
          <cell r="E254">
            <v>907</v>
          </cell>
          <cell r="F254">
            <v>1920</v>
          </cell>
          <cell r="G254">
            <v>4621</v>
          </cell>
          <cell r="H254">
            <v>8087</v>
          </cell>
          <cell r="I254">
            <v>7134</v>
          </cell>
          <cell r="J254">
            <v>6009.09</v>
          </cell>
          <cell r="K254">
            <v>7267</v>
          </cell>
          <cell r="L254">
            <v>9626</v>
          </cell>
          <cell r="M254">
            <v>12542</v>
          </cell>
          <cell r="N254">
            <v>16879</v>
          </cell>
        </row>
        <row r="255">
          <cell r="B255" t="str">
            <v xml:space="preserve">     Y/Y Growth</v>
          </cell>
          <cell r="D255">
            <v>3.8545454545454545</v>
          </cell>
          <cell r="E255">
            <v>2.3970037453183521</v>
          </cell>
          <cell r="F255">
            <v>1.1168687982359429</v>
          </cell>
          <cell r="G255">
            <v>1.4067708333333333</v>
          </cell>
          <cell r="H255">
            <v>0.75005410084397317</v>
          </cell>
          <cell r="I255">
            <v>-0.11784345245455674</v>
          </cell>
          <cell r="J255">
            <v>-0.15768292682926832</v>
          </cell>
          <cell r="K255">
            <v>0.2093345248615015</v>
          </cell>
          <cell r="L255">
            <v>0.32461813678271634</v>
          </cell>
          <cell r="M255">
            <v>0.30292956575940155</v>
          </cell>
          <cell r="N255">
            <v>0.34579811832243657</v>
          </cell>
        </row>
        <row r="256">
          <cell r="B256" t="str">
            <v xml:space="preserve">     % of total US Ad Spending</v>
          </cell>
          <cell r="C256">
            <v>5.0125587962750304E-4</v>
          </cell>
          <cell r="D256">
            <v>2.2316494472038382E-3</v>
          </cell>
          <cell r="E256">
            <v>7.0044186431669556E-3</v>
          </cell>
          <cell r="F256">
            <v>1.3659951493550282E-2</v>
          </cell>
          <cell r="G256">
            <v>3.0002511627597171E-2</v>
          </cell>
          <cell r="H256">
            <v>4.6971698327230443E-2</v>
          </cell>
          <cell r="I256">
            <v>4.501611126526335E-2</v>
          </cell>
          <cell r="J256">
            <v>3.6876361785903589E-2</v>
          </cell>
          <cell r="K256">
            <v>4.2869590913079993E-2</v>
          </cell>
          <cell r="L256">
            <v>5.1699360025195651E-2</v>
          </cell>
          <cell r="M256">
            <v>6.5228163791120758E-2</v>
          </cell>
          <cell r="N256">
            <v>8.3901797354147878E-2</v>
          </cell>
        </row>
        <row r="285">
          <cell r="A285" t="str">
            <v>US Department of Commerce -- Quarterly Retail Sales Data</v>
          </cell>
        </row>
        <row r="287">
          <cell r="C287" t="str">
            <v>Q1:01</v>
          </cell>
          <cell r="D287" t="str">
            <v>Q2:01</v>
          </cell>
          <cell r="E287" t="str">
            <v>Q3:01</v>
          </cell>
          <cell r="F287" t="str">
            <v>Q4:01</v>
          </cell>
          <cell r="G287" t="str">
            <v>Q1:02</v>
          </cell>
          <cell r="H287" t="str">
            <v>Q2:02</v>
          </cell>
          <cell r="I287" t="str">
            <v>Q3:02</v>
          </cell>
          <cell r="J287" t="str">
            <v>Q4:02</v>
          </cell>
          <cell r="K287" t="str">
            <v>Q1:03</v>
          </cell>
          <cell r="L287" t="str">
            <v>Q2:03</v>
          </cell>
          <cell r="M287" t="str">
            <v>Q3:03</v>
          </cell>
          <cell r="N287" t="str">
            <v>Q4:03</v>
          </cell>
          <cell r="O287" t="str">
            <v>Q1:04</v>
          </cell>
          <cell r="P287" t="str">
            <v>Q2:04</v>
          </cell>
          <cell r="Q287" t="str">
            <v>Q3:04</v>
          </cell>
          <cell r="R287" t="str">
            <v>Q4:04</v>
          </cell>
          <cell r="S287" t="str">
            <v>Q1:05</v>
          </cell>
          <cell r="T287" t="str">
            <v>Q2:05</v>
          </cell>
          <cell r="U287" t="str">
            <v>Q3:05</v>
          </cell>
          <cell r="V287" t="str">
            <v>Q4:05</v>
          </cell>
          <cell r="W287" t="str">
            <v>Q1:06</v>
          </cell>
          <cell r="X287" t="str">
            <v>Q2:06</v>
          </cell>
          <cell r="Y287" t="str">
            <v>Q3:06</v>
          </cell>
          <cell r="Z287" t="str">
            <v>Q4:06</v>
          </cell>
          <cell r="AA287" t="str">
            <v>Q1:07</v>
          </cell>
          <cell r="AB287" t="str">
            <v>Q2:07</v>
          </cell>
        </row>
        <row r="288">
          <cell r="B288" t="str">
            <v>Adjusted U.S. Retail Sales</v>
          </cell>
          <cell r="C288">
            <v>758526.924</v>
          </cell>
          <cell r="D288">
            <v>767123.505</v>
          </cell>
          <cell r="E288">
            <v>760982.64500000002</v>
          </cell>
          <cell r="F288">
            <v>788043.95600000001</v>
          </cell>
          <cell r="G288">
            <v>775173.84699999995</v>
          </cell>
          <cell r="H288">
            <v>781940.51100000006</v>
          </cell>
          <cell r="I288">
            <v>792540.79099999997</v>
          </cell>
          <cell r="J288">
            <v>795119.61199999996</v>
          </cell>
          <cell r="K288">
            <v>802807.12399999995</v>
          </cell>
          <cell r="L288">
            <v>808235.61499999999</v>
          </cell>
          <cell r="M288">
            <v>832067.8615</v>
          </cell>
          <cell r="N288">
            <v>834474.5303333333</v>
          </cell>
          <cell r="O288">
            <v>851162.97491000011</v>
          </cell>
          <cell r="P288">
            <v>859919.48100000003</v>
          </cell>
          <cell r="Q288">
            <v>873482.31170999992</v>
          </cell>
          <cell r="R288">
            <v>894736.26199999999</v>
          </cell>
          <cell r="S288">
            <v>903816.30119999999</v>
          </cell>
          <cell r="T288">
            <v>922701.36</v>
          </cell>
          <cell r="U288">
            <v>939945.223</v>
          </cell>
          <cell r="V288">
            <v>944678.10900000005</v>
          </cell>
          <cell r="W288">
            <v>974011.68799999997</v>
          </cell>
          <cell r="X288">
            <v>981540.56</v>
          </cell>
          <cell r="Y288">
            <v>989218.19025999994</v>
          </cell>
          <cell r="Z288">
            <v>989383.77518</v>
          </cell>
          <cell r="AA288">
            <v>1005740.0584</v>
          </cell>
          <cell r="AB288">
            <v>1018715.3192</v>
          </cell>
        </row>
        <row r="289">
          <cell r="B289" t="str">
            <v>Adj U.S. Retail E-commerce Sales</v>
          </cell>
          <cell r="C289">
            <v>9809.9239999999991</v>
          </cell>
          <cell r="D289">
            <v>10069.504999999999</v>
          </cell>
          <cell r="E289">
            <v>10005.645</v>
          </cell>
          <cell r="F289">
            <v>11335.956</v>
          </cell>
          <cell r="G289">
            <v>12244.847</v>
          </cell>
          <cell r="H289">
            <v>13084.511</v>
          </cell>
          <cell r="I289">
            <v>13960.790999999999</v>
          </cell>
          <cell r="J289">
            <v>15105.611999999999</v>
          </cell>
          <cell r="K289">
            <v>15853.124</v>
          </cell>
          <cell r="L289">
            <v>16892.615000000002</v>
          </cell>
          <cell r="M289">
            <v>17968.861499999999</v>
          </cell>
          <cell r="N289">
            <v>19188.530333333329</v>
          </cell>
          <cell r="O289">
            <v>20547.974910000001</v>
          </cell>
          <cell r="P289">
            <v>21178.481</v>
          </cell>
          <cell r="Q289">
            <v>22150.311709999998</v>
          </cell>
          <cell r="R289">
            <v>23843.261999999999</v>
          </cell>
          <cell r="S289">
            <v>25031.301200000002</v>
          </cell>
          <cell r="T289">
            <v>26385.360000000001</v>
          </cell>
          <cell r="U289">
            <v>27751.222999999998</v>
          </cell>
          <cell r="V289">
            <v>28995.109</v>
          </cell>
          <cell r="W289">
            <v>32381.687999999998</v>
          </cell>
          <cell r="X289">
            <v>33516.559999999998</v>
          </cell>
          <cell r="Y289">
            <v>34671.190260000003</v>
          </cell>
          <cell r="Z289">
            <v>36843.775179999997</v>
          </cell>
          <cell r="AA289">
            <v>37819.058400000002</v>
          </cell>
          <cell r="AB289">
            <v>39801.319199999998</v>
          </cell>
        </row>
        <row r="291">
          <cell r="B291" t="str">
            <v>Y/Y Change</v>
          </cell>
          <cell r="C291" t="str">
            <v>--</v>
          </cell>
          <cell r="D291" t="str">
            <v>--</v>
          </cell>
          <cell r="E291" t="str">
            <v>--</v>
          </cell>
          <cell r="F291" t="str">
            <v>--</v>
          </cell>
          <cell r="G291">
            <v>24.821017981382944</v>
          </cell>
          <cell r="H291">
            <v>29.941948487040836</v>
          </cell>
          <cell r="I291">
            <v>39.529145797197465</v>
          </cell>
          <cell r="J291">
            <v>33.25397522714448</v>
          </cell>
          <cell r="K291">
            <v>29.467718134820299</v>
          </cell>
          <cell r="L291">
            <v>29.103907666094674</v>
          </cell>
          <cell r="M291">
            <v>28.709480000094544</v>
          </cell>
          <cell r="N291">
            <v>27.029148725211073</v>
          </cell>
          <cell r="O291">
            <v>29.614673486437137</v>
          </cell>
          <cell r="P291">
            <v>25.37124062793119</v>
          </cell>
          <cell r="Q291">
            <v>23.270535030836538</v>
          </cell>
          <cell r="R291">
            <v>24.257885235643649</v>
          </cell>
          <cell r="S291">
            <v>21.818823069606342</v>
          </cell>
          <cell r="T291">
            <v>24.585705650938806</v>
          </cell>
          <cell r="U291">
            <v>25.285925378067731</v>
          </cell>
          <cell r="V291">
            <v>21.607139996196835</v>
          </cell>
          <cell r="W291">
            <v>29.364781084572613</v>
          </cell>
          <cell r="X291">
            <v>27.027108972551428</v>
          </cell>
          <cell r="Y291">
            <v>24.935719986106577</v>
          </cell>
          <cell r="Z291">
            <v>27.068931453232324</v>
          </cell>
          <cell r="AA291">
            <v>16.791497713151958</v>
          </cell>
          <cell r="AB291">
            <v>18.751205971018514</v>
          </cell>
        </row>
        <row r="292">
          <cell r="B292" t="str">
            <v>Q/Q Change</v>
          </cell>
          <cell r="C292" t="str">
            <v>--</v>
          </cell>
          <cell r="D292">
            <v>2.6461061268160613E-2</v>
          </cell>
          <cell r="E292">
            <v>-6.3419204816919095E-3</v>
          </cell>
          <cell r="F292">
            <v>0.13295604631185687</v>
          </cell>
          <cell r="G292">
            <v>8.0177710640372934E-2</v>
          </cell>
          <cell r="H292">
            <v>6.8572845377324887E-2</v>
          </cell>
          <cell r="I292">
            <v>6.6970787062657466E-2</v>
          </cell>
          <cell r="J292">
            <v>8.2002588535277088E-2</v>
          </cell>
          <cell r="K292">
            <v>4.948571431597748E-2</v>
          </cell>
          <cell r="L292">
            <v>6.5570104668329243E-2</v>
          </cell>
          <cell r="M292">
            <v>6.3711065456709681E-2</v>
          </cell>
          <cell r="N292">
            <v>6.7876800838680307E-2</v>
          </cell>
          <cell r="O292">
            <v>7.084672734446551E-2</v>
          </cell>
          <cell r="P292">
            <v>3.0684585355083005E-2</v>
          </cell>
          <cell r="Q292">
            <v>4.5887649355022209E-2</v>
          </cell>
          <cell r="R292">
            <v>7.6430088757428072E-2</v>
          </cell>
          <cell r="S292">
            <v>4.9827041283193596E-2</v>
          </cell>
          <cell r="T292">
            <v>5.4094622935542791E-2</v>
          </cell>
          <cell r="U292">
            <v>5.1765941415997219E-2</v>
          </cell>
          <cell r="V292">
            <v>4.4822745289459842E-2</v>
          </cell>
          <cell r="W292">
            <v>0.11679828484176413</v>
          </cell>
          <cell r="X292">
            <v>3.5046721468009912E-2</v>
          </cell>
          <cell r="Y292">
            <v>3.4449545538086435E-2</v>
          </cell>
          <cell r="Z292">
            <v>6.2662542119486853E-2</v>
          </cell>
          <cell r="AA292">
            <v>2.6470773291696226E-2</v>
          </cell>
          <cell r="AB292">
            <v>5.2414335096190534E-2</v>
          </cell>
        </row>
        <row r="293">
          <cell r="B293" t="str">
            <v xml:space="preserve">Adjusted E-commerce as a % of Adj. Retail Sales </v>
          </cell>
          <cell r="C293">
            <v>1.293286195863497E-2</v>
          </cell>
          <cell r="D293">
            <v>1.3126315299125137E-2</v>
          </cell>
          <cell r="E293">
            <v>1.3148322193339902E-2</v>
          </cell>
          <cell r="F293">
            <v>1.43849285483258E-2</v>
          </cell>
          <cell r="G293">
            <v>1.579625918416724E-2</v>
          </cell>
          <cell r="H293">
            <v>1.67333842100937E-2</v>
          </cell>
          <cell r="I293">
            <v>1.7615233384246087E-2</v>
          </cell>
          <cell r="J293">
            <v>1.8997911473978332E-2</v>
          </cell>
          <cell r="K293">
            <v>1.9747114252065358E-2</v>
          </cell>
          <cell r="L293">
            <v>2.0900607058747345E-2</v>
          </cell>
          <cell r="M293">
            <v>2.1595427886863527E-2</v>
          </cell>
          <cell r="N293">
            <v>2.2994746557055988E-2</v>
          </cell>
          <cell r="O293">
            <v>2.4141058194140426E-2</v>
          </cell>
          <cell r="P293">
            <v>2.4628446578941962E-2</v>
          </cell>
          <cell r="Q293">
            <v>2.5358626514870974E-2</v>
          </cell>
          <cell r="R293">
            <v>2.6648368924607192E-2</v>
          </cell>
          <cell r="S293">
            <v>2.7695120310140299E-2</v>
          </cell>
          <cell r="T293">
            <v>2.8595774476803632E-2</v>
          </cell>
          <cell r="U293">
            <v>2.9524298140935386E-2</v>
          </cell>
          <cell r="V293">
            <v>3.0693109879187427E-2</v>
          </cell>
          <cell r="W293">
            <v>3.3245687294052265E-2</v>
          </cell>
          <cell r="X293">
            <v>3.4146892513540139E-2</v>
          </cell>
          <cell r="Y293">
            <v>3.5049082802336304E-2</v>
          </cell>
          <cell r="Z293">
            <v>3.7239113986174834E-2</v>
          </cell>
          <cell r="AA293">
            <v>3.7603213757007099E-2</v>
          </cell>
          <cell r="AB293">
            <v>3.9070109627148915E-2</v>
          </cell>
        </row>
        <row r="296">
          <cell r="A296" t="str">
            <v>IAB Internet Advertising Tracking</v>
          </cell>
        </row>
        <row r="297">
          <cell r="A297" t="str">
            <v>Advertising Format Definitions</v>
          </cell>
        </row>
        <row r="298">
          <cell r="A298" t="str">
            <v xml:space="preserve">% of 1H07 </v>
          </cell>
        </row>
        <row r="299">
          <cell r="A299">
            <v>0.21</v>
          </cell>
          <cell r="B299" t="str">
            <v>Display Advertising</v>
          </cell>
          <cell r="C299" t="str">
            <v>advertiser pays an internet company for space to display a static or hyper-linked banner or logo on one or more of the internet companies pages</v>
          </cell>
        </row>
        <row r="300">
          <cell r="A300">
            <v>0.03</v>
          </cell>
          <cell r="B300" t="str">
            <v xml:space="preserve">Sponsorship </v>
          </cell>
          <cell r="C300" t="str">
            <v>custom content created for an advertiser -- may or may not include as unties (i.e. display ad, brand logos, advetorial and pre-roll video)</v>
          </cell>
        </row>
        <row r="301">
          <cell r="B301" t="str">
            <v xml:space="preserve">    Spotlights</v>
          </cell>
          <cell r="C301" t="str">
            <v>custom built pages incorporating advertisers brand and housing a collection of content around a theme</v>
          </cell>
        </row>
        <row r="302">
          <cell r="B302" t="str">
            <v xml:space="preserve">    Advergaming</v>
          </cell>
        </row>
        <row r="303">
          <cell r="B303" t="str">
            <v xml:space="preserve">    Content &amp; Section Sponsorship</v>
          </cell>
          <cell r="C303" t="str">
            <v>advertiser exclusively sponsors a particular section of a site or email</v>
          </cell>
        </row>
        <row r="304">
          <cell r="B304" t="str">
            <v xml:space="preserve">    Sweepstakes &amp; contests</v>
          </cell>
        </row>
        <row r="305">
          <cell r="A305">
            <v>0.02</v>
          </cell>
          <cell r="B305" t="str">
            <v>E-mail</v>
          </cell>
          <cell r="C305" t="str">
            <v>banner ads, links or advertiser sponsorships that appear in e-mail newsletters, e-mail marketing campaigns and other commercial e-mail communications</v>
          </cell>
        </row>
        <row r="306">
          <cell r="A306">
            <v>0.41</v>
          </cell>
          <cell r="B306" t="str">
            <v>Search</v>
          </cell>
          <cell r="C306" t="str">
            <v>fees advertisers pay internet companies to list and/or link their company site domain to a specific search word or phrase</v>
          </cell>
        </row>
        <row r="307">
          <cell r="B307" t="str">
            <v xml:space="preserve">     Paid listings</v>
          </cell>
          <cell r="C307" t="str">
            <v>text links appear on top or side of search results for specific keywords - the more a marketer pays, the higher position it gets. Marketer only pay when a user clicks on the text</v>
          </cell>
        </row>
        <row r="308">
          <cell r="B308" t="str">
            <v xml:space="preserve">     Contextual search</v>
          </cell>
          <cell r="C308" t="str">
            <v>text links appear in an article based on the context of the content, instead of user submitted keyword.  Payment only when clicked</v>
          </cell>
        </row>
        <row r="309">
          <cell r="B309" t="str">
            <v xml:space="preserve">     Paid inclusion</v>
          </cell>
          <cell r="C309" t="str">
            <v>guarantee a marketer's URL is indexed by a search engine. Listing is determined by the engine's search algorithms</v>
          </cell>
        </row>
        <row r="310">
          <cell r="B310" t="str">
            <v xml:space="preserve">     Site Optimizations</v>
          </cell>
          <cell r="C310" t="str">
            <v>modifeis a site to make it easier for search engines to automatically index the site and hopefully result in better placement in results</v>
          </cell>
        </row>
        <row r="311">
          <cell r="A311">
            <v>0.08</v>
          </cell>
          <cell r="B311" t="str">
            <v>Lead Generation</v>
          </cell>
          <cell r="C311" t="str">
            <v>fees paid to Internet advertising companies that refer qualified purchase inquiries or provide consumer information where customer opts into being contacted by a marketer. Priced on a performance basis (cost-per-action, lead, inquiry)</v>
          </cell>
        </row>
        <row r="312">
          <cell r="A312">
            <v>0.17</v>
          </cell>
          <cell r="B312" t="str">
            <v>Classifieds and auctions</v>
          </cell>
          <cell r="C312" t="str">
            <v xml:space="preserve">fees advertisers pay Internet companies to list specific products/services </v>
          </cell>
        </row>
        <row r="313">
          <cell r="A313">
            <v>7.0000000000000007E-2</v>
          </cell>
          <cell r="B313" t="str">
            <v>Rich media</v>
          </cell>
          <cell r="C313" t="str">
            <v>advertisements that incorporate amination, sound, and/or interactive format</v>
          </cell>
        </row>
        <row r="314">
          <cell r="A314">
            <v>0.01</v>
          </cell>
          <cell r="B314" t="str">
            <v>Broadband Video Commericials</v>
          </cell>
          <cell r="C314" t="str">
            <v>TV-like ads that appear as in-page video commercials</v>
          </cell>
        </row>
        <row r="316">
          <cell r="A316" t="str">
            <v>US Internet Advertising Revenue Model</v>
          </cell>
        </row>
        <row r="317">
          <cell r="A317" t="str">
            <v>(US$ in MM, except where noted)</v>
          </cell>
        </row>
        <row r="318">
          <cell r="C318" t="str">
            <v>C2004</v>
          </cell>
          <cell r="D318" t="str">
            <v>C2005</v>
          </cell>
          <cell r="E318" t="str">
            <v>C2006</v>
          </cell>
          <cell r="F318" t="str">
            <v>C2007e</v>
          </cell>
          <cell r="G318" t="str">
            <v>CH1:2007E</v>
          </cell>
          <cell r="I318">
            <v>0.21</v>
          </cell>
          <cell r="J318" t="str">
            <v>Display Advertising</v>
          </cell>
        </row>
        <row r="319">
          <cell r="B319" t="str">
            <v>Search Advertising</v>
          </cell>
          <cell r="C319">
            <v>3804.77</v>
          </cell>
          <cell r="D319">
            <v>5204.8376000000007</v>
          </cell>
          <cell r="E319">
            <v>6751.6</v>
          </cell>
          <cell r="G319">
            <v>4097.13</v>
          </cell>
          <cell r="I319">
            <v>0.03</v>
          </cell>
          <cell r="J319" t="str">
            <v xml:space="preserve">Sponsorship </v>
          </cell>
        </row>
        <row r="320">
          <cell r="B320" t="str">
            <v>Y/Y Growth</v>
          </cell>
          <cell r="C320">
            <v>50.696493569762247</v>
          </cell>
          <cell r="D320">
            <v>36.797693421678581</v>
          </cell>
          <cell r="E320">
            <v>29.717784086097133</v>
          </cell>
          <cell r="G320">
            <v>29.508471361739772</v>
          </cell>
          <cell r="I320">
            <v>0.02</v>
          </cell>
          <cell r="J320" t="str">
            <v>E-mail</v>
          </cell>
        </row>
        <row r="321">
          <cell r="B321" t="str">
            <v xml:space="preserve">  % of Total Internet Advertising</v>
          </cell>
          <cell r="C321">
            <v>0.39525971327654269</v>
          </cell>
          <cell r="D321">
            <v>0.41499860195724714</v>
          </cell>
          <cell r="E321">
            <v>0.4</v>
          </cell>
          <cell r="G321">
            <v>0.41000000000000003</v>
          </cell>
          <cell r="I321">
            <v>0.41</v>
          </cell>
          <cell r="J321" t="str">
            <v>Search</v>
          </cell>
        </row>
        <row r="322">
          <cell r="I322">
            <v>0.08</v>
          </cell>
          <cell r="J322" t="str">
            <v>Lead Generation</v>
          </cell>
        </row>
        <row r="323">
          <cell r="B323" t="str">
            <v>Display and Sponsorship</v>
          </cell>
          <cell r="C323">
            <v>2609.15</v>
          </cell>
          <cell r="D323">
            <v>3163.52</v>
          </cell>
          <cell r="E323">
            <v>4219.75</v>
          </cell>
          <cell r="G323">
            <v>2398.3200000000002</v>
          </cell>
          <cell r="I323">
            <v>0.17</v>
          </cell>
          <cell r="J323" t="str">
            <v>Classifieds and auctions</v>
          </cell>
        </row>
        <row r="324">
          <cell r="B324" t="str">
            <v>Y/Y Growth</v>
          </cell>
          <cell r="C324">
            <v>14.433643048084388</v>
          </cell>
          <cell r="D324">
            <v>21.247149454803282</v>
          </cell>
          <cell r="E324">
            <v>33.387808517094882</v>
          </cell>
          <cell r="G324">
            <v>23.70317263006956</v>
          </cell>
          <cell r="I324">
            <v>7.0000000000000007E-2</v>
          </cell>
          <cell r="J324" t="str">
            <v>Rich media</v>
          </cell>
        </row>
        <row r="325">
          <cell r="B325" t="str">
            <v xml:space="preserve">  % of Total Internet Advertising</v>
          </cell>
          <cell r="C325">
            <v>0.27105235819655099</v>
          </cell>
          <cell r="D325">
            <v>0.25223772155038809</v>
          </cell>
          <cell r="E325">
            <v>0.25</v>
          </cell>
          <cell r="G325">
            <v>0.24000000000000002</v>
          </cell>
          <cell r="I325">
            <v>0.01</v>
          </cell>
          <cell r="J325" t="str">
            <v>Broadband Video Commericials</v>
          </cell>
        </row>
        <row r="327">
          <cell r="B327" t="str">
            <v>Rich Media</v>
          </cell>
          <cell r="C327">
            <v>920.89</v>
          </cell>
          <cell r="D327">
            <v>1003.36</v>
          </cell>
          <cell r="E327">
            <v>1181.53</v>
          </cell>
          <cell r="G327">
            <v>799.44</v>
          </cell>
        </row>
        <row r="328">
          <cell r="B328" t="str">
            <v>Y/Y Growth</v>
          </cell>
          <cell r="C328">
            <v>30.142552087970454</v>
          </cell>
          <cell r="D328">
            <v>8.9554669938863629</v>
          </cell>
          <cell r="E328">
            <v>17.757335353213222</v>
          </cell>
          <cell r="G328">
            <v>68.466304210393233</v>
          </cell>
        </row>
        <row r="329">
          <cell r="B329" t="str">
            <v xml:space="preserve">  % of Total Internet Advertising</v>
          </cell>
          <cell r="C329">
            <v>9.5666943694161649E-2</v>
          </cell>
          <cell r="D329">
            <v>8.0001150710220709E-2</v>
          </cell>
          <cell r="E329">
            <v>6.9999999999999993E-2</v>
          </cell>
          <cell r="G329">
            <v>0.08</v>
          </cell>
        </row>
        <row r="331">
          <cell r="B331" t="str">
            <v>Classified Advertising</v>
          </cell>
          <cell r="C331">
            <v>1686.69</v>
          </cell>
          <cell r="D331">
            <v>2094.44</v>
          </cell>
          <cell r="E331">
            <v>3038.22</v>
          </cell>
          <cell r="G331">
            <v>1698.81</v>
          </cell>
        </row>
        <row r="332">
          <cell r="B332" t="str">
            <v>Y/Y Growth</v>
          </cell>
          <cell r="C332">
            <v>38.581102509707385</v>
          </cell>
          <cell r="D332">
            <v>24.174566755005355</v>
          </cell>
          <cell r="E332">
            <v>45.061209678959521</v>
          </cell>
          <cell r="G332">
            <v>7.3972689341256892</v>
          </cell>
        </row>
        <row r="333">
          <cell r="B333" t="str">
            <v xml:space="preserve">  % of Total Internet Advertising</v>
          </cell>
          <cell r="C333">
            <v>0.17522231456472057</v>
          </cell>
          <cell r="D333">
            <v>0.16699650184730769</v>
          </cell>
          <cell r="E333">
            <v>0.18</v>
          </cell>
          <cell r="G333">
            <v>0.16999999999999998</v>
          </cell>
        </row>
        <row r="335">
          <cell r="B335" t="str">
            <v>Email and Other</v>
          </cell>
          <cell r="C335">
            <v>604.5</v>
          </cell>
          <cell r="D335">
            <v>1075.6619999999998</v>
          </cell>
          <cell r="E335">
            <v>1687.9</v>
          </cell>
          <cell r="G335">
            <v>999.3</v>
          </cell>
        </row>
        <row r="336">
          <cell r="B336" t="str">
            <v>Y/Y Growth</v>
          </cell>
          <cell r="C336">
            <v>12.47767192616851</v>
          </cell>
          <cell r="D336">
            <v>77.942431761786565</v>
          </cell>
          <cell r="E336">
            <v>56.917321612179329</v>
          </cell>
          <cell r="G336">
            <v>33.188500446494039</v>
          </cell>
        </row>
        <row r="337">
          <cell r="B337" t="str">
            <v xml:space="preserve">  % of Total Internet Advertising</v>
          </cell>
          <cell r="C337">
            <v>6.2798670268024104E-2</v>
          </cell>
          <cell r="D337">
            <v>8.5766023934836358E-2</v>
          </cell>
          <cell r="E337">
            <v>0.1</v>
          </cell>
          <cell r="G337">
            <v>9.9999999999999992E-2</v>
          </cell>
        </row>
        <row r="339">
          <cell r="B339" t="str">
            <v>Total US Internet Spending</v>
          </cell>
          <cell r="C339">
            <v>9626</v>
          </cell>
          <cell r="D339">
            <v>12541.819600000001</v>
          </cell>
          <cell r="E339">
            <v>16879</v>
          </cell>
          <cell r="F339">
            <v>21284</v>
          </cell>
          <cell r="G339">
            <v>9993</v>
          </cell>
        </row>
        <row r="340">
          <cell r="B340" t="str">
            <v>Y/Y Growth</v>
          </cell>
          <cell r="C340">
            <v>32.461813678271653</v>
          </cell>
          <cell r="D340">
            <v>30.291082484936638</v>
          </cell>
          <cell r="E340">
            <v>34.581747611805859</v>
          </cell>
          <cell r="F340">
            <v>0.26097517625451738</v>
          </cell>
          <cell r="G340">
            <v>26.349728157794882</v>
          </cell>
        </row>
        <row r="341">
          <cell r="B341" t="str">
            <v>% of total US ad market</v>
          </cell>
          <cell r="C341">
            <v>5.1699360025195651E-2</v>
          </cell>
          <cell r="D341">
            <v>6.5227225570681613E-2</v>
          </cell>
          <cell r="E341">
            <v>8.3901797354147878E-2</v>
          </cell>
          <cell r="F341">
            <v>0.10370036024372653</v>
          </cell>
        </row>
        <row r="343">
          <cell r="A343" t="str">
            <v>Total US Advertising Market</v>
          </cell>
          <cell r="C343">
            <v>186191.8599245479</v>
          </cell>
          <cell r="D343">
            <v>192278.90639637</v>
          </cell>
          <cell r="E343">
            <v>201175.66646104213</v>
          </cell>
          <cell r="F343">
            <v>205245.18863749655</v>
          </cell>
        </row>
        <row r="345">
          <cell r="A345" t="str">
            <v>U.S. Marketing Services Market</v>
          </cell>
        </row>
        <row r="346">
          <cell r="B346" t="str">
            <v>Promotions*</v>
          </cell>
          <cell r="C346">
            <v>101130.73062767598</v>
          </cell>
          <cell r="D346">
            <v>105966.90928338202</v>
          </cell>
          <cell r="E346">
            <v>111083.3114724776</v>
          </cell>
          <cell r="F346">
            <v>116497.38708518798</v>
          </cell>
        </row>
        <row r="347">
          <cell r="B347" t="str">
            <v>Event Sponsorships</v>
          </cell>
          <cell r="C347">
            <v>11144.695440729483</v>
          </cell>
          <cell r="D347">
            <v>11842.509197808593</v>
          </cell>
          <cell r="E347">
            <v>12584.015852747367</v>
          </cell>
          <cell r="F347">
            <v>13371.95119185556</v>
          </cell>
        </row>
        <row r="348">
          <cell r="B348" t="str">
            <v>Trade Shows &amp; Exhibitions</v>
          </cell>
          <cell r="C348">
            <v>8704.3307084359767</v>
          </cell>
          <cell r="D348">
            <v>9148.2515745662113</v>
          </cell>
          <cell r="E348">
            <v>9614.8124048690879</v>
          </cell>
          <cell r="F348">
            <v>10105.167837517411</v>
          </cell>
        </row>
        <row r="349">
          <cell r="B349" t="str">
            <v>Business Information - Marketing</v>
          </cell>
          <cell r="C349">
            <v>18542.647224433782</v>
          </cell>
          <cell r="D349">
            <v>19469.779585655473</v>
          </cell>
          <cell r="E349">
            <v>20443.268564938247</v>
          </cell>
          <cell r="F349">
            <v>21465.431993185161</v>
          </cell>
        </row>
        <row r="350">
          <cell r="B350" t="str">
            <v>Public Relations</v>
          </cell>
          <cell r="C350">
            <v>18834.332025600004</v>
          </cell>
          <cell r="D350">
            <v>20341.078587648008</v>
          </cell>
          <cell r="E350">
            <v>21968.364874659848</v>
          </cell>
          <cell r="F350">
            <v>23725.834064632636</v>
          </cell>
        </row>
        <row r="352">
          <cell r="A352" t="str">
            <v>TOTAL MARKETING SERVICES</v>
          </cell>
          <cell r="C352">
            <v>158356.73602687524</v>
          </cell>
          <cell r="D352">
            <v>166768.52822906029</v>
          </cell>
          <cell r="E352">
            <v>175693.77316969214</v>
          </cell>
          <cell r="F352">
            <v>185165.77217237875</v>
          </cell>
        </row>
        <row r="354">
          <cell r="A354" t="str">
            <v>Applicable to Internet Marketing</v>
          </cell>
          <cell r="C354">
            <v>130818.07329283924</v>
          </cell>
          <cell r="D354">
            <v>137279.19806684609</v>
          </cell>
          <cell r="E354">
            <v>144110.59589016321</v>
          </cell>
          <cell r="F354">
            <v>151334.77027022871</v>
          </cell>
        </row>
        <row r="355">
          <cell r="A355" t="str">
            <v>As % of total Marketing Spend</v>
          </cell>
          <cell r="C355">
            <v>0.41266237926725075</v>
          </cell>
          <cell r="D355">
            <v>0.416555369774463</v>
          </cell>
          <cell r="E355">
            <v>0.41736556476024</v>
          </cell>
          <cell r="F355">
            <v>0.42440626986944791</v>
          </cell>
        </row>
        <row r="356">
          <cell r="A356" t="str">
            <v>* includes: Point-of-purchase, premiums, promotional licensing, product sampling, in-store marketing, couponing, specialty printing, promotional fulfillment</v>
          </cell>
        </row>
        <row r="358">
          <cell r="A358" t="str">
            <v>Implied Internet Marketing Spend</v>
          </cell>
          <cell r="C358">
            <v>16389.210668968928</v>
          </cell>
          <cell r="D358">
            <v>21496.160818468452</v>
          </cell>
          <cell r="E358">
            <v>28970.138012961968</v>
          </cell>
          <cell r="F358">
            <v>36977.470194424313</v>
          </cell>
        </row>
        <row r="360">
          <cell r="A360" t="str">
            <v>Potential US Web Analytics Market @ 5%</v>
          </cell>
          <cell r="C360">
            <v>819.46053344844643</v>
          </cell>
          <cell r="D360">
            <v>1074.8080409234226</v>
          </cell>
          <cell r="E360">
            <v>1448.5069006480985</v>
          </cell>
          <cell r="F360">
            <v>1848.8735097212157</v>
          </cell>
        </row>
        <row r="364">
          <cell r="A364" t="str">
            <v>Broader Online Marketing Ecosystem</v>
          </cell>
        </row>
        <row r="366">
          <cell r="A366" t="str">
            <v>Customer Experience Management</v>
          </cell>
        </row>
        <row r="367">
          <cell r="A367" t="str">
            <v>Voice of Customer (VoC) - surveys</v>
          </cell>
        </row>
        <row r="368">
          <cell r="A368" t="str">
            <v>open API's -- Google doesn't have yet</v>
          </cell>
        </row>
        <row r="370">
          <cell r="A370" t="str">
            <v>http://blog.immeria.net/search/label/Omniture</v>
          </cell>
        </row>
        <row r="371">
          <cell r="A371" t="str">
            <v>Figures remain very similar to last month's results, which makes them even more valuable because we now have a baseline of nearly 15,000 web sites and over 300,000 page views that were collected over a period of about two months:</v>
          </cell>
        </row>
        <row r="377">
          <cell r="K377">
            <v>0.97799999999999998</v>
          </cell>
        </row>
        <row r="413">
          <cell r="B413" t="str">
            <v>WebTrends is a bit tricky since WASP doesn't look at log-based solutions. So in this case, WebTrends stats are only for WebTrends Live (i.e. pages with JavaScript tags).</v>
          </cell>
        </row>
        <row r="419">
          <cell r="C419" t="str">
            <v>IDC Market Estimates</v>
          </cell>
          <cell r="G419" t="str">
            <v>MS Est</v>
          </cell>
          <cell r="I419" t="str">
            <v>Market Share</v>
          </cell>
        </row>
        <row r="420">
          <cell r="B420" t="str">
            <v xml:space="preserve"> </v>
          </cell>
          <cell r="C420" t="str">
            <v xml:space="preserve"> 2003  </v>
          </cell>
          <cell r="D420" t="str">
            <v xml:space="preserve"> 2004  </v>
          </cell>
          <cell r="E420" t="str">
            <v xml:space="preserve"> 2005  </v>
          </cell>
          <cell r="F420">
            <v>2006</v>
          </cell>
          <cell r="G420">
            <v>2007</v>
          </cell>
          <cell r="I420">
            <v>2006</v>
          </cell>
          <cell r="J420">
            <v>2007</v>
          </cell>
          <cell r="M420" t="str">
            <v>05 Share</v>
          </cell>
          <cell r="N420" t="str">
            <v>05 Growth</v>
          </cell>
          <cell r="O420" t="str">
            <v>06 Share</v>
          </cell>
          <cell r="P420" t="str">
            <v>06 Growth</v>
          </cell>
        </row>
        <row r="421">
          <cell r="A421">
            <v>1</v>
          </cell>
          <cell r="B421" t="str">
            <v xml:space="preserve"> Omniture  </v>
          </cell>
          <cell r="C421">
            <v>7.7</v>
          </cell>
          <cell r="D421">
            <v>19.399999999999999</v>
          </cell>
          <cell r="E421">
            <v>41.1</v>
          </cell>
          <cell r="F421">
            <v>74.599999999999994</v>
          </cell>
          <cell r="G421">
            <v>122.6</v>
          </cell>
          <cell r="I421">
            <v>0.18767295597484276</v>
          </cell>
          <cell r="J421">
            <v>0.24285643539840537</v>
          </cell>
          <cell r="M421">
            <v>0.12924528301886792</v>
          </cell>
          <cell r="N421">
            <v>1.1185567010309279</v>
          </cell>
          <cell r="O421">
            <v>0.18767295597484276</v>
          </cell>
          <cell r="P421">
            <v>0.81508515815085136</v>
          </cell>
        </row>
        <row r="422">
          <cell r="A422">
            <v>2</v>
          </cell>
          <cell r="B422" t="str">
            <v xml:space="preserve"> WebTrends  </v>
          </cell>
          <cell r="C422">
            <v>45.2</v>
          </cell>
          <cell r="D422">
            <v>44.4</v>
          </cell>
          <cell r="E422">
            <v>51</v>
          </cell>
          <cell r="F422">
            <v>74.2</v>
          </cell>
          <cell r="G422">
            <v>89.04</v>
          </cell>
          <cell r="I422">
            <v>0.18666666666666668</v>
          </cell>
          <cell r="J422">
            <v>0.17637795275590554</v>
          </cell>
          <cell r="M422">
            <v>0.16037735849056603</v>
          </cell>
          <cell r="N422">
            <v>0.14864864864864868</v>
          </cell>
          <cell r="O422">
            <v>0.18666666666666668</v>
          </cell>
          <cell r="P422">
            <v>0.45490196078431389</v>
          </cell>
        </row>
        <row r="423">
          <cell r="A423">
            <v>3</v>
          </cell>
          <cell r="B423" t="str">
            <v xml:space="preserve"> Visual Science</v>
          </cell>
          <cell r="C423">
            <v>15.7</v>
          </cell>
          <cell r="D423">
            <v>22.4</v>
          </cell>
          <cell r="E423">
            <v>31</v>
          </cell>
          <cell r="F423">
            <v>44.7</v>
          </cell>
          <cell r="G423">
            <v>57</v>
          </cell>
          <cell r="I423">
            <v>0.11245283018867926</v>
          </cell>
          <cell r="J423">
            <v>0.11291041450007429</v>
          </cell>
          <cell r="M423">
            <v>9.7484276729559755E-2</v>
          </cell>
          <cell r="N423">
            <v>0.38392857142857162</v>
          </cell>
          <cell r="O423">
            <v>0.11245283018867926</v>
          </cell>
          <cell r="P423">
            <v>0.44193548387096793</v>
          </cell>
        </row>
        <row r="424">
          <cell r="A424">
            <v>4</v>
          </cell>
          <cell r="B424" t="str">
            <v xml:space="preserve"> Coremetrics</v>
          </cell>
          <cell r="C424">
            <v>17.2</v>
          </cell>
          <cell r="D424">
            <v>22.5</v>
          </cell>
          <cell r="E424">
            <v>30.3</v>
          </cell>
          <cell r="F424">
            <v>29.1</v>
          </cell>
          <cell r="G424">
            <v>37.830000000000005</v>
          </cell>
          <cell r="I424">
            <v>7.3207547169811329E-2</v>
          </cell>
          <cell r="J424">
            <v>7.4936859307680889E-2</v>
          </cell>
          <cell r="M424">
            <v>9.5283018867924535E-2</v>
          </cell>
          <cell r="N424">
            <v>0.34666666666666668</v>
          </cell>
          <cell r="O424">
            <v>7.3207547169811329E-2</v>
          </cell>
          <cell r="P424">
            <v>-3.9603960396039528E-2</v>
          </cell>
        </row>
        <row r="425">
          <cell r="A425">
            <v>5</v>
          </cell>
          <cell r="B425" t="str">
            <v xml:space="preserve"> SPSS  </v>
          </cell>
          <cell r="C425">
            <v>15.8</v>
          </cell>
          <cell r="D425">
            <v>14.2</v>
          </cell>
          <cell r="E425">
            <v>14</v>
          </cell>
          <cell r="F425">
            <v>15.7</v>
          </cell>
          <cell r="G425">
            <v>18.84</v>
          </cell>
          <cell r="I425">
            <v>3.9496855345911949E-2</v>
          </cell>
          <cell r="J425">
            <v>3.731986331897192E-2</v>
          </cell>
          <cell r="M425">
            <v>4.40251572327044E-2</v>
          </cell>
          <cell r="N425">
            <v>-1.4084507042253502E-2</v>
          </cell>
          <cell r="O425">
            <v>3.9496855345911949E-2</v>
          </cell>
          <cell r="P425">
            <v>0.12142857142857144</v>
          </cell>
        </row>
        <row r="426">
          <cell r="A426">
            <v>6</v>
          </cell>
          <cell r="B426" t="str">
            <v xml:space="preserve"> SAS Institute  </v>
          </cell>
          <cell r="C426">
            <v>5.6</v>
          </cell>
          <cell r="D426">
            <v>6.3</v>
          </cell>
          <cell r="E426">
            <v>6.7</v>
          </cell>
          <cell r="F426">
            <v>7.8</v>
          </cell>
          <cell r="G426">
            <v>9.36</v>
          </cell>
          <cell r="I426">
            <v>1.9622641509433963E-2</v>
          </cell>
          <cell r="J426">
            <v>1.8541078591591143E-2</v>
          </cell>
          <cell r="M426">
            <v>2.1069182389937109E-2</v>
          </cell>
          <cell r="N426">
            <v>6.3492063492063489E-2</v>
          </cell>
          <cell r="O426">
            <v>1.9622641509433963E-2</v>
          </cell>
          <cell r="P426">
            <v>0.16417910447761197</v>
          </cell>
        </row>
        <row r="427">
          <cell r="A427">
            <v>7</v>
          </cell>
          <cell r="B427" t="str">
            <v xml:space="preserve"> Sane/Unica  </v>
          </cell>
          <cell r="C427">
            <v>5.2</v>
          </cell>
          <cell r="D427">
            <v>5.6</v>
          </cell>
          <cell r="E427">
            <v>6</v>
          </cell>
          <cell r="F427">
            <v>5.6</v>
          </cell>
          <cell r="G427">
            <v>6.72</v>
          </cell>
          <cell r="I427">
            <v>1.4088050314465408E-2</v>
          </cell>
          <cell r="J427">
            <v>1.3311543604219284E-2</v>
          </cell>
          <cell r="M427">
            <v>1.8867924528301886E-2</v>
          </cell>
          <cell r="N427">
            <v>7.1428571428571397E-2</v>
          </cell>
          <cell r="O427">
            <v>1.4088050314465408E-2</v>
          </cell>
          <cell r="P427">
            <v>-6.6666666666666763E-2</v>
          </cell>
        </row>
        <row r="428">
          <cell r="A428">
            <v>8</v>
          </cell>
          <cell r="B428" t="str">
            <v xml:space="preserve"> Foviance  </v>
          </cell>
          <cell r="C428">
            <v>5.2</v>
          </cell>
          <cell r="D428">
            <v>5.2</v>
          </cell>
          <cell r="E428">
            <v>5.3</v>
          </cell>
          <cell r="F428">
            <v>5.8</v>
          </cell>
          <cell r="G428">
            <v>6.96</v>
          </cell>
          <cell r="I428">
            <v>1.4591194968553458E-2</v>
          </cell>
          <cell r="J428">
            <v>1.3786955875798545E-2</v>
          </cell>
          <cell r="M428">
            <v>1.6666666666666666E-2</v>
          </cell>
          <cell r="N428">
            <v>1.9230769230769162E-2</v>
          </cell>
          <cell r="O428">
            <v>1.4591194968553458E-2</v>
          </cell>
          <cell r="P428">
            <v>9.4339622641509413E-2</v>
          </cell>
        </row>
        <row r="429">
          <cell r="A429">
            <v>9</v>
          </cell>
          <cell r="B429" t="str">
            <v xml:space="preserve"> SageMetrics  </v>
          </cell>
          <cell r="C429">
            <v>3.1</v>
          </cell>
          <cell r="D429">
            <v>3.5</v>
          </cell>
          <cell r="E429">
            <v>4.0999999999999996</v>
          </cell>
          <cell r="F429">
            <v>4.5</v>
          </cell>
          <cell r="G429">
            <v>5.3999999999999995</v>
          </cell>
          <cell r="I429">
            <v>1.1320754716981131E-2</v>
          </cell>
          <cell r="J429">
            <v>1.0696776110533353E-2</v>
          </cell>
          <cell r="M429">
            <v>1.2893081761006288E-2</v>
          </cell>
          <cell r="N429">
            <v>0.17142857142857126</v>
          </cell>
          <cell r="O429">
            <v>1.1320754716981131E-2</v>
          </cell>
          <cell r="P429">
            <v>9.7560975609756184E-2</v>
          </cell>
        </row>
        <row r="430">
          <cell r="A430">
            <v>10</v>
          </cell>
          <cell r="B430" t="str">
            <v xml:space="preserve"> Click Tracks  </v>
          </cell>
          <cell r="C430">
            <v>1</v>
          </cell>
          <cell r="D430">
            <v>1.8</v>
          </cell>
          <cell r="E430">
            <v>3.5</v>
          </cell>
          <cell r="F430">
            <v>4</v>
          </cell>
          <cell r="G430">
            <v>4.8</v>
          </cell>
          <cell r="I430">
            <v>1.0062893081761006E-2</v>
          </cell>
          <cell r="J430">
            <v>9.5082454315852018E-3</v>
          </cell>
          <cell r="M430">
            <v>1.10062893081761E-2</v>
          </cell>
          <cell r="N430">
            <v>0.94444444444444442</v>
          </cell>
          <cell r="O430">
            <v>1.0062893081761006E-2</v>
          </cell>
          <cell r="P430">
            <v>0.14285714285714279</v>
          </cell>
        </row>
        <row r="431">
          <cell r="B431" t="str">
            <v xml:space="preserve"> Top 10</v>
          </cell>
          <cell r="C431">
            <v>121.7</v>
          </cell>
          <cell r="D431">
            <v>145.29999999999998</v>
          </cell>
          <cell r="E431">
            <v>193</v>
          </cell>
          <cell r="F431">
            <v>266</v>
          </cell>
          <cell r="G431">
            <v>358.54999999999995</v>
          </cell>
          <cell r="I431">
            <v>0.66918238993710688</v>
          </cell>
          <cell r="J431">
            <v>0.71024612489476546</v>
          </cell>
          <cell r="M431">
            <v>0.60691823899371067</v>
          </cell>
          <cell r="N431">
            <v>0.3282863041982107</v>
          </cell>
          <cell r="O431">
            <v>0.66918238993710688</v>
          </cell>
          <cell r="P431">
            <v>0.37823834196891193</v>
          </cell>
        </row>
        <row r="432">
          <cell r="B432" t="str">
            <v xml:space="preserve"> Other  </v>
          </cell>
          <cell r="C432">
            <v>108.10000000000001</v>
          </cell>
          <cell r="D432">
            <v>118.20000000000002</v>
          </cell>
          <cell r="E432">
            <v>125</v>
          </cell>
          <cell r="F432">
            <v>131.5</v>
          </cell>
          <cell r="G432">
            <v>146.27500000000003</v>
          </cell>
          <cell r="I432">
            <v>0.33081761006289306</v>
          </cell>
          <cell r="J432">
            <v>0.28975387510523454</v>
          </cell>
          <cell r="M432">
            <v>0.39308176100628933</v>
          </cell>
          <cell r="N432">
            <v>5.7529610829103017E-2</v>
          </cell>
          <cell r="O432">
            <v>0.33081761006289306</v>
          </cell>
          <cell r="P432">
            <v>5.2000000000000046E-2</v>
          </cell>
        </row>
        <row r="433">
          <cell r="B433" t="str">
            <v xml:space="preserve"> Total  </v>
          </cell>
          <cell r="C433">
            <v>229.8</v>
          </cell>
          <cell r="D433">
            <v>263.5</v>
          </cell>
          <cell r="E433">
            <v>318</v>
          </cell>
          <cell r="F433">
            <v>397.5</v>
          </cell>
          <cell r="G433">
            <v>504.82499999999999</v>
          </cell>
          <cell r="I433">
            <v>1</v>
          </cell>
          <cell r="J433">
            <v>1</v>
          </cell>
          <cell r="M433">
            <v>1</v>
          </cell>
          <cell r="N433">
            <v>0.20683111954459199</v>
          </cell>
          <cell r="O433">
            <v>1</v>
          </cell>
          <cell r="P433">
            <v>0.25</v>
          </cell>
        </row>
        <row r="436">
          <cell r="C436">
            <v>2005</v>
          </cell>
          <cell r="D436">
            <v>2006</v>
          </cell>
          <cell r="E436">
            <v>2007</v>
          </cell>
        </row>
        <row r="437">
          <cell r="B437" t="str">
            <v>Omniture</v>
          </cell>
          <cell r="C437">
            <v>1.1185567010309279</v>
          </cell>
          <cell r="D437">
            <v>0.81508515815085136</v>
          </cell>
          <cell r="E437">
            <v>0.64343163538873993</v>
          </cell>
        </row>
        <row r="438">
          <cell r="B438" t="str">
            <v>Visual Science</v>
          </cell>
          <cell r="C438">
            <v>0.38392857142857162</v>
          </cell>
          <cell r="D438">
            <v>0.44193548387096793</v>
          </cell>
          <cell r="E438">
            <v>0.27516778523489926</v>
          </cell>
        </row>
        <row r="439">
          <cell r="B439" t="str">
            <v>Combined Growth</v>
          </cell>
          <cell r="C439">
            <v>0.72488038277511957</v>
          </cell>
          <cell r="D439">
            <v>0.65464632454923732</v>
          </cell>
          <cell r="E439">
            <v>0.50544844928751043</v>
          </cell>
        </row>
        <row r="441">
          <cell r="B441" t="str">
            <v>Market Growth</v>
          </cell>
          <cell r="C441">
            <v>0.20683111954459199</v>
          </cell>
          <cell r="D441">
            <v>0.25</v>
          </cell>
          <cell r="E441">
            <v>0.27</v>
          </cell>
        </row>
      </sheetData>
      <sheetData sheetId="21" refreshError="1">
        <row r="1">
          <cell r="A1" t="str">
            <v>Competitor Matrix</v>
          </cell>
        </row>
        <row r="4">
          <cell r="C4" t="str">
            <v>Rank</v>
          </cell>
          <cell r="D4" t="str">
            <v>Omniture</v>
          </cell>
          <cell r="F4" t="str">
            <v>WebTrends</v>
          </cell>
          <cell r="G4" t="str">
            <v>WebSideStory (WSSI)</v>
          </cell>
          <cell r="H4" t="str">
            <v>Visual Science                 (bought by WebSideStory)</v>
          </cell>
          <cell r="I4" t="str">
            <v>CoreMetrics</v>
          </cell>
          <cell r="J4" t="str">
            <v>SurfAid                 (bought by Coremetrics from IBM)</v>
          </cell>
          <cell r="K4" t="str">
            <v>NetRatings (Nielsen)</v>
          </cell>
          <cell r="L4" t="str">
            <v>Sane Solutions                (bought by Unica)</v>
          </cell>
          <cell r="M4" t="str">
            <v>Click Tracks</v>
          </cell>
          <cell r="N4" t="str">
            <v>Fireclick                         (bought by Digital River)</v>
          </cell>
          <cell r="O4" t="str">
            <v>NedStat</v>
          </cell>
          <cell r="P4" t="str">
            <v>SAS</v>
          </cell>
          <cell r="Q4" t="str">
            <v>SPSS NetGenesis</v>
          </cell>
          <cell r="R4" t="str">
            <v>Sane Solutions                (bought by Unica)</v>
          </cell>
          <cell r="T4" t="str">
            <v>Click Tracks</v>
          </cell>
          <cell r="V4" t="str">
            <v>Fireclick                         (bought by Digital River)</v>
          </cell>
          <cell r="X4" t="str">
            <v>NedStat</v>
          </cell>
          <cell r="Z4" t="str">
            <v>SAS</v>
          </cell>
          <cell r="AB4" t="str">
            <v>Foviance</v>
          </cell>
          <cell r="AD4" t="str">
            <v>SageMetrics</v>
          </cell>
          <cell r="AF4" t="str">
            <v>SSA Global (formerly Epiphany)</v>
          </cell>
          <cell r="AH4" t="str">
            <v>Elytics</v>
          </cell>
          <cell r="AJ4" t="str">
            <v>Harvest Solutions (acquired by Cheetahmail)</v>
          </cell>
        </row>
        <row r="5">
          <cell r="B5" t="str">
            <v>Number of customers</v>
          </cell>
          <cell r="D5">
            <v>1076</v>
          </cell>
          <cell r="F5" t="str">
            <v>Thousands, half the Fortune 500 (via website)</v>
          </cell>
          <cell r="G5" t="str">
            <v>Over 1,400</v>
          </cell>
          <cell r="H5" t="str">
            <v>Over 1,540</v>
          </cell>
          <cell r="I5">
            <v>600</v>
          </cell>
          <cell r="K5" t="str">
            <v>surpassed the 1,000 customer mark in 2006</v>
          </cell>
        </row>
        <row r="7">
          <cell r="B7" t="str">
            <v>Products/Description</v>
          </cell>
          <cell r="D7" t="str">
            <v>SiteCatalyst - web analytics platform, includes OptimumPath, Advanced Segmentation, Dashboards, Allocation and Participation and Excel Integration functionalities</v>
          </cell>
          <cell r="F7" t="str">
            <v>Analytics9</v>
          </cell>
          <cell r="G7" t="str">
            <v>HBX Analytics (was HitBox) - Active Marketing Suite</v>
          </cell>
          <cell r="H7" t="str">
            <v>HBX Analytics (was HitBox) - Active Marketing Suite</v>
          </cell>
          <cell r="J7" t="str">
            <v>SurfAid</v>
          </cell>
          <cell r="K7" t="str">
            <v>Site Census</v>
          </cell>
          <cell r="L7" t="str">
            <v>NetTracker</v>
          </cell>
          <cell r="P7" t="str">
            <v>Site Census</v>
          </cell>
          <cell r="R7" t="str">
            <v>NetTracker</v>
          </cell>
        </row>
        <row r="8">
          <cell r="D8" t="str">
            <v>Discovery - Data Analysis tool, allows 1-click segmentation, N-Dimensional Analysis, Dynamic A/B Comparison, Visitor ID Extract, True Unique Visitor Counts</v>
          </cell>
        </row>
        <row r="9">
          <cell r="D9" t="str">
            <v>Data WareHouse -  includes historical archive, Advanced queries, data feeds, advanced segment builder, creation of remarketing lists</v>
          </cell>
          <cell r="F9" t="str">
            <v>Marketing Warehouse</v>
          </cell>
        </row>
        <row r="10">
          <cell r="D10" t="str">
            <v>SearchCenter - keyword bidding mgmt - combines click and cost data from multiple search engines with visitor, lead, customer, order, or sales data from an organizations site into one interface. Automates the bidding process based on user-defined bid thres</v>
          </cell>
          <cell r="F10" t="str">
            <v>WebPosition 4</v>
          </cell>
          <cell r="G10" t="str">
            <v>BidAMS</v>
          </cell>
          <cell r="H10" t="str">
            <v>BidAMS</v>
          </cell>
        </row>
        <row r="11">
          <cell r="G11" t="str">
            <v>WebSideStory Search (was Atomz Search) - web site search</v>
          </cell>
          <cell r="H11" t="str">
            <v>WebSideStory Search (was Atomz Search) - web site search</v>
          </cell>
        </row>
        <row r="12">
          <cell r="G12" t="str">
            <v>WebSideStory Publish - web content mgmt</v>
          </cell>
          <cell r="H12" t="str">
            <v>WebSideStory Publish - web content mgmt</v>
          </cell>
        </row>
        <row r="15">
          <cell r="B15" t="str">
            <v>Hosted/Hybrid/On Premise</v>
          </cell>
          <cell r="D15" t="str">
            <v>Hosted</v>
          </cell>
          <cell r="F15" t="str">
            <v>Hybrid</v>
          </cell>
          <cell r="G15" t="str">
            <v>Hosted</v>
          </cell>
          <cell r="H15" t="str">
            <v>Hybrid</v>
          </cell>
          <cell r="I15" t="str">
            <v>Hosted</v>
          </cell>
          <cell r="J15" t="str">
            <v>Hosted?</v>
          </cell>
          <cell r="K15" t="str">
            <v>Hosted</v>
          </cell>
          <cell r="L15" t="str">
            <v>On Premise</v>
          </cell>
          <cell r="M15" t="str">
            <v>Hybrid</v>
          </cell>
          <cell r="N15" t="str">
            <v>Hybrid</v>
          </cell>
          <cell r="R15" t="str">
            <v>On Premise</v>
          </cell>
          <cell r="T15" t="str">
            <v>Hybrid</v>
          </cell>
        </row>
        <row r="17">
          <cell r="B17" t="str">
            <v>Company Description</v>
          </cell>
          <cell r="F17" t="str">
            <v>Was owned by NetIQ - just won a Microsoft deal (06/05/06)</v>
          </cell>
          <cell r="M17" t="str">
            <v>Founded in 2002 - Santa Cruz</v>
          </cell>
          <cell r="T17" t="str">
            <v>Founded in 2002 - Santa Cruz</v>
          </cell>
        </row>
        <row r="19">
          <cell r="B19" t="str">
            <v>Gartner Rating</v>
          </cell>
          <cell r="D19" t="str">
            <v>Strong Positive</v>
          </cell>
          <cell r="F19" t="str">
            <v>Positive</v>
          </cell>
          <cell r="G19" t="str">
            <v>Strong Positive</v>
          </cell>
          <cell r="H19" t="str">
            <v>Positive</v>
          </cell>
          <cell r="I19" t="str">
            <v>Positive</v>
          </cell>
          <cell r="J19" t="str">
            <v>Promising</v>
          </cell>
          <cell r="K19" t="str">
            <v>Promising</v>
          </cell>
          <cell r="L19" t="str">
            <v>Promising</v>
          </cell>
          <cell r="M19" t="str">
            <v>Positive</v>
          </cell>
          <cell r="N19" t="str">
            <v>Promising</v>
          </cell>
          <cell r="O19" t="str">
            <v>Promising</v>
          </cell>
          <cell r="P19" t="str">
            <v>Promising</v>
          </cell>
          <cell r="Q19" t="str">
            <v>NA</v>
          </cell>
          <cell r="R19" t="str">
            <v>Promising</v>
          </cell>
          <cell r="T19" t="str">
            <v>Positive</v>
          </cell>
          <cell r="V19" t="str">
            <v>Promising</v>
          </cell>
          <cell r="X19" t="str">
            <v>Promising</v>
          </cell>
          <cell r="Z19" t="str">
            <v>Promising</v>
          </cell>
        </row>
        <row r="21">
          <cell r="B21" t="str">
            <v>Forrestor Rating</v>
          </cell>
          <cell r="D21" t="str">
            <v>Leader</v>
          </cell>
          <cell r="F21" t="str">
            <v>Leader</v>
          </cell>
          <cell r="G21" t="str">
            <v>Strong Performer</v>
          </cell>
          <cell r="H21" t="str">
            <v>Leader</v>
          </cell>
          <cell r="I21" t="str">
            <v>Leader</v>
          </cell>
          <cell r="J21" t="str">
            <v>Strong Performer</v>
          </cell>
          <cell r="K21" t="str">
            <v>Contender</v>
          </cell>
          <cell r="L21" t="str">
            <v>Strong Performer</v>
          </cell>
          <cell r="M21" t="str">
            <v>NA</v>
          </cell>
          <cell r="N21" t="str">
            <v>NA</v>
          </cell>
          <cell r="O21" t="str">
            <v>NA</v>
          </cell>
          <cell r="P21" t="str">
            <v>NA</v>
          </cell>
          <cell r="Q21" t="str">
            <v>Contender</v>
          </cell>
          <cell r="R21" t="str">
            <v>Strong Performer</v>
          </cell>
          <cell r="T21" t="str">
            <v>NA</v>
          </cell>
          <cell r="V21" t="str">
            <v>NA</v>
          </cell>
          <cell r="X21" t="str">
            <v>NA</v>
          </cell>
          <cell r="Z21" t="str">
            <v>NA</v>
          </cell>
        </row>
        <row r="22">
          <cell r="B22" t="str">
            <v>Forrestor Profile</v>
          </cell>
          <cell r="D22" t="str">
            <v>Poised to challenge WebTrends for market leadership, all-around solid product offering, service and support.  Safe bet for large enterprises looking to make broad deployments</v>
          </cell>
          <cell r="F22" t="str">
            <v>Gathering steam, regaining enterprise respect, flexible deployment model a plus</v>
          </cell>
          <cell r="G22" t="str">
            <v xml:space="preserve">First vendor to pull together a set of technologies that address the spectrum of site marketing needs (content publishing, site search, keyword bidding mgmt) </v>
          </cell>
          <cell r="H22" t="str">
            <v>Game changing web analytics technology - winning major installations</v>
          </cell>
          <cell r="I22" t="str">
            <v>No longer the technology leader - deep retail client base (Eddie Baeur, Staples, Victoria Secret) - solid technology, emerging suite strategy, superb customer service</v>
          </cell>
          <cell r="J22" t="str">
            <v>passable web analytics, though not competitive with top ranked products based on usability, features and scalability - just launched new version (v3)</v>
          </cell>
          <cell r="K22" t="str">
            <v>product lacks features of top-tier web analytics vendors - tie in with Nielsen's products valuable for businesses interested in large scale demographics - strong local presense in APAC and Europe</v>
          </cell>
          <cell r="L22" t="str">
            <v>Low cost solution - good enough functionality for half the price, good entry to web analytics</v>
          </cell>
          <cell r="N22" t="str">
            <v>NetGenesis was the leader in the mid-90's - SPSS acquisition didn't help - today position themselves as provider of "predictive web analytics"  but customers not buying it - esoteric niche play</v>
          </cell>
          <cell r="P22" t="str">
            <v>product lacks features of top-tier web analytics vendors - tie in with Nielsen's products valuable for businesses interested in large scale demographics - strong local presense in APAC and Europe</v>
          </cell>
          <cell r="Q22" t="str">
            <v>NetGenesis was the leader in the mid-90's - SPSS acquisition didn't help - today position themselves as provider of "predictive web analytics"  but customers not buying it - esoteric niche play</v>
          </cell>
          <cell r="R22" t="str">
            <v>Low cost solution - good enough functionality for half the price, good entry to web analytics</v>
          </cell>
        </row>
        <row r="25">
          <cell r="B25" t="str">
            <v xml:space="preserve"> CURRENT OFFERING</v>
          </cell>
          <cell r="C25">
            <v>1</v>
          </cell>
          <cell r="D25">
            <v>4.21</v>
          </cell>
          <cell r="F25">
            <v>4.08</v>
          </cell>
          <cell r="G25">
            <v>3.2</v>
          </cell>
          <cell r="H25">
            <v>4.1500000000000004</v>
          </cell>
          <cell r="I25">
            <v>3.91</v>
          </cell>
          <cell r="J25">
            <v>3.33</v>
          </cell>
          <cell r="K25">
            <v>1.76</v>
          </cell>
          <cell r="L25">
            <v>3.46</v>
          </cell>
          <cell r="N25">
            <v>2.84</v>
          </cell>
          <cell r="P25">
            <v>1.76</v>
          </cell>
          <cell r="Q25">
            <v>2.84</v>
          </cell>
          <cell r="R25">
            <v>3.46</v>
          </cell>
          <cell r="U25">
            <v>4.21</v>
          </cell>
          <cell r="V25">
            <v>4.08</v>
          </cell>
          <cell r="W25">
            <v>3.2</v>
          </cell>
          <cell r="X25">
            <v>4.1500000000000004</v>
          </cell>
          <cell r="Y25">
            <v>3.91</v>
          </cell>
          <cell r="Z25">
            <v>3.33</v>
          </cell>
          <cell r="AA25">
            <v>1.76</v>
          </cell>
          <cell r="AB25">
            <v>3.46</v>
          </cell>
          <cell r="AC25">
            <v>2.84</v>
          </cell>
          <cell r="AM25">
            <v>4.21</v>
          </cell>
          <cell r="AN25">
            <v>4.08</v>
          </cell>
          <cell r="AO25">
            <v>3.2</v>
          </cell>
          <cell r="AP25">
            <v>4.1500000000000004</v>
          </cell>
          <cell r="AQ25">
            <v>3.91</v>
          </cell>
          <cell r="AR25">
            <v>3.33</v>
          </cell>
          <cell r="AS25">
            <v>1.76</v>
          </cell>
          <cell r="AT25">
            <v>3.46</v>
          </cell>
          <cell r="AU25">
            <v>2.84</v>
          </cell>
        </row>
        <row r="26">
          <cell r="B26" t="str">
            <v xml:space="preserve"> Product capabilities  </v>
          </cell>
          <cell r="C26">
            <v>2</v>
          </cell>
          <cell r="D26">
            <v>4.05</v>
          </cell>
          <cell r="F26">
            <v>4.03</v>
          </cell>
          <cell r="G26">
            <v>3.11</v>
          </cell>
          <cell r="H26">
            <v>4.6399999999999997</v>
          </cell>
          <cell r="I26">
            <v>3.79</v>
          </cell>
          <cell r="J26">
            <v>3.22</v>
          </cell>
          <cell r="K26">
            <v>1.24</v>
          </cell>
          <cell r="L26">
            <v>3.83</v>
          </cell>
          <cell r="N26">
            <v>3.28</v>
          </cell>
          <cell r="P26">
            <v>1.24</v>
          </cell>
          <cell r="Q26">
            <v>3.28</v>
          </cell>
          <cell r="R26">
            <v>3.83</v>
          </cell>
          <cell r="U26">
            <v>4.05</v>
          </cell>
          <cell r="V26">
            <v>4.03</v>
          </cell>
          <cell r="W26">
            <v>3.11</v>
          </cell>
          <cell r="X26">
            <v>4.6399999999999997</v>
          </cell>
          <cell r="Y26">
            <v>3.79</v>
          </cell>
          <cell r="Z26">
            <v>3.22</v>
          </cell>
          <cell r="AA26">
            <v>1.24</v>
          </cell>
          <cell r="AB26">
            <v>3.83</v>
          </cell>
          <cell r="AC26">
            <v>3.28</v>
          </cell>
          <cell r="AM26">
            <v>4.05</v>
          </cell>
          <cell r="AN26">
            <v>4.03</v>
          </cell>
          <cell r="AO26">
            <v>3.11</v>
          </cell>
          <cell r="AP26">
            <v>4.6399999999999997</v>
          </cell>
          <cell r="AQ26">
            <v>3.79</v>
          </cell>
          <cell r="AR26">
            <v>3.22</v>
          </cell>
          <cell r="AS26">
            <v>1.24</v>
          </cell>
          <cell r="AT26">
            <v>3.83</v>
          </cell>
          <cell r="AU26">
            <v>3.28</v>
          </cell>
        </row>
        <row r="27">
          <cell r="B27" t="str">
            <v xml:space="preserve"> Service and support  </v>
          </cell>
          <cell r="C27">
            <v>1</v>
          </cell>
          <cell r="D27">
            <v>4.5999999999999996</v>
          </cell>
          <cell r="F27">
            <v>4.2</v>
          </cell>
          <cell r="G27">
            <v>3.4</v>
          </cell>
          <cell r="H27">
            <v>3</v>
          </cell>
          <cell r="I27">
            <v>4.2</v>
          </cell>
          <cell r="J27">
            <v>3.6</v>
          </cell>
          <cell r="K27">
            <v>3</v>
          </cell>
          <cell r="L27">
            <v>2.6</v>
          </cell>
          <cell r="N27">
            <v>1.8</v>
          </cell>
          <cell r="P27">
            <v>3</v>
          </cell>
          <cell r="Q27">
            <v>1.8</v>
          </cell>
          <cell r="R27">
            <v>2.6</v>
          </cell>
          <cell r="U27">
            <v>4.5999999999999996</v>
          </cell>
          <cell r="V27">
            <v>4.2</v>
          </cell>
          <cell r="W27">
            <v>3.4</v>
          </cell>
          <cell r="X27">
            <v>3</v>
          </cell>
          <cell r="Y27">
            <v>4.2</v>
          </cell>
          <cell r="Z27">
            <v>3.6</v>
          </cell>
          <cell r="AA27">
            <v>3</v>
          </cell>
          <cell r="AB27">
            <v>2.6</v>
          </cell>
          <cell r="AC27">
            <v>1.8</v>
          </cell>
          <cell r="AM27">
            <v>4.5999999999999996</v>
          </cell>
          <cell r="AN27">
            <v>4.2</v>
          </cell>
          <cell r="AO27">
            <v>3.4</v>
          </cell>
          <cell r="AP27">
            <v>3</v>
          </cell>
          <cell r="AQ27">
            <v>4.2</v>
          </cell>
          <cell r="AR27">
            <v>3.6</v>
          </cell>
          <cell r="AS27">
            <v>3</v>
          </cell>
          <cell r="AT27">
            <v>2.6</v>
          </cell>
          <cell r="AU27">
            <v>1.8</v>
          </cell>
        </row>
        <row r="29">
          <cell r="B29" t="str">
            <v xml:space="preserve"> STRATEGY  </v>
          </cell>
          <cell r="C29">
            <v>3</v>
          </cell>
          <cell r="D29">
            <v>3.81</v>
          </cell>
          <cell r="F29">
            <v>3.85</v>
          </cell>
          <cell r="G29">
            <v>3.19</v>
          </cell>
          <cell r="H29">
            <v>3.82</v>
          </cell>
          <cell r="I29">
            <v>3.68</v>
          </cell>
          <cell r="J29">
            <v>2.35</v>
          </cell>
          <cell r="K29">
            <v>2.56</v>
          </cell>
          <cell r="L29">
            <v>2.75</v>
          </cell>
          <cell r="N29">
            <v>1.58</v>
          </cell>
          <cell r="P29">
            <v>2.56</v>
          </cell>
          <cell r="Q29">
            <v>1.58</v>
          </cell>
          <cell r="R29">
            <v>2.75</v>
          </cell>
          <cell r="U29">
            <v>3.81</v>
          </cell>
          <cell r="V29">
            <v>3.85</v>
          </cell>
          <cell r="W29">
            <v>3.19</v>
          </cell>
          <cell r="X29">
            <v>3.82</v>
          </cell>
          <cell r="Y29">
            <v>3.68</v>
          </cell>
          <cell r="Z29">
            <v>2.35</v>
          </cell>
          <cell r="AA29">
            <v>2.56</v>
          </cell>
          <cell r="AB29">
            <v>2.75</v>
          </cell>
          <cell r="AC29">
            <v>1.58</v>
          </cell>
          <cell r="AM29">
            <v>3.81</v>
          </cell>
          <cell r="AN29">
            <v>3.85</v>
          </cell>
          <cell r="AO29">
            <v>3.19</v>
          </cell>
          <cell r="AP29">
            <v>3.82</v>
          </cell>
          <cell r="AQ29">
            <v>3.68</v>
          </cell>
          <cell r="AR29">
            <v>2.35</v>
          </cell>
          <cell r="AS29">
            <v>2.56</v>
          </cell>
          <cell r="AT29">
            <v>2.75</v>
          </cell>
          <cell r="AU29">
            <v>1.58</v>
          </cell>
        </row>
        <row r="30">
          <cell r="B30" t="str">
            <v xml:space="preserve"> Product direction  </v>
          </cell>
          <cell r="C30">
            <v>1</v>
          </cell>
          <cell r="D30">
            <v>4.5</v>
          </cell>
          <cell r="F30">
            <v>4</v>
          </cell>
          <cell r="G30">
            <v>3.5</v>
          </cell>
          <cell r="H30">
            <v>4</v>
          </cell>
          <cell r="I30">
            <v>3.5</v>
          </cell>
          <cell r="J30">
            <v>2.5</v>
          </cell>
          <cell r="K30">
            <v>2</v>
          </cell>
          <cell r="L30">
            <v>3</v>
          </cell>
          <cell r="N30">
            <v>1</v>
          </cell>
          <cell r="P30">
            <v>2</v>
          </cell>
          <cell r="Q30">
            <v>1</v>
          </cell>
          <cell r="R30">
            <v>3</v>
          </cell>
          <cell r="U30">
            <v>4.5</v>
          </cell>
          <cell r="V30">
            <v>4</v>
          </cell>
          <cell r="W30">
            <v>3.5</v>
          </cell>
          <cell r="X30">
            <v>4</v>
          </cell>
          <cell r="Y30">
            <v>3.5</v>
          </cell>
          <cell r="Z30">
            <v>2.5</v>
          </cell>
          <cell r="AA30">
            <v>2</v>
          </cell>
          <cell r="AB30">
            <v>3</v>
          </cell>
          <cell r="AC30">
            <v>1</v>
          </cell>
          <cell r="AM30">
            <v>4.5</v>
          </cell>
          <cell r="AN30">
            <v>4</v>
          </cell>
          <cell r="AO30">
            <v>3.5</v>
          </cell>
          <cell r="AP30">
            <v>4</v>
          </cell>
          <cell r="AQ30">
            <v>3.5</v>
          </cell>
          <cell r="AR30">
            <v>2.5</v>
          </cell>
          <cell r="AS30">
            <v>2</v>
          </cell>
          <cell r="AT30">
            <v>3</v>
          </cell>
          <cell r="AU30">
            <v>1</v>
          </cell>
        </row>
        <row r="31">
          <cell r="B31" t="str">
            <v xml:space="preserve"> Commitment  </v>
          </cell>
          <cell r="C31">
            <v>2</v>
          </cell>
          <cell r="D31">
            <v>4.2</v>
          </cell>
          <cell r="F31">
            <v>5</v>
          </cell>
          <cell r="G31">
            <v>3.3</v>
          </cell>
          <cell r="H31">
            <v>1.9</v>
          </cell>
          <cell r="I31">
            <v>3.3</v>
          </cell>
          <cell r="J31">
            <v>2.5</v>
          </cell>
          <cell r="K31">
            <v>2.2999999999999998</v>
          </cell>
          <cell r="L31">
            <v>2.4</v>
          </cell>
          <cell r="N31">
            <v>1.8</v>
          </cell>
          <cell r="P31">
            <v>2.2999999999999998</v>
          </cell>
          <cell r="Q31">
            <v>1.8</v>
          </cell>
          <cell r="R31">
            <v>2.4</v>
          </cell>
          <cell r="U31">
            <v>4.2</v>
          </cell>
          <cell r="V31">
            <v>5</v>
          </cell>
          <cell r="W31">
            <v>3.3</v>
          </cell>
          <cell r="X31">
            <v>1.9</v>
          </cell>
          <cell r="Y31">
            <v>3.3</v>
          </cell>
          <cell r="Z31">
            <v>2.5</v>
          </cell>
          <cell r="AA31">
            <v>2.2999999999999998</v>
          </cell>
          <cell r="AB31">
            <v>2.4</v>
          </cell>
          <cell r="AC31">
            <v>1.8</v>
          </cell>
          <cell r="AM31">
            <v>4.2</v>
          </cell>
          <cell r="AN31">
            <v>5</v>
          </cell>
          <cell r="AO31">
            <v>3.3</v>
          </cell>
          <cell r="AP31">
            <v>1.9</v>
          </cell>
          <cell r="AQ31">
            <v>3.3</v>
          </cell>
          <cell r="AR31">
            <v>2.5</v>
          </cell>
          <cell r="AS31">
            <v>2.2999999999999998</v>
          </cell>
          <cell r="AT31">
            <v>2.4</v>
          </cell>
          <cell r="AU31">
            <v>1.8</v>
          </cell>
        </row>
        <row r="32">
          <cell r="B32" t="str">
            <v xml:space="preserve"> Reference client strength  </v>
          </cell>
          <cell r="C32">
            <v>3</v>
          </cell>
          <cell r="D32">
            <v>4</v>
          </cell>
          <cell r="F32">
            <v>3.3</v>
          </cell>
          <cell r="G32">
            <v>3.3</v>
          </cell>
          <cell r="H32">
            <v>5</v>
          </cell>
          <cell r="I32">
            <v>4.7</v>
          </cell>
          <cell r="J32">
            <v>2</v>
          </cell>
          <cell r="K32">
            <v>3</v>
          </cell>
          <cell r="L32">
            <v>2.4</v>
          </cell>
          <cell r="N32">
            <v>1.6</v>
          </cell>
          <cell r="P32">
            <v>3</v>
          </cell>
          <cell r="Q32">
            <v>1.6</v>
          </cell>
          <cell r="R32">
            <v>2.4</v>
          </cell>
          <cell r="U32">
            <v>4</v>
          </cell>
          <cell r="V32">
            <v>3.3</v>
          </cell>
          <cell r="W32">
            <v>3.3</v>
          </cell>
          <cell r="X32">
            <v>5</v>
          </cell>
          <cell r="Y32">
            <v>4.7</v>
          </cell>
          <cell r="Z32">
            <v>2</v>
          </cell>
          <cell r="AA32">
            <v>3</v>
          </cell>
          <cell r="AB32">
            <v>2.4</v>
          </cell>
          <cell r="AC32">
            <v>1.6</v>
          </cell>
          <cell r="AM32">
            <v>4</v>
          </cell>
          <cell r="AN32">
            <v>3.3</v>
          </cell>
          <cell r="AO32">
            <v>3.3</v>
          </cell>
          <cell r="AP32">
            <v>5</v>
          </cell>
          <cell r="AQ32">
            <v>4.7</v>
          </cell>
          <cell r="AR32">
            <v>2</v>
          </cell>
          <cell r="AS32">
            <v>3</v>
          </cell>
          <cell r="AT32">
            <v>2.4</v>
          </cell>
          <cell r="AU32">
            <v>1.6</v>
          </cell>
        </row>
        <row r="33">
          <cell r="B33" t="str">
            <v xml:space="preserve"> Pricing and licensing  </v>
          </cell>
          <cell r="C33">
            <v>7</v>
          </cell>
          <cell r="D33">
            <v>2.34</v>
          </cell>
          <cell r="F33">
            <v>3.66</v>
          </cell>
          <cell r="G33">
            <v>2.54</v>
          </cell>
          <cell r="H33">
            <v>3.2</v>
          </cell>
          <cell r="I33">
            <v>2.1800000000000002</v>
          </cell>
          <cell r="J33">
            <v>2.76</v>
          </cell>
          <cell r="K33">
            <v>2.52</v>
          </cell>
          <cell r="L33">
            <v>3.54</v>
          </cell>
          <cell r="N33">
            <v>1.92</v>
          </cell>
          <cell r="P33">
            <v>2.52</v>
          </cell>
          <cell r="Q33">
            <v>1.92</v>
          </cell>
          <cell r="R33">
            <v>3.54</v>
          </cell>
          <cell r="U33">
            <v>2.34</v>
          </cell>
          <cell r="V33">
            <v>3.66</v>
          </cell>
          <cell r="W33">
            <v>2.54</v>
          </cell>
          <cell r="X33">
            <v>3.2</v>
          </cell>
          <cell r="Y33">
            <v>2.1800000000000002</v>
          </cell>
          <cell r="Z33">
            <v>2.76</v>
          </cell>
          <cell r="AA33">
            <v>2.52</v>
          </cell>
          <cell r="AB33">
            <v>3.54</v>
          </cell>
          <cell r="AC33">
            <v>1.92</v>
          </cell>
          <cell r="AM33">
            <v>2.34</v>
          </cell>
          <cell r="AN33">
            <v>3.66</v>
          </cell>
          <cell r="AO33">
            <v>2.54</v>
          </cell>
          <cell r="AP33">
            <v>3.2</v>
          </cell>
          <cell r="AQ33">
            <v>2.1800000000000002</v>
          </cell>
          <cell r="AR33">
            <v>2.76</v>
          </cell>
          <cell r="AS33">
            <v>2.52</v>
          </cell>
          <cell r="AT33">
            <v>3.54</v>
          </cell>
          <cell r="AU33">
            <v>1.92</v>
          </cell>
        </row>
        <row r="35">
          <cell r="B35" t="str">
            <v xml:space="preserve"> MARKET PRESENCE  </v>
          </cell>
          <cell r="C35">
            <v>2</v>
          </cell>
          <cell r="D35">
            <v>3.86</v>
          </cell>
          <cell r="F35">
            <v>4.63</v>
          </cell>
          <cell r="G35">
            <v>3.51</v>
          </cell>
          <cell r="H35">
            <v>2.58</v>
          </cell>
          <cell r="I35">
            <v>2.21</v>
          </cell>
          <cell r="J35">
            <v>2.84</v>
          </cell>
          <cell r="K35">
            <v>3.4</v>
          </cell>
          <cell r="L35">
            <v>3.78</v>
          </cell>
          <cell r="N35">
            <v>1.37</v>
          </cell>
          <cell r="P35">
            <v>3.4</v>
          </cell>
          <cell r="Q35">
            <v>1.37</v>
          </cell>
          <cell r="R35">
            <v>3.78</v>
          </cell>
          <cell r="U35">
            <v>3.86</v>
          </cell>
          <cell r="V35">
            <v>4.63</v>
          </cell>
          <cell r="W35">
            <v>3.51</v>
          </cell>
          <cell r="X35">
            <v>2.58</v>
          </cell>
          <cell r="Y35">
            <v>2.21</v>
          </cell>
          <cell r="Z35">
            <v>2.84</v>
          </cell>
          <cell r="AA35">
            <v>3.4</v>
          </cell>
          <cell r="AB35">
            <v>3.78</v>
          </cell>
          <cell r="AC35">
            <v>1.37</v>
          </cell>
          <cell r="AM35">
            <v>3.86</v>
          </cell>
          <cell r="AN35">
            <v>4.63</v>
          </cell>
          <cell r="AO35">
            <v>3.51</v>
          </cell>
          <cell r="AP35">
            <v>2.58</v>
          </cell>
          <cell r="AQ35">
            <v>2.21</v>
          </cell>
          <cell r="AR35">
            <v>2.84</v>
          </cell>
          <cell r="AS35">
            <v>3.4</v>
          </cell>
          <cell r="AT35">
            <v>3.78</v>
          </cell>
          <cell r="AU35">
            <v>1.37</v>
          </cell>
        </row>
        <row r="36">
          <cell r="B36" t="str">
            <v xml:space="preserve"> Company financials  </v>
          </cell>
          <cell r="C36">
            <v>3</v>
          </cell>
          <cell r="D36">
            <v>3.5</v>
          </cell>
          <cell r="F36">
            <v>3.75</v>
          </cell>
          <cell r="G36">
            <v>3.5</v>
          </cell>
          <cell r="H36">
            <v>4</v>
          </cell>
          <cell r="I36">
            <v>2.75</v>
          </cell>
          <cell r="J36">
            <v>2.5</v>
          </cell>
          <cell r="K36">
            <v>2</v>
          </cell>
          <cell r="L36">
            <v>3.25</v>
          </cell>
          <cell r="N36">
            <v>2.25</v>
          </cell>
          <cell r="P36">
            <v>2</v>
          </cell>
          <cell r="Q36">
            <v>2.25</v>
          </cell>
          <cell r="R36">
            <v>3.25</v>
          </cell>
          <cell r="U36">
            <v>3.5</v>
          </cell>
          <cell r="V36">
            <v>3.75</v>
          </cell>
          <cell r="W36">
            <v>3.5</v>
          </cell>
          <cell r="X36">
            <v>4</v>
          </cell>
          <cell r="Y36">
            <v>2.75</v>
          </cell>
          <cell r="Z36">
            <v>2.5</v>
          </cell>
          <cell r="AA36">
            <v>2</v>
          </cell>
          <cell r="AB36">
            <v>3.25</v>
          </cell>
          <cell r="AC36">
            <v>2.25</v>
          </cell>
          <cell r="AM36">
            <v>3.5</v>
          </cell>
          <cell r="AN36">
            <v>3.75</v>
          </cell>
          <cell r="AO36">
            <v>3.5</v>
          </cell>
          <cell r="AP36">
            <v>4</v>
          </cell>
          <cell r="AQ36">
            <v>2.75</v>
          </cell>
          <cell r="AR36">
            <v>2.5</v>
          </cell>
          <cell r="AS36">
            <v>2</v>
          </cell>
          <cell r="AT36">
            <v>3.25</v>
          </cell>
          <cell r="AU36">
            <v>2.25</v>
          </cell>
        </row>
        <row r="37">
          <cell r="B37" t="str">
            <v xml:space="preserve"> Installed base  </v>
          </cell>
          <cell r="C37">
            <v>2</v>
          </cell>
          <cell r="D37">
            <v>4.0199999999999996</v>
          </cell>
          <cell r="F37">
            <v>5</v>
          </cell>
          <cell r="G37">
            <v>3.52</v>
          </cell>
          <cell r="H37">
            <v>1.97</v>
          </cell>
          <cell r="I37">
            <v>1.99</v>
          </cell>
          <cell r="J37">
            <v>2.99</v>
          </cell>
          <cell r="K37">
            <v>4</v>
          </cell>
          <cell r="L37">
            <v>4.01</v>
          </cell>
          <cell r="N37">
            <v>0.99</v>
          </cell>
          <cell r="P37">
            <v>4</v>
          </cell>
          <cell r="Q37">
            <v>0.99</v>
          </cell>
          <cell r="R37">
            <v>4.01</v>
          </cell>
          <cell r="U37">
            <v>4.0199999999999996</v>
          </cell>
          <cell r="V37">
            <v>5</v>
          </cell>
          <cell r="W37">
            <v>3.52</v>
          </cell>
          <cell r="X37">
            <v>1.97</v>
          </cell>
          <cell r="Y37">
            <v>1.99</v>
          </cell>
          <cell r="Z37">
            <v>2.99</v>
          </cell>
          <cell r="AA37">
            <v>4</v>
          </cell>
          <cell r="AB37">
            <v>4.01</v>
          </cell>
          <cell r="AC37">
            <v>0.99</v>
          </cell>
          <cell r="AM37">
            <v>4.0199999999999996</v>
          </cell>
          <cell r="AN37">
            <v>5</v>
          </cell>
          <cell r="AO37">
            <v>3.52</v>
          </cell>
          <cell r="AP37">
            <v>1.97</v>
          </cell>
          <cell r="AQ37">
            <v>1.99</v>
          </cell>
          <cell r="AR37">
            <v>2.99</v>
          </cell>
          <cell r="AS37">
            <v>4</v>
          </cell>
          <cell r="AT37">
            <v>4.01</v>
          </cell>
          <cell r="AU37">
            <v>0.99</v>
          </cell>
        </row>
        <row r="38">
          <cell r="B38" t="str">
            <v xml:space="preserve"> International presence  </v>
          </cell>
          <cell r="C38">
            <v>2</v>
          </cell>
          <cell r="D38">
            <v>4.0999999999999996</v>
          </cell>
          <cell r="F38">
            <v>4.0999999999999996</v>
          </cell>
          <cell r="G38">
            <v>1.65</v>
          </cell>
          <cell r="H38">
            <v>0.3</v>
          </cell>
          <cell r="I38">
            <v>2.35</v>
          </cell>
          <cell r="J38">
            <v>0.3</v>
          </cell>
          <cell r="K38">
            <v>4.0999999999999996</v>
          </cell>
          <cell r="L38">
            <v>4.4000000000000004</v>
          </cell>
          <cell r="N38">
            <v>1.2</v>
          </cell>
          <cell r="P38">
            <v>4.0999999999999996</v>
          </cell>
          <cell r="Q38">
            <v>1.2</v>
          </cell>
          <cell r="R38">
            <v>4.4000000000000004</v>
          </cell>
          <cell r="U38">
            <v>4.0999999999999996</v>
          </cell>
          <cell r="V38">
            <v>4.0999999999999996</v>
          </cell>
          <cell r="W38">
            <v>1.65</v>
          </cell>
          <cell r="X38">
            <v>0.3</v>
          </cell>
          <cell r="Y38">
            <v>2.35</v>
          </cell>
          <cell r="Z38">
            <v>0.3</v>
          </cell>
          <cell r="AA38">
            <v>4.0999999999999996</v>
          </cell>
          <cell r="AB38">
            <v>4.4000000000000004</v>
          </cell>
          <cell r="AC38">
            <v>1.2</v>
          </cell>
          <cell r="AM38">
            <v>4.0999999999999996</v>
          </cell>
          <cell r="AN38">
            <v>4.0999999999999996</v>
          </cell>
          <cell r="AO38">
            <v>1.65</v>
          </cell>
          <cell r="AP38">
            <v>0.3</v>
          </cell>
          <cell r="AQ38">
            <v>2.35</v>
          </cell>
          <cell r="AR38">
            <v>0.3</v>
          </cell>
          <cell r="AS38">
            <v>4.0999999999999996</v>
          </cell>
          <cell r="AT38">
            <v>4.4000000000000004</v>
          </cell>
          <cell r="AU38">
            <v>1.2</v>
          </cell>
        </row>
        <row r="39">
          <cell r="B39" t="str">
            <v xml:space="preserve"> All scores are based on a scale of 0 (weak) to 5 (strong).  </v>
          </cell>
        </row>
        <row r="41">
          <cell r="B41" t="str">
            <v>Overall</v>
          </cell>
          <cell r="C41">
            <v>2</v>
          </cell>
          <cell r="D41">
            <v>11.879999999999999</v>
          </cell>
          <cell r="F41">
            <v>12.559999999999999</v>
          </cell>
          <cell r="G41">
            <v>9.9</v>
          </cell>
          <cell r="H41">
            <v>10.55</v>
          </cell>
          <cell r="I41">
            <v>9.8000000000000007</v>
          </cell>
          <cell r="J41">
            <v>8.52</v>
          </cell>
          <cell r="K41">
            <v>7.7200000000000006</v>
          </cell>
          <cell r="L41">
            <v>9.99</v>
          </cell>
          <cell r="N41">
            <v>5.79</v>
          </cell>
          <cell r="P41">
            <v>7.7200000000000006</v>
          </cell>
          <cell r="Q41">
            <v>5.79</v>
          </cell>
          <cell r="R41">
            <v>9.99</v>
          </cell>
          <cell r="U41">
            <v>11.879999999999999</v>
          </cell>
          <cell r="V41">
            <v>12.559999999999999</v>
          </cell>
          <cell r="W41">
            <v>9.9</v>
          </cell>
          <cell r="X41">
            <v>10.55</v>
          </cell>
          <cell r="Y41">
            <v>9.8000000000000007</v>
          </cell>
          <cell r="Z41">
            <v>8.52</v>
          </cell>
          <cell r="AA41">
            <v>7.7200000000000006</v>
          </cell>
          <cell r="AB41">
            <v>9.99</v>
          </cell>
          <cell r="AC41">
            <v>5.79</v>
          </cell>
          <cell r="AM41">
            <v>11.879999999999999</v>
          </cell>
          <cell r="AN41">
            <v>12.559999999999999</v>
          </cell>
          <cell r="AO41">
            <v>9.9</v>
          </cell>
          <cell r="AP41">
            <v>10.55</v>
          </cell>
          <cell r="AQ41">
            <v>9.8000000000000007</v>
          </cell>
          <cell r="AR41">
            <v>8.52</v>
          </cell>
          <cell r="AS41">
            <v>7.7200000000000006</v>
          </cell>
          <cell r="AT41">
            <v>9.99</v>
          </cell>
          <cell r="AU41">
            <v>5.79</v>
          </cell>
        </row>
        <row r="44">
          <cell r="B44" t="str">
            <v>Financials</v>
          </cell>
        </row>
        <row r="45">
          <cell r="B45" t="str">
            <v>Mkt cap</v>
          </cell>
          <cell r="G45">
            <v>238</v>
          </cell>
          <cell r="H45">
            <v>238</v>
          </cell>
        </row>
        <row r="46">
          <cell r="B46" t="str">
            <v>EV</v>
          </cell>
          <cell r="G46">
            <v>243</v>
          </cell>
          <cell r="H46">
            <v>243</v>
          </cell>
        </row>
        <row r="48">
          <cell r="B48" t="str">
            <v>Revenues</v>
          </cell>
          <cell r="K48">
            <v>50</v>
          </cell>
        </row>
        <row r="49">
          <cell r="B49">
            <v>2006</v>
          </cell>
          <cell r="C49">
            <v>79.748999999999995</v>
          </cell>
          <cell r="D49">
            <v>0.86312026913372564</v>
          </cell>
          <cell r="F49" t="e">
            <v>#VALUE!</v>
          </cell>
          <cell r="G49" t="str">
            <v>G = $68 - 69m</v>
          </cell>
          <cell r="H49">
            <v>69.44</v>
          </cell>
          <cell r="I49">
            <v>0.75797468354430375</v>
          </cell>
          <cell r="K49">
            <v>29.6</v>
          </cell>
          <cell r="L49" t="str">
            <v>85% growth in '06</v>
          </cell>
        </row>
        <row r="50">
          <cell r="B50">
            <v>2005</v>
          </cell>
          <cell r="C50">
            <v>42.804000000000002</v>
          </cell>
          <cell r="D50">
            <v>1.0812992317417098</v>
          </cell>
          <cell r="F50" t="str">
            <v>$51.0 (+16%)</v>
          </cell>
          <cell r="G50" t="str">
            <v>39.5 (+74.6%)</v>
          </cell>
          <cell r="H50">
            <v>39.5</v>
          </cell>
          <cell r="I50" t="str">
            <v>$16 (+33%)</v>
          </cell>
          <cell r="K50">
            <v>16</v>
          </cell>
          <cell r="L50">
            <v>0.33333333333333326</v>
          </cell>
          <cell r="N50">
            <v>14</v>
          </cell>
          <cell r="R50">
            <v>6</v>
          </cell>
          <cell r="T50">
            <v>3.5</v>
          </cell>
          <cell r="V50">
            <v>3.5</v>
          </cell>
          <cell r="Z50">
            <v>6.7</v>
          </cell>
          <cell r="AB50">
            <v>5.3</v>
          </cell>
          <cell r="AD50">
            <v>4.0999999999999996</v>
          </cell>
          <cell r="AF50">
            <v>3</v>
          </cell>
          <cell r="AH50">
            <v>3.3</v>
          </cell>
          <cell r="AJ50">
            <v>2.1</v>
          </cell>
        </row>
        <row r="51">
          <cell r="B51">
            <v>2004</v>
          </cell>
          <cell r="C51">
            <v>20.565999999999999</v>
          </cell>
          <cell r="D51">
            <v>1.3764733071412061</v>
          </cell>
          <cell r="F51" t="str">
            <v>$44.0 (-2%)</v>
          </cell>
          <cell r="G51" t="str">
            <v>22.6 (+38.2%)</v>
          </cell>
          <cell r="H51">
            <v>22.6</v>
          </cell>
          <cell r="I51">
            <v>12</v>
          </cell>
          <cell r="K51">
            <v>12</v>
          </cell>
          <cell r="L51">
            <v>0.71428571428571419</v>
          </cell>
        </row>
        <row r="52">
          <cell r="B52">
            <v>2003</v>
          </cell>
          <cell r="C52">
            <v>8.6539999999999999</v>
          </cell>
          <cell r="F52">
            <v>45</v>
          </cell>
          <cell r="G52" t="str">
            <v>16.4 (+20.6%)</v>
          </cell>
          <cell r="H52">
            <v>16.399999999999999</v>
          </cell>
          <cell r="I52">
            <v>7</v>
          </cell>
          <cell r="K52">
            <v>7</v>
          </cell>
        </row>
        <row r="54">
          <cell r="B54" t="str">
            <v>EBITDA</v>
          </cell>
        </row>
        <row r="55">
          <cell r="B55">
            <v>2005</v>
          </cell>
          <cell r="G55" t="str">
            <v>9.3 (23.5% margin)</v>
          </cell>
          <cell r="H55" t="str">
            <v>9.3 (23.5% margin)</v>
          </cell>
        </row>
        <row r="56">
          <cell r="F56" t="str">
            <v>04/06/07 - IDC Private Vendor Brief</v>
          </cell>
        </row>
        <row r="57">
          <cell r="F57" t="str">
            <v>352 employees</v>
          </cell>
          <cell r="G57" t="str">
            <v>2Q06 Call</v>
          </cell>
          <cell r="H57" t="str">
            <v>2Q06 Call</v>
          </cell>
          <cell r="K57" t="str">
            <v>2/2008 -- release Coremetrics Connect -- integration platform</v>
          </cell>
        </row>
        <row r="58">
          <cell r="F58" t="str">
            <v>growth in the last 2 yrs largely in Europe</v>
          </cell>
          <cell r="G58" t="str">
            <v>Revs = $16.8m, +79% Y/Y</v>
          </cell>
          <cell r="H58" t="str">
            <v>Revs = $16.8m, +79% Y/Y</v>
          </cell>
        </row>
        <row r="59">
          <cell r="F59" t="str">
            <v>~20 technology partners</v>
          </cell>
          <cell r="G59" t="str">
            <v>- organic = 40%</v>
          </cell>
          <cell r="H59" t="str">
            <v>- organic = 40%</v>
          </cell>
        </row>
        <row r="60">
          <cell r="G60" t="str">
            <v>- WSSI division +37%</v>
          </cell>
          <cell r="H60" t="str">
            <v>- WSSI division +37%</v>
          </cell>
        </row>
        <row r="61">
          <cell r="G61" t="str">
            <v>- Visual Sciences +93%</v>
          </cell>
          <cell r="H61" t="str">
            <v>- Visual Sciences +93%</v>
          </cell>
        </row>
        <row r="62">
          <cell r="F62" t="str">
            <v>12/4/06 - acquired ClickShift, an innovator in online advertising optimization</v>
          </cell>
          <cell r="G62" t="str">
            <v>- 130 new customers</v>
          </cell>
          <cell r="H62" t="str">
            <v>- 130 new customers</v>
          </cell>
        </row>
        <row r="63">
          <cell r="G63" t="str">
            <v>- over 1,400 custs WW</v>
          </cell>
          <cell r="H63" t="str">
            <v>- over 1,400 custs WW</v>
          </cell>
        </row>
        <row r="65">
          <cell r="H65" t="str">
            <v>3Q06 call</v>
          </cell>
        </row>
        <row r="66">
          <cell r="B66" t="str">
            <v>Notes</v>
          </cell>
          <cell r="H66" t="str">
            <v>Revs = $18.9m, +% Y/Y</v>
          </cell>
        </row>
        <row r="67">
          <cell r="H67" t="str">
            <v>- WSSI division +34%</v>
          </cell>
        </row>
        <row r="68">
          <cell r="H68" t="str">
            <v>- Visual Sciences +65%</v>
          </cell>
        </row>
        <row r="69">
          <cell r="H69" t="str">
            <v>- 85 new customers</v>
          </cell>
        </row>
        <row r="70">
          <cell r="H70" t="str">
            <v>- over 1,450 custs WW</v>
          </cell>
        </row>
        <row r="71">
          <cell r="H71" t="str">
            <v>Est. Q attrition</v>
          </cell>
        </row>
        <row r="72">
          <cell r="H72">
            <v>-2.5000000000000001E-2</v>
          </cell>
        </row>
        <row r="74">
          <cell r="H74" t="str">
            <v>4Q06 call</v>
          </cell>
        </row>
        <row r="75">
          <cell r="H75" t="str">
            <v>Revs = $19.2m, +63% Y/Y</v>
          </cell>
        </row>
        <row r="76">
          <cell r="H76" t="str">
            <v>- WSSI division +34%</v>
          </cell>
        </row>
        <row r="77">
          <cell r="H77" t="str">
            <v>- Visual Sciences +78%</v>
          </cell>
        </row>
        <row r="78">
          <cell r="H78" t="str">
            <v>- 115 new customers</v>
          </cell>
        </row>
        <row r="79">
          <cell r="H79" t="str">
            <v>- over 345 sales bookings in the quarter for various modules of WSS and VS</v>
          </cell>
        </row>
        <row r="80">
          <cell r="H80" t="str">
            <v>- over 1,540 custs WW</v>
          </cell>
        </row>
        <row r="81">
          <cell r="H81" t="str">
            <v>Est. Q attrition</v>
          </cell>
        </row>
        <row r="82">
          <cell r="H82">
            <v>-1.7241379310344827E-2</v>
          </cell>
        </row>
        <row r="84">
          <cell r="H84" t="str">
            <v>1Q07 call</v>
          </cell>
        </row>
        <row r="85">
          <cell r="H85" t="str">
            <v>Revs = $20.7 m, +42% Y/Y</v>
          </cell>
        </row>
        <row r="86">
          <cell r="H86" t="str">
            <v>- WSSI division + 35%</v>
          </cell>
        </row>
        <row r="87">
          <cell r="H87" t="str">
            <v>- Visual Sciences +%  ***not given in release***</v>
          </cell>
        </row>
        <row r="88">
          <cell r="H88" t="str">
            <v>-  77 new customers</v>
          </cell>
        </row>
        <row r="89">
          <cell r="H89" t="str">
            <v>- 275  sales bookings in the quarter for various modules of WSS and VS</v>
          </cell>
        </row>
        <row r="90">
          <cell r="H90" t="str">
            <v xml:space="preserve">- 1570 custs WW   </v>
          </cell>
        </row>
        <row r="91">
          <cell r="H91" t="str">
            <v>Est. Q attrition</v>
          </cell>
        </row>
        <row r="92">
          <cell r="H92">
            <v>-3.0519480519480519E-2</v>
          </cell>
        </row>
        <row r="94">
          <cell r="H94" t="str">
            <v>2Q07 call</v>
          </cell>
        </row>
        <row r="95">
          <cell r="H95" t="str">
            <v>Revs = $19.7 m, +17% Y/Y</v>
          </cell>
        </row>
        <row r="96">
          <cell r="H96" t="str">
            <v>-  69 new customers</v>
          </cell>
        </row>
        <row r="97">
          <cell r="H97" t="str">
            <v>- 301 sales bookings in the quarter for various modules of WSS and VS</v>
          </cell>
        </row>
        <row r="98">
          <cell r="H98" t="str">
            <v xml:space="preserve">- 1590 custs WW   </v>
          </cell>
        </row>
        <row r="99">
          <cell r="H99" t="str">
            <v>Est. Q attrition</v>
          </cell>
        </row>
        <row r="100">
          <cell r="H100">
            <v>-3.1210191082802548E-2</v>
          </cell>
        </row>
        <row r="102">
          <cell r="H102" t="str">
            <v>44 quota carrying reps</v>
          </cell>
        </row>
        <row r="103">
          <cell r="H103" t="str">
            <v>total HC = 261, down from 276 last Q</v>
          </cell>
        </row>
        <row r="104">
          <cell r="H104" t="str">
            <v>total HC incl. contractors = 280, down from 307 last Q</v>
          </cell>
        </row>
        <row r="106">
          <cell r="H106" t="str">
            <v>3Q07 call</v>
          </cell>
        </row>
        <row r="107">
          <cell r="H107" t="str">
            <v>Revs = $20.4 m, +8% Y/Y</v>
          </cell>
        </row>
        <row r="108">
          <cell r="H108" t="str">
            <v>-  49 new customers</v>
          </cell>
        </row>
        <row r="109">
          <cell r="H109" t="str">
            <v>- 307 sales bookings in the quarter for various modules of WSS and VS</v>
          </cell>
        </row>
        <row r="110">
          <cell r="H110" t="str">
            <v>- average rev per new client up 17% Q/Q and 71% Y/Y</v>
          </cell>
        </row>
        <row r="111">
          <cell r="H111" t="str">
            <v xml:space="preserve">- ???? custs WW   </v>
          </cell>
        </row>
        <row r="112">
          <cell r="H112" t="str">
            <v>Est. Q attrition</v>
          </cell>
        </row>
      </sheetData>
      <sheetData sheetId="22"/>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ffic"/>
      <sheetName val="PSF"/>
      <sheetName val="Comps"/>
      <sheetName val="__FDSCACHE__"/>
    </sheetNames>
    <sheetDataSet>
      <sheetData sheetId="0" refreshError="1">
        <row r="1">
          <cell r="A1" t="str">
            <v>Gap Traffic Growth</v>
          </cell>
        </row>
        <row r="2">
          <cell r="B2">
            <v>38443</v>
          </cell>
          <cell r="C2">
            <v>38473</v>
          </cell>
          <cell r="D2">
            <v>38504</v>
          </cell>
          <cell r="E2">
            <v>38534</v>
          </cell>
          <cell r="F2">
            <v>38565</v>
          </cell>
          <cell r="G2">
            <v>38596</v>
          </cell>
          <cell r="H2">
            <v>38626</v>
          </cell>
          <cell r="I2">
            <v>38657</v>
          </cell>
          <cell r="J2">
            <v>38687</v>
          </cell>
          <cell r="K2">
            <v>38718</v>
          </cell>
          <cell r="L2">
            <v>38749</v>
          </cell>
          <cell r="M2">
            <v>38777</v>
          </cell>
          <cell r="N2">
            <v>38808</v>
          </cell>
          <cell r="O2">
            <v>38838</v>
          </cell>
          <cell r="P2">
            <v>38869</v>
          </cell>
          <cell r="Q2">
            <v>38899</v>
          </cell>
          <cell r="R2">
            <v>38108</v>
          </cell>
          <cell r="S2">
            <v>38139</v>
          </cell>
          <cell r="T2">
            <v>38169</v>
          </cell>
          <cell r="U2">
            <v>38200</v>
          </cell>
          <cell r="V2">
            <v>38231</v>
          </cell>
          <cell r="W2">
            <v>38261</v>
          </cell>
          <cell r="X2">
            <v>38292</v>
          </cell>
          <cell r="Y2">
            <v>38322</v>
          </cell>
          <cell r="Z2">
            <v>38353</v>
          </cell>
          <cell r="AA2">
            <v>38384</v>
          </cell>
          <cell r="AB2">
            <v>38412</v>
          </cell>
          <cell r="AC2">
            <v>38443</v>
          </cell>
          <cell r="AD2">
            <v>38473</v>
          </cell>
          <cell r="AE2">
            <v>38504</v>
          </cell>
          <cell r="AF2">
            <v>38534</v>
          </cell>
          <cell r="AG2">
            <v>38565</v>
          </cell>
          <cell r="AH2">
            <v>38596</v>
          </cell>
          <cell r="AI2">
            <v>38626</v>
          </cell>
          <cell r="AJ2">
            <v>38657</v>
          </cell>
          <cell r="AK2">
            <v>38687</v>
          </cell>
          <cell r="AL2">
            <v>38718</v>
          </cell>
          <cell r="AM2">
            <v>38749</v>
          </cell>
          <cell r="AN2">
            <v>38777</v>
          </cell>
          <cell r="AO2">
            <v>38808</v>
          </cell>
          <cell r="AP2">
            <v>38838</v>
          </cell>
          <cell r="AQ2">
            <v>38869</v>
          </cell>
          <cell r="AR2">
            <v>38899</v>
          </cell>
          <cell r="AS2">
            <v>38930</v>
          </cell>
          <cell r="AT2">
            <v>37865</v>
          </cell>
          <cell r="AU2">
            <v>37895</v>
          </cell>
          <cell r="AV2">
            <v>37926</v>
          </cell>
          <cell r="AW2">
            <v>37956</v>
          </cell>
          <cell r="AX2">
            <v>37987</v>
          </cell>
          <cell r="AY2">
            <v>38018</v>
          </cell>
          <cell r="AZ2">
            <v>38047</v>
          </cell>
          <cell r="BA2">
            <v>38078</v>
          </cell>
          <cell r="BB2">
            <v>38108</v>
          </cell>
          <cell r="BC2">
            <v>38139</v>
          </cell>
          <cell r="BD2">
            <v>38169</v>
          </cell>
          <cell r="BE2">
            <v>38200</v>
          </cell>
          <cell r="BF2">
            <v>38231</v>
          </cell>
          <cell r="BG2">
            <v>38261</v>
          </cell>
          <cell r="BH2">
            <v>38292</v>
          </cell>
          <cell r="BI2">
            <v>38322</v>
          </cell>
          <cell r="BJ2">
            <v>38353</v>
          </cell>
          <cell r="BK2">
            <v>38384</v>
          </cell>
          <cell r="BL2">
            <v>38412</v>
          </cell>
          <cell r="BM2">
            <v>38443</v>
          </cell>
          <cell r="BN2">
            <v>38473</v>
          </cell>
          <cell r="BO2">
            <v>38504</v>
          </cell>
          <cell r="BP2">
            <v>38534</v>
          </cell>
          <cell r="BQ2">
            <v>38565</v>
          </cell>
          <cell r="BR2">
            <v>38596</v>
          </cell>
          <cell r="BS2">
            <v>38626</v>
          </cell>
          <cell r="BT2">
            <v>38657</v>
          </cell>
          <cell r="BU2">
            <v>38687</v>
          </cell>
          <cell r="BV2">
            <v>38718</v>
          </cell>
          <cell r="BW2">
            <v>38749</v>
          </cell>
          <cell r="BX2">
            <v>38777</v>
          </cell>
          <cell r="BY2">
            <v>38808</v>
          </cell>
          <cell r="BZ2">
            <v>38838</v>
          </cell>
          <cell r="CA2">
            <v>38869</v>
          </cell>
          <cell r="CB2">
            <v>38899</v>
          </cell>
          <cell r="CC2">
            <v>38930</v>
          </cell>
          <cell r="CD2" t="str">
            <v>R2</v>
          </cell>
          <cell r="CE2" t="str">
            <v>R2</v>
          </cell>
        </row>
        <row r="3">
          <cell r="A3" t="str">
            <v>Gap North America</v>
          </cell>
          <cell r="B3">
            <v>-0.09</v>
          </cell>
          <cell r="C3">
            <v>-0.08</v>
          </cell>
          <cell r="D3">
            <v>0</v>
          </cell>
          <cell r="E3">
            <v>-0.06</v>
          </cell>
          <cell r="F3">
            <v>-0.09</v>
          </cell>
          <cell r="G3">
            <v>-0.1</v>
          </cell>
          <cell r="H3">
            <v>-0.09</v>
          </cell>
          <cell r="I3">
            <v>-0.08</v>
          </cell>
          <cell r="J3">
            <v>-0.1</v>
          </cell>
          <cell r="K3">
            <v>-0.05</v>
          </cell>
          <cell r="L3">
            <v>-0.12</v>
          </cell>
          <cell r="M3">
            <v>-0.16</v>
          </cell>
          <cell r="N3">
            <v>-0.06</v>
          </cell>
          <cell r="O3">
            <v>-0.12</v>
          </cell>
          <cell r="P3">
            <v>-0.12</v>
          </cell>
          <cell r="Q3">
            <v>-0.11</v>
          </cell>
          <cell r="R3">
            <v>0.02</v>
          </cell>
          <cell r="S3">
            <v>-0.03</v>
          </cell>
          <cell r="T3">
            <v>-0.03</v>
          </cell>
          <cell r="U3">
            <v>-0.05</v>
          </cell>
          <cell r="V3">
            <v>-0.02</v>
          </cell>
          <cell r="W3">
            <v>0.05</v>
          </cell>
          <cell r="X3">
            <v>-0.04</v>
          </cell>
          <cell r="Y3">
            <v>-0.01</v>
          </cell>
          <cell r="Z3">
            <v>-0.02</v>
          </cell>
          <cell r="AA3">
            <v>-0.02</v>
          </cell>
          <cell r="AB3">
            <v>0</v>
          </cell>
          <cell r="AC3">
            <v>-0.09</v>
          </cell>
          <cell r="AD3">
            <v>-0.08</v>
          </cell>
          <cell r="AE3">
            <v>0</v>
          </cell>
          <cell r="AF3">
            <v>-0.06</v>
          </cell>
          <cell r="AG3">
            <v>-0.09</v>
          </cell>
          <cell r="AH3">
            <v>-0.1</v>
          </cell>
          <cell r="AI3">
            <v>-0.09</v>
          </cell>
          <cell r="AJ3">
            <v>-0.08</v>
          </cell>
          <cell r="AK3">
            <v>-0.1</v>
          </cell>
          <cell r="AL3">
            <v>-0.05</v>
          </cell>
          <cell r="AM3">
            <v>-0.12</v>
          </cell>
          <cell r="AN3">
            <v>-0.16</v>
          </cell>
          <cell r="AO3">
            <v>-0.06</v>
          </cell>
          <cell r="AP3">
            <v>-0.12</v>
          </cell>
          <cell r="AQ3">
            <v>-0.12</v>
          </cell>
          <cell r="AR3">
            <v>-0.11</v>
          </cell>
          <cell r="AS3">
            <v>-0.1</v>
          </cell>
          <cell r="AT3">
            <v>-35</v>
          </cell>
          <cell r="AU3">
            <v>-34</v>
          </cell>
          <cell r="AV3">
            <v>-33</v>
          </cell>
          <cell r="AW3">
            <v>-32</v>
          </cell>
          <cell r="AX3">
            <v>-31</v>
          </cell>
          <cell r="AY3">
            <v>-30</v>
          </cell>
          <cell r="AZ3">
            <v>-29</v>
          </cell>
          <cell r="BA3">
            <v>-28</v>
          </cell>
          <cell r="BB3">
            <v>-27</v>
          </cell>
          <cell r="BC3">
            <v>-26</v>
          </cell>
          <cell r="BD3">
            <v>-25</v>
          </cell>
          <cell r="BE3">
            <v>-24</v>
          </cell>
          <cell r="BF3">
            <v>-23</v>
          </cell>
          <cell r="BG3">
            <v>-22</v>
          </cell>
          <cell r="BH3">
            <v>-21</v>
          </cell>
          <cell r="BI3">
            <v>-20</v>
          </cell>
          <cell r="BJ3">
            <v>-19</v>
          </cell>
          <cell r="BK3">
            <v>-18</v>
          </cell>
          <cell r="BL3">
            <v>-17</v>
          </cell>
          <cell r="BM3">
            <v>-16</v>
          </cell>
          <cell r="BN3">
            <v>-15</v>
          </cell>
          <cell r="BO3">
            <v>-14</v>
          </cell>
          <cell r="BP3">
            <v>-13</v>
          </cell>
          <cell r="BQ3">
            <v>-12</v>
          </cell>
          <cell r="BR3">
            <v>-11</v>
          </cell>
          <cell r="BS3">
            <v>-10</v>
          </cell>
          <cell r="BT3">
            <v>-9</v>
          </cell>
          <cell r="BU3">
            <v>-8</v>
          </cell>
          <cell r="BV3">
            <v>-7</v>
          </cell>
          <cell r="BW3">
            <v>-6</v>
          </cell>
          <cell r="BX3">
            <v>-5</v>
          </cell>
          <cell r="BY3">
            <v>-4</v>
          </cell>
          <cell r="BZ3">
            <v>-3</v>
          </cell>
          <cell r="CA3">
            <v>-2</v>
          </cell>
          <cell r="CB3">
            <v>-1</v>
          </cell>
          <cell r="CC3">
            <v>0</v>
          </cell>
          <cell r="CD3">
            <v>0</v>
          </cell>
        </row>
        <row r="4">
          <cell r="A4" t="str">
            <v>Banana Republic</v>
          </cell>
          <cell r="B4">
            <v>-0.04</v>
          </cell>
          <cell r="C4">
            <v>-0.04</v>
          </cell>
          <cell r="D4">
            <v>-0.02</v>
          </cell>
          <cell r="E4">
            <v>0.02</v>
          </cell>
          <cell r="F4">
            <v>-0.04</v>
          </cell>
          <cell r="G4">
            <v>-0.08</v>
          </cell>
          <cell r="H4">
            <v>-0.08</v>
          </cell>
          <cell r="I4">
            <v>-7.0000000000000007E-2</v>
          </cell>
          <cell r="J4">
            <v>-7.0000000000000007E-2</v>
          </cell>
          <cell r="K4">
            <v>-0.05</v>
          </cell>
          <cell r="L4">
            <v>-0.15</v>
          </cell>
          <cell r="M4">
            <v>-0.13</v>
          </cell>
          <cell r="N4">
            <v>-7.0000000000000007E-2</v>
          </cell>
          <cell r="O4">
            <v>-0.09</v>
          </cell>
          <cell r="P4">
            <v>-0.12</v>
          </cell>
          <cell r="Q4">
            <v>-0.08</v>
          </cell>
          <cell r="R4">
            <v>7.0000000000000007E-2</v>
          </cell>
          <cell r="S4">
            <v>0.08</v>
          </cell>
          <cell r="T4">
            <v>-0.03</v>
          </cell>
          <cell r="U4">
            <v>0</v>
          </cell>
          <cell r="V4">
            <v>0.04</v>
          </cell>
          <cell r="W4">
            <v>0.03</v>
          </cell>
          <cell r="X4">
            <v>0</v>
          </cell>
          <cell r="Y4">
            <v>-0.01</v>
          </cell>
          <cell r="Z4">
            <v>0.04</v>
          </cell>
          <cell r="AA4">
            <v>-0.02</v>
          </cell>
          <cell r="AB4">
            <v>0.01</v>
          </cell>
          <cell r="AC4">
            <v>-0.04</v>
          </cell>
          <cell r="AD4">
            <v>-0.04</v>
          </cell>
          <cell r="AE4">
            <v>-0.02</v>
          </cell>
          <cell r="AF4">
            <v>0.02</v>
          </cell>
          <cell r="AG4">
            <v>-0.04</v>
          </cell>
          <cell r="AH4">
            <v>-0.08</v>
          </cell>
          <cell r="AI4">
            <v>-0.08</v>
          </cell>
          <cell r="AJ4">
            <v>-7.0000000000000007E-2</v>
          </cell>
          <cell r="AK4">
            <v>-7.0000000000000007E-2</v>
          </cell>
          <cell r="AL4">
            <v>-0.05</v>
          </cell>
          <cell r="AM4">
            <v>-0.15</v>
          </cell>
          <cell r="AN4">
            <v>-0.13</v>
          </cell>
          <cell r="AO4">
            <v>-7.0000000000000007E-2</v>
          </cell>
          <cell r="AP4">
            <v>-0.09</v>
          </cell>
          <cell r="AQ4">
            <v>-0.12</v>
          </cell>
          <cell r="AR4">
            <v>-0.08</v>
          </cell>
          <cell r="AS4">
            <v>-7.0000000000000007E-2</v>
          </cell>
          <cell r="AT4" t="str">
            <v>09/2003</v>
          </cell>
          <cell r="AU4" t="str">
            <v>10/2003</v>
          </cell>
          <cell r="AV4" t="str">
            <v>11/2003</v>
          </cell>
          <cell r="AW4" t="str">
            <v>12/2003</v>
          </cell>
          <cell r="AX4" t="str">
            <v>01/2004</v>
          </cell>
          <cell r="AY4" t="str">
            <v>02/2004</v>
          </cell>
          <cell r="AZ4" t="str">
            <v>03/2004</v>
          </cell>
          <cell r="BA4" t="str">
            <v>04/2004</v>
          </cell>
          <cell r="BB4" t="str">
            <v>05/2004</v>
          </cell>
          <cell r="BC4" t="str">
            <v>06/2004</v>
          </cell>
          <cell r="BD4" t="str">
            <v>07/2004</v>
          </cell>
          <cell r="BE4" t="str">
            <v>08/2004</v>
          </cell>
          <cell r="BF4" t="str">
            <v>09/2004</v>
          </cell>
          <cell r="BG4" t="str">
            <v>10/2004</v>
          </cell>
          <cell r="BH4" t="str">
            <v>11/2004</v>
          </cell>
          <cell r="BI4" t="str">
            <v>12/2004</v>
          </cell>
          <cell r="BJ4" t="str">
            <v>01/2005</v>
          </cell>
          <cell r="BK4" t="str">
            <v>02/2005</v>
          </cell>
          <cell r="BL4" t="str">
            <v>03/2005</v>
          </cell>
          <cell r="BM4" t="str">
            <v>04/2005</v>
          </cell>
          <cell r="BN4" t="str">
            <v>05/2005</v>
          </cell>
          <cell r="BO4" t="str">
            <v>06/2005</v>
          </cell>
          <cell r="BP4" t="str">
            <v>07/2005</v>
          </cell>
          <cell r="BQ4" t="str">
            <v>08/2005</v>
          </cell>
          <cell r="BR4" t="str">
            <v>09/2005</v>
          </cell>
          <cell r="BS4" t="str">
            <v>10/2005</v>
          </cell>
          <cell r="BT4" t="str">
            <v>11/2005</v>
          </cell>
          <cell r="BU4" t="str">
            <v>12/2005</v>
          </cell>
          <cell r="BV4" t="str">
            <v>01/2006</v>
          </cell>
          <cell r="BW4" t="str">
            <v>02/2006</v>
          </cell>
          <cell r="BX4" t="str">
            <v>03/2006</v>
          </cell>
          <cell r="BY4" t="str">
            <v>04/2006</v>
          </cell>
          <cell r="BZ4" t="str">
            <v>05/2006</v>
          </cell>
          <cell r="CA4" t="str">
            <v>06/2006</v>
          </cell>
          <cell r="CB4" t="str">
            <v>07/2006</v>
          </cell>
          <cell r="CC4" t="str">
            <v>08/2006</v>
          </cell>
          <cell r="CD4" t="str">
            <v>08/2006</v>
          </cell>
        </row>
        <row r="5">
          <cell r="A5" t="str">
            <v>Old Navy</v>
          </cell>
          <cell r="B5">
            <v>-0.01</v>
          </cell>
          <cell r="C5">
            <v>-0.02</v>
          </cell>
          <cell r="D5">
            <v>0.03</v>
          </cell>
          <cell r="E5">
            <v>-0.01</v>
          </cell>
          <cell r="F5">
            <v>-0.05</v>
          </cell>
          <cell r="G5">
            <v>-7.0000000000000007E-2</v>
          </cell>
          <cell r="H5">
            <v>-0.09</v>
          </cell>
          <cell r="I5">
            <v>-0.05</v>
          </cell>
          <cell r="J5">
            <v>-0.1</v>
          </cell>
          <cell r="K5">
            <v>0</v>
          </cell>
          <cell r="L5">
            <v>-0.11</v>
          </cell>
          <cell r="M5">
            <v>-0.11</v>
          </cell>
          <cell r="N5">
            <v>-0.02</v>
          </cell>
          <cell r="O5">
            <v>-7.0000000000000007E-2</v>
          </cell>
          <cell r="P5">
            <v>-7.0000000000000007E-2</v>
          </cell>
          <cell r="Q5">
            <v>0</v>
          </cell>
          <cell r="R5">
            <v>0.02</v>
          </cell>
          <cell r="S5">
            <v>-0.01</v>
          </cell>
          <cell r="T5">
            <v>0</v>
          </cell>
          <cell r="U5">
            <v>0</v>
          </cell>
          <cell r="V5">
            <v>0.04</v>
          </cell>
          <cell r="W5">
            <v>0.06</v>
          </cell>
          <cell r="X5">
            <v>0</v>
          </cell>
          <cell r="Y5">
            <v>0.05</v>
          </cell>
          <cell r="Z5">
            <v>-0.05</v>
          </cell>
          <cell r="AA5">
            <v>-0.01</v>
          </cell>
          <cell r="AB5">
            <v>-0.02</v>
          </cell>
          <cell r="AC5">
            <v>-0.01</v>
          </cell>
          <cell r="AD5">
            <v>-0.02</v>
          </cell>
          <cell r="AE5">
            <v>0.03</v>
          </cell>
          <cell r="AF5">
            <v>-0.01</v>
          </cell>
          <cell r="AG5">
            <v>-0.05</v>
          </cell>
          <cell r="AH5">
            <v>-7.0000000000000007E-2</v>
          </cell>
          <cell r="AI5">
            <v>-0.09</v>
          </cell>
          <cell r="AJ5">
            <v>-0.05</v>
          </cell>
          <cell r="AK5">
            <v>-0.1</v>
          </cell>
          <cell r="AL5">
            <v>0</v>
          </cell>
          <cell r="AM5">
            <v>-0.11</v>
          </cell>
          <cell r="AN5">
            <v>-0.11</v>
          </cell>
          <cell r="AO5">
            <v>-0.02</v>
          </cell>
          <cell r="AP5">
            <v>-7.0000000000000007E-2</v>
          </cell>
          <cell r="AQ5">
            <v>-7.0000000000000007E-2</v>
          </cell>
          <cell r="AR5">
            <v>0</v>
          </cell>
          <cell r="AS5">
            <v>-0.05</v>
          </cell>
          <cell r="AT5">
            <v>17.12</v>
          </cell>
          <cell r="AU5">
            <v>19.080000000000002</v>
          </cell>
          <cell r="AV5">
            <v>21.5</v>
          </cell>
          <cell r="AW5">
            <v>23.21</v>
          </cell>
          <cell r="AX5">
            <v>18.580000000000002</v>
          </cell>
          <cell r="AY5">
            <v>20.8</v>
          </cell>
          <cell r="AZ5">
            <v>21.92</v>
          </cell>
          <cell r="BA5">
            <v>22.01</v>
          </cell>
          <cell r="BB5">
            <v>24.150000000000002</v>
          </cell>
          <cell r="BC5">
            <v>24.25</v>
          </cell>
          <cell r="BD5">
            <v>22.700000000000003</v>
          </cell>
          <cell r="BE5">
            <v>18.740000000000002</v>
          </cell>
          <cell r="BF5">
            <v>18.650000000000002</v>
          </cell>
          <cell r="BG5">
            <v>19.98</v>
          </cell>
          <cell r="BH5">
            <v>21.85</v>
          </cell>
          <cell r="BI5">
            <v>21.12</v>
          </cell>
          <cell r="BJ5">
            <v>22.01</v>
          </cell>
          <cell r="BK5">
            <v>21.330000000000002</v>
          </cell>
          <cell r="BL5">
            <v>21.84</v>
          </cell>
          <cell r="BM5">
            <v>21.35</v>
          </cell>
          <cell r="BN5">
            <v>21</v>
          </cell>
          <cell r="BO5">
            <v>19.75</v>
          </cell>
          <cell r="BP5">
            <v>21.11</v>
          </cell>
          <cell r="BQ5">
            <v>19.010000000000002</v>
          </cell>
          <cell r="BR5">
            <v>17.43</v>
          </cell>
          <cell r="BS5">
            <v>17.28</v>
          </cell>
          <cell r="BT5">
            <v>17.38</v>
          </cell>
          <cell r="BU5">
            <v>17.64</v>
          </cell>
          <cell r="BV5">
            <v>18.09</v>
          </cell>
          <cell r="BW5">
            <v>18.54</v>
          </cell>
          <cell r="BX5">
            <v>18.68</v>
          </cell>
          <cell r="BY5">
            <v>18.09</v>
          </cell>
          <cell r="BZ5">
            <v>18.2</v>
          </cell>
          <cell r="CA5">
            <v>17.400000000000002</v>
          </cell>
          <cell r="CB5">
            <v>17.350000000000001</v>
          </cell>
          <cell r="CC5">
            <v>16.809999999999999</v>
          </cell>
          <cell r="CD5">
            <v>16.809999999999999</v>
          </cell>
        </row>
        <row r="6">
          <cell r="A6" t="str">
            <v>Gap North America</v>
          </cell>
        </row>
        <row r="7">
          <cell r="A7" t="str">
            <v>Traffic Growth</v>
          </cell>
          <cell r="AL7">
            <v>-0.09</v>
          </cell>
          <cell r="AM7">
            <v>-0.12</v>
          </cell>
          <cell r="AN7">
            <v>-0.12</v>
          </cell>
          <cell r="AO7">
            <v>-0.02</v>
          </cell>
          <cell r="AP7">
            <v>-0.05</v>
          </cell>
          <cell r="AQ7">
            <v>-0.03</v>
          </cell>
          <cell r="AR7">
            <v>-0.04</v>
          </cell>
          <cell r="AS7">
            <v>-0.04</v>
          </cell>
          <cell r="AT7">
            <v>0.02</v>
          </cell>
          <cell r="AU7">
            <v>-7.0000000000000007E-2</v>
          </cell>
          <cell r="AV7">
            <v>-0.04</v>
          </cell>
          <cell r="AW7">
            <v>-0.06</v>
          </cell>
          <cell r="AX7">
            <v>0.01</v>
          </cell>
          <cell r="AY7">
            <v>0.04</v>
          </cell>
          <cell r="AZ7">
            <v>0.01</v>
          </cell>
          <cell r="BA7">
            <v>0</v>
          </cell>
          <cell r="BB7">
            <v>0.02</v>
          </cell>
          <cell r="BC7">
            <v>-0.03</v>
          </cell>
          <cell r="BD7">
            <v>-0.03</v>
          </cell>
          <cell r="BE7">
            <v>-0.05</v>
          </cell>
          <cell r="BF7">
            <v>-0.02</v>
          </cell>
          <cell r="BG7">
            <v>0.05</v>
          </cell>
          <cell r="BH7">
            <v>-0.04</v>
          </cell>
          <cell r="BI7">
            <v>-0.01</v>
          </cell>
          <cell r="BJ7">
            <v>-0.02</v>
          </cell>
          <cell r="BK7">
            <v>-0.02</v>
          </cell>
          <cell r="BL7">
            <v>0</v>
          </cell>
          <cell r="BM7">
            <v>-0.09</v>
          </cell>
          <cell r="BN7">
            <v>-0.08</v>
          </cell>
          <cell r="BO7">
            <v>0</v>
          </cell>
          <cell r="BP7">
            <v>-0.06</v>
          </cell>
          <cell r="BQ7">
            <v>-0.09</v>
          </cell>
          <cell r="BR7">
            <v>-0.1</v>
          </cell>
          <cell r="BS7">
            <v>-0.09</v>
          </cell>
          <cell r="BT7">
            <v>-0.08</v>
          </cell>
          <cell r="BU7">
            <v>-0.1</v>
          </cell>
          <cell r="BV7">
            <v>-0.05</v>
          </cell>
          <cell r="BW7">
            <v>-0.12</v>
          </cell>
          <cell r="BX7">
            <v>-0.16</v>
          </cell>
          <cell r="BY7">
            <v>-0.06</v>
          </cell>
          <cell r="BZ7">
            <v>-0.12</v>
          </cell>
          <cell r="CA7">
            <v>-0.12</v>
          </cell>
          <cell r="CB7">
            <v>-0.11</v>
          </cell>
          <cell r="CC7">
            <v>-0.1</v>
          </cell>
          <cell r="CD7">
            <v>-0.05</v>
          </cell>
          <cell r="CF7">
            <v>0.05</v>
          </cell>
        </row>
        <row r="8">
          <cell r="A8" t="str">
            <v>Comp Growth</v>
          </cell>
          <cell r="C8">
            <v>0</v>
          </cell>
          <cell r="D8">
            <v>-0.15</v>
          </cell>
          <cell r="E8">
            <v>0.09</v>
          </cell>
          <cell r="F8">
            <v>0.01</v>
          </cell>
          <cell r="G8">
            <v>0.01</v>
          </cell>
          <cell r="H8">
            <v>0.1</v>
          </cell>
          <cell r="I8">
            <v>-0.06</v>
          </cell>
          <cell r="J8">
            <v>-0.04</v>
          </cell>
          <cell r="K8">
            <v>0.03</v>
          </cell>
          <cell r="L8">
            <v>0.05</v>
          </cell>
          <cell r="M8">
            <v>-0.01</v>
          </cell>
          <cell r="N8">
            <v>-0.04</v>
          </cell>
          <cell r="O8">
            <v>-0.05</v>
          </cell>
          <cell r="P8">
            <v>-0.05</v>
          </cell>
          <cell r="Q8">
            <v>-0.02</v>
          </cell>
          <cell r="R8">
            <v>-0.05</v>
          </cell>
          <cell r="S8">
            <v>-0.09</v>
          </cell>
          <cell r="T8">
            <v>-0.1</v>
          </cell>
          <cell r="U8">
            <v>-0.17</v>
          </cell>
          <cell r="V8">
            <v>-0.18</v>
          </cell>
          <cell r="W8">
            <v>-0.17</v>
          </cell>
          <cell r="X8">
            <v>-0.24</v>
          </cell>
          <cell r="Y8">
            <v>-0.1</v>
          </cell>
          <cell r="Z8">
            <v>-0.23</v>
          </cell>
          <cell r="AA8">
            <v>-0.24</v>
          </cell>
          <cell r="AB8">
            <v>-0.13</v>
          </cell>
          <cell r="AC8">
            <v>-0.25</v>
          </cell>
          <cell r="AD8">
            <v>-0.16</v>
          </cell>
          <cell r="AE8">
            <v>-7.0000000000000007E-2</v>
          </cell>
          <cell r="AF8">
            <v>-0.18</v>
          </cell>
          <cell r="AG8">
            <v>-0.04</v>
          </cell>
          <cell r="AH8">
            <v>-0.03</v>
          </cell>
          <cell r="AI8">
            <v>0.01</v>
          </cell>
          <cell r="AJ8">
            <v>7.0000000000000007E-2</v>
          </cell>
          <cell r="AK8">
            <v>0.02</v>
          </cell>
          <cell r="AL8">
            <v>0.08</v>
          </cell>
          <cell r="AM8">
            <v>0.11</v>
          </cell>
          <cell r="AN8">
            <v>0.05</v>
          </cell>
          <cell r="AO8">
            <v>0.23</v>
          </cell>
          <cell r="AP8">
            <v>0.08</v>
          </cell>
          <cell r="AQ8">
            <v>0.08</v>
          </cell>
          <cell r="AR8">
            <v>0.12</v>
          </cell>
          <cell r="AS8">
            <v>0.01</v>
          </cell>
          <cell r="AT8">
            <v>0.12</v>
          </cell>
          <cell r="AU8">
            <v>0.01</v>
          </cell>
          <cell r="AV8">
            <v>0.04</v>
          </cell>
          <cell r="AW8">
            <v>-0.01</v>
          </cell>
          <cell r="AX8">
            <v>0.05</v>
          </cell>
          <cell r="AY8">
            <v>0.04</v>
          </cell>
          <cell r="AZ8">
            <v>0.05</v>
          </cell>
          <cell r="BA8">
            <v>0.02</v>
          </cell>
          <cell r="BB8">
            <v>0.1</v>
          </cell>
          <cell r="BC8">
            <v>-0.03</v>
          </cell>
          <cell r="BD8">
            <v>-0.03</v>
          </cell>
          <cell r="BE8">
            <v>-0.01</v>
          </cell>
          <cell r="BF8">
            <v>-0.02</v>
          </cell>
          <cell r="BG8">
            <v>0.05</v>
          </cell>
          <cell r="BH8">
            <v>-0.01</v>
          </cell>
          <cell r="BI8">
            <v>0.01</v>
          </cell>
          <cell r="BJ8">
            <v>-0.06</v>
          </cell>
          <cell r="BK8">
            <v>-0.02</v>
          </cell>
          <cell r="BL8">
            <v>-0.01</v>
          </cell>
          <cell r="BM8">
            <v>-0.09</v>
          </cell>
          <cell r="BN8">
            <v>-0.09</v>
          </cell>
          <cell r="BO8">
            <v>0.03</v>
          </cell>
          <cell r="BP8">
            <v>-0.08</v>
          </cell>
          <cell r="BQ8">
            <v>-7.0000000000000007E-2</v>
          </cell>
          <cell r="BR8">
            <v>-0.03</v>
          </cell>
          <cell r="BS8">
            <v>-0.03</v>
          </cell>
          <cell r="BT8">
            <v>-0.05</v>
          </cell>
          <cell r="BU8">
            <v>-0.1</v>
          </cell>
          <cell r="BV8">
            <v>0.03</v>
          </cell>
          <cell r="BW8">
            <v>-7.0000000000000007E-2</v>
          </cell>
          <cell r="BX8">
            <v>-0.13</v>
          </cell>
          <cell r="BY8">
            <v>-0.02</v>
          </cell>
          <cell r="BZ8">
            <v>-0.05</v>
          </cell>
          <cell r="CA8">
            <v>-0.04</v>
          </cell>
          <cell r="CB8">
            <v>-0.13</v>
          </cell>
          <cell r="CC8">
            <v>-0.11</v>
          </cell>
          <cell r="CD8">
            <v>3.3046306775885603E-2</v>
          </cell>
          <cell r="CE8">
            <v>3.0293135522352376E-3</v>
          </cell>
        </row>
        <row r="9">
          <cell r="A9" t="str">
            <v>2-yr. Average Comps</v>
          </cell>
          <cell r="O9">
            <v>-2.5000000000000001E-2</v>
          </cell>
          <cell r="P9">
            <v>-0.1</v>
          </cell>
          <cell r="Q9">
            <v>3.4999999999999996E-2</v>
          </cell>
          <cell r="R9">
            <v>-0.02</v>
          </cell>
          <cell r="S9">
            <v>-0.04</v>
          </cell>
          <cell r="T9">
            <v>0</v>
          </cell>
          <cell r="U9">
            <v>-0.115</v>
          </cell>
          <cell r="V9">
            <v>-0.11</v>
          </cell>
          <cell r="W9">
            <v>-7.0000000000000007E-2</v>
          </cell>
          <cell r="X9">
            <v>-9.5000000000000001E-2</v>
          </cell>
          <cell r="Y9">
            <v>-5.5E-2</v>
          </cell>
          <cell r="Z9">
            <v>-0.13500000000000001</v>
          </cell>
          <cell r="AA9">
            <v>-0.14499999999999999</v>
          </cell>
          <cell r="AB9">
            <v>-0.09</v>
          </cell>
          <cell r="AC9">
            <v>-0.13500000000000001</v>
          </cell>
          <cell r="AD9">
            <v>-0.10500000000000001</v>
          </cell>
          <cell r="AE9">
            <v>-0.08</v>
          </cell>
          <cell r="AF9">
            <v>-0.14000000000000001</v>
          </cell>
          <cell r="AG9">
            <v>-0.10500000000000001</v>
          </cell>
          <cell r="AH9">
            <v>-0.105</v>
          </cell>
          <cell r="AI9">
            <v>-0.08</v>
          </cell>
          <cell r="AJ9">
            <v>-8.4999999999999992E-2</v>
          </cell>
          <cell r="AK9">
            <v>-0.04</v>
          </cell>
          <cell r="AL9">
            <v>-7.5000000000000011E-2</v>
          </cell>
          <cell r="AM9">
            <v>-6.5000000000000002E-2</v>
          </cell>
          <cell r="AN9">
            <v>-0.04</v>
          </cell>
          <cell r="AO9">
            <v>-9.999999999999995E-3</v>
          </cell>
          <cell r="AP9">
            <v>-0.04</v>
          </cell>
          <cell r="AQ9">
            <v>4.9999999999999975E-3</v>
          </cell>
          <cell r="AR9">
            <v>-0.03</v>
          </cell>
          <cell r="AS9">
            <v>-1.4999999999999999E-2</v>
          </cell>
          <cell r="AT9">
            <v>4.4999999999999998E-2</v>
          </cell>
          <cell r="AU9">
            <v>0.01</v>
          </cell>
          <cell r="AV9">
            <v>5.5000000000000007E-2</v>
          </cell>
          <cell r="AW9">
            <v>5.0000000000000001E-3</v>
          </cell>
          <cell r="AX9">
            <v>6.5000000000000002E-2</v>
          </cell>
          <cell r="AY9">
            <v>7.4999999999999997E-2</v>
          </cell>
          <cell r="AZ9">
            <v>0.05</v>
          </cell>
          <cell r="BA9">
            <v>0.125</v>
          </cell>
          <cell r="BB9">
            <v>0.09</v>
          </cell>
          <cell r="BC9">
            <v>2.5000000000000001E-2</v>
          </cell>
          <cell r="BD9">
            <v>4.4999999999999998E-2</v>
          </cell>
          <cell r="BE9">
            <v>0</v>
          </cell>
          <cell r="BF9">
            <v>4.9999999999999996E-2</v>
          </cell>
          <cell r="BG9">
            <v>3.0000000000000002E-2</v>
          </cell>
          <cell r="BH9">
            <v>1.4999999999999999E-2</v>
          </cell>
          <cell r="BI9">
            <v>0</v>
          </cell>
          <cell r="BJ9">
            <v>-4.9999999999999975E-3</v>
          </cell>
          <cell r="BK9">
            <v>0.01</v>
          </cell>
          <cell r="BL9">
            <v>0.02</v>
          </cell>
          <cell r="BM9">
            <v>-3.4999999999999996E-2</v>
          </cell>
          <cell r="BN9">
            <v>5.0000000000000044E-3</v>
          </cell>
          <cell r="BO9">
            <v>0</v>
          </cell>
          <cell r="BP9">
            <v>-5.5E-2</v>
          </cell>
          <cell r="BQ9">
            <v>-0.04</v>
          </cell>
          <cell r="BR9">
            <v>-2.5000000000000001E-2</v>
          </cell>
          <cell r="BS9">
            <v>1.0000000000000002E-2</v>
          </cell>
          <cell r="BT9">
            <v>-3.0000000000000002E-2</v>
          </cell>
          <cell r="BU9">
            <v>-4.5000000000000005E-2</v>
          </cell>
          <cell r="BV9">
            <v>-1.4999999999999999E-2</v>
          </cell>
          <cell r="BW9">
            <v>-4.5000000000000005E-2</v>
          </cell>
          <cell r="BX9">
            <v>-7.0000000000000007E-2</v>
          </cell>
          <cell r="BY9">
            <v>-5.5E-2</v>
          </cell>
          <cell r="BZ9">
            <v>-7.0000000000000007E-2</v>
          </cell>
          <cell r="CA9">
            <v>-5.000000000000001E-3</v>
          </cell>
          <cell r="CB9">
            <v>-0.10500000000000001</v>
          </cell>
          <cell r="CC9">
            <v>-0.09</v>
          </cell>
          <cell r="CD9">
            <v>0.34856151166975674</v>
          </cell>
          <cell r="CE9">
            <v>0.19069843988137203</v>
          </cell>
        </row>
        <row r="11">
          <cell r="A11" t="str">
            <v>Banana Republic</v>
          </cell>
        </row>
        <row r="12">
          <cell r="A12" t="str">
            <v>Traffic Growth</v>
          </cell>
          <cell r="AL12">
            <v>-0.06</v>
          </cell>
          <cell r="AM12">
            <v>-0.11</v>
          </cell>
          <cell r="AN12">
            <v>-0.14000000000000001</v>
          </cell>
          <cell r="AO12">
            <v>-0.06</v>
          </cell>
          <cell r="AP12">
            <v>-7.0000000000000007E-2</v>
          </cell>
          <cell r="AQ12">
            <v>-0.05</v>
          </cell>
          <cell r="AR12">
            <v>0</v>
          </cell>
          <cell r="AS12">
            <v>-0.06</v>
          </cell>
          <cell r="AT12">
            <v>0.02</v>
          </cell>
          <cell r="AU12">
            <v>0.03</v>
          </cell>
          <cell r="AV12">
            <v>0.03</v>
          </cell>
          <cell r="AW12">
            <v>0.05</v>
          </cell>
          <cell r="AX12">
            <v>0.06</v>
          </cell>
          <cell r="AY12">
            <v>0.17</v>
          </cell>
          <cell r="AZ12">
            <v>0.18</v>
          </cell>
          <cell r="BA12">
            <v>0.11</v>
          </cell>
          <cell r="BB12">
            <v>7.0000000000000007E-2</v>
          </cell>
          <cell r="BC12">
            <v>0.08</v>
          </cell>
          <cell r="BD12">
            <v>-0.03</v>
          </cell>
          <cell r="BE12">
            <v>0</v>
          </cell>
          <cell r="BF12">
            <v>0.04</v>
          </cell>
          <cell r="BG12">
            <v>0.03</v>
          </cell>
          <cell r="BH12">
            <v>0</v>
          </cell>
          <cell r="BI12">
            <v>-0.01</v>
          </cell>
          <cell r="BJ12">
            <v>0.04</v>
          </cell>
          <cell r="BK12">
            <v>-0.02</v>
          </cell>
          <cell r="BL12">
            <v>0.01</v>
          </cell>
          <cell r="BM12">
            <v>-0.04</v>
          </cell>
          <cell r="BN12">
            <v>-0.04</v>
          </cell>
          <cell r="BO12">
            <v>-0.02</v>
          </cell>
          <cell r="BP12">
            <v>0.02</v>
          </cell>
          <cell r="BQ12">
            <v>-0.04</v>
          </cell>
          <cell r="BR12">
            <v>-0.08</v>
          </cell>
          <cell r="BS12">
            <v>-0.08</v>
          </cell>
          <cell r="BT12">
            <v>-7.0000000000000007E-2</v>
          </cell>
          <cell r="BU12">
            <v>-7.0000000000000007E-2</v>
          </cell>
          <cell r="BV12">
            <v>-0.05</v>
          </cell>
          <cell r="BW12">
            <v>-0.15</v>
          </cell>
          <cell r="BX12">
            <v>-0.13</v>
          </cell>
          <cell r="BY12">
            <v>-7.0000000000000007E-2</v>
          </cell>
          <cell r="BZ12">
            <v>-0.09</v>
          </cell>
          <cell r="CA12">
            <v>-0.12</v>
          </cell>
          <cell r="CB12">
            <v>-0.08</v>
          </cell>
          <cell r="CC12">
            <v>-7.0000000000000007E-2</v>
          </cell>
          <cell r="CD12">
            <v>-0.02</v>
          </cell>
          <cell r="CF12">
            <v>0.06</v>
          </cell>
        </row>
        <row r="13">
          <cell r="A13" t="str">
            <v>Comp Growth</v>
          </cell>
          <cell r="C13">
            <v>0.03</v>
          </cell>
          <cell r="D13">
            <v>0.03</v>
          </cell>
          <cell r="E13">
            <v>0.08</v>
          </cell>
          <cell r="F13">
            <v>-0.03</v>
          </cell>
          <cell r="G13">
            <v>0.01</v>
          </cell>
          <cell r="H13">
            <v>0</v>
          </cell>
          <cell r="I13">
            <v>-0.01</v>
          </cell>
          <cell r="J13">
            <v>-0.05</v>
          </cell>
          <cell r="K13">
            <v>-0.01</v>
          </cell>
          <cell r="L13">
            <v>-0.06</v>
          </cell>
          <cell r="M13">
            <v>-0.03</v>
          </cell>
          <cell r="N13">
            <v>-0.09</v>
          </cell>
          <cell r="O13">
            <v>-0.1</v>
          </cell>
          <cell r="P13">
            <v>-0.09</v>
          </cell>
          <cell r="Q13">
            <v>-0.04</v>
          </cell>
          <cell r="R13">
            <v>-0.09</v>
          </cell>
          <cell r="S13">
            <v>0.01</v>
          </cell>
          <cell r="T13">
            <v>-0.03</v>
          </cell>
          <cell r="U13">
            <v>-0.12</v>
          </cell>
          <cell r="V13">
            <v>-0.12</v>
          </cell>
          <cell r="W13">
            <v>-0.15</v>
          </cell>
          <cell r="X13">
            <v>-0.12</v>
          </cell>
          <cell r="Y13">
            <v>-0.03</v>
          </cell>
          <cell r="Z13">
            <v>-7.0000000000000007E-2</v>
          </cell>
          <cell r="AA13">
            <v>-0.1</v>
          </cell>
          <cell r="AB13">
            <v>-0.04</v>
          </cell>
          <cell r="AC13">
            <v>-0.13</v>
          </cell>
          <cell r="AD13">
            <v>-0.01</v>
          </cell>
          <cell r="AE13">
            <v>-0.06</v>
          </cell>
          <cell r="AF13">
            <v>-0.06</v>
          </cell>
          <cell r="AG13">
            <v>0</v>
          </cell>
          <cell r="AH13">
            <v>-0.02</v>
          </cell>
          <cell r="AI13">
            <v>0.06</v>
          </cell>
          <cell r="AJ13">
            <v>0.03</v>
          </cell>
          <cell r="AK13">
            <v>0.04</v>
          </cell>
          <cell r="AL13">
            <v>0.11</v>
          </cell>
          <cell r="AM13">
            <v>-0.03</v>
          </cell>
          <cell r="AN13">
            <v>-0.05</v>
          </cell>
          <cell r="AO13">
            <v>0.11</v>
          </cell>
          <cell r="AP13">
            <v>0.02</v>
          </cell>
          <cell r="AQ13">
            <v>7.0000000000000007E-2</v>
          </cell>
          <cell r="AR13">
            <v>0.05</v>
          </cell>
          <cell r="AS13">
            <v>0.08</v>
          </cell>
          <cell r="AT13">
            <v>0.12</v>
          </cell>
          <cell r="AU13">
            <v>0.11</v>
          </cell>
          <cell r="AV13">
            <v>0.14000000000000001</v>
          </cell>
          <cell r="AW13">
            <v>0.1</v>
          </cell>
          <cell r="AX13">
            <v>-0.01</v>
          </cell>
          <cell r="AY13">
            <v>0.3</v>
          </cell>
          <cell r="AZ13">
            <v>0.25</v>
          </cell>
          <cell r="BA13">
            <v>0.12</v>
          </cell>
          <cell r="BB13">
            <v>0.08</v>
          </cell>
          <cell r="BC13">
            <v>0.11</v>
          </cell>
          <cell r="BD13">
            <v>-0.1</v>
          </cell>
          <cell r="BE13">
            <v>0</v>
          </cell>
          <cell r="BF13">
            <v>0.06</v>
          </cell>
          <cell r="BG13">
            <v>0.03</v>
          </cell>
          <cell r="BH13">
            <v>-0.03</v>
          </cell>
          <cell r="BI13">
            <v>-0.02</v>
          </cell>
          <cell r="BJ13">
            <v>7.0000000000000007E-2</v>
          </cell>
          <cell r="BK13">
            <v>-0.06</v>
          </cell>
          <cell r="BL13">
            <v>-0.01</v>
          </cell>
          <cell r="BM13">
            <v>-0.06</v>
          </cell>
          <cell r="BN13">
            <v>-7.0000000000000007E-2</v>
          </cell>
          <cell r="BO13">
            <v>-0.06</v>
          </cell>
          <cell r="BP13">
            <v>7.0000000000000007E-2</v>
          </cell>
          <cell r="BQ13">
            <v>-0.06</v>
          </cell>
          <cell r="BR13">
            <v>-7.0000000000000007E-2</v>
          </cell>
          <cell r="BS13">
            <v>-0.08</v>
          </cell>
          <cell r="BT13">
            <v>-0.05</v>
          </cell>
          <cell r="BU13">
            <v>-0.05</v>
          </cell>
          <cell r="BV13">
            <v>-0.06</v>
          </cell>
          <cell r="BW13">
            <v>-0.11</v>
          </cell>
          <cell r="BX13">
            <v>-7.0000000000000007E-2</v>
          </cell>
          <cell r="BY13">
            <v>0.01</v>
          </cell>
          <cell r="BZ13">
            <v>0.03</v>
          </cell>
          <cell r="CA13">
            <v>-0.04</v>
          </cell>
          <cell r="CB13">
            <v>0</v>
          </cell>
          <cell r="CC13">
            <v>0.02</v>
          </cell>
          <cell r="CD13">
            <v>1.363107422565973E-2</v>
          </cell>
          <cell r="CE13">
            <v>1.8598064674433836E-3</v>
          </cell>
        </row>
        <row r="14">
          <cell r="A14" t="str">
            <v>2-yr. Average Comps</v>
          </cell>
          <cell r="O14">
            <v>-3.5000000000000003E-2</v>
          </cell>
          <cell r="P14">
            <v>-0.03</v>
          </cell>
          <cell r="Q14">
            <v>0.02</v>
          </cell>
          <cell r="R14">
            <v>-0.06</v>
          </cell>
          <cell r="S14">
            <v>0.01</v>
          </cell>
          <cell r="T14">
            <v>-1.4999999999999999E-2</v>
          </cell>
          <cell r="U14">
            <v>-6.5000000000000002E-2</v>
          </cell>
          <cell r="V14">
            <v>-8.4999999999999992E-2</v>
          </cell>
          <cell r="W14">
            <v>-0.08</v>
          </cell>
          <cell r="X14">
            <v>-0.09</v>
          </cell>
          <cell r="Y14">
            <v>-0.03</v>
          </cell>
          <cell r="Z14">
            <v>-0.08</v>
          </cell>
          <cell r="AA14">
            <v>-0.1</v>
          </cell>
          <cell r="AB14">
            <v>-6.5000000000000002E-2</v>
          </cell>
          <cell r="AC14">
            <v>-8.5000000000000006E-2</v>
          </cell>
          <cell r="AD14">
            <v>-4.9999999999999996E-2</v>
          </cell>
          <cell r="AE14">
            <v>-2.4999999999999998E-2</v>
          </cell>
          <cell r="AF14">
            <v>-4.4999999999999998E-2</v>
          </cell>
          <cell r="AG14">
            <v>-0.06</v>
          </cell>
          <cell r="AH14">
            <v>-6.9999999999999993E-2</v>
          </cell>
          <cell r="AI14">
            <v>-4.4999999999999998E-2</v>
          </cell>
          <cell r="AJ14">
            <v>-4.4999999999999998E-2</v>
          </cell>
          <cell r="AK14">
            <v>5.000000000000001E-3</v>
          </cell>
          <cell r="AL14">
            <v>1.9999999999999997E-2</v>
          </cell>
          <cell r="AM14">
            <v>-6.5000000000000002E-2</v>
          </cell>
          <cell r="AN14">
            <v>-4.4999999999999998E-2</v>
          </cell>
          <cell r="AO14">
            <v>-1.0000000000000002E-2</v>
          </cell>
          <cell r="AP14">
            <v>5.0000000000000001E-3</v>
          </cell>
          <cell r="AQ14">
            <v>5.0000000000000044E-3</v>
          </cell>
          <cell r="AR14">
            <v>-4.9999999999999975E-3</v>
          </cell>
          <cell r="AS14">
            <v>0.04</v>
          </cell>
          <cell r="AT14">
            <v>4.9999999999999996E-2</v>
          </cell>
          <cell r="AU14">
            <v>8.4999999999999992E-2</v>
          </cell>
          <cell r="AV14">
            <v>8.5000000000000006E-2</v>
          </cell>
          <cell r="AW14">
            <v>7.0000000000000007E-2</v>
          </cell>
          <cell r="AX14">
            <v>0.05</v>
          </cell>
          <cell r="AY14">
            <v>0.13500000000000001</v>
          </cell>
          <cell r="AZ14">
            <v>0.1</v>
          </cell>
          <cell r="BA14">
            <v>0.11499999999999999</v>
          </cell>
          <cell r="BB14">
            <v>0.05</v>
          </cell>
          <cell r="BC14">
            <v>0.09</v>
          </cell>
          <cell r="BD14">
            <v>-2.5000000000000001E-2</v>
          </cell>
          <cell r="BE14">
            <v>0.04</v>
          </cell>
          <cell r="BF14">
            <v>0.09</v>
          </cell>
          <cell r="BG14">
            <v>7.0000000000000007E-2</v>
          </cell>
          <cell r="BH14">
            <v>5.5000000000000007E-2</v>
          </cell>
          <cell r="BI14">
            <v>0.04</v>
          </cell>
          <cell r="BJ14">
            <v>3.0000000000000002E-2</v>
          </cell>
          <cell r="BK14">
            <v>0.12</v>
          </cell>
          <cell r="BL14">
            <v>0.12</v>
          </cell>
          <cell r="BM14">
            <v>0.03</v>
          </cell>
          <cell r="BN14">
            <v>4.9999999999999975E-3</v>
          </cell>
          <cell r="BO14">
            <v>2.5000000000000001E-2</v>
          </cell>
          <cell r="BP14">
            <v>-1.4999999999999999E-2</v>
          </cell>
          <cell r="BQ14">
            <v>-0.03</v>
          </cell>
          <cell r="BR14">
            <v>-5.0000000000000044E-3</v>
          </cell>
          <cell r="BS14">
            <v>-2.5000000000000001E-2</v>
          </cell>
          <cell r="BT14">
            <v>-0.04</v>
          </cell>
          <cell r="BU14">
            <v>-3.5000000000000003E-2</v>
          </cell>
          <cell r="BV14">
            <v>5.0000000000000044E-3</v>
          </cell>
          <cell r="BW14">
            <v>-8.4999999999999992E-2</v>
          </cell>
          <cell r="BX14">
            <v>-0.04</v>
          </cell>
          <cell r="BY14">
            <v>-2.4999999999999998E-2</v>
          </cell>
          <cell r="BZ14">
            <v>-2.0000000000000004E-2</v>
          </cell>
          <cell r="CA14">
            <v>-0.05</v>
          </cell>
          <cell r="CB14">
            <v>3.5000000000000003E-2</v>
          </cell>
          <cell r="CC14">
            <v>-1.9999999999999997E-2</v>
          </cell>
          <cell r="CD14">
            <v>0.23451919190404089</v>
          </cell>
          <cell r="CE14">
            <v>0.11855162206333995</v>
          </cell>
        </row>
        <row r="16">
          <cell r="A16" t="str">
            <v>Old Navy</v>
          </cell>
        </row>
        <row r="17">
          <cell r="A17" t="str">
            <v>Traffic Growth</v>
          </cell>
          <cell r="AL17">
            <v>-0.05</v>
          </cell>
          <cell r="AM17">
            <v>-0.11</v>
          </cell>
          <cell r="AN17">
            <v>-0.06</v>
          </cell>
          <cell r="AO17">
            <v>0.02</v>
          </cell>
          <cell r="AP17">
            <v>0.03</v>
          </cell>
          <cell r="AQ17">
            <v>0.01</v>
          </cell>
          <cell r="AR17">
            <v>0.01</v>
          </cell>
          <cell r="AS17">
            <v>0.02</v>
          </cell>
          <cell r="AT17">
            <v>0.06</v>
          </cell>
          <cell r="AU17">
            <v>-0.02</v>
          </cell>
          <cell r="AV17">
            <v>0.04</v>
          </cell>
          <cell r="AW17">
            <v>0.01</v>
          </cell>
          <cell r="AX17">
            <v>0.02</v>
          </cell>
          <cell r="AY17">
            <v>0.11</v>
          </cell>
          <cell r="AZ17">
            <v>0.1</v>
          </cell>
          <cell r="BA17">
            <v>0.06</v>
          </cell>
          <cell r="BB17">
            <v>0.02</v>
          </cell>
          <cell r="BC17">
            <v>-0.01</v>
          </cell>
          <cell r="BD17">
            <v>0</v>
          </cell>
          <cell r="BE17">
            <v>0</v>
          </cell>
          <cell r="BF17">
            <v>0.04</v>
          </cell>
          <cell r="BG17">
            <v>0.06</v>
          </cell>
          <cell r="BH17">
            <v>0</v>
          </cell>
          <cell r="BI17">
            <v>0.05</v>
          </cell>
          <cell r="BJ17">
            <v>-0.05</v>
          </cell>
          <cell r="BK17">
            <v>-0.01</v>
          </cell>
          <cell r="BL17">
            <v>-0.02</v>
          </cell>
          <cell r="BM17">
            <v>-0.01</v>
          </cell>
          <cell r="BN17">
            <v>-0.02</v>
          </cell>
          <cell r="BO17">
            <v>0.03</v>
          </cell>
          <cell r="BP17">
            <v>-0.01</v>
          </cell>
          <cell r="BQ17">
            <v>-0.05</v>
          </cell>
          <cell r="BR17">
            <v>-7.0000000000000007E-2</v>
          </cell>
          <cell r="BS17">
            <v>-0.09</v>
          </cell>
          <cell r="BT17">
            <v>-0.05</v>
          </cell>
          <cell r="BU17">
            <v>-0.1</v>
          </cell>
          <cell r="BV17">
            <v>0</v>
          </cell>
          <cell r="BW17">
            <v>-0.11</v>
          </cell>
          <cell r="BX17">
            <v>-0.11</v>
          </cell>
          <cell r="BY17">
            <v>-0.02</v>
          </cell>
          <cell r="BZ17">
            <v>-7.0000000000000007E-2</v>
          </cell>
          <cell r="CA17">
            <v>-7.0000000000000007E-2</v>
          </cell>
          <cell r="CB17">
            <v>0</v>
          </cell>
          <cell r="CC17">
            <v>-0.05</v>
          </cell>
          <cell r="CD17">
            <v>-0.02</v>
          </cell>
          <cell r="CF17">
            <v>0.05</v>
          </cell>
        </row>
        <row r="18">
          <cell r="A18" t="str">
            <v>Comp Growth</v>
          </cell>
          <cell r="C18">
            <v>0.09</v>
          </cell>
          <cell r="D18">
            <v>-0.13</v>
          </cell>
          <cell r="E18">
            <v>0.04</v>
          </cell>
          <cell r="F18">
            <v>-7.0000000000000007E-2</v>
          </cell>
          <cell r="G18">
            <v>-7.0000000000000007E-2</v>
          </cell>
          <cell r="H18">
            <v>-0.17</v>
          </cell>
          <cell r="I18">
            <v>-0.26</v>
          </cell>
          <cell r="J18">
            <v>-0.14000000000000001</v>
          </cell>
          <cell r="K18">
            <v>-0.11</v>
          </cell>
          <cell r="L18">
            <v>-0.04</v>
          </cell>
          <cell r="M18">
            <v>-0.13</v>
          </cell>
          <cell r="N18">
            <v>-0.23</v>
          </cell>
          <cell r="O18">
            <v>-0.17</v>
          </cell>
          <cell r="P18">
            <v>-0.13</v>
          </cell>
          <cell r="Q18">
            <v>0.02</v>
          </cell>
          <cell r="R18">
            <v>-0.16</v>
          </cell>
          <cell r="S18">
            <v>-7.0000000000000007E-2</v>
          </cell>
          <cell r="T18">
            <v>-0.19</v>
          </cell>
          <cell r="U18">
            <v>-0.19</v>
          </cell>
          <cell r="V18">
            <v>-0.18</v>
          </cell>
          <cell r="W18">
            <v>-0.18</v>
          </cell>
          <cell r="X18">
            <v>-0.33</v>
          </cell>
          <cell r="Y18">
            <v>-0.14000000000000001</v>
          </cell>
          <cell r="Z18">
            <v>-0.14000000000000001</v>
          </cell>
          <cell r="AA18">
            <v>-0.12</v>
          </cell>
          <cell r="AB18">
            <v>-0.12</v>
          </cell>
          <cell r="AC18">
            <v>-0.27</v>
          </cell>
          <cell r="AD18">
            <v>-0.04</v>
          </cell>
          <cell r="AE18">
            <v>-0.04</v>
          </cell>
          <cell r="AF18">
            <v>0.06</v>
          </cell>
          <cell r="AG18">
            <v>0</v>
          </cell>
          <cell r="AH18">
            <v>-0.02</v>
          </cell>
          <cell r="AI18">
            <v>0.24</v>
          </cell>
          <cell r="AJ18">
            <v>0.15</v>
          </cell>
          <cell r="AK18">
            <v>0.09</v>
          </cell>
          <cell r="AL18">
            <v>0.27</v>
          </cell>
          <cell r="AM18">
            <v>0.08</v>
          </cell>
          <cell r="AN18">
            <v>0.17</v>
          </cell>
          <cell r="AO18">
            <v>0.2</v>
          </cell>
          <cell r="AP18">
            <v>0.13</v>
          </cell>
          <cell r="AQ18">
            <v>0.11</v>
          </cell>
          <cell r="AR18">
            <v>0.09</v>
          </cell>
          <cell r="AS18">
            <v>0.06</v>
          </cell>
          <cell r="AT18">
            <v>0.16</v>
          </cell>
          <cell r="AU18">
            <v>-0.04</v>
          </cell>
          <cell r="AV18">
            <v>7.0000000000000007E-2</v>
          </cell>
          <cell r="AW18">
            <v>0.02</v>
          </cell>
          <cell r="AX18">
            <v>0.03</v>
          </cell>
          <cell r="AY18">
            <v>0.16</v>
          </cell>
          <cell r="AZ18">
            <v>0.11</v>
          </cell>
          <cell r="BA18">
            <v>0.03</v>
          </cell>
          <cell r="BB18">
            <v>0.04</v>
          </cell>
          <cell r="BC18">
            <v>-0.02</v>
          </cell>
          <cell r="BD18">
            <v>-0.02</v>
          </cell>
          <cell r="BE18">
            <v>-0.01</v>
          </cell>
          <cell r="BF18">
            <v>-0.06</v>
          </cell>
          <cell r="BG18">
            <v>0.04</v>
          </cell>
          <cell r="BH18">
            <v>-0.05</v>
          </cell>
          <cell r="BI18">
            <v>-0.01</v>
          </cell>
          <cell r="BJ18">
            <v>-0.13</v>
          </cell>
          <cell r="BK18">
            <v>-0.01</v>
          </cell>
          <cell r="BL18">
            <v>-0.09</v>
          </cell>
          <cell r="BM18">
            <v>0</v>
          </cell>
          <cell r="BN18">
            <v>-0.08</v>
          </cell>
          <cell r="BO18">
            <v>0</v>
          </cell>
          <cell r="BP18">
            <v>-0.05</v>
          </cell>
          <cell r="BQ18">
            <v>-0.11</v>
          </cell>
          <cell r="BR18">
            <v>-7.0000000000000007E-2</v>
          </cell>
          <cell r="BS18">
            <v>-0.06</v>
          </cell>
          <cell r="BT18">
            <v>-0.02</v>
          </cell>
          <cell r="BU18">
            <v>-0.1</v>
          </cell>
          <cell r="BV18">
            <v>0</v>
          </cell>
          <cell r="BW18">
            <v>-0.14000000000000001</v>
          </cell>
          <cell r="BX18">
            <v>-0.15</v>
          </cell>
          <cell r="BY18">
            <v>-0.06</v>
          </cell>
          <cell r="BZ18">
            <v>-0.08</v>
          </cell>
          <cell r="CA18">
            <v>-0.06</v>
          </cell>
          <cell r="CB18">
            <v>0</v>
          </cell>
          <cell r="CC18">
            <v>-0.08</v>
          </cell>
          <cell r="CD18">
            <v>2.871235777012833E-2</v>
          </cell>
          <cell r="CE18">
            <v>6.8601420707013319E-2</v>
          </cell>
        </row>
        <row r="19">
          <cell r="A19" t="str">
            <v>2-yr. Average Comps</v>
          </cell>
          <cell r="O19">
            <v>-4.0000000000000008E-2</v>
          </cell>
          <cell r="P19">
            <v>-0.13</v>
          </cell>
          <cell r="Q19">
            <v>0.03</v>
          </cell>
          <cell r="R19">
            <v>-0.115</v>
          </cell>
          <cell r="S19">
            <v>-7.0000000000000007E-2</v>
          </cell>
          <cell r="T19">
            <v>-0.18</v>
          </cell>
          <cell r="U19">
            <v>-0.22500000000000001</v>
          </cell>
          <cell r="V19">
            <v>-0.16</v>
          </cell>
          <cell r="W19">
            <v>-0.14499999999999999</v>
          </cell>
          <cell r="X19">
            <v>-0.185</v>
          </cell>
          <cell r="Y19">
            <v>-0.13500000000000001</v>
          </cell>
          <cell r="Z19">
            <v>-0.185</v>
          </cell>
          <cell r="AA19">
            <v>-0.14500000000000002</v>
          </cell>
          <cell r="AB19">
            <v>-0.125</v>
          </cell>
          <cell r="AC19">
            <v>-0.125</v>
          </cell>
          <cell r="AD19">
            <v>-0.1</v>
          </cell>
          <cell r="AE19">
            <v>-5.5000000000000007E-2</v>
          </cell>
          <cell r="AF19">
            <v>-6.5000000000000002E-2</v>
          </cell>
          <cell r="AG19">
            <v>-9.5000000000000001E-2</v>
          </cell>
          <cell r="AH19">
            <v>-9.9999999999999992E-2</v>
          </cell>
          <cell r="AI19">
            <v>0.03</v>
          </cell>
          <cell r="AJ19">
            <v>-9.0000000000000011E-2</v>
          </cell>
          <cell r="AK19">
            <v>-2.5000000000000008E-2</v>
          </cell>
          <cell r="AL19">
            <v>6.5000000000000002E-2</v>
          </cell>
          <cell r="AM19">
            <v>-1.9999999999999997E-2</v>
          </cell>
          <cell r="AN19">
            <v>2.5000000000000008E-2</v>
          </cell>
          <cell r="AO19">
            <v>-3.5000000000000003E-2</v>
          </cell>
          <cell r="AP19">
            <v>4.4999999999999998E-2</v>
          </cell>
          <cell r="AQ19">
            <v>3.5000000000000003E-2</v>
          </cell>
          <cell r="AR19">
            <v>7.4999999999999997E-2</v>
          </cell>
          <cell r="AS19">
            <v>0.03</v>
          </cell>
          <cell r="AT19">
            <v>7.0000000000000007E-2</v>
          </cell>
          <cell r="AU19">
            <v>9.9999999999999992E-2</v>
          </cell>
          <cell r="AV19">
            <v>0.11</v>
          </cell>
          <cell r="AW19">
            <v>5.5E-2</v>
          </cell>
          <cell r="AX19">
            <v>0.15000000000000002</v>
          </cell>
          <cell r="AY19">
            <v>0.12</v>
          </cell>
          <cell r="AZ19">
            <v>0.14000000000000001</v>
          </cell>
          <cell r="BA19">
            <v>0.115</v>
          </cell>
          <cell r="BB19">
            <v>8.5000000000000006E-2</v>
          </cell>
          <cell r="BC19">
            <v>4.4999999999999998E-2</v>
          </cell>
          <cell r="BD19">
            <v>3.4999999999999996E-2</v>
          </cell>
          <cell r="BE19">
            <v>2.4999999999999998E-2</v>
          </cell>
          <cell r="BF19">
            <v>0.05</v>
          </cell>
          <cell r="BG19">
            <v>0</v>
          </cell>
          <cell r="BH19">
            <v>1.0000000000000002E-2</v>
          </cell>
          <cell r="BI19">
            <v>5.0000000000000001E-3</v>
          </cell>
          <cell r="BJ19">
            <v>-0.05</v>
          </cell>
          <cell r="BK19">
            <v>7.4999999999999997E-2</v>
          </cell>
          <cell r="BL19">
            <v>1.0000000000000002E-2</v>
          </cell>
          <cell r="BM19">
            <v>1.4999999999999999E-2</v>
          </cell>
          <cell r="BN19">
            <v>-0.02</v>
          </cell>
          <cell r="BO19">
            <v>-0.01</v>
          </cell>
          <cell r="BP19">
            <v>-3.5000000000000003E-2</v>
          </cell>
          <cell r="BQ19">
            <v>-0.06</v>
          </cell>
          <cell r="BR19">
            <v>-6.5000000000000002E-2</v>
          </cell>
          <cell r="BS19">
            <v>-9.9999999999999985E-3</v>
          </cell>
          <cell r="BT19">
            <v>-3.5000000000000003E-2</v>
          </cell>
          <cell r="BU19">
            <v>-5.5E-2</v>
          </cell>
          <cell r="BV19">
            <v>-6.5000000000000002E-2</v>
          </cell>
          <cell r="BW19">
            <v>-7.5000000000000011E-2</v>
          </cell>
          <cell r="BX19">
            <v>-0.12</v>
          </cell>
          <cell r="BY19">
            <v>-0.03</v>
          </cell>
          <cell r="BZ19">
            <v>-0.08</v>
          </cell>
          <cell r="CA19">
            <v>-0.03</v>
          </cell>
          <cell r="CB19">
            <v>-2.5000000000000001E-2</v>
          </cell>
          <cell r="CC19">
            <v>-9.5000000000000001E-2</v>
          </cell>
          <cell r="CD19">
            <v>7.6949253978818744E-2</v>
          </cell>
          <cell r="CE19">
            <v>1.9803307430834666E-2</v>
          </cell>
        </row>
        <row r="21">
          <cell r="A21" t="str">
            <v>Consolidated</v>
          </cell>
        </row>
        <row r="22">
          <cell r="A22" t="str">
            <v>Comp Growth</v>
          </cell>
          <cell r="C22">
            <v>0.04</v>
          </cell>
          <cell r="D22">
            <v>-0.11</v>
          </cell>
          <cell r="E22">
            <v>7.0000000000000007E-2</v>
          </cell>
          <cell r="F22">
            <v>-0.02</v>
          </cell>
          <cell r="G22">
            <v>-0.02</v>
          </cell>
          <cell r="H22">
            <v>-0.01</v>
          </cell>
          <cell r="I22">
            <v>-0.14000000000000001</v>
          </cell>
          <cell r="J22">
            <v>-0.08</v>
          </cell>
          <cell r="K22">
            <v>-0.02</v>
          </cell>
          <cell r="L22">
            <v>-0.01</v>
          </cell>
          <cell r="M22">
            <v>-0.06</v>
          </cell>
          <cell r="N22">
            <v>-0.12</v>
          </cell>
          <cell r="O22">
            <v>-0.11</v>
          </cell>
          <cell r="P22">
            <v>-0.08</v>
          </cell>
          <cell r="Q22">
            <v>-0.02</v>
          </cell>
          <cell r="R22">
            <v>-0.1</v>
          </cell>
          <cell r="S22">
            <v>-7.0000000000000007E-2</v>
          </cell>
          <cell r="T22">
            <v>-0.12</v>
          </cell>
          <cell r="U22">
            <v>-0.17</v>
          </cell>
          <cell r="V22">
            <v>-0.17</v>
          </cell>
          <cell r="W22">
            <v>-0.17</v>
          </cell>
          <cell r="X22">
            <v>-0.25</v>
          </cell>
          <cell r="Y22">
            <v>-0.11</v>
          </cell>
          <cell r="Z22">
            <v>-0.16</v>
          </cell>
          <cell r="AA22">
            <v>-0.17</v>
          </cell>
          <cell r="AB22">
            <v>-0.12</v>
          </cell>
          <cell r="AC22">
            <v>-0.24</v>
          </cell>
          <cell r="AD22">
            <v>-0.09</v>
          </cell>
          <cell r="AE22">
            <v>-0.06</v>
          </cell>
          <cell r="AF22">
            <v>-0.08</v>
          </cell>
          <cell r="AG22">
            <v>-0.02</v>
          </cell>
          <cell r="AH22">
            <v>-0.02</v>
          </cell>
          <cell r="AI22">
            <v>0.11</v>
          </cell>
          <cell r="AJ22">
            <v>0.09</v>
          </cell>
          <cell r="AK22">
            <v>0.05</v>
          </cell>
          <cell r="AL22">
            <v>0.16</v>
          </cell>
          <cell r="AM22">
            <v>0.08</v>
          </cell>
          <cell r="AN22">
            <v>0.09</v>
          </cell>
          <cell r="AO22">
            <v>0.2</v>
          </cell>
          <cell r="AP22">
            <v>0.1</v>
          </cell>
          <cell r="AQ22">
            <v>0.1</v>
          </cell>
          <cell r="AR22">
            <v>0.09</v>
          </cell>
          <cell r="AS22">
            <v>0.04</v>
          </cell>
          <cell r="AT22">
            <v>0.13</v>
          </cell>
          <cell r="AU22">
            <v>0.01</v>
          </cell>
          <cell r="AV22">
            <v>0.06</v>
          </cell>
          <cell r="AW22">
            <v>0.01</v>
          </cell>
          <cell r="AX22">
            <v>0.03</v>
          </cell>
          <cell r="AY22">
            <v>0.12</v>
          </cell>
          <cell r="AZ22">
            <v>0.08</v>
          </cell>
          <cell r="BA22">
            <v>0.03</v>
          </cell>
          <cell r="BB22">
            <v>0.06</v>
          </cell>
          <cell r="BC22">
            <v>-0.02</v>
          </cell>
          <cell r="BD22">
            <v>-0.05</v>
          </cell>
          <cell r="BE22">
            <v>-0.01</v>
          </cell>
          <cell r="BF22">
            <v>-0.03</v>
          </cell>
          <cell r="BG22">
            <v>0.03</v>
          </cell>
          <cell r="BH22">
            <v>-0.04</v>
          </cell>
          <cell r="BI22">
            <v>-0.01</v>
          </cell>
          <cell r="BJ22">
            <v>-7.0000000000000007E-2</v>
          </cell>
          <cell r="BK22">
            <v>-0.03</v>
          </cell>
          <cell r="BL22">
            <v>-0.04</v>
          </cell>
          <cell r="BM22">
            <v>-0.05</v>
          </cell>
          <cell r="BN22">
            <v>-0.08</v>
          </cell>
          <cell r="BO22">
            <v>0</v>
          </cell>
          <cell r="BP22">
            <v>-0.04</v>
          </cell>
          <cell r="BQ22">
            <v>-0.09</v>
          </cell>
          <cell r="BR22">
            <v>-0.06</v>
          </cell>
          <cell r="BS22">
            <v>-0.05</v>
          </cell>
          <cell r="BT22">
            <v>-0.04</v>
          </cell>
          <cell r="BU22">
            <v>-0.09</v>
          </cell>
          <cell r="BV22">
            <v>0.01</v>
          </cell>
          <cell r="BW22">
            <v>-0.11</v>
          </cell>
          <cell r="BX22">
            <v>-0.13</v>
          </cell>
          <cell r="BY22">
            <v>-0.03</v>
          </cell>
          <cell r="BZ22">
            <v>-0.06</v>
          </cell>
          <cell r="CA22">
            <v>-0.06</v>
          </cell>
          <cell r="CB22">
            <v>-0.04</v>
          </cell>
          <cell r="CC22">
            <v>-7.0000000000000007E-2</v>
          </cell>
          <cell r="CD22">
            <v>2.0337529889304349E-5</v>
          </cell>
          <cell r="CE22">
            <v>1.6958321763223178E-2</v>
          </cell>
        </row>
        <row r="23">
          <cell r="A23" t="str">
            <v>2-yr. Average Comps</v>
          </cell>
          <cell r="O23">
            <v>-3.5000000000000003E-2</v>
          </cell>
          <cell r="P23">
            <v>-9.5000000000000001E-2</v>
          </cell>
          <cell r="Q23">
            <v>2.5000000000000001E-2</v>
          </cell>
          <cell r="R23">
            <v>-6.0000000000000005E-2</v>
          </cell>
          <cell r="S23">
            <v>-4.5000000000000005E-2</v>
          </cell>
          <cell r="T23">
            <v>-6.5000000000000002E-2</v>
          </cell>
          <cell r="U23">
            <v>-0.15500000000000003</v>
          </cell>
          <cell r="V23">
            <v>-0.125</v>
          </cell>
          <cell r="W23">
            <v>-9.5000000000000001E-2</v>
          </cell>
          <cell r="X23">
            <v>-0.13</v>
          </cell>
          <cell r="Y23">
            <v>-8.4999999999999992E-2</v>
          </cell>
          <cell r="Z23">
            <v>-0.14000000000000001</v>
          </cell>
          <cell r="AA23">
            <v>-0.14000000000000001</v>
          </cell>
          <cell r="AB23">
            <v>-0.1</v>
          </cell>
          <cell r="AC23">
            <v>-0.13</v>
          </cell>
          <cell r="AD23">
            <v>-9.5000000000000001E-2</v>
          </cell>
          <cell r="AE23">
            <v>-6.5000000000000002E-2</v>
          </cell>
          <cell r="AF23">
            <v>-0.1</v>
          </cell>
          <cell r="AG23">
            <v>-9.5000000000000001E-2</v>
          </cell>
          <cell r="AH23">
            <v>-9.5000000000000001E-2</v>
          </cell>
          <cell r="AI23">
            <v>-3.0000000000000006E-2</v>
          </cell>
          <cell r="AJ23">
            <v>-0.08</v>
          </cell>
          <cell r="AK23">
            <v>-0.03</v>
          </cell>
          <cell r="AL23">
            <v>0</v>
          </cell>
          <cell r="AM23">
            <v>-4.5000000000000005E-2</v>
          </cell>
          <cell r="AN23">
            <v>-1.4999999999999999E-2</v>
          </cell>
          <cell r="AO23">
            <v>-1.999999999999999E-2</v>
          </cell>
          <cell r="AP23">
            <v>5.0000000000000044E-3</v>
          </cell>
          <cell r="AQ23">
            <v>2.0000000000000004E-2</v>
          </cell>
          <cell r="AR23">
            <v>4.9999999999999975E-3</v>
          </cell>
          <cell r="AS23">
            <v>0.01</v>
          </cell>
          <cell r="AT23">
            <v>5.5E-2</v>
          </cell>
          <cell r="AU23">
            <v>0.06</v>
          </cell>
          <cell r="AV23">
            <v>7.4999999999999997E-2</v>
          </cell>
          <cell r="AW23">
            <v>3.0000000000000002E-2</v>
          </cell>
          <cell r="AX23">
            <v>9.5000000000000001E-2</v>
          </cell>
          <cell r="AY23">
            <v>0.1</v>
          </cell>
          <cell r="AZ23">
            <v>8.4999999999999992E-2</v>
          </cell>
          <cell r="BA23">
            <v>0.115</v>
          </cell>
          <cell r="BB23">
            <v>0.08</v>
          </cell>
          <cell r="BC23">
            <v>0.04</v>
          </cell>
          <cell r="BD23">
            <v>1.9999999999999997E-2</v>
          </cell>
          <cell r="BE23">
            <v>1.4999999999999999E-2</v>
          </cell>
          <cell r="BF23">
            <v>0.05</v>
          </cell>
          <cell r="BG23">
            <v>0.02</v>
          </cell>
          <cell r="BH23">
            <v>9.9999999999999985E-3</v>
          </cell>
          <cell r="BI23">
            <v>0</v>
          </cell>
          <cell r="BJ23">
            <v>-2.0000000000000004E-2</v>
          </cell>
          <cell r="BK23">
            <v>4.4999999999999998E-2</v>
          </cell>
          <cell r="BL23">
            <v>0.02</v>
          </cell>
          <cell r="BM23">
            <v>-1.0000000000000002E-2</v>
          </cell>
          <cell r="BN23">
            <v>-1.0000000000000002E-2</v>
          </cell>
          <cell r="BO23">
            <v>-0.01</v>
          </cell>
          <cell r="BP23">
            <v>-4.4999999999999998E-2</v>
          </cell>
          <cell r="BQ23">
            <v>-4.9999999999999996E-2</v>
          </cell>
          <cell r="BR23">
            <v>-4.4999999999999998E-2</v>
          </cell>
          <cell r="BS23">
            <v>-1.0000000000000002E-2</v>
          </cell>
          <cell r="BT23">
            <v>-0.04</v>
          </cell>
          <cell r="BU23">
            <v>-4.9999999999999996E-2</v>
          </cell>
          <cell r="BV23">
            <v>-3.0000000000000002E-2</v>
          </cell>
          <cell r="BW23">
            <v>-7.0000000000000007E-2</v>
          </cell>
          <cell r="BX23">
            <v>-8.5000000000000006E-2</v>
          </cell>
          <cell r="BY23">
            <v>-0.04</v>
          </cell>
          <cell r="BZ23">
            <v>-7.0000000000000007E-2</v>
          </cell>
          <cell r="CA23">
            <v>-0.03</v>
          </cell>
          <cell r="CB23">
            <v>-0.04</v>
          </cell>
          <cell r="CC23">
            <v>-0.08</v>
          </cell>
          <cell r="CD23">
            <v>0.20676712398552954</v>
          </cell>
          <cell r="CE23">
            <v>8.8260344427614823E-2</v>
          </cell>
        </row>
        <row r="25">
          <cell r="A25" t="str">
            <v>Traffic Growth</v>
          </cell>
          <cell r="L25" t="str">
            <v>Gap North America</v>
          </cell>
          <cell r="X25" t="str">
            <v>Gap North America Comps vs. Price</v>
          </cell>
          <cell r="AB25" t="str">
            <v>R-square = 35%</v>
          </cell>
        </row>
        <row r="35">
          <cell r="B35" t="str">
            <v>1Q</v>
          </cell>
          <cell r="C35" t="str">
            <v>2Q</v>
          </cell>
          <cell r="D35" t="str">
            <v>3Q</v>
          </cell>
          <cell r="E35" t="str">
            <v>4Q</v>
          </cell>
        </row>
        <row r="36">
          <cell r="A36" t="str">
            <v>2-yr. Comp</v>
          </cell>
          <cell r="B36">
            <v>1.5000000000000003E-2</v>
          </cell>
          <cell r="C36">
            <v>-1.4999999999999999E-2</v>
          </cell>
          <cell r="D36">
            <v>-0.04</v>
          </cell>
          <cell r="E36">
            <v>-4.4999999999999998E-2</v>
          </cell>
        </row>
        <row r="37">
          <cell r="A37" t="str">
            <v>1-yr. Comp</v>
          </cell>
          <cell r="B37">
            <v>-0.04</v>
          </cell>
          <cell r="C37">
            <v>-0.03</v>
          </cell>
          <cell r="D37">
            <v>-7.0000000000000007E-2</v>
          </cell>
          <cell r="E37">
            <v>-0.06</v>
          </cell>
        </row>
        <row r="38">
          <cell r="A38" t="str">
            <v>2006 Reported</v>
          </cell>
          <cell r="B38">
            <v>-0.09</v>
          </cell>
          <cell r="C38">
            <v>-0.05</v>
          </cell>
        </row>
        <row r="40">
          <cell r="B40" t="str">
            <v>1Q</v>
          </cell>
          <cell r="C40" t="str">
            <v>2Q</v>
          </cell>
          <cell r="D40" t="str">
            <v>3Q</v>
          </cell>
          <cell r="E40" t="str">
            <v>4Q</v>
          </cell>
        </row>
        <row r="41">
          <cell r="A41" t="str">
            <v>2-yr. Comp</v>
          </cell>
          <cell r="B41">
            <v>1.5000000000000003E-2</v>
          </cell>
          <cell r="C41">
            <v>-1.4999999999999999E-2</v>
          </cell>
          <cell r="D41">
            <v>-0.04</v>
          </cell>
          <cell r="E41">
            <v>-4.4999999999999998E-2</v>
          </cell>
        </row>
        <row r="42">
          <cell r="A42" t="str">
            <v>1-yr. Comp</v>
          </cell>
          <cell r="B42">
            <v>-0.04</v>
          </cell>
          <cell r="C42">
            <v>-0.03</v>
          </cell>
          <cell r="D42">
            <v>-7.0000000000000007E-2</v>
          </cell>
          <cell r="E42">
            <v>-0.06</v>
          </cell>
        </row>
        <row r="43">
          <cell r="A43" t="str">
            <v>2006 Reported</v>
          </cell>
          <cell r="B43">
            <v>-0.09</v>
          </cell>
          <cell r="C43">
            <v>-0.05</v>
          </cell>
        </row>
        <row r="53">
          <cell r="A53" t="str">
            <v>Old Navy</v>
          </cell>
          <cell r="L53" t="str">
            <v>Banana Republic</v>
          </cell>
        </row>
        <row r="81">
          <cell r="B81" t="str">
            <v>1Q</v>
          </cell>
          <cell r="C81" t="str">
            <v>2Q</v>
          </cell>
          <cell r="D81" t="str">
            <v>3Q</v>
          </cell>
          <cell r="E81" t="str">
            <v>4Q</v>
          </cell>
        </row>
        <row r="82">
          <cell r="A82" t="str">
            <v>2-yr. Comp</v>
          </cell>
          <cell r="B82">
            <v>-0.1095</v>
          </cell>
          <cell r="C82">
            <v>-8.6347810513925066E-2</v>
          </cell>
          <cell r="D82" t="e">
            <v>#DIV/0!</v>
          </cell>
          <cell r="E82">
            <v>-0.1215</v>
          </cell>
        </row>
        <row r="83">
          <cell r="A83" t="str">
            <v>1-yr. Comp</v>
          </cell>
          <cell r="B83">
            <v>-0.161</v>
          </cell>
          <cell r="C83">
            <v>-0.12531757801605939</v>
          </cell>
          <cell r="D83">
            <v>0</v>
          </cell>
          <cell r="E83">
            <v>-0.17499999999999999</v>
          </cell>
        </row>
        <row r="84">
          <cell r="A84" t="str">
            <v>2006 Reported</v>
          </cell>
          <cell r="B84">
            <v>8.0819609667905495E-2</v>
          </cell>
          <cell r="C84">
            <v>-1.9928306962111796E-2</v>
          </cell>
        </row>
        <row r="86">
          <cell r="A86" t="str">
            <v>Quarterly Comp Comparisons</v>
          </cell>
        </row>
      </sheetData>
      <sheetData sheetId="1"/>
      <sheetData sheetId="2" refreshError="1"/>
      <sheetData sheetId="3"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5"/>
      <sheetName val="#6"/>
      <sheetName val="#7"/>
      <sheetName val="#8"/>
      <sheetName val="#9"/>
      <sheetName val="#10"/>
      <sheetName val="#11"/>
      <sheetName val="#12"/>
      <sheetName val="#13"/>
      <sheetName val="#14"/>
      <sheetName val="#15"/>
      <sheetName val="Macro #2"/>
      <sheetName val="DATASHEET"/>
    </sheetNames>
    <sheetDataSet>
      <sheetData sheetId="0">
        <row r="1">
          <cell r="A1" t="str">
            <v>Morgan Stanley Hardware Survey - Q1 2012</v>
          </cell>
        </row>
        <row r="2">
          <cell r="A2" t="str">
            <v xml:space="preserve"> </v>
          </cell>
        </row>
        <row r="3">
          <cell r="A3" t="str">
            <v>1.  How do you expect your spending on PCs, Servers, and Storage to change in the next 12 months?</v>
          </cell>
          <cell r="I3" t="str">
            <v>PCs</v>
          </cell>
          <cell r="J3" t="str">
            <v>Servers</v>
          </cell>
          <cell r="K3" t="str">
            <v>Storage</v>
          </cell>
        </row>
        <row r="4">
          <cell r="H4" t="str">
            <v>Up 21-30%</v>
          </cell>
          <cell r="I4">
            <v>1</v>
          </cell>
          <cell r="J4">
            <v>1</v>
          </cell>
          <cell r="K4">
            <v>1</v>
          </cell>
          <cell r="M4">
            <v>0.25</v>
          </cell>
        </row>
        <row r="5">
          <cell r="A5" t="str">
            <v>US / EU</v>
          </cell>
          <cell r="B5" t="str">
            <v>EU</v>
          </cell>
          <cell r="D5" t="str">
            <v>US / EU</v>
          </cell>
          <cell r="E5" t="str">
            <v>EU</v>
          </cell>
          <cell r="H5" t="str">
            <v>Up 11-20%</v>
          </cell>
          <cell r="I5">
            <v>3</v>
          </cell>
          <cell r="J5">
            <v>6</v>
          </cell>
          <cell r="K5">
            <v>6</v>
          </cell>
          <cell r="M5">
            <v>0.15</v>
          </cell>
        </row>
        <row r="6">
          <cell r="A6" t="str">
            <v>Industry</v>
          </cell>
          <cell r="B6" t="str">
            <v>(All)</v>
          </cell>
          <cell r="D6" t="str">
            <v>Industry</v>
          </cell>
          <cell r="E6" t="str">
            <v>(All)</v>
          </cell>
          <cell r="H6" t="str">
            <v>Up 1-10%</v>
          </cell>
          <cell r="I6">
            <v>15</v>
          </cell>
          <cell r="J6">
            <v>14</v>
          </cell>
          <cell r="K6">
            <v>16</v>
          </cell>
          <cell r="M6">
            <v>0.05</v>
          </cell>
        </row>
        <row r="7">
          <cell r="A7" t="str">
            <v>Revenue</v>
          </cell>
          <cell r="B7" t="str">
            <v>(All)</v>
          </cell>
          <cell r="D7" t="str">
            <v>Revenue</v>
          </cell>
          <cell r="E7" t="str">
            <v>(All)</v>
          </cell>
          <cell r="H7" t="str">
            <v>Flat</v>
          </cell>
          <cell r="I7">
            <v>22</v>
          </cell>
          <cell r="J7">
            <v>22</v>
          </cell>
          <cell r="K7">
            <v>20</v>
          </cell>
          <cell r="M7">
            <v>0</v>
          </cell>
        </row>
        <row r="8">
          <cell r="H8" t="str">
            <v>Down 1-10%</v>
          </cell>
          <cell r="I8">
            <v>7</v>
          </cell>
          <cell r="J8">
            <v>5</v>
          </cell>
          <cell r="K8">
            <v>6</v>
          </cell>
          <cell r="M8">
            <v>-0.05</v>
          </cell>
        </row>
        <row r="9">
          <cell r="A9" t="str">
            <v>Count of 1 PCs</v>
          </cell>
          <cell r="D9" t="str">
            <v>Count of 1 Servers</v>
          </cell>
          <cell r="H9" t="str">
            <v>Down 11-20%</v>
          </cell>
          <cell r="I9">
            <v>2</v>
          </cell>
          <cell r="J9">
            <v>2</v>
          </cell>
          <cell r="K9">
            <v>1</v>
          </cell>
          <cell r="M9">
            <v>-0.15</v>
          </cell>
        </row>
        <row r="10">
          <cell r="A10" t="str">
            <v>1 PCs</v>
          </cell>
          <cell r="B10" t="str">
            <v>Total</v>
          </cell>
          <cell r="D10" t="str">
            <v>1 Servers</v>
          </cell>
          <cell r="E10" t="str">
            <v>Total</v>
          </cell>
        </row>
        <row r="11">
          <cell r="A11" t="str">
            <v>Up 11-20%</v>
          </cell>
          <cell r="B11">
            <v>1</v>
          </cell>
          <cell r="D11" t="str">
            <v>Up 1-10%</v>
          </cell>
          <cell r="E11">
            <v>6</v>
          </cell>
          <cell r="I11" t="str">
            <v>PCs</v>
          </cell>
          <cell r="J11" t="str">
            <v>Servers</v>
          </cell>
          <cell r="K11" t="str">
            <v>Storage</v>
          </cell>
        </row>
        <row r="12">
          <cell r="A12" t="str">
            <v>Up 1-10%</v>
          </cell>
          <cell r="B12">
            <v>6</v>
          </cell>
          <cell r="D12" t="str">
            <v>Flat</v>
          </cell>
          <cell r="E12">
            <v>10</v>
          </cell>
          <cell r="H12" t="str">
            <v>Apr 11 Survey</v>
          </cell>
          <cell r="I12">
            <v>2.3000000000000003E-2</v>
          </cell>
          <cell r="J12">
            <v>2.3000000000000003E-2</v>
          </cell>
          <cell r="K12">
            <v>0.03</v>
          </cell>
          <cell r="L12">
            <v>2.5333333333333336E-2</v>
          </cell>
        </row>
        <row r="13">
          <cell r="A13" t="str">
            <v>Flat</v>
          </cell>
          <cell r="B13">
            <v>10</v>
          </cell>
          <cell r="D13" t="str">
            <v>Down 1-10%</v>
          </cell>
          <cell r="E13">
            <v>7</v>
          </cell>
          <cell r="H13" t="str">
            <v>Jul 11 Survey</v>
          </cell>
          <cell r="I13">
            <v>3.5000000000000003E-2</v>
          </cell>
          <cell r="J13">
            <v>3.2000000000000001E-2</v>
          </cell>
          <cell r="K13">
            <v>4.4000000000000004E-2</v>
          </cell>
          <cell r="L13">
            <v>3.7000000000000005E-2</v>
          </cell>
        </row>
        <row r="14">
          <cell r="A14" t="str">
            <v>Down 1-10%</v>
          </cell>
          <cell r="B14">
            <v>7</v>
          </cell>
          <cell r="D14" t="str">
            <v>Down 11-20%</v>
          </cell>
          <cell r="E14">
            <v>2</v>
          </cell>
          <cell r="H14" t="str">
            <v>Oct 11 Survey</v>
          </cell>
          <cell r="I14">
            <v>2.6000000000000002E-2</v>
          </cell>
          <cell r="J14">
            <v>2.3000000000000003E-2</v>
          </cell>
          <cell r="K14">
            <v>2.9000000000000005E-2</v>
          </cell>
          <cell r="L14">
            <v>2.6000000000000006E-2</v>
          </cell>
        </row>
        <row r="15">
          <cell r="A15" t="str">
            <v>Down 11-20%</v>
          </cell>
          <cell r="B15">
            <v>1</v>
          </cell>
          <cell r="D15" t="str">
            <v>Grand Total</v>
          </cell>
          <cell r="E15">
            <v>25</v>
          </cell>
          <cell r="H15" t="str">
            <v>Jan 12 Survey</v>
          </cell>
          <cell r="I15">
            <v>1.5999999999999997E-2</v>
          </cell>
          <cell r="J15">
            <v>2.6000000000000002E-2</v>
          </cell>
          <cell r="K15">
            <v>0.03</v>
          </cell>
          <cell r="L15">
            <v>2.3999999999999997E-2</v>
          </cell>
        </row>
        <row r="16">
          <cell r="A16" t="str">
            <v>Grand Total</v>
          </cell>
          <cell r="B16">
            <v>25</v>
          </cell>
        </row>
        <row r="17">
          <cell r="I17" t="str">
            <v>PCs</v>
          </cell>
          <cell r="N17" t="str">
            <v>Servers</v>
          </cell>
          <cell r="S17" t="str">
            <v>Storage</v>
          </cell>
        </row>
        <row r="18">
          <cell r="I18" t="str">
            <v>Apr 11</v>
          </cell>
          <cell r="J18" t="str">
            <v>Jul 11</v>
          </cell>
          <cell r="K18" t="str">
            <v>Oct 11</v>
          </cell>
          <cell r="L18" t="str">
            <v>Jan 12</v>
          </cell>
          <cell r="N18" t="str">
            <v>Apr 11</v>
          </cell>
          <cell r="O18" t="str">
            <v>Jul 11</v>
          </cell>
          <cell r="P18" t="str">
            <v>Oct 11</v>
          </cell>
          <cell r="Q18" t="str">
            <v>Jan 12</v>
          </cell>
          <cell r="S18" t="str">
            <v>Apr 11</v>
          </cell>
          <cell r="T18" t="str">
            <v>Jul 11</v>
          </cell>
          <cell r="U18" t="str">
            <v>Oct 11</v>
          </cell>
          <cell r="V18" t="str">
            <v>Jan 12</v>
          </cell>
        </row>
        <row r="19">
          <cell r="A19" t="str">
            <v>US / EU</v>
          </cell>
          <cell r="B19" t="str">
            <v>EU</v>
          </cell>
        </row>
        <row r="20">
          <cell r="A20" t="str">
            <v>Industry</v>
          </cell>
          <cell r="B20" t="str">
            <v>(All)</v>
          </cell>
          <cell r="H20" t="str">
            <v>Up</v>
          </cell>
          <cell r="I20">
            <v>0.42</v>
          </cell>
          <cell r="J20">
            <v>0.48</v>
          </cell>
          <cell r="K20">
            <v>0.42</v>
          </cell>
          <cell r="L20">
            <v>0.38</v>
          </cell>
          <cell r="N20">
            <v>0.4</v>
          </cell>
          <cell r="O20">
            <v>0.48</v>
          </cell>
          <cell r="P20">
            <v>0.4</v>
          </cell>
          <cell r="Q20">
            <v>0.42</v>
          </cell>
          <cell r="S20">
            <v>0.44</v>
          </cell>
          <cell r="T20">
            <v>0.52</v>
          </cell>
          <cell r="U20">
            <v>0.4</v>
          </cell>
          <cell r="V20">
            <v>0.46</v>
          </cell>
        </row>
        <row r="21">
          <cell r="A21" t="str">
            <v>Revenue</v>
          </cell>
          <cell r="B21" t="str">
            <v>(All)</v>
          </cell>
          <cell r="H21" t="str">
            <v>Flat</v>
          </cell>
          <cell r="I21">
            <v>0.46</v>
          </cell>
          <cell r="J21">
            <v>0.42</v>
          </cell>
          <cell r="K21">
            <v>0.44</v>
          </cell>
          <cell r="L21">
            <v>0.44</v>
          </cell>
          <cell r="N21">
            <v>0.42</v>
          </cell>
          <cell r="O21">
            <v>0.4</v>
          </cell>
          <cell r="P21">
            <v>0.46</v>
          </cell>
          <cell r="Q21">
            <v>0.44</v>
          </cell>
          <cell r="S21">
            <v>0.44</v>
          </cell>
          <cell r="T21">
            <v>0.32</v>
          </cell>
          <cell r="U21">
            <v>0.42</v>
          </cell>
          <cell r="V21">
            <v>0.4</v>
          </cell>
        </row>
        <row r="22">
          <cell r="H22" t="str">
            <v>Down</v>
          </cell>
          <cell r="I22">
            <v>0.12</v>
          </cell>
          <cell r="J22">
            <v>0.1</v>
          </cell>
          <cell r="K22">
            <v>0.14000000000000001</v>
          </cell>
          <cell r="L22">
            <v>0.18</v>
          </cell>
          <cell r="N22">
            <v>0.18</v>
          </cell>
          <cell r="O22">
            <v>0.12</v>
          </cell>
          <cell r="P22">
            <v>0.14000000000000001</v>
          </cell>
          <cell r="Q22">
            <v>0.14000000000000001</v>
          </cell>
          <cell r="S22">
            <v>0.12</v>
          </cell>
          <cell r="T22">
            <v>0.16</v>
          </cell>
          <cell r="U22">
            <v>0.18</v>
          </cell>
          <cell r="V22">
            <v>0.14000000000000001</v>
          </cell>
        </row>
        <row r="23">
          <cell r="A23" t="str">
            <v>Count of 1 Storage</v>
          </cell>
          <cell r="S23">
            <v>3.666666666666667</v>
          </cell>
          <cell r="T23">
            <v>3.25</v>
          </cell>
          <cell r="U23">
            <v>2.2222222222222223</v>
          </cell>
          <cell r="V23">
            <v>3.2857142857142856</v>
          </cell>
        </row>
        <row r="24">
          <cell r="A24" t="str">
            <v>1 Storage</v>
          </cell>
          <cell r="B24" t="str">
            <v>Total</v>
          </cell>
        </row>
        <row r="25">
          <cell r="A25" t="str">
            <v>Up 1-10%</v>
          </cell>
          <cell r="B25">
            <v>7</v>
          </cell>
        </row>
        <row r="26">
          <cell r="A26" t="str">
            <v>Flat</v>
          </cell>
          <cell r="B26">
            <v>11</v>
          </cell>
        </row>
        <row r="27">
          <cell r="A27" t="str">
            <v>Down 1-10%</v>
          </cell>
          <cell r="B27">
            <v>4</v>
          </cell>
        </row>
        <row r="28">
          <cell r="A28" t="str">
            <v>Down 11-20%</v>
          </cell>
          <cell r="B28">
            <v>3</v>
          </cell>
        </row>
        <row r="29">
          <cell r="A29" t="str">
            <v>Grand Total</v>
          </cell>
          <cell r="B29">
            <v>25</v>
          </cell>
        </row>
        <row r="49">
          <cell r="I49" t="str">
            <v>PCs</v>
          </cell>
          <cell r="J49" t="str">
            <v>Servers</v>
          </cell>
          <cell r="K49" t="str">
            <v>Storage</v>
          </cell>
        </row>
        <row r="50">
          <cell r="H50" t="str">
            <v>Up 21-30%</v>
          </cell>
          <cell r="I50">
            <v>0</v>
          </cell>
          <cell r="J50">
            <v>0</v>
          </cell>
          <cell r="K50">
            <v>0</v>
          </cell>
          <cell r="M50">
            <v>0.25</v>
          </cell>
        </row>
        <row r="51">
          <cell r="H51" t="str">
            <v>Up 11-20%</v>
          </cell>
          <cell r="I51">
            <v>2</v>
          </cell>
          <cell r="J51">
            <v>0</v>
          </cell>
          <cell r="K51">
            <v>0</v>
          </cell>
          <cell r="M51">
            <v>0.15</v>
          </cell>
        </row>
        <row r="52">
          <cell r="H52" t="str">
            <v>Up 1-10%</v>
          </cell>
          <cell r="I52">
            <v>6</v>
          </cell>
          <cell r="J52">
            <v>7</v>
          </cell>
          <cell r="K52">
            <v>8</v>
          </cell>
          <cell r="M52">
            <v>0.05</v>
          </cell>
        </row>
        <row r="53">
          <cell r="H53" t="str">
            <v>Flat</v>
          </cell>
          <cell r="I53">
            <v>10</v>
          </cell>
          <cell r="J53">
            <v>9</v>
          </cell>
          <cell r="K53">
            <v>8</v>
          </cell>
          <cell r="M53">
            <v>0</v>
          </cell>
        </row>
        <row r="54">
          <cell r="H54" t="str">
            <v>Down 1-10%</v>
          </cell>
          <cell r="I54">
            <v>6</v>
          </cell>
          <cell r="J54">
            <v>7</v>
          </cell>
          <cell r="K54">
            <v>8</v>
          </cell>
          <cell r="M54">
            <v>-0.05</v>
          </cell>
        </row>
        <row r="55">
          <cell r="H55" t="str">
            <v>Down 11-20%</v>
          </cell>
          <cell r="I55">
            <v>1</v>
          </cell>
          <cell r="J55">
            <v>2</v>
          </cell>
          <cell r="K55">
            <v>1</v>
          </cell>
          <cell r="M55">
            <v>-0.15</v>
          </cell>
        </row>
        <row r="57">
          <cell r="H57" t="str">
            <v>Oct 11 Survey</v>
          </cell>
          <cell r="I57">
            <v>6.0000000000000019E-3</v>
          </cell>
          <cell r="J57">
            <v>-1.2E-2</v>
          </cell>
          <cell r="K57">
            <v>-6.0000000000000001E-3</v>
          </cell>
        </row>
        <row r="59">
          <cell r="I59" t="str">
            <v>PCs</v>
          </cell>
          <cell r="J59" t="str">
            <v>Servers</v>
          </cell>
          <cell r="K59" t="str">
            <v>Storage</v>
          </cell>
        </row>
        <row r="60">
          <cell r="H60" t="str">
            <v>Up 21-30%</v>
          </cell>
          <cell r="I60">
            <v>0</v>
          </cell>
          <cell r="J60">
            <v>0</v>
          </cell>
          <cell r="K60">
            <v>0</v>
          </cell>
          <cell r="M60">
            <v>0.25</v>
          </cell>
        </row>
        <row r="61">
          <cell r="H61" t="str">
            <v>Up 11-20%</v>
          </cell>
          <cell r="I61">
            <v>1</v>
          </cell>
          <cell r="J61">
            <v>0</v>
          </cell>
          <cell r="K61">
            <v>0</v>
          </cell>
          <cell r="M61">
            <v>0.15</v>
          </cell>
        </row>
        <row r="62">
          <cell r="H62" t="str">
            <v>Up 1-10%</v>
          </cell>
          <cell r="I62">
            <v>6</v>
          </cell>
          <cell r="J62">
            <v>6</v>
          </cell>
          <cell r="K62">
            <v>7</v>
          </cell>
          <cell r="M62">
            <v>0.05</v>
          </cell>
        </row>
        <row r="63">
          <cell r="H63" t="str">
            <v>Flat</v>
          </cell>
          <cell r="I63">
            <v>10</v>
          </cell>
          <cell r="J63">
            <v>10</v>
          </cell>
          <cell r="K63">
            <v>11</v>
          </cell>
          <cell r="M63">
            <v>0</v>
          </cell>
        </row>
        <row r="64">
          <cell r="H64" t="str">
            <v>Down 1-10%</v>
          </cell>
          <cell r="I64">
            <v>7</v>
          </cell>
          <cell r="J64">
            <v>7</v>
          </cell>
          <cell r="K64">
            <v>4</v>
          </cell>
          <cell r="M64">
            <v>-0.05</v>
          </cell>
        </row>
        <row r="65">
          <cell r="H65" t="str">
            <v>Down 11-20%</v>
          </cell>
          <cell r="I65">
            <v>1</v>
          </cell>
          <cell r="J65">
            <v>2</v>
          </cell>
          <cell r="K65">
            <v>3</v>
          </cell>
          <cell r="M65">
            <v>-0.15</v>
          </cell>
        </row>
        <row r="67">
          <cell r="H67" t="str">
            <v>Jan 12 Survey</v>
          </cell>
          <cell r="I67">
            <v>-1.9999999999999983E-3</v>
          </cell>
          <cell r="J67">
            <v>-1.3999999999999999E-2</v>
          </cell>
          <cell r="K67">
            <v>-1.1999999999999997E-2</v>
          </cell>
        </row>
      </sheetData>
      <sheetData sheetId="1"/>
      <sheetData sheetId="2"/>
      <sheetData sheetId="3"/>
      <sheetData sheetId="4"/>
      <sheetData sheetId="5"/>
      <sheetData sheetId="6"/>
      <sheetData sheetId="7"/>
      <sheetData sheetId="8"/>
      <sheetData sheetId="9">
        <row r="1">
          <cell r="A1" t="str">
            <v>Morgan Stanley Hardware Survey - Q1 2012</v>
          </cell>
        </row>
      </sheetData>
      <sheetData sheetId="10"/>
      <sheetData sheetId="11"/>
      <sheetData sheetId="12"/>
      <sheetData sheetId="13"/>
      <sheetData sheetId="14"/>
      <sheetData sheetId="15"/>
      <sheetData sheetId="16"/>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TP"/>
      <sheetName val="Sheet1"/>
      <sheetName val="Sheet2"/>
      <sheetName val="Sheet3"/>
      <sheetName val="#REF"/>
    </sheetNames>
    <sheetDataSet>
      <sheetData sheetId="0">
        <row r="3">
          <cell r="B3" t="str">
            <v>$MM</v>
          </cell>
        </row>
        <row r="4">
          <cell r="F4" t="str">
            <v>Multiple</v>
          </cell>
          <cell r="J4" t="str">
            <v>Implied Value</v>
          </cell>
        </row>
        <row r="5">
          <cell r="D5" t="str">
            <v>Metric</v>
          </cell>
          <cell r="F5" t="str">
            <v>Low</v>
          </cell>
          <cell r="H5" t="str">
            <v>High</v>
          </cell>
          <cell r="J5" t="str">
            <v>Low</v>
          </cell>
          <cell r="L5" t="str">
            <v>High</v>
          </cell>
        </row>
        <row r="6">
          <cell r="B6" t="str">
            <v>Chips</v>
          </cell>
        </row>
        <row r="7">
          <cell r="B7" t="str">
            <v>Price / F2012 Earnings</v>
          </cell>
          <cell r="D7">
            <v>10</v>
          </cell>
          <cell r="F7">
            <v>2</v>
          </cell>
          <cell r="G7" t="str">
            <v>-</v>
          </cell>
          <cell r="H7">
            <v>3</v>
          </cell>
          <cell r="J7">
            <v>20</v>
          </cell>
          <cell r="K7" t="str">
            <v>-</v>
          </cell>
          <cell r="L7">
            <v>30</v>
          </cell>
          <cell r="N7" t="str">
            <v>Epistar</v>
          </cell>
        </row>
        <row r="9">
          <cell r="B9" t="str">
            <v>Average Value</v>
          </cell>
          <cell r="J9">
            <v>20</v>
          </cell>
          <cell r="K9" t="str">
            <v>-</v>
          </cell>
          <cell r="L9">
            <v>30</v>
          </cell>
        </row>
        <row r="10">
          <cell r="B10" t="str">
            <v>Components</v>
          </cell>
          <cell r="N10" t="str">
            <v>Everlight, Edison Opto</v>
          </cell>
        </row>
        <row r="11">
          <cell r="B11" t="str">
            <v>Price / F2012 Earnings</v>
          </cell>
          <cell r="D11">
            <v>10</v>
          </cell>
          <cell r="F11">
            <v>2</v>
          </cell>
          <cell r="G11" t="str">
            <v>-</v>
          </cell>
          <cell r="H11">
            <v>3</v>
          </cell>
          <cell r="J11">
            <v>20</v>
          </cell>
          <cell r="K11" t="str">
            <v>-</v>
          </cell>
          <cell r="L11">
            <v>30</v>
          </cell>
        </row>
        <row r="13">
          <cell r="B13" t="str">
            <v>Average Value</v>
          </cell>
          <cell r="J13">
            <v>20</v>
          </cell>
          <cell r="K13" t="str">
            <v>-</v>
          </cell>
          <cell r="L13">
            <v>30</v>
          </cell>
        </row>
        <row r="14">
          <cell r="B14" t="str">
            <v>Fixtures</v>
          </cell>
          <cell r="N14" t="str">
            <v>Acuity</v>
          </cell>
        </row>
        <row r="15">
          <cell r="B15" t="str">
            <v>Price / F2012 Earnings</v>
          </cell>
          <cell r="D15">
            <v>10</v>
          </cell>
          <cell r="F15">
            <v>2</v>
          </cell>
          <cell r="G15" t="str">
            <v>-</v>
          </cell>
          <cell r="H15">
            <v>3</v>
          </cell>
          <cell r="J15">
            <v>20</v>
          </cell>
          <cell r="K15" t="str">
            <v>-</v>
          </cell>
          <cell r="L15">
            <v>30</v>
          </cell>
        </row>
        <row r="17">
          <cell r="B17" t="str">
            <v>Average Value</v>
          </cell>
          <cell r="J17">
            <v>20</v>
          </cell>
          <cell r="K17" t="str">
            <v>-</v>
          </cell>
          <cell r="L17">
            <v>30</v>
          </cell>
        </row>
        <row r="18">
          <cell r="B18" t="str">
            <v>Total Value</v>
          </cell>
          <cell r="G18" t="str">
            <v>-</v>
          </cell>
          <cell r="J18">
            <v>60</v>
          </cell>
          <cell r="K18" t="str">
            <v>-</v>
          </cell>
          <cell r="L18">
            <v>90</v>
          </cell>
        </row>
      </sheetData>
      <sheetData sheetId="1"/>
      <sheetData sheetId="2"/>
      <sheetData sheetId="3"/>
      <sheetData sheetId="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2"/>
      <sheetName val="#3"/>
      <sheetName val="#4"/>
      <sheetName val="#5"/>
      <sheetName val="#6"/>
      <sheetName val="#7"/>
      <sheetName val="#8"/>
      <sheetName val="#9"/>
      <sheetName val="#10"/>
      <sheetName val="S1"/>
      <sheetName val="S2"/>
      <sheetName val="S3"/>
      <sheetName val="S4"/>
      <sheetName val="S5"/>
      <sheetName val="S6"/>
      <sheetName val="S7"/>
      <sheetName val="S8"/>
      <sheetName val="S9"/>
      <sheetName val="S10"/>
      <sheetName val="DATASHEET"/>
    </sheetNames>
    <sheetDataSet>
      <sheetData sheetId="0"/>
      <sheetData sheetId="1"/>
      <sheetData sheetId="2"/>
      <sheetData sheetId="3"/>
      <sheetData sheetId="4"/>
      <sheetData sheetId="5"/>
      <sheetData sheetId="6"/>
      <sheetData sheetId="7"/>
      <sheetData sheetId="8">
        <row r="1">
          <cell r="A1" t="str">
            <v>Morgan Stanley CIO Survey - September 2010</v>
          </cell>
        </row>
        <row r="3">
          <cell r="A3" t="str">
            <v>9.  How do you perceive technology vendors willingness to discount in the past three months</v>
          </cell>
        </row>
        <row r="4">
          <cell r="A4" t="str">
            <v xml:space="preserve"> versus prior three months (i.e. Q3 versus Q2)?</v>
          </cell>
        </row>
        <row r="6">
          <cell r="A6" t="str">
            <v>Industry</v>
          </cell>
          <cell r="B6" t="str">
            <v>(All)</v>
          </cell>
        </row>
        <row r="7">
          <cell r="A7" t="str">
            <v>Revenue</v>
          </cell>
          <cell r="B7" t="str">
            <v>(All)</v>
          </cell>
        </row>
        <row r="9">
          <cell r="A9" t="str">
            <v>Count of 9 Vendors willingness to discount</v>
          </cell>
        </row>
        <row r="10">
          <cell r="A10" t="str">
            <v>9 Vendors willingness to discount</v>
          </cell>
          <cell r="B10" t="str">
            <v>Total</v>
          </cell>
        </row>
        <row r="11">
          <cell r="A11" t="str">
            <v>significantly more aggressive in discounting</v>
          </cell>
          <cell r="B11">
            <v>4</v>
          </cell>
          <cell r="D11" t="str">
            <v>Significantly more aggressive</v>
          </cell>
          <cell r="E11">
            <v>0.04</v>
          </cell>
          <cell r="G11">
            <v>15.333333333333332</v>
          </cell>
        </row>
        <row r="12">
          <cell r="A12" t="str">
            <v>somewhat more aggressive in discounting</v>
          </cell>
          <cell r="B12">
            <v>42</v>
          </cell>
          <cell r="D12" t="str">
            <v>Somewhat more aggressive</v>
          </cell>
          <cell r="E12">
            <v>0.42</v>
          </cell>
        </row>
        <row r="13">
          <cell r="A13" t="str">
            <v>no change in level of discounting</v>
          </cell>
          <cell r="B13">
            <v>51</v>
          </cell>
          <cell r="D13" t="str">
            <v>No change</v>
          </cell>
          <cell r="E13">
            <v>0.51</v>
          </cell>
        </row>
        <row r="14">
          <cell r="A14" t="str">
            <v>somewhat less aggressive in discounting</v>
          </cell>
          <cell r="B14">
            <v>3</v>
          </cell>
          <cell r="D14" t="str">
            <v>Somewhat less aggressive</v>
          </cell>
          <cell r="E14">
            <v>0.03</v>
          </cell>
        </row>
        <row r="15">
          <cell r="A15" t="str">
            <v>Grand Total</v>
          </cell>
          <cell r="B15">
            <v>100</v>
          </cell>
        </row>
      </sheetData>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GWP"/>
      <sheetName val="Sheet1"/>
      <sheetName val="Scenario"/>
      <sheetName val="ImportantDisclosures"/>
      <sheetName val="IndexInformation"/>
      <sheetName val="Income"/>
      <sheetName val="Income Statement"/>
      <sheetName val="Margins"/>
      <sheetName val="Euro vs. PM"/>
      <sheetName val="Ruble"/>
      <sheetName val="MS_IRI_Methodology"/>
      <sheetName val="MARKET_SHARE ($)_RAW_DATA"/>
      <sheetName val="NEXXUS_RAW_DATA"/>
      <sheetName val="HAIR_CARE_MARKET SHARE ROLL-UP"/>
      <sheetName val="TOTAL_ACV_DOLLAR_SALES"/>
      <sheetName val="Comps"/>
      <sheetName val="Switches"/>
      <sheetName val="EBITDA"/>
      <sheetName val="TimeSeries"/>
      <sheetName val="Valuation Analyzer"/>
      <sheetName val="GWP-WLine"/>
      <sheetName val="SSB Nielsen Sales"/>
      <sheetName val="TS_Stnd_Dev_Band"/>
      <sheetName val="Print "/>
      <sheetName val="Lookup"/>
      <sheetName val="Input"/>
      <sheetName val="99 cons YTD"/>
      <sheetName val="KPN"/>
      <sheetName val="Realizations vs Average"/>
      <sheetName val="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S"/>
      <sheetName val="MW-Cache"/>
      <sheetName val="BS"/>
      <sheetName val="CFS"/>
      <sheetName val="BU-Segment"/>
      <sheetName val="Sheet1"/>
      <sheetName val="Exhibits"/>
      <sheetName val="Bull_Bear 2016"/>
      <sheetName val="Guid Comparision"/>
      <sheetName val="By Segm"/>
      <sheetName val="IS New vs. Old"/>
      <sheetName val="BU-Segment New vs. Old"/>
      <sheetName val="Table New vs. old"/>
      <sheetName val="IS YoY Growth Analysis"/>
      <sheetName val="New vs. Old "/>
      <sheetName val="BU-Seasonality"/>
      <sheetName val="MS vs. Cons."/>
      <sheetName val="Snapshot"/>
      <sheetName val="AFOSHEET"/>
      <sheetName val="QoQ Comp"/>
      <sheetName val="Segment Details"/>
      <sheetName val="Bull_Bear"/>
      <sheetName val="Small Cell"/>
      <sheetName val="Details"/>
      <sheetName val="Consensus"/>
      <sheetName val="Charts"/>
      <sheetName val="DCF"/>
      <sheetName val="mwareDates"/>
      <sheetName val="MacroForPub"/>
      <sheetName val="mwareSettings"/>
      <sheetName val="Sheet2"/>
      <sheetName val="Earnings Exhibits"/>
      <sheetName val="MWA RR"/>
      <sheetName val="#REF"/>
    </sheetNames>
    <sheetDataSet>
      <sheetData sheetId="0"/>
      <sheetData sheetId="1">
        <row r="10">
          <cell r="BU10">
            <v>2364.8980000000001</v>
          </cell>
        </row>
      </sheetData>
      <sheetData sheetId="2"/>
      <sheetData sheetId="3">
        <row r="49">
          <cell r="B49" t="str">
            <v>Check</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B2" t="str">
            <v>2005-Q1</v>
          </cell>
        </row>
      </sheetData>
      <sheetData sheetId="29"/>
      <sheetData sheetId="30"/>
      <sheetData sheetId="31"/>
      <sheetData sheetId="32">
        <row r="3">
          <cell r="D3">
            <v>0</v>
          </cell>
          <cell r="E3" t="str">
            <v>C4Q04A</v>
          </cell>
          <cell r="F3" t="str">
            <v>C1Q05A</v>
          </cell>
          <cell r="G3" t="str">
            <v>C2Q05A</v>
          </cell>
          <cell r="H3" t="str">
            <v>C3Q05A</v>
          </cell>
          <cell r="I3" t="str">
            <v>C4Q05A</v>
          </cell>
          <cell r="J3" t="str">
            <v>C1Q06A</v>
          </cell>
          <cell r="K3" t="str">
            <v>C2Q06A</v>
          </cell>
          <cell r="L3" t="str">
            <v>C3Q06A</v>
          </cell>
          <cell r="M3" t="str">
            <v>C4Q06A</v>
          </cell>
          <cell r="N3" t="str">
            <v>C1Q07A</v>
          </cell>
          <cell r="O3" t="str">
            <v>C2Q07A</v>
          </cell>
          <cell r="P3" t="str">
            <v>C3Q07A</v>
          </cell>
          <cell r="Q3" t="str">
            <v>C4Q07A</v>
          </cell>
          <cell r="R3" t="str">
            <v>C1Q08A</v>
          </cell>
          <cell r="S3" t="str">
            <v>C2Q08A</v>
          </cell>
          <cell r="T3" t="str">
            <v>C3Q08A</v>
          </cell>
          <cell r="U3" t="str">
            <v>C4Q08A</v>
          </cell>
          <cell r="V3" t="str">
            <v>C1Q09A</v>
          </cell>
          <cell r="W3" t="str">
            <v>C2Q09A</v>
          </cell>
          <cell r="X3" t="str">
            <v>C3Q09A</v>
          </cell>
          <cell r="Y3" t="str">
            <v>C4Q09A</v>
          </cell>
          <cell r="Z3" t="str">
            <v>C1Q10A</v>
          </cell>
          <cell r="AA3" t="str">
            <v>C2Q10A</v>
          </cell>
          <cell r="AB3" t="str">
            <v>C3Q10A</v>
          </cell>
          <cell r="AC3" t="str">
            <v>C4Q10A</v>
          </cell>
          <cell r="AD3" t="str">
            <v>C1Q11A</v>
          </cell>
          <cell r="AE3" t="str">
            <v>C2Q11A</v>
          </cell>
          <cell r="AF3" t="str">
            <v>C3Q11A</v>
          </cell>
          <cell r="AG3" t="str">
            <v>C4Q11A</v>
          </cell>
          <cell r="AH3" t="str">
            <v>C1Q12A</v>
          </cell>
          <cell r="AI3" t="str">
            <v>C2Q12A</v>
          </cell>
          <cell r="AJ3" t="str">
            <v>C3Q12A</v>
          </cell>
          <cell r="AK3" t="str">
            <v>C4Q12A</v>
          </cell>
          <cell r="AL3" t="str">
            <v>C1Q13A</v>
          </cell>
          <cell r="AM3" t="str">
            <v>C2Q13A</v>
          </cell>
          <cell r="AN3" t="str">
            <v>C3Q13A</v>
          </cell>
          <cell r="AO3" t="str">
            <v>C4Q13A</v>
          </cell>
          <cell r="AP3" t="str">
            <v>C1Q14E</v>
          </cell>
          <cell r="AQ3" t="str">
            <v>C2Q14A</v>
          </cell>
          <cell r="AR3" t="str">
            <v>C3Q14A</v>
          </cell>
          <cell r="AS3" t="str">
            <v>C4Q14E</v>
          </cell>
        </row>
        <row r="5">
          <cell r="B5" t="str">
            <v>YoY</v>
          </cell>
          <cell r="C5" t="str">
            <v>-</v>
          </cell>
          <cell r="D5" t="str">
            <v>-</v>
          </cell>
          <cell r="E5" t="str">
            <v>-</v>
          </cell>
          <cell r="F5" t="str">
            <v>-</v>
          </cell>
          <cell r="G5" t="str">
            <v>-</v>
          </cell>
          <cell r="H5" t="str">
            <v>-</v>
          </cell>
          <cell r="I5">
            <v>-4.1186076315680609E-2</v>
          </cell>
          <cell r="J5">
            <v>-4.318515352991259E-2</v>
          </cell>
          <cell r="K5">
            <v>2.8328548666245235E-2</v>
          </cell>
          <cell r="L5">
            <v>-1.994116985196015E-2</v>
          </cell>
          <cell r="M5">
            <v>0.12510913970960758</v>
          </cell>
          <cell r="N5">
            <v>3.4326776928749636E-2</v>
          </cell>
          <cell r="O5">
            <v>3.091590626382712E-2</v>
          </cell>
          <cell r="P5">
            <v>2.2662712965210385E-2</v>
          </cell>
          <cell r="Q5">
            <v>-1.9729667153680963E-2</v>
          </cell>
          <cell r="R5">
            <v>8.6792427566976915E-2</v>
          </cell>
          <cell r="S5">
            <v>6.7303067063364086E-2</v>
          </cell>
          <cell r="T5">
            <v>5.9585400823039869E-2</v>
          </cell>
          <cell r="U5">
            <v>-0.22371393805922368</v>
          </cell>
          <cell r="V5">
            <v>-0.26887608956786901</v>
          </cell>
          <cell r="W5">
            <v>-0.25341206034726083</v>
          </cell>
          <cell r="X5">
            <v>-0.13485173211280221</v>
          </cell>
          <cell r="Y5">
            <v>0.26525854598179888</v>
          </cell>
          <cell r="Z5">
            <v>0.4075678043930675</v>
          </cell>
          <cell r="AA5">
            <v>0.46403084609271295</v>
          </cell>
          <cell r="AB5">
            <v>0.34707837648705375</v>
          </cell>
          <cell r="AC5">
            <v>0.20816673106870365</v>
          </cell>
          <cell r="AD5">
            <v>0.18337722973781867</v>
          </cell>
          <cell r="AE5">
            <v>5.22178566966085E-2</v>
          </cell>
          <cell r="AF5">
            <v>-6.9943765503448052E-2</v>
          </cell>
          <cell r="AG5">
            <v>-0.110426298277017</v>
          </cell>
          <cell r="AH5">
            <v>-0.14629353296744974</v>
          </cell>
          <cell r="AI5">
            <v>-9.8793775448540955E-2</v>
          </cell>
          <cell r="AJ5">
            <v>-2.9561506645404245E-2</v>
          </cell>
          <cell r="AK5">
            <v>-4.0002592360560252E-2</v>
          </cell>
          <cell r="AL5">
            <v>-2.3469324271879199E-2</v>
          </cell>
          <cell r="AM5">
            <v>-1.2962903315539842E-2</v>
          </cell>
          <cell r="AN5">
            <v>-2.4218520671574373E-2</v>
          </cell>
          <cell r="AO5">
            <v>9.8113911150974342E-3</v>
          </cell>
          <cell r="AP5">
            <v>5.352445961319674E-2</v>
          </cell>
          <cell r="AQ5">
            <v>7.9475267439169661E-2</v>
          </cell>
          <cell r="AR5">
            <v>0.2007187380646569</v>
          </cell>
          <cell r="AS5">
            <v>0.22881137403340768</v>
          </cell>
        </row>
        <row r="6">
          <cell r="B6" t="str">
            <v>QoQ</v>
          </cell>
          <cell r="C6" t="str">
            <v>-</v>
          </cell>
          <cell r="D6" t="str">
            <v>-</v>
          </cell>
          <cell r="E6" t="str">
            <v>-</v>
          </cell>
          <cell r="F6">
            <v>3.9945843151846017E-2</v>
          </cell>
          <cell r="G6">
            <v>-3.5297469381805557E-2</v>
          </cell>
          <cell r="H6">
            <v>6.8188373945770708E-2</v>
          </cell>
          <cell r="I6">
            <v>-0.10528989118029997</v>
          </cell>
          <cell r="J6">
            <v>3.7777610100857784E-2</v>
          </cell>
          <cell r="K6">
            <v>3.6805769543706068E-2</v>
          </cell>
          <cell r="L6">
            <v>1.8047636142023649E-2</v>
          </cell>
          <cell r="M6">
            <v>2.7128668053086225E-2</v>
          </cell>
          <cell r="N6">
            <v>-4.5958180642379887E-2</v>
          </cell>
          <cell r="O6">
            <v>3.3386723973736654E-2</v>
          </cell>
          <cell r="P6">
            <v>9.8974622265484147E-3</v>
          </cell>
          <cell r="Q6">
            <v>-1.5448839051739993E-2</v>
          </cell>
          <cell r="R6">
            <v>5.7713765395197125E-2</v>
          </cell>
          <cell r="S6">
            <v>1.4855083623371401E-2</v>
          </cell>
          <cell r="T6">
            <v>2.5948957944479378E-3</v>
          </cell>
          <cell r="U6">
            <v>-0.27868641553755436</v>
          </cell>
          <cell r="V6">
            <v>-3.8210626373096357E-3</v>
          </cell>
          <cell r="W6">
            <v>3.6320321517942178E-2</v>
          </cell>
          <cell r="X6">
            <v>0.16180987050576134</v>
          </cell>
          <cell r="Y6">
            <v>5.4903778866340014E-2</v>
          </cell>
          <cell r="Z6">
            <v>0.10822361492778421</v>
          </cell>
          <cell r="AA6">
            <v>7.7891176822698416E-2</v>
          </cell>
          <cell r="AB6">
            <v>6.8999986116702994E-2</v>
          </cell>
          <cell r="AC6">
            <v>-5.3878621800283133E-2</v>
          </cell>
          <cell r="AD6">
            <v>8.5484774277148734E-2</v>
          </cell>
          <cell r="AE6">
            <v>-4.1576671134828769E-2</v>
          </cell>
          <cell r="AF6">
            <v>-5.5110027417792806E-2</v>
          </cell>
          <cell r="AG6">
            <v>-9.5060421652930938E-2</v>
          </cell>
          <cell r="AH6">
            <v>4.1718488160010558E-2</v>
          </cell>
          <cell r="AI6">
            <v>1.1749474887941425E-2</v>
          </cell>
          <cell r="AJ6">
            <v>1.7478104786640802E-2</v>
          </cell>
          <cell r="AK6">
            <v>-0.10479679522968099</v>
          </cell>
          <cell r="AL6">
            <v>5.9659173104186447E-2</v>
          </cell>
          <cell r="AM6">
            <v>2.263481228668951E-2</v>
          </cell>
          <cell r="AN6">
            <v>5.8753552505887985E-3</v>
          </cell>
          <cell r="AO6">
            <v>-7.3577012179026791E-2</v>
          </cell>
          <cell r="AP6">
            <v>0.10553006981430579</v>
          </cell>
          <cell r="AQ6">
            <v>4.7824734786965806E-2</v>
          </cell>
          <cell r="AR6">
            <v>0.11885230133342128</v>
          </cell>
          <cell r="AS6">
            <v>-5.1901941302823329E-2</v>
          </cell>
        </row>
        <row r="10">
          <cell r="B10" t="str">
            <v>GM</v>
          </cell>
          <cell r="D10" t="e">
            <v>#N/A</v>
          </cell>
          <cell r="E10">
            <v>0.57796243471550424</v>
          </cell>
          <cell r="F10">
            <v>0.57376856388494113</v>
          </cell>
          <cell r="G10">
            <v>0.58074984203730673</v>
          </cell>
          <cell r="H10">
            <v>0.58295693826049222</v>
          </cell>
          <cell r="I10">
            <v>0.59159471530255503</v>
          </cell>
          <cell r="J10">
            <v>0.60731856786242278</v>
          </cell>
          <cell r="K10">
            <v>0.60568194151089882</v>
          </cell>
          <cell r="L10">
            <v>0.59091818593330747</v>
          </cell>
          <cell r="M10">
            <v>0.63817074241734728</v>
          </cell>
          <cell r="N10">
            <v>0.60458289189817949</v>
          </cell>
          <cell r="O10">
            <v>0.60491293763999543</v>
          </cell>
          <cell r="P10">
            <v>0.59962600755041362</v>
          </cell>
          <cell r="Q10">
            <v>0.61214772873504053</v>
          </cell>
          <cell r="R10">
            <v>0.60988234207041003</v>
          </cell>
          <cell r="S10">
            <v>0.60971553265167999</v>
          </cell>
          <cell r="T10">
            <v>0.61095723297855598</v>
          </cell>
          <cell r="U10">
            <v>0.56445551431167362</v>
          </cell>
          <cell r="V10">
            <v>0.55092807131362331</v>
          </cell>
          <cell r="W10">
            <v>0.54112575230034698</v>
          </cell>
          <cell r="X10">
            <v>0.56307557732680202</v>
          </cell>
          <cell r="Y10">
            <v>0.61108853815115849</v>
          </cell>
          <cell r="Z10">
            <v>0.65023793846522204</v>
          </cell>
          <cell r="AA10">
            <v>0.66667869885740472</v>
          </cell>
          <cell r="AB10">
            <v>0.67043597968804791</v>
          </cell>
          <cell r="AC10">
            <v>0.66186733360420802</v>
          </cell>
          <cell r="AD10">
            <v>0.67555325122031407</v>
          </cell>
          <cell r="AE10">
            <v>0.67243522249578447</v>
          </cell>
          <cell r="AF10">
            <v>0.64305562925374304</v>
          </cell>
          <cell r="AG10">
            <v>0.63171814868422271</v>
          </cell>
          <cell r="AH10">
            <v>0.65243506830159947</v>
          </cell>
          <cell r="AI10">
            <v>0.6557202800479045</v>
          </cell>
          <cell r="AJ10">
            <v>0.63784886699167154</v>
          </cell>
          <cell r="AK10">
            <v>0.62733108944375326</v>
          </cell>
          <cell r="AL10">
            <v>0.64041714069017819</v>
          </cell>
          <cell r="AM10">
            <v>0.64532789851847894</v>
          </cell>
          <cell r="AN10">
            <v>0.65602175384474726</v>
          </cell>
          <cell r="AO10">
            <v>0.65121498540362099</v>
          </cell>
          <cell r="AP10">
            <v>0.66050283930566589</v>
          </cell>
          <cell r="AQ10">
            <v>0.66464366797718588</v>
          </cell>
          <cell r="AR10">
            <v>0.66357260143420849</v>
          </cell>
          <cell r="AS10">
            <v>0.65620360991002424</v>
          </cell>
        </row>
        <row r="13">
          <cell r="B13" t="str">
            <v>OM</v>
          </cell>
          <cell r="D13" t="e">
            <v>#N/A</v>
          </cell>
          <cell r="E13">
            <v>0.21472053412708242</v>
          </cell>
          <cell r="F13">
            <v>0.22186223551743675</v>
          </cell>
          <cell r="G13">
            <v>0.23113032608994266</v>
          </cell>
          <cell r="H13">
            <v>0.24794817803353003</v>
          </cell>
          <cell r="I13">
            <v>0.21478155889232622</v>
          </cell>
          <cell r="J13">
            <v>0.24170004881815066</v>
          </cell>
          <cell r="K13">
            <v>0.24467411903191599</v>
          </cell>
          <cell r="L13">
            <v>0.22991550275206485</v>
          </cell>
          <cell r="M13">
            <v>0.27880689484483401</v>
          </cell>
          <cell r="N13">
            <v>0.24154996878572271</v>
          </cell>
          <cell r="O13">
            <v>0.23564252523763801</v>
          </cell>
          <cell r="P13">
            <v>0.23221531187955269</v>
          </cell>
          <cell r="Q13">
            <v>0.23767854844936304</v>
          </cell>
          <cell r="R13">
            <v>0.24206886992946691</v>
          </cell>
          <cell r="S13">
            <v>0.24460307199242473</v>
          </cell>
          <cell r="T13">
            <v>0.24795821376245661</v>
          </cell>
          <cell r="U13">
            <v>0.12868650709550977</v>
          </cell>
          <cell r="V13">
            <v>0.14708434790667899</v>
          </cell>
          <cell r="W13">
            <v>0.16046025232168881</v>
          </cell>
          <cell r="X13">
            <v>0.22458362491252631</v>
          </cell>
          <cell r="Y13">
            <v>0.27462963300789567</v>
          </cell>
          <cell r="Z13">
            <v>0.32035645875733265</v>
          </cell>
          <cell r="AA13">
            <v>0.34867206264143613</v>
          </cell>
          <cell r="AB13">
            <v>0.37109572851595485</v>
          </cell>
          <cell r="AC13">
            <v>0.35608040587285728</v>
          </cell>
          <cell r="AD13">
            <v>0.37745769999241247</v>
          </cell>
          <cell r="AE13">
            <v>0.36791168251304263</v>
          </cell>
          <cell r="AF13">
            <v>0.33168513155359192</v>
          </cell>
          <cell r="AG13">
            <v>0.28696042638158931</v>
          </cell>
          <cell r="AH13">
            <v>0.3154020032765808</v>
          </cell>
          <cell r="AI13">
            <v>0.31961740841490655</v>
          </cell>
          <cell r="AJ13">
            <v>0.3097700024749484</v>
          </cell>
          <cell r="AK13">
            <v>0.26933104443737199</v>
          </cell>
          <cell r="AL13">
            <v>0.29985893060295782</v>
          </cell>
          <cell r="AM13">
            <v>0.30903389639439194</v>
          </cell>
          <cell r="AN13">
            <v>0.31798924399785883</v>
          </cell>
          <cell r="AO13">
            <v>0.29016710227652587</v>
          </cell>
          <cell r="AP13">
            <v>0.31733416266399428</v>
          </cell>
          <cell r="AQ13">
            <v>0.32264837472105878</v>
          </cell>
          <cell r="AR13">
            <v>0.33244457762816432</v>
          </cell>
          <cell r="AS13">
            <v>0.31381398108255848</v>
          </cell>
        </row>
      </sheetData>
      <sheetData sheetId="33"/>
      <sheetData sheetId="34"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F TAM - Base"/>
      <sheetName val="RF TAM - Bear"/>
      <sheetName val="RF TAM - Bull"/>
      <sheetName val="Filter TAM"/>
      <sheetName val="Feature Phones by Region"/>
      <sheetName val="Population"/>
      <sheetName val="RF Company Mobile revenue"/>
    </sheetNames>
    <sheetDataSet>
      <sheetData sheetId="0"/>
      <sheetData sheetId="1">
        <row r="4">
          <cell r="D4">
            <v>2014</v>
          </cell>
          <cell r="E4">
            <v>2015</v>
          </cell>
          <cell r="F4" t="str">
            <v>2016e</v>
          </cell>
          <cell r="G4" t="str">
            <v>2017e</v>
          </cell>
          <cell r="H4" t="str">
            <v>2018e</v>
          </cell>
          <cell r="I4" t="str">
            <v>2015-18  CAGR</v>
          </cell>
        </row>
        <row r="5">
          <cell r="D5">
            <v>1878818.3519972137</v>
          </cell>
          <cell r="E5">
            <v>1917267.5543200464</v>
          </cell>
          <cell r="F5">
            <v>1942779.4615999036</v>
          </cell>
          <cell r="G5">
            <v>1983358.2478997528</v>
          </cell>
          <cell r="H5">
            <v>2021584.3839999505</v>
          </cell>
        </row>
        <row r="6">
          <cell r="C6" t="str">
            <v>Mobile Handsets (mn)</v>
          </cell>
          <cell r="D6">
            <v>1878.8183519972138</v>
          </cell>
          <cell r="E6">
            <v>1917.2675543200464</v>
          </cell>
          <cell r="F6">
            <v>1907.6812165484462</v>
          </cell>
          <cell r="G6">
            <v>1898.1428104657039</v>
          </cell>
          <cell r="H6">
            <v>1888.6520964133754</v>
          </cell>
          <cell r="I6">
            <v>-5.0000000000000044E-3</v>
          </cell>
        </row>
        <row r="7">
          <cell r="C7" t="str">
            <v>y/y change</v>
          </cell>
          <cell r="E7">
            <v>2.0464566083230107E-2</v>
          </cell>
          <cell r="F7">
            <v>-5.0000000000000001E-3</v>
          </cell>
          <cell r="G7">
            <v>-5.0000000000000001E-3</v>
          </cell>
          <cell r="H7">
            <v>-5.0000000000000001E-3</v>
          </cell>
        </row>
        <row r="9">
          <cell r="C9" t="str">
            <v>Smartphone Units (mn)</v>
          </cell>
          <cell r="D9">
            <v>1301.662415172</v>
          </cell>
          <cell r="E9">
            <v>1438.1233521015299</v>
          </cell>
          <cell r="F9">
            <v>1438.1233521015299</v>
          </cell>
          <cell r="G9">
            <v>1409.3608850594992</v>
          </cell>
          <cell r="H9">
            <v>1367.0800585077143</v>
          </cell>
          <cell r="I9">
            <v>-1.6745513679453317E-2</v>
          </cell>
        </row>
        <row r="10">
          <cell r="C10" t="str">
            <v>y/y change</v>
          </cell>
          <cell r="E10">
            <v>0.10483588935115562</v>
          </cell>
          <cell r="F10">
            <v>0</v>
          </cell>
          <cell r="G10">
            <v>-0.02</v>
          </cell>
          <cell r="H10">
            <v>-0.03</v>
          </cell>
        </row>
        <row r="12">
          <cell r="C12" t="str">
            <v>Apple</v>
          </cell>
          <cell r="D12">
            <v>192.66</v>
          </cell>
          <cell r="E12">
            <v>231.5</v>
          </cell>
          <cell r="F12">
            <v>206.2</v>
          </cell>
          <cell r="G12">
            <v>206.2</v>
          </cell>
          <cell r="H12">
            <v>197.95199999999997</v>
          </cell>
          <cell r="I12">
            <v>-5.0846836549573782E-2</v>
          </cell>
        </row>
        <row r="13">
          <cell r="C13" t="str">
            <v>y/y change</v>
          </cell>
          <cell r="E13">
            <v>0.20159867123429875</v>
          </cell>
          <cell r="F13">
            <v>-0.10928725701943853</v>
          </cell>
          <cell r="G13">
            <v>0</v>
          </cell>
          <cell r="H13">
            <v>-0.04</v>
          </cell>
        </row>
        <row r="15">
          <cell r="C15" t="str">
            <v>RF content per device</v>
          </cell>
          <cell r="D15">
            <v>17</v>
          </cell>
          <cell r="E15">
            <v>18.5</v>
          </cell>
          <cell r="F15">
            <v>21</v>
          </cell>
          <cell r="G15">
            <v>22.05</v>
          </cell>
          <cell r="H15">
            <v>22.491</v>
          </cell>
        </row>
        <row r="16">
          <cell r="C16" t="str">
            <v>y/y change</v>
          </cell>
          <cell r="E16">
            <v>8.8235294117646967E-2</v>
          </cell>
          <cell r="F16">
            <v>0.13513513513513509</v>
          </cell>
          <cell r="G16">
            <v>0.05</v>
          </cell>
          <cell r="H16">
            <v>0.02</v>
          </cell>
        </row>
        <row r="18">
          <cell r="C18" t="str">
            <v>Samsung (mn)</v>
          </cell>
          <cell r="D18">
            <v>318.17193500000002</v>
          </cell>
          <cell r="E18">
            <v>320.88540602749953</v>
          </cell>
          <cell r="F18">
            <v>320.88540602749953</v>
          </cell>
          <cell r="G18">
            <v>308.04998978639952</v>
          </cell>
          <cell r="H18">
            <v>292.64749029707951</v>
          </cell>
          <cell r="I18">
            <v>-3.0238482832024238E-2</v>
          </cell>
        </row>
        <row r="19">
          <cell r="C19" t="str">
            <v>y/y change</v>
          </cell>
          <cell r="E19">
            <v>8.5283167024128304E-3</v>
          </cell>
          <cell r="F19">
            <v>0</v>
          </cell>
          <cell r="G19">
            <v>-0.04</v>
          </cell>
          <cell r="H19">
            <v>-0.05</v>
          </cell>
        </row>
        <row r="21">
          <cell r="C21" t="str">
            <v>Samsung - High end (mn)</v>
          </cell>
          <cell r="D21">
            <v>104.99673855000002</v>
          </cell>
          <cell r="E21">
            <v>105.89218398907485</v>
          </cell>
          <cell r="F21">
            <v>105.89218398907485</v>
          </cell>
          <cell r="G21">
            <v>102.71541846940261</v>
          </cell>
          <cell r="H21">
            <v>97.579647545932474</v>
          </cell>
          <cell r="I21">
            <v>-2.6882879909621016E-2</v>
          </cell>
        </row>
        <row r="22">
          <cell r="C22" t="str">
            <v>y/y change</v>
          </cell>
          <cell r="E22">
            <v>8.5283167024128304E-3</v>
          </cell>
          <cell r="F22">
            <v>0</v>
          </cell>
          <cell r="G22">
            <v>-0.03</v>
          </cell>
          <cell r="H22">
            <v>-0.05</v>
          </cell>
        </row>
        <row r="23">
          <cell r="C23" t="str">
            <v>RF content per device</v>
          </cell>
          <cell r="D23">
            <v>10</v>
          </cell>
          <cell r="E23">
            <v>12</v>
          </cell>
          <cell r="F23">
            <v>13.799999999999999</v>
          </cell>
          <cell r="G23">
            <v>14.49</v>
          </cell>
          <cell r="H23">
            <v>14.924700000000001</v>
          </cell>
        </row>
        <row r="24">
          <cell r="C24" t="str">
            <v>y/y change</v>
          </cell>
          <cell r="E24">
            <v>0.19999999999999996</v>
          </cell>
          <cell r="F24">
            <v>0.15</v>
          </cell>
          <cell r="G24">
            <v>0.05</v>
          </cell>
          <cell r="H24">
            <v>0.03</v>
          </cell>
        </row>
        <row r="26">
          <cell r="C26" t="str">
            <v>Samsung mid/low end (mn)</v>
          </cell>
          <cell r="D26">
            <v>213.17519644999999</v>
          </cell>
          <cell r="E26">
            <v>214.99322203842468</v>
          </cell>
          <cell r="F26">
            <v>214.99322203842468</v>
          </cell>
          <cell r="G26">
            <v>205.33457131699691</v>
          </cell>
          <cell r="H26">
            <v>195.06784275114705</v>
          </cell>
          <cell r="I26">
            <v>-3.1899812465721156E-2</v>
          </cell>
        </row>
        <row r="27">
          <cell r="C27" t="str">
            <v>y/y change</v>
          </cell>
          <cell r="E27">
            <v>8.5283167024128304E-3</v>
          </cell>
          <cell r="F27">
            <v>0</v>
          </cell>
          <cell r="G27">
            <v>-4.4925373134328428E-2</v>
          </cell>
          <cell r="H27">
            <v>-5.0000000000000044E-2</v>
          </cell>
        </row>
        <row r="28">
          <cell r="C28" t="str">
            <v>RF content per device</v>
          </cell>
          <cell r="D28">
            <v>3.5</v>
          </cell>
          <cell r="E28">
            <v>3.8500000000000005</v>
          </cell>
          <cell r="F28">
            <v>4.2350000000000012</v>
          </cell>
          <cell r="G28">
            <v>4.5314500000000013</v>
          </cell>
          <cell r="H28">
            <v>4.7580225000000018</v>
          </cell>
        </row>
        <row r="29">
          <cell r="C29" t="str">
            <v>y/y change</v>
          </cell>
          <cell r="E29">
            <v>0.1</v>
          </cell>
          <cell r="F29">
            <v>0.1</v>
          </cell>
          <cell r="G29">
            <v>7.0000000000000007E-2</v>
          </cell>
          <cell r="H29">
            <v>0.05</v>
          </cell>
        </row>
        <row r="31">
          <cell r="C31" t="str">
            <v>China Branded OEMs (mn)</v>
          </cell>
          <cell r="D31">
            <v>359</v>
          </cell>
          <cell r="E31">
            <v>401</v>
          </cell>
          <cell r="F31">
            <v>425.06</v>
          </cell>
          <cell r="G31">
            <v>425.06</v>
          </cell>
          <cell r="H31">
            <v>425.06</v>
          </cell>
          <cell r="I31">
            <v>1.9612822422216292E-2</v>
          </cell>
        </row>
        <row r="32">
          <cell r="C32" t="str">
            <v>y/y change</v>
          </cell>
          <cell r="E32">
            <v>0.11699164345403901</v>
          </cell>
          <cell r="F32">
            <v>0.06</v>
          </cell>
          <cell r="G32">
            <v>0</v>
          </cell>
          <cell r="H32">
            <v>0</v>
          </cell>
        </row>
        <row r="34">
          <cell r="C34" t="str">
            <v>RF content per device</v>
          </cell>
          <cell r="D34">
            <v>2.5</v>
          </cell>
          <cell r="E34">
            <v>3.5</v>
          </cell>
          <cell r="F34">
            <v>5.5</v>
          </cell>
          <cell r="G34">
            <v>6.3249999999999993</v>
          </cell>
          <cell r="H34">
            <v>6.6412499999999994</v>
          </cell>
        </row>
        <row r="35">
          <cell r="C35" t="str">
            <v>y/y change</v>
          </cell>
          <cell r="E35">
            <v>0.39999999999999991</v>
          </cell>
          <cell r="F35">
            <v>0.5714285714285714</v>
          </cell>
          <cell r="G35">
            <v>0.15</v>
          </cell>
          <cell r="H35">
            <v>0.05</v>
          </cell>
        </row>
        <row r="37">
          <cell r="C37" t="str">
            <v>Other Global Branded OEMs (mn)</v>
          </cell>
          <cell r="D37">
            <v>224.52404665000003</v>
          </cell>
          <cell r="E37">
            <v>181.98860515245701</v>
          </cell>
          <cell r="F37">
            <v>145.59088412196562</v>
          </cell>
          <cell r="G37">
            <v>120.84043382123146</v>
          </cell>
          <cell r="H37">
            <v>102.71436874804674</v>
          </cell>
          <cell r="I37">
            <v>-0.17358980091412379</v>
          </cell>
        </row>
        <row r="38">
          <cell r="C38" t="str">
            <v>y/y change</v>
          </cell>
          <cell r="E38">
            <v>-0.18944715335480089</v>
          </cell>
          <cell r="F38">
            <v>-0.2</v>
          </cell>
          <cell r="G38">
            <v>-0.17</v>
          </cell>
          <cell r="H38">
            <v>-0.15</v>
          </cell>
        </row>
        <row r="40">
          <cell r="C40" t="str">
            <v>RF content per device</v>
          </cell>
          <cell r="D40">
            <v>7.5</v>
          </cell>
          <cell r="E40">
            <v>8.25</v>
          </cell>
          <cell r="F40">
            <v>8.91</v>
          </cell>
          <cell r="G40">
            <v>9.1773000000000007</v>
          </cell>
          <cell r="H40">
            <v>9.3608460000000004</v>
          </cell>
        </row>
        <row r="41">
          <cell r="C41" t="str">
            <v>y/y change</v>
          </cell>
          <cell r="E41">
            <v>0.1</v>
          </cell>
          <cell r="F41">
            <v>0.08</v>
          </cell>
          <cell r="G41">
            <v>0.03</v>
          </cell>
          <cell r="H41">
            <v>0.02</v>
          </cell>
        </row>
        <row r="43">
          <cell r="C43" t="str">
            <v>Other Smartphones (mn)</v>
          </cell>
          <cell r="D43">
            <v>207.30643352199982</v>
          </cell>
          <cell r="E43">
            <v>302.74934092157332</v>
          </cell>
          <cell r="F43">
            <v>340.38706195206464</v>
          </cell>
          <cell r="G43">
            <v>349.21046145186824</v>
          </cell>
          <cell r="H43">
            <v>348.70619946258807</v>
          </cell>
          <cell r="I43">
            <v>4.8235396457436908E-2</v>
          </cell>
        </row>
        <row r="44">
          <cell r="C44" t="str">
            <v>y/y change</v>
          </cell>
          <cell r="E44">
            <v>0.46039529877612262</v>
          </cell>
          <cell r="F44">
            <v>0.12431974555558578</v>
          </cell>
          <cell r="G44">
            <v>2.5921665321833487E-2</v>
          </cell>
          <cell r="H44">
            <v>-1.4440059647229386E-3</v>
          </cell>
        </row>
        <row r="45">
          <cell r="C45" t="str">
            <v>RF content per device</v>
          </cell>
          <cell r="D45">
            <v>1</v>
          </cell>
          <cell r="E45">
            <v>2</v>
          </cell>
          <cell r="F45">
            <v>2.5</v>
          </cell>
          <cell r="G45">
            <v>2.875</v>
          </cell>
          <cell r="H45">
            <v>3.1625000000000001</v>
          </cell>
        </row>
        <row r="46">
          <cell r="C46" t="str">
            <v>y/y change</v>
          </cell>
          <cell r="F46">
            <v>0.25</v>
          </cell>
          <cell r="G46">
            <v>0.15</v>
          </cell>
          <cell r="H46">
            <v>0.1</v>
          </cell>
        </row>
        <row r="48">
          <cell r="C48" t="str">
            <v>Feature Phones</v>
          </cell>
          <cell r="D48">
            <v>577.15593682521376</v>
          </cell>
          <cell r="E48">
            <v>479.14420221851651</v>
          </cell>
          <cell r="F48">
            <v>469.55786444691626</v>
          </cell>
          <cell r="G48">
            <v>488.78192540620466</v>
          </cell>
          <cell r="H48">
            <v>521.57203790566109</v>
          </cell>
        </row>
        <row r="49">
          <cell r="C49" t="str">
            <v>y/y change</v>
          </cell>
          <cell r="E49">
            <v>-0.16981846387275257</v>
          </cell>
          <cell r="F49">
            <v>-2.000720811650003E-2</v>
          </cell>
          <cell r="G49">
            <v>4.0940770914213331E-2</v>
          </cell>
          <cell r="H49">
            <v>6.7085362193387343E-2</v>
          </cell>
        </row>
        <row r="50">
          <cell r="C50" t="str">
            <v>RF content per device</v>
          </cell>
          <cell r="D50">
            <v>0.65</v>
          </cell>
          <cell r="E50">
            <v>0.75</v>
          </cell>
          <cell r="F50">
            <v>0.85</v>
          </cell>
          <cell r="G50">
            <v>0.95</v>
          </cell>
          <cell r="H50">
            <v>1</v>
          </cell>
        </row>
        <row r="52">
          <cell r="C52" t="str">
            <v>MS Mobile RF TAM ($mn)</v>
          </cell>
          <cell r="D52">
            <v>8235.1887154083888</v>
          </cell>
          <cell r="E52">
            <v>10250.942938731638</v>
          </cell>
          <cell r="F52">
            <v>11587.145051568716</v>
          </cell>
          <cell r="G52">
            <v>12231.33607593365</v>
          </cell>
          <cell r="H52">
            <v>12245.401089108971</v>
          </cell>
          <cell r="I52">
            <v>6.1051343362549693E-2</v>
          </cell>
        </row>
        <row r="53">
          <cell r="C53" t="str">
            <v>y/y change</v>
          </cell>
          <cell r="E53">
            <v>0.2447732885042071</v>
          </cell>
          <cell r="F53">
            <v>0.13034919039383586</v>
          </cell>
          <cell r="G53">
            <v>5.5595318907112556E-2</v>
          </cell>
          <cell r="H53">
            <v>1.1499163368582366E-3</v>
          </cell>
        </row>
      </sheetData>
      <sheetData sheetId="2">
        <row r="3">
          <cell r="C3" t="str">
            <v>RF Mobile TAM - Bull Case</v>
          </cell>
        </row>
        <row r="4">
          <cell r="D4">
            <v>2014</v>
          </cell>
          <cell r="E4">
            <v>2015</v>
          </cell>
          <cell r="F4" t="str">
            <v>2016e</v>
          </cell>
          <cell r="G4" t="str">
            <v>2017e</v>
          </cell>
          <cell r="H4" t="str">
            <v>2018e</v>
          </cell>
          <cell r="I4" t="str">
            <v>2015-18  CAGR</v>
          </cell>
        </row>
        <row r="5">
          <cell r="D5">
            <v>1878818.3519972137</v>
          </cell>
          <cell r="E5">
            <v>1917267.5543200464</v>
          </cell>
          <cell r="F5">
            <v>1942779.4615999036</v>
          </cell>
          <cell r="G5">
            <v>1983358.2478997528</v>
          </cell>
          <cell r="H5">
            <v>2021584.3839999505</v>
          </cell>
        </row>
        <row r="6">
          <cell r="C6" t="str">
            <v>Mobile Handsets (mn)</v>
          </cell>
          <cell r="D6">
            <v>1878.8183519972138</v>
          </cell>
          <cell r="E6">
            <v>1917.2675543200464</v>
          </cell>
          <cell r="F6">
            <v>1917.2675543200464</v>
          </cell>
          <cell r="G6">
            <v>1917.2675543200464</v>
          </cell>
          <cell r="H6">
            <v>1917.2675543200464</v>
          </cell>
          <cell r="I6">
            <v>0</v>
          </cell>
        </row>
        <row r="7">
          <cell r="C7" t="str">
            <v>y/y change</v>
          </cell>
          <cell r="E7">
            <v>2.0464566083230107E-2</v>
          </cell>
          <cell r="F7">
            <v>0</v>
          </cell>
          <cell r="G7">
            <v>0</v>
          </cell>
          <cell r="H7">
            <v>0</v>
          </cell>
        </row>
        <row r="9">
          <cell r="C9" t="str">
            <v>Smartphone Units (mn)</v>
          </cell>
          <cell r="D9">
            <v>1301.662415172</v>
          </cell>
          <cell r="E9">
            <v>1438.1233521015299</v>
          </cell>
          <cell r="F9">
            <v>1488.4576694250834</v>
          </cell>
          <cell r="G9">
            <v>1570.3228412434628</v>
          </cell>
          <cell r="H9">
            <v>1648.838983305636</v>
          </cell>
          <cell r="I9">
            <v>4.6632065854611326E-2</v>
          </cell>
        </row>
        <row r="10">
          <cell r="C10" t="str">
            <v>y/y change</v>
          </cell>
          <cell r="D10" t="e">
            <v>#REF!</v>
          </cell>
          <cell r="E10">
            <v>0.10483588935115562</v>
          </cell>
          <cell r="F10">
            <v>3.5000000000000003E-2</v>
          </cell>
          <cell r="G10">
            <v>5.5E-2</v>
          </cell>
          <cell r="H10">
            <v>0.05</v>
          </cell>
        </row>
        <row r="12">
          <cell r="C12" t="str">
            <v>Apple</v>
          </cell>
          <cell r="D12">
            <v>192.66</v>
          </cell>
          <cell r="E12">
            <v>231.5</v>
          </cell>
          <cell r="F12">
            <v>206.2</v>
          </cell>
          <cell r="G12">
            <v>226.82</v>
          </cell>
          <cell r="H12">
            <v>238.161</v>
          </cell>
          <cell r="I12">
            <v>9.5005268642653906E-3</v>
          </cell>
        </row>
        <row r="13">
          <cell r="C13" t="str">
            <v>y/y change</v>
          </cell>
          <cell r="E13">
            <v>0.20159867123429875</v>
          </cell>
          <cell r="F13">
            <v>-0.10928725701943853</v>
          </cell>
          <cell r="G13">
            <v>0.1</v>
          </cell>
          <cell r="H13">
            <v>0.05</v>
          </cell>
        </row>
        <row r="15">
          <cell r="C15" t="str">
            <v>RF content per device</v>
          </cell>
          <cell r="D15">
            <v>17</v>
          </cell>
          <cell r="E15">
            <v>18.5</v>
          </cell>
          <cell r="F15">
            <v>21</v>
          </cell>
          <cell r="G15">
            <v>23.520000000000003</v>
          </cell>
          <cell r="H15">
            <v>25.872000000000007</v>
          </cell>
        </row>
        <row r="16">
          <cell r="C16" t="str">
            <v>y/y change</v>
          </cell>
          <cell r="E16">
            <v>8.8235294117646967E-2</v>
          </cell>
          <cell r="F16">
            <v>0.15</v>
          </cell>
          <cell r="G16">
            <v>0.12</v>
          </cell>
          <cell r="H16">
            <v>0.1</v>
          </cell>
        </row>
        <row r="18">
          <cell r="C18" t="str">
            <v>Samsung (mn)</v>
          </cell>
          <cell r="D18">
            <v>318.17193500000002</v>
          </cell>
          <cell r="E18">
            <v>320.88540602749953</v>
          </cell>
          <cell r="F18">
            <v>324.0942600877745</v>
          </cell>
          <cell r="G18">
            <v>327.33520268865226</v>
          </cell>
          <cell r="H18">
            <v>327.33520268865226</v>
          </cell>
          <cell r="I18">
            <v>6.6556046521124568E-3</v>
          </cell>
        </row>
        <row r="19">
          <cell r="C19" t="str">
            <v>y/y change</v>
          </cell>
          <cell r="E19">
            <v>8.5283167024128304E-3</v>
          </cell>
          <cell r="F19">
            <v>0.01</v>
          </cell>
          <cell r="G19">
            <v>0.01</v>
          </cell>
          <cell r="H19">
            <v>0</v>
          </cell>
        </row>
        <row r="21">
          <cell r="C21" t="str">
            <v>Samsung - High end (mn)</v>
          </cell>
          <cell r="D21">
            <v>104.99673855000002</v>
          </cell>
          <cell r="E21">
            <v>105.89218398907485</v>
          </cell>
          <cell r="F21">
            <v>106.95110582896559</v>
          </cell>
          <cell r="G21">
            <v>108.02061688725526</v>
          </cell>
          <cell r="H21">
            <v>108.02061688725526</v>
          </cell>
          <cell r="I21">
            <v>6.6556046521124568E-3</v>
          </cell>
        </row>
        <row r="22">
          <cell r="C22" t="str">
            <v>y/y change</v>
          </cell>
          <cell r="E22">
            <v>8.5283167024128304E-3</v>
          </cell>
          <cell r="F22">
            <v>0.01</v>
          </cell>
          <cell r="G22">
            <v>0.01</v>
          </cell>
          <cell r="H22">
            <v>0</v>
          </cell>
        </row>
        <row r="23">
          <cell r="C23" t="str">
            <v>RF content per device</v>
          </cell>
          <cell r="D23">
            <v>10</v>
          </cell>
          <cell r="E23">
            <v>12</v>
          </cell>
          <cell r="F23">
            <v>14.04</v>
          </cell>
          <cell r="G23">
            <v>16.145999999999997</v>
          </cell>
          <cell r="H23">
            <v>18.08352</v>
          </cell>
        </row>
        <row r="24">
          <cell r="C24" t="str">
            <v>y/y change</v>
          </cell>
          <cell r="E24">
            <v>0.19999999999999996</v>
          </cell>
          <cell r="F24">
            <v>0.17</v>
          </cell>
          <cell r="G24">
            <v>0.15</v>
          </cell>
          <cell r="H24">
            <v>0.12</v>
          </cell>
        </row>
        <row r="26">
          <cell r="C26" t="str">
            <v>Samsung mid/low end (mn)</v>
          </cell>
          <cell r="D26">
            <v>213.17519644999999</v>
          </cell>
          <cell r="E26">
            <v>214.99322203842468</v>
          </cell>
          <cell r="F26">
            <v>217.14315425880892</v>
          </cell>
          <cell r="G26">
            <v>219.31458580139702</v>
          </cell>
          <cell r="H26">
            <v>219.31458580139702</v>
          </cell>
          <cell r="I26">
            <v>6.6556046521124568E-3</v>
          </cell>
        </row>
        <row r="27">
          <cell r="C27" t="str">
            <v>y/y change</v>
          </cell>
          <cell r="E27">
            <v>8.5283167024128304E-3</v>
          </cell>
          <cell r="F27">
            <v>1.0000000000000009E-2</v>
          </cell>
          <cell r="G27">
            <v>1.0000000000000009E-2</v>
          </cell>
          <cell r="H27">
            <v>0</v>
          </cell>
        </row>
        <row r="28">
          <cell r="C28" t="str">
            <v>RF content per device</v>
          </cell>
          <cell r="D28">
            <v>3.5</v>
          </cell>
          <cell r="E28">
            <v>3.8500000000000005</v>
          </cell>
          <cell r="F28">
            <v>4.4275000000000002</v>
          </cell>
          <cell r="G28">
            <v>4.958800000000001</v>
          </cell>
          <cell r="H28">
            <v>5.4546800000000015</v>
          </cell>
        </row>
        <row r="29">
          <cell r="C29" t="str">
            <v>y/y change</v>
          </cell>
          <cell r="E29">
            <v>0.1</v>
          </cell>
          <cell r="F29">
            <v>0.15</v>
          </cell>
          <cell r="G29">
            <v>0.12</v>
          </cell>
          <cell r="H29">
            <v>0.1</v>
          </cell>
        </row>
        <row r="31">
          <cell r="C31" t="str">
            <v>China Branded OEMs (mn)</v>
          </cell>
          <cell r="D31">
            <v>359</v>
          </cell>
          <cell r="E31">
            <v>401</v>
          </cell>
          <cell r="F31">
            <v>433.08000000000004</v>
          </cell>
          <cell r="G31">
            <v>454.73400000000004</v>
          </cell>
          <cell r="H31">
            <v>477.47070000000008</v>
          </cell>
          <cell r="I31">
            <v>5.9906245416183834E-2</v>
          </cell>
        </row>
        <row r="32">
          <cell r="C32" t="str">
            <v>y/y change</v>
          </cell>
          <cell r="E32">
            <v>0.11699164345403901</v>
          </cell>
          <cell r="F32">
            <v>0.08</v>
          </cell>
          <cell r="G32">
            <v>0.05</v>
          </cell>
          <cell r="H32">
            <v>0.05</v>
          </cell>
        </row>
        <row r="34">
          <cell r="C34" t="str">
            <v>RF content per device</v>
          </cell>
          <cell r="D34">
            <v>2.5</v>
          </cell>
          <cell r="E34">
            <v>3.5</v>
          </cell>
          <cell r="F34">
            <v>6</v>
          </cell>
          <cell r="G34">
            <v>8.1000000000000014</v>
          </cell>
          <cell r="H34">
            <v>10.125000000000002</v>
          </cell>
        </row>
        <row r="35">
          <cell r="C35" t="str">
            <v>y/y change</v>
          </cell>
          <cell r="E35">
            <v>0.39999999999999991</v>
          </cell>
          <cell r="F35">
            <v>0.71428571428571419</v>
          </cell>
          <cell r="G35">
            <v>0.35</v>
          </cell>
          <cell r="H35">
            <v>0.25</v>
          </cell>
        </row>
        <row r="37">
          <cell r="C37" t="str">
            <v>Other Global Branded OEMs (mn)</v>
          </cell>
          <cell r="D37">
            <v>224.52404665000003</v>
          </cell>
          <cell r="E37">
            <v>181.98860515245701</v>
          </cell>
          <cell r="F37">
            <v>163.78974463721133</v>
          </cell>
          <cell r="G37">
            <v>147.41077017349019</v>
          </cell>
          <cell r="H37">
            <v>132.66969315614116</v>
          </cell>
          <cell r="I37">
            <v>-9.9999999999999978E-2</v>
          </cell>
        </row>
        <row r="38">
          <cell r="C38" t="str">
            <v>y/y change</v>
          </cell>
          <cell r="E38">
            <v>-0.18944715335480089</v>
          </cell>
          <cell r="F38">
            <v>-0.1</v>
          </cell>
          <cell r="G38">
            <v>-0.1</v>
          </cell>
          <cell r="H38">
            <v>-0.1</v>
          </cell>
        </row>
        <row r="40">
          <cell r="C40" t="str">
            <v>RF content per device</v>
          </cell>
          <cell r="D40">
            <v>7.5</v>
          </cell>
          <cell r="E40">
            <v>8.25</v>
          </cell>
          <cell r="F40">
            <v>9.0750000000000011</v>
          </cell>
          <cell r="G40">
            <v>9.8010000000000019</v>
          </cell>
          <cell r="H40">
            <v>10.585080000000003</v>
          </cell>
        </row>
        <row r="41">
          <cell r="C41" t="str">
            <v>y/y change</v>
          </cell>
          <cell r="E41">
            <v>0.1</v>
          </cell>
          <cell r="F41">
            <v>0.1</v>
          </cell>
          <cell r="G41">
            <v>0.08</v>
          </cell>
          <cell r="H41">
            <v>0.08</v>
          </cell>
        </row>
        <row r="43">
          <cell r="C43" t="str">
            <v>Other Smartphones (mn)</v>
          </cell>
          <cell r="D43">
            <v>207.30643352199982</v>
          </cell>
          <cell r="E43">
            <v>302.74934092157332</v>
          </cell>
          <cell r="F43">
            <v>361.29366470009745</v>
          </cell>
          <cell r="G43">
            <v>414.02286838132034</v>
          </cell>
          <cell r="H43">
            <v>473.20238746084237</v>
          </cell>
          <cell r="I43">
            <v>0.16052519542043098</v>
          </cell>
        </row>
        <row r="44">
          <cell r="C44" t="str">
            <v>y/y change</v>
          </cell>
          <cell r="E44">
            <v>0.46039529877612262</v>
          </cell>
          <cell r="F44">
            <v>0.19337556144734913</v>
          </cell>
          <cell r="G44">
            <v>0.14594555297556155</v>
          </cell>
          <cell r="H44">
            <v>0.14293780271339251</v>
          </cell>
        </row>
        <row r="45">
          <cell r="C45" t="str">
            <v>RF content per device</v>
          </cell>
          <cell r="D45">
            <v>1</v>
          </cell>
          <cell r="E45">
            <v>2</v>
          </cell>
          <cell r="F45">
            <v>2.5</v>
          </cell>
          <cell r="G45">
            <v>3.25</v>
          </cell>
          <cell r="H45">
            <v>4.0625</v>
          </cell>
        </row>
        <row r="46">
          <cell r="C46" t="str">
            <v>y/y change</v>
          </cell>
          <cell r="F46">
            <v>0.35</v>
          </cell>
          <cell r="G46">
            <v>0.3</v>
          </cell>
          <cell r="H46">
            <v>0.25</v>
          </cell>
        </row>
        <row r="48">
          <cell r="C48" t="str">
            <v>Feature Phones</v>
          </cell>
          <cell r="D48">
            <v>577.15593682521376</v>
          </cell>
          <cell r="E48">
            <v>479.14420221851651</v>
          </cell>
          <cell r="F48">
            <v>428.80988489496303</v>
          </cell>
          <cell r="G48">
            <v>346.94471307658364</v>
          </cell>
          <cell r="H48">
            <v>268.42857101441041</v>
          </cell>
        </row>
        <row r="49">
          <cell r="C49" t="str">
            <v>y/y change</v>
          </cell>
          <cell r="E49">
            <v>-0.16981846387275257</v>
          </cell>
          <cell r="F49">
            <v>-0.10505045681550007</v>
          </cell>
          <cell r="G49">
            <v>-0.19091251088680539</v>
          </cell>
          <cell r="H49">
            <v>-0.22630735994193341</v>
          </cell>
        </row>
        <row r="50">
          <cell r="C50" t="str">
            <v>RF content per device</v>
          </cell>
          <cell r="D50">
            <v>0.65</v>
          </cell>
          <cell r="E50">
            <v>0.75</v>
          </cell>
          <cell r="F50">
            <v>0.85</v>
          </cell>
          <cell r="G50">
            <v>0.95</v>
          </cell>
          <cell r="H50">
            <v>1</v>
          </cell>
        </row>
        <row r="52">
          <cell r="C52" t="str">
            <v>MS Mobile RF TAM ($mn)</v>
          </cell>
          <cell r="D52">
            <v>8235.1887154083888</v>
          </cell>
          <cell r="E52">
            <v>10250.942938731638</v>
          </cell>
          <cell r="F52">
            <v>12145.78933781321</v>
          </cell>
          <cell r="G52">
            <v>14969.734606466016</v>
          </cell>
          <cell r="H52">
            <v>17740.908685979477</v>
          </cell>
          <cell r="I52">
            <v>0.20061569079234975</v>
          </cell>
        </row>
        <row r="53">
          <cell r="C53" t="str">
            <v>y/y change</v>
          </cell>
          <cell r="E53">
            <v>0.2447732885042071</v>
          </cell>
          <cell r="F53">
            <v>0.18484605859254</v>
          </cell>
          <cell r="G53">
            <v>0.23250405470652136</v>
          </cell>
          <cell r="H53">
            <v>0.18511845081852574</v>
          </cell>
        </row>
      </sheetData>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3.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4.xml" Type="http://schemas.openxmlformats.org/officeDocument/2006/relationships/drawing"/>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5.xml" Type="http://schemas.openxmlformats.org/officeDocument/2006/relationships/drawing"/>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
  <sheetViews>
    <sheetView workbookViewId="0"/>
  </sheetViews>
  <sheetFormatPr defaultRowHeight="12.75"/>
  <sheetData>
    <row r="1" spans="1:2">
      <c r="B1" t="s">
        <v>171</v>
      </c>
    </row>
  </sheetData>
  <phoneticPr fontId="31"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84"/>
  <sheetViews>
    <sheetView showGridLines="0" tabSelected="1" workbookViewId="0">
      <selection activeCell="D9" sqref="D9"/>
    </sheetView>
  </sheetViews>
  <sheetFormatPr defaultRowHeight="12.75"/>
  <cols>
    <col min="1" max="1" width="25.7109375" style="865" customWidth="1"/>
    <col min="2" max="5" width="9.140625" style="865"/>
    <col min="6" max="6" width="18.7109375" style="865" customWidth="1"/>
    <col min="7" max="256" width="9.140625" style="865"/>
    <col min="257" max="257" width="100.7109375" style="865" customWidth="1"/>
    <col min="258" max="512" width="9.140625" style="865"/>
    <col min="513" max="513" width="100.7109375" style="865" customWidth="1"/>
    <col min="514" max="768" width="9.140625" style="865"/>
    <col min="769" max="769" width="100.7109375" style="865" customWidth="1"/>
    <col min="770" max="1024" width="9.140625" style="865"/>
    <col min="1025" max="1025" width="100.7109375" style="865" customWidth="1"/>
    <col min="1026" max="1280" width="9.140625" style="865"/>
    <col min="1281" max="1281" width="100.7109375" style="865" customWidth="1"/>
    <col min="1282" max="1536" width="9.140625" style="865"/>
    <col min="1537" max="1537" width="100.7109375" style="865" customWidth="1"/>
    <col min="1538" max="1792" width="9.140625" style="865"/>
    <col min="1793" max="1793" width="100.7109375" style="865" customWidth="1"/>
    <col min="1794" max="2048" width="9.140625" style="865"/>
    <col min="2049" max="2049" width="100.7109375" style="865" customWidth="1"/>
    <col min="2050" max="2304" width="9.140625" style="865"/>
    <col min="2305" max="2305" width="100.7109375" style="865" customWidth="1"/>
    <col min="2306" max="2560" width="9.140625" style="865"/>
    <col min="2561" max="2561" width="100.7109375" style="865" customWidth="1"/>
    <col min="2562" max="2816" width="9.140625" style="865"/>
    <col min="2817" max="2817" width="100.7109375" style="865" customWidth="1"/>
    <col min="2818" max="3072" width="9.140625" style="865"/>
    <col min="3073" max="3073" width="100.7109375" style="865" customWidth="1"/>
    <col min="3074" max="3328" width="9.140625" style="865"/>
    <col min="3329" max="3329" width="100.7109375" style="865" customWidth="1"/>
    <col min="3330" max="3584" width="9.140625" style="865"/>
    <col min="3585" max="3585" width="100.7109375" style="865" customWidth="1"/>
    <col min="3586" max="3840" width="9.140625" style="865"/>
    <col min="3841" max="3841" width="100.7109375" style="865" customWidth="1"/>
    <col min="3842" max="4096" width="9.140625" style="865"/>
    <col min="4097" max="4097" width="100.7109375" style="865" customWidth="1"/>
    <col min="4098" max="4352" width="9.140625" style="865"/>
    <col min="4353" max="4353" width="100.7109375" style="865" customWidth="1"/>
    <col min="4354" max="4608" width="9.140625" style="865"/>
    <col min="4609" max="4609" width="100.7109375" style="865" customWidth="1"/>
    <col min="4610" max="4864" width="9.140625" style="865"/>
    <col min="4865" max="4865" width="100.7109375" style="865" customWidth="1"/>
    <col min="4866" max="5120" width="9.140625" style="865"/>
    <col min="5121" max="5121" width="100.7109375" style="865" customWidth="1"/>
    <col min="5122" max="5376" width="9.140625" style="865"/>
    <col min="5377" max="5377" width="100.7109375" style="865" customWidth="1"/>
    <col min="5378" max="5632" width="9.140625" style="865"/>
    <col min="5633" max="5633" width="100.7109375" style="865" customWidth="1"/>
    <col min="5634" max="5888" width="9.140625" style="865"/>
    <col min="5889" max="5889" width="100.7109375" style="865" customWidth="1"/>
    <col min="5890" max="6144" width="9.140625" style="865"/>
    <col min="6145" max="6145" width="100.7109375" style="865" customWidth="1"/>
    <col min="6146" max="6400" width="9.140625" style="865"/>
    <col min="6401" max="6401" width="100.7109375" style="865" customWidth="1"/>
    <col min="6402" max="6656" width="9.140625" style="865"/>
    <col min="6657" max="6657" width="100.7109375" style="865" customWidth="1"/>
    <col min="6658" max="6912" width="9.140625" style="865"/>
    <col min="6913" max="6913" width="100.7109375" style="865" customWidth="1"/>
    <col min="6914" max="7168" width="9.140625" style="865"/>
    <col min="7169" max="7169" width="100.7109375" style="865" customWidth="1"/>
    <col min="7170" max="7424" width="9.140625" style="865"/>
    <col min="7425" max="7425" width="100.7109375" style="865" customWidth="1"/>
    <col min="7426" max="7680" width="9.140625" style="865"/>
    <col min="7681" max="7681" width="100.7109375" style="865" customWidth="1"/>
    <col min="7682" max="7936" width="9.140625" style="865"/>
    <col min="7937" max="7937" width="100.7109375" style="865" customWidth="1"/>
    <col min="7938" max="8192" width="9.140625" style="865"/>
    <col min="8193" max="8193" width="100.7109375" style="865" customWidth="1"/>
    <col min="8194" max="8448" width="9.140625" style="865"/>
    <col min="8449" max="8449" width="100.7109375" style="865" customWidth="1"/>
    <col min="8450" max="8704" width="9.140625" style="865"/>
    <col min="8705" max="8705" width="100.7109375" style="865" customWidth="1"/>
    <col min="8706" max="8960" width="9.140625" style="865"/>
    <col min="8961" max="8961" width="100.7109375" style="865" customWidth="1"/>
    <col min="8962" max="9216" width="9.140625" style="865"/>
    <col min="9217" max="9217" width="100.7109375" style="865" customWidth="1"/>
    <col min="9218" max="9472" width="9.140625" style="865"/>
    <col min="9473" max="9473" width="100.7109375" style="865" customWidth="1"/>
    <col min="9474" max="9728" width="9.140625" style="865"/>
    <col min="9729" max="9729" width="100.7109375" style="865" customWidth="1"/>
    <col min="9730" max="9984" width="9.140625" style="865"/>
    <col min="9985" max="9985" width="100.7109375" style="865" customWidth="1"/>
    <col min="9986" max="10240" width="9.140625" style="865"/>
    <col min="10241" max="10241" width="100.7109375" style="865" customWidth="1"/>
    <col min="10242" max="10496" width="9.140625" style="865"/>
    <col min="10497" max="10497" width="100.7109375" style="865" customWidth="1"/>
    <col min="10498" max="10752" width="9.140625" style="865"/>
    <col min="10753" max="10753" width="100.7109375" style="865" customWidth="1"/>
    <col min="10754" max="11008" width="9.140625" style="865"/>
    <col min="11009" max="11009" width="100.7109375" style="865" customWidth="1"/>
    <col min="11010" max="11264" width="9.140625" style="865"/>
    <col min="11265" max="11265" width="100.7109375" style="865" customWidth="1"/>
    <col min="11266" max="11520" width="9.140625" style="865"/>
    <col min="11521" max="11521" width="100.7109375" style="865" customWidth="1"/>
    <col min="11522" max="11776" width="9.140625" style="865"/>
    <col min="11777" max="11777" width="100.7109375" style="865" customWidth="1"/>
    <col min="11778" max="12032" width="9.140625" style="865"/>
    <col min="12033" max="12033" width="100.7109375" style="865" customWidth="1"/>
    <col min="12034" max="12288" width="9.140625" style="865"/>
    <col min="12289" max="12289" width="100.7109375" style="865" customWidth="1"/>
    <col min="12290" max="12544" width="9.140625" style="865"/>
    <col min="12545" max="12545" width="100.7109375" style="865" customWidth="1"/>
    <col min="12546" max="12800" width="9.140625" style="865"/>
    <col min="12801" max="12801" width="100.7109375" style="865" customWidth="1"/>
    <col min="12802" max="13056" width="9.140625" style="865"/>
    <col min="13057" max="13057" width="100.7109375" style="865" customWidth="1"/>
    <col min="13058" max="13312" width="9.140625" style="865"/>
    <col min="13313" max="13313" width="100.7109375" style="865" customWidth="1"/>
    <col min="13314" max="13568" width="9.140625" style="865"/>
    <col min="13569" max="13569" width="100.7109375" style="865" customWidth="1"/>
    <col min="13570" max="13824" width="9.140625" style="865"/>
    <col min="13825" max="13825" width="100.7109375" style="865" customWidth="1"/>
    <col min="13826" max="14080" width="9.140625" style="865"/>
    <col min="14081" max="14081" width="100.7109375" style="865" customWidth="1"/>
    <col min="14082" max="14336" width="9.140625" style="865"/>
    <col min="14337" max="14337" width="100.7109375" style="865" customWidth="1"/>
    <col min="14338" max="14592" width="9.140625" style="865"/>
    <col min="14593" max="14593" width="100.7109375" style="865" customWidth="1"/>
    <col min="14594" max="14848" width="9.140625" style="865"/>
    <col min="14849" max="14849" width="100.7109375" style="865" customWidth="1"/>
    <col min="14850" max="15104" width="9.140625" style="865"/>
    <col min="15105" max="15105" width="100.7109375" style="865" customWidth="1"/>
    <col min="15106" max="15360" width="9.140625" style="865"/>
    <col min="15361" max="15361" width="100.7109375" style="865" customWidth="1"/>
    <col min="15362" max="15616" width="9.140625" style="865"/>
    <col min="15617" max="15617" width="100.7109375" style="865" customWidth="1"/>
    <col min="15618" max="15872" width="9.140625" style="865"/>
    <col min="15873" max="15873" width="100.7109375" style="865" customWidth="1"/>
    <col min="15874" max="16128" width="9.140625" style="865"/>
    <col min="16129" max="16129" width="100.7109375" style="865" customWidth="1"/>
    <col min="16130" max="16384" width="9.140625" style="865"/>
  </cols>
  <sheetData>
    <row r="1" spans="1:8" ht="30" customHeight="1">
      <c r="A1" s="863"/>
      <c r="B1" s="864"/>
      <c r="C1" s="864"/>
      <c r="D1" s="864"/>
      <c r="E1" s="864"/>
      <c r="F1" s="864"/>
      <c r="G1" s="864"/>
      <c r="H1" s="864"/>
    </row>
    <row r="2" spans="1:8" ht="14.25">
      <c r="A2" s="866" t="s">
        <v>433</v>
      </c>
      <c r="B2" s="864"/>
      <c r="C2" s="864"/>
      <c r="D2" s="864"/>
      <c r="E2" s="864"/>
      <c r="F2" s="864"/>
      <c r="G2" s="864"/>
      <c r="H2" s="864"/>
    </row>
    <row r="3" spans="1:8" ht="14.25">
      <c r="A3" s="866" t="s">
        <v>434</v>
      </c>
      <c r="B3" s="864"/>
      <c r="C3" s="864"/>
      <c r="D3" s="864"/>
      <c r="E3" s="864"/>
      <c r="F3" s="864"/>
      <c r="G3" s="864"/>
      <c r="H3" s="864"/>
    </row>
    <row r="4" spans="1:8" ht="14.25">
      <c r="A4" s="866" t="s">
        <v>209</v>
      </c>
      <c r="B4" s="864"/>
      <c r="C4" s="864"/>
      <c r="D4" s="864"/>
      <c r="E4" s="864"/>
      <c r="F4" s="864"/>
      <c r="G4" s="864"/>
      <c r="H4" s="864"/>
    </row>
    <row r="5" spans="1:8" ht="14.25">
      <c r="A5" s="866" t="s">
        <v>435</v>
      </c>
      <c r="B5" s="864"/>
      <c r="C5" s="864"/>
      <c r="D5" s="864"/>
      <c r="E5" s="864"/>
      <c r="F5" s="864"/>
      <c r="G5" s="864"/>
      <c r="H5" s="864"/>
    </row>
    <row r="6" spans="1:8" ht="14.25">
      <c r="A6" s="866"/>
      <c r="B6" s="864"/>
      <c r="C6" s="864"/>
      <c r="D6" s="864"/>
      <c r="E6" s="864"/>
      <c r="F6" s="864"/>
      <c r="G6" s="864"/>
      <c r="H6" s="864"/>
    </row>
    <row r="7" spans="1:8">
      <c r="A7" s="863" t="s">
        <v>436</v>
      </c>
      <c r="B7" s="864"/>
      <c r="C7" s="864"/>
      <c r="D7" s="864"/>
      <c r="E7" s="864"/>
      <c r="F7" s="864"/>
      <c r="G7" s="864"/>
      <c r="H7" s="864"/>
    </row>
    <row r="8" spans="1:8">
      <c r="A8" s="863" t="s">
        <v>437</v>
      </c>
      <c r="B8" s="864"/>
      <c r="C8" s="864"/>
      <c r="D8" s="864"/>
      <c r="E8" s="864"/>
      <c r="F8" s="864"/>
      <c r="G8" s="864"/>
      <c r="H8" s="864"/>
    </row>
    <row r="9" spans="1:8">
      <c r="A9" s="863"/>
      <c r="B9" s="864"/>
      <c r="C9" s="864"/>
      <c r="D9" s="864"/>
      <c r="E9" s="864"/>
      <c r="F9" s="864"/>
      <c r="G9" s="864"/>
      <c r="H9" s="864"/>
    </row>
    <row r="10" spans="1:8">
      <c r="A10" s="867" t="s">
        <v>438</v>
      </c>
      <c r="B10" s="864"/>
      <c r="C10" s="864"/>
      <c r="D10" s="864"/>
      <c r="E10" s="864"/>
      <c r="F10" s="864"/>
      <c r="G10" s="864"/>
      <c r="H10" s="864"/>
    </row>
    <row r="11" spans="1:8">
      <c r="A11" s="867" t="s">
        <v>439</v>
      </c>
      <c r="B11" s="864"/>
      <c r="C11" s="864"/>
      <c r="D11" s="864"/>
      <c r="E11" s="864"/>
      <c r="F11" s="864"/>
      <c r="G11" s="864"/>
      <c r="H11" s="864"/>
    </row>
    <row r="12" spans="1:8">
      <c r="A12" s="867" t="s">
        <v>440</v>
      </c>
      <c r="B12" s="864"/>
      <c r="C12" s="864"/>
      <c r="D12" s="864"/>
      <c r="E12" s="864"/>
      <c r="F12" s="864"/>
      <c r="G12" s="864"/>
      <c r="H12" s="864"/>
    </row>
    <row r="13" spans="1:8">
      <c r="A13" s="867" t="s">
        <v>441</v>
      </c>
      <c r="B13" s="864"/>
      <c r="C13" s="864"/>
      <c r="D13" s="864"/>
      <c r="E13" s="864"/>
      <c r="F13" s="864"/>
      <c r="G13" s="864"/>
      <c r="H13" s="864"/>
    </row>
    <row r="14" spans="1:8">
      <c r="A14" s="867" t="s">
        <v>442</v>
      </c>
      <c r="B14" s="864"/>
      <c r="C14" s="864"/>
      <c r="D14" s="864"/>
      <c r="E14" s="864"/>
      <c r="F14" s="864"/>
      <c r="G14" s="864"/>
      <c r="H14" s="864"/>
    </row>
    <row r="15" spans="1:8">
      <c r="A15" s="867" t="s">
        <v>789</v>
      </c>
      <c r="B15" s="864"/>
      <c r="C15" s="864"/>
      <c r="D15" s="864"/>
      <c r="E15" s="864"/>
      <c r="F15" s="864"/>
      <c r="G15" s="864"/>
      <c r="H15" s="864"/>
    </row>
    <row r="16" spans="1:8">
      <c r="A16" s="867"/>
      <c r="B16" s="864"/>
      <c r="C16" s="864"/>
      <c r="D16" s="864"/>
      <c r="E16" s="864"/>
      <c r="F16" s="864"/>
      <c r="G16" s="864"/>
      <c r="H16" s="864"/>
    </row>
    <row r="17" spans="1:8">
      <c r="A17" s="867" t="s">
        <v>430</v>
      </c>
      <c r="B17" s="864"/>
      <c r="C17" s="864"/>
      <c r="D17" s="864"/>
      <c r="E17" s="864"/>
      <c r="F17" s="864"/>
      <c r="G17" s="864"/>
      <c r="H17" s="864"/>
    </row>
    <row r="18" spans="1:8">
      <c r="A18" s="867"/>
      <c r="B18" s="864"/>
      <c r="C18" s="864"/>
      <c r="D18" s="864"/>
      <c r="E18" s="864"/>
      <c r="F18" s="864"/>
      <c r="G18" s="864"/>
      <c r="H18" s="864"/>
    </row>
    <row r="19" spans="1:8">
      <c r="A19" s="867" t="s">
        <v>431</v>
      </c>
      <c r="B19" s="864"/>
      <c r="C19" s="864"/>
      <c r="D19" s="864"/>
      <c r="E19" s="864"/>
      <c r="F19" s="864"/>
      <c r="G19" s="864"/>
      <c r="H19" s="864"/>
    </row>
    <row r="20" spans="1:8">
      <c r="A20" s="863"/>
      <c r="B20" s="864"/>
      <c r="C20" s="864"/>
      <c r="D20" s="864"/>
      <c r="E20" s="864"/>
      <c r="F20" s="864"/>
      <c r="G20" s="864"/>
      <c r="H20" s="864"/>
    </row>
    <row r="21" spans="1:8">
      <c r="A21" s="868" t="s">
        <v>432</v>
      </c>
      <c r="B21" s="864"/>
      <c r="C21" s="864"/>
      <c r="D21" s="864"/>
      <c r="E21" s="864"/>
      <c r="F21" s="864"/>
      <c r="G21" s="864"/>
      <c r="H21" s="864"/>
    </row>
    <row r="22" spans="1:8">
      <c r="A22" s="869"/>
      <c r="B22" s="869"/>
      <c r="C22" s="869"/>
      <c r="D22" s="869"/>
      <c r="E22" s="869"/>
      <c r="F22" s="869"/>
      <c r="G22" s="869"/>
      <c r="H22" s="869"/>
    </row>
    <row r="23" spans="1:8">
      <c r="A23" s="870" t="s">
        <v>717</v>
      </c>
      <c r="B23" s="869"/>
      <c r="C23" s="869"/>
      <c r="D23" s="869"/>
      <c r="E23" s="869"/>
      <c r="F23" s="869"/>
      <c r="G23" s="869"/>
      <c r="H23" s="869"/>
    </row>
    <row r="24" spans="1:8">
      <c r="A24" s="870" t="s">
        <v>718</v>
      </c>
      <c r="B24" s="869"/>
      <c r="C24" s="869"/>
      <c r="D24" s="869"/>
      <c r="E24" s="869"/>
      <c r="F24" s="869"/>
      <c r="G24" s="869"/>
      <c r="H24" s="869"/>
    </row>
    <row r="25" spans="1:8">
      <c r="A25" s="870" t="s">
        <v>719</v>
      </c>
      <c r="B25" s="869"/>
      <c r="C25" s="869"/>
      <c r="D25" s="869"/>
      <c r="E25" s="869"/>
      <c r="F25" s="869"/>
      <c r="G25" s="869"/>
      <c r="H25" s="869"/>
    </row>
    <row r="26" spans="1:8">
      <c r="A26" s="870" t="s">
        <v>720</v>
      </c>
      <c r="B26" s="869"/>
      <c r="C26" s="869"/>
      <c r="D26" s="869"/>
      <c r="E26" s="869"/>
      <c r="F26" s="869"/>
      <c r="G26" s="869"/>
      <c r="H26" s="869"/>
    </row>
    <row r="27" spans="1:8">
      <c r="A27" s="869"/>
      <c r="B27" s="869"/>
      <c r="C27" s="869"/>
      <c r="D27" s="869"/>
      <c r="E27" s="869"/>
      <c r="F27" s="869"/>
      <c r="G27" s="869"/>
      <c r="H27" s="869"/>
    </row>
    <row r="28" spans="1:8">
      <c r="A28" s="869"/>
      <c r="B28" s="869"/>
      <c r="C28" s="869"/>
      <c r="D28" s="869"/>
      <c r="E28" s="869"/>
      <c r="F28" s="869"/>
      <c r="G28" s="869"/>
      <c r="H28" s="869"/>
    </row>
    <row r="29" spans="1:8">
      <c r="A29" s="870" t="s">
        <v>712</v>
      </c>
      <c r="B29" s="869"/>
      <c r="C29" s="869"/>
      <c r="D29" s="869"/>
      <c r="E29" s="869"/>
      <c r="F29" s="869"/>
      <c r="G29" s="869"/>
      <c r="H29" s="869"/>
    </row>
    <row r="30" spans="1:8">
      <c r="A30" s="870" t="s">
        <v>713</v>
      </c>
      <c r="B30" s="869"/>
      <c r="C30" s="869"/>
      <c r="D30" s="869"/>
      <c r="E30" s="869"/>
      <c r="F30" s="869"/>
      <c r="G30" s="869"/>
      <c r="H30" s="869"/>
    </row>
    <row r="31" spans="1:8">
      <c r="A31" s="870" t="s">
        <v>714</v>
      </c>
      <c r="B31" s="869"/>
      <c r="C31" s="869"/>
      <c r="D31" s="869"/>
      <c r="E31" s="869"/>
      <c r="F31" s="869"/>
      <c r="G31" s="869"/>
      <c r="H31" s="869"/>
    </row>
    <row r="32" spans="1:8">
      <c r="A32" s="870" t="s">
        <v>715</v>
      </c>
      <c r="B32" s="869"/>
      <c r="C32" s="869"/>
      <c r="D32" s="869"/>
      <c r="E32" s="869"/>
      <c r="F32" s="869"/>
      <c r="G32" s="869"/>
      <c r="H32" s="869"/>
    </row>
    <row r="33" spans="1:8">
      <c r="A33" s="870" t="s">
        <v>716</v>
      </c>
      <c r="B33" s="869"/>
      <c r="C33" s="869"/>
      <c r="D33" s="869"/>
      <c r="E33" s="869"/>
      <c r="F33" s="869"/>
      <c r="G33" s="869"/>
      <c r="H33" s="869"/>
    </row>
    <row r="34" spans="1:8">
      <c r="A34" s="869"/>
      <c r="B34" s="869"/>
      <c r="C34" s="869"/>
      <c r="D34" s="869"/>
      <c r="E34" s="869"/>
      <c r="F34" s="869"/>
      <c r="G34" s="869"/>
      <c r="H34" s="869"/>
    </row>
    <row r="35" spans="1:8">
      <c r="A35" s="870" t="s">
        <v>708</v>
      </c>
      <c r="B35" s="869"/>
      <c r="C35" s="869"/>
      <c r="D35" s="869"/>
      <c r="E35" s="869"/>
      <c r="F35" s="869"/>
      <c r="G35" s="869"/>
      <c r="H35" s="869"/>
    </row>
    <row r="36" spans="1:8">
      <c r="A36" s="870" t="s">
        <v>709</v>
      </c>
      <c r="B36" s="869"/>
      <c r="C36" s="869"/>
      <c r="D36" s="869"/>
      <c r="E36" s="869"/>
      <c r="F36" s="869"/>
      <c r="G36" s="869"/>
      <c r="H36" s="869"/>
    </row>
    <row r="37" spans="1:8">
      <c r="A37" s="870" t="s">
        <v>710</v>
      </c>
      <c r="B37" s="869"/>
      <c r="C37" s="869"/>
      <c r="D37" s="869"/>
      <c r="E37" s="869"/>
      <c r="F37" s="869"/>
      <c r="G37" s="869"/>
      <c r="H37" s="869"/>
    </row>
    <row r="38" spans="1:8">
      <c r="A38" s="870" t="s">
        <v>711</v>
      </c>
      <c r="B38" s="869"/>
      <c r="C38" s="869"/>
      <c r="D38" s="869"/>
      <c r="E38" s="869"/>
      <c r="F38" s="869"/>
      <c r="G38" s="869"/>
      <c r="H38" s="869"/>
    </row>
    <row r="39" spans="1:8">
      <c r="A39" s="869"/>
      <c r="B39" s="869"/>
      <c r="C39" s="869"/>
      <c r="D39" s="869"/>
      <c r="E39" s="869"/>
      <c r="F39" s="869"/>
      <c r="G39" s="869"/>
      <c r="H39" s="869"/>
    </row>
    <row r="40" spans="1:8">
      <c r="A40" s="870" t="s">
        <v>702</v>
      </c>
      <c r="B40" s="869"/>
      <c r="C40" s="869"/>
      <c r="D40" s="869"/>
      <c r="E40" s="869"/>
      <c r="F40" s="869"/>
      <c r="G40" s="869"/>
      <c r="H40" s="869"/>
    </row>
    <row r="41" spans="1:8">
      <c r="A41" s="870" t="s">
        <v>703</v>
      </c>
      <c r="B41" s="869"/>
      <c r="C41" s="869"/>
      <c r="D41" s="869"/>
      <c r="E41" s="869"/>
      <c r="F41" s="869"/>
      <c r="G41" s="869"/>
      <c r="H41" s="869"/>
    </row>
    <row r="42" spans="1:8">
      <c r="A42" s="870" t="s">
        <v>704</v>
      </c>
      <c r="B42" s="869"/>
      <c r="C42" s="869"/>
      <c r="D42" s="869"/>
      <c r="E42" s="869"/>
      <c r="F42" s="869"/>
      <c r="G42" s="869"/>
      <c r="H42" s="869"/>
    </row>
    <row r="43" spans="1:8">
      <c r="A43" s="870" t="s">
        <v>705</v>
      </c>
      <c r="B43" s="869"/>
      <c r="C43" s="869"/>
      <c r="D43" s="869"/>
      <c r="E43" s="869"/>
      <c r="F43" s="869"/>
      <c r="G43" s="869"/>
      <c r="H43" s="869"/>
    </row>
    <row r="44" spans="1:8">
      <c r="A44" s="870" t="s">
        <v>706</v>
      </c>
      <c r="B44" s="869"/>
      <c r="C44" s="869"/>
      <c r="D44" s="869"/>
      <c r="E44" s="869"/>
      <c r="F44" s="869"/>
      <c r="G44" s="869"/>
      <c r="H44" s="869"/>
    </row>
    <row r="45" spans="1:8">
      <c r="A45" s="870" t="s">
        <v>707</v>
      </c>
      <c r="B45" s="869"/>
      <c r="C45" s="869"/>
      <c r="D45" s="869"/>
      <c r="E45" s="869"/>
      <c r="F45" s="869"/>
      <c r="G45" s="869"/>
      <c r="H45" s="869"/>
    </row>
    <row r="46" spans="1:8">
      <c r="A46" s="869"/>
      <c r="B46" s="869"/>
      <c r="C46" s="869"/>
      <c r="D46" s="869"/>
      <c r="E46" s="869"/>
      <c r="F46" s="869"/>
      <c r="G46" s="869"/>
      <c r="H46" s="869"/>
    </row>
    <row r="47" spans="1:8" ht="15.75">
      <c r="A47" s="871" t="s">
        <v>443</v>
      </c>
      <c r="B47" s="869"/>
      <c r="C47" s="869"/>
      <c r="D47" s="869"/>
      <c r="E47" s="869"/>
      <c r="F47" s="869"/>
      <c r="G47" s="869"/>
      <c r="H47" s="869"/>
    </row>
    <row r="48" spans="1:8">
      <c r="A48" s="869"/>
      <c r="B48" s="869"/>
      <c r="C48" s="869"/>
      <c r="D48" s="869"/>
      <c r="E48" s="869"/>
      <c r="F48" s="869"/>
      <c r="G48" s="869"/>
      <c r="H48" s="869"/>
    </row>
    <row r="49" spans="1:8">
      <c r="A49" s="870" t="s">
        <v>698</v>
      </c>
      <c r="B49" s="869"/>
      <c r="C49" s="869"/>
      <c r="D49" s="869"/>
      <c r="E49" s="869"/>
      <c r="F49" s="869"/>
      <c r="G49" s="869"/>
      <c r="H49" s="869"/>
    </row>
    <row r="50" spans="1:8">
      <c r="A50" s="870" t="s">
        <v>699</v>
      </c>
      <c r="B50" s="869"/>
      <c r="C50" s="869"/>
      <c r="D50" s="869"/>
      <c r="E50" s="869"/>
      <c r="F50" s="869"/>
      <c r="G50" s="869"/>
      <c r="H50" s="869"/>
    </row>
    <row r="51" spans="1:8">
      <c r="A51" s="870" t="s">
        <v>700</v>
      </c>
      <c r="B51" s="869"/>
      <c r="C51" s="869"/>
      <c r="D51" s="869"/>
      <c r="E51" s="869"/>
      <c r="F51" s="869"/>
      <c r="G51" s="869"/>
      <c r="H51" s="869"/>
    </row>
    <row r="52" spans="1:8">
      <c r="A52" s="870" t="s">
        <v>701</v>
      </c>
      <c r="B52" s="869"/>
      <c r="C52" s="869"/>
      <c r="D52" s="869"/>
      <c r="E52" s="869"/>
      <c r="F52" s="869"/>
      <c r="G52" s="869"/>
      <c r="H52" s="869"/>
    </row>
    <row r="53" spans="1:8">
      <c r="A53" s="869"/>
      <c r="B53" s="869"/>
      <c r="C53" s="869"/>
      <c r="D53" s="869"/>
      <c r="E53" s="869"/>
      <c r="F53" s="869"/>
      <c r="G53" s="869"/>
      <c r="H53" s="869"/>
    </row>
    <row r="54" spans="1:8">
      <c r="A54" s="870" t="s">
        <v>444</v>
      </c>
      <c r="B54" s="869"/>
      <c r="C54" s="869"/>
      <c r="D54" s="869"/>
      <c r="E54" s="869"/>
      <c r="F54" s="869"/>
      <c r="G54" s="869"/>
      <c r="H54" s="869"/>
    </row>
    <row r="55" spans="1:8">
      <c r="A55" s="869"/>
      <c r="B55" s="869"/>
      <c r="C55" s="869"/>
      <c r="D55" s="869"/>
      <c r="E55" s="869"/>
      <c r="F55" s="869"/>
      <c r="G55" s="869"/>
      <c r="H55" s="869"/>
    </row>
    <row r="56" spans="1:8" ht="15.75">
      <c r="A56" s="871" t="s">
        <v>445</v>
      </c>
      <c r="B56" s="869"/>
      <c r="C56" s="869"/>
      <c r="D56" s="869"/>
      <c r="E56" s="869"/>
      <c r="F56" s="869"/>
      <c r="G56" s="869"/>
      <c r="H56" s="869"/>
    </row>
    <row r="57" spans="1:8">
      <c r="A57" s="869"/>
      <c r="B57" s="869"/>
      <c r="C57" s="869"/>
      <c r="D57" s="869"/>
      <c r="E57" s="869"/>
      <c r="F57" s="869"/>
      <c r="G57" s="869"/>
      <c r="H57" s="869"/>
    </row>
    <row r="58" spans="1:8">
      <c r="A58" s="870" t="s">
        <v>696</v>
      </c>
      <c r="B58" s="869"/>
      <c r="C58" s="869"/>
      <c r="D58" s="869"/>
      <c r="E58" s="869"/>
      <c r="F58" s="869"/>
      <c r="G58" s="869"/>
      <c r="H58" s="869"/>
    </row>
    <row r="59" spans="1:8">
      <c r="A59" s="870" t="s">
        <v>697</v>
      </c>
      <c r="B59" s="869"/>
      <c r="C59" s="869"/>
      <c r="D59" s="869"/>
      <c r="E59" s="869"/>
      <c r="F59" s="869"/>
      <c r="G59" s="869"/>
      <c r="H59" s="869"/>
    </row>
    <row r="60" spans="1:8">
      <c r="A60" s="869"/>
      <c r="B60" s="869"/>
      <c r="C60" s="869"/>
      <c r="D60" s="869"/>
      <c r="E60" s="869"/>
      <c r="F60" s="869"/>
      <c r="G60" s="869"/>
      <c r="H60" s="869"/>
    </row>
    <row r="61" spans="1:8" ht="15.75">
      <c r="A61" s="871" t="s">
        <v>446</v>
      </c>
      <c r="B61" s="869"/>
      <c r="C61" s="869"/>
      <c r="D61" s="869"/>
      <c r="E61" s="869"/>
      <c r="F61" s="869"/>
      <c r="G61" s="869"/>
      <c r="H61" s="869"/>
    </row>
    <row r="62" spans="1:8">
      <c r="A62" s="869"/>
      <c r="B62" s="869"/>
      <c r="C62" s="869"/>
      <c r="D62" s="869"/>
      <c r="E62" s="869"/>
      <c r="F62" s="869"/>
      <c r="G62" s="869"/>
      <c r="H62" s="869"/>
    </row>
    <row r="63" spans="1:8">
      <c r="A63" s="870" t="s">
        <v>694</v>
      </c>
      <c r="B63" s="869"/>
      <c r="C63" s="869"/>
      <c r="D63" s="869"/>
      <c r="E63" s="869"/>
      <c r="F63" s="869"/>
      <c r="G63" s="869"/>
      <c r="H63" s="869"/>
    </row>
    <row r="64" spans="1:8">
      <c r="A64" s="870" t="s">
        <v>695</v>
      </c>
      <c r="B64" s="869"/>
      <c r="C64" s="869"/>
      <c r="D64" s="869"/>
      <c r="E64" s="869"/>
      <c r="F64" s="869"/>
      <c r="G64" s="869"/>
      <c r="H64" s="869"/>
    </row>
    <row r="65" spans="1:8">
      <c r="A65" s="869"/>
      <c r="B65" s="869"/>
      <c r="C65" s="869"/>
      <c r="D65" s="869"/>
      <c r="E65" s="869"/>
      <c r="F65" s="869"/>
      <c r="G65" s="869"/>
      <c r="H65" s="869"/>
    </row>
    <row r="66" spans="1:8">
      <c r="A66" s="870" t="s">
        <v>692</v>
      </c>
      <c r="B66" s="869"/>
      <c r="C66" s="869"/>
      <c r="D66" s="869"/>
      <c r="E66" s="869"/>
      <c r="F66" s="869"/>
      <c r="G66" s="869"/>
      <c r="H66" s="869"/>
    </row>
    <row r="67" spans="1:8">
      <c r="A67" s="870" t="s">
        <v>693</v>
      </c>
      <c r="B67" s="869"/>
      <c r="C67" s="869"/>
      <c r="D67" s="869"/>
      <c r="E67" s="869"/>
      <c r="F67" s="869"/>
      <c r="G67" s="869"/>
      <c r="H67" s="869"/>
    </row>
    <row r="68" spans="1:8">
      <c r="A68" s="869"/>
      <c r="B68" s="869"/>
      <c r="C68" s="869"/>
      <c r="D68" s="869"/>
      <c r="E68" s="869"/>
      <c r="F68" s="869"/>
      <c r="G68" s="869"/>
      <c r="H68" s="869"/>
    </row>
    <row r="69" spans="1:8">
      <c r="A69" s="870" t="s">
        <v>447</v>
      </c>
      <c r="B69" s="869"/>
      <c r="C69" s="869"/>
      <c r="D69" s="869"/>
      <c r="E69" s="869"/>
      <c r="F69" s="869"/>
      <c r="G69" s="869"/>
      <c r="H69" s="869"/>
    </row>
    <row r="70" spans="1:8">
      <c r="A70" s="869"/>
      <c r="B70" s="869"/>
      <c r="C70" s="869"/>
      <c r="D70" s="869"/>
      <c r="E70" s="869"/>
      <c r="F70" s="869"/>
      <c r="G70" s="869"/>
      <c r="H70" s="869"/>
    </row>
    <row r="71" spans="1:8">
      <c r="A71" s="870" t="s">
        <v>687</v>
      </c>
      <c r="B71" s="869"/>
      <c r="C71" s="869"/>
      <c r="D71" s="869"/>
      <c r="E71" s="869"/>
      <c r="F71" s="869"/>
      <c r="G71" s="869"/>
      <c r="H71" s="869"/>
    </row>
    <row r="72" spans="1:8">
      <c r="A72" s="870" t="s">
        <v>688</v>
      </c>
      <c r="B72" s="869"/>
      <c r="C72" s="869"/>
      <c r="D72" s="869"/>
      <c r="E72" s="869"/>
      <c r="F72" s="869"/>
      <c r="G72" s="869"/>
      <c r="H72" s="869"/>
    </row>
    <row r="73" spans="1:8">
      <c r="A73" s="870" t="s">
        <v>689</v>
      </c>
      <c r="B73" s="869"/>
      <c r="C73" s="869"/>
      <c r="D73" s="869"/>
      <c r="E73" s="869"/>
      <c r="F73" s="869"/>
      <c r="G73" s="869"/>
      <c r="H73" s="869"/>
    </row>
    <row r="74" spans="1:8">
      <c r="A74" s="870" t="s">
        <v>690</v>
      </c>
      <c r="B74" s="869"/>
      <c r="C74" s="869"/>
      <c r="D74" s="869"/>
      <c r="E74" s="869"/>
      <c r="F74" s="869"/>
      <c r="G74" s="869"/>
      <c r="H74" s="869"/>
    </row>
    <row r="75" spans="1:8">
      <c r="A75" s="870" t="s">
        <v>691</v>
      </c>
      <c r="B75" s="869"/>
      <c r="C75" s="869"/>
      <c r="D75" s="869"/>
      <c r="E75" s="869"/>
      <c r="F75" s="869"/>
      <c r="G75" s="869"/>
      <c r="H75" s="869"/>
    </row>
    <row r="76" spans="1:8">
      <c r="A76" s="870" t="s">
        <v>574</v>
      </c>
      <c r="B76" s="869"/>
      <c r="C76" s="869"/>
      <c r="D76" s="869"/>
      <c r="E76" s="869"/>
      <c r="F76" s="869"/>
      <c r="G76" s="869"/>
      <c r="H76" s="869"/>
    </row>
    <row r="77" spans="1:8">
      <c r="A77" s="869"/>
      <c r="B77" s="869"/>
      <c r="C77" s="869"/>
      <c r="D77" s="869"/>
      <c r="E77" s="869"/>
      <c r="F77" s="869"/>
      <c r="G77" s="869"/>
      <c r="H77" s="869"/>
    </row>
    <row r="78" spans="1:8">
      <c r="A78" s="870" t="s">
        <v>680</v>
      </c>
      <c r="B78" s="869"/>
      <c r="C78" s="869"/>
      <c r="D78" s="869"/>
      <c r="E78" s="869"/>
      <c r="F78" s="869"/>
      <c r="G78" s="869"/>
      <c r="H78" s="869"/>
    </row>
    <row r="79" spans="1:8">
      <c r="A79" s="870" t="s">
        <v>681</v>
      </c>
      <c r="B79" s="869"/>
      <c r="C79" s="869"/>
      <c r="D79" s="869"/>
      <c r="E79" s="869"/>
      <c r="F79" s="869"/>
      <c r="G79" s="869"/>
      <c r="H79" s="869"/>
    </row>
    <row r="80" spans="1:8">
      <c r="A80" s="870" t="s">
        <v>682</v>
      </c>
      <c r="B80" s="869"/>
      <c r="C80" s="869"/>
      <c r="D80" s="869"/>
      <c r="E80" s="869"/>
      <c r="F80" s="869"/>
      <c r="G80" s="869"/>
      <c r="H80" s="869"/>
    </row>
    <row r="81" spans="1:8">
      <c r="A81" s="870" t="s">
        <v>683</v>
      </c>
      <c r="B81" s="869"/>
      <c r="C81" s="869"/>
      <c r="D81" s="869"/>
      <c r="E81" s="869"/>
      <c r="F81" s="869"/>
      <c r="G81" s="869"/>
      <c r="H81" s="869"/>
    </row>
    <row r="82" spans="1:8">
      <c r="A82" s="870" t="s">
        <v>684</v>
      </c>
      <c r="B82" s="869"/>
      <c r="C82" s="869"/>
      <c r="D82" s="869"/>
      <c r="E82" s="869"/>
      <c r="F82" s="869"/>
      <c r="G82" s="869"/>
      <c r="H82" s="869"/>
    </row>
    <row r="83" spans="1:8">
      <c r="A83" s="870" t="s">
        <v>685</v>
      </c>
      <c r="B83" s="869"/>
      <c r="C83" s="869"/>
      <c r="D83" s="869"/>
      <c r="E83" s="869"/>
      <c r="F83" s="869"/>
      <c r="G83" s="869"/>
      <c r="H83" s="869"/>
    </row>
    <row r="84" spans="1:8">
      <c r="A84" s="870" t="s">
        <v>686</v>
      </c>
      <c r="B84" s="869"/>
      <c r="C84" s="869"/>
      <c r="D84" s="869"/>
      <c r="E84" s="869"/>
      <c r="F84" s="869"/>
      <c r="G84" s="869"/>
      <c r="H84" s="869"/>
    </row>
    <row r="85" spans="1:8">
      <c r="A85" s="869"/>
      <c r="B85" s="869"/>
      <c r="C85" s="869"/>
      <c r="D85" s="869"/>
      <c r="E85" s="869"/>
      <c r="F85" s="869"/>
      <c r="G85" s="869"/>
      <c r="H85" s="869"/>
    </row>
    <row r="86" spans="1:8">
      <c r="A86" s="870" t="s">
        <v>678</v>
      </c>
      <c r="B86" s="869"/>
      <c r="C86" s="869"/>
      <c r="D86" s="869"/>
      <c r="E86" s="869"/>
      <c r="F86" s="869"/>
      <c r="G86" s="869"/>
      <c r="H86" s="869"/>
    </row>
    <row r="87" spans="1:8">
      <c r="A87" s="870" t="s">
        <v>679</v>
      </c>
      <c r="B87" s="869"/>
      <c r="C87" s="869"/>
      <c r="D87" s="869"/>
      <c r="E87" s="869"/>
      <c r="F87" s="869"/>
      <c r="G87" s="869"/>
      <c r="H87" s="869"/>
    </row>
    <row r="88" spans="1:8">
      <c r="A88" s="869"/>
      <c r="B88" s="869"/>
      <c r="C88" s="869"/>
      <c r="D88" s="869"/>
      <c r="E88" s="869"/>
      <c r="F88" s="869"/>
      <c r="G88" s="869"/>
      <c r="H88" s="869"/>
    </row>
    <row r="89" spans="1:8" ht="15.75">
      <c r="A89" s="871" t="s">
        <v>448</v>
      </c>
      <c r="B89" s="869"/>
      <c r="C89" s="869"/>
      <c r="D89" s="869"/>
      <c r="E89" s="869"/>
      <c r="F89" s="869"/>
      <c r="G89" s="869"/>
      <c r="H89" s="869"/>
    </row>
    <row r="90" spans="1:8">
      <c r="A90" s="869"/>
      <c r="B90" s="869"/>
      <c r="C90" s="869"/>
      <c r="D90" s="869"/>
      <c r="E90" s="869"/>
      <c r="F90" s="869"/>
      <c r="G90" s="869"/>
      <c r="H90" s="869"/>
    </row>
    <row r="91" spans="1:8">
      <c r="A91" s="870" t="s">
        <v>669</v>
      </c>
      <c r="B91" s="869"/>
      <c r="C91" s="869"/>
      <c r="D91" s="869"/>
      <c r="E91" s="869"/>
      <c r="F91" s="869"/>
      <c r="G91" s="869"/>
      <c r="H91" s="869"/>
    </row>
    <row r="92" spans="1:8">
      <c r="A92" s="870" t="s">
        <v>670</v>
      </c>
      <c r="B92" s="869"/>
      <c r="C92" s="869"/>
      <c r="D92" s="869"/>
      <c r="E92" s="869"/>
      <c r="F92" s="869"/>
      <c r="G92" s="869"/>
      <c r="H92" s="869"/>
    </row>
    <row r="93" spans="1:8">
      <c r="A93" s="870" t="s">
        <v>671</v>
      </c>
      <c r="B93" s="869"/>
      <c r="C93" s="869"/>
      <c r="D93" s="869"/>
      <c r="E93" s="869"/>
      <c r="F93" s="869"/>
      <c r="G93" s="869"/>
      <c r="H93" s="869"/>
    </row>
    <row r="94" spans="1:8">
      <c r="A94" s="870" t="s">
        <v>672</v>
      </c>
      <c r="B94" s="869"/>
      <c r="C94" s="869"/>
      <c r="D94" s="869"/>
      <c r="E94" s="869"/>
      <c r="F94" s="869"/>
      <c r="G94" s="869"/>
      <c r="H94" s="869"/>
    </row>
    <row r="95" spans="1:8">
      <c r="A95" s="870" t="s">
        <v>673</v>
      </c>
      <c r="B95" s="869"/>
      <c r="C95" s="869"/>
      <c r="D95" s="869"/>
      <c r="E95" s="869"/>
      <c r="F95" s="869"/>
      <c r="G95" s="869"/>
      <c r="H95" s="869"/>
    </row>
    <row r="96" spans="1:8">
      <c r="A96" s="870" t="s">
        <v>674</v>
      </c>
      <c r="B96" s="869"/>
      <c r="C96" s="869"/>
      <c r="D96" s="869"/>
      <c r="E96" s="869"/>
      <c r="F96" s="869"/>
      <c r="G96" s="869"/>
      <c r="H96" s="869"/>
    </row>
    <row r="97" spans="1:8">
      <c r="A97" s="870" t="s">
        <v>675</v>
      </c>
      <c r="B97" s="869"/>
      <c r="C97" s="869"/>
      <c r="D97" s="869"/>
      <c r="E97" s="869"/>
      <c r="F97" s="869"/>
      <c r="G97" s="869"/>
      <c r="H97" s="869"/>
    </row>
    <row r="98" spans="1:8">
      <c r="A98" s="870" t="s">
        <v>676</v>
      </c>
      <c r="B98" s="869"/>
      <c r="C98" s="869"/>
      <c r="D98" s="869"/>
      <c r="E98" s="869"/>
      <c r="F98" s="869"/>
      <c r="G98" s="869"/>
      <c r="H98" s="869"/>
    </row>
    <row r="99" spans="1:8">
      <c r="A99" s="870" t="s">
        <v>677</v>
      </c>
      <c r="B99" s="869"/>
      <c r="C99" s="869"/>
      <c r="D99" s="869"/>
      <c r="E99" s="869"/>
      <c r="F99" s="869"/>
      <c r="G99" s="869"/>
      <c r="H99" s="869"/>
    </row>
    <row r="100" spans="1:8">
      <c r="A100" s="869"/>
      <c r="B100" s="869"/>
      <c r="C100" s="869"/>
      <c r="D100" s="869"/>
      <c r="E100" s="869"/>
      <c r="F100" s="869"/>
      <c r="G100" s="869"/>
      <c r="H100" s="869"/>
    </row>
    <row r="101" spans="1:8" ht="15.75">
      <c r="A101" s="886" t="s">
        <v>449</v>
      </c>
      <c r="B101" s="886"/>
      <c r="C101" s="886"/>
      <c r="D101" s="886"/>
      <c r="E101" s="886"/>
      <c r="F101" s="886"/>
      <c r="G101" s="886"/>
      <c r="H101" s="886"/>
    </row>
    <row r="102" spans="1:8">
      <c r="A102" s="882" t="s">
        <v>450</v>
      </c>
      <c r="B102" s="882"/>
      <c r="C102" s="882"/>
      <c r="D102" s="882"/>
      <c r="E102" s="882"/>
      <c r="F102" s="882"/>
      <c r="G102" s="882"/>
      <c r="H102" s="882"/>
    </row>
    <row r="103" spans="1:8">
      <c r="A103" s="887"/>
      <c r="B103" s="887"/>
      <c r="C103" s="887"/>
      <c r="D103" s="887"/>
      <c r="E103" s="887"/>
      <c r="F103" s="887"/>
      <c r="G103" s="887"/>
      <c r="H103" s="887"/>
    </row>
    <row r="104" spans="1:8">
      <c r="A104" s="882" t="s">
        <v>667</v>
      </c>
      <c r="B104" s="882"/>
      <c r="C104" s="882"/>
      <c r="D104" s="882"/>
      <c r="E104" s="882"/>
      <c r="F104" s="882"/>
      <c r="G104" s="882"/>
      <c r="H104" s="882"/>
    </row>
    <row r="105" spans="1:8">
      <c r="A105" s="870" t="s">
        <v>668</v>
      </c>
      <c r="B105" s="870"/>
      <c r="C105" s="870"/>
      <c r="D105" s="870"/>
      <c r="E105" s="870"/>
      <c r="F105" s="870"/>
      <c r="G105" s="870"/>
      <c r="H105" s="870"/>
    </row>
    <row r="106" spans="1:8">
      <c r="A106" s="887"/>
      <c r="B106" s="887"/>
      <c r="C106" s="887"/>
      <c r="D106" s="887"/>
      <c r="E106" s="887"/>
      <c r="F106" s="887"/>
      <c r="G106" s="887"/>
      <c r="H106" s="887"/>
    </row>
    <row r="107" spans="1:8">
      <c r="A107" s="882" t="s">
        <v>660</v>
      </c>
      <c r="B107" s="882"/>
      <c r="C107" s="882"/>
      <c r="D107" s="882"/>
      <c r="E107" s="882"/>
      <c r="F107" s="882"/>
      <c r="G107" s="882"/>
      <c r="H107" s="882"/>
    </row>
    <row r="108" spans="1:8">
      <c r="A108" s="870" t="s">
        <v>661</v>
      </c>
      <c r="B108" s="870"/>
      <c r="C108" s="870"/>
      <c r="D108" s="870"/>
      <c r="E108" s="870"/>
      <c r="F108" s="870"/>
      <c r="G108" s="870"/>
      <c r="H108" s="870"/>
    </row>
    <row r="109" spans="1:8">
      <c r="A109" s="870" t="s">
        <v>662</v>
      </c>
      <c r="B109" s="870"/>
      <c r="C109" s="870"/>
      <c r="D109" s="870"/>
      <c r="E109" s="870"/>
      <c r="F109" s="870"/>
      <c r="G109" s="870"/>
      <c r="H109" s="870"/>
    </row>
    <row r="110" spans="1:8">
      <c r="A110" s="870" t="s">
        <v>663</v>
      </c>
      <c r="B110" s="870"/>
      <c r="C110" s="870"/>
      <c r="D110" s="870"/>
      <c r="E110" s="870"/>
      <c r="F110" s="870"/>
      <c r="G110" s="870"/>
      <c r="H110" s="870"/>
    </row>
    <row r="111" spans="1:8">
      <c r="A111" s="870" t="s">
        <v>664</v>
      </c>
      <c r="B111" s="870"/>
      <c r="C111" s="870"/>
      <c r="D111" s="870"/>
      <c r="E111" s="870"/>
      <c r="F111" s="870"/>
      <c r="G111" s="870"/>
      <c r="H111" s="870"/>
    </row>
    <row r="112" spans="1:8">
      <c r="A112" s="870" t="s">
        <v>665</v>
      </c>
      <c r="B112" s="870"/>
      <c r="C112" s="870"/>
      <c r="D112" s="870"/>
      <c r="E112" s="870"/>
      <c r="F112" s="870"/>
      <c r="G112" s="870"/>
      <c r="H112" s="870"/>
    </row>
    <row r="113" spans="1:8">
      <c r="A113" s="870" t="s">
        <v>666</v>
      </c>
      <c r="B113" s="870"/>
      <c r="C113" s="870"/>
      <c r="D113" s="870"/>
      <c r="E113" s="870"/>
      <c r="F113" s="870"/>
      <c r="G113" s="870"/>
      <c r="H113" s="870"/>
    </row>
    <row r="114" spans="1:8">
      <c r="A114" s="888"/>
      <c r="B114" s="888"/>
      <c r="C114" s="888"/>
      <c r="D114" s="888"/>
      <c r="E114" s="888"/>
      <c r="F114" s="888"/>
      <c r="G114" s="888"/>
      <c r="H114" s="888"/>
    </row>
    <row r="115" spans="1:8">
      <c r="A115" s="872"/>
      <c r="B115" s="883" t="s">
        <v>451</v>
      </c>
      <c r="C115" s="884"/>
      <c r="D115" s="883" t="s">
        <v>452</v>
      </c>
      <c r="E115" s="885"/>
      <c r="F115" s="884"/>
      <c r="G115" s="883" t="s">
        <v>453</v>
      </c>
      <c r="H115" s="884"/>
    </row>
    <row r="116" spans="1:8">
      <c r="A116" s="872" t="s">
        <v>454</v>
      </c>
      <c r="B116" s="872" t="s">
        <v>197</v>
      </c>
      <c r="C116" s="872" t="s">
        <v>455</v>
      </c>
      <c r="D116" s="872" t="s">
        <v>197</v>
      </c>
      <c r="E116" s="872" t="s">
        <v>456</v>
      </c>
      <c r="F116" s="872" t="s">
        <v>457</v>
      </c>
      <c r="G116" s="872" t="s">
        <v>197</v>
      </c>
      <c r="H116" s="872" t="s">
        <v>458</v>
      </c>
    </row>
    <row r="117" spans="1:8">
      <c r="A117" s="872" t="s">
        <v>459</v>
      </c>
      <c r="B117" s="872">
        <v>1173</v>
      </c>
      <c r="C117" s="873">
        <v>0.37</v>
      </c>
      <c r="D117" s="872">
        <v>318</v>
      </c>
      <c r="E117" s="873">
        <v>0.41</v>
      </c>
      <c r="F117" s="873">
        <v>0.27</v>
      </c>
      <c r="G117" s="872">
        <v>571</v>
      </c>
      <c r="H117" s="873">
        <v>0.39</v>
      </c>
    </row>
    <row r="118" spans="1:8">
      <c r="A118" s="872" t="s">
        <v>460</v>
      </c>
      <c r="B118" s="872">
        <v>1390</v>
      </c>
      <c r="C118" s="873">
        <v>0.44</v>
      </c>
      <c r="D118" s="872">
        <v>359</v>
      </c>
      <c r="E118" s="873">
        <v>0.47</v>
      </c>
      <c r="F118" s="873">
        <v>0.26</v>
      </c>
      <c r="G118" s="872">
        <v>653</v>
      </c>
      <c r="H118" s="873">
        <v>0.45</v>
      </c>
    </row>
    <row r="119" spans="1:8">
      <c r="A119" s="872" t="s">
        <v>461</v>
      </c>
      <c r="B119" s="872">
        <v>53</v>
      </c>
      <c r="C119" s="873">
        <v>0.02</v>
      </c>
      <c r="D119" s="872">
        <v>5</v>
      </c>
      <c r="E119" s="873">
        <v>0.01</v>
      </c>
      <c r="F119" s="873">
        <v>0.09</v>
      </c>
      <c r="G119" s="872">
        <v>8</v>
      </c>
      <c r="H119" s="873">
        <v>0.01</v>
      </c>
    </row>
    <row r="120" spans="1:8">
      <c r="A120" s="872" t="s">
        <v>462</v>
      </c>
      <c r="B120" s="872">
        <v>564</v>
      </c>
      <c r="C120" s="873">
        <v>0.18</v>
      </c>
      <c r="D120" s="872">
        <v>90</v>
      </c>
      <c r="E120" s="873">
        <v>0.12</v>
      </c>
      <c r="F120" s="873">
        <v>0.16</v>
      </c>
      <c r="G120" s="872">
        <v>219</v>
      </c>
      <c r="H120" s="873">
        <v>0.15</v>
      </c>
    </row>
    <row r="121" spans="1:8">
      <c r="A121" s="872" t="s">
        <v>463</v>
      </c>
      <c r="B121" s="874">
        <v>3180</v>
      </c>
      <c r="C121" s="872"/>
      <c r="D121" s="872">
        <v>772</v>
      </c>
      <c r="E121" s="872"/>
      <c r="F121" s="872"/>
      <c r="G121" s="872">
        <v>1451</v>
      </c>
      <c r="H121" s="872"/>
    </row>
    <row r="122" spans="1:8">
      <c r="A122" s="881"/>
      <c r="B122" s="881"/>
      <c r="C122" s="881"/>
      <c r="D122" s="881"/>
      <c r="E122" s="881"/>
      <c r="F122" s="881"/>
      <c r="G122" s="881"/>
      <c r="H122" s="881"/>
    </row>
    <row r="123" spans="1:8">
      <c r="A123" s="882" t="s">
        <v>656</v>
      </c>
      <c r="B123" s="882"/>
      <c r="C123" s="882"/>
      <c r="D123" s="882"/>
      <c r="E123" s="882"/>
      <c r="F123" s="882"/>
      <c r="G123" s="882"/>
      <c r="H123" s="882"/>
    </row>
    <row r="124" spans="1:8">
      <c r="A124" s="870" t="s">
        <v>657</v>
      </c>
      <c r="B124" s="870"/>
      <c r="C124" s="870"/>
      <c r="D124" s="870"/>
      <c r="E124" s="870"/>
      <c r="F124" s="870"/>
      <c r="G124" s="870"/>
      <c r="H124" s="870"/>
    </row>
    <row r="125" spans="1:8">
      <c r="A125" s="870" t="s">
        <v>658</v>
      </c>
      <c r="B125" s="870"/>
      <c r="C125" s="870"/>
      <c r="D125" s="870"/>
      <c r="E125" s="870"/>
      <c r="F125" s="870"/>
      <c r="G125" s="870"/>
      <c r="H125" s="870"/>
    </row>
    <row r="126" spans="1:8">
      <c r="A126" s="870" t="s">
        <v>659</v>
      </c>
      <c r="B126" s="870"/>
      <c r="C126" s="870"/>
      <c r="D126" s="870"/>
      <c r="E126" s="870"/>
      <c r="F126" s="870"/>
      <c r="G126" s="870"/>
      <c r="H126" s="870"/>
    </row>
    <row r="127" spans="1:8">
      <c r="A127" s="869"/>
      <c r="B127" s="869"/>
      <c r="C127" s="869"/>
      <c r="D127" s="869"/>
      <c r="E127" s="869"/>
      <c r="F127" s="869"/>
      <c r="G127" s="869"/>
      <c r="H127" s="869"/>
    </row>
    <row r="128" spans="1:8" ht="15.75">
      <c r="A128" s="871" t="s">
        <v>464</v>
      </c>
      <c r="B128" s="869"/>
      <c r="C128" s="869"/>
      <c r="D128" s="869"/>
      <c r="E128" s="869"/>
      <c r="F128" s="869"/>
      <c r="G128" s="869"/>
      <c r="H128" s="869"/>
    </row>
    <row r="129" spans="1:8">
      <c r="A129" s="869"/>
      <c r="B129" s="869"/>
      <c r="C129" s="869"/>
      <c r="D129" s="869"/>
      <c r="E129" s="869"/>
      <c r="F129" s="869"/>
      <c r="G129" s="869"/>
      <c r="H129" s="869"/>
    </row>
    <row r="130" spans="1:8">
      <c r="A130" s="870" t="s">
        <v>654</v>
      </c>
      <c r="B130" s="869"/>
      <c r="C130" s="869"/>
      <c r="D130" s="869"/>
      <c r="E130" s="869"/>
      <c r="F130" s="869"/>
      <c r="G130" s="869"/>
      <c r="H130" s="869"/>
    </row>
    <row r="131" spans="1:8">
      <c r="A131" s="870" t="s">
        <v>655</v>
      </c>
      <c r="B131" s="869"/>
      <c r="C131" s="869"/>
      <c r="D131" s="869"/>
      <c r="E131" s="869"/>
      <c r="F131" s="869"/>
      <c r="G131" s="869"/>
      <c r="H131" s="869"/>
    </row>
    <row r="132" spans="1:8">
      <c r="A132" s="869"/>
      <c r="B132" s="869"/>
      <c r="C132" s="869"/>
      <c r="D132" s="869"/>
      <c r="E132" s="869"/>
      <c r="F132" s="869"/>
      <c r="G132" s="869"/>
      <c r="H132" s="869"/>
    </row>
    <row r="133" spans="1:8">
      <c r="A133" s="870" t="s">
        <v>651</v>
      </c>
      <c r="B133" s="869"/>
      <c r="C133" s="869"/>
      <c r="D133" s="869"/>
      <c r="E133" s="869"/>
      <c r="F133" s="869"/>
      <c r="G133" s="869"/>
      <c r="H133" s="869"/>
    </row>
    <row r="134" spans="1:8">
      <c r="A134" s="870" t="s">
        <v>652</v>
      </c>
      <c r="B134" s="869"/>
      <c r="C134" s="869"/>
      <c r="D134" s="869"/>
      <c r="E134" s="869"/>
      <c r="F134" s="869"/>
      <c r="G134" s="869"/>
      <c r="H134" s="869"/>
    </row>
    <row r="135" spans="1:8">
      <c r="A135" s="870" t="s">
        <v>653</v>
      </c>
      <c r="B135" s="869"/>
      <c r="C135" s="869"/>
      <c r="D135" s="869"/>
      <c r="E135" s="869"/>
      <c r="F135" s="869"/>
      <c r="G135" s="869"/>
      <c r="H135" s="869"/>
    </row>
    <row r="136" spans="1:8">
      <c r="A136" s="869"/>
      <c r="B136" s="869"/>
      <c r="C136" s="869"/>
      <c r="D136" s="869"/>
      <c r="E136" s="869"/>
      <c r="F136" s="869"/>
      <c r="G136" s="869"/>
      <c r="H136" s="869"/>
    </row>
    <row r="137" spans="1:8">
      <c r="A137" s="870" t="s">
        <v>648</v>
      </c>
      <c r="B137" s="869"/>
      <c r="C137" s="869"/>
      <c r="D137" s="869"/>
      <c r="E137" s="869"/>
      <c r="F137" s="869"/>
      <c r="G137" s="869"/>
      <c r="H137" s="869"/>
    </row>
    <row r="138" spans="1:8">
      <c r="A138" s="870" t="s">
        <v>649</v>
      </c>
      <c r="B138" s="869"/>
      <c r="C138" s="869"/>
      <c r="D138" s="869"/>
      <c r="E138" s="869"/>
      <c r="F138" s="869"/>
      <c r="G138" s="869"/>
      <c r="H138" s="869"/>
    </row>
    <row r="139" spans="1:8">
      <c r="A139" s="870" t="s">
        <v>650</v>
      </c>
      <c r="B139" s="869"/>
      <c r="C139" s="869"/>
      <c r="D139" s="869"/>
      <c r="E139" s="869"/>
      <c r="F139" s="869"/>
      <c r="G139" s="869"/>
      <c r="H139" s="869"/>
    </row>
    <row r="140" spans="1:8">
      <c r="A140" s="869"/>
      <c r="B140" s="869"/>
      <c r="C140" s="869"/>
      <c r="D140" s="869"/>
      <c r="E140" s="869"/>
      <c r="F140" s="869"/>
      <c r="G140" s="869"/>
      <c r="H140" s="869"/>
    </row>
    <row r="141" spans="1:8">
      <c r="A141" s="870" t="s">
        <v>645</v>
      </c>
      <c r="B141" s="869"/>
      <c r="C141" s="869"/>
      <c r="D141" s="869"/>
      <c r="E141" s="869"/>
      <c r="F141" s="869"/>
      <c r="G141" s="869"/>
      <c r="H141" s="869"/>
    </row>
    <row r="142" spans="1:8">
      <c r="A142" s="870" t="s">
        <v>646</v>
      </c>
      <c r="B142" s="869"/>
      <c r="C142" s="869"/>
      <c r="D142" s="869"/>
      <c r="E142" s="869"/>
      <c r="F142" s="869"/>
      <c r="G142" s="869"/>
      <c r="H142" s="869"/>
    </row>
    <row r="143" spans="1:8">
      <c r="A143" s="870" t="s">
        <v>647</v>
      </c>
      <c r="B143" s="869"/>
      <c r="C143" s="869"/>
      <c r="D143" s="869"/>
      <c r="E143" s="869"/>
      <c r="F143" s="869"/>
      <c r="G143" s="869"/>
      <c r="H143" s="869"/>
    </row>
    <row r="144" spans="1:8">
      <c r="A144" s="869"/>
      <c r="B144" s="869"/>
      <c r="C144" s="869"/>
      <c r="D144" s="869"/>
      <c r="E144" s="869"/>
      <c r="F144" s="869"/>
      <c r="G144" s="869"/>
      <c r="H144" s="869"/>
    </row>
    <row r="145" spans="1:8">
      <c r="A145" s="870" t="s">
        <v>643</v>
      </c>
      <c r="B145" s="869"/>
      <c r="C145" s="869"/>
      <c r="D145" s="869"/>
      <c r="E145" s="869"/>
      <c r="F145" s="869"/>
      <c r="G145" s="869"/>
      <c r="H145" s="869"/>
    </row>
    <row r="146" spans="1:8">
      <c r="A146" s="870" t="s">
        <v>644</v>
      </c>
      <c r="B146" s="869"/>
      <c r="C146" s="869"/>
      <c r="D146" s="869"/>
      <c r="E146" s="869"/>
      <c r="F146" s="869"/>
      <c r="G146" s="869"/>
      <c r="H146" s="869"/>
    </row>
    <row r="147" spans="1:8">
      <c r="A147" s="869"/>
      <c r="B147" s="869"/>
      <c r="C147" s="869"/>
      <c r="D147" s="869"/>
      <c r="E147" s="869"/>
      <c r="F147" s="869"/>
      <c r="G147" s="869"/>
      <c r="H147" s="869"/>
    </row>
    <row r="148" spans="1:8" ht="15.75">
      <c r="A148" s="871" t="s">
        <v>465</v>
      </c>
      <c r="B148" s="869"/>
      <c r="C148" s="869"/>
      <c r="D148" s="869"/>
      <c r="E148" s="869"/>
      <c r="F148" s="869"/>
      <c r="G148" s="869"/>
      <c r="H148" s="869"/>
    </row>
    <row r="149" spans="1:8">
      <c r="A149" s="869"/>
      <c r="B149" s="869"/>
      <c r="C149" s="869"/>
      <c r="D149" s="869"/>
      <c r="E149" s="869"/>
      <c r="F149" s="869"/>
      <c r="G149" s="869"/>
      <c r="H149" s="869"/>
    </row>
    <row r="150" spans="1:8">
      <c r="A150" s="870" t="s">
        <v>641</v>
      </c>
      <c r="B150" s="869"/>
      <c r="C150" s="869"/>
      <c r="D150" s="869"/>
      <c r="E150" s="869"/>
      <c r="F150" s="869"/>
      <c r="G150" s="869"/>
      <c r="H150" s="869"/>
    </row>
    <row r="151" spans="1:8">
      <c r="A151" s="870" t="s">
        <v>642</v>
      </c>
      <c r="B151" s="869"/>
      <c r="C151" s="869"/>
      <c r="D151" s="869"/>
      <c r="E151" s="869"/>
      <c r="F151" s="869"/>
      <c r="G151" s="869"/>
      <c r="H151" s="869"/>
    </row>
    <row r="152" spans="1:8">
      <c r="A152" s="869"/>
      <c r="B152" s="869"/>
      <c r="C152" s="869"/>
      <c r="D152" s="869"/>
      <c r="E152" s="869"/>
      <c r="F152" s="869"/>
      <c r="G152" s="869"/>
      <c r="H152" s="869"/>
    </row>
    <row r="153" spans="1:8">
      <c r="A153" s="870" t="s">
        <v>639</v>
      </c>
      <c r="B153" s="869"/>
      <c r="C153" s="869"/>
      <c r="D153" s="869"/>
      <c r="E153" s="869"/>
      <c r="F153" s="869"/>
      <c r="G153" s="869"/>
      <c r="H153" s="869"/>
    </row>
    <row r="154" spans="1:8">
      <c r="A154" s="870" t="s">
        <v>640</v>
      </c>
      <c r="B154" s="869"/>
      <c r="C154" s="869"/>
      <c r="D154" s="869"/>
      <c r="E154" s="869"/>
      <c r="F154" s="869"/>
      <c r="G154" s="869"/>
      <c r="H154" s="869"/>
    </row>
    <row r="155" spans="1:8">
      <c r="A155" s="869"/>
      <c r="B155" s="869"/>
      <c r="C155" s="869"/>
      <c r="D155" s="869"/>
      <c r="E155" s="869"/>
      <c r="F155" s="869"/>
      <c r="G155" s="869"/>
      <c r="H155" s="869"/>
    </row>
    <row r="156" spans="1:8">
      <c r="A156" s="870" t="s">
        <v>637</v>
      </c>
      <c r="B156" s="869"/>
      <c r="C156" s="869"/>
      <c r="D156" s="869"/>
      <c r="E156" s="869"/>
      <c r="F156" s="869"/>
      <c r="G156" s="869"/>
      <c r="H156" s="869"/>
    </row>
    <row r="157" spans="1:8">
      <c r="A157" s="870" t="s">
        <v>638</v>
      </c>
      <c r="B157" s="869"/>
      <c r="C157" s="869"/>
      <c r="D157" s="869"/>
      <c r="E157" s="869"/>
      <c r="F157" s="869"/>
      <c r="G157" s="869"/>
      <c r="H157" s="869"/>
    </row>
    <row r="158" spans="1:8">
      <c r="A158" s="869"/>
      <c r="B158" s="869"/>
      <c r="C158" s="869"/>
      <c r="D158" s="869"/>
      <c r="E158" s="869"/>
      <c r="F158" s="869"/>
      <c r="G158" s="869"/>
      <c r="H158" s="869"/>
    </row>
    <row r="159" spans="1:8">
      <c r="A159" s="870" t="s">
        <v>634</v>
      </c>
      <c r="B159" s="869"/>
      <c r="C159" s="869"/>
      <c r="D159" s="869"/>
      <c r="E159" s="869"/>
      <c r="F159" s="869"/>
      <c r="G159" s="869"/>
      <c r="H159" s="869"/>
    </row>
    <row r="160" spans="1:8">
      <c r="A160" s="870" t="s">
        <v>635</v>
      </c>
      <c r="B160" s="869"/>
      <c r="C160" s="869"/>
      <c r="D160" s="869"/>
      <c r="E160" s="869"/>
      <c r="F160" s="869"/>
      <c r="G160" s="869"/>
      <c r="H160" s="869"/>
    </row>
    <row r="161" spans="1:8">
      <c r="A161" s="870" t="s">
        <v>636</v>
      </c>
      <c r="B161" s="869"/>
      <c r="C161" s="869"/>
      <c r="D161" s="869"/>
      <c r="E161" s="869"/>
      <c r="F161" s="869"/>
      <c r="G161" s="869"/>
      <c r="H161" s="869"/>
    </row>
    <row r="162" spans="1:8">
      <c r="A162" s="869"/>
      <c r="B162" s="869"/>
      <c r="C162" s="869"/>
      <c r="D162" s="869"/>
      <c r="E162" s="869"/>
      <c r="F162" s="869"/>
      <c r="G162" s="869"/>
      <c r="H162" s="869"/>
    </row>
    <row r="163" spans="1:8">
      <c r="A163" s="869"/>
      <c r="B163" s="869"/>
      <c r="C163" s="869"/>
      <c r="D163" s="869"/>
      <c r="E163" s="869"/>
      <c r="F163" s="869"/>
      <c r="G163" s="869"/>
      <c r="H163" s="869"/>
    </row>
    <row r="164" spans="1:8">
      <c r="A164" s="870" t="s">
        <v>466</v>
      </c>
      <c r="B164" s="869"/>
      <c r="C164" s="869"/>
      <c r="D164" s="869"/>
      <c r="E164" s="869"/>
      <c r="F164" s="869"/>
      <c r="G164" s="869"/>
      <c r="H164" s="869"/>
    </row>
    <row r="165" spans="1:8">
      <c r="A165" s="869"/>
      <c r="B165" s="869"/>
      <c r="C165" s="869"/>
      <c r="D165" s="869"/>
      <c r="E165" s="869"/>
      <c r="F165" s="869"/>
      <c r="G165" s="869"/>
      <c r="H165" s="869"/>
    </row>
    <row r="166" spans="1:8" ht="15.75">
      <c r="A166" s="871" t="s">
        <v>467</v>
      </c>
      <c r="B166" s="869"/>
      <c r="C166" s="869"/>
      <c r="D166" s="869"/>
      <c r="E166" s="869"/>
      <c r="F166" s="869"/>
      <c r="G166" s="869"/>
      <c r="H166" s="869"/>
    </row>
    <row r="167" spans="1:8">
      <c r="A167" s="869"/>
      <c r="B167" s="869"/>
      <c r="C167" s="869"/>
      <c r="D167" s="869"/>
      <c r="E167" s="869"/>
      <c r="F167" s="869"/>
      <c r="G167" s="869"/>
      <c r="H167" s="869"/>
    </row>
    <row r="168" spans="1:8">
      <c r="A168" s="869"/>
      <c r="B168" s="869"/>
      <c r="C168" s="869"/>
      <c r="D168" s="869"/>
      <c r="E168" s="869"/>
      <c r="F168" s="869"/>
      <c r="G168" s="869"/>
      <c r="H168" s="869"/>
    </row>
    <row r="169" spans="1:8">
      <c r="A169" s="869"/>
      <c r="B169" s="869"/>
      <c r="C169" s="869"/>
      <c r="D169" s="869"/>
      <c r="E169" s="869"/>
      <c r="F169" s="869"/>
      <c r="G169" s="869"/>
      <c r="H169" s="869"/>
    </row>
    <row r="170" spans="1:8">
      <c r="A170" s="869"/>
      <c r="B170" s="869"/>
      <c r="C170" s="869"/>
      <c r="D170" s="869"/>
      <c r="E170" s="869"/>
      <c r="F170" s="869"/>
      <c r="G170" s="869"/>
      <c r="H170" s="869"/>
    </row>
    <row r="171" spans="1:8">
      <c r="A171" s="869"/>
      <c r="B171" s="869"/>
      <c r="C171" s="869"/>
      <c r="D171" s="869"/>
      <c r="E171" s="869"/>
      <c r="F171" s="869"/>
      <c r="G171" s="869"/>
      <c r="H171" s="869"/>
    </row>
    <row r="172" spans="1:8">
      <c r="A172" s="869"/>
      <c r="B172" s="869"/>
      <c r="C172" s="869"/>
      <c r="D172" s="869"/>
      <c r="E172" s="869"/>
      <c r="F172" s="869"/>
      <c r="G172" s="869"/>
      <c r="H172" s="869"/>
    </row>
    <row r="173" spans="1:8">
      <c r="A173" s="869"/>
      <c r="B173" s="869"/>
      <c r="C173" s="869"/>
      <c r="D173" s="869"/>
      <c r="E173" s="869"/>
      <c r="F173" s="869"/>
      <c r="G173" s="869"/>
      <c r="H173" s="869"/>
    </row>
    <row r="174" spans="1:8">
      <c r="A174" s="869"/>
      <c r="B174" s="869"/>
      <c r="C174" s="869"/>
      <c r="D174" s="869"/>
      <c r="E174" s="869"/>
      <c r="F174" s="869"/>
      <c r="G174" s="869"/>
      <c r="H174" s="869"/>
    </row>
    <row r="175" spans="1:8">
      <c r="A175" s="869"/>
      <c r="B175" s="869"/>
      <c r="C175" s="869"/>
      <c r="D175" s="869"/>
      <c r="E175" s="869"/>
      <c r="F175" s="869"/>
      <c r="G175" s="869"/>
      <c r="H175" s="869"/>
    </row>
    <row r="176" spans="1:8">
      <c r="A176" s="869"/>
      <c r="B176" s="869"/>
      <c r="C176" s="869"/>
      <c r="D176" s="869"/>
      <c r="E176" s="869"/>
      <c r="F176" s="869"/>
      <c r="G176" s="869"/>
      <c r="H176" s="869"/>
    </row>
    <row r="177" spans="1:8">
      <c r="A177" s="869"/>
      <c r="B177" s="869"/>
      <c r="C177" s="869"/>
      <c r="D177" s="869"/>
      <c r="E177" s="869"/>
      <c r="F177" s="869"/>
      <c r="G177" s="869"/>
      <c r="H177" s="869"/>
    </row>
    <row r="178" spans="1:8">
      <c r="A178" s="869"/>
      <c r="B178" s="869"/>
      <c r="C178" s="869"/>
      <c r="D178" s="869"/>
      <c r="E178" s="869"/>
      <c r="F178" s="869"/>
      <c r="G178" s="869"/>
      <c r="H178" s="869"/>
    </row>
    <row r="179" spans="1:8">
      <c r="A179" s="869"/>
      <c r="B179" s="869"/>
      <c r="C179" s="869"/>
      <c r="D179" s="869"/>
      <c r="E179" s="869"/>
      <c r="F179" s="869"/>
      <c r="G179" s="869"/>
      <c r="H179" s="869"/>
    </row>
    <row r="180" spans="1:8">
      <c r="A180" s="869"/>
      <c r="B180" s="869"/>
      <c r="C180" s="869"/>
      <c r="D180" s="869"/>
      <c r="E180" s="869"/>
      <c r="F180" s="869"/>
      <c r="G180" s="869"/>
      <c r="H180" s="869"/>
    </row>
    <row r="181" spans="1:8">
      <c r="A181" s="869"/>
      <c r="B181" s="869"/>
      <c r="C181" s="869"/>
      <c r="D181" s="869"/>
      <c r="E181" s="869"/>
      <c r="F181" s="869"/>
      <c r="G181" s="869"/>
      <c r="H181" s="869"/>
    </row>
    <row r="182" spans="1:8">
      <c r="A182" s="869"/>
      <c r="B182" s="869"/>
      <c r="C182" s="869"/>
      <c r="D182" s="869"/>
      <c r="E182" s="869"/>
      <c r="F182" s="869"/>
      <c r="G182" s="869"/>
      <c r="H182" s="869"/>
    </row>
    <row r="183" spans="1:8">
      <c r="A183" s="869"/>
      <c r="B183" s="869"/>
      <c r="C183" s="869"/>
      <c r="D183" s="869"/>
      <c r="E183" s="869"/>
      <c r="F183" s="869"/>
      <c r="G183" s="869"/>
      <c r="H183" s="869"/>
    </row>
    <row r="184" spans="1:8">
      <c r="A184" s="869"/>
      <c r="B184" s="869"/>
      <c r="C184" s="869"/>
      <c r="D184" s="869"/>
      <c r="E184" s="869"/>
      <c r="F184" s="869"/>
      <c r="G184" s="869"/>
      <c r="H184" s="869"/>
    </row>
    <row r="185" spans="1:8">
      <c r="A185" s="869"/>
      <c r="B185" s="869"/>
      <c r="C185" s="869"/>
      <c r="D185" s="869"/>
      <c r="E185" s="869"/>
      <c r="F185" s="869"/>
      <c r="G185" s="869"/>
      <c r="H185" s="869"/>
    </row>
    <row r="186" spans="1:8">
      <c r="A186" s="869"/>
      <c r="B186" s="869"/>
      <c r="C186" s="869"/>
      <c r="D186" s="869"/>
      <c r="E186" s="869"/>
      <c r="F186" s="869"/>
      <c r="G186" s="869"/>
      <c r="H186" s="869"/>
    </row>
    <row r="187" spans="1:8">
      <c r="A187" s="869"/>
      <c r="B187" s="869"/>
      <c r="C187" s="869"/>
      <c r="D187" s="869"/>
      <c r="E187" s="869"/>
      <c r="F187" s="869"/>
      <c r="G187" s="869"/>
      <c r="H187" s="869"/>
    </row>
    <row r="188" spans="1:8">
      <c r="A188" s="869"/>
      <c r="B188" s="869"/>
      <c r="C188" s="869"/>
      <c r="D188" s="869"/>
      <c r="E188" s="869"/>
      <c r="F188" s="869"/>
      <c r="G188" s="869"/>
      <c r="H188" s="869"/>
    </row>
    <row r="189" spans="1:8">
      <c r="A189" s="869"/>
      <c r="B189" s="869"/>
      <c r="C189" s="869"/>
      <c r="D189" s="869"/>
      <c r="E189" s="869"/>
      <c r="F189" s="869"/>
      <c r="G189" s="869"/>
      <c r="H189" s="869"/>
    </row>
    <row r="190" spans="1:8">
      <c r="A190" s="869"/>
      <c r="B190" s="869"/>
      <c r="C190" s="869"/>
      <c r="D190" s="869"/>
      <c r="E190" s="869"/>
      <c r="F190" s="869"/>
      <c r="G190" s="869"/>
      <c r="H190" s="869"/>
    </row>
    <row r="191" spans="1:8">
      <c r="A191" s="869"/>
      <c r="B191" s="869"/>
      <c r="C191" s="869"/>
      <c r="D191" s="869"/>
      <c r="E191" s="869"/>
      <c r="F191" s="869"/>
      <c r="G191" s="869"/>
      <c r="H191" s="869"/>
    </row>
    <row r="192" spans="1:8">
      <c r="A192" s="869"/>
      <c r="B192" s="869"/>
      <c r="C192" s="869"/>
      <c r="D192" s="869"/>
      <c r="E192" s="869"/>
      <c r="F192" s="869"/>
      <c r="G192" s="869"/>
      <c r="H192" s="869"/>
    </row>
    <row r="193" spans="1:8" ht="15.75">
      <c r="A193" s="871" t="s">
        <v>468</v>
      </c>
      <c r="B193" s="869"/>
      <c r="C193" s="869"/>
      <c r="D193" s="869"/>
      <c r="E193" s="869"/>
      <c r="F193" s="869"/>
      <c r="G193" s="869"/>
      <c r="H193" s="869"/>
    </row>
    <row r="194" spans="1:8">
      <c r="A194" s="869"/>
      <c r="B194" s="869"/>
      <c r="C194" s="869"/>
      <c r="D194" s="869"/>
      <c r="E194" s="869"/>
      <c r="F194" s="869"/>
      <c r="G194" s="869"/>
      <c r="H194" s="869"/>
    </row>
    <row r="195" spans="1:8">
      <c r="A195" s="870" t="s">
        <v>629</v>
      </c>
      <c r="B195" s="869"/>
      <c r="C195" s="869"/>
      <c r="D195" s="869"/>
      <c r="E195" s="869"/>
      <c r="F195" s="869"/>
      <c r="G195" s="869"/>
      <c r="H195" s="869"/>
    </row>
    <row r="196" spans="1:8">
      <c r="A196" s="870" t="s">
        <v>630</v>
      </c>
      <c r="B196" s="869"/>
      <c r="C196" s="869"/>
      <c r="D196" s="869"/>
      <c r="E196" s="869"/>
      <c r="F196" s="869"/>
      <c r="G196" s="869"/>
      <c r="H196" s="869"/>
    </row>
    <row r="197" spans="1:8">
      <c r="A197" s="870" t="s">
        <v>631</v>
      </c>
      <c r="B197" s="869"/>
      <c r="C197" s="869"/>
      <c r="D197" s="869"/>
      <c r="E197" s="869"/>
      <c r="F197" s="869"/>
      <c r="G197" s="869"/>
      <c r="H197" s="869"/>
    </row>
    <row r="198" spans="1:8">
      <c r="A198" s="870" t="s">
        <v>632</v>
      </c>
      <c r="B198" s="869"/>
      <c r="C198" s="869"/>
      <c r="D198" s="869"/>
      <c r="E198" s="869"/>
      <c r="F198" s="869"/>
      <c r="G198" s="869"/>
      <c r="H198" s="869"/>
    </row>
    <row r="199" spans="1:8">
      <c r="A199" s="870" t="s">
        <v>633</v>
      </c>
      <c r="B199" s="869"/>
      <c r="C199" s="869"/>
      <c r="D199" s="869"/>
      <c r="E199" s="869"/>
      <c r="F199" s="869"/>
      <c r="G199" s="869"/>
      <c r="H199" s="869"/>
    </row>
    <row r="200" spans="1:8">
      <c r="A200" s="869"/>
      <c r="B200" s="869"/>
      <c r="C200" s="869"/>
      <c r="D200" s="869"/>
      <c r="E200" s="869"/>
      <c r="F200" s="869"/>
      <c r="G200" s="869"/>
      <c r="H200" s="869"/>
    </row>
    <row r="201" spans="1:8">
      <c r="A201" s="870" t="s">
        <v>626</v>
      </c>
      <c r="B201" s="869"/>
      <c r="C201" s="869"/>
      <c r="D201" s="869"/>
      <c r="E201" s="869"/>
      <c r="F201" s="869"/>
      <c r="G201" s="869"/>
      <c r="H201" s="869"/>
    </row>
    <row r="202" spans="1:8">
      <c r="A202" s="870" t="s">
        <v>627</v>
      </c>
      <c r="B202" s="869"/>
      <c r="C202" s="869"/>
      <c r="D202" s="869"/>
      <c r="E202" s="869"/>
      <c r="F202" s="869"/>
      <c r="G202" s="869"/>
      <c r="H202" s="869"/>
    </row>
    <row r="203" spans="1:8">
      <c r="A203" s="870" t="s">
        <v>628</v>
      </c>
      <c r="B203" s="869"/>
      <c r="C203" s="869"/>
      <c r="D203" s="869"/>
      <c r="E203" s="869"/>
      <c r="F203" s="869"/>
      <c r="G203" s="869"/>
      <c r="H203" s="869"/>
    </row>
    <row r="204" spans="1:8" ht="15.75">
      <c r="A204" s="871" t="s">
        <v>469</v>
      </c>
      <c r="B204" s="869"/>
      <c r="C204" s="869"/>
      <c r="D204" s="869"/>
      <c r="E204" s="869"/>
      <c r="F204" s="869"/>
      <c r="G204" s="869"/>
      <c r="H204" s="869"/>
    </row>
    <row r="205" spans="1:8">
      <c r="A205" s="869"/>
      <c r="B205" s="869"/>
      <c r="C205" s="869"/>
      <c r="D205" s="869"/>
      <c r="E205" s="869"/>
      <c r="F205" s="869"/>
      <c r="G205" s="869"/>
      <c r="H205" s="869"/>
    </row>
    <row r="206" spans="1:8">
      <c r="A206" s="870" t="s">
        <v>624</v>
      </c>
      <c r="B206" s="869"/>
      <c r="C206" s="869"/>
      <c r="D206" s="869"/>
      <c r="E206" s="869"/>
      <c r="F206" s="869"/>
      <c r="G206" s="869"/>
      <c r="H206" s="869"/>
    </row>
    <row r="207" spans="1:8">
      <c r="A207" s="870" t="s">
        <v>625</v>
      </c>
      <c r="B207" s="869"/>
      <c r="C207" s="869"/>
      <c r="D207" s="869"/>
      <c r="E207" s="869"/>
      <c r="F207" s="869"/>
      <c r="G207" s="869"/>
      <c r="H207" s="869"/>
    </row>
    <row r="208" spans="1:8">
      <c r="A208" s="869"/>
      <c r="B208" s="869"/>
      <c r="C208" s="869"/>
      <c r="D208" s="869"/>
      <c r="E208" s="869"/>
      <c r="F208" s="869"/>
      <c r="G208" s="869"/>
      <c r="H208" s="869"/>
    </row>
    <row r="209" spans="1:8">
      <c r="A209" s="870" t="s">
        <v>617</v>
      </c>
      <c r="B209" s="869"/>
      <c r="C209" s="869"/>
      <c r="D209" s="869"/>
      <c r="E209" s="869"/>
      <c r="F209" s="869"/>
      <c r="G209" s="869"/>
      <c r="H209" s="869"/>
    </row>
    <row r="210" spans="1:8">
      <c r="A210" s="870" t="s">
        <v>618</v>
      </c>
      <c r="B210" s="869"/>
      <c r="C210" s="869"/>
      <c r="D210" s="869"/>
      <c r="E210" s="869"/>
      <c r="F210" s="869"/>
      <c r="G210" s="869"/>
      <c r="H210" s="869"/>
    </row>
    <row r="211" spans="1:8">
      <c r="A211" s="870" t="s">
        <v>619</v>
      </c>
      <c r="B211" s="869"/>
      <c r="C211" s="869"/>
      <c r="D211" s="869"/>
      <c r="E211" s="869"/>
      <c r="F211" s="869"/>
      <c r="G211" s="869"/>
      <c r="H211" s="869"/>
    </row>
    <row r="212" spans="1:8">
      <c r="A212" s="870" t="s">
        <v>620</v>
      </c>
      <c r="B212" s="869"/>
      <c r="C212" s="869"/>
      <c r="D212" s="869"/>
      <c r="E212" s="869"/>
      <c r="F212" s="869"/>
      <c r="G212" s="869"/>
      <c r="H212" s="869"/>
    </row>
    <row r="213" spans="1:8">
      <c r="A213" s="870" t="s">
        <v>621</v>
      </c>
      <c r="B213" s="869"/>
      <c r="C213" s="869"/>
      <c r="D213" s="869"/>
      <c r="E213" s="869"/>
      <c r="F213" s="869"/>
      <c r="G213" s="869"/>
      <c r="H213" s="869"/>
    </row>
    <row r="214" spans="1:8">
      <c r="A214" s="870" t="s">
        <v>622</v>
      </c>
      <c r="B214" s="869"/>
      <c r="C214" s="869"/>
      <c r="D214" s="869"/>
      <c r="E214" s="869"/>
      <c r="F214" s="869"/>
      <c r="G214" s="869"/>
      <c r="H214" s="869"/>
    </row>
    <row r="215" spans="1:8">
      <c r="A215" s="870" t="s">
        <v>623</v>
      </c>
      <c r="B215" s="869"/>
      <c r="C215" s="869"/>
      <c r="D215" s="869"/>
      <c r="E215" s="869"/>
      <c r="F215" s="869"/>
      <c r="G215" s="869"/>
      <c r="H215" s="869"/>
    </row>
    <row r="216" spans="1:8">
      <c r="A216" s="869"/>
      <c r="B216" s="869"/>
      <c r="C216" s="869"/>
      <c r="D216" s="869"/>
      <c r="E216" s="869"/>
      <c r="F216" s="869"/>
      <c r="G216" s="869"/>
      <c r="H216" s="869"/>
    </row>
    <row r="217" spans="1:8">
      <c r="A217" s="870" t="s">
        <v>614</v>
      </c>
      <c r="B217" s="869"/>
      <c r="C217" s="869"/>
      <c r="D217" s="869"/>
      <c r="E217" s="869"/>
      <c r="F217" s="869"/>
      <c r="G217" s="869"/>
      <c r="H217" s="869"/>
    </row>
    <row r="218" spans="1:8">
      <c r="A218" s="870" t="s">
        <v>615</v>
      </c>
      <c r="B218" s="869"/>
      <c r="C218" s="869"/>
      <c r="D218" s="869"/>
      <c r="E218" s="869"/>
      <c r="F218" s="869"/>
      <c r="G218" s="869"/>
      <c r="H218" s="869"/>
    </row>
    <row r="219" spans="1:8">
      <c r="A219" s="870" t="s">
        <v>616</v>
      </c>
      <c r="B219" s="869"/>
      <c r="C219" s="869"/>
      <c r="D219" s="869"/>
      <c r="E219" s="869"/>
      <c r="F219" s="869"/>
      <c r="G219" s="869"/>
      <c r="H219" s="869"/>
    </row>
    <row r="220" spans="1:8">
      <c r="A220" s="869"/>
      <c r="B220" s="869"/>
      <c r="C220" s="869"/>
      <c r="D220" s="869"/>
      <c r="E220" s="869"/>
      <c r="F220" s="869"/>
      <c r="G220" s="869"/>
      <c r="H220" s="869"/>
    </row>
    <row r="221" spans="1:8">
      <c r="A221" s="870" t="s">
        <v>609</v>
      </c>
      <c r="B221" s="869"/>
      <c r="C221" s="869"/>
      <c r="D221" s="869"/>
      <c r="E221" s="869"/>
      <c r="F221" s="869"/>
      <c r="G221" s="869"/>
      <c r="H221" s="869"/>
    </row>
    <row r="222" spans="1:8">
      <c r="A222" s="870" t="s">
        <v>610</v>
      </c>
      <c r="B222" s="869"/>
      <c r="C222" s="869"/>
      <c r="D222" s="869"/>
      <c r="E222" s="869"/>
      <c r="F222" s="869"/>
      <c r="G222" s="869"/>
      <c r="H222" s="869"/>
    </row>
    <row r="223" spans="1:8">
      <c r="A223" s="870" t="s">
        <v>611</v>
      </c>
      <c r="B223" s="869"/>
      <c r="C223" s="869"/>
      <c r="D223" s="869"/>
      <c r="E223" s="869"/>
      <c r="F223" s="869"/>
      <c r="G223" s="869"/>
      <c r="H223" s="869"/>
    </row>
    <row r="224" spans="1:8">
      <c r="A224" s="870" t="s">
        <v>612</v>
      </c>
      <c r="B224" s="869"/>
      <c r="C224" s="869"/>
      <c r="D224" s="869"/>
      <c r="E224" s="869"/>
      <c r="F224" s="869"/>
      <c r="G224" s="869"/>
      <c r="H224" s="869"/>
    </row>
    <row r="225" spans="1:8">
      <c r="A225" s="870" t="s">
        <v>613</v>
      </c>
      <c r="B225" s="869"/>
      <c r="C225" s="869"/>
      <c r="D225" s="869"/>
      <c r="E225" s="869"/>
      <c r="F225" s="869"/>
      <c r="G225" s="869"/>
      <c r="H225" s="869"/>
    </row>
    <row r="226" spans="1:8">
      <c r="A226" s="869"/>
      <c r="B226" s="869"/>
      <c r="C226" s="869"/>
      <c r="D226" s="869"/>
      <c r="E226" s="869"/>
      <c r="F226" s="869"/>
      <c r="G226" s="869"/>
      <c r="H226" s="869"/>
    </row>
    <row r="227" spans="1:8">
      <c r="A227" s="870" t="s">
        <v>603</v>
      </c>
      <c r="B227" s="869"/>
      <c r="C227" s="869"/>
      <c r="D227" s="869"/>
      <c r="E227" s="869"/>
      <c r="F227" s="869"/>
      <c r="G227" s="869"/>
      <c r="H227" s="869"/>
    </row>
    <row r="228" spans="1:8">
      <c r="A228" s="870" t="s">
        <v>604</v>
      </c>
      <c r="B228" s="869"/>
      <c r="C228" s="869"/>
      <c r="D228" s="869"/>
      <c r="E228" s="869"/>
      <c r="F228" s="869"/>
      <c r="G228" s="869"/>
      <c r="H228" s="869"/>
    </row>
    <row r="229" spans="1:8">
      <c r="A229" s="870" t="s">
        <v>605</v>
      </c>
      <c r="B229" s="869"/>
      <c r="C229" s="869"/>
      <c r="D229" s="869"/>
      <c r="E229" s="869"/>
      <c r="F229" s="869"/>
      <c r="G229" s="869"/>
      <c r="H229" s="869"/>
    </row>
    <row r="230" spans="1:8">
      <c r="A230" s="870" t="s">
        <v>606</v>
      </c>
      <c r="B230" s="869"/>
      <c r="C230" s="869"/>
      <c r="D230" s="869"/>
      <c r="E230" s="869"/>
      <c r="F230" s="869"/>
      <c r="G230" s="869"/>
      <c r="H230" s="869"/>
    </row>
    <row r="231" spans="1:8">
      <c r="A231" s="870" t="s">
        <v>607</v>
      </c>
      <c r="B231" s="869"/>
      <c r="C231" s="869"/>
      <c r="D231" s="869"/>
      <c r="E231" s="869"/>
      <c r="F231" s="869"/>
      <c r="G231" s="869"/>
      <c r="H231" s="869"/>
    </row>
    <row r="232" spans="1:8">
      <c r="A232" s="870" t="s">
        <v>608</v>
      </c>
      <c r="B232" s="869"/>
      <c r="C232" s="869"/>
      <c r="D232" s="869"/>
      <c r="E232" s="869"/>
      <c r="F232" s="869"/>
      <c r="G232" s="869"/>
      <c r="H232" s="869"/>
    </row>
    <row r="233" spans="1:8">
      <c r="A233" s="869"/>
      <c r="B233" s="869"/>
      <c r="C233" s="869"/>
      <c r="D233" s="869"/>
      <c r="E233" s="869"/>
      <c r="F233" s="869"/>
      <c r="G233" s="869"/>
      <c r="H233" s="869"/>
    </row>
    <row r="234" spans="1:8">
      <c r="A234" s="870" t="s">
        <v>593</v>
      </c>
      <c r="B234" s="869"/>
      <c r="C234" s="869"/>
      <c r="D234" s="869"/>
      <c r="E234" s="869"/>
      <c r="F234" s="869"/>
      <c r="G234" s="869"/>
      <c r="H234" s="869"/>
    </row>
    <row r="235" spans="1:8">
      <c r="A235" s="870" t="s">
        <v>594</v>
      </c>
      <c r="B235" s="869"/>
      <c r="C235" s="869"/>
      <c r="D235" s="869"/>
      <c r="E235" s="869"/>
      <c r="F235" s="869"/>
      <c r="G235" s="869"/>
      <c r="H235" s="869"/>
    </row>
    <row r="236" spans="1:8">
      <c r="A236" s="870" t="s">
        <v>595</v>
      </c>
      <c r="B236" s="869"/>
      <c r="C236" s="869"/>
      <c r="D236" s="869"/>
      <c r="E236" s="869"/>
      <c r="F236" s="869"/>
      <c r="G236" s="869"/>
      <c r="H236" s="869"/>
    </row>
    <row r="237" spans="1:8">
      <c r="A237" s="870" t="s">
        <v>596</v>
      </c>
      <c r="B237" s="869"/>
      <c r="C237" s="869"/>
      <c r="D237" s="869"/>
      <c r="E237" s="869"/>
      <c r="F237" s="869"/>
      <c r="G237" s="869"/>
      <c r="H237" s="869"/>
    </row>
    <row r="238" spans="1:8">
      <c r="A238" s="870" t="s">
        <v>597</v>
      </c>
      <c r="B238" s="869"/>
      <c r="C238" s="869"/>
      <c r="D238" s="869"/>
      <c r="E238" s="869"/>
      <c r="F238" s="869"/>
      <c r="G238" s="869"/>
      <c r="H238" s="869"/>
    </row>
    <row r="239" spans="1:8">
      <c r="A239" s="870" t="s">
        <v>598</v>
      </c>
      <c r="B239" s="869"/>
      <c r="C239" s="869"/>
      <c r="D239" s="869"/>
      <c r="E239" s="869"/>
      <c r="F239" s="869"/>
      <c r="G239" s="869"/>
      <c r="H239" s="869"/>
    </row>
    <row r="240" spans="1:8">
      <c r="A240" s="870" t="s">
        <v>599</v>
      </c>
      <c r="B240" s="869"/>
      <c r="C240" s="869"/>
      <c r="D240" s="869"/>
      <c r="E240" s="869"/>
      <c r="F240" s="869"/>
      <c r="G240" s="869"/>
      <c r="H240" s="869"/>
    </row>
    <row r="241" spans="1:8">
      <c r="A241" s="870" t="s">
        <v>600</v>
      </c>
      <c r="B241" s="869"/>
      <c r="C241" s="869"/>
      <c r="D241" s="869"/>
      <c r="E241" s="869"/>
      <c r="F241" s="869"/>
      <c r="G241" s="869"/>
      <c r="H241" s="869"/>
    </row>
    <row r="242" spans="1:8">
      <c r="A242" s="870" t="s">
        <v>601</v>
      </c>
      <c r="B242" s="869"/>
      <c r="C242" s="869"/>
      <c r="D242" s="869"/>
      <c r="E242" s="869"/>
      <c r="F242" s="869"/>
      <c r="G242" s="869"/>
      <c r="H242" s="869"/>
    </row>
    <row r="243" spans="1:8">
      <c r="A243" s="870" t="s">
        <v>602</v>
      </c>
      <c r="B243" s="869"/>
      <c r="C243" s="869"/>
      <c r="D243" s="869"/>
      <c r="E243" s="869"/>
      <c r="F243" s="869"/>
      <c r="G243" s="869"/>
      <c r="H243" s="869"/>
    </row>
    <row r="244" spans="1:8">
      <c r="A244" s="869"/>
      <c r="B244" s="869"/>
      <c r="C244" s="869"/>
      <c r="D244" s="869"/>
      <c r="E244" s="869"/>
      <c r="F244" s="869"/>
      <c r="G244" s="869"/>
      <c r="H244" s="869"/>
    </row>
    <row r="245" spans="1:8">
      <c r="A245" s="870" t="s">
        <v>591</v>
      </c>
      <c r="B245" s="869"/>
      <c r="C245" s="869"/>
      <c r="D245" s="869"/>
      <c r="E245" s="869"/>
      <c r="F245" s="869"/>
      <c r="G245" s="869"/>
      <c r="H245" s="869"/>
    </row>
    <row r="246" spans="1:8">
      <c r="A246" s="870" t="s">
        <v>592</v>
      </c>
      <c r="B246" s="869"/>
      <c r="C246" s="869"/>
      <c r="D246" s="869"/>
      <c r="E246" s="869"/>
      <c r="F246" s="869"/>
      <c r="G246" s="869"/>
      <c r="H246" s="869"/>
    </row>
    <row r="247" spans="1:8">
      <c r="A247" s="869"/>
      <c r="B247" s="869"/>
      <c r="C247" s="869"/>
      <c r="D247" s="869"/>
      <c r="E247" s="869"/>
      <c r="F247" s="869"/>
      <c r="G247" s="869"/>
      <c r="H247" s="869"/>
    </row>
    <row r="248" spans="1:8">
      <c r="A248" s="870" t="s">
        <v>575</v>
      </c>
      <c r="B248" s="869"/>
      <c r="C248" s="869"/>
      <c r="D248" s="869"/>
      <c r="E248" s="869"/>
      <c r="F248" s="869"/>
      <c r="G248" s="869"/>
      <c r="H248" s="869"/>
    </row>
    <row r="249" spans="1:8">
      <c r="A249" s="870" t="s">
        <v>576</v>
      </c>
      <c r="B249" s="869"/>
      <c r="C249" s="869"/>
      <c r="D249" s="869"/>
      <c r="E249" s="869"/>
      <c r="F249" s="869"/>
      <c r="G249" s="869"/>
      <c r="H249" s="869"/>
    </row>
    <row r="250" spans="1:8">
      <c r="A250" s="870" t="s">
        <v>577</v>
      </c>
      <c r="B250" s="869"/>
      <c r="C250" s="869"/>
      <c r="D250" s="869"/>
      <c r="E250" s="869"/>
      <c r="F250" s="869"/>
      <c r="G250" s="869"/>
      <c r="H250" s="869"/>
    </row>
    <row r="251" spans="1:8">
      <c r="A251" s="870" t="s">
        <v>578</v>
      </c>
      <c r="B251" s="869"/>
      <c r="C251" s="869"/>
      <c r="D251" s="869"/>
      <c r="E251" s="869"/>
      <c r="F251" s="869"/>
      <c r="G251" s="869"/>
      <c r="H251" s="869"/>
    </row>
    <row r="252" spans="1:8">
      <c r="A252" s="870" t="s">
        <v>579</v>
      </c>
      <c r="B252" s="869"/>
      <c r="C252" s="869"/>
      <c r="D252" s="869"/>
      <c r="E252" s="869"/>
      <c r="F252" s="869"/>
      <c r="G252" s="869"/>
      <c r="H252" s="869"/>
    </row>
    <row r="253" spans="1:8">
      <c r="A253" s="870" t="s">
        <v>580</v>
      </c>
      <c r="B253" s="869"/>
      <c r="C253" s="869"/>
      <c r="D253" s="869"/>
      <c r="E253" s="869"/>
      <c r="F253" s="869"/>
      <c r="G253" s="869"/>
      <c r="H253" s="869"/>
    </row>
    <row r="254" spans="1:8">
      <c r="A254" s="870" t="s">
        <v>581</v>
      </c>
      <c r="B254" s="869"/>
      <c r="C254" s="869"/>
      <c r="D254" s="869"/>
      <c r="E254" s="869"/>
      <c r="F254" s="869"/>
      <c r="G254" s="869"/>
      <c r="H254" s="869"/>
    </row>
    <row r="255" spans="1:8">
      <c r="A255" s="870" t="s">
        <v>582</v>
      </c>
      <c r="B255" s="869"/>
      <c r="C255" s="869"/>
      <c r="D255" s="869"/>
      <c r="E255" s="869"/>
      <c r="F255" s="869"/>
      <c r="G255" s="869"/>
      <c r="H255" s="869"/>
    </row>
    <row r="256" spans="1:8">
      <c r="A256" s="870" t="s">
        <v>583</v>
      </c>
      <c r="B256" s="869"/>
      <c r="C256" s="869"/>
      <c r="D256" s="869"/>
      <c r="E256" s="869"/>
      <c r="F256" s="869"/>
      <c r="G256" s="869"/>
      <c r="H256" s="869"/>
    </row>
    <row r="257" spans="1:8">
      <c r="A257" s="870" t="s">
        <v>584</v>
      </c>
      <c r="B257" s="869"/>
      <c r="C257" s="869"/>
      <c r="D257" s="869"/>
      <c r="E257" s="869"/>
      <c r="F257" s="869"/>
      <c r="G257" s="869"/>
      <c r="H257" s="869"/>
    </row>
    <row r="258" spans="1:8">
      <c r="A258" s="870" t="s">
        <v>585</v>
      </c>
      <c r="B258" s="869"/>
      <c r="C258" s="869"/>
      <c r="D258" s="869"/>
      <c r="E258" s="869"/>
      <c r="F258" s="869"/>
      <c r="G258" s="869"/>
      <c r="H258" s="869"/>
    </row>
    <row r="259" spans="1:8">
      <c r="A259" s="870" t="s">
        <v>586</v>
      </c>
      <c r="B259" s="869"/>
      <c r="C259" s="869"/>
      <c r="D259" s="869"/>
      <c r="E259" s="869"/>
      <c r="F259" s="869"/>
      <c r="G259" s="869"/>
      <c r="H259" s="869"/>
    </row>
    <row r="260" spans="1:8">
      <c r="A260" s="870" t="s">
        <v>587</v>
      </c>
      <c r="B260" s="869"/>
      <c r="C260" s="869"/>
      <c r="D260" s="869"/>
      <c r="E260" s="869"/>
      <c r="F260" s="869"/>
      <c r="G260" s="869"/>
      <c r="H260" s="869"/>
    </row>
    <row r="261" spans="1:8">
      <c r="A261" s="870" t="s">
        <v>588</v>
      </c>
      <c r="B261" s="869"/>
      <c r="C261" s="869"/>
      <c r="D261" s="869"/>
      <c r="E261" s="869"/>
      <c r="F261" s="869"/>
      <c r="G261" s="869"/>
      <c r="H261" s="869"/>
    </row>
    <row r="262" spans="1:8">
      <c r="A262" s="870" t="s">
        <v>589</v>
      </c>
      <c r="B262" s="869"/>
      <c r="C262" s="869"/>
      <c r="D262" s="869"/>
      <c r="E262" s="869"/>
      <c r="F262" s="869"/>
      <c r="G262" s="869"/>
      <c r="H262" s="869"/>
    </row>
    <row r="263" spans="1:8">
      <c r="A263" s="870" t="s">
        <v>590</v>
      </c>
      <c r="B263" s="869"/>
      <c r="C263" s="869"/>
      <c r="D263" s="869"/>
      <c r="E263" s="869"/>
      <c r="F263" s="869"/>
      <c r="G263" s="869"/>
      <c r="H263" s="869"/>
    </row>
    <row r="264" spans="1:8">
      <c r="A264" s="869"/>
      <c r="B264" s="869"/>
      <c r="C264" s="869"/>
      <c r="D264" s="869"/>
      <c r="E264" s="869"/>
      <c r="F264" s="869"/>
      <c r="G264" s="869"/>
      <c r="H264" s="869"/>
    </row>
    <row r="265" spans="1:8">
      <c r="A265" s="870" t="s">
        <v>568</v>
      </c>
      <c r="B265" s="869"/>
      <c r="C265" s="869"/>
      <c r="D265" s="869"/>
      <c r="E265" s="869"/>
      <c r="F265" s="869"/>
      <c r="G265" s="869"/>
      <c r="H265" s="869"/>
    </row>
    <row r="266" spans="1:8">
      <c r="A266" s="870" t="s">
        <v>569</v>
      </c>
      <c r="B266" s="869"/>
      <c r="C266" s="869"/>
      <c r="D266" s="869"/>
      <c r="E266" s="869"/>
      <c r="F266" s="869"/>
      <c r="G266" s="869"/>
      <c r="H266" s="869"/>
    </row>
    <row r="267" spans="1:8">
      <c r="A267" s="870" t="s">
        <v>570</v>
      </c>
      <c r="B267" s="869"/>
      <c r="C267" s="869"/>
      <c r="D267" s="869"/>
      <c r="E267" s="869"/>
      <c r="F267" s="869"/>
      <c r="G267" s="869"/>
      <c r="H267" s="869"/>
    </row>
    <row r="268" spans="1:8">
      <c r="A268" s="870" t="s">
        <v>571</v>
      </c>
      <c r="B268" s="869"/>
      <c r="C268" s="869"/>
      <c r="D268" s="869"/>
      <c r="E268" s="869"/>
      <c r="F268" s="869"/>
      <c r="G268" s="869"/>
      <c r="H268" s="869"/>
    </row>
    <row r="269" spans="1:8">
      <c r="A269" s="870" t="s">
        <v>572</v>
      </c>
      <c r="B269" s="869"/>
      <c r="C269" s="869"/>
      <c r="D269" s="869"/>
      <c r="E269" s="869"/>
      <c r="F269" s="869"/>
      <c r="G269" s="869"/>
      <c r="H269" s="869"/>
    </row>
    <row r="270" spans="1:8">
      <c r="A270" s="870" t="s">
        <v>573</v>
      </c>
      <c r="B270" s="869"/>
      <c r="C270" s="869"/>
      <c r="D270" s="869"/>
      <c r="E270" s="869"/>
      <c r="F270" s="869"/>
      <c r="G270" s="869"/>
      <c r="H270" s="869"/>
    </row>
    <row r="271" spans="1:8">
      <c r="A271" s="870" t="s">
        <v>574</v>
      </c>
      <c r="B271" s="869"/>
      <c r="C271" s="869"/>
      <c r="D271" s="869"/>
      <c r="E271" s="869"/>
      <c r="F271" s="869"/>
      <c r="G271" s="869"/>
      <c r="H271" s="869"/>
    </row>
    <row r="272" spans="1:8">
      <c r="A272" s="869"/>
      <c r="B272" s="869"/>
      <c r="C272" s="869"/>
      <c r="D272" s="869"/>
      <c r="E272" s="869"/>
      <c r="F272" s="869"/>
      <c r="G272" s="869"/>
      <c r="H272" s="869"/>
    </row>
    <row r="273" spans="1:8">
      <c r="A273" s="870" t="s">
        <v>559</v>
      </c>
      <c r="B273" s="869"/>
      <c r="C273" s="869"/>
      <c r="D273" s="869"/>
      <c r="E273" s="869"/>
      <c r="F273" s="869"/>
      <c r="G273" s="869"/>
      <c r="H273" s="869"/>
    </row>
    <row r="274" spans="1:8">
      <c r="A274" s="870" t="s">
        <v>560</v>
      </c>
      <c r="B274" s="869"/>
      <c r="C274" s="869"/>
      <c r="D274" s="869"/>
      <c r="E274" s="869"/>
      <c r="F274" s="869"/>
      <c r="G274" s="869"/>
      <c r="H274" s="869"/>
    </row>
    <row r="275" spans="1:8">
      <c r="A275" s="870" t="s">
        <v>561</v>
      </c>
      <c r="B275" s="869"/>
      <c r="C275" s="869"/>
      <c r="D275" s="869"/>
      <c r="E275" s="869"/>
      <c r="F275" s="869"/>
      <c r="G275" s="869"/>
      <c r="H275" s="869"/>
    </row>
    <row r="276" spans="1:8">
      <c r="A276" s="870" t="s">
        <v>562</v>
      </c>
      <c r="B276" s="869"/>
      <c r="C276" s="869"/>
      <c r="D276" s="869"/>
      <c r="E276" s="869"/>
      <c r="F276" s="869"/>
      <c r="G276" s="869"/>
      <c r="H276" s="869"/>
    </row>
    <row r="277" spans="1:8">
      <c r="A277" s="870" t="s">
        <v>563</v>
      </c>
      <c r="B277" s="869"/>
      <c r="C277" s="869"/>
      <c r="D277" s="869"/>
      <c r="E277" s="869"/>
      <c r="F277" s="869"/>
      <c r="G277" s="869"/>
      <c r="H277" s="869"/>
    </row>
    <row r="278" spans="1:8">
      <c r="A278" s="870" t="s">
        <v>564</v>
      </c>
      <c r="B278" s="869"/>
      <c r="C278" s="869"/>
      <c r="D278" s="869"/>
      <c r="E278" s="869"/>
      <c r="F278" s="869"/>
      <c r="G278" s="869"/>
      <c r="H278" s="869"/>
    </row>
    <row r="279" spans="1:8">
      <c r="A279" s="870" t="s">
        <v>565</v>
      </c>
      <c r="B279" s="869"/>
      <c r="C279" s="869"/>
      <c r="D279" s="869"/>
      <c r="E279" s="869"/>
      <c r="F279" s="869"/>
      <c r="G279" s="869"/>
      <c r="H279" s="869"/>
    </row>
    <row r="280" spans="1:8">
      <c r="A280" s="870" t="s">
        <v>566</v>
      </c>
      <c r="B280" s="869"/>
      <c r="C280" s="869"/>
      <c r="D280" s="869"/>
      <c r="E280" s="869"/>
      <c r="F280" s="869"/>
      <c r="G280" s="869"/>
      <c r="H280" s="869"/>
    </row>
    <row r="281" spans="1:8">
      <c r="A281" s="870" t="s">
        <v>567</v>
      </c>
      <c r="B281" s="869"/>
      <c r="C281" s="869"/>
      <c r="D281" s="869"/>
      <c r="E281" s="869"/>
      <c r="F281" s="869"/>
      <c r="G281" s="869"/>
      <c r="H281" s="869"/>
    </row>
    <row r="282" spans="1:8">
      <c r="A282" s="869"/>
      <c r="B282" s="869"/>
      <c r="C282" s="869"/>
      <c r="D282" s="869"/>
      <c r="E282" s="869"/>
      <c r="F282" s="869"/>
      <c r="G282" s="869"/>
      <c r="H282" s="869"/>
    </row>
    <row r="283" spans="1:8">
      <c r="A283" s="870" t="s">
        <v>552</v>
      </c>
      <c r="B283" s="869"/>
      <c r="C283" s="869"/>
      <c r="D283" s="869"/>
      <c r="E283" s="869"/>
      <c r="F283" s="869"/>
      <c r="G283" s="869"/>
      <c r="H283" s="869"/>
    </row>
    <row r="284" spans="1:8">
      <c r="A284" s="870" t="s">
        <v>553</v>
      </c>
      <c r="B284" s="869"/>
      <c r="C284" s="869"/>
      <c r="D284" s="869"/>
      <c r="E284" s="869"/>
      <c r="F284" s="869"/>
      <c r="G284" s="869"/>
      <c r="H284" s="869"/>
    </row>
    <row r="285" spans="1:8">
      <c r="A285" s="870" t="s">
        <v>554</v>
      </c>
      <c r="B285" s="869"/>
      <c r="C285" s="869"/>
      <c r="D285" s="869"/>
      <c r="E285" s="869"/>
      <c r="F285" s="869"/>
      <c r="G285" s="869"/>
      <c r="H285" s="869"/>
    </row>
    <row r="286" spans="1:8">
      <c r="A286" s="870" t="s">
        <v>555</v>
      </c>
      <c r="B286" s="869"/>
      <c r="C286" s="869"/>
      <c r="D286" s="869"/>
      <c r="E286" s="869"/>
      <c r="F286" s="869"/>
      <c r="G286" s="869"/>
      <c r="H286" s="869"/>
    </row>
    <row r="287" spans="1:8">
      <c r="A287" s="870" t="s">
        <v>556</v>
      </c>
      <c r="B287" s="869"/>
      <c r="C287" s="869"/>
      <c r="D287" s="869"/>
      <c r="E287" s="869"/>
      <c r="F287" s="869"/>
      <c r="G287" s="869"/>
      <c r="H287" s="869"/>
    </row>
    <row r="288" spans="1:8">
      <c r="A288" s="870" t="s">
        <v>557</v>
      </c>
      <c r="B288" s="869"/>
      <c r="C288" s="869"/>
      <c r="D288" s="869"/>
      <c r="E288" s="869"/>
      <c r="F288" s="869"/>
      <c r="G288" s="869"/>
      <c r="H288" s="869"/>
    </row>
    <row r="289" spans="1:8">
      <c r="A289" s="870" t="s">
        <v>558</v>
      </c>
      <c r="B289" s="869"/>
      <c r="C289" s="869"/>
      <c r="D289" s="869"/>
      <c r="E289" s="869"/>
      <c r="F289" s="869"/>
      <c r="G289" s="869"/>
      <c r="H289" s="869"/>
    </row>
    <row r="290" spans="1:8">
      <c r="A290" s="869"/>
      <c r="B290" s="869"/>
      <c r="C290" s="869"/>
      <c r="D290" s="869"/>
      <c r="E290" s="869"/>
      <c r="F290" s="869"/>
      <c r="G290" s="869"/>
      <c r="H290" s="869"/>
    </row>
    <row r="291" spans="1:8">
      <c r="A291" s="870" t="s">
        <v>549</v>
      </c>
      <c r="B291" s="869"/>
      <c r="C291" s="869"/>
      <c r="D291" s="869"/>
      <c r="E291" s="869"/>
      <c r="F291" s="869"/>
      <c r="G291" s="869"/>
      <c r="H291" s="869"/>
    </row>
    <row r="292" spans="1:8">
      <c r="A292" s="870" t="s">
        <v>550</v>
      </c>
      <c r="B292" s="869"/>
      <c r="C292" s="869"/>
      <c r="D292" s="869"/>
      <c r="E292" s="869"/>
      <c r="F292" s="869"/>
      <c r="G292" s="869"/>
      <c r="H292" s="869"/>
    </row>
    <row r="293" spans="1:8">
      <c r="A293" s="870" t="s">
        <v>551</v>
      </c>
      <c r="B293" s="869"/>
      <c r="C293" s="869"/>
      <c r="D293" s="869"/>
      <c r="E293" s="869"/>
      <c r="F293" s="869"/>
      <c r="G293" s="869"/>
      <c r="H293" s="869"/>
    </row>
    <row r="294" spans="1:8">
      <c r="A294" s="869"/>
      <c r="B294" s="869"/>
      <c r="C294" s="869"/>
      <c r="D294" s="869"/>
      <c r="E294" s="869"/>
      <c r="F294" s="869"/>
      <c r="G294" s="869"/>
      <c r="H294" s="869"/>
    </row>
    <row r="295" spans="1:8">
      <c r="A295" s="870" t="s">
        <v>547</v>
      </c>
      <c r="B295" s="869"/>
      <c r="C295" s="869"/>
      <c r="D295" s="869"/>
      <c r="E295" s="869"/>
      <c r="F295" s="869"/>
      <c r="G295" s="869"/>
      <c r="H295" s="869"/>
    </row>
    <row r="296" spans="1:8">
      <c r="A296" s="870" t="s">
        <v>548</v>
      </c>
      <c r="B296" s="869"/>
      <c r="C296" s="869"/>
      <c r="D296" s="869"/>
      <c r="E296" s="869"/>
      <c r="F296" s="869"/>
      <c r="G296" s="869"/>
      <c r="H296" s="869"/>
    </row>
    <row r="297" spans="1:8">
      <c r="A297" s="869"/>
      <c r="B297" s="869"/>
      <c r="C297" s="869"/>
      <c r="D297" s="869"/>
      <c r="E297" s="869"/>
      <c r="F297" s="869"/>
      <c r="G297" s="869"/>
      <c r="H297" s="869"/>
    </row>
    <row r="298" spans="1:8">
      <c r="A298" s="870" t="s">
        <v>534</v>
      </c>
      <c r="B298" s="869"/>
      <c r="C298" s="869"/>
      <c r="D298" s="869"/>
      <c r="E298" s="869"/>
      <c r="F298" s="869"/>
      <c r="G298" s="869"/>
      <c r="H298" s="869"/>
    </row>
    <row r="299" spans="1:8">
      <c r="A299" s="870" t="s">
        <v>535</v>
      </c>
      <c r="B299" s="869"/>
      <c r="C299" s="869"/>
      <c r="D299" s="869"/>
      <c r="E299" s="869"/>
      <c r="F299" s="869"/>
      <c r="G299" s="869"/>
      <c r="H299" s="869"/>
    </row>
    <row r="300" spans="1:8">
      <c r="A300" s="870" t="s">
        <v>536</v>
      </c>
      <c r="B300" s="869"/>
      <c r="C300" s="869"/>
      <c r="D300" s="869"/>
      <c r="E300" s="869"/>
      <c r="F300" s="869"/>
      <c r="G300" s="869"/>
      <c r="H300" s="869"/>
    </row>
    <row r="301" spans="1:8">
      <c r="A301" s="870" t="s">
        <v>537</v>
      </c>
      <c r="B301" s="869"/>
      <c r="C301" s="869"/>
      <c r="D301" s="869"/>
      <c r="E301" s="869"/>
      <c r="F301" s="869"/>
      <c r="G301" s="869"/>
      <c r="H301" s="869"/>
    </row>
    <row r="302" spans="1:8">
      <c r="A302" s="870" t="s">
        <v>538</v>
      </c>
      <c r="B302" s="869"/>
      <c r="C302" s="869"/>
      <c r="D302" s="869"/>
      <c r="E302" s="869"/>
      <c r="F302" s="869"/>
      <c r="G302" s="869"/>
      <c r="H302" s="869"/>
    </row>
    <row r="303" spans="1:8">
      <c r="A303" s="870" t="s">
        <v>539</v>
      </c>
      <c r="B303" s="869"/>
      <c r="C303" s="869"/>
      <c r="D303" s="869"/>
      <c r="E303" s="869"/>
      <c r="F303" s="869"/>
      <c r="G303" s="869"/>
      <c r="H303" s="869"/>
    </row>
    <row r="304" spans="1:8">
      <c r="A304" s="870" t="s">
        <v>540</v>
      </c>
      <c r="B304" s="869"/>
      <c r="C304" s="869"/>
      <c r="D304" s="869"/>
      <c r="E304" s="869"/>
      <c r="F304" s="869"/>
      <c r="G304" s="869"/>
      <c r="H304" s="869"/>
    </row>
    <row r="305" spans="1:8">
      <c r="A305" s="870" t="s">
        <v>541</v>
      </c>
      <c r="B305" s="869"/>
      <c r="C305" s="869"/>
      <c r="D305" s="869"/>
      <c r="E305" s="869"/>
      <c r="F305" s="869"/>
      <c r="G305" s="869"/>
      <c r="H305" s="869"/>
    </row>
    <row r="306" spans="1:8">
      <c r="A306" s="870" t="s">
        <v>542</v>
      </c>
      <c r="B306" s="869"/>
      <c r="C306" s="869"/>
      <c r="D306" s="869"/>
      <c r="E306" s="869"/>
      <c r="F306" s="869"/>
      <c r="G306" s="869"/>
      <c r="H306" s="869"/>
    </row>
    <row r="307" spans="1:8">
      <c r="A307" s="870" t="s">
        <v>543</v>
      </c>
      <c r="B307" s="869"/>
      <c r="C307" s="869"/>
      <c r="D307" s="869"/>
      <c r="E307" s="869"/>
      <c r="F307" s="869"/>
      <c r="G307" s="869"/>
      <c r="H307" s="869"/>
    </row>
    <row r="308" spans="1:8">
      <c r="A308" s="870" t="s">
        <v>544</v>
      </c>
      <c r="B308" s="869"/>
      <c r="C308" s="869"/>
      <c r="D308" s="869"/>
      <c r="E308" s="869"/>
      <c r="F308" s="869"/>
      <c r="G308" s="869"/>
      <c r="H308" s="869"/>
    </row>
    <row r="309" spans="1:8">
      <c r="A309" s="870" t="s">
        <v>545</v>
      </c>
      <c r="B309" s="869"/>
      <c r="C309" s="869"/>
      <c r="D309" s="869"/>
      <c r="E309" s="869"/>
      <c r="F309" s="869"/>
      <c r="G309" s="869"/>
      <c r="H309" s="869"/>
    </row>
    <row r="310" spans="1:8">
      <c r="A310" s="870" t="s">
        <v>546</v>
      </c>
      <c r="B310" s="869"/>
      <c r="C310" s="869"/>
      <c r="D310" s="869"/>
      <c r="E310" s="869"/>
      <c r="F310" s="869"/>
      <c r="G310" s="869"/>
      <c r="H310" s="869"/>
    </row>
    <row r="311" spans="1:8">
      <c r="A311" s="869"/>
      <c r="B311" s="869"/>
      <c r="C311" s="869"/>
      <c r="D311" s="869"/>
      <c r="E311" s="869"/>
      <c r="F311" s="869"/>
      <c r="G311" s="869"/>
      <c r="H311" s="869"/>
    </row>
    <row r="312" spans="1:8">
      <c r="A312" s="870" t="s">
        <v>526</v>
      </c>
      <c r="B312" s="869"/>
      <c r="C312" s="869"/>
      <c r="D312" s="869"/>
      <c r="E312" s="869"/>
      <c r="F312" s="869"/>
      <c r="G312" s="869"/>
      <c r="H312" s="869"/>
    </row>
    <row r="313" spans="1:8">
      <c r="A313" s="870" t="s">
        <v>527</v>
      </c>
      <c r="B313" s="869"/>
      <c r="C313" s="869"/>
      <c r="D313" s="869"/>
      <c r="E313" s="869"/>
      <c r="F313" s="869"/>
      <c r="G313" s="869"/>
      <c r="H313" s="869"/>
    </row>
    <row r="314" spans="1:8">
      <c r="A314" s="870" t="s">
        <v>528</v>
      </c>
      <c r="B314" s="869"/>
      <c r="C314" s="869"/>
      <c r="D314" s="869"/>
      <c r="E314" s="869"/>
      <c r="F314" s="869"/>
      <c r="G314" s="869"/>
      <c r="H314" s="869"/>
    </row>
    <row r="315" spans="1:8">
      <c r="A315" s="870" t="s">
        <v>529</v>
      </c>
      <c r="B315" s="869"/>
      <c r="C315" s="869"/>
      <c r="D315" s="869"/>
      <c r="E315" s="869"/>
      <c r="F315" s="869"/>
      <c r="G315" s="869"/>
      <c r="H315" s="869"/>
    </row>
    <row r="316" spans="1:8">
      <c r="A316" s="870" t="s">
        <v>530</v>
      </c>
      <c r="B316" s="869"/>
      <c r="C316" s="869"/>
      <c r="D316" s="869"/>
      <c r="E316" s="869"/>
      <c r="F316" s="869"/>
      <c r="G316" s="869"/>
      <c r="H316" s="869"/>
    </row>
    <row r="317" spans="1:8">
      <c r="A317" s="870" t="s">
        <v>531</v>
      </c>
      <c r="B317" s="869"/>
      <c r="C317" s="869"/>
      <c r="D317" s="869"/>
      <c r="E317" s="869"/>
      <c r="F317" s="869"/>
      <c r="G317" s="869"/>
      <c r="H317" s="869"/>
    </row>
    <row r="318" spans="1:8">
      <c r="A318" s="870" t="s">
        <v>532</v>
      </c>
      <c r="B318" s="869"/>
      <c r="C318" s="869"/>
      <c r="D318" s="869"/>
      <c r="E318" s="869"/>
      <c r="F318" s="869"/>
      <c r="G318" s="869"/>
      <c r="H318" s="869"/>
    </row>
    <row r="319" spans="1:8">
      <c r="A319" s="870" t="s">
        <v>533</v>
      </c>
      <c r="B319" s="869"/>
      <c r="C319" s="869"/>
      <c r="D319" s="869"/>
      <c r="E319" s="869"/>
      <c r="F319" s="869"/>
      <c r="G319" s="869"/>
      <c r="H319" s="869"/>
    </row>
    <row r="320" spans="1:8">
      <c r="A320" s="869"/>
      <c r="B320" s="869"/>
      <c r="C320" s="869"/>
      <c r="D320" s="869"/>
      <c r="E320" s="869"/>
      <c r="F320" s="869"/>
      <c r="G320" s="869"/>
      <c r="H320" s="869"/>
    </row>
    <row r="321" spans="1:8">
      <c r="A321" s="870" t="s">
        <v>491</v>
      </c>
      <c r="B321" s="869"/>
      <c r="C321" s="869"/>
      <c r="D321" s="869"/>
      <c r="E321" s="869"/>
      <c r="F321" s="869"/>
      <c r="G321" s="869"/>
      <c r="H321" s="869"/>
    </row>
    <row r="322" spans="1:8">
      <c r="A322" s="870" t="s">
        <v>492</v>
      </c>
      <c r="B322" s="869"/>
      <c r="C322" s="869"/>
      <c r="D322" s="869"/>
      <c r="E322" s="869"/>
      <c r="F322" s="869"/>
      <c r="G322" s="869"/>
      <c r="H322" s="869"/>
    </row>
    <row r="323" spans="1:8">
      <c r="A323" s="870" t="s">
        <v>493</v>
      </c>
      <c r="B323" s="869"/>
      <c r="C323" s="869"/>
      <c r="D323" s="869"/>
      <c r="E323" s="869"/>
      <c r="F323" s="869"/>
      <c r="G323" s="869"/>
      <c r="H323" s="869"/>
    </row>
    <row r="324" spans="1:8">
      <c r="A324" s="870" t="s">
        <v>494</v>
      </c>
      <c r="B324" s="869"/>
      <c r="C324" s="869"/>
      <c r="D324" s="869"/>
      <c r="E324" s="869"/>
      <c r="F324" s="869"/>
      <c r="G324" s="869"/>
      <c r="H324" s="869"/>
    </row>
    <row r="325" spans="1:8">
      <c r="A325" s="870" t="s">
        <v>495</v>
      </c>
      <c r="B325" s="869"/>
      <c r="C325" s="869"/>
      <c r="D325" s="869"/>
      <c r="E325" s="869"/>
      <c r="F325" s="869"/>
      <c r="G325" s="869"/>
      <c r="H325" s="869"/>
    </row>
    <row r="326" spans="1:8">
      <c r="A326" s="870" t="s">
        <v>496</v>
      </c>
      <c r="B326" s="869"/>
      <c r="C326" s="869"/>
      <c r="D326" s="869"/>
      <c r="E326" s="869"/>
      <c r="F326" s="869"/>
      <c r="G326" s="869"/>
      <c r="H326" s="869"/>
    </row>
    <row r="327" spans="1:8">
      <c r="A327" s="870" t="s">
        <v>497</v>
      </c>
      <c r="B327" s="869"/>
      <c r="C327" s="869"/>
      <c r="D327" s="869"/>
      <c r="E327" s="869"/>
      <c r="F327" s="869"/>
      <c r="G327" s="869"/>
      <c r="H327" s="869"/>
    </row>
    <row r="328" spans="1:8">
      <c r="A328" s="870" t="s">
        <v>498</v>
      </c>
      <c r="B328" s="869"/>
      <c r="C328" s="869"/>
      <c r="D328" s="869"/>
      <c r="E328" s="869"/>
      <c r="F328" s="869"/>
      <c r="G328" s="869"/>
      <c r="H328" s="869"/>
    </row>
    <row r="329" spans="1:8">
      <c r="A329" s="870" t="s">
        <v>499</v>
      </c>
      <c r="B329" s="869"/>
      <c r="C329" s="869"/>
      <c r="D329" s="869"/>
      <c r="E329" s="869"/>
      <c r="F329" s="869"/>
      <c r="G329" s="869"/>
      <c r="H329" s="869"/>
    </row>
    <row r="330" spans="1:8">
      <c r="A330" s="870" t="s">
        <v>500</v>
      </c>
      <c r="B330" s="869"/>
      <c r="C330" s="869"/>
      <c r="D330" s="869"/>
      <c r="E330" s="869"/>
      <c r="F330" s="869"/>
      <c r="G330" s="869"/>
      <c r="H330" s="869"/>
    </row>
    <row r="331" spans="1:8">
      <c r="A331" s="870" t="s">
        <v>501</v>
      </c>
      <c r="B331" s="869"/>
      <c r="C331" s="869"/>
      <c r="D331" s="869"/>
      <c r="E331" s="869"/>
      <c r="F331" s="869"/>
      <c r="G331" s="869"/>
      <c r="H331" s="869"/>
    </row>
    <row r="332" spans="1:8">
      <c r="A332" s="870" t="s">
        <v>502</v>
      </c>
      <c r="B332" s="869"/>
      <c r="C332" s="869"/>
      <c r="D332" s="869"/>
      <c r="E332" s="869"/>
      <c r="F332" s="869"/>
      <c r="G332" s="869"/>
      <c r="H332" s="869"/>
    </row>
    <row r="333" spans="1:8">
      <c r="A333" s="870" t="s">
        <v>503</v>
      </c>
      <c r="B333" s="869"/>
      <c r="C333" s="869"/>
      <c r="D333" s="869"/>
      <c r="E333" s="869"/>
      <c r="F333" s="869"/>
      <c r="G333" s="869"/>
      <c r="H333" s="869"/>
    </row>
    <row r="334" spans="1:8">
      <c r="A334" s="870" t="s">
        <v>504</v>
      </c>
      <c r="B334" s="869"/>
      <c r="C334" s="869"/>
      <c r="D334" s="869"/>
      <c r="E334" s="869"/>
      <c r="F334" s="869"/>
      <c r="G334" s="869"/>
      <c r="H334" s="869"/>
    </row>
    <row r="335" spans="1:8">
      <c r="A335" s="870" t="s">
        <v>505</v>
      </c>
      <c r="B335" s="869"/>
      <c r="C335" s="869"/>
      <c r="D335" s="869"/>
      <c r="E335" s="869"/>
      <c r="F335" s="869"/>
      <c r="G335" s="869"/>
      <c r="H335" s="869"/>
    </row>
    <row r="336" spans="1:8">
      <c r="A336" s="870" t="s">
        <v>506</v>
      </c>
      <c r="B336" s="869"/>
      <c r="C336" s="869"/>
      <c r="D336" s="869"/>
      <c r="E336" s="869"/>
      <c r="F336" s="869"/>
      <c r="G336" s="869"/>
      <c r="H336" s="869"/>
    </row>
    <row r="337" spans="1:8">
      <c r="A337" s="870" t="s">
        <v>507</v>
      </c>
      <c r="B337" s="869"/>
      <c r="C337" s="869"/>
      <c r="D337" s="869"/>
      <c r="E337" s="869"/>
      <c r="F337" s="869"/>
      <c r="G337" s="869"/>
      <c r="H337" s="869"/>
    </row>
    <row r="338" spans="1:8">
      <c r="A338" s="870" t="s">
        <v>508</v>
      </c>
      <c r="B338" s="869"/>
      <c r="C338" s="869"/>
      <c r="D338" s="869"/>
      <c r="E338" s="869"/>
      <c r="F338" s="869"/>
      <c r="G338" s="869"/>
      <c r="H338" s="869"/>
    </row>
    <row r="339" spans="1:8">
      <c r="A339" s="870" t="s">
        <v>509</v>
      </c>
      <c r="B339" s="869"/>
      <c r="C339" s="869"/>
      <c r="D339" s="869"/>
      <c r="E339" s="869"/>
      <c r="F339" s="869"/>
      <c r="G339" s="869"/>
      <c r="H339" s="869"/>
    </row>
    <row r="340" spans="1:8">
      <c r="A340" s="870" t="s">
        <v>510</v>
      </c>
      <c r="B340" s="869"/>
      <c r="C340" s="869"/>
      <c r="D340" s="869"/>
      <c r="E340" s="869"/>
      <c r="F340" s="869"/>
      <c r="G340" s="869"/>
      <c r="H340" s="869"/>
    </row>
    <row r="341" spans="1:8">
      <c r="A341" s="870" t="s">
        <v>511</v>
      </c>
      <c r="B341" s="869"/>
      <c r="C341" s="869"/>
      <c r="D341" s="869"/>
      <c r="E341" s="869"/>
      <c r="F341" s="869"/>
      <c r="G341" s="869"/>
      <c r="H341" s="869"/>
    </row>
    <row r="342" spans="1:8">
      <c r="A342" s="870" t="s">
        <v>512</v>
      </c>
      <c r="B342" s="869"/>
      <c r="C342" s="869"/>
      <c r="D342" s="869"/>
      <c r="E342" s="869"/>
      <c r="F342" s="869"/>
      <c r="G342" s="869"/>
      <c r="H342" s="869"/>
    </row>
    <row r="343" spans="1:8">
      <c r="A343" s="870" t="s">
        <v>513</v>
      </c>
      <c r="B343" s="869"/>
      <c r="C343" s="869"/>
      <c r="D343" s="869"/>
      <c r="E343" s="869"/>
      <c r="F343" s="869"/>
      <c r="G343" s="869"/>
      <c r="H343" s="869"/>
    </row>
    <row r="344" spans="1:8">
      <c r="A344" s="870" t="s">
        <v>514</v>
      </c>
      <c r="B344" s="869"/>
      <c r="C344" s="869"/>
      <c r="D344" s="869"/>
      <c r="E344" s="869"/>
      <c r="F344" s="869"/>
      <c r="G344" s="869"/>
      <c r="H344" s="869"/>
    </row>
    <row r="345" spans="1:8">
      <c r="A345" s="870" t="s">
        <v>515</v>
      </c>
      <c r="B345" s="869"/>
      <c r="C345" s="869"/>
      <c r="D345" s="869"/>
      <c r="E345" s="869"/>
      <c r="F345" s="869"/>
      <c r="G345" s="869"/>
      <c r="H345" s="869"/>
    </row>
    <row r="346" spans="1:8">
      <c r="A346" s="870" t="s">
        <v>516</v>
      </c>
      <c r="B346" s="869"/>
      <c r="C346" s="869"/>
      <c r="D346" s="869"/>
      <c r="E346" s="869"/>
      <c r="F346" s="869"/>
      <c r="G346" s="869"/>
      <c r="H346" s="869"/>
    </row>
    <row r="347" spans="1:8">
      <c r="A347" s="870" t="s">
        <v>517</v>
      </c>
      <c r="B347" s="869"/>
      <c r="C347" s="869"/>
      <c r="D347" s="869"/>
      <c r="E347" s="869"/>
      <c r="F347" s="869"/>
      <c r="G347" s="869"/>
      <c r="H347" s="869"/>
    </row>
    <row r="348" spans="1:8">
      <c r="A348" s="870" t="s">
        <v>518</v>
      </c>
      <c r="B348" s="869"/>
      <c r="C348" s="869"/>
      <c r="D348" s="869"/>
      <c r="E348" s="869"/>
      <c r="F348" s="869"/>
      <c r="G348" s="869"/>
      <c r="H348" s="869"/>
    </row>
    <row r="349" spans="1:8">
      <c r="A349" s="870" t="s">
        <v>519</v>
      </c>
      <c r="B349" s="869"/>
      <c r="C349" s="869"/>
      <c r="D349" s="869"/>
      <c r="E349" s="869"/>
      <c r="F349" s="869"/>
      <c r="G349" s="869"/>
      <c r="H349" s="869"/>
    </row>
    <row r="350" spans="1:8">
      <c r="A350" s="870" t="s">
        <v>520</v>
      </c>
      <c r="B350" s="869"/>
      <c r="C350" s="869"/>
      <c r="D350" s="869"/>
      <c r="E350" s="869"/>
      <c r="F350" s="869"/>
      <c r="G350" s="869"/>
      <c r="H350" s="869"/>
    </row>
    <row r="351" spans="1:8">
      <c r="A351" s="870" t="s">
        <v>521</v>
      </c>
      <c r="B351" s="869"/>
      <c r="C351" s="869"/>
      <c r="D351" s="869"/>
      <c r="E351" s="869"/>
      <c r="F351" s="869"/>
      <c r="G351" s="869"/>
      <c r="H351" s="869"/>
    </row>
    <row r="352" spans="1:8">
      <c r="A352" s="870" t="s">
        <v>522</v>
      </c>
      <c r="B352" s="869"/>
      <c r="C352" s="869"/>
      <c r="D352" s="869"/>
      <c r="E352" s="869"/>
      <c r="F352" s="869"/>
      <c r="G352" s="869"/>
      <c r="H352" s="869"/>
    </row>
    <row r="353" spans="1:8">
      <c r="A353" s="870" t="s">
        <v>523</v>
      </c>
      <c r="B353" s="869"/>
      <c r="C353" s="869"/>
      <c r="D353" s="869"/>
      <c r="E353" s="869"/>
      <c r="F353" s="869"/>
      <c r="G353" s="869"/>
      <c r="H353" s="869"/>
    </row>
    <row r="354" spans="1:8">
      <c r="A354" s="870" t="s">
        <v>524</v>
      </c>
      <c r="B354" s="869"/>
      <c r="C354" s="869"/>
      <c r="D354" s="869"/>
      <c r="E354" s="869"/>
      <c r="F354" s="869"/>
      <c r="G354" s="869"/>
      <c r="H354" s="869"/>
    </row>
    <row r="355" spans="1:8">
      <c r="A355" s="870" t="s">
        <v>525</v>
      </c>
      <c r="B355" s="869"/>
      <c r="C355" s="869"/>
      <c r="D355" s="869"/>
      <c r="E355" s="869"/>
      <c r="F355" s="869"/>
      <c r="G355" s="869"/>
      <c r="H355" s="869"/>
    </row>
    <row r="356" spans="1:8">
      <c r="A356" s="869"/>
      <c r="B356" s="869"/>
      <c r="C356" s="869"/>
      <c r="D356" s="869"/>
      <c r="E356" s="869"/>
      <c r="F356" s="869"/>
      <c r="G356" s="869"/>
      <c r="H356" s="869"/>
    </row>
    <row r="357" spans="1:8">
      <c r="A357" s="870" t="s">
        <v>483</v>
      </c>
      <c r="B357" s="869"/>
      <c r="C357" s="869"/>
      <c r="D357" s="869"/>
      <c r="E357" s="869"/>
      <c r="F357" s="869"/>
      <c r="G357" s="869"/>
      <c r="H357" s="869"/>
    </row>
    <row r="358" spans="1:8">
      <c r="A358" s="870" t="s">
        <v>487</v>
      </c>
      <c r="B358" s="869"/>
      <c r="C358" s="869"/>
      <c r="D358" s="869"/>
      <c r="E358" s="869"/>
      <c r="F358" s="869"/>
      <c r="G358" s="869"/>
      <c r="H358" s="869"/>
    </row>
    <row r="359" spans="1:8">
      <c r="A359" s="870" t="s">
        <v>488</v>
      </c>
      <c r="B359" s="869"/>
      <c r="C359" s="869"/>
      <c r="D359" s="869"/>
      <c r="E359" s="869"/>
      <c r="F359" s="869"/>
      <c r="G359" s="869"/>
      <c r="H359" s="869"/>
    </row>
    <row r="360" spans="1:8">
      <c r="A360" s="870" t="s">
        <v>489</v>
      </c>
      <c r="B360" s="869"/>
      <c r="C360" s="869"/>
      <c r="D360" s="869"/>
      <c r="E360" s="869"/>
      <c r="F360" s="869"/>
      <c r="G360" s="869"/>
      <c r="H360" s="869"/>
    </row>
    <row r="361" spans="1:8">
      <c r="A361" s="870" t="s">
        <v>490</v>
      </c>
      <c r="B361" s="869"/>
      <c r="C361" s="869"/>
      <c r="D361" s="869"/>
      <c r="E361" s="869"/>
      <c r="F361" s="869"/>
      <c r="G361" s="869"/>
      <c r="H361" s="869"/>
    </row>
    <row r="362" spans="1:8">
      <c r="A362" s="869"/>
      <c r="B362" s="869"/>
      <c r="C362" s="869"/>
      <c r="D362" s="869"/>
      <c r="E362" s="869"/>
      <c r="F362" s="869"/>
      <c r="G362" s="869"/>
      <c r="H362" s="869"/>
    </row>
    <row r="363" spans="1:8">
      <c r="A363" s="870" t="s">
        <v>483</v>
      </c>
      <c r="B363" s="869"/>
      <c r="C363" s="869"/>
      <c r="D363" s="869"/>
      <c r="E363" s="869"/>
      <c r="F363" s="869"/>
      <c r="G363" s="869"/>
      <c r="H363" s="869"/>
    </row>
    <row r="364" spans="1:8">
      <c r="A364" s="870" t="s">
        <v>484</v>
      </c>
      <c r="B364" s="869"/>
      <c r="C364" s="869"/>
      <c r="D364" s="869"/>
      <c r="E364" s="869"/>
      <c r="F364" s="869"/>
      <c r="G364" s="869"/>
      <c r="H364" s="869"/>
    </row>
    <row r="365" spans="1:8">
      <c r="A365" s="870" t="s">
        <v>485</v>
      </c>
      <c r="B365" s="869"/>
      <c r="C365" s="869"/>
      <c r="D365" s="869"/>
      <c r="E365" s="869"/>
      <c r="F365" s="869"/>
      <c r="G365" s="869"/>
      <c r="H365" s="869"/>
    </row>
    <row r="366" spans="1:8">
      <c r="A366" s="870" t="s">
        <v>486</v>
      </c>
      <c r="B366" s="869"/>
      <c r="C366" s="869"/>
      <c r="D366" s="869"/>
      <c r="E366" s="869"/>
      <c r="F366" s="869"/>
      <c r="G366" s="869"/>
      <c r="H366" s="869"/>
    </row>
    <row r="367" spans="1:8">
      <c r="A367" s="869"/>
      <c r="B367" s="869"/>
      <c r="C367" s="869"/>
      <c r="D367" s="869"/>
      <c r="E367" s="869"/>
      <c r="F367" s="869"/>
      <c r="G367" s="869"/>
      <c r="H367" s="869"/>
    </row>
    <row r="368" spans="1:8">
      <c r="A368" s="870" t="s">
        <v>477</v>
      </c>
      <c r="B368" s="869"/>
      <c r="C368" s="869"/>
      <c r="D368" s="869"/>
      <c r="E368" s="869"/>
      <c r="F368" s="869"/>
      <c r="G368" s="869"/>
      <c r="H368" s="869"/>
    </row>
    <row r="369" spans="1:8">
      <c r="A369" s="870" t="s">
        <v>478</v>
      </c>
      <c r="B369" s="869"/>
      <c r="C369" s="869"/>
      <c r="D369" s="869"/>
      <c r="E369" s="869"/>
      <c r="F369" s="869"/>
      <c r="G369" s="869"/>
      <c r="H369" s="869"/>
    </row>
    <row r="370" spans="1:8">
      <c r="A370" s="870" t="s">
        <v>479</v>
      </c>
      <c r="B370" s="869"/>
      <c r="C370" s="869"/>
      <c r="D370" s="869"/>
      <c r="E370" s="869"/>
      <c r="F370" s="869"/>
      <c r="G370" s="869"/>
      <c r="H370" s="869"/>
    </row>
    <row r="371" spans="1:8">
      <c r="A371" s="870" t="s">
        <v>480</v>
      </c>
      <c r="B371" s="869"/>
      <c r="C371" s="869"/>
      <c r="D371" s="869"/>
      <c r="E371" s="869"/>
      <c r="F371" s="869"/>
      <c r="G371" s="869"/>
      <c r="H371" s="869"/>
    </row>
    <row r="372" spans="1:8">
      <c r="A372" s="870" t="s">
        <v>481</v>
      </c>
      <c r="B372" s="869"/>
      <c r="C372" s="869"/>
      <c r="D372" s="869"/>
      <c r="E372" s="869"/>
      <c r="F372" s="869"/>
      <c r="G372" s="869"/>
      <c r="H372" s="869"/>
    </row>
    <row r="373" spans="1:8">
      <c r="A373" s="870" t="s">
        <v>482</v>
      </c>
      <c r="B373" s="869"/>
      <c r="C373" s="869"/>
      <c r="D373" s="869"/>
      <c r="E373" s="869"/>
      <c r="F373" s="869"/>
      <c r="G373" s="869"/>
      <c r="H373" s="869"/>
    </row>
    <row r="374" spans="1:8">
      <c r="A374" s="869"/>
      <c r="B374" s="869"/>
      <c r="C374" s="869"/>
      <c r="D374" s="869"/>
      <c r="E374" s="869"/>
      <c r="F374" s="869"/>
      <c r="G374" s="869"/>
      <c r="H374" s="869"/>
    </row>
    <row r="375" spans="1:8">
      <c r="A375" s="870" t="s">
        <v>472</v>
      </c>
      <c r="B375" s="869"/>
      <c r="C375" s="869"/>
      <c r="D375" s="869"/>
      <c r="E375" s="869"/>
      <c r="F375" s="869"/>
      <c r="G375" s="869"/>
      <c r="H375" s="869"/>
    </row>
    <row r="376" spans="1:8">
      <c r="A376" s="870" t="s">
        <v>473</v>
      </c>
      <c r="B376" s="869"/>
      <c r="C376" s="869"/>
      <c r="D376" s="869"/>
      <c r="E376" s="869"/>
      <c r="F376" s="869"/>
      <c r="G376" s="869"/>
      <c r="H376" s="869"/>
    </row>
    <row r="377" spans="1:8">
      <c r="A377" s="870" t="s">
        <v>474</v>
      </c>
      <c r="B377" s="869"/>
      <c r="C377" s="869"/>
      <c r="D377" s="869"/>
      <c r="E377" s="869"/>
      <c r="F377" s="869"/>
      <c r="G377" s="869"/>
      <c r="H377" s="869"/>
    </row>
    <row r="378" spans="1:8">
      <c r="A378" s="870" t="s">
        <v>475</v>
      </c>
      <c r="B378" s="869"/>
      <c r="C378" s="869"/>
      <c r="D378" s="869"/>
      <c r="E378" s="869"/>
      <c r="F378" s="869"/>
      <c r="G378" s="869"/>
      <c r="H378" s="869"/>
    </row>
    <row r="379" spans="1:8">
      <c r="A379" s="870" t="s">
        <v>476</v>
      </c>
      <c r="B379" s="869"/>
      <c r="C379" s="869"/>
      <c r="D379" s="869"/>
      <c r="E379" s="869"/>
      <c r="F379" s="869"/>
      <c r="G379" s="869"/>
      <c r="H379" s="869"/>
    </row>
    <row r="380" spans="1:8">
      <c r="A380" s="869"/>
      <c r="B380" s="869"/>
      <c r="C380" s="869"/>
      <c r="D380" s="869"/>
      <c r="E380" s="869"/>
      <c r="F380" s="869"/>
      <c r="G380" s="869"/>
      <c r="H380" s="869"/>
    </row>
    <row r="381" spans="1:8">
      <c r="A381" s="870" t="s">
        <v>470</v>
      </c>
      <c r="B381" s="869"/>
      <c r="C381" s="869"/>
      <c r="D381" s="869"/>
      <c r="E381" s="869"/>
      <c r="F381" s="869"/>
      <c r="G381" s="869"/>
      <c r="H381" s="869"/>
    </row>
    <row r="382" spans="1:8">
      <c r="A382" s="870" t="s">
        <v>471</v>
      </c>
      <c r="B382" s="869"/>
      <c r="C382" s="869"/>
      <c r="D382" s="869"/>
      <c r="E382" s="869"/>
      <c r="F382" s="869"/>
      <c r="G382" s="869"/>
      <c r="H382" s="869"/>
    </row>
    <row r="384" spans="1:8">
      <c r="A384" s="865" t="s">
        <v>721</v>
      </c>
    </row>
  </sheetData>
  <mergeCells count="12">
    <mergeCell ref="A107:H107"/>
    <mergeCell ref="A114:H114"/>
    <mergeCell ref="A101:H101"/>
    <mergeCell ref="A102:H102"/>
    <mergeCell ref="A103:H103"/>
    <mergeCell ref="A104:H104"/>
    <mergeCell ref="A106:H106"/>
    <mergeCell ref="A122:H122"/>
    <mergeCell ref="A123:H123"/>
    <mergeCell ref="B115:C115"/>
    <mergeCell ref="D115:F115"/>
    <mergeCell ref="G115:H115"/>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7"/>
    <pageSetUpPr fitToPage="1"/>
  </sheetPr>
  <dimension ref="A1:BK187"/>
  <sheetViews>
    <sheetView showGridLines="0" zoomScale="85" zoomScaleNormal="85" workbookViewId="0">
      <pane xSplit="3" ySplit="6" topLeftCell="L7" activePane="bottomRight" state="frozen"/>
      <selection activeCell="D5" sqref="D5"/>
      <selection pane="topRight" activeCell="D5" sqref="D5"/>
      <selection pane="bottomLeft" activeCell="D5" sqref="D5"/>
      <selection pane="bottomRight" activeCell="B3" sqref="B3"/>
    </sheetView>
  </sheetViews>
  <sheetFormatPr defaultRowHeight="14.25" customHeight="1" outlineLevelRow="1" outlineLevelCol="2"/>
  <cols>
    <col min="1" max="1" width="1.7109375" customWidth="1"/>
    <col min="2" max="2" width="51.28515625" customWidth="1"/>
    <col min="3" max="3" width="1.7109375" customWidth="1"/>
    <col min="4" max="6" width="11.42578125" hidden="1" customWidth="1" outlineLevel="2"/>
    <col min="7" max="8" width="11.42578125" hidden="1" customWidth="1" outlineLevel="1" collapsed="1"/>
    <col min="9" max="11" width="11.42578125" hidden="1" customWidth="1" outlineLevel="1"/>
    <col min="12" max="12" width="11.42578125" customWidth="1" collapsed="1"/>
    <col min="13" max="17" width="11.42578125" customWidth="1"/>
    <col min="18" max="18" width="10.5703125" customWidth="1"/>
    <col min="19" max="23" width="11.42578125" customWidth="1"/>
    <col min="24" max="27" width="11.42578125" style="757" hidden="1" customWidth="1" outlineLevel="1"/>
    <col min="28" max="28" width="3" customWidth="1" collapsed="1"/>
    <col min="29" max="29" width="10.7109375" hidden="1" customWidth="1" outlineLevel="1"/>
    <col min="30" max="30" width="11.42578125" hidden="1" customWidth="1" outlineLevel="1"/>
    <col min="31" max="31" width="11.42578125" customWidth="1" collapsed="1"/>
    <col min="32" max="32" width="11.42578125" customWidth="1"/>
    <col min="33" max="33" width="11.42578125" style="757" customWidth="1"/>
    <col min="34" max="34" width="11.42578125" style="757" customWidth="1" outlineLevel="1"/>
    <col min="35" max="35" width="3" customWidth="1"/>
    <col min="36" max="37" width="11.42578125" hidden="1" customWidth="1" outlineLevel="1"/>
    <col min="38" max="38" width="11.42578125" customWidth="1" collapsed="1"/>
    <col min="39" max="40" width="11.42578125" style="802" customWidth="1"/>
    <col min="41" max="41" width="11.42578125" customWidth="1"/>
  </cols>
  <sheetData>
    <row r="1" spans="1:61" ht="67.5" customHeight="1">
      <c r="A1" s="2"/>
      <c r="B1" s="626"/>
      <c r="C1" s="2"/>
      <c r="D1" s="3" t="str">
        <f>IF(SUM(BS)&lt;&gt;0,"BS BREAK","")</f>
        <v/>
      </c>
      <c r="E1" s="2"/>
      <c r="F1" s="3" t="str">
        <f>IF(SUM(BS)&lt;&gt;0,"BS BREAK","")</f>
        <v/>
      </c>
      <c r="G1" s="2"/>
      <c r="H1" s="3" t="str">
        <f>IF(SUM(BS)&lt;&gt;0,"BS BREAK","")</f>
        <v/>
      </c>
      <c r="I1" s="314"/>
      <c r="J1" s="314"/>
      <c r="K1" s="314"/>
      <c r="L1" s="314"/>
      <c r="M1" s="314"/>
      <c r="N1" s="314"/>
      <c r="O1" s="314"/>
      <c r="P1" s="314"/>
      <c r="Q1" s="314"/>
      <c r="R1" s="480"/>
      <c r="S1" s="314"/>
      <c r="T1" s="314"/>
      <c r="U1" s="314"/>
      <c r="V1" s="314"/>
      <c r="W1" s="314"/>
      <c r="X1" s="314"/>
      <c r="Y1" s="314"/>
      <c r="Z1" s="314"/>
      <c r="AA1" s="314"/>
      <c r="AB1" s="3"/>
      <c r="AC1" s="3" t="str">
        <f>IF(SUM(BS)&lt;&gt;0,"BS BREAK","")</f>
        <v/>
      </c>
      <c r="AD1" s="2"/>
      <c r="AE1" s="2" t="str">
        <f>IF(SUM(BS)&lt;&gt;0,"BS BREAK","")</f>
        <v/>
      </c>
      <c r="AF1" s="3" t="str">
        <f>IF(SUM(BS)&lt;&gt;0,"BS BREAK","")</f>
        <v/>
      </c>
      <c r="AG1" s="3"/>
      <c r="AH1" s="3"/>
      <c r="AI1" s="3"/>
      <c r="AJ1" s="2"/>
      <c r="AK1" s="2"/>
      <c r="AL1" s="2"/>
      <c r="AM1" s="2"/>
      <c r="AN1" s="2"/>
      <c r="AO1" s="2"/>
      <c r="AV1" s="2"/>
    </row>
    <row r="2" spans="1:61" ht="18" customHeight="1">
      <c r="A2" s="2"/>
      <c r="B2" s="5" t="s">
        <v>293</v>
      </c>
      <c r="C2" s="5"/>
      <c r="D2" s="534"/>
      <c r="E2" s="534"/>
      <c r="F2" s="534"/>
      <c r="G2" s="534"/>
      <c r="H2" s="553"/>
      <c r="I2" s="600"/>
      <c r="J2" s="59"/>
      <c r="K2" s="102"/>
      <c r="L2" s="102"/>
      <c r="M2" s="102"/>
      <c r="N2" s="102"/>
      <c r="O2" s="102"/>
      <c r="P2" s="102"/>
      <c r="Q2" s="102"/>
      <c r="R2" s="824"/>
      <c r="S2" s="102"/>
      <c r="T2" s="102"/>
      <c r="U2" s="102"/>
      <c r="V2" s="102"/>
      <c r="W2" s="102"/>
      <c r="X2" s="102"/>
      <c r="Y2" s="102"/>
      <c r="Z2" s="102"/>
      <c r="AA2" s="102"/>
      <c r="AB2" s="102"/>
      <c r="AC2" s="102"/>
      <c r="AD2" s="102"/>
      <c r="AE2" s="102"/>
      <c r="AF2" s="102"/>
      <c r="AG2" s="102"/>
      <c r="AH2" s="102"/>
      <c r="AI2" s="102"/>
      <c r="AJ2" s="102"/>
      <c r="AK2" s="102"/>
      <c r="AL2" s="102"/>
      <c r="AM2" s="102"/>
      <c r="AN2" s="102"/>
      <c r="AO2" s="2"/>
      <c r="AV2" s="2"/>
    </row>
    <row r="3" spans="1:61" ht="14.25" customHeight="1">
      <c r="A3" s="2"/>
      <c r="B3" s="2"/>
      <c r="C3" s="189"/>
      <c r="D3" s="536" t="e">
        <f>ROUNDUP(MONTH(EOMONTH(#REF!,0))/3,0)&amp;"FQ"&amp;TEXT(EOMONTH(#REF!,0),"YYYY")</f>
        <v>#REF!</v>
      </c>
      <c r="E3" s="536" t="str">
        <f>ROUNDUP(MONTH(EOMONTH(D5,0))/3,0)&amp;"FQ"&amp;TEXT(EOMONTH(D5,0),"YYYY")</f>
        <v>2FQ2014</v>
      </c>
      <c r="F3" s="536" t="str">
        <f>ROUNDUP(MONTH(EOMONTH(E5,0))/3,0)&amp;"FQ"&amp;TEXT(EOMONTH(E5,0),"YYYY")</f>
        <v>3FQ2014</v>
      </c>
      <c r="G3" s="536" t="str">
        <f>ROUNDUP(MONTH(EOMONTH(F5,0))/3,0)&amp;"FQ"&amp;TEXT(EOMONTH(F5,0),"YYYY")</f>
        <v>4FQ2014</v>
      </c>
      <c r="H3" s="536" t="str">
        <f>ROUNDUP(MONTH(EOMONTH(G5,0))/3,0)&amp;"FQ"&amp;TEXT(EOMONTH(G5,0),"YYYY")</f>
        <v>1FQ2015</v>
      </c>
      <c r="I3" s="536" t="str">
        <f>ROUNDUP(MONTH(EOMONTH(H5,0))/3,0)&amp;"FQ"&amp;TEXT(EOMONTH(H5,0),"YYYY")</f>
        <v>2FQ2015</v>
      </c>
      <c r="J3" s="628"/>
      <c r="K3" s="618"/>
      <c r="M3" s="7"/>
      <c r="N3" s="545"/>
      <c r="O3" s="766"/>
      <c r="P3" s="766"/>
      <c r="Q3" s="766"/>
      <c r="R3" s="766"/>
      <c r="S3" s="766"/>
      <c r="T3" s="766"/>
      <c r="U3" s="766"/>
      <c r="V3" s="766"/>
      <c r="W3" s="766"/>
      <c r="X3" s="766"/>
      <c r="Y3" s="766"/>
      <c r="Z3" s="766"/>
      <c r="AA3" s="766"/>
      <c r="AB3" s="766"/>
      <c r="AC3" s="766"/>
      <c r="AD3" s="766"/>
      <c r="AE3" s="766"/>
      <c r="AF3" s="766"/>
      <c r="AG3" s="766"/>
      <c r="AH3" s="766"/>
      <c r="AI3" s="766"/>
      <c r="AJ3" s="766"/>
      <c r="AK3" s="766"/>
      <c r="AL3" s="766"/>
      <c r="AM3" s="766"/>
      <c r="AN3" s="766"/>
      <c r="AO3" s="189"/>
      <c r="AV3" s="2"/>
    </row>
    <row r="4" spans="1:61" ht="14.25" customHeight="1">
      <c r="A4" s="9"/>
      <c r="B4" s="191" t="s">
        <v>292</v>
      </c>
      <c r="C4" s="539"/>
      <c r="D4" s="535"/>
      <c r="E4" s="535"/>
      <c r="F4" s="537"/>
      <c r="G4" s="692"/>
      <c r="H4" s="692"/>
      <c r="I4" s="692"/>
      <c r="J4" s="692"/>
      <c r="K4" s="692"/>
      <c r="L4" s="692"/>
      <c r="M4" s="692"/>
      <c r="N4" s="545"/>
      <c r="O4" s="693"/>
      <c r="P4" s="693"/>
      <c r="Q4" s="545"/>
      <c r="R4" s="545"/>
      <c r="S4" s="545"/>
      <c r="T4" s="545"/>
      <c r="U4" s="545"/>
      <c r="V4" s="545"/>
      <c r="W4" s="545"/>
      <c r="X4" s="545"/>
      <c r="Y4" s="545"/>
      <c r="Z4" s="545"/>
      <c r="AA4" s="545"/>
      <c r="AB4" s="545"/>
      <c r="AC4" s="545"/>
      <c r="AD4" s="545"/>
      <c r="AF4" s="651"/>
      <c r="AG4" s="651"/>
      <c r="AH4" s="822"/>
      <c r="AI4" s="822"/>
      <c r="AJ4" s="822"/>
      <c r="AK4" s="822"/>
      <c r="AL4" s="822"/>
      <c r="AM4" s="822"/>
      <c r="AN4" s="822"/>
      <c r="AO4" s="15"/>
      <c r="AV4" s="9"/>
    </row>
    <row r="5" spans="1:61" ht="14.25" customHeight="1">
      <c r="A5" s="9"/>
      <c r="B5" s="13" t="s">
        <v>393</v>
      </c>
      <c r="C5" s="14"/>
      <c r="D5" s="510">
        <v>41820</v>
      </c>
      <c r="E5" s="510">
        <v>41912</v>
      </c>
      <c r="F5" s="510">
        <v>42004</v>
      </c>
      <c r="G5" s="511">
        <v>42094</v>
      </c>
      <c r="H5" s="510">
        <v>42185</v>
      </c>
      <c r="I5" s="510">
        <v>42277</v>
      </c>
      <c r="J5" s="510">
        <v>42369</v>
      </c>
      <c r="K5" s="511">
        <v>42460</v>
      </c>
      <c r="L5" s="741">
        <v>42551</v>
      </c>
      <c r="M5" s="726">
        <v>42643</v>
      </c>
      <c r="N5" s="726">
        <v>42735</v>
      </c>
      <c r="O5" s="727">
        <v>42825</v>
      </c>
      <c r="P5" s="741">
        <v>42916</v>
      </c>
      <c r="Q5" s="726">
        <v>43008</v>
      </c>
      <c r="R5" s="726">
        <v>43100</v>
      </c>
      <c r="S5" s="727">
        <v>43190</v>
      </c>
      <c r="T5" s="741">
        <v>43281</v>
      </c>
      <c r="U5" s="726">
        <v>43373</v>
      </c>
      <c r="V5" s="726">
        <v>43465</v>
      </c>
      <c r="W5" s="727">
        <v>43555</v>
      </c>
      <c r="X5" s="861">
        <v>43646</v>
      </c>
      <c r="Y5" s="839">
        <v>43738</v>
      </c>
      <c r="Z5" s="839">
        <v>43830</v>
      </c>
      <c r="AA5" s="840">
        <v>43921</v>
      </c>
      <c r="AB5" s="9"/>
      <c r="AC5" s="598"/>
      <c r="AF5" s="819"/>
      <c r="AG5" s="822"/>
      <c r="AH5" s="822"/>
      <c r="AI5" s="822"/>
      <c r="AJ5" s="822"/>
      <c r="AK5" s="822"/>
      <c r="AL5" s="822"/>
      <c r="AM5" s="822"/>
      <c r="AN5" s="822"/>
      <c r="AO5" s="15"/>
      <c r="AV5" s="9"/>
    </row>
    <row r="6" spans="1:61" ht="14.25" customHeight="1">
      <c r="A6" s="9"/>
      <c r="B6" s="297" t="s">
        <v>305</v>
      </c>
      <c r="C6" s="17"/>
      <c r="D6" s="19" t="s">
        <v>266</v>
      </c>
      <c r="E6" s="19" t="s">
        <v>287</v>
      </c>
      <c r="F6" s="19" t="s">
        <v>288</v>
      </c>
      <c r="G6" s="20" t="s">
        <v>335</v>
      </c>
      <c r="H6" s="19" t="s">
        <v>336</v>
      </c>
      <c r="I6" s="19" t="s">
        <v>337</v>
      </c>
      <c r="J6" s="19" t="s">
        <v>338</v>
      </c>
      <c r="K6" s="20" t="s">
        <v>339</v>
      </c>
      <c r="L6" s="700" t="s">
        <v>413</v>
      </c>
      <c r="M6" s="701" t="s">
        <v>412</v>
      </c>
      <c r="N6" s="701" t="s">
        <v>415</v>
      </c>
      <c r="O6" s="702" t="s">
        <v>421</v>
      </c>
      <c r="P6" s="700" t="s">
        <v>423</v>
      </c>
      <c r="Q6" s="701" t="s">
        <v>425</v>
      </c>
      <c r="R6" s="701" t="s">
        <v>427</v>
      </c>
      <c r="S6" s="702" t="s">
        <v>297</v>
      </c>
      <c r="T6" s="700" t="s">
        <v>304</v>
      </c>
      <c r="U6" s="701" t="s">
        <v>416</v>
      </c>
      <c r="V6" s="701" t="s">
        <v>410</v>
      </c>
      <c r="W6" s="702" t="s">
        <v>411</v>
      </c>
      <c r="X6" s="828" t="s">
        <v>417</v>
      </c>
      <c r="Y6" s="829" t="s">
        <v>418</v>
      </c>
      <c r="Z6" s="829" t="s">
        <v>420</v>
      </c>
      <c r="AA6" s="830" t="s">
        <v>419</v>
      </c>
      <c r="AB6" s="239"/>
      <c r="AC6" s="232" t="s">
        <v>296</v>
      </c>
      <c r="AD6" s="742" t="s">
        <v>340</v>
      </c>
      <c r="AE6" s="731" t="s">
        <v>422</v>
      </c>
      <c r="AF6" s="731" t="s">
        <v>247</v>
      </c>
      <c r="AG6" s="731" t="s">
        <v>248</v>
      </c>
      <c r="AH6" s="736" t="s">
        <v>299</v>
      </c>
      <c r="AI6" s="21"/>
      <c r="AJ6" s="759" t="str">
        <f>"CY"&amp;"2015"</f>
        <v>CY2015</v>
      </c>
      <c r="AK6" s="760" t="str">
        <f>"CY"&amp;"2016"</f>
        <v>CY2016</v>
      </c>
      <c r="AL6" s="760" t="s">
        <v>301</v>
      </c>
      <c r="AM6" s="760" t="s">
        <v>300</v>
      </c>
      <c r="AN6" s="762" t="s">
        <v>424</v>
      </c>
      <c r="AO6" s="15"/>
      <c r="AV6" s="9"/>
    </row>
    <row r="7" spans="1:61" ht="14.25" customHeight="1">
      <c r="A7" s="9"/>
      <c r="B7" s="23" t="s">
        <v>6</v>
      </c>
      <c r="C7" s="24"/>
      <c r="D7" s="506"/>
      <c r="E7" s="509"/>
      <c r="F7" s="509"/>
      <c r="G7" s="625">
        <v>634.89200000000005</v>
      </c>
      <c r="H7" s="624">
        <v>673.64099999999996</v>
      </c>
      <c r="I7" s="509">
        <v>708.33500000000004</v>
      </c>
      <c r="J7" s="509">
        <v>620.68100000000004</v>
      </c>
      <c r="K7" s="625">
        <v>608.06899999999996</v>
      </c>
      <c r="L7" s="506">
        <v>698.53700000000003</v>
      </c>
      <c r="M7" s="509">
        <v>864.69799999999998</v>
      </c>
      <c r="N7" s="509">
        <v>826.34699999999998</v>
      </c>
      <c r="O7" s="625">
        <v>642.99199999999996</v>
      </c>
      <c r="P7" s="778">
        <v>640.83100000000002</v>
      </c>
      <c r="Q7" s="509">
        <v>821.58299999999997</v>
      </c>
      <c r="R7" s="509">
        <v>845.73900000000003</v>
      </c>
      <c r="S7" s="401">
        <f>'BU-Segment-QRVO'!S19</f>
        <v>655.39945599999987</v>
      </c>
      <c r="T7" s="690">
        <f>'BU-Segment-QRVO'!T19</f>
        <v>646.95348319999994</v>
      </c>
      <c r="U7" s="400">
        <f>'BU-Segment-QRVO'!U19</f>
        <v>911.49884311999995</v>
      </c>
      <c r="V7" s="400">
        <f>'BU-Segment-QRVO'!V19</f>
        <v>936.60985171360005</v>
      </c>
      <c r="W7" s="401">
        <f>'BU-Segment-QRVO'!W19</f>
        <v>797.13923388488001</v>
      </c>
      <c r="X7" s="690">
        <f>'BU-Segment-QRVO'!X19</f>
        <v>795.00498236122246</v>
      </c>
      <c r="Y7" s="400">
        <f>'BU-Segment-QRVO'!Y19</f>
        <v>929.98654670363157</v>
      </c>
      <c r="Z7" s="400">
        <f>'BU-Segment-QRVO'!Z19</f>
        <v>948.58627763770426</v>
      </c>
      <c r="AA7" s="401">
        <f>'BU-Segment-QRVO'!AA19</f>
        <v>825.61794097110021</v>
      </c>
      <c r="AB7" s="654"/>
      <c r="AC7" s="402">
        <f>SUM(D7:G7)</f>
        <v>634.89200000000005</v>
      </c>
      <c r="AD7" s="749">
        <f>SUM(H7:K7)</f>
        <v>2610.7260000000001</v>
      </c>
      <c r="AE7" s="750">
        <f>SUM(L7:O7)</f>
        <v>3032.5740000000005</v>
      </c>
      <c r="AF7" s="750">
        <f>SUM(P7:S7)</f>
        <v>2963.5524560000003</v>
      </c>
      <c r="AG7" s="750">
        <f>SUM(T7:W7)</f>
        <v>3292.2014119184801</v>
      </c>
      <c r="AH7" s="751">
        <f>SUM(X7:AA7)</f>
        <v>3499.1957476736588</v>
      </c>
      <c r="AI7" s="538"/>
      <c r="AJ7" s="415">
        <f>SUM(G7:J7)</f>
        <v>2637.549</v>
      </c>
      <c r="AK7" s="574">
        <f>SUM(K7:N7)</f>
        <v>2997.6509999999998</v>
      </c>
      <c r="AL7" s="574">
        <f>SUM(O7:R7)</f>
        <v>2951.145</v>
      </c>
      <c r="AM7" s="574">
        <f>SUM(S7:V7)</f>
        <v>3150.4616340336001</v>
      </c>
      <c r="AN7" s="603">
        <f>SUM(W7:Z7)</f>
        <v>3470.7170405874385</v>
      </c>
      <c r="AO7" s="15"/>
      <c r="AV7" s="9"/>
    </row>
    <row r="8" spans="1:61" s="390" customFormat="1" ht="14.25" hidden="1" customHeight="1" outlineLevel="1">
      <c r="A8" s="384"/>
      <c r="B8" s="391" t="s">
        <v>208</v>
      </c>
      <c r="C8" s="392"/>
      <c r="D8" s="397"/>
      <c r="E8" s="393"/>
      <c r="F8" s="393"/>
      <c r="G8" s="393"/>
      <c r="H8" s="397" t="str">
        <f>IF(_xll.ThomsonONEAddinShim.SpreadsheetFormulas.TF($B$6,"TF.ES.SALES.PrevMean(period=#1,sdate=0D,scale=6)",,H3)="N/A","",_xll.ThomsonONEAddinShim.SpreadsheetFormulas.TF($B$6,"TF.ES.SALES.PrevMean(period=#1,sdate=0D,scale=6)",,H3))</f>
        <v xml:space="preserve">                                                                              </v>
      </c>
      <c r="I8" s="393"/>
      <c r="J8" s="393"/>
      <c r="K8" s="393"/>
      <c r="L8" s="397"/>
      <c r="M8" s="393"/>
      <c r="N8" s="393"/>
      <c r="O8" s="393"/>
      <c r="P8" s="397"/>
      <c r="Q8" s="393"/>
      <c r="R8" s="393"/>
      <c r="S8" s="394"/>
      <c r="T8" s="397">
        <f>IF(_xll.ThomsonONEAddinShim.SpreadsheetFormulas.TF($B$6,"TF.ES.SALES.PrevMean(period=#1,sdate=0D,scale=6)",,T3)="N/A","",_xll.ThomsonONEAddinShim.SpreadsheetFormulas.TF($B$6,"TF.ES.SALES.PrevMean(period=#1,sdate=0D,scale=6)",,T3))</f>
        <v>3147</v>
      </c>
      <c r="U8" s="393">
        <f>IF(_xll.ThomsonONEAddinShim.SpreadsheetFormulas.TF($B$6,"TF.ES.SALES.PrevMean(period=#1,sdate=0D,scale=6)",,U3)="N/A","",_xll.ThomsonONEAddinShim.SpreadsheetFormulas.TF($B$6,"TF.ES.SALES.PrevMean(period=#1,sdate=0D,scale=6)",,U3))</f>
        <v>3147</v>
      </c>
      <c r="V8" s="393">
        <f>IF(_xll.ThomsonONEAddinShim.SpreadsheetFormulas.TF($B$6,"TF.ES.SALES.PrevMean(period=#1,sdate=0D,scale=6)",,V3)="N/A","",_xll.ThomsonONEAddinShim.SpreadsheetFormulas.TF($B$6,"TF.ES.SALES.PrevMean(period=#1,sdate=0D,scale=6)",,V3))</f>
        <v>3147</v>
      </c>
      <c r="W8" s="394">
        <f>IF(_xll.ThomsonONEAddinShim.SpreadsheetFormulas.TF($B$6,"TF.ES.SALES.PrevMean(period=#1,sdate=0D,scale=6)",,W3)="N/A","",_xll.ThomsonONEAddinShim.SpreadsheetFormulas.TF($B$6,"TF.ES.SALES.PrevMean(period=#1,sdate=0D,scale=6)",,W3))</f>
        <v>3147</v>
      </c>
      <c r="X8" s="397" t="str">
        <f>IF(_xll.ThomsonONEAddinShim.SpreadsheetFormulas.TF($B$6,"TF.ES.SALES.PrevMean(period=#1,sdate=0D,scale=6)",,X3)="N/A","",_xll.ThomsonONEAddinShim.SpreadsheetFormulas.TF($B$6,"TF.ES.SALES.PrevMean(period=#1,sdate=0D,scale=6)",,X3))</f>
        <v xml:space="preserve">                                      Manual Calculation                                      </v>
      </c>
      <c r="Y8" s="393" t="str">
        <f>IF(_xll.ThomsonONEAddinShim.SpreadsheetFormulas.TF($B$6,"TF.ES.SALES.PrevMean(period=#1,sdate=0D,scale=6)",,Y3)="N/A","",_xll.ThomsonONEAddinShim.SpreadsheetFormulas.TF($B$6,"TF.ES.SALES.PrevMean(period=#1,sdate=0D,scale=6)",,Y3))</f>
        <v xml:space="preserve">                                      Manual Calculation                                      </v>
      </c>
      <c r="Z8" s="393" t="str">
        <f>IF(_xll.ThomsonONEAddinShim.SpreadsheetFormulas.TF($B$6,"TF.ES.SALES.PrevMean(period=#1,sdate=0D,scale=6)",,Z3)="N/A","",_xll.ThomsonONEAddinShim.SpreadsheetFormulas.TF($B$6,"TF.ES.SALES.PrevMean(period=#1,sdate=0D,scale=6)",,Z3))</f>
        <v xml:space="preserve">                                      Manual Calculation                                      </v>
      </c>
      <c r="AA8" s="394" t="str">
        <f>IF(_xll.ThomsonONEAddinShim.SpreadsheetFormulas.TF($B$6,"TF.ES.SALES.PrevMean(period=#1,sdate=0D,scale=6)",,AA3)="N/A","",_xll.ThomsonONEAddinShim.SpreadsheetFormulas.TF($B$6,"TF.ES.SALES.PrevMean(period=#1,sdate=0D,scale=6)",,AA3))</f>
        <v xml:space="preserve">                                      Manual Calculation                                      </v>
      </c>
      <c r="AB8" s="654"/>
      <c r="AC8" s="393" t="str">
        <f>IF(_xll.ThomsonONEAddinShim.SpreadsheetFormulas.TF($B$6,"TF.ES.SALES.PrevMean(period=#1,sdate=0D,scale=6)",,AC3)="N/A","",_xll.ThomsonONEAddinShim.SpreadsheetFormulas.TF($B$6,"TF.ES.SALES.PrevMean(period=#1,sdate=0D,scale=6)",,AC3))</f>
        <v xml:space="preserve">                                       Manual Calculation                                       </v>
      </c>
      <c r="AD8" s="752" t="str">
        <f>IF(_xll.ThomsonONEAddinShim.SpreadsheetFormulas.TF($B$6,"TF.ES.SALES.PrevMean(period=#1,sdate=0D,scale=6)",,AD3)="N/A","",_xll.ThomsonONEAddinShim.SpreadsheetFormulas.TF($B$6,"TF.ES.SALES.PrevMean(period=#1,sdate=0D,scale=6)",,AD3))</f>
        <v xml:space="preserve">                                       $   3,147.0                                       </v>
      </c>
      <c r="AE8" s="753" t="str">
        <f>IF(_xll.ThomsonONEAddinShim.SpreadsheetFormulas.TF($B$6,"TF.ES.SALES.PrevMean(period=#1,sdate=0D,scale=6)",,AE3)="N/A","",_xll.ThomsonONEAddinShim.SpreadsheetFormulas.TF($B$6,"TF.ES.SALES.PrevMean(period=#1,sdate=0D,scale=6)",,AE3))</f>
        <v xml:space="preserve">                                       $   3,147.0                                       </v>
      </c>
      <c r="AF8" s="753" t="str">
        <f>IF(_xll.ThomsonONEAddinShim.SpreadsheetFormulas.TF($B$6,"TF.ES.SALES.PrevMean(period=#1,sdate=0D,scale=6)",,AF3)="N/A","",_xll.ThomsonONEAddinShim.SpreadsheetFormulas.TF($B$6,"TF.ES.SALES.PrevMean(period=#1,sdate=0D,scale=6)",,AF3))</f>
        <v xml:space="preserve">                                                   $   3,147.0                                                   </v>
      </c>
      <c r="AG8" s="753" t="str">
        <f>IF(_xll.ThomsonONEAddinShim.SpreadsheetFormulas.TF($B$6,"TF.ES.SALES.PrevMean(period=#1,sdate=0D,scale=6)",,AG3)="N/A","",_xll.ThomsonONEAddinShim.SpreadsheetFormulas.TF($B$6,"TF.ES.SALES.PrevMean(period=#1,sdate=0D,scale=6)",,AG3))</f>
        <v xml:space="preserve">                                                                      $   3,147.0                                                                      </v>
      </c>
      <c r="AH8" s="754" t="str">
        <f>IF(_xll.ThomsonONEAddinShim.SpreadsheetFormulas.TF($B$6,"TF.ES.SALES.PrevMean(period=#1,sdate=0D,scale=6)",,AH3)="N/A","",_xll.ThomsonONEAddinShim.SpreadsheetFormulas.TF($B$6,"TF.ES.SALES.PrevMean(period=#1,sdate=0D,scale=6)",,AH3))</f>
        <v xml:space="preserve">                                                                                                 $   3,147.0                                                                                                 </v>
      </c>
      <c r="AI8" s="538"/>
      <c r="AJ8" s="397" t="str">
        <f>IF(_xll.ThomsonONEAddinShim.SpreadsheetFormulas.TF($B$6,"TF.ES.SALES.PrevMean(period=#1,sdate=0D,scale=6)",,AJ3)="N/A","",_xll.ThomsonONEAddinShim.SpreadsheetFormulas.TF($B$6,"TF.ES.SALES.PrevMean(period=#1,sdate=0D,scale=6)",,AJ3))</f>
        <v xml:space="preserve">              Manual Calculation              </v>
      </c>
      <c r="AK8" s="393" t="str">
        <f>IF(_xll.ThomsonONEAddinShim.SpreadsheetFormulas.TF($B$6,"TF.ES.SALES.PrevMean(period=#1,sdate=0D,scale=6)",,AK3)="N/A","",_xll.ThomsonONEAddinShim.SpreadsheetFormulas.TF($B$6,"TF.ES.SALES.PrevMean(period=#1,sdate=0D,scale=6)",,AK3))</f>
        <v xml:space="preserve">              Manual Calculation              </v>
      </c>
      <c r="AL8" s="393" t="str">
        <f>IF(_xll.ThomsonONEAddinShim.SpreadsheetFormulas.TF($B$6,"TF.ES.SALES.PrevMean(period=#1,sdate=0D,scale=6)",,#REF!)="N/A","",_xll.ThomsonONEAddinShim.SpreadsheetFormulas.TF($B$6,"TF.ES.SALES.PrevMean(period=#1,sdate=0D,scale=6)",,#REF!))</f>
        <v/>
      </c>
      <c r="AM8" s="393" t="str">
        <f>IF(_xll.ThomsonONEAddinShim.SpreadsheetFormulas.TF($B$6,"TF.ES.SALES.PrevMean(period=#1,sdate=0D,scale=6)",,#REF!)="N/A","",_xll.ThomsonONEAddinShim.SpreadsheetFormulas.TF($B$6,"TF.ES.SALES.PrevMean(period=#1,sdate=0D,scale=6)",,#REF!))</f>
        <v/>
      </c>
      <c r="AN8" s="394" t="str">
        <f>IF(_xll.ThomsonONEAddinShim.SpreadsheetFormulas.TF($B$6,"TF.ES.SALES.PrevMean(period=#1,sdate=0D,scale=6)",,#REF!)="N/A","",_xll.ThomsonONEAddinShim.SpreadsheetFormulas.TF($B$6,"TF.ES.SALES.PrevMean(period=#1,sdate=0D,scale=6)",,#REF!))</f>
        <v/>
      </c>
      <c r="AO8" s="389"/>
      <c r="AP8"/>
      <c r="AQ8"/>
      <c r="AR8"/>
      <c r="AS8"/>
      <c r="AT8"/>
      <c r="AU8"/>
      <c r="AV8" s="384"/>
    </row>
    <row r="9" spans="1:61" ht="14.25" customHeight="1" collapsed="1">
      <c r="A9" s="9"/>
      <c r="B9" s="23" t="s">
        <v>7</v>
      </c>
      <c r="C9" s="24"/>
      <c r="D9" s="32"/>
      <c r="E9" s="30"/>
      <c r="F9" s="639"/>
      <c r="G9" s="639">
        <f>+G7</f>
        <v>634.89200000000005</v>
      </c>
      <c r="H9" s="32">
        <f t="shared" ref="H9:M9" si="0">H7</f>
        <v>673.64099999999996</v>
      </c>
      <c r="I9" s="30">
        <f t="shared" si="0"/>
        <v>708.33500000000004</v>
      </c>
      <c r="J9" s="30">
        <f t="shared" si="0"/>
        <v>620.68100000000004</v>
      </c>
      <c r="K9" s="30">
        <f t="shared" si="0"/>
        <v>608.06899999999996</v>
      </c>
      <c r="L9" s="32">
        <f t="shared" si="0"/>
        <v>698.53700000000003</v>
      </c>
      <c r="M9" s="30">
        <f t="shared" si="0"/>
        <v>864.69799999999998</v>
      </c>
      <c r="N9" s="30">
        <f t="shared" ref="N9" si="1">N7</f>
        <v>826.34699999999998</v>
      </c>
      <c r="O9" s="30">
        <f t="shared" ref="O9" si="2">O7</f>
        <v>642.99199999999996</v>
      </c>
      <c r="P9" s="32">
        <f>P7</f>
        <v>640.83100000000002</v>
      </c>
      <c r="Q9" s="30">
        <f>Q12</f>
        <v>820.6</v>
      </c>
      <c r="R9" s="30">
        <f t="shared" ref="R9" si="3">R7</f>
        <v>845.73900000000003</v>
      </c>
      <c r="S9" s="31">
        <f t="shared" ref="S9" si="4">S7</f>
        <v>655.39945599999987</v>
      </c>
      <c r="T9" s="32">
        <f t="shared" ref="T9:AA9" si="5">T7</f>
        <v>646.95348319999994</v>
      </c>
      <c r="U9" s="30">
        <f t="shared" si="5"/>
        <v>911.49884311999995</v>
      </c>
      <c r="V9" s="30">
        <f t="shared" si="5"/>
        <v>936.60985171360005</v>
      </c>
      <c r="W9" s="31">
        <f t="shared" si="5"/>
        <v>797.13923388488001</v>
      </c>
      <c r="X9" s="32">
        <f t="shared" si="5"/>
        <v>795.00498236122246</v>
      </c>
      <c r="Y9" s="30">
        <f t="shared" si="5"/>
        <v>929.98654670363157</v>
      </c>
      <c r="Z9" s="30">
        <f t="shared" si="5"/>
        <v>948.58627763770426</v>
      </c>
      <c r="AA9" s="31">
        <f t="shared" si="5"/>
        <v>825.61794097110021</v>
      </c>
      <c r="AB9" s="654"/>
      <c r="AC9" s="30">
        <f>SUM(D9:G9)</f>
        <v>634.89200000000005</v>
      </c>
      <c r="AD9" s="755">
        <f>SUM(H9:K9)</f>
        <v>2610.7260000000001</v>
      </c>
      <c r="AE9" s="750">
        <f>SUM(L9:O9)</f>
        <v>3032.5740000000005</v>
      </c>
      <c r="AF9" s="750">
        <f>SUM(P9:S9)</f>
        <v>2962.5694560000002</v>
      </c>
      <c r="AG9" s="750">
        <f>SUM(T9:W9)</f>
        <v>3292.2014119184801</v>
      </c>
      <c r="AH9" s="751">
        <f>SUM(X9:AA9)</f>
        <v>3499.1957476736588</v>
      </c>
      <c r="AI9" s="538"/>
      <c r="AJ9" s="32">
        <f>SUM(G9:J9)</f>
        <v>2637.549</v>
      </c>
      <c r="AK9" s="30">
        <f>SUM(K9:N9)</f>
        <v>2997.6509999999998</v>
      </c>
      <c r="AL9" s="30">
        <f>SUM(O9:R9)</f>
        <v>2950.1619999999998</v>
      </c>
      <c r="AM9" s="30">
        <f>SUM(S9:V9)</f>
        <v>3150.4616340336001</v>
      </c>
      <c r="AN9" s="31">
        <f>SUM(W9:Z9)</f>
        <v>3470.7170405874385</v>
      </c>
      <c r="AO9" s="601"/>
      <c r="AV9" s="9"/>
    </row>
    <row r="10" spans="1:61" ht="14.25" customHeight="1">
      <c r="A10" s="9"/>
      <c r="B10" s="33" t="s">
        <v>8</v>
      </c>
      <c r="C10" s="34"/>
      <c r="D10" s="37"/>
      <c r="E10" s="35"/>
      <c r="F10" s="35"/>
      <c r="G10" s="35"/>
      <c r="H10" s="37">
        <f t="shared" ref="H10:M10" si="6">H7/G7-1</f>
        <v>6.1032427562482949E-2</v>
      </c>
      <c r="I10" s="35">
        <f t="shared" si="6"/>
        <v>5.1502209633914831E-2</v>
      </c>
      <c r="J10" s="35">
        <f>J7/I7-1</f>
        <v>-0.12374653236110034</v>
      </c>
      <c r="K10" s="35">
        <f t="shared" si="6"/>
        <v>-2.0319616679099428E-2</v>
      </c>
      <c r="L10" s="705">
        <f t="shared" si="6"/>
        <v>0.14877916815361436</v>
      </c>
      <c r="M10" s="703">
        <f t="shared" si="6"/>
        <v>0.23787000545425641</v>
      </c>
      <c r="N10" s="703">
        <f>N7/M7-1</f>
        <v>-4.4351900894878948E-2</v>
      </c>
      <c r="O10" s="703">
        <f>O7/N7-1</f>
        <v>-0.22188620518982949</v>
      </c>
      <c r="P10" s="705">
        <f t="shared" ref="P10:W10" si="7">P7/O7-1</f>
        <v>-3.3608505238011954E-3</v>
      </c>
      <c r="Q10" s="795">
        <f t="shared" si="7"/>
        <v>0.2820587643231991</v>
      </c>
      <c r="R10" s="808">
        <f>R7/Q7-1</f>
        <v>2.9401776813785085E-2</v>
      </c>
      <c r="S10" s="704">
        <f t="shared" si="7"/>
        <v>-0.22505707316323376</v>
      </c>
      <c r="T10" s="705">
        <f t="shared" si="7"/>
        <v>-1.2886755890135992E-2</v>
      </c>
      <c r="U10" s="808">
        <f t="shared" si="7"/>
        <v>0.40890939888211131</v>
      </c>
      <c r="V10" s="808">
        <f t="shared" si="7"/>
        <v>2.7549139291989544E-2</v>
      </c>
      <c r="W10" s="809">
        <f t="shared" si="7"/>
        <v>-0.1489100478428107</v>
      </c>
      <c r="X10" s="833">
        <f t="shared" ref="X10" si="8">X7/W7-1</f>
        <v>-2.6773886329195529E-3</v>
      </c>
      <c r="Y10" s="831">
        <f t="shared" ref="Y10" si="9">Y7/X7-1</f>
        <v>0.16978706717221326</v>
      </c>
      <c r="Z10" s="831">
        <f t="shared" ref="Z10" si="10">Z7/Y7-1</f>
        <v>2.0000000000000018E-2</v>
      </c>
      <c r="AA10" s="832">
        <f t="shared" ref="AA10" si="11">AA7/Z7-1</f>
        <v>-0.12963326538186504</v>
      </c>
      <c r="AB10" s="654"/>
      <c r="AC10" s="808"/>
      <c r="AD10" s="705"/>
      <c r="AE10" s="769"/>
      <c r="AF10" s="769"/>
      <c r="AG10" s="769"/>
      <c r="AH10" s="704"/>
      <c r="AI10" s="538"/>
      <c r="AJ10" s="705"/>
      <c r="AK10" s="769"/>
      <c r="AL10" s="769"/>
      <c r="AM10" s="795"/>
      <c r="AN10" s="704"/>
      <c r="AO10" s="15"/>
      <c r="AV10" s="9"/>
    </row>
    <row r="11" spans="1:61" ht="14.25" customHeight="1">
      <c r="A11" s="9"/>
      <c r="B11" s="33" t="s">
        <v>9</v>
      </c>
      <c r="C11" s="34"/>
      <c r="D11" s="35"/>
      <c r="E11" s="35"/>
      <c r="F11" s="35"/>
      <c r="G11" s="35"/>
      <c r="H11" s="37"/>
      <c r="I11" s="35"/>
      <c r="J11" s="35"/>
      <c r="K11" s="35">
        <f t="shared" ref="K11:S11" si="12">K7/G7-1</f>
        <v>-4.224813039068076E-2</v>
      </c>
      <c r="L11" s="705"/>
      <c r="M11" s="703"/>
      <c r="N11" s="703"/>
      <c r="O11" s="703">
        <f t="shared" si="12"/>
        <v>5.7432626889382554E-2</v>
      </c>
      <c r="P11" s="705">
        <f t="shared" si="12"/>
        <v>-8.260979733356999E-2</v>
      </c>
      <c r="Q11" s="795"/>
      <c r="R11" s="808"/>
      <c r="S11" s="704">
        <f t="shared" si="12"/>
        <v>1.9296439146987643E-2</v>
      </c>
      <c r="T11" s="705">
        <f t="shared" ref="T11:AA11" si="13">T7/P7-1</f>
        <v>9.5539747608963665E-3</v>
      </c>
      <c r="U11" s="808">
        <f t="shared" si="13"/>
        <v>0.10944219040559511</v>
      </c>
      <c r="V11" s="808">
        <f t="shared" si="13"/>
        <v>0.10744550235190764</v>
      </c>
      <c r="W11" s="809">
        <f t="shared" si="13"/>
        <v>0.21626471701691519</v>
      </c>
      <c r="X11" s="833">
        <f t="shared" si="13"/>
        <v>0.2288441178628815</v>
      </c>
      <c r="Y11" s="831">
        <f t="shared" si="13"/>
        <v>2.0282750464443167E-2</v>
      </c>
      <c r="Z11" s="831">
        <f t="shared" si="13"/>
        <v>1.2786995462616968E-2</v>
      </c>
      <c r="AA11" s="832">
        <f t="shared" si="13"/>
        <v>3.5726139017682623E-2</v>
      </c>
      <c r="AB11" s="689"/>
      <c r="AC11" s="808"/>
      <c r="AD11" s="705">
        <f>AD7/AC7-1</f>
        <v>3.1120789047586044</v>
      </c>
      <c r="AE11" s="769">
        <f>AE7/AD7-1</f>
        <v>0.16158264023110824</v>
      </c>
      <c r="AF11" s="769">
        <f>AF7/AE7-1</f>
        <v>-2.2760052681319642E-2</v>
      </c>
      <c r="AG11" s="769">
        <f>AG7/AF7-1</f>
        <v>0.11089695923994802</v>
      </c>
      <c r="AH11" s="704">
        <f>AH7/AG7-1</f>
        <v>6.2874140994477079E-2</v>
      </c>
      <c r="AI11" s="538"/>
      <c r="AJ11" s="705"/>
      <c r="AK11" s="769">
        <f>AK7/AJ7-1</f>
        <v>0.13652902751759299</v>
      </c>
      <c r="AL11" s="769">
        <f>AL7/AK7-1</f>
        <v>-1.5514147577553206E-2</v>
      </c>
      <c r="AM11" s="795">
        <f>AM7/AL7-1</f>
        <v>6.7538746497918689E-2</v>
      </c>
      <c r="AN11" s="704">
        <f>AN7/AM7-1</f>
        <v>0.10165348566514965</v>
      </c>
      <c r="AO11" s="15"/>
      <c r="AV11" s="9"/>
    </row>
    <row r="12" spans="1:61" ht="14.25" customHeight="1">
      <c r="A12" s="9"/>
      <c r="B12" s="23" t="s">
        <v>286</v>
      </c>
      <c r="C12" s="34"/>
      <c r="D12" s="610"/>
      <c r="E12" s="610"/>
      <c r="F12" s="624"/>
      <c r="G12" s="28">
        <v>633.9</v>
      </c>
      <c r="H12" s="27">
        <v>672.7</v>
      </c>
      <c r="I12" s="624">
        <v>707.4</v>
      </c>
      <c r="J12" s="624">
        <v>619.70000000000005</v>
      </c>
      <c r="K12" s="28">
        <v>607.1</v>
      </c>
      <c r="L12" s="27">
        <v>697.6</v>
      </c>
      <c r="M12" s="624">
        <f>+M7</f>
        <v>864.69799999999998</v>
      </c>
      <c r="N12" s="624">
        <v>825.4</v>
      </c>
      <c r="O12" s="28">
        <v>642</v>
      </c>
      <c r="P12" s="779">
        <v>639.9</v>
      </c>
      <c r="Q12" s="624">
        <v>820.6</v>
      </c>
      <c r="R12" s="624">
        <v>844.8</v>
      </c>
      <c r="S12" s="733">
        <f t="shared" ref="S12" si="14">S9</f>
        <v>655.39945599999987</v>
      </c>
      <c r="T12" s="732">
        <f t="shared" ref="T12:AA12" si="15">T9</f>
        <v>646.95348319999994</v>
      </c>
      <c r="U12" s="735">
        <f t="shared" si="15"/>
        <v>911.49884311999995</v>
      </c>
      <c r="V12" s="735">
        <f t="shared" si="15"/>
        <v>936.60985171360005</v>
      </c>
      <c r="W12" s="733">
        <f t="shared" si="15"/>
        <v>797.13923388488001</v>
      </c>
      <c r="X12" s="859">
        <f t="shared" si="15"/>
        <v>795.00498236122246</v>
      </c>
      <c r="Y12" s="844">
        <f t="shared" si="15"/>
        <v>929.98654670363157</v>
      </c>
      <c r="Z12" s="844">
        <f t="shared" si="15"/>
        <v>948.58627763770426</v>
      </c>
      <c r="AA12" s="860">
        <f t="shared" si="15"/>
        <v>825.61794097110021</v>
      </c>
      <c r="AB12" s="689"/>
      <c r="AC12" s="738">
        <f>SUM(D12:G12)</f>
        <v>633.9</v>
      </c>
      <c r="AD12" s="737">
        <f>SUM(H12:K12)</f>
        <v>2606.9</v>
      </c>
      <c r="AE12" s="738">
        <f>SUM(L12:O12)</f>
        <v>3029.6979999999999</v>
      </c>
      <c r="AF12" s="738">
        <f>SUM(P12:S12)</f>
        <v>2960.6994560000003</v>
      </c>
      <c r="AG12" s="738">
        <f>SUM(T12:W12)</f>
        <v>3292.2014119184801</v>
      </c>
      <c r="AH12" s="739">
        <f>SUM(X12:AA12)</f>
        <v>3499.1957476736588</v>
      </c>
      <c r="AI12" s="538"/>
      <c r="AJ12" s="737">
        <f>SUM(G12:J12)</f>
        <v>2633.7</v>
      </c>
      <c r="AK12" s="738">
        <f>SUM(K12:N12)</f>
        <v>2994.7980000000002</v>
      </c>
      <c r="AL12" s="738">
        <f>SUM(O12:R12)</f>
        <v>2947.3</v>
      </c>
      <c r="AM12" s="738">
        <f>SUM(S12:V12)</f>
        <v>3150.4616340336001</v>
      </c>
      <c r="AN12" s="739">
        <f>SUM(W12:Z12)</f>
        <v>3470.7170405874385</v>
      </c>
      <c r="AO12" s="15"/>
      <c r="AV12" s="9"/>
    </row>
    <row r="13" spans="1:61" ht="7.5" customHeight="1">
      <c r="A13" s="9"/>
      <c r="B13" s="23"/>
      <c r="C13" s="24"/>
      <c r="D13" s="40"/>
      <c r="E13" s="40"/>
      <c r="F13" s="40"/>
      <c r="G13" s="40"/>
      <c r="H13" s="42"/>
      <c r="I13" s="40"/>
      <c r="J13" s="40"/>
      <c r="K13" s="40"/>
      <c r="L13" s="42"/>
      <c r="M13" s="40"/>
      <c r="N13" s="40"/>
      <c r="O13" s="40"/>
      <c r="P13" s="42"/>
      <c r="Q13" s="40"/>
      <c r="R13" s="40"/>
      <c r="S13" s="41"/>
      <c r="T13" s="42"/>
      <c r="U13" s="40"/>
      <c r="V13" s="40"/>
      <c r="W13" s="41"/>
      <c r="X13" s="42"/>
      <c r="Y13" s="40"/>
      <c r="Z13" s="40"/>
      <c r="AA13" s="41"/>
      <c r="AB13" s="689"/>
      <c r="AC13" s="404"/>
      <c r="AD13" s="403"/>
      <c r="AE13" s="404"/>
      <c r="AF13" s="404"/>
      <c r="AG13" s="404"/>
      <c r="AH13" s="405"/>
      <c r="AI13" s="538"/>
      <c r="AJ13" s="403"/>
      <c r="AK13" s="404"/>
      <c r="AL13" s="404"/>
      <c r="AM13" s="404"/>
      <c r="AN13" s="405"/>
      <c r="AO13" s="15"/>
      <c r="AV13" s="9"/>
    </row>
    <row r="14" spans="1:61" ht="14.25" customHeight="1">
      <c r="A14" s="9"/>
      <c r="B14" s="23" t="s">
        <v>10</v>
      </c>
      <c r="C14" s="24"/>
      <c r="D14" s="28"/>
      <c r="E14" s="28"/>
      <c r="F14" s="28"/>
      <c r="G14" s="28">
        <v>446.00599999999997</v>
      </c>
      <c r="H14" s="27">
        <v>394.12400000000002</v>
      </c>
      <c r="I14" s="28">
        <v>423.48700000000002</v>
      </c>
      <c r="J14" s="28">
        <v>389.69299999999998</v>
      </c>
      <c r="K14" s="28">
        <v>353.86900000000003</v>
      </c>
      <c r="L14" s="27">
        <v>422.06200000000001</v>
      </c>
      <c r="M14" s="28">
        <v>547.899</v>
      </c>
      <c r="N14" s="28">
        <v>515.70500000000004</v>
      </c>
      <c r="O14" s="28">
        <v>411.39600000000002</v>
      </c>
      <c r="P14" s="777">
        <v>404.45400000000001</v>
      </c>
      <c r="Q14" s="28">
        <v>500.56099999999998</v>
      </c>
      <c r="R14" s="28">
        <v>508.81200000000001</v>
      </c>
      <c r="S14" s="31">
        <f t="shared" ref="S14" si="16">S21</f>
        <v>343.19169535999993</v>
      </c>
      <c r="T14" s="32">
        <f t="shared" ref="T14:AA14" si="17">T21</f>
        <v>337.76568404159997</v>
      </c>
      <c r="U14" s="30">
        <f t="shared" si="17"/>
        <v>464.68438133295996</v>
      </c>
      <c r="V14" s="30">
        <f t="shared" si="17"/>
        <v>475.90938275232162</v>
      </c>
      <c r="W14" s="31">
        <f t="shared" si="17"/>
        <v>401.59072020019522</v>
      </c>
      <c r="X14" s="32">
        <f t="shared" si="17"/>
        <v>398.29666997271039</v>
      </c>
      <c r="Y14" s="30">
        <f t="shared" si="17"/>
        <v>467.37946454627632</v>
      </c>
      <c r="Z14" s="30">
        <f t="shared" si="17"/>
        <v>475.33898387681944</v>
      </c>
      <c r="AA14" s="31">
        <f t="shared" si="17"/>
        <v>410.37600480857964</v>
      </c>
      <c r="AB14" s="689"/>
      <c r="AC14" s="30">
        <f>SUM(D14:G14)</f>
        <v>446.00599999999997</v>
      </c>
      <c r="AD14" s="32">
        <f>SUM(H14:K14)</f>
        <v>1561.1730000000002</v>
      </c>
      <c r="AE14" s="30">
        <f>SUM(L14:O14)</f>
        <v>1897.0620000000001</v>
      </c>
      <c r="AF14" s="30">
        <f>SUM(P14:S14)</f>
        <v>1757.01869536</v>
      </c>
      <c r="AG14" s="30">
        <f>SUM(T14:W14)</f>
        <v>1679.9501683270767</v>
      </c>
      <c r="AH14" s="31">
        <f>SUM(X14:AA14)</f>
        <v>1751.3911232043858</v>
      </c>
      <c r="AI14" s="538"/>
      <c r="AJ14" s="32">
        <f>SUM(G14:J14)</f>
        <v>1653.31</v>
      </c>
      <c r="AK14" s="30">
        <f>SUM(K14:N14)</f>
        <v>1839.5349999999999</v>
      </c>
      <c r="AL14" s="30">
        <f>SUM(O14:R14)</f>
        <v>1825.223</v>
      </c>
      <c r="AM14" s="30">
        <f>SUM(S14:V14)</f>
        <v>1621.5511434868813</v>
      </c>
      <c r="AN14" s="31">
        <f>SUM(W14:Z14)</f>
        <v>1742.6058385960014</v>
      </c>
      <c r="AO14" s="15"/>
      <c r="AV14" s="9"/>
    </row>
    <row r="15" spans="1:61" ht="14.25" customHeight="1">
      <c r="A15" s="9"/>
      <c r="B15" s="33" t="s">
        <v>11</v>
      </c>
      <c r="C15" s="34"/>
      <c r="D15" s="35"/>
      <c r="E15" s="35"/>
      <c r="F15" s="35"/>
      <c r="G15" s="35">
        <f t="shared" ref="G15:L15" si="18">G14/G7</f>
        <v>0.70249113235006888</v>
      </c>
      <c r="H15" s="37">
        <f t="shared" si="18"/>
        <v>0.58506533895650659</v>
      </c>
      <c r="I15" s="35">
        <f t="shared" si="18"/>
        <v>0.59786259326448643</v>
      </c>
      <c r="J15" s="35">
        <f t="shared" si="18"/>
        <v>0.62784747720648759</v>
      </c>
      <c r="K15" s="35">
        <f t="shared" si="18"/>
        <v>0.58195533730547033</v>
      </c>
      <c r="L15" s="705">
        <f t="shared" si="18"/>
        <v>0.60420851007176424</v>
      </c>
      <c r="M15" s="703">
        <f>M14/M7</f>
        <v>0.63363046982877258</v>
      </c>
      <c r="N15" s="703">
        <f t="shared" ref="N15:O15" si="19">N14/N7</f>
        <v>0.62407802049260186</v>
      </c>
      <c r="O15" s="703">
        <f t="shared" si="19"/>
        <v>0.63981511434045846</v>
      </c>
      <c r="P15" s="705">
        <f t="shared" ref="P15:S15" si="20">P14/P7</f>
        <v>0.63113987931295457</v>
      </c>
      <c r="Q15" s="795">
        <f>Q14/Q7</f>
        <v>0.60926406705104652</v>
      </c>
      <c r="R15" s="808">
        <f t="shared" ref="R15" si="21">R14/R7</f>
        <v>0.60161822973754309</v>
      </c>
      <c r="S15" s="704">
        <f t="shared" si="20"/>
        <v>0.52363744311682792</v>
      </c>
      <c r="T15" s="705">
        <f t="shared" ref="T15:AA15" si="22">T14/T7</f>
        <v>0.52208650670048673</v>
      </c>
      <c r="U15" s="808">
        <f t="shared" si="22"/>
        <v>0.50980249162179536</v>
      </c>
      <c r="V15" s="808">
        <f t="shared" si="22"/>
        <v>0.50811912973327011</v>
      </c>
      <c r="W15" s="809">
        <f t="shared" si="22"/>
        <v>0.50378993170745312</v>
      </c>
      <c r="X15" s="833">
        <f t="shared" si="22"/>
        <v>0.50099896077347894</v>
      </c>
      <c r="Y15" s="831">
        <f t="shared" si="22"/>
        <v>0.50256583410041622</v>
      </c>
      <c r="Z15" s="831">
        <f t="shared" si="22"/>
        <v>0.5011025302417107</v>
      </c>
      <c r="AA15" s="832">
        <f t="shared" si="22"/>
        <v>0.49705315793633459</v>
      </c>
      <c r="AB15" s="689"/>
      <c r="AC15" s="808">
        <f t="shared" ref="AC15:AH15" si="23">AC14/AC7</f>
        <v>0.70249113235006888</v>
      </c>
      <c r="AD15" s="705">
        <f t="shared" si="23"/>
        <v>0.59798423886689001</v>
      </c>
      <c r="AE15" s="769">
        <f t="shared" si="23"/>
        <v>0.62556165158706756</v>
      </c>
      <c r="AF15" s="769">
        <f t="shared" si="23"/>
        <v>0.59287585472048743</v>
      </c>
      <c r="AG15" s="769">
        <f t="shared" si="23"/>
        <v>0.51028171066487438</v>
      </c>
      <c r="AH15" s="704">
        <f t="shared" si="23"/>
        <v>0.50051247472186966</v>
      </c>
      <c r="AI15" s="538"/>
      <c r="AJ15" s="705">
        <f>AJ14/AJ7</f>
        <v>0.62683574788563168</v>
      </c>
      <c r="AK15" s="769">
        <f>AK14/AK7</f>
        <v>0.61365882819581064</v>
      </c>
      <c r="AL15" s="769">
        <f>AL14/AL7</f>
        <v>0.61847960706776517</v>
      </c>
      <c r="AM15" s="795">
        <f>AM14/AM7</f>
        <v>0.51470271085662334</v>
      </c>
      <c r="AN15" s="704">
        <f>AN14/AN7</f>
        <v>0.50208813286059628</v>
      </c>
      <c r="AO15" s="15"/>
      <c r="AV15" s="9"/>
    </row>
    <row r="16" spans="1:61" ht="14.25" hidden="1" customHeight="1" outlineLevel="1">
      <c r="A16" s="9"/>
      <c r="B16" s="25" t="s">
        <v>12</v>
      </c>
      <c r="C16" s="26"/>
      <c r="D16" s="27"/>
      <c r="E16" s="28"/>
      <c r="F16" s="28"/>
      <c r="G16" s="28">
        <v>1.526</v>
      </c>
      <c r="H16" s="27">
        <v>15.272</v>
      </c>
      <c r="I16" s="28">
        <v>10.244999999999999</v>
      </c>
      <c r="J16" s="28">
        <v>8.1010000000000009</v>
      </c>
      <c r="K16" s="28">
        <v>6.2110000000000003</v>
      </c>
      <c r="L16" s="27">
        <v>10.757999999999999</v>
      </c>
      <c r="M16" s="28">
        <v>5.2629999999999999</v>
      </c>
      <c r="N16" s="28">
        <v>5.1790000000000003</v>
      </c>
      <c r="O16" s="28">
        <v>3.6970000000000001</v>
      </c>
      <c r="P16" s="777">
        <v>4.0010000000000003</v>
      </c>
      <c r="Q16" s="28">
        <v>4.1669999999999998</v>
      </c>
      <c r="R16" s="28">
        <v>4.5460000000000003</v>
      </c>
      <c r="S16" s="31">
        <f t="shared" ref="P16:S18" si="24">R16</f>
        <v>4.5460000000000003</v>
      </c>
      <c r="T16" s="32">
        <f>S16</f>
        <v>4.5460000000000003</v>
      </c>
      <c r="U16" s="30">
        <f t="shared" ref="T16:W18" si="25">T16</f>
        <v>4.5460000000000003</v>
      </c>
      <c r="V16" s="30">
        <f t="shared" si="25"/>
        <v>4.5460000000000003</v>
      </c>
      <c r="W16" s="31">
        <f t="shared" si="25"/>
        <v>4.5460000000000003</v>
      </c>
      <c r="X16" s="32">
        <f t="shared" ref="X16:X18" si="26">W16</f>
        <v>4.5460000000000003</v>
      </c>
      <c r="Y16" s="30">
        <f t="shared" ref="Y16:Y18" si="27">X16</f>
        <v>4.5460000000000003</v>
      </c>
      <c r="Z16" s="30">
        <f t="shared" ref="Z16:Z18" si="28">Y16</f>
        <v>4.5460000000000003</v>
      </c>
      <c r="AA16" s="31">
        <f t="shared" ref="AA16:AA18" si="29">Z16</f>
        <v>4.5460000000000003</v>
      </c>
      <c r="AB16" s="689"/>
      <c r="AC16" s="30">
        <f>SUM(D16:G16)</f>
        <v>1.526</v>
      </c>
      <c r="AD16" s="32">
        <f>SUM(H16:K16)</f>
        <v>39.829000000000001</v>
      </c>
      <c r="AE16" s="30">
        <f>SUM(L16:O16)</f>
        <v>24.897000000000002</v>
      </c>
      <c r="AF16" s="30">
        <f>SUM(P16:S16)</f>
        <v>17.259999999999998</v>
      </c>
      <c r="AG16" s="30">
        <f>SUM(T16:W16)</f>
        <v>18.184000000000001</v>
      </c>
      <c r="AH16" s="31">
        <f>SUM(X16:AA16)</f>
        <v>18.184000000000001</v>
      </c>
      <c r="AI16" s="538"/>
      <c r="AJ16" s="32">
        <f>SUM(G16:J16)</f>
        <v>35.143999999999998</v>
      </c>
      <c r="AK16" s="30">
        <f>SUM(K16:N16)</f>
        <v>27.411000000000001</v>
      </c>
      <c r="AL16" s="30">
        <f>SUM(O16:R16)</f>
        <v>16.411000000000001</v>
      </c>
      <c r="AM16" s="30">
        <f>SUM(S16:V16)</f>
        <v>18.184000000000001</v>
      </c>
      <c r="AN16" s="31">
        <f>SUM(W16:Z16)</f>
        <v>18.184000000000001</v>
      </c>
      <c r="AO16" s="15"/>
      <c r="AV16" s="9"/>
    </row>
    <row r="17" spans="1:61" ht="14.25" hidden="1" customHeight="1" outlineLevel="1">
      <c r="A17" s="9"/>
      <c r="B17" s="25" t="s">
        <v>13</v>
      </c>
      <c r="C17" s="26"/>
      <c r="D17" s="27"/>
      <c r="E17" s="28"/>
      <c r="F17" s="28"/>
      <c r="G17" s="28">
        <f>51.578+72.85+4.08+0.875</f>
        <v>129.38300000000001</v>
      </c>
      <c r="H17" s="27">
        <f>51.265+0.415</f>
        <v>51.68</v>
      </c>
      <c r="I17" s="28">
        <f>56.092+0.421</f>
        <v>56.512999999999998</v>
      </c>
      <c r="J17" s="28">
        <f>56.683+0.913</f>
        <v>57.595999999999997</v>
      </c>
      <c r="K17" s="28">
        <f>42.997+0.094</f>
        <v>43.091000000000001</v>
      </c>
      <c r="L17" s="27">
        <f>47.094+1.199+0.682</f>
        <v>48.975000000000001</v>
      </c>
      <c r="M17" s="28">
        <f>47.191+0.318+0.112</f>
        <v>47.621000000000002</v>
      </c>
      <c r="N17" s="28">
        <f>49.508+0.45</f>
        <v>49.958000000000006</v>
      </c>
      <c r="O17" s="28">
        <f>60.966+0.288</f>
        <v>61.253999999999998</v>
      </c>
      <c r="P17" s="777">
        <f>0.431+62.122</f>
        <v>62.552999999999997</v>
      </c>
      <c r="Q17" s="28">
        <f>63.279+0.279</f>
        <v>63.558000000000007</v>
      </c>
      <c r="R17" s="28">
        <f>63.279+0.347</f>
        <v>63.626000000000005</v>
      </c>
      <c r="S17" s="31">
        <v>0</v>
      </c>
      <c r="T17" s="32">
        <f t="shared" si="25"/>
        <v>0</v>
      </c>
      <c r="U17" s="30">
        <f t="shared" si="25"/>
        <v>0</v>
      </c>
      <c r="V17" s="30">
        <f t="shared" si="25"/>
        <v>0</v>
      </c>
      <c r="W17" s="31">
        <f t="shared" si="25"/>
        <v>0</v>
      </c>
      <c r="X17" s="32">
        <f t="shared" si="26"/>
        <v>0</v>
      </c>
      <c r="Y17" s="30">
        <f t="shared" si="27"/>
        <v>0</v>
      </c>
      <c r="Z17" s="30">
        <f t="shared" si="28"/>
        <v>0</v>
      </c>
      <c r="AA17" s="31">
        <f t="shared" si="29"/>
        <v>0</v>
      </c>
      <c r="AB17" s="689"/>
      <c r="AC17" s="30">
        <f>SUM(D17:G17)</f>
        <v>129.38300000000001</v>
      </c>
      <c r="AD17" s="32">
        <f>SUM(H17:K17)</f>
        <v>208.88</v>
      </c>
      <c r="AE17" s="30">
        <f>SUM(L17:O17)</f>
        <v>207.80799999999999</v>
      </c>
      <c r="AF17" s="30">
        <f>SUM(P17:S17)</f>
        <v>189.73700000000002</v>
      </c>
      <c r="AG17" s="30">
        <f>SUM(T17:W17)</f>
        <v>0</v>
      </c>
      <c r="AH17" s="31">
        <f>SUM(X17:AA17)</f>
        <v>0</v>
      </c>
      <c r="AI17" s="538"/>
      <c r="AJ17" s="32">
        <f>SUM(G17:J17)</f>
        <v>295.17200000000003</v>
      </c>
      <c r="AK17" s="30">
        <f>SUM(K17:N17)</f>
        <v>189.64500000000001</v>
      </c>
      <c r="AL17" s="30">
        <f>SUM(O17:R17)</f>
        <v>250.99100000000001</v>
      </c>
      <c r="AM17" s="30">
        <f>SUM(S17:V17)</f>
        <v>0</v>
      </c>
      <c r="AN17" s="31">
        <f>SUM(W17:Z17)</f>
        <v>0</v>
      </c>
      <c r="AO17" s="15"/>
      <c r="AV17" s="9"/>
    </row>
    <row r="18" spans="1:61" ht="14.25" hidden="1" customHeight="1" outlineLevel="1">
      <c r="A18" s="9"/>
      <c r="B18" s="25" t="s">
        <v>14</v>
      </c>
      <c r="C18" s="26"/>
      <c r="D18" s="27"/>
      <c r="E18" s="28"/>
      <c r="F18" s="28"/>
      <c r="G18" s="28">
        <v>0</v>
      </c>
      <c r="H18" s="27">
        <v>0</v>
      </c>
      <c r="I18" s="30">
        <f t="shared" ref="I18:M18" si="30">H18</f>
        <v>0</v>
      </c>
      <c r="J18" s="28">
        <v>0</v>
      </c>
      <c r="K18" s="28">
        <v>0</v>
      </c>
      <c r="L18" s="27">
        <v>0</v>
      </c>
      <c r="M18" s="30">
        <f t="shared" si="30"/>
        <v>0</v>
      </c>
      <c r="N18" s="28">
        <v>0</v>
      </c>
      <c r="O18" s="28">
        <v>0</v>
      </c>
      <c r="P18" s="32">
        <f t="shared" si="24"/>
        <v>0</v>
      </c>
      <c r="Q18" s="30">
        <f t="shared" si="24"/>
        <v>0</v>
      </c>
      <c r="R18" s="28">
        <v>0</v>
      </c>
      <c r="S18" s="31">
        <f t="shared" si="24"/>
        <v>0</v>
      </c>
      <c r="T18" s="32">
        <f t="shared" si="25"/>
        <v>0</v>
      </c>
      <c r="U18" s="30">
        <f t="shared" si="25"/>
        <v>0</v>
      </c>
      <c r="V18" s="30">
        <f t="shared" si="25"/>
        <v>0</v>
      </c>
      <c r="W18" s="31">
        <f t="shared" si="25"/>
        <v>0</v>
      </c>
      <c r="X18" s="32">
        <f t="shared" si="26"/>
        <v>0</v>
      </c>
      <c r="Y18" s="30">
        <f t="shared" si="27"/>
        <v>0</v>
      </c>
      <c r="Z18" s="30">
        <f t="shared" si="28"/>
        <v>0</v>
      </c>
      <c r="AA18" s="31">
        <f t="shared" si="29"/>
        <v>0</v>
      </c>
      <c r="AB18" s="689"/>
      <c r="AC18" s="30">
        <f>SUM(D18:G18)</f>
        <v>0</v>
      </c>
      <c r="AD18" s="32">
        <f>SUM(H18:K18)</f>
        <v>0</v>
      </c>
      <c r="AE18" s="30">
        <f>SUM(L18:O18)</f>
        <v>0</v>
      </c>
      <c r="AF18" s="30">
        <f>SUM(P18:S18)</f>
        <v>0</v>
      </c>
      <c r="AG18" s="30">
        <f>SUM(T18:W18)</f>
        <v>0</v>
      </c>
      <c r="AH18" s="31">
        <f>SUM(X18:AA18)</f>
        <v>0</v>
      </c>
      <c r="AI18" s="538"/>
      <c r="AJ18" s="32">
        <f>SUM(G18:J18)</f>
        <v>0</v>
      </c>
      <c r="AK18" s="30">
        <f>SUM(K18:N18)</f>
        <v>0</v>
      </c>
      <c r="AL18" s="30">
        <f>SUM(O18:R18)</f>
        <v>0</v>
      </c>
      <c r="AM18" s="30">
        <f>SUM(S18:V18)</f>
        <v>0</v>
      </c>
      <c r="AN18" s="31">
        <f>SUM(W18:Z18)</f>
        <v>0</v>
      </c>
      <c r="AO18" s="15"/>
      <c r="AV18" s="9"/>
    </row>
    <row r="19" spans="1:61" ht="14.25" hidden="1" customHeight="1" outlineLevel="1">
      <c r="A19" s="9"/>
      <c r="B19" s="23" t="s">
        <v>15</v>
      </c>
      <c r="C19" s="24"/>
      <c r="D19" s="32"/>
      <c r="E19" s="30"/>
      <c r="F19" s="30"/>
      <c r="G19" s="30">
        <f t="shared" ref="G19:L19" si="31">G14-G17-G16-G18</f>
        <v>315.09699999999992</v>
      </c>
      <c r="H19" s="32">
        <f t="shared" si="31"/>
        <v>327.17200000000003</v>
      </c>
      <c r="I19" s="30">
        <f t="shared" si="31"/>
        <v>356.72900000000004</v>
      </c>
      <c r="J19" s="30">
        <f t="shared" si="31"/>
        <v>323.99599999999998</v>
      </c>
      <c r="K19" s="30">
        <f t="shared" si="31"/>
        <v>304.56700000000001</v>
      </c>
      <c r="L19" s="32">
        <f t="shared" si="31"/>
        <v>362.32900000000001</v>
      </c>
      <c r="M19" s="30">
        <f>M14-M17-M16-M18</f>
        <v>495.01500000000004</v>
      </c>
      <c r="N19" s="30">
        <f t="shared" ref="N19" si="32">N14-N17-N16-N18</f>
        <v>460.56800000000004</v>
      </c>
      <c r="O19" s="31">
        <f t="shared" ref="O19:P19" si="33">O14-O17-O16-O18</f>
        <v>346.44499999999999</v>
      </c>
      <c r="P19" s="30">
        <f t="shared" si="33"/>
        <v>337.90000000000003</v>
      </c>
      <c r="Q19" s="30">
        <f>Q14-Q17-Q16-Q18</f>
        <v>432.83600000000001</v>
      </c>
      <c r="R19" s="30">
        <f t="shared" ref="R19" si="34">R14-R17-R16-R18</f>
        <v>440.64000000000004</v>
      </c>
      <c r="S19" s="564">
        <f>S9-S17-'BU-Segment-QRVO'!S43</f>
        <v>338.64569535999993</v>
      </c>
      <c r="T19" s="563">
        <f>T9-T17-'BU-Segment-QRVO'!T43</f>
        <v>333.21968404159998</v>
      </c>
      <c r="U19" s="549">
        <f>U9-U17-'BU-Segment-QRVO'!U43</f>
        <v>460.13838133295997</v>
      </c>
      <c r="V19" s="549">
        <f>V9-V17-'BU-Segment-QRVO'!V43</f>
        <v>471.36338275232163</v>
      </c>
      <c r="W19" s="564">
        <f>W9-W17-'BU-Segment-QRVO'!W43</f>
        <v>397.04472020019523</v>
      </c>
      <c r="X19" s="563">
        <f>X9-X17-'BU-Segment-QRVO'!X43</f>
        <v>393.7506699727104</v>
      </c>
      <c r="Y19" s="549">
        <f>Y9-Y17-'BU-Segment-QRVO'!Y43</f>
        <v>462.83346454627633</v>
      </c>
      <c r="Z19" s="549">
        <f>Z9-Z17-'BU-Segment-QRVO'!Z43</f>
        <v>470.79298387681945</v>
      </c>
      <c r="AA19" s="564">
        <f>AA9-AA17-'BU-Segment-QRVO'!AA43</f>
        <v>405.83000480857964</v>
      </c>
      <c r="AB19" s="689"/>
      <c r="AC19" s="30">
        <f t="shared" ref="AC19:AH19" si="35">AC14-AC17-AC16-AC18</f>
        <v>315.09699999999992</v>
      </c>
      <c r="AD19" s="32">
        <f t="shared" si="35"/>
        <v>1312.4640000000002</v>
      </c>
      <c r="AE19" s="30">
        <f t="shared" si="35"/>
        <v>1664.3570000000002</v>
      </c>
      <c r="AF19" s="30">
        <f t="shared" si="35"/>
        <v>1550.02169536</v>
      </c>
      <c r="AG19" s="30">
        <f t="shared" si="35"/>
        <v>1661.7661683270767</v>
      </c>
      <c r="AH19" s="31">
        <f t="shared" si="35"/>
        <v>1733.2071232043859</v>
      </c>
      <c r="AI19" s="538"/>
      <c r="AJ19" s="32">
        <f>AJ14-AJ17-AJ16-AJ18</f>
        <v>1322.9939999999999</v>
      </c>
      <c r="AK19" s="30">
        <f>AK14-AK17-AK16-AK18</f>
        <v>1622.4789999999998</v>
      </c>
      <c r="AL19" s="30">
        <f>AL14-AL17-AL16-AL18</f>
        <v>1557.8209999999999</v>
      </c>
      <c r="AM19" s="30">
        <f>AM14-AM17-AM16-AM18</f>
        <v>1603.3671434868813</v>
      </c>
      <c r="AN19" s="31">
        <f>AN14-AN17-AN16-AN18</f>
        <v>1724.4218385960014</v>
      </c>
      <c r="AO19" s="15"/>
      <c r="AV19" s="9"/>
    </row>
    <row r="20" spans="1:61" ht="14.25" hidden="1" customHeight="1" outlineLevel="1">
      <c r="A20" s="9"/>
      <c r="B20" s="33" t="s">
        <v>11</v>
      </c>
      <c r="C20" s="34"/>
      <c r="D20" s="37"/>
      <c r="E20" s="35"/>
      <c r="F20" s="35"/>
      <c r="G20" s="35">
        <f t="shared" ref="G20:L20" si="36">G19/G9</f>
        <v>0.4963001581371318</v>
      </c>
      <c r="H20" s="37">
        <f t="shared" si="36"/>
        <v>0.48567708913204516</v>
      </c>
      <c r="I20" s="35">
        <f t="shared" si="36"/>
        <v>0.50361622678534879</v>
      </c>
      <c r="J20" s="35">
        <f t="shared" si="36"/>
        <v>0.52200083456719304</v>
      </c>
      <c r="K20" s="35">
        <f t="shared" si="36"/>
        <v>0.50087572298538496</v>
      </c>
      <c r="L20" s="705">
        <f t="shared" si="36"/>
        <v>0.51869693373436199</v>
      </c>
      <c r="M20" s="703">
        <f>M19/M9</f>
        <v>0.57247154497870945</v>
      </c>
      <c r="N20" s="703">
        <f t="shared" ref="N20" si="37">N19/N9</f>
        <v>0.5573542349642463</v>
      </c>
      <c r="O20" s="703">
        <f t="shared" ref="O20" si="38">O19/O9</f>
        <v>0.53880141588075747</v>
      </c>
      <c r="P20" s="705">
        <f t="shared" ref="P20:S20" si="39">P19/P9</f>
        <v>0.52728410454550423</v>
      </c>
      <c r="Q20" s="795">
        <f>Q19/Q9</f>
        <v>0.52746283207409217</v>
      </c>
      <c r="R20" s="808">
        <f t="shared" ref="R20" si="40">R19/R9</f>
        <v>0.52101180151323279</v>
      </c>
      <c r="S20" s="704">
        <f t="shared" si="39"/>
        <v>0.51670121520515877</v>
      </c>
      <c r="T20" s="705">
        <f t="shared" ref="T20:AA20" si="41">T19/T9</f>
        <v>0.51505972638621389</v>
      </c>
      <c r="U20" s="808">
        <f t="shared" si="41"/>
        <v>0.50481510185787715</v>
      </c>
      <c r="V20" s="808">
        <f t="shared" si="41"/>
        <v>0.50326545454324012</v>
      </c>
      <c r="W20" s="809">
        <f t="shared" si="41"/>
        <v>0.49808703840254714</v>
      </c>
      <c r="X20" s="833">
        <f t="shared" si="41"/>
        <v>0.49528075761643953</v>
      </c>
      <c r="Y20" s="831">
        <f t="shared" si="41"/>
        <v>0.49767759134452538</v>
      </c>
      <c r="Z20" s="831">
        <f t="shared" si="41"/>
        <v>0.49631013538299412</v>
      </c>
      <c r="AA20" s="832">
        <f t="shared" si="41"/>
        <v>0.49154697914054324</v>
      </c>
      <c r="AB20" s="689"/>
      <c r="AC20" s="808">
        <f t="shared" ref="AC20:AH20" si="42">AC19/AC9</f>
        <v>0.4963001581371318</v>
      </c>
      <c r="AD20" s="705">
        <f t="shared" si="42"/>
        <v>0.50271993307608698</v>
      </c>
      <c r="AE20" s="769">
        <f t="shared" si="42"/>
        <v>0.54882650843804637</v>
      </c>
      <c r="AF20" s="769">
        <f t="shared" si="42"/>
        <v>0.52320180788362247</v>
      </c>
      <c r="AG20" s="769">
        <f t="shared" si="42"/>
        <v>0.5047583547929736</v>
      </c>
      <c r="AH20" s="704">
        <f t="shared" si="42"/>
        <v>0.49531585203733158</v>
      </c>
      <c r="AI20" s="538"/>
      <c r="AJ20" s="705">
        <f>AJ19/AJ9</f>
        <v>0.50159978070549582</v>
      </c>
      <c r="AK20" s="769">
        <f>AK19/AK9</f>
        <v>0.5412501321868356</v>
      </c>
      <c r="AL20" s="769">
        <f>AL19/AL9</f>
        <v>0.52804591747842999</v>
      </c>
      <c r="AM20" s="795">
        <f>AM19/AM9</f>
        <v>0.50893085831172546</v>
      </c>
      <c r="AN20" s="704">
        <f>AN19/AN9</f>
        <v>0.49684886968029329</v>
      </c>
      <c r="AO20" s="15"/>
      <c r="AV20" s="9"/>
    </row>
    <row r="21" spans="1:61" s="306" customFormat="1" ht="14.25" hidden="1" customHeight="1" outlineLevel="1">
      <c r="A21" s="299"/>
      <c r="B21" s="300" t="s">
        <v>16</v>
      </c>
      <c r="C21" s="301"/>
      <c r="D21" s="302"/>
      <c r="E21" s="303"/>
      <c r="F21" s="303"/>
      <c r="G21" s="303">
        <f t="shared" ref="G21:L21" si="43">G14-G17-G18</f>
        <v>316.62299999999993</v>
      </c>
      <c r="H21" s="302">
        <f t="shared" si="43"/>
        <v>342.44400000000002</v>
      </c>
      <c r="I21" s="303">
        <f t="shared" si="43"/>
        <v>366.97400000000005</v>
      </c>
      <c r="J21" s="303">
        <f t="shared" si="43"/>
        <v>332.09699999999998</v>
      </c>
      <c r="K21" s="303">
        <f t="shared" si="43"/>
        <v>310.77800000000002</v>
      </c>
      <c r="L21" s="302">
        <f t="shared" si="43"/>
        <v>373.08699999999999</v>
      </c>
      <c r="M21" s="303">
        <f>M14-M17-M18</f>
        <v>500.27800000000002</v>
      </c>
      <c r="N21" s="303">
        <f t="shared" ref="N21" si="44">N14-N17-N18</f>
        <v>465.74700000000001</v>
      </c>
      <c r="O21" s="304">
        <f>O14-O17-O18</f>
        <v>350.142</v>
      </c>
      <c r="P21" s="303">
        <f>P14-P17-P18</f>
        <v>341.90100000000001</v>
      </c>
      <c r="Q21" s="303">
        <f>Q14-Q17-Q18</f>
        <v>437.00299999999999</v>
      </c>
      <c r="R21" s="303">
        <f t="shared" ref="R21" si="45">R14-R17-R18</f>
        <v>445.18600000000004</v>
      </c>
      <c r="S21" s="304">
        <f t="shared" ref="S21" si="46">S19+S16+S17</f>
        <v>343.19169535999993</v>
      </c>
      <c r="T21" s="302">
        <f t="shared" ref="T21:AA21" si="47">T19+T16+T17</f>
        <v>337.76568404159997</v>
      </c>
      <c r="U21" s="303">
        <f t="shared" si="47"/>
        <v>464.68438133295996</v>
      </c>
      <c r="V21" s="303">
        <f t="shared" si="47"/>
        <v>475.90938275232162</v>
      </c>
      <c r="W21" s="304">
        <f t="shared" si="47"/>
        <v>401.59072020019522</v>
      </c>
      <c r="X21" s="302">
        <f t="shared" si="47"/>
        <v>398.29666997271039</v>
      </c>
      <c r="Y21" s="303">
        <f t="shared" si="47"/>
        <v>467.37946454627632</v>
      </c>
      <c r="Z21" s="303">
        <f t="shared" si="47"/>
        <v>475.33898387681944</v>
      </c>
      <c r="AA21" s="304">
        <f t="shared" si="47"/>
        <v>410.37600480857964</v>
      </c>
      <c r="AB21" s="689"/>
      <c r="AC21" s="303">
        <f t="shared" ref="AC21:AH21" si="48">AC14-AC17-AC18</f>
        <v>316.62299999999993</v>
      </c>
      <c r="AD21" s="302">
        <f t="shared" si="48"/>
        <v>1352.2930000000001</v>
      </c>
      <c r="AE21" s="303">
        <f t="shared" si="48"/>
        <v>1689.2540000000001</v>
      </c>
      <c r="AF21" s="303">
        <f t="shared" si="48"/>
        <v>1567.28169536</v>
      </c>
      <c r="AG21" s="303">
        <f t="shared" si="48"/>
        <v>1679.9501683270767</v>
      </c>
      <c r="AH21" s="304">
        <f t="shared" si="48"/>
        <v>1751.3911232043858</v>
      </c>
      <c r="AI21" s="538"/>
      <c r="AJ21" s="302">
        <f>AJ14-AJ17-AJ18</f>
        <v>1358.1379999999999</v>
      </c>
      <c r="AK21" s="303">
        <f>AK14-AK17-AK18</f>
        <v>1649.8899999999999</v>
      </c>
      <c r="AL21" s="303">
        <f>AL14-AL17-AL18</f>
        <v>1574.232</v>
      </c>
      <c r="AM21" s="303">
        <f>AM14-AM17-AM18</f>
        <v>1621.5511434868813</v>
      </c>
      <c r="AN21" s="304">
        <f>AN14-AN17-AN18</f>
        <v>1742.6058385960014</v>
      </c>
      <c r="AO21" s="305"/>
      <c r="AP21"/>
      <c r="AQ21"/>
      <c r="AR21"/>
      <c r="AS21"/>
      <c r="AT21"/>
      <c r="AU21"/>
      <c r="AV21" s="299"/>
    </row>
    <row r="22" spans="1:61" ht="14.25" hidden="1" customHeight="1" outlineLevel="1">
      <c r="A22" s="9"/>
      <c r="B22" s="33" t="s">
        <v>11</v>
      </c>
      <c r="C22" s="34"/>
      <c r="D22" s="37"/>
      <c r="E22" s="35"/>
      <c r="F22" s="35"/>
      <c r="G22" s="35">
        <f t="shared" ref="G22:L22" si="49">G21/G9</f>
        <v>0.49870371653761569</v>
      </c>
      <c r="H22" s="37">
        <f t="shared" si="49"/>
        <v>0.50834791825319425</v>
      </c>
      <c r="I22" s="35">
        <f t="shared" si="49"/>
        <v>0.51807972216535969</v>
      </c>
      <c r="J22" s="35">
        <f t="shared" si="49"/>
        <v>0.53505262767830808</v>
      </c>
      <c r="K22" s="35">
        <f t="shared" si="49"/>
        <v>0.51109002432289763</v>
      </c>
      <c r="L22" s="705">
        <f t="shared" si="49"/>
        <v>0.53409769274927454</v>
      </c>
      <c r="M22" s="703">
        <f>M21/M9</f>
        <v>0.57855806304628898</v>
      </c>
      <c r="N22" s="703">
        <f t="shared" ref="N22" si="50">N21/N9</f>
        <v>0.56362157786014833</v>
      </c>
      <c r="O22" s="703">
        <f t="shared" ref="O22" si="51">O21/O9</f>
        <v>0.54455109861397966</v>
      </c>
      <c r="P22" s="705">
        <f t="shared" ref="P22:S22" si="52">P21/P9</f>
        <v>0.53352756030841209</v>
      </c>
      <c r="Q22" s="795">
        <f>Q21/Q9</f>
        <v>0.53254082378747258</v>
      </c>
      <c r="R22" s="808">
        <f t="shared" ref="R22" si="53">R21/R9</f>
        <v>0.52638698227230862</v>
      </c>
      <c r="S22" s="704">
        <f t="shared" si="52"/>
        <v>0.52363744311682792</v>
      </c>
      <c r="T22" s="705">
        <f t="shared" ref="T22:AA22" si="54">T21/T9</f>
        <v>0.52208650670048673</v>
      </c>
      <c r="U22" s="808">
        <f t="shared" si="54"/>
        <v>0.50980249162179536</v>
      </c>
      <c r="V22" s="808">
        <f t="shared" si="54"/>
        <v>0.50811912973327011</v>
      </c>
      <c r="W22" s="809">
        <f t="shared" si="54"/>
        <v>0.50378993170745312</v>
      </c>
      <c r="X22" s="833">
        <f t="shared" si="54"/>
        <v>0.50099896077347894</v>
      </c>
      <c r="Y22" s="831">
        <f t="shared" si="54"/>
        <v>0.50256583410041622</v>
      </c>
      <c r="Z22" s="831">
        <f t="shared" si="54"/>
        <v>0.5011025302417107</v>
      </c>
      <c r="AA22" s="832">
        <f t="shared" si="54"/>
        <v>0.49705315793633459</v>
      </c>
      <c r="AB22" s="689"/>
      <c r="AC22" s="808">
        <f t="shared" ref="AC22:AH22" si="55">AC21/AC9</f>
        <v>0.49870371653761569</v>
      </c>
      <c r="AD22" s="705">
        <f t="shared" si="55"/>
        <v>0.5179758427349328</v>
      </c>
      <c r="AE22" s="769">
        <f t="shared" si="55"/>
        <v>0.5570363658067371</v>
      </c>
      <c r="AF22" s="769">
        <f t="shared" si="55"/>
        <v>0.5290278316296797</v>
      </c>
      <c r="AG22" s="769">
        <f t="shared" si="55"/>
        <v>0.51028171066487438</v>
      </c>
      <c r="AH22" s="704">
        <f t="shared" si="55"/>
        <v>0.50051247472186966</v>
      </c>
      <c r="AI22" s="538"/>
      <c r="AJ22" s="705">
        <f>AJ21/AJ9</f>
        <v>0.51492427249692796</v>
      </c>
      <c r="AK22" s="769">
        <f>AK21/AK9</f>
        <v>0.55039429206401946</v>
      </c>
      <c r="AL22" s="769">
        <f>AL21/AL9</f>
        <v>0.53360866284631148</v>
      </c>
      <c r="AM22" s="795">
        <f>AM21/AM9</f>
        <v>0.51470271085662334</v>
      </c>
      <c r="AN22" s="704">
        <f>AN21/AN9</f>
        <v>0.50208813286059628</v>
      </c>
      <c r="AO22" s="15"/>
      <c r="AV22" s="9"/>
    </row>
    <row r="23" spans="1:61" ht="9.75" customHeight="1" collapsed="1">
      <c r="A23" s="9"/>
      <c r="B23" s="23"/>
      <c r="C23" s="24"/>
      <c r="D23" s="42"/>
      <c r="E23" s="40"/>
      <c r="F23" s="40"/>
      <c r="G23" s="40"/>
      <c r="H23" s="42"/>
      <c r="I23" s="40"/>
      <c r="J23" s="40"/>
      <c r="K23" s="40"/>
      <c r="L23" s="42"/>
      <c r="M23" s="40"/>
      <c r="N23" s="40"/>
      <c r="O23" s="40"/>
      <c r="P23" s="42"/>
      <c r="Q23" s="40"/>
      <c r="R23" s="40"/>
      <c r="S23" s="41"/>
      <c r="T23" s="42"/>
      <c r="U23" s="40"/>
      <c r="V23" s="40"/>
      <c r="W23" s="41"/>
      <c r="X23" s="42"/>
      <c r="Y23" s="40"/>
      <c r="Z23" s="40"/>
      <c r="AA23" s="41"/>
      <c r="AB23" s="689"/>
      <c r="AC23" s="404"/>
      <c r="AD23" s="403"/>
      <c r="AE23" s="404"/>
      <c r="AF23" s="404"/>
      <c r="AG23" s="404"/>
      <c r="AH23" s="405"/>
      <c r="AI23" s="538"/>
      <c r="AJ23" s="403"/>
      <c r="AK23" s="404"/>
      <c r="AL23" s="404"/>
      <c r="AM23" s="404"/>
      <c r="AN23" s="405"/>
      <c r="AO23" s="15"/>
      <c r="AV23" s="9"/>
    </row>
    <row r="24" spans="1:61" ht="14.25" customHeight="1">
      <c r="A24" s="9"/>
      <c r="B24" s="46" t="s">
        <v>17</v>
      </c>
      <c r="C24" s="47"/>
      <c r="D24" s="48"/>
      <c r="E24" s="49"/>
      <c r="F24" s="49"/>
      <c r="G24" s="49">
        <f t="shared" ref="G24:L24" si="56">G7-G14</f>
        <v>188.88600000000008</v>
      </c>
      <c r="H24" s="48">
        <f t="shared" si="56"/>
        <v>279.51699999999994</v>
      </c>
      <c r="I24" s="49">
        <f t="shared" si="56"/>
        <v>284.84800000000001</v>
      </c>
      <c r="J24" s="49">
        <f t="shared" si="56"/>
        <v>230.98800000000006</v>
      </c>
      <c r="K24" s="49">
        <f t="shared" si="56"/>
        <v>254.19999999999993</v>
      </c>
      <c r="L24" s="48">
        <f t="shared" si="56"/>
        <v>276.47500000000002</v>
      </c>
      <c r="M24" s="49">
        <f>M7-M14</f>
        <v>316.79899999999998</v>
      </c>
      <c r="N24" s="49">
        <f t="shared" ref="N24" si="57">N7-N14</f>
        <v>310.64199999999994</v>
      </c>
      <c r="O24" s="49">
        <f t="shared" ref="O24" si="58">O7-O14</f>
        <v>231.59599999999995</v>
      </c>
      <c r="P24" s="48">
        <f t="shared" ref="P24:S24" si="59">P7-P14</f>
        <v>236.37700000000001</v>
      </c>
      <c r="Q24" s="49">
        <f>Q7-Q14</f>
        <v>321.02199999999999</v>
      </c>
      <c r="R24" s="49">
        <f t="shared" ref="R24" si="60">R7-R14</f>
        <v>336.92700000000002</v>
      </c>
      <c r="S24" s="50">
        <f t="shared" si="59"/>
        <v>312.20776063999995</v>
      </c>
      <c r="T24" s="48">
        <f t="shared" ref="T24:AA24" si="61">T7-T14</f>
        <v>309.18779915839997</v>
      </c>
      <c r="U24" s="49">
        <f t="shared" si="61"/>
        <v>446.81446178703999</v>
      </c>
      <c r="V24" s="49">
        <f t="shared" si="61"/>
        <v>460.70046896127843</v>
      </c>
      <c r="W24" s="50">
        <f t="shared" si="61"/>
        <v>395.54851368468479</v>
      </c>
      <c r="X24" s="48">
        <f t="shared" si="61"/>
        <v>396.70831238851207</v>
      </c>
      <c r="Y24" s="49">
        <f t="shared" si="61"/>
        <v>462.60708215735525</v>
      </c>
      <c r="Z24" s="49">
        <f t="shared" si="61"/>
        <v>473.24729376088482</v>
      </c>
      <c r="AA24" s="50">
        <f t="shared" si="61"/>
        <v>415.24193616252057</v>
      </c>
      <c r="AB24" s="689"/>
      <c r="AC24" s="49">
        <f t="shared" ref="AC24:AH24" si="62">AC7-AC14</f>
        <v>188.88600000000008</v>
      </c>
      <c r="AD24" s="48">
        <f t="shared" si="62"/>
        <v>1049.5529999999999</v>
      </c>
      <c r="AE24" s="49">
        <f t="shared" si="62"/>
        <v>1135.5120000000004</v>
      </c>
      <c r="AF24" s="49">
        <f t="shared" si="62"/>
        <v>1206.5337606400003</v>
      </c>
      <c r="AG24" s="49">
        <f t="shared" si="62"/>
        <v>1612.2512435914034</v>
      </c>
      <c r="AH24" s="50">
        <f t="shared" si="62"/>
        <v>1747.804624469273</v>
      </c>
      <c r="AI24" s="538"/>
      <c r="AJ24" s="48">
        <f>AJ7-AJ14</f>
        <v>984.23900000000003</v>
      </c>
      <c r="AK24" s="49">
        <f>AK7-AK14</f>
        <v>1158.116</v>
      </c>
      <c r="AL24" s="49">
        <f>AL7-AL14</f>
        <v>1125.922</v>
      </c>
      <c r="AM24" s="49">
        <f>AM7-AM14</f>
        <v>1528.9104905467188</v>
      </c>
      <c r="AN24" s="50">
        <f>AN7-AN14</f>
        <v>1728.1112019914372</v>
      </c>
      <c r="AO24" s="15"/>
      <c r="AV24" s="9"/>
    </row>
    <row r="25" spans="1:61" ht="14.25" customHeight="1">
      <c r="A25" s="9"/>
      <c r="B25" s="33" t="s">
        <v>18</v>
      </c>
      <c r="C25" s="34"/>
      <c r="D25" s="37"/>
      <c r="E25" s="35"/>
      <c r="F25" s="35"/>
      <c r="G25" s="35">
        <f t="shared" ref="G25:L25" si="63">G24/G7</f>
        <v>0.29750886764993112</v>
      </c>
      <c r="H25" s="37">
        <f t="shared" si="63"/>
        <v>0.41493466104349341</v>
      </c>
      <c r="I25" s="35">
        <f t="shared" si="63"/>
        <v>0.40213740673551357</v>
      </c>
      <c r="J25" s="35">
        <f t="shared" si="63"/>
        <v>0.37215252279351235</v>
      </c>
      <c r="K25" s="36">
        <f t="shared" si="63"/>
        <v>0.41804466269452967</v>
      </c>
      <c r="L25" s="705">
        <f t="shared" si="63"/>
        <v>0.39579148992823576</v>
      </c>
      <c r="M25" s="703">
        <f>M24/M7</f>
        <v>0.36636953017122742</v>
      </c>
      <c r="N25" s="703">
        <f t="shared" ref="N25" si="64">N24/N7</f>
        <v>0.37592197950739814</v>
      </c>
      <c r="O25" s="704">
        <f t="shared" ref="O25" si="65">O24/O7</f>
        <v>0.3601848856595416</v>
      </c>
      <c r="P25" s="705">
        <f t="shared" ref="P25:S25" si="66">P24/P7</f>
        <v>0.36886012068704543</v>
      </c>
      <c r="Q25" s="795">
        <f>Q24/Q7</f>
        <v>0.39073593294895342</v>
      </c>
      <c r="R25" s="808">
        <f t="shared" ref="R25" si="67">R24/R7</f>
        <v>0.39838177026245686</v>
      </c>
      <c r="S25" s="704">
        <f t="shared" si="66"/>
        <v>0.47636255688317203</v>
      </c>
      <c r="T25" s="705">
        <f t="shared" ref="T25:AA25" si="68">T24/T7</f>
        <v>0.47791349329951333</v>
      </c>
      <c r="U25" s="808">
        <f t="shared" si="68"/>
        <v>0.49019750837820464</v>
      </c>
      <c r="V25" s="808">
        <f t="shared" si="68"/>
        <v>0.49188087026672989</v>
      </c>
      <c r="W25" s="809">
        <f t="shared" si="68"/>
        <v>0.49621006829254688</v>
      </c>
      <c r="X25" s="833">
        <f t="shared" si="68"/>
        <v>0.49900103922652106</v>
      </c>
      <c r="Y25" s="831">
        <f t="shared" si="68"/>
        <v>0.49743416589958372</v>
      </c>
      <c r="Z25" s="831">
        <f t="shared" si="68"/>
        <v>0.49889746975828936</v>
      </c>
      <c r="AA25" s="832">
        <f t="shared" si="68"/>
        <v>0.50294684206366547</v>
      </c>
      <c r="AB25" s="689"/>
      <c r="AC25" s="808">
        <f t="shared" ref="AC25:AH25" si="69">AC24/AC7</f>
        <v>0.29750886764993112</v>
      </c>
      <c r="AD25" s="705">
        <f t="shared" si="69"/>
        <v>0.40201576113311005</v>
      </c>
      <c r="AE25" s="769">
        <f t="shared" si="69"/>
        <v>0.37443834841293244</v>
      </c>
      <c r="AF25" s="769">
        <f t="shared" si="69"/>
        <v>0.40712414527951252</v>
      </c>
      <c r="AG25" s="769">
        <f t="shared" si="69"/>
        <v>0.48971828933512568</v>
      </c>
      <c r="AH25" s="704">
        <f t="shared" si="69"/>
        <v>0.4994875252781304</v>
      </c>
      <c r="AI25" s="538"/>
      <c r="AJ25" s="705">
        <f>AJ24/AJ7</f>
        <v>0.37316425211436832</v>
      </c>
      <c r="AK25" s="769">
        <f>AK24/AK7</f>
        <v>0.38634117180418936</v>
      </c>
      <c r="AL25" s="769">
        <f>AL24/AL7</f>
        <v>0.38152039293223478</v>
      </c>
      <c r="AM25" s="795">
        <f>AM24/AM7</f>
        <v>0.48529728914337661</v>
      </c>
      <c r="AN25" s="704">
        <f>AN24/AN7</f>
        <v>0.49791186713940372</v>
      </c>
      <c r="AO25" s="15"/>
      <c r="AV25" s="9"/>
    </row>
    <row r="26" spans="1:61" ht="14.25" customHeight="1">
      <c r="A26" s="9"/>
      <c r="B26" s="46" t="s">
        <v>19</v>
      </c>
      <c r="C26" s="47"/>
      <c r="D26" s="48"/>
      <c r="E26" s="49"/>
      <c r="F26" s="49"/>
      <c r="G26" s="50">
        <f t="shared" ref="G26:L26" si="70">G7-G19</f>
        <v>319.79500000000013</v>
      </c>
      <c r="H26">
        <f t="shared" si="70"/>
        <v>346.46899999999994</v>
      </c>
      <c r="I26" s="613">
        <f t="shared" si="70"/>
        <v>351.60599999999999</v>
      </c>
      <c r="J26" s="49">
        <f t="shared" si="70"/>
        <v>296.68500000000006</v>
      </c>
      <c r="K26" s="50">
        <f t="shared" si="70"/>
        <v>303.50199999999995</v>
      </c>
      <c r="L26" s="756">
        <f t="shared" si="70"/>
        <v>336.20800000000003</v>
      </c>
      <c r="M26" s="613">
        <f>M7-M19</f>
        <v>369.68299999999994</v>
      </c>
      <c r="N26" s="49">
        <f t="shared" ref="N26" si="71">N7-N19</f>
        <v>365.77899999999994</v>
      </c>
      <c r="O26" s="50">
        <f t="shared" ref="O26" si="72">O7-O19</f>
        <v>296.54699999999997</v>
      </c>
      <c r="P26" s="48">
        <f t="shared" ref="P26:AM26" si="73">P7-P19</f>
        <v>302.93099999999998</v>
      </c>
      <c r="Q26" s="613">
        <f>Q7-Q19</f>
        <v>388.74699999999996</v>
      </c>
      <c r="R26" s="49">
        <f t="shared" ref="R26" si="74">R7-R19</f>
        <v>405.09899999999999</v>
      </c>
      <c r="S26" s="50">
        <f t="shared" si="73"/>
        <v>316.75376063999994</v>
      </c>
      <c r="T26" s="48">
        <f t="shared" si="73"/>
        <v>313.73379915839996</v>
      </c>
      <c r="U26" s="49">
        <f t="shared" si="73"/>
        <v>451.36046178703998</v>
      </c>
      <c r="V26" s="49">
        <f t="shared" si="73"/>
        <v>465.24646896127842</v>
      </c>
      <c r="W26" s="50">
        <f t="shared" si="73"/>
        <v>400.09451368468478</v>
      </c>
      <c r="X26" s="48">
        <f t="shared" ref="X26:AA26" si="75">X7-X19</f>
        <v>401.25431238851206</v>
      </c>
      <c r="Y26" s="49">
        <f t="shared" si="75"/>
        <v>467.15308215735524</v>
      </c>
      <c r="Z26" s="49">
        <f t="shared" si="75"/>
        <v>477.79329376088481</v>
      </c>
      <c r="AA26" s="50">
        <f t="shared" si="75"/>
        <v>419.78793616252057</v>
      </c>
      <c r="AB26" s="689"/>
      <c r="AC26" s="613">
        <f t="shared" si="73"/>
        <v>319.79500000000013</v>
      </c>
      <c r="AD26" s="640">
        <f t="shared" si="73"/>
        <v>1298.2619999999999</v>
      </c>
      <c r="AE26" s="613">
        <f t="shared" si="73"/>
        <v>1368.2170000000003</v>
      </c>
      <c r="AF26" s="613">
        <f t="shared" si="73"/>
        <v>1413.5307606400004</v>
      </c>
      <c r="AG26" s="613">
        <f t="shared" si="73"/>
        <v>1630.4352435914034</v>
      </c>
      <c r="AH26" s="641">
        <f t="shared" ref="AH26" si="76">AH7-AH19</f>
        <v>1765.988624469273</v>
      </c>
      <c r="AI26" s="538"/>
      <c r="AJ26" s="640">
        <f t="shared" si="73"/>
        <v>1314.5550000000001</v>
      </c>
      <c r="AK26" s="613">
        <f t="shared" si="73"/>
        <v>1375.172</v>
      </c>
      <c r="AL26" s="613">
        <f t="shared" si="73"/>
        <v>1393.3240000000001</v>
      </c>
      <c r="AM26" s="613">
        <f t="shared" si="73"/>
        <v>1547.0944905467188</v>
      </c>
      <c r="AN26" s="641">
        <f t="shared" ref="AN26" si="77">AN7-AN19</f>
        <v>1746.2952019914371</v>
      </c>
      <c r="AO26" s="15"/>
      <c r="AV26" s="9"/>
    </row>
    <row r="27" spans="1:61" ht="14.25" customHeight="1">
      <c r="A27" s="9"/>
      <c r="B27" s="33" t="s">
        <v>20</v>
      </c>
      <c r="C27" s="34"/>
      <c r="D27" s="37"/>
      <c r="E27" s="35"/>
      <c r="F27" s="35"/>
      <c r="G27" s="36">
        <f t="shared" ref="G27:L27" si="78">G26/G12</f>
        <v>0.50448808960403868</v>
      </c>
      <c r="H27" s="35">
        <f t="shared" si="78"/>
        <v>0.51504236658242886</v>
      </c>
      <c r="I27" s="35">
        <f t="shared" si="78"/>
        <v>0.49703986429177271</v>
      </c>
      <c r="J27" s="35">
        <f t="shared" si="78"/>
        <v>0.47875584960464745</v>
      </c>
      <c r="K27" s="36">
        <f t="shared" si="78"/>
        <v>0.4999209355954537</v>
      </c>
      <c r="L27" s="705">
        <f t="shared" si="78"/>
        <v>0.4819495412844037</v>
      </c>
      <c r="M27" s="703">
        <f>M26/M12</f>
        <v>0.42752845502129061</v>
      </c>
      <c r="N27" s="703">
        <f t="shared" ref="N27" si="79">N26/N12</f>
        <v>0.44315362248606732</v>
      </c>
      <c r="O27" s="704">
        <f t="shared" ref="O27" si="80">O26/O12</f>
        <v>0.46191121495327098</v>
      </c>
      <c r="P27" s="705">
        <f t="shared" ref="P27:S27" si="81">P26/P12</f>
        <v>0.4734036568213783</v>
      </c>
      <c r="Q27" s="795">
        <f>Q26/Q12</f>
        <v>0.47373507189861069</v>
      </c>
      <c r="R27" s="808">
        <f t="shared" ref="R27" si="82">R26/R12</f>
        <v>0.47952059659090912</v>
      </c>
      <c r="S27" s="704">
        <f t="shared" si="81"/>
        <v>0.48329878479484123</v>
      </c>
      <c r="T27" s="705">
        <f t="shared" ref="T27:AA27" si="83">T26/T12</f>
        <v>0.48494027361378611</v>
      </c>
      <c r="U27" s="808">
        <f t="shared" si="83"/>
        <v>0.49518489814212285</v>
      </c>
      <c r="V27" s="808">
        <f t="shared" si="83"/>
        <v>0.49673454545675993</v>
      </c>
      <c r="W27" s="809">
        <f t="shared" si="83"/>
        <v>0.50191296159745291</v>
      </c>
      <c r="X27" s="833">
        <f t="shared" si="83"/>
        <v>0.50471924238356047</v>
      </c>
      <c r="Y27" s="831">
        <f t="shared" si="83"/>
        <v>0.50232240865547462</v>
      </c>
      <c r="Z27" s="831">
        <f t="shared" si="83"/>
        <v>0.50368986461700593</v>
      </c>
      <c r="AA27" s="832">
        <f t="shared" si="83"/>
        <v>0.50845302085945676</v>
      </c>
      <c r="AB27" s="689"/>
      <c r="AC27" s="808">
        <f t="shared" ref="AC27:AH27" si="84">AC26/AC12</f>
        <v>0.50448808960403868</v>
      </c>
      <c r="AD27" s="705">
        <f t="shared" si="84"/>
        <v>0.49800989681230579</v>
      </c>
      <c r="AE27" s="769">
        <f t="shared" si="84"/>
        <v>0.45160177681075814</v>
      </c>
      <c r="AF27" s="769">
        <f t="shared" si="84"/>
        <v>0.47743135757174276</v>
      </c>
      <c r="AG27" s="769">
        <f t="shared" si="84"/>
        <v>0.4952416452070264</v>
      </c>
      <c r="AH27" s="704">
        <f t="shared" si="84"/>
        <v>0.50468414796266836</v>
      </c>
      <c r="AI27" s="538"/>
      <c r="AJ27" s="705">
        <f>AJ26/AJ12</f>
        <v>0.4991286023465088</v>
      </c>
      <c r="AK27" s="769">
        <f>AK26/AK12</f>
        <v>0.45918689674562357</v>
      </c>
      <c r="AL27" s="769">
        <f>AL26/AL12</f>
        <v>0.47274590302989178</v>
      </c>
      <c r="AM27" s="795">
        <f>AM26/AM12</f>
        <v>0.49106914168827448</v>
      </c>
      <c r="AN27" s="704">
        <f>AN26/AN12</f>
        <v>0.50315113031970671</v>
      </c>
      <c r="AO27" s="15"/>
      <c r="AV27" s="9"/>
    </row>
    <row r="28" spans="1:61" ht="14.25" hidden="1" customHeight="1" outlineLevel="1">
      <c r="A28" s="9"/>
      <c r="B28" s="46" t="s">
        <v>21</v>
      </c>
      <c r="C28" s="47"/>
      <c r="D28" s="48"/>
      <c r="E28" s="49"/>
      <c r="F28" s="49"/>
      <c r="G28" s="50">
        <f t="shared" ref="G28:L28" si="85">G9-G21</f>
        <v>318.26900000000012</v>
      </c>
      <c r="H28" s="49">
        <f t="shared" si="85"/>
        <v>331.19699999999995</v>
      </c>
      <c r="I28" s="49">
        <f t="shared" si="85"/>
        <v>341.36099999999999</v>
      </c>
      <c r="J28" s="49">
        <f t="shared" si="85"/>
        <v>288.58400000000006</v>
      </c>
      <c r="K28" s="50">
        <f t="shared" si="85"/>
        <v>297.29099999999994</v>
      </c>
      <c r="L28" s="48">
        <f t="shared" si="85"/>
        <v>325.45000000000005</v>
      </c>
      <c r="M28" s="49">
        <f>M9-M21</f>
        <v>364.41999999999996</v>
      </c>
      <c r="N28" s="49">
        <f t="shared" ref="N28" si="86">N9-N21</f>
        <v>360.59999999999997</v>
      </c>
      <c r="O28" s="50">
        <f t="shared" ref="O28" si="87">O9-O21</f>
        <v>292.84999999999997</v>
      </c>
      <c r="P28" s="48">
        <f t="shared" ref="P28:S28" si="88">P9-P21</f>
        <v>298.93</v>
      </c>
      <c r="Q28" s="49">
        <f>Q9-Q21</f>
        <v>383.59700000000004</v>
      </c>
      <c r="R28" s="49">
        <f t="shared" ref="R28" si="89">R9-R21</f>
        <v>400.553</v>
      </c>
      <c r="S28" s="50">
        <f t="shared" si="88"/>
        <v>312.20776063999995</v>
      </c>
      <c r="T28" s="48">
        <f t="shared" ref="T28:AA28" si="90">T9-T21</f>
        <v>309.18779915839997</v>
      </c>
      <c r="U28" s="49">
        <f t="shared" si="90"/>
        <v>446.81446178703999</v>
      </c>
      <c r="V28" s="49">
        <f t="shared" si="90"/>
        <v>460.70046896127843</v>
      </c>
      <c r="W28" s="50">
        <f t="shared" si="90"/>
        <v>395.54851368468479</v>
      </c>
      <c r="X28" s="48">
        <f t="shared" si="90"/>
        <v>396.70831238851207</v>
      </c>
      <c r="Y28" s="49">
        <f t="shared" si="90"/>
        <v>462.60708215735525</v>
      </c>
      <c r="Z28" s="49">
        <f t="shared" si="90"/>
        <v>473.24729376088482</v>
      </c>
      <c r="AA28" s="50">
        <f t="shared" si="90"/>
        <v>415.24193616252057</v>
      </c>
      <c r="AB28" s="689"/>
      <c r="AC28" s="49">
        <f t="shared" ref="AC28:AH28" si="91">AC9-AC21</f>
        <v>318.26900000000012</v>
      </c>
      <c r="AD28" s="48">
        <f t="shared" si="91"/>
        <v>1258.433</v>
      </c>
      <c r="AE28" s="49">
        <f t="shared" si="91"/>
        <v>1343.3200000000004</v>
      </c>
      <c r="AF28" s="49">
        <f t="shared" si="91"/>
        <v>1395.2877606400002</v>
      </c>
      <c r="AG28" s="49">
        <f t="shared" si="91"/>
        <v>1612.2512435914034</v>
      </c>
      <c r="AH28" s="50">
        <f t="shared" si="91"/>
        <v>1747.804624469273</v>
      </c>
      <c r="AI28" s="538"/>
      <c r="AJ28" s="48">
        <f>AJ9-AJ21</f>
        <v>1279.4110000000001</v>
      </c>
      <c r="AK28" s="49">
        <f>AK9-AK21</f>
        <v>1347.761</v>
      </c>
      <c r="AL28" s="49">
        <f>AL9-AL21</f>
        <v>1375.9299999999998</v>
      </c>
      <c r="AM28" s="49">
        <f>AM9-AM21</f>
        <v>1528.9104905467188</v>
      </c>
      <c r="AN28" s="50">
        <f>AN9-AN21</f>
        <v>1728.1112019914372</v>
      </c>
      <c r="AO28" s="15"/>
      <c r="AV28" s="9"/>
    </row>
    <row r="29" spans="1:61" ht="14.25" hidden="1" customHeight="1" outlineLevel="1">
      <c r="A29" s="9"/>
      <c r="B29" s="33" t="s">
        <v>22</v>
      </c>
      <c r="C29" s="34"/>
      <c r="D29" s="37"/>
      <c r="E29" s="35"/>
      <c r="F29" s="35"/>
      <c r="G29" s="36">
        <f t="shared" ref="G29:L29" si="92">G28/G9</f>
        <v>0.50129628346238431</v>
      </c>
      <c r="H29" s="35">
        <f t="shared" si="92"/>
        <v>0.49165208174680575</v>
      </c>
      <c r="I29" s="35">
        <f t="shared" si="92"/>
        <v>0.48192027783464036</v>
      </c>
      <c r="J29" s="35">
        <f t="shared" si="92"/>
        <v>0.46494737232169187</v>
      </c>
      <c r="K29" s="36">
        <f t="shared" si="92"/>
        <v>0.48890997567710237</v>
      </c>
      <c r="L29" s="705">
        <f t="shared" si="92"/>
        <v>0.46590230725072551</v>
      </c>
      <c r="M29" s="703">
        <f>M28/M9</f>
        <v>0.42144193695371096</v>
      </c>
      <c r="N29" s="703">
        <f t="shared" ref="N29" si="93">N28/N9</f>
        <v>0.43637842213985162</v>
      </c>
      <c r="O29" s="704">
        <f t="shared" ref="O29" si="94">O28/O9</f>
        <v>0.45544890138602034</v>
      </c>
      <c r="P29" s="705">
        <f t="shared" ref="P29:S29" si="95">P28/P9</f>
        <v>0.46647243969158797</v>
      </c>
      <c r="Q29" s="795">
        <f>Q28/Q9</f>
        <v>0.46745917621252747</v>
      </c>
      <c r="R29" s="808">
        <f t="shared" ref="R29" si="96">R28/R9</f>
        <v>0.47361301772769138</v>
      </c>
      <c r="S29" s="704">
        <f t="shared" si="95"/>
        <v>0.47636255688317203</v>
      </c>
      <c r="T29" s="705">
        <f t="shared" ref="T29:AA29" si="97">T28/T9</f>
        <v>0.47791349329951333</v>
      </c>
      <c r="U29" s="808">
        <f t="shared" si="97"/>
        <v>0.49019750837820464</v>
      </c>
      <c r="V29" s="808">
        <f t="shared" si="97"/>
        <v>0.49188087026672989</v>
      </c>
      <c r="W29" s="809">
        <f t="shared" si="97"/>
        <v>0.49621006829254688</v>
      </c>
      <c r="X29" s="833">
        <f t="shared" si="97"/>
        <v>0.49900103922652106</v>
      </c>
      <c r="Y29" s="831">
        <f t="shared" si="97"/>
        <v>0.49743416589958372</v>
      </c>
      <c r="Z29" s="831">
        <f t="shared" si="97"/>
        <v>0.49889746975828936</v>
      </c>
      <c r="AA29" s="832">
        <f t="shared" si="97"/>
        <v>0.50294684206366547</v>
      </c>
      <c r="AB29" s="689"/>
      <c r="AC29" s="808">
        <f t="shared" ref="AC29:AH29" si="98">AC28/AC9</f>
        <v>0.50129628346238431</v>
      </c>
      <c r="AD29" s="705">
        <f t="shared" si="98"/>
        <v>0.48202415726506725</v>
      </c>
      <c r="AE29" s="769">
        <f t="shared" si="98"/>
        <v>0.44296363419326296</v>
      </c>
      <c r="AF29" s="769">
        <f t="shared" si="98"/>
        <v>0.4709721683703203</v>
      </c>
      <c r="AG29" s="769">
        <f t="shared" si="98"/>
        <v>0.48971828933512568</v>
      </c>
      <c r="AH29" s="704">
        <f t="shared" si="98"/>
        <v>0.4994875252781304</v>
      </c>
      <c r="AI29" s="538"/>
      <c r="AJ29" s="705">
        <f>AJ28/AJ9</f>
        <v>0.48507572750307199</v>
      </c>
      <c r="AK29" s="769">
        <f>AK28/AK9</f>
        <v>0.44960570793598054</v>
      </c>
      <c r="AL29" s="769">
        <f>AL28/AL9</f>
        <v>0.46639133715368847</v>
      </c>
      <c r="AM29" s="795">
        <f>AM28/AM9</f>
        <v>0.48529728914337661</v>
      </c>
      <c r="AN29" s="704">
        <f>AN28/AN9</f>
        <v>0.49791186713940372</v>
      </c>
      <c r="AO29" s="15"/>
      <c r="AV29" s="9"/>
    </row>
    <row r="30" spans="1:61" ht="8.25" customHeight="1" collapsed="1">
      <c r="A30" s="9"/>
      <c r="B30" s="23"/>
      <c r="C30" s="24"/>
      <c r="D30" s="42"/>
      <c r="E30" s="40"/>
      <c r="F30" s="40"/>
      <c r="G30" s="28"/>
      <c r="H30" s="42"/>
      <c r="I30" s="40"/>
      <c r="J30" s="40"/>
      <c r="K30" s="29"/>
      <c r="L30" s="42"/>
      <c r="M30" s="40"/>
      <c r="N30" s="40"/>
      <c r="O30" s="29"/>
      <c r="P30" s="42"/>
      <c r="Q30" s="40"/>
      <c r="R30" s="40"/>
      <c r="S30" s="41"/>
      <c r="T30" s="42"/>
      <c r="U30" s="40"/>
      <c r="V30" s="40"/>
      <c r="W30" s="41"/>
      <c r="X30" s="42"/>
      <c r="Y30" s="40"/>
      <c r="Z30" s="40"/>
      <c r="AA30" s="41"/>
      <c r="AB30" s="689"/>
      <c r="AC30" s="404"/>
      <c r="AD30" s="403"/>
      <c r="AE30" s="404"/>
      <c r="AF30" s="404"/>
      <c r="AG30" s="404"/>
      <c r="AH30" s="405"/>
      <c r="AI30" s="538"/>
      <c r="AJ30" s="403"/>
      <c r="AK30" s="404"/>
      <c r="AL30" s="404"/>
      <c r="AM30" s="404"/>
      <c r="AN30" s="405"/>
      <c r="AO30" s="15"/>
      <c r="AV30" s="9"/>
    </row>
    <row r="31" spans="1:61" ht="14.25" customHeight="1">
      <c r="A31" s="9"/>
      <c r="B31" s="23" t="s">
        <v>23</v>
      </c>
      <c r="C31" s="24"/>
      <c r="D31" s="27"/>
      <c r="E31" s="28"/>
      <c r="F31" s="28"/>
      <c r="G31" s="28">
        <v>115.476</v>
      </c>
      <c r="H31" s="27">
        <v>117.21</v>
      </c>
      <c r="I31" s="28">
        <v>118.29300000000001</v>
      </c>
      <c r="J31" s="28">
        <v>105.992</v>
      </c>
      <c r="K31" s="29">
        <v>107.268</v>
      </c>
      <c r="L31" s="27">
        <v>117.137</v>
      </c>
      <c r="M31" s="28">
        <v>126.078</v>
      </c>
      <c r="N31" s="28">
        <v>111.95099999999999</v>
      </c>
      <c r="O31" s="29">
        <v>115.67</v>
      </c>
      <c r="P31" s="777">
        <v>116.499</v>
      </c>
      <c r="Q31" s="28">
        <v>111.398</v>
      </c>
      <c r="R31" s="28">
        <v>106.411</v>
      </c>
      <c r="S31" s="31">
        <f t="shared" ref="S31:W31" si="99">R39*(1+S10*S33)</f>
        <v>111.98830651699637</v>
      </c>
      <c r="T31" s="32">
        <f t="shared" si="99"/>
        <v>110.83377374208897</v>
      </c>
      <c r="U31" s="30">
        <f t="shared" si="99"/>
        <v>122.16401669126734</v>
      </c>
      <c r="V31" s="30">
        <f t="shared" si="99"/>
        <v>123.00539506934152</v>
      </c>
      <c r="W31" s="31">
        <f t="shared" si="99"/>
        <v>119.34204721640162</v>
      </c>
      <c r="X31" s="32">
        <f t="shared" ref="X31" si="100">W39*(1+X10*X33)</f>
        <v>119.13435593998138</v>
      </c>
      <c r="Y31" s="30">
        <f t="shared" ref="Y31" si="101">X39*(1+Y10*Y33)</f>
        <v>124.19122416360636</v>
      </c>
      <c r="Z31" s="30">
        <f t="shared" ref="Z31" si="102">Y39*(1+Z10*Z33)</f>
        <v>124.81218028442439</v>
      </c>
      <c r="AA31" s="31">
        <f t="shared" ref="AA31" si="103">Z39*(1+AA10*AA33)</f>
        <v>120.7672276619994</v>
      </c>
      <c r="AB31" s="689"/>
      <c r="AC31" s="30">
        <f>SUM(D31:G31)</f>
        <v>115.476</v>
      </c>
      <c r="AD31" s="32">
        <f>SUM(H31:K31)</f>
        <v>448.76300000000003</v>
      </c>
      <c r="AE31" s="30">
        <f>SUM(L31:O31)</f>
        <v>470.83600000000001</v>
      </c>
      <c r="AF31" s="30">
        <f>SUM(P31:S31)</f>
        <v>446.29630651699637</v>
      </c>
      <c r="AG31" s="30">
        <f>SUM(T31:W31)</f>
        <v>475.34523271909944</v>
      </c>
      <c r="AH31" s="31">
        <f>SUM(X31:AA31)</f>
        <v>488.90498805001153</v>
      </c>
      <c r="AI31" s="538"/>
      <c r="AJ31" s="32">
        <f>SUM(G31:J31)</f>
        <v>456.971</v>
      </c>
      <c r="AK31" s="30">
        <f>SUM(K31:N31)</f>
        <v>462.43399999999997</v>
      </c>
      <c r="AL31" s="30">
        <f>SUM(O31:R31)</f>
        <v>449.97800000000001</v>
      </c>
      <c r="AM31" s="30">
        <f>SUM(S31:V31)</f>
        <v>467.99149201969419</v>
      </c>
      <c r="AN31" s="31">
        <f>SUM(W31:Z31)</f>
        <v>487.47980760441374</v>
      </c>
      <c r="AO31" s="15"/>
      <c r="AV31" s="9"/>
    </row>
    <row r="32" spans="1:61" ht="14.25" customHeight="1">
      <c r="A32" s="9"/>
      <c r="B32" s="554" t="s">
        <v>274</v>
      </c>
      <c r="C32" s="34"/>
      <c r="D32" s="37"/>
      <c r="E32" s="35"/>
      <c r="F32" s="35"/>
      <c r="G32" s="35">
        <f t="shared" ref="G32:L32" si="104">G31/G7</f>
        <v>0.18188290291892162</v>
      </c>
      <c r="H32" s="37">
        <f t="shared" si="104"/>
        <v>0.17399475388226074</v>
      </c>
      <c r="I32" s="35">
        <f t="shared" si="104"/>
        <v>0.16700148940826021</v>
      </c>
      <c r="J32" s="35">
        <f t="shared" si="104"/>
        <v>0.17076727014360032</v>
      </c>
      <c r="K32" s="36">
        <f t="shared" si="104"/>
        <v>0.17640761163617946</v>
      </c>
      <c r="L32" s="705">
        <f t="shared" si="104"/>
        <v>0.16768904152535943</v>
      </c>
      <c r="M32" s="703">
        <f>M31/M7</f>
        <v>0.14580581891018599</v>
      </c>
      <c r="N32" s="703">
        <f t="shared" ref="N32:O32" si="105">N31/N7</f>
        <v>0.13547698485019005</v>
      </c>
      <c r="O32" s="704">
        <f t="shared" si="105"/>
        <v>0.17989337347898576</v>
      </c>
      <c r="P32" s="705">
        <f t="shared" ref="P32:W32" si="106">P31/P7</f>
        <v>0.18179363982079516</v>
      </c>
      <c r="Q32" s="795">
        <f>Q31/Q7</f>
        <v>0.13558946570218711</v>
      </c>
      <c r="R32" s="808">
        <f t="shared" ref="R32" si="107">R31/R7</f>
        <v>0.12582014072899558</v>
      </c>
      <c r="S32" s="704">
        <f t="shared" si="106"/>
        <v>0.17087030740073791</v>
      </c>
      <c r="T32" s="705">
        <f t="shared" si="106"/>
        <v>0.17131644951330402</v>
      </c>
      <c r="U32" s="808">
        <f t="shared" si="106"/>
        <v>0.13402542154974989</v>
      </c>
      <c r="V32" s="808">
        <f t="shared" si="106"/>
        <v>0.13133045188911227</v>
      </c>
      <c r="W32" s="809">
        <f t="shared" si="106"/>
        <v>0.14971292610299064</v>
      </c>
      <c r="X32" s="833">
        <f t="shared" ref="X32:AA32" si="108">X31/X7</f>
        <v>0.14985359662293399</v>
      </c>
      <c r="Y32" s="831">
        <f t="shared" si="108"/>
        <v>0.13354088250395268</v>
      </c>
      <c r="Z32" s="831">
        <f t="shared" si="108"/>
        <v>0.1315770459965416</v>
      </c>
      <c r="AA32" s="832">
        <f t="shared" si="108"/>
        <v>0.14627495560470954</v>
      </c>
      <c r="AB32" s="689"/>
      <c r="AC32" s="808">
        <f t="shared" ref="AC32:AH32" si="109">AC31/AC7</f>
        <v>0.18188290291892162</v>
      </c>
      <c r="AD32" s="705">
        <f t="shared" si="109"/>
        <v>0.17189203309730705</v>
      </c>
      <c r="AE32" s="769">
        <f t="shared" si="109"/>
        <v>0.15525952540646987</v>
      </c>
      <c r="AF32" s="769">
        <f t="shared" si="109"/>
        <v>0.15059504197856396</v>
      </c>
      <c r="AG32" s="769">
        <f t="shared" si="109"/>
        <v>0.14438522230087353</v>
      </c>
      <c r="AH32" s="704">
        <f t="shared" si="109"/>
        <v>0.13971924502224436</v>
      </c>
      <c r="AI32" s="538"/>
      <c r="AJ32" s="705">
        <f>AJ31/AJ7</f>
        <v>0.17325592813631141</v>
      </c>
      <c r="AK32" s="769">
        <f>AK31/AK7</f>
        <v>0.15426545651912113</v>
      </c>
      <c r="AL32" s="769">
        <f>AL31/AL7</f>
        <v>0.15247573399477152</v>
      </c>
      <c r="AM32" s="795">
        <f>AM31/AM7</f>
        <v>0.14854695799628423</v>
      </c>
      <c r="AN32" s="704">
        <f>AN31/AN7</f>
        <v>0.14045507078327105</v>
      </c>
      <c r="AO32" s="15"/>
      <c r="AV32" s="9"/>
    </row>
    <row r="33" spans="1:48" ht="14.25" customHeight="1">
      <c r="A33" s="9"/>
      <c r="B33" s="554" t="s">
        <v>275</v>
      </c>
      <c r="C33" s="34"/>
      <c r="D33" s="37"/>
      <c r="E33" s="35"/>
      <c r="F33" s="35"/>
      <c r="G33" s="35"/>
      <c r="H33" s="37"/>
      <c r="I33" s="35"/>
      <c r="J33" s="35"/>
      <c r="K33" s="35"/>
      <c r="L33" s="705"/>
      <c r="M33" s="703"/>
      <c r="N33" s="703"/>
      <c r="O33" s="703"/>
      <c r="P33" s="793"/>
      <c r="Q33" s="795"/>
      <c r="R33" s="808"/>
      <c r="S33" s="682">
        <v>-0.25</v>
      </c>
      <c r="T33" s="691">
        <v>0.8</v>
      </c>
      <c r="U33" s="616">
        <v>0.25</v>
      </c>
      <c r="V33" s="616">
        <v>0.25</v>
      </c>
      <c r="W33" s="616">
        <v>0.2</v>
      </c>
      <c r="X33" s="691">
        <v>0.65</v>
      </c>
      <c r="Y33" s="616">
        <v>0.25</v>
      </c>
      <c r="Z33" s="616">
        <v>0.25</v>
      </c>
      <c r="AA33" s="682">
        <v>0.25</v>
      </c>
      <c r="AB33" s="689"/>
      <c r="AC33" s="808"/>
      <c r="AD33" s="705"/>
      <c r="AE33" s="769"/>
      <c r="AF33" s="769"/>
      <c r="AG33" s="769"/>
      <c r="AH33" s="704"/>
      <c r="AI33" s="538"/>
      <c r="AJ33" s="705"/>
      <c r="AK33" s="769"/>
      <c r="AL33" s="769"/>
      <c r="AM33" s="795"/>
      <c r="AN33" s="704"/>
      <c r="AO33" s="15"/>
      <c r="AV33" s="9"/>
    </row>
    <row r="34" spans="1:48" ht="14.25" hidden="1" customHeight="1" outlineLevel="1">
      <c r="A34" s="9"/>
      <c r="B34" s="25" t="s">
        <v>12</v>
      </c>
      <c r="C34" s="26"/>
      <c r="D34" s="27"/>
      <c r="E34" s="28"/>
      <c r="F34" s="28"/>
      <c r="G34" s="28">
        <v>16.675999999999998</v>
      </c>
      <c r="H34" s="27">
        <v>12.069000000000001</v>
      </c>
      <c r="I34" s="28">
        <v>11.526</v>
      </c>
      <c r="J34" s="28">
        <v>10.75</v>
      </c>
      <c r="K34" s="28">
        <v>10.747</v>
      </c>
      <c r="L34" s="27">
        <v>6.343</v>
      </c>
      <c r="M34" s="28">
        <v>6.7679999999999998</v>
      </c>
      <c r="N34" s="28">
        <v>6.2839999999999998</v>
      </c>
      <c r="O34" s="28">
        <v>6.1079999999999997</v>
      </c>
      <c r="P34" s="777">
        <v>5.4710000000000001</v>
      </c>
      <c r="Q34" s="28">
        <v>5.5730000000000004</v>
      </c>
      <c r="R34" s="28">
        <v>5.0910000000000002</v>
      </c>
      <c r="S34" s="31">
        <f t="shared" ref="P34:S36" si="110">R34</f>
        <v>5.0910000000000002</v>
      </c>
      <c r="T34" s="32">
        <f>S34</f>
        <v>5.0910000000000002</v>
      </c>
      <c r="U34" s="30">
        <f>T34</f>
        <v>5.0910000000000002</v>
      </c>
      <c r="V34" s="30">
        <f t="shared" ref="T34:W36" si="111">U34</f>
        <v>5.0910000000000002</v>
      </c>
      <c r="W34" s="31">
        <f t="shared" si="111"/>
        <v>5.0910000000000002</v>
      </c>
      <c r="X34" s="32">
        <f t="shared" ref="X34:X36" si="112">W34</f>
        <v>5.0910000000000002</v>
      </c>
      <c r="Y34" s="30">
        <f t="shared" ref="Y34:Y36" si="113">X34</f>
        <v>5.0910000000000002</v>
      </c>
      <c r="Z34" s="30">
        <f t="shared" ref="Z34:Z36" si="114">Y34</f>
        <v>5.0910000000000002</v>
      </c>
      <c r="AA34" s="31">
        <f t="shared" ref="AA34:AA36" si="115">Z34</f>
        <v>5.0910000000000002</v>
      </c>
      <c r="AB34" s="689"/>
      <c r="AC34" s="30">
        <f>SUM(D34:G34)</f>
        <v>16.675999999999998</v>
      </c>
      <c r="AD34" s="32">
        <f>SUM(H34:K34)</f>
        <v>45.091999999999999</v>
      </c>
      <c r="AE34" s="30">
        <f>SUM(L34:O34)</f>
        <v>25.503</v>
      </c>
      <c r="AF34" s="30">
        <f>SUM(P34:S34)</f>
        <v>21.226000000000003</v>
      </c>
      <c r="AG34" s="30">
        <f>SUM(T34:W34)</f>
        <v>20.364000000000001</v>
      </c>
      <c r="AH34" s="31">
        <f>SUM(X34:AA34)</f>
        <v>20.364000000000001</v>
      </c>
      <c r="AI34" s="538"/>
      <c r="AJ34" s="32">
        <f>SUM(G34:J34)</f>
        <v>51.021000000000001</v>
      </c>
      <c r="AK34" s="30">
        <f>SUM(K34:N34)</f>
        <v>30.141999999999999</v>
      </c>
      <c r="AL34" s="30">
        <f>SUM(O34:R34)</f>
        <v>22.243000000000002</v>
      </c>
      <c r="AM34" s="30">
        <f>SUM(S34:V34)</f>
        <v>20.364000000000001</v>
      </c>
      <c r="AN34" s="31">
        <f>SUM(W34:Z34)</f>
        <v>20.364000000000001</v>
      </c>
      <c r="AO34" s="15"/>
      <c r="AV34" s="9"/>
    </row>
    <row r="35" spans="1:48" ht="14.25" hidden="1" customHeight="1" outlineLevel="1">
      <c r="A35" s="9"/>
      <c r="B35" s="25" t="s">
        <v>13</v>
      </c>
      <c r="C35" s="26"/>
      <c r="D35" s="27"/>
      <c r="E35" s="28"/>
      <c r="F35" s="28"/>
      <c r="G35" s="28">
        <v>0</v>
      </c>
      <c r="H35" s="606">
        <v>0.47599999999999998</v>
      </c>
      <c r="I35" s="28">
        <v>0.23899999999999999</v>
      </c>
      <c r="J35" s="28">
        <v>0.24</v>
      </c>
      <c r="K35" s="28">
        <v>0.23899999999999999</v>
      </c>
      <c r="L35" s="606">
        <v>0.219</v>
      </c>
      <c r="M35" s="28">
        <f>3.597+0.056</f>
        <v>3.653</v>
      </c>
      <c r="N35" s="28">
        <v>0.68</v>
      </c>
      <c r="O35" s="28">
        <v>0.70499999999999996</v>
      </c>
      <c r="P35" s="777">
        <v>0.46200000000000002</v>
      </c>
      <c r="Q35" s="28">
        <v>0.29499999999999998</v>
      </c>
      <c r="R35" s="28">
        <v>0.38800000000000001</v>
      </c>
      <c r="S35" s="31">
        <v>0</v>
      </c>
      <c r="T35" s="32">
        <f t="shared" si="111"/>
        <v>0</v>
      </c>
      <c r="U35" s="30">
        <f t="shared" si="111"/>
        <v>0</v>
      </c>
      <c r="V35" s="30">
        <f t="shared" si="111"/>
        <v>0</v>
      </c>
      <c r="W35" s="31">
        <f t="shared" si="111"/>
        <v>0</v>
      </c>
      <c r="X35" s="32">
        <f t="shared" si="112"/>
        <v>0</v>
      </c>
      <c r="Y35" s="30">
        <f t="shared" si="113"/>
        <v>0</v>
      </c>
      <c r="Z35" s="30">
        <f t="shared" si="114"/>
        <v>0</v>
      </c>
      <c r="AA35" s="31">
        <f t="shared" si="115"/>
        <v>0</v>
      </c>
      <c r="AB35" s="689"/>
      <c r="AC35" s="30">
        <f>SUM(D35:G35)</f>
        <v>0</v>
      </c>
      <c r="AD35" s="32">
        <f>SUM(H35:K35)</f>
        <v>1.194</v>
      </c>
      <c r="AE35" s="30">
        <f>SUM(L35:O35)</f>
        <v>5.2569999999999997</v>
      </c>
      <c r="AF35" s="30">
        <f>SUM(P35:S35)</f>
        <v>1.145</v>
      </c>
      <c r="AG35" s="30">
        <f>SUM(T35:W35)</f>
        <v>0</v>
      </c>
      <c r="AH35" s="31">
        <f>SUM(X35:AA35)</f>
        <v>0</v>
      </c>
      <c r="AI35" s="538"/>
      <c r="AJ35" s="32">
        <f>SUM(G35:J35)</f>
        <v>0.95499999999999996</v>
      </c>
      <c r="AK35" s="30">
        <f>SUM(K35:N35)</f>
        <v>4.7909999999999995</v>
      </c>
      <c r="AL35" s="30">
        <f>SUM(O35:R35)</f>
        <v>1.85</v>
      </c>
      <c r="AM35" s="30">
        <f>SUM(S35:V35)</f>
        <v>0</v>
      </c>
      <c r="AN35" s="31">
        <f>SUM(W35:Z35)</f>
        <v>0</v>
      </c>
      <c r="AO35" s="15"/>
      <c r="AV35" s="9"/>
    </row>
    <row r="36" spans="1:48" ht="14.25" hidden="1" customHeight="1" outlineLevel="1">
      <c r="A36" s="9"/>
      <c r="B36" s="25" t="s">
        <v>14</v>
      </c>
      <c r="C36" s="26"/>
      <c r="D36" s="27"/>
      <c r="E36" s="28"/>
      <c r="F36" s="28"/>
      <c r="G36" s="28">
        <v>0</v>
      </c>
      <c r="H36" s="27">
        <v>0</v>
      </c>
      <c r="I36" s="28">
        <v>0</v>
      </c>
      <c r="J36" s="28">
        <v>0</v>
      </c>
      <c r="K36" s="28">
        <v>0</v>
      </c>
      <c r="L36" s="27">
        <v>0</v>
      </c>
      <c r="M36" s="28">
        <v>0</v>
      </c>
      <c r="N36" s="28">
        <v>0</v>
      </c>
      <c r="O36" s="28">
        <v>0</v>
      </c>
      <c r="P36" s="32">
        <f t="shared" si="110"/>
        <v>0</v>
      </c>
      <c r="Q36" s="28">
        <v>0</v>
      </c>
      <c r="R36" s="28">
        <v>0</v>
      </c>
      <c r="S36" s="31">
        <f t="shared" si="110"/>
        <v>0</v>
      </c>
      <c r="T36" s="32">
        <f t="shared" si="111"/>
        <v>0</v>
      </c>
      <c r="U36" s="30">
        <f t="shared" si="111"/>
        <v>0</v>
      </c>
      <c r="V36" s="30">
        <f t="shared" si="111"/>
        <v>0</v>
      </c>
      <c r="W36" s="31">
        <f t="shared" si="111"/>
        <v>0</v>
      </c>
      <c r="X36" s="32">
        <f t="shared" si="112"/>
        <v>0</v>
      </c>
      <c r="Y36" s="30">
        <f t="shared" si="113"/>
        <v>0</v>
      </c>
      <c r="Z36" s="30">
        <f t="shared" si="114"/>
        <v>0</v>
      </c>
      <c r="AA36" s="31">
        <f t="shared" si="115"/>
        <v>0</v>
      </c>
      <c r="AB36" s="689"/>
      <c r="AC36" s="30">
        <f>SUM(D36:G36)</f>
        <v>0</v>
      </c>
      <c r="AD36" s="32">
        <f>SUM(H36:K36)</f>
        <v>0</v>
      </c>
      <c r="AE36" s="30">
        <f>SUM(L36:O36)</f>
        <v>0</v>
      </c>
      <c r="AF36" s="30">
        <f>SUM(P36:S36)</f>
        <v>0</v>
      </c>
      <c r="AG36" s="30">
        <f>SUM(T36:W36)</f>
        <v>0</v>
      </c>
      <c r="AH36" s="31">
        <f>SUM(X36:AA36)</f>
        <v>0</v>
      </c>
      <c r="AI36" s="538"/>
      <c r="AJ36" s="32">
        <f>SUM(G36:J36)</f>
        <v>0</v>
      </c>
      <c r="AK36" s="30">
        <f>SUM(K36:N36)</f>
        <v>0</v>
      </c>
      <c r="AL36" s="30">
        <f>SUM(O36:R36)</f>
        <v>0</v>
      </c>
      <c r="AM36" s="30">
        <f>SUM(S36:V36)</f>
        <v>0</v>
      </c>
      <c r="AN36" s="31">
        <f>SUM(W36:Z36)</f>
        <v>0</v>
      </c>
      <c r="AO36" s="15"/>
      <c r="AV36" s="9"/>
    </row>
    <row r="37" spans="1:48" ht="14.25" hidden="1" customHeight="1" outlineLevel="1">
      <c r="A37" s="9"/>
      <c r="B37" s="23" t="s">
        <v>24</v>
      </c>
      <c r="C37" s="24"/>
      <c r="D37" s="32"/>
      <c r="E37" s="30"/>
      <c r="F37" s="30"/>
      <c r="G37" s="30">
        <f t="shared" ref="G37:L37" si="116">G31-G35-G34-G36</f>
        <v>98.8</v>
      </c>
      <c r="H37" s="32">
        <f t="shared" si="116"/>
        <v>104.66499999999999</v>
      </c>
      <c r="I37" s="30">
        <f t="shared" si="116"/>
        <v>106.52800000000001</v>
      </c>
      <c r="J37" s="30">
        <f t="shared" si="116"/>
        <v>95.00200000000001</v>
      </c>
      <c r="K37" s="30">
        <f t="shared" si="116"/>
        <v>96.281999999999996</v>
      </c>
      <c r="L37" s="32">
        <f t="shared" si="116"/>
        <v>110.575</v>
      </c>
      <c r="M37" s="30">
        <f>M31-M35-M34-M36</f>
        <v>115.657</v>
      </c>
      <c r="N37" s="30">
        <f t="shared" ref="N37" si="117">N31-N35-N34-N36</f>
        <v>104.98699999999998</v>
      </c>
      <c r="O37" s="30">
        <f t="shared" ref="O37" si="118">O31-O35-O34-O36</f>
        <v>108.857</v>
      </c>
      <c r="P37" s="32">
        <f t="shared" ref="P37:S37" si="119">P31-P35-P34-P36</f>
        <v>110.56599999999999</v>
      </c>
      <c r="Q37" s="30">
        <f>Q31-Q35-Q34-Q36</f>
        <v>105.53</v>
      </c>
      <c r="R37" s="30">
        <f t="shared" ref="R37" si="120">R31-R35-R34-R36</f>
        <v>100.932</v>
      </c>
      <c r="S37" s="31">
        <f t="shared" si="119"/>
        <v>106.89730651699638</v>
      </c>
      <c r="T37" s="32">
        <f t="shared" ref="T37:AA37" si="121">T31-T35-T34-T36</f>
        <v>105.74277374208897</v>
      </c>
      <c r="U37" s="30">
        <f t="shared" si="121"/>
        <v>117.07301669126734</v>
      </c>
      <c r="V37" s="30">
        <f t="shared" si="121"/>
        <v>117.91439506934152</v>
      </c>
      <c r="W37" s="31">
        <f t="shared" si="121"/>
        <v>114.25104721640163</v>
      </c>
      <c r="X37" s="32">
        <f t="shared" si="121"/>
        <v>114.04335593998138</v>
      </c>
      <c r="Y37" s="30">
        <f t="shared" si="121"/>
        <v>119.10022416360637</v>
      </c>
      <c r="Z37" s="30">
        <f t="shared" si="121"/>
        <v>119.72118028442439</v>
      </c>
      <c r="AA37" s="31">
        <f t="shared" si="121"/>
        <v>115.67622766199941</v>
      </c>
      <c r="AB37" s="689"/>
      <c r="AC37" s="30">
        <f t="shared" ref="AC37:AH37" si="122">AC31-AC35-AC34-AC36</f>
        <v>98.8</v>
      </c>
      <c r="AD37" s="32">
        <f t="shared" si="122"/>
        <v>402.47700000000003</v>
      </c>
      <c r="AE37" s="30">
        <f t="shared" si="122"/>
        <v>440.07600000000002</v>
      </c>
      <c r="AF37" s="30">
        <f t="shared" si="122"/>
        <v>423.92530651699639</v>
      </c>
      <c r="AG37" s="30">
        <f t="shared" si="122"/>
        <v>454.98123271909947</v>
      </c>
      <c r="AH37" s="31">
        <f t="shared" si="122"/>
        <v>468.54098805001155</v>
      </c>
      <c r="AI37" s="538"/>
      <c r="AJ37" s="32">
        <f>AJ31-AJ35-AJ34-AJ36</f>
        <v>404.995</v>
      </c>
      <c r="AK37" s="30">
        <f>AK31-AK35-AK34-AK36</f>
        <v>427.50099999999998</v>
      </c>
      <c r="AL37" s="30">
        <f>AL31-AL35-AL34-AL36</f>
        <v>425.88499999999999</v>
      </c>
      <c r="AM37" s="30">
        <f>AM31-AM35-AM34-AM36</f>
        <v>447.62749201969422</v>
      </c>
      <c r="AN37" s="31">
        <f>AN31-AN35-AN34-AN36</f>
        <v>467.11580760441376</v>
      </c>
      <c r="AO37" s="15"/>
      <c r="AV37" s="9"/>
    </row>
    <row r="38" spans="1:48" ht="14.25" hidden="1" customHeight="1" outlineLevel="1">
      <c r="A38" s="9"/>
      <c r="B38" s="33" t="s">
        <v>11</v>
      </c>
      <c r="C38" s="34"/>
      <c r="D38" s="37"/>
      <c r="E38" s="35"/>
      <c r="F38" s="35"/>
      <c r="G38" s="35">
        <f t="shared" ref="G38:L38" si="123">G37/G9</f>
        <v>0.15561701832752656</v>
      </c>
      <c r="H38" s="37">
        <f t="shared" si="123"/>
        <v>0.15537207503700043</v>
      </c>
      <c r="I38" s="35">
        <f t="shared" si="123"/>
        <v>0.15039211672443123</v>
      </c>
      <c r="J38" s="35">
        <f t="shared" si="123"/>
        <v>0.15306091212716355</v>
      </c>
      <c r="K38" s="35">
        <f t="shared" si="123"/>
        <v>0.1583405830588305</v>
      </c>
      <c r="L38" s="705">
        <f t="shared" si="123"/>
        <v>0.15829512252035324</v>
      </c>
      <c r="M38" s="703">
        <f>M37/M9</f>
        <v>0.13375421245336522</v>
      </c>
      <c r="N38" s="703">
        <f t="shared" ref="N38" si="124">N37/N9</f>
        <v>0.12704953246033443</v>
      </c>
      <c r="O38" s="703">
        <f t="shared" ref="O38" si="125">O37/O9</f>
        <v>0.16929759623758928</v>
      </c>
      <c r="P38" s="705">
        <f t="shared" ref="P38:S38" si="126">P37/P9</f>
        <v>0.17253534863325898</v>
      </c>
      <c r="Q38" s="795">
        <f>Q37/Q9</f>
        <v>0.12860102364123813</v>
      </c>
      <c r="R38" s="808">
        <f t="shared" ref="R38" si="127">R37/R9</f>
        <v>0.11934178274857846</v>
      </c>
      <c r="S38" s="704">
        <f t="shared" si="126"/>
        <v>0.1631025255489324</v>
      </c>
      <c r="T38" s="705">
        <f t="shared" ref="T38:AA38" si="128">T37/T9</f>
        <v>0.16344725932853432</v>
      </c>
      <c r="U38" s="808">
        <f t="shared" si="128"/>
        <v>0.12844011550309178</v>
      </c>
      <c r="V38" s="808">
        <f t="shared" si="128"/>
        <v>0.12589489087009711</v>
      </c>
      <c r="W38" s="809">
        <f t="shared" si="128"/>
        <v>0.14332633793421007</v>
      </c>
      <c r="X38" s="833">
        <f t="shared" si="128"/>
        <v>0.14344986317100095</v>
      </c>
      <c r="Y38" s="831">
        <f t="shared" si="128"/>
        <v>0.12806660976522843</v>
      </c>
      <c r="Z38" s="831">
        <f t="shared" si="128"/>
        <v>0.12621011193896881</v>
      </c>
      <c r="AA38" s="832">
        <f t="shared" si="128"/>
        <v>0.14010866518469772</v>
      </c>
      <c r="AB38" s="689"/>
      <c r="AC38" s="808">
        <f t="shared" ref="AC38:AH38" si="129">AC37/AC9</f>
        <v>0.15561701832752656</v>
      </c>
      <c r="AD38" s="705">
        <f t="shared" si="129"/>
        <v>0.15416286504213772</v>
      </c>
      <c r="AE38" s="769">
        <f t="shared" si="129"/>
        <v>0.14511632692227788</v>
      </c>
      <c r="AF38" s="769">
        <f t="shared" si="129"/>
        <v>0.1430937950360737</v>
      </c>
      <c r="AG38" s="769">
        <f t="shared" si="129"/>
        <v>0.13819969552044087</v>
      </c>
      <c r="AH38" s="704">
        <f t="shared" si="129"/>
        <v>0.13389962203786621</v>
      </c>
      <c r="AI38" s="538"/>
      <c r="AJ38" s="705">
        <f>AJ37/AJ9</f>
        <v>0.15354975395717768</v>
      </c>
      <c r="AK38" s="769">
        <f>AK37/AK9</f>
        <v>0.14261199852818091</v>
      </c>
      <c r="AL38" s="769">
        <f>AL37/AL9</f>
        <v>0.14435986905125889</v>
      </c>
      <c r="AM38" s="795">
        <f>AM37/AM9</f>
        <v>0.14208314336670325</v>
      </c>
      <c r="AN38" s="704">
        <f>AN37/AN9</f>
        <v>0.13458769532112355</v>
      </c>
      <c r="AO38" s="15"/>
      <c r="AV38" s="9"/>
    </row>
    <row r="39" spans="1:48" ht="14.25" hidden="1" customHeight="1" outlineLevel="1">
      <c r="A39" s="9"/>
      <c r="B39" s="23" t="s">
        <v>25</v>
      </c>
      <c r="C39" s="24"/>
      <c r="D39" s="32"/>
      <c r="E39" s="30"/>
      <c r="F39" s="30"/>
      <c r="G39" s="30">
        <f t="shared" ref="G39:L39" si="130">G31-G35-G36</f>
        <v>115.476</v>
      </c>
      <c r="H39" s="32">
        <f t="shared" si="130"/>
        <v>116.73399999999999</v>
      </c>
      <c r="I39" s="30">
        <f t="shared" si="130"/>
        <v>118.054</v>
      </c>
      <c r="J39" s="30">
        <f t="shared" si="130"/>
        <v>105.75200000000001</v>
      </c>
      <c r="K39" s="30">
        <f t="shared" si="130"/>
        <v>107.029</v>
      </c>
      <c r="L39" s="32">
        <f t="shared" si="130"/>
        <v>116.91800000000001</v>
      </c>
      <c r="M39" s="30">
        <f>M31-M35-M36</f>
        <v>122.425</v>
      </c>
      <c r="N39" s="30">
        <f t="shared" ref="N39" si="131">N31-N35-N36</f>
        <v>111.27099999999999</v>
      </c>
      <c r="O39" s="30">
        <f t="shared" ref="O39" si="132">O31-O35-O36</f>
        <v>114.965</v>
      </c>
      <c r="P39" s="32">
        <f t="shared" ref="P39:S39" si="133">P31-P35-P36</f>
        <v>116.03699999999999</v>
      </c>
      <c r="Q39" s="30">
        <f>Q31-Q35-Q36</f>
        <v>111.10299999999999</v>
      </c>
      <c r="R39" s="30">
        <f t="shared" ref="R39" si="134">R31-R35-R36</f>
        <v>106.023</v>
      </c>
      <c r="S39" s="31">
        <f t="shared" si="133"/>
        <v>111.98830651699637</v>
      </c>
      <c r="T39" s="32">
        <f t="shared" ref="T39:AA39" si="135">T31-T35-T36</f>
        <v>110.83377374208897</v>
      </c>
      <c r="U39" s="30">
        <f t="shared" si="135"/>
        <v>122.16401669126734</v>
      </c>
      <c r="V39" s="30">
        <f t="shared" si="135"/>
        <v>123.00539506934152</v>
      </c>
      <c r="W39" s="31">
        <f t="shared" si="135"/>
        <v>119.34204721640162</v>
      </c>
      <c r="X39" s="32">
        <f t="shared" si="135"/>
        <v>119.13435593998138</v>
      </c>
      <c r="Y39" s="30">
        <f t="shared" si="135"/>
        <v>124.19122416360636</v>
      </c>
      <c r="Z39" s="30">
        <f t="shared" si="135"/>
        <v>124.81218028442439</v>
      </c>
      <c r="AA39" s="31">
        <f t="shared" si="135"/>
        <v>120.7672276619994</v>
      </c>
      <c r="AB39" s="689"/>
      <c r="AC39" s="30">
        <f t="shared" ref="AC39:AH39" si="136">AC31-AC35-AC36</f>
        <v>115.476</v>
      </c>
      <c r="AD39" s="32">
        <f t="shared" si="136"/>
        <v>447.56900000000002</v>
      </c>
      <c r="AE39" s="30">
        <f t="shared" si="136"/>
        <v>465.57900000000001</v>
      </c>
      <c r="AF39" s="30">
        <f t="shared" si="136"/>
        <v>445.15130651699639</v>
      </c>
      <c r="AG39" s="30">
        <f t="shared" si="136"/>
        <v>475.34523271909944</v>
      </c>
      <c r="AH39" s="31">
        <f t="shared" si="136"/>
        <v>488.90498805001153</v>
      </c>
      <c r="AI39" s="538"/>
      <c r="AJ39" s="32">
        <f>AJ31-AJ35-AJ36</f>
        <v>456.01600000000002</v>
      </c>
      <c r="AK39" s="30">
        <f>AK31-AK35-AK36</f>
        <v>457.64299999999997</v>
      </c>
      <c r="AL39" s="30">
        <f>AL31-AL35-AL36</f>
        <v>448.12799999999999</v>
      </c>
      <c r="AM39" s="30">
        <f>AM31-AM35-AM36</f>
        <v>467.99149201969419</v>
      </c>
      <c r="AN39" s="31">
        <f>AN31-AN35-AN36</f>
        <v>487.47980760441374</v>
      </c>
      <c r="AO39" s="15"/>
      <c r="AV39" s="9"/>
    </row>
    <row r="40" spans="1:48" ht="14.25" hidden="1" customHeight="1" outlineLevel="1">
      <c r="A40" s="9"/>
      <c r="B40" s="33" t="s">
        <v>11</v>
      </c>
      <c r="C40" s="34"/>
      <c r="D40" s="37"/>
      <c r="E40" s="35"/>
      <c r="F40" s="35"/>
      <c r="G40" s="35">
        <f t="shared" ref="G40:L40" si="137">G39/G9</f>
        <v>0.18188290291892162</v>
      </c>
      <c r="H40" s="37">
        <f t="shared" si="137"/>
        <v>0.17328814605999338</v>
      </c>
      <c r="I40" s="35">
        <f t="shared" si="137"/>
        <v>0.1666640784374625</v>
      </c>
      <c r="J40" s="35">
        <f t="shared" si="137"/>
        <v>0.17038059808500663</v>
      </c>
      <c r="K40" s="35">
        <f t="shared" si="137"/>
        <v>0.17601456413663583</v>
      </c>
      <c r="L40" s="705">
        <f t="shared" si="137"/>
        <v>0.16737552914162027</v>
      </c>
      <c r="M40" s="703">
        <f>M39/M9</f>
        <v>0.14158122257713099</v>
      </c>
      <c r="N40" s="703">
        <f t="shared" ref="N40" si="138">N39/N9</f>
        <v>0.13465408599535061</v>
      </c>
      <c r="O40" s="703">
        <f t="shared" ref="O40" si="139">O39/O9</f>
        <v>0.17879693682036482</v>
      </c>
      <c r="P40" s="705">
        <f t="shared" ref="P40:S40" si="140">P39/P9</f>
        <v>0.18107270091490579</v>
      </c>
      <c r="Q40" s="795">
        <f>Q39/Q9</f>
        <v>0.1353923958079454</v>
      </c>
      <c r="R40" s="808">
        <f t="shared" ref="R40" si="141">R39/R9</f>
        <v>0.12536137035184614</v>
      </c>
      <c r="S40" s="704">
        <f t="shared" si="140"/>
        <v>0.17087030740073791</v>
      </c>
      <c r="T40" s="705">
        <f t="shared" ref="T40:AA40" si="142">T39/T9</f>
        <v>0.17131644951330402</v>
      </c>
      <c r="U40" s="808">
        <f t="shared" si="142"/>
        <v>0.13402542154974989</v>
      </c>
      <c r="V40" s="808">
        <f t="shared" si="142"/>
        <v>0.13133045188911227</v>
      </c>
      <c r="W40" s="809">
        <f t="shared" si="142"/>
        <v>0.14971292610299064</v>
      </c>
      <c r="X40" s="833">
        <f t="shared" si="142"/>
        <v>0.14985359662293399</v>
      </c>
      <c r="Y40" s="831">
        <f t="shared" si="142"/>
        <v>0.13354088250395268</v>
      </c>
      <c r="Z40" s="831">
        <f t="shared" si="142"/>
        <v>0.1315770459965416</v>
      </c>
      <c r="AA40" s="832">
        <f t="shared" si="142"/>
        <v>0.14627495560470954</v>
      </c>
      <c r="AB40" s="689"/>
      <c r="AC40" s="808">
        <f t="shared" ref="AC40:AH40" si="143">AC39/AC9</f>
        <v>0.18188290291892162</v>
      </c>
      <c r="AD40" s="705">
        <f t="shared" si="143"/>
        <v>0.17143468904818046</v>
      </c>
      <c r="AE40" s="769">
        <f t="shared" si="143"/>
        <v>0.15352601453418777</v>
      </c>
      <c r="AF40" s="769">
        <f t="shared" si="143"/>
        <v>0.15025852157337449</v>
      </c>
      <c r="AG40" s="769">
        <f t="shared" si="143"/>
        <v>0.14438522230087353</v>
      </c>
      <c r="AH40" s="704">
        <f t="shared" si="143"/>
        <v>0.13971924502224436</v>
      </c>
      <c r="AI40" s="538"/>
      <c r="AJ40" s="705">
        <f>AJ39/AJ9</f>
        <v>0.17289384955502249</v>
      </c>
      <c r="AK40" s="769">
        <f>AK39/AK9</f>
        <v>0.15266720508825077</v>
      </c>
      <c r="AL40" s="769">
        <f>AL39/AL9</f>
        <v>0.15189945501297894</v>
      </c>
      <c r="AM40" s="795">
        <f>AM39/AM9</f>
        <v>0.14854695799628423</v>
      </c>
      <c r="AN40" s="704">
        <f>AN39/AN9</f>
        <v>0.14045507078327105</v>
      </c>
      <c r="AO40" s="15"/>
      <c r="AV40" s="9"/>
    </row>
    <row r="41" spans="1:48" ht="10.5" customHeight="1" collapsed="1">
      <c r="A41" s="9"/>
      <c r="B41" s="51"/>
      <c r="C41" s="52"/>
      <c r="D41" s="42"/>
      <c r="E41" s="40"/>
      <c r="F41" s="40"/>
      <c r="G41" s="28"/>
      <c r="H41" s="42"/>
      <c r="I41" s="40"/>
      <c r="J41" s="40"/>
      <c r="K41" s="28"/>
      <c r="L41" s="42"/>
      <c r="M41" s="40"/>
      <c r="N41" s="40"/>
      <c r="O41" s="28"/>
      <c r="P41" s="42"/>
      <c r="Q41" s="40"/>
      <c r="R41" s="40"/>
      <c r="S41" s="41"/>
      <c r="T41" s="42"/>
      <c r="U41" s="40"/>
      <c r="V41" s="40"/>
      <c r="W41" s="41"/>
      <c r="X41" s="42"/>
      <c r="Y41" s="40"/>
      <c r="Z41" s="40"/>
      <c r="AA41" s="41"/>
      <c r="AB41" s="689"/>
      <c r="AC41" s="404"/>
      <c r="AD41" s="403"/>
      <c r="AE41" s="404"/>
      <c r="AF41" s="404"/>
      <c r="AG41" s="404"/>
      <c r="AH41" s="405"/>
      <c r="AI41" s="538"/>
      <c r="AJ41" s="403"/>
      <c r="AK41" s="404"/>
      <c r="AL41" s="404"/>
      <c r="AM41" s="404"/>
      <c r="AN41" s="405"/>
      <c r="AO41" s="15"/>
      <c r="AV41" s="9"/>
    </row>
    <row r="42" spans="1:48" ht="14.25" customHeight="1">
      <c r="A42" s="9"/>
      <c r="B42" s="23" t="s">
        <v>347</v>
      </c>
      <c r="C42" s="24"/>
      <c r="D42" s="27"/>
      <c r="E42" s="28"/>
      <c r="F42" s="28"/>
      <c r="G42" s="28">
        <f>108.649</f>
        <v>108.649</v>
      </c>
      <c r="H42" s="27">
        <f>109.645</f>
        <v>109.645</v>
      </c>
      <c r="I42" s="28">
        <f>105.925</f>
        <v>105.925</v>
      </c>
      <c r="J42" s="28">
        <f>101.89</f>
        <v>101.89</v>
      </c>
      <c r="K42" s="28">
        <f>103.007</f>
        <v>103.00700000000001</v>
      </c>
      <c r="L42" s="27">
        <v>109.036</v>
      </c>
      <c r="M42" s="28">
        <v>108.128</v>
      </c>
      <c r="N42" s="28">
        <v>130.672</v>
      </c>
      <c r="O42" s="28">
        <v>132.738</v>
      </c>
      <c r="P42" s="777">
        <v>139.43100000000001</v>
      </c>
      <c r="Q42" s="28">
        <v>138.86699999999999</v>
      </c>
      <c r="R42" s="28">
        <v>126.55500000000001</v>
      </c>
      <c r="S42" s="31">
        <f t="shared" ref="S42:W42" si="144">R50*(1+S10*S44)</f>
        <v>56.224749141480295</v>
      </c>
      <c r="T42" s="32">
        <f t="shared" si="144"/>
        <v>55.64510544774398</v>
      </c>
      <c r="U42" s="30">
        <f t="shared" si="144"/>
        <v>61.333557102586148</v>
      </c>
      <c r="V42" s="30">
        <f t="shared" si="144"/>
        <v>61.755978779559243</v>
      </c>
      <c r="W42" s="31">
        <f t="shared" si="144"/>
        <v>59.916761628630489</v>
      </c>
      <c r="X42" s="32">
        <f t="shared" ref="X42" si="145">W50*(1+X10*X44)</f>
        <v>59.81248833190169</v>
      </c>
      <c r="Y42" s="30">
        <f t="shared" ref="Y42" si="146">X50*(1+Y10*Y44)</f>
        <v>62.351335075438143</v>
      </c>
      <c r="Z42" s="30">
        <f t="shared" ref="Z42" si="147">Y50*(1+Z10*Z44)</f>
        <v>62.663091750815326</v>
      </c>
      <c r="AA42" s="31">
        <f t="shared" ref="AA42" si="148">Z50*(1+AA10*AA44)</f>
        <v>60.632286450169929</v>
      </c>
      <c r="AB42" s="689"/>
      <c r="AC42" s="30">
        <f>SUM(D42:G42)</f>
        <v>108.649</v>
      </c>
      <c r="AD42" s="32">
        <f>SUM(H42:K42)</f>
        <v>420.46699999999998</v>
      </c>
      <c r="AE42" s="30">
        <f>SUM(L42:O42)</f>
        <v>480.57400000000001</v>
      </c>
      <c r="AF42" s="30">
        <f>SUM(P42:S42)</f>
        <v>461.0777491414803</v>
      </c>
      <c r="AG42" s="30">
        <f>SUM(T42:W42)</f>
        <v>238.65140295851987</v>
      </c>
      <c r="AH42" s="31">
        <f>SUM(X42:AA42)</f>
        <v>245.45920160832509</v>
      </c>
      <c r="AI42" s="538"/>
      <c r="AJ42" s="32">
        <f>SUM(G42:J42)</f>
        <v>426.10899999999998</v>
      </c>
      <c r="AK42" s="30">
        <f>SUM(K42:N42)</f>
        <v>450.84299999999996</v>
      </c>
      <c r="AL42" s="30">
        <f>SUM(O42:R42)</f>
        <v>537.59099999999989</v>
      </c>
      <c r="AM42" s="30">
        <f>SUM(S42:V42)</f>
        <v>234.95939047136966</v>
      </c>
      <c r="AN42" s="31">
        <f>SUM(W42:Z42)</f>
        <v>244.74367678678567</v>
      </c>
      <c r="AO42" s="15"/>
      <c r="AV42" s="9"/>
    </row>
    <row r="43" spans="1:48" ht="14.25" customHeight="1">
      <c r="A43" s="9"/>
      <c r="B43" s="554" t="s">
        <v>274</v>
      </c>
      <c r="C43" s="34"/>
      <c r="D43" s="37"/>
      <c r="E43" s="35"/>
      <c r="F43" s="35"/>
      <c r="G43" s="35">
        <f t="shared" ref="G43:L43" si="149">G42/G7</f>
        <v>0.17112989295817241</v>
      </c>
      <c r="H43" s="37">
        <f t="shared" si="149"/>
        <v>0.16276473670694036</v>
      </c>
      <c r="I43" s="35">
        <f t="shared" si="149"/>
        <v>0.14954082460982443</v>
      </c>
      <c r="J43" s="35">
        <f t="shared" si="149"/>
        <v>0.1641584002088029</v>
      </c>
      <c r="K43" s="35">
        <f t="shared" si="149"/>
        <v>0.1694001832028931</v>
      </c>
      <c r="L43" s="705">
        <f t="shared" si="149"/>
        <v>0.15609194645380273</v>
      </c>
      <c r="M43" s="703">
        <f>M42/M7</f>
        <v>0.12504712627992665</v>
      </c>
      <c r="N43" s="703">
        <f t="shared" ref="N43:O43" si="150">N42/N7</f>
        <v>0.15813211641114447</v>
      </c>
      <c r="O43" s="703">
        <f t="shared" si="150"/>
        <v>0.20643802722273374</v>
      </c>
      <c r="P43" s="705">
        <f t="shared" ref="P43:S43" si="151">P42/P7</f>
        <v>0.21757842551312281</v>
      </c>
      <c r="Q43" s="795">
        <f>Q42/Q7</f>
        <v>0.16902370180493023</v>
      </c>
      <c r="R43" s="808">
        <f t="shared" ref="R43" si="152">R42/R7</f>
        <v>0.14963836360863103</v>
      </c>
      <c r="S43" s="704">
        <f t="shared" si="151"/>
        <v>8.5786993911512038E-2</v>
      </c>
      <c r="T43" s="705">
        <f t="shared" ref="T43:AA43" si="153">T42/T7</f>
        <v>8.601098362205091E-2</v>
      </c>
      <c r="U43" s="808">
        <f t="shared" si="153"/>
        <v>6.7288683431177443E-2</v>
      </c>
      <c r="V43" s="808">
        <f t="shared" si="153"/>
        <v>6.5935649370516353E-2</v>
      </c>
      <c r="W43" s="809">
        <f t="shared" si="153"/>
        <v>7.5164737955030148E-2</v>
      </c>
      <c r="X43" s="833">
        <f t="shared" si="153"/>
        <v>7.5235362870625364E-2</v>
      </c>
      <c r="Y43" s="831">
        <f t="shared" si="153"/>
        <v>6.7045416190636878E-2</v>
      </c>
      <c r="Z43" s="831">
        <f t="shared" si="153"/>
        <v>6.6059454187833391E-2</v>
      </c>
      <c r="AA43" s="832">
        <f t="shared" si="153"/>
        <v>7.3438673557473341E-2</v>
      </c>
      <c r="AB43" s="689"/>
      <c r="AC43" s="808">
        <f t="shared" ref="AC43:AH43" si="154">AC42/AC7</f>
        <v>0.17112989295817241</v>
      </c>
      <c r="AD43" s="705">
        <f t="shared" si="154"/>
        <v>0.16105366859639808</v>
      </c>
      <c r="AE43" s="769">
        <f t="shared" si="154"/>
        <v>0.15847065891879306</v>
      </c>
      <c r="AF43" s="769">
        <f t="shared" si="154"/>
        <v>0.15558278653309596</v>
      </c>
      <c r="AG43" s="769">
        <f t="shared" si="154"/>
        <v>7.248991574286745E-2</v>
      </c>
      <c r="AH43" s="704">
        <f t="shared" si="154"/>
        <v>7.0147319358030105E-2</v>
      </c>
      <c r="AI43" s="538"/>
      <c r="AJ43" s="705">
        <f>AJ42/AJ7</f>
        <v>0.16155491329260613</v>
      </c>
      <c r="AK43" s="769">
        <f>AK42/AK7</f>
        <v>0.15039876223082674</v>
      </c>
      <c r="AL43" s="769">
        <f>AL42/AL7</f>
        <v>0.18216353313713826</v>
      </c>
      <c r="AM43" s="795">
        <f>AM42/AM7</f>
        <v>7.4579353048824903E-2</v>
      </c>
      <c r="AN43" s="704">
        <f>AN42/AN7</f>
        <v>7.0516747382368405E-2</v>
      </c>
      <c r="AO43" s="15"/>
      <c r="AV43" s="9"/>
    </row>
    <row r="44" spans="1:48" ht="14.25" customHeight="1">
      <c r="A44" s="9"/>
      <c r="B44" s="554" t="s">
        <v>275</v>
      </c>
      <c r="C44" s="34"/>
      <c r="D44" s="37"/>
      <c r="E44" s="35"/>
      <c r="F44" s="35"/>
      <c r="G44" s="35"/>
      <c r="H44" s="37"/>
      <c r="I44" s="35"/>
      <c r="J44" s="35"/>
      <c r="K44" s="35"/>
      <c r="L44" s="705"/>
      <c r="M44" s="703"/>
      <c r="N44" s="703"/>
      <c r="O44" s="703"/>
      <c r="P44" s="793"/>
      <c r="Q44" s="795"/>
      <c r="R44" s="808"/>
      <c r="S44" s="682">
        <v>-0.2</v>
      </c>
      <c r="T44" s="691">
        <v>0.8</v>
      </c>
      <c r="U44" s="616">
        <v>0.25</v>
      </c>
      <c r="V44" s="616">
        <v>0.25</v>
      </c>
      <c r="W44" s="616">
        <v>0.2</v>
      </c>
      <c r="X44" s="691">
        <v>0.65</v>
      </c>
      <c r="Y44" s="616">
        <v>0.25</v>
      </c>
      <c r="Z44" s="616">
        <v>0.25</v>
      </c>
      <c r="AA44" s="682">
        <v>0.25</v>
      </c>
      <c r="AB44" s="689"/>
      <c r="AC44" s="808"/>
      <c r="AD44" s="705"/>
      <c r="AE44" s="769"/>
      <c r="AF44" s="769"/>
      <c r="AG44" s="769"/>
      <c r="AH44" s="704"/>
      <c r="AI44" s="538"/>
      <c r="AJ44" s="705"/>
      <c r="AK44" s="769"/>
      <c r="AL44" s="769"/>
      <c r="AM44" s="795"/>
      <c r="AN44" s="704"/>
      <c r="AO44" s="15"/>
      <c r="AV44" s="9"/>
    </row>
    <row r="45" spans="1:48" ht="12.75" hidden="1" customHeight="1" outlineLevel="1">
      <c r="A45" s="9"/>
      <c r="B45" s="25" t="s">
        <v>12</v>
      </c>
      <c r="C45" s="26"/>
      <c r="D45" s="27"/>
      <c r="E45" s="28"/>
      <c r="F45" s="28"/>
      <c r="G45" s="28">
        <f>6.893</f>
        <v>6.8929999999999998</v>
      </c>
      <c r="H45" s="27">
        <f>5.374</f>
        <v>5.3739999999999997</v>
      </c>
      <c r="I45" s="28">
        <f>5.273</f>
        <v>5.2729999999999997</v>
      </c>
      <c r="J45" s="28">
        <f>4.336</f>
        <v>4.3360000000000003</v>
      </c>
      <c r="K45" s="28">
        <f>4.111</f>
        <v>4.1109999999999998</v>
      </c>
      <c r="L45" s="27">
        <v>2.7719999999999998</v>
      </c>
      <c r="M45" s="28">
        <v>3.13</v>
      </c>
      <c r="N45" s="28">
        <v>5.2050000000000001</v>
      </c>
      <c r="O45" s="28">
        <v>5.7320000000000002</v>
      </c>
      <c r="P45" s="777">
        <v>11.587</v>
      </c>
      <c r="Q45" s="28">
        <v>13.613</v>
      </c>
      <c r="R45" s="28">
        <v>3.907</v>
      </c>
      <c r="S45" s="31">
        <v>10</v>
      </c>
      <c r="T45" s="32">
        <f>S45</f>
        <v>10</v>
      </c>
      <c r="U45" s="30">
        <f>T45</f>
        <v>10</v>
      </c>
      <c r="V45" s="30">
        <f t="shared" ref="V45:AA45" si="155">U45</f>
        <v>10</v>
      </c>
      <c r="W45" s="31">
        <f t="shared" si="155"/>
        <v>10</v>
      </c>
      <c r="X45" s="32">
        <f t="shared" si="155"/>
        <v>10</v>
      </c>
      <c r="Y45" s="30">
        <f t="shared" si="155"/>
        <v>10</v>
      </c>
      <c r="Z45" s="30">
        <f t="shared" si="155"/>
        <v>10</v>
      </c>
      <c r="AA45" s="31">
        <f t="shared" si="155"/>
        <v>10</v>
      </c>
      <c r="AB45" s="689"/>
      <c r="AC45" s="30">
        <f>SUM(D45:G45)</f>
        <v>6.8929999999999998</v>
      </c>
      <c r="AD45" s="32">
        <f>SUM(H45:K45)</f>
        <v>19.093999999999998</v>
      </c>
      <c r="AE45" s="30">
        <f>SUM(L45:O45)</f>
        <v>16.838999999999999</v>
      </c>
      <c r="AF45" s="30">
        <f>SUM(P45:S45)</f>
        <v>39.106999999999999</v>
      </c>
      <c r="AG45" s="30">
        <f>SUM(T45:W45)</f>
        <v>40</v>
      </c>
      <c r="AH45" s="31">
        <f>SUM(X45:AA45)</f>
        <v>40</v>
      </c>
      <c r="AI45" s="538"/>
      <c r="AJ45" s="32">
        <f>SUM(G45:J45)</f>
        <v>21.875999999999998</v>
      </c>
      <c r="AK45" s="30">
        <f>SUM(K45:N45)</f>
        <v>15.217999999999998</v>
      </c>
      <c r="AL45" s="30">
        <f>SUM(O45:R45)</f>
        <v>34.838999999999999</v>
      </c>
      <c r="AM45" s="30">
        <f>SUM(S45:V45)</f>
        <v>40</v>
      </c>
      <c r="AN45" s="31">
        <f>SUM(W45:Z45)</f>
        <v>40</v>
      </c>
      <c r="AO45" s="15"/>
      <c r="AV45" s="9"/>
    </row>
    <row r="46" spans="1:48" ht="14.25" hidden="1" customHeight="1" outlineLevel="1">
      <c r="A46" s="9"/>
      <c r="B46" s="25" t="s">
        <v>13</v>
      </c>
      <c r="C46" s="26"/>
      <c r="D46" s="27"/>
      <c r="E46" s="28"/>
      <c r="F46" s="28"/>
      <c r="G46" s="28">
        <f>71.937</f>
        <v>71.936999999999998</v>
      </c>
      <c r="H46" s="27">
        <f>71.937+0.28</f>
        <v>72.216999999999999</v>
      </c>
      <c r="I46" s="28">
        <f>71.936+0.034</f>
        <v>71.970000000000013</v>
      </c>
      <c r="J46" s="28">
        <f>71.859+0.034</f>
        <v>71.893000000000001</v>
      </c>
      <c r="K46" s="28">
        <f>71.82+0.034</f>
        <v>71.853999999999999</v>
      </c>
      <c r="L46" s="27">
        <f>72.251+0.044</f>
        <v>72.295000000000002</v>
      </c>
      <c r="M46" s="28">
        <f>72.455+0.026</f>
        <v>72.480999999999995</v>
      </c>
      <c r="N46" s="28">
        <f>72.461+0.607+0.286</f>
        <v>73.353999999999999</v>
      </c>
      <c r="O46" s="28">
        <f>72.461+0.275</f>
        <v>72.736000000000004</v>
      </c>
      <c r="P46" s="777">
        <f>72.564+0.309</f>
        <v>72.87299999999999</v>
      </c>
      <c r="Q46" s="28">
        <f>72.36+0.217</f>
        <v>72.576999999999998</v>
      </c>
      <c r="R46" s="28">
        <f>72.462+0.29</f>
        <v>72.75200000000001</v>
      </c>
      <c r="S46" s="31">
        <v>0</v>
      </c>
      <c r="T46" s="32">
        <v>0</v>
      </c>
      <c r="U46" s="30">
        <v>0</v>
      </c>
      <c r="V46" s="30">
        <v>0</v>
      </c>
      <c r="W46" s="31">
        <v>0</v>
      </c>
      <c r="X46" s="32">
        <v>0</v>
      </c>
      <c r="Y46" s="30">
        <v>0</v>
      </c>
      <c r="Z46" s="30">
        <v>0</v>
      </c>
      <c r="AA46" s="31">
        <v>0</v>
      </c>
      <c r="AB46" s="689"/>
      <c r="AC46" s="30">
        <f>SUM(D46:G46)</f>
        <v>71.936999999999998</v>
      </c>
      <c r="AD46" s="32">
        <f>SUM(H46:K46)</f>
        <v>287.93400000000003</v>
      </c>
      <c r="AE46" s="30">
        <f>SUM(L46:O46)</f>
        <v>290.86599999999999</v>
      </c>
      <c r="AF46" s="30">
        <f>SUM(P46:S46)</f>
        <v>218.202</v>
      </c>
      <c r="AG46" s="30">
        <f>SUM(T46:W46)</f>
        <v>0</v>
      </c>
      <c r="AH46" s="31">
        <f>SUM(X46:AA46)</f>
        <v>0</v>
      </c>
      <c r="AI46" s="538"/>
      <c r="AJ46" s="32">
        <f>SUM(G46:J46)</f>
        <v>288.01700000000005</v>
      </c>
      <c r="AK46" s="30">
        <f>SUM(K46:N46)</f>
        <v>289.98399999999998</v>
      </c>
      <c r="AL46" s="30">
        <f>SUM(O46:R46)</f>
        <v>290.93799999999999</v>
      </c>
      <c r="AM46" s="30">
        <f>SUM(S46:V46)</f>
        <v>0</v>
      </c>
      <c r="AN46" s="31">
        <f>SUM(W46:Z46)</f>
        <v>0</v>
      </c>
      <c r="AO46" s="15"/>
      <c r="AV46" s="9"/>
    </row>
    <row r="47" spans="1:48" ht="14.25" hidden="1" customHeight="1" outlineLevel="1">
      <c r="A47" s="9"/>
      <c r="B47" s="25" t="s">
        <v>14</v>
      </c>
      <c r="C47" s="26"/>
      <c r="D47" s="27"/>
      <c r="E47" s="28"/>
      <c r="F47" s="28"/>
      <c r="G47" s="629"/>
      <c r="H47" s="27">
        <v>0</v>
      </c>
      <c r="I47" s="28">
        <v>0</v>
      </c>
      <c r="J47" s="28">
        <v>0</v>
      </c>
      <c r="K47" s="629"/>
      <c r="L47" s="27">
        <v>0</v>
      </c>
      <c r="M47" s="28">
        <v>0</v>
      </c>
      <c r="N47" s="28">
        <v>0</v>
      </c>
      <c r="O47" s="629"/>
      <c r="P47" s="32">
        <f t="shared" ref="P47:S47" si="156">O47</f>
        <v>0</v>
      </c>
      <c r="Q47" s="28">
        <v>0</v>
      </c>
      <c r="R47" s="28">
        <v>0</v>
      </c>
      <c r="S47" s="31">
        <f t="shared" si="156"/>
        <v>0</v>
      </c>
      <c r="T47" s="32">
        <f t="shared" ref="T47:AA47" si="157">S47</f>
        <v>0</v>
      </c>
      <c r="U47" s="30">
        <f t="shared" si="157"/>
        <v>0</v>
      </c>
      <c r="V47" s="30">
        <f t="shared" si="157"/>
        <v>0</v>
      </c>
      <c r="W47" s="31">
        <f t="shared" si="157"/>
        <v>0</v>
      </c>
      <c r="X47" s="32">
        <f t="shared" si="157"/>
        <v>0</v>
      </c>
      <c r="Y47" s="30">
        <f t="shared" si="157"/>
        <v>0</v>
      </c>
      <c r="Z47" s="30">
        <f t="shared" si="157"/>
        <v>0</v>
      </c>
      <c r="AA47" s="31">
        <f t="shared" si="157"/>
        <v>0</v>
      </c>
      <c r="AB47" s="689"/>
      <c r="AC47" s="30">
        <f>SUM(D47:G47)</f>
        <v>0</v>
      </c>
      <c r="AD47" s="32">
        <f>SUM(H47:K47)</f>
        <v>0</v>
      </c>
      <c r="AE47" s="30">
        <f>SUM(L47:O47)</f>
        <v>0</v>
      </c>
      <c r="AF47" s="30">
        <f>SUM(P47:S47)</f>
        <v>0</v>
      </c>
      <c r="AG47" s="30">
        <f>SUM(T47:W47)</f>
        <v>0</v>
      </c>
      <c r="AH47" s="31">
        <f>SUM(X47:AA47)</f>
        <v>0</v>
      </c>
      <c r="AI47" s="538"/>
      <c r="AJ47" s="32">
        <f>SUM(G47:J47)</f>
        <v>0</v>
      </c>
      <c r="AK47" s="30">
        <f>SUM(K47:N47)</f>
        <v>0</v>
      </c>
      <c r="AL47" s="30">
        <f>SUM(O47:R47)</f>
        <v>0</v>
      </c>
      <c r="AM47" s="30">
        <f>SUM(S47:V47)</f>
        <v>0</v>
      </c>
      <c r="AN47" s="31">
        <f>SUM(W47:Z47)</f>
        <v>0</v>
      </c>
      <c r="AO47" s="15"/>
      <c r="AV47" s="9"/>
    </row>
    <row r="48" spans="1:48" ht="14.25" hidden="1" customHeight="1" outlineLevel="1">
      <c r="A48" s="9"/>
      <c r="B48" s="23" t="s">
        <v>349</v>
      </c>
      <c r="C48" s="24"/>
      <c r="D48" s="32"/>
      <c r="E48" s="30"/>
      <c r="F48" s="30"/>
      <c r="G48" s="30">
        <f t="shared" ref="G48:L48" si="158">G42-G45-G46-G47</f>
        <v>29.819000000000003</v>
      </c>
      <c r="H48" s="32">
        <f t="shared" si="158"/>
        <v>32.054000000000002</v>
      </c>
      <c r="I48" s="30">
        <f t="shared" si="158"/>
        <v>28.681999999999988</v>
      </c>
      <c r="J48" s="30">
        <f t="shared" si="158"/>
        <v>25.661000000000001</v>
      </c>
      <c r="K48" s="30">
        <f t="shared" si="158"/>
        <v>27.042000000000002</v>
      </c>
      <c r="L48" s="32">
        <f t="shared" si="158"/>
        <v>33.968999999999994</v>
      </c>
      <c r="M48" s="30">
        <f>M42-M45-M46-M47</f>
        <v>32.51700000000001</v>
      </c>
      <c r="N48" s="30">
        <f t="shared" ref="N48" si="159">N42-N45-N46-N47</f>
        <v>52.113</v>
      </c>
      <c r="O48" s="30">
        <f t="shared" ref="O48" si="160">O42-O45-O46-O47</f>
        <v>54.269999999999996</v>
      </c>
      <c r="P48" s="32">
        <f t="shared" ref="P48:S48" si="161">P42-P45-P46-P47</f>
        <v>54.971000000000018</v>
      </c>
      <c r="Q48" s="30">
        <f>Q42-Q45-Q46-Q47</f>
        <v>52.676999999999992</v>
      </c>
      <c r="R48" s="30">
        <f t="shared" ref="R48" si="162">R42-R45-R46-R47</f>
        <v>49.896000000000001</v>
      </c>
      <c r="S48" s="31">
        <f t="shared" si="161"/>
        <v>46.224749141480295</v>
      </c>
      <c r="T48" s="32">
        <f t="shared" ref="T48:AA48" si="163">T42-T45-T46-T47</f>
        <v>45.64510544774398</v>
      </c>
      <c r="U48" s="30">
        <f t="shared" si="163"/>
        <v>51.333557102586148</v>
      </c>
      <c r="V48" s="30">
        <f t="shared" si="163"/>
        <v>51.755978779559243</v>
      </c>
      <c r="W48" s="31">
        <f t="shared" si="163"/>
        <v>49.916761628630489</v>
      </c>
      <c r="X48" s="32">
        <f t="shared" si="163"/>
        <v>49.81248833190169</v>
      </c>
      <c r="Y48" s="30">
        <f t="shared" si="163"/>
        <v>52.351335075438143</v>
      </c>
      <c r="Z48" s="30">
        <f t="shared" si="163"/>
        <v>52.663091750815326</v>
      </c>
      <c r="AA48" s="31">
        <f t="shared" si="163"/>
        <v>50.632286450169929</v>
      </c>
      <c r="AB48" s="689"/>
      <c r="AC48" s="30">
        <f t="shared" ref="AC48:AH48" si="164">AC42-AC45-AC46-AC47</f>
        <v>29.819000000000003</v>
      </c>
      <c r="AD48" s="32">
        <f t="shared" si="164"/>
        <v>113.43899999999996</v>
      </c>
      <c r="AE48" s="30">
        <f t="shared" si="164"/>
        <v>172.86900000000003</v>
      </c>
      <c r="AF48" s="30">
        <f t="shared" si="164"/>
        <v>203.76874914148027</v>
      </c>
      <c r="AG48" s="30">
        <f t="shared" si="164"/>
        <v>198.65140295851987</v>
      </c>
      <c r="AH48" s="31">
        <f t="shared" si="164"/>
        <v>205.45920160832509</v>
      </c>
      <c r="AI48" s="538"/>
      <c r="AJ48" s="32">
        <f>AJ42-AJ45-AJ46-AJ47</f>
        <v>116.21599999999995</v>
      </c>
      <c r="AK48" s="30">
        <f>AK42-AK45-AK46-AK47</f>
        <v>145.64099999999996</v>
      </c>
      <c r="AL48" s="30">
        <f>AL42-AL45-AL46-AL47</f>
        <v>211.81399999999991</v>
      </c>
      <c r="AM48" s="30">
        <f>AM42-AM45-AM46-AM47</f>
        <v>194.95939047136966</v>
      </c>
      <c r="AN48" s="31">
        <f>AN42-AN45-AN46-AN47</f>
        <v>204.74367678678567</v>
      </c>
      <c r="AO48" s="15"/>
      <c r="AV48" s="9"/>
    </row>
    <row r="49" spans="1:48" ht="14.25" hidden="1" customHeight="1" outlineLevel="1">
      <c r="A49" s="9"/>
      <c r="B49" s="33" t="s">
        <v>11</v>
      </c>
      <c r="C49" s="34"/>
      <c r="D49" s="37"/>
      <c r="E49" s="35"/>
      <c r="F49" s="35"/>
      <c r="G49" s="35">
        <f t="shared" ref="G49:L49" si="165">G48/G9</f>
        <v>4.6967043213648939E-2</v>
      </c>
      <c r="H49" s="37">
        <f t="shared" si="165"/>
        <v>4.758320826671774E-2</v>
      </c>
      <c r="I49" s="35">
        <f t="shared" si="165"/>
        <v>4.0492140018494056E-2</v>
      </c>
      <c r="J49" s="35">
        <f t="shared" si="165"/>
        <v>4.1343298731554533E-2</v>
      </c>
      <c r="K49" s="35">
        <f t="shared" si="165"/>
        <v>4.4471926705686365E-2</v>
      </c>
      <c r="L49" s="705">
        <f t="shared" si="165"/>
        <v>4.8628777001075096E-2</v>
      </c>
      <c r="M49" s="703">
        <f>M48/M9</f>
        <v>3.7605036671762869E-2</v>
      </c>
      <c r="N49" s="703">
        <f t="shared" ref="N49" si="166">N48/N9</f>
        <v>6.3064305915069577E-2</v>
      </c>
      <c r="O49" s="703">
        <f t="shared" ref="O49" si="167">O48/O9</f>
        <v>8.4402294274267792E-2</v>
      </c>
      <c r="P49" s="705">
        <f t="shared" ref="P49:S49" si="168">P48/P9</f>
        <v>8.5780806484080846E-2</v>
      </c>
      <c r="Q49" s="795">
        <f>Q48/Q9</f>
        <v>6.4193273214720931E-2</v>
      </c>
      <c r="R49" s="808">
        <f t="shared" ref="R49" si="169">R48/R9</f>
        <v>5.8996924583116069E-2</v>
      </c>
      <c r="S49" s="704">
        <f t="shared" si="168"/>
        <v>7.0529123450295175E-2</v>
      </c>
      <c r="T49" s="705">
        <f t="shared" ref="T49:AA49" si="170">T48/T9</f>
        <v>7.0553921778071946E-2</v>
      </c>
      <c r="U49" s="808">
        <f t="shared" si="170"/>
        <v>5.6317742463473451E-2</v>
      </c>
      <c r="V49" s="808">
        <f t="shared" si="170"/>
        <v>5.5258845168954483E-2</v>
      </c>
      <c r="W49" s="809">
        <f t="shared" si="170"/>
        <v>6.2619878067423404E-2</v>
      </c>
      <c r="X49" s="833">
        <f t="shared" si="170"/>
        <v>6.265682534964119E-2</v>
      </c>
      <c r="Y49" s="831">
        <f t="shared" si="170"/>
        <v>5.6292572468923559E-2</v>
      </c>
      <c r="Z49" s="831">
        <f t="shared" si="170"/>
        <v>5.5517450539094834E-2</v>
      </c>
      <c r="AA49" s="832">
        <f t="shared" si="170"/>
        <v>6.1326533663519617E-2</v>
      </c>
      <c r="AB49" s="689"/>
      <c r="AC49" s="808">
        <f t="shared" ref="AC49:AH49" si="171">AC48/AC9</f>
        <v>4.6967043213648939E-2</v>
      </c>
      <c r="AD49" s="705">
        <f t="shared" si="171"/>
        <v>4.3451131983976855E-2</v>
      </c>
      <c r="AE49" s="769">
        <f t="shared" si="171"/>
        <v>5.7004050024830388E-2</v>
      </c>
      <c r="AF49" s="769">
        <f t="shared" si="171"/>
        <v>6.878108755519427E-2</v>
      </c>
      <c r="AG49" s="769">
        <f t="shared" si="171"/>
        <v>6.033999081567698E-2</v>
      </c>
      <c r="AH49" s="704">
        <f t="shared" si="171"/>
        <v>5.8716121195825872E-2</v>
      </c>
      <c r="AI49" s="538"/>
      <c r="AJ49" s="705">
        <f>AJ48/AJ9</f>
        <v>4.4062119793793389E-2</v>
      </c>
      <c r="AK49" s="769">
        <f>AK48/AK9</f>
        <v>4.8585042087954861E-2</v>
      </c>
      <c r="AL49" s="769">
        <f>AL48/AL9</f>
        <v>7.179741315900616E-2</v>
      </c>
      <c r="AM49" s="795">
        <f>AM48/AM9</f>
        <v>6.1882801036291048E-2</v>
      </c>
      <c r="AN49" s="704">
        <f>AN48/AN9</f>
        <v>5.8991751385221433E-2</v>
      </c>
      <c r="AO49" s="15"/>
      <c r="AV49" s="9"/>
    </row>
    <row r="50" spans="1:48" ht="14.25" hidden="1" customHeight="1" outlineLevel="1">
      <c r="A50" s="9"/>
      <c r="B50" s="23" t="s">
        <v>350</v>
      </c>
      <c r="C50" s="24"/>
      <c r="D50" s="32"/>
      <c r="E50" s="30"/>
      <c r="F50" s="30"/>
      <c r="G50" s="30">
        <f t="shared" ref="G50:L50" si="172">G42-G46-G47</f>
        <v>36.712000000000003</v>
      </c>
      <c r="H50" s="32">
        <f t="shared" si="172"/>
        <v>37.427999999999997</v>
      </c>
      <c r="I50" s="30">
        <f t="shared" si="172"/>
        <v>33.954999999999984</v>
      </c>
      <c r="J50" s="30">
        <f t="shared" si="172"/>
        <v>29.997</v>
      </c>
      <c r="K50" s="30">
        <f t="shared" si="172"/>
        <v>31.153000000000006</v>
      </c>
      <c r="L50" s="32">
        <f t="shared" si="172"/>
        <v>36.741</v>
      </c>
      <c r="M50" s="30">
        <f>M42-M46-M47</f>
        <v>35.647000000000006</v>
      </c>
      <c r="N50" s="30">
        <f t="shared" ref="N50" si="173">N42-N46-N47</f>
        <v>57.317999999999998</v>
      </c>
      <c r="O50" s="30">
        <f t="shared" ref="O50" si="174">O42-O46-O47</f>
        <v>60.001999999999995</v>
      </c>
      <c r="P50" s="32">
        <f t="shared" ref="P50:S50" si="175">P42-P46-P47</f>
        <v>66.558000000000021</v>
      </c>
      <c r="Q50" s="30">
        <f>Q42-Q46-Q47</f>
        <v>66.289999999999992</v>
      </c>
      <c r="R50" s="30">
        <f t="shared" ref="R50" si="176">R42-R46-R47</f>
        <v>53.802999999999997</v>
      </c>
      <c r="S50" s="31">
        <f t="shared" si="175"/>
        <v>56.224749141480295</v>
      </c>
      <c r="T50" s="32">
        <f t="shared" ref="T50:AA50" si="177">T42-T46-T47</f>
        <v>55.64510544774398</v>
      </c>
      <c r="U50" s="30">
        <f t="shared" si="177"/>
        <v>61.333557102586148</v>
      </c>
      <c r="V50" s="30">
        <f t="shared" si="177"/>
        <v>61.755978779559243</v>
      </c>
      <c r="W50" s="31">
        <f t="shared" si="177"/>
        <v>59.916761628630489</v>
      </c>
      <c r="X50" s="32">
        <f t="shared" si="177"/>
        <v>59.81248833190169</v>
      </c>
      <c r="Y50" s="30">
        <f t="shared" si="177"/>
        <v>62.351335075438143</v>
      </c>
      <c r="Z50" s="30">
        <f t="shared" si="177"/>
        <v>62.663091750815326</v>
      </c>
      <c r="AA50" s="31">
        <f t="shared" si="177"/>
        <v>60.632286450169929</v>
      </c>
      <c r="AB50" s="689"/>
      <c r="AC50" s="30">
        <f t="shared" ref="AC50:AH50" si="178">AC42-AC46-AC47</f>
        <v>36.712000000000003</v>
      </c>
      <c r="AD50" s="32">
        <f t="shared" si="178"/>
        <v>132.53299999999996</v>
      </c>
      <c r="AE50" s="30">
        <f t="shared" si="178"/>
        <v>189.70800000000003</v>
      </c>
      <c r="AF50" s="30">
        <f t="shared" si="178"/>
        <v>242.8757491414803</v>
      </c>
      <c r="AG50" s="30">
        <f t="shared" si="178"/>
        <v>238.65140295851987</v>
      </c>
      <c r="AH50" s="31">
        <f t="shared" si="178"/>
        <v>245.45920160832509</v>
      </c>
      <c r="AI50" s="538"/>
      <c r="AJ50" s="32">
        <f>AJ42-AJ46-AJ47</f>
        <v>138.09199999999993</v>
      </c>
      <c r="AK50" s="30">
        <f>AK42-AK46-AK47</f>
        <v>160.85899999999998</v>
      </c>
      <c r="AL50" s="30">
        <f>AL42-AL46-AL47</f>
        <v>246.65299999999991</v>
      </c>
      <c r="AM50" s="30">
        <f>AM42-AM46-AM47</f>
        <v>234.95939047136966</v>
      </c>
      <c r="AN50" s="31">
        <f>AN42-AN46-AN47</f>
        <v>244.74367678678567</v>
      </c>
      <c r="AO50" s="15"/>
      <c r="AV50" s="9"/>
    </row>
    <row r="51" spans="1:48" ht="14.25" hidden="1" customHeight="1" outlineLevel="1">
      <c r="A51" s="9"/>
      <c r="B51" s="33" t="s">
        <v>11</v>
      </c>
      <c r="C51" s="34"/>
      <c r="D51" s="37"/>
      <c r="E51" s="35"/>
      <c r="F51" s="35"/>
      <c r="G51" s="35">
        <f t="shared" ref="G51:L51" si="179">G50/G9</f>
        <v>5.7824007862754608E-2</v>
      </c>
      <c r="H51" s="37">
        <f t="shared" si="179"/>
        <v>5.5560751201307518E-2</v>
      </c>
      <c r="I51" s="35">
        <f t="shared" si="179"/>
        <v>4.7936357796805162E-2</v>
      </c>
      <c r="J51" s="35">
        <f t="shared" si="179"/>
        <v>4.8329173923480816E-2</v>
      </c>
      <c r="K51" s="35">
        <f t="shared" si="179"/>
        <v>5.1232672607878393E-2</v>
      </c>
      <c r="L51" s="705">
        <f t="shared" si="179"/>
        <v>5.2597070734978962E-2</v>
      </c>
      <c r="M51" s="703">
        <f>M50/M9</f>
        <v>4.122479755937912E-2</v>
      </c>
      <c r="N51" s="703">
        <f t="shared" ref="N51" si="180">N50/N9</f>
        <v>6.9363112590715523E-2</v>
      </c>
      <c r="O51" s="703">
        <f t="shared" ref="O51" si="181">O50/O9</f>
        <v>9.3316868639112149E-2</v>
      </c>
      <c r="P51" s="705">
        <f t="shared" ref="P51:S51" si="182">P50/P9</f>
        <v>0.1038620166627395</v>
      </c>
      <c r="Q51" s="795">
        <f>Q50/Q9</f>
        <v>8.0782354374847654E-2</v>
      </c>
      <c r="R51" s="808">
        <f t="shared" ref="R51" si="183">R50/R9</f>
        <v>6.3616553097350356E-2</v>
      </c>
      <c r="S51" s="704">
        <f t="shared" si="182"/>
        <v>8.5786993911512038E-2</v>
      </c>
      <c r="T51" s="705">
        <f t="shared" ref="T51:AA51" si="184">T50/T9</f>
        <v>8.601098362205091E-2</v>
      </c>
      <c r="U51" s="808">
        <f t="shared" si="184"/>
        <v>6.7288683431177443E-2</v>
      </c>
      <c r="V51" s="808">
        <f t="shared" si="184"/>
        <v>6.5935649370516353E-2</v>
      </c>
      <c r="W51" s="809">
        <f t="shared" si="184"/>
        <v>7.5164737955030148E-2</v>
      </c>
      <c r="X51" s="833">
        <f t="shared" si="184"/>
        <v>7.5235362870625364E-2</v>
      </c>
      <c r="Y51" s="831">
        <f t="shared" si="184"/>
        <v>6.7045416190636878E-2</v>
      </c>
      <c r="Z51" s="831">
        <f t="shared" si="184"/>
        <v>6.6059454187833391E-2</v>
      </c>
      <c r="AA51" s="832">
        <f t="shared" si="184"/>
        <v>7.3438673557473341E-2</v>
      </c>
      <c r="AB51" s="689"/>
      <c r="AC51" s="808">
        <f t="shared" ref="AC51:AH51" si="185">AC50/AC9</f>
        <v>5.7824007862754608E-2</v>
      </c>
      <c r="AD51" s="705">
        <f t="shared" si="185"/>
        <v>5.0764806417831647E-2</v>
      </c>
      <c r="AE51" s="769">
        <f t="shared" si="185"/>
        <v>6.2556758713884636E-2</v>
      </c>
      <c r="AF51" s="769">
        <f t="shared" si="185"/>
        <v>8.198145317727204E-2</v>
      </c>
      <c r="AG51" s="769">
        <f t="shared" si="185"/>
        <v>7.248991574286745E-2</v>
      </c>
      <c r="AH51" s="704">
        <f t="shared" si="185"/>
        <v>7.0147319358030105E-2</v>
      </c>
      <c r="AI51" s="538"/>
      <c r="AJ51" s="705">
        <f>AJ50/AJ9</f>
        <v>5.2356183714501583E-2</v>
      </c>
      <c r="AK51" s="769">
        <f>AK50/AK9</f>
        <v>5.3661683765054702E-2</v>
      </c>
      <c r="AL51" s="769">
        <f>AL50/AL9</f>
        <v>8.3606595163248643E-2</v>
      </c>
      <c r="AM51" s="795">
        <f>AM50/AM9</f>
        <v>7.4579353048824903E-2</v>
      </c>
      <c r="AN51" s="704">
        <f>AN50/AN9</f>
        <v>7.0516747382368405E-2</v>
      </c>
      <c r="AO51" s="15"/>
      <c r="AV51" s="9"/>
    </row>
    <row r="52" spans="1:48" ht="10.5" customHeight="1" collapsed="1">
      <c r="A52" s="9"/>
      <c r="B52" s="51"/>
      <c r="C52" s="52"/>
      <c r="D52" s="42"/>
      <c r="E52" s="40"/>
      <c r="F52" s="40"/>
      <c r="G52" s="40"/>
      <c r="H52" s="42"/>
      <c r="I52" s="40"/>
      <c r="J52" s="40"/>
      <c r="K52" s="40"/>
      <c r="L52" s="42"/>
      <c r="M52" s="40"/>
      <c r="N52" s="40"/>
      <c r="O52" s="40"/>
      <c r="P52" s="42"/>
      <c r="Q52" s="40"/>
      <c r="R52" s="40"/>
      <c r="S52" s="41"/>
      <c r="T52" s="42"/>
      <c r="U52" s="40"/>
      <c r="V52" s="40"/>
      <c r="W52" s="41"/>
      <c r="X52" s="42"/>
      <c r="Y52" s="40"/>
      <c r="Z52" s="40"/>
      <c r="AA52" s="41"/>
      <c r="AB52" s="689"/>
      <c r="AC52" s="404"/>
      <c r="AD52" s="403"/>
      <c r="AE52" s="404"/>
      <c r="AF52" s="404"/>
      <c r="AG52" s="404"/>
      <c r="AH52" s="405"/>
      <c r="AI52" s="538"/>
      <c r="AJ52" s="403"/>
      <c r="AK52" s="404"/>
      <c r="AL52" s="404"/>
      <c r="AM52" s="404"/>
      <c r="AN52" s="405"/>
      <c r="AO52" s="15"/>
      <c r="AV52" s="9"/>
    </row>
    <row r="53" spans="1:48" ht="14.25" hidden="1" customHeight="1" outlineLevel="1">
      <c r="A53" s="9"/>
      <c r="B53" s="23" t="s">
        <v>348</v>
      </c>
      <c r="C53" s="24"/>
      <c r="D53" s="27"/>
      <c r="E53" s="28"/>
      <c r="F53" s="28"/>
      <c r="G53" s="28">
        <f>36.384</f>
        <v>36.384</v>
      </c>
      <c r="H53" s="27">
        <f>36.083</f>
        <v>36.082999999999998</v>
      </c>
      <c r="I53" s="28">
        <f>29.069</f>
        <v>29.068999999999999</v>
      </c>
      <c r="J53" s="28">
        <f>24.404</f>
        <v>24.404</v>
      </c>
      <c r="K53" s="28">
        <f>24.076</f>
        <v>24.076000000000001</v>
      </c>
      <c r="L53" s="27">
        <v>34.558999999999997</v>
      </c>
      <c r="M53" s="28">
        <v>30.454999999999998</v>
      </c>
      <c r="N53" s="28"/>
      <c r="O53" s="28"/>
      <c r="P53" s="32"/>
      <c r="Q53" s="28"/>
      <c r="R53" s="28"/>
      <c r="S53" s="31"/>
      <c r="T53" s="32"/>
      <c r="U53" s="30"/>
      <c r="V53" s="30"/>
      <c r="W53" s="31"/>
      <c r="X53" s="32"/>
      <c r="Y53" s="30"/>
      <c r="Z53" s="30"/>
      <c r="AA53" s="31"/>
      <c r="AB53" s="689"/>
      <c r="AC53" s="30">
        <f>SUM(D53:G53)</f>
        <v>36.384</v>
      </c>
      <c r="AD53" s="32">
        <f>SUM(H53:K53)</f>
        <v>113.63200000000001</v>
      </c>
      <c r="AE53" s="30">
        <f>SUM(L53:O53)</f>
        <v>65.013999999999996</v>
      </c>
      <c r="AF53" s="30"/>
      <c r="AG53" s="30"/>
      <c r="AH53" s="31"/>
      <c r="AI53" s="538"/>
      <c r="AJ53" s="32">
        <f>SUM(G53:J53)</f>
        <v>125.94</v>
      </c>
      <c r="AK53" s="30">
        <f>SUM(K53:N53)</f>
        <v>89.09</v>
      </c>
      <c r="AL53" s="30"/>
      <c r="AM53" s="30"/>
      <c r="AN53" s="31"/>
      <c r="AO53" s="15"/>
      <c r="AV53" s="9"/>
    </row>
    <row r="54" spans="1:48" ht="14.25" hidden="1" customHeight="1" outlineLevel="1">
      <c r="A54" s="9"/>
      <c r="B54" s="554" t="s">
        <v>274</v>
      </c>
      <c r="C54" s="34"/>
      <c r="D54" s="37"/>
      <c r="E54" s="35"/>
      <c r="F54" s="35"/>
      <c r="G54" s="35">
        <f t="shared" ref="G54:L54" si="186">G53/G7</f>
        <v>5.7307384563043788E-2</v>
      </c>
      <c r="H54" s="37">
        <f t="shared" si="186"/>
        <v>5.3564138762337801E-2</v>
      </c>
      <c r="I54" s="35">
        <f t="shared" si="186"/>
        <v>4.1038491674137235E-2</v>
      </c>
      <c r="J54" s="35">
        <f t="shared" si="186"/>
        <v>3.9318103824669999E-2</v>
      </c>
      <c r="K54" s="35">
        <f t="shared" si="186"/>
        <v>3.959419079084775E-2</v>
      </c>
      <c r="L54" s="705">
        <f t="shared" si="186"/>
        <v>4.9473399404755931E-2</v>
      </c>
      <c r="M54" s="703">
        <f>M53/M7</f>
        <v>3.5220389083818859E-2</v>
      </c>
      <c r="N54" s="703"/>
      <c r="O54" s="703"/>
      <c r="P54" s="705"/>
      <c r="Q54" s="795"/>
      <c r="R54" s="808"/>
      <c r="S54" s="704"/>
      <c r="T54" s="705"/>
      <c r="U54" s="808"/>
      <c r="V54" s="808"/>
      <c r="W54" s="809"/>
      <c r="X54" s="833"/>
      <c r="Y54" s="831"/>
      <c r="Z54" s="831"/>
      <c r="AA54" s="832"/>
      <c r="AB54" s="689"/>
      <c r="AC54" s="808">
        <f>AC53/AC7</f>
        <v>5.7307384563043788E-2</v>
      </c>
      <c r="AD54" s="705">
        <f>AD53/AD7</f>
        <v>4.3525057780862485E-2</v>
      </c>
      <c r="AE54" s="769">
        <f>AE53/AE7</f>
        <v>2.143855351922162E-2</v>
      </c>
      <c r="AF54" s="769"/>
      <c r="AG54" s="769"/>
      <c r="AH54" s="704"/>
      <c r="AI54" s="538"/>
      <c r="AJ54" s="705">
        <f>AJ53/AJ7</f>
        <v>4.7748875945053532E-2</v>
      </c>
      <c r="AK54" s="769">
        <f>AK53/AK7</f>
        <v>2.9719937377633357E-2</v>
      </c>
      <c r="AL54" s="769"/>
      <c r="AM54" s="795"/>
      <c r="AN54" s="704"/>
      <c r="AO54" s="15"/>
      <c r="AV54" s="9"/>
    </row>
    <row r="55" spans="1:48" ht="14.25" hidden="1" customHeight="1" outlineLevel="1">
      <c r="A55" s="9"/>
      <c r="B55" s="554" t="s">
        <v>275</v>
      </c>
      <c r="C55" s="34"/>
      <c r="D55" s="37"/>
      <c r="E55" s="35"/>
      <c r="F55" s="35"/>
      <c r="G55" s="35"/>
      <c r="H55" s="37"/>
      <c r="I55" s="35"/>
      <c r="J55" s="35"/>
      <c r="K55" s="35"/>
      <c r="L55" s="705"/>
      <c r="M55" s="703"/>
      <c r="N55" s="703"/>
      <c r="O55" s="703"/>
      <c r="P55" s="793"/>
      <c r="Q55" s="795"/>
      <c r="R55" s="808"/>
      <c r="S55" s="682"/>
      <c r="T55" s="691"/>
      <c r="U55" s="616"/>
      <c r="V55" s="616"/>
      <c r="W55" s="682"/>
      <c r="X55" s="691"/>
      <c r="Y55" s="616"/>
      <c r="Z55" s="616"/>
      <c r="AA55" s="682"/>
      <c r="AB55" s="689"/>
      <c r="AC55" s="808"/>
      <c r="AD55" s="705"/>
      <c r="AE55" s="769"/>
      <c r="AF55" s="769"/>
      <c r="AG55" s="769"/>
      <c r="AH55" s="704"/>
      <c r="AI55" s="538"/>
      <c r="AJ55" s="705"/>
      <c r="AK55" s="769"/>
      <c r="AL55" s="769"/>
      <c r="AM55" s="795"/>
      <c r="AN55" s="704"/>
      <c r="AO55" s="15"/>
      <c r="AV55" s="9"/>
    </row>
    <row r="56" spans="1:48" ht="14.25" hidden="1" customHeight="1" outlineLevel="1">
      <c r="A56" s="9"/>
      <c r="B56" s="25" t="s">
        <v>12</v>
      </c>
      <c r="C56" s="26"/>
      <c r="D56" s="27"/>
      <c r="E56" s="28"/>
      <c r="F56" s="28"/>
      <c r="G56" s="28">
        <f>14.731</f>
        <v>14.731</v>
      </c>
      <c r="H56" s="27">
        <f>13.933</f>
        <v>13.933</v>
      </c>
      <c r="I56" s="28">
        <f>7.241</f>
        <v>7.2409999999999997</v>
      </c>
      <c r="J56" s="28">
        <f>4.447</f>
        <v>4.4470000000000001</v>
      </c>
      <c r="K56" s="28">
        <f>3.869</f>
        <v>3.8690000000000002</v>
      </c>
      <c r="L56" s="27">
        <v>10.321999999999999</v>
      </c>
      <c r="M56" s="28">
        <v>10.833</v>
      </c>
      <c r="N56" s="28"/>
      <c r="O56" s="28"/>
      <c r="P56" s="32"/>
      <c r="Q56" s="28"/>
      <c r="R56" s="28"/>
      <c r="S56" s="31"/>
      <c r="T56" s="32"/>
      <c r="U56" s="30"/>
      <c r="V56" s="30"/>
      <c r="W56" s="31"/>
      <c r="X56" s="32"/>
      <c r="Y56" s="30"/>
      <c r="Z56" s="30"/>
      <c r="AA56" s="31"/>
      <c r="AB56" s="689"/>
      <c r="AC56" s="30">
        <f>SUM(D56:G56)</f>
        <v>14.731</v>
      </c>
      <c r="AD56" s="32">
        <f>SUM(H56:K56)</f>
        <v>29.49</v>
      </c>
      <c r="AE56" s="30">
        <f>SUM(L56:O56)</f>
        <v>21.155000000000001</v>
      </c>
      <c r="AF56" s="30"/>
      <c r="AG56" s="30"/>
      <c r="AH56" s="31"/>
      <c r="AI56" s="538"/>
      <c r="AJ56" s="32">
        <f>SUM(G56:J56)</f>
        <v>40.352000000000004</v>
      </c>
      <c r="AK56" s="30">
        <f>SUM(K56:N56)</f>
        <v>25.024000000000001</v>
      </c>
      <c r="AL56" s="30"/>
      <c r="AM56" s="30"/>
      <c r="AN56" s="31"/>
      <c r="AO56" s="15"/>
      <c r="AV56" s="9"/>
    </row>
    <row r="57" spans="1:48" ht="14.25" hidden="1" customHeight="1" outlineLevel="1">
      <c r="A57" s="9"/>
      <c r="B57" s="25" t="s">
        <v>13</v>
      </c>
      <c r="C57" s="26"/>
      <c r="D57" s="27"/>
      <c r="E57" s="28"/>
      <c r="F57" s="28"/>
      <c r="G57" s="28">
        <f>0.068</f>
        <v>6.8000000000000005E-2</v>
      </c>
      <c r="H57" s="27">
        <f>0.148+0.067</f>
        <v>0.215</v>
      </c>
      <c r="I57" s="28">
        <f>0.064+0.192</f>
        <v>0.25600000000000001</v>
      </c>
      <c r="J57" s="28">
        <f>0.513+0.337</f>
        <v>0.85000000000000009</v>
      </c>
      <c r="K57" s="28">
        <f>0.068+0.528</f>
        <v>0.59600000000000009</v>
      </c>
      <c r="L57" s="27">
        <f>0.045+0.156</f>
        <v>0.20100000000000001</v>
      </c>
      <c r="M57" s="28">
        <f>0.024-5.099</f>
        <v>-5.0750000000000002</v>
      </c>
      <c r="N57" s="28"/>
      <c r="O57" s="28"/>
      <c r="P57" s="32"/>
      <c r="Q57" s="28"/>
      <c r="R57" s="28"/>
      <c r="S57" s="31"/>
      <c r="T57" s="32"/>
      <c r="U57" s="30"/>
      <c r="V57" s="30"/>
      <c r="W57" s="31"/>
      <c r="X57" s="32"/>
      <c r="Y57" s="30"/>
      <c r="Z57" s="30"/>
      <c r="AA57" s="31"/>
      <c r="AB57" s="689"/>
      <c r="AC57" s="30">
        <f>SUM(D57:G57)</f>
        <v>6.8000000000000005E-2</v>
      </c>
      <c r="AD57" s="32">
        <f>SUM(H57:K57)</f>
        <v>1.9170000000000003</v>
      </c>
      <c r="AE57" s="30">
        <f>SUM(L57:O57)</f>
        <v>-4.8740000000000006</v>
      </c>
      <c r="AF57" s="30"/>
      <c r="AG57" s="30"/>
      <c r="AH57" s="31"/>
      <c r="AI57" s="538"/>
      <c r="AJ57" s="32">
        <f>SUM(G57:J57)</f>
        <v>1.3890000000000002</v>
      </c>
      <c r="AK57" s="30">
        <f>SUM(K57:N57)</f>
        <v>-4.2780000000000005</v>
      </c>
      <c r="AL57" s="30"/>
      <c r="AM57" s="30"/>
      <c r="AN57" s="31"/>
      <c r="AO57" s="15"/>
      <c r="AV57" s="9"/>
    </row>
    <row r="58" spans="1:48" ht="14.25" hidden="1" customHeight="1" outlineLevel="1">
      <c r="A58" s="9"/>
      <c r="B58" s="25" t="s">
        <v>14</v>
      </c>
      <c r="C58" s="26"/>
      <c r="D58" s="27"/>
      <c r="E58" s="28"/>
      <c r="F58" s="28"/>
      <c r="G58" s="629"/>
      <c r="H58" s="27">
        <v>0</v>
      </c>
      <c r="I58" s="28">
        <v>0</v>
      </c>
      <c r="J58" s="28">
        <v>0</v>
      </c>
      <c r="K58" s="629"/>
      <c r="L58" s="27">
        <v>0</v>
      </c>
      <c r="M58" s="28">
        <v>0</v>
      </c>
      <c r="N58" s="28"/>
      <c r="O58" s="629"/>
      <c r="P58" s="32"/>
      <c r="Q58" s="28"/>
      <c r="R58" s="28"/>
      <c r="S58" s="31"/>
      <c r="T58" s="32"/>
      <c r="U58" s="30"/>
      <c r="V58" s="30"/>
      <c r="W58" s="31"/>
      <c r="X58" s="32"/>
      <c r="Y58" s="30"/>
      <c r="Z58" s="30"/>
      <c r="AA58" s="31"/>
      <c r="AB58" s="689"/>
      <c r="AC58" s="30">
        <f>SUM(D58:G58)</f>
        <v>0</v>
      </c>
      <c r="AD58" s="32">
        <f>SUM(H58:K58)</f>
        <v>0</v>
      </c>
      <c r="AE58" s="30">
        <f>SUM(L58:O58)</f>
        <v>0</v>
      </c>
      <c r="AF58" s="30"/>
      <c r="AG58" s="30"/>
      <c r="AH58" s="31"/>
      <c r="AI58" s="538"/>
      <c r="AJ58" s="32">
        <f>SUM(G58:J58)</f>
        <v>0</v>
      </c>
      <c r="AK58" s="30">
        <f>SUM(K58:N58)</f>
        <v>0</v>
      </c>
      <c r="AL58" s="30"/>
      <c r="AM58" s="30"/>
      <c r="AN58" s="31"/>
      <c r="AO58" s="15"/>
      <c r="AV58" s="9"/>
    </row>
    <row r="59" spans="1:48" ht="14.25" hidden="1" customHeight="1" outlineLevel="1">
      <c r="A59" s="9"/>
      <c r="B59" s="23" t="s">
        <v>351</v>
      </c>
      <c r="C59" s="24"/>
      <c r="D59" s="32"/>
      <c r="E59" s="30"/>
      <c r="F59" s="30"/>
      <c r="G59" s="30">
        <f>G53-G56-G57-G58</f>
        <v>21.584999999999997</v>
      </c>
      <c r="H59" s="32">
        <f t="shared" ref="H59:K59" si="187">H53-H56-H57-H58</f>
        <v>21.934999999999999</v>
      </c>
      <c r="I59" s="30">
        <f t="shared" si="187"/>
        <v>21.571999999999999</v>
      </c>
      <c r="J59" s="30">
        <f t="shared" si="187"/>
        <v>19.106999999999999</v>
      </c>
      <c r="K59" s="30">
        <f t="shared" si="187"/>
        <v>19.611000000000001</v>
      </c>
      <c r="L59" s="32">
        <f>L53-L56-L57-L58</f>
        <v>24.035999999999998</v>
      </c>
      <c r="M59" s="30">
        <f>M53-M56-M57-M58</f>
        <v>24.696999999999999</v>
      </c>
      <c r="N59" s="30"/>
      <c r="O59" s="30"/>
      <c r="P59" s="32"/>
      <c r="Q59" s="30"/>
      <c r="R59" s="30"/>
      <c r="S59" s="31"/>
      <c r="T59" s="32"/>
      <c r="U59" s="30"/>
      <c r="V59" s="30"/>
      <c r="W59" s="31"/>
      <c r="X59" s="32"/>
      <c r="Y59" s="30"/>
      <c r="Z59" s="30"/>
      <c r="AA59" s="31"/>
      <c r="AB59" s="689"/>
      <c r="AC59" s="30">
        <f>AC53-AC56-AC57-AC58</f>
        <v>21.584999999999997</v>
      </c>
      <c r="AD59" s="32">
        <f>AD53-AD56-AD57-AD58</f>
        <v>82.225000000000009</v>
      </c>
      <c r="AE59" s="30">
        <f>AE53-AE56-AE57-AE58</f>
        <v>48.732999999999997</v>
      </c>
      <c r="AF59" s="30"/>
      <c r="AG59" s="30"/>
      <c r="AH59" s="31"/>
      <c r="AI59" s="538"/>
      <c r="AJ59" s="32">
        <f>AJ53-AJ56-AJ57-AJ58</f>
        <v>84.198999999999998</v>
      </c>
      <c r="AK59" s="30">
        <f>AK53-AK56-AK57-AK58</f>
        <v>68.344000000000008</v>
      </c>
      <c r="AL59" s="30"/>
      <c r="AM59" s="30"/>
      <c r="AN59" s="31"/>
      <c r="AO59" s="15"/>
      <c r="AV59" s="9"/>
    </row>
    <row r="60" spans="1:48" ht="14.25" hidden="1" customHeight="1" outlineLevel="1">
      <c r="A60" s="9"/>
      <c r="B60" s="33" t="s">
        <v>11</v>
      </c>
      <c r="C60" s="34"/>
      <c r="D60" s="37"/>
      <c r="E60" s="35"/>
      <c r="F60" s="35"/>
      <c r="G60" s="35">
        <f t="shared" ref="G60:K60" si="188">+G59/G$7</f>
        <v>3.3997908305664577E-2</v>
      </c>
      <c r="H60" s="37">
        <f t="shared" si="188"/>
        <v>3.2561854162677151E-2</v>
      </c>
      <c r="I60" s="35">
        <f t="shared" si="188"/>
        <v>3.0454516577608049E-2</v>
      </c>
      <c r="J60" s="35">
        <f t="shared" si="188"/>
        <v>3.0783929264791413E-2</v>
      </c>
      <c r="K60" s="35">
        <f t="shared" si="188"/>
        <v>3.2251274115273107E-2</v>
      </c>
      <c r="L60" s="705">
        <f>+L59/L$7</f>
        <v>3.4409057787919604E-2</v>
      </c>
      <c r="M60" s="703">
        <f>+M59/M$7</f>
        <v>2.8561416818357391E-2</v>
      </c>
      <c r="N60" s="703"/>
      <c r="O60" s="703"/>
      <c r="P60" s="705"/>
      <c r="Q60" s="795"/>
      <c r="R60" s="808"/>
      <c r="S60" s="704"/>
      <c r="T60" s="705"/>
      <c r="U60" s="808"/>
      <c r="V60" s="808"/>
      <c r="W60" s="809"/>
      <c r="X60" s="833"/>
      <c r="Y60" s="831"/>
      <c r="Z60" s="831"/>
      <c r="AA60" s="832"/>
      <c r="AB60" s="689"/>
      <c r="AC60" s="808">
        <f>+AC59/AC$7</f>
        <v>3.3997908305664577E-2</v>
      </c>
      <c r="AD60" s="705">
        <f>+AD59/AD$7</f>
        <v>3.1495070719792122E-2</v>
      </c>
      <c r="AE60" s="769">
        <f>+AE59/AE$7</f>
        <v>1.6069846935309738E-2</v>
      </c>
      <c r="AF60" s="769"/>
      <c r="AG60" s="769"/>
      <c r="AH60" s="704"/>
      <c r="AI60" s="538"/>
      <c r="AJ60" s="705">
        <f>+AJ59/AJ$7</f>
        <v>3.1923198393660174E-2</v>
      </c>
      <c r="AK60" s="769">
        <f>+AK59/AK$7</f>
        <v>2.2799185095262929E-2</v>
      </c>
      <c r="AL60" s="769"/>
      <c r="AM60" s="795"/>
      <c r="AN60" s="704"/>
      <c r="AO60" s="15"/>
      <c r="AV60" s="9"/>
    </row>
    <row r="61" spans="1:48" ht="14.25" hidden="1" customHeight="1" outlineLevel="1">
      <c r="A61" s="9"/>
      <c r="B61" s="23" t="s">
        <v>352</v>
      </c>
      <c r="C61" s="24"/>
      <c r="D61" s="32"/>
      <c r="E61" s="30"/>
      <c r="F61" s="30"/>
      <c r="G61" s="30">
        <f>G53-G57-G58</f>
        <v>36.316000000000003</v>
      </c>
      <c r="H61" s="32">
        <f t="shared" ref="H61:K61" si="189">H53-H57-H58</f>
        <v>35.867999999999995</v>
      </c>
      <c r="I61" s="30">
        <f t="shared" si="189"/>
        <v>28.812999999999999</v>
      </c>
      <c r="J61" s="30">
        <f t="shared" si="189"/>
        <v>23.553999999999998</v>
      </c>
      <c r="K61" s="30">
        <f t="shared" si="189"/>
        <v>23.48</v>
      </c>
      <c r="L61" s="32">
        <f>L53-L57-L58</f>
        <v>34.357999999999997</v>
      </c>
      <c r="M61" s="30">
        <f>M53-M57-M58</f>
        <v>35.53</v>
      </c>
      <c r="N61" s="30"/>
      <c r="O61" s="30"/>
      <c r="P61" s="32"/>
      <c r="Q61" s="30"/>
      <c r="R61" s="30"/>
      <c r="S61" s="31"/>
      <c r="T61" s="32"/>
      <c r="U61" s="30"/>
      <c r="V61" s="30"/>
      <c r="W61" s="31"/>
      <c r="X61" s="32"/>
      <c r="Y61" s="30"/>
      <c r="Z61" s="30"/>
      <c r="AA61" s="31"/>
      <c r="AB61" s="689"/>
      <c r="AC61" s="30">
        <f>AC53-AC57-AC58</f>
        <v>36.316000000000003</v>
      </c>
      <c r="AD61" s="32">
        <f>AD53-AD57-AD58</f>
        <v>111.715</v>
      </c>
      <c r="AE61" s="30">
        <f>AE53-AE57-AE58</f>
        <v>69.887999999999991</v>
      </c>
      <c r="AF61" s="30"/>
      <c r="AG61" s="30"/>
      <c r="AH61" s="31"/>
      <c r="AI61" s="538"/>
      <c r="AJ61" s="32">
        <f>AJ53-AJ57-AJ58</f>
        <v>124.551</v>
      </c>
      <c r="AK61" s="30">
        <f>AK53-AK57-AK58</f>
        <v>93.368000000000009</v>
      </c>
      <c r="AL61" s="30"/>
      <c r="AM61" s="30"/>
      <c r="AN61" s="31"/>
      <c r="AO61" s="15"/>
      <c r="AV61" s="9"/>
    </row>
    <row r="62" spans="1:48" ht="14.25" hidden="1" customHeight="1" outlineLevel="1">
      <c r="A62" s="9"/>
      <c r="B62" s="33" t="s">
        <v>11</v>
      </c>
      <c r="C62" s="34"/>
      <c r="D62" s="37"/>
      <c r="E62" s="35"/>
      <c r="F62" s="35"/>
      <c r="G62" s="35">
        <f t="shared" ref="G62:K62" si="190">+G61/G$7</f>
        <v>5.720027973261594E-2</v>
      </c>
      <c r="H62" s="37">
        <f t="shared" si="190"/>
        <v>5.324497766614561E-2</v>
      </c>
      <c r="I62" s="35">
        <f t="shared" si="190"/>
        <v>4.0677080759809976E-2</v>
      </c>
      <c r="J62" s="35">
        <f t="shared" si="190"/>
        <v>3.7948640283817288E-2</v>
      </c>
      <c r="K62" s="35">
        <f t="shared" si="190"/>
        <v>3.8614038867299603E-2</v>
      </c>
      <c r="L62" s="705">
        <f>+L61/L$7</f>
        <v>4.9185655162146021E-2</v>
      </c>
      <c r="M62" s="703">
        <f>+M61/M$7</f>
        <v>4.1089490203516141E-2</v>
      </c>
      <c r="N62" s="703"/>
      <c r="O62" s="703"/>
      <c r="P62" s="705"/>
      <c r="Q62" s="795"/>
      <c r="R62" s="808"/>
      <c r="S62" s="704"/>
      <c r="T62" s="705"/>
      <c r="U62" s="808"/>
      <c r="V62" s="808"/>
      <c r="W62" s="809"/>
      <c r="X62" s="833"/>
      <c r="Y62" s="831"/>
      <c r="Z62" s="831"/>
      <c r="AA62" s="832"/>
      <c r="AB62" s="689"/>
      <c r="AC62" s="808">
        <f>+AC61/AC$7</f>
        <v>5.720027973261594E-2</v>
      </c>
      <c r="AD62" s="705">
        <f>+AD61/AD$7</f>
        <v>4.2790779269827627E-2</v>
      </c>
      <c r="AE62" s="769">
        <f>+AE61/AE$7</f>
        <v>2.3045769039766212E-2</v>
      </c>
      <c r="AF62" s="769"/>
      <c r="AG62" s="769"/>
      <c r="AH62" s="704"/>
      <c r="AI62" s="538"/>
      <c r="AJ62" s="705">
        <f>+AJ61/AJ$7</f>
        <v>4.7222250657712898E-2</v>
      </c>
      <c r="AK62" s="769">
        <f>+AK61/AK$7</f>
        <v>3.1147054810583358E-2</v>
      </c>
      <c r="AL62" s="769"/>
      <c r="AM62" s="795"/>
      <c r="AN62" s="704"/>
      <c r="AO62" s="15"/>
      <c r="AV62" s="9"/>
    </row>
    <row r="63" spans="1:48" ht="10.5" customHeight="1" collapsed="1">
      <c r="A63" s="9"/>
      <c r="B63" s="51"/>
      <c r="C63" s="52"/>
      <c r="D63" s="42"/>
      <c r="E63" s="40"/>
      <c r="F63" s="40"/>
      <c r="G63" s="40"/>
      <c r="H63" s="42"/>
      <c r="I63" s="40"/>
      <c r="J63" s="40"/>
      <c r="K63" s="40"/>
      <c r="L63" s="42"/>
      <c r="M63" s="40"/>
      <c r="N63" s="40"/>
      <c r="O63" s="40"/>
      <c r="P63" s="42"/>
      <c r="Q63" s="40"/>
      <c r="R63" s="40"/>
      <c r="S63" s="41"/>
      <c r="T63" s="42"/>
      <c r="U63" s="40"/>
      <c r="V63" s="40"/>
      <c r="W63" s="41"/>
      <c r="X63" s="42"/>
      <c r="Y63" s="40"/>
      <c r="Z63" s="40"/>
      <c r="AA63" s="41"/>
      <c r="AB63" s="689"/>
      <c r="AC63" s="404"/>
      <c r="AD63" s="403"/>
      <c r="AE63" s="404"/>
      <c r="AF63" s="404"/>
      <c r="AG63" s="404"/>
      <c r="AH63" s="405"/>
      <c r="AI63" s="538"/>
      <c r="AJ63" s="403"/>
      <c r="AK63" s="404"/>
      <c r="AL63" s="404"/>
      <c r="AM63" s="404"/>
      <c r="AN63" s="405"/>
      <c r="AO63" s="15"/>
      <c r="AV63" s="9"/>
    </row>
    <row r="64" spans="1:48" ht="14.25" customHeight="1">
      <c r="A64" s="9"/>
      <c r="B64" s="23" t="s">
        <v>26</v>
      </c>
      <c r="C64" s="24"/>
      <c r="D64" s="32"/>
      <c r="E64" s="30"/>
      <c r="F64" s="30"/>
      <c r="G64" s="30">
        <f t="shared" ref="G64:S64" si="191">SUM(G65:G69)</f>
        <v>30.922000000000001</v>
      </c>
      <c r="H64" s="32">
        <f t="shared" si="191"/>
        <v>17.914000000000001</v>
      </c>
      <c r="I64" s="30">
        <f t="shared" si="191"/>
        <v>13.522</v>
      </c>
      <c r="J64" s="30">
        <f t="shared" ref="J64:O64" si="192">SUM(J65:J69)</f>
        <v>11.914999999999999</v>
      </c>
      <c r="K64" s="30">
        <f t="shared" si="192"/>
        <v>11.372</v>
      </c>
      <c r="L64" s="32">
        <f t="shared" si="192"/>
        <v>10.002000000000001</v>
      </c>
      <c r="M64" s="30">
        <f t="shared" si="192"/>
        <v>6.7450000000000001</v>
      </c>
      <c r="N64" s="30">
        <f t="shared" si="192"/>
        <v>6.6379999999999999</v>
      </c>
      <c r="O64" s="30">
        <f t="shared" si="192"/>
        <v>7.6440000000000001</v>
      </c>
      <c r="P64" s="32">
        <f t="shared" si="191"/>
        <v>8.2759999999999998</v>
      </c>
      <c r="Q64" s="30">
        <f t="shared" ref="Q64:R64" si="193">SUM(Q65:Q69)</f>
        <v>21.193000000000001</v>
      </c>
      <c r="R64" s="30">
        <f t="shared" si="193"/>
        <v>23.640999999999998</v>
      </c>
      <c r="S64" s="31">
        <f t="shared" si="191"/>
        <v>0</v>
      </c>
      <c r="T64" s="32">
        <f t="shared" ref="T64:AA64" si="194">SUM(T65:T69)</f>
        <v>0</v>
      </c>
      <c r="U64" s="30">
        <f t="shared" si="194"/>
        <v>0</v>
      </c>
      <c r="V64" s="30">
        <f t="shared" si="194"/>
        <v>0</v>
      </c>
      <c r="W64" s="31">
        <f t="shared" si="194"/>
        <v>0</v>
      </c>
      <c r="X64" s="32">
        <f t="shared" si="194"/>
        <v>0</v>
      </c>
      <c r="Y64" s="30">
        <f t="shared" si="194"/>
        <v>0</v>
      </c>
      <c r="Z64" s="30">
        <f t="shared" si="194"/>
        <v>0</v>
      </c>
      <c r="AA64" s="31">
        <f t="shared" si="194"/>
        <v>0</v>
      </c>
      <c r="AB64" s="689"/>
      <c r="AC64" s="30">
        <f t="shared" ref="AC64:AH64" si="195">SUM(AC65:AC69)</f>
        <v>30.922000000000001</v>
      </c>
      <c r="AD64" s="32">
        <f t="shared" si="195"/>
        <v>54.722999999999999</v>
      </c>
      <c r="AE64" s="30">
        <f t="shared" si="195"/>
        <v>31.028999999999996</v>
      </c>
      <c r="AF64" s="30">
        <f t="shared" si="195"/>
        <v>53.11</v>
      </c>
      <c r="AG64" s="30">
        <f t="shared" si="195"/>
        <v>0</v>
      </c>
      <c r="AH64" s="31">
        <f t="shared" si="195"/>
        <v>0</v>
      </c>
      <c r="AI64" s="538"/>
      <c r="AJ64" s="32">
        <f>SUM(AJ65:AJ69)</f>
        <v>74.272999999999996</v>
      </c>
      <c r="AK64" s="30">
        <f>SUM(AK65:AK69)</f>
        <v>34.757000000000005</v>
      </c>
      <c r="AL64" s="30">
        <f>SUM(AL65:AL69)</f>
        <v>60.753999999999998</v>
      </c>
      <c r="AM64" s="30">
        <f>SUM(AM65:AM69)</f>
        <v>0</v>
      </c>
      <c r="AN64" s="31">
        <f>SUM(AN65:AN69)</f>
        <v>0</v>
      </c>
      <c r="AO64" s="15"/>
      <c r="AV64" s="9"/>
    </row>
    <row r="65" spans="1:62" ht="14.25" hidden="1" customHeight="1" outlineLevel="1">
      <c r="A65" s="9"/>
      <c r="B65" s="25" t="s">
        <v>210</v>
      </c>
      <c r="C65" s="26"/>
      <c r="D65" s="27"/>
      <c r="E65" s="28"/>
      <c r="F65" s="28"/>
      <c r="G65" s="28">
        <v>0</v>
      </c>
      <c r="H65" s="27">
        <v>0</v>
      </c>
      <c r="I65" s="28">
        <v>0</v>
      </c>
      <c r="J65" s="28">
        <v>0</v>
      </c>
      <c r="K65" s="28">
        <v>0</v>
      </c>
      <c r="L65" s="27">
        <v>0</v>
      </c>
      <c r="M65" s="28">
        <v>0</v>
      </c>
      <c r="N65" s="28">
        <v>0</v>
      </c>
      <c r="O65" s="28">
        <v>0</v>
      </c>
      <c r="P65" s="27">
        <v>0</v>
      </c>
      <c r="Q65" s="28">
        <v>0</v>
      </c>
      <c r="R65" s="28">
        <v>0</v>
      </c>
      <c r="S65" s="29">
        <f>R65</f>
        <v>0</v>
      </c>
      <c r="T65" s="27">
        <v>0</v>
      </c>
      <c r="U65" s="28">
        <f>T65</f>
        <v>0</v>
      </c>
      <c r="V65" s="28">
        <f>U65</f>
        <v>0</v>
      </c>
      <c r="W65" s="29">
        <f>V65</f>
        <v>0</v>
      </c>
      <c r="X65" s="27">
        <v>0</v>
      </c>
      <c r="Y65" s="28">
        <f>X65</f>
        <v>0</v>
      </c>
      <c r="Z65" s="28">
        <f>Y65</f>
        <v>0</v>
      </c>
      <c r="AA65" s="29">
        <f>Z65</f>
        <v>0</v>
      </c>
      <c r="AB65" s="689"/>
      <c r="AC65" s="30">
        <f t="shared" ref="AC65:AC71" si="196">SUM(D65:G65)</f>
        <v>0</v>
      </c>
      <c r="AD65" s="32">
        <f t="shared" ref="AD65:AD71" si="197">SUM(H65:K65)</f>
        <v>0</v>
      </c>
      <c r="AE65" s="30">
        <f t="shared" ref="AE65:AE71" si="198">SUM(L65:O65)</f>
        <v>0</v>
      </c>
      <c r="AF65" s="30">
        <f t="shared" ref="AF65:AF71" si="199">SUM(P65:S65)</f>
        <v>0</v>
      </c>
      <c r="AG65" s="30">
        <f t="shared" ref="AG65:AG71" si="200">SUM(T65:W65)</f>
        <v>0</v>
      </c>
      <c r="AH65" s="31">
        <f>SUM(X65:AA65)</f>
        <v>0</v>
      </c>
      <c r="AI65" s="538"/>
      <c r="AJ65" s="32">
        <f t="shared" ref="AJ65:AJ71" si="201">SUM(G65:J65)</f>
        <v>0</v>
      </c>
      <c r="AK65" s="30">
        <f t="shared" ref="AK65:AK71" si="202">SUM(K65:N65)</f>
        <v>0</v>
      </c>
      <c r="AL65" s="30">
        <f t="shared" ref="AL65:AL71" si="203">SUM(O65:R65)</f>
        <v>0</v>
      </c>
      <c r="AM65" s="30">
        <f t="shared" ref="AM65:AM71" si="204">SUM(S65:V65)</f>
        <v>0</v>
      </c>
      <c r="AN65" s="31">
        <f>SUM(W65:Z65)</f>
        <v>0</v>
      </c>
      <c r="AO65" s="15"/>
      <c r="AV65" s="9"/>
    </row>
    <row r="66" spans="1:62" ht="14.25" hidden="1" customHeight="1" outlineLevel="1">
      <c r="A66" s="9"/>
      <c r="B66" s="25" t="s">
        <v>215</v>
      </c>
      <c r="C66" s="26"/>
      <c r="D66" s="27"/>
      <c r="E66" s="28"/>
      <c r="F66" s="28"/>
      <c r="G66" s="28">
        <v>0</v>
      </c>
      <c r="H66" s="27">
        <v>0</v>
      </c>
      <c r="I66" s="28">
        <v>0</v>
      </c>
      <c r="J66" s="28">
        <v>0</v>
      </c>
      <c r="K66" s="28">
        <v>0</v>
      </c>
      <c r="L66" s="27">
        <v>0</v>
      </c>
      <c r="M66" s="28">
        <v>0</v>
      </c>
      <c r="N66" s="28">
        <v>0</v>
      </c>
      <c r="O66" s="28">
        <v>0</v>
      </c>
      <c r="P66" s="27">
        <v>0</v>
      </c>
      <c r="Q66" s="28">
        <v>0</v>
      </c>
      <c r="R66" s="28">
        <v>0</v>
      </c>
      <c r="S66" s="29">
        <v>0</v>
      </c>
      <c r="T66" s="27">
        <v>0</v>
      </c>
      <c r="U66" s="28">
        <v>0</v>
      </c>
      <c r="V66" s="28">
        <v>0</v>
      </c>
      <c r="W66" s="29">
        <v>0</v>
      </c>
      <c r="X66" s="27">
        <v>0</v>
      </c>
      <c r="Y66" s="28">
        <v>0</v>
      </c>
      <c r="Z66" s="28">
        <v>0</v>
      </c>
      <c r="AA66" s="29">
        <v>0</v>
      </c>
      <c r="AB66" s="689"/>
      <c r="AC66" s="30">
        <f t="shared" si="196"/>
        <v>0</v>
      </c>
      <c r="AD66" s="32">
        <f t="shared" si="197"/>
        <v>0</v>
      </c>
      <c r="AE66" s="30">
        <f t="shared" si="198"/>
        <v>0</v>
      </c>
      <c r="AF66" s="30">
        <f t="shared" si="199"/>
        <v>0</v>
      </c>
      <c r="AG66" s="30">
        <f t="shared" si="200"/>
        <v>0</v>
      </c>
      <c r="AH66" s="31">
        <f t="shared" ref="AH66:AH71" si="205">SUM(X66:AA66)</f>
        <v>0</v>
      </c>
      <c r="AI66" s="538"/>
      <c r="AJ66" s="32">
        <f t="shared" si="201"/>
        <v>0</v>
      </c>
      <c r="AK66" s="30">
        <f t="shared" si="202"/>
        <v>0</v>
      </c>
      <c r="AL66" s="30">
        <f t="shared" si="203"/>
        <v>0</v>
      </c>
      <c r="AM66" s="30">
        <f t="shared" si="204"/>
        <v>0</v>
      </c>
      <c r="AN66" s="31">
        <f t="shared" ref="AN66:AN71" si="206">SUM(W66:Z66)</f>
        <v>0</v>
      </c>
      <c r="AO66" s="15"/>
      <c r="AV66" s="9"/>
    </row>
    <row r="67" spans="1:62" ht="14.25" hidden="1" customHeight="1" outlineLevel="1">
      <c r="A67" s="9"/>
      <c r="B67" s="25" t="s">
        <v>211</v>
      </c>
      <c r="C67" s="26"/>
      <c r="D67" s="27"/>
      <c r="E67" s="28"/>
      <c r="F67" s="28"/>
      <c r="G67" s="28">
        <v>0</v>
      </c>
      <c r="H67" s="27">
        <v>0</v>
      </c>
      <c r="I67" s="28">
        <v>0</v>
      </c>
      <c r="J67" s="28">
        <v>0</v>
      </c>
      <c r="K67" s="28">
        <v>0</v>
      </c>
      <c r="L67" s="27">
        <v>0</v>
      </c>
      <c r="M67" s="28">
        <v>0</v>
      </c>
      <c r="N67" s="28">
        <v>0</v>
      </c>
      <c r="O67" s="28">
        <v>0</v>
      </c>
      <c r="P67" s="27">
        <v>0</v>
      </c>
      <c r="Q67" s="28">
        <v>0</v>
      </c>
      <c r="R67" s="28">
        <v>0</v>
      </c>
      <c r="S67" s="29">
        <v>0</v>
      </c>
      <c r="T67" s="27">
        <v>0</v>
      </c>
      <c r="U67" s="28">
        <v>0</v>
      </c>
      <c r="V67" s="28">
        <v>0</v>
      </c>
      <c r="W67" s="29">
        <v>0</v>
      </c>
      <c r="X67" s="27">
        <v>0</v>
      </c>
      <c r="Y67" s="28">
        <v>0</v>
      </c>
      <c r="Z67" s="28">
        <v>0</v>
      </c>
      <c r="AA67" s="29">
        <v>0</v>
      </c>
      <c r="AB67" s="689"/>
      <c r="AC67" s="30">
        <f t="shared" si="196"/>
        <v>0</v>
      </c>
      <c r="AD67" s="32">
        <f t="shared" si="197"/>
        <v>0</v>
      </c>
      <c r="AE67" s="30">
        <f t="shared" si="198"/>
        <v>0</v>
      </c>
      <c r="AF67" s="30">
        <f t="shared" si="199"/>
        <v>0</v>
      </c>
      <c r="AG67" s="30">
        <f t="shared" si="200"/>
        <v>0</v>
      </c>
      <c r="AH67" s="31">
        <f t="shared" si="205"/>
        <v>0</v>
      </c>
      <c r="AI67" s="538"/>
      <c r="AJ67" s="32">
        <f t="shared" si="201"/>
        <v>0</v>
      </c>
      <c r="AK67" s="30">
        <f t="shared" si="202"/>
        <v>0</v>
      </c>
      <c r="AL67" s="30">
        <f t="shared" si="203"/>
        <v>0</v>
      </c>
      <c r="AM67" s="30">
        <f t="shared" si="204"/>
        <v>0</v>
      </c>
      <c r="AN67" s="31">
        <f t="shared" si="206"/>
        <v>0</v>
      </c>
      <c r="AO67" s="15"/>
      <c r="AV67" s="9"/>
    </row>
    <row r="68" spans="1:62" ht="14.25" hidden="1" customHeight="1" outlineLevel="1">
      <c r="A68" s="9"/>
      <c r="B68" s="25" t="s">
        <v>212</v>
      </c>
      <c r="C68" s="26"/>
      <c r="D68" s="27"/>
      <c r="E68" s="28"/>
      <c r="F68" s="28"/>
      <c r="G68" s="28">
        <v>0</v>
      </c>
      <c r="H68" s="27">
        <v>0</v>
      </c>
      <c r="I68" s="28">
        <v>0</v>
      </c>
      <c r="J68" s="28">
        <v>0</v>
      </c>
      <c r="K68" s="28">
        <v>0</v>
      </c>
      <c r="L68" s="27">
        <v>0</v>
      </c>
      <c r="M68" s="28">
        <v>0</v>
      </c>
      <c r="N68" s="28">
        <v>0</v>
      </c>
      <c r="O68" s="28">
        <v>0</v>
      </c>
      <c r="P68" s="27">
        <v>0</v>
      </c>
      <c r="Q68" s="28">
        <v>0</v>
      </c>
      <c r="R68" s="28">
        <v>0</v>
      </c>
      <c r="S68" s="29">
        <v>0</v>
      </c>
      <c r="T68" s="27">
        <v>0</v>
      </c>
      <c r="U68" s="28">
        <v>0</v>
      </c>
      <c r="V68" s="28">
        <v>0</v>
      </c>
      <c r="W68" s="29">
        <v>0</v>
      </c>
      <c r="X68" s="27">
        <v>0</v>
      </c>
      <c r="Y68" s="28">
        <v>0</v>
      </c>
      <c r="Z68" s="28">
        <v>0</v>
      </c>
      <c r="AA68" s="29">
        <v>0</v>
      </c>
      <c r="AB68" s="689"/>
      <c r="AC68" s="30">
        <f t="shared" si="196"/>
        <v>0</v>
      </c>
      <c r="AD68" s="32">
        <f t="shared" si="197"/>
        <v>0</v>
      </c>
      <c r="AE68" s="30">
        <f t="shared" si="198"/>
        <v>0</v>
      </c>
      <c r="AF68" s="30">
        <f t="shared" si="199"/>
        <v>0</v>
      </c>
      <c r="AG68" s="30">
        <f t="shared" si="200"/>
        <v>0</v>
      </c>
      <c r="AH68" s="31">
        <f t="shared" si="205"/>
        <v>0</v>
      </c>
      <c r="AI68" s="538"/>
      <c r="AJ68" s="32">
        <f t="shared" si="201"/>
        <v>0</v>
      </c>
      <c r="AK68" s="30">
        <f t="shared" si="202"/>
        <v>0</v>
      </c>
      <c r="AL68" s="30">
        <f t="shared" si="203"/>
        <v>0</v>
      </c>
      <c r="AM68" s="30">
        <f t="shared" si="204"/>
        <v>0</v>
      </c>
      <c r="AN68" s="31">
        <f t="shared" si="206"/>
        <v>0</v>
      </c>
      <c r="AO68" s="15"/>
      <c r="AV68" s="9"/>
    </row>
    <row r="69" spans="1:62" ht="14.25" hidden="1" customHeight="1" outlineLevel="1">
      <c r="A69" s="9"/>
      <c r="B69" s="25" t="s">
        <v>256</v>
      </c>
      <c r="C69" s="26"/>
      <c r="D69" s="27"/>
      <c r="E69" s="28"/>
      <c r="F69" s="28"/>
      <c r="G69" s="28">
        <v>30.922000000000001</v>
      </c>
      <c r="H69" s="27">
        <v>17.914000000000001</v>
      </c>
      <c r="I69" s="28">
        <v>13.522</v>
      </c>
      <c r="J69" s="28">
        <v>11.914999999999999</v>
      </c>
      <c r="K69" s="28">
        <v>11.372</v>
      </c>
      <c r="L69" s="27">
        <v>10.002000000000001</v>
      </c>
      <c r="M69" s="28">
        <v>6.7450000000000001</v>
      </c>
      <c r="N69" s="28">
        <v>6.6379999999999999</v>
      </c>
      <c r="O69" s="28">
        <v>7.6440000000000001</v>
      </c>
      <c r="P69" s="777">
        <v>8.2759999999999998</v>
      </c>
      <c r="Q69" s="28">
        <v>21.193000000000001</v>
      </c>
      <c r="R69" s="28">
        <v>23.640999999999998</v>
      </c>
      <c r="S69" s="31">
        <v>0</v>
      </c>
      <c r="T69" s="32">
        <f t="shared" ref="T69:AA69" si="207">S69</f>
        <v>0</v>
      </c>
      <c r="U69" s="30">
        <f t="shared" si="207"/>
        <v>0</v>
      </c>
      <c r="V69" s="30">
        <f t="shared" si="207"/>
        <v>0</v>
      </c>
      <c r="W69" s="31">
        <f t="shared" si="207"/>
        <v>0</v>
      </c>
      <c r="X69" s="32">
        <f t="shared" si="207"/>
        <v>0</v>
      </c>
      <c r="Y69" s="30">
        <f t="shared" si="207"/>
        <v>0</v>
      </c>
      <c r="Z69" s="30">
        <f t="shared" si="207"/>
        <v>0</v>
      </c>
      <c r="AA69" s="31">
        <f t="shared" si="207"/>
        <v>0</v>
      </c>
      <c r="AB69" s="689"/>
      <c r="AC69" s="30">
        <f t="shared" si="196"/>
        <v>30.922000000000001</v>
      </c>
      <c r="AD69" s="32">
        <f t="shared" si="197"/>
        <v>54.722999999999999</v>
      </c>
      <c r="AE69" s="30">
        <f t="shared" si="198"/>
        <v>31.028999999999996</v>
      </c>
      <c r="AF69" s="30">
        <f t="shared" si="199"/>
        <v>53.11</v>
      </c>
      <c r="AG69" s="30">
        <f t="shared" si="200"/>
        <v>0</v>
      </c>
      <c r="AH69" s="31">
        <f t="shared" si="205"/>
        <v>0</v>
      </c>
      <c r="AI69" s="538"/>
      <c r="AJ69" s="32">
        <f t="shared" si="201"/>
        <v>74.272999999999996</v>
      </c>
      <c r="AK69" s="30">
        <f t="shared" si="202"/>
        <v>34.757000000000005</v>
      </c>
      <c r="AL69" s="30">
        <f t="shared" si="203"/>
        <v>60.753999999999998</v>
      </c>
      <c r="AM69" s="30">
        <f t="shared" si="204"/>
        <v>0</v>
      </c>
      <c r="AN69" s="31">
        <f t="shared" si="206"/>
        <v>0</v>
      </c>
      <c r="AO69" s="15"/>
      <c r="AV69" s="9"/>
    </row>
    <row r="70" spans="1:62" ht="14.25" hidden="1" customHeight="1" outlineLevel="1">
      <c r="A70" s="9"/>
      <c r="B70" s="25" t="s">
        <v>12</v>
      </c>
      <c r="C70" s="26"/>
      <c r="D70" s="27"/>
      <c r="E70" s="28"/>
      <c r="F70" s="28"/>
      <c r="G70" s="28">
        <v>0</v>
      </c>
      <c r="H70" s="27">
        <v>0</v>
      </c>
      <c r="I70" s="28">
        <v>0</v>
      </c>
      <c r="J70" s="28">
        <v>0</v>
      </c>
      <c r="K70" s="28">
        <v>0</v>
      </c>
      <c r="L70" s="27">
        <v>0</v>
      </c>
      <c r="M70" s="28">
        <v>0</v>
      </c>
      <c r="N70" s="28">
        <v>0</v>
      </c>
      <c r="O70" s="28">
        <v>0</v>
      </c>
      <c r="P70" s="27">
        <v>0</v>
      </c>
      <c r="Q70" s="28">
        <v>0</v>
      </c>
      <c r="R70" s="28">
        <v>0</v>
      </c>
      <c r="S70" s="29">
        <v>0</v>
      </c>
      <c r="T70" s="27">
        <v>0</v>
      </c>
      <c r="U70" s="28">
        <v>0</v>
      </c>
      <c r="V70" s="28">
        <v>0</v>
      </c>
      <c r="W70" s="29">
        <v>0</v>
      </c>
      <c r="X70" s="27">
        <v>0</v>
      </c>
      <c r="Y70" s="28">
        <v>0</v>
      </c>
      <c r="Z70" s="28">
        <v>0</v>
      </c>
      <c r="AA70" s="29">
        <v>0</v>
      </c>
      <c r="AB70" s="689"/>
      <c r="AC70" s="30">
        <f t="shared" si="196"/>
        <v>0</v>
      </c>
      <c r="AD70" s="32">
        <f t="shared" si="197"/>
        <v>0</v>
      </c>
      <c r="AE70" s="30">
        <f t="shared" si="198"/>
        <v>0</v>
      </c>
      <c r="AF70" s="30">
        <f t="shared" si="199"/>
        <v>0</v>
      </c>
      <c r="AG70" s="30">
        <f t="shared" si="200"/>
        <v>0</v>
      </c>
      <c r="AH70" s="31">
        <f t="shared" si="205"/>
        <v>0</v>
      </c>
      <c r="AI70" s="538"/>
      <c r="AJ70" s="32">
        <f t="shared" si="201"/>
        <v>0</v>
      </c>
      <c r="AK70" s="30">
        <f t="shared" si="202"/>
        <v>0</v>
      </c>
      <c r="AL70" s="30">
        <f t="shared" si="203"/>
        <v>0</v>
      </c>
      <c r="AM70" s="30">
        <f t="shared" si="204"/>
        <v>0</v>
      </c>
      <c r="AN70" s="31">
        <f t="shared" si="206"/>
        <v>0</v>
      </c>
      <c r="AO70" s="15"/>
      <c r="AV70" s="9"/>
    </row>
    <row r="71" spans="1:62" ht="14.25" hidden="1" customHeight="1" outlineLevel="1">
      <c r="A71" s="9"/>
      <c r="B71" s="25" t="s">
        <v>13</v>
      </c>
      <c r="C71" s="26"/>
      <c r="D71" s="32"/>
      <c r="E71" s="30"/>
      <c r="F71" s="30"/>
      <c r="G71" s="32">
        <v>0</v>
      </c>
      <c r="H71" s="32">
        <v>0</v>
      </c>
      <c r="I71" s="30">
        <v>0</v>
      </c>
      <c r="J71" s="30">
        <v>0</v>
      </c>
      <c r="K71" s="30">
        <v>0</v>
      </c>
      <c r="L71" s="32">
        <v>0</v>
      </c>
      <c r="M71" s="30">
        <v>0</v>
      </c>
      <c r="N71" s="30">
        <v>0</v>
      </c>
      <c r="O71" s="30">
        <v>0</v>
      </c>
      <c r="P71" s="32">
        <f t="shared" ref="P71:W71" si="208">+O71</f>
        <v>0</v>
      </c>
      <c r="Q71" s="30">
        <v>0</v>
      </c>
      <c r="R71" s="30">
        <v>0</v>
      </c>
      <c r="S71" s="31">
        <f t="shared" si="208"/>
        <v>0</v>
      </c>
      <c r="T71" s="32">
        <f t="shared" si="208"/>
        <v>0</v>
      </c>
      <c r="U71" s="30">
        <f t="shared" si="208"/>
        <v>0</v>
      </c>
      <c r="V71" s="30">
        <f t="shared" si="208"/>
        <v>0</v>
      </c>
      <c r="W71" s="31">
        <f t="shared" si="208"/>
        <v>0</v>
      </c>
      <c r="X71" s="32">
        <f t="shared" ref="X71" si="209">+W71</f>
        <v>0</v>
      </c>
      <c r="Y71" s="30">
        <f t="shared" ref="Y71" si="210">+X71</f>
        <v>0</v>
      </c>
      <c r="Z71" s="30">
        <f t="shared" ref="Z71" si="211">+Y71</f>
        <v>0</v>
      </c>
      <c r="AA71" s="31">
        <f t="shared" ref="AA71" si="212">+Z71</f>
        <v>0</v>
      </c>
      <c r="AB71" s="689"/>
      <c r="AC71" s="30">
        <f t="shared" si="196"/>
        <v>0</v>
      </c>
      <c r="AD71" s="32">
        <f t="shared" si="197"/>
        <v>0</v>
      </c>
      <c r="AE71" s="30">
        <f t="shared" si="198"/>
        <v>0</v>
      </c>
      <c r="AF71" s="30">
        <f t="shared" si="199"/>
        <v>0</v>
      </c>
      <c r="AG71" s="30">
        <f t="shared" si="200"/>
        <v>0</v>
      </c>
      <c r="AH71" s="31">
        <f t="shared" si="205"/>
        <v>0</v>
      </c>
      <c r="AI71" s="538"/>
      <c r="AJ71" s="32">
        <f t="shared" si="201"/>
        <v>0</v>
      </c>
      <c r="AK71" s="30">
        <f t="shared" si="202"/>
        <v>0</v>
      </c>
      <c r="AL71" s="30">
        <f t="shared" si="203"/>
        <v>0</v>
      </c>
      <c r="AM71" s="30">
        <f t="shared" si="204"/>
        <v>0</v>
      </c>
      <c r="AN71" s="31">
        <f t="shared" si="206"/>
        <v>0</v>
      </c>
      <c r="AO71" s="15"/>
      <c r="AV71" s="9"/>
    </row>
    <row r="72" spans="1:62" ht="14.25" hidden="1" customHeight="1" outlineLevel="1">
      <c r="A72" s="9"/>
      <c r="B72" s="23" t="s">
        <v>27</v>
      </c>
      <c r="C72" s="24"/>
      <c r="D72" s="32"/>
      <c r="E72" s="30"/>
      <c r="F72" s="30"/>
      <c r="G72" s="30">
        <f t="shared" ref="G72:M72" si="213">+G71+G70</f>
        <v>0</v>
      </c>
      <c r="H72" s="32">
        <f t="shared" si="213"/>
        <v>0</v>
      </c>
      <c r="I72" s="30">
        <f t="shared" si="213"/>
        <v>0</v>
      </c>
      <c r="J72" s="30">
        <f t="shared" si="213"/>
        <v>0</v>
      </c>
      <c r="K72" s="30">
        <f t="shared" si="213"/>
        <v>0</v>
      </c>
      <c r="L72" s="32">
        <f t="shared" si="213"/>
        <v>0</v>
      </c>
      <c r="M72" s="30">
        <f t="shared" si="213"/>
        <v>0</v>
      </c>
      <c r="N72" s="30">
        <f>+N71+N70</f>
        <v>0</v>
      </c>
      <c r="O72" s="30">
        <f t="shared" ref="O72:AA72" si="214">+O71+O70</f>
        <v>0</v>
      </c>
      <c r="P72" s="32">
        <f t="shared" si="214"/>
        <v>0</v>
      </c>
      <c r="Q72" s="30">
        <f t="shared" si="214"/>
        <v>0</v>
      </c>
      <c r="R72" s="30">
        <f>+R71+R70</f>
        <v>0</v>
      </c>
      <c r="S72" s="31">
        <f t="shared" si="214"/>
        <v>0</v>
      </c>
      <c r="T72" s="32">
        <f t="shared" si="214"/>
        <v>0</v>
      </c>
      <c r="U72" s="30">
        <f t="shared" si="214"/>
        <v>0</v>
      </c>
      <c r="V72" s="30">
        <f t="shared" si="214"/>
        <v>0</v>
      </c>
      <c r="W72" s="31">
        <f t="shared" si="214"/>
        <v>0</v>
      </c>
      <c r="X72" s="32">
        <f t="shared" si="214"/>
        <v>0</v>
      </c>
      <c r="Y72" s="30">
        <f t="shared" si="214"/>
        <v>0</v>
      </c>
      <c r="Z72" s="30">
        <f t="shared" si="214"/>
        <v>0</v>
      </c>
      <c r="AA72" s="31">
        <f t="shared" si="214"/>
        <v>0</v>
      </c>
      <c r="AB72" s="689"/>
      <c r="AC72" s="30">
        <f t="shared" ref="AC72:AG72" si="215">+AC71+AC70</f>
        <v>0</v>
      </c>
      <c r="AD72" s="32">
        <f t="shared" si="215"/>
        <v>0</v>
      </c>
      <c r="AE72" s="30">
        <f t="shared" si="215"/>
        <v>0</v>
      </c>
      <c r="AF72" s="30">
        <f t="shared" si="215"/>
        <v>0</v>
      </c>
      <c r="AG72" s="30">
        <f t="shared" si="215"/>
        <v>0</v>
      </c>
      <c r="AH72" s="31">
        <f t="shared" ref="AH72" si="216">+AH71+AH70</f>
        <v>0</v>
      </c>
      <c r="AI72" s="538"/>
      <c r="AJ72" s="32">
        <f>AJ64-AJ70-AJ71</f>
        <v>74.272999999999996</v>
      </c>
      <c r="AK72" s="30">
        <f>AK64-AK70-AK71</f>
        <v>34.757000000000005</v>
      </c>
      <c r="AL72" s="30">
        <f>AL64-AL70-AL71</f>
        <v>60.753999999999998</v>
      </c>
      <c r="AM72" s="30">
        <f>AM64-AM70-AM71</f>
        <v>0</v>
      </c>
      <c r="AN72" s="31">
        <f>AN64-AN70-AN71</f>
        <v>0</v>
      </c>
      <c r="AO72" s="15"/>
      <c r="AV72" s="9"/>
    </row>
    <row r="73" spans="1:62" ht="14.25" hidden="1" customHeight="1" outlineLevel="1">
      <c r="A73" s="9"/>
      <c r="B73" s="25" t="s">
        <v>14</v>
      </c>
      <c r="C73" s="26"/>
      <c r="D73" s="27"/>
      <c r="E73" s="28"/>
      <c r="F73" s="28"/>
      <c r="G73" s="28">
        <v>0</v>
      </c>
      <c r="H73" s="27">
        <v>0</v>
      </c>
      <c r="I73" s="28">
        <v>0</v>
      </c>
      <c r="J73" s="28">
        <v>0</v>
      </c>
      <c r="K73" s="28">
        <v>0</v>
      </c>
      <c r="L73" s="27">
        <v>0</v>
      </c>
      <c r="M73" s="28">
        <v>0</v>
      </c>
      <c r="N73" s="28">
        <v>0</v>
      </c>
      <c r="O73" s="28">
        <v>0</v>
      </c>
      <c r="P73" s="27">
        <v>0</v>
      </c>
      <c r="Q73" s="28">
        <v>0</v>
      </c>
      <c r="R73" s="28">
        <v>0</v>
      </c>
      <c r="S73" s="29">
        <v>0</v>
      </c>
      <c r="T73" s="27">
        <v>0</v>
      </c>
      <c r="U73" s="28">
        <v>0</v>
      </c>
      <c r="V73" s="28">
        <v>0</v>
      </c>
      <c r="W73" s="29">
        <v>0</v>
      </c>
      <c r="X73" s="27">
        <v>0</v>
      </c>
      <c r="Y73" s="28">
        <v>0</v>
      </c>
      <c r="Z73" s="28">
        <v>0</v>
      </c>
      <c r="AA73" s="29">
        <v>0</v>
      </c>
      <c r="AB73" s="689"/>
      <c r="AC73" s="30">
        <f>SUM(D73:G73)</f>
        <v>0</v>
      </c>
      <c r="AD73" s="32">
        <f>SUM(H73:K73)</f>
        <v>0</v>
      </c>
      <c r="AE73" s="30">
        <f>SUM(L73:O73)</f>
        <v>0</v>
      </c>
      <c r="AF73" s="30">
        <f>SUM(P73:S73)</f>
        <v>0</v>
      </c>
      <c r="AG73" s="30">
        <f>SUM(T73:W73)</f>
        <v>0</v>
      </c>
      <c r="AH73" s="31">
        <f>SUM(X73:AA73)</f>
        <v>0</v>
      </c>
      <c r="AI73" s="538"/>
      <c r="AJ73" s="32">
        <f>SUM(G73:J73)</f>
        <v>0</v>
      </c>
      <c r="AK73" s="30">
        <f>SUM(K73:N73)</f>
        <v>0</v>
      </c>
      <c r="AL73" s="30">
        <f>SUM(O73:R73)</f>
        <v>0</v>
      </c>
      <c r="AM73" s="30">
        <f>SUM(S73:V73)</f>
        <v>0</v>
      </c>
      <c r="AN73" s="31">
        <f>SUM(W73:Z73)</f>
        <v>0</v>
      </c>
      <c r="AO73" s="15"/>
      <c r="AV73" s="9"/>
    </row>
    <row r="74" spans="1:62" s="306" customFormat="1" ht="14.25" customHeight="1" collapsed="1">
      <c r="A74" s="299"/>
      <c r="B74" s="300" t="s">
        <v>28</v>
      </c>
      <c r="C74" s="301"/>
      <c r="D74" s="302"/>
      <c r="E74" s="303"/>
      <c r="F74" s="303"/>
      <c r="G74" s="303">
        <f t="shared" ref="G74:L74" si="217">G64-G71</f>
        <v>30.922000000000001</v>
      </c>
      <c r="H74" s="302">
        <f t="shared" si="217"/>
        <v>17.914000000000001</v>
      </c>
      <c r="I74" s="303">
        <f t="shared" si="217"/>
        <v>13.522</v>
      </c>
      <c r="J74" s="303">
        <f t="shared" si="217"/>
        <v>11.914999999999999</v>
      </c>
      <c r="K74" s="303">
        <f t="shared" si="217"/>
        <v>11.372</v>
      </c>
      <c r="L74" s="302">
        <f t="shared" si="217"/>
        <v>10.002000000000001</v>
      </c>
      <c r="M74" s="303">
        <f>M64-M71</f>
        <v>6.7450000000000001</v>
      </c>
      <c r="N74" s="303">
        <f t="shared" ref="N74:O74" si="218">N64-N71</f>
        <v>6.6379999999999999</v>
      </c>
      <c r="O74" s="303">
        <f t="shared" si="218"/>
        <v>7.6440000000000001</v>
      </c>
      <c r="P74" s="302">
        <f t="shared" ref="P74:S74" si="219">P64-P71</f>
        <v>8.2759999999999998</v>
      </c>
      <c r="Q74" s="303">
        <f>Q64-Q71</f>
        <v>21.193000000000001</v>
      </c>
      <c r="R74" s="303">
        <f t="shared" ref="R74" si="220">R64-R71</f>
        <v>23.640999999999998</v>
      </c>
      <c r="S74" s="304">
        <f t="shared" si="219"/>
        <v>0</v>
      </c>
      <c r="T74" s="302">
        <f t="shared" ref="T74:AA74" si="221">T64-T71</f>
        <v>0</v>
      </c>
      <c r="U74" s="303">
        <f t="shared" si="221"/>
        <v>0</v>
      </c>
      <c r="V74" s="303">
        <f t="shared" si="221"/>
        <v>0</v>
      </c>
      <c r="W74" s="304">
        <f t="shared" si="221"/>
        <v>0</v>
      </c>
      <c r="X74" s="302">
        <f t="shared" si="221"/>
        <v>0</v>
      </c>
      <c r="Y74" s="303">
        <f t="shared" si="221"/>
        <v>0</v>
      </c>
      <c r="Z74" s="303">
        <f t="shared" si="221"/>
        <v>0</v>
      </c>
      <c r="AA74" s="304">
        <f t="shared" si="221"/>
        <v>0</v>
      </c>
      <c r="AB74" s="689"/>
      <c r="AC74" s="303">
        <f t="shared" ref="AC74:AH74" si="222">AC64-AC71</f>
        <v>30.922000000000001</v>
      </c>
      <c r="AD74" s="302">
        <f t="shared" si="222"/>
        <v>54.722999999999999</v>
      </c>
      <c r="AE74" s="303">
        <f t="shared" si="222"/>
        <v>31.028999999999996</v>
      </c>
      <c r="AF74" s="303">
        <f t="shared" si="222"/>
        <v>53.11</v>
      </c>
      <c r="AG74" s="303">
        <f t="shared" si="222"/>
        <v>0</v>
      </c>
      <c r="AH74" s="304">
        <f t="shared" si="222"/>
        <v>0</v>
      </c>
      <c r="AI74" s="538"/>
      <c r="AJ74" s="302">
        <f>AJ64-AJ71</f>
        <v>74.272999999999996</v>
      </c>
      <c r="AK74" s="303">
        <f>AK64-AK71</f>
        <v>34.757000000000005</v>
      </c>
      <c r="AL74" s="303">
        <f>AL64-AL71</f>
        <v>60.753999999999998</v>
      </c>
      <c r="AM74" s="303">
        <f>AM64-AM71</f>
        <v>0</v>
      </c>
      <c r="AN74" s="304">
        <f>AN64-AN71</f>
        <v>0</v>
      </c>
      <c r="AO74" s="305"/>
      <c r="AP74"/>
      <c r="AQ74"/>
      <c r="AR74"/>
      <c r="AS74"/>
      <c r="AT74"/>
      <c r="AU74"/>
      <c r="AV74" s="299"/>
    </row>
    <row r="75" spans="1:62" ht="14.25" customHeight="1">
      <c r="A75" s="9"/>
      <c r="B75" s="33" t="s">
        <v>11</v>
      </c>
      <c r="C75" s="34"/>
      <c r="D75" s="37"/>
      <c r="E75" s="35"/>
      <c r="F75" s="35"/>
      <c r="G75" s="35">
        <f t="shared" ref="G75:W75" si="223">G74/G9</f>
        <v>4.8704346566030128E-2</v>
      </c>
      <c r="H75" s="37">
        <f t="shared" si="223"/>
        <v>2.6592799428775866E-2</v>
      </c>
      <c r="I75" s="35">
        <f t="shared" si="223"/>
        <v>1.9089837435676622E-2</v>
      </c>
      <c r="J75" s="35">
        <f t="shared" si="223"/>
        <v>1.9196656575600025E-2</v>
      </c>
      <c r="K75" s="35">
        <f t="shared" si="223"/>
        <v>1.8701824957365037E-2</v>
      </c>
      <c r="L75" s="705">
        <f>L74/L9</f>
        <v>1.4318497087484271E-2</v>
      </c>
      <c r="M75" s="703">
        <f>M74/M9</f>
        <v>7.8004112418439738E-3</v>
      </c>
      <c r="N75" s="703">
        <f t="shared" ref="N75:O75" si="224">N74/N9</f>
        <v>8.0329449976825722E-3</v>
      </c>
      <c r="O75" s="703">
        <f t="shared" si="224"/>
        <v>1.1888172792196483E-2</v>
      </c>
      <c r="P75" s="705">
        <f t="shared" si="223"/>
        <v>1.2914481353118059E-2</v>
      </c>
      <c r="Q75" s="795">
        <f>Q74/Q9</f>
        <v>2.5826224713624179E-2</v>
      </c>
      <c r="R75" s="808">
        <f t="shared" ref="R75" si="225">R74/R9</f>
        <v>2.7953068263376759E-2</v>
      </c>
      <c r="S75" s="704">
        <f t="shared" si="223"/>
        <v>0</v>
      </c>
      <c r="T75" s="705">
        <f t="shared" si="223"/>
        <v>0</v>
      </c>
      <c r="U75" s="808">
        <f t="shared" si="223"/>
        <v>0</v>
      </c>
      <c r="V75" s="808">
        <f t="shared" si="223"/>
        <v>0</v>
      </c>
      <c r="W75" s="809">
        <f t="shared" si="223"/>
        <v>0</v>
      </c>
      <c r="X75" s="833">
        <f t="shared" ref="X75:AA75" si="226">X74/X9</f>
        <v>0</v>
      </c>
      <c r="Y75" s="831">
        <f t="shared" si="226"/>
        <v>0</v>
      </c>
      <c r="Z75" s="831">
        <f t="shared" si="226"/>
        <v>0</v>
      </c>
      <c r="AA75" s="832">
        <f t="shared" si="226"/>
        <v>0</v>
      </c>
      <c r="AB75" s="689"/>
      <c r="AC75" s="808">
        <f t="shared" ref="AC75:AH75" si="227">AC74/AC9</f>
        <v>4.8704346566030128E-2</v>
      </c>
      <c r="AD75" s="705">
        <f t="shared" si="227"/>
        <v>2.096083618120017E-2</v>
      </c>
      <c r="AE75" s="769">
        <f t="shared" si="227"/>
        <v>1.0231902007997163E-2</v>
      </c>
      <c r="AF75" s="769">
        <f t="shared" si="227"/>
        <v>1.7927005860550529E-2</v>
      </c>
      <c r="AG75" s="769">
        <f t="shared" si="227"/>
        <v>0</v>
      </c>
      <c r="AH75" s="704">
        <f t="shared" si="227"/>
        <v>0</v>
      </c>
      <c r="AI75" s="538"/>
      <c r="AJ75" s="705">
        <f>AJ74/AJ9</f>
        <v>2.8159855987509613E-2</v>
      </c>
      <c r="AK75" s="769">
        <f>AK74/AK9</f>
        <v>1.1594745352277502E-2</v>
      </c>
      <c r="AL75" s="769">
        <f>AL74/AL9</f>
        <v>2.0593445376897949E-2</v>
      </c>
      <c r="AM75" s="795">
        <f>AM74/AM9</f>
        <v>0</v>
      </c>
      <c r="AN75" s="704">
        <f>AN74/AN9</f>
        <v>0</v>
      </c>
      <c r="AO75" s="15"/>
      <c r="AV75" s="9"/>
    </row>
    <row r="76" spans="1:62" ht="14.25" customHeight="1">
      <c r="A76" s="9"/>
      <c r="B76" s="23"/>
      <c r="C76" s="24"/>
      <c r="D76" s="42"/>
      <c r="E76" s="40"/>
      <c r="F76" s="40"/>
      <c r="G76" s="40"/>
      <c r="H76" s="42"/>
      <c r="I76" s="40"/>
      <c r="J76" s="40"/>
      <c r="K76" s="40"/>
      <c r="L76" s="42"/>
      <c r="M76" s="40"/>
      <c r="N76" s="40"/>
      <c r="O76" s="40"/>
      <c r="P76" s="42"/>
      <c r="Q76" s="40"/>
      <c r="R76" s="40"/>
      <c r="S76" s="41"/>
      <c r="T76" s="42"/>
      <c r="U76" s="40"/>
      <c r="V76" s="40"/>
      <c r="W76" s="41"/>
      <c r="X76" s="42"/>
      <c r="Y76" s="40"/>
      <c r="Z76" s="40"/>
      <c r="AA76" s="41"/>
      <c r="AB76" s="689"/>
      <c r="AC76" s="404"/>
      <c r="AD76" s="403"/>
      <c r="AE76" s="404"/>
      <c r="AF76" s="404"/>
      <c r="AG76" s="404"/>
      <c r="AH76" s="405"/>
      <c r="AI76" s="538"/>
      <c r="AJ76" s="403"/>
      <c r="AK76" s="404"/>
      <c r="AL76" s="404"/>
      <c r="AM76" s="404"/>
      <c r="AN76" s="405"/>
      <c r="AO76" s="15"/>
      <c r="AV76" s="9"/>
    </row>
    <row r="77" spans="1:62" ht="12.75" customHeight="1">
      <c r="A77" s="9"/>
      <c r="B77" s="23" t="s">
        <v>29</v>
      </c>
      <c r="C77" s="24"/>
      <c r="D77" s="32"/>
      <c r="E77" s="30"/>
      <c r="F77" s="30"/>
      <c r="G77" s="30">
        <f t="shared" ref="G77:L77" si="228">G31+G42+G64+G53</f>
        <v>291.43099999999998</v>
      </c>
      <c r="H77" s="32">
        <f t="shared" si="228"/>
        <v>280.85199999999998</v>
      </c>
      <c r="I77" s="30">
        <f t="shared" si="228"/>
        <v>266.80900000000003</v>
      </c>
      <c r="J77" s="30">
        <f t="shared" si="228"/>
        <v>244.20099999999999</v>
      </c>
      <c r="K77" s="30">
        <f t="shared" si="228"/>
        <v>245.72299999999998</v>
      </c>
      <c r="L77" s="32">
        <f t="shared" si="228"/>
        <v>270.73400000000004</v>
      </c>
      <c r="M77" s="30">
        <f>M31+M42+M64+M53</f>
        <v>271.40600000000001</v>
      </c>
      <c r="N77" s="30">
        <f t="shared" ref="N77:O77" si="229">N31+N42+N64+N53</f>
        <v>249.261</v>
      </c>
      <c r="O77" s="30">
        <f t="shared" si="229"/>
        <v>256.05200000000002</v>
      </c>
      <c r="P77" s="32">
        <f t="shared" ref="P77:W77" si="230">P31+P42+P64+P53</f>
        <v>264.20600000000002</v>
      </c>
      <c r="Q77" s="30">
        <f>Q31+Q42+Q64+Q53</f>
        <v>271.45799999999997</v>
      </c>
      <c r="R77" s="30">
        <f t="shared" ref="R77" si="231">R31+R42+R64+R53</f>
        <v>256.60700000000003</v>
      </c>
      <c r="S77" s="31">
        <f t="shared" si="230"/>
        <v>168.21305565847666</v>
      </c>
      <c r="T77" s="32">
        <f t="shared" si="230"/>
        <v>166.47887918983295</v>
      </c>
      <c r="U77" s="30">
        <f t="shared" si="230"/>
        <v>183.49757379385349</v>
      </c>
      <c r="V77" s="30">
        <f t="shared" si="230"/>
        <v>184.76137384890075</v>
      </c>
      <c r="W77" s="31">
        <f t="shared" si="230"/>
        <v>179.25880884503212</v>
      </c>
      <c r="X77" s="32">
        <f t="shared" ref="X77:AA77" si="232">X31+X42+X64+X53</f>
        <v>178.94684427188307</v>
      </c>
      <c r="Y77" s="30">
        <f t="shared" si="232"/>
        <v>186.54255923904452</v>
      </c>
      <c r="Z77" s="30">
        <f t="shared" si="232"/>
        <v>187.4752720352397</v>
      </c>
      <c r="AA77" s="31">
        <f t="shared" si="232"/>
        <v>181.39951411216933</v>
      </c>
      <c r="AB77" s="689"/>
      <c r="AC77" s="30">
        <f t="shared" ref="AC77:AH77" si="233">AC31+AC42+AC64+AC53</f>
        <v>291.43099999999998</v>
      </c>
      <c r="AD77" s="32">
        <f t="shared" si="233"/>
        <v>1037.585</v>
      </c>
      <c r="AE77" s="30">
        <f t="shared" si="233"/>
        <v>1047.453</v>
      </c>
      <c r="AF77" s="30">
        <f t="shared" si="233"/>
        <v>960.48405565847668</v>
      </c>
      <c r="AG77" s="30">
        <f t="shared" si="233"/>
        <v>713.99663567761934</v>
      </c>
      <c r="AH77" s="31">
        <f t="shared" si="233"/>
        <v>734.36418965833661</v>
      </c>
      <c r="AI77" s="538"/>
      <c r="AJ77" s="32">
        <f>AJ31+AJ42+AJ64+AJ53</f>
        <v>1083.2929999999999</v>
      </c>
      <c r="AK77" s="30">
        <f>AK31+AK42+AK64+AK53</f>
        <v>1037.1239999999998</v>
      </c>
      <c r="AL77" s="30">
        <f>AL31+AL42+AL64+AL53</f>
        <v>1048.3229999999999</v>
      </c>
      <c r="AM77" s="30">
        <f>AM31+AM42+AM64+AM53</f>
        <v>702.95088249106379</v>
      </c>
      <c r="AN77" s="31">
        <f>AN31+AN42+AN64+AN53</f>
        <v>732.22348439119946</v>
      </c>
      <c r="AO77" s="15"/>
      <c r="AV77" s="9"/>
    </row>
    <row r="78" spans="1:62" s="111" customFormat="1" ht="14.25" customHeight="1">
      <c r="A78" s="112"/>
      <c r="B78" s="308" t="s">
        <v>30</v>
      </c>
      <c r="C78" s="309"/>
      <c r="D78" s="310"/>
      <c r="E78" s="311"/>
      <c r="F78" s="311"/>
      <c r="G78" s="311">
        <f t="shared" ref="G78:L78" si="234">G37+G48+G72+G59</f>
        <v>150.20400000000001</v>
      </c>
      <c r="H78" s="310">
        <f t="shared" si="234"/>
        <v>158.654</v>
      </c>
      <c r="I78" s="311">
        <f t="shared" si="234"/>
        <v>156.78199999999998</v>
      </c>
      <c r="J78" s="311">
        <f t="shared" si="234"/>
        <v>139.77000000000001</v>
      </c>
      <c r="K78" s="311">
        <f t="shared" si="234"/>
        <v>142.935</v>
      </c>
      <c r="L78" s="310">
        <f t="shared" si="234"/>
        <v>168.57999999999998</v>
      </c>
      <c r="M78" s="311">
        <f>M37+M48+M72+M59</f>
        <v>172.87100000000001</v>
      </c>
      <c r="N78" s="311">
        <f t="shared" ref="N78:O78" si="235">N37+N48+N72+N59</f>
        <v>157.09999999999997</v>
      </c>
      <c r="O78" s="311">
        <f t="shared" si="235"/>
        <v>163.12700000000001</v>
      </c>
      <c r="P78" s="310">
        <f t="shared" ref="P78:AM78" si="236">P37+P48+P72+P59</f>
        <v>165.53700000000001</v>
      </c>
      <c r="Q78" s="311">
        <f>Q37+Q48+Q72+Q59</f>
        <v>158.20699999999999</v>
      </c>
      <c r="R78" s="311">
        <f t="shared" ref="R78" si="237">R37+R48+R72+R59</f>
        <v>150.828</v>
      </c>
      <c r="S78" s="312">
        <f t="shared" si="236"/>
        <v>153.12205565847668</v>
      </c>
      <c r="T78" s="310">
        <f t="shared" si="236"/>
        <v>151.38787918983294</v>
      </c>
      <c r="U78" s="311">
        <f t="shared" si="236"/>
        <v>168.40657379385348</v>
      </c>
      <c r="V78" s="311">
        <f t="shared" si="236"/>
        <v>169.67037384890077</v>
      </c>
      <c r="W78" s="312">
        <f t="shared" si="236"/>
        <v>164.16780884503211</v>
      </c>
      <c r="X78" s="310">
        <f t="shared" ref="X78:AA78" si="238">X37+X48+X72+X59</f>
        <v>163.85584427188309</v>
      </c>
      <c r="Y78" s="311">
        <f t="shared" si="238"/>
        <v>171.45155923904451</v>
      </c>
      <c r="Z78" s="311">
        <f t="shared" si="238"/>
        <v>172.38427203523972</v>
      </c>
      <c r="AA78" s="312">
        <f t="shared" si="238"/>
        <v>166.30851411216935</v>
      </c>
      <c r="AB78" s="689"/>
      <c r="AC78" s="311">
        <f t="shared" si="236"/>
        <v>150.20400000000001</v>
      </c>
      <c r="AD78" s="310">
        <f t="shared" si="236"/>
        <v>598.14099999999996</v>
      </c>
      <c r="AE78" s="311">
        <f t="shared" si="236"/>
        <v>661.678</v>
      </c>
      <c r="AF78" s="311">
        <f t="shared" si="236"/>
        <v>627.6940556584766</v>
      </c>
      <c r="AG78" s="311">
        <f t="shared" si="236"/>
        <v>653.63263567761931</v>
      </c>
      <c r="AH78" s="312">
        <f t="shared" ref="AH78" si="239">AH37+AH48+AH72+AH59</f>
        <v>674.00018965833669</v>
      </c>
      <c r="AI78" s="538"/>
      <c r="AJ78" s="310">
        <f t="shared" si="236"/>
        <v>679.68299999999999</v>
      </c>
      <c r="AK78" s="311">
        <f t="shared" si="236"/>
        <v>676.24299999999994</v>
      </c>
      <c r="AL78" s="311">
        <f t="shared" si="236"/>
        <v>698.45299999999986</v>
      </c>
      <c r="AM78" s="311">
        <f t="shared" si="236"/>
        <v>642.58688249106388</v>
      </c>
      <c r="AN78" s="312">
        <f t="shared" ref="AN78" si="240">AN37+AN48+AN72+AN59</f>
        <v>671.85948439119943</v>
      </c>
      <c r="AO78" s="313"/>
      <c r="AP78"/>
      <c r="AQ78"/>
      <c r="AR78"/>
      <c r="AS78"/>
      <c r="AT78"/>
      <c r="AU78"/>
      <c r="AV78" s="112"/>
    </row>
    <row r="79" spans="1:62" s="111" customFormat="1" ht="14.25" customHeight="1">
      <c r="A79" s="112"/>
      <c r="B79" s="46" t="s">
        <v>278</v>
      </c>
      <c r="C79" s="309"/>
      <c r="D79" s="310"/>
      <c r="E79" s="532"/>
      <c r="F79" s="311"/>
      <c r="G79" s="311"/>
      <c r="H79" s="552">
        <f t="shared" ref="H79:M79" si="241">H78/H12</f>
        <v>0.23584658837520439</v>
      </c>
      <c r="I79" s="532">
        <f t="shared" si="241"/>
        <v>0.22163132598247101</v>
      </c>
      <c r="J79" s="532">
        <f t="shared" si="241"/>
        <v>0.22554461836372439</v>
      </c>
      <c r="K79" s="532">
        <f t="shared" si="241"/>
        <v>0.2354389721627409</v>
      </c>
      <c r="L79" s="730">
        <f t="shared" si="241"/>
        <v>0.24165711009174309</v>
      </c>
      <c r="M79" s="728">
        <f t="shared" si="241"/>
        <v>0.19992066594348548</v>
      </c>
      <c r="N79" s="728">
        <f t="shared" ref="N79:O79" si="242">N78/N12</f>
        <v>0.19033196026169127</v>
      </c>
      <c r="O79" s="728">
        <f t="shared" si="242"/>
        <v>0.25409190031152651</v>
      </c>
      <c r="P79" s="730">
        <f t="shared" ref="P79:W79" si="243">P78/P12</f>
        <v>0.25869198312236291</v>
      </c>
      <c r="Q79" s="728">
        <f t="shared" si="243"/>
        <v>0.19279429685595903</v>
      </c>
      <c r="R79" s="728">
        <f t="shared" si="243"/>
        <v>0.17853693181818184</v>
      </c>
      <c r="S79" s="729">
        <f t="shared" si="243"/>
        <v>0.23363164899922759</v>
      </c>
      <c r="T79" s="730">
        <f t="shared" si="243"/>
        <v>0.23400118110660628</v>
      </c>
      <c r="U79" s="728">
        <f t="shared" si="243"/>
        <v>0.18475785796656524</v>
      </c>
      <c r="V79" s="728">
        <f t="shared" si="243"/>
        <v>0.1811537360390516</v>
      </c>
      <c r="W79" s="729">
        <f t="shared" si="243"/>
        <v>0.20594621600163346</v>
      </c>
      <c r="X79" s="843">
        <f t="shared" ref="X79:AA79" si="244">X78/X12</f>
        <v>0.20610668852064215</v>
      </c>
      <c r="Y79" s="841">
        <f t="shared" si="244"/>
        <v>0.18435918223415199</v>
      </c>
      <c r="Z79" s="841">
        <f t="shared" si="244"/>
        <v>0.18172756247806363</v>
      </c>
      <c r="AA79" s="858">
        <f t="shared" si="244"/>
        <v>0.20143519884821737</v>
      </c>
      <c r="AB79" s="689"/>
      <c r="AC79" s="728">
        <f t="shared" ref="AC79:AH79" si="245">AC78/AC7</f>
        <v>0.23658196984684007</v>
      </c>
      <c r="AD79" s="730">
        <f t="shared" si="245"/>
        <v>0.22910906774590667</v>
      </c>
      <c r="AE79" s="728">
        <f t="shared" si="245"/>
        <v>0.21819022388241799</v>
      </c>
      <c r="AF79" s="728">
        <f t="shared" si="245"/>
        <v>0.21180460443264598</v>
      </c>
      <c r="AG79" s="728">
        <f t="shared" si="245"/>
        <v>0.19853968633611785</v>
      </c>
      <c r="AH79" s="729">
        <f t="shared" si="245"/>
        <v>0.1926157432336921</v>
      </c>
      <c r="AI79" s="538"/>
      <c r="AJ79" s="730">
        <f>AJ78/AJ7</f>
        <v>0.25769492813214084</v>
      </c>
      <c r="AK79" s="728">
        <f>AK78/AK7</f>
        <v>0.22559097106367618</v>
      </c>
      <c r="AL79" s="728">
        <f>AL78/AL7</f>
        <v>0.23667186803765991</v>
      </c>
      <c r="AM79" s="728">
        <f>AM78/AM7</f>
        <v>0.20396594440299431</v>
      </c>
      <c r="AN79" s="729">
        <f>AN78/AN7</f>
        <v>0.19357944670634497</v>
      </c>
      <c r="AO79" s="313"/>
      <c r="AP79"/>
      <c r="AQ79"/>
      <c r="AR79"/>
      <c r="AS79"/>
      <c r="AT79"/>
      <c r="AU79"/>
      <c r="AV79" s="112"/>
    </row>
    <row r="80" spans="1:62" s="262" customFormat="1" ht="14.25" customHeight="1">
      <c r="A80" s="267"/>
      <c r="B80" s="307" t="s">
        <v>31</v>
      </c>
      <c r="C80" s="514"/>
      <c r="D80" s="515"/>
      <c r="E80" s="516"/>
      <c r="F80" s="516"/>
      <c r="G80" s="516">
        <f t="shared" ref="G80:L80" si="246">G39+G50+G74+G61</f>
        <v>219.42599999999999</v>
      </c>
      <c r="H80" s="515">
        <f t="shared" si="246"/>
        <v>207.94399999999996</v>
      </c>
      <c r="I80" s="516">
        <f t="shared" si="246"/>
        <v>194.34399999999997</v>
      </c>
      <c r="J80" s="516">
        <f t="shared" si="246"/>
        <v>171.21800000000002</v>
      </c>
      <c r="K80" s="516">
        <f t="shared" si="246"/>
        <v>173.03400000000002</v>
      </c>
      <c r="L80" s="515">
        <f t="shared" si="246"/>
        <v>198.01900000000001</v>
      </c>
      <c r="M80" s="516">
        <f>M39+M50+M74+M61</f>
        <v>200.34700000000001</v>
      </c>
      <c r="N80" s="516">
        <f t="shared" ref="N80:O80" si="247">N39+N50+N74+N61</f>
        <v>175.227</v>
      </c>
      <c r="O80" s="516">
        <f t="shared" si="247"/>
        <v>182.61099999999999</v>
      </c>
      <c r="P80" s="515">
        <f t="shared" ref="P80:W80" si="248">P39+P50+P74+P61</f>
        <v>190.87100000000004</v>
      </c>
      <c r="Q80" s="516">
        <f>Q39+Q50+Q74+Q61</f>
        <v>198.58599999999998</v>
      </c>
      <c r="R80" s="516">
        <f t="shared" ref="R80" si="249">R39+R50+R74+R61</f>
        <v>183.46699999999998</v>
      </c>
      <c r="S80" s="517">
        <f t="shared" si="248"/>
        <v>168.21305565847666</v>
      </c>
      <c r="T80" s="515">
        <f t="shared" si="248"/>
        <v>166.47887918983295</v>
      </c>
      <c r="U80" s="516">
        <f t="shared" si="248"/>
        <v>183.49757379385349</v>
      </c>
      <c r="V80" s="516">
        <f t="shared" si="248"/>
        <v>184.76137384890075</v>
      </c>
      <c r="W80" s="517">
        <f t="shared" si="248"/>
        <v>179.25880884503212</v>
      </c>
      <c r="X80" s="515">
        <f t="shared" ref="X80:AA80" si="250">X39+X50+X74+X61</f>
        <v>178.94684427188307</v>
      </c>
      <c r="Y80" s="516">
        <f t="shared" si="250"/>
        <v>186.54255923904452</v>
      </c>
      <c r="Z80" s="516">
        <f t="shared" si="250"/>
        <v>187.4752720352397</v>
      </c>
      <c r="AA80" s="517">
        <f t="shared" si="250"/>
        <v>181.39951411216933</v>
      </c>
      <c r="AB80" s="689"/>
      <c r="AC80" s="516">
        <f t="shared" ref="AC80:AH80" si="251">AC39+AC50+AC74+AC61</f>
        <v>219.42599999999999</v>
      </c>
      <c r="AD80" s="515">
        <f t="shared" si="251"/>
        <v>746.54</v>
      </c>
      <c r="AE80" s="516">
        <f t="shared" si="251"/>
        <v>756.20400000000006</v>
      </c>
      <c r="AF80" s="516">
        <f t="shared" si="251"/>
        <v>741.1370556584767</v>
      </c>
      <c r="AG80" s="516">
        <f t="shared" si="251"/>
        <v>713.99663567761934</v>
      </c>
      <c r="AH80" s="517">
        <f t="shared" si="251"/>
        <v>734.36418965833661</v>
      </c>
      <c r="AI80" s="538"/>
      <c r="AJ80" s="515">
        <f>AJ39+AJ50+AJ74+AJ61</f>
        <v>792.93200000000002</v>
      </c>
      <c r="AK80" s="516">
        <f>AK39+AK50+AK74+AK61</f>
        <v>746.62700000000007</v>
      </c>
      <c r="AL80" s="516">
        <f>AL39+AL50+AL74+AL61</f>
        <v>755.53499999999997</v>
      </c>
      <c r="AM80" s="516">
        <f>AM39+AM50+AM74+AM61</f>
        <v>702.95088249106379</v>
      </c>
      <c r="AN80" s="517">
        <f>AN39+AN50+AN74+AN61</f>
        <v>732.22348439119946</v>
      </c>
      <c r="AO80" s="518"/>
      <c r="AP80"/>
      <c r="AQ80"/>
      <c r="AR80"/>
      <c r="AS80"/>
      <c r="AT80"/>
      <c r="AU80"/>
      <c r="AV80" s="267"/>
    </row>
    <row r="81" spans="1:63" ht="14.25" customHeight="1">
      <c r="A81" s="9"/>
      <c r="B81" s="51"/>
      <c r="C81" s="52"/>
      <c r="D81" s="380"/>
      <c r="E81" s="54"/>
      <c r="F81" s="54"/>
      <c r="G81" s="54"/>
      <c r="H81" s="380"/>
      <c r="I81" s="54"/>
      <c r="J81" s="54"/>
      <c r="K81" s="54"/>
      <c r="L81" s="717"/>
      <c r="M81" s="708"/>
      <c r="N81" s="708"/>
      <c r="O81" s="708"/>
      <c r="P81" s="42"/>
      <c r="Q81" s="708"/>
      <c r="R81" s="708"/>
      <c r="S81" s="41"/>
      <c r="T81" s="42"/>
      <c r="U81" s="40"/>
      <c r="V81" s="40"/>
      <c r="W81" s="41"/>
      <c r="X81" s="42"/>
      <c r="Y81" s="40"/>
      <c r="Z81" s="40"/>
      <c r="AA81" s="41"/>
      <c r="AB81" s="689"/>
      <c r="AC81" s="796"/>
      <c r="AD81" s="721"/>
      <c r="AE81" s="722"/>
      <c r="AF81" s="722"/>
      <c r="AG81" s="722"/>
      <c r="AH81" s="723"/>
      <c r="AI81" s="538"/>
      <c r="AJ81" s="721"/>
      <c r="AK81" s="722"/>
      <c r="AL81" s="722"/>
      <c r="AM81" s="796"/>
      <c r="AN81" s="723"/>
      <c r="AO81" s="15"/>
      <c r="AV81" s="9"/>
    </row>
    <row r="82" spans="1:63" ht="14.25" customHeight="1">
      <c r="A82" s="9"/>
      <c r="B82" s="46" t="s">
        <v>32</v>
      </c>
      <c r="C82" s="47"/>
      <c r="D82" s="48"/>
      <c r="E82" s="49"/>
      <c r="F82" s="49"/>
      <c r="G82" s="49">
        <f t="shared" ref="G82:W82" si="252">G24-G77</f>
        <v>-102.5449999999999</v>
      </c>
      <c r="H82" s="48">
        <f t="shared" si="252"/>
        <v>-1.3350000000000364</v>
      </c>
      <c r="I82" s="49">
        <f t="shared" si="252"/>
        <v>18.038999999999987</v>
      </c>
      <c r="J82" s="49">
        <f t="shared" si="252"/>
        <v>-13.212999999999937</v>
      </c>
      <c r="K82" s="49">
        <f t="shared" si="252"/>
        <v>8.476999999999947</v>
      </c>
      <c r="L82" s="48">
        <f>L24-L77</f>
        <v>5.7409999999999854</v>
      </c>
      <c r="M82" s="49">
        <f>M24-M77</f>
        <v>45.392999999999972</v>
      </c>
      <c r="N82" s="49">
        <f t="shared" ref="N82:O82" si="253">N24-N77</f>
        <v>61.380999999999943</v>
      </c>
      <c r="O82" s="49">
        <f t="shared" si="253"/>
        <v>-24.456000000000074</v>
      </c>
      <c r="P82" s="48">
        <f>P24-P77</f>
        <v>-27.829000000000008</v>
      </c>
      <c r="Q82" s="49">
        <f>Q24-Q77</f>
        <v>49.564000000000021</v>
      </c>
      <c r="R82" s="49">
        <f t="shared" ref="R82" si="254">R24-R77</f>
        <v>80.319999999999993</v>
      </c>
      <c r="S82" s="50">
        <f t="shared" si="252"/>
        <v>143.99470498152328</v>
      </c>
      <c r="T82" s="48">
        <f t="shared" si="252"/>
        <v>142.70891996856702</v>
      </c>
      <c r="U82" s="49">
        <f t="shared" si="252"/>
        <v>263.31688799318647</v>
      </c>
      <c r="V82" s="49">
        <f t="shared" si="252"/>
        <v>275.93909511237769</v>
      </c>
      <c r="W82" s="50">
        <f t="shared" si="252"/>
        <v>216.28970483965267</v>
      </c>
      <c r="X82" s="48">
        <f t="shared" ref="X82:AA82" si="255">X24-X77</f>
        <v>217.761468116629</v>
      </c>
      <c r="Y82" s="49">
        <f t="shared" si="255"/>
        <v>276.06452291831073</v>
      </c>
      <c r="Z82" s="49">
        <f t="shared" si="255"/>
        <v>285.77202172564512</v>
      </c>
      <c r="AA82" s="50">
        <f t="shared" si="255"/>
        <v>233.84242205035125</v>
      </c>
      <c r="AB82" s="689"/>
      <c r="AC82" s="49">
        <f t="shared" ref="AC82:AH82" si="256">AC24-AC77</f>
        <v>-102.5449999999999</v>
      </c>
      <c r="AD82" s="48">
        <f t="shared" si="256"/>
        <v>11.967999999999847</v>
      </c>
      <c r="AE82" s="49">
        <f t="shared" si="256"/>
        <v>88.059000000000424</v>
      </c>
      <c r="AF82" s="49">
        <f t="shared" si="256"/>
        <v>246.04970498152363</v>
      </c>
      <c r="AG82" s="49">
        <f t="shared" si="256"/>
        <v>898.25460791378407</v>
      </c>
      <c r="AH82" s="50">
        <f t="shared" si="256"/>
        <v>1013.4404348109364</v>
      </c>
      <c r="AI82" s="538"/>
      <c r="AJ82" s="48">
        <f>AJ24-AJ77</f>
        <v>-99.05399999999986</v>
      </c>
      <c r="AK82" s="49">
        <f>AK24-AK77</f>
        <v>120.99200000000019</v>
      </c>
      <c r="AL82" s="49">
        <f>AL24-AL77</f>
        <v>77.59900000000016</v>
      </c>
      <c r="AM82" s="49">
        <f>AM24-AM77</f>
        <v>825.95960805565505</v>
      </c>
      <c r="AN82" s="50">
        <f>AN24-AN77</f>
        <v>995.88771760023769</v>
      </c>
      <c r="AO82" s="15"/>
      <c r="AV82" s="9"/>
    </row>
    <row r="83" spans="1:63" ht="14.25" customHeight="1">
      <c r="A83" s="9"/>
      <c r="B83" s="33" t="s">
        <v>33</v>
      </c>
      <c r="C83" s="34"/>
      <c r="D83" s="37"/>
      <c r="E83" s="35"/>
      <c r="F83" s="35"/>
      <c r="G83" s="35">
        <f t="shared" ref="G83:W83" si="257">G82/G7</f>
        <v>-0.1615156593562368</v>
      </c>
      <c r="H83" s="37">
        <f t="shared" si="257"/>
        <v>-1.9817677368212986E-3</v>
      </c>
      <c r="I83" s="35">
        <f t="shared" si="257"/>
        <v>2.5466763607615021E-2</v>
      </c>
      <c r="J83" s="35">
        <f t="shared" si="257"/>
        <v>-2.1287907959160884E-2</v>
      </c>
      <c r="K83" s="35">
        <f t="shared" si="257"/>
        <v>1.3940852107244321E-2</v>
      </c>
      <c r="L83" s="705">
        <f>L82/L7</f>
        <v>8.2186054568333319E-3</v>
      </c>
      <c r="M83" s="703">
        <f>M82/M7</f>
        <v>5.2495784655451933E-2</v>
      </c>
      <c r="N83" s="703">
        <f t="shared" ref="N83:O83" si="258">N82/N7</f>
        <v>7.4279933248381058E-2</v>
      </c>
      <c r="O83" s="703">
        <f t="shared" si="258"/>
        <v>-3.8034687834374414E-2</v>
      </c>
      <c r="P83" s="705">
        <f t="shared" si="257"/>
        <v>-4.342642599999065E-2</v>
      </c>
      <c r="Q83" s="795">
        <f>Q82/Q7</f>
        <v>6.0327441049778323E-2</v>
      </c>
      <c r="R83" s="808">
        <f t="shared" ref="R83" si="259">R82/R7</f>
        <v>9.4970197661453468E-2</v>
      </c>
      <c r="S83" s="704">
        <f t="shared" si="257"/>
        <v>0.2197052555709221</v>
      </c>
      <c r="T83" s="705">
        <f t="shared" si="257"/>
        <v>0.22058606016415838</v>
      </c>
      <c r="U83" s="808">
        <f t="shared" si="257"/>
        <v>0.28888340339727725</v>
      </c>
      <c r="V83" s="808">
        <f t="shared" si="257"/>
        <v>0.29461476900710132</v>
      </c>
      <c r="W83" s="809">
        <f t="shared" si="257"/>
        <v>0.27133240423452604</v>
      </c>
      <c r="X83" s="833">
        <f t="shared" ref="X83:AA83" si="260">X82/X7</f>
        <v>0.27391207973296172</v>
      </c>
      <c r="Y83" s="831">
        <f t="shared" si="260"/>
        <v>0.29684786720499418</v>
      </c>
      <c r="Z83" s="831">
        <f t="shared" si="260"/>
        <v>0.30126096957391435</v>
      </c>
      <c r="AA83" s="832">
        <f t="shared" si="260"/>
        <v>0.28323321290148251</v>
      </c>
      <c r="AB83" s="689"/>
      <c r="AC83" s="808">
        <f t="shared" ref="AC83:AH83" si="261">AC82/AC7</f>
        <v>-0.1615156593562368</v>
      </c>
      <c r="AD83" s="705">
        <f t="shared" si="261"/>
        <v>4.5841654773422589E-3</v>
      </c>
      <c r="AE83" s="769">
        <f t="shared" si="261"/>
        <v>2.9037708560450761E-2</v>
      </c>
      <c r="AF83" s="769">
        <f t="shared" si="261"/>
        <v>8.3025257232539298E-2</v>
      </c>
      <c r="AG83" s="769">
        <f t="shared" si="261"/>
        <v>0.27284315129138464</v>
      </c>
      <c r="AH83" s="704">
        <f t="shared" si="261"/>
        <v>0.28962096089785588</v>
      </c>
      <c r="AI83" s="538"/>
      <c r="AJ83" s="705">
        <f>AJ82/AJ7</f>
        <v>-3.7555321247112326E-2</v>
      </c>
      <c r="AK83" s="769">
        <f>AK82/AK7</f>
        <v>4.0362270324330686E-2</v>
      </c>
      <c r="AL83" s="769">
        <f>AL82/AL7</f>
        <v>2.6294539915863221E-2</v>
      </c>
      <c r="AM83" s="795">
        <f>AM82/AM7</f>
        <v>0.2621709780982675</v>
      </c>
      <c r="AN83" s="704">
        <f>AN82/AN7</f>
        <v>0.28694004897376424</v>
      </c>
      <c r="AO83" s="15"/>
      <c r="AV83" s="9"/>
    </row>
    <row r="84" spans="1:63" ht="14.25" customHeight="1">
      <c r="A84" s="9"/>
      <c r="B84" s="46" t="s">
        <v>34</v>
      </c>
      <c r="C84" s="47"/>
      <c r="D84" s="48"/>
      <c r="E84" s="49"/>
      <c r="F84" s="49"/>
      <c r="G84" s="49">
        <f t="shared" ref="G84:W84" si="262">G26-G78</f>
        <v>169.59100000000012</v>
      </c>
      <c r="H84" s="48">
        <f t="shared" si="262"/>
        <v>187.81499999999994</v>
      </c>
      <c r="I84" s="613">
        <f t="shared" si="262"/>
        <v>194.82400000000001</v>
      </c>
      <c r="J84" s="49">
        <f t="shared" si="262"/>
        <v>156.91500000000005</v>
      </c>
      <c r="K84" s="49">
        <f t="shared" si="262"/>
        <v>160.56699999999995</v>
      </c>
      <c r="L84" s="48">
        <f>L26-L78</f>
        <v>167.62800000000004</v>
      </c>
      <c r="M84" s="613">
        <f>M26-M78</f>
        <v>196.81199999999993</v>
      </c>
      <c r="N84" s="49">
        <f t="shared" ref="N84:O84" si="263">N26-N78</f>
        <v>208.67899999999997</v>
      </c>
      <c r="O84" s="49">
        <f t="shared" si="263"/>
        <v>133.41999999999996</v>
      </c>
      <c r="P84" s="48">
        <f t="shared" si="262"/>
        <v>137.39399999999998</v>
      </c>
      <c r="Q84" s="613">
        <f>Q26-Q78</f>
        <v>230.53999999999996</v>
      </c>
      <c r="R84" s="49">
        <f t="shared" ref="R84" si="264">R26-R78</f>
        <v>254.27099999999999</v>
      </c>
      <c r="S84" s="50">
        <f t="shared" si="262"/>
        <v>163.63170498152326</v>
      </c>
      <c r="T84" s="48">
        <f t="shared" si="262"/>
        <v>162.34591996856702</v>
      </c>
      <c r="U84" s="49">
        <f t="shared" si="262"/>
        <v>282.95388799318653</v>
      </c>
      <c r="V84" s="49">
        <f t="shared" si="262"/>
        <v>295.57609511237763</v>
      </c>
      <c r="W84" s="50">
        <f t="shared" si="262"/>
        <v>235.92670483965267</v>
      </c>
      <c r="X84" s="48">
        <f t="shared" ref="X84:AA84" si="265">X26-X78</f>
        <v>237.39846811662898</v>
      </c>
      <c r="Y84" s="49">
        <f t="shared" si="265"/>
        <v>295.70152291831073</v>
      </c>
      <c r="Z84" s="49">
        <f t="shared" si="265"/>
        <v>305.40902172564506</v>
      </c>
      <c r="AA84" s="50">
        <f t="shared" si="265"/>
        <v>253.47942205035122</v>
      </c>
      <c r="AB84" s="689"/>
      <c r="AC84" s="49">
        <f t="shared" ref="AC84:AH84" si="266">AC26-AC78</f>
        <v>169.59100000000012</v>
      </c>
      <c r="AD84" s="48">
        <f t="shared" si="266"/>
        <v>700.12099999999998</v>
      </c>
      <c r="AE84" s="49">
        <f t="shared" si="266"/>
        <v>706.53900000000033</v>
      </c>
      <c r="AF84" s="49">
        <f t="shared" si="266"/>
        <v>785.83670498152378</v>
      </c>
      <c r="AG84" s="49">
        <f t="shared" si="266"/>
        <v>976.80260791378407</v>
      </c>
      <c r="AH84" s="50">
        <f t="shared" si="266"/>
        <v>1091.9884348109363</v>
      </c>
      <c r="AI84" s="538"/>
      <c r="AJ84" s="48">
        <f>AJ26-AJ78</f>
        <v>634.87200000000007</v>
      </c>
      <c r="AK84" s="49">
        <f>AK26-AK78</f>
        <v>698.92900000000009</v>
      </c>
      <c r="AL84" s="49">
        <f>AL26-AL78</f>
        <v>694.87100000000021</v>
      </c>
      <c r="AM84" s="49">
        <f>AM26-AM78</f>
        <v>904.50760805565494</v>
      </c>
      <c r="AN84" s="50">
        <f>AN26-AN78</f>
        <v>1074.4357176002377</v>
      </c>
      <c r="AO84" s="15"/>
      <c r="AV84" s="9"/>
    </row>
    <row r="85" spans="1:63" ht="14.25" customHeight="1">
      <c r="A85" s="9"/>
      <c r="B85" s="33" t="s">
        <v>35</v>
      </c>
      <c r="C85" s="34"/>
      <c r="D85" s="37"/>
      <c r="E85" s="35"/>
      <c r="F85" s="35"/>
      <c r="G85" s="35">
        <f>G84/G9</f>
        <v>0.2671178720160281</v>
      </c>
      <c r="H85" s="37">
        <f>H84/H9</f>
        <v>0.27880577340155949</v>
      </c>
      <c r="I85" s="35">
        <f>I84/I12</f>
        <v>0.27540853830930168</v>
      </c>
      <c r="J85" s="35">
        <f t="shared" ref="J85:W85" si="267">J84/J9</f>
        <v>0.25281102530929744</v>
      </c>
      <c r="K85" s="35">
        <f t="shared" si="267"/>
        <v>0.2640604931348251</v>
      </c>
      <c r="L85" s="705">
        <f>L84/L9</f>
        <v>0.23997010895629012</v>
      </c>
      <c r="M85" s="703">
        <f>M84/M12</f>
        <v>0.22760778907780513</v>
      </c>
      <c r="N85" s="703">
        <f t="shared" ref="N85:O85" si="268">N84/N9</f>
        <v>0.25253192666034968</v>
      </c>
      <c r="O85" s="703">
        <f t="shared" si="268"/>
        <v>0.20749869360738543</v>
      </c>
      <c r="P85" s="705">
        <f t="shared" si="267"/>
        <v>0.21439974033715592</v>
      </c>
      <c r="Q85" s="795">
        <f>Q84/Q12</f>
        <v>0.28094077504265169</v>
      </c>
      <c r="R85" s="808">
        <f t="shared" ref="R85" si="269">R84/R9</f>
        <v>0.30064949115507261</v>
      </c>
      <c r="S85" s="704">
        <f t="shared" si="267"/>
        <v>0.24966713579561362</v>
      </c>
      <c r="T85" s="705">
        <f t="shared" si="267"/>
        <v>0.25093909250717988</v>
      </c>
      <c r="U85" s="808">
        <f t="shared" si="267"/>
        <v>0.31042704017555761</v>
      </c>
      <c r="V85" s="808">
        <f t="shared" si="267"/>
        <v>0.31558080941770827</v>
      </c>
      <c r="W85" s="809">
        <f t="shared" si="267"/>
        <v>0.29596674559581942</v>
      </c>
      <c r="X85" s="833">
        <f t="shared" ref="X85:AA85" si="270">X84/X9</f>
        <v>0.29861255386291835</v>
      </c>
      <c r="Y85" s="831">
        <f t="shared" si="270"/>
        <v>0.31796322642132263</v>
      </c>
      <c r="Z85" s="831">
        <f t="shared" si="270"/>
        <v>0.32196230213894222</v>
      </c>
      <c r="AA85" s="832">
        <f t="shared" si="270"/>
        <v>0.30701782201123939</v>
      </c>
      <c r="AB85" s="689"/>
      <c r="AC85" s="808">
        <f t="shared" ref="AC85:AH85" si="271">AC84/AC12</f>
        <v>0.26753588894147362</v>
      </c>
      <c r="AD85" s="705">
        <f t="shared" si="271"/>
        <v>0.26856457861828226</v>
      </c>
      <c r="AE85" s="769">
        <f t="shared" si="271"/>
        <v>0.23320443159681273</v>
      </c>
      <c r="AF85" s="769">
        <f t="shared" si="271"/>
        <v>0.26542265321425579</v>
      </c>
      <c r="AG85" s="769">
        <f t="shared" si="271"/>
        <v>0.29670195887090861</v>
      </c>
      <c r="AH85" s="704">
        <f t="shared" si="271"/>
        <v>0.31206840472897635</v>
      </c>
      <c r="AI85" s="538"/>
      <c r="AJ85" s="705">
        <f>AJ84/AJ12</f>
        <v>0.24105706800318946</v>
      </c>
      <c r="AK85" s="769">
        <f>AK84/AK12</f>
        <v>0.23338101601510353</v>
      </c>
      <c r="AL85" s="769">
        <f>AL84/AL12</f>
        <v>0.2357652766939233</v>
      </c>
      <c r="AM85" s="795">
        <f>AM84/AM12</f>
        <v>0.28710319728528022</v>
      </c>
      <c r="AN85" s="704">
        <f>AN84/AN12</f>
        <v>0.30957168361336174</v>
      </c>
      <c r="AO85" s="15"/>
      <c r="AV85" s="9"/>
    </row>
    <row r="86" spans="1:63" ht="14.25" customHeight="1">
      <c r="A86" s="9"/>
      <c r="B86" s="46" t="s">
        <v>36</v>
      </c>
      <c r="C86" s="47"/>
      <c r="D86" s="48"/>
      <c r="E86" s="49"/>
      <c r="F86" s="49"/>
      <c r="G86" s="49">
        <f t="shared" ref="G86:W86" si="272">G28-G80</f>
        <v>98.843000000000131</v>
      </c>
      <c r="H86" s="48">
        <f t="shared" si="272"/>
        <v>123.25299999999999</v>
      </c>
      <c r="I86" s="49">
        <f t="shared" si="272"/>
        <v>147.01700000000002</v>
      </c>
      <c r="J86" s="49">
        <f t="shared" si="272"/>
        <v>117.36600000000004</v>
      </c>
      <c r="K86" s="49">
        <f t="shared" si="272"/>
        <v>124.25699999999992</v>
      </c>
      <c r="L86" s="48">
        <f>L28-L80</f>
        <v>127.43100000000004</v>
      </c>
      <c r="M86" s="49">
        <f>M28-M80</f>
        <v>164.07299999999995</v>
      </c>
      <c r="N86" s="49">
        <f t="shared" ref="N86:O86" si="273">N28-N80</f>
        <v>185.37299999999996</v>
      </c>
      <c r="O86" s="49">
        <f t="shared" si="273"/>
        <v>110.23899999999998</v>
      </c>
      <c r="P86" s="48">
        <f t="shared" si="272"/>
        <v>108.05899999999997</v>
      </c>
      <c r="Q86" s="49">
        <f>Q28-Q80</f>
        <v>185.01100000000005</v>
      </c>
      <c r="R86" s="49">
        <f t="shared" ref="R86" si="274">R28-R80</f>
        <v>217.08600000000001</v>
      </c>
      <c r="S86" s="50">
        <f>S28-S80</f>
        <v>143.99470498152328</v>
      </c>
      <c r="T86" s="48">
        <f t="shared" si="272"/>
        <v>142.70891996856702</v>
      </c>
      <c r="U86" s="49">
        <f t="shared" si="272"/>
        <v>263.31688799318647</v>
      </c>
      <c r="V86" s="49">
        <f t="shared" si="272"/>
        <v>275.93909511237769</v>
      </c>
      <c r="W86" s="50">
        <f t="shared" si="272"/>
        <v>216.28970483965267</v>
      </c>
      <c r="X86" s="48">
        <f t="shared" ref="X86:AA86" si="275">X28-X80</f>
        <v>217.761468116629</v>
      </c>
      <c r="Y86" s="49">
        <f t="shared" si="275"/>
        <v>276.06452291831073</v>
      </c>
      <c r="Z86" s="49">
        <f t="shared" si="275"/>
        <v>285.77202172564512</v>
      </c>
      <c r="AA86" s="50">
        <f t="shared" si="275"/>
        <v>233.84242205035125</v>
      </c>
      <c r="AB86" s="689"/>
      <c r="AC86" s="49">
        <f t="shared" ref="AC86:AH86" si="276">AC28-AC80</f>
        <v>98.843000000000131</v>
      </c>
      <c r="AD86" s="48">
        <f t="shared" si="276"/>
        <v>511.89300000000003</v>
      </c>
      <c r="AE86" s="49">
        <f t="shared" si="276"/>
        <v>587.11600000000033</v>
      </c>
      <c r="AF86" s="49">
        <f t="shared" si="276"/>
        <v>654.15070498152352</v>
      </c>
      <c r="AG86" s="49">
        <f t="shared" si="276"/>
        <v>898.25460791378407</v>
      </c>
      <c r="AH86" s="50">
        <f t="shared" si="276"/>
        <v>1013.4404348109364</v>
      </c>
      <c r="AI86" s="538"/>
      <c r="AJ86" s="48">
        <f>AJ28-AJ80</f>
        <v>486.47900000000004</v>
      </c>
      <c r="AK86" s="49">
        <f>AK28-AK80</f>
        <v>601.1339999999999</v>
      </c>
      <c r="AL86" s="49">
        <f>AL28-AL80</f>
        <v>620.39499999999987</v>
      </c>
      <c r="AM86" s="49">
        <f>AM28-AM80</f>
        <v>825.95960805565505</v>
      </c>
      <c r="AN86" s="50">
        <f>AN28-AN80</f>
        <v>995.88771760023769</v>
      </c>
      <c r="AO86" s="15"/>
      <c r="AV86" s="9"/>
    </row>
    <row r="87" spans="1:63" ht="14.25" customHeight="1">
      <c r="A87" s="9"/>
      <c r="B87" s="33" t="s">
        <v>37</v>
      </c>
      <c r="C87" s="34"/>
      <c r="D87" s="37"/>
      <c r="E87" s="35"/>
      <c r="F87" s="35"/>
      <c r="G87" s="35">
        <f t="shared" ref="G87:W87" si="277">G86/G9</f>
        <v>0.15568474638206203</v>
      </c>
      <c r="H87" s="37">
        <f t="shared" si="277"/>
        <v>0.1829654073905834</v>
      </c>
      <c r="I87" s="35">
        <f t="shared" si="277"/>
        <v>0.20755292340488612</v>
      </c>
      <c r="J87" s="35">
        <f t="shared" si="277"/>
        <v>0.18909230345378711</v>
      </c>
      <c r="K87" s="35">
        <f t="shared" si="277"/>
        <v>0.20434687510792349</v>
      </c>
      <c r="L87" s="705">
        <f>L86/L9</f>
        <v>0.18242555512449596</v>
      </c>
      <c r="M87" s="703">
        <f>M86/M9</f>
        <v>0.18974601537184074</v>
      </c>
      <c r="N87" s="703">
        <f t="shared" ref="N87:O87" si="278">N86/N9</f>
        <v>0.22432827855610291</v>
      </c>
      <c r="O87" s="703">
        <f t="shared" si="278"/>
        <v>0.1714469231343469</v>
      </c>
      <c r="P87" s="705">
        <f t="shared" si="277"/>
        <v>0.16862324076082458</v>
      </c>
      <c r="Q87" s="795">
        <f>Q86/Q9</f>
        <v>0.22545820131611022</v>
      </c>
      <c r="R87" s="808">
        <f t="shared" ref="R87" si="279">R86/R9</f>
        <v>0.25668202601511814</v>
      </c>
      <c r="S87" s="704">
        <f t="shared" si="277"/>
        <v>0.2197052555709221</v>
      </c>
      <c r="T87" s="705">
        <f t="shared" si="277"/>
        <v>0.22058606016415838</v>
      </c>
      <c r="U87" s="808">
        <f t="shared" si="277"/>
        <v>0.28888340339727725</v>
      </c>
      <c r="V87" s="808">
        <f t="shared" si="277"/>
        <v>0.29461476900710132</v>
      </c>
      <c r="W87" s="809">
        <f t="shared" si="277"/>
        <v>0.27133240423452604</v>
      </c>
      <c r="X87" s="833">
        <f t="shared" ref="X87:AA87" si="280">X86/X9</f>
        <v>0.27391207973296172</v>
      </c>
      <c r="Y87" s="831">
        <f t="shared" si="280"/>
        <v>0.29684786720499418</v>
      </c>
      <c r="Z87" s="831">
        <f t="shared" si="280"/>
        <v>0.30126096957391435</v>
      </c>
      <c r="AA87" s="832">
        <f t="shared" si="280"/>
        <v>0.28323321290148251</v>
      </c>
      <c r="AB87" s="689"/>
      <c r="AC87" s="808">
        <f t="shared" ref="AC87:AH87" si="281">AC86/AC9</f>
        <v>0.15568474638206203</v>
      </c>
      <c r="AD87" s="705">
        <f t="shared" si="281"/>
        <v>0.19607304634802733</v>
      </c>
      <c r="AE87" s="769">
        <f t="shared" si="281"/>
        <v>0.19360318989742714</v>
      </c>
      <c r="AF87" s="769">
        <f t="shared" si="281"/>
        <v>0.22080518775912319</v>
      </c>
      <c r="AG87" s="769">
        <f t="shared" si="281"/>
        <v>0.27284315129138464</v>
      </c>
      <c r="AH87" s="704">
        <f t="shared" si="281"/>
        <v>0.28962096089785588</v>
      </c>
      <c r="AI87" s="538"/>
      <c r="AJ87" s="705">
        <f>AJ86/AJ9</f>
        <v>0.18444358758832538</v>
      </c>
      <c r="AK87" s="769">
        <f>AK86/AK9</f>
        <v>0.20053501891981418</v>
      </c>
      <c r="AL87" s="769">
        <f>AL86/AL9</f>
        <v>0.21029184160056291</v>
      </c>
      <c r="AM87" s="795">
        <f>AM86/AM9</f>
        <v>0.2621709780982675</v>
      </c>
      <c r="AN87" s="704">
        <f>AN86/AN9</f>
        <v>0.28694004897376424</v>
      </c>
      <c r="AO87" s="15"/>
      <c r="AV87" s="9"/>
    </row>
    <row r="88" spans="1:63" ht="14.25" customHeight="1">
      <c r="A88" s="9"/>
      <c r="B88" s="23"/>
      <c r="C88" s="24"/>
      <c r="D88" s="435"/>
      <c r="E88" s="40"/>
      <c r="F88" s="40"/>
      <c r="G88" s="40"/>
      <c r="H88" s="435"/>
      <c r="I88" s="40"/>
      <c r="J88" s="40"/>
      <c r="K88" s="40"/>
      <c r="L88" s="435"/>
      <c r="M88" s="40"/>
      <c r="N88" s="40"/>
      <c r="O88" s="40"/>
      <c r="P88" s="42"/>
      <c r="Q88" s="40"/>
      <c r="R88" s="40"/>
      <c r="S88" s="41"/>
      <c r="T88" s="42"/>
      <c r="U88" s="40"/>
      <c r="V88" s="40"/>
      <c r="W88" s="41"/>
      <c r="X88" s="42"/>
      <c r="Y88" s="40"/>
      <c r="Z88" s="40"/>
      <c r="AA88" s="41"/>
      <c r="AB88" s="689"/>
      <c r="AC88" s="404"/>
      <c r="AD88" s="403"/>
      <c r="AE88" s="404"/>
      <c r="AF88" s="404"/>
      <c r="AG88" s="404"/>
      <c r="AH88" s="405"/>
      <c r="AI88" s="538"/>
      <c r="AJ88" s="403"/>
      <c r="AK88" s="404"/>
      <c r="AL88" s="404"/>
      <c r="AM88" s="404"/>
      <c r="AN88" s="405"/>
      <c r="AO88" s="15"/>
      <c r="AV88" s="9"/>
    </row>
    <row r="89" spans="1:63" ht="14.25" customHeight="1">
      <c r="A89" s="9"/>
      <c r="B89" s="23" t="s">
        <v>38</v>
      </c>
      <c r="C89" s="24"/>
      <c r="D89" s="32"/>
      <c r="E89" s="30"/>
      <c r="F89" s="30"/>
      <c r="G89" s="30">
        <f t="shared" ref="G89:L89" si="282">G90+G92+G94</f>
        <v>-0.94799999999999995</v>
      </c>
      <c r="H89" s="32">
        <f t="shared" si="282"/>
        <v>3.9630000000000001</v>
      </c>
      <c r="I89" s="30">
        <f t="shared" si="282"/>
        <v>0.193</v>
      </c>
      <c r="J89" s="30">
        <f t="shared" si="282"/>
        <v>-7.7880000000000003</v>
      </c>
      <c r="K89" s="30">
        <f t="shared" si="282"/>
        <v>-11.198</v>
      </c>
      <c r="L89" s="32">
        <f t="shared" si="282"/>
        <v>-15.408999999999999</v>
      </c>
      <c r="M89" s="30">
        <f>M90+M92+M94</f>
        <v>-15.673</v>
      </c>
      <c r="N89" s="30">
        <f t="shared" ref="N89:O89" si="283">N90+N92+N94</f>
        <v>-16.84</v>
      </c>
      <c r="O89" s="30">
        <f t="shared" si="283"/>
        <v>-12.831999999999999</v>
      </c>
      <c r="P89" s="32">
        <f t="shared" ref="P89:S89" si="284">P90+P92+P94</f>
        <v>-12.439</v>
      </c>
      <c r="Q89" s="30">
        <f>Q90+Q92+Q94</f>
        <v>-13.912000000000001</v>
      </c>
      <c r="R89" s="30">
        <f t="shared" ref="R89" si="285">R90+R92+R94</f>
        <v>-14.88</v>
      </c>
      <c r="S89" s="31">
        <f t="shared" si="284"/>
        <v>-14.3690055</v>
      </c>
      <c r="T89" s="32">
        <f t="shared" ref="T89:W89" si="286">T90+T92+T94</f>
        <v>-14.3690055</v>
      </c>
      <c r="U89" s="30">
        <f t="shared" si="286"/>
        <v>-14.3690055</v>
      </c>
      <c r="V89" s="30">
        <f t="shared" si="286"/>
        <v>-14.3690055</v>
      </c>
      <c r="W89" s="31">
        <f t="shared" si="286"/>
        <v>-14.3690055</v>
      </c>
      <c r="X89" s="32">
        <f t="shared" ref="X89:AA89" si="287">X90+X92+X94</f>
        <v>-14.3690055</v>
      </c>
      <c r="Y89" s="30">
        <f t="shared" si="287"/>
        <v>-14.3690055</v>
      </c>
      <c r="Z89" s="30">
        <f t="shared" si="287"/>
        <v>-14.3690055</v>
      </c>
      <c r="AA89" s="31">
        <f t="shared" si="287"/>
        <v>-14.3690055</v>
      </c>
      <c r="AB89" s="654"/>
      <c r="AC89" s="30">
        <f t="shared" ref="AC89:AH89" si="288">AC90+AC92+AC94</f>
        <v>-0.94799999999999995</v>
      </c>
      <c r="AD89" s="32">
        <f t="shared" si="288"/>
        <v>-14.830000000000002</v>
      </c>
      <c r="AE89" s="30">
        <f t="shared" si="288"/>
        <v>-60.753999999999998</v>
      </c>
      <c r="AF89" s="30">
        <f t="shared" si="288"/>
        <v>-55.600005500000002</v>
      </c>
      <c r="AG89" s="30">
        <f t="shared" si="288"/>
        <v>-57.476022</v>
      </c>
      <c r="AH89" s="31">
        <f t="shared" si="288"/>
        <v>-57.476022</v>
      </c>
      <c r="AI89" s="538"/>
      <c r="AJ89" s="32">
        <f>AJ90+AJ92+AJ94</f>
        <v>-4.58</v>
      </c>
      <c r="AK89" s="30">
        <f>AK90+AK92+AK94</f>
        <v>-59.120000000000005</v>
      </c>
      <c r="AL89" s="30">
        <f>AL90+AL92+AL94</f>
        <v>-54.063000000000002</v>
      </c>
      <c r="AM89" s="30">
        <f>AM90+AM92+AM94</f>
        <v>-57.476022</v>
      </c>
      <c r="AN89" s="31">
        <f>AN90+AN92+AN94</f>
        <v>-57.476022</v>
      </c>
      <c r="AO89" s="15"/>
      <c r="AV89" s="9"/>
    </row>
    <row r="90" spans="1:63" ht="14.25" hidden="1" customHeight="1" outlineLevel="1">
      <c r="A90" s="9"/>
      <c r="B90" s="25" t="s">
        <v>217</v>
      </c>
      <c r="C90" s="26"/>
      <c r="D90" s="27"/>
      <c r="E90" s="28"/>
      <c r="F90" s="28"/>
      <c r="G90" s="28">
        <v>0</v>
      </c>
      <c r="H90" s="27">
        <v>0</v>
      </c>
      <c r="I90" s="28">
        <v>0</v>
      </c>
      <c r="J90" s="28">
        <v>0</v>
      </c>
      <c r="K90" s="28">
        <v>0</v>
      </c>
      <c r="L90" s="27">
        <v>0</v>
      </c>
      <c r="M90" s="28">
        <v>0</v>
      </c>
      <c r="N90" s="28">
        <v>0</v>
      </c>
      <c r="O90" s="28">
        <v>0</v>
      </c>
      <c r="P90" s="27">
        <v>0</v>
      </c>
      <c r="Q90" s="28">
        <v>0</v>
      </c>
      <c r="R90" s="28">
        <v>0</v>
      </c>
      <c r="S90" s="29">
        <f>('BS-QRVO'!R8+'BS-QRVO'!R9)*'IS-QRVO'!S91/4</f>
        <v>0.63099450000000001</v>
      </c>
      <c r="T90" s="27">
        <f>S90</f>
        <v>0.63099450000000001</v>
      </c>
      <c r="U90" s="28">
        <f t="shared" ref="U90:W90" si="289">T90</f>
        <v>0.63099450000000001</v>
      </c>
      <c r="V90" s="28">
        <f t="shared" si="289"/>
        <v>0.63099450000000001</v>
      </c>
      <c r="W90" s="29">
        <f t="shared" si="289"/>
        <v>0.63099450000000001</v>
      </c>
      <c r="X90" s="27">
        <f>W90</f>
        <v>0.63099450000000001</v>
      </c>
      <c r="Y90" s="28">
        <f t="shared" ref="Y90:Y91" si="290">X90</f>
        <v>0.63099450000000001</v>
      </c>
      <c r="Z90" s="28">
        <f t="shared" ref="Z90:Z91" si="291">Y90</f>
        <v>0.63099450000000001</v>
      </c>
      <c r="AA90" s="29">
        <f t="shared" ref="AA90:AA91" si="292">Z90</f>
        <v>0.63099450000000001</v>
      </c>
      <c r="AB90" s="654"/>
      <c r="AC90" s="30">
        <f>SUM(D90:G90)</f>
        <v>0</v>
      </c>
      <c r="AD90" s="32">
        <f>SUM(H90:K90)</f>
        <v>0</v>
      </c>
      <c r="AE90" s="30">
        <f>SUM(L90:O90)</f>
        <v>0</v>
      </c>
      <c r="AF90" s="30">
        <f>SUM(P90:S90)</f>
        <v>0.63099450000000001</v>
      </c>
      <c r="AG90" s="30">
        <f>SUM(T90:W90)</f>
        <v>2.5239780000000001</v>
      </c>
      <c r="AH90" s="31">
        <f>SUM(X90:AA90)</f>
        <v>2.5239780000000001</v>
      </c>
      <c r="AI90" s="538"/>
      <c r="AJ90" s="32">
        <f>SUM(G90:J90)</f>
        <v>0</v>
      </c>
      <c r="AK90" s="30">
        <f>SUM(K90:N90)</f>
        <v>0</v>
      </c>
      <c r="AL90" s="30">
        <f>SUM(O90:R90)</f>
        <v>0</v>
      </c>
      <c r="AM90" s="30">
        <f>SUM(S90:V90)</f>
        <v>2.5239780000000001</v>
      </c>
      <c r="AN90" s="31">
        <f>SUM(W90:Z90)</f>
        <v>2.5239780000000001</v>
      </c>
      <c r="AO90" s="15"/>
      <c r="AV90" s="9"/>
    </row>
    <row r="91" spans="1:63" ht="14.25" hidden="1" customHeight="1" outlineLevel="1">
      <c r="A91" s="9"/>
      <c r="B91" s="280" t="s">
        <v>369</v>
      </c>
      <c r="C91" s="26"/>
      <c r="D91" s="381"/>
      <c r="E91" s="55"/>
      <c r="F91" s="55"/>
      <c r="G91" s="55" t="e">
        <f>G90/'BS-QRVO'!F8*4</f>
        <v>#DIV/0!</v>
      </c>
      <c r="H91" s="381">
        <f>H90/'BS-QRVO'!G8*4</f>
        <v>0</v>
      </c>
      <c r="I91" s="55">
        <f>I90/'BS-QRVO'!H8*4</f>
        <v>0</v>
      </c>
      <c r="J91" s="55">
        <f>J90/'BS-QRVO'!I8*4</f>
        <v>0</v>
      </c>
      <c r="K91" s="55">
        <f>K90/'BS-QRVO'!J8*4</f>
        <v>0</v>
      </c>
      <c r="L91" s="381">
        <f>L90/'BS-QRVO'!K8*4</f>
        <v>0</v>
      </c>
      <c r="M91" s="55">
        <f>M90/'BS-QRVO'!L8*4</f>
        <v>0</v>
      </c>
      <c r="N91" s="55">
        <f>N90/'BS-QRVO'!M8*4</f>
        <v>0</v>
      </c>
      <c r="O91" s="55">
        <f>O90/'BS-QRVO'!N8*4</f>
        <v>0</v>
      </c>
      <c r="P91" s="381">
        <v>3.0000000000000001E-3</v>
      </c>
      <c r="Q91" s="55">
        <f>Q90/'BS-QRVO'!P8*4</f>
        <v>0</v>
      </c>
      <c r="R91" s="55">
        <f>R90/'BS-QRVO'!Q8*4</f>
        <v>0</v>
      </c>
      <c r="S91" s="56">
        <v>3.0000000000000001E-3</v>
      </c>
      <c r="T91" s="381">
        <f>S91</f>
        <v>3.0000000000000001E-3</v>
      </c>
      <c r="U91" s="55">
        <f t="shared" ref="U91:W91" si="293">T91</f>
        <v>3.0000000000000001E-3</v>
      </c>
      <c r="V91" s="55">
        <f t="shared" si="293"/>
        <v>3.0000000000000001E-3</v>
      </c>
      <c r="W91" s="56">
        <f t="shared" si="293"/>
        <v>3.0000000000000001E-3</v>
      </c>
      <c r="X91" s="381">
        <f>W91</f>
        <v>3.0000000000000001E-3</v>
      </c>
      <c r="Y91" s="55">
        <f t="shared" si="290"/>
        <v>3.0000000000000001E-3</v>
      </c>
      <c r="Z91" s="55">
        <f t="shared" si="291"/>
        <v>3.0000000000000001E-3</v>
      </c>
      <c r="AA91" s="56">
        <f t="shared" si="292"/>
        <v>3.0000000000000001E-3</v>
      </c>
      <c r="AB91" s="654"/>
      <c r="AC91" s="808">
        <f>AC90/'BS-QRVO'!AC8</f>
        <v>0</v>
      </c>
      <c r="AD91" s="705">
        <f>AD90/'BS-QRVO'!AD8</f>
        <v>0</v>
      </c>
      <c r="AE91" s="769">
        <f>AE90/'BS-QRVO'!AE8</f>
        <v>0</v>
      </c>
      <c r="AF91" s="769">
        <f>AF90/'BS-QRVO'!AF8</f>
        <v>6.0736254081388214E-4</v>
      </c>
      <c r="AG91" s="769">
        <f>AG90/'BS-QRVO'!AG8</f>
        <v>1.7072865446113722E-3</v>
      </c>
      <c r="AH91" s="704">
        <f>AH90/'BS-QRVO'!AH8</f>
        <v>1.2596129907802569E-3</v>
      </c>
      <c r="AI91" s="538"/>
      <c r="AJ91" s="740">
        <f>AJ90/'BS-QRVO'!AJ8</f>
        <v>0</v>
      </c>
      <c r="AK91" s="769">
        <f>AK90/'BS-QRVO'!AK8</f>
        <v>0</v>
      </c>
      <c r="AL91" s="769">
        <f>AL90/'BS-QRVO'!AL8</f>
        <v>0</v>
      </c>
      <c r="AM91" s="795">
        <f>AM90/'BS-QRVO'!AM8</f>
        <v>1.9794158270809189E-3</v>
      </c>
      <c r="AN91" s="808">
        <f>AN90/'BS-QRVO'!AN8</f>
        <v>1.403853098629255E-3</v>
      </c>
      <c r="AO91" s="15"/>
      <c r="AV91" s="9"/>
    </row>
    <row r="92" spans="1:63" ht="14.25" hidden="1" customHeight="1" outlineLevel="1">
      <c r="A92" s="9"/>
      <c r="B92" s="25" t="s">
        <v>216</v>
      </c>
      <c r="C92" s="26"/>
      <c r="D92" s="27"/>
      <c r="E92" s="28"/>
      <c r="F92" s="28"/>
      <c r="G92" s="28">
        <v>0</v>
      </c>
      <c r="H92" s="27">
        <v>0</v>
      </c>
      <c r="I92" s="28">
        <v>0</v>
      </c>
      <c r="J92" s="28">
        <v>0</v>
      </c>
      <c r="K92" s="28"/>
      <c r="L92" s="27">
        <v>0</v>
      </c>
      <c r="M92" s="28">
        <v>0</v>
      </c>
      <c r="N92" s="28">
        <v>0</v>
      </c>
      <c r="O92" s="28">
        <v>0</v>
      </c>
      <c r="P92" s="27">
        <v>0</v>
      </c>
      <c r="Q92" s="28">
        <v>0</v>
      </c>
      <c r="R92" s="28">
        <v>-16.338000000000001</v>
      </c>
      <c r="S92" s="28">
        <v>-15</v>
      </c>
      <c r="T92" s="27">
        <f>S92</f>
        <v>-15</v>
      </c>
      <c r="U92" s="28">
        <f>T92</f>
        <v>-15</v>
      </c>
      <c r="V92" s="28">
        <f>U92</f>
        <v>-15</v>
      </c>
      <c r="W92" s="29">
        <f>V92</f>
        <v>-15</v>
      </c>
      <c r="X92" s="27">
        <f>W92</f>
        <v>-15</v>
      </c>
      <c r="Y92" s="28">
        <f>X92</f>
        <v>-15</v>
      </c>
      <c r="Z92" s="28">
        <f>Y92</f>
        <v>-15</v>
      </c>
      <c r="AA92" s="29">
        <f>Z92</f>
        <v>-15</v>
      </c>
      <c r="AB92" s="654"/>
      <c r="AC92" s="30">
        <f>SUM(D92:G92)</f>
        <v>0</v>
      </c>
      <c r="AD92" s="32">
        <f>SUM(H92:K92)</f>
        <v>0</v>
      </c>
      <c r="AE92" s="30">
        <f>SUM(L92:O92)</f>
        <v>0</v>
      </c>
      <c r="AF92" s="30">
        <f>SUM(P92:S92)</f>
        <v>-31.338000000000001</v>
      </c>
      <c r="AG92" s="30">
        <f>SUM(T92:W92)</f>
        <v>-60</v>
      </c>
      <c r="AH92" s="31">
        <f>SUM(X92:AA92)</f>
        <v>-60</v>
      </c>
      <c r="AI92" s="538"/>
      <c r="AJ92" s="32">
        <f>SUM(G92:J92)</f>
        <v>0</v>
      </c>
      <c r="AK92" s="30">
        <f>SUM(K92:N92)</f>
        <v>0</v>
      </c>
      <c r="AL92" s="30">
        <f>SUM(O92:R92)</f>
        <v>-16.338000000000001</v>
      </c>
      <c r="AM92" s="30">
        <f>SUM(S92:V92)</f>
        <v>-60</v>
      </c>
      <c r="AN92" s="31">
        <f>SUM(W92:Z92)</f>
        <v>-60</v>
      </c>
      <c r="AO92" s="15"/>
      <c r="AV92" s="9"/>
    </row>
    <row r="93" spans="1:63" ht="14.25" hidden="1" customHeight="1" outlineLevel="1">
      <c r="A93" s="9"/>
      <c r="B93" s="280" t="s">
        <v>218</v>
      </c>
      <c r="C93" s="26"/>
      <c r="D93" s="495"/>
      <c r="E93" s="493"/>
      <c r="F93" s="493"/>
      <c r="G93" s="493" t="str">
        <f>IF(ISERROR(G92/('BS-QRVO'!F27+'BS-QRVO'!F36)*4),"NM",G92/('BS-QRVO'!F27+'BS-QRVO'!F36)*4)</f>
        <v>NM</v>
      </c>
      <c r="H93" s="495" t="str">
        <f>IF(ISERROR(H92/('BS-QRVO'!G27+'BS-QRVO'!G36)*4),"NM",H92/('BS-QRVO'!G27+'BS-QRVO'!G36)*4)</f>
        <v>NM</v>
      </c>
      <c r="I93" s="493" t="str">
        <f>IF(ISERROR(I92/('BS-QRVO'!H27+'BS-QRVO'!H36)*4),"NM",I92/('BS-QRVO'!H27+'BS-QRVO'!H36)*4)</f>
        <v>NM</v>
      </c>
      <c r="J93" s="493">
        <f>IF(ISERROR(J92/('BS-QRVO'!I27+'BS-QRVO'!I36)*4),"NM",J92/('BS-QRVO'!I27+'BS-QRVO'!I36)*4)</f>
        <v>0</v>
      </c>
      <c r="K93" s="493">
        <f>IF(ISERROR(K92/('BS-QRVO'!J27+'BS-QRVO'!J36)*4),"NM",K92/('BS-QRVO'!J27+'BS-QRVO'!J36)*4)</f>
        <v>0</v>
      </c>
      <c r="L93" s="495">
        <f>IF(ISERROR(L92/('BS-QRVO'!K27+'BS-QRVO'!K36)*4),"NM",L92/('BS-QRVO'!K27+'BS-QRVO'!K36)*4)</f>
        <v>0</v>
      </c>
      <c r="M93" s="493">
        <f>IF(ISERROR(M92/('BS-QRVO'!L27+'BS-QRVO'!L36)*4),"NM",M92/('BS-QRVO'!L27+'BS-QRVO'!L36)*4)</f>
        <v>0</v>
      </c>
      <c r="N93" s="493">
        <f>IF(ISERROR(N92/('BS-QRVO'!M27+'BS-QRVO'!M36)*4),"NM",N92/('BS-QRVO'!M27+'BS-QRVO'!M36)*4)</f>
        <v>0</v>
      </c>
      <c r="O93" s="493">
        <f>IF(ISERROR(O92/('BS-QRVO'!N27+'BS-QRVO'!N36)*4),"NM",O92/('BS-QRVO'!N27+'BS-QRVO'!N36)*4)</f>
        <v>0</v>
      </c>
      <c r="P93" s="495">
        <v>0</v>
      </c>
      <c r="Q93" s="493">
        <f>IF(ISERROR(Q92/('BS-QRVO'!P27+'BS-QRVO'!P36)*4),"NM",Q92/('BS-QRVO'!P27+'BS-QRVO'!P36)*4)</f>
        <v>0</v>
      </c>
      <c r="R93" s="493">
        <f>IF(ISERROR(R92/('BS-QRVO'!Q27+'BS-QRVO'!Q36)*4),"NM",R92/('BS-QRVO'!Q27+'BS-QRVO'!Q36)*4)</f>
        <v>-6.6032664707808095E-2</v>
      </c>
      <c r="S93" s="494">
        <f>-S92/'BS-QRVO'!S36</f>
        <v>1.3777520597393293E-2</v>
      </c>
      <c r="T93" s="495">
        <f>-T92/'BS-QRVO'!T36</f>
        <v>1.3777520597393293E-2</v>
      </c>
      <c r="U93" s="493">
        <f>-U92/'BS-QRVO'!U36</f>
        <v>1.3777520597393293E-2</v>
      </c>
      <c r="V93" s="493">
        <f>-V92/'BS-QRVO'!V36</f>
        <v>1.3777520597393293E-2</v>
      </c>
      <c r="W93" s="494">
        <f>-W92/'BS-QRVO'!W36</f>
        <v>1.3777520597393293E-2</v>
      </c>
      <c r="X93" s="495">
        <f>-X92/'BS-QRVO'!X36</f>
        <v>1.3777520597393293E-2</v>
      </c>
      <c r="Y93" s="493">
        <f>-Y92/'BS-QRVO'!Y36</f>
        <v>1.3777520597393293E-2</v>
      </c>
      <c r="Z93" s="493">
        <f>-Z92/'BS-QRVO'!Z36</f>
        <v>1.3777520597393293E-2</v>
      </c>
      <c r="AA93" s="494">
        <f>-AA92/'BS-QRVO'!AA36</f>
        <v>1.3777520597393293E-2</v>
      </c>
      <c r="AB93" s="654"/>
      <c r="AC93" s="724" t="str">
        <f>IF(ISERROR(AC92/('BS-QRVO'!AC27+'BS-QRVO'!AC36)),"NM",AC92/('BS-QRVO'!AC27+'BS-QRVO'!AC36))</f>
        <v>NM</v>
      </c>
      <c r="AD93" s="718">
        <f>IF(ISERROR(AD92/('BS-QRVO'!AD27+'BS-QRVO'!AD36)),"NM",AD92/('BS-QRVO'!AD27+'BS-QRVO'!AD36))</f>
        <v>0</v>
      </c>
      <c r="AE93" s="724">
        <f>IF(ISERROR(AE92/('BS-QRVO'!AE27+'BS-QRVO'!AE36)),"NM",AE92/('BS-QRVO'!AE27+'BS-QRVO'!AE36))</f>
        <v>0</v>
      </c>
      <c r="AF93" s="724">
        <f>IF(ISERROR(AF92/('BS-QRVO'!AF27+'BS-QRVO'!AF36)),"NM",AF92/('BS-QRVO'!AF27+'BS-QRVO'!AF36))</f>
        <v>-2.8783996032074068E-2</v>
      </c>
      <c r="AG93" s="724">
        <f>IF(ISERROR(AG92/('BS-QRVO'!AG27+'BS-QRVO'!AG36)),"NM",AG92/('BS-QRVO'!AG27+'BS-QRVO'!AG36))</f>
        <v>-5.511008238957317E-2</v>
      </c>
      <c r="AH93" s="725" t="str">
        <f>IF(ISERROR(AH92/('BS-QRVO'!AI27+'BS-QRVO'!AI36)),"NM",AH92/('BS-QRVO'!AI27+'BS-QRVO'!AI36))</f>
        <v>NM</v>
      </c>
      <c r="AI93" s="538"/>
      <c r="AJ93" s="718">
        <f>IF(ISERROR(AJ92/('BS-QRVO'!AJ27+'BS-QRVO'!AJ36)),"NM",AJ92/('BS-QRVO'!AJ27+'BS-QRVO'!AJ36))</f>
        <v>0</v>
      </c>
      <c r="AK93" s="724">
        <f>IF(ISERROR(AK92/('BS-QRVO'!AK27+'BS-QRVO'!AK36)),"NM",AK92/('BS-QRVO'!AK27+'BS-QRVO'!AK36))</f>
        <v>0</v>
      </c>
      <c r="AL93" s="724">
        <f>IF(ISERROR(AL92/('BS-QRVO'!AL27+'BS-QRVO'!AL36)),"NM",AL92/('BS-QRVO'!AL27+'BS-QRVO'!AL36))</f>
        <v>-1.5006475434680776E-2</v>
      </c>
      <c r="AM93" s="724">
        <f>IF(ISERROR(AM92/('BS-QRVO'!AM27+'BS-QRVO'!AM36)),"NM",AM92/('BS-QRVO'!AM27+'BS-QRVO'!AM36))</f>
        <v>-5.511008238957317E-2</v>
      </c>
      <c r="AN93" s="725" t="str">
        <f>IF(ISERROR(AN92/('BS-QRVO'!AO27+'BS-QRVO'!AO36)),"NM",AN92/('BS-QRVO'!AO27+'BS-QRVO'!AO36))</f>
        <v>NM</v>
      </c>
      <c r="AO93" s="15"/>
      <c r="AV93" s="9"/>
    </row>
    <row r="94" spans="1:63" ht="14.25" hidden="1" customHeight="1" outlineLevel="1">
      <c r="A94" s="9"/>
      <c r="B94" s="25" t="s">
        <v>40</v>
      </c>
      <c r="C94" s="26"/>
      <c r="D94" s="27"/>
      <c r="E94" s="28"/>
      <c r="F94" s="28"/>
      <c r="G94" s="28">
        <v>-0.94799999999999995</v>
      </c>
      <c r="H94" s="27">
        <v>3.9630000000000001</v>
      </c>
      <c r="I94" s="28">
        <v>0.193</v>
      </c>
      <c r="J94" s="28">
        <v>-7.7880000000000003</v>
      </c>
      <c r="K94" s="28">
        <v>-11.198</v>
      </c>
      <c r="L94" s="27">
        <f>-15.187-0.222</f>
        <v>-15.408999999999999</v>
      </c>
      <c r="M94" s="28">
        <f>-15.554-0.119</f>
        <v>-15.673</v>
      </c>
      <c r="N94" s="28">
        <f>-14.464-2.376</f>
        <v>-16.84</v>
      </c>
      <c r="O94" s="28">
        <f>-13.674+0.842</f>
        <v>-12.831999999999999</v>
      </c>
      <c r="P94" s="27">
        <f>-12.271-0.168</f>
        <v>-12.439</v>
      </c>
      <c r="Q94" s="28">
        <f>-14.778+0.866</f>
        <v>-13.912000000000001</v>
      </c>
      <c r="R94" s="28">
        <v>1.458</v>
      </c>
      <c r="S94" s="29">
        <v>0</v>
      </c>
      <c r="T94" s="27">
        <f t="shared" ref="T94:W94" si="294">S94</f>
        <v>0</v>
      </c>
      <c r="U94" s="28">
        <f t="shared" si="294"/>
        <v>0</v>
      </c>
      <c r="V94" s="28">
        <f t="shared" si="294"/>
        <v>0</v>
      </c>
      <c r="W94" s="29">
        <f t="shared" si="294"/>
        <v>0</v>
      </c>
      <c r="X94" s="27">
        <f t="shared" ref="X94" si="295">W94</f>
        <v>0</v>
      </c>
      <c r="Y94" s="28">
        <f t="shared" ref="Y94" si="296">X94</f>
        <v>0</v>
      </c>
      <c r="Z94" s="28">
        <f t="shared" ref="Z94" si="297">Y94</f>
        <v>0</v>
      </c>
      <c r="AA94" s="29">
        <f t="shared" ref="AA94" si="298">Z94</f>
        <v>0</v>
      </c>
      <c r="AB94" s="654"/>
      <c r="AC94" s="30">
        <f>SUM(D94:G94)</f>
        <v>-0.94799999999999995</v>
      </c>
      <c r="AD94" s="32">
        <f>SUM(H94:K94)</f>
        <v>-14.830000000000002</v>
      </c>
      <c r="AE94" s="30">
        <f>SUM(L94:O94)</f>
        <v>-60.753999999999998</v>
      </c>
      <c r="AF94" s="30">
        <f>SUM(P94:S94)</f>
        <v>-24.893000000000001</v>
      </c>
      <c r="AG94" s="30">
        <f>SUM(T94:W94)</f>
        <v>0</v>
      </c>
      <c r="AH94" s="31">
        <f>SUM(X94:AA94)</f>
        <v>0</v>
      </c>
      <c r="AI94" s="538"/>
      <c r="AJ94" s="32">
        <f>SUM(G94:J94)</f>
        <v>-4.58</v>
      </c>
      <c r="AK94" s="30">
        <f>SUM(K94:N94)</f>
        <v>-59.120000000000005</v>
      </c>
      <c r="AL94" s="30">
        <f>SUM(O94:R94)</f>
        <v>-37.725000000000001</v>
      </c>
      <c r="AM94" s="30">
        <f>SUM(S94:V94)</f>
        <v>0</v>
      </c>
      <c r="AN94" s="31">
        <f>SUM(W94:Z94)</f>
        <v>0</v>
      </c>
      <c r="AO94" s="273"/>
      <c r="AV94" s="9"/>
    </row>
    <row r="95" spans="1:63" ht="14.25" hidden="1" customHeight="1" outlineLevel="1">
      <c r="A95" s="9"/>
      <c r="B95" s="23" t="s">
        <v>41</v>
      </c>
      <c r="C95" s="24"/>
      <c r="D95" s="32"/>
      <c r="E95" s="30"/>
      <c r="F95" s="30"/>
      <c r="G95" s="30">
        <f t="shared" ref="G95:L95" si="299">G89-G96</f>
        <v>-0.17399999999999993</v>
      </c>
      <c r="H95" s="32">
        <f t="shared" si="299"/>
        <v>-2.6000000000000689E-2</v>
      </c>
      <c r="I95" s="30">
        <f t="shared" si="299"/>
        <v>0.193</v>
      </c>
      <c r="J95" s="30">
        <f t="shared" si="299"/>
        <v>-7.7880000000000003</v>
      </c>
      <c r="K95" s="30">
        <f t="shared" si="299"/>
        <v>-13.827</v>
      </c>
      <c r="L95" s="32">
        <f t="shared" si="299"/>
        <v>-14.952999999999999</v>
      </c>
      <c r="M95" s="30">
        <f>M89-M96</f>
        <v>-15.504</v>
      </c>
      <c r="N95" s="30">
        <f t="shared" ref="N95:O95" si="300">N89-N96</f>
        <v>-16.84</v>
      </c>
      <c r="O95" s="30">
        <f t="shared" si="300"/>
        <v>-12.831999999999999</v>
      </c>
      <c r="P95" s="32">
        <f t="shared" ref="P95:S95" si="301">P89-P96</f>
        <v>-12.439</v>
      </c>
      <c r="Q95" s="30">
        <f>Q89-Q96</f>
        <v>-13.982000000000001</v>
      </c>
      <c r="R95" s="30">
        <f t="shared" ref="R95" si="302">R89-R96</f>
        <v>-14.88</v>
      </c>
      <c r="S95" s="31">
        <f t="shared" si="301"/>
        <v>-14.3690055</v>
      </c>
      <c r="T95" s="32">
        <f t="shared" ref="T95:W95" si="303">T89-T96</f>
        <v>-14.3690055</v>
      </c>
      <c r="U95" s="30">
        <f t="shared" si="303"/>
        <v>-14.3690055</v>
      </c>
      <c r="V95" s="30">
        <f t="shared" si="303"/>
        <v>-14.3690055</v>
      </c>
      <c r="W95" s="31">
        <f t="shared" si="303"/>
        <v>-14.3690055</v>
      </c>
      <c r="X95" s="32">
        <f t="shared" ref="X95:AA95" si="304">X89-X96</f>
        <v>-14.3690055</v>
      </c>
      <c r="Y95" s="30">
        <f t="shared" si="304"/>
        <v>-14.3690055</v>
      </c>
      <c r="Z95" s="30">
        <f t="shared" si="304"/>
        <v>-14.3690055</v>
      </c>
      <c r="AA95" s="31">
        <f t="shared" si="304"/>
        <v>-14.3690055</v>
      </c>
      <c r="AB95" s="689"/>
      <c r="AC95" s="30">
        <f t="shared" ref="AC95:AH95" si="305">AC89-AC96</f>
        <v>-0.17399999999999993</v>
      </c>
      <c r="AD95" s="32">
        <f t="shared" si="305"/>
        <v>-21.448</v>
      </c>
      <c r="AE95" s="30">
        <f t="shared" si="305"/>
        <v>-60.128999999999998</v>
      </c>
      <c r="AF95" s="30">
        <f t="shared" si="305"/>
        <v>-55.670005500000002</v>
      </c>
      <c r="AG95" s="30">
        <f t="shared" si="305"/>
        <v>-57.476022</v>
      </c>
      <c r="AH95" s="31">
        <f t="shared" si="305"/>
        <v>-57.476022</v>
      </c>
      <c r="AI95" s="538"/>
      <c r="AJ95" s="32">
        <f>AJ89-AJ96</f>
        <v>-7.7950000000000008</v>
      </c>
      <c r="AK95" s="30">
        <f>AK89-AK96</f>
        <v>-61.124000000000002</v>
      </c>
      <c r="AL95" s="30">
        <f>AL89-AL96</f>
        <v>-54.063000000000002</v>
      </c>
      <c r="AM95" s="30">
        <f>AM89-AM96</f>
        <v>-57.476022</v>
      </c>
      <c r="AN95" s="31">
        <f>AN89-AN96</f>
        <v>-57.476022</v>
      </c>
      <c r="AO95" s="30"/>
      <c r="AV95" s="9"/>
    </row>
    <row r="96" spans="1:63" ht="14.25" hidden="1" customHeight="1" outlineLevel="1">
      <c r="A96" s="9"/>
      <c r="B96" s="25" t="s">
        <v>42</v>
      </c>
      <c r="C96" s="26"/>
      <c r="D96" s="27"/>
      <c r="E96" s="28"/>
      <c r="F96" s="28"/>
      <c r="G96" s="28">
        <f>-1.914+1.14</f>
        <v>-0.77400000000000002</v>
      </c>
      <c r="H96" s="27">
        <f>-5.824+5.788+4.025</f>
        <v>3.9890000000000008</v>
      </c>
      <c r="I96" s="28">
        <v>0</v>
      </c>
      <c r="J96" s="28">
        <v>0</v>
      </c>
      <c r="K96" s="28">
        <v>2.629</v>
      </c>
      <c r="L96" s="27">
        <v>-0.45600000000000002</v>
      </c>
      <c r="M96" s="28">
        <v>-0.16900000000000001</v>
      </c>
      <c r="N96" s="28">
        <v>0</v>
      </c>
      <c r="O96" s="28">
        <v>0</v>
      </c>
      <c r="P96" s="27">
        <v>0</v>
      </c>
      <c r="Q96" s="28">
        <v>7.0000000000000007E-2</v>
      </c>
      <c r="R96" s="28">
        <v>0</v>
      </c>
      <c r="S96" s="29">
        <v>0</v>
      </c>
      <c r="T96" s="27">
        <v>0</v>
      </c>
      <c r="U96" s="28">
        <v>0</v>
      </c>
      <c r="V96" s="28">
        <v>0</v>
      </c>
      <c r="W96" s="29">
        <v>0</v>
      </c>
      <c r="X96" s="27">
        <v>0</v>
      </c>
      <c r="Y96" s="28">
        <v>0</v>
      </c>
      <c r="Z96" s="28">
        <v>0</v>
      </c>
      <c r="AA96" s="29">
        <v>0</v>
      </c>
      <c r="AB96" s="689"/>
      <c r="AC96" s="30">
        <f>SUM(D96:G96)</f>
        <v>-0.77400000000000002</v>
      </c>
      <c r="AD96" s="32">
        <f>SUM(H96:K96)</f>
        <v>6.6180000000000003</v>
      </c>
      <c r="AE96" s="30">
        <f>SUM(L96:O96)</f>
        <v>-0.625</v>
      </c>
      <c r="AF96" s="30">
        <f>SUM(P96:S96)</f>
        <v>7.0000000000000007E-2</v>
      </c>
      <c r="AG96" s="30">
        <f>SUM(T96:W96)</f>
        <v>0</v>
      </c>
      <c r="AH96" s="31">
        <f>SUM(X96:AA96)</f>
        <v>0</v>
      </c>
      <c r="AI96" s="538"/>
      <c r="AJ96" s="32">
        <f>SUM(G96:J96)</f>
        <v>3.2150000000000007</v>
      </c>
      <c r="AK96" s="30">
        <f>SUM(K96:N96)</f>
        <v>2.004</v>
      </c>
      <c r="AL96" s="30">
        <f>SUM(O96:O96)</f>
        <v>0</v>
      </c>
      <c r="AM96" s="30">
        <f>SUM(S96:V96)</f>
        <v>0</v>
      </c>
      <c r="AN96" s="31">
        <f>SUM(W96:Z96)</f>
        <v>0</v>
      </c>
      <c r="AO96" s="15"/>
      <c r="AV96" s="9"/>
    </row>
    <row r="97" spans="1:48" s="306" customFormat="1" ht="14.25" customHeight="1" collapsed="1">
      <c r="A97" s="299"/>
      <c r="B97" s="300" t="s">
        <v>43</v>
      </c>
      <c r="C97" s="301"/>
      <c r="D97" s="302"/>
      <c r="E97" s="303"/>
      <c r="F97" s="303"/>
      <c r="G97" s="303">
        <f t="shared" ref="G97:L97" si="306">G89-G96</f>
        <v>-0.17399999999999993</v>
      </c>
      <c r="H97" s="302">
        <f t="shared" si="306"/>
        <v>-2.6000000000000689E-2</v>
      </c>
      <c r="I97" s="303">
        <f t="shared" si="306"/>
        <v>0.193</v>
      </c>
      <c r="J97" s="303">
        <f t="shared" si="306"/>
        <v>-7.7880000000000003</v>
      </c>
      <c r="K97" s="303">
        <f t="shared" si="306"/>
        <v>-13.827</v>
      </c>
      <c r="L97" s="302">
        <f t="shared" si="306"/>
        <v>-14.952999999999999</v>
      </c>
      <c r="M97" s="303">
        <f>M89-M96</f>
        <v>-15.504</v>
      </c>
      <c r="N97" s="303">
        <f t="shared" ref="N97:O97" si="307">N89-N96</f>
        <v>-16.84</v>
      </c>
      <c r="O97" s="303">
        <f t="shared" si="307"/>
        <v>-12.831999999999999</v>
      </c>
      <c r="P97" s="302">
        <f t="shared" ref="P97:S97" si="308">P89-P96</f>
        <v>-12.439</v>
      </c>
      <c r="Q97" s="303">
        <f>Q89-Q96</f>
        <v>-13.982000000000001</v>
      </c>
      <c r="R97" s="303">
        <f t="shared" ref="R97" si="309">R89-R96</f>
        <v>-14.88</v>
      </c>
      <c r="S97" s="304">
        <f t="shared" si="308"/>
        <v>-14.3690055</v>
      </c>
      <c r="T97" s="302">
        <f t="shared" ref="T97:W97" si="310">T89-T96</f>
        <v>-14.3690055</v>
      </c>
      <c r="U97" s="303">
        <f t="shared" si="310"/>
        <v>-14.3690055</v>
      </c>
      <c r="V97" s="303">
        <f t="shared" si="310"/>
        <v>-14.3690055</v>
      </c>
      <c r="W97" s="304">
        <f t="shared" si="310"/>
        <v>-14.3690055</v>
      </c>
      <c r="X97" s="302">
        <f t="shared" ref="X97:AA97" si="311">X89-X96</f>
        <v>-14.3690055</v>
      </c>
      <c r="Y97" s="303">
        <f t="shared" si="311"/>
        <v>-14.3690055</v>
      </c>
      <c r="Z97" s="303">
        <f t="shared" si="311"/>
        <v>-14.3690055</v>
      </c>
      <c r="AA97" s="304">
        <f t="shared" si="311"/>
        <v>-14.3690055</v>
      </c>
      <c r="AB97" s="689"/>
      <c r="AC97" s="303">
        <f t="shared" ref="AC97:AH97" si="312">AC89-AC96</f>
        <v>-0.17399999999999993</v>
      </c>
      <c r="AD97" s="302">
        <f t="shared" si="312"/>
        <v>-21.448</v>
      </c>
      <c r="AE97" s="303">
        <f t="shared" si="312"/>
        <v>-60.128999999999998</v>
      </c>
      <c r="AF97" s="303">
        <f t="shared" si="312"/>
        <v>-55.670005500000002</v>
      </c>
      <c r="AG97" s="303">
        <f t="shared" si="312"/>
        <v>-57.476022</v>
      </c>
      <c r="AH97" s="304">
        <f t="shared" si="312"/>
        <v>-57.476022</v>
      </c>
      <c r="AI97" s="538"/>
      <c r="AJ97" s="302">
        <f>AJ89-AJ96</f>
        <v>-7.7950000000000008</v>
      </c>
      <c r="AK97" s="303">
        <f>AK89-AK96</f>
        <v>-61.124000000000002</v>
      </c>
      <c r="AL97" s="303">
        <f>AL89-AL96</f>
        <v>-54.063000000000002</v>
      </c>
      <c r="AM97" s="303">
        <f>AM89-AM96</f>
        <v>-57.476022</v>
      </c>
      <c r="AN97" s="304">
        <f>AN89-AN96</f>
        <v>-57.476022</v>
      </c>
      <c r="AO97" s="305"/>
      <c r="AP97"/>
      <c r="AQ97"/>
      <c r="AR97"/>
      <c r="AS97"/>
      <c r="AT97"/>
      <c r="AU97"/>
      <c r="AV97" s="299"/>
    </row>
    <row r="98" spans="1:48" ht="14.25" customHeight="1">
      <c r="A98" s="9"/>
      <c r="B98" s="33" t="s">
        <v>39</v>
      </c>
      <c r="C98" s="34"/>
      <c r="D98" s="37"/>
      <c r="E98" s="35"/>
      <c r="F98" s="35"/>
      <c r="G98" s="35"/>
      <c r="H98" s="37">
        <f>H95/'BS-QRVO'!G8</f>
        <v>-8.6720433335336862E-5</v>
      </c>
      <c r="I98" s="35">
        <f>I95/'BS-QRVO'!H8</f>
        <v>5.9274820179237235E-4</v>
      </c>
      <c r="J98" s="35">
        <f>J95/'BS-QRVO'!I8</f>
        <v>-4.5920623595936245E-2</v>
      </c>
      <c r="K98" s="35">
        <f>K95/'BS-QRVO'!J8</f>
        <v>-1.6236553205330691E-2</v>
      </c>
      <c r="L98" s="705">
        <f>L95/'BS-QRVO'!K8</f>
        <v>-3.5110746898781582E-2</v>
      </c>
      <c r="M98" s="703">
        <f>M95/'BS-QRVO'!L8</f>
        <v>-3.580319328274454E-2</v>
      </c>
      <c r="N98" s="703">
        <f>N95/'BS-QRVO'!M8</f>
        <v>-3.5889424767539251E-2</v>
      </c>
      <c r="O98" s="703">
        <f>O95/'BS-QRVO'!N8</f>
        <v>-2.5880829590307596E-2</v>
      </c>
      <c r="P98" s="705">
        <f>P95/'BS-QRVO'!O8</f>
        <v>-2.2804479863895444E-2</v>
      </c>
      <c r="Q98" s="795">
        <f>Q95/'BS-QRVO'!P8</f>
        <v>-2.7274979468662648E-2</v>
      </c>
      <c r="R98" s="808">
        <f>R95/'BS-QRVO'!Q8</f>
        <v>-2.5883977852499594E-2</v>
      </c>
      <c r="S98" s="704">
        <f>S95/'BS-QRVO'!R8</f>
        <v>-1.7078998509495725E-2</v>
      </c>
      <c r="T98" s="705">
        <f>T95/'BS-QRVO'!S8</f>
        <v>-1.3830858572378439E-2</v>
      </c>
      <c r="U98" s="808">
        <f>U95/'BS-QRVO'!T8</f>
        <v>-1.2348385311635898E-2</v>
      </c>
      <c r="V98" s="808">
        <f>V95/'BS-QRVO'!U8</f>
        <v>-1.2728418911847708E-2</v>
      </c>
      <c r="W98" s="809">
        <f>W95/'BS-QRVO'!V8</f>
        <v>-1.1268813320129087E-2</v>
      </c>
      <c r="X98" s="833">
        <f>X95/'BS-QRVO'!W8</f>
        <v>-9.7195814502332445E-3</v>
      </c>
      <c r="Y98" s="831">
        <f>Y95/'BS-QRVO'!X8</f>
        <v>-9.0425920869217497E-3</v>
      </c>
      <c r="Z98" s="831">
        <f>Z95/'BS-QRVO'!Y8</f>
        <v>-8.7043702716134621E-3</v>
      </c>
      <c r="AA98" s="832">
        <f>AA95/'BS-QRVO'!Z8</f>
        <v>-7.9921349930133327E-3</v>
      </c>
      <c r="AB98" s="689"/>
      <c r="AC98" s="808"/>
      <c r="AD98" s="705">
        <f>AD95/'BS-QRVO'!AC8</f>
        <v>-7.1537686699086764E-2</v>
      </c>
      <c r="AE98" s="769">
        <f>AE95/'BS-QRVO'!AD8</f>
        <v>-0.14118732697631498</v>
      </c>
      <c r="AF98" s="769">
        <f>AF95/'BS-QRVO'!AE8</f>
        <v>-0.10206009481853032</v>
      </c>
      <c r="AG98" s="769">
        <f>AG95/'BS-QRVO'!AF8</f>
        <v>-5.5323434289513758E-2</v>
      </c>
      <c r="AH98" s="704">
        <f>AH95/'BS-QRVO'!AG8</f>
        <v>-3.8878325800932978E-2</v>
      </c>
      <c r="AI98" s="538"/>
      <c r="AJ98" s="705">
        <f>AJ95/'BS-QRVO'!AJ8</f>
        <v>-9.1533906296053184E-3</v>
      </c>
      <c r="AK98" s="769">
        <f>AK95/'BS-QRVO'!AK8</f>
        <v>-0.12328084693562669</v>
      </c>
      <c r="AL98" s="769">
        <f>AL95/'BS-QRVO'!AL8</f>
        <v>-6.4259276427924492E-2</v>
      </c>
      <c r="AM98" s="795">
        <f>AM95/'BS-QRVO'!AM8</f>
        <v>-4.5075253280516349E-2</v>
      </c>
      <c r="AN98" s="808">
        <f>AN95/'BS-QRVO'!AN8</f>
        <v>-3.1968539972053331E-2</v>
      </c>
      <c r="AO98" s="22"/>
      <c r="AV98" s="9"/>
    </row>
    <row r="99" spans="1:48" ht="14.25" customHeight="1">
      <c r="A99" s="9"/>
      <c r="B99" s="25"/>
      <c r="C99" s="26"/>
      <c r="D99" s="42"/>
      <c r="E99" s="40"/>
      <c r="F99" s="40"/>
      <c r="G99" s="40"/>
      <c r="H99" s="42"/>
      <c r="I99" s="40"/>
      <c r="J99" s="40"/>
      <c r="K99" s="40"/>
      <c r="L99" s="42"/>
      <c r="M99" s="40"/>
      <c r="N99" s="40"/>
      <c r="O99" s="40"/>
      <c r="P99" s="719"/>
      <c r="Q99" s="40"/>
      <c r="R99" s="40"/>
      <c r="S99" s="710"/>
      <c r="T99" s="719"/>
      <c r="U99" s="709"/>
      <c r="V99" s="709"/>
      <c r="W99" s="710"/>
      <c r="X99" s="856"/>
      <c r="Y99" s="851"/>
      <c r="Z99" s="851"/>
      <c r="AA99" s="852"/>
      <c r="AB99" s="689"/>
      <c r="AC99" s="404"/>
      <c r="AD99" s="403"/>
      <c r="AE99" s="404"/>
      <c r="AF99" s="404"/>
      <c r="AG99" s="404"/>
      <c r="AH99" s="405"/>
      <c r="AI99" s="538"/>
      <c r="AJ99" s="403"/>
      <c r="AK99" s="404"/>
      <c r="AL99" s="404"/>
      <c r="AM99" s="404"/>
      <c r="AN99" s="405"/>
      <c r="AO99" s="15"/>
      <c r="AV99" s="9"/>
    </row>
    <row r="100" spans="1:48" ht="14.25" customHeight="1">
      <c r="A100" s="9"/>
      <c r="B100" s="46" t="s">
        <v>44</v>
      </c>
      <c r="C100" s="47"/>
      <c r="D100" s="48"/>
      <c r="E100" s="49"/>
      <c r="F100" s="49"/>
      <c r="G100" s="49">
        <f t="shared" ref="G100:L100" si="313">G82+G89</f>
        <v>-103.4929999999999</v>
      </c>
      <c r="H100" s="48">
        <f t="shared" si="313"/>
        <v>2.6279999999999637</v>
      </c>
      <c r="I100" s="49">
        <f t="shared" si="313"/>
        <v>18.231999999999989</v>
      </c>
      <c r="J100" s="49">
        <f t="shared" si="313"/>
        <v>-21.000999999999937</v>
      </c>
      <c r="K100" s="49">
        <f t="shared" si="313"/>
        <v>-2.7210000000000534</v>
      </c>
      <c r="L100" s="48">
        <f t="shared" si="313"/>
        <v>-9.6680000000000135</v>
      </c>
      <c r="M100" s="49">
        <f>M82+M89</f>
        <v>29.71999999999997</v>
      </c>
      <c r="N100" s="49">
        <f t="shared" ref="N100:O100" si="314">N82+N89</f>
        <v>44.54099999999994</v>
      </c>
      <c r="O100" s="49">
        <f t="shared" si="314"/>
        <v>-37.288000000000075</v>
      </c>
      <c r="P100" s="48">
        <f>P82+P89</f>
        <v>-40.268000000000008</v>
      </c>
      <c r="Q100" s="49">
        <f>Q82+Q89</f>
        <v>35.652000000000022</v>
      </c>
      <c r="R100" s="49">
        <f t="shared" ref="R100" si="315">R82+R89</f>
        <v>65.44</v>
      </c>
      <c r="S100" s="50">
        <f t="shared" ref="S100" si="316">S82+S89</f>
        <v>129.62569948152327</v>
      </c>
      <c r="T100" s="48">
        <f t="shared" ref="T100:AA100" si="317">T82+T89</f>
        <v>128.33991446856703</v>
      </c>
      <c r="U100" s="49">
        <f t="shared" si="317"/>
        <v>248.94788249318646</v>
      </c>
      <c r="V100" s="49">
        <f t="shared" si="317"/>
        <v>261.57008961237767</v>
      </c>
      <c r="W100" s="50">
        <f t="shared" si="317"/>
        <v>201.92069933965269</v>
      </c>
      <c r="X100" s="48">
        <f t="shared" si="317"/>
        <v>203.39246261662902</v>
      </c>
      <c r="Y100" s="49">
        <f t="shared" si="317"/>
        <v>261.69551741831071</v>
      </c>
      <c r="Z100" s="49">
        <f t="shared" si="317"/>
        <v>271.4030162256451</v>
      </c>
      <c r="AA100" s="50">
        <f t="shared" si="317"/>
        <v>219.47341655035126</v>
      </c>
      <c r="AB100" s="689"/>
      <c r="AC100" s="49">
        <f t="shared" ref="AC100:AH100" si="318">AC82+AC89</f>
        <v>-103.4929999999999</v>
      </c>
      <c r="AD100" s="48">
        <f t="shared" si="318"/>
        <v>-2.8620000000001546</v>
      </c>
      <c r="AE100" s="49">
        <f t="shared" si="318"/>
        <v>27.305000000000426</v>
      </c>
      <c r="AF100" s="49">
        <f t="shared" si="318"/>
        <v>190.44969948152362</v>
      </c>
      <c r="AG100" s="49">
        <f t="shared" si="318"/>
        <v>840.77858591378413</v>
      </c>
      <c r="AH100" s="50">
        <f t="shared" si="318"/>
        <v>955.96441281093644</v>
      </c>
      <c r="AI100" s="538"/>
      <c r="AJ100" s="48">
        <f>AJ82+AJ89</f>
        <v>-103.63399999999986</v>
      </c>
      <c r="AK100" s="49">
        <f>AK82+AK89</f>
        <v>61.872000000000185</v>
      </c>
      <c r="AL100" s="49">
        <f>AL82+AL89</f>
        <v>23.536000000000158</v>
      </c>
      <c r="AM100" s="49">
        <f>AM82+AM89</f>
        <v>768.483586055655</v>
      </c>
      <c r="AN100" s="50">
        <f>AN82+AN89</f>
        <v>938.41169560023764</v>
      </c>
      <c r="AO100" s="15"/>
      <c r="AV100" s="9"/>
    </row>
    <row r="101" spans="1:48" ht="14.25" customHeight="1">
      <c r="A101" s="9"/>
      <c r="B101" s="33" t="s">
        <v>45</v>
      </c>
      <c r="C101" s="34"/>
      <c r="D101" s="37"/>
      <c r="E101" s="35"/>
      <c r="F101" s="35"/>
      <c r="G101" s="35">
        <f t="shared" ref="G101:W101" si="319">G100/G7</f>
        <v>-0.16300882669808389</v>
      </c>
      <c r="H101" s="37">
        <f t="shared" si="319"/>
        <v>3.9011877246188458E-3</v>
      </c>
      <c r="I101" s="35">
        <f t="shared" si="319"/>
        <v>2.573923355474456E-2</v>
      </c>
      <c r="J101" s="35">
        <f t="shared" si="319"/>
        <v>-3.3835416260526642E-2</v>
      </c>
      <c r="K101" s="35">
        <f t="shared" si="319"/>
        <v>-4.4748211140512896E-3</v>
      </c>
      <c r="L101" s="705">
        <f>L100/L7</f>
        <v>-1.3840354913197172E-2</v>
      </c>
      <c r="M101" s="703">
        <f>M100/M7</f>
        <v>3.4370381335448875E-2</v>
      </c>
      <c r="N101" s="703">
        <f t="shared" ref="N101" si="320">N100/N7</f>
        <v>5.3901085137357481E-2</v>
      </c>
      <c r="O101" s="703">
        <f t="shared" ref="O101" si="321">O100/O7</f>
        <v>-5.7991390250578666E-2</v>
      </c>
      <c r="P101" s="705">
        <f t="shared" si="319"/>
        <v>-6.2837159875224521E-2</v>
      </c>
      <c r="Q101" s="795">
        <f>Q100/Q7</f>
        <v>4.3394276658596909E-2</v>
      </c>
      <c r="R101" s="808">
        <f t="shared" ref="R101" si="322">R100/R7</f>
        <v>7.737611721819615E-2</v>
      </c>
      <c r="S101" s="704">
        <f t="shared" si="319"/>
        <v>0.19778121311337082</v>
      </c>
      <c r="T101" s="705">
        <f t="shared" si="319"/>
        <v>0.19837579949916104</v>
      </c>
      <c r="U101" s="808">
        <f t="shared" si="319"/>
        <v>0.27311925228676581</v>
      </c>
      <c r="V101" s="808">
        <f t="shared" si="319"/>
        <v>0.27927326317763473</v>
      </c>
      <c r="W101" s="809">
        <f t="shared" si="319"/>
        <v>0.25330668816235102</v>
      </c>
      <c r="X101" s="833">
        <f t="shared" ref="X101:AA101" si="323">X100/X7</f>
        <v>0.25583797225086397</v>
      </c>
      <c r="Y101" s="831">
        <f t="shared" si="323"/>
        <v>0.28139710014720021</v>
      </c>
      <c r="Z101" s="831">
        <f t="shared" si="323"/>
        <v>0.28611315873293991</v>
      </c>
      <c r="AA101" s="832">
        <f t="shared" si="323"/>
        <v>0.26582927242618348</v>
      </c>
      <c r="AB101" s="689"/>
      <c r="AC101" s="808">
        <f t="shared" ref="AC101:AH101" si="324">AC100/AC7</f>
        <v>-0.16300882669808389</v>
      </c>
      <c r="AD101" s="705">
        <f t="shared" si="324"/>
        <v>-1.0962467911225285E-3</v>
      </c>
      <c r="AE101" s="769">
        <f t="shared" si="324"/>
        <v>9.0039022955418144E-3</v>
      </c>
      <c r="AF101" s="769">
        <f t="shared" si="324"/>
        <v>6.4263988003971276E-2</v>
      </c>
      <c r="AG101" s="769">
        <f t="shared" si="324"/>
        <v>0.25538491748104597</v>
      </c>
      <c r="AH101" s="704">
        <f t="shared" si="324"/>
        <v>0.27319546597142569</v>
      </c>
      <c r="AI101" s="538"/>
      <c r="AJ101" s="705">
        <f>AJ100/AJ7</f>
        <v>-3.929178187779634E-2</v>
      </c>
      <c r="AK101" s="769">
        <f>AK100/AK7</f>
        <v>2.0640161246255881E-2</v>
      </c>
      <c r="AL101" s="769">
        <f>AL100/AL7</f>
        <v>7.9752096220281135E-3</v>
      </c>
      <c r="AM101" s="795">
        <f>AM100/AM7</f>
        <v>0.24392729552835399</v>
      </c>
      <c r="AN101" s="704">
        <f>AN100/AN7</f>
        <v>0.27037977588671597</v>
      </c>
      <c r="AO101" s="15"/>
      <c r="AV101" s="9"/>
    </row>
    <row r="102" spans="1:48" ht="14.25" customHeight="1">
      <c r="A102" s="9"/>
      <c r="B102" s="46" t="s">
        <v>46</v>
      </c>
      <c r="C102" s="47"/>
      <c r="D102" s="48"/>
      <c r="E102" s="49"/>
      <c r="F102" s="49"/>
      <c r="G102" s="49">
        <f t="shared" ref="G102:S102" si="325">G84+G95</f>
        <v>169.41700000000012</v>
      </c>
      <c r="H102" s="48">
        <f t="shared" si="325"/>
        <v>187.78899999999993</v>
      </c>
      <c r="I102" s="49">
        <f t="shared" si="325"/>
        <v>195.01700000000002</v>
      </c>
      <c r="J102" s="49">
        <f t="shared" ref="J102:O102" si="326">J84+J95</f>
        <v>149.12700000000004</v>
      </c>
      <c r="K102" s="49">
        <f t="shared" si="326"/>
        <v>146.73999999999995</v>
      </c>
      <c r="L102" s="48">
        <f t="shared" si="326"/>
        <v>152.67500000000004</v>
      </c>
      <c r="M102" s="49">
        <f t="shared" si="326"/>
        <v>181.30799999999994</v>
      </c>
      <c r="N102" s="49">
        <f t="shared" si="326"/>
        <v>191.83899999999997</v>
      </c>
      <c r="O102" s="49">
        <f t="shared" si="326"/>
        <v>120.58799999999997</v>
      </c>
      <c r="P102" s="48">
        <f t="shared" si="325"/>
        <v>124.95499999999998</v>
      </c>
      <c r="Q102" s="49">
        <f t="shared" si="325"/>
        <v>216.55799999999996</v>
      </c>
      <c r="R102" s="49">
        <f t="shared" si="325"/>
        <v>239.39099999999999</v>
      </c>
      <c r="S102" s="50">
        <f t="shared" si="325"/>
        <v>149.26269948152327</v>
      </c>
      <c r="T102" s="48">
        <f t="shared" ref="T102:AA102" si="327">T84+T95</f>
        <v>147.97691446856703</v>
      </c>
      <c r="U102" s="49">
        <f t="shared" si="327"/>
        <v>268.58488249318651</v>
      </c>
      <c r="V102" s="49">
        <f t="shared" si="327"/>
        <v>281.20708961237762</v>
      </c>
      <c r="W102" s="50">
        <f t="shared" si="327"/>
        <v>221.55769933965269</v>
      </c>
      <c r="X102" s="48">
        <f t="shared" si="327"/>
        <v>223.02946261662896</v>
      </c>
      <c r="Y102" s="49">
        <f t="shared" si="327"/>
        <v>281.33251741831072</v>
      </c>
      <c r="Z102" s="49">
        <f t="shared" si="327"/>
        <v>291.04001622564505</v>
      </c>
      <c r="AA102" s="50">
        <f t="shared" si="327"/>
        <v>239.1104165503512</v>
      </c>
      <c r="AB102" s="689"/>
      <c r="AC102" s="49">
        <f t="shared" ref="AC102:AH102" si="328">AC84+AC95</f>
        <v>169.41700000000012</v>
      </c>
      <c r="AD102" s="48">
        <f t="shared" si="328"/>
        <v>678.673</v>
      </c>
      <c r="AE102" s="49">
        <f t="shared" si="328"/>
        <v>646.41000000000031</v>
      </c>
      <c r="AF102" s="49">
        <f t="shared" si="328"/>
        <v>730.16669948152378</v>
      </c>
      <c r="AG102" s="49">
        <f t="shared" si="328"/>
        <v>919.32658591378413</v>
      </c>
      <c r="AH102" s="50">
        <f t="shared" si="328"/>
        <v>1034.5124128109362</v>
      </c>
      <c r="AI102" s="538"/>
      <c r="AJ102" s="48">
        <f>AJ84+AJ95</f>
        <v>627.07700000000011</v>
      </c>
      <c r="AK102" s="49">
        <f>AK84+AK95</f>
        <v>637.80500000000006</v>
      </c>
      <c r="AL102" s="49">
        <f>AL84+AL95</f>
        <v>640.80800000000022</v>
      </c>
      <c r="AM102" s="49">
        <f>AM84+AM95</f>
        <v>847.031586055655</v>
      </c>
      <c r="AN102" s="50">
        <f>AN84+AN95</f>
        <v>1016.9596956002376</v>
      </c>
      <c r="AO102" s="49"/>
      <c r="AV102" s="9"/>
    </row>
    <row r="103" spans="1:48" ht="14.25" customHeight="1">
      <c r="A103" s="9"/>
      <c r="B103" s="33" t="s">
        <v>47</v>
      </c>
      <c r="C103" s="34"/>
      <c r="D103" s="37"/>
      <c r="E103" s="35"/>
      <c r="F103" s="35"/>
      <c r="G103" s="35">
        <f t="shared" ref="G103:W103" si="329">G102/G9</f>
        <v>0.26684380965581561</v>
      </c>
      <c r="H103" s="37">
        <f t="shared" si="329"/>
        <v>0.27876717717597349</v>
      </c>
      <c r="I103" s="35">
        <f t="shared" si="329"/>
        <v>0.27531746984124744</v>
      </c>
      <c r="J103" s="35">
        <f t="shared" si="329"/>
        <v>0.24026351700793167</v>
      </c>
      <c r="K103" s="35">
        <f t="shared" si="329"/>
        <v>0.24132129741854949</v>
      </c>
      <c r="L103" s="705">
        <f>L102/L9</f>
        <v>0.21856394149486719</v>
      </c>
      <c r="M103" s="703">
        <f>M102/M9</f>
        <v>0.2096778297162708</v>
      </c>
      <c r="N103" s="703">
        <f t="shared" ref="N103" si="330">N102/N9</f>
        <v>0.2321530785493261</v>
      </c>
      <c r="O103" s="703">
        <f t="shared" ref="O103" si="331">O102/O9</f>
        <v>0.18754199119118117</v>
      </c>
      <c r="P103" s="705">
        <f t="shared" si="329"/>
        <v>0.19498900646192208</v>
      </c>
      <c r="Q103" s="795">
        <f>Q102/Q9</f>
        <v>0.26390202291006576</v>
      </c>
      <c r="R103" s="808">
        <f t="shared" ref="R103" si="332">R102/R9</f>
        <v>0.28305541071181534</v>
      </c>
      <c r="S103" s="704">
        <f t="shared" si="329"/>
        <v>0.22774309333806236</v>
      </c>
      <c r="T103" s="705">
        <f t="shared" si="329"/>
        <v>0.22872883184218251</v>
      </c>
      <c r="U103" s="808">
        <f t="shared" si="329"/>
        <v>0.29466288906504623</v>
      </c>
      <c r="V103" s="808">
        <f t="shared" si="329"/>
        <v>0.30023930358824169</v>
      </c>
      <c r="W103" s="809">
        <f t="shared" si="329"/>
        <v>0.27794102952364436</v>
      </c>
      <c r="X103" s="833">
        <f t="shared" ref="X103:AA103" si="333">X102/X9</f>
        <v>0.28053844638082048</v>
      </c>
      <c r="Y103" s="831">
        <f t="shared" si="333"/>
        <v>0.30251245936352866</v>
      </c>
      <c r="Z103" s="831">
        <f t="shared" si="333"/>
        <v>0.30681449129796778</v>
      </c>
      <c r="AA103" s="832">
        <f t="shared" si="333"/>
        <v>0.28961388153594037</v>
      </c>
      <c r="AB103" s="689"/>
      <c r="AC103" s="808">
        <f t="shared" ref="AC103:AH103" si="334">AC102/AC9</f>
        <v>0.26684380965581561</v>
      </c>
      <c r="AD103" s="705">
        <f t="shared" si="334"/>
        <v>0.25995565984327729</v>
      </c>
      <c r="AE103" s="769">
        <f t="shared" si="334"/>
        <v>0.21315555696250121</v>
      </c>
      <c r="AF103" s="769">
        <f t="shared" si="334"/>
        <v>0.2464639936129564</v>
      </c>
      <c r="AG103" s="769">
        <f t="shared" si="334"/>
        <v>0.27924372506056994</v>
      </c>
      <c r="AH103" s="704">
        <f t="shared" si="334"/>
        <v>0.29564290980254604</v>
      </c>
      <c r="AI103" s="538"/>
      <c r="AJ103" s="705">
        <f>AJ102/AJ9</f>
        <v>0.2377498958313192</v>
      </c>
      <c r="AK103" s="769">
        <f>AK102/AK9</f>
        <v>0.21276826421754905</v>
      </c>
      <c r="AL103" s="769">
        <f>AL102/AL9</f>
        <v>0.21721112264343459</v>
      </c>
      <c r="AM103" s="795">
        <f>AM102/AM9</f>
        <v>0.26885951471536673</v>
      </c>
      <c r="AN103" s="704">
        <f>AN102/AN9</f>
        <v>0.29301141052631346</v>
      </c>
      <c r="AO103" s="15"/>
      <c r="AV103" s="9"/>
    </row>
    <row r="104" spans="1:48" ht="14.25" customHeight="1">
      <c r="A104" s="9"/>
      <c r="B104" s="46" t="s">
        <v>48</v>
      </c>
      <c r="C104" s="47"/>
      <c r="D104" s="48"/>
      <c r="E104" s="49"/>
      <c r="F104" s="49"/>
      <c r="G104" s="49">
        <f t="shared" ref="G104:L104" si="335">G86+G97</f>
        <v>98.669000000000125</v>
      </c>
      <c r="H104" s="48">
        <f t="shared" si="335"/>
        <v>123.22699999999999</v>
      </c>
      <c r="I104" s="49">
        <f t="shared" si="335"/>
        <v>147.21000000000004</v>
      </c>
      <c r="J104" s="49">
        <f t="shared" si="335"/>
        <v>109.57800000000005</v>
      </c>
      <c r="K104" s="49">
        <f t="shared" si="335"/>
        <v>110.42999999999992</v>
      </c>
      <c r="L104" s="48">
        <f t="shared" si="335"/>
        <v>112.47800000000004</v>
      </c>
      <c r="M104" s="49">
        <f>M86+M97</f>
        <v>148.56899999999996</v>
      </c>
      <c r="N104" s="49">
        <f t="shared" ref="N104" si="336">N86+N97</f>
        <v>168.53299999999996</v>
      </c>
      <c r="O104" s="49">
        <f t="shared" ref="O104" si="337">O86+O97</f>
        <v>97.406999999999982</v>
      </c>
      <c r="P104" s="48">
        <f t="shared" ref="P104:S104" si="338">P86+P97</f>
        <v>95.619999999999976</v>
      </c>
      <c r="Q104" s="49">
        <f>Q86+Q97</f>
        <v>171.02900000000005</v>
      </c>
      <c r="R104" s="49">
        <f t="shared" ref="R104" si="339">R86+R97</f>
        <v>202.20600000000002</v>
      </c>
      <c r="S104" s="50">
        <f t="shared" si="338"/>
        <v>129.62569948152327</v>
      </c>
      <c r="T104" s="48">
        <f t="shared" ref="T104:AA104" si="340">T86+T97</f>
        <v>128.33991446856703</v>
      </c>
      <c r="U104" s="49">
        <f t="shared" si="340"/>
        <v>248.94788249318646</v>
      </c>
      <c r="V104" s="49">
        <f t="shared" si="340"/>
        <v>261.57008961237767</v>
      </c>
      <c r="W104" s="50">
        <f t="shared" si="340"/>
        <v>201.92069933965269</v>
      </c>
      <c r="X104" s="48">
        <f t="shared" si="340"/>
        <v>203.39246261662902</v>
      </c>
      <c r="Y104" s="49">
        <f t="shared" si="340"/>
        <v>261.69551741831071</v>
      </c>
      <c r="Z104" s="49">
        <f t="shared" si="340"/>
        <v>271.4030162256451</v>
      </c>
      <c r="AA104" s="50">
        <f t="shared" si="340"/>
        <v>219.47341655035126</v>
      </c>
      <c r="AB104" s="689"/>
      <c r="AC104" s="49">
        <f t="shared" ref="AC104:AH104" si="341">AC86+AC97</f>
        <v>98.669000000000125</v>
      </c>
      <c r="AD104" s="48">
        <f t="shared" si="341"/>
        <v>490.44500000000005</v>
      </c>
      <c r="AE104" s="49">
        <f t="shared" si="341"/>
        <v>526.98700000000031</v>
      </c>
      <c r="AF104" s="49">
        <f t="shared" si="341"/>
        <v>598.48069948152352</v>
      </c>
      <c r="AG104" s="49">
        <f t="shared" si="341"/>
        <v>840.77858591378413</v>
      </c>
      <c r="AH104" s="50">
        <f t="shared" si="341"/>
        <v>955.96441281093644</v>
      </c>
      <c r="AI104" s="538"/>
      <c r="AJ104" s="48">
        <f>AJ86+AJ97</f>
        <v>478.68400000000003</v>
      </c>
      <c r="AK104" s="49">
        <f>AK86+AK97</f>
        <v>540.00999999999988</v>
      </c>
      <c r="AL104" s="49">
        <f>AL86+AL97</f>
        <v>566.33199999999988</v>
      </c>
      <c r="AM104" s="49">
        <f>AM86+AM97</f>
        <v>768.483586055655</v>
      </c>
      <c r="AN104" s="50">
        <f>AN86+AN97</f>
        <v>938.41169560023764</v>
      </c>
      <c r="AO104" s="15"/>
      <c r="AV104" s="9"/>
    </row>
    <row r="105" spans="1:48" ht="14.25" customHeight="1">
      <c r="A105" s="9"/>
      <c r="B105" s="33" t="s">
        <v>49</v>
      </c>
      <c r="C105" s="34"/>
      <c r="D105" s="37"/>
      <c r="E105" s="35"/>
      <c r="F105" s="35"/>
      <c r="G105" s="35">
        <f t="shared" ref="G105:W105" si="342">G104/G9</f>
        <v>0.15541068402184957</v>
      </c>
      <c r="H105" s="37">
        <f t="shared" si="342"/>
        <v>0.18292681116499737</v>
      </c>
      <c r="I105" s="35">
        <f t="shared" si="342"/>
        <v>0.20782539335201569</v>
      </c>
      <c r="J105" s="35">
        <f t="shared" si="342"/>
        <v>0.17654479515242136</v>
      </c>
      <c r="K105" s="35">
        <f t="shared" si="342"/>
        <v>0.18160767939164787</v>
      </c>
      <c r="L105" s="705">
        <f>L104/L9</f>
        <v>0.161019387663073</v>
      </c>
      <c r="M105" s="703">
        <f>M104/M9</f>
        <v>0.17181605601030644</v>
      </c>
      <c r="N105" s="703">
        <f t="shared" ref="N105" si="343">N104/N9</f>
        <v>0.20394943044507932</v>
      </c>
      <c r="O105" s="703">
        <f t="shared" ref="O105" si="344">O104/O9</f>
        <v>0.15149022071814267</v>
      </c>
      <c r="P105" s="705">
        <f t="shared" si="342"/>
        <v>0.14921250688559071</v>
      </c>
      <c r="Q105" s="795">
        <f>Q104/Q9</f>
        <v>0.20841944918352431</v>
      </c>
      <c r="R105" s="808">
        <f t="shared" ref="R105" si="345">R104/R9</f>
        <v>0.23908794557186083</v>
      </c>
      <c r="S105" s="704">
        <f t="shared" si="342"/>
        <v>0.19778121311337082</v>
      </c>
      <c r="T105" s="705">
        <f t="shared" si="342"/>
        <v>0.19837579949916104</v>
      </c>
      <c r="U105" s="808">
        <f t="shared" si="342"/>
        <v>0.27311925228676581</v>
      </c>
      <c r="V105" s="808">
        <f t="shared" si="342"/>
        <v>0.27927326317763473</v>
      </c>
      <c r="W105" s="809">
        <f t="shared" si="342"/>
        <v>0.25330668816235102</v>
      </c>
      <c r="X105" s="833">
        <f t="shared" ref="X105:AA105" si="346">X104/X9</f>
        <v>0.25583797225086397</v>
      </c>
      <c r="Y105" s="831">
        <f t="shared" si="346"/>
        <v>0.28139710014720021</v>
      </c>
      <c r="Z105" s="831">
        <f t="shared" si="346"/>
        <v>0.28611315873293991</v>
      </c>
      <c r="AA105" s="832">
        <f t="shared" si="346"/>
        <v>0.26582927242618348</v>
      </c>
      <c r="AB105" s="689"/>
      <c r="AC105" s="808">
        <f t="shared" ref="AC105:AH105" si="347">AC104/AC9</f>
        <v>0.15541068402184957</v>
      </c>
      <c r="AD105" s="705">
        <f t="shared" si="347"/>
        <v>0.18785770701329824</v>
      </c>
      <c r="AE105" s="769">
        <f t="shared" si="347"/>
        <v>0.17377547918039271</v>
      </c>
      <c r="AF105" s="769">
        <f t="shared" si="347"/>
        <v>0.20201406528020435</v>
      </c>
      <c r="AG105" s="769">
        <f t="shared" si="347"/>
        <v>0.25538491748104597</v>
      </c>
      <c r="AH105" s="704">
        <f t="shared" si="347"/>
        <v>0.27319546597142569</v>
      </c>
      <c r="AI105" s="538"/>
      <c r="AJ105" s="705">
        <f>AJ104/AJ9</f>
        <v>0.1814881922572813</v>
      </c>
      <c r="AK105" s="769">
        <f>AK104/AK9</f>
        <v>0.180144386387875</v>
      </c>
      <c r="AL105" s="769">
        <f>AL104/AL9</f>
        <v>0.19196640726848219</v>
      </c>
      <c r="AM105" s="795">
        <f>AM104/AM9</f>
        <v>0.24392729552835399</v>
      </c>
      <c r="AN105" s="704">
        <f>AN104/AN9</f>
        <v>0.27037977588671597</v>
      </c>
      <c r="AO105" s="15"/>
      <c r="AV105" s="9"/>
    </row>
    <row r="106" spans="1:48" ht="14.25" customHeight="1">
      <c r="A106" s="9"/>
      <c r="B106" s="23"/>
      <c r="C106" s="24"/>
      <c r="D106" s="42"/>
      <c r="E106" s="40"/>
      <c r="F106" s="40"/>
      <c r="G106" s="40"/>
      <c r="H106" s="42"/>
      <c r="I106" s="40"/>
      <c r="J106" s="40"/>
      <c r="K106" s="40"/>
      <c r="L106" s="42"/>
      <c r="M106" s="40"/>
      <c r="N106" s="40"/>
      <c r="O106" s="40"/>
      <c r="P106" s="42"/>
      <c r="Q106" s="40"/>
      <c r="R106" s="40"/>
      <c r="S106" s="41"/>
      <c r="T106" s="42"/>
      <c r="U106" s="40"/>
      <c r="V106" s="40"/>
      <c r="W106" s="41"/>
      <c r="X106" s="42"/>
      <c r="Y106" s="40"/>
      <c r="Z106" s="40"/>
      <c r="AA106" s="41"/>
      <c r="AB106" s="689"/>
      <c r="AC106" s="404"/>
      <c r="AD106" s="403"/>
      <c r="AE106" s="404"/>
      <c r="AF106" s="404"/>
      <c r="AG106" s="404"/>
      <c r="AH106" s="405"/>
      <c r="AI106" s="538"/>
      <c r="AJ106" s="403"/>
      <c r="AK106" s="404"/>
      <c r="AL106" s="404"/>
      <c r="AM106" s="404"/>
      <c r="AN106" s="405"/>
      <c r="AO106" s="15"/>
      <c r="AV106" s="9"/>
    </row>
    <row r="107" spans="1:48" ht="14.25" customHeight="1">
      <c r="A107" s="9"/>
      <c r="B107" s="23" t="s">
        <v>50</v>
      </c>
      <c r="C107" s="24"/>
      <c r="D107" s="27"/>
      <c r="E107" s="28"/>
      <c r="F107" s="28"/>
      <c r="G107" s="28">
        <v>-109.97499999999999</v>
      </c>
      <c r="H107" s="27">
        <v>0.59199999999999997</v>
      </c>
      <c r="I107" s="28">
        <v>13.784000000000001</v>
      </c>
      <c r="J107" s="28">
        <v>-9.8740000000000006</v>
      </c>
      <c r="K107" s="28">
        <v>21.481000000000002</v>
      </c>
      <c r="L107" s="27">
        <v>-3.9929999999999999</v>
      </c>
      <c r="M107" s="28">
        <v>17.873000000000001</v>
      </c>
      <c r="N107" s="28">
        <v>123.179</v>
      </c>
      <c r="O107" s="28">
        <v>-93.195999999999998</v>
      </c>
      <c r="P107" s="780">
        <v>-9.6440000000000001</v>
      </c>
      <c r="Q107" s="28">
        <v>-0.26700000000000002</v>
      </c>
      <c r="R107" s="28">
        <v>98.522000000000006</v>
      </c>
      <c r="S107" s="566">
        <f t="shared" ref="S107" si="348">S112+S110</f>
        <v>12.687329455929479</v>
      </c>
      <c r="T107" s="565">
        <f t="shared" ref="T107:AA107" si="349">T112+T110</f>
        <v>14.797691446856703</v>
      </c>
      <c r="U107" s="560">
        <f t="shared" si="349"/>
        <v>26.858488249318654</v>
      </c>
      <c r="V107" s="560">
        <f t="shared" si="349"/>
        <v>28.120708961237764</v>
      </c>
      <c r="W107" s="566">
        <f t="shared" si="349"/>
        <v>22.155769933965271</v>
      </c>
      <c r="X107" s="565">
        <f t="shared" si="349"/>
        <v>26.763535513995475</v>
      </c>
      <c r="Y107" s="560">
        <f t="shared" si="349"/>
        <v>33.759902090197286</v>
      </c>
      <c r="Z107" s="560">
        <f t="shared" si="349"/>
        <v>34.924801947077405</v>
      </c>
      <c r="AA107" s="566">
        <f t="shared" si="349"/>
        <v>28.693249986042144</v>
      </c>
      <c r="AB107" s="689"/>
      <c r="AC107" s="30">
        <f>SUM(D107:G107)</f>
        <v>-109.97499999999999</v>
      </c>
      <c r="AD107" s="32">
        <f>SUM(H107:K107)</f>
        <v>25.983000000000004</v>
      </c>
      <c r="AE107" s="30">
        <f>SUM(L107:O107)</f>
        <v>43.863</v>
      </c>
      <c r="AF107" s="30">
        <f>SUM(P107:S107)</f>
        <v>101.29832945592949</v>
      </c>
      <c r="AG107" s="30">
        <f>SUM(T107:W107)</f>
        <v>91.932658591378399</v>
      </c>
      <c r="AH107" s="31">
        <f>SUM(X107:AA107)</f>
        <v>124.14148953731232</v>
      </c>
      <c r="AI107" s="538"/>
      <c r="AJ107" s="32">
        <f>SUM(G107:J107)</f>
        <v>-105.47299999999998</v>
      </c>
      <c r="AK107" s="30">
        <f>SUM(K107:N107)</f>
        <v>158.54000000000002</v>
      </c>
      <c r="AL107" s="30">
        <f>SUM(O107:R107)</f>
        <v>-4.5849999999999937</v>
      </c>
      <c r="AM107" s="30">
        <f>SUM(S107:V107)</f>
        <v>82.464218113342596</v>
      </c>
      <c r="AN107" s="31">
        <f>SUM(W107:Z107)</f>
        <v>117.60400948523545</v>
      </c>
      <c r="AO107" s="15"/>
      <c r="AV107" s="9"/>
    </row>
    <row r="108" spans="1:48" ht="14.25" hidden="1" customHeight="1" outlineLevel="1">
      <c r="A108" s="9"/>
      <c r="B108" s="33" t="s">
        <v>51</v>
      </c>
      <c r="C108" s="34"/>
      <c r="D108" s="382"/>
      <c r="E108" s="35"/>
      <c r="F108" s="35"/>
      <c r="G108" s="35">
        <f t="shared" ref="G108:L108" si="350">G107/G100</f>
        <v>1.062632255321617</v>
      </c>
      <c r="H108" s="382">
        <f t="shared" si="350"/>
        <v>0.22526636225266672</v>
      </c>
      <c r="I108" s="35">
        <f t="shared" si="350"/>
        <v>0.75603334795963195</v>
      </c>
      <c r="J108" s="35">
        <f t="shared" si="350"/>
        <v>0.47016808723394266</v>
      </c>
      <c r="K108" s="35">
        <f t="shared" si="350"/>
        <v>-7.894524072032187</v>
      </c>
      <c r="L108" s="718">
        <f t="shared" si="350"/>
        <v>0.41301199834505525</v>
      </c>
      <c r="M108" s="703">
        <f>M107/M100</f>
        <v>0.6013795423956938</v>
      </c>
      <c r="N108" s="703">
        <f t="shared" ref="N108:P108" si="351">N107/N100</f>
        <v>2.7655194090837694</v>
      </c>
      <c r="O108" s="704">
        <f t="shared" si="351"/>
        <v>2.4993563612958543</v>
      </c>
      <c r="P108" s="769">
        <f t="shared" si="351"/>
        <v>0.23949538094765069</v>
      </c>
      <c r="Q108" s="795">
        <f>Q107/Q100</f>
        <v>-7.4890609222483971E-3</v>
      </c>
      <c r="R108" s="808">
        <f t="shared" ref="R108" si="352">R107/R100</f>
        <v>1.5055317848410759</v>
      </c>
      <c r="S108" s="704">
        <f t="shared" ref="S108:W108" si="353">S113</f>
        <v>8.5000000000000006E-2</v>
      </c>
      <c r="T108" s="705">
        <f>T113</f>
        <v>0.1</v>
      </c>
      <c r="U108" s="808">
        <f t="shared" si="353"/>
        <v>0.1</v>
      </c>
      <c r="V108" s="808">
        <f t="shared" si="353"/>
        <v>0.1</v>
      </c>
      <c r="W108" s="809">
        <f t="shared" si="353"/>
        <v>0.1</v>
      </c>
      <c r="X108" s="833">
        <f>X113</f>
        <v>0.12</v>
      </c>
      <c r="Y108" s="831">
        <f t="shared" ref="Y108:AA108" si="354">Y113</f>
        <v>0.12</v>
      </c>
      <c r="Z108" s="831">
        <f t="shared" si="354"/>
        <v>0.12</v>
      </c>
      <c r="AA108" s="832">
        <f t="shared" si="354"/>
        <v>0.12</v>
      </c>
      <c r="AB108" s="689"/>
      <c r="AC108" s="815">
        <f t="shared" ref="AC108:AH108" si="355">AC107/AC100</f>
        <v>1.062632255321617</v>
      </c>
      <c r="AD108" s="705">
        <f t="shared" si="355"/>
        <v>-9.0786163522007683</v>
      </c>
      <c r="AE108" s="769">
        <f t="shared" si="355"/>
        <v>1.6064090825855819</v>
      </c>
      <c r="AF108" s="769">
        <f t="shared" si="355"/>
        <v>0.53189020372151807</v>
      </c>
      <c r="AG108" s="769">
        <f t="shared" si="355"/>
        <v>0.10934229312163457</v>
      </c>
      <c r="AH108" s="704">
        <f t="shared" si="355"/>
        <v>0.12985994862746433</v>
      </c>
      <c r="AI108" s="538"/>
      <c r="AJ108" s="705">
        <f>AJ107/AJ100</f>
        <v>1.0177451415558614</v>
      </c>
      <c r="AK108" s="769">
        <f>AK107/AK100</f>
        <v>2.562386863201441</v>
      </c>
      <c r="AL108" s="769">
        <f>AL107/AL100</f>
        <v>-0.19480795377294199</v>
      </c>
      <c r="AM108" s="795">
        <f>AM107/AM100</f>
        <v>0.10730771562292078</v>
      </c>
      <c r="AN108" s="704">
        <f>AN107/AN100</f>
        <v>0.12532240384111179</v>
      </c>
      <c r="AO108" s="15"/>
      <c r="AV108" s="9"/>
    </row>
    <row r="109" spans="1:48" ht="14.25" hidden="1" customHeight="1" outlineLevel="1">
      <c r="A109" s="9"/>
      <c r="B109" s="25" t="s">
        <v>52</v>
      </c>
      <c r="C109" s="26"/>
      <c r="D109" s="27"/>
      <c r="E109" s="28"/>
      <c r="F109" s="28"/>
      <c r="G109" s="28">
        <v>0</v>
      </c>
      <c r="H109" s="27">
        <v>0</v>
      </c>
      <c r="I109" s="28">
        <v>0</v>
      </c>
      <c r="J109" s="28">
        <v>0</v>
      </c>
      <c r="K109" s="28">
        <v>0</v>
      </c>
      <c r="L109" s="27">
        <v>0</v>
      </c>
      <c r="M109" s="28">
        <v>0</v>
      </c>
      <c r="N109" s="28">
        <v>0</v>
      </c>
      <c r="O109" s="28">
        <v>0</v>
      </c>
      <c r="P109" s="32">
        <f t="shared" ref="P109:W109" si="356">IF(P96&lt;=0,0%,(P34+P45+P16+P70)*P108)</f>
        <v>0</v>
      </c>
      <c r="Q109" s="28">
        <v>0</v>
      </c>
      <c r="R109" s="28">
        <v>0</v>
      </c>
      <c r="S109" s="31">
        <f t="shared" si="356"/>
        <v>0</v>
      </c>
      <c r="T109" s="32">
        <f t="shared" si="356"/>
        <v>0</v>
      </c>
      <c r="U109" s="30">
        <f t="shared" si="356"/>
        <v>0</v>
      </c>
      <c r="V109" s="30">
        <f t="shared" si="356"/>
        <v>0</v>
      </c>
      <c r="W109" s="31">
        <f t="shared" si="356"/>
        <v>0</v>
      </c>
      <c r="X109" s="32">
        <f t="shared" ref="X109:AA109" si="357">IF(X96&lt;=0,0%,(X34+X45+X16+X70)*X108)</f>
        <v>0</v>
      </c>
      <c r="Y109" s="30">
        <f t="shared" si="357"/>
        <v>0</v>
      </c>
      <c r="Z109" s="30">
        <f t="shared" si="357"/>
        <v>0</v>
      </c>
      <c r="AA109" s="31">
        <f t="shared" si="357"/>
        <v>0</v>
      </c>
      <c r="AB109" s="689"/>
      <c r="AC109" s="30">
        <f>SUM(D109:G109)</f>
        <v>0</v>
      </c>
      <c r="AD109" s="32">
        <f>SUM(H109:K109)</f>
        <v>0</v>
      </c>
      <c r="AE109" s="30">
        <f>SUM(L109:O109)</f>
        <v>0</v>
      </c>
      <c r="AF109" s="30">
        <f>SUM(P109:S109)</f>
        <v>0</v>
      </c>
      <c r="AG109" s="30">
        <f>SUM(T109:W109)</f>
        <v>0</v>
      </c>
      <c r="AH109" s="31">
        <f>SUM(X109:AA109)</f>
        <v>0</v>
      </c>
      <c r="AI109" s="538"/>
      <c r="AJ109" s="32">
        <f>SUM(G109:J109)</f>
        <v>0</v>
      </c>
      <c r="AK109" s="30">
        <f>SUM(K109:N109)</f>
        <v>0</v>
      </c>
      <c r="AL109" s="30">
        <f>SUM(O109:O109)</f>
        <v>0</v>
      </c>
      <c r="AM109" s="30">
        <f>SUM(S109:V109)</f>
        <v>0</v>
      </c>
      <c r="AN109" s="31">
        <f>SUM(W109:Z109)</f>
        <v>0</v>
      </c>
      <c r="AO109" s="15"/>
      <c r="AV109" s="9"/>
    </row>
    <row r="110" spans="1:48" ht="14.25" hidden="1" customHeight="1" outlineLevel="1">
      <c r="A110" s="9"/>
      <c r="B110" s="25" t="s">
        <v>53</v>
      </c>
      <c r="C110" s="26"/>
      <c r="D110" s="27"/>
      <c r="E110" s="28"/>
      <c r="F110" s="28"/>
      <c r="G110" s="28">
        <v>-112.232</v>
      </c>
      <c r="H110" s="27">
        <v>-18.707999999999998</v>
      </c>
      <c r="I110" s="28">
        <v>2.0499999999999998</v>
      </c>
      <c r="J110" s="28">
        <v>-10.98</v>
      </c>
      <c r="K110" s="28">
        <v>17.381</v>
      </c>
      <c r="L110" s="27">
        <v>-13.545</v>
      </c>
      <c r="M110" s="28">
        <v>6.9740000000000002</v>
      </c>
      <c r="N110" s="28">
        <f>107.889+0.72</f>
        <v>108.60899999999999</v>
      </c>
      <c r="O110" s="28">
        <v>-102.035</v>
      </c>
      <c r="P110" s="777">
        <f>-19.587-1.098</f>
        <v>-20.684999999999999</v>
      </c>
      <c r="Q110" s="28">
        <v>-18.443000000000001</v>
      </c>
      <c r="R110" s="28">
        <f>79.059+0.282</f>
        <v>79.340999999999994</v>
      </c>
      <c r="S110" s="31">
        <f t="shared" ref="S110:W110" si="358">IF(S100&lt;0,0%,(S17+S35+S46+S71)*S108)</f>
        <v>0</v>
      </c>
      <c r="T110" s="32">
        <f t="shared" si="358"/>
        <v>0</v>
      </c>
      <c r="U110" s="30">
        <f t="shared" si="358"/>
        <v>0</v>
      </c>
      <c r="V110" s="30">
        <f t="shared" si="358"/>
        <v>0</v>
      </c>
      <c r="W110" s="31">
        <f t="shared" si="358"/>
        <v>0</v>
      </c>
      <c r="X110" s="32">
        <f t="shared" ref="X110:AA110" si="359">IF(X100&lt;0,0%,(X17+X35+X46+X71)*X108)</f>
        <v>0</v>
      </c>
      <c r="Y110" s="30">
        <f t="shared" si="359"/>
        <v>0</v>
      </c>
      <c r="Z110" s="30">
        <f t="shared" si="359"/>
        <v>0</v>
      </c>
      <c r="AA110" s="31">
        <f t="shared" si="359"/>
        <v>0</v>
      </c>
      <c r="AB110" s="689"/>
      <c r="AC110" s="30">
        <f>SUM(D110:G110)</f>
        <v>-112.232</v>
      </c>
      <c r="AD110" s="32">
        <f>SUM(H110:K110)</f>
        <v>-10.256999999999998</v>
      </c>
      <c r="AE110" s="30">
        <f>SUM(L110:O110)</f>
        <v>3.0000000000001137E-3</v>
      </c>
      <c r="AF110" s="30">
        <f>SUM(P110:S110)</f>
        <v>40.212999999999994</v>
      </c>
      <c r="AG110" s="30">
        <f>SUM(T110:W110)</f>
        <v>0</v>
      </c>
      <c r="AH110" s="31">
        <f>SUM(X110:AA110)</f>
        <v>0</v>
      </c>
      <c r="AI110" s="538"/>
      <c r="AJ110" s="32">
        <f>SUM(G110:J110)</f>
        <v>-139.86999999999998</v>
      </c>
      <c r="AK110" s="30">
        <f>SUM(K110:N110)</f>
        <v>119.419</v>
      </c>
      <c r="AL110" s="30">
        <f>SUM(O110:R110)</f>
        <v>-61.822000000000017</v>
      </c>
      <c r="AM110" s="30">
        <f>SUM(S110:V110)</f>
        <v>0</v>
      </c>
      <c r="AN110" s="31">
        <f>SUM(W110:Z110)</f>
        <v>0</v>
      </c>
      <c r="AO110" s="15"/>
      <c r="AV110" s="9"/>
    </row>
    <row r="111" spans="1:48" ht="14.25" hidden="1" customHeight="1" outlineLevel="1">
      <c r="A111" s="9"/>
      <c r="B111" s="25" t="s">
        <v>54</v>
      </c>
      <c r="C111" s="26"/>
      <c r="D111" s="27"/>
      <c r="E111" s="28"/>
      <c r="F111" s="28"/>
      <c r="G111" s="28">
        <v>0</v>
      </c>
      <c r="H111" s="27">
        <v>0</v>
      </c>
      <c r="I111" s="28">
        <v>0</v>
      </c>
      <c r="J111" s="28">
        <v>0</v>
      </c>
      <c r="K111" s="28">
        <v>0</v>
      </c>
      <c r="L111" s="27">
        <v>0</v>
      </c>
      <c r="M111" s="28">
        <v>0</v>
      </c>
      <c r="N111" s="28">
        <v>0</v>
      </c>
      <c r="O111" s="28">
        <v>0</v>
      </c>
      <c r="P111" s="32">
        <f t="shared" ref="P111:W111" si="360">IF(P100&lt;0,0%,(P18+P36+P47+P73)*P108)</f>
        <v>0</v>
      </c>
      <c r="Q111" s="28">
        <v>0</v>
      </c>
      <c r="R111" s="28">
        <v>0</v>
      </c>
      <c r="S111" s="31">
        <f t="shared" si="360"/>
        <v>0</v>
      </c>
      <c r="T111" s="32">
        <f t="shared" si="360"/>
        <v>0</v>
      </c>
      <c r="U111" s="30">
        <f t="shared" si="360"/>
        <v>0</v>
      </c>
      <c r="V111" s="30">
        <f t="shared" si="360"/>
        <v>0</v>
      </c>
      <c r="W111" s="31">
        <f t="shared" si="360"/>
        <v>0</v>
      </c>
      <c r="X111" s="32">
        <f t="shared" ref="X111:AA111" si="361">IF(X100&lt;0,0%,(X18+X36+X47+X73)*X108)</f>
        <v>0</v>
      </c>
      <c r="Y111" s="30">
        <f t="shared" si="361"/>
        <v>0</v>
      </c>
      <c r="Z111" s="30">
        <f t="shared" si="361"/>
        <v>0</v>
      </c>
      <c r="AA111" s="31">
        <f t="shared" si="361"/>
        <v>0</v>
      </c>
      <c r="AB111" s="689"/>
      <c r="AC111" s="30">
        <f>SUM(D111:G111)</f>
        <v>0</v>
      </c>
      <c r="AD111" s="32">
        <f>SUM(H111:K111)</f>
        <v>0</v>
      </c>
      <c r="AE111" s="30">
        <f>SUM(L111:O111)</f>
        <v>0</v>
      </c>
      <c r="AF111" s="30">
        <f>SUM(P111:S111)</f>
        <v>0</v>
      </c>
      <c r="AG111" s="30">
        <f>SUM(T111:W111)</f>
        <v>0</v>
      </c>
      <c r="AH111" s="31">
        <f>SUM(X111:AA111)</f>
        <v>0</v>
      </c>
      <c r="AI111" s="538"/>
      <c r="AJ111" s="32">
        <f>SUM(G111:J111)</f>
        <v>0</v>
      </c>
      <c r="AK111" s="30">
        <f>SUM(K111:N111)</f>
        <v>0</v>
      </c>
      <c r="AL111" s="30">
        <f>SUM(O111:O111)</f>
        <v>0</v>
      </c>
      <c r="AM111" s="30">
        <f>SUM(S111:V111)</f>
        <v>0</v>
      </c>
      <c r="AN111" s="31">
        <f>SUM(W111:Z111)</f>
        <v>0</v>
      </c>
      <c r="AO111" s="15"/>
      <c r="AV111" s="9"/>
    </row>
    <row r="112" spans="1:48" ht="14.25" hidden="1" customHeight="1" outlineLevel="1">
      <c r="A112" s="9"/>
      <c r="B112" s="23" t="s">
        <v>55</v>
      </c>
      <c r="C112" s="24"/>
      <c r="D112" s="32"/>
      <c r="E112" s="30"/>
      <c r="F112" s="30"/>
      <c r="G112" s="30">
        <f t="shared" ref="G112:L112" si="362">G107-G109-G110-G111</f>
        <v>2.257000000000005</v>
      </c>
      <c r="H112" s="32">
        <f t="shared" si="362"/>
        <v>19.299999999999997</v>
      </c>
      <c r="I112" s="30">
        <f t="shared" si="362"/>
        <v>11.734000000000002</v>
      </c>
      <c r="J112" s="30">
        <f t="shared" si="362"/>
        <v>1.1059999999999999</v>
      </c>
      <c r="K112" s="30">
        <f t="shared" si="362"/>
        <v>4.1000000000000014</v>
      </c>
      <c r="L112" s="32">
        <f t="shared" si="362"/>
        <v>9.5519999999999996</v>
      </c>
      <c r="M112" s="30">
        <f>M107-M109-M110-M111</f>
        <v>10.899000000000001</v>
      </c>
      <c r="N112" s="30">
        <f t="shared" ref="N112" si="363">N107-N109-N110-N111</f>
        <v>14.570000000000007</v>
      </c>
      <c r="O112" s="31">
        <f t="shared" ref="O112:P112" si="364">O107-O109-O110-O111</f>
        <v>8.8389999999999986</v>
      </c>
      <c r="P112" s="30">
        <f t="shared" si="364"/>
        <v>11.040999999999999</v>
      </c>
      <c r="Q112" s="30">
        <f>Q107-Q109-Q110-Q111</f>
        <v>18.176000000000002</v>
      </c>
      <c r="R112" s="30">
        <f t="shared" ref="R112" si="365">R107-R109-R110-R111</f>
        <v>19.181000000000012</v>
      </c>
      <c r="S112" s="566">
        <f t="shared" ref="S112" si="366">S102*S113</f>
        <v>12.687329455929479</v>
      </c>
      <c r="T112" s="565">
        <f t="shared" ref="T112:AA112" si="367">T102*T113</f>
        <v>14.797691446856703</v>
      </c>
      <c r="U112" s="560">
        <f t="shared" si="367"/>
        <v>26.858488249318654</v>
      </c>
      <c r="V112" s="560">
        <f t="shared" si="367"/>
        <v>28.120708961237764</v>
      </c>
      <c r="W112" s="566">
        <f t="shared" si="367"/>
        <v>22.155769933965271</v>
      </c>
      <c r="X112" s="565">
        <f t="shared" si="367"/>
        <v>26.763535513995475</v>
      </c>
      <c r="Y112" s="560">
        <f t="shared" si="367"/>
        <v>33.759902090197286</v>
      </c>
      <c r="Z112" s="560">
        <f t="shared" si="367"/>
        <v>34.924801947077405</v>
      </c>
      <c r="AA112" s="566">
        <f t="shared" si="367"/>
        <v>28.693249986042144</v>
      </c>
      <c r="AB112" s="689"/>
      <c r="AC112" s="30">
        <f>AC107-AC109-AC110-AC111</f>
        <v>2.257000000000005</v>
      </c>
      <c r="AD112" s="32">
        <f>SUM(H112:K112)</f>
        <v>36.24</v>
      </c>
      <c r="AE112" s="30">
        <f>SUM(L112:O112)</f>
        <v>43.860000000000007</v>
      </c>
      <c r="AF112" s="30">
        <f>SUM(P112:S112)</f>
        <v>61.085329455929489</v>
      </c>
      <c r="AG112" s="30">
        <f>SUM(T112:W112)</f>
        <v>91.932658591378399</v>
      </c>
      <c r="AH112" s="31">
        <f>SUM(X112:AA112)</f>
        <v>124.14148953731232</v>
      </c>
      <c r="AI112" s="538"/>
      <c r="AJ112" s="32">
        <f>AJ107-AJ109-AJ110-AJ111</f>
        <v>34.396999999999991</v>
      </c>
      <c r="AK112" s="30">
        <f>AK107-AK109-AK110-AK111</f>
        <v>39.121000000000024</v>
      </c>
      <c r="AL112" s="30">
        <f>AL107-AL109-AL110-AL111</f>
        <v>57.237000000000023</v>
      </c>
      <c r="AM112" s="30">
        <f>AM107-AM109-AM110-AM111</f>
        <v>82.464218113342596</v>
      </c>
      <c r="AN112" s="31">
        <f>AN107-AN109-AN110-AN111</f>
        <v>117.60400948523545</v>
      </c>
      <c r="AO112" s="601"/>
      <c r="AV112" s="9"/>
    </row>
    <row r="113" spans="1:62" ht="14.25" hidden="1" customHeight="1" outlineLevel="1">
      <c r="A113" s="9"/>
      <c r="B113" s="33" t="s">
        <v>56</v>
      </c>
      <c r="C113" s="34"/>
      <c r="D113" s="37"/>
      <c r="E113" s="35"/>
      <c r="F113" s="35"/>
      <c r="G113" s="35">
        <f t="shared" ref="G113:L113" si="368">G112/G102</f>
        <v>1.3322157752763911E-2</v>
      </c>
      <c r="H113" s="37">
        <f t="shared" si="368"/>
        <v>0.10277492291880784</v>
      </c>
      <c r="I113" s="35">
        <f t="shared" si="368"/>
        <v>6.0169113461903324E-2</v>
      </c>
      <c r="J113" s="35">
        <f t="shared" si="368"/>
        <v>7.4164973478980977E-3</v>
      </c>
      <c r="K113" s="35">
        <f t="shared" si="368"/>
        <v>2.7940575166961992E-2</v>
      </c>
      <c r="L113" s="705">
        <f t="shared" si="368"/>
        <v>6.256427050925166E-2</v>
      </c>
      <c r="M113" s="703">
        <f>M112/M102</f>
        <v>6.0113177576279063E-2</v>
      </c>
      <c r="N113" s="703">
        <f t="shared" ref="N113" si="369">N112/N102</f>
        <v>7.5949103154207484E-2</v>
      </c>
      <c r="O113" s="704">
        <f t="shared" ref="O113:P113" si="370">O112/O102</f>
        <v>7.3299167413009597E-2</v>
      </c>
      <c r="P113" s="769">
        <f t="shared" si="370"/>
        <v>8.8359809531431313E-2</v>
      </c>
      <c r="Q113" s="795">
        <f>Q112/Q102</f>
        <v>8.3931325557125597E-2</v>
      </c>
      <c r="R113" s="808">
        <f t="shared" ref="R113" si="371">R112/R102</f>
        <v>8.0124148359796366E-2</v>
      </c>
      <c r="S113" s="688">
        <v>8.5000000000000006E-2</v>
      </c>
      <c r="T113" s="687">
        <v>0.1</v>
      </c>
      <c r="U113" s="686">
        <f>T113</f>
        <v>0.1</v>
      </c>
      <c r="V113" s="686">
        <f>U113</f>
        <v>0.1</v>
      </c>
      <c r="W113" s="688">
        <f>V113</f>
        <v>0.1</v>
      </c>
      <c r="X113" s="847">
        <v>0.12</v>
      </c>
      <c r="Y113" s="846">
        <f>X113</f>
        <v>0.12</v>
      </c>
      <c r="Z113" s="846">
        <f>Y113</f>
        <v>0.12</v>
      </c>
      <c r="AA113" s="848">
        <f>Z113</f>
        <v>0.12</v>
      </c>
      <c r="AB113" s="689"/>
      <c r="AC113" s="808">
        <f t="shared" ref="AC113:AH113" si="372">AC112/AC102</f>
        <v>1.3322157752763911E-2</v>
      </c>
      <c r="AD113" s="705">
        <f t="shared" si="372"/>
        <v>5.3398322903666424E-2</v>
      </c>
      <c r="AE113" s="769">
        <f t="shared" si="372"/>
        <v>6.7851673086740588E-2</v>
      </c>
      <c r="AF113" s="769">
        <f t="shared" si="372"/>
        <v>8.3659429414276107E-2</v>
      </c>
      <c r="AG113" s="769">
        <f t="shared" si="372"/>
        <v>9.9999999999999978E-2</v>
      </c>
      <c r="AH113" s="704">
        <f t="shared" si="372"/>
        <v>0.11999999999999998</v>
      </c>
      <c r="AI113" s="538"/>
      <c r="AJ113" s="705">
        <f>AJ112/AJ102</f>
        <v>5.485291280018241E-2</v>
      </c>
      <c r="AK113" s="769">
        <f>AK112/AK102</f>
        <v>6.1336928998675176E-2</v>
      </c>
      <c r="AL113" s="769">
        <f>AL112/AL102</f>
        <v>8.932004594199823E-2</v>
      </c>
      <c r="AM113" s="795">
        <f>AM112/AM102</f>
        <v>9.7356721367795857E-2</v>
      </c>
      <c r="AN113" s="704">
        <f>AN112/AN102</f>
        <v>0.11564274375281149</v>
      </c>
      <c r="AO113" s="602"/>
      <c r="AV113" s="9"/>
    </row>
    <row r="114" spans="1:62" ht="14.25" customHeight="1" collapsed="1">
      <c r="A114" s="9"/>
      <c r="B114" s="23" t="s">
        <v>57</v>
      </c>
      <c r="C114" s="24"/>
      <c r="D114" s="32"/>
      <c r="E114" s="30"/>
      <c r="F114" s="30"/>
      <c r="G114" s="30">
        <f t="shared" ref="G114:L114" si="373">G107-G110-G111</f>
        <v>2.257000000000005</v>
      </c>
      <c r="H114" s="32">
        <f t="shared" si="373"/>
        <v>19.299999999999997</v>
      </c>
      <c r="I114" s="30">
        <f t="shared" si="373"/>
        <v>11.734000000000002</v>
      </c>
      <c r="J114" s="30">
        <f t="shared" si="373"/>
        <v>1.1059999999999999</v>
      </c>
      <c r="K114" s="30">
        <f t="shared" si="373"/>
        <v>4.1000000000000014</v>
      </c>
      <c r="L114" s="32">
        <f t="shared" si="373"/>
        <v>9.5519999999999996</v>
      </c>
      <c r="M114" s="30">
        <f>M107-M110-M111</f>
        <v>10.899000000000001</v>
      </c>
      <c r="N114" s="30">
        <f t="shared" ref="N114" si="374">N107-N110-N111</f>
        <v>14.570000000000007</v>
      </c>
      <c r="O114" s="30">
        <f>O107-O110-O111</f>
        <v>8.8389999999999986</v>
      </c>
      <c r="P114" s="32">
        <f t="shared" ref="P114" si="375">P107-P110-P111</f>
        <v>11.040999999999999</v>
      </c>
      <c r="Q114" s="30">
        <f>Q107-Q110-Q111</f>
        <v>18.176000000000002</v>
      </c>
      <c r="R114" s="30">
        <f t="shared" ref="R114" si="376">R107-R110-R111</f>
        <v>19.181000000000012</v>
      </c>
      <c r="S114" s="31">
        <f t="shared" ref="S114" si="377">S112</f>
        <v>12.687329455929479</v>
      </c>
      <c r="T114" s="32">
        <f t="shared" ref="T114:AA114" si="378">T112</f>
        <v>14.797691446856703</v>
      </c>
      <c r="U114" s="30">
        <f t="shared" si="378"/>
        <v>26.858488249318654</v>
      </c>
      <c r="V114" s="30">
        <f t="shared" si="378"/>
        <v>28.120708961237764</v>
      </c>
      <c r="W114" s="31">
        <f t="shared" si="378"/>
        <v>22.155769933965271</v>
      </c>
      <c r="X114" s="32">
        <f t="shared" si="378"/>
        <v>26.763535513995475</v>
      </c>
      <c r="Y114" s="30">
        <f t="shared" si="378"/>
        <v>33.759902090197286</v>
      </c>
      <c r="Z114" s="30">
        <f t="shared" si="378"/>
        <v>34.924801947077405</v>
      </c>
      <c r="AA114" s="31">
        <f t="shared" si="378"/>
        <v>28.693249986042144</v>
      </c>
      <c r="AB114" s="689"/>
      <c r="AC114" s="30">
        <f>AC107-AC110-AC111</f>
        <v>2.257000000000005</v>
      </c>
      <c r="AD114" s="32">
        <f>AD107-AD110-AD111</f>
        <v>36.24</v>
      </c>
      <c r="AE114" s="30">
        <f>SUM(L114:O114)</f>
        <v>43.860000000000007</v>
      </c>
      <c r="AF114" s="30">
        <f>SUM(P114:S114)</f>
        <v>61.085329455929489</v>
      </c>
      <c r="AG114" s="30">
        <f>SUM(T114:W114)</f>
        <v>91.932658591378399</v>
      </c>
      <c r="AH114" s="31">
        <f>SUM(X114:AA114)</f>
        <v>124.14148953731232</v>
      </c>
      <c r="AI114" s="538"/>
      <c r="AJ114" s="32">
        <f>AJ107-AJ110-AJ111</f>
        <v>34.396999999999991</v>
      </c>
      <c r="AK114" s="30">
        <f>AK107-AK110-AK111</f>
        <v>39.121000000000024</v>
      </c>
      <c r="AL114" s="30">
        <f>AL107-AL110-AL111</f>
        <v>57.237000000000023</v>
      </c>
      <c r="AM114" s="30">
        <f>AM107-AM110-AM111</f>
        <v>82.464218113342596</v>
      </c>
      <c r="AN114" s="31">
        <f>AN107-AN110-AN111</f>
        <v>117.60400948523545</v>
      </c>
      <c r="AO114" s="15"/>
      <c r="AV114" s="9"/>
    </row>
    <row r="115" spans="1:62" ht="14.25" customHeight="1">
      <c r="A115" s="9"/>
      <c r="B115" s="33" t="s">
        <v>58</v>
      </c>
      <c r="C115" s="34"/>
      <c r="D115" s="37"/>
      <c r="E115" s="35"/>
      <c r="F115" s="35"/>
      <c r="G115" s="35">
        <f t="shared" ref="G115:L115" si="379">G114/G104</f>
        <v>2.2874459049954922E-2</v>
      </c>
      <c r="H115" s="37">
        <f t="shared" si="379"/>
        <v>0.15662151963449567</v>
      </c>
      <c r="I115" s="35">
        <f t="shared" si="379"/>
        <v>7.970925888186943E-2</v>
      </c>
      <c r="J115" s="35">
        <f t="shared" si="379"/>
        <v>1.0093266896639832E-2</v>
      </c>
      <c r="K115" s="35">
        <f t="shared" si="379"/>
        <v>3.7127592139817117E-2</v>
      </c>
      <c r="L115" s="705">
        <f t="shared" si="379"/>
        <v>8.4923273884670747E-2</v>
      </c>
      <c r="M115" s="703">
        <f>M114/M104</f>
        <v>7.3359852997597105E-2</v>
      </c>
      <c r="N115" s="703">
        <f t="shared" ref="N115" si="380">N114/N104</f>
        <v>8.6451911495078179E-2</v>
      </c>
      <c r="O115" s="703">
        <f t="shared" ref="O115" si="381">O114/O104</f>
        <v>9.0742965084644842E-2</v>
      </c>
      <c r="P115" s="705">
        <f t="shared" ref="P115:S115" si="382">P114/P104</f>
        <v>0.11546747542355157</v>
      </c>
      <c r="Q115" s="795">
        <f>Q114/Q104</f>
        <v>0.10627437452128</v>
      </c>
      <c r="R115" s="808">
        <f t="shared" ref="R115" si="383">R114/R104</f>
        <v>9.4858708445842405E-2</v>
      </c>
      <c r="S115" s="704">
        <f t="shared" si="382"/>
        <v>9.7876651826576413E-2</v>
      </c>
      <c r="T115" s="705">
        <f t="shared" ref="T115:AA115" si="384">T114/T104</f>
        <v>0.11530077379380636</v>
      </c>
      <c r="U115" s="808">
        <f t="shared" si="384"/>
        <v>0.10788799639640942</v>
      </c>
      <c r="V115" s="808">
        <f t="shared" si="384"/>
        <v>0.1075073568346825</v>
      </c>
      <c r="W115" s="809">
        <f t="shared" si="384"/>
        <v>0.10972510498637311</v>
      </c>
      <c r="X115" s="833">
        <f t="shared" si="384"/>
        <v>0.13158568006741531</v>
      </c>
      <c r="Y115" s="831">
        <f t="shared" si="384"/>
        <v>0.12900451036856439</v>
      </c>
      <c r="Z115" s="831">
        <f t="shared" si="384"/>
        <v>0.12868243851070854</v>
      </c>
      <c r="AA115" s="832">
        <f t="shared" si="384"/>
        <v>0.13073679007252062</v>
      </c>
      <c r="AB115" s="689"/>
      <c r="AC115" s="808">
        <f t="shared" ref="AC115:AH115" si="385">AC114/AC104</f>
        <v>2.2874459049954922E-2</v>
      </c>
      <c r="AD115" s="705">
        <f t="shared" si="385"/>
        <v>7.3892077602993197E-2</v>
      </c>
      <c r="AE115" s="769">
        <f t="shared" si="385"/>
        <v>8.3227859510765889E-2</v>
      </c>
      <c r="AF115" s="769">
        <f t="shared" si="385"/>
        <v>0.10206733401569842</v>
      </c>
      <c r="AG115" s="769">
        <f t="shared" si="385"/>
        <v>0.10934229312163457</v>
      </c>
      <c r="AH115" s="704">
        <f t="shared" si="385"/>
        <v>0.12985994862746433</v>
      </c>
      <c r="AI115" s="538"/>
      <c r="AJ115" s="705">
        <f>AJ114/AJ104</f>
        <v>7.1857425775668268E-2</v>
      </c>
      <c r="AK115" s="769">
        <f>AK114/AK104</f>
        <v>7.2444954723060742E-2</v>
      </c>
      <c r="AL115" s="769">
        <f>AL114/AL104</f>
        <v>0.1010661590727701</v>
      </c>
      <c r="AM115" s="795">
        <f>AM114/AM104</f>
        <v>0.10730771562292078</v>
      </c>
      <c r="AN115" s="704">
        <f>AN114/AN104</f>
        <v>0.12532240384111179</v>
      </c>
      <c r="AO115" s="15"/>
      <c r="AV115" s="9"/>
    </row>
    <row r="116" spans="1:62" ht="14.25" customHeight="1">
      <c r="A116" s="9"/>
      <c r="B116" s="23"/>
      <c r="C116" s="24"/>
      <c r="D116" s="398"/>
      <c r="E116" s="40"/>
      <c r="F116" s="40"/>
      <c r="G116" s="40"/>
      <c r="H116" s="398"/>
      <c r="I116" s="40"/>
      <c r="J116" s="40"/>
      <c r="K116" s="40"/>
      <c r="L116" s="398"/>
      <c r="M116" s="40"/>
      <c r="N116" s="40"/>
      <c r="O116" s="40"/>
      <c r="P116" s="398"/>
      <c r="Q116" s="40"/>
      <c r="R116" s="40"/>
      <c r="S116" s="57"/>
      <c r="T116" s="398"/>
      <c r="U116" s="40"/>
      <c r="V116" s="40"/>
      <c r="W116" s="57"/>
      <c r="X116" s="398"/>
      <c r="Y116" s="40"/>
      <c r="Z116" s="40"/>
      <c r="AA116" s="57"/>
      <c r="AB116" s="689"/>
      <c r="AC116" s="404"/>
      <c r="AD116" s="403"/>
      <c r="AE116" s="404"/>
      <c r="AF116" s="404"/>
      <c r="AG116" s="404"/>
      <c r="AH116" s="405"/>
      <c r="AI116" s="538"/>
      <c r="AJ116" s="403"/>
      <c r="AK116" s="404"/>
      <c r="AL116" s="404"/>
      <c r="AM116" s="404"/>
      <c r="AN116" s="405"/>
      <c r="AO116" s="15"/>
      <c r="AV116" s="9"/>
    </row>
    <row r="117" spans="1:62" ht="14.25" customHeight="1">
      <c r="A117" s="9"/>
      <c r="B117" s="46" t="s">
        <v>59</v>
      </c>
      <c r="C117" s="47"/>
      <c r="D117" s="48"/>
      <c r="E117" s="49"/>
      <c r="F117" s="49"/>
      <c r="G117" s="49">
        <f t="shared" ref="G117:L117" si="386">G100-G107</f>
        <v>6.4820000000000988</v>
      </c>
      <c r="H117" s="48">
        <f t="shared" si="386"/>
        <v>2.0359999999999636</v>
      </c>
      <c r="I117" s="49">
        <f t="shared" si="386"/>
        <v>4.447999999999988</v>
      </c>
      <c r="J117" s="49">
        <f t="shared" si="386"/>
        <v>-11.126999999999937</v>
      </c>
      <c r="K117" s="49">
        <f t="shared" si="386"/>
        <v>-24.202000000000055</v>
      </c>
      <c r="L117" s="48">
        <f t="shared" si="386"/>
        <v>-5.6750000000000131</v>
      </c>
      <c r="M117" s="49">
        <f>M100-M107</f>
        <v>11.846999999999969</v>
      </c>
      <c r="N117" s="49">
        <f t="shared" ref="N117:O117" si="387">N100-N107</f>
        <v>-78.638000000000062</v>
      </c>
      <c r="O117" s="49">
        <f t="shared" si="387"/>
        <v>55.907999999999923</v>
      </c>
      <c r="P117" s="48">
        <f>P100-P107</f>
        <v>-30.624000000000009</v>
      </c>
      <c r="Q117" s="49">
        <f>Q100-Q107</f>
        <v>35.919000000000025</v>
      </c>
      <c r="R117" s="49">
        <f t="shared" ref="R117" si="388">R100-R107</f>
        <v>-33.082000000000008</v>
      </c>
      <c r="S117" s="50">
        <f t="shared" ref="S117" si="389">S100-S107</f>
        <v>116.9383700255938</v>
      </c>
      <c r="T117" s="48">
        <f t="shared" ref="T117:AA117" si="390">T100-T107</f>
        <v>113.54222302171033</v>
      </c>
      <c r="U117" s="49">
        <f t="shared" si="390"/>
        <v>222.08939424386779</v>
      </c>
      <c r="V117" s="49">
        <f t="shared" si="390"/>
        <v>233.4493806511399</v>
      </c>
      <c r="W117" s="50">
        <f t="shared" si="390"/>
        <v>179.76492940568741</v>
      </c>
      <c r="X117" s="48">
        <f t="shared" si="390"/>
        <v>176.62892710263355</v>
      </c>
      <c r="Y117" s="49">
        <f t="shared" si="390"/>
        <v>227.93561532811344</v>
      </c>
      <c r="Z117" s="49">
        <f t="shared" si="390"/>
        <v>236.47821427856769</v>
      </c>
      <c r="AA117" s="50">
        <f t="shared" si="390"/>
        <v>190.78016656430913</v>
      </c>
      <c r="AB117" s="689"/>
      <c r="AC117" s="49">
        <f t="shared" ref="AC117:AH117" si="391">AC100-AC107</f>
        <v>6.4820000000000988</v>
      </c>
      <c r="AD117" s="48">
        <f t="shared" si="391"/>
        <v>-28.845000000000159</v>
      </c>
      <c r="AE117" s="49">
        <f t="shared" si="391"/>
        <v>-16.557999999999574</v>
      </c>
      <c r="AF117" s="49">
        <f t="shared" si="391"/>
        <v>89.151370025594133</v>
      </c>
      <c r="AG117" s="49">
        <f t="shared" si="391"/>
        <v>748.84592732240571</v>
      </c>
      <c r="AH117" s="50">
        <f t="shared" si="391"/>
        <v>831.82292327362416</v>
      </c>
      <c r="AI117" s="538"/>
      <c r="AJ117" s="48">
        <f>AJ100-AJ107</f>
        <v>1.8390000000001265</v>
      </c>
      <c r="AK117" s="49">
        <f>AK100-AK107</f>
        <v>-96.667999999999836</v>
      </c>
      <c r="AL117" s="49">
        <f>AL100-AL107</f>
        <v>28.121000000000151</v>
      </c>
      <c r="AM117" s="49">
        <f>AM100-AM107</f>
        <v>686.01936794231244</v>
      </c>
      <c r="AN117" s="50">
        <f>AN100-AN107</f>
        <v>820.80768611500218</v>
      </c>
      <c r="AO117" s="15"/>
      <c r="AV117" s="9"/>
    </row>
    <row r="118" spans="1:62" ht="14.25" customHeight="1">
      <c r="A118" s="9"/>
      <c r="B118" s="33" t="s">
        <v>60</v>
      </c>
      <c r="C118" s="34"/>
      <c r="D118" s="37"/>
      <c r="E118" s="35"/>
      <c r="F118" s="35"/>
      <c r="G118" s="35">
        <f t="shared" ref="G118:L118" si="392">G117/G$7</f>
        <v>1.0209610453431604E-2</v>
      </c>
      <c r="H118" s="37">
        <f t="shared" si="392"/>
        <v>3.0223813574292002E-3</v>
      </c>
      <c r="I118" s="35">
        <f t="shared" si="392"/>
        <v>6.279514636436132E-3</v>
      </c>
      <c r="J118" s="35">
        <f t="shared" si="392"/>
        <v>-1.7927083316550588E-2</v>
      </c>
      <c r="K118" s="35">
        <f t="shared" si="392"/>
        <v>-3.980140411696708E-2</v>
      </c>
      <c r="L118" s="705">
        <f t="shared" si="392"/>
        <v>-8.1241222726928033E-3</v>
      </c>
      <c r="M118" s="703">
        <f>M117/M$7</f>
        <v>1.3700737135971136E-2</v>
      </c>
      <c r="N118" s="703">
        <f t="shared" ref="N118:O118" si="393">N117/N$7</f>
        <v>-9.5163411980681317E-2</v>
      </c>
      <c r="O118" s="703">
        <f t="shared" si="393"/>
        <v>8.6949759872595497E-2</v>
      </c>
      <c r="P118" s="705">
        <f t="shared" ref="P118:S118" si="394">P117/P$7</f>
        <v>-4.7787950333239196E-2</v>
      </c>
      <c r="Q118" s="795">
        <f>Q117/Q$7</f>
        <v>4.3719259040170044E-2</v>
      </c>
      <c r="R118" s="808">
        <f t="shared" ref="R118" si="395">R117/R$7</f>
        <v>-3.9116086641387007E-2</v>
      </c>
      <c r="S118" s="704">
        <f t="shared" si="394"/>
        <v>0.17842305017963553</v>
      </c>
      <c r="T118" s="705">
        <f t="shared" ref="T118:AA118" si="396">T117/T$7</f>
        <v>0.17550291631494278</v>
      </c>
      <c r="U118" s="808">
        <f t="shared" si="396"/>
        <v>0.24365296338026118</v>
      </c>
      <c r="V118" s="808">
        <f t="shared" si="396"/>
        <v>0.24924933281881057</v>
      </c>
      <c r="W118" s="809">
        <f t="shared" si="396"/>
        <v>0.22551258520998657</v>
      </c>
      <c r="X118" s="833">
        <f t="shared" si="396"/>
        <v>0.2221733586851655</v>
      </c>
      <c r="Y118" s="831">
        <f t="shared" si="396"/>
        <v>0.2450956050235768</v>
      </c>
      <c r="Z118" s="831">
        <f t="shared" si="396"/>
        <v>0.24929541977718378</v>
      </c>
      <c r="AA118" s="832">
        <f t="shared" si="396"/>
        <v>0.23107560664187063</v>
      </c>
      <c r="AB118" s="689"/>
      <c r="AC118" s="808">
        <f t="shared" ref="AC118:AH118" si="397">AC117/AC$7</f>
        <v>1.0209610453431604E-2</v>
      </c>
      <c r="AD118" s="705">
        <f t="shared" si="397"/>
        <v>-1.1048650835055136E-2</v>
      </c>
      <c r="AE118" s="769">
        <f t="shared" si="397"/>
        <v>-5.4600481307297269E-3</v>
      </c>
      <c r="AF118" s="769">
        <f t="shared" si="397"/>
        <v>3.0082602332581799E-2</v>
      </c>
      <c r="AG118" s="769">
        <f t="shared" si="397"/>
        <v>0.22746054497498899</v>
      </c>
      <c r="AH118" s="704">
        <f t="shared" si="397"/>
        <v>0.23771831679512015</v>
      </c>
      <c r="AI118" s="538"/>
      <c r="AJ118" s="705">
        <f>AJ117/AJ$7</f>
        <v>6.9723823140352143E-4</v>
      </c>
      <c r="AK118" s="769">
        <f>AK117/AK$7</f>
        <v>-3.2247916785509666E-2</v>
      </c>
      <c r="AL118" s="769">
        <f>AL117/AL$7</f>
        <v>9.5288438894056884E-3</v>
      </c>
      <c r="AM118" s="795">
        <f>AM117/AM$7</f>
        <v>0.21775201466712923</v>
      </c>
      <c r="AN118" s="704">
        <f>AN117/AN$7</f>
        <v>0.23649513242257164</v>
      </c>
      <c r="AO118" s="15"/>
      <c r="AV118" s="9"/>
    </row>
    <row r="119" spans="1:62" ht="14.25" hidden="1" customHeight="1" outlineLevel="1">
      <c r="A119" s="9"/>
      <c r="B119" s="23" t="s">
        <v>61</v>
      </c>
      <c r="C119" s="24"/>
      <c r="D119" s="32"/>
      <c r="E119" s="30"/>
      <c r="F119" s="30"/>
      <c r="G119" s="30">
        <f>(G17+G35+G46+G57+G71-G96+G110)</f>
        <v>89.93</v>
      </c>
      <c r="H119" s="32">
        <f>(H17+H35+H46+H57+H71-H96+H110)</f>
        <v>101.89099999999999</v>
      </c>
      <c r="I119" s="30">
        <f t="shared" ref="I119:AM119" si="398">(I17+I35+I46+I57+I71-I96+I110)</f>
        <v>131.02800000000002</v>
      </c>
      <c r="J119" s="30">
        <f t="shared" si="398"/>
        <v>119.59899999999998</v>
      </c>
      <c r="K119" s="30">
        <f t="shared" si="398"/>
        <v>130.53199999999998</v>
      </c>
      <c r="L119" s="32">
        <f>(L17+L35+L46+L57+L71-L96+L110)</f>
        <v>108.601</v>
      </c>
      <c r="M119" s="30">
        <f>(M17+M35+M46+M57+M71-M96+M110)</f>
        <v>125.82299999999999</v>
      </c>
      <c r="N119" s="30">
        <f t="shared" ref="N119:O119" si="399">(N17+N35+N46+N57+N71-N96+N110)</f>
        <v>232.601</v>
      </c>
      <c r="O119" s="30">
        <f t="shared" si="399"/>
        <v>32.659999999999997</v>
      </c>
      <c r="P119" s="32">
        <f t="shared" si="398"/>
        <v>115.20299999999997</v>
      </c>
      <c r="Q119" s="30">
        <f>(Q17+Q35+Q46+Q57+Q71-Q96+Q110)</f>
        <v>117.91700000000002</v>
      </c>
      <c r="R119" s="30">
        <f t="shared" ref="R119" si="400">(R17+R35+R46+R57+R71-R96+R110)</f>
        <v>216.10700000000003</v>
      </c>
      <c r="S119" s="31">
        <f t="shared" si="398"/>
        <v>0</v>
      </c>
      <c r="T119" s="32">
        <f t="shared" si="398"/>
        <v>0</v>
      </c>
      <c r="U119" s="30">
        <f t="shared" si="398"/>
        <v>0</v>
      </c>
      <c r="V119" s="30">
        <f t="shared" si="398"/>
        <v>0</v>
      </c>
      <c r="W119" s="31">
        <f t="shared" si="398"/>
        <v>0</v>
      </c>
      <c r="X119" s="32">
        <f t="shared" ref="X119:AA119" si="401">(X17+X35+X46+X57+X71-X96+X110)</f>
        <v>0</v>
      </c>
      <c r="Y119" s="30">
        <f t="shared" si="401"/>
        <v>0</v>
      </c>
      <c r="Z119" s="30">
        <f t="shared" si="401"/>
        <v>0</v>
      </c>
      <c r="AA119" s="31">
        <f t="shared" si="401"/>
        <v>0</v>
      </c>
      <c r="AB119" s="689"/>
      <c r="AC119" s="30">
        <f t="shared" si="398"/>
        <v>89.93</v>
      </c>
      <c r="AD119" s="32">
        <f t="shared" si="398"/>
        <v>483.05</v>
      </c>
      <c r="AE119" s="30">
        <f t="shared" si="398"/>
        <v>499.68499999999995</v>
      </c>
      <c r="AF119" s="30">
        <f t="shared" si="398"/>
        <v>449.22700000000009</v>
      </c>
      <c r="AG119" s="30">
        <f t="shared" si="398"/>
        <v>0</v>
      </c>
      <c r="AH119" s="31">
        <f t="shared" ref="AH119" si="402">(AH17+AH35+AH46+AH57+AH71-AH96+AH110)</f>
        <v>0</v>
      </c>
      <c r="AI119" s="538"/>
      <c r="AJ119" s="32">
        <f t="shared" si="398"/>
        <v>442.44799999999998</v>
      </c>
      <c r="AK119" s="30">
        <f t="shared" si="398"/>
        <v>597.5569999999999</v>
      </c>
      <c r="AL119" s="30">
        <f t="shared" si="398"/>
        <v>481.95699999999999</v>
      </c>
      <c r="AM119" s="30">
        <f t="shared" si="398"/>
        <v>0</v>
      </c>
      <c r="AN119" s="31">
        <f t="shared" ref="AN119" si="403">(AN17+AN35+AN46+AN57+AN71-AN96+AN110)</f>
        <v>0</v>
      </c>
      <c r="AO119" s="15"/>
      <c r="AV119" s="9"/>
    </row>
    <row r="120" spans="1:62" ht="14.25" hidden="1" customHeight="1" outlineLevel="1">
      <c r="A120" s="9"/>
      <c r="B120" s="23" t="s">
        <v>62</v>
      </c>
      <c r="C120" s="24"/>
      <c r="D120" s="32"/>
      <c r="E120" s="30"/>
      <c r="F120" s="30"/>
      <c r="G120" s="30">
        <f t="shared" ref="G120:W120" si="404">G18+G36+G47+G73+G111</f>
        <v>0</v>
      </c>
      <c r="H120" s="32">
        <f t="shared" si="404"/>
        <v>0</v>
      </c>
      <c r="I120" s="30">
        <f t="shared" si="404"/>
        <v>0</v>
      </c>
      <c r="J120" s="30">
        <f t="shared" si="404"/>
        <v>0</v>
      </c>
      <c r="K120" s="30">
        <f t="shared" si="404"/>
        <v>0</v>
      </c>
      <c r="L120" s="32">
        <f>L18+L36+L47+L73+L111</f>
        <v>0</v>
      </c>
      <c r="M120" s="30">
        <f>M18+M36+M47+M73+M111</f>
        <v>0</v>
      </c>
      <c r="N120" s="30">
        <f t="shared" ref="N120:O120" si="405">N18+N36+N47+N73+N111</f>
        <v>0</v>
      </c>
      <c r="O120" s="30">
        <f t="shared" si="405"/>
        <v>0</v>
      </c>
      <c r="P120" s="32">
        <f t="shared" si="404"/>
        <v>0</v>
      </c>
      <c r="Q120" s="30">
        <f>Q18+Q36+Q47+Q73+Q111</f>
        <v>0</v>
      </c>
      <c r="R120" s="30">
        <f t="shared" ref="R120" si="406">R18+R36+R47+R73+R111</f>
        <v>0</v>
      </c>
      <c r="S120" s="31">
        <f t="shared" si="404"/>
        <v>0</v>
      </c>
      <c r="T120" s="32">
        <f t="shared" si="404"/>
        <v>0</v>
      </c>
      <c r="U120" s="30">
        <f t="shared" si="404"/>
        <v>0</v>
      </c>
      <c r="V120" s="30">
        <f t="shared" si="404"/>
        <v>0</v>
      </c>
      <c r="W120" s="31">
        <f t="shared" si="404"/>
        <v>0</v>
      </c>
      <c r="X120" s="32">
        <f t="shared" ref="X120:AA120" si="407">X18+X36+X47+X73+X111</f>
        <v>0</v>
      </c>
      <c r="Y120" s="30">
        <f t="shared" si="407"/>
        <v>0</v>
      </c>
      <c r="Z120" s="30">
        <f t="shared" si="407"/>
        <v>0</v>
      </c>
      <c r="AA120" s="31">
        <f t="shared" si="407"/>
        <v>0</v>
      </c>
      <c r="AB120" s="689"/>
      <c r="AC120" s="30">
        <f t="shared" ref="AC120:AH120" si="408">AC18+AC36+AC47+AC73+AC111</f>
        <v>0</v>
      </c>
      <c r="AD120" s="32">
        <f t="shared" si="408"/>
        <v>0</v>
      </c>
      <c r="AE120" s="30">
        <f t="shared" si="408"/>
        <v>0</v>
      </c>
      <c r="AF120" s="30">
        <f t="shared" si="408"/>
        <v>0</v>
      </c>
      <c r="AG120" s="30">
        <f t="shared" si="408"/>
        <v>0</v>
      </c>
      <c r="AH120" s="31">
        <f t="shared" si="408"/>
        <v>0</v>
      </c>
      <c r="AI120" s="538"/>
      <c r="AJ120" s="32">
        <f>AJ18+AJ36+AJ47+AJ73+AJ111</f>
        <v>0</v>
      </c>
      <c r="AK120" s="30">
        <f>AK18+AK36+AK47+AK73+AK111</f>
        <v>0</v>
      </c>
      <c r="AL120" s="30">
        <f>AL18+AL36+AL47+AL73+AL111</f>
        <v>0</v>
      </c>
      <c r="AM120" s="30">
        <f>AM18+AM36+AM47+AM73+AM111</f>
        <v>0</v>
      </c>
      <c r="AN120" s="31">
        <f>AN18+AN36+AN47+AN73+AN111</f>
        <v>0</v>
      </c>
      <c r="AO120" s="15"/>
      <c r="AV120" s="9"/>
    </row>
    <row r="121" spans="1:62" ht="14.25" customHeight="1" collapsed="1">
      <c r="A121" s="9"/>
      <c r="B121" s="46" t="s">
        <v>63</v>
      </c>
      <c r="C121" s="47"/>
      <c r="D121" s="48"/>
      <c r="E121" s="49"/>
      <c r="F121" s="49"/>
      <c r="G121" s="49">
        <f t="shared" ref="G121:L121" si="409">G102-G112</f>
        <v>167.16000000000011</v>
      </c>
      <c r="H121" s="48">
        <f t="shared" si="409"/>
        <v>168.48899999999992</v>
      </c>
      <c r="I121" s="49">
        <f t="shared" si="409"/>
        <v>183.28300000000002</v>
      </c>
      <c r="J121" s="49">
        <f t="shared" si="409"/>
        <v>148.02100000000004</v>
      </c>
      <c r="K121" s="49">
        <f t="shared" si="409"/>
        <v>142.63999999999996</v>
      </c>
      <c r="L121" s="48">
        <f t="shared" si="409"/>
        <v>143.12300000000005</v>
      </c>
      <c r="M121" s="49">
        <f>M102-M112</f>
        <v>170.40899999999993</v>
      </c>
      <c r="N121" s="49">
        <f t="shared" ref="N121:O121" si="410">N102-N112</f>
        <v>177.26899999999995</v>
      </c>
      <c r="O121" s="49">
        <f t="shared" si="410"/>
        <v>111.74899999999997</v>
      </c>
      <c r="P121" s="48">
        <f t="shared" ref="P121:S121" si="411">P102-P112</f>
        <v>113.91399999999999</v>
      </c>
      <c r="Q121" s="49">
        <f>Q102-Q112</f>
        <v>198.38199999999995</v>
      </c>
      <c r="R121" s="49">
        <f t="shared" ref="R121" si="412">R102-R112</f>
        <v>220.20999999999998</v>
      </c>
      <c r="S121" s="50">
        <f t="shared" si="411"/>
        <v>136.5753700255938</v>
      </c>
      <c r="T121" s="48">
        <f t="shared" ref="T121:AA121" si="413">T102-T112</f>
        <v>133.17922302171033</v>
      </c>
      <c r="U121" s="49">
        <f t="shared" si="413"/>
        <v>241.72639424386784</v>
      </c>
      <c r="V121" s="49">
        <f t="shared" si="413"/>
        <v>253.08638065113985</v>
      </c>
      <c r="W121" s="50">
        <f t="shared" si="413"/>
        <v>199.40192940568741</v>
      </c>
      <c r="X121" s="48">
        <f t="shared" si="413"/>
        <v>196.2659271026335</v>
      </c>
      <c r="Y121" s="49">
        <f t="shared" si="413"/>
        <v>247.57261532811344</v>
      </c>
      <c r="Z121" s="49">
        <f t="shared" si="413"/>
        <v>256.11521427856763</v>
      </c>
      <c r="AA121" s="50">
        <f t="shared" si="413"/>
        <v>210.41716656430907</v>
      </c>
      <c r="AB121" s="689"/>
      <c r="AC121" s="49">
        <f t="shared" ref="AC121:AH121" si="414">AC102-AC112</f>
        <v>167.16000000000011</v>
      </c>
      <c r="AD121" s="48">
        <f t="shared" si="414"/>
        <v>642.43299999999999</v>
      </c>
      <c r="AE121" s="49">
        <f t="shared" si="414"/>
        <v>602.5500000000003</v>
      </c>
      <c r="AF121" s="49">
        <f t="shared" si="414"/>
        <v>669.08137002559431</v>
      </c>
      <c r="AG121" s="49">
        <f t="shared" si="414"/>
        <v>827.39392732240572</v>
      </c>
      <c r="AH121" s="50">
        <f t="shared" si="414"/>
        <v>910.37092327362393</v>
      </c>
      <c r="AI121" s="538"/>
      <c r="AJ121" s="48">
        <f>AJ102-AJ112</f>
        <v>592.68000000000006</v>
      </c>
      <c r="AK121" s="49">
        <f>AK102-AK112</f>
        <v>598.68400000000008</v>
      </c>
      <c r="AL121" s="49">
        <f>AL102-AL112</f>
        <v>583.57100000000014</v>
      </c>
      <c r="AM121" s="49">
        <f>AM102-AM112</f>
        <v>764.56736794231244</v>
      </c>
      <c r="AN121" s="50">
        <f>AN102-AN112</f>
        <v>899.35568611500219</v>
      </c>
      <c r="AO121" s="49"/>
      <c r="AV121" s="9"/>
    </row>
    <row r="122" spans="1:62" ht="14.25" customHeight="1">
      <c r="A122" s="9"/>
      <c r="B122" s="33" t="s">
        <v>64</v>
      </c>
      <c r="C122" s="34"/>
      <c r="D122" s="37"/>
      <c r="E122" s="35"/>
      <c r="F122" s="35"/>
      <c r="G122" s="35">
        <f t="shared" ref="G122:L122" si="415">G121/G$7</f>
        <v>0.26328887432823234</v>
      </c>
      <c r="H122" s="37">
        <f t="shared" si="415"/>
        <v>0.25011690202941911</v>
      </c>
      <c r="I122" s="35">
        <f t="shared" si="415"/>
        <v>0.25875186176032527</v>
      </c>
      <c r="J122" s="35">
        <f t="shared" si="415"/>
        <v>0.23848160327124568</v>
      </c>
      <c r="K122" s="35">
        <f t="shared" si="415"/>
        <v>0.23457864156863772</v>
      </c>
      <c r="L122" s="705">
        <f t="shared" si="415"/>
        <v>0.20488964793561407</v>
      </c>
      <c r="M122" s="703">
        <f>M121/M$7</f>
        <v>0.19707342910472783</v>
      </c>
      <c r="N122" s="703">
        <f t="shared" ref="N122:O122" si="416">N121/N$7</f>
        <v>0.21452126043901648</v>
      </c>
      <c r="O122" s="703">
        <f t="shared" si="416"/>
        <v>0.17379531938188963</v>
      </c>
      <c r="P122" s="705">
        <f t="shared" ref="P122:S122" si="417">P121/P$7</f>
        <v>0.17775981499022361</v>
      </c>
      <c r="Q122" s="795">
        <f>Q121/Q$7</f>
        <v>0.24146312667131617</v>
      </c>
      <c r="R122" s="808">
        <f t="shared" ref="R122" si="418">R121/R$7</f>
        <v>0.26037583698989875</v>
      </c>
      <c r="S122" s="704">
        <f t="shared" si="417"/>
        <v>0.20838493040432707</v>
      </c>
      <c r="T122" s="705">
        <f t="shared" ref="T122:AA122" si="419">T121/T$7</f>
        <v>0.20585594865796425</v>
      </c>
      <c r="U122" s="808">
        <f t="shared" si="419"/>
        <v>0.26519660015854157</v>
      </c>
      <c r="V122" s="808">
        <f t="shared" si="419"/>
        <v>0.27021537322941752</v>
      </c>
      <c r="W122" s="809">
        <f t="shared" si="419"/>
        <v>0.2501469265712799</v>
      </c>
      <c r="X122" s="833">
        <f t="shared" si="419"/>
        <v>0.24687383281512207</v>
      </c>
      <c r="Y122" s="831">
        <f t="shared" si="419"/>
        <v>0.26621096423990526</v>
      </c>
      <c r="Z122" s="831">
        <f t="shared" si="419"/>
        <v>0.2699967523422116</v>
      </c>
      <c r="AA122" s="832">
        <f t="shared" si="419"/>
        <v>0.25486021575162754</v>
      </c>
      <c r="AB122" s="689"/>
      <c r="AC122" s="808">
        <f t="shared" ref="AC122:AH122" si="420">AC121/AC$7</f>
        <v>0.26328887432823234</v>
      </c>
      <c r="AD122" s="705">
        <f t="shared" si="420"/>
        <v>0.24607446357833029</v>
      </c>
      <c r="AE122" s="769">
        <f t="shared" si="420"/>
        <v>0.19869259579485948</v>
      </c>
      <c r="AF122" s="769">
        <f t="shared" si="420"/>
        <v>0.22577004455277111</v>
      </c>
      <c r="AG122" s="769">
        <f t="shared" si="420"/>
        <v>0.25131935255451293</v>
      </c>
      <c r="AH122" s="704">
        <f t="shared" si="420"/>
        <v>0.26016576062624053</v>
      </c>
      <c r="AI122" s="538"/>
      <c r="AJ122" s="705">
        <f>AJ121/AJ$7</f>
        <v>0.22470862152703136</v>
      </c>
      <c r="AK122" s="769">
        <f>AK121/AK$7</f>
        <v>0.19971771230206589</v>
      </c>
      <c r="AL122" s="769">
        <f>AL121/AL$7</f>
        <v>0.19774392650988012</v>
      </c>
      <c r="AM122" s="795">
        <f>AM121/AM$7</f>
        <v>0.24268423385414198</v>
      </c>
      <c r="AN122" s="704">
        <f>AN121/AN$7</f>
        <v>0.25912676706216914</v>
      </c>
      <c r="AO122" s="15"/>
      <c r="AV122" s="9"/>
    </row>
    <row r="123" spans="1:62" ht="14.25" customHeight="1">
      <c r="A123" s="9"/>
      <c r="B123" s="46" t="s">
        <v>65</v>
      </c>
      <c r="C123" s="47"/>
      <c r="D123" s="48"/>
      <c r="E123" s="49"/>
      <c r="F123" s="49"/>
      <c r="G123" s="49">
        <f t="shared" ref="G123:L123" si="421">G104-G114</f>
        <v>96.41200000000012</v>
      </c>
      <c r="H123" s="48">
        <f t="shared" si="421"/>
        <v>103.92699999999999</v>
      </c>
      <c r="I123" s="49">
        <f t="shared" si="421"/>
        <v>135.47600000000003</v>
      </c>
      <c r="J123" s="49">
        <f t="shared" si="421"/>
        <v>108.47200000000005</v>
      </c>
      <c r="K123" s="49">
        <f t="shared" si="421"/>
        <v>106.32999999999993</v>
      </c>
      <c r="L123" s="48">
        <f t="shared" si="421"/>
        <v>102.92600000000004</v>
      </c>
      <c r="M123" s="49">
        <f>M104-M114</f>
        <v>137.66999999999996</v>
      </c>
      <c r="N123" s="49">
        <f t="shared" ref="N123:O123" si="422">N104-N114</f>
        <v>153.96299999999997</v>
      </c>
      <c r="O123" s="49">
        <f t="shared" si="422"/>
        <v>88.567999999999984</v>
      </c>
      <c r="P123" s="48">
        <f t="shared" ref="P123:S123" si="423">P104-P114</f>
        <v>84.578999999999979</v>
      </c>
      <c r="Q123" s="49">
        <f>Q104-Q114</f>
        <v>152.85300000000007</v>
      </c>
      <c r="R123" s="49">
        <f t="shared" ref="R123" si="424">R104-R114</f>
        <v>183.02500000000001</v>
      </c>
      <c r="S123" s="50">
        <f t="shared" si="423"/>
        <v>116.9383700255938</v>
      </c>
      <c r="T123" s="48">
        <f t="shared" ref="T123:AA123" si="425">T104-T114</f>
        <v>113.54222302171033</v>
      </c>
      <c r="U123" s="49">
        <f t="shared" si="425"/>
        <v>222.08939424386779</v>
      </c>
      <c r="V123" s="49">
        <f t="shared" si="425"/>
        <v>233.4493806511399</v>
      </c>
      <c r="W123" s="50">
        <f t="shared" si="425"/>
        <v>179.76492940568741</v>
      </c>
      <c r="X123" s="48">
        <f t="shared" si="425"/>
        <v>176.62892710263355</v>
      </c>
      <c r="Y123" s="49">
        <f t="shared" si="425"/>
        <v>227.93561532811344</v>
      </c>
      <c r="Z123" s="49">
        <f t="shared" si="425"/>
        <v>236.47821427856769</v>
      </c>
      <c r="AA123" s="50">
        <f t="shared" si="425"/>
        <v>190.78016656430913</v>
      </c>
      <c r="AB123" s="689"/>
      <c r="AC123" s="49">
        <f t="shared" ref="AC123:AH123" si="426">AC104-AC114</f>
        <v>96.41200000000012</v>
      </c>
      <c r="AD123" s="48">
        <f t="shared" si="426"/>
        <v>454.20500000000004</v>
      </c>
      <c r="AE123" s="49">
        <f t="shared" si="426"/>
        <v>483.12700000000029</v>
      </c>
      <c r="AF123" s="49">
        <f t="shared" si="426"/>
        <v>537.39537002559405</v>
      </c>
      <c r="AG123" s="49">
        <f t="shared" si="426"/>
        <v>748.84592732240571</v>
      </c>
      <c r="AH123" s="50">
        <f t="shared" si="426"/>
        <v>831.82292327362416</v>
      </c>
      <c r="AI123" s="538"/>
      <c r="AJ123" s="48">
        <f>AJ104-AJ114</f>
        <v>444.28700000000003</v>
      </c>
      <c r="AK123" s="49">
        <f>AK104-AK114</f>
        <v>500.88899999999984</v>
      </c>
      <c r="AL123" s="49">
        <f>AL104-AL114</f>
        <v>509.09499999999986</v>
      </c>
      <c r="AM123" s="49">
        <f>AM104-AM114</f>
        <v>686.01936794231244</v>
      </c>
      <c r="AN123" s="50">
        <f>AN104-AN114</f>
        <v>820.80768611500218</v>
      </c>
      <c r="AO123" s="15"/>
      <c r="AV123" s="9"/>
    </row>
    <row r="124" spans="1:62" ht="14.25" customHeight="1">
      <c r="A124" s="9"/>
      <c r="B124" s="33" t="s">
        <v>66</v>
      </c>
      <c r="C124" s="34"/>
      <c r="D124" s="37"/>
      <c r="E124" s="35"/>
      <c r="F124" s="35"/>
      <c r="G124" s="35">
        <f t="shared" ref="G124:W124" si="427">G123/G9</f>
        <v>0.1518557486942663</v>
      </c>
      <c r="H124" s="37">
        <f t="shared" si="427"/>
        <v>0.15427653601844304</v>
      </c>
      <c r="I124" s="35">
        <f t="shared" si="427"/>
        <v>0.1912597852710935</v>
      </c>
      <c r="J124" s="35">
        <f t="shared" si="427"/>
        <v>0.17476288141573537</v>
      </c>
      <c r="K124" s="35">
        <f t="shared" si="427"/>
        <v>0.17486502354173611</v>
      </c>
      <c r="L124" s="705">
        <f>L123/L9</f>
        <v>0.14734509410381991</v>
      </c>
      <c r="M124" s="703">
        <f>M123/M9</f>
        <v>0.15921165539876345</v>
      </c>
      <c r="N124" s="703">
        <f t="shared" ref="N124:O124" si="428">N123/N9</f>
        <v>0.18631761233476973</v>
      </c>
      <c r="O124" s="703">
        <f t="shared" si="428"/>
        <v>0.1377435489088511</v>
      </c>
      <c r="P124" s="705">
        <f t="shared" si="427"/>
        <v>0.13198331541389224</v>
      </c>
      <c r="Q124" s="795">
        <f>Q123/Q9</f>
        <v>0.18626980258347559</v>
      </c>
      <c r="R124" s="808">
        <f t="shared" ref="R124" si="429">R123/R9</f>
        <v>0.21640837184994424</v>
      </c>
      <c r="S124" s="704">
        <f t="shared" si="427"/>
        <v>0.17842305017963553</v>
      </c>
      <c r="T124" s="705">
        <f t="shared" si="427"/>
        <v>0.17550291631494278</v>
      </c>
      <c r="U124" s="808">
        <f t="shared" si="427"/>
        <v>0.24365296338026118</v>
      </c>
      <c r="V124" s="808">
        <f t="shared" si="427"/>
        <v>0.24924933281881057</v>
      </c>
      <c r="W124" s="809">
        <f t="shared" si="427"/>
        <v>0.22551258520998657</v>
      </c>
      <c r="X124" s="833">
        <f t="shared" ref="X124:AA124" si="430">X123/X9</f>
        <v>0.2221733586851655</v>
      </c>
      <c r="Y124" s="831">
        <f t="shared" si="430"/>
        <v>0.2450956050235768</v>
      </c>
      <c r="Z124" s="831">
        <f t="shared" si="430"/>
        <v>0.24929541977718378</v>
      </c>
      <c r="AA124" s="832">
        <f t="shared" si="430"/>
        <v>0.23107560664187063</v>
      </c>
      <c r="AB124" s="689"/>
      <c r="AC124" s="808">
        <f t="shared" ref="AC124:AH124" si="431">AC123/AC9</f>
        <v>0.1518557486942663</v>
      </c>
      <c r="AD124" s="705">
        <f t="shared" si="431"/>
        <v>0.17397651074835124</v>
      </c>
      <c r="AE124" s="769">
        <f t="shared" si="431"/>
        <v>0.15931251801275095</v>
      </c>
      <c r="AF124" s="769">
        <f t="shared" si="431"/>
        <v>0.18139502820338063</v>
      </c>
      <c r="AG124" s="769">
        <f t="shared" si="431"/>
        <v>0.22746054497498899</v>
      </c>
      <c r="AH124" s="704">
        <f t="shared" si="431"/>
        <v>0.23771831679512015</v>
      </c>
      <c r="AI124" s="538"/>
      <c r="AJ124" s="705">
        <f>AJ123/AJ9</f>
        <v>0.16844691795299349</v>
      </c>
      <c r="AK124" s="769">
        <f>AK123/AK9</f>
        <v>0.16709383447239184</v>
      </c>
      <c r="AL124" s="769">
        <f>AL123/AL9</f>
        <v>0.1725650998148576</v>
      </c>
      <c r="AM124" s="795">
        <f>AM123/AM9</f>
        <v>0.21775201466712923</v>
      </c>
      <c r="AN124" s="704">
        <f>AN123/AN9</f>
        <v>0.23649513242257164</v>
      </c>
      <c r="AO124" s="15"/>
      <c r="AV124" s="9"/>
    </row>
    <row r="125" spans="1:62" ht="5.25" customHeight="1">
      <c r="A125" s="9"/>
      <c r="B125" s="33"/>
      <c r="C125" s="34"/>
      <c r="D125" s="37"/>
      <c r="E125" s="35"/>
      <c r="F125" s="35"/>
      <c r="G125" s="35"/>
      <c r="H125" s="607"/>
      <c r="I125" s="35"/>
      <c r="J125" s="35"/>
      <c r="K125" s="35"/>
      <c r="L125" s="734"/>
      <c r="M125" s="703"/>
      <c r="N125" s="703"/>
      <c r="O125" s="703"/>
      <c r="P125" s="705"/>
      <c r="Q125" s="795"/>
      <c r="R125" s="808"/>
      <c r="S125" s="704"/>
      <c r="T125" s="705"/>
      <c r="U125" s="808"/>
      <c r="V125" s="808"/>
      <c r="W125" s="809"/>
      <c r="X125" s="833"/>
      <c r="Y125" s="831"/>
      <c r="Z125" s="831"/>
      <c r="AA125" s="832"/>
      <c r="AB125" s="689"/>
      <c r="AC125" s="808"/>
      <c r="AD125" s="705"/>
      <c r="AE125" s="769"/>
      <c r="AF125" s="769"/>
      <c r="AG125" s="769"/>
      <c r="AH125" s="704"/>
      <c r="AI125" s="538"/>
      <c r="AJ125" s="705"/>
      <c r="AK125" s="769"/>
      <c r="AL125" s="769"/>
      <c r="AM125" s="795"/>
      <c r="AN125" s="704"/>
      <c r="AO125" s="15"/>
      <c r="AV125" s="9"/>
    </row>
    <row r="126" spans="1:62" ht="14.25" customHeight="1">
      <c r="A126" s="9"/>
      <c r="B126" s="23" t="s">
        <v>12</v>
      </c>
      <c r="C126" s="24"/>
      <c r="D126" s="32"/>
      <c r="E126" s="30"/>
      <c r="F126" s="30"/>
      <c r="G126" s="30">
        <f>G16+G34+G45+G70+G109</f>
        <v>25.094999999999999</v>
      </c>
      <c r="H126" s="32">
        <f t="shared" ref="H126:M126" si="432">H16+H34+H45+H56+H109</f>
        <v>46.648000000000003</v>
      </c>
      <c r="I126" s="30">
        <f t="shared" si="432"/>
        <v>34.284999999999997</v>
      </c>
      <c r="J126" s="30">
        <f t="shared" si="432"/>
        <v>27.633999999999997</v>
      </c>
      <c r="K126" s="30">
        <f t="shared" si="432"/>
        <v>24.937999999999999</v>
      </c>
      <c r="L126" s="32">
        <f t="shared" si="432"/>
        <v>30.194999999999997</v>
      </c>
      <c r="M126" s="30">
        <f t="shared" si="432"/>
        <v>25.994</v>
      </c>
      <c r="N126" s="30">
        <f t="shared" ref="N126:O126" si="433">N16+N34+N45+N56+N109</f>
        <v>16.667999999999999</v>
      </c>
      <c r="O126" s="30">
        <f t="shared" si="433"/>
        <v>15.536999999999999</v>
      </c>
      <c r="P126" s="32">
        <f>P16+P34+P45+P56+P109</f>
        <v>21.059000000000001</v>
      </c>
      <c r="Q126" s="30">
        <f t="shared" ref="Q126:R126" si="434">Q16+Q34+Q45+Q56+Q109</f>
        <v>23.353000000000002</v>
      </c>
      <c r="R126" s="30">
        <f t="shared" si="434"/>
        <v>13.544</v>
      </c>
      <c r="S126" s="31">
        <f t="shared" ref="S126" si="435">S16+S34+S45+S56+S109</f>
        <v>19.637</v>
      </c>
      <c r="T126" s="32">
        <f t="shared" ref="T126:AA126" si="436">T16+T34+T45+T70+T109</f>
        <v>19.637</v>
      </c>
      <c r="U126" s="30">
        <f t="shared" si="436"/>
        <v>19.637</v>
      </c>
      <c r="V126" s="30">
        <f t="shared" si="436"/>
        <v>19.637</v>
      </c>
      <c r="W126" s="31">
        <f t="shared" si="436"/>
        <v>19.637</v>
      </c>
      <c r="X126" s="32">
        <f t="shared" si="436"/>
        <v>19.637</v>
      </c>
      <c r="Y126" s="30">
        <f t="shared" si="436"/>
        <v>19.637</v>
      </c>
      <c r="Z126" s="30">
        <f t="shared" si="436"/>
        <v>19.637</v>
      </c>
      <c r="AA126" s="31">
        <f t="shared" si="436"/>
        <v>19.637</v>
      </c>
      <c r="AB126" s="689"/>
      <c r="AC126" s="30">
        <f t="shared" ref="AC126:AH126" si="437">AC16+AC34+AC45+AC70+AC109</f>
        <v>25.094999999999999</v>
      </c>
      <c r="AD126" s="32">
        <f t="shared" si="437"/>
        <v>104.01499999999999</v>
      </c>
      <c r="AE126" s="30">
        <f t="shared" si="437"/>
        <v>67.239000000000004</v>
      </c>
      <c r="AF126" s="30">
        <f t="shared" si="437"/>
        <v>77.593000000000004</v>
      </c>
      <c r="AG126" s="30">
        <f t="shared" si="437"/>
        <v>78.548000000000002</v>
      </c>
      <c r="AH126" s="31">
        <f t="shared" si="437"/>
        <v>78.548000000000002</v>
      </c>
      <c r="AI126" s="538"/>
      <c r="AJ126" s="32">
        <f>AJ16+AJ34+AJ45+AJ70+AJ109</f>
        <v>108.041</v>
      </c>
      <c r="AK126" s="30">
        <f>AK16+AK34+AK45+AK70+AK109</f>
        <v>72.771000000000001</v>
      </c>
      <c r="AL126" s="30">
        <f>AL16+AL34+AL45+AL70+AL109</f>
        <v>73.492999999999995</v>
      </c>
      <c r="AM126" s="30">
        <f>AM16+AM34+AM45+AM70+AM109</f>
        <v>78.548000000000002</v>
      </c>
      <c r="AN126" s="31">
        <f>AN16+AN34+AN45+AN70+AN109</f>
        <v>78.548000000000002</v>
      </c>
      <c r="AO126" s="15"/>
      <c r="AV126" s="9"/>
    </row>
    <row r="127" spans="1:62" ht="14.25" customHeight="1">
      <c r="A127" s="9"/>
      <c r="B127" s="33" t="s">
        <v>11</v>
      </c>
      <c r="C127" s="34"/>
      <c r="D127" s="37"/>
      <c r="E127" s="35"/>
      <c r="F127" s="35"/>
      <c r="G127" s="35">
        <f t="shared" ref="G127:W127" si="438">G126/G7</f>
        <v>3.9526407640984605E-2</v>
      </c>
      <c r="H127" s="37">
        <f t="shared" si="438"/>
        <v>6.9247566582200326E-2</v>
      </c>
      <c r="I127" s="35">
        <f t="shared" si="438"/>
        <v>4.840223905355516E-2</v>
      </c>
      <c r="J127" s="35">
        <f t="shared" si="438"/>
        <v>4.4522065279910282E-2</v>
      </c>
      <c r="K127" s="35">
        <f t="shared" si="438"/>
        <v>4.101179306953652E-2</v>
      </c>
      <c r="L127" s="705">
        <f>L126/L7</f>
        <v>4.3226056744309883E-2</v>
      </c>
      <c r="M127" s="703">
        <f>M126/M7</f>
        <v>3.006136246412042E-2</v>
      </c>
      <c r="N127" s="703">
        <f t="shared" ref="N127:O127" si="439">N126/N7</f>
        <v>2.017070310656419E-2</v>
      </c>
      <c r="O127" s="703">
        <f t="shared" si="439"/>
        <v>2.4163597680842062E-2</v>
      </c>
      <c r="P127" s="705">
        <f t="shared" si="438"/>
        <v>3.2862018223213295E-2</v>
      </c>
      <c r="Q127" s="795">
        <f>Q126/Q7</f>
        <v>2.8424395344110093E-2</v>
      </c>
      <c r="R127" s="808">
        <f t="shared" ref="R127" si="440">R126/R7</f>
        <v>1.6014396876577762E-2</v>
      </c>
      <c r="S127" s="704">
        <f t="shared" si="438"/>
        <v>2.9961880224691557E-2</v>
      </c>
      <c r="T127" s="705">
        <f t="shared" si="438"/>
        <v>3.0353032343021478E-2</v>
      </c>
      <c r="U127" s="808">
        <f t="shared" si="438"/>
        <v>2.1543636778280327E-2</v>
      </c>
      <c r="V127" s="808">
        <f t="shared" si="438"/>
        <v>2.0966040410607033E-2</v>
      </c>
      <c r="W127" s="809">
        <f t="shared" si="438"/>
        <v>2.463434136129336E-2</v>
      </c>
      <c r="X127" s="833">
        <f t="shared" ref="X127:AA127" si="441">X126/X7</f>
        <v>2.4700474129956629E-2</v>
      </c>
      <c r="Y127" s="831">
        <f t="shared" si="441"/>
        <v>2.1115359216328455E-2</v>
      </c>
      <c r="Z127" s="831">
        <f t="shared" si="441"/>
        <v>2.0701332565027895E-2</v>
      </c>
      <c r="AA127" s="832">
        <f t="shared" si="441"/>
        <v>2.3784609109756945E-2</v>
      </c>
      <c r="AB127" s="689"/>
      <c r="AC127" s="808">
        <f t="shared" ref="AC127:AH127" si="442">AC126/AC7</f>
        <v>3.9526407640984605E-2</v>
      </c>
      <c r="AD127" s="705">
        <f t="shared" si="442"/>
        <v>3.9841408098743411E-2</v>
      </c>
      <c r="AE127" s="769">
        <f t="shared" si="442"/>
        <v>2.2172253669654887E-2</v>
      </c>
      <c r="AF127" s="769">
        <f t="shared" si="442"/>
        <v>2.6182428403757601E-2</v>
      </c>
      <c r="AG127" s="769">
        <f t="shared" si="442"/>
        <v>2.3858807579523925E-2</v>
      </c>
      <c r="AH127" s="704">
        <f t="shared" si="442"/>
        <v>2.2447443831120455E-2</v>
      </c>
      <c r="AI127" s="538"/>
      <c r="AJ127" s="705">
        <f>AJ126/AJ7</f>
        <v>4.0962651309985137E-2</v>
      </c>
      <c r="AK127" s="769">
        <f>AK126/AK7</f>
        <v>2.4276008114353539E-2</v>
      </c>
      <c r="AL127" s="769">
        <f>AL126/AL7</f>
        <v>2.4903215531598751E-2</v>
      </c>
      <c r="AM127" s="795">
        <f>AM126/AM7</f>
        <v>2.493221918701273E-2</v>
      </c>
      <c r="AN127" s="704">
        <f>AN126/AN7</f>
        <v>2.2631634639597501E-2</v>
      </c>
      <c r="AO127" s="15"/>
      <c r="AV127" s="9"/>
    </row>
    <row r="128" spans="1:62" ht="4.5" customHeight="1">
      <c r="A128" s="9"/>
      <c r="B128" s="23"/>
      <c r="C128" s="24"/>
      <c r="D128" s="507"/>
      <c r="E128" s="508"/>
      <c r="F128" s="508"/>
      <c r="G128" s="508"/>
      <c r="H128" s="507"/>
      <c r="I128" s="508"/>
      <c r="J128" s="508"/>
      <c r="K128" s="508"/>
      <c r="L128" s="507"/>
      <c r="M128" s="508"/>
      <c r="N128" s="508"/>
      <c r="O128" s="508"/>
      <c r="P128" s="53"/>
      <c r="Q128" s="508"/>
      <c r="R128" s="508"/>
      <c r="S128" s="44"/>
      <c r="T128" s="53"/>
      <c r="U128" s="43"/>
      <c r="V128" s="43"/>
      <c r="W128" s="44"/>
      <c r="X128" s="53"/>
      <c r="Y128" s="43"/>
      <c r="Z128" s="43"/>
      <c r="AA128" s="44"/>
      <c r="AB128" s="689"/>
      <c r="AC128" s="102"/>
      <c r="AD128" s="101"/>
      <c r="AE128" s="102"/>
      <c r="AF128" s="102"/>
      <c r="AG128" s="102"/>
      <c r="AH128" s="103"/>
      <c r="AI128" s="538"/>
      <c r="AJ128" s="101"/>
      <c r="AK128" s="102"/>
      <c r="AL128" s="102"/>
      <c r="AM128" s="102"/>
      <c r="AN128" s="103"/>
      <c r="AO128" s="15"/>
      <c r="AV128" s="9"/>
    </row>
    <row r="129" spans="1:48" ht="14.25" hidden="1" customHeight="1" outlineLevel="1">
      <c r="A129" s="9"/>
      <c r="B129" s="23" t="s">
        <v>67</v>
      </c>
      <c r="C129" s="24"/>
      <c r="D129" s="32"/>
      <c r="E129" s="30"/>
      <c r="F129" s="30"/>
      <c r="G129" s="30">
        <f t="shared" ref="G129:L129" si="443">G120</f>
        <v>0</v>
      </c>
      <c r="H129" s="32">
        <f t="shared" si="443"/>
        <v>0</v>
      </c>
      <c r="I129" s="30">
        <f t="shared" si="443"/>
        <v>0</v>
      </c>
      <c r="J129" s="30">
        <f t="shared" si="443"/>
        <v>0</v>
      </c>
      <c r="K129" s="30">
        <f t="shared" si="443"/>
        <v>0</v>
      </c>
      <c r="L129" s="32">
        <f t="shared" si="443"/>
        <v>0</v>
      </c>
      <c r="M129" s="30">
        <f>M120</f>
        <v>0</v>
      </c>
      <c r="N129" s="30">
        <f t="shared" ref="N129:O129" si="444">N120</f>
        <v>0</v>
      </c>
      <c r="O129" s="30">
        <f t="shared" si="444"/>
        <v>0</v>
      </c>
      <c r="P129" s="32">
        <f t="shared" ref="P129:S129" si="445">P120</f>
        <v>0</v>
      </c>
      <c r="Q129" s="30">
        <f>Q120</f>
        <v>0</v>
      </c>
      <c r="R129" s="30">
        <f t="shared" ref="R129" si="446">R120</f>
        <v>0</v>
      </c>
      <c r="S129" s="31">
        <f t="shared" si="445"/>
        <v>0</v>
      </c>
      <c r="T129" s="32">
        <f t="shared" ref="T129:AA129" si="447">T120</f>
        <v>0</v>
      </c>
      <c r="U129" s="30">
        <f t="shared" si="447"/>
        <v>0</v>
      </c>
      <c r="V129" s="30">
        <f t="shared" si="447"/>
        <v>0</v>
      </c>
      <c r="W129" s="31">
        <f t="shared" si="447"/>
        <v>0</v>
      </c>
      <c r="X129" s="32">
        <f t="shared" si="447"/>
        <v>0</v>
      </c>
      <c r="Y129" s="30">
        <f t="shared" si="447"/>
        <v>0</v>
      </c>
      <c r="Z129" s="30">
        <f t="shared" si="447"/>
        <v>0</v>
      </c>
      <c r="AA129" s="31">
        <f t="shared" si="447"/>
        <v>0</v>
      </c>
      <c r="AB129" s="689"/>
      <c r="AC129" s="30">
        <f t="shared" ref="AC129:AH129" si="448">AC120</f>
        <v>0</v>
      </c>
      <c r="AD129" s="32">
        <f t="shared" si="448"/>
        <v>0</v>
      </c>
      <c r="AE129" s="30">
        <f t="shared" si="448"/>
        <v>0</v>
      </c>
      <c r="AF129" s="30">
        <f t="shared" si="448"/>
        <v>0</v>
      </c>
      <c r="AG129" s="30">
        <f t="shared" si="448"/>
        <v>0</v>
      </c>
      <c r="AH129" s="31">
        <f t="shared" si="448"/>
        <v>0</v>
      </c>
      <c r="AI129" s="538"/>
      <c r="AJ129" s="32">
        <f>AJ120</f>
        <v>0</v>
      </c>
      <c r="AK129" s="30">
        <f>AK120</f>
        <v>0</v>
      </c>
      <c r="AL129" s="30">
        <f>AL120</f>
        <v>0</v>
      </c>
      <c r="AM129" s="30">
        <f>AM120</f>
        <v>0</v>
      </c>
      <c r="AN129" s="31">
        <f>AN120</f>
        <v>0</v>
      </c>
      <c r="AO129" s="15"/>
      <c r="AV129" s="9"/>
    </row>
    <row r="130" spans="1:48" ht="14.25" hidden="1" customHeight="1" outlineLevel="1">
      <c r="A130" s="9"/>
      <c r="B130" s="25" t="s">
        <v>68</v>
      </c>
      <c r="C130" s="26"/>
      <c r="D130" s="27"/>
      <c r="E130" s="28"/>
      <c r="F130" s="28"/>
      <c r="G130" s="28">
        <v>0</v>
      </c>
      <c r="H130" s="27">
        <v>0</v>
      </c>
      <c r="I130" s="28">
        <v>0</v>
      </c>
      <c r="J130" s="28">
        <v>0</v>
      </c>
      <c r="K130" s="28">
        <v>0</v>
      </c>
      <c r="L130" s="27">
        <v>0</v>
      </c>
      <c r="M130" s="28">
        <v>0</v>
      </c>
      <c r="N130" s="28">
        <v>0</v>
      </c>
      <c r="O130" s="28">
        <v>0</v>
      </c>
      <c r="P130" s="27">
        <v>0</v>
      </c>
      <c r="Q130" s="28">
        <v>0</v>
      </c>
      <c r="R130" s="28">
        <v>0</v>
      </c>
      <c r="S130" s="29">
        <v>0</v>
      </c>
      <c r="T130" s="27">
        <v>0</v>
      </c>
      <c r="U130" s="28">
        <v>0</v>
      </c>
      <c r="V130" s="28">
        <v>0</v>
      </c>
      <c r="W130" s="29">
        <v>0</v>
      </c>
      <c r="X130" s="27">
        <v>0</v>
      </c>
      <c r="Y130" s="28">
        <v>0</v>
      </c>
      <c r="Z130" s="28">
        <v>0</v>
      </c>
      <c r="AA130" s="29">
        <v>0</v>
      </c>
      <c r="AB130" s="689"/>
      <c r="AC130" s="30">
        <f>SUM(D130:G130)</f>
        <v>0</v>
      </c>
      <c r="AD130" s="32">
        <f>SUM(H130:K130)</f>
        <v>0</v>
      </c>
      <c r="AE130" s="30">
        <f>SUM(L130:O130)</f>
        <v>0</v>
      </c>
      <c r="AF130" s="30">
        <f>SUM(P130:S130)</f>
        <v>0</v>
      </c>
      <c r="AG130" s="30">
        <f>SUM(T130:W130)</f>
        <v>0</v>
      </c>
      <c r="AH130" s="31">
        <f>SUM(X130:AA130)</f>
        <v>0</v>
      </c>
      <c r="AI130" s="538"/>
      <c r="AJ130" s="32">
        <f>SUM(G130:J130)</f>
        <v>0</v>
      </c>
      <c r="AK130" s="30">
        <f>SUM(K130:N130)</f>
        <v>0</v>
      </c>
      <c r="AL130" s="30">
        <f>SUM(O130:O130)</f>
        <v>0</v>
      </c>
      <c r="AM130" s="30">
        <f>SUM(S130:V130)</f>
        <v>0</v>
      </c>
      <c r="AN130" s="31">
        <f>SUM(W130:Z130)</f>
        <v>0</v>
      </c>
      <c r="AO130" s="15"/>
      <c r="AV130" s="9"/>
    </row>
    <row r="131" spans="1:48" ht="14.25" hidden="1" customHeight="1" outlineLevel="1">
      <c r="A131" s="9"/>
      <c r="B131" s="23" t="s">
        <v>69</v>
      </c>
      <c r="C131" s="24"/>
      <c r="D131" s="32"/>
      <c r="E131" s="30"/>
      <c r="F131" s="30"/>
      <c r="G131" s="30">
        <f t="shared" ref="G131:L131" si="449">G129+G130</f>
        <v>0</v>
      </c>
      <c r="H131" s="32">
        <f t="shared" si="449"/>
        <v>0</v>
      </c>
      <c r="I131" s="30">
        <f t="shared" si="449"/>
        <v>0</v>
      </c>
      <c r="J131" s="30">
        <f t="shared" si="449"/>
        <v>0</v>
      </c>
      <c r="K131" s="30">
        <f t="shared" si="449"/>
        <v>0</v>
      </c>
      <c r="L131" s="32">
        <f t="shared" si="449"/>
        <v>0</v>
      </c>
      <c r="M131" s="30">
        <f>M129+M130</f>
        <v>0</v>
      </c>
      <c r="N131" s="30">
        <f t="shared" ref="N131:O131" si="450">N129+N130</f>
        <v>0</v>
      </c>
      <c r="O131" s="30">
        <f t="shared" si="450"/>
        <v>0</v>
      </c>
      <c r="P131" s="32">
        <f t="shared" ref="P131:S131" si="451">P129+P130</f>
        <v>0</v>
      </c>
      <c r="Q131" s="30">
        <f>Q129+Q130</f>
        <v>0</v>
      </c>
      <c r="R131" s="30">
        <f t="shared" ref="R131" si="452">R129+R130</f>
        <v>0</v>
      </c>
      <c r="S131" s="31">
        <f t="shared" si="451"/>
        <v>0</v>
      </c>
      <c r="T131" s="32">
        <f t="shared" ref="T131:AA131" si="453">T129+T130</f>
        <v>0</v>
      </c>
      <c r="U131" s="30">
        <f t="shared" si="453"/>
        <v>0</v>
      </c>
      <c r="V131" s="30">
        <f t="shared" si="453"/>
        <v>0</v>
      </c>
      <c r="W131" s="31">
        <f t="shared" si="453"/>
        <v>0</v>
      </c>
      <c r="X131" s="32">
        <f t="shared" si="453"/>
        <v>0</v>
      </c>
      <c r="Y131" s="30">
        <f t="shared" si="453"/>
        <v>0</v>
      </c>
      <c r="Z131" s="30">
        <f t="shared" si="453"/>
        <v>0</v>
      </c>
      <c r="AA131" s="31">
        <f t="shared" si="453"/>
        <v>0</v>
      </c>
      <c r="AB131" s="689"/>
      <c r="AC131" s="30">
        <f t="shared" ref="AC131:AH131" si="454">AC129+AC130</f>
        <v>0</v>
      </c>
      <c r="AD131" s="32">
        <f t="shared" si="454"/>
        <v>0</v>
      </c>
      <c r="AE131" s="30">
        <f t="shared" si="454"/>
        <v>0</v>
      </c>
      <c r="AF131" s="30">
        <f t="shared" si="454"/>
        <v>0</v>
      </c>
      <c r="AG131" s="30">
        <f t="shared" si="454"/>
        <v>0</v>
      </c>
      <c r="AH131" s="31">
        <f t="shared" si="454"/>
        <v>0</v>
      </c>
      <c r="AI131" s="538"/>
      <c r="AJ131" s="32">
        <f>AJ129+AJ130</f>
        <v>0</v>
      </c>
      <c r="AK131" s="30">
        <f>AK129+AK130</f>
        <v>0</v>
      </c>
      <c r="AL131" s="30">
        <f>AL129+AL130</f>
        <v>0</v>
      </c>
      <c r="AM131" s="30">
        <f>AM129+AM130</f>
        <v>0</v>
      </c>
      <c r="AN131" s="31">
        <f>AN129+AN130</f>
        <v>0</v>
      </c>
      <c r="AO131" s="15"/>
      <c r="AV131" s="9"/>
    </row>
    <row r="132" spans="1:48" ht="14.25" hidden="1" customHeight="1" outlineLevel="1">
      <c r="A132" s="9"/>
      <c r="B132" s="23"/>
      <c r="C132" s="24"/>
      <c r="D132" s="383"/>
      <c r="E132" s="45"/>
      <c r="F132" s="45"/>
      <c r="G132" s="45"/>
      <c r="H132" s="383"/>
      <c r="I132" s="45"/>
      <c r="J132" s="45"/>
      <c r="K132" s="45"/>
      <c r="L132" s="383"/>
      <c r="M132" s="45"/>
      <c r="N132" s="45"/>
      <c r="O132" s="45"/>
      <c r="P132" s="720"/>
      <c r="Q132" s="45"/>
      <c r="R132" s="45"/>
      <c r="S132" s="712"/>
      <c r="T132" s="720"/>
      <c r="U132" s="711"/>
      <c r="V132" s="711"/>
      <c r="W132" s="712"/>
      <c r="X132" s="857"/>
      <c r="Y132" s="853"/>
      <c r="Z132" s="853"/>
      <c r="AA132" s="854"/>
      <c r="AB132" s="689"/>
      <c r="AC132" s="407"/>
      <c r="AD132" s="406"/>
      <c r="AE132" s="407"/>
      <c r="AF132" s="407"/>
      <c r="AG132" s="407"/>
      <c r="AH132" s="408"/>
      <c r="AI132" s="538"/>
      <c r="AJ132" s="406"/>
      <c r="AK132" s="407"/>
      <c r="AL132" s="407"/>
      <c r="AM132" s="407"/>
      <c r="AN132" s="408"/>
      <c r="AO132" s="15"/>
      <c r="AV132" s="9"/>
    </row>
    <row r="133" spans="1:48" ht="14.25" customHeight="1" collapsed="1">
      <c r="A133" s="9"/>
      <c r="B133" s="46" t="s">
        <v>70</v>
      </c>
      <c r="C133" s="47"/>
      <c r="D133" s="48"/>
      <c r="E133" s="49"/>
      <c r="F133" s="49"/>
      <c r="G133" s="49">
        <f t="shared" ref="G133:L133" si="455">G117+G129</f>
        <v>6.4820000000000988</v>
      </c>
      <c r="H133" s="48">
        <f t="shared" si="455"/>
        <v>2.0359999999999636</v>
      </c>
      <c r="I133" s="49">
        <f t="shared" si="455"/>
        <v>4.447999999999988</v>
      </c>
      <c r="J133" s="49">
        <f t="shared" si="455"/>
        <v>-11.126999999999937</v>
      </c>
      <c r="K133" s="49">
        <f t="shared" si="455"/>
        <v>-24.202000000000055</v>
      </c>
      <c r="L133" s="48">
        <f t="shared" si="455"/>
        <v>-5.6750000000000131</v>
      </c>
      <c r="M133" s="49">
        <f>M117+M129</f>
        <v>11.846999999999969</v>
      </c>
      <c r="N133" s="49">
        <f t="shared" ref="N133:O133" si="456">N117+N129</f>
        <v>-78.638000000000062</v>
      </c>
      <c r="O133" s="49">
        <f t="shared" si="456"/>
        <v>55.907999999999923</v>
      </c>
      <c r="P133" s="48">
        <f t="shared" ref="P133:S133" si="457">P117+P129</f>
        <v>-30.624000000000009</v>
      </c>
      <c r="Q133" s="49">
        <f>Q117+Q129</f>
        <v>35.919000000000025</v>
      </c>
      <c r="R133" s="49">
        <f t="shared" ref="R133" si="458">R117+R129</f>
        <v>-33.082000000000008</v>
      </c>
      <c r="S133" s="50">
        <f t="shared" si="457"/>
        <v>116.9383700255938</v>
      </c>
      <c r="T133" s="48">
        <f t="shared" ref="T133:AA133" si="459">T117+T129</f>
        <v>113.54222302171033</v>
      </c>
      <c r="U133" s="49">
        <f t="shared" si="459"/>
        <v>222.08939424386779</v>
      </c>
      <c r="V133" s="49">
        <f t="shared" si="459"/>
        <v>233.4493806511399</v>
      </c>
      <c r="W133" s="50">
        <f t="shared" si="459"/>
        <v>179.76492940568741</v>
      </c>
      <c r="X133" s="48">
        <f t="shared" si="459"/>
        <v>176.62892710263355</v>
      </c>
      <c r="Y133" s="49">
        <f t="shared" si="459"/>
        <v>227.93561532811344</v>
      </c>
      <c r="Z133" s="49">
        <f t="shared" si="459"/>
        <v>236.47821427856769</v>
      </c>
      <c r="AA133" s="50">
        <f t="shared" si="459"/>
        <v>190.78016656430913</v>
      </c>
      <c r="AB133" s="689"/>
      <c r="AC133" s="49">
        <f t="shared" ref="AC133:AH133" si="460">AC117+AC129</f>
        <v>6.4820000000000988</v>
      </c>
      <c r="AD133" s="48">
        <f t="shared" si="460"/>
        <v>-28.845000000000159</v>
      </c>
      <c r="AE133" s="49">
        <f t="shared" si="460"/>
        <v>-16.557999999999574</v>
      </c>
      <c r="AF133" s="49">
        <f t="shared" si="460"/>
        <v>89.151370025594133</v>
      </c>
      <c r="AG133" s="49">
        <f t="shared" si="460"/>
        <v>748.84592732240571</v>
      </c>
      <c r="AH133" s="50">
        <f t="shared" si="460"/>
        <v>831.82292327362416</v>
      </c>
      <c r="AI133" s="538"/>
      <c r="AJ133" s="48">
        <f>AJ117+AJ129</f>
        <v>1.8390000000001265</v>
      </c>
      <c r="AK133" s="49">
        <f>AK117+AK129</f>
        <v>-96.667999999999836</v>
      </c>
      <c r="AL133" s="49">
        <f>AL117+AL129</f>
        <v>28.121000000000151</v>
      </c>
      <c r="AM133" s="49">
        <f>AM117+AM129</f>
        <v>686.01936794231244</v>
      </c>
      <c r="AN133" s="50">
        <f>AN117+AN129</f>
        <v>820.80768611500218</v>
      </c>
      <c r="AO133" s="15"/>
      <c r="AV133" s="9"/>
    </row>
    <row r="134" spans="1:48" ht="14.25" customHeight="1">
      <c r="A134" s="9"/>
      <c r="B134" s="33" t="s">
        <v>71</v>
      </c>
      <c r="C134" s="34"/>
      <c r="D134" s="37"/>
      <c r="E134" s="35"/>
      <c r="F134" s="35"/>
      <c r="G134" s="35">
        <f t="shared" ref="G134:W134" si="461">G133/G7</f>
        <v>1.0209610453431604E-2</v>
      </c>
      <c r="H134" s="37">
        <f t="shared" si="461"/>
        <v>3.0223813574292002E-3</v>
      </c>
      <c r="I134" s="35">
        <f t="shared" si="461"/>
        <v>6.279514636436132E-3</v>
      </c>
      <c r="J134" s="35">
        <f t="shared" si="461"/>
        <v>-1.7927083316550588E-2</v>
      </c>
      <c r="K134" s="35">
        <f t="shared" si="461"/>
        <v>-3.980140411696708E-2</v>
      </c>
      <c r="L134" s="705">
        <f>L133/L7</f>
        <v>-8.1241222726928033E-3</v>
      </c>
      <c r="M134" s="703">
        <f>M133/M7</f>
        <v>1.3700737135971136E-2</v>
      </c>
      <c r="N134" s="703">
        <f t="shared" ref="N134:O134" si="462">N133/N7</f>
        <v>-9.5163411980681317E-2</v>
      </c>
      <c r="O134" s="703">
        <f t="shared" si="462"/>
        <v>8.6949759872595497E-2</v>
      </c>
      <c r="P134" s="705">
        <f t="shared" si="461"/>
        <v>-4.7787950333239196E-2</v>
      </c>
      <c r="Q134" s="795">
        <f>Q133/Q7</f>
        <v>4.3719259040170044E-2</v>
      </c>
      <c r="R134" s="808">
        <f t="shared" ref="R134" si="463">R133/R7</f>
        <v>-3.9116086641387007E-2</v>
      </c>
      <c r="S134" s="704">
        <f t="shared" si="461"/>
        <v>0.17842305017963553</v>
      </c>
      <c r="T134" s="705">
        <f t="shared" si="461"/>
        <v>0.17550291631494278</v>
      </c>
      <c r="U134" s="808">
        <f t="shared" si="461"/>
        <v>0.24365296338026118</v>
      </c>
      <c r="V134" s="808">
        <f t="shared" si="461"/>
        <v>0.24924933281881057</v>
      </c>
      <c r="W134" s="809">
        <f t="shared" si="461"/>
        <v>0.22551258520998657</v>
      </c>
      <c r="X134" s="833">
        <f t="shared" ref="X134:AA134" si="464">X133/X7</f>
        <v>0.2221733586851655</v>
      </c>
      <c r="Y134" s="831">
        <f t="shared" si="464"/>
        <v>0.2450956050235768</v>
      </c>
      <c r="Z134" s="831">
        <f t="shared" si="464"/>
        <v>0.24929541977718378</v>
      </c>
      <c r="AA134" s="832">
        <f t="shared" si="464"/>
        <v>0.23107560664187063</v>
      </c>
      <c r="AB134" s="689"/>
      <c r="AC134" s="808">
        <f t="shared" ref="AC134:AH134" si="465">AC133/AC7</f>
        <v>1.0209610453431604E-2</v>
      </c>
      <c r="AD134" s="705">
        <f t="shared" si="465"/>
        <v>-1.1048650835055136E-2</v>
      </c>
      <c r="AE134" s="769">
        <f t="shared" si="465"/>
        <v>-5.4600481307297269E-3</v>
      </c>
      <c r="AF134" s="769">
        <f t="shared" si="465"/>
        <v>3.0082602332581799E-2</v>
      </c>
      <c r="AG134" s="769">
        <f t="shared" si="465"/>
        <v>0.22746054497498899</v>
      </c>
      <c r="AH134" s="704">
        <f t="shared" si="465"/>
        <v>0.23771831679512015</v>
      </c>
      <c r="AI134" s="538"/>
      <c r="AJ134" s="705">
        <f>AJ133/AJ7</f>
        <v>6.9723823140352143E-4</v>
      </c>
      <c r="AK134" s="769">
        <f>AK133/AK7</f>
        <v>-3.2247916785509666E-2</v>
      </c>
      <c r="AL134" s="769">
        <f>AL133/AL7</f>
        <v>9.5288438894056884E-3</v>
      </c>
      <c r="AM134" s="795">
        <f>AM133/AM7</f>
        <v>0.21775201466712923</v>
      </c>
      <c r="AN134" s="704">
        <f>AN133/AN7</f>
        <v>0.23649513242257164</v>
      </c>
      <c r="AO134" s="15"/>
      <c r="AV134" s="9"/>
    </row>
    <row r="135" spans="1:48" ht="14.25" customHeight="1">
      <c r="A135" s="9"/>
      <c r="B135" s="25" t="s">
        <v>213</v>
      </c>
      <c r="C135" s="26"/>
      <c r="D135" s="27"/>
      <c r="E135" s="28"/>
      <c r="F135" s="28"/>
      <c r="G135" s="28">
        <v>0</v>
      </c>
      <c r="H135" s="27">
        <v>0</v>
      </c>
      <c r="I135" s="28">
        <v>0</v>
      </c>
      <c r="J135" s="28">
        <v>0</v>
      </c>
      <c r="K135" s="28">
        <v>0</v>
      </c>
      <c r="L135" s="27">
        <v>0</v>
      </c>
      <c r="M135" s="28">
        <v>0</v>
      </c>
      <c r="N135" s="28">
        <v>0</v>
      </c>
      <c r="O135" s="28">
        <v>0</v>
      </c>
      <c r="P135" s="27">
        <f t="shared" ref="P135:S135" si="466">O135</f>
        <v>0</v>
      </c>
      <c r="Q135" s="28">
        <v>0</v>
      </c>
      <c r="R135" s="28">
        <v>0</v>
      </c>
      <c r="S135" s="29">
        <f t="shared" si="466"/>
        <v>0</v>
      </c>
      <c r="T135" s="27">
        <f t="shared" ref="T135:AA135" si="467">S135</f>
        <v>0</v>
      </c>
      <c r="U135" s="28">
        <f t="shared" si="467"/>
        <v>0</v>
      </c>
      <c r="V135" s="28">
        <f t="shared" si="467"/>
        <v>0</v>
      </c>
      <c r="W135" s="29">
        <f t="shared" si="467"/>
        <v>0</v>
      </c>
      <c r="X135" s="27">
        <f t="shared" si="467"/>
        <v>0</v>
      </c>
      <c r="Y135" s="28">
        <f t="shared" si="467"/>
        <v>0</v>
      </c>
      <c r="Z135" s="28">
        <f t="shared" si="467"/>
        <v>0</v>
      </c>
      <c r="AA135" s="29">
        <f t="shared" si="467"/>
        <v>0</v>
      </c>
      <c r="AB135" s="689"/>
      <c r="AC135" s="30">
        <f>SUM(D135:G135)</f>
        <v>0</v>
      </c>
      <c r="AD135" s="32">
        <f>SUM(H135:K135)</f>
        <v>0</v>
      </c>
      <c r="AE135" s="30">
        <f>SUM(L135:O135)</f>
        <v>0</v>
      </c>
      <c r="AF135" s="30">
        <f>SUM(P135:S135)</f>
        <v>0</v>
      </c>
      <c r="AG135" s="30">
        <f>SUM(T135:W135)</f>
        <v>0</v>
      </c>
      <c r="AH135" s="31">
        <f>SUM(X135:AA135)</f>
        <v>0</v>
      </c>
      <c r="AI135" s="538"/>
      <c r="AJ135" s="32">
        <f>SUM(G135:J135)</f>
        <v>0</v>
      </c>
      <c r="AK135" s="30">
        <f>SUM(K135:N135)</f>
        <v>0</v>
      </c>
      <c r="AL135" s="30">
        <f>SUM(O135:O135)</f>
        <v>0</v>
      </c>
      <c r="AM135" s="30">
        <f>SUM(S135:V135)</f>
        <v>0</v>
      </c>
      <c r="AN135" s="31">
        <f>SUM(W135:Z135)</f>
        <v>0</v>
      </c>
      <c r="AO135" s="15"/>
      <c r="AV135" s="9"/>
    </row>
    <row r="136" spans="1:48" ht="8.25" customHeight="1">
      <c r="A136" s="9"/>
      <c r="B136" s="25"/>
      <c r="C136" s="577"/>
      <c r="D136" s="27"/>
      <c r="E136" s="28"/>
      <c r="F136" s="28"/>
      <c r="G136" s="28"/>
      <c r="H136" s="27"/>
      <c r="I136" s="28"/>
      <c r="J136" s="28"/>
      <c r="K136" s="28"/>
      <c r="L136" s="27"/>
      <c r="M136" s="28"/>
      <c r="N136" s="28"/>
      <c r="O136" s="28"/>
      <c r="P136" s="27"/>
      <c r="Q136" s="28"/>
      <c r="R136" s="28"/>
      <c r="S136" s="29"/>
      <c r="T136" s="27"/>
      <c r="U136" s="28"/>
      <c r="V136" s="28"/>
      <c r="W136" s="29"/>
      <c r="X136" s="27"/>
      <c r="Y136" s="28"/>
      <c r="Z136" s="28"/>
      <c r="AA136" s="29"/>
      <c r="AB136" s="689"/>
      <c r="AC136" s="30"/>
      <c r="AD136" s="32"/>
      <c r="AE136" s="30"/>
      <c r="AF136" s="30"/>
      <c r="AG136" s="30"/>
      <c r="AH136" s="31"/>
      <c r="AI136" s="538"/>
      <c r="AJ136" s="32"/>
      <c r="AK136" s="30"/>
      <c r="AL136" s="30"/>
      <c r="AM136" s="30"/>
      <c r="AN136" s="31"/>
      <c r="AO136" s="15"/>
      <c r="AV136" s="9"/>
    </row>
    <row r="137" spans="1:48" s="531" customFormat="1" ht="14.25" customHeight="1">
      <c r="A137" s="15"/>
      <c r="B137" s="46" t="s">
        <v>186</v>
      </c>
      <c r="C137" s="575"/>
      <c r="D137" s="48"/>
      <c r="E137" s="49"/>
      <c r="F137" s="49"/>
      <c r="G137" s="49">
        <f t="shared" ref="G137:S137" si="468">G133-G135</f>
        <v>6.4820000000000988</v>
      </c>
      <c r="H137" s="48">
        <f t="shared" si="468"/>
        <v>2.0359999999999636</v>
      </c>
      <c r="I137" s="49">
        <f t="shared" ref="I137:N137" si="469">I133-I135</f>
        <v>4.447999999999988</v>
      </c>
      <c r="J137" s="49">
        <f t="shared" si="469"/>
        <v>-11.126999999999937</v>
      </c>
      <c r="K137" s="49">
        <f t="shared" si="469"/>
        <v>-24.202000000000055</v>
      </c>
      <c r="L137" s="48">
        <f t="shared" si="469"/>
        <v>-5.6750000000000131</v>
      </c>
      <c r="M137" s="49">
        <f t="shared" si="469"/>
        <v>11.846999999999969</v>
      </c>
      <c r="N137" s="49">
        <f t="shared" si="469"/>
        <v>-78.638000000000062</v>
      </c>
      <c r="O137" s="49">
        <f t="shared" ref="O137" si="470">O133-O135</f>
        <v>55.907999999999923</v>
      </c>
      <c r="P137" s="48">
        <f t="shared" si="468"/>
        <v>-30.624000000000009</v>
      </c>
      <c r="Q137" s="49">
        <f t="shared" si="468"/>
        <v>35.919000000000025</v>
      </c>
      <c r="R137" s="49">
        <f t="shared" si="468"/>
        <v>-33.082000000000008</v>
      </c>
      <c r="S137" s="50">
        <f t="shared" si="468"/>
        <v>116.9383700255938</v>
      </c>
      <c r="T137" s="48">
        <f t="shared" ref="T137:AA137" si="471">T133-T135</f>
        <v>113.54222302171033</v>
      </c>
      <c r="U137" s="49">
        <f t="shared" si="471"/>
        <v>222.08939424386779</v>
      </c>
      <c r="V137" s="49">
        <f t="shared" si="471"/>
        <v>233.4493806511399</v>
      </c>
      <c r="W137" s="50">
        <f t="shared" si="471"/>
        <v>179.76492940568741</v>
      </c>
      <c r="X137" s="48">
        <f t="shared" si="471"/>
        <v>176.62892710263355</v>
      </c>
      <c r="Y137" s="49">
        <f t="shared" si="471"/>
        <v>227.93561532811344</v>
      </c>
      <c r="Z137" s="49">
        <f t="shared" si="471"/>
        <v>236.47821427856769</v>
      </c>
      <c r="AA137" s="50">
        <f t="shared" si="471"/>
        <v>190.78016656430913</v>
      </c>
      <c r="AB137" s="689"/>
      <c r="AC137" s="49">
        <f t="shared" ref="AC137:AH137" si="472">AC133-AC135</f>
        <v>6.4820000000000988</v>
      </c>
      <c r="AD137" s="48">
        <f t="shared" si="472"/>
        <v>-28.845000000000159</v>
      </c>
      <c r="AE137" s="49">
        <f t="shared" si="472"/>
        <v>-16.557999999999574</v>
      </c>
      <c r="AF137" s="49">
        <f t="shared" si="472"/>
        <v>89.151370025594133</v>
      </c>
      <c r="AG137" s="49">
        <f t="shared" si="472"/>
        <v>748.84592732240571</v>
      </c>
      <c r="AH137" s="50">
        <f t="shared" si="472"/>
        <v>831.82292327362416</v>
      </c>
      <c r="AI137" s="538"/>
      <c r="AJ137" s="48">
        <f>AJ133-AJ135</f>
        <v>1.8390000000001265</v>
      </c>
      <c r="AK137" s="49">
        <f>AK133-AK135</f>
        <v>-96.667999999999836</v>
      </c>
      <c r="AL137" s="49">
        <f>AL133-AL135</f>
        <v>28.121000000000151</v>
      </c>
      <c r="AM137" s="49">
        <f>AM133-AM135</f>
        <v>686.01936794231244</v>
      </c>
      <c r="AN137" s="50">
        <f>AN133-AN135</f>
        <v>820.80768611500218</v>
      </c>
      <c r="AO137" s="15"/>
      <c r="AP137"/>
      <c r="AQ137"/>
      <c r="AR137"/>
      <c r="AS137"/>
      <c r="AT137"/>
      <c r="AU137"/>
      <c r="AV137" s="15"/>
    </row>
    <row r="138" spans="1:48" ht="14.25" customHeight="1">
      <c r="A138" s="9"/>
      <c r="B138" s="23"/>
      <c r="C138" s="24"/>
      <c r="D138" s="58"/>
      <c r="E138" s="59"/>
      <c r="F138" s="59"/>
      <c r="G138" s="59"/>
      <c r="H138" s="58"/>
      <c r="I138" s="82"/>
      <c r="J138" s="59"/>
      <c r="K138" s="59"/>
      <c r="L138" s="58"/>
      <c r="M138" s="82"/>
      <c r="N138" s="59"/>
      <c r="O138" s="59"/>
      <c r="P138" s="58"/>
      <c r="Q138" s="82"/>
      <c r="R138" s="59"/>
      <c r="S138" s="60"/>
      <c r="T138" s="58"/>
      <c r="U138" s="59"/>
      <c r="V138" s="59"/>
      <c r="W138" s="60"/>
      <c r="X138" s="58"/>
      <c r="Y138" s="59"/>
      <c r="Z138" s="59"/>
      <c r="AA138" s="60"/>
      <c r="AB138" s="689"/>
      <c r="AC138" s="59"/>
      <c r="AD138" s="58"/>
      <c r="AE138" s="59"/>
      <c r="AF138" s="59"/>
      <c r="AG138" s="59"/>
      <c r="AH138" s="60"/>
      <c r="AI138" s="538"/>
      <c r="AJ138" s="58"/>
      <c r="AK138" s="59"/>
      <c r="AL138" s="59"/>
      <c r="AM138" s="59"/>
      <c r="AN138" s="60"/>
      <c r="AO138" s="15"/>
      <c r="AV138" s="9"/>
    </row>
    <row r="139" spans="1:48" ht="14.25" customHeight="1">
      <c r="A139" s="9"/>
      <c r="B139" s="46" t="s">
        <v>269</v>
      </c>
      <c r="C139" s="47"/>
      <c r="D139" s="48"/>
      <c r="E139" s="49"/>
      <c r="F139" s="49"/>
      <c r="G139" s="49">
        <f t="shared" ref="G139:S139" si="473">G121-G135</f>
        <v>167.16000000000011</v>
      </c>
      <c r="H139" s="48">
        <f t="shared" si="473"/>
        <v>168.48899999999992</v>
      </c>
      <c r="I139" s="49">
        <f t="shared" ref="I139:N139" si="474">I121-I135</f>
        <v>183.28300000000002</v>
      </c>
      <c r="J139" s="49">
        <f t="shared" si="474"/>
        <v>148.02100000000004</v>
      </c>
      <c r="K139" s="49">
        <f t="shared" si="474"/>
        <v>142.63999999999996</v>
      </c>
      <c r="L139" s="48">
        <f t="shared" si="474"/>
        <v>143.12300000000005</v>
      </c>
      <c r="M139" s="49">
        <f t="shared" si="474"/>
        <v>170.40899999999993</v>
      </c>
      <c r="N139" s="49">
        <f t="shared" si="474"/>
        <v>177.26899999999995</v>
      </c>
      <c r="O139" s="49">
        <f t="shared" ref="O139" si="475">O121-O135</f>
        <v>111.74899999999997</v>
      </c>
      <c r="P139" s="48">
        <f t="shared" si="473"/>
        <v>113.91399999999999</v>
      </c>
      <c r="Q139" s="49">
        <f t="shared" si="473"/>
        <v>198.38199999999995</v>
      </c>
      <c r="R139" s="49">
        <f t="shared" si="473"/>
        <v>220.20999999999998</v>
      </c>
      <c r="S139" s="50">
        <f t="shared" si="473"/>
        <v>136.5753700255938</v>
      </c>
      <c r="T139" s="48">
        <f t="shared" ref="T139:AA139" si="476">T121-T135</f>
        <v>133.17922302171033</v>
      </c>
      <c r="U139" s="49">
        <f t="shared" si="476"/>
        <v>241.72639424386784</v>
      </c>
      <c r="V139" s="49">
        <f t="shared" si="476"/>
        <v>253.08638065113985</v>
      </c>
      <c r="W139" s="50">
        <f t="shared" si="476"/>
        <v>199.40192940568741</v>
      </c>
      <c r="X139" s="48">
        <f t="shared" si="476"/>
        <v>196.2659271026335</v>
      </c>
      <c r="Y139" s="49">
        <f t="shared" si="476"/>
        <v>247.57261532811344</v>
      </c>
      <c r="Z139" s="49">
        <f t="shared" si="476"/>
        <v>256.11521427856763</v>
      </c>
      <c r="AA139" s="50">
        <f t="shared" si="476"/>
        <v>210.41716656430907</v>
      </c>
      <c r="AB139" s="689"/>
      <c r="AC139" s="49">
        <f t="shared" ref="AC139:AH139" si="477">AC121-AC135</f>
        <v>167.16000000000011</v>
      </c>
      <c r="AD139" s="48">
        <f t="shared" si="477"/>
        <v>642.43299999999999</v>
      </c>
      <c r="AE139" s="49">
        <f t="shared" si="477"/>
        <v>602.5500000000003</v>
      </c>
      <c r="AF139" s="49">
        <f t="shared" si="477"/>
        <v>669.08137002559431</v>
      </c>
      <c r="AG139" s="49">
        <f t="shared" si="477"/>
        <v>827.39392732240572</v>
      </c>
      <c r="AH139" s="50">
        <f t="shared" si="477"/>
        <v>910.37092327362393</v>
      </c>
      <c r="AI139" s="538"/>
      <c r="AJ139" s="48">
        <f>AJ121-AJ135</f>
        <v>592.68000000000006</v>
      </c>
      <c r="AK139" s="49">
        <f>AK121-AK135</f>
        <v>598.68400000000008</v>
      </c>
      <c r="AL139" s="49">
        <f>AL121-AL135</f>
        <v>583.57100000000014</v>
      </c>
      <c r="AM139" s="49">
        <f>AM121-AM135</f>
        <v>764.56736794231244</v>
      </c>
      <c r="AN139" s="50">
        <f>AN121-AN135</f>
        <v>899.35568611500219</v>
      </c>
      <c r="AO139" s="49"/>
      <c r="AV139" s="9"/>
    </row>
    <row r="140" spans="1:48" ht="14.25" customHeight="1">
      <c r="A140" s="9"/>
      <c r="B140" s="46" t="s">
        <v>270</v>
      </c>
      <c r="C140" s="47"/>
      <c r="D140" s="48"/>
      <c r="E140" s="49"/>
      <c r="F140" s="49"/>
      <c r="G140" s="49">
        <f t="shared" ref="G140:S140" si="478">G123-G135</f>
        <v>96.41200000000012</v>
      </c>
      <c r="H140" s="48">
        <f t="shared" si="478"/>
        <v>103.92699999999999</v>
      </c>
      <c r="I140" s="49">
        <f t="shared" ref="I140:N140" si="479">I123-I135</f>
        <v>135.47600000000003</v>
      </c>
      <c r="J140" s="49">
        <f t="shared" si="479"/>
        <v>108.47200000000005</v>
      </c>
      <c r="K140" s="49">
        <f t="shared" si="479"/>
        <v>106.32999999999993</v>
      </c>
      <c r="L140" s="48">
        <f t="shared" si="479"/>
        <v>102.92600000000004</v>
      </c>
      <c r="M140" s="49">
        <f t="shared" si="479"/>
        <v>137.66999999999996</v>
      </c>
      <c r="N140" s="49">
        <f t="shared" si="479"/>
        <v>153.96299999999997</v>
      </c>
      <c r="O140" s="49">
        <f t="shared" ref="O140" si="480">O123-O135</f>
        <v>88.567999999999984</v>
      </c>
      <c r="P140" s="48">
        <f t="shared" si="478"/>
        <v>84.578999999999979</v>
      </c>
      <c r="Q140" s="49">
        <f t="shared" si="478"/>
        <v>152.85300000000007</v>
      </c>
      <c r="R140" s="49">
        <f t="shared" si="478"/>
        <v>183.02500000000001</v>
      </c>
      <c r="S140" s="50">
        <f t="shared" si="478"/>
        <v>116.9383700255938</v>
      </c>
      <c r="T140" s="48">
        <f t="shared" ref="T140:AA140" si="481">T123-T135</f>
        <v>113.54222302171033</v>
      </c>
      <c r="U140" s="49">
        <f t="shared" si="481"/>
        <v>222.08939424386779</v>
      </c>
      <c r="V140" s="49">
        <f t="shared" si="481"/>
        <v>233.4493806511399</v>
      </c>
      <c r="W140" s="50">
        <f t="shared" si="481"/>
        <v>179.76492940568741</v>
      </c>
      <c r="X140" s="48">
        <f t="shared" si="481"/>
        <v>176.62892710263355</v>
      </c>
      <c r="Y140" s="49">
        <f t="shared" si="481"/>
        <v>227.93561532811344</v>
      </c>
      <c r="Z140" s="49">
        <f t="shared" si="481"/>
        <v>236.47821427856769</v>
      </c>
      <c r="AA140" s="50">
        <f t="shared" si="481"/>
        <v>190.78016656430913</v>
      </c>
      <c r="AB140" s="689"/>
      <c r="AC140" s="49">
        <f t="shared" ref="AC140:AH140" si="482">AC123-AC135</f>
        <v>96.41200000000012</v>
      </c>
      <c r="AD140" s="48">
        <f t="shared" si="482"/>
        <v>454.20500000000004</v>
      </c>
      <c r="AE140" s="49">
        <f t="shared" si="482"/>
        <v>483.12700000000029</v>
      </c>
      <c r="AF140" s="49">
        <f t="shared" si="482"/>
        <v>537.39537002559405</v>
      </c>
      <c r="AG140" s="49">
        <f t="shared" si="482"/>
        <v>748.84592732240571</v>
      </c>
      <c r="AH140" s="50">
        <f t="shared" si="482"/>
        <v>831.82292327362416</v>
      </c>
      <c r="AI140" s="538"/>
      <c r="AJ140" s="48">
        <f>AJ123-AJ135</f>
        <v>444.28700000000003</v>
      </c>
      <c r="AK140" s="49">
        <f>AK123-AK135</f>
        <v>500.88899999999984</v>
      </c>
      <c r="AL140" s="49">
        <f>AL123-AL135</f>
        <v>509.09499999999986</v>
      </c>
      <c r="AM140" s="49">
        <f>AM123-AM135</f>
        <v>686.01936794231244</v>
      </c>
      <c r="AN140" s="50">
        <f>AN123-AN135</f>
        <v>820.80768611500218</v>
      </c>
      <c r="AO140" s="15"/>
      <c r="AV140" s="9"/>
    </row>
    <row r="141" spans="1:48" ht="8.25" customHeight="1">
      <c r="A141" s="9"/>
      <c r="B141" s="33"/>
      <c r="C141" s="34"/>
      <c r="D141" s="39"/>
      <c r="E141" s="38"/>
      <c r="F141" s="38"/>
      <c r="G141" s="38"/>
      <c r="H141" s="39"/>
      <c r="I141" s="38"/>
      <c r="J141" s="38"/>
      <c r="K141" s="38"/>
      <c r="L141" s="707"/>
      <c r="M141" s="706"/>
      <c r="N141" s="706"/>
      <c r="O141" s="706"/>
      <c r="P141" s="707"/>
      <c r="Q141" s="706"/>
      <c r="R141" s="706"/>
      <c r="S141" s="713"/>
      <c r="T141" s="707"/>
      <c r="U141" s="706"/>
      <c r="V141" s="706"/>
      <c r="W141" s="713"/>
      <c r="X141" s="835"/>
      <c r="Y141" s="834"/>
      <c r="Z141" s="834"/>
      <c r="AA141" s="855"/>
      <c r="AB141" s="239"/>
      <c r="AC141" s="808"/>
      <c r="AD141" s="705"/>
      <c r="AE141" s="769"/>
      <c r="AF141" s="769"/>
      <c r="AG141" s="769"/>
      <c r="AH141" s="704"/>
      <c r="AI141" s="21"/>
      <c r="AJ141" s="705"/>
      <c r="AK141" s="769"/>
      <c r="AL141" s="769"/>
      <c r="AM141" s="795"/>
      <c r="AN141" s="704"/>
      <c r="AO141" s="15"/>
      <c r="AV141" s="9"/>
    </row>
    <row r="142" spans="1:48" ht="14.25" customHeight="1">
      <c r="A142" s="9"/>
      <c r="B142" s="23" t="s">
        <v>72</v>
      </c>
      <c r="C142" s="24"/>
      <c r="D142" s="58"/>
      <c r="E142" s="59"/>
      <c r="F142" s="59"/>
      <c r="G142" s="59">
        <f t="shared" ref="G142:L142" si="483">G137/G152</f>
        <v>4.3078354489267619E-2</v>
      </c>
      <c r="H142" s="58">
        <f t="shared" si="483"/>
        <v>1.318132085121787E-2</v>
      </c>
      <c r="I142" s="59">
        <f t="shared" si="483"/>
        <v>2.9499346743333058E-2</v>
      </c>
      <c r="J142" s="59">
        <f t="shared" si="483"/>
        <v>-7.9853311612351804E-2</v>
      </c>
      <c r="K142" s="59">
        <f t="shared" si="483"/>
        <v>-0.17603759037546773</v>
      </c>
      <c r="L142" s="58">
        <f t="shared" si="483"/>
        <v>-4.2799825029790288E-2</v>
      </c>
      <c r="M142" s="59">
        <f>M137/M152</f>
        <v>8.9526861081093104E-2</v>
      </c>
      <c r="N142" s="59">
        <f t="shared" ref="N142:O142" si="484">N137/N152</f>
        <v>-0.61991927600668539</v>
      </c>
      <c r="O142" s="59">
        <f t="shared" si="484"/>
        <v>0.42677536812696026</v>
      </c>
      <c r="P142" s="58">
        <f t="shared" ref="P142:S142" si="485">P133/P152</f>
        <v>-0.24120792999425028</v>
      </c>
      <c r="Q142" s="59">
        <f>Q137/Q152</f>
        <v>0.27465628775482137</v>
      </c>
      <c r="R142" s="59">
        <f t="shared" ref="R142" si="486">R137/R152</f>
        <v>-0.26041847064565399</v>
      </c>
      <c r="S142" s="60">
        <f t="shared" si="485"/>
        <v>0.92416559996201653</v>
      </c>
      <c r="T142" s="58">
        <f t="shared" ref="T142:AA142" si="487">T133/T152</f>
        <v>0.90088565801061871</v>
      </c>
      <c r="U142" s="59">
        <f t="shared" si="487"/>
        <v>1.769157313905936</v>
      </c>
      <c r="V142" s="59">
        <f t="shared" si="487"/>
        <v>1.8670871974914014</v>
      </c>
      <c r="W142" s="60">
        <f t="shared" si="487"/>
        <v>1.4435008062512038</v>
      </c>
      <c r="X142" s="58">
        <f t="shared" si="487"/>
        <v>1.4240363698875593</v>
      </c>
      <c r="Y142" s="59">
        <f t="shared" si="487"/>
        <v>1.8451245432683587</v>
      </c>
      <c r="Z142" s="59">
        <f t="shared" si="487"/>
        <v>1.9220558079763941</v>
      </c>
      <c r="AA142" s="60">
        <f t="shared" si="487"/>
        <v>1.5569569798122083</v>
      </c>
      <c r="AB142" s="239"/>
      <c r="AC142" s="59">
        <f t="shared" ref="AC142:AH142" si="488">AC133/AC152</f>
        <v>4.3078354489267619E-2</v>
      </c>
      <c r="AD142" s="58">
        <f t="shared" si="488"/>
        <v>-0.19822392190616686</v>
      </c>
      <c r="AE142" s="59">
        <f t="shared" si="488"/>
        <v>-0.12669288567187151</v>
      </c>
      <c r="AF142" s="59">
        <f t="shared" si="488"/>
        <v>0.69743907300775576</v>
      </c>
      <c r="AG142" s="59">
        <f t="shared" si="488"/>
        <v>5.9771872491491784</v>
      </c>
      <c r="AH142" s="60">
        <f t="shared" si="488"/>
        <v>6.7472090723339937</v>
      </c>
      <c r="AI142" s="21"/>
      <c r="AJ142" s="58">
        <f>AJ133/AJ152</f>
        <v>1.2361840966496496E-2</v>
      </c>
      <c r="AK142" s="59">
        <f>AK133/AK152</f>
        <v>-0.73059402143004115</v>
      </c>
      <c r="AL142" s="59">
        <f>AL133/AL152</f>
        <v>0.21466248349249356</v>
      </c>
      <c r="AM142" s="59">
        <f>AM133/AM152</f>
        <v>5.4539477830432519</v>
      </c>
      <c r="AN142" s="60">
        <f>AN133/AN152</f>
        <v>6.6309675411604259</v>
      </c>
      <c r="AO142" s="15"/>
      <c r="AV142" s="9"/>
    </row>
    <row r="143" spans="1:48" ht="14.25" customHeight="1">
      <c r="A143" s="9"/>
      <c r="B143" s="46" t="s">
        <v>73</v>
      </c>
      <c r="C143" s="47"/>
      <c r="D143" s="61"/>
      <c r="E143" s="62"/>
      <c r="F143" s="62"/>
      <c r="G143" s="62">
        <f t="shared" ref="G143:L143" si="489">(G139)/G153</f>
        <v>1.1109191200903843</v>
      </c>
      <c r="H143" s="61">
        <f t="shared" si="489"/>
        <v>1.090819041699846</v>
      </c>
      <c r="I143" s="62">
        <f t="shared" si="489"/>
        <v>1.2155415398287608</v>
      </c>
      <c r="J143" s="62">
        <f t="shared" si="489"/>
        <v>1.0272173991491964</v>
      </c>
      <c r="K143" s="62">
        <f t="shared" si="489"/>
        <v>1.0375176386726987</v>
      </c>
      <c r="L143" s="61">
        <f t="shared" si="489"/>
        <v>1.0794078163416148</v>
      </c>
      <c r="M143" s="62">
        <f>(M139)/M153</f>
        <v>1.287767609518699</v>
      </c>
      <c r="N143" s="62">
        <f t="shared" ref="N143:O143" si="490">(N139)/N153</f>
        <v>1.3483813551586694</v>
      </c>
      <c r="O143" s="62">
        <f t="shared" si="490"/>
        <v>0.85303928977641363</v>
      </c>
      <c r="P143" s="61">
        <f t="shared" ref="P143:AF143" si="491">(P139)/P153</f>
        <v>0.86728843884426499</v>
      </c>
      <c r="Q143" s="62">
        <f>(Q139)/Q153</f>
        <v>1.5169370995121501</v>
      </c>
      <c r="R143" s="62">
        <f t="shared" ref="R143" si="492">(R139)/R153</f>
        <v>1.6880020849941744</v>
      </c>
      <c r="S143" s="63">
        <f t="shared" si="491"/>
        <v>1.0509354706638694</v>
      </c>
      <c r="T143" s="61">
        <f t="shared" ref="T143:AA143" si="493">(T139)/T153</f>
        <v>1.0287605288415396</v>
      </c>
      <c r="U143" s="62">
        <f t="shared" si="493"/>
        <v>1.874487377430037</v>
      </c>
      <c r="V143" s="62">
        <f t="shared" si="493"/>
        <v>1.9702184456244929</v>
      </c>
      <c r="W143" s="63">
        <f t="shared" si="493"/>
        <v>1.5583632608528513</v>
      </c>
      <c r="X143" s="61">
        <f t="shared" si="493"/>
        <v>1.5398720115383624</v>
      </c>
      <c r="Y143" s="62">
        <f t="shared" si="493"/>
        <v>1.9500662853911077</v>
      </c>
      <c r="Z143" s="62">
        <f t="shared" si="493"/>
        <v>2.0253306626697638</v>
      </c>
      <c r="AA143" s="63">
        <f t="shared" si="493"/>
        <v>1.6705608828821896</v>
      </c>
      <c r="AB143" s="239"/>
      <c r="AC143" s="62">
        <f t="shared" si="491"/>
        <v>1.1109191200903843</v>
      </c>
      <c r="AD143" s="61">
        <f t="shared" si="491"/>
        <v>4.3790431559664293</v>
      </c>
      <c r="AE143" s="62">
        <f t="shared" si="491"/>
        <v>4.5700351920393212</v>
      </c>
      <c r="AF143" s="62">
        <f t="shared" si="491"/>
        <v>5.1218109410898363</v>
      </c>
      <c r="AG143" s="62">
        <f>(AG139)/AG153</f>
        <v>6.4285575444999132</v>
      </c>
      <c r="AH143" s="63">
        <f>(AH139)/AH153</f>
        <v>7.1849077650121069</v>
      </c>
      <c r="AI143" s="21"/>
      <c r="AJ143" s="61">
        <f>(AJ139)/AJ153</f>
        <v>3.9524318412571917</v>
      </c>
      <c r="AK143" s="62">
        <f>(AK139)/AK153</f>
        <v>4.4855911424627211</v>
      </c>
      <c r="AL143" s="62">
        <f>(AL139)/AL153</f>
        <v>4.4583139157339859</v>
      </c>
      <c r="AM143" s="62">
        <f>(AM139)/AM153</f>
        <v>5.9174292830233313</v>
      </c>
      <c r="AN143" s="63">
        <f>(AN139)/AN153</f>
        <v>7.0700728433800473</v>
      </c>
      <c r="AO143" s="62"/>
      <c r="AV143" s="9"/>
    </row>
    <row r="144" spans="1:48" s="390" customFormat="1" ht="14.25" hidden="1" customHeight="1" outlineLevel="1">
      <c r="A144" s="384"/>
      <c r="B144" s="385" t="s">
        <v>214</v>
      </c>
      <c r="C144" s="386"/>
      <c r="D144" s="399"/>
      <c r="E144" s="388"/>
      <c r="F144" s="387"/>
      <c r="G144" s="387"/>
      <c r="H144" s="399" t="str">
        <f>IF(_xll.ThomsonONEAddinShim.SpreadsheetFormulas.TF($B$6,"TF.ES.EPS.Mean(period=#1)",,H3)="N/A","",_xll.ThomsonONEAddinShim.SpreadsheetFormulas.TF($B$6,"TF.ES.EPS.Mean(period=#1)",,H3))</f>
        <v xml:space="preserve">                                                                              </v>
      </c>
      <c r="I144" s="388" t="str">
        <f>IF(_xll.ThomsonONEAddinShim.SpreadsheetFormulas.TF($B$6,"TF.ES.EPS.Mean(period=#1)",,I3)="N/A","",_xll.ThomsonONEAddinShim.SpreadsheetFormulas.TF($B$6,"TF.ES.EPS.Mean(period=#1)",,I3))</f>
        <v xml:space="preserve">                                                                              </v>
      </c>
      <c r="J144"/>
      <c r="K144"/>
      <c r="L144" s="399" t="str">
        <f>IF(_xll.ThomsonONEAddinShim.SpreadsheetFormulas.TF($B$6,"TF.ES.EPS.Mean(period=#1)",,L3)="N/A","",_xll.ThomsonONEAddinShim.SpreadsheetFormulas.TF($B$6,"TF.ES.EPS.Mean(period=#1)",,L3))</f>
        <v xml:space="preserve">                                       $        5.51                                       </v>
      </c>
      <c r="M144" s="388" t="str">
        <f>IF(_xll.ThomsonONEAddinShim.SpreadsheetFormulas.TF($B$6,"TF.ES.EPS.Mean(period=#1)",,M3)="N/A","",_xll.ThomsonONEAddinShim.SpreadsheetFormulas.TF($B$6,"TF.ES.EPS.Mean(period=#1)",,M3))</f>
        <v xml:space="preserve">                                       $        5.51                                       </v>
      </c>
      <c r="N144" s="531"/>
      <c r="O144" s="604"/>
      <c r="P144" s="792"/>
      <c r="Q144" s="388" t="str">
        <f>IF(_xll.ThomsonONEAddinShim.SpreadsheetFormulas.TF($B$6,"TF.ES.EPS.Mean(period=#1)",,Q3)="N/A","",_xll.ThomsonONEAddinShim.SpreadsheetFormulas.TF($B$6,"TF.ES.EPS.Mean(period=#1)",,Q3))</f>
        <v xml:space="preserve">                                           $        5.51                                           </v>
      </c>
      <c r="R144" s="650"/>
      <c r="S144" s="654"/>
      <c r="T144" s="660">
        <f>IF(_xll.ThomsonONEAddinShim.SpreadsheetFormulas.TF($B$6,"TF.ES.EPS.Mean(period=#1)",,T3)="N/A","",_xll.ThomsonONEAddinShim.SpreadsheetFormulas.TF($B$6,"TF.ES.EPS.Mean(period=#1)",,T3))</f>
        <v>5.5110000000000001</v>
      </c>
      <c r="U144" s="531">
        <f>IF(_xll.ThomsonONEAddinShim.SpreadsheetFormulas.TF($B$6,"TF.ES.EPS.Mean(period=#1)",,U3)="N/A","",_xll.ThomsonONEAddinShim.SpreadsheetFormulas.TF($B$6,"TF.ES.EPS.Mean(period=#1)",,U3))</f>
        <v>5.5110000000000001</v>
      </c>
      <c r="V144" s="531">
        <f>IF(_xll.ThomsonONEAddinShim.SpreadsheetFormulas.TF($B$6,"TF.ES.EPS.Mean(period=#1)",,V3)="N/A","",_xll.ThomsonONEAddinShim.SpreadsheetFormulas.TF($B$6,"TF.ES.EPS.Mean(period=#1)",,V3))</f>
        <v>5.5110000000000001</v>
      </c>
      <c r="W144" s="654">
        <f>IF(_xll.ThomsonONEAddinShim.SpreadsheetFormulas.TF($B$6,"TF.ES.EPS.Mean(period=#1)",,W3)="N/A","",_xll.ThomsonONEAddinShim.SpreadsheetFormulas.TF($B$6,"TF.ES.EPS.Mean(period=#1)",,W3))</f>
        <v>5.5110000000000001</v>
      </c>
      <c r="X144" s="660" t="str">
        <f>IF(_xll.ThomsonONEAddinShim.SpreadsheetFormulas.TF($B$6,"TF.ES.EPS.Mean(period=#1)",,X3)="N/A","",_xll.ThomsonONEAddinShim.SpreadsheetFormulas.TF($B$6,"TF.ES.EPS.Mean(period=#1)",,X3))</f>
        <v>Manual Calculation</v>
      </c>
      <c r="Y144" s="531" t="str">
        <f>IF(_xll.ThomsonONEAddinShim.SpreadsheetFormulas.TF($B$6,"TF.ES.EPS.Mean(period=#1)",,Y3)="N/A","",_xll.ThomsonONEAddinShim.SpreadsheetFormulas.TF($B$6,"TF.ES.EPS.Mean(period=#1)",,Y3))</f>
        <v>Manual Calculation</v>
      </c>
      <c r="Z144" s="531" t="str">
        <f>IF(_xll.ThomsonONEAddinShim.SpreadsheetFormulas.TF($B$6,"TF.ES.EPS.Mean(period=#1)",,Z3)="N/A","",_xll.ThomsonONEAddinShim.SpreadsheetFormulas.TF($B$6,"TF.ES.EPS.Mean(period=#1)",,Z3))</f>
        <v>Manual Calculation</v>
      </c>
      <c r="AA144" s="654" t="str">
        <f>IF(_xll.ThomsonONEAddinShim.SpreadsheetFormulas.TF($B$6,"TF.ES.EPS.Mean(period=#1)",,AA3)="N/A","",_xll.ThomsonONEAddinShim.SpreadsheetFormulas.TF($B$6,"TF.ES.EPS.Mean(period=#1)",,AA3))</f>
        <v>Manual Calculation</v>
      </c>
      <c r="AB144" s="654"/>
      <c r="AC144" t="str">
        <f>IF(_xll.ThomsonONEAddinShim.SpreadsheetFormulas.TF($B$6,"TF.ES.EPS.Mean(period=#1)",,AC3)="N/A","",_xll.ThomsonONEAddinShim.SpreadsheetFormulas.TF($B$6,"TF.ES.EPS.Mean(period=#1)",,AC3))</f>
        <v>Manual Calculation</v>
      </c>
      <c r="AD144" s="660"/>
      <c r="AE144" s="531"/>
      <c r="AF144" s="531"/>
      <c r="AG144" s="531"/>
      <c r="AH144" s="654"/>
      <c r="AI144" s="652"/>
      <c r="AJ144" s="660"/>
      <c r="AK144" s="531"/>
      <c r="AL144" s="531"/>
      <c r="AM144" s="531"/>
      <c r="AN144" s="654"/>
      <c r="AO144"/>
      <c r="AP144"/>
      <c r="AQ144"/>
      <c r="AR144"/>
      <c r="AS144"/>
      <c r="AT144"/>
      <c r="AU144"/>
      <c r="AV144" s="384"/>
    </row>
    <row r="145" spans="1:48" ht="14.25" customHeight="1" collapsed="1">
      <c r="A145" s="9"/>
      <c r="B145" s="64" t="s">
        <v>74</v>
      </c>
      <c r="C145" s="65"/>
      <c r="D145" s="66"/>
      <c r="E145" s="67"/>
      <c r="F145" s="67"/>
      <c r="G145" s="67">
        <f t="shared" ref="G145:AF145" si="494">G140/G153</f>
        <v>0.64073901774440167</v>
      </c>
      <c r="H145" s="66">
        <f t="shared" si="494"/>
        <v>0.67283650889221214</v>
      </c>
      <c r="I145" s="67">
        <f t="shared" ref="I145:N145" si="495">I140/I153</f>
        <v>0.89848325076434377</v>
      </c>
      <c r="J145" s="67">
        <f t="shared" si="495"/>
        <v>0.7527602551023953</v>
      </c>
      <c r="K145" s="67">
        <f t="shared" si="495"/>
        <v>0.77341033735325304</v>
      </c>
      <c r="L145" s="66">
        <f t="shared" si="495"/>
        <v>0.77624930238170697</v>
      </c>
      <c r="M145" s="67">
        <f t="shared" si="495"/>
        <v>1.0403615231733025</v>
      </c>
      <c r="N145" s="67">
        <f t="shared" si="495"/>
        <v>1.1711062768126081</v>
      </c>
      <c r="O145" s="67">
        <f t="shared" ref="O145" si="496">O140/O153</f>
        <v>0.67608644208822821</v>
      </c>
      <c r="P145" s="66">
        <f t="shared" si="494"/>
        <v>0.6439453348052836</v>
      </c>
      <c r="Q145" s="67">
        <f t="shared" si="494"/>
        <v>1.1687975041673682</v>
      </c>
      <c r="R145" s="67">
        <f t="shared" si="494"/>
        <v>1.4029634512785922</v>
      </c>
      <c r="S145" s="68">
        <f t="shared" si="494"/>
        <v>0.89983048128284815</v>
      </c>
      <c r="T145" s="66">
        <f t="shared" ref="T145:AA145" si="497">T140/T153</f>
        <v>0.8770719242191195</v>
      </c>
      <c r="U145" s="67">
        <f t="shared" si="497"/>
        <v>1.7222106318734127</v>
      </c>
      <c r="V145" s="67">
        <f t="shared" si="497"/>
        <v>1.8173489805936658</v>
      </c>
      <c r="W145" s="68">
        <f t="shared" si="497"/>
        <v>1.4048964441346043</v>
      </c>
      <c r="X145" s="66">
        <f t="shared" si="497"/>
        <v>1.3858031564040418</v>
      </c>
      <c r="Y145" s="67">
        <f t="shared" si="497"/>
        <v>1.7953906497378105</v>
      </c>
      <c r="Z145" s="67">
        <f t="shared" si="497"/>
        <v>1.870043448144554</v>
      </c>
      <c r="AA145" s="68">
        <f t="shared" si="497"/>
        <v>1.5146572339889259</v>
      </c>
      <c r="AB145" s="239"/>
      <c r="AC145" s="67">
        <f t="shared" si="494"/>
        <v>0.64073901774440167</v>
      </c>
      <c r="AD145" s="66">
        <f t="shared" si="494"/>
        <v>3.0960167000383421</v>
      </c>
      <c r="AE145" s="67">
        <f t="shared" si="494"/>
        <v>3.6642724956009975</v>
      </c>
      <c r="AF145" s="67">
        <f t="shared" si="494"/>
        <v>4.1137559782643773</v>
      </c>
      <c r="AG145" s="67">
        <f>AG140/AG153</f>
        <v>5.8182674259351215</v>
      </c>
      <c r="AH145" s="68">
        <f>AH140/AH153</f>
        <v>6.5649844780328017</v>
      </c>
      <c r="AI145" s="21"/>
      <c r="AJ145" s="66">
        <f>AJ140/AJ153</f>
        <v>2.9628367507873286</v>
      </c>
      <c r="AK145" s="67">
        <f>AK140/AK153</f>
        <v>3.7528700646033779</v>
      </c>
      <c r="AL145" s="67">
        <f>AL140/AL153</f>
        <v>3.8893387829940016</v>
      </c>
      <c r="AM145" s="67">
        <f>AM140/AM153</f>
        <v>5.3095008586467545</v>
      </c>
      <c r="AN145" s="68">
        <f>AN140/AN153</f>
        <v>6.4525862468358586</v>
      </c>
      <c r="AO145" s="615"/>
      <c r="AV145" s="9"/>
    </row>
    <row r="146" spans="1:48" ht="14.25" customHeight="1">
      <c r="A146" s="9"/>
      <c r="B146" s="69"/>
      <c r="C146" s="70"/>
      <c r="D146" s="43"/>
      <c r="E146" s="43"/>
      <c r="F146" s="43"/>
      <c r="G146" s="561"/>
      <c r="H146" s="1"/>
      <c r="I146" s="43"/>
      <c r="J146" s="1"/>
      <c r="K146" s="561"/>
      <c r="L146" s="1"/>
      <c r="M146" s="43"/>
      <c r="N146" s="1"/>
      <c r="O146" s="561"/>
      <c r="P146" s="1"/>
      <c r="Q146" s="43"/>
      <c r="R146" s="43"/>
      <c r="S146" s="43"/>
      <c r="T146" s="43"/>
      <c r="U146" s="43"/>
      <c r="V146" s="43"/>
      <c r="W146" s="43"/>
      <c r="X146" s="43"/>
      <c r="Y146" s="43"/>
      <c r="Z146" s="43"/>
      <c r="AA146" s="43"/>
      <c r="AB146" s="43"/>
      <c r="AC146" s="43"/>
      <c r="AD146" s="43"/>
      <c r="AE146" s="43"/>
      <c r="AF146" s="43"/>
      <c r="AG146" s="43"/>
      <c r="AH146" s="43"/>
      <c r="AI146" s="43"/>
      <c r="AJ146" s="43"/>
      <c r="AK146" s="43"/>
      <c r="AL146" s="43"/>
      <c r="AM146" s="43"/>
      <c r="AN146" s="43"/>
      <c r="AO146" s="615"/>
      <c r="AV146" s="9"/>
    </row>
    <row r="147" spans="1:48" ht="14.25" customHeight="1">
      <c r="A147" s="9"/>
      <c r="B147" s="70"/>
      <c r="C147" s="70"/>
      <c r="D147" s="43"/>
      <c r="E147" s="43"/>
      <c r="F147" s="43"/>
      <c r="G147" s="43"/>
      <c r="H147" s="43"/>
      <c r="I147" s="43"/>
      <c r="J147" s="43"/>
      <c r="K147" s="43"/>
      <c r="L147" s="43"/>
      <c r="M147" s="657"/>
      <c r="N147" s="43"/>
      <c r="O147" s="43"/>
      <c r="P147" s="768"/>
      <c r="Q147" s="657"/>
      <c r="R147" s="657"/>
      <c r="S147" s="657"/>
      <c r="T147" s="657"/>
      <c r="U147" s="657"/>
      <c r="V147" s="657"/>
      <c r="W147" s="657"/>
      <c r="X147" s="657"/>
      <c r="Y147" s="657"/>
      <c r="Z147" s="657"/>
      <c r="AA147" s="657"/>
      <c r="AB147" s="657"/>
      <c r="AC147" s="657"/>
      <c r="AD147" s="657"/>
      <c r="AE147" s="657"/>
      <c r="AF147" s="657"/>
      <c r="AG147" s="845"/>
      <c r="AH147" s="845"/>
      <c r="AI147" s="845"/>
      <c r="AJ147" s="845"/>
      <c r="AK147" s="845"/>
      <c r="AL147" s="845"/>
      <c r="AM147" s="845"/>
      <c r="AN147" s="845"/>
      <c r="AO147" s="15"/>
      <c r="AV147" s="9"/>
    </row>
    <row r="148" spans="1:48" ht="14.25" customHeight="1">
      <c r="A148" s="9"/>
      <c r="B148" s="72"/>
      <c r="C148" s="70"/>
      <c r="D148" s="73"/>
      <c r="E148" s="73"/>
      <c r="F148" s="73"/>
      <c r="G148" s="73"/>
      <c r="H148" s="43"/>
      <c r="I148" s="43"/>
      <c r="J148" s="73"/>
      <c r="K148" s="73"/>
      <c r="L148" s="43"/>
      <c r="M148" s="43"/>
      <c r="N148" s="73"/>
      <c r="O148" s="73"/>
      <c r="P148" s="533"/>
      <c r="Q148" s="43"/>
      <c r="R148" s="43"/>
      <c r="S148" s="43"/>
      <c r="T148" s="43"/>
      <c r="U148" s="43"/>
      <c r="V148" s="43"/>
      <c r="W148" s="43"/>
      <c r="X148" s="43"/>
      <c r="Y148" s="43"/>
      <c r="Z148" s="43"/>
      <c r="AA148" s="43"/>
      <c r="AB148" s="43"/>
      <c r="AC148" s="43"/>
      <c r="AD148" s="43"/>
      <c r="AE148" s="43"/>
      <c r="AF148" s="43"/>
      <c r="AG148" s="43"/>
      <c r="AH148" s="43"/>
      <c r="AI148" s="43"/>
      <c r="AJ148" s="43"/>
      <c r="AK148" s="43"/>
      <c r="AL148" s="43"/>
      <c r="AM148" s="43"/>
      <c r="AN148" s="43"/>
      <c r="AO148" s="9"/>
      <c r="AV148" s="9"/>
    </row>
    <row r="149" spans="1:48" ht="14.25" customHeight="1">
      <c r="A149" s="9"/>
      <c r="B149" s="74" t="s">
        <v>75</v>
      </c>
      <c r="C149" s="75"/>
      <c r="D149" s="76"/>
      <c r="E149" s="77"/>
      <c r="F149" s="77"/>
      <c r="G149" s="78">
        <v>150.47</v>
      </c>
      <c r="H149" s="76">
        <v>154.46100000000001</v>
      </c>
      <c r="I149" s="77">
        <v>150.78299999999999</v>
      </c>
      <c r="J149" s="77">
        <v>139.34299999999999</v>
      </c>
      <c r="K149" s="78">
        <v>132.71299999999999</v>
      </c>
      <c r="L149" s="76">
        <v>127.541</v>
      </c>
      <c r="M149" s="77">
        <v>132.32900000000001</v>
      </c>
      <c r="N149" s="77">
        <v>126.852</v>
      </c>
      <c r="O149" s="78">
        <v>131.001</v>
      </c>
      <c r="P149" s="781">
        <v>126.961</v>
      </c>
      <c r="Q149" s="77">
        <v>130.77799999999999</v>
      </c>
      <c r="R149" s="77">
        <v>127.03400000000001</v>
      </c>
      <c r="S149" s="80">
        <f t="shared" ref="S149:W149" si="498">R149+(S150-R150)</f>
        <v>126.53400000000001</v>
      </c>
      <c r="T149" s="395">
        <f t="shared" si="498"/>
        <v>126.03400000000001</v>
      </c>
      <c r="U149" s="79">
        <f t="shared" si="498"/>
        <v>125.53400000000001</v>
      </c>
      <c r="V149" s="79">
        <f t="shared" si="498"/>
        <v>125.03400000000001</v>
      </c>
      <c r="W149" s="80">
        <f t="shared" si="498"/>
        <v>124.53400000000001</v>
      </c>
      <c r="X149" s="395">
        <f t="shared" ref="X149" si="499">W149+(X150-W150)</f>
        <v>124.03400000000001</v>
      </c>
      <c r="Y149" s="79">
        <f t="shared" ref="Y149" si="500">X149+(Y150-X150)</f>
        <v>123.53400000000001</v>
      </c>
      <c r="Z149" s="79">
        <f t="shared" ref="Z149" si="501">Y149+(Z150-Y150)</f>
        <v>123.03400000000001</v>
      </c>
      <c r="AA149" s="80">
        <f t="shared" ref="AA149" si="502">Z149+(AA150-Z150)</f>
        <v>122.53400000000001</v>
      </c>
      <c r="AB149" s="538"/>
      <c r="AC149">
        <f>AVERAGE(D149:G149)</f>
        <v>150.47</v>
      </c>
      <c r="AD149" s="156">
        <f>AVERAGE(H149:K149)</f>
        <v>144.32499999999999</v>
      </c>
      <c r="AE149" s="156">
        <f>AVERAGE(L149:O149)</f>
        <v>129.43074999999999</v>
      </c>
      <c r="AF149" s="156">
        <f>AVERAGE(P149:S149)</f>
        <v>127.82674999999999</v>
      </c>
      <c r="AG149" s="156">
        <f>AVERAGE(T149:W149)</f>
        <v>125.28400000000001</v>
      </c>
      <c r="AH149" s="165">
        <f>AVERAGE(X149:AA149)</f>
        <v>123.28400000000001</v>
      </c>
      <c r="AI149" s="538"/>
      <c r="AJ149" s="166">
        <f>AVERAGE(G149:J149)</f>
        <v>148.76425</v>
      </c>
      <c r="AK149" s="156">
        <f>AVERAGE(K149:N149)</f>
        <v>129.85875000000001</v>
      </c>
      <c r="AL149" s="156">
        <f>AVERAGE(O149:O149)</f>
        <v>131.001</v>
      </c>
      <c r="AM149" s="156">
        <f>AVERAGE(S149:V149)</f>
        <v>125.78400000000001</v>
      </c>
      <c r="AN149" s="165">
        <f>AVERAGE(W149:Z149)</f>
        <v>123.78400000000001</v>
      </c>
      <c r="AO149" s="15"/>
      <c r="AV149" s="9"/>
    </row>
    <row r="150" spans="1:48" ht="14.25" customHeight="1">
      <c r="A150" s="9"/>
      <c r="B150" s="23" t="s">
        <v>76</v>
      </c>
      <c r="C150" s="24"/>
      <c r="D150" s="84"/>
      <c r="E150" s="85"/>
      <c r="F150" s="85"/>
      <c r="G150" s="29">
        <v>150.47</v>
      </c>
      <c r="H150" s="84">
        <v>154.46100000000001</v>
      </c>
      <c r="I150" s="85">
        <v>150.78299999999999</v>
      </c>
      <c r="J150" s="85">
        <v>144.09899999999999</v>
      </c>
      <c r="K150" s="29">
        <v>132.71299999999999</v>
      </c>
      <c r="L150" s="84">
        <v>127.541</v>
      </c>
      <c r="M150" s="85">
        <v>132.32900000000001</v>
      </c>
      <c r="N150" s="85">
        <v>131.46799999999999</v>
      </c>
      <c r="O150" s="29">
        <v>131.001</v>
      </c>
      <c r="P150" s="782">
        <v>131.345</v>
      </c>
      <c r="Q150" s="85">
        <v>130.77799999999999</v>
      </c>
      <c r="R150" s="85">
        <v>130.45599999999999</v>
      </c>
      <c r="S150" s="88">
        <f t="shared" ref="S150:W150" si="503">R150+(S152-R152)</f>
        <v>129.95599999999999</v>
      </c>
      <c r="T150" s="396">
        <f t="shared" si="503"/>
        <v>129.45599999999999</v>
      </c>
      <c r="U150" s="87">
        <f t="shared" si="503"/>
        <v>128.95599999999999</v>
      </c>
      <c r="V150" s="87">
        <f t="shared" si="503"/>
        <v>128.45599999999999</v>
      </c>
      <c r="W150" s="88">
        <f t="shared" si="503"/>
        <v>127.95599999999999</v>
      </c>
      <c r="X150" s="396">
        <f t="shared" ref="X150" si="504">W150+(X152-W152)</f>
        <v>127.45599999999999</v>
      </c>
      <c r="Y150" s="87">
        <f t="shared" ref="Y150" si="505">X150+(Y152-X152)</f>
        <v>126.95599999999999</v>
      </c>
      <c r="Z150" s="87">
        <f t="shared" ref="Z150" si="506">Y150+(Z152-Y152)</f>
        <v>126.45599999999999</v>
      </c>
      <c r="AA150" s="88">
        <f t="shared" ref="AA150" si="507">Z150+(AA152-Z152)</f>
        <v>125.95599999999999</v>
      </c>
      <c r="AB150" s="538"/>
      <c r="AC150">
        <f>AVERAGE(D150:G150)</f>
        <v>150.47</v>
      </c>
      <c r="AD150" s="82">
        <f>AVERAGE(H150:K150)</f>
        <v>145.51400000000001</v>
      </c>
      <c r="AE150" s="82">
        <f>AVERAGE(L150:O150)</f>
        <v>130.58474999999999</v>
      </c>
      <c r="AF150" s="82">
        <f>AVERAGE(P150:S150)</f>
        <v>130.63374999999999</v>
      </c>
      <c r="AG150" s="82">
        <f>AVERAGE(T150:W150)</f>
        <v>128.70599999999999</v>
      </c>
      <c r="AH150" s="83">
        <f>AVERAGE(X150:AA150)</f>
        <v>126.70599999999999</v>
      </c>
      <c r="AI150" s="538"/>
      <c r="AJ150" s="81">
        <f>AVERAGE(G150:J150)</f>
        <v>149.95325000000003</v>
      </c>
      <c r="AK150" s="82">
        <f>AVERAGE(K150:N150)</f>
        <v>131.01275000000001</v>
      </c>
      <c r="AL150" s="82">
        <f>AVERAGE(O150:O150)</f>
        <v>131.001</v>
      </c>
      <c r="AM150" s="82">
        <f>AVERAGE(S150:V150)</f>
        <v>129.20599999999999</v>
      </c>
      <c r="AN150" s="83">
        <f>AVERAGE(W150:Z150)</f>
        <v>127.20599999999999</v>
      </c>
      <c r="AO150" s="15"/>
      <c r="AV150" s="9"/>
    </row>
    <row r="151" spans="1:48" ht="5.25" customHeight="1">
      <c r="A151" s="9"/>
      <c r="B151" s="23"/>
      <c r="C151" s="24"/>
      <c r="D151" s="53"/>
      <c r="E151" s="43"/>
      <c r="F151" s="43"/>
      <c r="G151" s="44"/>
      <c r="H151" s="53"/>
      <c r="I151" s="43"/>
      <c r="J151" s="43"/>
      <c r="K151" s="44"/>
      <c r="L151" s="53"/>
      <c r="M151" s="43"/>
      <c r="N151" s="43"/>
      <c r="O151" s="44"/>
      <c r="P151" s="783"/>
      <c r="Q151" s="43"/>
      <c r="R151" s="43"/>
      <c r="S151" s="103"/>
      <c r="T151" s="101"/>
      <c r="U151" s="102"/>
      <c r="V151" s="102"/>
      <c r="W151" s="103"/>
      <c r="X151" s="101"/>
      <c r="Y151" s="102"/>
      <c r="Z151" s="102"/>
      <c r="AA151" s="103"/>
      <c r="AB151" s="538"/>
      <c r="AD151" s="102"/>
      <c r="AE151" s="102"/>
      <c r="AF151" s="102"/>
      <c r="AG151" s="102"/>
      <c r="AH151" s="103"/>
      <c r="AI151" s="538"/>
      <c r="AJ151" s="101"/>
      <c r="AK151" s="102"/>
      <c r="AL151" s="102"/>
      <c r="AM151" s="102"/>
      <c r="AN151" s="103"/>
      <c r="AO151" s="15"/>
      <c r="AV151" s="9"/>
    </row>
    <row r="152" spans="1:48" ht="14.25" customHeight="1">
      <c r="A152" s="9"/>
      <c r="B152" s="23" t="s">
        <v>77</v>
      </c>
      <c r="C152" s="24"/>
      <c r="D152" s="84"/>
      <c r="E152" s="85"/>
      <c r="F152" s="85"/>
      <c r="G152" s="29">
        <v>150.47</v>
      </c>
      <c r="H152" s="84">
        <v>154.46100000000001</v>
      </c>
      <c r="I152" s="85">
        <v>150.78299999999999</v>
      </c>
      <c r="J152" s="85">
        <v>139.34299999999999</v>
      </c>
      <c r="K152" s="29">
        <v>137.482</v>
      </c>
      <c r="L152" s="84">
        <v>132.59399999999999</v>
      </c>
      <c r="M152" s="85">
        <v>132.32900000000001</v>
      </c>
      <c r="N152" s="85">
        <v>126.852</v>
      </c>
      <c r="O152" s="29">
        <v>131.001</v>
      </c>
      <c r="P152" s="782">
        <v>126.961</v>
      </c>
      <c r="Q152" s="85">
        <v>130.77799999999999</v>
      </c>
      <c r="R152" s="85">
        <v>127.03400000000001</v>
      </c>
      <c r="S152" s="88">
        <f t="shared" ref="S152" si="508">R152+(S153-R153)</f>
        <v>126.53400000000001</v>
      </c>
      <c r="T152" s="396">
        <f t="shared" ref="T152:AA152" si="509">S152+(T153-S153)</f>
        <v>126.03400000000001</v>
      </c>
      <c r="U152" s="87">
        <f t="shared" si="509"/>
        <v>125.53400000000001</v>
      </c>
      <c r="V152" s="87">
        <f t="shared" si="509"/>
        <v>125.03400000000001</v>
      </c>
      <c r="W152" s="88">
        <f t="shared" si="509"/>
        <v>124.53400000000001</v>
      </c>
      <c r="X152" s="396">
        <f t="shared" si="509"/>
        <v>124.03400000000001</v>
      </c>
      <c r="Y152" s="87">
        <f t="shared" si="509"/>
        <v>123.53400000000001</v>
      </c>
      <c r="Z152" s="87">
        <f t="shared" si="509"/>
        <v>123.03400000000001</v>
      </c>
      <c r="AA152" s="88">
        <f t="shared" si="509"/>
        <v>122.53400000000001</v>
      </c>
      <c r="AB152" s="538"/>
      <c r="AC152">
        <f>AVERAGE(D152:G152)</f>
        <v>150.47</v>
      </c>
      <c r="AD152" s="82">
        <f>AVERAGE(H152:K152)</f>
        <v>145.51724999999999</v>
      </c>
      <c r="AE152" s="82">
        <f>AVERAGE(L152:O152)</f>
        <v>130.69399999999999</v>
      </c>
      <c r="AF152" s="82">
        <f>AVERAGE(P152:S152)</f>
        <v>127.82674999999999</v>
      </c>
      <c r="AG152" s="82">
        <f>AVERAGE(T152:W152)</f>
        <v>125.28400000000001</v>
      </c>
      <c r="AH152" s="83">
        <f>AVERAGE(X152:AA152)</f>
        <v>123.28400000000001</v>
      </c>
      <c r="AI152" s="538"/>
      <c r="AJ152" s="81">
        <f>AVERAGE(G152:J152)</f>
        <v>148.76425</v>
      </c>
      <c r="AK152" s="82">
        <f>AVERAGE(K152:N152)</f>
        <v>132.31425000000002</v>
      </c>
      <c r="AL152" s="82">
        <f>AVERAGE(O152:O152)</f>
        <v>131.001</v>
      </c>
      <c r="AM152" s="82">
        <f>AVERAGE(S152:V152)</f>
        <v>125.78400000000001</v>
      </c>
      <c r="AN152" s="83">
        <f>AVERAGE(W152:Z152)</f>
        <v>123.78400000000001</v>
      </c>
      <c r="AO152" s="15"/>
      <c r="AV152" s="9"/>
    </row>
    <row r="153" spans="1:48" ht="14.25" customHeight="1">
      <c r="A153" s="9"/>
      <c r="B153" s="23" t="s">
        <v>78</v>
      </c>
      <c r="C153" s="24"/>
      <c r="D153" s="84"/>
      <c r="E153" s="85"/>
      <c r="F153" s="85"/>
      <c r="G153" s="29">
        <v>150.47</v>
      </c>
      <c r="H153" s="84">
        <v>154.46100000000001</v>
      </c>
      <c r="I153" s="85">
        <v>150.78299999999999</v>
      </c>
      <c r="J153" s="85">
        <v>144.09899999999999</v>
      </c>
      <c r="K153" s="29">
        <v>137.482</v>
      </c>
      <c r="L153" s="84">
        <v>132.59399999999999</v>
      </c>
      <c r="M153" s="85">
        <v>132.32900000000001</v>
      </c>
      <c r="N153" s="85">
        <v>131.46799999999999</v>
      </c>
      <c r="O153" s="29">
        <v>131.001</v>
      </c>
      <c r="P153" s="780">
        <v>131.345</v>
      </c>
      <c r="Q153" s="85">
        <v>130.77799999999999</v>
      </c>
      <c r="R153" s="85">
        <v>130.45599999999999</v>
      </c>
      <c r="S153" s="566">
        <f>R153-0.5</f>
        <v>129.95599999999999</v>
      </c>
      <c r="T153" s="560">
        <f t="shared" ref="T153:AA153" si="510">S153-0.5</f>
        <v>129.45599999999999</v>
      </c>
      <c r="U153" s="560">
        <f t="shared" si="510"/>
        <v>128.95599999999999</v>
      </c>
      <c r="V153" s="560">
        <f t="shared" si="510"/>
        <v>128.45599999999999</v>
      </c>
      <c r="W153" s="566">
        <f t="shared" si="510"/>
        <v>127.95599999999999</v>
      </c>
      <c r="X153" s="560">
        <f t="shared" si="510"/>
        <v>127.45599999999999</v>
      </c>
      <c r="Y153" s="560">
        <f t="shared" si="510"/>
        <v>126.95599999999999</v>
      </c>
      <c r="Z153" s="560">
        <f t="shared" si="510"/>
        <v>126.45599999999999</v>
      </c>
      <c r="AA153" s="566">
        <f t="shared" si="510"/>
        <v>125.95599999999999</v>
      </c>
      <c r="AB153" s="538"/>
      <c r="AC153">
        <f>AVERAGE(D153:G153)</f>
        <v>150.47</v>
      </c>
      <c r="AD153" s="82">
        <f>AVERAGE(H153:K153)</f>
        <v>146.70625000000001</v>
      </c>
      <c r="AE153" s="82">
        <f>AVERAGE(L153:O153)</f>
        <v>131.84799999999998</v>
      </c>
      <c r="AF153" s="82">
        <f>AVERAGE(P153:S153)</f>
        <v>130.63374999999999</v>
      </c>
      <c r="AG153" s="82">
        <f>AVERAGE(T153:W153)</f>
        <v>128.70599999999999</v>
      </c>
      <c r="AH153" s="83">
        <f>AVERAGE(X153:AA153)</f>
        <v>126.70599999999999</v>
      </c>
      <c r="AI153" s="538"/>
      <c r="AJ153" s="81">
        <f>AVERAGE(G153:J153)</f>
        <v>149.95325000000003</v>
      </c>
      <c r="AK153" s="82">
        <f>AVERAGE(K153:N153)</f>
        <v>133.46825000000001</v>
      </c>
      <c r="AL153" s="82">
        <f>AVERAGE(O153:R153)</f>
        <v>130.89500000000001</v>
      </c>
      <c r="AM153" s="82">
        <f>AVERAGE(S153:V153)</f>
        <v>129.20599999999999</v>
      </c>
      <c r="AN153" s="83">
        <f>AVERAGE(W153:Z153)</f>
        <v>127.20599999999999</v>
      </c>
      <c r="AO153" s="273"/>
      <c r="AV153" s="9"/>
    </row>
    <row r="154" spans="1:48" ht="14.25" customHeight="1">
      <c r="A154" s="9"/>
      <c r="B154" s="33" t="s">
        <v>79</v>
      </c>
      <c r="C154" s="34"/>
      <c r="D154" s="379"/>
      <c r="E154" s="89"/>
      <c r="F154" s="89"/>
      <c r="G154" s="90">
        <f t="shared" ref="G154:L154" si="511">G152/G149</f>
        <v>1</v>
      </c>
      <c r="H154" s="379">
        <f t="shared" si="511"/>
        <v>1</v>
      </c>
      <c r="I154" s="89">
        <f t="shared" si="511"/>
        <v>1</v>
      </c>
      <c r="J154" s="89">
        <f t="shared" si="511"/>
        <v>1</v>
      </c>
      <c r="K154" s="90">
        <f t="shared" si="511"/>
        <v>1.035934686127207</v>
      </c>
      <c r="L154" s="379">
        <f t="shared" si="511"/>
        <v>1.0396186324397645</v>
      </c>
      <c r="M154" s="89">
        <f>M152/M149</f>
        <v>1</v>
      </c>
      <c r="N154" s="89">
        <f t="shared" ref="N154:O154" si="512">N152/N149</f>
        <v>1</v>
      </c>
      <c r="O154" s="90">
        <f t="shared" si="512"/>
        <v>1</v>
      </c>
      <c r="P154" s="379">
        <f t="shared" ref="P154:S154" si="513">P152/P149</f>
        <v>1</v>
      </c>
      <c r="Q154" s="89">
        <f>Q152/Q149</f>
        <v>1</v>
      </c>
      <c r="R154" s="89">
        <f t="shared" ref="R154" si="514">R152/R149</f>
        <v>1</v>
      </c>
      <c r="S154" s="90">
        <f t="shared" si="513"/>
        <v>1</v>
      </c>
      <c r="T154" s="379">
        <f t="shared" ref="T154:AA154" si="515">T152/T149</f>
        <v>1</v>
      </c>
      <c r="U154" s="89">
        <f t="shared" si="515"/>
        <v>1</v>
      </c>
      <c r="V154" s="89">
        <f t="shared" si="515"/>
        <v>1</v>
      </c>
      <c r="W154" s="90">
        <f t="shared" si="515"/>
        <v>1</v>
      </c>
      <c r="X154" s="379">
        <f t="shared" si="515"/>
        <v>1</v>
      </c>
      <c r="Y154" s="89">
        <f t="shared" si="515"/>
        <v>1</v>
      </c>
      <c r="Z154" s="89">
        <f t="shared" si="515"/>
        <v>1</v>
      </c>
      <c r="AA154" s="90">
        <f t="shared" si="515"/>
        <v>1</v>
      </c>
      <c r="AB154" s="538"/>
      <c r="AC154">
        <f t="shared" ref="AC154:AH154" si="516">AC152/AC149</f>
        <v>1</v>
      </c>
      <c r="AD154" s="89">
        <f t="shared" si="516"/>
        <v>1.0082608695652173</v>
      </c>
      <c r="AE154" s="89">
        <f t="shared" si="516"/>
        <v>1.0097600454296989</v>
      </c>
      <c r="AF154" s="89">
        <f t="shared" si="516"/>
        <v>1</v>
      </c>
      <c r="AG154" s="89">
        <f t="shared" si="516"/>
        <v>1</v>
      </c>
      <c r="AH154" s="90">
        <f t="shared" si="516"/>
        <v>1</v>
      </c>
      <c r="AI154" s="538"/>
      <c r="AJ154" s="379">
        <f>AJ152/AJ149</f>
        <v>1</v>
      </c>
      <c r="AK154" s="89">
        <f>AK152/AK149</f>
        <v>1.0189090069017297</v>
      </c>
      <c r="AL154" s="89">
        <f>AL152/AL149</f>
        <v>1</v>
      </c>
      <c r="AM154" s="89">
        <f>AM152/AM149</f>
        <v>1</v>
      </c>
      <c r="AN154" s="90">
        <f>AN152/AN149</f>
        <v>1</v>
      </c>
      <c r="AO154" s="15"/>
      <c r="AV154" s="9"/>
    </row>
    <row r="155" spans="1:48" ht="6" customHeight="1">
      <c r="A155" s="9"/>
      <c r="B155" s="23"/>
      <c r="C155" s="24"/>
      <c r="D155" s="53"/>
      <c r="E155" s="43"/>
      <c r="F155" s="43"/>
      <c r="G155" s="103"/>
      <c r="H155" s="53"/>
      <c r="I155" s="43"/>
      <c r="J155" s="43"/>
      <c r="K155" s="103"/>
      <c r="L155" s="53"/>
      <c r="M155" s="43"/>
      <c r="N155" s="43"/>
      <c r="O155" s="103"/>
      <c r="P155" s="101"/>
      <c r="Q155" s="43"/>
      <c r="R155" s="43"/>
      <c r="S155" s="103"/>
      <c r="T155" s="101"/>
      <c r="U155" s="102"/>
      <c r="V155" s="102"/>
      <c r="W155" s="103"/>
      <c r="X155" s="101"/>
      <c r="Y155" s="102"/>
      <c r="Z155" s="102"/>
      <c r="AA155" s="103"/>
      <c r="AB155" s="538"/>
      <c r="AD155" s="102"/>
      <c r="AE155" s="102"/>
      <c r="AF155" s="102"/>
      <c r="AG155" s="102"/>
      <c r="AH155" s="103"/>
      <c r="AI155" s="538"/>
      <c r="AJ155" s="101"/>
      <c r="AK155" s="102"/>
      <c r="AL155" s="102"/>
      <c r="AM155" s="102"/>
      <c r="AN155" s="103"/>
      <c r="AO155" s="15"/>
      <c r="AV155" s="9"/>
    </row>
    <row r="156" spans="1:48" ht="14.25" customHeight="1">
      <c r="A156" s="9"/>
      <c r="B156" s="23" t="s">
        <v>80</v>
      </c>
      <c r="C156" s="24"/>
      <c r="D156" s="84"/>
      <c r="E156" s="85"/>
      <c r="F156" s="85"/>
      <c r="G156" s="83">
        <f t="shared" ref="G156:R156" si="517">F156+(G153-F153)</f>
        <v>150.47</v>
      </c>
      <c r="H156" s="81">
        <f t="shared" si="517"/>
        <v>154.46100000000001</v>
      </c>
      <c r="I156" s="82">
        <f t="shared" si="517"/>
        <v>150.78299999999999</v>
      </c>
      <c r="J156" s="82">
        <f t="shared" si="517"/>
        <v>144.09899999999999</v>
      </c>
      <c r="K156" s="83">
        <f t="shared" si="517"/>
        <v>137.482</v>
      </c>
      <c r="L156" s="81">
        <f t="shared" si="517"/>
        <v>132.59399999999999</v>
      </c>
      <c r="M156" s="82">
        <f t="shared" si="517"/>
        <v>132.32900000000001</v>
      </c>
      <c r="N156" s="82">
        <f t="shared" si="517"/>
        <v>131.46799999999999</v>
      </c>
      <c r="O156" s="83">
        <f t="shared" si="517"/>
        <v>131.001</v>
      </c>
      <c r="P156" s="81">
        <f t="shared" ref="P156:W156" si="518">O156+(P153-O153)</f>
        <v>131.345</v>
      </c>
      <c r="Q156" s="82">
        <f t="shared" si="517"/>
        <v>130.77799999999999</v>
      </c>
      <c r="R156" s="82">
        <f t="shared" si="517"/>
        <v>130.45599999999999</v>
      </c>
      <c r="S156" s="83">
        <f t="shared" si="518"/>
        <v>129.95599999999999</v>
      </c>
      <c r="T156" s="84">
        <f t="shared" si="518"/>
        <v>129.45599999999999</v>
      </c>
      <c r="U156" s="85">
        <f t="shared" si="518"/>
        <v>128.95599999999999</v>
      </c>
      <c r="V156" s="85">
        <f t="shared" si="518"/>
        <v>128.45599999999999</v>
      </c>
      <c r="W156" s="86">
        <f t="shared" si="518"/>
        <v>127.95599999999999</v>
      </c>
      <c r="X156" s="84">
        <f t="shared" ref="X156" si="519">W156+(X153-W153)</f>
        <v>127.45599999999999</v>
      </c>
      <c r="Y156" s="85">
        <f t="shared" ref="Y156" si="520">X156+(Y153-X153)</f>
        <v>126.95599999999999</v>
      </c>
      <c r="Z156" s="85">
        <f t="shared" ref="Z156" si="521">Y156+(Z153-Y153)</f>
        <v>126.45599999999999</v>
      </c>
      <c r="AA156" s="86">
        <f t="shared" ref="AA156" si="522">Z156+(AA153-Z153)</f>
        <v>125.95599999999999</v>
      </c>
      <c r="AB156" s="538"/>
      <c r="AC156">
        <f>G156</f>
        <v>150.47</v>
      </c>
      <c r="AD156" s="82">
        <f>K156</f>
        <v>137.482</v>
      </c>
      <c r="AE156" s="82">
        <f>O156</f>
        <v>131.001</v>
      </c>
      <c r="AF156" s="82">
        <f>S156</f>
        <v>129.95599999999999</v>
      </c>
      <c r="AG156" s="82">
        <f>W156</f>
        <v>127.95599999999999</v>
      </c>
      <c r="AH156" s="83">
        <f>AA156</f>
        <v>125.95599999999999</v>
      </c>
      <c r="AI156" s="538"/>
      <c r="AJ156" s="81">
        <f>J156</f>
        <v>144.09899999999999</v>
      </c>
      <c r="AK156" s="82">
        <f>N156</f>
        <v>131.46799999999999</v>
      </c>
      <c r="AL156" s="82">
        <f>R156</f>
        <v>130.45599999999999</v>
      </c>
      <c r="AM156" s="82">
        <f>V156</f>
        <v>128.45599999999999</v>
      </c>
      <c r="AN156" s="83">
        <f>Z156</f>
        <v>126.45599999999999</v>
      </c>
      <c r="AO156" s="15"/>
      <c r="AV156" s="9"/>
    </row>
    <row r="157" spans="1:48" ht="3.75" customHeight="1">
      <c r="A157" s="9"/>
      <c r="B157" s="23"/>
      <c r="C157" s="24"/>
      <c r="D157" s="84"/>
      <c r="E157" s="91"/>
      <c r="F157" s="91"/>
      <c r="G157" s="92"/>
      <c r="H157" s="84"/>
      <c r="I157" s="91"/>
      <c r="J157" s="91"/>
      <c r="K157" s="92"/>
      <c r="L157" s="84"/>
      <c r="M157" s="91"/>
      <c r="N157" s="91"/>
      <c r="O157" s="92"/>
      <c r="P157" s="93"/>
      <c r="Q157" s="91"/>
      <c r="R157" s="91"/>
      <c r="S157" s="92"/>
      <c r="T157" s="93"/>
      <c r="U157" s="91"/>
      <c r="V157" s="91"/>
      <c r="W157" s="92"/>
      <c r="X157" s="93"/>
      <c r="Y157" s="91"/>
      <c r="Z157" s="91"/>
      <c r="AA157" s="92"/>
      <c r="AB157" s="538"/>
      <c r="AD157" s="87"/>
      <c r="AE157" s="87"/>
      <c r="AF157" s="87"/>
      <c r="AG157" s="87"/>
      <c r="AH157" s="88"/>
      <c r="AI157" s="538"/>
      <c r="AJ157" s="396"/>
      <c r="AK157" s="87"/>
      <c r="AL157" s="87"/>
      <c r="AM157" s="87"/>
      <c r="AN157" s="88"/>
      <c r="AO157" s="15"/>
      <c r="AV157" s="9"/>
    </row>
    <row r="158" spans="1:48" ht="14.25" customHeight="1">
      <c r="A158" s="9"/>
      <c r="B158" s="23" t="s">
        <v>81</v>
      </c>
      <c r="C158" s="24"/>
      <c r="D158" s="503"/>
      <c r="E158" s="504"/>
      <c r="F158" s="504"/>
      <c r="G158" s="505">
        <v>0</v>
      </c>
      <c r="H158" s="503">
        <v>0</v>
      </c>
      <c r="I158" s="504">
        <v>0</v>
      </c>
      <c r="J158" s="504">
        <v>0</v>
      </c>
      <c r="K158" s="505">
        <v>0</v>
      </c>
      <c r="L158" s="503">
        <v>0</v>
      </c>
      <c r="M158" s="504">
        <v>0</v>
      </c>
      <c r="N158" s="504">
        <v>0</v>
      </c>
      <c r="O158" s="505">
        <v>0</v>
      </c>
      <c r="P158" s="409">
        <f>-'CFS-QRVO'!P52/'IS-QRVO'!P152</f>
        <v>0</v>
      </c>
      <c r="Q158" s="504">
        <v>0</v>
      </c>
      <c r="R158" s="504">
        <v>0</v>
      </c>
      <c r="S158" s="411">
        <f>-'CFS-QRVO'!S52/'IS-QRVO'!S152</f>
        <v>0</v>
      </c>
      <c r="T158" s="409">
        <f>-'CFS-QRVO'!T52/'IS-QRVO'!T152</f>
        <v>0</v>
      </c>
      <c r="U158" s="410">
        <f>-'CFS-QRVO'!U52/'IS-QRVO'!U152</f>
        <v>0</v>
      </c>
      <c r="V158" s="410">
        <f>-'CFS-QRVO'!V52/'IS-QRVO'!V152</f>
        <v>0</v>
      </c>
      <c r="W158" s="411">
        <f>-'CFS-QRVO'!W52/'IS-QRVO'!W152</f>
        <v>0</v>
      </c>
      <c r="X158" s="409">
        <f>-'CFS-QRVO'!X52/'IS-QRVO'!X152</f>
        <v>0</v>
      </c>
      <c r="Y158" s="410">
        <f>-'CFS-QRVO'!Y52/'IS-QRVO'!Y152</f>
        <v>0</v>
      </c>
      <c r="Z158" s="410">
        <f>-'CFS-QRVO'!Z52/'IS-QRVO'!Z152</f>
        <v>0</v>
      </c>
      <c r="AA158" s="411">
        <f>-'CFS-QRVO'!AA52/'IS-QRVO'!AA152</f>
        <v>0</v>
      </c>
      <c r="AB158" s="538"/>
      <c r="AC158">
        <f>SUM(D158:G158)</f>
        <v>0</v>
      </c>
      <c r="AD158" s="410">
        <f>SUM(H158:K158)</f>
        <v>0</v>
      </c>
      <c r="AE158" s="410">
        <f>SUM(L158:O158)</f>
        <v>0</v>
      </c>
      <c r="AF158" s="410">
        <f>SUM(P158:S158)</f>
        <v>0</v>
      </c>
      <c r="AG158" s="410">
        <f>SUM(T158:W158)</f>
        <v>0</v>
      </c>
      <c r="AH158" s="411">
        <f>SUM(X158:AA158)</f>
        <v>0</v>
      </c>
      <c r="AI158" s="538"/>
      <c r="AJ158" s="409">
        <f>SUM(G158:J158)</f>
        <v>0</v>
      </c>
      <c r="AK158" s="410">
        <f>SUM(K158:N158)</f>
        <v>0</v>
      </c>
      <c r="AL158" s="410">
        <f>SUM(O158:O158)</f>
        <v>0</v>
      </c>
      <c r="AM158" s="410">
        <f>SUM(S158:V158)</f>
        <v>0</v>
      </c>
      <c r="AN158" s="411">
        <f>SUM(W158:Z158)</f>
        <v>0</v>
      </c>
      <c r="AO158" s="15"/>
      <c r="AV158" s="9"/>
    </row>
    <row r="159" spans="1:48" ht="14.25" customHeight="1" outlineLevel="1">
      <c r="A159" s="9"/>
      <c r="B159" s="23" t="s">
        <v>82</v>
      </c>
      <c r="C159" s="24"/>
      <c r="D159" s="32"/>
      <c r="E159" s="365"/>
      <c r="F159" s="365"/>
      <c r="G159" s="31">
        <f t="shared" ref="G159:O159" si="523">F159*((1+G160)^(1/4))</f>
        <v>0</v>
      </c>
      <c r="H159" s="32">
        <f t="shared" si="523"/>
        <v>0</v>
      </c>
      <c r="I159" s="365">
        <f>H159*((1+I160)^(1/4))</f>
        <v>0</v>
      </c>
      <c r="J159" s="365">
        <f>I159*((1+J160)^(1/4))</f>
        <v>0</v>
      </c>
      <c r="K159" s="31">
        <f t="shared" si="523"/>
        <v>0</v>
      </c>
      <c r="L159" s="32">
        <f t="shared" si="523"/>
        <v>0</v>
      </c>
      <c r="M159" s="365">
        <f>L159*((1+M160)^(1/4))</f>
        <v>0</v>
      </c>
      <c r="N159" s="365">
        <f>M159*((1+N160)^(1/4))</f>
        <v>0</v>
      </c>
      <c r="O159" s="31">
        <f t="shared" si="523"/>
        <v>0</v>
      </c>
      <c r="P159" s="32">
        <f t="shared" ref="P159:W159" si="524">O159*((1+P160)^(1/4))</f>
        <v>0</v>
      </c>
      <c r="Q159" s="365">
        <f>P159*((1+Q160)^(1/4))</f>
        <v>0</v>
      </c>
      <c r="R159" s="365">
        <f>Q159*((1+R160)^(1/4))</f>
        <v>0</v>
      </c>
      <c r="S159" s="31">
        <f t="shared" si="524"/>
        <v>0</v>
      </c>
      <c r="T159" s="32">
        <f t="shared" si="524"/>
        <v>0</v>
      </c>
      <c r="U159" s="30">
        <f t="shared" si="524"/>
        <v>0</v>
      </c>
      <c r="V159" s="30">
        <f t="shared" si="524"/>
        <v>0</v>
      </c>
      <c r="W159" s="31">
        <f t="shared" si="524"/>
        <v>0</v>
      </c>
      <c r="X159" s="32">
        <f t="shared" ref="X159" si="525">W159*((1+X160)^(1/4))</f>
        <v>0</v>
      </c>
      <c r="Y159" s="30">
        <f t="shared" ref="Y159" si="526">X159*((1+Y160)^(1/4))</f>
        <v>0</v>
      </c>
      <c r="Z159" s="30">
        <f t="shared" ref="Z159" si="527">Y159*((1+Z160)^(1/4))</f>
        <v>0</v>
      </c>
      <c r="AA159" s="31">
        <f t="shared" ref="AA159" si="528">Z159*((1+AA160)^(1/4))</f>
        <v>0</v>
      </c>
      <c r="AB159" s="538"/>
      <c r="AC159">
        <v>0.1</v>
      </c>
      <c r="AD159" s="35">
        <v>0.1</v>
      </c>
      <c r="AE159" s="35">
        <v>0.1</v>
      </c>
      <c r="AF159" s="35">
        <v>0.1</v>
      </c>
      <c r="AG159" s="703">
        <v>0.1</v>
      </c>
      <c r="AH159" s="704">
        <v>0.1</v>
      </c>
      <c r="AI159" s="538"/>
      <c r="AJ159" s="37">
        <v>0.1</v>
      </c>
      <c r="AK159" s="35">
        <v>0.1</v>
      </c>
      <c r="AL159" s="35">
        <v>0.1</v>
      </c>
      <c r="AM159" s="795">
        <v>0.1</v>
      </c>
      <c r="AN159" s="704">
        <v>0.1</v>
      </c>
      <c r="AO159" s="15"/>
      <c r="AV159" s="9"/>
    </row>
    <row r="160" spans="1:48" ht="14.25" customHeight="1" outlineLevel="1">
      <c r="A160" s="9"/>
      <c r="B160" s="33" t="s">
        <v>83</v>
      </c>
      <c r="C160" s="34"/>
      <c r="D160" s="37"/>
      <c r="E160" s="94"/>
      <c r="F160" s="35"/>
      <c r="G160" s="36">
        <v>0.1</v>
      </c>
      <c r="H160" s="37">
        <v>0.1</v>
      </c>
      <c r="I160" s="94">
        <v>0.1</v>
      </c>
      <c r="J160" s="35">
        <v>0.1</v>
      </c>
      <c r="K160" s="36">
        <v>0.1</v>
      </c>
      <c r="L160" s="37">
        <v>0.1</v>
      </c>
      <c r="M160" s="94">
        <v>0.1</v>
      </c>
      <c r="N160" s="35">
        <v>0.1</v>
      </c>
      <c r="O160" s="704">
        <v>0.1</v>
      </c>
      <c r="P160" s="705">
        <v>0.1</v>
      </c>
      <c r="Q160" s="94">
        <v>0.1</v>
      </c>
      <c r="R160" s="808">
        <v>0.1</v>
      </c>
      <c r="S160" s="704">
        <v>0.1</v>
      </c>
      <c r="T160" s="37">
        <v>0.1</v>
      </c>
      <c r="U160" s="35">
        <v>0.1</v>
      </c>
      <c r="V160" s="35">
        <v>0.1</v>
      </c>
      <c r="W160" s="36">
        <v>0.1</v>
      </c>
      <c r="X160" s="705">
        <v>0.1</v>
      </c>
      <c r="Y160" s="703">
        <v>0.1</v>
      </c>
      <c r="Z160" s="703">
        <v>0.1</v>
      </c>
      <c r="AA160" s="704">
        <v>0.1</v>
      </c>
      <c r="AB160" s="538"/>
      <c r="AD160" s="94"/>
      <c r="AE160" s="94"/>
      <c r="AF160" s="94"/>
      <c r="AG160" s="94"/>
      <c r="AH160" s="95"/>
      <c r="AI160" s="538"/>
      <c r="AJ160" s="157"/>
      <c r="AK160" s="94"/>
      <c r="AL160" s="94"/>
      <c r="AM160" s="94"/>
      <c r="AN160" s="95"/>
      <c r="AO160" s="15"/>
      <c r="AV160" s="9"/>
    </row>
    <row r="161" spans="1:48" ht="14.25" customHeight="1">
      <c r="A161" s="9"/>
      <c r="B161" s="23"/>
      <c r="C161" s="24"/>
      <c r="D161" s="53"/>
      <c r="E161" s="43"/>
      <c r="F161" s="43"/>
      <c r="G161" s="44"/>
      <c r="H161" s="53"/>
      <c r="I161" s="43"/>
      <c r="J161" s="43"/>
      <c r="K161" s="44"/>
      <c r="L161" s="53"/>
      <c r="M161" s="43"/>
      <c r="N161" s="43"/>
      <c r="O161" s="44"/>
      <c r="P161" s="53"/>
      <c r="Q161" s="43"/>
      <c r="R161" s="43"/>
      <c r="S161" s="44"/>
      <c r="T161" s="53"/>
      <c r="U161" s="43"/>
      <c r="V161" s="43"/>
      <c r="W161" s="44"/>
      <c r="X161" s="53"/>
      <c r="Y161" s="43"/>
      <c r="Z161" s="43"/>
      <c r="AA161" s="44"/>
      <c r="AB161" s="538"/>
      <c r="AD161" s="102"/>
      <c r="AE161" s="102"/>
      <c r="AF161" s="102"/>
      <c r="AG161" s="102"/>
      <c r="AH161" s="103"/>
      <c r="AI161" s="538"/>
      <c r="AJ161" s="101"/>
      <c r="AK161" s="102"/>
      <c r="AL161" s="102"/>
      <c r="AM161" s="102"/>
      <c r="AN161" s="103"/>
      <c r="AO161" s="15"/>
      <c r="AV161" s="9"/>
    </row>
    <row r="162" spans="1:48" ht="14.25" customHeight="1">
      <c r="A162" s="9"/>
      <c r="B162" s="23" t="s">
        <v>84</v>
      </c>
      <c r="C162" s="24"/>
      <c r="D162" s="98"/>
      <c r="E162" s="96"/>
      <c r="F162" s="96"/>
      <c r="G162" s="97">
        <v>0.35</v>
      </c>
      <c r="H162" s="98">
        <v>0.35</v>
      </c>
      <c r="I162" s="96">
        <v>0.35</v>
      </c>
      <c r="J162" s="96">
        <v>0.35</v>
      </c>
      <c r="K162" s="97">
        <v>0.35</v>
      </c>
      <c r="L162" s="98">
        <v>0.35</v>
      </c>
      <c r="M162" s="96">
        <v>0.35</v>
      </c>
      <c r="N162" s="96">
        <v>0.35</v>
      </c>
      <c r="O162" s="715">
        <v>0.35</v>
      </c>
      <c r="P162" s="716">
        <v>0.35</v>
      </c>
      <c r="Q162" s="714">
        <v>0.35</v>
      </c>
      <c r="R162" s="714">
        <v>0.35</v>
      </c>
      <c r="S162" s="715">
        <v>0.35</v>
      </c>
      <c r="T162" s="98">
        <v>0.35</v>
      </c>
      <c r="U162" s="96">
        <v>0.35</v>
      </c>
      <c r="V162" s="96">
        <v>0.35</v>
      </c>
      <c r="W162" s="97">
        <v>0.35</v>
      </c>
      <c r="X162" s="716">
        <v>0.35</v>
      </c>
      <c r="Y162" s="714">
        <v>0.35</v>
      </c>
      <c r="Z162" s="714">
        <v>0.35</v>
      </c>
      <c r="AA162" s="715">
        <v>0.35</v>
      </c>
      <c r="AB162" s="538"/>
      <c r="AC162">
        <f>AVERAGE(D162:G162)</f>
        <v>0.35</v>
      </c>
      <c r="AD162" s="94">
        <f>AVERAGE(H162:K162)</f>
        <v>0.35</v>
      </c>
      <c r="AE162" s="94">
        <f>AVERAGE(L162:O162)</f>
        <v>0.35</v>
      </c>
      <c r="AF162" s="94">
        <f>AVERAGE(P162:S162)</f>
        <v>0.35</v>
      </c>
      <c r="AG162" s="94">
        <f>AVERAGE(T162:W162)</f>
        <v>0.35</v>
      </c>
      <c r="AH162" s="95">
        <f>AVERAGE(X162:AA162)</f>
        <v>0.35</v>
      </c>
      <c r="AI162" s="538"/>
      <c r="AJ162" s="157">
        <f>AVERAGE(G162:J162)</f>
        <v>0.35</v>
      </c>
      <c r="AK162" s="94">
        <f>AVERAGE(K162:N162)</f>
        <v>0.35</v>
      </c>
      <c r="AL162" s="94">
        <f>AVERAGE(O162:O162)</f>
        <v>0.35</v>
      </c>
      <c r="AM162" s="94">
        <f>AVERAGE(S162:V162)</f>
        <v>0.35</v>
      </c>
      <c r="AN162" s="95">
        <f>AVERAGE(W162:Z162)</f>
        <v>0.35</v>
      </c>
      <c r="AO162" s="15"/>
      <c r="AV162" s="9"/>
    </row>
    <row r="163" spans="1:48" ht="9.75" customHeight="1">
      <c r="A163" s="9"/>
      <c r="B163" s="33"/>
      <c r="C163" s="34"/>
      <c r="D163" s="53"/>
      <c r="E163" s="43"/>
      <c r="F163" s="43"/>
      <c r="G163" s="44"/>
      <c r="H163" s="53"/>
      <c r="I163" s="43"/>
      <c r="J163" s="43"/>
      <c r="K163" s="44"/>
      <c r="L163" s="53"/>
      <c r="M163" s="43"/>
      <c r="N163" s="43"/>
      <c r="O163" s="44"/>
      <c r="P163" s="53"/>
      <c r="Q163" s="43"/>
      <c r="R163" s="43"/>
      <c r="S163" s="44"/>
      <c r="T163" s="53"/>
      <c r="U163" s="43"/>
      <c r="V163" s="43"/>
      <c r="W163" s="44"/>
      <c r="X163" s="53"/>
      <c r="Y163" s="43"/>
      <c r="Z163" s="43"/>
      <c r="AA163" s="44"/>
      <c r="AB163" s="538"/>
      <c r="AD163" s="102"/>
      <c r="AE163" s="102"/>
      <c r="AF163" s="102"/>
      <c r="AG163" s="102"/>
      <c r="AH163" s="103"/>
      <c r="AI163" s="538"/>
      <c r="AJ163" s="101"/>
      <c r="AK163" s="102"/>
      <c r="AL163" s="102"/>
      <c r="AM163" s="102"/>
      <c r="AN163" s="103"/>
      <c r="AO163" s="15"/>
      <c r="AV163" s="9"/>
    </row>
    <row r="164" spans="1:48" ht="14.25" customHeight="1">
      <c r="A164" s="9"/>
      <c r="B164" s="99" t="s">
        <v>85</v>
      </c>
      <c r="C164" s="100"/>
      <c r="D164" s="101"/>
      <c r="E164" s="102"/>
      <c r="F164" s="102"/>
      <c r="G164" s="103">
        <f t="shared" ref="G164:W164" si="529">G31+G42+G64</f>
        <v>255.047</v>
      </c>
      <c r="H164" s="101">
        <f t="shared" si="529"/>
        <v>244.76900000000001</v>
      </c>
      <c r="I164" s="102">
        <f t="shared" si="529"/>
        <v>237.74</v>
      </c>
      <c r="J164" s="102">
        <f t="shared" si="529"/>
        <v>219.797</v>
      </c>
      <c r="K164" s="103">
        <f t="shared" si="529"/>
        <v>221.64699999999999</v>
      </c>
      <c r="L164" s="101">
        <f>L31+L42+L64</f>
        <v>236.17500000000001</v>
      </c>
      <c r="M164" s="102">
        <f>M31+M42+M64</f>
        <v>240.95100000000002</v>
      </c>
      <c r="N164" s="102">
        <f t="shared" ref="N164:O164" si="530">N31+N42+N64</f>
        <v>249.261</v>
      </c>
      <c r="O164" s="103">
        <f t="shared" si="530"/>
        <v>256.05200000000002</v>
      </c>
      <c r="P164" s="101">
        <f t="shared" si="529"/>
        <v>264.20600000000002</v>
      </c>
      <c r="Q164" s="102">
        <f>Q31+Q42+Q64</f>
        <v>271.45799999999997</v>
      </c>
      <c r="R164" s="102">
        <f t="shared" ref="R164" si="531">R31+R42+R64</f>
        <v>256.60700000000003</v>
      </c>
      <c r="S164" s="103">
        <f t="shared" si="529"/>
        <v>168.21305565847666</v>
      </c>
      <c r="T164" s="101">
        <f t="shared" si="529"/>
        <v>166.47887918983295</v>
      </c>
      <c r="U164" s="102">
        <f t="shared" si="529"/>
        <v>183.49757379385349</v>
      </c>
      <c r="V164" s="102">
        <f t="shared" si="529"/>
        <v>184.76137384890075</v>
      </c>
      <c r="W164" s="103">
        <f t="shared" si="529"/>
        <v>179.25880884503212</v>
      </c>
      <c r="X164" s="101">
        <f t="shared" ref="X164:AA164" si="532">X31+X42+X64</f>
        <v>178.94684427188307</v>
      </c>
      <c r="Y164" s="102">
        <f t="shared" si="532"/>
        <v>186.54255923904452</v>
      </c>
      <c r="Z164" s="102">
        <f t="shared" si="532"/>
        <v>187.4752720352397</v>
      </c>
      <c r="AA164" s="103">
        <f t="shared" si="532"/>
        <v>181.39951411216933</v>
      </c>
      <c r="AB164" s="538"/>
      <c r="AC164">
        <f t="shared" ref="AC164:AH164" si="533">AC31+AC42+AC64</f>
        <v>255.047</v>
      </c>
      <c r="AD164" s="102">
        <f t="shared" si="533"/>
        <v>923.95299999999997</v>
      </c>
      <c r="AE164" s="102">
        <f t="shared" si="533"/>
        <v>982.43900000000008</v>
      </c>
      <c r="AF164" s="102">
        <f t="shared" si="533"/>
        <v>960.48405565847668</v>
      </c>
      <c r="AG164" s="102">
        <f t="shared" si="533"/>
        <v>713.99663567761934</v>
      </c>
      <c r="AH164" s="103">
        <f t="shared" si="533"/>
        <v>734.36418965833661</v>
      </c>
      <c r="AI164" s="538"/>
      <c r="AJ164" s="101">
        <f>AJ31+AJ42+AJ64</f>
        <v>957.35299999999995</v>
      </c>
      <c r="AK164" s="102">
        <f>AK31+AK42+AK64</f>
        <v>948.03399999999988</v>
      </c>
      <c r="AL164" s="102">
        <f>AL31+AL42+AL64</f>
        <v>1048.3229999999999</v>
      </c>
      <c r="AM164" s="102">
        <f>AM31+AM42+AM64</f>
        <v>702.95088249106379</v>
      </c>
      <c r="AN164" s="103">
        <f>AN31+AN42+AN64</f>
        <v>732.22348439119946</v>
      </c>
      <c r="AO164" s="15"/>
      <c r="AV164" s="9"/>
    </row>
    <row r="165" spans="1:48" ht="14.25" customHeight="1">
      <c r="A165" s="9"/>
      <c r="B165" s="104" t="s">
        <v>86</v>
      </c>
      <c r="C165" s="105"/>
      <c r="D165" s="106"/>
      <c r="E165" s="107"/>
      <c r="F165" s="107"/>
      <c r="G165" s="108">
        <f t="shared" ref="G165:W165" si="534">G14+G31+G42+G64</f>
        <v>701.053</v>
      </c>
      <c r="H165" s="106">
        <f t="shared" si="534"/>
        <v>638.89300000000003</v>
      </c>
      <c r="I165" s="107">
        <f t="shared" si="534"/>
        <v>661.22699999999998</v>
      </c>
      <c r="J165" s="107">
        <f t="shared" si="534"/>
        <v>609.49</v>
      </c>
      <c r="K165" s="108">
        <f t="shared" si="534"/>
        <v>575.51599999999996</v>
      </c>
      <c r="L165" s="106">
        <f>L14+L31+L42+L64</f>
        <v>658.23700000000008</v>
      </c>
      <c r="M165" s="107">
        <f>M14+M31+M42+M64</f>
        <v>788.85</v>
      </c>
      <c r="N165" s="107">
        <f t="shared" ref="N165:O165" si="535">N14+N31+N42+N64</f>
        <v>764.96600000000012</v>
      </c>
      <c r="O165" s="108">
        <f t="shared" si="535"/>
        <v>667.44800000000009</v>
      </c>
      <c r="P165" s="106">
        <f t="shared" si="534"/>
        <v>668.66</v>
      </c>
      <c r="Q165" s="107">
        <f>Q14+Q31+Q42+Q64</f>
        <v>772.01899999999989</v>
      </c>
      <c r="R165" s="107">
        <f t="shared" ref="R165" si="536">R14+R31+R42+R64</f>
        <v>765.41899999999998</v>
      </c>
      <c r="S165" s="108">
        <f t="shared" si="534"/>
        <v>511.40475101847659</v>
      </c>
      <c r="T165" s="106">
        <f t="shared" si="534"/>
        <v>504.24456323143289</v>
      </c>
      <c r="U165" s="107">
        <f t="shared" si="534"/>
        <v>648.18195512681348</v>
      </c>
      <c r="V165" s="107">
        <f t="shared" si="534"/>
        <v>660.67075660122237</v>
      </c>
      <c r="W165" s="108">
        <f t="shared" si="534"/>
        <v>580.84952904522731</v>
      </c>
      <c r="X165" s="106">
        <f t="shared" ref="X165:AA165" si="537">X14+X31+X42+X64</f>
        <v>577.24351424459348</v>
      </c>
      <c r="Y165" s="107">
        <f t="shared" si="537"/>
        <v>653.92202378532079</v>
      </c>
      <c r="Z165" s="107">
        <f t="shared" si="537"/>
        <v>662.81425591205914</v>
      </c>
      <c r="AA165" s="108">
        <f t="shared" si="537"/>
        <v>591.77551892074894</v>
      </c>
      <c r="AB165" s="538"/>
      <c r="AC165">
        <f t="shared" ref="AC165:AH165" si="538">AC14+AC31+AC42+AC64</f>
        <v>701.053</v>
      </c>
      <c r="AD165" s="107">
        <f t="shared" si="538"/>
        <v>2485.1260000000002</v>
      </c>
      <c r="AE165" s="107">
        <f t="shared" si="538"/>
        <v>2879.5010000000002</v>
      </c>
      <c r="AF165" s="107">
        <f t="shared" si="538"/>
        <v>2717.5027510184768</v>
      </c>
      <c r="AG165" s="107">
        <f t="shared" si="538"/>
        <v>2393.9468040046963</v>
      </c>
      <c r="AH165" s="108">
        <f t="shared" si="538"/>
        <v>2485.7553128627223</v>
      </c>
      <c r="AI165" s="538"/>
      <c r="AJ165" s="106">
        <f>AJ14+AJ31+AJ42+AJ64</f>
        <v>2610.663</v>
      </c>
      <c r="AK165" s="107">
        <f>AK14+AK31+AK42+AK64</f>
        <v>2787.569</v>
      </c>
      <c r="AL165" s="107">
        <f>AL14+AL31+AL42+AL64</f>
        <v>2873.5459999999998</v>
      </c>
      <c r="AM165" s="107">
        <f>AM14+AM31+AM42+AM64</f>
        <v>2324.5020259779453</v>
      </c>
      <c r="AN165" s="108">
        <f>AN14+AN31+AN42+AN64</f>
        <v>2474.8293229872006</v>
      </c>
      <c r="AO165" s="15"/>
      <c r="AV165" s="9"/>
    </row>
    <row r="166" spans="1:48" ht="14.25" customHeight="1">
      <c r="A166" s="9"/>
      <c r="B166" s="9"/>
      <c r="C166" s="9"/>
      <c r="D166" s="12"/>
      <c r="E166" s="12"/>
      <c r="F166" s="12"/>
      <c r="G166" s="12"/>
      <c r="H166" s="12"/>
      <c r="I166" s="12"/>
      <c r="J166" s="12"/>
      <c r="K166" s="12"/>
      <c r="L166" s="12"/>
      <c r="M166" s="12"/>
      <c r="N166" s="12"/>
      <c r="O166" s="12"/>
      <c r="P166" s="12"/>
      <c r="Q166" s="12"/>
      <c r="R166" s="12"/>
      <c r="S166" s="12"/>
      <c r="T166" s="12"/>
      <c r="U166" s="12"/>
      <c r="V166" s="12"/>
      <c r="W166" s="69"/>
      <c r="X166" s="12"/>
      <c r="Y166" s="12"/>
      <c r="Z166" s="12"/>
      <c r="AA166" s="69"/>
      <c r="AB166" s="576"/>
      <c r="AC166" s="12"/>
      <c r="AD166" s="12"/>
      <c r="AE166" s="12"/>
      <c r="AF166" s="12"/>
      <c r="AG166" s="12"/>
      <c r="AH166" s="144"/>
      <c r="AI166" s="576"/>
      <c r="AJ166" s="144"/>
      <c r="AK166" s="144"/>
      <c r="AL166" s="144"/>
      <c r="AM166" s="144"/>
      <c r="AN166" s="144"/>
      <c r="AO166" s="9"/>
      <c r="AV166" s="9"/>
    </row>
    <row r="167" spans="1:48" ht="14.25" customHeight="1">
      <c r="A167" s="9"/>
      <c r="B167" s="279" t="s">
        <v>373</v>
      </c>
      <c r="C167" s="281"/>
      <c r="D167" s="166"/>
      <c r="E167" s="156"/>
      <c r="F167" s="156"/>
      <c r="G167" s="156">
        <f>G86</f>
        <v>98.843000000000131</v>
      </c>
      <c r="H167" s="166">
        <f t="shared" ref="H167:W167" si="539">H86</f>
        <v>123.25299999999999</v>
      </c>
      <c r="I167" s="156">
        <f t="shared" si="539"/>
        <v>147.01700000000002</v>
      </c>
      <c r="J167" s="156">
        <f t="shared" si="539"/>
        <v>117.36600000000004</v>
      </c>
      <c r="K167" s="165">
        <f t="shared" si="539"/>
        <v>124.25699999999992</v>
      </c>
      <c r="L167" s="166">
        <f>L86</f>
        <v>127.43100000000004</v>
      </c>
      <c r="M167" s="156">
        <f>M86</f>
        <v>164.07299999999995</v>
      </c>
      <c r="N167" s="156">
        <f t="shared" ref="N167:O167" si="540">N86</f>
        <v>185.37299999999996</v>
      </c>
      <c r="O167" s="165">
        <f t="shared" si="540"/>
        <v>110.23899999999998</v>
      </c>
      <c r="P167" s="166">
        <f t="shared" si="539"/>
        <v>108.05899999999997</v>
      </c>
      <c r="Q167" s="156">
        <f>Q86</f>
        <v>185.01100000000005</v>
      </c>
      <c r="R167" s="156">
        <f t="shared" si="539"/>
        <v>217.08600000000001</v>
      </c>
      <c r="S167" s="165">
        <f t="shared" si="539"/>
        <v>143.99470498152328</v>
      </c>
      <c r="T167" s="156">
        <f t="shared" si="539"/>
        <v>142.70891996856702</v>
      </c>
      <c r="U167" s="156">
        <f t="shared" si="539"/>
        <v>263.31688799318647</v>
      </c>
      <c r="V167" s="156">
        <f t="shared" si="539"/>
        <v>275.93909511237769</v>
      </c>
      <c r="W167" s="165">
        <f t="shared" si="539"/>
        <v>216.28970483965267</v>
      </c>
      <c r="X167" s="156">
        <f t="shared" ref="X167:AA167" si="541">X86</f>
        <v>217.761468116629</v>
      </c>
      <c r="Y167" s="156">
        <f t="shared" si="541"/>
        <v>276.06452291831073</v>
      </c>
      <c r="Z167" s="156">
        <f t="shared" si="541"/>
        <v>285.77202172564512</v>
      </c>
      <c r="AA167" s="165">
        <f t="shared" si="541"/>
        <v>233.84242205035125</v>
      </c>
      <c r="AB167" s="538"/>
      <c r="AC167">
        <f t="shared" ref="AC167:AH167" si="542">AC86</f>
        <v>98.843000000000131</v>
      </c>
      <c r="AD167" s="156">
        <f t="shared" si="542"/>
        <v>511.89300000000003</v>
      </c>
      <c r="AE167" s="156">
        <f t="shared" si="542"/>
        <v>587.11600000000033</v>
      </c>
      <c r="AF167" s="156">
        <f t="shared" si="542"/>
        <v>654.15070498152352</v>
      </c>
      <c r="AG167" s="156">
        <f t="shared" si="542"/>
        <v>898.25460791378407</v>
      </c>
      <c r="AH167" s="156">
        <f t="shared" si="542"/>
        <v>1013.4404348109364</v>
      </c>
      <c r="AI167" s="538"/>
      <c r="AJ167" s="32">
        <f>SUM(G167:J167)</f>
        <v>486.47900000000021</v>
      </c>
      <c r="AK167" s="30">
        <f>SUM(K167:N167)</f>
        <v>601.1339999999999</v>
      </c>
      <c r="AL167" s="30">
        <f>SUM(O167:R167)</f>
        <v>620.39499999999998</v>
      </c>
      <c r="AM167" s="30">
        <f>SUM(S167:V167)</f>
        <v>825.95960805565448</v>
      </c>
      <c r="AN167" s="803">
        <f>SUM(W167:Z167)</f>
        <v>995.88771760023747</v>
      </c>
      <c r="AO167" s="15"/>
      <c r="AV167" s="9"/>
    </row>
    <row r="168" spans="1:48" ht="14.25" customHeight="1">
      <c r="A168" s="9"/>
      <c r="B168" s="22" t="s">
        <v>192</v>
      </c>
      <c r="C168" s="15"/>
      <c r="D168" s="368"/>
      <c r="E168" s="366"/>
      <c r="F168" s="366"/>
      <c r="G168" s="366">
        <v>42</v>
      </c>
      <c r="H168" s="368">
        <f>'CFS-QRVO'!H84</f>
        <v>42.738</v>
      </c>
      <c r="I168" s="366">
        <f>'CFS-QRVO'!I84</f>
        <v>46.069000000000003</v>
      </c>
      <c r="J168" s="366">
        <f>'CFS-QRVO'!J84</f>
        <v>48.522000000000006</v>
      </c>
      <c r="K168" s="367">
        <f>'CFS-QRVO'!K84</f>
        <v>43.032999999999973</v>
      </c>
      <c r="L168" s="368">
        <f>'CFS-QRVO'!L84</f>
        <v>46.351999999999997</v>
      </c>
      <c r="M168" s="366">
        <f>'CFS-QRVO'!M84</f>
        <v>50.82500000000001</v>
      </c>
      <c r="N168" s="366">
        <f>'CFS-QRVO'!N84</f>
        <v>56.108999999999988</v>
      </c>
      <c r="O168" s="367">
        <f>'CFS-QRVO'!O84</f>
        <v>56.538999999999994</v>
      </c>
      <c r="P168" s="368">
        <f>'CFS-QRVO'!P84</f>
        <v>42.826999999999998</v>
      </c>
      <c r="Q168" s="366">
        <f>'CFS-QRVO'!Q84</f>
        <v>43.44</v>
      </c>
      <c r="R168" s="366">
        <f>'CFS-QRVO'!R84</f>
        <v>44.46673763757849</v>
      </c>
      <c r="S168" s="367">
        <f>'CFS-QRVO'!S84</f>
        <v>45.205567631111421</v>
      </c>
      <c r="T168" s="366">
        <f>'CFS-QRVO'!T84</f>
        <v>46.520442032680009</v>
      </c>
      <c r="U168" s="366">
        <f>'CFS-QRVO'!U84</f>
        <v>47.796540413048007</v>
      </c>
      <c r="V168" s="366">
        <f>'CFS-QRVO'!V84</f>
        <v>49.107794205447043</v>
      </c>
      <c r="W168" s="367">
        <f>'CFS-QRVO'!W84</f>
        <v>50.223789132885877</v>
      </c>
      <c r="X168" s="366">
        <f>'CFS-QRVO'!X84</f>
        <v>51.336796108191585</v>
      </c>
      <c r="Y168" s="366">
        <f>'CFS-QRVO'!Y84</f>
        <v>52.638777273576672</v>
      </c>
      <c r="Z168" s="366">
        <f>'CFS-QRVO'!Z84</f>
        <v>53.966798062269454</v>
      </c>
      <c r="AA168" s="367">
        <f>'CFS-QRVO'!AA84</f>
        <v>55.122663179629001</v>
      </c>
      <c r="AB168" s="538"/>
      <c r="AC168" s="118">
        <f>G168</f>
        <v>42</v>
      </c>
      <c r="AD168" s="273">
        <f>'CFS-QRVO'!AD84</f>
        <v>180.36199999999997</v>
      </c>
      <c r="AE168" s="273">
        <f>'CFS-QRVO'!AE84</f>
        <v>209.82499999999999</v>
      </c>
      <c r="AF168" s="273">
        <f>'CFS-QRVO'!AF84</f>
        <v>175.93930526868991</v>
      </c>
      <c r="AG168" s="273">
        <f>'CFS-QRVO'!AG84</f>
        <v>193.64856578406093</v>
      </c>
      <c r="AH168" s="292">
        <f>'CFS-QRVO'!AI84</f>
        <v>0</v>
      </c>
      <c r="AI168" s="538"/>
      <c r="AJ168" s="32">
        <f>SUM(G168:J168)</f>
        <v>179.32900000000001</v>
      </c>
      <c r="AK168" s="30">
        <f>SUM(K168:N168)</f>
        <v>196.31899999999996</v>
      </c>
      <c r="AL168" s="30">
        <f>SUM(O168:R168)</f>
        <v>187.27273763757847</v>
      </c>
      <c r="AM168" s="30">
        <f>SUM(S168:V168)</f>
        <v>188.63034428228647</v>
      </c>
      <c r="AN168" s="31">
        <f>SUM(W168:Z168)</f>
        <v>208.16616057692357</v>
      </c>
      <c r="AO168" s="70"/>
      <c r="AV168" s="9"/>
    </row>
    <row r="169" spans="1:48" ht="14.25" customHeight="1">
      <c r="A169" s="9"/>
      <c r="B169" s="23" t="s">
        <v>374</v>
      </c>
      <c r="C169" s="15"/>
      <c r="D169" s="81"/>
      <c r="E169" s="82"/>
      <c r="F169" s="82"/>
      <c r="G169" s="82">
        <f t="shared" ref="G169:I169" si="543">G168+G167</f>
        <v>140.84300000000013</v>
      </c>
      <c r="H169" s="81">
        <f t="shared" si="543"/>
        <v>165.99099999999999</v>
      </c>
      <c r="I169" s="82">
        <f t="shared" si="543"/>
        <v>193.08600000000001</v>
      </c>
      <c r="J169" s="82">
        <f t="shared" ref="J169:O169" si="544">J168+J167</f>
        <v>165.88800000000003</v>
      </c>
      <c r="K169" s="83">
        <f t="shared" si="544"/>
        <v>167.28999999999991</v>
      </c>
      <c r="L169" s="81">
        <f t="shared" si="544"/>
        <v>173.78300000000004</v>
      </c>
      <c r="M169" s="82">
        <f t="shared" si="544"/>
        <v>214.89799999999997</v>
      </c>
      <c r="N169" s="82">
        <f t="shared" si="544"/>
        <v>241.48199999999994</v>
      </c>
      <c r="O169" s="83">
        <f t="shared" si="544"/>
        <v>166.77799999999996</v>
      </c>
      <c r="P169" s="81">
        <f t="shared" ref="P169:W169" si="545">P168+P167</f>
        <v>150.88599999999997</v>
      </c>
      <c r="Q169" s="82">
        <f t="shared" si="545"/>
        <v>228.45100000000005</v>
      </c>
      <c r="R169" s="82">
        <f t="shared" si="545"/>
        <v>261.5527376375785</v>
      </c>
      <c r="S169" s="83">
        <f t="shared" si="545"/>
        <v>189.20027261263471</v>
      </c>
      <c r="T169" s="82">
        <f t="shared" si="545"/>
        <v>189.22936200124701</v>
      </c>
      <c r="U169" s="82">
        <f t="shared" si="545"/>
        <v>311.11342840623445</v>
      </c>
      <c r="V169" s="82">
        <f t="shared" si="545"/>
        <v>325.04688931782471</v>
      </c>
      <c r="W169" s="83">
        <f t="shared" si="545"/>
        <v>266.51349397253853</v>
      </c>
      <c r="X169" s="82">
        <f t="shared" ref="X169:AA169" si="546">X168+X167</f>
        <v>269.09826422482058</v>
      </c>
      <c r="Y169" s="82">
        <f t="shared" si="546"/>
        <v>328.70330019188742</v>
      </c>
      <c r="Z169" s="82">
        <f t="shared" si="546"/>
        <v>339.73881978791457</v>
      </c>
      <c r="AA169" s="83">
        <f t="shared" si="546"/>
        <v>288.96508522998022</v>
      </c>
      <c r="AB169" s="538"/>
      <c r="AC169">
        <f t="shared" ref="AC169:AH169" si="547">AC168+AC167</f>
        <v>140.84300000000013</v>
      </c>
      <c r="AD169" s="82">
        <f t="shared" si="547"/>
        <v>692.255</v>
      </c>
      <c r="AE169" s="82">
        <f t="shared" si="547"/>
        <v>796.94100000000026</v>
      </c>
      <c r="AF169" s="82">
        <f t="shared" si="547"/>
        <v>830.09001025021348</v>
      </c>
      <c r="AG169" s="82">
        <f t="shared" si="547"/>
        <v>1091.903173697845</v>
      </c>
      <c r="AH169" s="82">
        <f t="shared" si="547"/>
        <v>1013.4404348109364</v>
      </c>
      <c r="AI169" s="538"/>
      <c r="AJ169" s="32">
        <f>SUM(G169:J169)</f>
        <v>665.80800000000022</v>
      </c>
      <c r="AK169" s="30">
        <f>SUM(K169:N169)</f>
        <v>797.45299999999997</v>
      </c>
      <c r="AL169" s="30">
        <f>SUM(O169:R169)</f>
        <v>807.66773763757851</v>
      </c>
      <c r="AM169" s="30">
        <f>SUM(S169:V169)</f>
        <v>1014.5899523379409</v>
      </c>
      <c r="AN169" s="31">
        <f>SUM(W169:Z169)</f>
        <v>1204.0538781771611</v>
      </c>
      <c r="AO169" s="70"/>
      <c r="AV169" s="9"/>
    </row>
    <row r="170" spans="1:48" ht="14.25" customHeight="1">
      <c r="A170" s="9"/>
      <c r="B170" s="22" t="s">
        <v>375</v>
      </c>
      <c r="C170" s="15"/>
      <c r="D170" s="81"/>
      <c r="E170" s="82"/>
      <c r="F170" s="82"/>
      <c r="G170" s="82">
        <f>G84</f>
        <v>169.59100000000012</v>
      </c>
      <c r="H170" s="81">
        <f t="shared" ref="H170:AL170" si="548">H84</f>
        <v>187.81499999999994</v>
      </c>
      <c r="I170" s="82">
        <f t="shared" si="548"/>
        <v>194.82400000000001</v>
      </c>
      <c r="J170" s="82">
        <f t="shared" si="548"/>
        <v>156.91500000000005</v>
      </c>
      <c r="K170" s="83">
        <f t="shared" si="548"/>
        <v>160.56699999999995</v>
      </c>
      <c r="L170" s="81">
        <f>L84</f>
        <v>167.62800000000004</v>
      </c>
      <c r="M170" s="82">
        <f>M84</f>
        <v>196.81199999999993</v>
      </c>
      <c r="N170" s="82">
        <f t="shared" ref="N170:O170" si="549">N84</f>
        <v>208.67899999999997</v>
      </c>
      <c r="O170" s="83">
        <f t="shared" si="549"/>
        <v>133.41999999999996</v>
      </c>
      <c r="P170" s="81">
        <f t="shared" si="548"/>
        <v>137.39399999999998</v>
      </c>
      <c r="Q170" s="82">
        <f>Q84</f>
        <v>230.53999999999996</v>
      </c>
      <c r="R170" s="82">
        <f t="shared" si="548"/>
        <v>254.27099999999999</v>
      </c>
      <c r="S170" s="83">
        <f t="shared" si="548"/>
        <v>163.63170498152326</v>
      </c>
      <c r="T170" s="82">
        <f t="shared" si="548"/>
        <v>162.34591996856702</v>
      </c>
      <c r="U170" s="82">
        <f t="shared" si="548"/>
        <v>282.95388799318653</v>
      </c>
      <c r="V170" s="82">
        <f t="shared" si="548"/>
        <v>295.57609511237763</v>
      </c>
      <c r="W170" s="83">
        <f t="shared" si="548"/>
        <v>235.92670483965267</v>
      </c>
      <c r="X170" s="82">
        <f t="shared" ref="X170:AA170" si="550">X84</f>
        <v>237.39846811662898</v>
      </c>
      <c r="Y170" s="82">
        <f t="shared" si="550"/>
        <v>295.70152291831073</v>
      </c>
      <c r="Z170" s="82">
        <f t="shared" si="550"/>
        <v>305.40902172564506</v>
      </c>
      <c r="AA170" s="83">
        <f t="shared" si="550"/>
        <v>253.47942205035122</v>
      </c>
      <c r="AB170" s="538"/>
      <c r="AC170">
        <f t="shared" si="548"/>
        <v>169.59100000000012</v>
      </c>
      <c r="AD170" s="82">
        <f t="shared" si="548"/>
        <v>700.12099999999998</v>
      </c>
      <c r="AE170" s="82">
        <f t="shared" si="548"/>
        <v>706.53900000000033</v>
      </c>
      <c r="AF170" s="82">
        <f t="shared" si="548"/>
        <v>785.83670498152378</v>
      </c>
      <c r="AG170" s="82">
        <f t="shared" si="548"/>
        <v>976.80260791378407</v>
      </c>
      <c r="AH170" s="82">
        <f t="shared" ref="AH170" si="551">AH84</f>
        <v>1091.9884348109363</v>
      </c>
      <c r="AI170" s="538"/>
      <c r="AJ170" s="81">
        <f t="shared" si="548"/>
        <v>634.87200000000007</v>
      </c>
      <c r="AK170" s="82">
        <f t="shared" si="548"/>
        <v>698.92900000000009</v>
      </c>
      <c r="AL170" s="82">
        <f t="shared" si="548"/>
        <v>694.87100000000021</v>
      </c>
      <c r="AM170" s="82">
        <f>AM84</f>
        <v>904.50760805565494</v>
      </c>
      <c r="AN170" s="83">
        <f>AN84</f>
        <v>1074.4357176002377</v>
      </c>
      <c r="AO170" s="70"/>
      <c r="AV170" s="9"/>
    </row>
    <row r="171" spans="1:48" ht="14.25" customHeight="1">
      <c r="A171" s="9"/>
      <c r="B171" s="23" t="s">
        <v>376</v>
      </c>
      <c r="C171" s="15"/>
      <c r="D171" s="81"/>
      <c r="E171" s="82"/>
      <c r="F171" s="82"/>
      <c r="G171" s="82">
        <f>G170+G168</f>
        <v>211.59100000000012</v>
      </c>
      <c r="H171" s="81">
        <f t="shared" ref="H171:AC171" si="552">H170+H168</f>
        <v>230.55299999999994</v>
      </c>
      <c r="I171" s="82">
        <f t="shared" si="552"/>
        <v>240.89300000000003</v>
      </c>
      <c r="J171" s="82">
        <f t="shared" si="552"/>
        <v>205.43700000000007</v>
      </c>
      <c r="K171" s="83">
        <f t="shared" si="552"/>
        <v>203.59999999999991</v>
      </c>
      <c r="L171" s="81">
        <f>L170+L168</f>
        <v>213.98000000000005</v>
      </c>
      <c r="M171" s="82">
        <f>M170+M168</f>
        <v>247.63699999999994</v>
      </c>
      <c r="N171" s="82">
        <f t="shared" ref="N171:O171" si="553">N170+N168</f>
        <v>264.78799999999995</v>
      </c>
      <c r="O171" s="83">
        <f t="shared" si="553"/>
        <v>189.95899999999995</v>
      </c>
      <c r="P171" s="81">
        <f t="shared" si="552"/>
        <v>180.22099999999998</v>
      </c>
      <c r="Q171" s="82">
        <f>Q170+Q168</f>
        <v>273.97999999999996</v>
      </c>
      <c r="R171" s="82">
        <f t="shared" si="552"/>
        <v>298.73773763757845</v>
      </c>
      <c r="S171" s="83">
        <f t="shared" si="552"/>
        <v>208.83727261263468</v>
      </c>
      <c r="T171" s="82">
        <f t="shared" si="552"/>
        <v>208.86636200124701</v>
      </c>
      <c r="U171" s="82">
        <f t="shared" si="552"/>
        <v>330.75042840623451</v>
      </c>
      <c r="V171" s="82">
        <f t="shared" si="552"/>
        <v>344.68388931782465</v>
      </c>
      <c r="W171" s="83">
        <f t="shared" si="552"/>
        <v>286.15049397253853</v>
      </c>
      <c r="X171" s="82">
        <f t="shared" ref="X171:AA171" si="554">X170+X168</f>
        <v>288.73526422482058</v>
      </c>
      <c r="Y171" s="82">
        <f t="shared" si="554"/>
        <v>348.34030019188742</v>
      </c>
      <c r="Z171" s="82">
        <f t="shared" si="554"/>
        <v>359.37581978791451</v>
      </c>
      <c r="AA171" s="83">
        <f t="shared" si="554"/>
        <v>308.60208522998022</v>
      </c>
      <c r="AB171" s="538"/>
      <c r="AC171">
        <f t="shared" si="552"/>
        <v>211.59100000000012</v>
      </c>
      <c r="AD171" s="82">
        <f>AD170+AD168</f>
        <v>880.48299999999995</v>
      </c>
      <c r="AE171" s="82">
        <f>AE170+AE168</f>
        <v>916.36400000000026</v>
      </c>
      <c r="AF171" s="82">
        <f>AF170+AF168</f>
        <v>961.77601025021363</v>
      </c>
      <c r="AG171" s="82">
        <f>AG170+AG168</f>
        <v>1170.451173697845</v>
      </c>
      <c r="AH171" s="82">
        <f>AH170+AH168</f>
        <v>1091.9884348109363</v>
      </c>
      <c r="AI171" s="538"/>
      <c r="AJ171" s="81">
        <f>AJ170+AJ168</f>
        <v>814.20100000000002</v>
      </c>
      <c r="AK171" s="82">
        <f>AK170+AK168</f>
        <v>895.24800000000005</v>
      </c>
      <c r="AL171" s="82">
        <f>AL170+AL168</f>
        <v>882.14373763757862</v>
      </c>
      <c r="AM171" s="82">
        <f>AM170+AM168</f>
        <v>1093.1379523379414</v>
      </c>
      <c r="AN171" s="83">
        <f>AN170+AN168</f>
        <v>1282.6018781771613</v>
      </c>
      <c r="AO171" s="70"/>
      <c r="AV171" s="9"/>
    </row>
    <row r="172" spans="1:48" s="296" customFormat="1" ht="14.25" customHeight="1">
      <c r="A172" s="355"/>
      <c r="B172" s="329" t="s">
        <v>194</v>
      </c>
      <c r="C172" s="376"/>
      <c r="D172" s="377"/>
      <c r="E172" s="369"/>
      <c r="F172" s="369"/>
      <c r="G172" s="369">
        <f t="shared" ref="G172:W172" si="555">G171/G7</f>
        <v>0.33327085551558394</v>
      </c>
      <c r="H172" s="377">
        <f t="shared" si="555"/>
        <v>0.34224906144370659</v>
      </c>
      <c r="I172" s="369">
        <f t="shared" si="555"/>
        <v>0.34008343509779981</v>
      </c>
      <c r="J172" s="369">
        <f t="shared" si="555"/>
        <v>0.33098644875547995</v>
      </c>
      <c r="K172" s="370">
        <f t="shared" si="555"/>
        <v>0.33483042220537457</v>
      </c>
      <c r="L172" s="377">
        <f>L171/L7</f>
        <v>0.30632593549089032</v>
      </c>
      <c r="M172" s="369">
        <f>M171/M7</f>
        <v>0.28638553575930548</v>
      </c>
      <c r="N172" s="369">
        <f t="shared" ref="N172:O172" si="556">N171/N7</f>
        <v>0.32043197349297564</v>
      </c>
      <c r="O172" s="370">
        <f t="shared" si="556"/>
        <v>0.29542980317017936</v>
      </c>
      <c r="P172" s="377">
        <f t="shared" si="555"/>
        <v>0.28123015272357293</v>
      </c>
      <c r="Q172" s="369">
        <f>Q171/Q7</f>
        <v>0.33347817566819171</v>
      </c>
      <c r="R172" s="369">
        <f t="shared" si="555"/>
        <v>0.35322686743496329</v>
      </c>
      <c r="S172" s="370">
        <f t="shared" si="555"/>
        <v>0.31864120529974121</v>
      </c>
      <c r="T172" s="369">
        <f t="shared" si="555"/>
        <v>0.32284602745801716</v>
      </c>
      <c r="U172" s="369">
        <f t="shared" si="555"/>
        <v>0.36286434250876037</v>
      </c>
      <c r="V172" s="369">
        <f t="shared" si="555"/>
        <v>0.36801223976792347</v>
      </c>
      <c r="W172" s="370">
        <f t="shared" si="555"/>
        <v>0.35897178536549534</v>
      </c>
      <c r="X172" s="369">
        <f t="shared" ref="X172:AA172" si="557">X171/X7</f>
        <v>0.36318673546831859</v>
      </c>
      <c r="Y172" s="369">
        <f t="shared" si="557"/>
        <v>0.37456488099380714</v>
      </c>
      <c r="Z172" s="369">
        <f t="shared" si="557"/>
        <v>0.37885412034726035</v>
      </c>
      <c r="AA172" s="370">
        <f t="shared" si="557"/>
        <v>0.3737831627871353</v>
      </c>
      <c r="AB172" s="538"/>
      <c r="AC172">
        <f t="shared" ref="AC172:AH172" si="558">AC171/AC7</f>
        <v>0.33327085551558394</v>
      </c>
      <c r="AD172" s="413">
        <f t="shared" si="558"/>
        <v>0.33725599699087527</v>
      </c>
      <c r="AE172" s="413">
        <f t="shared" si="558"/>
        <v>0.30217366501196674</v>
      </c>
      <c r="AF172" s="413">
        <f t="shared" si="558"/>
        <v>0.32453483598814137</v>
      </c>
      <c r="AG172" s="413">
        <f t="shared" si="558"/>
        <v>0.35552234728426974</v>
      </c>
      <c r="AH172" s="414">
        <f t="shared" si="558"/>
        <v>0.31206840472897635</v>
      </c>
      <c r="AI172" s="538"/>
      <c r="AJ172" s="412">
        <f>AJ171/AJ7</f>
        <v>0.30869606593090781</v>
      </c>
      <c r="AK172" s="413">
        <f>AK171/AK7</f>
        <v>0.29864984282693352</v>
      </c>
      <c r="AL172" s="413">
        <f>AL171/AL7</f>
        <v>0.29891575562623274</v>
      </c>
      <c r="AM172" s="413">
        <f>AM171/AM7</f>
        <v>0.34697707171833564</v>
      </c>
      <c r="AN172" s="414">
        <f>AN171/AN7</f>
        <v>0.36954953779812416</v>
      </c>
      <c r="AO172" s="378"/>
      <c r="AP172"/>
      <c r="AQ172"/>
      <c r="AR172"/>
      <c r="AS172"/>
      <c r="AT172"/>
      <c r="AU172"/>
      <c r="AV172" s="355"/>
    </row>
    <row r="173" spans="1:48" ht="14.25" customHeight="1">
      <c r="O173" s="758"/>
      <c r="AC173" s="617"/>
      <c r="AD173" s="617"/>
      <c r="AE173" s="617"/>
      <c r="AF173" s="617"/>
      <c r="AG173" s="617"/>
      <c r="AH173" s="617"/>
    </row>
    <row r="174" spans="1:48" ht="14.25" customHeight="1">
      <c r="A174" s="9"/>
      <c r="B174" s="9"/>
      <c r="C174" s="9"/>
      <c r="D174" s="12"/>
      <c r="E174" s="12"/>
      <c r="F174" s="12"/>
      <c r="G174" s="12"/>
      <c r="H174" s="12"/>
      <c r="I174" s="12"/>
      <c r="J174" s="12"/>
      <c r="K174" s="12"/>
      <c r="L174" s="12"/>
      <c r="M174" s="12"/>
      <c r="N174" s="12"/>
      <c r="O174" s="12"/>
      <c r="P174" s="12"/>
      <c r="Q174" s="12"/>
      <c r="R174" s="12"/>
      <c r="S174" s="12"/>
      <c r="T174" s="12"/>
      <c r="U174" s="12"/>
      <c r="V174" s="12"/>
      <c r="W174" s="12"/>
      <c r="X174" s="12"/>
      <c r="Y174" s="12"/>
      <c r="Z174" s="12"/>
      <c r="AA174" s="12"/>
      <c r="AB174" s="9"/>
      <c r="AC174" s="9"/>
      <c r="AD174" s="9"/>
      <c r="AE174" s="9"/>
      <c r="AF174" s="9"/>
      <c r="AG174" s="9"/>
      <c r="AH174" s="9"/>
      <c r="AI174" s="9"/>
      <c r="AJ174" s="9"/>
      <c r="AK174" s="9"/>
      <c r="AL174" s="9"/>
      <c r="AM174" s="9"/>
      <c r="AN174" s="9"/>
      <c r="AO174" s="9"/>
      <c r="AV174" s="9"/>
    </row>
    <row r="175" spans="1:48" ht="14.25" customHeight="1">
      <c r="X175"/>
      <c r="Y175"/>
      <c r="Z175"/>
      <c r="AA175"/>
      <c r="AG175"/>
      <c r="AH175"/>
      <c r="AM175"/>
      <c r="AN175"/>
    </row>
    <row r="176" spans="1:48" ht="14.25" customHeight="1">
      <c r="A176" s="9"/>
      <c r="B176" s="109" t="s">
        <v>87</v>
      </c>
      <c r="C176" s="109"/>
      <c r="D176" s="110" t="e">
        <f>VLOOKUP(D175,ValidDateTable,4,FALSE)</f>
        <v>#NAME?</v>
      </c>
      <c r="E176" s="110" t="e">
        <f>VLOOKUP(E175,ValidDateTable,4,FALSE)</f>
        <v>#NAME?</v>
      </c>
      <c r="F176" s="110" t="e">
        <f>VLOOKUP(F175,ValidDateTable,4,FALSE)</f>
        <v>#NAME?</v>
      </c>
      <c r="G176" s="110" t="e">
        <f>VLOOKUP(G175,ValidDateTable,4,FALSE)</f>
        <v>#NAME?</v>
      </c>
      <c r="H176" s="110" t="e">
        <f t="shared" ref="H176:N176" si="559">VLOOKUP(H175,ValidDateTable,4,FALSE)</f>
        <v>#NAME?</v>
      </c>
      <c r="I176" s="110" t="e">
        <f t="shared" si="559"/>
        <v>#NAME?</v>
      </c>
      <c r="J176" s="110" t="e">
        <f t="shared" si="559"/>
        <v>#NAME?</v>
      </c>
      <c r="K176" s="110" t="e">
        <f t="shared" si="559"/>
        <v>#NAME?</v>
      </c>
      <c r="L176" s="110" t="e">
        <f t="shared" si="559"/>
        <v>#NAME?</v>
      </c>
      <c r="M176" s="110" t="e">
        <f t="shared" si="559"/>
        <v>#NAME?</v>
      </c>
      <c r="N176" s="110" t="e">
        <f t="shared" si="559"/>
        <v>#NAME?</v>
      </c>
      <c r="O176" s="110" t="e">
        <f t="shared" ref="O176" si="560">VLOOKUP(O175,ValidDateTable,4,FALSE)</f>
        <v>#NAME?</v>
      </c>
      <c r="P176" s="110" t="e">
        <f t="shared" ref="P176:W176" si="561">VLOOKUP(P175,ValidDateTable,4,FALSE)</f>
        <v>#NAME?</v>
      </c>
      <c r="Q176" s="110" t="e">
        <f t="shared" si="561"/>
        <v>#NAME?</v>
      </c>
      <c r="R176" s="110" t="e">
        <f t="shared" si="561"/>
        <v>#NAME?</v>
      </c>
      <c r="S176" s="110" t="e">
        <f t="shared" si="561"/>
        <v>#NAME?</v>
      </c>
      <c r="T176" s="110" t="e">
        <f t="shared" si="561"/>
        <v>#NAME?</v>
      </c>
      <c r="U176" s="110" t="e">
        <f t="shared" si="561"/>
        <v>#NAME?</v>
      </c>
      <c r="V176" s="110" t="e">
        <f t="shared" si="561"/>
        <v>#NAME?</v>
      </c>
      <c r="W176" s="110" t="e">
        <f t="shared" si="561"/>
        <v>#NAME?</v>
      </c>
      <c r="X176" s="110" t="e">
        <f t="shared" ref="X176:AA176" si="562">VLOOKUP(X175,ValidDateTable,4,FALSE)</f>
        <v>#NAME?</v>
      </c>
      <c r="Y176" s="110" t="e">
        <f t="shared" si="562"/>
        <v>#NAME?</v>
      </c>
      <c r="Z176" s="110" t="e">
        <f t="shared" si="562"/>
        <v>#NAME?</v>
      </c>
      <c r="AA176" s="110" t="e">
        <f t="shared" si="562"/>
        <v>#NAME?</v>
      </c>
      <c r="AB176" s="9"/>
      <c r="AC176" s="9" t="e">
        <f t="shared" ref="AC176:AH176" si="563">VLOOKUP(AC175,ValidDateTable,4,FALSE)</f>
        <v>#NAME?</v>
      </c>
      <c r="AD176" s="9" t="e">
        <f t="shared" si="563"/>
        <v>#NAME?</v>
      </c>
      <c r="AE176" s="9" t="e">
        <f t="shared" si="563"/>
        <v>#NAME?</v>
      </c>
      <c r="AF176" s="9" t="e">
        <f t="shared" si="563"/>
        <v>#NAME?</v>
      </c>
      <c r="AG176" s="9" t="e">
        <f t="shared" si="563"/>
        <v>#NAME?</v>
      </c>
      <c r="AH176" s="9" t="e">
        <f t="shared" si="563"/>
        <v>#NAME?</v>
      </c>
      <c r="AI176" s="9"/>
      <c r="AJ176" s="9"/>
      <c r="AK176" s="9"/>
      <c r="AL176" s="9"/>
      <c r="AM176" s="9"/>
      <c r="AN176" s="9"/>
      <c r="AO176" s="9"/>
      <c r="AV176" s="9"/>
    </row>
    <row r="177" spans="1:48" ht="14.25" customHeight="1">
      <c r="A177" s="9"/>
      <c r="B177" s="109" t="s">
        <v>88</v>
      </c>
      <c r="C177" s="109"/>
      <c r="D177" s="9">
        <v>2015</v>
      </c>
      <c r="E177" s="9">
        <v>2015</v>
      </c>
      <c r="F177" s="9">
        <v>2015</v>
      </c>
      <c r="G177" s="9">
        <v>2015</v>
      </c>
      <c r="H177" s="9">
        <v>2016</v>
      </c>
      <c r="I177" s="9">
        <v>2016</v>
      </c>
      <c r="J177" s="9">
        <v>2016</v>
      </c>
      <c r="K177" s="9">
        <v>2016</v>
      </c>
      <c r="L177" s="9">
        <v>2017</v>
      </c>
      <c r="M177" s="9">
        <v>2017</v>
      </c>
      <c r="N177" s="9">
        <v>2017</v>
      </c>
      <c r="O177" s="9">
        <v>2016</v>
      </c>
      <c r="P177" s="9">
        <v>2018</v>
      </c>
      <c r="Q177" s="9">
        <v>2018</v>
      </c>
      <c r="R177" s="9">
        <v>2018</v>
      </c>
      <c r="S177" s="9">
        <v>2018</v>
      </c>
      <c r="T177" s="9">
        <v>2019</v>
      </c>
      <c r="U177" s="9">
        <v>2019</v>
      </c>
      <c r="V177" s="9">
        <v>2019</v>
      </c>
      <c r="W177" s="9">
        <v>2019</v>
      </c>
      <c r="X177" s="9">
        <v>2019</v>
      </c>
      <c r="Y177" s="9">
        <v>2019</v>
      </c>
      <c r="Z177" s="9">
        <v>2019</v>
      </c>
      <c r="AA177" s="9">
        <v>2019</v>
      </c>
      <c r="AB177" s="9"/>
      <c r="AC177" s="9"/>
      <c r="AD177" s="9"/>
      <c r="AE177" s="9"/>
      <c r="AF177" s="9"/>
      <c r="AG177" s="9"/>
      <c r="AH177" s="9"/>
      <c r="AI177" s="9"/>
      <c r="AJ177" s="9"/>
      <c r="AK177" s="9"/>
      <c r="AL177" s="9"/>
      <c r="AM177" s="9"/>
      <c r="AN177" s="9"/>
      <c r="AO177" s="9"/>
      <c r="AV177" s="9"/>
    </row>
    <row r="178" spans="1:48" ht="14.25" customHeight="1">
      <c r="A178" s="9"/>
      <c r="B178" s="109" t="s">
        <v>89</v>
      </c>
      <c r="C178" s="109"/>
      <c r="D178" s="9">
        <v>1</v>
      </c>
      <c r="E178" s="9">
        <v>2</v>
      </c>
      <c r="F178" s="9">
        <v>3</v>
      </c>
      <c r="G178" s="9">
        <v>4</v>
      </c>
      <c r="H178" s="9">
        <v>1</v>
      </c>
      <c r="I178" s="9">
        <v>2</v>
      </c>
      <c r="J178" s="9">
        <v>3</v>
      </c>
      <c r="K178" s="9">
        <v>4</v>
      </c>
      <c r="L178" s="9">
        <v>1</v>
      </c>
      <c r="M178" s="9">
        <v>2</v>
      </c>
      <c r="N178" s="9">
        <v>3</v>
      </c>
      <c r="O178" s="9">
        <v>4</v>
      </c>
      <c r="P178" s="9">
        <v>1</v>
      </c>
      <c r="Q178" s="9">
        <v>2</v>
      </c>
      <c r="R178" s="9">
        <v>3</v>
      </c>
      <c r="S178" s="9">
        <v>4</v>
      </c>
      <c r="T178" s="9">
        <v>1</v>
      </c>
      <c r="U178" s="9">
        <v>2</v>
      </c>
      <c r="V178" s="9">
        <v>3</v>
      </c>
      <c r="W178" s="9">
        <v>4</v>
      </c>
      <c r="X178" s="9">
        <v>1</v>
      </c>
      <c r="Y178" s="9">
        <v>2</v>
      </c>
      <c r="Z178" s="9">
        <v>3</v>
      </c>
      <c r="AA178" s="9">
        <v>4</v>
      </c>
      <c r="AB178" s="9"/>
      <c r="AC178" s="9"/>
      <c r="AD178" s="9"/>
      <c r="AE178" s="9"/>
      <c r="AF178" s="9"/>
      <c r="AG178" s="9"/>
      <c r="AH178" s="9"/>
      <c r="AI178" s="9"/>
      <c r="AJ178" s="9"/>
      <c r="AK178" s="9"/>
      <c r="AL178" s="9"/>
      <c r="AM178" s="9"/>
      <c r="AN178" s="9"/>
      <c r="AO178" s="9"/>
      <c r="AV178" s="9"/>
    </row>
    <row r="179" spans="1:48" ht="14.25" customHeight="1" outlineLevel="1">
      <c r="A179" s="9"/>
      <c r="B179" s="109" t="s">
        <v>90</v>
      </c>
      <c r="C179" s="109"/>
      <c r="D179" s="9">
        <v>2014</v>
      </c>
      <c r="E179" s="9">
        <v>2014</v>
      </c>
      <c r="F179" s="9">
        <v>2014</v>
      </c>
      <c r="G179" s="9">
        <v>2015</v>
      </c>
      <c r="H179" s="9">
        <v>2015</v>
      </c>
      <c r="I179" s="9">
        <v>2015</v>
      </c>
      <c r="J179" s="9">
        <v>2015</v>
      </c>
      <c r="K179" s="9">
        <v>2016</v>
      </c>
      <c r="L179" s="9">
        <v>2016</v>
      </c>
      <c r="M179" s="9">
        <v>2016</v>
      </c>
      <c r="N179" s="9">
        <v>2016</v>
      </c>
      <c r="O179" s="9">
        <v>2016</v>
      </c>
      <c r="P179" s="9">
        <v>2017</v>
      </c>
      <c r="Q179" s="9">
        <v>2017</v>
      </c>
      <c r="R179" s="9">
        <v>2017</v>
      </c>
      <c r="S179" s="9">
        <v>2018</v>
      </c>
      <c r="T179" s="9">
        <v>2018</v>
      </c>
      <c r="U179" s="9">
        <v>2018</v>
      </c>
      <c r="V179" s="9">
        <v>2018</v>
      </c>
      <c r="W179" s="9">
        <v>2019</v>
      </c>
      <c r="X179" s="9">
        <v>2018</v>
      </c>
      <c r="Y179" s="9">
        <v>2018</v>
      </c>
      <c r="Z179" s="9">
        <v>2018</v>
      </c>
      <c r="AA179" s="9">
        <v>2019</v>
      </c>
      <c r="AB179" s="9"/>
      <c r="AC179" s="9"/>
      <c r="AD179" s="9"/>
      <c r="AE179" s="9"/>
      <c r="AF179" s="9"/>
      <c r="AG179" s="9"/>
      <c r="AH179" s="9"/>
      <c r="AI179" s="9"/>
      <c r="AJ179" s="9"/>
      <c r="AK179" s="9"/>
      <c r="AL179" s="9"/>
      <c r="AM179" s="9"/>
      <c r="AN179" s="9"/>
      <c r="AO179" s="9"/>
      <c r="AV179" s="9"/>
    </row>
    <row r="180" spans="1:48" ht="14.25" customHeight="1" outlineLevel="1">
      <c r="A180" s="9"/>
      <c r="B180" s="109" t="s">
        <v>91</v>
      </c>
      <c r="C180" s="109"/>
      <c r="D180" s="9">
        <v>2</v>
      </c>
      <c r="E180" s="9">
        <v>3</v>
      </c>
      <c r="F180" s="9">
        <v>4</v>
      </c>
      <c r="G180" s="9">
        <v>1</v>
      </c>
      <c r="H180" s="9">
        <v>2</v>
      </c>
      <c r="I180" s="9">
        <v>3</v>
      </c>
      <c r="J180" s="9">
        <v>4</v>
      </c>
      <c r="K180" s="9">
        <v>1</v>
      </c>
      <c r="L180" s="9">
        <v>2</v>
      </c>
      <c r="M180" s="9">
        <v>3</v>
      </c>
      <c r="N180" s="9">
        <v>4</v>
      </c>
      <c r="O180" s="9">
        <v>1</v>
      </c>
      <c r="P180" s="9">
        <v>2</v>
      </c>
      <c r="Q180" s="9">
        <v>3</v>
      </c>
      <c r="R180" s="9">
        <v>4</v>
      </c>
      <c r="S180" s="9">
        <v>1</v>
      </c>
      <c r="T180" s="9">
        <v>2</v>
      </c>
      <c r="U180" s="9">
        <v>3</v>
      </c>
      <c r="V180" s="9">
        <v>4</v>
      </c>
      <c r="W180" s="9">
        <v>1</v>
      </c>
      <c r="X180" s="9">
        <v>2</v>
      </c>
      <c r="Y180" s="9">
        <v>3</v>
      </c>
      <c r="Z180" s="9">
        <v>4</v>
      </c>
      <c r="AA180" s="9">
        <v>1</v>
      </c>
      <c r="AB180" s="9"/>
      <c r="AC180" s="9"/>
      <c r="AD180" s="9"/>
      <c r="AE180" s="9"/>
      <c r="AF180" s="9"/>
      <c r="AG180" s="9"/>
      <c r="AH180" s="9"/>
      <c r="AI180" s="9"/>
      <c r="AJ180" s="9"/>
      <c r="AK180" s="9"/>
      <c r="AL180" s="9"/>
      <c r="AM180" s="9"/>
      <c r="AN180" s="9"/>
      <c r="AO180" s="9"/>
      <c r="AV180" s="9"/>
    </row>
    <row r="181" spans="1:48" ht="14.2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V181" s="2"/>
    </row>
    <row r="182" spans="1:48" ht="14.2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V182" s="2"/>
    </row>
    <row r="183" spans="1:48" ht="14.25" customHeight="1">
      <c r="A183" s="529"/>
      <c r="B183" s="530" t="s">
        <v>279</v>
      </c>
      <c r="C183" s="529"/>
      <c r="D183" s="529"/>
      <c r="E183" s="529"/>
      <c r="F183" s="529"/>
      <c r="G183" s="529"/>
      <c r="H183" s="529"/>
      <c r="I183" s="529"/>
      <c r="J183" s="529"/>
      <c r="K183" s="529"/>
      <c r="L183" s="529"/>
      <c r="M183" s="529"/>
      <c r="N183" s="529"/>
      <c r="O183" s="529"/>
      <c r="P183" s="529"/>
      <c r="Q183" s="529"/>
      <c r="R183" s="529"/>
      <c r="S183" s="529"/>
      <c r="T183" s="529"/>
      <c r="U183" s="529"/>
      <c r="V183" s="529"/>
      <c r="W183" s="529"/>
      <c r="X183" s="529"/>
      <c r="Y183" s="529"/>
      <c r="Z183" s="529"/>
      <c r="AA183" s="529"/>
      <c r="AB183" s="529"/>
      <c r="AC183" s="529"/>
      <c r="AD183" s="529"/>
      <c r="AE183" s="529"/>
      <c r="AF183" s="529"/>
      <c r="AG183" s="529"/>
      <c r="AH183" s="529"/>
      <c r="AI183" s="529"/>
      <c r="AJ183" s="529"/>
      <c r="AK183" s="529"/>
      <c r="AL183" s="529"/>
      <c r="AM183" s="529"/>
      <c r="AN183" s="529"/>
      <c r="AO183" s="529"/>
      <c r="AV183" s="529"/>
    </row>
    <row r="184" spans="1:48" ht="14.25" customHeight="1">
      <c r="A184" s="529"/>
      <c r="B184" s="529" t="s">
        <v>280</v>
      </c>
      <c r="C184" s="529"/>
      <c r="D184" s="567"/>
      <c r="E184" s="567"/>
      <c r="F184" s="567">
        <v>1.18</v>
      </c>
      <c r="G184" s="567">
        <v>0.04</v>
      </c>
      <c r="H184" s="571">
        <v>0.01</v>
      </c>
      <c r="I184" s="571">
        <v>0.03</v>
      </c>
      <c r="J184" s="571">
        <v>-0.08</v>
      </c>
      <c r="K184" s="571">
        <v>-0.18</v>
      </c>
      <c r="L184" s="571">
        <v>-0.04</v>
      </c>
      <c r="M184" s="529"/>
      <c r="N184" s="529"/>
      <c r="O184" s="529"/>
      <c r="P184" s="529"/>
      <c r="Q184" s="529"/>
      <c r="R184" s="529"/>
      <c r="S184" s="529"/>
      <c r="T184" s="529"/>
      <c r="U184" s="529"/>
      <c r="V184" s="529"/>
      <c r="W184" s="529"/>
      <c r="X184" s="529"/>
      <c r="Y184" s="529"/>
      <c r="Z184" s="529"/>
      <c r="AA184" s="529"/>
      <c r="AB184" s="529"/>
      <c r="AC184" s="567">
        <v>0.84</v>
      </c>
      <c r="AD184" s="529"/>
      <c r="AE184" s="529"/>
      <c r="AF184" s="529"/>
      <c r="AG184" s="529"/>
      <c r="AH184" s="529"/>
      <c r="AI184" s="529"/>
      <c r="AJ184" s="529"/>
      <c r="AK184" s="529"/>
      <c r="AL184" s="529"/>
      <c r="AM184" s="529"/>
      <c r="AN184" s="529"/>
      <c r="AO184" s="529"/>
      <c r="AV184" s="529"/>
    </row>
    <row r="185" spans="1:48" ht="14.25" customHeight="1">
      <c r="B185" s="568" t="s">
        <v>104</v>
      </c>
      <c r="D185" s="569"/>
      <c r="E185" s="569"/>
      <c r="F185" s="569">
        <f>ROUND(F142,2)-F184</f>
        <v>-1.18</v>
      </c>
      <c r="G185" s="569">
        <f>ROUND(G142,2)-G184</f>
        <v>0</v>
      </c>
      <c r="H185" s="572">
        <f>ROUND(H142,2)-H184</f>
        <v>0</v>
      </c>
      <c r="I185" s="572">
        <f>ROUND(I142,2)-I184</f>
        <v>0</v>
      </c>
      <c r="J185" s="572">
        <f>ROUND(J142,2)-J184</f>
        <v>0</v>
      </c>
      <c r="AC185" s="569">
        <f>ROUND(AC142,2)-AC184</f>
        <v>-0.79999999999999993</v>
      </c>
    </row>
    <row r="186" spans="1:48" ht="14.25" customHeight="1">
      <c r="B186" s="551" t="s">
        <v>281</v>
      </c>
      <c r="D186" s="567"/>
      <c r="E186" s="567"/>
      <c r="F186" s="567">
        <v>1.46</v>
      </c>
      <c r="G186" s="567">
        <v>1.1100000000000001</v>
      </c>
      <c r="H186" s="571">
        <v>1.0900000000000001</v>
      </c>
      <c r="I186" s="571">
        <v>1.22</v>
      </c>
      <c r="J186" s="571">
        <v>1.03</v>
      </c>
      <c r="K186" s="571">
        <v>1.04</v>
      </c>
      <c r="L186" s="571">
        <v>1.08</v>
      </c>
      <c r="AC186" s="567">
        <v>2.4500000000000002</v>
      </c>
    </row>
    <row r="187" spans="1:48" ht="14.25" customHeight="1">
      <c r="B187" s="568" t="s">
        <v>104</v>
      </c>
      <c r="D187" s="569"/>
      <c r="E187" s="569"/>
      <c r="F187" s="569">
        <f>ROUND(F143,2)-F186</f>
        <v>-1.46</v>
      </c>
      <c r="G187" s="569">
        <f>ROUND(G143,2)-G186</f>
        <v>0</v>
      </c>
      <c r="H187" s="570">
        <f>ROUND(H143,2)-H186</f>
        <v>0</v>
      </c>
      <c r="I187" s="570">
        <f>ROUND(I143,2)-I186</f>
        <v>0</v>
      </c>
      <c r="J187" s="570">
        <f>ROUND(J143,2)-J186</f>
        <v>0</v>
      </c>
      <c r="AC187" s="569">
        <f>ROUND(AC143,2)-AC186</f>
        <v>-1.34</v>
      </c>
    </row>
  </sheetData>
  <phoneticPr fontId="31" type="noConversion"/>
  <conditionalFormatting sqref="AC185 AC187 D185:H185 D187:H187">
    <cfRule type="expression" dxfId="10" priority="13" stopIfTrue="1">
      <formula>(D185&gt;0.01)+(D185&lt;-0.01)</formula>
    </cfRule>
  </conditionalFormatting>
  <conditionalFormatting sqref="I185">
    <cfRule type="expression" dxfId="9" priority="6" stopIfTrue="1">
      <formula>(I185&gt;0.01)+(I185&lt;-0.01)</formula>
    </cfRule>
  </conditionalFormatting>
  <conditionalFormatting sqref="I187">
    <cfRule type="expression" dxfId="8" priority="5" stopIfTrue="1">
      <formula>(I187&gt;0.01)+(I187&lt;-0.01)</formula>
    </cfRule>
  </conditionalFormatting>
  <conditionalFormatting sqref="J185">
    <cfRule type="expression" dxfId="7" priority="2" stopIfTrue="1">
      <formula>(J185&gt;0.01)+(J185&lt;-0.01)</formula>
    </cfRule>
  </conditionalFormatting>
  <conditionalFormatting sqref="J187">
    <cfRule type="expression" dxfId="6" priority="1" stopIfTrue="1">
      <formula>(J187&gt;0.01)+(J187&lt;-0.01)</formula>
    </cfRule>
  </conditionalFormatting>
  <pageMargins left="0" right="0" top="0" bottom="0" header="0" footer="0"/>
  <pageSetup paperSize="5" scale="34" orientation="landscape" r:id="rId1"/>
  <headerFooter alignWithMargins="0"/>
  <ignoredErrors>
    <ignoredError sqref="AC208:AC219 D208:G219 AD189:AE194 AC10:AE10 AC13:AE13 AC15:AE15 AE14" formula="1"/>
    <ignoredError sqref="AC149:AE151 AC123:AE132 AC153:AE158 AC152:AE152 AC172:AE172 AC174:AE174 AC176:AE176 AC160:AE166" formulaRange="1"/>
    <ignoredError sqref="F181:G182 AC177:AE182 AC189:AC207 AC81:AE83 AC64:AE71 AC34:AE43 AD106:AE106 AC106:AC112 AC94:AE97 AC113:AE113 AC16:AE18 AD108:AE109 AC115:AE118 AC114:AD114 G166 F148:G148 AD111:AE111 D188:G207 AC188:AE188 AE107 AC28:AE32 AC86:AE90 AC84 AE84 AC25:AE25 AD24:AE24 AC20:AE23 AC92:AE92 AC99:AE105 AD98:AE98 AC45:AE52 AC120:AE122 AC73:AE76" formula="1" formulaRange="1"/>
  </ignoredError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pageSetUpPr fitToPage="1"/>
  </sheetPr>
  <dimension ref="A1:AV117"/>
  <sheetViews>
    <sheetView showGridLines="0" zoomScale="85" workbookViewId="0">
      <pane xSplit="3" ySplit="6" topLeftCell="L7" activePane="bottomRight" state="frozen"/>
      <selection activeCell="X12" sqref="X12"/>
      <selection pane="topRight" activeCell="X12" sqref="X12"/>
      <selection pane="bottomLeft" activeCell="X12" sqref="X12"/>
      <selection pane="bottomRight" activeCell="B3" sqref="B3"/>
    </sheetView>
  </sheetViews>
  <sheetFormatPr defaultRowHeight="14.25" customHeight="1" outlineLevelRow="1" outlineLevelCol="1"/>
  <cols>
    <col min="1" max="1" width="1.7109375" customWidth="1"/>
    <col min="2" max="2" width="49" customWidth="1"/>
    <col min="3" max="3" width="1.7109375" customWidth="1"/>
    <col min="4" max="11" width="11.42578125" hidden="1" customWidth="1" outlineLevel="1"/>
    <col min="12" max="12" width="11.42578125" customWidth="1" collapsed="1"/>
    <col min="13" max="13" width="11.42578125" customWidth="1"/>
    <col min="14" max="15" width="11.42578125" style="656" customWidth="1"/>
    <col min="16" max="23" width="11.42578125" customWidth="1"/>
    <col min="24" max="27" width="11.42578125" style="757" hidden="1" customWidth="1" outlineLevel="1"/>
    <col min="28" max="28" width="2.85546875" customWidth="1" collapsed="1"/>
    <col min="29" max="30" width="11.42578125" hidden="1" customWidth="1" outlineLevel="1"/>
    <col min="31" max="31" width="11.42578125" customWidth="1" collapsed="1"/>
    <col min="32" max="32" width="11.42578125" customWidth="1"/>
    <col min="33" max="33" width="11.42578125" style="757" customWidth="1"/>
    <col min="34" max="34" width="11.42578125" style="757" hidden="1" customWidth="1" outlineLevel="1"/>
    <col min="35" max="35" width="2.85546875" customWidth="1" collapsed="1"/>
    <col min="36" max="37" width="11.42578125" hidden="1" customWidth="1" outlineLevel="1"/>
    <col min="38" max="38" width="11.42578125" customWidth="1" collapsed="1"/>
    <col min="39" max="40" width="11.42578125" style="802" customWidth="1"/>
    <col min="41" max="41" width="11.42578125" style="283" customWidth="1"/>
  </cols>
  <sheetData>
    <row r="1" spans="1:48" ht="67.5" customHeight="1">
      <c r="A1" s="2"/>
      <c r="B1" s="6"/>
      <c r="C1" s="2"/>
      <c r="D1" s="3" t="str">
        <f>IF(SUM(BS)&lt;&gt;0,"BS BREAK","")</f>
        <v/>
      </c>
      <c r="E1" s="2"/>
      <c r="F1" s="3" t="str">
        <f>IF(SUM(BS)&lt;&gt;0,"BS BREAK","")</f>
        <v/>
      </c>
      <c r="G1" s="2"/>
      <c r="H1" s="3" t="str">
        <f>IF(SUM(BS)&lt;&gt;0,"BS BREAK","")</f>
        <v/>
      </c>
      <c r="I1" s="2"/>
      <c r="J1" s="3" t="str">
        <f>IF(SUM(BS)&lt;&gt;0,"BS BREAK","")</f>
        <v/>
      </c>
      <c r="K1" s="2"/>
      <c r="L1" s="3" t="str">
        <f>IF(SUM(BS)&lt;&gt;0,"BS BREAK","")</f>
        <v/>
      </c>
      <c r="M1" s="2"/>
      <c r="N1" s="3" t="str">
        <f>IF(SUM(BS)&lt;&gt;0,"BS BREAK","")</f>
        <v/>
      </c>
      <c r="O1" s="2"/>
      <c r="P1" s="3" t="str">
        <f>IF(SUM(BS)&lt;&gt;0,"BS BREAK","")</f>
        <v/>
      </c>
      <c r="Q1" s="2"/>
      <c r="R1" s="3" t="str">
        <f>IF(SUM(BS)&lt;&gt;0,"BS BREAK","")</f>
        <v/>
      </c>
      <c r="S1" s="2"/>
      <c r="T1" s="2"/>
      <c r="U1" s="2"/>
      <c r="V1" s="2"/>
      <c r="W1" s="2"/>
      <c r="X1" s="2"/>
      <c r="Y1" s="2"/>
      <c r="Z1" s="2"/>
      <c r="AA1" s="2"/>
      <c r="AB1" s="3" t="str">
        <f>IF(SUM(BS)&lt;&gt;0,"BS BREAK","")</f>
        <v/>
      </c>
      <c r="AC1" s="3" t="str">
        <f>IF(SUM(BS)&lt;&gt;0,"BS BREAK","")</f>
        <v/>
      </c>
      <c r="AD1" s="2"/>
      <c r="AE1" s="2" t="str">
        <f>IF(SUM(BS)&lt;&gt;0,"BS BREAK","")</f>
        <v/>
      </c>
      <c r="AF1" s="3" t="str">
        <f>IF(SUM(BS)&lt;&gt;0,"BS BREAK","")</f>
        <v/>
      </c>
      <c r="AG1" s="3"/>
      <c r="AH1" s="3"/>
      <c r="AI1" s="3" t="str">
        <f>IF(SUM(BS)&lt;&gt;0,"BS BREAK","")</f>
        <v/>
      </c>
      <c r="AJ1" s="3"/>
      <c r="AK1" s="3"/>
      <c r="AL1" s="3"/>
      <c r="AM1" s="3"/>
      <c r="AN1" s="3"/>
      <c r="AO1" s="2"/>
      <c r="AV1" s="2"/>
    </row>
    <row r="2" spans="1:48" ht="18" customHeight="1">
      <c r="A2" s="2"/>
      <c r="B2" s="5" t="s">
        <v>293</v>
      </c>
      <c r="C2" s="5"/>
      <c r="D2" s="2"/>
      <c r="E2" s="2"/>
      <c r="F2" s="2"/>
      <c r="G2" s="2"/>
      <c r="H2" s="2"/>
      <c r="I2" s="2"/>
      <c r="J2" s="2"/>
      <c r="K2" s="2"/>
      <c r="L2" s="2"/>
      <c r="M2" s="2"/>
      <c r="N2" s="2"/>
      <c r="O2" s="775"/>
      <c r="P2" s="617"/>
      <c r="Q2" s="775"/>
      <c r="R2" s="7"/>
      <c r="S2" s="2"/>
      <c r="T2" s="2"/>
      <c r="U2" s="2"/>
      <c r="V2" s="2"/>
      <c r="W2" s="2"/>
      <c r="X2" s="2"/>
      <c r="Y2" s="2"/>
      <c r="Z2" s="2"/>
      <c r="AA2" s="2"/>
      <c r="AB2" s="2"/>
      <c r="AC2" s="2"/>
      <c r="AD2" s="2"/>
      <c r="AE2" s="2"/>
      <c r="AF2" s="2"/>
      <c r="AG2" s="2"/>
      <c r="AH2" s="2"/>
      <c r="AI2" s="2"/>
      <c r="AJ2" s="2"/>
      <c r="AK2" s="2"/>
      <c r="AL2" s="2"/>
      <c r="AM2" s="2"/>
      <c r="AN2" s="2"/>
      <c r="AO2" s="189"/>
      <c r="AV2" s="2"/>
    </row>
    <row r="3" spans="1:48" ht="14.25" customHeight="1">
      <c r="A3" s="2"/>
      <c r="B3" s="2"/>
      <c r="C3" s="8"/>
      <c r="D3" s="2"/>
      <c r="E3" s="2"/>
      <c r="F3" s="2"/>
      <c r="G3" s="2"/>
      <c r="H3" s="2"/>
      <c r="I3" s="2"/>
      <c r="J3" s="2"/>
      <c r="K3" s="2"/>
      <c r="L3" s="2"/>
      <c r="M3" s="7"/>
      <c r="N3" s="2"/>
      <c r="O3" s="774"/>
      <c r="P3" s="545"/>
      <c r="Q3" s="774"/>
      <c r="R3" s="7"/>
      <c r="S3" s="2"/>
      <c r="T3" s="2"/>
      <c r="U3" s="2"/>
      <c r="V3" s="2"/>
      <c r="W3" s="2"/>
      <c r="X3" s="2"/>
      <c r="Y3" s="2"/>
      <c r="Z3" s="2"/>
      <c r="AA3" s="2"/>
      <c r="AB3" s="2"/>
      <c r="AC3" s="2"/>
      <c r="AD3" s="2"/>
      <c r="AE3" s="2"/>
      <c r="AF3" s="2"/>
      <c r="AG3" s="2"/>
      <c r="AH3" s="2"/>
      <c r="AI3" s="2"/>
      <c r="AJ3" s="2"/>
      <c r="AK3" s="2"/>
      <c r="AL3" s="2"/>
      <c r="AM3" s="2"/>
      <c r="AN3" s="2"/>
      <c r="AO3" s="189"/>
      <c r="AV3" s="2"/>
    </row>
    <row r="4" spans="1:48" ht="14.25" customHeight="1">
      <c r="A4" s="9"/>
      <c r="B4" s="191" t="s">
        <v>291</v>
      </c>
      <c r="C4" s="539"/>
      <c r="D4" s="2"/>
      <c r="E4" s="2"/>
      <c r="F4" s="2"/>
      <c r="G4" s="2"/>
      <c r="H4" s="2"/>
      <c r="I4" s="2"/>
      <c r="J4" s="2"/>
      <c r="K4" s="2"/>
      <c r="L4" s="2"/>
      <c r="M4" s="2"/>
      <c r="N4" s="2"/>
      <c r="O4" s="774"/>
      <c r="P4" s="314"/>
      <c r="Q4" s="774"/>
      <c r="R4" s="7"/>
      <c r="S4" s="2"/>
      <c r="T4" s="2"/>
      <c r="U4" s="2"/>
      <c r="V4" s="2"/>
      <c r="W4" s="2"/>
      <c r="X4" s="2"/>
      <c r="Y4" s="2"/>
      <c r="Z4" s="2"/>
      <c r="AA4" s="2"/>
      <c r="AB4" s="9"/>
      <c r="AC4" s="9"/>
      <c r="AD4" s="9"/>
      <c r="AE4" s="9"/>
      <c r="AF4" s="9"/>
      <c r="AG4" s="9"/>
      <c r="AH4" s="9"/>
      <c r="AI4" s="9"/>
      <c r="AJ4" s="9"/>
      <c r="AK4" s="9"/>
      <c r="AL4" s="9"/>
      <c r="AM4" s="9"/>
      <c r="AN4" s="9"/>
      <c r="AO4" s="15"/>
      <c r="AV4" s="9"/>
    </row>
    <row r="5" spans="1:48" ht="14.25" customHeight="1">
      <c r="A5" s="9"/>
      <c r="B5" s="13" t="s">
        <v>393</v>
      </c>
      <c r="C5" s="14"/>
      <c r="D5" s="510">
        <f>'IS-QRVO'!D5</f>
        <v>41820</v>
      </c>
      <c r="E5" s="510">
        <f>'IS-QRVO'!E5</f>
        <v>41912</v>
      </c>
      <c r="F5" s="510">
        <f>'IS-QRVO'!F5</f>
        <v>42004</v>
      </c>
      <c r="G5" s="511">
        <f>'IS-QRVO'!G5</f>
        <v>42094</v>
      </c>
      <c r="H5" s="510">
        <f>'IS-QRVO'!H5</f>
        <v>42185</v>
      </c>
      <c r="I5" s="510">
        <f>'IS-QRVO'!I5</f>
        <v>42277</v>
      </c>
      <c r="J5" s="510">
        <f>'IS-QRVO'!J5</f>
        <v>42369</v>
      </c>
      <c r="K5" s="511">
        <f>'IS-QRVO'!K5</f>
        <v>42460</v>
      </c>
      <c r="L5" s="510">
        <f>'IS-QRVO'!L5</f>
        <v>42551</v>
      </c>
      <c r="M5" s="510">
        <f>'IS-QRVO'!M5</f>
        <v>42643</v>
      </c>
      <c r="N5" s="510">
        <f>'IS-QRVO'!N5</f>
        <v>42735</v>
      </c>
      <c r="O5" s="511">
        <f>'IS-QRVO'!O5</f>
        <v>42825</v>
      </c>
      <c r="P5" s="510">
        <f>'IS-QRVO'!P5</f>
        <v>42916</v>
      </c>
      <c r="Q5" s="510">
        <f>'IS-QRVO'!Q5</f>
        <v>43008</v>
      </c>
      <c r="R5" s="510">
        <f>'IS-QRVO'!R5</f>
        <v>43100</v>
      </c>
      <c r="S5" s="511">
        <f>'IS-QRVO'!S5</f>
        <v>43190</v>
      </c>
      <c r="T5" s="510">
        <f>'IS-QRVO'!T5</f>
        <v>43281</v>
      </c>
      <c r="U5" s="510">
        <f>'IS-QRVO'!U5</f>
        <v>43373</v>
      </c>
      <c r="V5" s="510">
        <f>'IS-QRVO'!V5</f>
        <v>43465</v>
      </c>
      <c r="W5" s="511">
        <f>'IS-QRVO'!W5</f>
        <v>43555</v>
      </c>
      <c r="X5" s="726">
        <f>'IS-QRVO'!X5</f>
        <v>43646</v>
      </c>
      <c r="Y5" s="726">
        <f>'IS-QRVO'!Y5</f>
        <v>43738</v>
      </c>
      <c r="Z5" s="726">
        <f>'IS-QRVO'!Z5</f>
        <v>43830</v>
      </c>
      <c r="AA5" s="727">
        <f>'IS-QRVO'!AA5</f>
        <v>43921</v>
      </c>
      <c r="AB5" s="15"/>
      <c r="AC5" s="9"/>
      <c r="AD5" s="9"/>
      <c r="AE5" s="9"/>
      <c r="AF5" s="9"/>
      <c r="AG5" s="9"/>
      <c r="AH5" s="9"/>
      <c r="AI5" s="15"/>
      <c r="AJ5" s="9"/>
      <c r="AK5" s="9"/>
      <c r="AL5" s="9"/>
      <c r="AM5" s="9"/>
      <c r="AN5" s="9"/>
      <c r="AO5" s="15"/>
      <c r="AV5" s="9"/>
    </row>
    <row r="6" spans="1:48" ht="14.25" customHeight="1">
      <c r="A6" s="9"/>
      <c r="B6" s="425"/>
      <c r="C6" s="190"/>
      <c r="D6" s="19" t="str">
        <f>'IS-QRVO'!D6</f>
        <v>F1Q15A</v>
      </c>
      <c r="E6" s="19" t="str">
        <f>'IS-QRVO'!E6</f>
        <v>F2Q15A</v>
      </c>
      <c r="F6" s="19" t="str">
        <f>'IS-QRVO'!F6</f>
        <v>F3Q15A</v>
      </c>
      <c r="G6" s="20" t="str">
        <f>'IS-QRVO'!G6</f>
        <v>F4Q15A</v>
      </c>
      <c r="H6" s="19" t="str">
        <f>'IS-QRVO'!H6</f>
        <v>F1Q16A</v>
      </c>
      <c r="I6" s="19" t="str">
        <f>'IS-QRVO'!I6</f>
        <v>F2Q16A</v>
      </c>
      <c r="J6" s="19" t="str">
        <f>'IS-QRVO'!J6</f>
        <v>F3Q16A</v>
      </c>
      <c r="K6" s="20" t="str">
        <f>'IS-QRVO'!K6</f>
        <v>F4Q16A</v>
      </c>
      <c r="L6" s="19" t="str">
        <f>'IS-QRVO'!L6</f>
        <v>F1Q17A</v>
      </c>
      <c r="M6" s="19" t="str">
        <f>'IS-QRVO'!M6</f>
        <v>F2Q17A</v>
      </c>
      <c r="N6" s="19" t="str">
        <f>'IS-QRVO'!N6</f>
        <v>F3Q17A</v>
      </c>
      <c r="O6" s="20" t="str">
        <f>'IS-QRVO'!O6</f>
        <v>F4Q17A</v>
      </c>
      <c r="P6" s="19" t="str">
        <f>'IS-QRVO'!P6</f>
        <v>F1Q18A</v>
      </c>
      <c r="Q6" s="19" t="str">
        <f>'IS-QRVO'!Q6</f>
        <v>F2Q18A</v>
      </c>
      <c r="R6" s="19" t="str">
        <f>'IS-QRVO'!R6</f>
        <v>F3Q18A</v>
      </c>
      <c r="S6" s="20" t="str">
        <f>'IS-QRVO'!S6</f>
        <v>F4Q18E</v>
      </c>
      <c r="T6" s="19" t="str">
        <f>'IS-QRVO'!T6</f>
        <v>F1Q19E</v>
      </c>
      <c r="U6" s="19" t="str">
        <f>'IS-QRVO'!U6</f>
        <v>F2Q19E</v>
      </c>
      <c r="V6" s="19" t="str">
        <f>'IS-QRVO'!V6</f>
        <v>F3Q19E</v>
      </c>
      <c r="W6" s="20" t="str">
        <f>'IS-QRVO'!W6</f>
        <v>F4Q19E</v>
      </c>
      <c r="X6" s="701" t="str">
        <f>'IS-QRVO'!X6</f>
        <v>F1Q20E</v>
      </c>
      <c r="Y6" s="701" t="str">
        <f>'IS-QRVO'!Y6</f>
        <v>F2Q20E</v>
      </c>
      <c r="Z6" s="701" t="str">
        <f>'IS-QRVO'!Z6</f>
        <v>F3Q20E</v>
      </c>
      <c r="AA6" s="702" t="str">
        <f>'IS-QRVO'!AA6</f>
        <v>F4Q20E</v>
      </c>
      <c r="AB6" s="239"/>
      <c r="AC6" s="19" t="str">
        <f>'IS-QRVO'!AC6</f>
        <v>FY2015A</v>
      </c>
      <c r="AD6" s="19" t="str">
        <f>'IS-QRVO'!AD6</f>
        <v>FY2016A</v>
      </c>
      <c r="AE6" s="19" t="str">
        <f>'IS-QRVO'!AE6</f>
        <v>FY2017A</v>
      </c>
      <c r="AF6" s="19" t="str">
        <f>'IS-QRVO'!AF6</f>
        <v>FY2018E</v>
      </c>
      <c r="AG6" s="701" t="str">
        <f>'IS-QRVO'!AG6</f>
        <v>FY2019E</v>
      </c>
      <c r="AH6" s="702" t="str">
        <f>'IS-QRVO'!AH6</f>
        <v>FY2020E</v>
      </c>
      <c r="AI6" s="21"/>
      <c r="AJ6" s="763" t="str">
        <f>+'IS-QRVO'!AJ6</f>
        <v>CY2015</v>
      </c>
      <c r="AK6" s="764" t="str">
        <f>+'IS-QRVO'!AK6</f>
        <v>CY2016</v>
      </c>
      <c r="AL6" s="764" t="str">
        <f>+'IS-QRVO'!AL6</f>
        <v>CY2017</v>
      </c>
      <c r="AM6" s="764" t="str">
        <f>+'IS-QRVO'!AM6</f>
        <v>CY2018</v>
      </c>
      <c r="AN6" s="765" t="str">
        <f>+'IS-QRVO'!AN6</f>
        <v>CY2019</v>
      </c>
      <c r="AO6" s="15"/>
      <c r="AV6" s="12"/>
    </row>
    <row r="7" spans="1:48" ht="14.25" customHeight="1">
      <c r="A7" s="9"/>
      <c r="B7" s="426" t="s">
        <v>93</v>
      </c>
      <c r="C7" s="427"/>
      <c r="D7" s="115"/>
      <c r="E7" s="115"/>
      <c r="F7" s="115"/>
      <c r="G7" s="116"/>
      <c r="H7" s="115"/>
      <c r="I7" s="115"/>
      <c r="J7" s="115"/>
      <c r="K7" s="116"/>
      <c r="L7" s="115"/>
      <c r="M7" s="115"/>
      <c r="N7" s="115"/>
      <c r="O7" s="116"/>
      <c r="P7" s="115"/>
      <c r="Q7" s="115"/>
      <c r="R7" s="115"/>
      <c r="S7" s="116"/>
      <c r="T7" s="115"/>
      <c r="U7" s="115"/>
      <c r="V7" s="115"/>
      <c r="W7" s="116"/>
      <c r="X7" s="115"/>
      <c r="Y7" s="115"/>
      <c r="Z7" s="115"/>
      <c r="AA7" s="116"/>
      <c r="AB7" s="21"/>
      <c r="AC7" s="115"/>
      <c r="AD7" s="115"/>
      <c r="AE7" s="115"/>
      <c r="AF7" s="115"/>
      <c r="AG7" s="115"/>
      <c r="AH7" s="116"/>
      <c r="AI7" s="21"/>
      <c r="AJ7" s="117"/>
      <c r="AK7" s="115"/>
      <c r="AL7" s="115"/>
      <c r="AM7" s="115"/>
      <c r="AN7" s="116"/>
      <c r="AO7" s="15"/>
      <c r="AV7" s="12"/>
    </row>
    <row r="8" spans="1:48" ht="14.25" customHeight="1">
      <c r="A8" s="9"/>
      <c r="B8" s="25" t="s">
        <v>94</v>
      </c>
      <c r="C8" s="26"/>
      <c r="D8" s="53"/>
      <c r="E8" s="43"/>
      <c r="F8" s="43"/>
      <c r="G8" s="44">
        <v>299.81400000000002</v>
      </c>
      <c r="H8" s="53">
        <v>325.60199999999998</v>
      </c>
      <c r="I8" s="43">
        <v>169.59700000000001</v>
      </c>
      <c r="J8" s="43">
        <v>851.59699999999998</v>
      </c>
      <c r="K8" s="44">
        <v>425.88099999999997</v>
      </c>
      <c r="L8" s="53">
        <v>433.03399999999999</v>
      </c>
      <c r="M8" s="43">
        <v>469.21899999999999</v>
      </c>
      <c r="N8" s="43">
        <v>495.81099999999998</v>
      </c>
      <c r="O8" s="44">
        <v>545.46299999999997</v>
      </c>
      <c r="P8" s="783">
        <v>512.63099999999997</v>
      </c>
      <c r="Q8" s="43">
        <v>574.87300000000005</v>
      </c>
      <c r="R8" s="43">
        <v>841.32600000000002</v>
      </c>
      <c r="S8" s="103">
        <f>R8+'CFS-QRVO'!S60</f>
        <v>1038.9091483225989</v>
      </c>
      <c r="T8" s="101">
        <f>S8+'CFS-QRVO'!T60</f>
        <v>1163.6343649286737</v>
      </c>
      <c r="U8" s="102">
        <f>T8+'CFS-QRVO'!U60</f>
        <v>1128.8916242869113</v>
      </c>
      <c r="V8" s="102">
        <f>U8+'CFS-QRVO'!V60</f>
        <v>1275.1125688037753</v>
      </c>
      <c r="W8" s="103">
        <f>V8+'CFS-QRVO'!W60</f>
        <v>1478.3564059391861</v>
      </c>
      <c r="X8" s="101">
        <f>W8+'CFS-QRVO'!X60</f>
        <v>1589.036126132662</v>
      </c>
      <c r="Y8" s="102">
        <f>X8+'CFS-QRVO'!Y60</f>
        <v>1650.7805908556011</v>
      </c>
      <c r="Z8" s="102">
        <f>Y8+'CFS-QRVO'!Z60</f>
        <v>1797.8932428645514</v>
      </c>
      <c r="AA8" s="103">
        <f>Z8+'CFS-QRVO'!AA60</f>
        <v>2003.7726019612919</v>
      </c>
      <c r="AB8" s="21"/>
      <c r="AC8" s="102">
        <f t="shared" ref="AC8:AC14" si="0">G8</f>
        <v>299.81400000000002</v>
      </c>
      <c r="AD8" s="102">
        <f t="shared" ref="AD8:AD14" si="1">K8</f>
        <v>425.88099999999997</v>
      </c>
      <c r="AE8" s="102">
        <f t="shared" ref="AE8:AE14" si="2">O8</f>
        <v>545.46299999999997</v>
      </c>
      <c r="AF8" s="102">
        <f t="shared" ref="AF8:AF14" si="3">S8</f>
        <v>1038.9091483225989</v>
      </c>
      <c r="AG8" s="102">
        <f t="shared" ref="AG8:AG14" si="4">W8</f>
        <v>1478.3564059391861</v>
      </c>
      <c r="AH8" s="103">
        <f>AA8</f>
        <v>2003.7726019612919</v>
      </c>
      <c r="AI8" s="21"/>
      <c r="AJ8" s="101">
        <f t="shared" ref="AJ8:AJ14" si="5">J8</f>
        <v>851.59699999999998</v>
      </c>
      <c r="AK8" s="102">
        <f t="shared" ref="AK8:AK14" si="6">N8</f>
        <v>495.81099999999998</v>
      </c>
      <c r="AL8" s="102">
        <f t="shared" ref="AL8:AL14" si="7">R8</f>
        <v>841.32600000000002</v>
      </c>
      <c r="AM8" s="102">
        <f t="shared" ref="AM8:AM14" si="8">V8</f>
        <v>1275.1125688037753</v>
      </c>
      <c r="AN8" s="103">
        <f>Z8</f>
        <v>1797.8932428645514</v>
      </c>
      <c r="AO8" s="15"/>
      <c r="AV8" s="12"/>
    </row>
    <row r="9" spans="1:48" ht="14.25" customHeight="1">
      <c r="A9" s="9"/>
      <c r="B9" s="25" t="s">
        <v>188</v>
      </c>
      <c r="C9" s="26"/>
      <c r="D9" s="85"/>
      <c r="E9" s="85"/>
      <c r="F9" s="85"/>
      <c r="G9" s="86">
        <v>244.83</v>
      </c>
      <c r="H9" s="85">
        <v>232.827</v>
      </c>
      <c r="I9" s="85">
        <v>25.96</v>
      </c>
      <c r="J9" s="85">
        <v>173.56899999999999</v>
      </c>
      <c r="K9" s="86">
        <v>186.80799999999999</v>
      </c>
      <c r="L9" s="85">
        <v>13.872999999999999</v>
      </c>
      <c r="M9" s="85">
        <v>0</v>
      </c>
      <c r="N9" s="85">
        <v>0</v>
      </c>
      <c r="O9" s="86">
        <v>0</v>
      </c>
      <c r="P9" s="82">
        <f>O9-'CFS-QRVO'!P34-'CFS-QRVO'!P35</f>
        <v>0</v>
      </c>
      <c r="Q9" s="85">
        <v>0</v>
      </c>
      <c r="R9" s="85">
        <v>0</v>
      </c>
      <c r="S9" s="83">
        <f>R9-'CFS-QRVO'!S34-'CFS-QRVO'!S35</f>
        <v>0</v>
      </c>
      <c r="T9" s="82">
        <f>S9-'CFS-QRVO'!T34-'CFS-QRVO'!T35</f>
        <v>0</v>
      </c>
      <c r="U9" s="82">
        <f>T9-'CFS-QRVO'!U34-'CFS-QRVO'!U35</f>
        <v>0</v>
      </c>
      <c r="V9" s="82">
        <f>U9-'CFS-QRVO'!V34-'CFS-QRVO'!V35</f>
        <v>0</v>
      </c>
      <c r="W9" s="83">
        <f>V9-'CFS-QRVO'!W34-'CFS-QRVO'!W35</f>
        <v>0</v>
      </c>
      <c r="X9" s="82">
        <f>W9-'CFS-QRVO'!X34-'CFS-QRVO'!X35</f>
        <v>0</v>
      </c>
      <c r="Y9" s="82">
        <f>X9-'CFS-QRVO'!Y34-'CFS-QRVO'!Y35</f>
        <v>0</v>
      </c>
      <c r="Z9" s="82">
        <f>Y9-'CFS-QRVO'!Z34-'CFS-QRVO'!Z35</f>
        <v>0</v>
      </c>
      <c r="AA9" s="83">
        <f>Z9-'CFS-QRVO'!AA34-'CFS-QRVO'!AA35</f>
        <v>0</v>
      </c>
      <c r="AB9" s="118"/>
      <c r="AC9" s="82">
        <f t="shared" si="0"/>
        <v>244.83</v>
      </c>
      <c r="AD9" s="82">
        <f t="shared" si="1"/>
        <v>186.80799999999999</v>
      </c>
      <c r="AE9" s="82">
        <f t="shared" si="2"/>
        <v>0</v>
      </c>
      <c r="AF9" s="82">
        <f t="shared" si="3"/>
        <v>0</v>
      </c>
      <c r="AG9" s="82">
        <f t="shared" si="4"/>
        <v>0</v>
      </c>
      <c r="AH9" s="83">
        <f t="shared" ref="AH9:AH14" si="9">AA9</f>
        <v>0</v>
      </c>
      <c r="AI9" s="118"/>
      <c r="AJ9" s="81">
        <f t="shared" si="5"/>
        <v>173.56899999999999</v>
      </c>
      <c r="AK9" s="82">
        <f t="shared" si="6"/>
        <v>0</v>
      </c>
      <c r="AL9" s="82">
        <f t="shared" si="7"/>
        <v>0</v>
      </c>
      <c r="AM9" s="82">
        <f t="shared" si="8"/>
        <v>0</v>
      </c>
      <c r="AN9" s="83">
        <f t="shared" ref="AN9:AN14" si="10">Z9</f>
        <v>0</v>
      </c>
      <c r="AO9" s="15"/>
      <c r="AV9" s="12"/>
    </row>
    <row r="10" spans="1:48" ht="14.25" customHeight="1">
      <c r="A10" s="9"/>
      <c r="B10" s="25" t="s">
        <v>95</v>
      </c>
      <c r="C10" s="26"/>
      <c r="D10" s="84"/>
      <c r="E10" s="85"/>
      <c r="F10" s="85"/>
      <c r="G10" s="86">
        <v>353.83</v>
      </c>
      <c r="H10" s="84">
        <v>408.07400000000001</v>
      </c>
      <c r="I10" s="85">
        <v>438.26600000000002</v>
      </c>
      <c r="J10" s="85">
        <v>296.59199999999998</v>
      </c>
      <c r="K10" s="86">
        <v>316.35599999999999</v>
      </c>
      <c r="L10" s="84">
        <v>400.67899999999997</v>
      </c>
      <c r="M10" s="85">
        <v>491.48899999999998</v>
      </c>
      <c r="N10" s="85">
        <v>421.1</v>
      </c>
      <c r="O10" s="86">
        <v>357.94799999999998</v>
      </c>
      <c r="P10" s="784">
        <v>373.71100000000001</v>
      </c>
      <c r="Q10" s="85">
        <v>459.76100000000002</v>
      </c>
      <c r="R10" s="85">
        <v>448.84800000000001</v>
      </c>
      <c r="S10" s="83">
        <f t="shared" ref="S10" si="11">S47/360*S53*4</f>
        <v>347.83158282482884</v>
      </c>
      <c r="T10" s="81">
        <f t="shared" ref="T10:AA10" si="12">T47/360*T53*4</f>
        <v>309.09999752888888</v>
      </c>
      <c r="U10" s="82">
        <f t="shared" si="12"/>
        <v>435.49389171288891</v>
      </c>
      <c r="V10" s="82">
        <f t="shared" si="12"/>
        <v>447.49137359649785</v>
      </c>
      <c r="W10" s="83">
        <f t="shared" si="12"/>
        <v>380.85541174499826</v>
      </c>
      <c r="X10" s="81">
        <f t="shared" si="12"/>
        <v>379.83571379480628</v>
      </c>
      <c r="Y10" s="82">
        <f t="shared" si="12"/>
        <v>444.32690564729069</v>
      </c>
      <c r="Z10" s="82">
        <f t="shared" si="12"/>
        <v>453.21344376023649</v>
      </c>
      <c r="AA10" s="83">
        <f t="shared" si="12"/>
        <v>394.46190513063681</v>
      </c>
      <c r="AB10" s="118"/>
      <c r="AC10" s="82">
        <f t="shared" si="0"/>
        <v>353.83</v>
      </c>
      <c r="AD10" s="82">
        <f t="shared" si="1"/>
        <v>316.35599999999999</v>
      </c>
      <c r="AE10" s="82">
        <f t="shared" si="2"/>
        <v>357.94799999999998</v>
      </c>
      <c r="AF10" s="82">
        <f t="shared" si="3"/>
        <v>347.83158282482884</v>
      </c>
      <c r="AG10" s="82">
        <f t="shared" si="4"/>
        <v>380.85541174499826</v>
      </c>
      <c r="AH10" s="83">
        <f t="shared" si="9"/>
        <v>394.46190513063681</v>
      </c>
      <c r="AI10" s="118"/>
      <c r="AJ10" s="81">
        <f t="shared" si="5"/>
        <v>296.59199999999998</v>
      </c>
      <c r="AK10" s="82">
        <f t="shared" si="6"/>
        <v>421.1</v>
      </c>
      <c r="AL10" s="82">
        <f t="shared" si="7"/>
        <v>448.84800000000001</v>
      </c>
      <c r="AM10" s="82">
        <f t="shared" si="8"/>
        <v>447.49137359649785</v>
      </c>
      <c r="AN10" s="83">
        <f t="shared" si="10"/>
        <v>453.21344376023649</v>
      </c>
      <c r="AO10" s="15"/>
      <c r="AV10" s="12"/>
    </row>
    <row r="11" spans="1:48" ht="14.25" customHeight="1">
      <c r="A11" s="9"/>
      <c r="B11" s="25" t="s">
        <v>219</v>
      </c>
      <c r="C11" s="26"/>
      <c r="D11" s="84"/>
      <c r="E11" s="85"/>
      <c r="F11" s="85"/>
      <c r="G11" s="86">
        <v>346.9</v>
      </c>
      <c r="H11" s="84">
        <v>363.91399999999999</v>
      </c>
      <c r="I11" s="85">
        <v>393.76</v>
      </c>
      <c r="J11" s="85">
        <v>406.69200000000001</v>
      </c>
      <c r="K11" s="86">
        <v>427.55099999999999</v>
      </c>
      <c r="L11" s="84">
        <v>455.77100000000002</v>
      </c>
      <c r="M11" s="85">
        <v>437.13499999999999</v>
      </c>
      <c r="N11" s="85">
        <v>404.61700000000002</v>
      </c>
      <c r="O11" s="86">
        <v>430.45400000000001</v>
      </c>
      <c r="P11" s="776">
        <v>470.88</v>
      </c>
      <c r="Q11" s="85">
        <v>461.005</v>
      </c>
      <c r="R11" s="85">
        <v>422.90699999999998</v>
      </c>
      <c r="S11" s="83">
        <f t="shared" ref="S11" si="13">S49/360*S54*4</f>
        <v>305.05928476444439</v>
      </c>
      <c r="T11" s="81">
        <f t="shared" ref="T11:AA11" si="14">T49/360*T54*4</f>
        <v>281.47140336799998</v>
      </c>
      <c r="U11" s="82">
        <f t="shared" si="14"/>
        <v>387.23698444413333</v>
      </c>
      <c r="V11" s="82">
        <f t="shared" si="14"/>
        <v>386.01538823243862</v>
      </c>
      <c r="W11" s="83">
        <f t="shared" si="14"/>
        <v>325.7346952734917</v>
      </c>
      <c r="X11" s="81">
        <f t="shared" si="14"/>
        <v>323.06285453342065</v>
      </c>
      <c r="Y11" s="82">
        <f t="shared" si="14"/>
        <v>379.09667679864634</v>
      </c>
      <c r="Z11" s="82">
        <f t="shared" si="14"/>
        <v>385.55273136675356</v>
      </c>
      <c r="AA11" s="83">
        <f t="shared" si="14"/>
        <v>332.86053723362573</v>
      </c>
      <c r="AB11" s="118"/>
      <c r="AC11" s="82">
        <f t="shared" si="0"/>
        <v>346.9</v>
      </c>
      <c r="AD11" s="82">
        <f t="shared" si="1"/>
        <v>427.55099999999999</v>
      </c>
      <c r="AE11" s="82">
        <f t="shared" si="2"/>
        <v>430.45400000000001</v>
      </c>
      <c r="AF11" s="82">
        <f t="shared" si="3"/>
        <v>305.05928476444439</v>
      </c>
      <c r="AG11" s="82">
        <f t="shared" si="4"/>
        <v>325.7346952734917</v>
      </c>
      <c r="AH11" s="83">
        <f t="shared" si="9"/>
        <v>332.86053723362573</v>
      </c>
      <c r="AI11" s="118"/>
      <c r="AJ11" s="81">
        <f t="shared" si="5"/>
        <v>406.69200000000001</v>
      </c>
      <c r="AK11" s="82">
        <f t="shared" si="6"/>
        <v>404.61700000000002</v>
      </c>
      <c r="AL11" s="82">
        <f t="shared" si="7"/>
        <v>422.90699999999998</v>
      </c>
      <c r="AM11" s="82">
        <f t="shared" si="8"/>
        <v>386.01538823243862</v>
      </c>
      <c r="AN11" s="83">
        <f t="shared" si="10"/>
        <v>385.55273136675356</v>
      </c>
      <c r="AO11" s="15"/>
      <c r="AV11" s="12"/>
    </row>
    <row r="12" spans="1:48" ht="14.25" hidden="1" customHeight="1" outlineLevel="1">
      <c r="A12" s="9"/>
      <c r="B12" s="25" t="s">
        <v>178</v>
      </c>
      <c r="C12" s="26"/>
      <c r="D12" s="85"/>
      <c r="E12" s="85"/>
      <c r="F12" s="85"/>
      <c r="G12" s="86">
        <v>0</v>
      </c>
      <c r="H12" s="85">
        <v>0</v>
      </c>
      <c r="I12" s="85">
        <v>0</v>
      </c>
      <c r="J12" s="85">
        <v>0</v>
      </c>
      <c r="K12" s="86">
        <v>0</v>
      </c>
      <c r="L12" s="85">
        <v>0</v>
      </c>
      <c r="M12" s="85">
        <v>0</v>
      </c>
      <c r="N12" s="85">
        <v>0</v>
      </c>
      <c r="O12" s="86">
        <v>0</v>
      </c>
      <c r="P12" s="82">
        <f>O12-'CFS-QRVO'!P41</f>
        <v>0</v>
      </c>
      <c r="Q12" s="85">
        <v>0</v>
      </c>
      <c r="R12" s="85">
        <v>0</v>
      </c>
      <c r="S12" s="83">
        <f>R12-'CFS-QRVO'!S41</f>
        <v>0</v>
      </c>
      <c r="T12" s="82">
        <f>S12-'CFS-QRVO'!T41</f>
        <v>0</v>
      </c>
      <c r="U12" s="82">
        <f>T12-'CFS-QRVO'!U41</f>
        <v>0</v>
      </c>
      <c r="V12" s="82">
        <f>U12-'CFS-QRVO'!V41</f>
        <v>0</v>
      </c>
      <c r="W12" s="83">
        <f>V12-'CFS-QRVO'!W41</f>
        <v>0</v>
      </c>
      <c r="X12" s="82">
        <f>W12-'CFS-QRVO'!X41</f>
        <v>0</v>
      </c>
      <c r="Y12" s="82">
        <f>X12-'CFS-QRVO'!Y41</f>
        <v>0</v>
      </c>
      <c r="Z12" s="82">
        <f>Y12-'CFS-QRVO'!Z41</f>
        <v>0</v>
      </c>
      <c r="AA12" s="83">
        <f>Z12-'CFS-QRVO'!AA41</f>
        <v>0</v>
      </c>
      <c r="AB12" s="118"/>
      <c r="AC12" s="82">
        <f t="shared" si="0"/>
        <v>0</v>
      </c>
      <c r="AD12" s="82">
        <f t="shared" si="1"/>
        <v>0</v>
      </c>
      <c r="AE12" s="82">
        <f t="shared" si="2"/>
        <v>0</v>
      </c>
      <c r="AF12" s="82">
        <f t="shared" si="3"/>
        <v>0</v>
      </c>
      <c r="AG12" s="82">
        <f t="shared" si="4"/>
        <v>0</v>
      </c>
      <c r="AH12" s="83">
        <f t="shared" si="9"/>
        <v>0</v>
      </c>
      <c r="AI12" s="118"/>
      <c r="AJ12" s="81">
        <f t="shared" si="5"/>
        <v>0</v>
      </c>
      <c r="AK12" s="82">
        <f t="shared" si="6"/>
        <v>0</v>
      </c>
      <c r="AL12" s="82">
        <f t="shared" si="7"/>
        <v>0</v>
      </c>
      <c r="AM12" s="82">
        <f t="shared" si="8"/>
        <v>0</v>
      </c>
      <c r="AN12" s="83">
        <f t="shared" si="10"/>
        <v>0</v>
      </c>
      <c r="AO12" s="15"/>
      <c r="AV12" s="12"/>
    </row>
    <row r="13" spans="1:48" ht="14.25" hidden="1" customHeight="1" outlineLevel="1">
      <c r="A13" s="9"/>
      <c r="B13" s="25" t="s">
        <v>179</v>
      </c>
      <c r="C13" s="26"/>
      <c r="D13" s="85"/>
      <c r="E13" s="85"/>
      <c r="F13" s="85"/>
      <c r="G13" s="86">
        <v>150.208</v>
      </c>
      <c r="H13" s="85">
        <v>0</v>
      </c>
      <c r="I13" s="85">
        <v>143.072</v>
      </c>
      <c r="J13" s="85">
        <v>0</v>
      </c>
      <c r="K13" s="86">
        <v>0</v>
      </c>
      <c r="L13" s="85">
        <v>0</v>
      </c>
      <c r="M13" s="85">
        <v>0</v>
      </c>
      <c r="N13" s="85">
        <v>0</v>
      </c>
      <c r="O13" s="86">
        <v>0</v>
      </c>
      <c r="P13" s="82">
        <f t="shared" ref="P13:S13" si="15">O13</f>
        <v>0</v>
      </c>
      <c r="Q13" s="85">
        <v>0</v>
      </c>
      <c r="R13" s="85">
        <v>0</v>
      </c>
      <c r="S13" s="83">
        <f t="shared" si="15"/>
        <v>0</v>
      </c>
      <c r="T13" s="82">
        <f t="shared" ref="T13:AA13" si="16">S13</f>
        <v>0</v>
      </c>
      <c r="U13" s="82">
        <f t="shared" si="16"/>
        <v>0</v>
      </c>
      <c r="V13" s="82">
        <f t="shared" si="16"/>
        <v>0</v>
      </c>
      <c r="W13" s="83">
        <f t="shared" si="16"/>
        <v>0</v>
      </c>
      <c r="X13" s="82">
        <f t="shared" si="16"/>
        <v>0</v>
      </c>
      <c r="Y13" s="82">
        <f t="shared" si="16"/>
        <v>0</v>
      </c>
      <c r="Z13" s="82">
        <f t="shared" si="16"/>
        <v>0</v>
      </c>
      <c r="AA13" s="83">
        <f t="shared" si="16"/>
        <v>0</v>
      </c>
      <c r="AB13" s="118"/>
      <c r="AC13" s="82">
        <f t="shared" si="0"/>
        <v>150.208</v>
      </c>
      <c r="AD13" s="82">
        <f t="shared" si="1"/>
        <v>0</v>
      </c>
      <c r="AE13" s="82">
        <f t="shared" si="2"/>
        <v>0</v>
      </c>
      <c r="AF13" s="82">
        <f t="shared" si="3"/>
        <v>0</v>
      </c>
      <c r="AG13" s="82">
        <f t="shared" si="4"/>
        <v>0</v>
      </c>
      <c r="AH13" s="83">
        <f t="shared" si="9"/>
        <v>0</v>
      </c>
      <c r="AI13" s="118"/>
      <c r="AJ13" s="81">
        <f t="shared" si="5"/>
        <v>0</v>
      </c>
      <c r="AK13" s="82">
        <f t="shared" si="6"/>
        <v>0</v>
      </c>
      <c r="AL13" s="82">
        <f t="shared" si="7"/>
        <v>0</v>
      </c>
      <c r="AM13" s="82">
        <f t="shared" si="8"/>
        <v>0</v>
      </c>
      <c r="AN13" s="83">
        <f t="shared" si="10"/>
        <v>0</v>
      </c>
      <c r="AO13" s="15"/>
      <c r="AV13" s="12"/>
    </row>
    <row r="14" spans="1:48" ht="14.25" customHeight="1" collapsed="1">
      <c r="A14" s="9"/>
      <c r="B14" s="119" t="s">
        <v>220</v>
      </c>
      <c r="C14" s="120"/>
      <c r="D14" s="84"/>
      <c r="E14" s="423"/>
      <c r="F14" s="423"/>
      <c r="G14" s="171">
        <f>52.169+25.816+26.538</f>
        <v>104.523</v>
      </c>
      <c r="H14" s="84">
        <f>53.005+24.968+24.927+146.669</f>
        <v>249.56900000000002</v>
      </c>
      <c r="I14" s="423">
        <f>55.55+27.245+22.532</f>
        <v>105.327</v>
      </c>
      <c r="J14" s="423">
        <v>115.267</v>
      </c>
      <c r="K14" s="171">
        <v>133.71299999999999</v>
      </c>
      <c r="L14" s="84">
        <v>182.06299999999999</v>
      </c>
      <c r="M14" s="423">
        <v>184.69300000000001</v>
      </c>
      <c r="N14" s="423">
        <f>38.106+82.266+46.017</f>
        <v>166.38900000000001</v>
      </c>
      <c r="O14" s="171">
        <v>127.74</v>
      </c>
      <c r="P14" s="784">
        <f>36.444+41.742+31.808</f>
        <v>109.994</v>
      </c>
      <c r="Q14" s="423">
        <v>112.569</v>
      </c>
      <c r="R14" s="423">
        <v>101.08499999999999</v>
      </c>
      <c r="S14" s="83">
        <f t="shared" ref="S14" si="17">S51*S53*4</f>
        <v>78.335105759294507</v>
      </c>
      <c r="T14" s="81">
        <f t="shared" ref="T14:AA14" si="18">T51*T53*4</f>
        <v>77.325620373746503</v>
      </c>
      <c r="U14" s="82">
        <f t="shared" si="18"/>
        <v>108.94479331896152</v>
      </c>
      <c r="V14" s="82">
        <f t="shared" si="18"/>
        <v>111.94612860524258</v>
      </c>
      <c r="W14" s="83">
        <f t="shared" si="18"/>
        <v>95.276225238818469</v>
      </c>
      <c r="X14" s="81">
        <f t="shared" si="18"/>
        <v>95.021133756376571</v>
      </c>
      <c r="Y14" s="82">
        <f t="shared" si="18"/>
        <v>111.15449337625034</v>
      </c>
      <c r="Z14" s="82">
        <f t="shared" si="18"/>
        <v>113.37758324377536</v>
      </c>
      <c r="AA14" s="83">
        <f t="shared" si="18"/>
        <v>98.680076906780528</v>
      </c>
      <c r="AB14" s="118"/>
      <c r="AC14" s="121">
        <f t="shared" si="0"/>
        <v>104.523</v>
      </c>
      <c r="AD14" s="121">
        <f t="shared" si="1"/>
        <v>133.71299999999999</v>
      </c>
      <c r="AE14" s="121">
        <f t="shared" si="2"/>
        <v>127.74</v>
      </c>
      <c r="AF14" s="121">
        <f t="shared" si="3"/>
        <v>78.335105759294507</v>
      </c>
      <c r="AG14" s="121">
        <f t="shared" si="4"/>
        <v>95.276225238818469</v>
      </c>
      <c r="AH14" s="122">
        <f t="shared" si="9"/>
        <v>98.680076906780528</v>
      </c>
      <c r="AI14" s="118"/>
      <c r="AJ14" s="284">
        <f t="shared" si="5"/>
        <v>115.267</v>
      </c>
      <c r="AK14" s="121">
        <f t="shared" si="6"/>
        <v>166.38900000000001</v>
      </c>
      <c r="AL14" s="121">
        <f t="shared" si="7"/>
        <v>101.08499999999999</v>
      </c>
      <c r="AM14" s="121">
        <f t="shared" si="8"/>
        <v>111.94612860524258</v>
      </c>
      <c r="AN14" s="122">
        <f t="shared" si="10"/>
        <v>113.37758324377536</v>
      </c>
      <c r="AO14" s="15"/>
      <c r="AV14" s="12"/>
    </row>
    <row r="15" spans="1:48" ht="14.25" customHeight="1">
      <c r="A15" s="9"/>
      <c r="B15" s="428" t="s">
        <v>96</v>
      </c>
      <c r="C15" s="429"/>
      <c r="D15" s="125"/>
      <c r="E15" s="123"/>
      <c r="F15" s="123"/>
      <c r="G15" s="124">
        <f t="shared" ref="G15:L15" si="19">SUM(G8:G14)</f>
        <v>1500.1049999999998</v>
      </c>
      <c r="H15" s="125">
        <f t="shared" si="19"/>
        <v>1579.9859999999999</v>
      </c>
      <c r="I15" s="123">
        <f t="shared" si="19"/>
        <v>1275.9820000000002</v>
      </c>
      <c r="J15" s="123">
        <f t="shared" si="19"/>
        <v>1843.7169999999999</v>
      </c>
      <c r="K15" s="124">
        <f t="shared" si="19"/>
        <v>1490.309</v>
      </c>
      <c r="L15" s="125">
        <f t="shared" si="19"/>
        <v>1485.42</v>
      </c>
      <c r="M15" s="123">
        <f>SUM(M8:M14)</f>
        <v>1582.5359999999998</v>
      </c>
      <c r="N15" s="123">
        <f t="shared" ref="N15:O15" si="20">SUM(N8:N14)</f>
        <v>1487.9169999999999</v>
      </c>
      <c r="O15" s="124">
        <f t="shared" si="20"/>
        <v>1461.605</v>
      </c>
      <c r="P15" s="125">
        <f t="shared" ref="P15:S15" si="21">SUM(P8:P14)</f>
        <v>1467.2159999999999</v>
      </c>
      <c r="Q15" s="123">
        <f>SUM(Q8:Q14)</f>
        <v>1608.2080000000001</v>
      </c>
      <c r="R15" s="123">
        <f t="shared" ref="R15" si="22">SUM(R8:R14)</f>
        <v>1814.1659999999999</v>
      </c>
      <c r="S15" s="124">
        <f t="shared" si="21"/>
        <v>1770.1351216711664</v>
      </c>
      <c r="T15" s="125">
        <f t="shared" ref="T15:AA15" si="23">SUM(T8:T14)</f>
        <v>1831.5313861993091</v>
      </c>
      <c r="U15" s="123">
        <f t="shared" si="23"/>
        <v>2060.5672937628951</v>
      </c>
      <c r="V15" s="123">
        <f t="shared" si="23"/>
        <v>2220.5654592379542</v>
      </c>
      <c r="W15" s="124">
        <f t="shared" si="23"/>
        <v>2280.2227381964944</v>
      </c>
      <c r="X15" s="125">
        <f t="shared" si="23"/>
        <v>2386.9558282172652</v>
      </c>
      <c r="Y15" s="123">
        <f t="shared" si="23"/>
        <v>2585.3586666777887</v>
      </c>
      <c r="Z15" s="123">
        <f t="shared" si="23"/>
        <v>2750.0370012353169</v>
      </c>
      <c r="AA15" s="124">
        <f t="shared" si="23"/>
        <v>2829.7751212323346</v>
      </c>
      <c r="AB15" s="118"/>
      <c r="AC15" s="123">
        <f t="shared" ref="AC15:AH15" si="24">SUM(AC8:AC14)</f>
        <v>1500.1049999999998</v>
      </c>
      <c r="AD15" s="123">
        <f t="shared" si="24"/>
        <v>1490.309</v>
      </c>
      <c r="AE15" s="123">
        <f t="shared" si="24"/>
        <v>1461.605</v>
      </c>
      <c r="AF15" s="123">
        <f t="shared" si="24"/>
        <v>1770.1351216711664</v>
      </c>
      <c r="AG15" s="123">
        <f t="shared" si="24"/>
        <v>2280.2227381964944</v>
      </c>
      <c r="AH15" s="124">
        <f t="shared" si="24"/>
        <v>2829.7751212323346</v>
      </c>
      <c r="AI15" s="118"/>
      <c r="AJ15" s="125">
        <f>SUM(AJ8:AJ14)</f>
        <v>1843.7169999999999</v>
      </c>
      <c r="AK15" s="123">
        <f>SUM(AK8:AK14)</f>
        <v>1487.9169999999999</v>
      </c>
      <c r="AL15" s="123">
        <f>SUM(AL8:AL14)</f>
        <v>1814.1659999999999</v>
      </c>
      <c r="AM15" s="123">
        <f>SUM(AM8:AM14)</f>
        <v>2220.5654592379542</v>
      </c>
      <c r="AN15" s="124">
        <f>SUM(AN8:AN14)</f>
        <v>2750.0370012353169</v>
      </c>
      <c r="AO15" s="15"/>
      <c r="AV15" s="12"/>
    </row>
    <row r="16" spans="1:48" ht="14.25" customHeight="1">
      <c r="A16" s="9"/>
      <c r="B16" s="23"/>
      <c r="C16" s="24"/>
      <c r="D16" s="129"/>
      <c r="E16" s="85"/>
      <c r="F16" s="85"/>
      <c r="G16" s="86"/>
      <c r="H16" s="129"/>
      <c r="I16" s="85"/>
      <c r="J16" s="85"/>
      <c r="K16" s="86"/>
      <c r="L16" s="129"/>
      <c r="M16" s="85"/>
      <c r="N16" s="85"/>
      <c r="O16" s="86"/>
      <c r="P16" s="129"/>
      <c r="Q16" s="85"/>
      <c r="R16" s="85"/>
      <c r="S16" s="130"/>
      <c r="T16" s="129"/>
      <c r="U16" s="128"/>
      <c r="V16" s="128"/>
      <c r="W16" s="130"/>
      <c r="X16" s="129"/>
      <c r="Y16" s="128"/>
      <c r="Z16" s="128"/>
      <c r="AA16" s="130"/>
      <c r="AB16" s="118"/>
      <c r="AC16" s="85"/>
      <c r="AD16" s="85"/>
      <c r="AE16" s="85"/>
      <c r="AF16" s="85"/>
      <c r="AG16" s="85"/>
      <c r="AH16" s="86"/>
      <c r="AI16" s="118"/>
      <c r="AJ16" s="84"/>
      <c r="AK16" s="85"/>
      <c r="AL16" s="85"/>
      <c r="AM16" s="85"/>
      <c r="AN16" s="86"/>
      <c r="AO16" s="15"/>
      <c r="AV16" s="12"/>
    </row>
    <row r="17" spans="1:48" ht="14.25" customHeight="1">
      <c r="A17" s="9"/>
      <c r="B17" s="25" t="s">
        <v>97</v>
      </c>
      <c r="C17" s="26"/>
      <c r="D17" s="84"/>
      <c r="E17" s="85"/>
      <c r="F17" s="85"/>
      <c r="G17" s="86">
        <v>883.37099999999998</v>
      </c>
      <c r="H17" s="84">
        <v>940.07</v>
      </c>
      <c r="I17" s="85">
        <v>972.32799999999997</v>
      </c>
      <c r="J17" s="85">
        <v>1012.836</v>
      </c>
      <c r="K17" s="86">
        <v>1046.8879999999999</v>
      </c>
      <c r="L17" s="84">
        <v>1160.953</v>
      </c>
      <c r="M17" s="85">
        <v>1240.05</v>
      </c>
      <c r="N17" s="85">
        <v>1335.7670000000001</v>
      </c>
      <c r="O17" s="86">
        <v>1391.932</v>
      </c>
      <c r="P17" s="784">
        <v>1440.105</v>
      </c>
      <c r="Q17" s="85">
        <v>1443.3920000000001</v>
      </c>
      <c r="R17" s="85">
        <v>1417.1410000000001</v>
      </c>
      <c r="S17" s="83">
        <f>'CFS-QRVO'!S76</f>
        <v>1414.5363970088883</v>
      </c>
      <c r="T17" s="81">
        <f>'CFS-QRVO'!T76</f>
        <v>1419.7722336322086</v>
      </c>
      <c r="U17" s="82">
        <f>'CFS-QRVO'!U76</f>
        <v>1444.8956006687606</v>
      </c>
      <c r="V17" s="82">
        <f>'CFS-QRVO'!V76</f>
        <v>1470.7165946004013</v>
      </c>
      <c r="W17" s="83">
        <f>'CFS-QRVO'!W76</f>
        <v>1484.2639441783056</v>
      </c>
      <c r="X17" s="81">
        <f>'CFS-QRVO'!X76</f>
        <v>1496.5275466590119</v>
      </c>
      <c r="Y17" s="82">
        <f>'CFS-QRVO'!Y76</f>
        <v>1518.2876931217261</v>
      </c>
      <c r="Z17" s="82">
        <f>'CFS-QRVO'!Z76</f>
        <v>1540.2077972704728</v>
      </c>
      <c r="AA17" s="83">
        <f>'CFS-QRVO'!AA76</f>
        <v>1551.1345693685321</v>
      </c>
      <c r="AB17" s="118"/>
      <c r="AC17" s="82">
        <f>G17</f>
        <v>883.37099999999998</v>
      </c>
      <c r="AD17" s="82">
        <f>K17</f>
        <v>1046.8879999999999</v>
      </c>
      <c r="AE17" s="82">
        <f>O17</f>
        <v>1391.932</v>
      </c>
      <c r="AF17" s="82">
        <f>S17</f>
        <v>1414.5363970088883</v>
      </c>
      <c r="AG17" s="82">
        <f>W17</f>
        <v>1484.2639441783056</v>
      </c>
      <c r="AH17" s="83">
        <f>AA17</f>
        <v>1551.1345693685321</v>
      </c>
      <c r="AI17" s="118"/>
      <c r="AJ17" s="81">
        <f>J17</f>
        <v>1012.836</v>
      </c>
      <c r="AK17" s="82">
        <f>N17</f>
        <v>1335.7670000000001</v>
      </c>
      <c r="AL17" s="82">
        <f>R17</f>
        <v>1417.1410000000001</v>
      </c>
      <c r="AM17" s="82">
        <f>V17</f>
        <v>1470.7165946004013</v>
      </c>
      <c r="AN17" s="83">
        <f t="shared" ref="AN17:AN20" si="25">Z17</f>
        <v>1540.2077972704728</v>
      </c>
      <c r="AO17" s="15"/>
      <c r="AV17" s="12"/>
    </row>
    <row r="18" spans="1:48" ht="14.25" customHeight="1">
      <c r="A18" s="9"/>
      <c r="B18" s="25" t="s">
        <v>223</v>
      </c>
      <c r="C18" s="26"/>
      <c r="D18" s="84"/>
      <c r="E18" s="85"/>
      <c r="F18" s="85"/>
      <c r="G18" s="86">
        <v>2140.5859999999998</v>
      </c>
      <c r="H18" s="84">
        <v>2136.7730000000001</v>
      </c>
      <c r="I18" s="85">
        <v>2135.6970000000001</v>
      </c>
      <c r="J18" s="85">
        <v>2135.6970000000001</v>
      </c>
      <c r="K18" s="86">
        <v>2135.6970000000001</v>
      </c>
      <c r="L18" s="84">
        <v>2174.6390000000001</v>
      </c>
      <c r="M18" s="85">
        <v>2174.9180000000001</v>
      </c>
      <c r="N18" s="85">
        <v>2173.9140000000002</v>
      </c>
      <c r="O18" s="86">
        <v>2173.9140000000002</v>
      </c>
      <c r="P18" s="784">
        <v>2173.8890000000001</v>
      </c>
      <c r="Q18" s="85">
        <v>2173.8890000000001</v>
      </c>
      <c r="R18" s="85">
        <v>2173.8890000000001</v>
      </c>
      <c r="S18" s="83">
        <f t="shared" ref="S18" si="26">R18</f>
        <v>2173.8890000000001</v>
      </c>
      <c r="T18" s="81">
        <f t="shared" ref="T18:AA18" si="27">S18</f>
        <v>2173.8890000000001</v>
      </c>
      <c r="U18" s="82">
        <f t="shared" si="27"/>
        <v>2173.8890000000001</v>
      </c>
      <c r="V18" s="82">
        <f t="shared" si="27"/>
        <v>2173.8890000000001</v>
      </c>
      <c r="W18" s="83">
        <f t="shared" si="27"/>
        <v>2173.8890000000001</v>
      </c>
      <c r="X18" s="81">
        <f t="shared" si="27"/>
        <v>2173.8890000000001</v>
      </c>
      <c r="Y18" s="82">
        <f t="shared" si="27"/>
        <v>2173.8890000000001</v>
      </c>
      <c r="Z18" s="82">
        <f t="shared" si="27"/>
        <v>2173.8890000000001</v>
      </c>
      <c r="AA18" s="83">
        <f t="shared" si="27"/>
        <v>2173.8890000000001</v>
      </c>
      <c r="AB18" s="118"/>
      <c r="AC18" s="82">
        <f>G18</f>
        <v>2140.5859999999998</v>
      </c>
      <c r="AD18" s="82">
        <f>K18</f>
        <v>2135.6970000000001</v>
      </c>
      <c r="AE18" s="82">
        <f>O18</f>
        <v>2173.9140000000002</v>
      </c>
      <c r="AF18" s="82">
        <f>S18</f>
        <v>2173.8890000000001</v>
      </c>
      <c r="AG18" s="82">
        <f>W18</f>
        <v>2173.8890000000001</v>
      </c>
      <c r="AH18" s="83">
        <f t="shared" ref="AH18:AH20" si="28">AA18</f>
        <v>2173.8890000000001</v>
      </c>
      <c r="AI18" s="118"/>
      <c r="AJ18" s="81">
        <f>J18</f>
        <v>2135.6970000000001</v>
      </c>
      <c r="AK18" s="82">
        <f>N18</f>
        <v>2173.9140000000002</v>
      </c>
      <c r="AL18" s="82">
        <f>R18</f>
        <v>2173.8890000000001</v>
      </c>
      <c r="AM18" s="82">
        <f>V18</f>
        <v>2173.8890000000001</v>
      </c>
      <c r="AN18" s="83">
        <f t="shared" si="25"/>
        <v>2173.8890000000001</v>
      </c>
      <c r="AO18" s="15"/>
      <c r="AV18" s="12"/>
    </row>
    <row r="19" spans="1:48" ht="14.25" customHeight="1">
      <c r="A19" s="9"/>
      <c r="B19" s="25" t="s">
        <v>180</v>
      </c>
      <c r="C19" s="26"/>
      <c r="D19" s="84"/>
      <c r="E19" s="85"/>
      <c r="F19" s="85"/>
      <c r="G19" s="86">
        <v>2307.2289999999998</v>
      </c>
      <c r="H19" s="84">
        <v>2184.0129999999999</v>
      </c>
      <c r="I19" s="85">
        <v>2055.2280000000001</v>
      </c>
      <c r="J19" s="85">
        <v>1927.366</v>
      </c>
      <c r="K19" s="86">
        <v>1812.5150000000001</v>
      </c>
      <c r="L19" s="84">
        <v>1775.9369999999999</v>
      </c>
      <c r="M19" s="85">
        <v>1656.1579999999999</v>
      </c>
      <c r="N19" s="85">
        <v>1534.098</v>
      </c>
      <c r="O19" s="86">
        <v>1400.5630000000001</v>
      </c>
      <c r="P19" s="784">
        <v>1265.876</v>
      </c>
      <c r="Q19" s="85">
        <v>1130.0360000000001</v>
      </c>
      <c r="R19" s="85">
        <v>993.62900000000002</v>
      </c>
      <c r="S19" s="83">
        <f>R19-'CFS-QRVO'!S40-'CFS-QRVO'!S12</f>
        <v>993.62900000000002</v>
      </c>
      <c r="T19" s="81">
        <f>S19-'CFS-QRVO'!T40-'CFS-QRVO'!T12</f>
        <v>993.62900000000002</v>
      </c>
      <c r="U19" s="82">
        <f>T19-'CFS-QRVO'!U40-'CFS-QRVO'!U12</f>
        <v>993.62900000000002</v>
      </c>
      <c r="V19" s="82">
        <f>U19-'CFS-QRVO'!V40-'CFS-QRVO'!V12</f>
        <v>993.62900000000002</v>
      </c>
      <c r="W19" s="83">
        <f>V19-'CFS-QRVO'!W40-'CFS-QRVO'!W12</f>
        <v>993.62900000000002</v>
      </c>
      <c r="X19" s="81">
        <f>W19-'CFS-QRVO'!X40-'CFS-QRVO'!X12</f>
        <v>993.62900000000002</v>
      </c>
      <c r="Y19" s="82">
        <f>X19-'CFS-QRVO'!Y40-'CFS-QRVO'!Y12</f>
        <v>993.62900000000002</v>
      </c>
      <c r="Z19" s="82">
        <f>Y19-'CFS-QRVO'!Z40-'CFS-QRVO'!Z12</f>
        <v>993.62900000000002</v>
      </c>
      <c r="AA19" s="83">
        <f>Z19-'CFS-QRVO'!AA40-'CFS-QRVO'!AA12</f>
        <v>993.62900000000002</v>
      </c>
      <c r="AB19" s="118"/>
      <c r="AC19" s="82">
        <f>G19</f>
        <v>2307.2289999999998</v>
      </c>
      <c r="AD19" s="82">
        <f>K19</f>
        <v>1812.5150000000001</v>
      </c>
      <c r="AE19" s="82">
        <f>O19</f>
        <v>1400.5630000000001</v>
      </c>
      <c r="AF19" s="82">
        <f>S19</f>
        <v>993.62900000000002</v>
      </c>
      <c r="AG19" s="82">
        <f>W19</f>
        <v>993.62900000000002</v>
      </c>
      <c r="AH19" s="83">
        <f t="shared" si="28"/>
        <v>993.62900000000002</v>
      </c>
      <c r="AI19" s="118"/>
      <c r="AJ19" s="81">
        <f>J19</f>
        <v>1927.366</v>
      </c>
      <c r="AK19" s="82">
        <f>N19</f>
        <v>1534.098</v>
      </c>
      <c r="AL19" s="82">
        <f>R19</f>
        <v>993.62900000000002</v>
      </c>
      <c r="AM19" s="82">
        <f>V19</f>
        <v>993.62900000000002</v>
      </c>
      <c r="AN19" s="83">
        <f t="shared" si="25"/>
        <v>993.62900000000002</v>
      </c>
      <c r="AO19" s="15"/>
      <c r="AV19" s="12"/>
    </row>
    <row r="20" spans="1:48" ht="14.25" customHeight="1">
      <c r="A20" s="9"/>
      <c r="B20" s="119" t="s">
        <v>222</v>
      </c>
      <c r="C20" s="120"/>
      <c r="D20" s="85"/>
      <c r="E20" s="423"/>
      <c r="F20" s="423"/>
      <c r="G20" s="171">
        <f>4.083+57.005</f>
        <v>61.088000000000001</v>
      </c>
      <c r="H20" s="85">
        <f>4.397+64.631</f>
        <v>69.028000000000006</v>
      </c>
      <c r="I20" s="423">
        <f>28.761+64.101</f>
        <v>92.861999999999995</v>
      </c>
      <c r="J20" s="423">
        <f>29.287+62.207</f>
        <v>91.494</v>
      </c>
      <c r="K20" s="171">
        <f>26.05+66.459</f>
        <v>92.509</v>
      </c>
      <c r="L20" s="85">
        <f>26+65.038</f>
        <v>91.037999999999997</v>
      </c>
      <c r="M20" s="423">
        <f>34.902+63.058</f>
        <v>97.960000000000008</v>
      </c>
      <c r="N20" s="423">
        <f>34.733+58.482</f>
        <v>93.215000000000003</v>
      </c>
      <c r="O20" s="171">
        <f>35.494+58.815</f>
        <v>94.308999999999997</v>
      </c>
      <c r="P20" s="785">
        <f>36.248+59.362</f>
        <v>95.61</v>
      </c>
      <c r="Q20" s="423">
        <f>66.085+56.47</f>
        <v>122.55499999999999</v>
      </c>
      <c r="R20" s="423">
        <f>62.756+65.066</f>
        <v>127.822</v>
      </c>
      <c r="S20" s="83">
        <f t="shared" ref="S20" si="29">R20</f>
        <v>127.822</v>
      </c>
      <c r="T20" s="82">
        <f t="shared" ref="T20:AA20" si="30">S20</f>
        <v>127.822</v>
      </c>
      <c r="U20" s="82">
        <f t="shared" si="30"/>
        <v>127.822</v>
      </c>
      <c r="V20" s="82">
        <f t="shared" si="30"/>
        <v>127.822</v>
      </c>
      <c r="W20" s="83">
        <f t="shared" si="30"/>
        <v>127.822</v>
      </c>
      <c r="X20" s="82">
        <f t="shared" si="30"/>
        <v>127.822</v>
      </c>
      <c r="Y20" s="82">
        <f t="shared" si="30"/>
        <v>127.822</v>
      </c>
      <c r="Z20" s="82">
        <f t="shared" si="30"/>
        <v>127.822</v>
      </c>
      <c r="AA20" s="83">
        <f t="shared" si="30"/>
        <v>127.822</v>
      </c>
      <c r="AB20" s="118"/>
      <c r="AC20" s="121">
        <f>G20</f>
        <v>61.088000000000001</v>
      </c>
      <c r="AD20" s="121">
        <f>K20</f>
        <v>92.509</v>
      </c>
      <c r="AE20" s="121">
        <f>O20</f>
        <v>94.308999999999997</v>
      </c>
      <c r="AF20" s="82">
        <f>S20</f>
        <v>127.822</v>
      </c>
      <c r="AG20" s="82">
        <f>W20</f>
        <v>127.822</v>
      </c>
      <c r="AH20" s="83">
        <f t="shared" si="28"/>
        <v>127.822</v>
      </c>
      <c r="AI20" s="118"/>
      <c r="AJ20" s="284">
        <f>J20</f>
        <v>91.494</v>
      </c>
      <c r="AK20" s="121">
        <f>N20</f>
        <v>93.215000000000003</v>
      </c>
      <c r="AL20" s="121">
        <f>R20</f>
        <v>127.822</v>
      </c>
      <c r="AM20" s="121">
        <f>V20</f>
        <v>127.822</v>
      </c>
      <c r="AN20" s="122">
        <f t="shared" si="25"/>
        <v>127.822</v>
      </c>
      <c r="AO20" s="15"/>
      <c r="AV20" s="12"/>
    </row>
    <row r="21" spans="1:48" ht="14.25" customHeight="1">
      <c r="A21" s="9"/>
      <c r="B21" s="131" t="s">
        <v>98</v>
      </c>
      <c r="C21" s="132"/>
      <c r="D21" s="135"/>
      <c r="E21" s="133"/>
      <c r="F21" s="133"/>
      <c r="G21" s="134">
        <f t="shared" ref="G21:L21" si="31">SUM(G17:G20)+G15</f>
        <v>6892.378999999999</v>
      </c>
      <c r="H21" s="135">
        <f t="shared" si="31"/>
        <v>6909.87</v>
      </c>
      <c r="I21" s="133">
        <f t="shared" si="31"/>
        <v>6532.0970000000007</v>
      </c>
      <c r="J21" s="133">
        <f t="shared" si="31"/>
        <v>7011.11</v>
      </c>
      <c r="K21" s="134">
        <f t="shared" si="31"/>
        <v>6577.9180000000006</v>
      </c>
      <c r="L21" s="135">
        <f t="shared" si="31"/>
        <v>6687.9870000000001</v>
      </c>
      <c r="M21" s="133">
        <f>SUM(M17:M20)+M15</f>
        <v>6751.6220000000003</v>
      </c>
      <c r="N21" s="133">
        <f t="shared" ref="N21:O21" si="32">SUM(N17:N20)+N15</f>
        <v>6624.9110000000001</v>
      </c>
      <c r="O21" s="134">
        <f t="shared" si="32"/>
        <v>6522.3230000000003</v>
      </c>
      <c r="P21" s="135">
        <f t="shared" ref="P21:S21" si="33">SUM(P17:P20)+P15</f>
        <v>6442.6959999999999</v>
      </c>
      <c r="Q21" s="133">
        <f>SUM(Q17:Q20)+Q15</f>
        <v>6478.08</v>
      </c>
      <c r="R21" s="133">
        <f t="shared" ref="R21" si="34">SUM(R17:R20)+R15</f>
        <v>6526.6470000000008</v>
      </c>
      <c r="S21" s="134">
        <f t="shared" si="33"/>
        <v>6480.0115186800549</v>
      </c>
      <c r="T21" s="135">
        <f t="shared" ref="T21:AA21" si="35">SUM(T17:T20)+T15</f>
        <v>6546.6436198315178</v>
      </c>
      <c r="U21" s="133">
        <f t="shared" si="35"/>
        <v>6800.8028944316557</v>
      </c>
      <c r="V21" s="133">
        <f t="shared" si="35"/>
        <v>6986.6220538383559</v>
      </c>
      <c r="W21" s="134">
        <f t="shared" si="35"/>
        <v>7059.8266823747999</v>
      </c>
      <c r="X21" s="135">
        <f t="shared" si="35"/>
        <v>7178.8233748762777</v>
      </c>
      <c r="Y21" s="133">
        <f t="shared" si="35"/>
        <v>7398.9863597995154</v>
      </c>
      <c r="Z21" s="133">
        <f t="shared" si="35"/>
        <v>7585.5847985057899</v>
      </c>
      <c r="AA21" s="134">
        <f t="shared" si="35"/>
        <v>7676.2496906008673</v>
      </c>
      <c r="AB21" s="118"/>
      <c r="AC21" s="133">
        <f t="shared" ref="AC21:AH21" si="36">SUM(AC17:AC20)+AC15</f>
        <v>6892.378999999999</v>
      </c>
      <c r="AD21" s="133">
        <f t="shared" si="36"/>
        <v>6577.9180000000006</v>
      </c>
      <c r="AE21" s="133">
        <f t="shared" si="36"/>
        <v>6522.3230000000003</v>
      </c>
      <c r="AF21" s="133">
        <f t="shared" si="36"/>
        <v>6480.0115186800549</v>
      </c>
      <c r="AG21" s="133">
        <f t="shared" si="36"/>
        <v>7059.8266823747999</v>
      </c>
      <c r="AH21" s="134">
        <f t="shared" si="36"/>
        <v>7676.2496906008673</v>
      </c>
      <c r="AI21" s="118"/>
      <c r="AJ21" s="135">
        <f>SUM(AJ17:AJ20)+AJ15</f>
        <v>7011.11</v>
      </c>
      <c r="AK21" s="133">
        <f>SUM(AK17:AK20)+AK15</f>
        <v>6624.9110000000001</v>
      </c>
      <c r="AL21" s="133">
        <f>SUM(AL17:AL20)+AL15</f>
        <v>6526.6470000000008</v>
      </c>
      <c r="AM21" s="133">
        <f>SUM(AM17:AM20)+AM15</f>
        <v>6986.6220538383559</v>
      </c>
      <c r="AN21" s="134">
        <f>SUM(AN17:AN20)+AN15</f>
        <v>7585.5847985057899</v>
      </c>
      <c r="AO21" s="15"/>
      <c r="AV21" s="12"/>
    </row>
    <row r="22" spans="1:48" ht="14.25" customHeight="1">
      <c r="A22" s="9"/>
      <c r="B22" s="74"/>
      <c r="C22" s="75"/>
      <c r="D22" s="84"/>
      <c r="E22" s="77"/>
      <c r="F22" s="77"/>
      <c r="G22" s="78"/>
      <c r="H22" s="84"/>
      <c r="I22" s="77"/>
      <c r="J22" s="77"/>
      <c r="K22" s="78"/>
      <c r="L22" s="84"/>
      <c r="M22" s="77"/>
      <c r="N22" s="77"/>
      <c r="O22" s="78"/>
      <c r="P22" s="84"/>
      <c r="Q22" s="77"/>
      <c r="R22" s="77"/>
      <c r="S22" s="86"/>
      <c r="T22" s="84"/>
      <c r="U22" s="85"/>
      <c r="V22" s="85"/>
      <c r="W22" s="86"/>
      <c r="X22" s="84"/>
      <c r="Y22" s="85"/>
      <c r="Z22" s="85"/>
      <c r="AA22" s="86"/>
      <c r="AB22" s="118"/>
      <c r="AC22" s="77"/>
      <c r="AD22" s="77"/>
      <c r="AE22" s="77"/>
      <c r="AF22" s="77"/>
      <c r="AG22" s="77"/>
      <c r="AH22" s="78"/>
      <c r="AI22" s="118"/>
      <c r="AJ22" s="76"/>
      <c r="AK22" s="77"/>
      <c r="AL22" s="77"/>
      <c r="AM22" s="77"/>
      <c r="AN22" s="78"/>
      <c r="AO22" s="15"/>
      <c r="AV22" s="12"/>
    </row>
    <row r="23" spans="1:48" ht="14.25" customHeight="1">
      <c r="A23" s="9"/>
      <c r="B23" s="113" t="s">
        <v>99</v>
      </c>
      <c r="C23" s="114"/>
      <c r="D23" s="84"/>
      <c r="E23" s="85"/>
      <c r="F23" s="85"/>
      <c r="G23" s="86"/>
      <c r="H23" s="84"/>
      <c r="I23" s="85"/>
      <c r="J23" s="85"/>
      <c r="K23" s="86"/>
      <c r="L23" s="84"/>
      <c r="M23" s="85"/>
      <c r="N23" s="85"/>
      <c r="O23" s="86"/>
      <c r="P23" s="84"/>
      <c r="Q23" s="85"/>
      <c r="R23" s="85"/>
      <c r="S23" s="86"/>
      <c r="T23" s="84"/>
      <c r="U23" s="85"/>
      <c r="V23" s="85"/>
      <c r="W23" s="86"/>
      <c r="X23" s="84"/>
      <c r="Y23" s="85"/>
      <c r="Z23" s="85"/>
      <c r="AA23" s="86"/>
      <c r="AB23" s="118"/>
      <c r="AC23" s="85"/>
      <c r="AD23" s="85"/>
      <c r="AE23" s="85"/>
      <c r="AF23" s="85"/>
      <c r="AG23" s="85"/>
      <c r="AH23" s="86"/>
      <c r="AI23" s="118"/>
      <c r="AJ23" s="84"/>
      <c r="AK23" s="85"/>
      <c r="AL23" s="85"/>
      <c r="AM23" s="85"/>
      <c r="AN23" s="86"/>
      <c r="AO23" s="15"/>
      <c r="AV23" s="12"/>
    </row>
    <row r="24" spans="1:48" ht="14.25" customHeight="1">
      <c r="A24" s="9"/>
      <c r="B24" s="25" t="s">
        <v>100</v>
      </c>
      <c r="C24" s="26"/>
      <c r="D24" s="84"/>
      <c r="E24" s="85"/>
      <c r="F24" s="85"/>
      <c r="G24" s="86">
        <v>182.46799999999999</v>
      </c>
      <c r="H24" s="84">
        <v>206.071</v>
      </c>
      <c r="I24" s="85">
        <v>204.857</v>
      </c>
      <c r="J24" s="85">
        <v>188.52099999999999</v>
      </c>
      <c r="K24" s="86">
        <f>343.253-K25</f>
        <v>231.80399999999997</v>
      </c>
      <c r="L24" s="84">
        <v>263.47800000000001</v>
      </c>
      <c r="M24" s="85">
        <f>535.916-M25</f>
        <v>393.40700000000004</v>
      </c>
      <c r="N24" s="85">
        <v>287.95299999999997</v>
      </c>
      <c r="O24" s="86">
        <v>216.24600000000001</v>
      </c>
      <c r="P24" s="784">
        <v>215.03299999999999</v>
      </c>
      <c r="Q24" s="85">
        <v>212.75</v>
      </c>
      <c r="R24" s="85">
        <v>332.44099999999997</v>
      </c>
      <c r="S24" s="83">
        <f t="shared" ref="S24" si="37">S50/360*S54*4</f>
        <v>224.23014865446123</v>
      </c>
      <c r="T24" s="81">
        <f t="shared" ref="T24:AA24" si="38">T50/360*T54*4</f>
        <v>232.6830267842133</v>
      </c>
      <c r="U24" s="82">
        <f t="shared" si="38"/>
        <v>320.1159071404835</v>
      </c>
      <c r="V24" s="82">
        <f t="shared" si="38"/>
        <v>327.84868589604378</v>
      </c>
      <c r="W24" s="83">
        <f t="shared" si="38"/>
        <v>276.65138502680117</v>
      </c>
      <c r="X24" s="81">
        <f t="shared" si="38"/>
        <v>274.38215042564491</v>
      </c>
      <c r="Y24" s="82">
        <f t="shared" si="38"/>
        <v>321.97252002076812</v>
      </c>
      <c r="Z24" s="82">
        <f t="shared" si="38"/>
        <v>327.45574444847563</v>
      </c>
      <c r="AA24" s="83">
        <f t="shared" si="38"/>
        <v>282.70346997924372</v>
      </c>
      <c r="AB24" s="118"/>
      <c r="AC24" s="82">
        <f t="shared" ref="AC24:AC31" si="39">G24</f>
        <v>182.46799999999999</v>
      </c>
      <c r="AD24" s="82">
        <f t="shared" ref="AD24:AD31" si="40">K24</f>
        <v>231.80399999999997</v>
      </c>
      <c r="AE24" s="82">
        <f t="shared" ref="AE24:AE31" si="41">O24</f>
        <v>216.24600000000001</v>
      </c>
      <c r="AF24" s="82">
        <f t="shared" ref="AF24:AF31" si="42">S24</f>
        <v>224.23014865446123</v>
      </c>
      <c r="AG24" s="82">
        <f t="shared" ref="AG24:AG31" si="43">W24</f>
        <v>276.65138502680117</v>
      </c>
      <c r="AH24" s="83">
        <f>AA24</f>
        <v>282.70346997924372</v>
      </c>
      <c r="AI24" s="118"/>
      <c r="AJ24" s="81">
        <f t="shared" ref="AJ24:AJ31" si="44">J24</f>
        <v>188.52099999999999</v>
      </c>
      <c r="AK24" s="82">
        <f t="shared" ref="AK24:AK31" si="45">N24</f>
        <v>287.95299999999997</v>
      </c>
      <c r="AL24" s="82">
        <f t="shared" ref="AL24:AL31" si="46">R24</f>
        <v>332.44099999999997</v>
      </c>
      <c r="AM24" s="82">
        <f t="shared" ref="AM24:AM31" si="47">V24</f>
        <v>327.84868589604378</v>
      </c>
      <c r="AN24" s="83">
        <f t="shared" ref="AN24:AN31" si="48">Z24</f>
        <v>327.45574444847563</v>
      </c>
      <c r="AO24" s="15"/>
      <c r="AV24" s="12"/>
    </row>
    <row r="25" spans="1:48" ht="14.25" customHeight="1">
      <c r="A25" s="9"/>
      <c r="B25" s="25" t="s">
        <v>189</v>
      </c>
      <c r="C25" s="26"/>
      <c r="D25" s="84"/>
      <c r="E25" s="85"/>
      <c r="F25" s="85"/>
      <c r="G25" s="86">
        <v>131.87100000000001</v>
      </c>
      <c r="H25" s="84">
        <v>128.583</v>
      </c>
      <c r="I25" s="85">
        <v>147.32599999999999</v>
      </c>
      <c r="J25" s="85">
        <v>111.449</v>
      </c>
      <c r="K25" s="86">
        <f>+J25</f>
        <v>111.449</v>
      </c>
      <c r="L25" s="84">
        <v>142.50899999999999</v>
      </c>
      <c r="M25" s="85">
        <f>+L25</f>
        <v>142.50899999999999</v>
      </c>
      <c r="N25" s="85">
        <v>0</v>
      </c>
      <c r="O25" s="86">
        <v>170.584</v>
      </c>
      <c r="P25" s="784">
        <v>130.839</v>
      </c>
      <c r="Q25" s="85">
        <v>184.185</v>
      </c>
      <c r="R25" s="85">
        <v>0</v>
      </c>
      <c r="S25" s="83">
        <f t="shared" ref="P25:S26" si="49">R25</f>
        <v>0</v>
      </c>
      <c r="T25" s="81">
        <f t="shared" ref="T25:W26" si="50">S25</f>
        <v>0</v>
      </c>
      <c r="U25" s="82">
        <f t="shared" si="50"/>
        <v>0</v>
      </c>
      <c r="V25" s="82">
        <f t="shared" si="50"/>
        <v>0</v>
      </c>
      <c r="W25" s="83">
        <f t="shared" si="50"/>
        <v>0</v>
      </c>
      <c r="X25" s="81">
        <f t="shared" ref="X25:X26" si="51">W25</f>
        <v>0</v>
      </c>
      <c r="Y25" s="82">
        <f t="shared" ref="Y25:Y26" si="52">X25</f>
        <v>0</v>
      </c>
      <c r="Z25" s="82">
        <f t="shared" ref="Z25:Z26" si="53">Y25</f>
        <v>0</v>
      </c>
      <c r="AA25" s="83">
        <f t="shared" ref="AA25:AA26" si="54">Z25</f>
        <v>0</v>
      </c>
      <c r="AB25" s="118"/>
      <c r="AC25" s="82">
        <f t="shared" si="39"/>
        <v>131.87100000000001</v>
      </c>
      <c r="AD25" s="82">
        <f t="shared" si="40"/>
        <v>111.449</v>
      </c>
      <c r="AE25" s="82">
        <f t="shared" si="41"/>
        <v>170.584</v>
      </c>
      <c r="AF25" s="82">
        <f t="shared" si="42"/>
        <v>0</v>
      </c>
      <c r="AG25" s="82">
        <f t="shared" si="43"/>
        <v>0</v>
      </c>
      <c r="AH25" s="83">
        <f t="shared" ref="AH25:AH31" si="55">AA25</f>
        <v>0</v>
      </c>
      <c r="AI25" s="118"/>
      <c r="AJ25" s="81">
        <f t="shared" si="44"/>
        <v>111.449</v>
      </c>
      <c r="AK25" s="82">
        <f t="shared" si="45"/>
        <v>0</v>
      </c>
      <c r="AL25" s="82">
        <f t="shared" si="46"/>
        <v>0</v>
      </c>
      <c r="AM25" s="82">
        <f t="shared" si="47"/>
        <v>0</v>
      </c>
      <c r="AN25" s="83">
        <f t="shared" si="48"/>
        <v>0</v>
      </c>
      <c r="AO25" s="15"/>
      <c r="AV25" s="12"/>
    </row>
    <row r="26" spans="1:48" ht="14.25" customHeight="1">
      <c r="A26" s="9"/>
      <c r="B26" s="25" t="s">
        <v>224</v>
      </c>
      <c r="C26" s="26"/>
      <c r="D26" s="84"/>
      <c r="E26" s="85"/>
      <c r="F26" s="85"/>
      <c r="G26" s="86">
        <v>0</v>
      </c>
      <c r="H26" s="84">
        <v>0</v>
      </c>
      <c r="I26" s="85">
        <v>0</v>
      </c>
      <c r="J26" s="85">
        <v>0</v>
      </c>
      <c r="K26" s="86">
        <v>0</v>
      </c>
      <c r="L26" s="84">
        <v>0</v>
      </c>
      <c r="M26" s="85">
        <v>0</v>
      </c>
      <c r="N26" s="85">
        <v>0</v>
      </c>
      <c r="O26" s="86">
        <v>0</v>
      </c>
      <c r="P26" s="81">
        <f t="shared" si="49"/>
        <v>0</v>
      </c>
      <c r="Q26" s="85">
        <v>0</v>
      </c>
      <c r="R26" s="85">
        <v>0</v>
      </c>
      <c r="S26" s="83">
        <f t="shared" si="49"/>
        <v>0</v>
      </c>
      <c r="T26" s="81">
        <f t="shared" si="50"/>
        <v>0</v>
      </c>
      <c r="U26" s="82">
        <f t="shared" si="50"/>
        <v>0</v>
      </c>
      <c r="V26" s="82">
        <f t="shared" si="50"/>
        <v>0</v>
      </c>
      <c r="W26" s="83">
        <f t="shared" si="50"/>
        <v>0</v>
      </c>
      <c r="X26" s="81">
        <f t="shared" si="51"/>
        <v>0</v>
      </c>
      <c r="Y26" s="82">
        <f t="shared" si="52"/>
        <v>0</v>
      </c>
      <c r="Z26" s="82">
        <f t="shared" si="53"/>
        <v>0</v>
      </c>
      <c r="AA26" s="83">
        <f t="shared" si="54"/>
        <v>0</v>
      </c>
      <c r="AB26" s="118"/>
      <c r="AC26" s="82">
        <f t="shared" si="39"/>
        <v>0</v>
      </c>
      <c r="AD26" s="82">
        <f t="shared" si="40"/>
        <v>0</v>
      </c>
      <c r="AE26" s="82">
        <f t="shared" si="41"/>
        <v>0</v>
      </c>
      <c r="AF26" s="82">
        <f t="shared" si="42"/>
        <v>0</v>
      </c>
      <c r="AG26" s="82">
        <f t="shared" si="43"/>
        <v>0</v>
      </c>
      <c r="AH26" s="83">
        <f t="shared" si="55"/>
        <v>0</v>
      </c>
      <c r="AI26" s="118"/>
      <c r="AJ26" s="81">
        <f t="shared" si="44"/>
        <v>0</v>
      </c>
      <c r="AK26" s="82">
        <f t="shared" si="45"/>
        <v>0</v>
      </c>
      <c r="AL26" s="82">
        <f t="shared" si="46"/>
        <v>0</v>
      </c>
      <c r="AM26" s="82">
        <f t="shared" si="47"/>
        <v>0</v>
      </c>
      <c r="AN26" s="83">
        <f t="shared" si="48"/>
        <v>0</v>
      </c>
      <c r="AO26" s="15"/>
      <c r="AV26" s="12"/>
    </row>
    <row r="27" spans="1:48" ht="14.25" customHeight="1">
      <c r="A27" s="9"/>
      <c r="B27" s="25" t="s">
        <v>226</v>
      </c>
      <c r="C27" s="26"/>
      <c r="D27" s="84"/>
      <c r="E27" s="85"/>
      <c r="F27" s="85"/>
      <c r="G27" s="86">
        <v>0</v>
      </c>
      <c r="H27" s="84">
        <f>G27</f>
        <v>0</v>
      </c>
      <c r="I27" s="85">
        <v>0</v>
      </c>
      <c r="J27" s="85">
        <v>0</v>
      </c>
      <c r="K27" s="86">
        <v>0</v>
      </c>
      <c r="L27" s="84">
        <f>K27</f>
        <v>0</v>
      </c>
      <c r="M27" s="85">
        <v>0</v>
      </c>
      <c r="N27" s="85">
        <v>0</v>
      </c>
      <c r="O27" s="86">
        <v>0</v>
      </c>
      <c r="P27" s="81">
        <f>O27+'CFS-QRVO'!P51</f>
        <v>0</v>
      </c>
      <c r="Q27" s="85">
        <v>0</v>
      </c>
      <c r="R27" s="85">
        <v>0</v>
      </c>
      <c r="S27" s="83">
        <f>R27+'CFS-QRVO'!S51</f>
        <v>0</v>
      </c>
      <c r="T27" s="81">
        <f>S27+'CFS-QRVO'!T51</f>
        <v>0</v>
      </c>
      <c r="U27" s="82">
        <f>T27+'CFS-QRVO'!U51</f>
        <v>0</v>
      </c>
      <c r="V27" s="82">
        <f>U27+'CFS-QRVO'!V51</f>
        <v>0</v>
      </c>
      <c r="W27" s="83">
        <f>V27+'CFS-QRVO'!W51</f>
        <v>0</v>
      </c>
      <c r="X27" s="81">
        <f>W27+'CFS-QRVO'!X51</f>
        <v>0</v>
      </c>
      <c r="Y27" s="82">
        <f>X27+'CFS-QRVO'!Y51</f>
        <v>0</v>
      </c>
      <c r="Z27" s="82">
        <f>Y27+'CFS-QRVO'!Z51</f>
        <v>0</v>
      </c>
      <c r="AA27" s="83">
        <f>Z27+'CFS-QRVO'!AA51</f>
        <v>0</v>
      </c>
      <c r="AB27" s="118"/>
      <c r="AC27" s="82">
        <f t="shared" si="39"/>
        <v>0</v>
      </c>
      <c r="AD27" s="82">
        <f t="shared" si="40"/>
        <v>0</v>
      </c>
      <c r="AE27" s="82">
        <f t="shared" si="41"/>
        <v>0</v>
      </c>
      <c r="AF27" s="82">
        <f t="shared" si="42"/>
        <v>0</v>
      </c>
      <c r="AG27" s="82">
        <f t="shared" si="43"/>
        <v>0</v>
      </c>
      <c r="AH27" s="83">
        <f t="shared" si="55"/>
        <v>0</v>
      </c>
      <c r="AI27" s="118"/>
      <c r="AJ27" s="81">
        <f t="shared" si="44"/>
        <v>0</v>
      </c>
      <c r="AK27" s="82">
        <f t="shared" si="45"/>
        <v>0</v>
      </c>
      <c r="AL27" s="82">
        <f t="shared" si="46"/>
        <v>0</v>
      </c>
      <c r="AM27" s="82">
        <f t="shared" si="47"/>
        <v>0</v>
      </c>
      <c r="AN27" s="83">
        <f t="shared" si="48"/>
        <v>0</v>
      </c>
      <c r="AO27" s="15"/>
      <c r="AV27" s="12"/>
    </row>
    <row r="28" spans="1:48" ht="14.25" customHeight="1">
      <c r="A28" s="9"/>
      <c r="B28" s="25" t="s">
        <v>227</v>
      </c>
      <c r="C28" s="26"/>
      <c r="D28" s="84"/>
      <c r="E28" s="85"/>
      <c r="F28" s="85"/>
      <c r="G28" s="86">
        <v>0</v>
      </c>
      <c r="H28" s="84">
        <v>0</v>
      </c>
      <c r="I28" s="85">
        <v>0</v>
      </c>
      <c r="J28" s="85">
        <v>0</v>
      </c>
      <c r="K28" s="86">
        <v>0</v>
      </c>
      <c r="L28" s="84">
        <v>0</v>
      </c>
      <c r="M28" s="85">
        <v>0</v>
      </c>
      <c r="N28" s="85">
        <v>0</v>
      </c>
      <c r="O28" s="86">
        <v>0</v>
      </c>
      <c r="P28" s="81">
        <f t="shared" ref="P28:S31" si="56">O28</f>
        <v>0</v>
      </c>
      <c r="Q28" s="85">
        <v>0</v>
      </c>
      <c r="R28" s="85">
        <v>0</v>
      </c>
      <c r="S28" s="83">
        <f t="shared" si="56"/>
        <v>0</v>
      </c>
      <c r="T28" s="81">
        <f t="shared" ref="T28:W31" si="57">S28</f>
        <v>0</v>
      </c>
      <c r="U28" s="82">
        <f t="shared" si="57"/>
        <v>0</v>
      </c>
      <c r="V28" s="82">
        <f t="shared" si="57"/>
        <v>0</v>
      </c>
      <c r="W28" s="83">
        <f t="shared" si="57"/>
        <v>0</v>
      </c>
      <c r="X28" s="81">
        <f t="shared" ref="X28:X31" si="58">W28</f>
        <v>0</v>
      </c>
      <c r="Y28" s="82">
        <f t="shared" ref="Y28:Y31" si="59">X28</f>
        <v>0</v>
      </c>
      <c r="Z28" s="82">
        <f t="shared" ref="Z28:Z31" si="60">Y28</f>
        <v>0</v>
      </c>
      <c r="AA28" s="83">
        <f t="shared" ref="AA28:AA31" si="61">Z28</f>
        <v>0</v>
      </c>
      <c r="AB28" s="118"/>
      <c r="AC28" s="82">
        <f t="shared" si="39"/>
        <v>0</v>
      </c>
      <c r="AD28" s="82">
        <f t="shared" si="40"/>
        <v>0</v>
      </c>
      <c r="AE28" s="82">
        <f t="shared" si="41"/>
        <v>0</v>
      </c>
      <c r="AF28" s="82">
        <f t="shared" si="42"/>
        <v>0</v>
      </c>
      <c r="AG28" s="82">
        <f t="shared" si="43"/>
        <v>0</v>
      </c>
      <c r="AH28" s="83">
        <f t="shared" si="55"/>
        <v>0</v>
      </c>
      <c r="AI28" s="118"/>
      <c r="AJ28" s="81">
        <f t="shared" si="44"/>
        <v>0</v>
      </c>
      <c r="AK28" s="82">
        <f t="shared" si="45"/>
        <v>0</v>
      </c>
      <c r="AL28" s="82">
        <f t="shared" si="46"/>
        <v>0</v>
      </c>
      <c r="AM28" s="82">
        <f t="shared" si="47"/>
        <v>0</v>
      </c>
      <c r="AN28" s="83">
        <f t="shared" si="48"/>
        <v>0</v>
      </c>
      <c r="AO28" s="15"/>
      <c r="AV28" s="12"/>
    </row>
    <row r="29" spans="1:48" ht="14.25" customHeight="1">
      <c r="A29" s="9"/>
      <c r="B29" s="25" t="s">
        <v>181</v>
      </c>
      <c r="C29" s="26"/>
      <c r="D29" s="84"/>
      <c r="E29" s="85"/>
      <c r="F29" s="85"/>
      <c r="G29" s="86">
        <v>0</v>
      </c>
      <c r="H29" s="84">
        <v>0</v>
      </c>
      <c r="I29" s="85">
        <v>0</v>
      </c>
      <c r="J29" s="85">
        <v>0</v>
      </c>
      <c r="K29" s="86">
        <v>0</v>
      </c>
      <c r="L29" s="84">
        <v>0</v>
      </c>
      <c r="M29" s="85">
        <v>0</v>
      </c>
      <c r="N29" s="85">
        <v>0</v>
      </c>
      <c r="O29" s="86">
        <v>0</v>
      </c>
      <c r="P29" s="81">
        <f t="shared" si="56"/>
        <v>0</v>
      </c>
      <c r="Q29" s="85">
        <v>0</v>
      </c>
      <c r="R29" s="85">
        <v>0</v>
      </c>
      <c r="S29" s="83">
        <f t="shared" si="56"/>
        <v>0</v>
      </c>
      <c r="T29" s="81">
        <f t="shared" si="57"/>
        <v>0</v>
      </c>
      <c r="U29" s="82">
        <f t="shared" si="57"/>
        <v>0</v>
      </c>
      <c r="V29" s="82">
        <f t="shared" si="57"/>
        <v>0</v>
      </c>
      <c r="W29" s="83">
        <f t="shared" si="57"/>
        <v>0</v>
      </c>
      <c r="X29" s="81">
        <f t="shared" si="58"/>
        <v>0</v>
      </c>
      <c r="Y29" s="82">
        <f t="shared" si="59"/>
        <v>0</v>
      </c>
      <c r="Z29" s="82">
        <f t="shared" si="60"/>
        <v>0</v>
      </c>
      <c r="AA29" s="83">
        <f t="shared" si="61"/>
        <v>0</v>
      </c>
      <c r="AB29" s="118"/>
      <c r="AC29" s="82">
        <f t="shared" si="39"/>
        <v>0</v>
      </c>
      <c r="AD29" s="82">
        <f t="shared" si="40"/>
        <v>0</v>
      </c>
      <c r="AE29" s="82">
        <f t="shared" si="41"/>
        <v>0</v>
      </c>
      <c r="AF29" s="82">
        <f t="shared" si="42"/>
        <v>0</v>
      </c>
      <c r="AG29" s="82">
        <f t="shared" si="43"/>
        <v>0</v>
      </c>
      <c r="AH29" s="83">
        <f t="shared" si="55"/>
        <v>0</v>
      </c>
      <c r="AI29" s="118"/>
      <c r="AJ29" s="81">
        <f t="shared" si="44"/>
        <v>0</v>
      </c>
      <c r="AK29" s="82">
        <f t="shared" si="45"/>
        <v>0</v>
      </c>
      <c r="AL29" s="82">
        <f t="shared" si="46"/>
        <v>0</v>
      </c>
      <c r="AM29" s="82">
        <f t="shared" si="47"/>
        <v>0</v>
      </c>
      <c r="AN29" s="83">
        <f t="shared" si="48"/>
        <v>0</v>
      </c>
      <c r="AO29" s="15"/>
      <c r="AV29" s="12"/>
    </row>
    <row r="30" spans="1:48" ht="14.25" customHeight="1">
      <c r="A30" s="9"/>
      <c r="B30" s="25" t="s">
        <v>267</v>
      </c>
      <c r="C30" s="26"/>
      <c r="D30" s="84"/>
      <c r="E30" s="85"/>
      <c r="F30" s="85"/>
      <c r="G30" s="86">
        <v>0</v>
      </c>
      <c r="H30" s="84">
        <v>0</v>
      </c>
      <c r="I30" s="85">
        <v>0</v>
      </c>
      <c r="J30" s="85"/>
      <c r="K30" s="86">
        <v>0</v>
      </c>
      <c r="L30" s="84">
        <v>0</v>
      </c>
      <c r="M30" s="85">
        <v>0</v>
      </c>
      <c r="N30" s="85"/>
      <c r="O30" s="86"/>
      <c r="P30" s="81">
        <f t="shared" si="56"/>
        <v>0</v>
      </c>
      <c r="Q30" s="85">
        <v>0</v>
      </c>
      <c r="R30" s="85"/>
      <c r="S30" s="83">
        <f t="shared" si="56"/>
        <v>0</v>
      </c>
      <c r="T30" s="81">
        <f t="shared" si="57"/>
        <v>0</v>
      </c>
      <c r="U30" s="82">
        <f t="shared" si="57"/>
        <v>0</v>
      </c>
      <c r="V30" s="82">
        <f t="shared" si="57"/>
        <v>0</v>
      </c>
      <c r="W30" s="83">
        <f t="shared" si="57"/>
        <v>0</v>
      </c>
      <c r="X30" s="81">
        <f t="shared" si="58"/>
        <v>0</v>
      </c>
      <c r="Y30" s="82">
        <f t="shared" si="59"/>
        <v>0</v>
      </c>
      <c r="Z30" s="82">
        <f t="shared" si="60"/>
        <v>0</v>
      </c>
      <c r="AA30" s="83">
        <f t="shared" si="61"/>
        <v>0</v>
      </c>
      <c r="AB30" s="118"/>
      <c r="AC30" s="82">
        <f t="shared" si="39"/>
        <v>0</v>
      </c>
      <c r="AD30" s="82">
        <f t="shared" si="40"/>
        <v>0</v>
      </c>
      <c r="AE30" s="82">
        <f t="shared" si="41"/>
        <v>0</v>
      </c>
      <c r="AF30" s="82">
        <f t="shared" si="42"/>
        <v>0</v>
      </c>
      <c r="AG30" s="82">
        <f t="shared" si="43"/>
        <v>0</v>
      </c>
      <c r="AH30" s="83">
        <f t="shared" si="55"/>
        <v>0</v>
      </c>
      <c r="AI30" s="118"/>
      <c r="AJ30" s="81">
        <f t="shared" si="44"/>
        <v>0</v>
      </c>
      <c r="AK30" s="82">
        <f t="shared" si="45"/>
        <v>0</v>
      </c>
      <c r="AL30" s="82">
        <f t="shared" si="46"/>
        <v>0</v>
      </c>
      <c r="AM30" s="82">
        <f t="shared" si="47"/>
        <v>0</v>
      </c>
      <c r="AN30" s="83">
        <f t="shared" si="48"/>
        <v>0</v>
      </c>
      <c r="AO30" s="15"/>
      <c r="AV30" s="12"/>
    </row>
    <row r="31" spans="1:48" ht="14.25" customHeight="1">
      <c r="A31" s="9"/>
      <c r="B31" s="119" t="s">
        <v>225</v>
      </c>
      <c r="C31" s="120"/>
      <c r="D31" s="84"/>
      <c r="E31" s="423"/>
      <c r="F31" s="423"/>
      <c r="G31" s="171">
        <v>10.971</v>
      </c>
      <c r="H31" s="84">
        <v>0.84199999999999997</v>
      </c>
      <c r="I31" s="423">
        <v>3.2909999999999999</v>
      </c>
      <c r="J31" s="423">
        <v>0.71499999999999997</v>
      </c>
      <c r="K31" s="171">
        <v>11.647</v>
      </c>
      <c r="L31" s="84">
        <v>14.346</v>
      </c>
      <c r="M31" s="423">
        <v>21.529</v>
      </c>
      <c r="N31" s="423">
        <f>136.999+123.644</f>
        <v>260.64300000000003</v>
      </c>
      <c r="O31" s="171">
        <v>31.998000000000001</v>
      </c>
      <c r="P31" s="784">
        <v>16.045999999999999</v>
      </c>
      <c r="Q31" s="423">
        <v>26.067</v>
      </c>
      <c r="R31" s="423">
        <v>52.076999999999998</v>
      </c>
      <c r="S31" s="83">
        <f t="shared" si="56"/>
        <v>52.076999999999998</v>
      </c>
      <c r="T31" s="81">
        <f t="shared" si="57"/>
        <v>52.076999999999998</v>
      </c>
      <c r="U31" s="82">
        <f t="shared" si="57"/>
        <v>52.076999999999998</v>
      </c>
      <c r="V31" s="82">
        <f t="shared" si="57"/>
        <v>52.076999999999998</v>
      </c>
      <c r="W31" s="83">
        <f t="shared" si="57"/>
        <v>52.076999999999998</v>
      </c>
      <c r="X31" s="81">
        <f t="shared" si="58"/>
        <v>52.076999999999998</v>
      </c>
      <c r="Y31" s="82">
        <f t="shared" si="59"/>
        <v>52.076999999999998</v>
      </c>
      <c r="Z31" s="82">
        <f t="shared" si="60"/>
        <v>52.076999999999998</v>
      </c>
      <c r="AA31" s="83">
        <f t="shared" si="61"/>
        <v>52.076999999999998</v>
      </c>
      <c r="AB31" s="118"/>
      <c r="AC31" s="121">
        <f t="shared" si="39"/>
        <v>10.971</v>
      </c>
      <c r="AD31" s="121">
        <f t="shared" si="40"/>
        <v>11.647</v>
      </c>
      <c r="AE31" s="121">
        <f t="shared" si="41"/>
        <v>31.998000000000001</v>
      </c>
      <c r="AF31" s="121">
        <f t="shared" si="42"/>
        <v>52.076999999999998</v>
      </c>
      <c r="AG31" s="121">
        <f t="shared" si="43"/>
        <v>52.076999999999998</v>
      </c>
      <c r="AH31" s="83">
        <f t="shared" si="55"/>
        <v>52.076999999999998</v>
      </c>
      <c r="AI31" s="118"/>
      <c r="AJ31" s="284">
        <f t="shared" si="44"/>
        <v>0.71499999999999997</v>
      </c>
      <c r="AK31" s="121">
        <f t="shared" si="45"/>
        <v>260.64300000000003</v>
      </c>
      <c r="AL31" s="121">
        <f t="shared" si="46"/>
        <v>52.076999999999998</v>
      </c>
      <c r="AM31" s="121">
        <f t="shared" si="47"/>
        <v>52.076999999999998</v>
      </c>
      <c r="AN31" s="122">
        <f t="shared" si="48"/>
        <v>52.076999999999998</v>
      </c>
      <c r="AO31" s="15"/>
      <c r="AV31" s="12"/>
    </row>
    <row r="32" spans="1:48" ht="14.25" customHeight="1">
      <c r="A32" s="9"/>
      <c r="B32" s="430" t="s">
        <v>101</v>
      </c>
      <c r="C32" s="431"/>
      <c r="D32" s="125"/>
      <c r="E32" s="123"/>
      <c r="F32" s="123"/>
      <c r="G32" s="124">
        <f t="shared" ref="G32:L32" si="62">SUM(G24:G31)</f>
        <v>325.31</v>
      </c>
      <c r="H32" s="125">
        <f t="shared" si="62"/>
        <v>335.49599999999998</v>
      </c>
      <c r="I32" s="123">
        <f t="shared" si="62"/>
        <v>355.47399999999999</v>
      </c>
      <c r="J32" s="123">
        <f t="shared" si="62"/>
        <v>300.68499999999995</v>
      </c>
      <c r="K32" s="124">
        <f t="shared" si="62"/>
        <v>354.9</v>
      </c>
      <c r="L32" s="125">
        <f t="shared" si="62"/>
        <v>420.33299999999997</v>
      </c>
      <c r="M32" s="123">
        <f>SUM(M24:M31)</f>
        <v>557.44500000000005</v>
      </c>
      <c r="N32" s="123">
        <f t="shared" ref="N32:O32" si="63">SUM(N24:N31)</f>
        <v>548.596</v>
      </c>
      <c r="O32" s="124">
        <f t="shared" si="63"/>
        <v>418.82800000000003</v>
      </c>
      <c r="P32" s="125">
        <f t="shared" ref="P32:S32" si="64">SUM(P24:P31)</f>
        <v>361.91799999999995</v>
      </c>
      <c r="Q32" s="123">
        <f>SUM(Q24:Q31)</f>
        <v>423.00200000000001</v>
      </c>
      <c r="R32" s="123">
        <f t="shared" ref="R32" si="65">SUM(R24:R31)</f>
        <v>384.51799999999997</v>
      </c>
      <c r="S32" s="124">
        <f t="shared" si="64"/>
        <v>276.30714865446123</v>
      </c>
      <c r="T32" s="125">
        <f t="shared" ref="T32:AA32" si="66">SUM(T24:T31)</f>
        <v>284.76002678421332</v>
      </c>
      <c r="U32" s="123">
        <f t="shared" si="66"/>
        <v>372.1929071404835</v>
      </c>
      <c r="V32" s="123">
        <f t="shared" si="66"/>
        <v>379.92568589604377</v>
      </c>
      <c r="W32" s="124">
        <f t="shared" si="66"/>
        <v>328.72838502680116</v>
      </c>
      <c r="X32" s="125">
        <f t="shared" si="66"/>
        <v>326.45915042564491</v>
      </c>
      <c r="Y32" s="123">
        <f t="shared" si="66"/>
        <v>374.04952002076811</v>
      </c>
      <c r="Z32" s="123">
        <f t="shared" si="66"/>
        <v>379.53274444847563</v>
      </c>
      <c r="AA32" s="124">
        <f t="shared" si="66"/>
        <v>334.78046997924372</v>
      </c>
      <c r="AB32" s="118"/>
      <c r="AC32" s="123">
        <f t="shared" ref="AC32:AH32" si="67">SUM(AC24:AC31)</f>
        <v>325.31</v>
      </c>
      <c r="AD32" s="123">
        <f t="shared" si="67"/>
        <v>354.9</v>
      </c>
      <c r="AE32" s="123">
        <f t="shared" si="67"/>
        <v>418.82800000000003</v>
      </c>
      <c r="AF32" s="123">
        <f t="shared" si="67"/>
        <v>276.30714865446123</v>
      </c>
      <c r="AG32" s="123">
        <f t="shared" si="67"/>
        <v>328.72838502680116</v>
      </c>
      <c r="AH32" s="124">
        <f t="shared" si="67"/>
        <v>334.78046997924372</v>
      </c>
      <c r="AI32" s="118"/>
      <c r="AJ32" s="125">
        <f>SUM(AJ24:AJ31)</f>
        <v>300.68499999999995</v>
      </c>
      <c r="AK32" s="123">
        <f>SUM(AK24:AK31)</f>
        <v>548.596</v>
      </c>
      <c r="AL32" s="123">
        <f>SUM(AL24:AL31)</f>
        <v>384.51799999999997</v>
      </c>
      <c r="AM32" s="123">
        <f>SUM(AM24:AM31)</f>
        <v>379.92568589604377</v>
      </c>
      <c r="AN32" s="124">
        <f>SUM(AN24:AN31)</f>
        <v>379.53274444847563</v>
      </c>
      <c r="AO32" s="15"/>
      <c r="AV32" s="9"/>
    </row>
    <row r="33" spans="1:48" ht="14.25" customHeight="1">
      <c r="A33" s="9"/>
      <c r="B33" s="23"/>
      <c r="C33" s="24"/>
      <c r="D33" s="84"/>
      <c r="E33" s="85"/>
      <c r="F33" s="85"/>
      <c r="G33" s="86"/>
      <c r="H33" s="84"/>
      <c r="I33" s="85"/>
      <c r="J33" s="85"/>
      <c r="K33" s="86"/>
      <c r="L33" s="84"/>
      <c r="M33" s="85"/>
      <c r="N33" s="85"/>
      <c r="O33" s="86"/>
      <c r="P33" s="84"/>
      <c r="Q33" s="85"/>
      <c r="R33" s="85"/>
      <c r="S33" s="86"/>
      <c r="T33" s="84"/>
      <c r="U33" s="85"/>
      <c r="V33" s="85"/>
      <c r="W33" s="86"/>
      <c r="X33" s="84"/>
      <c r="Y33" s="85"/>
      <c r="Z33" s="85"/>
      <c r="AA33" s="86"/>
      <c r="AB33" s="118"/>
      <c r="AC33" s="85"/>
      <c r="AD33" s="85"/>
      <c r="AE33" s="85"/>
      <c r="AF33" s="85"/>
      <c r="AG33" s="85"/>
      <c r="AH33" s="86"/>
      <c r="AI33" s="118"/>
      <c r="AJ33" s="84"/>
      <c r="AK33" s="85"/>
      <c r="AL33" s="85"/>
      <c r="AM33" s="85"/>
      <c r="AN33" s="86"/>
      <c r="AO33" s="15"/>
      <c r="AV33" s="9"/>
    </row>
    <row r="34" spans="1:48" ht="14.25" customHeight="1">
      <c r="A34" s="9"/>
      <c r="B34" s="25" t="s">
        <v>229</v>
      </c>
      <c r="C34" s="26"/>
      <c r="D34" s="85"/>
      <c r="E34" s="85"/>
      <c r="F34" s="85"/>
      <c r="G34" s="86">
        <v>310.18900000000002</v>
      </c>
      <c r="H34" s="85">
        <v>309.69400000000002</v>
      </c>
      <c r="I34" s="85">
        <v>303.18299999999999</v>
      </c>
      <c r="J34" s="85">
        <v>143.10300000000001</v>
      </c>
      <c r="K34" s="86">
        <v>152.16</v>
      </c>
      <c r="L34" s="85">
        <v>163.64400000000001</v>
      </c>
      <c r="M34" s="85">
        <v>146.92699999999999</v>
      </c>
      <c r="N34" s="85">
        <v>139.25299999999999</v>
      </c>
      <c r="O34" s="86">
        <v>131.511</v>
      </c>
      <c r="P34" s="785">
        <v>89.278999999999996</v>
      </c>
      <c r="Q34" s="85">
        <v>74.168000000000006</v>
      </c>
      <c r="R34" s="85">
        <v>58.878999999999998</v>
      </c>
      <c r="S34" s="83">
        <f t="shared" ref="S34:S35" si="68">R34</f>
        <v>58.878999999999998</v>
      </c>
      <c r="T34" s="82">
        <f t="shared" ref="T34:W35" si="69">S34</f>
        <v>58.878999999999998</v>
      </c>
      <c r="U34" s="82">
        <f t="shared" si="69"/>
        <v>58.878999999999998</v>
      </c>
      <c r="V34" s="82">
        <f t="shared" si="69"/>
        <v>58.878999999999998</v>
      </c>
      <c r="W34" s="83">
        <f t="shared" si="69"/>
        <v>58.878999999999998</v>
      </c>
      <c r="X34" s="82">
        <f t="shared" ref="X34:X35" si="70">W34</f>
        <v>58.878999999999998</v>
      </c>
      <c r="Y34" s="82">
        <f t="shared" ref="Y34:Y35" si="71">X34</f>
        <v>58.878999999999998</v>
      </c>
      <c r="Z34" s="82">
        <f t="shared" ref="Z34:Z35" si="72">Y34</f>
        <v>58.878999999999998</v>
      </c>
      <c r="AA34" s="83">
        <f t="shared" ref="AA34:AA35" si="73">Z34</f>
        <v>58.878999999999998</v>
      </c>
      <c r="AB34" s="118"/>
      <c r="AC34" s="82">
        <f>G34</f>
        <v>310.18900000000002</v>
      </c>
      <c r="AD34" s="82">
        <f>K34</f>
        <v>152.16</v>
      </c>
      <c r="AE34" s="82">
        <f>O34</f>
        <v>131.511</v>
      </c>
      <c r="AF34" s="82">
        <f t="shared" ref="AF34:AF39" si="74">S34</f>
        <v>58.878999999999998</v>
      </c>
      <c r="AG34" s="82">
        <f t="shared" ref="AG34:AG39" si="75">W34</f>
        <v>58.878999999999998</v>
      </c>
      <c r="AH34" s="83">
        <f>AA34</f>
        <v>58.878999999999998</v>
      </c>
      <c r="AI34" s="118"/>
      <c r="AJ34" s="81">
        <f>J34</f>
        <v>143.10300000000001</v>
      </c>
      <c r="AK34" s="82">
        <f>N34</f>
        <v>139.25299999999999</v>
      </c>
      <c r="AL34" s="82">
        <f>R34</f>
        <v>58.878999999999998</v>
      </c>
      <c r="AM34" s="82">
        <f>V34</f>
        <v>58.878999999999998</v>
      </c>
      <c r="AN34" s="83">
        <f t="shared" ref="AN34:AN36" si="76">Z34</f>
        <v>58.878999999999998</v>
      </c>
      <c r="AO34" s="15"/>
      <c r="AV34" s="9"/>
    </row>
    <row r="35" spans="1:48" ht="14.25" customHeight="1">
      <c r="A35" s="9"/>
      <c r="B35" s="25" t="s">
        <v>230</v>
      </c>
      <c r="C35" s="26"/>
      <c r="D35" s="85"/>
      <c r="E35" s="85"/>
      <c r="F35" s="85"/>
      <c r="G35" s="86">
        <v>83.72</v>
      </c>
      <c r="H35" s="85">
        <v>86.489000000000004</v>
      </c>
      <c r="I35" s="85">
        <v>86.341999999999999</v>
      </c>
      <c r="J35" s="85">
        <v>85.361999999999995</v>
      </c>
      <c r="K35" s="86">
        <v>83.055999999999997</v>
      </c>
      <c r="L35" s="85">
        <v>82.061999999999998</v>
      </c>
      <c r="M35" s="85">
        <v>82.248999999999995</v>
      </c>
      <c r="N35" s="85">
        <v>85.06</v>
      </c>
      <c r="O35" s="86">
        <v>86.108000000000004</v>
      </c>
      <c r="P35" s="785">
        <v>89.397999999999996</v>
      </c>
      <c r="Q35" s="85">
        <v>86.641999999999996</v>
      </c>
      <c r="R35" s="85">
        <v>173.44200000000001</v>
      </c>
      <c r="S35" s="83">
        <f t="shared" si="68"/>
        <v>173.44200000000001</v>
      </c>
      <c r="T35" s="82">
        <f t="shared" si="69"/>
        <v>173.44200000000001</v>
      </c>
      <c r="U35" s="82">
        <f t="shared" si="69"/>
        <v>173.44200000000001</v>
      </c>
      <c r="V35" s="82">
        <f t="shared" si="69"/>
        <v>173.44200000000001</v>
      </c>
      <c r="W35" s="83">
        <f t="shared" si="69"/>
        <v>173.44200000000001</v>
      </c>
      <c r="X35" s="82">
        <f t="shared" si="70"/>
        <v>173.44200000000001</v>
      </c>
      <c r="Y35" s="82">
        <f t="shared" si="71"/>
        <v>173.44200000000001</v>
      </c>
      <c r="Z35" s="82">
        <f t="shared" si="72"/>
        <v>173.44200000000001</v>
      </c>
      <c r="AA35" s="83">
        <f t="shared" si="73"/>
        <v>173.44200000000001</v>
      </c>
      <c r="AB35" s="118"/>
      <c r="AC35" s="82">
        <f>G35</f>
        <v>83.72</v>
      </c>
      <c r="AD35" s="82">
        <f>K35</f>
        <v>83.055999999999997</v>
      </c>
      <c r="AE35" s="82">
        <f>O35</f>
        <v>86.108000000000004</v>
      </c>
      <c r="AF35" s="82">
        <f t="shared" si="74"/>
        <v>173.44200000000001</v>
      </c>
      <c r="AG35" s="82">
        <f t="shared" si="75"/>
        <v>173.44200000000001</v>
      </c>
      <c r="AH35" s="83">
        <f t="shared" ref="AH35:AH38" si="77">AA35</f>
        <v>173.44200000000001</v>
      </c>
      <c r="AI35" s="118"/>
      <c r="AJ35" s="81">
        <f>J35</f>
        <v>85.361999999999995</v>
      </c>
      <c r="AK35" s="82">
        <f>N35</f>
        <v>85.06</v>
      </c>
      <c r="AL35" s="82">
        <f>R35</f>
        <v>173.44200000000001</v>
      </c>
      <c r="AM35" s="82">
        <f>V35</f>
        <v>173.44200000000001</v>
      </c>
      <c r="AN35" s="83">
        <f t="shared" si="76"/>
        <v>173.44200000000001</v>
      </c>
      <c r="AO35" s="15"/>
      <c r="AV35" s="9"/>
    </row>
    <row r="36" spans="1:48" ht="14.25" customHeight="1">
      <c r="A36" s="9"/>
      <c r="B36" s="25" t="s">
        <v>228</v>
      </c>
      <c r="C36" s="26"/>
      <c r="D36" s="84"/>
      <c r="E36" s="85"/>
      <c r="F36" s="85"/>
      <c r="G36" s="86">
        <v>0</v>
      </c>
      <c r="H36" s="84">
        <v>0</v>
      </c>
      <c r="I36" s="85">
        <v>75</v>
      </c>
      <c r="J36" s="85">
        <v>987.88800000000003</v>
      </c>
      <c r="K36" s="86">
        <v>988.13</v>
      </c>
      <c r="L36" s="84">
        <v>988.37199999999996</v>
      </c>
      <c r="M36" s="85">
        <v>988.625</v>
      </c>
      <c r="N36" s="85">
        <v>988.88599999999997</v>
      </c>
      <c r="O36" s="86">
        <v>989.154</v>
      </c>
      <c r="P36" s="784">
        <v>989.42</v>
      </c>
      <c r="Q36" s="85">
        <v>989.69200000000001</v>
      </c>
      <c r="R36" s="85">
        <v>1088.73</v>
      </c>
      <c r="S36" s="83">
        <f>R36+'CFS-QRVO'!S47+'CFS-QRVO'!S48</f>
        <v>1088.73</v>
      </c>
      <c r="T36" s="81">
        <f>S36+'CFS-QRVO'!T47+'CFS-QRVO'!T48</f>
        <v>1088.73</v>
      </c>
      <c r="U36" s="82">
        <f>T36+'CFS-QRVO'!U47+'CFS-QRVO'!U48</f>
        <v>1088.73</v>
      </c>
      <c r="V36" s="82">
        <f>U36+'CFS-QRVO'!V47+'CFS-QRVO'!V48</f>
        <v>1088.73</v>
      </c>
      <c r="W36" s="83">
        <f>V36+'CFS-QRVO'!W47+'CFS-QRVO'!W48</f>
        <v>1088.73</v>
      </c>
      <c r="X36" s="81">
        <f>W36+'CFS-QRVO'!X47+'CFS-QRVO'!X48</f>
        <v>1088.73</v>
      </c>
      <c r="Y36" s="82">
        <f>X36+'CFS-QRVO'!Y47+'CFS-QRVO'!Y48</f>
        <v>1088.73</v>
      </c>
      <c r="Z36" s="82">
        <f>Y36+'CFS-QRVO'!Z47+'CFS-QRVO'!Z48</f>
        <v>1088.73</v>
      </c>
      <c r="AA36" s="83">
        <f>Z36+'CFS-QRVO'!AA47+'CFS-QRVO'!AA48</f>
        <v>1088.73</v>
      </c>
      <c r="AB36" s="118"/>
      <c r="AC36" s="82">
        <f>G36</f>
        <v>0</v>
      </c>
      <c r="AD36" s="82">
        <f>K36</f>
        <v>988.13</v>
      </c>
      <c r="AE36" s="82">
        <f>O36</f>
        <v>989.154</v>
      </c>
      <c r="AF36" s="82">
        <f t="shared" si="74"/>
        <v>1088.73</v>
      </c>
      <c r="AG36" s="82">
        <f t="shared" si="75"/>
        <v>1088.73</v>
      </c>
      <c r="AH36" s="83">
        <f t="shared" si="77"/>
        <v>1088.73</v>
      </c>
      <c r="AI36" s="118"/>
      <c r="AJ36" s="81">
        <f>J36</f>
        <v>987.88800000000003</v>
      </c>
      <c r="AK36" s="82">
        <f>N36</f>
        <v>988.88599999999997</v>
      </c>
      <c r="AL36" s="82">
        <f>R36</f>
        <v>1088.73</v>
      </c>
      <c r="AM36" s="82">
        <f>V36</f>
        <v>1088.73</v>
      </c>
      <c r="AN36" s="83">
        <f t="shared" si="76"/>
        <v>1088.73</v>
      </c>
      <c r="AO36" s="15"/>
      <c r="AV36" s="9"/>
    </row>
    <row r="37" spans="1:48" ht="5.25" customHeight="1">
      <c r="A37" s="9"/>
      <c r="B37" s="23"/>
      <c r="C37" s="24"/>
      <c r="D37" s="84"/>
      <c r="E37" s="85"/>
      <c r="F37" s="85"/>
      <c r="G37" s="86"/>
      <c r="H37" s="84"/>
      <c r="I37" s="85"/>
      <c r="J37" s="85"/>
      <c r="K37" s="86"/>
      <c r="L37" s="84"/>
      <c r="M37" s="85"/>
      <c r="N37" s="85"/>
      <c r="O37" s="86"/>
      <c r="P37" s="84"/>
      <c r="Q37" s="85"/>
      <c r="R37" s="85"/>
      <c r="S37" s="86"/>
      <c r="T37" s="84"/>
      <c r="U37" s="85"/>
      <c r="V37" s="85"/>
      <c r="W37" s="86"/>
      <c r="X37" s="84"/>
      <c r="Y37" s="85"/>
      <c r="Z37" s="85"/>
      <c r="AA37" s="86"/>
      <c r="AB37" s="118"/>
      <c r="AC37" s="85"/>
      <c r="AD37" s="85"/>
      <c r="AE37" s="85"/>
      <c r="AF37" s="82">
        <f t="shared" si="74"/>
        <v>0</v>
      </c>
      <c r="AG37" s="82">
        <f t="shared" si="75"/>
        <v>0</v>
      </c>
      <c r="AH37" s="83">
        <f t="shared" si="77"/>
        <v>0</v>
      </c>
      <c r="AI37" s="118"/>
      <c r="AJ37" s="84"/>
      <c r="AK37" s="85"/>
      <c r="AL37" s="85"/>
      <c r="AM37" s="85"/>
      <c r="AN37" s="86"/>
      <c r="AO37" s="15"/>
      <c r="AV37" s="9"/>
    </row>
    <row r="38" spans="1:48" ht="14.25" customHeight="1">
      <c r="A38" s="9"/>
      <c r="B38" s="25" t="s">
        <v>231</v>
      </c>
      <c r="C38" s="26"/>
      <c r="D38" s="85"/>
      <c r="E38" s="85"/>
      <c r="F38" s="85"/>
      <c r="G38" s="86">
        <v>0</v>
      </c>
      <c r="H38" s="85">
        <v>0</v>
      </c>
      <c r="I38" s="85">
        <v>0</v>
      </c>
      <c r="J38" s="85">
        <v>0</v>
      </c>
      <c r="K38" s="86">
        <v>0</v>
      </c>
      <c r="L38" s="85">
        <v>0</v>
      </c>
      <c r="M38" s="85">
        <v>0</v>
      </c>
      <c r="N38" s="85">
        <v>0</v>
      </c>
      <c r="O38" s="86">
        <v>0</v>
      </c>
      <c r="P38" s="82">
        <f t="shared" ref="P38:S38" si="78">O38</f>
        <v>0</v>
      </c>
      <c r="Q38" s="85">
        <v>0</v>
      </c>
      <c r="R38" s="85">
        <v>0</v>
      </c>
      <c r="S38" s="83">
        <f t="shared" si="78"/>
        <v>0</v>
      </c>
      <c r="T38" s="82">
        <f t="shared" ref="T38:AA38" si="79">S38</f>
        <v>0</v>
      </c>
      <c r="U38" s="82">
        <f t="shared" si="79"/>
        <v>0</v>
      </c>
      <c r="V38" s="82">
        <f t="shared" si="79"/>
        <v>0</v>
      </c>
      <c r="W38" s="83">
        <f t="shared" si="79"/>
        <v>0</v>
      </c>
      <c r="X38" s="82">
        <f t="shared" si="79"/>
        <v>0</v>
      </c>
      <c r="Y38" s="82">
        <f t="shared" si="79"/>
        <v>0</v>
      </c>
      <c r="Z38" s="82">
        <f t="shared" si="79"/>
        <v>0</v>
      </c>
      <c r="AA38" s="83">
        <f t="shared" si="79"/>
        <v>0</v>
      </c>
      <c r="AB38" s="118"/>
      <c r="AC38" s="82">
        <f>G38</f>
        <v>0</v>
      </c>
      <c r="AD38" s="82">
        <f>K38</f>
        <v>0</v>
      </c>
      <c r="AE38" s="82">
        <f>O38</f>
        <v>0</v>
      </c>
      <c r="AF38" s="82">
        <f t="shared" si="74"/>
        <v>0</v>
      </c>
      <c r="AG38" s="82">
        <f t="shared" si="75"/>
        <v>0</v>
      </c>
      <c r="AH38" s="83">
        <f t="shared" si="77"/>
        <v>0</v>
      </c>
      <c r="AI38" s="118"/>
      <c r="AJ38" s="81">
        <f>J38</f>
        <v>0</v>
      </c>
      <c r="AK38" s="82">
        <f>N38</f>
        <v>0</v>
      </c>
      <c r="AL38" s="82">
        <f>R38</f>
        <v>0</v>
      </c>
      <c r="AM38" s="82">
        <f>V38</f>
        <v>0</v>
      </c>
      <c r="AN38" s="83">
        <f>Z38</f>
        <v>0</v>
      </c>
      <c r="AO38" s="15"/>
      <c r="AV38" s="9"/>
    </row>
    <row r="39" spans="1:48" ht="14.25" customHeight="1">
      <c r="A39" s="9"/>
      <c r="B39" s="136" t="s">
        <v>102</v>
      </c>
      <c r="C39" s="137"/>
      <c r="D39" s="140"/>
      <c r="E39" s="138"/>
      <c r="F39" s="138"/>
      <c r="G39" s="139">
        <v>6173.16</v>
      </c>
      <c r="H39" s="140">
        <v>6178.1909999999998</v>
      </c>
      <c r="I39" s="138">
        <v>5712.098</v>
      </c>
      <c r="J39" s="138">
        <v>5494.0720000000001</v>
      </c>
      <c r="K39" s="139">
        <v>4999.6719999999996</v>
      </c>
      <c r="L39" s="140">
        <v>5033.576</v>
      </c>
      <c r="M39" s="138">
        <v>4976.3760000000002</v>
      </c>
      <c r="N39" s="138">
        <v>4863.116</v>
      </c>
      <c r="O39" s="139">
        <v>4896.7219999999998</v>
      </c>
      <c r="P39" s="786">
        <v>4912.6809999999996</v>
      </c>
      <c r="Q39" s="138">
        <v>4904.576</v>
      </c>
      <c r="R39" s="138">
        <v>4821.0780000000004</v>
      </c>
      <c r="S39" s="127">
        <f t="shared" ref="S39" si="80">S69</f>
        <v>4882.6533700255923</v>
      </c>
      <c r="T39" s="141">
        <f t="shared" ref="T39:AA39" si="81">T69</f>
        <v>4940.8325930473038</v>
      </c>
      <c r="U39" s="126">
        <f t="shared" si="81"/>
        <v>5107.5589872911705</v>
      </c>
      <c r="V39" s="126">
        <f t="shared" si="81"/>
        <v>5285.6453679423103</v>
      </c>
      <c r="W39" s="127">
        <f t="shared" si="81"/>
        <v>5410.0472973479982</v>
      </c>
      <c r="X39" s="141">
        <f t="shared" si="81"/>
        <v>5531.3132244506314</v>
      </c>
      <c r="Y39" s="126">
        <f t="shared" si="81"/>
        <v>5703.8858397787453</v>
      </c>
      <c r="Z39" s="126">
        <f t="shared" si="81"/>
        <v>5885.001054057313</v>
      </c>
      <c r="AA39" s="127">
        <f t="shared" si="81"/>
        <v>6020.4182206216219</v>
      </c>
      <c r="AB39" s="118"/>
      <c r="AC39" s="126">
        <f>G39</f>
        <v>6173.16</v>
      </c>
      <c r="AD39" s="126">
        <f>K39</f>
        <v>4999.6719999999996</v>
      </c>
      <c r="AE39" s="126">
        <f>O39</f>
        <v>4896.7219999999998</v>
      </c>
      <c r="AF39" s="126">
        <f t="shared" si="74"/>
        <v>4882.6533700255923</v>
      </c>
      <c r="AG39" s="126">
        <f t="shared" si="75"/>
        <v>5410.0472973479982</v>
      </c>
      <c r="AH39" s="127">
        <f>AA39</f>
        <v>6020.4182206216219</v>
      </c>
      <c r="AI39" s="118"/>
      <c r="AJ39" s="141">
        <f>J39</f>
        <v>5494.0720000000001</v>
      </c>
      <c r="AK39" s="126">
        <f>N39</f>
        <v>4863.116</v>
      </c>
      <c r="AL39" s="126">
        <f>R39</f>
        <v>4821.0780000000004</v>
      </c>
      <c r="AM39" s="126">
        <f>V39</f>
        <v>5285.6453679423103</v>
      </c>
      <c r="AN39" s="127">
        <f>Z39</f>
        <v>5885.001054057313</v>
      </c>
      <c r="AO39" s="15"/>
      <c r="AV39" s="9"/>
    </row>
    <row r="40" spans="1:48" ht="14.25" customHeight="1">
      <c r="A40" s="9"/>
      <c r="B40" s="64"/>
      <c r="C40" s="65"/>
      <c r="D40" s="84"/>
      <c r="E40" s="85"/>
      <c r="F40" s="85"/>
      <c r="G40" s="171"/>
      <c r="H40" s="84"/>
      <c r="I40" s="85"/>
      <c r="J40" s="85"/>
      <c r="K40" s="171"/>
      <c r="L40" s="84"/>
      <c r="M40" s="85"/>
      <c r="N40" s="85"/>
      <c r="O40" s="171"/>
      <c r="P40" s="84"/>
      <c r="Q40" s="85"/>
      <c r="R40" s="85"/>
      <c r="S40" s="86"/>
      <c r="T40" s="84"/>
      <c r="U40" s="85"/>
      <c r="V40" s="85"/>
      <c r="W40" s="86"/>
      <c r="X40" s="84"/>
      <c r="Y40" s="85"/>
      <c r="Z40" s="85"/>
      <c r="AA40" s="86"/>
      <c r="AB40" s="118"/>
      <c r="AC40" s="423"/>
      <c r="AD40" s="423"/>
      <c r="AE40" s="423"/>
      <c r="AF40" s="423"/>
      <c r="AG40" s="423"/>
      <c r="AH40" s="171"/>
      <c r="AI40" s="118"/>
      <c r="AJ40" s="422"/>
      <c r="AK40" s="423"/>
      <c r="AL40" s="423"/>
      <c r="AM40" s="423"/>
      <c r="AN40" s="171"/>
      <c r="AO40" s="15"/>
      <c r="AV40" s="9"/>
    </row>
    <row r="41" spans="1:48" ht="14.25" customHeight="1">
      <c r="A41" s="9"/>
      <c r="B41" s="142" t="s">
        <v>103</v>
      </c>
      <c r="C41" s="143"/>
      <c r="D41" s="135"/>
      <c r="E41" s="133"/>
      <c r="F41" s="133"/>
      <c r="G41" s="134">
        <f>G32+SUM(G34:G36)+SUM(G38:G39)</f>
        <v>6892.3789999999999</v>
      </c>
      <c r="H41" s="135">
        <f>H32+SUM(H34:H36)+SUM(H39)</f>
        <v>6909.87</v>
      </c>
      <c r="I41" s="133">
        <f>I32+SUM(I34:I36)+SUM(I38:I39)</f>
        <v>6532.0969999999998</v>
      </c>
      <c r="J41" s="133">
        <f>J32+SUM(J34:J36)+SUM(J38:J39)</f>
        <v>7011.1100000000006</v>
      </c>
      <c r="K41" s="134">
        <f>K32+SUM(K34:K36)+SUM(K38:K39)</f>
        <v>6577.9179999999997</v>
      </c>
      <c r="L41" s="135">
        <f>L32+SUM(L34:L36)+SUM(L39)</f>
        <v>6687.9870000000001</v>
      </c>
      <c r="M41" s="133">
        <f>M32+SUM(M34:M36)+SUM(M38:M39)</f>
        <v>6751.6220000000003</v>
      </c>
      <c r="N41" s="133">
        <f>N32+SUM(N34:N36)+SUM(N38:N39)</f>
        <v>6624.9110000000001</v>
      </c>
      <c r="O41" s="134">
        <f>O32+SUM(O34:O36)+SUM(O38:O39)</f>
        <v>6522.3229999999994</v>
      </c>
      <c r="P41" s="135">
        <f t="shared" ref="P41:S41" si="82">P32+SUM(P34:P36)+SUM(P38:P39)</f>
        <v>6442.6959999999999</v>
      </c>
      <c r="Q41" s="133">
        <f>Q32+SUM(Q34:Q36)+SUM(Q38:Q39)</f>
        <v>6478.08</v>
      </c>
      <c r="R41" s="133">
        <f>R32+SUM(R34:R36)+SUM(R38:R39)</f>
        <v>6526.6470000000008</v>
      </c>
      <c r="S41" s="134">
        <f t="shared" si="82"/>
        <v>6480.011518680054</v>
      </c>
      <c r="T41" s="135">
        <f t="shared" ref="T41:AA41" si="83">T32+SUM(T34:T36)+SUM(T38:T39)</f>
        <v>6546.6436198315168</v>
      </c>
      <c r="U41" s="133">
        <f t="shared" si="83"/>
        <v>6800.8028944316538</v>
      </c>
      <c r="V41" s="133">
        <f t="shared" si="83"/>
        <v>6986.6220538383541</v>
      </c>
      <c r="W41" s="134">
        <f t="shared" si="83"/>
        <v>7059.826682374799</v>
      </c>
      <c r="X41" s="135">
        <f t="shared" si="83"/>
        <v>7178.8233748762759</v>
      </c>
      <c r="Y41" s="133">
        <f t="shared" si="83"/>
        <v>7398.9863597995136</v>
      </c>
      <c r="Z41" s="133">
        <f t="shared" si="83"/>
        <v>7585.5847985057881</v>
      </c>
      <c r="AA41" s="134">
        <f t="shared" si="83"/>
        <v>7676.2496906008655</v>
      </c>
      <c r="AB41" s="118"/>
      <c r="AC41" s="133">
        <f t="shared" ref="AC41:AH41" si="84">AC32+SUM(AC34:AC36)+SUM(AC38:AC39)</f>
        <v>6892.3789999999999</v>
      </c>
      <c r="AD41" s="133">
        <f t="shared" si="84"/>
        <v>6577.9179999999997</v>
      </c>
      <c r="AE41" s="133">
        <f t="shared" si="84"/>
        <v>6522.3229999999994</v>
      </c>
      <c r="AF41" s="133">
        <f t="shared" si="84"/>
        <v>6480.011518680054</v>
      </c>
      <c r="AG41" s="133">
        <f t="shared" si="84"/>
        <v>7059.826682374799</v>
      </c>
      <c r="AH41" s="134">
        <f t="shared" si="84"/>
        <v>7676.2496906008655</v>
      </c>
      <c r="AI41" s="118"/>
      <c r="AJ41" s="135">
        <f>AJ32+SUM(AJ34:AJ36)+SUM(AJ38:AJ39)</f>
        <v>7011.1100000000006</v>
      </c>
      <c r="AK41" s="133">
        <f>AK32+SUM(AK34:AK36)+SUM(AK38:AK39)</f>
        <v>6624.9110000000001</v>
      </c>
      <c r="AL41" s="133">
        <f>AL32+SUM(AL34:AL36)+SUM(AL38:AL39)</f>
        <v>6526.6470000000008</v>
      </c>
      <c r="AM41" s="133">
        <f>AM32+SUM(AM34:AM36)+SUM(AM38:AM39)</f>
        <v>6986.6220538383541</v>
      </c>
      <c r="AN41" s="134">
        <f>AN32+SUM(AN34:AN36)+SUM(AN38:AN39)</f>
        <v>7585.5847985057881</v>
      </c>
      <c r="AO41" s="15"/>
      <c r="AV41" s="9"/>
    </row>
    <row r="42" spans="1:48" ht="14.25" customHeight="1">
      <c r="A42" s="9"/>
      <c r="B42" s="144"/>
      <c r="C42" s="70"/>
      <c r="D42" s="145"/>
      <c r="E42" s="71"/>
      <c r="F42" s="71"/>
      <c r="G42" s="115"/>
      <c r="H42" s="145"/>
      <c r="I42" s="71"/>
      <c r="J42" s="71"/>
      <c r="K42" s="115"/>
      <c r="L42" s="145"/>
      <c r="M42" s="71"/>
      <c r="N42" s="71"/>
      <c r="O42" s="115"/>
      <c r="P42" s="145"/>
      <c r="Q42" s="71"/>
      <c r="R42" s="71"/>
      <c r="S42" s="145"/>
      <c r="T42" s="145"/>
      <c r="U42" s="71"/>
      <c r="V42" s="71"/>
      <c r="W42" s="145"/>
      <c r="X42" s="145"/>
      <c r="Y42" s="71"/>
      <c r="Z42" s="71"/>
      <c r="AA42" s="145"/>
      <c r="AB42" s="15"/>
      <c r="AC42" s="115"/>
      <c r="AD42" s="115"/>
      <c r="AE42" s="115"/>
      <c r="AF42" s="115"/>
      <c r="AG42" s="115"/>
      <c r="AH42" s="115"/>
      <c r="AI42" s="15"/>
      <c r="AJ42" s="117"/>
      <c r="AK42" s="115"/>
      <c r="AL42" s="115"/>
      <c r="AM42" s="115"/>
      <c r="AN42" s="116"/>
      <c r="AO42" s="15"/>
      <c r="AV42" s="9"/>
    </row>
    <row r="43" spans="1:48" ht="14.25" customHeight="1">
      <c r="A43" s="9"/>
      <c r="B43" s="146" t="s">
        <v>104</v>
      </c>
      <c r="C43" s="147"/>
      <c r="D43" s="519"/>
      <c r="E43" s="148"/>
      <c r="F43" s="148"/>
      <c r="G43" s="149">
        <f>IF(ROUND(G41-G21,4)=0,0,G41-G21)</f>
        <v>0</v>
      </c>
      <c r="H43" s="519">
        <f t="shared" ref="H43:S43" si="85">IF(ROUND(H41-H21,2)=0,0,H41-H21)</f>
        <v>0</v>
      </c>
      <c r="I43" s="148">
        <f>IF(ROUND(I41-I21,4)=0,0,I41-I21)</f>
        <v>0</v>
      </c>
      <c r="J43" s="148">
        <f>IF(ROUND(J41-J21,4)=0,0,J41-J21)</f>
        <v>0</v>
      </c>
      <c r="K43" s="149">
        <f>IF(ROUND(K41-K21,4)=0,0,K41-K21)</f>
        <v>0</v>
      </c>
      <c r="L43" s="519">
        <f>IF(ROUND(L41-L21,2)=0,0,L41-L21)</f>
        <v>0</v>
      </c>
      <c r="M43" s="148">
        <f>IF(ROUND(M41-M21,4)=0,0,M41-M21)</f>
        <v>0</v>
      </c>
      <c r="N43" s="148">
        <f>IF(ROUND(N41-N21,4)=0,0,N41-N21)</f>
        <v>0</v>
      </c>
      <c r="O43" s="149">
        <f>IF(ROUND(O41-O21,4)=0,0,O41-O21)</f>
        <v>0</v>
      </c>
      <c r="P43" s="150">
        <f t="shared" si="85"/>
        <v>0</v>
      </c>
      <c r="Q43" s="148">
        <f>IF(ROUND(Q41-Q21,4)=0,0,Q41-Q21)</f>
        <v>0</v>
      </c>
      <c r="R43" s="148">
        <f>IF(ROUND(R41-R21,4)=0,0,R41-R21)</f>
        <v>0</v>
      </c>
      <c r="S43" s="149">
        <f t="shared" si="85"/>
        <v>0</v>
      </c>
      <c r="T43" s="150">
        <f t="shared" ref="T43:AA43" si="86">IF(ROUND(T41-T21,2)=0,0,T41-T21)</f>
        <v>0</v>
      </c>
      <c r="U43" s="148">
        <f t="shared" si="86"/>
        <v>0</v>
      </c>
      <c r="V43" s="148">
        <f t="shared" si="86"/>
        <v>0</v>
      </c>
      <c r="W43" s="149">
        <f t="shared" si="86"/>
        <v>0</v>
      </c>
      <c r="X43" s="150">
        <f t="shared" si="86"/>
        <v>0</v>
      </c>
      <c r="Y43" s="148">
        <f t="shared" si="86"/>
        <v>0</v>
      </c>
      <c r="Z43" s="148">
        <f t="shared" si="86"/>
        <v>0</v>
      </c>
      <c r="AA43" s="149">
        <f t="shared" si="86"/>
        <v>0</v>
      </c>
      <c r="AB43" s="21"/>
      <c r="AC43" s="148">
        <f>IF(ROUND(AC41-AC21,4)=0,0,AC41-AC21)</f>
        <v>0</v>
      </c>
      <c r="AD43" s="148">
        <f>IF(ROUND(AD41-AD21,2)=0,0,AD41-AD21)</f>
        <v>0</v>
      </c>
      <c r="AE43" s="148">
        <f>IF(ROUND(AE41-AE21,2)=0,0,AE41-AE21)</f>
        <v>0</v>
      </c>
      <c r="AF43" s="148">
        <f>IF(ROUND(AF41-AF21,2)=0,0,AF41-AF21)</f>
        <v>0</v>
      </c>
      <c r="AG43" s="148">
        <f>IF(ROUND(AG41-AG21,2)=0,0,AG41-AG21)</f>
        <v>0</v>
      </c>
      <c r="AH43" s="149">
        <f>IF(ROUND(AH41-AH21,2)=0,0,AH41-AH21)</f>
        <v>0</v>
      </c>
      <c r="AI43" s="21"/>
      <c r="AJ43" s="150">
        <f>IF(ROUND(AJ41-AJ21,4)=0,0,AJ41-AJ21)</f>
        <v>0</v>
      </c>
      <c r="AK43" s="148">
        <f>IF(ROUND(AK41-AK21,4)=0,0,AK41-AK21)</f>
        <v>0</v>
      </c>
      <c r="AL43" s="148">
        <f>IF(ROUND(AL41-AL21,2)=0,0,AL41-AL21)</f>
        <v>0</v>
      </c>
      <c r="AM43" s="148">
        <f>IF(ROUND(AM41-AM21,2)=0,0,AM41-AM21)</f>
        <v>0</v>
      </c>
      <c r="AN43" s="149">
        <f>IF(ROUND(AN41-AN21,2)=0,0,AN41-AN21)</f>
        <v>0</v>
      </c>
      <c r="AO43" s="15"/>
      <c r="AV43" s="9"/>
    </row>
    <row r="44" spans="1:48" ht="14.25" customHeight="1">
      <c r="A44" s="9"/>
      <c r="B44" s="69"/>
      <c r="C44" s="70"/>
      <c r="D44" s="151"/>
      <c r="E44" s="151"/>
      <c r="F44" s="151"/>
      <c r="G44" s="152"/>
      <c r="H44" s="151"/>
      <c r="I44" s="151"/>
      <c r="J44" s="151"/>
      <c r="K44" s="152"/>
      <c r="L44" s="151"/>
      <c r="M44" s="151"/>
      <c r="N44" s="151"/>
      <c r="O44" s="152"/>
      <c r="P44" s="151"/>
      <c r="Q44" s="151"/>
      <c r="R44" s="151"/>
      <c r="S44" s="152"/>
      <c r="T44" s="151"/>
      <c r="U44" s="151"/>
      <c r="V44" s="151"/>
      <c r="W44" s="152"/>
      <c r="X44" s="151"/>
      <c r="Y44" s="151"/>
      <c r="Z44" s="151"/>
      <c r="AA44" s="152"/>
      <c r="AB44" s="15"/>
      <c r="AC44" s="71"/>
      <c r="AD44" s="71"/>
      <c r="AE44" s="71"/>
      <c r="AF44" s="71"/>
      <c r="AG44" s="71"/>
      <c r="AH44" s="71"/>
      <c r="AI44" s="15"/>
      <c r="AJ44" s="71"/>
      <c r="AK44" s="71"/>
      <c r="AL44" s="71"/>
      <c r="AM44" s="71"/>
      <c r="AN44" s="71"/>
      <c r="AO44" s="15"/>
      <c r="AV44" s="9"/>
    </row>
    <row r="45" spans="1:48" ht="14.25" customHeight="1">
      <c r="A45" s="9"/>
      <c r="B45" s="72"/>
      <c r="C45" s="70"/>
      <c r="D45" s="71"/>
      <c r="E45" s="71"/>
      <c r="F45" s="71"/>
      <c r="G45" s="153"/>
      <c r="H45" s="71"/>
      <c r="I45" s="71"/>
      <c r="J45" s="71"/>
      <c r="K45" s="153"/>
      <c r="L45" s="71"/>
      <c r="M45" s="71"/>
      <c r="N45" s="71"/>
      <c r="O45" s="153"/>
      <c r="P45" s="71"/>
      <c r="Q45" s="71"/>
      <c r="R45" s="71"/>
      <c r="S45" s="153"/>
      <c r="T45" s="71"/>
      <c r="U45" s="71"/>
      <c r="V45" s="71"/>
      <c r="W45" s="153"/>
      <c r="X45" s="71"/>
      <c r="Y45" s="71"/>
      <c r="Z45" s="71"/>
      <c r="AA45" s="153"/>
      <c r="AB45" s="15"/>
      <c r="AC45" s="71"/>
      <c r="AD45" s="71"/>
      <c r="AE45" s="71"/>
      <c r="AF45" s="71"/>
      <c r="AG45" s="71"/>
      <c r="AH45" s="71"/>
      <c r="AI45" s="15"/>
      <c r="AJ45" s="71"/>
      <c r="AK45" s="71"/>
      <c r="AL45" s="71"/>
      <c r="AM45" s="71"/>
      <c r="AN45" s="71"/>
      <c r="AO45" s="15"/>
      <c r="AV45" s="9"/>
    </row>
    <row r="46" spans="1:48" ht="14.25" customHeight="1">
      <c r="A46" s="9"/>
      <c r="B46" s="154" t="s">
        <v>105</v>
      </c>
      <c r="C46" s="155"/>
      <c r="D46" s="18" t="str">
        <f>D6</f>
        <v>F1Q15A</v>
      </c>
      <c r="E46" s="19" t="str">
        <f>E6</f>
        <v>F2Q15A</v>
      </c>
      <c r="F46" s="19" t="str">
        <f t="shared" ref="F46:S46" si="87">F6</f>
        <v>F3Q15A</v>
      </c>
      <c r="G46" s="20" t="str">
        <f t="shared" si="87"/>
        <v>F4Q15A</v>
      </c>
      <c r="H46" s="18" t="str">
        <f t="shared" si="87"/>
        <v>F1Q16A</v>
      </c>
      <c r="I46" s="19" t="str">
        <f t="shared" si="87"/>
        <v>F2Q16A</v>
      </c>
      <c r="J46" s="19" t="str">
        <f t="shared" ref="J46:O46" si="88">J6</f>
        <v>F3Q16A</v>
      </c>
      <c r="K46" s="20" t="str">
        <f t="shared" si="88"/>
        <v>F4Q16A</v>
      </c>
      <c r="L46" s="18" t="str">
        <f t="shared" si="88"/>
        <v>F1Q17A</v>
      </c>
      <c r="M46" s="19" t="str">
        <f t="shared" si="88"/>
        <v>F2Q17A</v>
      </c>
      <c r="N46" s="19" t="str">
        <f t="shared" si="88"/>
        <v>F3Q17A</v>
      </c>
      <c r="O46" s="702" t="str">
        <f t="shared" si="88"/>
        <v>F4Q17A</v>
      </c>
      <c r="P46" s="787" t="str">
        <f t="shared" si="87"/>
        <v>F1Q18A</v>
      </c>
      <c r="Q46" s="701" t="str">
        <f t="shared" si="87"/>
        <v>F2Q18A</v>
      </c>
      <c r="R46" s="19" t="str">
        <f t="shared" si="87"/>
        <v>F3Q18A</v>
      </c>
      <c r="S46" s="20" t="str">
        <f t="shared" si="87"/>
        <v>F4Q18E</v>
      </c>
      <c r="T46" s="18" t="str">
        <f t="shared" ref="T46:AA46" si="89">T6</f>
        <v>F1Q19E</v>
      </c>
      <c r="U46" s="19" t="str">
        <f t="shared" si="89"/>
        <v>F2Q19E</v>
      </c>
      <c r="V46" s="19" t="str">
        <f t="shared" si="89"/>
        <v>F3Q19E</v>
      </c>
      <c r="W46" s="701" t="str">
        <f t="shared" si="89"/>
        <v>F4Q19E</v>
      </c>
      <c r="X46" s="700" t="str">
        <f t="shared" si="89"/>
        <v>F1Q20E</v>
      </c>
      <c r="Y46" s="701" t="str">
        <f t="shared" si="89"/>
        <v>F2Q20E</v>
      </c>
      <c r="Z46" s="701" t="str">
        <f t="shared" si="89"/>
        <v>F3Q20E</v>
      </c>
      <c r="AA46" s="702" t="str">
        <f t="shared" si="89"/>
        <v>F4Q20E</v>
      </c>
      <c r="AB46" s="21"/>
      <c r="AC46" s="19" t="str">
        <f t="shared" ref="AC46:AH46" si="90">AC6</f>
        <v>FY2015A</v>
      </c>
      <c r="AD46" s="19" t="str">
        <f t="shared" si="90"/>
        <v>FY2016A</v>
      </c>
      <c r="AE46" s="19" t="str">
        <f t="shared" si="90"/>
        <v>FY2017A</v>
      </c>
      <c r="AF46" s="19" t="str">
        <f t="shared" si="90"/>
        <v>FY2018E</v>
      </c>
      <c r="AG46" s="701" t="str">
        <f t="shared" si="90"/>
        <v>FY2019E</v>
      </c>
      <c r="AH46" s="702" t="str">
        <f t="shared" si="90"/>
        <v>FY2020E</v>
      </c>
      <c r="AI46" s="21"/>
      <c r="AJ46" s="18" t="str">
        <f>AJ6</f>
        <v>CY2015</v>
      </c>
      <c r="AK46" s="19" t="str">
        <f>AK6</f>
        <v>CY2016</v>
      </c>
      <c r="AL46" s="19" t="str">
        <f>AL6</f>
        <v>CY2017</v>
      </c>
      <c r="AM46" s="701" t="str">
        <f>AM6</f>
        <v>CY2018</v>
      </c>
      <c r="AN46" s="702" t="str">
        <f>AN6</f>
        <v>CY2019</v>
      </c>
      <c r="AO46" s="15"/>
      <c r="AV46" s="9"/>
    </row>
    <row r="47" spans="1:48" ht="14.25" customHeight="1">
      <c r="A47" s="9"/>
      <c r="B47" s="23" t="s">
        <v>106</v>
      </c>
      <c r="C47" s="24"/>
      <c r="D47" s="81"/>
      <c r="E47" s="82"/>
      <c r="F47" s="82"/>
      <c r="G47" s="83">
        <f t="shared" ref="G47:M47" si="91">G10/(G53*4)*360</f>
        <v>50.157664610673933</v>
      </c>
      <c r="H47" s="81">
        <f t="shared" si="91"/>
        <v>54.519632860826462</v>
      </c>
      <c r="I47" s="82">
        <f t="shared" si="91"/>
        <v>55.685431328396874</v>
      </c>
      <c r="J47" s="82">
        <f t="shared" si="91"/>
        <v>43.006439700909162</v>
      </c>
      <c r="K47" s="83">
        <f t="shared" si="91"/>
        <v>46.823699284127294</v>
      </c>
      <c r="L47" s="81">
        <f t="shared" si="91"/>
        <v>51.623765097625459</v>
      </c>
      <c r="M47" s="82">
        <f t="shared" si="91"/>
        <v>51.155443865950886</v>
      </c>
      <c r="N47" s="82">
        <f t="shared" ref="N47:Q47" si="92">N10/(N53*4)*360</f>
        <v>45.863299558175925</v>
      </c>
      <c r="O47" s="82">
        <f t="shared" si="92"/>
        <v>50.102209669793716</v>
      </c>
      <c r="P47" s="166">
        <f t="shared" si="92"/>
        <v>52.484960933537863</v>
      </c>
      <c r="Q47" s="82">
        <f t="shared" si="92"/>
        <v>50.364345416105259</v>
      </c>
      <c r="R47" s="82">
        <f t="shared" ref="R47" si="93">R10/(R53*4)*360</f>
        <v>47.764523097551368</v>
      </c>
      <c r="S47" s="372">
        <f t="shared" ref="S47:W47" si="94">R47</f>
        <v>47.764523097551368</v>
      </c>
      <c r="T47" s="373">
        <v>43</v>
      </c>
      <c r="U47" s="371">
        <f t="shared" si="94"/>
        <v>43</v>
      </c>
      <c r="V47" s="371">
        <f t="shared" si="94"/>
        <v>43</v>
      </c>
      <c r="W47" s="371">
        <f t="shared" si="94"/>
        <v>43</v>
      </c>
      <c r="X47" s="373">
        <f>W47</f>
        <v>43</v>
      </c>
      <c r="Y47" s="371">
        <f t="shared" ref="Y47" si="95">X47</f>
        <v>43</v>
      </c>
      <c r="Z47" s="371">
        <f t="shared" ref="Z47" si="96">Y47</f>
        <v>43</v>
      </c>
      <c r="AA47" s="372">
        <f t="shared" ref="AA47" si="97">Z47</f>
        <v>43</v>
      </c>
      <c r="AB47" s="118"/>
      <c r="AC47" s="82">
        <f t="shared" ref="AC47:AH47" si="98">AC10/(AC53)*360</f>
        <v>200.63065844269573</v>
      </c>
      <c r="AD47" s="82">
        <f t="shared" si="98"/>
        <v>43.62317608205533</v>
      </c>
      <c r="AE47" s="82">
        <f t="shared" si="98"/>
        <v>42.492377762257405</v>
      </c>
      <c r="AF47" s="82">
        <f t="shared" si="98"/>
        <v>42.253130888039308</v>
      </c>
      <c r="AG47" s="82">
        <f t="shared" si="98"/>
        <v>41.646281947343496</v>
      </c>
      <c r="AH47" s="83">
        <f t="shared" si="98"/>
        <v>40.58254984490025</v>
      </c>
      <c r="AI47" s="118"/>
      <c r="AJ47" s="81">
        <f>AJ10/(AJ53)*360</f>
        <v>40.481947444388709</v>
      </c>
      <c r="AK47" s="82">
        <f>AK10/(AK53)*360</f>
        <v>50.571597560890183</v>
      </c>
      <c r="AL47" s="82">
        <f>AL10/(AL53)*360</f>
        <v>54.75341943550724</v>
      </c>
      <c r="AM47" s="82">
        <f>AM10/(AM53)*360</f>
        <v>51.134377500253386</v>
      </c>
      <c r="AN47" s="83">
        <f>AN10/(AN53)*360</f>
        <v>47.009548126709262</v>
      </c>
      <c r="AO47" s="15"/>
      <c r="AV47" s="9"/>
    </row>
    <row r="48" spans="1:48" ht="14.25" customHeight="1">
      <c r="A48" s="9"/>
      <c r="B48" s="23" t="s">
        <v>107</v>
      </c>
      <c r="C48" s="24"/>
      <c r="D48" s="81"/>
      <c r="E48" s="82"/>
      <c r="F48" s="82"/>
      <c r="G48" s="83">
        <f t="shared" ref="G48:M48" si="99">360/G47</f>
        <v>7.1773676624367644</v>
      </c>
      <c r="H48" s="81">
        <f t="shared" si="99"/>
        <v>6.6031259036351253</v>
      </c>
      <c r="I48" s="82">
        <f t="shared" si="99"/>
        <v>6.4648866213669329</v>
      </c>
      <c r="J48" s="82">
        <f t="shared" si="99"/>
        <v>8.3708394022765287</v>
      </c>
      <c r="K48" s="83">
        <f t="shared" si="99"/>
        <v>7.6884143180467577</v>
      </c>
      <c r="L48" s="81">
        <f t="shared" si="99"/>
        <v>6.9735324287022786</v>
      </c>
      <c r="M48" s="82">
        <f t="shared" si="99"/>
        <v>7.037374183348966</v>
      </c>
      <c r="N48" s="82">
        <f t="shared" ref="N48:Q48" si="100">360/N47</f>
        <v>7.8494134409878891</v>
      </c>
      <c r="O48" s="82">
        <f t="shared" si="100"/>
        <v>7.1853118330036763</v>
      </c>
      <c r="P48" s="81">
        <f t="shared" si="100"/>
        <v>6.8591077062221872</v>
      </c>
      <c r="Q48" s="82">
        <f t="shared" si="100"/>
        <v>7.1479138073912303</v>
      </c>
      <c r="R48" s="82">
        <f t="shared" ref="R48" si="101">360/R47</f>
        <v>7.5369746551171</v>
      </c>
      <c r="S48" s="83">
        <f t="shared" ref="S48" si="102">360/S47</f>
        <v>7.5369746551171</v>
      </c>
      <c r="T48" s="81">
        <f t="shared" ref="T48:AA48" si="103">360/T47</f>
        <v>8.3720930232558146</v>
      </c>
      <c r="U48" s="82">
        <f t="shared" si="103"/>
        <v>8.3720930232558146</v>
      </c>
      <c r="V48" s="82">
        <f t="shared" si="103"/>
        <v>8.3720930232558146</v>
      </c>
      <c r="W48" s="82">
        <f t="shared" si="103"/>
        <v>8.3720930232558146</v>
      </c>
      <c r="X48" s="81">
        <f t="shared" si="103"/>
        <v>8.3720930232558146</v>
      </c>
      <c r="Y48" s="82">
        <f t="shared" si="103"/>
        <v>8.3720930232558146</v>
      </c>
      <c r="Z48" s="82">
        <f t="shared" si="103"/>
        <v>8.3720930232558146</v>
      </c>
      <c r="AA48" s="83">
        <f t="shared" si="103"/>
        <v>8.3720930232558146</v>
      </c>
      <c r="AB48" s="118"/>
      <c r="AC48" s="82">
        <f t="shared" ref="AC48:AH48" si="104">360/AC47</f>
        <v>1.7943419156091911</v>
      </c>
      <c r="AD48" s="82">
        <f t="shared" si="104"/>
        <v>8.2524940257178638</v>
      </c>
      <c r="AE48" s="82">
        <f t="shared" si="104"/>
        <v>8.4721076804452053</v>
      </c>
      <c r="AF48" s="82">
        <f t="shared" si="104"/>
        <v>8.5200786884624922</v>
      </c>
      <c r="AG48" s="82">
        <f t="shared" si="104"/>
        <v>8.644229044388041</v>
      </c>
      <c r="AH48" s="83">
        <f t="shared" si="104"/>
        <v>8.870807807194474</v>
      </c>
      <c r="AI48" s="118"/>
      <c r="AJ48" s="81">
        <f>360/AJ47</f>
        <v>8.892852807897718</v>
      </c>
      <c r="AK48" s="82">
        <f>360/AK47</f>
        <v>7.118620280218475</v>
      </c>
      <c r="AL48" s="82">
        <f>360/AL47</f>
        <v>6.574931825473211</v>
      </c>
      <c r="AM48" s="82">
        <f>360/AM47</f>
        <v>7.0402734441856865</v>
      </c>
      <c r="AN48" s="83">
        <f>360/AN47</f>
        <v>7.6580187290815491</v>
      </c>
      <c r="AO48" s="15"/>
      <c r="AV48" s="9"/>
    </row>
    <row r="49" spans="1:48" ht="14.25" customHeight="1">
      <c r="A49" s="9"/>
      <c r="B49" s="23" t="s">
        <v>108</v>
      </c>
      <c r="C49" s="24"/>
      <c r="D49" s="81"/>
      <c r="E49" s="82"/>
      <c r="F49" s="82"/>
      <c r="G49" s="83">
        <f t="shared" ref="G49:M49" si="105">(G11/G54)*90</f>
        <v>70.001300430935913</v>
      </c>
      <c r="H49" s="81">
        <f t="shared" si="105"/>
        <v>83.101409708619613</v>
      </c>
      <c r="I49" s="82">
        <f t="shared" si="105"/>
        <v>83.682379860538816</v>
      </c>
      <c r="J49" s="82">
        <f t="shared" si="105"/>
        <v>93.925936570582479</v>
      </c>
      <c r="K49" s="83">
        <f t="shared" si="105"/>
        <v>108.73964659238304</v>
      </c>
      <c r="L49" s="81">
        <f t="shared" si="105"/>
        <v>97.188067156010263</v>
      </c>
      <c r="M49" s="82">
        <f t="shared" si="105"/>
        <v>71.805478746995348</v>
      </c>
      <c r="N49" s="82">
        <f t="shared" ref="N49:Q49" si="106">(N11/N54)*90</f>
        <v>70.61310245198321</v>
      </c>
      <c r="O49" s="82">
        <f t="shared" si="106"/>
        <v>94.169267567015723</v>
      </c>
      <c r="P49" s="81">
        <f t="shared" si="106"/>
        <v>104.7812606625228</v>
      </c>
      <c r="Q49" s="82">
        <f t="shared" si="106"/>
        <v>82.887899776450823</v>
      </c>
      <c r="R49" s="82">
        <f t="shared" ref="R49" si="107">(R11/R54)*90</f>
        <v>74.804898469375715</v>
      </c>
      <c r="S49" s="372">
        <v>80</v>
      </c>
      <c r="T49" s="373">
        <v>75</v>
      </c>
      <c r="U49" s="371">
        <f>T49</f>
        <v>75</v>
      </c>
      <c r="V49" s="371">
        <v>73</v>
      </c>
      <c r="W49" s="371">
        <f>V49</f>
        <v>73</v>
      </c>
      <c r="X49" s="373">
        <f>W49</f>
        <v>73</v>
      </c>
      <c r="Y49" s="371">
        <f t="shared" ref="Y49:Y51" si="108">X49</f>
        <v>73</v>
      </c>
      <c r="Z49" s="371">
        <f t="shared" ref="Z49:Z51" si="109">Y49</f>
        <v>73</v>
      </c>
      <c r="AA49" s="372">
        <f t="shared" ref="AA49:AA51" si="110">Z49</f>
        <v>73</v>
      </c>
      <c r="AB49" s="118"/>
      <c r="AC49" s="82">
        <f t="shared" ref="AC49:AH49" si="111">(AC11/AC54)*360</f>
        <v>280.00520172374365</v>
      </c>
      <c r="AD49" s="82">
        <f t="shared" si="111"/>
        <v>98.591482173980708</v>
      </c>
      <c r="AE49" s="82">
        <f t="shared" si="111"/>
        <v>81.686017642016964</v>
      </c>
      <c r="AF49" s="82">
        <f t="shared" si="111"/>
        <v>62.504367657111587</v>
      </c>
      <c r="AG49" s="82">
        <f t="shared" si="111"/>
        <v>69.80236230175268</v>
      </c>
      <c r="AH49" s="83">
        <f t="shared" si="111"/>
        <v>68.419778892599325</v>
      </c>
      <c r="AI49" s="118"/>
      <c r="AJ49" s="81">
        <f>(AJ11/AJ54)*360</f>
        <v>88.555152996110834</v>
      </c>
      <c r="AK49" s="82">
        <f>(AK11/AK54)*360</f>
        <v>79.184206878368727</v>
      </c>
      <c r="AL49" s="82">
        <f>(AL11/AL54)*360</f>
        <v>83.412558355883078</v>
      </c>
      <c r="AM49" s="82">
        <f>(AM11/AM54)*360</f>
        <v>85.699140802216803</v>
      </c>
      <c r="AN49" s="83">
        <f>(AN11/AN54)*360</f>
        <v>79.650245751420258</v>
      </c>
      <c r="AO49" s="15"/>
      <c r="AV49" s="9"/>
    </row>
    <row r="50" spans="1:48" ht="14.25" customHeight="1">
      <c r="A50" s="9"/>
      <c r="B50" s="23" t="s">
        <v>109</v>
      </c>
      <c r="C50" s="24"/>
      <c r="D50" s="81"/>
      <c r="E50" s="82"/>
      <c r="F50" s="82"/>
      <c r="G50" s="83">
        <f t="shared" ref="G50:M50" si="112">(G24/G54)*90</f>
        <v>36.82040151926207</v>
      </c>
      <c r="H50" s="81">
        <f t="shared" si="112"/>
        <v>47.057245942901211</v>
      </c>
      <c r="I50" s="82">
        <f t="shared" si="112"/>
        <v>43.536472193951639</v>
      </c>
      <c r="J50" s="82">
        <f t="shared" si="112"/>
        <v>43.539119255413873</v>
      </c>
      <c r="K50" s="83">
        <f t="shared" si="112"/>
        <v>58.955037033478476</v>
      </c>
      <c r="L50" s="81">
        <f t="shared" si="112"/>
        <v>56.183736038781035</v>
      </c>
      <c r="M50" s="82">
        <f t="shared" si="112"/>
        <v>64.622549046448341</v>
      </c>
      <c r="N50" s="82">
        <f t="shared" ref="N50:Q50" si="113">(N24/N54)*90</f>
        <v>50.253090429606061</v>
      </c>
      <c r="O50" s="82">
        <f t="shared" si="113"/>
        <v>47.307557681649797</v>
      </c>
      <c r="P50" s="81">
        <f t="shared" si="113"/>
        <v>47.84961948701212</v>
      </c>
      <c r="Q50" s="82">
        <f t="shared" si="113"/>
        <v>38.252081164932946</v>
      </c>
      <c r="R50" s="82">
        <f t="shared" ref="R50" si="114">(R24/R54)*90</f>
        <v>58.803035305771083</v>
      </c>
      <c r="S50" s="372">
        <f t="shared" ref="S50:S51" si="115">R50</f>
        <v>58.803035305771083</v>
      </c>
      <c r="T50" s="371">
        <v>62</v>
      </c>
      <c r="U50" s="371">
        <f t="shared" ref="T50:W51" si="116">T50</f>
        <v>62</v>
      </c>
      <c r="V50" s="371">
        <f t="shared" si="116"/>
        <v>62</v>
      </c>
      <c r="W50" s="371">
        <f t="shared" si="116"/>
        <v>62</v>
      </c>
      <c r="X50" s="373">
        <f>W50</f>
        <v>62</v>
      </c>
      <c r="Y50" s="371">
        <f t="shared" si="108"/>
        <v>62</v>
      </c>
      <c r="Z50" s="371">
        <f t="shared" si="109"/>
        <v>62</v>
      </c>
      <c r="AA50" s="372">
        <f t="shared" si="110"/>
        <v>62</v>
      </c>
      <c r="AB50" s="118"/>
      <c r="AC50" s="82">
        <f t="shared" ref="AC50:AH50" si="117">(AC24/AC54)*360</f>
        <v>147.28160607704828</v>
      </c>
      <c r="AD50" s="82">
        <f t="shared" si="117"/>
        <v>53.453038196279323</v>
      </c>
      <c r="AE50" s="82">
        <f t="shared" si="117"/>
        <v>41.036381520477448</v>
      </c>
      <c r="AF50" s="82">
        <f t="shared" si="117"/>
        <v>45.94308172632536</v>
      </c>
      <c r="AG50" s="82">
        <f t="shared" si="117"/>
        <v>59.284198119296803</v>
      </c>
      <c r="AH50" s="83">
        <f t="shared" si="117"/>
        <v>58.109949196454217</v>
      </c>
      <c r="AI50" s="118"/>
      <c r="AJ50" s="81">
        <f>(AJ24/AJ54)*360</f>
        <v>41.049506747071028</v>
      </c>
      <c r="AK50" s="82">
        <f>(AK24/AK54)*360</f>
        <v>56.352871785532756</v>
      </c>
      <c r="AL50" s="82">
        <f>(AL24/AL54)*360</f>
        <v>65.569390699109093</v>
      </c>
      <c r="AM50" s="82">
        <f>(AM24/AM54)*360</f>
        <v>72.785571640238942</v>
      </c>
      <c r="AN50" s="83">
        <f>(AN24/AN54)*360</f>
        <v>67.648153925863781</v>
      </c>
      <c r="AO50" s="15"/>
      <c r="AV50" s="9"/>
    </row>
    <row r="51" spans="1:48" ht="14.25" customHeight="1">
      <c r="A51" s="9"/>
      <c r="B51" s="23" t="s">
        <v>221</v>
      </c>
      <c r="C51" s="24"/>
      <c r="D51" s="157"/>
      <c r="E51" s="94"/>
      <c r="F51" s="94"/>
      <c r="G51" s="95">
        <f t="shared" ref="G51:M51" si="118">G14/G53/4</f>
        <v>4.1157787466214721E-2</v>
      </c>
      <c r="H51" s="157">
        <f t="shared" si="118"/>
        <v>9.2619436762311089E-2</v>
      </c>
      <c r="I51" s="94">
        <f t="shared" si="118"/>
        <v>3.7174147825534527E-2</v>
      </c>
      <c r="J51" s="94">
        <f t="shared" si="118"/>
        <v>4.6427633518667397E-2</v>
      </c>
      <c r="K51" s="95">
        <f t="shared" si="118"/>
        <v>5.4974435467027592E-2</v>
      </c>
      <c r="L51" s="157">
        <f t="shared" si="118"/>
        <v>6.5158681644637284E-2</v>
      </c>
      <c r="M51" s="94">
        <f t="shared" si="118"/>
        <v>5.3398122812820206E-2</v>
      </c>
      <c r="N51" s="94">
        <f t="shared" ref="N51:Q51" si="119">N14/N53/4</f>
        <v>5.0338719690396411E-2</v>
      </c>
      <c r="O51" s="94">
        <f t="shared" si="119"/>
        <v>4.9666247791574393E-2</v>
      </c>
      <c r="P51" s="157">
        <f t="shared" si="119"/>
        <v>4.2910689401729943E-2</v>
      </c>
      <c r="Q51" s="94">
        <f t="shared" si="119"/>
        <v>3.4253690740923319E-2</v>
      </c>
      <c r="R51" s="94">
        <f t="shared" ref="R51" si="120">R14/R53/4</f>
        <v>2.988067240602597E-2</v>
      </c>
      <c r="S51" s="97">
        <f t="shared" si="115"/>
        <v>2.988067240602597E-2</v>
      </c>
      <c r="T51" s="96">
        <f t="shared" si="116"/>
        <v>2.988067240602597E-2</v>
      </c>
      <c r="U51" s="96">
        <f t="shared" si="116"/>
        <v>2.988067240602597E-2</v>
      </c>
      <c r="V51" s="96">
        <f t="shared" si="116"/>
        <v>2.988067240602597E-2</v>
      </c>
      <c r="W51" s="96">
        <f t="shared" si="116"/>
        <v>2.988067240602597E-2</v>
      </c>
      <c r="X51" s="716">
        <f t="shared" ref="X51" si="121">W51</f>
        <v>2.988067240602597E-2</v>
      </c>
      <c r="Y51" s="714">
        <f t="shared" si="108"/>
        <v>2.988067240602597E-2</v>
      </c>
      <c r="Z51" s="714">
        <f t="shared" si="109"/>
        <v>2.988067240602597E-2</v>
      </c>
      <c r="AA51" s="715">
        <f t="shared" si="110"/>
        <v>2.988067240602597E-2</v>
      </c>
      <c r="AB51" s="502"/>
      <c r="AC51" s="94">
        <f t="shared" ref="AC51:AH51" si="122">AC14/AC53</f>
        <v>0.16463114986485888</v>
      </c>
      <c r="AD51" s="94">
        <f t="shared" si="122"/>
        <v>5.1216787973919896E-2</v>
      </c>
      <c r="AE51" s="94">
        <f t="shared" si="122"/>
        <v>4.2122632456784229E-2</v>
      </c>
      <c r="AF51" s="94">
        <f t="shared" si="122"/>
        <v>2.64328392772996E-2</v>
      </c>
      <c r="AG51" s="94">
        <f t="shared" si="122"/>
        <v>2.8939974599943356E-2</v>
      </c>
      <c r="AH51" s="95">
        <f t="shared" si="122"/>
        <v>2.8200787844574051E-2</v>
      </c>
      <c r="AI51" s="502"/>
      <c r="AJ51" s="157">
        <f>AJ14/AJ53</f>
        <v>4.3702316051758658E-2</v>
      </c>
      <c r="AK51" s="94">
        <f>AK14/AK53</f>
        <v>5.5506461559401019E-2</v>
      </c>
      <c r="AL51" s="94">
        <f>AL14/AL53</f>
        <v>3.4252806961365838E-2</v>
      </c>
      <c r="AM51" s="94">
        <f>AM14/AM53</f>
        <v>3.5533246110956658E-2</v>
      </c>
      <c r="AN51" s="95">
        <f>AN14/AN53</f>
        <v>3.2666904826267704E-2</v>
      </c>
      <c r="AO51" s="15"/>
      <c r="AV51" s="9"/>
    </row>
    <row r="52" spans="1:48" ht="14.25" customHeight="1">
      <c r="A52" s="9"/>
      <c r="B52" s="23"/>
      <c r="C52" s="24"/>
      <c r="D52" s="117"/>
      <c r="E52" s="115"/>
      <c r="F52" s="115"/>
      <c r="G52" s="116"/>
      <c r="H52" s="117"/>
      <c r="I52" s="115"/>
      <c r="J52" s="115"/>
      <c r="K52" s="116"/>
      <c r="L52" s="117"/>
      <c r="M52" s="115"/>
      <c r="N52" s="115"/>
      <c r="O52" s="116"/>
      <c r="P52" s="117"/>
      <c r="Q52" s="115"/>
      <c r="R52" s="115"/>
      <c r="S52" s="116"/>
      <c r="T52" s="115"/>
      <c r="U52" s="115"/>
      <c r="V52" s="115"/>
      <c r="W52" s="115"/>
      <c r="X52" s="117"/>
      <c r="Y52" s="115"/>
      <c r="Z52" s="115"/>
      <c r="AA52" s="116"/>
      <c r="AB52" s="21"/>
      <c r="AC52" s="115"/>
      <c r="AD52" s="115"/>
      <c r="AE52" s="115"/>
      <c r="AF52" s="115"/>
      <c r="AG52" s="115"/>
      <c r="AH52" s="116"/>
      <c r="AI52" s="21"/>
      <c r="AJ52" s="117"/>
      <c r="AK52" s="115"/>
      <c r="AL52" s="115"/>
      <c r="AM52" s="115"/>
      <c r="AN52" s="116"/>
      <c r="AO52" s="15"/>
      <c r="AV52" s="9"/>
    </row>
    <row r="53" spans="1:48" ht="14.25" customHeight="1">
      <c r="A53" s="9"/>
      <c r="B53" s="23" t="s">
        <v>110</v>
      </c>
      <c r="C53" s="24"/>
      <c r="D53" s="160"/>
      <c r="E53" s="158"/>
      <c r="F53" s="158"/>
      <c r="G53" s="159">
        <f>'IS-QRVO'!G7</f>
        <v>634.89200000000005</v>
      </c>
      <c r="H53" s="160">
        <f>'IS-QRVO'!H7</f>
        <v>673.64099999999996</v>
      </c>
      <c r="I53" s="158">
        <f>'IS-QRVO'!I7</f>
        <v>708.33500000000004</v>
      </c>
      <c r="J53" s="158">
        <f>'IS-QRVO'!J7</f>
        <v>620.68100000000004</v>
      </c>
      <c r="K53" s="159">
        <f>'IS-QRVO'!K7</f>
        <v>608.06899999999996</v>
      </c>
      <c r="L53" s="160">
        <f>'IS-QRVO'!L7</f>
        <v>698.53700000000003</v>
      </c>
      <c r="M53" s="158">
        <f>'IS-QRVO'!M7</f>
        <v>864.69799999999998</v>
      </c>
      <c r="N53" s="158">
        <f>'IS-QRVO'!N7</f>
        <v>826.34699999999998</v>
      </c>
      <c r="O53" s="159">
        <f>'IS-QRVO'!O7</f>
        <v>642.99199999999996</v>
      </c>
      <c r="P53" s="160">
        <f>'IS-QRVO'!P7</f>
        <v>640.83100000000002</v>
      </c>
      <c r="Q53" s="158">
        <f>'IS-QRVO'!Q7</f>
        <v>821.58299999999997</v>
      </c>
      <c r="R53" s="158">
        <f>'IS-QRVO'!R7</f>
        <v>845.73900000000003</v>
      </c>
      <c r="S53" s="159">
        <f>'IS-QRVO'!S7</f>
        <v>655.39945599999987</v>
      </c>
      <c r="T53" s="160">
        <f>'IS-QRVO'!T7</f>
        <v>646.95348319999994</v>
      </c>
      <c r="U53" s="158">
        <f>'IS-QRVO'!U7</f>
        <v>911.49884311999995</v>
      </c>
      <c r="V53" s="158">
        <f>'IS-QRVO'!V7</f>
        <v>936.60985171360005</v>
      </c>
      <c r="W53" s="158">
        <f>'IS-QRVO'!W7</f>
        <v>797.13923388488001</v>
      </c>
      <c r="X53" s="160">
        <f>'IS-QRVO'!X7</f>
        <v>795.00498236122246</v>
      </c>
      <c r="Y53" s="158">
        <f>'IS-QRVO'!Y7</f>
        <v>929.98654670363157</v>
      </c>
      <c r="Z53" s="158">
        <f>'IS-QRVO'!Z7</f>
        <v>948.58627763770426</v>
      </c>
      <c r="AA53" s="159">
        <f>'IS-QRVO'!AA7</f>
        <v>825.61794097110021</v>
      </c>
      <c r="AB53" s="21"/>
      <c r="AC53" s="158">
        <f>'IS-QRVO'!AC7</f>
        <v>634.89200000000005</v>
      </c>
      <c r="AD53" s="158">
        <f>'IS-QRVO'!AD7</f>
        <v>2610.7260000000001</v>
      </c>
      <c r="AE53" s="158">
        <f>'IS-QRVO'!AE7</f>
        <v>3032.5740000000005</v>
      </c>
      <c r="AF53" s="158">
        <f>'IS-QRVO'!AF7</f>
        <v>2963.5524560000003</v>
      </c>
      <c r="AG53" s="158">
        <f>'IS-QRVO'!AG7</f>
        <v>3292.2014119184801</v>
      </c>
      <c r="AH53" s="159">
        <f>'IS-QRVO'!AH7</f>
        <v>3499.1957476736588</v>
      </c>
      <c r="AI53" s="21"/>
      <c r="AJ53" s="160">
        <f>'IS-QRVO'!AJ7</f>
        <v>2637.549</v>
      </c>
      <c r="AK53" s="158">
        <f>'IS-QRVO'!AK7</f>
        <v>2997.6509999999998</v>
      </c>
      <c r="AL53" s="158">
        <f>'IS-QRVO'!AL7</f>
        <v>2951.145</v>
      </c>
      <c r="AM53" s="158">
        <f>'IS-QRVO'!AM7</f>
        <v>3150.4616340336001</v>
      </c>
      <c r="AN53" s="159">
        <f>'IS-QRVO'!AN7</f>
        <v>3470.7170405874385</v>
      </c>
      <c r="AO53" s="15"/>
      <c r="AV53" s="9"/>
    </row>
    <row r="54" spans="1:48" ht="14.25" customHeight="1">
      <c r="A54" s="9"/>
      <c r="B54" s="64" t="s">
        <v>111</v>
      </c>
      <c r="C54" s="65"/>
      <c r="D54" s="163"/>
      <c r="E54" s="161"/>
      <c r="F54" s="161"/>
      <c r="G54" s="162">
        <f>'IS-QRVO'!G14</f>
        <v>446.00599999999997</v>
      </c>
      <c r="H54" s="163">
        <f>'IS-QRVO'!H14</f>
        <v>394.12400000000002</v>
      </c>
      <c r="I54" s="161">
        <f>'IS-QRVO'!I14</f>
        <v>423.48700000000002</v>
      </c>
      <c r="J54" s="161">
        <f>'IS-QRVO'!J14</f>
        <v>389.69299999999998</v>
      </c>
      <c r="K54" s="162">
        <f>'IS-QRVO'!K14</f>
        <v>353.86900000000003</v>
      </c>
      <c r="L54" s="163">
        <f>'IS-QRVO'!L14</f>
        <v>422.06200000000001</v>
      </c>
      <c r="M54" s="161">
        <f>'IS-QRVO'!M14</f>
        <v>547.899</v>
      </c>
      <c r="N54" s="161">
        <f>'IS-QRVO'!N14</f>
        <v>515.70500000000004</v>
      </c>
      <c r="O54" s="162">
        <f>'IS-QRVO'!O14</f>
        <v>411.39600000000002</v>
      </c>
      <c r="P54" s="163">
        <f>'IS-QRVO'!P14</f>
        <v>404.45400000000001</v>
      </c>
      <c r="Q54" s="161">
        <f>'IS-QRVO'!Q14</f>
        <v>500.56099999999998</v>
      </c>
      <c r="R54" s="161">
        <f>'IS-QRVO'!R14</f>
        <v>508.81200000000001</v>
      </c>
      <c r="S54" s="162">
        <f>'IS-QRVO'!S14</f>
        <v>343.19169535999993</v>
      </c>
      <c r="T54" s="163">
        <f>'IS-QRVO'!T14</f>
        <v>337.76568404159997</v>
      </c>
      <c r="U54" s="161">
        <f>'IS-QRVO'!U14</f>
        <v>464.68438133295996</v>
      </c>
      <c r="V54" s="161">
        <f>'IS-QRVO'!V14</f>
        <v>475.90938275232162</v>
      </c>
      <c r="W54" s="161">
        <f>'IS-QRVO'!W14</f>
        <v>401.59072020019522</v>
      </c>
      <c r="X54" s="163">
        <f>'IS-QRVO'!X14</f>
        <v>398.29666997271039</v>
      </c>
      <c r="Y54" s="161">
        <f>'IS-QRVO'!Y14</f>
        <v>467.37946454627632</v>
      </c>
      <c r="Z54" s="161">
        <f>'IS-QRVO'!Z14</f>
        <v>475.33898387681944</v>
      </c>
      <c r="AA54" s="162">
        <f>'IS-QRVO'!AA14</f>
        <v>410.37600480857964</v>
      </c>
      <c r="AB54" s="21"/>
      <c r="AC54" s="161">
        <f>'IS-QRVO'!AC14</f>
        <v>446.00599999999997</v>
      </c>
      <c r="AD54" s="161">
        <f>'IS-QRVO'!AD14</f>
        <v>1561.1730000000002</v>
      </c>
      <c r="AE54" s="161">
        <f>'IS-QRVO'!AE14</f>
        <v>1897.0620000000001</v>
      </c>
      <c r="AF54" s="161">
        <f>'IS-QRVO'!AF14</f>
        <v>1757.01869536</v>
      </c>
      <c r="AG54" s="161">
        <f>'IS-QRVO'!AG14</f>
        <v>1679.9501683270767</v>
      </c>
      <c r="AH54" s="162">
        <f>'IS-QRVO'!AH14</f>
        <v>1751.3911232043858</v>
      </c>
      <c r="AI54" s="21"/>
      <c r="AJ54" s="163">
        <f>'IS-QRVO'!AJ14</f>
        <v>1653.31</v>
      </c>
      <c r="AK54" s="161">
        <f>'IS-QRVO'!AK14</f>
        <v>1839.5349999999999</v>
      </c>
      <c r="AL54" s="161">
        <f>'IS-QRVO'!AL14</f>
        <v>1825.223</v>
      </c>
      <c r="AM54" s="161">
        <f>'IS-QRVO'!AM14</f>
        <v>1621.5511434868813</v>
      </c>
      <c r="AN54" s="162">
        <f>'IS-QRVO'!AN14</f>
        <v>1742.6058385960014</v>
      </c>
      <c r="AO54" s="15"/>
      <c r="AV54" s="9"/>
    </row>
    <row r="55" spans="1:48" ht="14.25" customHeight="1">
      <c r="A55" s="9"/>
      <c r="B55" s="70"/>
      <c r="C55" s="70"/>
      <c r="D55" s="70"/>
      <c r="E55" s="70"/>
      <c r="F55" s="70"/>
      <c r="G55" s="70"/>
      <c r="H55" s="70"/>
      <c r="I55" s="70"/>
      <c r="J55" s="70"/>
      <c r="K55" s="70"/>
      <c r="L55" s="70"/>
      <c r="M55" s="70"/>
      <c r="N55" s="70"/>
      <c r="O55" s="70"/>
      <c r="P55" s="70"/>
      <c r="Q55" s="70"/>
      <c r="R55" s="70"/>
      <c r="S55" s="70"/>
      <c r="T55" s="70"/>
      <c r="U55" s="70"/>
      <c r="V55" s="70"/>
      <c r="W55" s="70"/>
      <c r="X55" s="70"/>
      <c r="Y55" s="70"/>
      <c r="Z55" s="70"/>
      <c r="AA55" s="70"/>
      <c r="AB55" s="15"/>
      <c r="AC55" s="70"/>
      <c r="AD55" s="70"/>
      <c r="AE55" s="70"/>
      <c r="AF55" s="70"/>
      <c r="AG55" s="70"/>
      <c r="AH55" s="70"/>
      <c r="AI55" s="15"/>
      <c r="AJ55" s="70"/>
      <c r="AK55" s="70"/>
      <c r="AL55" s="70"/>
      <c r="AM55" s="70"/>
      <c r="AN55" s="70"/>
      <c r="AO55" s="15"/>
      <c r="AV55" s="9"/>
    </row>
    <row r="56" spans="1:48" ht="14.25" customHeight="1">
      <c r="A56" s="9"/>
      <c r="B56" s="72"/>
      <c r="C56" s="70"/>
      <c r="D56" s="70"/>
      <c r="E56" s="70"/>
      <c r="F56" s="70"/>
      <c r="G56" s="72"/>
      <c r="H56" s="70"/>
      <c r="I56" s="70"/>
      <c r="J56" s="70"/>
      <c r="K56" s="72"/>
      <c r="L56" s="70"/>
      <c r="M56" s="70"/>
      <c r="N56" s="70"/>
      <c r="O56" s="72"/>
      <c r="P56" s="70"/>
      <c r="Q56" s="70"/>
      <c r="R56" s="70"/>
      <c r="S56" s="72"/>
      <c r="T56" s="70"/>
      <c r="U56" s="70"/>
      <c r="V56" s="70"/>
      <c r="W56" s="72"/>
      <c r="X56" s="70"/>
      <c r="Y56" s="70"/>
      <c r="Z56" s="70"/>
      <c r="AA56" s="72"/>
      <c r="AB56" s="15"/>
      <c r="AC56" s="70"/>
      <c r="AD56" s="70"/>
      <c r="AE56" s="70"/>
      <c r="AF56" s="70"/>
      <c r="AG56" s="70"/>
      <c r="AH56" s="70"/>
      <c r="AI56" s="15"/>
      <c r="AJ56" s="70"/>
      <c r="AK56" s="70"/>
      <c r="AL56" s="70"/>
      <c r="AM56" s="70"/>
      <c r="AN56" s="70"/>
      <c r="AO56" s="15"/>
      <c r="AV56" s="9"/>
    </row>
    <row r="57" spans="1:48" ht="14.25" customHeight="1">
      <c r="A57" s="9"/>
      <c r="B57" s="154" t="s">
        <v>112</v>
      </c>
      <c r="C57" s="375"/>
      <c r="D57" s="18" t="str">
        <f t="shared" ref="D57:M57" si="123">D46</f>
        <v>F1Q15A</v>
      </c>
      <c r="E57" s="19" t="str">
        <f t="shared" si="123"/>
        <v>F2Q15A</v>
      </c>
      <c r="F57" s="19" t="str">
        <f t="shared" si="123"/>
        <v>F3Q15A</v>
      </c>
      <c r="G57" s="20" t="str">
        <f t="shared" si="123"/>
        <v>F4Q15A</v>
      </c>
      <c r="H57" s="18" t="str">
        <f t="shared" si="123"/>
        <v>F1Q16A</v>
      </c>
      <c r="I57" s="19" t="str">
        <f t="shared" si="123"/>
        <v>F2Q16A</v>
      </c>
      <c r="J57" s="19" t="str">
        <f t="shared" si="123"/>
        <v>F3Q16A</v>
      </c>
      <c r="K57" s="20" t="str">
        <f t="shared" si="123"/>
        <v>F4Q16A</v>
      </c>
      <c r="L57" s="18" t="str">
        <f t="shared" si="123"/>
        <v>F1Q17A</v>
      </c>
      <c r="M57" s="19" t="str">
        <f t="shared" si="123"/>
        <v>F2Q17A</v>
      </c>
      <c r="N57" s="19" t="str">
        <f t="shared" ref="N57:O57" si="124">N46</f>
        <v>F3Q17A</v>
      </c>
      <c r="O57" s="702" t="str">
        <f t="shared" si="124"/>
        <v>F4Q17A</v>
      </c>
      <c r="P57" s="18" t="str">
        <f t="shared" ref="P57:W57" si="125">P46</f>
        <v>F1Q18A</v>
      </c>
      <c r="Q57" s="19" t="str">
        <f t="shared" si="125"/>
        <v>F2Q18A</v>
      </c>
      <c r="R57" s="19" t="str">
        <f t="shared" si="125"/>
        <v>F3Q18A</v>
      </c>
      <c r="S57" s="20" t="str">
        <f t="shared" si="125"/>
        <v>F4Q18E</v>
      </c>
      <c r="T57" s="18" t="str">
        <f t="shared" si="125"/>
        <v>F1Q19E</v>
      </c>
      <c r="U57" s="19" t="str">
        <f t="shared" si="125"/>
        <v>F2Q19E</v>
      </c>
      <c r="V57" s="19" t="str">
        <f t="shared" si="125"/>
        <v>F3Q19E</v>
      </c>
      <c r="W57" s="20" t="str">
        <f t="shared" si="125"/>
        <v>F4Q19E</v>
      </c>
      <c r="X57" s="700" t="str">
        <f t="shared" ref="X57:AA57" si="126">X46</f>
        <v>F1Q20E</v>
      </c>
      <c r="Y57" s="701" t="str">
        <f t="shared" si="126"/>
        <v>F2Q20E</v>
      </c>
      <c r="Z57" s="701" t="str">
        <f t="shared" si="126"/>
        <v>F3Q20E</v>
      </c>
      <c r="AA57" s="702" t="str">
        <f t="shared" si="126"/>
        <v>F4Q20E</v>
      </c>
      <c r="AB57" s="21"/>
      <c r="AC57" s="19" t="str">
        <f t="shared" ref="AC57:AH57" si="127">AC46</f>
        <v>FY2015A</v>
      </c>
      <c r="AD57" s="19" t="str">
        <f t="shared" si="127"/>
        <v>FY2016A</v>
      </c>
      <c r="AE57" s="19" t="str">
        <f t="shared" si="127"/>
        <v>FY2017A</v>
      </c>
      <c r="AF57" s="19" t="str">
        <f t="shared" si="127"/>
        <v>FY2018E</v>
      </c>
      <c r="AG57" s="701" t="str">
        <f t="shared" si="127"/>
        <v>FY2019E</v>
      </c>
      <c r="AH57" s="702" t="str">
        <f t="shared" si="127"/>
        <v>FY2020E</v>
      </c>
      <c r="AI57" s="21"/>
      <c r="AJ57" s="18" t="str">
        <f>AJ46</f>
        <v>CY2015</v>
      </c>
      <c r="AK57" s="19" t="str">
        <f>AK46</f>
        <v>CY2016</v>
      </c>
      <c r="AL57" s="19" t="str">
        <f>AL46</f>
        <v>CY2017</v>
      </c>
      <c r="AM57" s="701" t="str">
        <f>AM46</f>
        <v>CY2018</v>
      </c>
      <c r="AN57" s="702" t="str">
        <f>AN46</f>
        <v>CY2019</v>
      </c>
      <c r="AO57" s="15"/>
      <c r="AV57" s="9"/>
    </row>
    <row r="58" spans="1:48" ht="14.25" customHeight="1">
      <c r="A58" s="9"/>
      <c r="B58" s="164" t="s">
        <v>113</v>
      </c>
      <c r="C58" s="417"/>
      <c r="D58" s="76"/>
      <c r="E58" s="77"/>
      <c r="F58" s="77"/>
      <c r="G58" s="78">
        <f>F58</f>
        <v>0</v>
      </c>
      <c r="H58" s="76">
        <v>0</v>
      </c>
      <c r="I58" s="77">
        <v>0</v>
      </c>
      <c r="J58" s="77">
        <v>0</v>
      </c>
      <c r="K58" s="78">
        <f>J58</f>
        <v>0</v>
      </c>
      <c r="L58" s="76">
        <v>0</v>
      </c>
      <c r="M58" s="77">
        <v>0</v>
      </c>
      <c r="N58" s="77">
        <v>0</v>
      </c>
      <c r="O58" s="78">
        <v>0</v>
      </c>
      <c r="P58" s="76">
        <f t="shared" ref="P58:S59" si="128">O58</f>
        <v>0</v>
      </c>
      <c r="Q58" s="77">
        <v>0</v>
      </c>
      <c r="R58" s="156">
        <f t="shared" si="128"/>
        <v>0</v>
      </c>
      <c r="S58" s="165">
        <f t="shared" si="128"/>
        <v>0</v>
      </c>
      <c r="T58" s="166">
        <f t="shared" ref="T58:W60" si="129">S58</f>
        <v>0</v>
      </c>
      <c r="U58" s="156">
        <f t="shared" si="129"/>
        <v>0</v>
      </c>
      <c r="V58" s="156">
        <f t="shared" si="129"/>
        <v>0</v>
      </c>
      <c r="W58" s="165">
        <f t="shared" si="129"/>
        <v>0</v>
      </c>
      <c r="X58" s="166">
        <f t="shared" ref="X58:X60" si="130">W58</f>
        <v>0</v>
      </c>
      <c r="Y58" s="156">
        <f t="shared" ref="Y58:Y60" si="131">X58</f>
        <v>0</v>
      </c>
      <c r="Z58" s="156">
        <f t="shared" ref="Z58:Z60" si="132">Y58</f>
        <v>0</v>
      </c>
      <c r="AA58" s="165">
        <f t="shared" ref="AA58:AA60" si="133">Z58</f>
        <v>0</v>
      </c>
      <c r="AB58" s="21"/>
      <c r="AC58" s="156">
        <f>G58</f>
        <v>0</v>
      </c>
      <c r="AD58" s="156">
        <f>K58</f>
        <v>0</v>
      </c>
      <c r="AE58" s="156">
        <f t="shared" ref="AE58:AE60" si="134">O58</f>
        <v>0</v>
      </c>
      <c r="AF58" s="156">
        <f>S58</f>
        <v>0</v>
      </c>
      <c r="AG58" s="156">
        <f>W58</f>
        <v>0</v>
      </c>
      <c r="AH58" s="165">
        <f>AA58</f>
        <v>0</v>
      </c>
      <c r="AI58" s="21"/>
      <c r="AJ58" s="166">
        <f>J58</f>
        <v>0</v>
      </c>
      <c r="AK58" s="156">
        <f>N58</f>
        <v>0</v>
      </c>
      <c r="AL58" s="156">
        <f>R58</f>
        <v>0</v>
      </c>
      <c r="AM58" s="156">
        <f>V58</f>
        <v>0</v>
      </c>
      <c r="AN58" s="165">
        <f>Z58</f>
        <v>0</v>
      </c>
      <c r="AO58" s="15"/>
      <c r="AV58" s="9"/>
    </row>
    <row r="59" spans="1:48" ht="14.25" customHeight="1">
      <c r="A59" s="9"/>
      <c r="B59" s="99" t="s">
        <v>114</v>
      </c>
      <c r="C59" s="418"/>
      <c r="D59" s="84"/>
      <c r="E59" s="85"/>
      <c r="F59" s="85"/>
      <c r="G59" s="86">
        <v>6584.2470000000003</v>
      </c>
      <c r="H59" s="84">
        <v>6588.201</v>
      </c>
      <c r="I59" s="85">
        <v>6117.8580000000002</v>
      </c>
      <c r="J59" s="85">
        <v>5911.0309999999999</v>
      </c>
      <c r="K59" s="86">
        <v>5442.6130000000003</v>
      </c>
      <c r="L59" s="84">
        <v>5483.2</v>
      </c>
      <c r="M59" s="85">
        <v>5413.7420000000002</v>
      </c>
      <c r="N59" s="85">
        <v>5378.9440000000004</v>
      </c>
      <c r="O59" s="86">
        <v>5357.3940000000002</v>
      </c>
      <c r="P59" s="84">
        <v>5365.3729999999996</v>
      </c>
      <c r="Q59" s="85">
        <v>5321.741</v>
      </c>
      <c r="R59" s="82">
        <f t="shared" si="128"/>
        <v>5321.741</v>
      </c>
      <c r="S59" s="83">
        <f t="shared" si="128"/>
        <v>5321.741</v>
      </c>
      <c r="T59" s="81">
        <f t="shared" si="129"/>
        <v>5321.741</v>
      </c>
      <c r="U59" s="82">
        <f t="shared" si="129"/>
        <v>5321.741</v>
      </c>
      <c r="V59" s="82">
        <f t="shared" si="129"/>
        <v>5321.741</v>
      </c>
      <c r="W59" s="83">
        <f t="shared" si="129"/>
        <v>5321.741</v>
      </c>
      <c r="X59" s="81">
        <f t="shared" si="130"/>
        <v>5321.741</v>
      </c>
      <c r="Y59" s="82">
        <f t="shared" si="131"/>
        <v>5321.741</v>
      </c>
      <c r="Z59" s="82">
        <f t="shared" si="132"/>
        <v>5321.741</v>
      </c>
      <c r="AA59" s="83">
        <f t="shared" si="133"/>
        <v>5321.741</v>
      </c>
      <c r="AB59" s="21"/>
      <c r="AC59" s="82">
        <f>G59</f>
        <v>6584.2470000000003</v>
      </c>
      <c r="AD59" s="82">
        <f>K59</f>
        <v>5442.6130000000003</v>
      </c>
      <c r="AE59" s="82">
        <f t="shared" si="134"/>
        <v>5357.3940000000002</v>
      </c>
      <c r="AF59" s="82">
        <f t="shared" ref="AF59:AF61" si="135">S59</f>
        <v>5321.741</v>
      </c>
      <c r="AG59" s="82">
        <f t="shared" ref="AG59:AG60" si="136">W59</f>
        <v>5321.741</v>
      </c>
      <c r="AH59" s="83">
        <f t="shared" ref="AH59:AH61" si="137">AA59</f>
        <v>5321.741</v>
      </c>
      <c r="AI59" s="21"/>
      <c r="AJ59" s="81">
        <f>J59</f>
        <v>5911.0309999999999</v>
      </c>
      <c r="AK59" s="82">
        <f>N59</f>
        <v>5378.9440000000004</v>
      </c>
      <c r="AL59" s="82">
        <f>R59</f>
        <v>5321.741</v>
      </c>
      <c r="AM59" s="82">
        <f>V59</f>
        <v>5321.741</v>
      </c>
      <c r="AN59" s="83">
        <f t="shared" ref="AN59:AN61" si="138">Z59</f>
        <v>5321.741</v>
      </c>
      <c r="AO59" s="15"/>
      <c r="AV59" s="9"/>
    </row>
    <row r="60" spans="1:48" ht="14.25" customHeight="1">
      <c r="A60" s="9"/>
      <c r="B60" s="99" t="s">
        <v>115</v>
      </c>
      <c r="C60" s="418"/>
      <c r="D60" s="84"/>
      <c r="E60" s="85"/>
      <c r="F60" s="85"/>
      <c r="G60" s="86">
        <f>F60</f>
        <v>0</v>
      </c>
      <c r="H60" s="84">
        <v>0</v>
      </c>
      <c r="I60" s="85">
        <v>0</v>
      </c>
      <c r="J60" s="85">
        <v>0</v>
      </c>
      <c r="K60" s="86">
        <f>J60</f>
        <v>0</v>
      </c>
      <c r="L60" s="84">
        <v>0</v>
      </c>
      <c r="M60" s="85">
        <v>0</v>
      </c>
      <c r="N60" s="85">
        <v>0</v>
      </c>
      <c r="O60" s="86">
        <v>0</v>
      </c>
      <c r="P60" s="84">
        <v>0</v>
      </c>
      <c r="Q60" s="85">
        <v>0</v>
      </c>
      <c r="R60" s="825">
        <v>11.040000000000873</v>
      </c>
      <c r="S60" s="83">
        <v>16.0399999999991</v>
      </c>
      <c r="T60" s="81">
        <f t="shared" si="129"/>
        <v>16.0399999999991</v>
      </c>
      <c r="U60" s="82">
        <f t="shared" si="129"/>
        <v>16.0399999999991</v>
      </c>
      <c r="V60" s="82">
        <f t="shared" si="129"/>
        <v>16.0399999999991</v>
      </c>
      <c r="W60" s="83">
        <f t="shared" si="129"/>
        <v>16.0399999999991</v>
      </c>
      <c r="X60" s="81">
        <f t="shared" si="130"/>
        <v>16.0399999999991</v>
      </c>
      <c r="Y60" s="82">
        <f t="shared" si="131"/>
        <v>16.0399999999991</v>
      </c>
      <c r="Z60" s="82">
        <f t="shared" si="132"/>
        <v>16.0399999999991</v>
      </c>
      <c r="AA60" s="83">
        <f t="shared" si="133"/>
        <v>16.0399999999991</v>
      </c>
      <c r="AB60" s="21"/>
      <c r="AC60" s="82">
        <f>G60</f>
        <v>0</v>
      </c>
      <c r="AD60" s="82">
        <f>K60</f>
        <v>0</v>
      </c>
      <c r="AE60" s="82">
        <f t="shared" si="134"/>
        <v>0</v>
      </c>
      <c r="AF60" s="82">
        <f t="shared" si="135"/>
        <v>16.0399999999991</v>
      </c>
      <c r="AG60" s="82">
        <f t="shared" si="136"/>
        <v>16.0399999999991</v>
      </c>
      <c r="AH60" s="83">
        <f t="shared" si="137"/>
        <v>16.0399999999991</v>
      </c>
      <c r="AI60" s="21"/>
      <c r="AJ60" s="81">
        <f>J60</f>
        <v>0</v>
      </c>
      <c r="AK60" s="82">
        <f>N60</f>
        <v>0</v>
      </c>
      <c r="AL60" s="82">
        <f>R60</f>
        <v>11.040000000000873</v>
      </c>
      <c r="AM60" s="82">
        <f>V60</f>
        <v>16.0399999999991</v>
      </c>
      <c r="AN60" s="83">
        <f t="shared" si="138"/>
        <v>16.0399999999991</v>
      </c>
      <c r="AO60" s="15"/>
      <c r="AV60" s="9"/>
    </row>
    <row r="61" spans="1:48" ht="14.25" customHeight="1">
      <c r="A61" s="9"/>
      <c r="B61" s="104" t="s">
        <v>116</v>
      </c>
      <c r="C61" s="419"/>
      <c r="D61" s="422"/>
      <c r="E61" s="423"/>
      <c r="F61" s="423"/>
      <c r="G61" s="171">
        <v>0</v>
      </c>
      <c r="H61" s="422">
        <v>0</v>
      </c>
      <c r="I61" s="423">
        <v>0</v>
      </c>
      <c r="J61" s="423">
        <v>0</v>
      </c>
      <c r="K61" s="171">
        <v>0</v>
      </c>
      <c r="L61" s="422">
        <v>0</v>
      </c>
      <c r="M61" s="423">
        <v>0</v>
      </c>
      <c r="N61" s="423">
        <v>0</v>
      </c>
      <c r="O61" s="171">
        <v>0</v>
      </c>
      <c r="P61" s="422">
        <v>0</v>
      </c>
      <c r="Q61" s="423">
        <v>0</v>
      </c>
      <c r="R61" s="121">
        <f>Q61+'CFS-QRVO'!R10+'CFS-QRVO'!R49</f>
        <v>13.544</v>
      </c>
      <c r="S61" s="122">
        <f>R61+'CFS-QRVO'!S10+'CFS-QRVO'!S49</f>
        <v>33.180999999999997</v>
      </c>
      <c r="T61" s="284">
        <f>S61+'CFS-QRVO'!T10+'CFS-QRVO'!T49</f>
        <v>52.817999999999998</v>
      </c>
      <c r="U61" s="121">
        <f>T61+'CFS-QRVO'!U10+'CFS-QRVO'!U49</f>
        <v>72.454999999999998</v>
      </c>
      <c r="V61" s="121">
        <f>U61+'CFS-QRVO'!V10+'CFS-QRVO'!V49</f>
        <v>92.091999999999999</v>
      </c>
      <c r="W61" s="122">
        <f>V61+'CFS-QRVO'!W10+'CFS-QRVO'!W49</f>
        <v>111.729</v>
      </c>
      <c r="X61" s="284">
        <f>W61+'CFS-QRVO'!X10+'CFS-QRVO'!X49</f>
        <v>131.36599999999999</v>
      </c>
      <c r="Y61" s="121">
        <f>X61+'CFS-QRVO'!Y10+'CFS-QRVO'!Y49</f>
        <v>151.00299999999999</v>
      </c>
      <c r="Z61" s="121">
        <f>Y61+'CFS-QRVO'!Z10+'CFS-QRVO'!Z49</f>
        <v>170.64</v>
      </c>
      <c r="AA61" s="122">
        <f>Z61+'CFS-QRVO'!AA10+'CFS-QRVO'!AA49</f>
        <v>190.27699999999999</v>
      </c>
      <c r="AB61" s="21"/>
      <c r="AC61" s="121">
        <f>G61</f>
        <v>0</v>
      </c>
      <c r="AD61" s="121">
        <f>K61</f>
        <v>0</v>
      </c>
      <c r="AE61" s="121">
        <f>O61</f>
        <v>0</v>
      </c>
      <c r="AF61" s="121">
        <f t="shared" si="135"/>
        <v>33.180999999999997</v>
      </c>
      <c r="AG61" s="121">
        <f>W61</f>
        <v>111.729</v>
      </c>
      <c r="AH61" s="122">
        <f t="shared" si="137"/>
        <v>190.27699999999999</v>
      </c>
      <c r="AI61" s="21"/>
      <c r="AJ61" s="284">
        <f>J61</f>
        <v>0</v>
      </c>
      <c r="AK61" s="121">
        <f>N61</f>
        <v>0</v>
      </c>
      <c r="AL61" s="121">
        <f>R61</f>
        <v>13.544</v>
      </c>
      <c r="AM61" s="121">
        <f>V61</f>
        <v>92.091999999999999</v>
      </c>
      <c r="AN61" s="122">
        <f t="shared" si="138"/>
        <v>170.64</v>
      </c>
      <c r="AO61" s="15"/>
      <c r="AV61" s="9"/>
    </row>
    <row r="62" spans="1:48" ht="14.25" customHeight="1">
      <c r="A62" s="9"/>
      <c r="B62" s="167" t="s">
        <v>117</v>
      </c>
      <c r="C62" s="420"/>
      <c r="D62" s="170"/>
      <c r="E62" s="168"/>
      <c r="F62" s="168"/>
      <c r="G62" s="169">
        <f t="shared" ref="G62:L62" si="139">SUM(G58:G61)</f>
        <v>6584.2470000000003</v>
      </c>
      <c r="H62" s="170">
        <f t="shared" si="139"/>
        <v>6588.201</v>
      </c>
      <c r="I62" s="168">
        <f t="shared" si="139"/>
        <v>6117.8580000000002</v>
      </c>
      <c r="J62" s="168">
        <f t="shared" si="139"/>
        <v>5911.0309999999999</v>
      </c>
      <c r="K62" s="169">
        <f t="shared" si="139"/>
        <v>5442.6130000000003</v>
      </c>
      <c r="L62" s="170">
        <f t="shared" si="139"/>
        <v>5483.2</v>
      </c>
      <c r="M62" s="168">
        <f t="shared" ref="M62" si="140">SUM(M58:M61)</f>
        <v>5413.7420000000002</v>
      </c>
      <c r="N62" s="168">
        <f t="shared" ref="N62:O62" si="141">SUM(N58:N61)</f>
        <v>5378.9440000000004</v>
      </c>
      <c r="O62" s="169">
        <f t="shared" si="141"/>
        <v>5357.3940000000002</v>
      </c>
      <c r="P62" s="170">
        <f t="shared" ref="P62:S62" si="142">SUM(P58:P61)</f>
        <v>5365.3729999999996</v>
      </c>
      <c r="Q62" s="168">
        <f t="shared" si="142"/>
        <v>5321.741</v>
      </c>
      <c r="R62" s="168">
        <f t="shared" si="142"/>
        <v>5346.3250000000007</v>
      </c>
      <c r="S62" s="169">
        <f t="shared" si="142"/>
        <v>5370.9619999999986</v>
      </c>
      <c r="T62" s="170">
        <f t="shared" ref="T62:AA62" si="143">SUM(T58:T61)</f>
        <v>5390.5989999999993</v>
      </c>
      <c r="U62" s="168">
        <f t="shared" si="143"/>
        <v>5410.235999999999</v>
      </c>
      <c r="V62" s="168">
        <f t="shared" si="143"/>
        <v>5429.8729999999987</v>
      </c>
      <c r="W62" s="169">
        <f t="shared" si="143"/>
        <v>5449.5099999999993</v>
      </c>
      <c r="X62" s="170">
        <f t="shared" si="143"/>
        <v>5469.146999999999</v>
      </c>
      <c r="Y62" s="168">
        <f t="shared" si="143"/>
        <v>5488.7839999999987</v>
      </c>
      <c r="Z62" s="168">
        <f t="shared" si="143"/>
        <v>5508.4209999999994</v>
      </c>
      <c r="AA62" s="169">
        <f t="shared" si="143"/>
        <v>5528.0579999999991</v>
      </c>
      <c r="AB62" s="21"/>
      <c r="AC62" s="168">
        <f t="shared" ref="AC62:AH62" si="144">SUM(AC58:AC61)</f>
        <v>6584.2470000000003</v>
      </c>
      <c r="AD62" s="168">
        <f t="shared" si="144"/>
        <v>5442.6130000000003</v>
      </c>
      <c r="AE62" s="168">
        <f t="shared" si="144"/>
        <v>5357.3940000000002</v>
      </c>
      <c r="AF62" s="168">
        <f t="shared" si="144"/>
        <v>5370.9619999999986</v>
      </c>
      <c r="AG62" s="168">
        <f t="shared" si="144"/>
        <v>5449.5099999999993</v>
      </c>
      <c r="AH62" s="169">
        <f t="shared" si="144"/>
        <v>5528.0579999999991</v>
      </c>
      <c r="AI62" s="21"/>
      <c r="AJ62" s="170">
        <f>SUM(AJ58:AJ61)</f>
        <v>5911.0309999999999</v>
      </c>
      <c r="AK62" s="168">
        <f>SUM(AK58:AK61)</f>
        <v>5378.9440000000004</v>
      </c>
      <c r="AL62" s="168">
        <f>SUM(AL58:AL61)</f>
        <v>5346.3250000000007</v>
      </c>
      <c r="AM62" s="168">
        <f>SUM(AM58:AM61)</f>
        <v>5429.8729999999987</v>
      </c>
      <c r="AN62" s="169">
        <f>SUM(AN58:AN61)</f>
        <v>5508.4209999999994</v>
      </c>
      <c r="AO62" s="15"/>
      <c r="AV62" s="9"/>
    </row>
    <row r="63" spans="1:48" ht="14.25" customHeight="1">
      <c r="A63" s="9"/>
      <c r="B63" s="99"/>
      <c r="C63" s="418"/>
      <c r="D63" s="81"/>
      <c r="E63" s="82"/>
      <c r="F63" s="82"/>
      <c r="G63" s="83"/>
      <c r="H63" s="81"/>
      <c r="I63" s="82"/>
      <c r="J63" s="82"/>
      <c r="K63" s="83"/>
      <c r="L63" s="81"/>
      <c r="M63" s="82"/>
      <c r="N63" s="82"/>
      <c r="O63" s="83"/>
      <c r="P63" s="81"/>
      <c r="Q63" s="82"/>
      <c r="R63" s="82"/>
      <c r="S63" s="83"/>
      <c r="T63" s="81"/>
      <c r="U63" s="82"/>
      <c r="V63" s="82"/>
      <c r="W63" s="83"/>
      <c r="X63" s="81"/>
      <c r="Y63" s="82"/>
      <c r="Z63" s="82"/>
      <c r="AA63" s="83"/>
      <c r="AB63" s="21"/>
      <c r="AC63" s="85"/>
      <c r="AD63" s="85"/>
      <c r="AE63" s="85"/>
      <c r="AF63" s="85"/>
      <c r="AG63" s="85"/>
      <c r="AH63" s="86"/>
      <c r="AI63" s="21"/>
      <c r="AJ63" s="84"/>
      <c r="AK63" s="85"/>
      <c r="AL63" s="85"/>
      <c r="AM63" s="85"/>
      <c r="AN63" s="86"/>
      <c r="AO63" s="15"/>
      <c r="AV63" s="9"/>
    </row>
    <row r="64" spans="1:48" ht="14.25" customHeight="1">
      <c r="A64" s="9"/>
      <c r="B64" s="99" t="s">
        <v>118</v>
      </c>
      <c r="C64" s="418"/>
      <c r="D64" s="84"/>
      <c r="E64" s="85"/>
      <c r="F64" s="85"/>
      <c r="G64" s="86">
        <v>0</v>
      </c>
      <c r="H64" s="84">
        <v>0</v>
      </c>
      <c r="I64" s="85">
        <v>0</v>
      </c>
      <c r="J64" s="85">
        <v>0</v>
      </c>
      <c r="K64" s="86">
        <v>0</v>
      </c>
      <c r="L64" s="84">
        <v>0</v>
      </c>
      <c r="M64" s="85">
        <v>0</v>
      </c>
      <c r="N64" s="85">
        <v>0</v>
      </c>
      <c r="O64" s="86">
        <v>0</v>
      </c>
      <c r="P64" s="84">
        <f t="shared" ref="P64:S64" si="145">O64</f>
        <v>0</v>
      </c>
      <c r="Q64" s="85">
        <v>0</v>
      </c>
      <c r="R64" s="82">
        <f t="shared" si="145"/>
        <v>0</v>
      </c>
      <c r="S64" s="83">
        <f t="shared" si="145"/>
        <v>0</v>
      </c>
      <c r="T64" s="81">
        <f t="shared" ref="T64:AA64" si="146">S64</f>
        <v>0</v>
      </c>
      <c r="U64" s="82">
        <f t="shared" si="146"/>
        <v>0</v>
      </c>
      <c r="V64" s="82">
        <f t="shared" si="146"/>
        <v>0</v>
      </c>
      <c r="W64" s="83">
        <f t="shared" si="146"/>
        <v>0</v>
      </c>
      <c r="X64" s="81">
        <f t="shared" si="146"/>
        <v>0</v>
      </c>
      <c r="Y64" s="82">
        <f t="shared" si="146"/>
        <v>0</v>
      </c>
      <c r="Z64" s="82">
        <f t="shared" si="146"/>
        <v>0</v>
      </c>
      <c r="AA64" s="83">
        <f t="shared" si="146"/>
        <v>0</v>
      </c>
      <c r="AB64" s="21"/>
      <c r="AC64" s="85">
        <v>0</v>
      </c>
      <c r="AD64" s="85">
        <v>0</v>
      </c>
      <c r="AE64" s="85">
        <v>0</v>
      </c>
      <c r="AF64" s="85">
        <v>0</v>
      </c>
      <c r="AG64" s="85">
        <v>0</v>
      </c>
      <c r="AH64" s="86">
        <v>0</v>
      </c>
      <c r="AI64" s="21"/>
      <c r="AJ64" s="84">
        <v>0</v>
      </c>
      <c r="AK64" s="85">
        <v>0</v>
      </c>
      <c r="AL64" s="85">
        <v>0</v>
      </c>
      <c r="AM64" s="85">
        <v>0</v>
      </c>
      <c r="AN64" s="86">
        <v>0</v>
      </c>
      <c r="AO64" s="15"/>
      <c r="AV64" s="9"/>
    </row>
    <row r="65" spans="1:48" ht="14.25" customHeight="1">
      <c r="A65" s="9"/>
      <c r="B65" s="99" t="s">
        <v>232</v>
      </c>
      <c r="C65" s="418"/>
      <c r="D65" s="84"/>
      <c r="E65" s="85"/>
      <c r="F65" s="85"/>
      <c r="G65" s="86">
        <v>0</v>
      </c>
      <c r="H65" s="84">
        <v>0</v>
      </c>
      <c r="I65" s="85">
        <v>0</v>
      </c>
      <c r="J65" s="85">
        <v>0</v>
      </c>
      <c r="K65" s="86">
        <v>0</v>
      </c>
      <c r="L65" s="84">
        <v>0</v>
      </c>
      <c r="M65" s="85">
        <v>0</v>
      </c>
      <c r="N65" s="85">
        <v>0</v>
      </c>
      <c r="O65" s="86">
        <v>0</v>
      </c>
      <c r="P65" s="84">
        <v>0</v>
      </c>
      <c r="Q65" s="85">
        <v>0</v>
      </c>
      <c r="R65" s="82">
        <f>Q65+'CFS-QRVO'!R50</f>
        <v>-80</v>
      </c>
      <c r="S65" s="83">
        <f>R65+'CFS-QRVO'!S50</f>
        <v>-155</v>
      </c>
      <c r="T65" s="81">
        <f>S65+'CFS-QRVO'!T50</f>
        <v>-230</v>
      </c>
      <c r="U65" s="82">
        <f>T65+'CFS-QRVO'!U50</f>
        <v>-305</v>
      </c>
      <c r="V65" s="82">
        <f>U65+'CFS-QRVO'!V50</f>
        <v>-380</v>
      </c>
      <c r="W65" s="83">
        <f>V65+'CFS-QRVO'!W50</f>
        <v>-455</v>
      </c>
      <c r="X65" s="81">
        <f>W65+'CFS-QRVO'!X50</f>
        <v>-530</v>
      </c>
      <c r="Y65" s="82">
        <f>X65+'CFS-QRVO'!Y50</f>
        <v>-605</v>
      </c>
      <c r="Z65" s="82">
        <f>Y65+'CFS-QRVO'!Z50</f>
        <v>-680</v>
      </c>
      <c r="AA65" s="83">
        <f>Z65+'CFS-QRVO'!AA50</f>
        <v>-755</v>
      </c>
      <c r="AB65" s="21"/>
      <c r="AC65" s="82">
        <f>G65</f>
        <v>0</v>
      </c>
      <c r="AD65" s="82">
        <f>K65</f>
        <v>0</v>
      </c>
      <c r="AE65" s="82">
        <f>O65</f>
        <v>0</v>
      </c>
      <c r="AF65" s="82">
        <f>S65</f>
        <v>-155</v>
      </c>
      <c r="AG65" s="82">
        <f>W65</f>
        <v>-455</v>
      </c>
      <c r="AH65" s="83">
        <f>AA65</f>
        <v>-755</v>
      </c>
      <c r="AI65" s="21"/>
      <c r="AJ65" s="81">
        <f>J65</f>
        <v>0</v>
      </c>
      <c r="AK65" s="82">
        <f>N65</f>
        <v>0</v>
      </c>
      <c r="AL65" s="82">
        <f>R65</f>
        <v>-80</v>
      </c>
      <c r="AM65" s="82">
        <f>V65</f>
        <v>-380</v>
      </c>
      <c r="AN65" s="83">
        <f>Z65</f>
        <v>-680</v>
      </c>
      <c r="AO65" s="15"/>
      <c r="AV65" s="9"/>
    </row>
    <row r="66" spans="1:48" ht="14.25" customHeight="1">
      <c r="A66" s="9"/>
      <c r="B66" s="99" t="s">
        <v>119</v>
      </c>
      <c r="C66" s="418"/>
      <c r="D66" s="84"/>
      <c r="E66" s="85"/>
      <c r="F66" s="85"/>
      <c r="G66" s="86">
        <f>-410.963</f>
        <v>-410.96300000000002</v>
      </c>
      <c r="H66" s="84">
        <v>-408.92700000000002</v>
      </c>
      <c r="I66" s="85">
        <v>-404.47899999999998</v>
      </c>
      <c r="J66" s="85">
        <v>-415.60599999999999</v>
      </c>
      <c r="K66" s="86">
        <v>-439.80799999999999</v>
      </c>
      <c r="L66" s="84">
        <v>-445.483</v>
      </c>
      <c r="M66" s="85">
        <v>-433.63600000000002</v>
      </c>
      <c r="N66" s="85">
        <v>-512.274</v>
      </c>
      <c r="O66" s="86">
        <v>-456.36599999999999</v>
      </c>
      <c r="P66" s="84">
        <v>-449.10500000000002</v>
      </c>
      <c r="Q66" s="85">
        <v>-413.18599999999998</v>
      </c>
      <c r="R66" s="82">
        <f>Q66-R64+'IS-QRVO'!R117+'CFS-QRVO'!R52</f>
        <v>-446.26799999999997</v>
      </c>
      <c r="S66" s="83">
        <f>R66-S64+'IS-QRVO'!S117+'CFS-QRVO'!S52</f>
        <v>-329.3296299744062</v>
      </c>
      <c r="T66" s="81">
        <f>S66-T64+'IS-QRVO'!T117+'CFS-QRVO'!T52</f>
        <v>-215.78740695269587</v>
      </c>
      <c r="U66" s="82">
        <f>T66-U64+'IS-QRVO'!U117+'CFS-QRVO'!U52</f>
        <v>6.3019872911719119</v>
      </c>
      <c r="V66" s="82">
        <f>U66-V64+'IS-QRVO'!V117+'CFS-QRVO'!V52</f>
        <v>239.75136794231182</v>
      </c>
      <c r="W66" s="83">
        <f>V66-W64+'IS-QRVO'!W117+'CFS-QRVO'!W52</f>
        <v>419.51629734799923</v>
      </c>
      <c r="X66" s="81">
        <f>W66-X64+'IS-QRVO'!X117+'CFS-QRVO'!X52</f>
        <v>596.14522445063278</v>
      </c>
      <c r="Y66" s="82">
        <f>X66-Y64+'IS-QRVO'!Y117+'CFS-QRVO'!Y52</f>
        <v>824.08083977874617</v>
      </c>
      <c r="Z66" s="82">
        <f>Y66-Z64+'IS-QRVO'!Z117+'CFS-QRVO'!Z52</f>
        <v>1060.5590540573139</v>
      </c>
      <c r="AA66" s="83">
        <f>Z66-AA64+'IS-QRVO'!AA117+'CFS-QRVO'!AA52</f>
        <v>1251.3392206216231</v>
      </c>
      <c r="AB66" s="21"/>
      <c r="AC66" s="82">
        <f>G66</f>
        <v>-410.96300000000002</v>
      </c>
      <c r="AD66" s="82">
        <f>K66</f>
        <v>-439.80799999999999</v>
      </c>
      <c r="AE66" s="82">
        <f>O66</f>
        <v>-456.36599999999999</v>
      </c>
      <c r="AF66" s="82">
        <f>S66</f>
        <v>-329.3296299744062</v>
      </c>
      <c r="AG66" s="82">
        <f>W66</f>
        <v>419.51629734799923</v>
      </c>
      <c r="AH66" s="83">
        <f t="shared" ref="AH66:AH68" si="147">AA66</f>
        <v>1251.3392206216231</v>
      </c>
      <c r="AI66" s="21"/>
      <c r="AJ66" s="81">
        <f>J66</f>
        <v>-415.60599999999999</v>
      </c>
      <c r="AK66" s="82">
        <f>N66</f>
        <v>-512.274</v>
      </c>
      <c r="AL66" s="82">
        <f>R66</f>
        <v>-446.26799999999997</v>
      </c>
      <c r="AM66" s="82">
        <f>V66</f>
        <v>239.75136794231182</v>
      </c>
      <c r="AN66" s="83">
        <f t="shared" ref="AN66:AN68" si="148">Z66</f>
        <v>1060.5590540573139</v>
      </c>
      <c r="AO66" s="15"/>
      <c r="AV66" s="9"/>
    </row>
    <row r="67" spans="1:48" ht="14.25" customHeight="1">
      <c r="A67" s="9"/>
      <c r="B67" s="99" t="s">
        <v>268</v>
      </c>
      <c r="C67" s="418"/>
      <c r="D67" s="84"/>
      <c r="E67" s="85"/>
      <c r="F67" s="85"/>
      <c r="G67" s="86"/>
      <c r="H67" s="84">
        <v>0</v>
      </c>
      <c r="I67" s="85">
        <v>0</v>
      </c>
      <c r="J67" s="85"/>
      <c r="K67" s="86"/>
      <c r="L67" s="84">
        <v>0</v>
      </c>
      <c r="M67" s="85">
        <v>0</v>
      </c>
      <c r="N67" s="85"/>
      <c r="O67" s="86"/>
      <c r="P67" s="84">
        <f t="shared" ref="P67:S67" si="149">O67</f>
        <v>0</v>
      </c>
      <c r="Q67" s="85">
        <v>0</v>
      </c>
      <c r="R67" s="82">
        <f t="shared" si="149"/>
        <v>0</v>
      </c>
      <c r="S67" s="83">
        <f t="shared" si="149"/>
        <v>0</v>
      </c>
      <c r="T67" s="81">
        <f t="shared" ref="T67:AA67" si="150">S67</f>
        <v>0</v>
      </c>
      <c r="U67" s="82">
        <f t="shared" si="150"/>
        <v>0</v>
      </c>
      <c r="V67" s="82">
        <f t="shared" si="150"/>
        <v>0</v>
      </c>
      <c r="W67" s="83">
        <f t="shared" si="150"/>
        <v>0</v>
      </c>
      <c r="X67" s="81">
        <f t="shared" si="150"/>
        <v>0</v>
      </c>
      <c r="Y67" s="82">
        <f t="shared" si="150"/>
        <v>0</v>
      </c>
      <c r="Z67" s="82">
        <f t="shared" si="150"/>
        <v>0</v>
      </c>
      <c r="AA67" s="83">
        <f t="shared" si="150"/>
        <v>0</v>
      </c>
      <c r="AB67" s="21"/>
      <c r="AC67" s="82"/>
      <c r="AD67" s="82">
        <f>K67</f>
        <v>0</v>
      </c>
      <c r="AE67" s="82">
        <f>O67</f>
        <v>0</v>
      </c>
      <c r="AF67" s="82">
        <f>S67</f>
        <v>0</v>
      </c>
      <c r="AG67" s="82">
        <f>W67</f>
        <v>0</v>
      </c>
      <c r="AH67" s="83">
        <f t="shared" si="147"/>
        <v>0</v>
      </c>
      <c r="AI67" s="21"/>
      <c r="AJ67" s="81"/>
      <c r="AK67" s="82"/>
      <c r="AL67" s="82">
        <f>R67</f>
        <v>0</v>
      </c>
      <c r="AM67" s="82">
        <f>V67</f>
        <v>0</v>
      </c>
      <c r="AN67" s="83">
        <f t="shared" si="148"/>
        <v>0</v>
      </c>
      <c r="AO67" s="15"/>
      <c r="AV67" s="9"/>
    </row>
    <row r="68" spans="1:48" ht="14.25" customHeight="1">
      <c r="A68" s="9"/>
      <c r="B68" s="104" t="s">
        <v>120</v>
      </c>
      <c r="C68" s="419"/>
      <c r="D68" s="422"/>
      <c r="E68" s="423"/>
      <c r="F68" s="423"/>
      <c r="G68" s="171">
        <v>-0.124</v>
      </c>
      <c r="H68" s="422">
        <v>-1.083</v>
      </c>
      <c r="I68" s="423">
        <v>-1.2809999999999999</v>
      </c>
      <c r="J68" s="423">
        <v>-1.353</v>
      </c>
      <c r="K68" s="171">
        <v>-3.133</v>
      </c>
      <c r="L68" s="422">
        <v>-4.141</v>
      </c>
      <c r="M68" s="423">
        <v>-3.73</v>
      </c>
      <c r="N68" s="423">
        <v>-3.5539999999999998</v>
      </c>
      <c r="O68" s="171">
        <v>-4.306</v>
      </c>
      <c r="P68" s="422">
        <v>-3.5870000000000002</v>
      </c>
      <c r="Q68" s="423">
        <v>-3.9790000000000001</v>
      </c>
      <c r="R68" s="121">
        <f>Q68+'CFS-QRVO'!R13+'CFS-QRVO'!R14+'CFS-QRVO'!R15+'CFS-QRVO'!R17+'CFS-QRVO'!R20+'CFS-QRVO'!R37+'CFS-QRVO'!R38+'CFS-QRVO'!R53+'CFS-QRVO'!R56</f>
        <v>-3.9790000000000001</v>
      </c>
      <c r="S68" s="122">
        <f>R68+'CFS-QRVO'!S13+'CFS-QRVO'!S14+'CFS-QRVO'!S15+'CFS-QRVO'!S17+'CFS-QRVO'!S20+'CFS-QRVO'!S37+'CFS-QRVO'!S38+'CFS-QRVO'!S53+'CFS-QRVO'!S56</f>
        <v>-3.9790000000000001</v>
      </c>
      <c r="T68" s="284">
        <f>S68+'CFS-QRVO'!T13+'CFS-QRVO'!T14+'CFS-QRVO'!T15+'CFS-QRVO'!T17+'CFS-QRVO'!T20+'CFS-QRVO'!T37+'CFS-QRVO'!T38+'CFS-QRVO'!T53+'CFS-QRVO'!T56</f>
        <v>-3.9790000000000001</v>
      </c>
      <c r="U68" s="121">
        <f>T68+'CFS-QRVO'!U13+'CFS-QRVO'!U14+'CFS-QRVO'!U15+'CFS-QRVO'!U17+'CFS-QRVO'!U20+'CFS-QRVO'!U37+'CFS-QRVO'!U38+'CFS-QRVO'!U53+'CFS-QRVO'!U56</f>
        <v>-3.9790000000000001</v>
      </c>
      <c r="V68" s="121">
        <f>U68+'CFS-QRVO'!V13+'CFS-QRVO'!V14+'CFS-QRVO'!V15+'CFS-QRVO'!V17+'CFS-QRVO'!V20+'CFS-QRVO'!V37+'CFS-QRVO'!V38+'CFS-QRVO'!V53+'CFS-QRVO'!V56</f>
        <v>-3.9790000000000001</v>
      </c>
      <c r="W68" s="122">
        <f>V68+'CFS-QRVO'!W13+'CFS-QRVO'!W14+'CFS-QRVO'!W15+'CFS-QRVO'!W17+'CFS-QRVO'!W20+'CFS-QRVO'!W37+'CFS-QRVO'!W38+'CFS-QRVO'!W53+'CFS-QRVO'!W56</f>
        <v>-3.9790000000000001</v>
      </c>
      <c r="X68" s="284">
        <f>W68+'CFS-QRVO'!X13+'CFS-QRVO'!X14+'CFS-QRVO'!X15+'CFS-QRVO'!X17+'CFS-QRVO'!X20+'CFS-QRVO'!X37+'CFS-QRVO'!X38+'CFS-QRVO'!X53+'CFS-QRVO'!X56</f>
        <v>-3.9790000000000001</v>
      </c>
      <c r="Y68" s="121">
        <f>X68+'CFS-QRVO'!Y13+'CFS-QRVO'!Y14+'CFS-QRVO'!Y15+'CFS-QRVO'!Y17+'CFS-QRVO'!Y20+'CFS-QRVO'!Y37+'CFS-QRVO'!Y38+'CFS-QRVO'!Y53+'CFS-QRVO'!Y56</f>
        <v>-3.9790000000000001</v>
      </c>
      <c r="Z68" s="121">
        <f>Y68+'CFS-QRVO'!Z13+'CFS-QRVO'!Z14+'CFS-QRVO'!Z15+'CFS-QRVO'!Z17+'CFS-QRVO'!Z20+'CFS-QRVO'!Z37+'CFS-QRVO'!Z38+'CFS-QRVO'!Z53+'CFS-QRVO'!Z56</f>
        <v>-3.9790000000000001</v>
      </c>
      <c r="AA68" s="122">
        <f>Z68+'CFS-QRVO'!AA13+'CFS-QRVO'!AA14+'CFS-QRVO'!AA15+'CFS-QRVO'!AA17+'CFS-QRVO'!AA20+'CFS-QRVO'!AA37+'CFS-QRVO'!AA38+'CFS-QRVO'!AA53+'CFS-QRVO'!AA56</f>
        <v>-3.9790000000000001</v>
      </c>
      <c r="AB68" s="21"/>
      <c r="AC68" s="121">
        <f>G68</f>
        <v>-0.124</v>
      </c>
      <c r="AD68" s="121">
        <f>K68</f>
        <v>-3.133</v>
      </c>
      <c r="AE68" s="121">
        <f>O68</f>
        <v>-4.306</v>
      </c>
      <c r="AF68" s="82">
        <f>S68</f>
        <v>-3.9790000000000001</v>
      </c>
      <c r="AG68" s="82">
        <f>W68</f>
        <v>-3.9790000000000001</v>
      </c>
      <c r="AH68" s="83">
        <f t="shared" si="147"/>
        <v>-3.9790000000000001</v>
      </c>
      <c r="AI68" s="21"/>
      <c r="AJ68" s="284">
        <f>J68</f>
        <v>-1.353</v>
      </c>
      <c r="AK68" s="121">
        <f>N68</f>
        <v>-3.5539999999999998</v>
      </c>
      <c r="AL68" s="121">
        <f>R68</f>
        <v>-3.9790000000000001</v>
      </c>
      <c r="AM68" s="121">
        <f>V68</f>
        <v>-3.9790000000000001</v>
      </c>
      <c r="AN68" s="122">
        <f t="shared" si="148"/>
        <v>-3.9790000000000001</v>
      </c>
      <c r="AO68" s="15"/>
      <c r="AV68" s="9"/>
    </row>
    <row r="69" spans="1:48" ht="14.25" customHeight="1">
      <c r="A69" s="9"/>
      <c r="B69" s="142" t="s">
        <v>102</v>
      </c>
      <c r="C69" s="421"/>
      <c r="D69" s="135"/>
      <c r="E69" s="627"/>
      <c r="F69" s="627"/>
      <c r="G69" s="134">
        <f t="shared" ref="G69:S69" si="151">G62+SUM(G65:G68)</f>
        <v>6173.16</v>
      </c>
      <c r="H69" s="135">
        <f t="shared" si="151"/>
        <v>6178.1909999999998</v>
      </c>
      <c r="I69" s="627">
        <f t="shared" ref="I69:N69" si="152">I62+SUM(I65:I68)</f>
        <v>5712.098</v>
      </c>
      <c r="J69" s="133">
        <f t="shared" si="152"/>
        <v>5494.0720000000001</v>
      </c>
      <c r="K69" s="134">
        <f t="shared" si="152"/>
        <v>4999.6720000000005</v>
      </c>
      <c r="L69" s="135">
        <f t="shared" si="152"/>
        <v>5033.576</v>
      </c>
      <c r="M69" s="627">
        <f t="shared" si="152"/>
        <v>4976.3760000000002</v>
      </c>
      <c r="N69" s="133">
        <f t="shared" si="152"/>
        <v>4863.116</v>
      </c>
      <c r="O69" s="134">
        <f t="shared" ref="O69" si="153">O62+SUM(O65:O68)</f>
        <v>4896.7220000000007</v>
      </c>
      <c r="P69" s="135">
        <f t="shared" si="151"/>
        <v>4912.6809999999996</v>
      </c>
      <c r="Q69" s="133">
        <f t="shared" si="151"/>
        <v>4904.576</v>
      </c>
      <c r="R69" s="133">
        <f t="shared" si="151"/>
        <v>4816.0780000000004</v>
      </c>
      <c r="S69" s="134">
        <f t="shared" si="151"/>
        <v>4882.6533700255923</v>
      </c>
      <c r="T69" s="135">
        <f t="shared" ref="T69:AA69" si="154">T62+SUM(T65:T68)</f>
        <v>4940.8325930473038</v>
      </c>
      <c r="U69" s="133">
        <f t="shared" si="154"/>
        <v>5107.5589872911705</v>
      </c>
      <c r="V69" s="133">
        <f t="shared" si="154"/>
        <v>5285.6453679423103</v>
      </c>
      <c r="W69" s="134">
        <f t="shared" si="154"/>
        <v>5410.0472973479982</v>
      </c>
      <c r="X69" s="135">
        <f t="shared" si="154"/>
        <v>5531.3132244506314</v>
      </c>
      <c r="Y69" s="133">
        <f t="shared" si="154"/>
        <v>5703.8858397787453</v>
      </c>
      <c r="Z69" s="133">
        <f t="shared" si="154"/>
        <v>5885.001054057313</v>
      </c>
      <c r="AA69" s="134">
        <f t="shared" si="154"/>
        <v>6020.4182206216219</v>
      </c>
      <c r="AB69" s="21"/>
      <c r="AC69" s="133">
        <f t="shared" ref="AC69:AH69" si="155">AC62+SUM(AC65:AC68)</f>
        <v>6173.16</v>
      </c>
      <c r="AD69" s="133">
        <f t="shared" si="155"/>
        <v>4999.6720000000005</v>
      </c>
      <c r="AE69" s="133">
        <f t="shared" si="155"/>
        <v>4896.7220000000007</v>
      </c>
      <c r="AF69" s="133">
        <f t="shared" si="155"/>
        <v>4882.6533700255923</v>
      </c>
      <c r="AG69" s="133">
        <f t="shared" si="155"/>
        <v>5410.0472973479982</v>
      </c>
      <c r="AH69" s="134">
        <f t="shared" si="155"/>
        <v>6020.4182206216219</v>
      </c>
      <c r="AI69" s="21"/>
      <c r="AJ69" s="135">
        <f>AJ62+SUM(AJ65:AJ68)</f>
        <v>5494.0720000000001</v>
      </c>
      <c r="AK69" s="133">
        <f>AK62+SUM(AK65:AK68)</f>
        <v>4863.116</v>
      </c>
      <c r="AL69" s="133">
        <f>AL62+SUM(AL65:AL68)</f>
        <v>4816.0780000000004</v>
      </c>
      <c r="AM69" s="133">
        <f>AM62+SUM(AM65:AM68)</f>
        <v>5285.6453679423103</v>
      </c>
      <c r="AN69" s="134">
        <f>AN62+SUM(AN65:AN68)</f>
        <v>5885.001054057313</v>
      </c>
      <c r="AO69" s="15"/>
      <c r="AV69" s="9"/>
    </row>
    <row r="70" spans="1:48" ht="14.25" customHeight="1">
      <c r="A70" s="9"/>
      <c r="B70" s="172"/>
      <c r="C70" s="172"/>
      <c r="D70" s="82"/>
      <c r="E70" s="82"/>
      <c r="F70" s="82"/>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1"/>
      <c r="AK70" s="82"/>
      <c r="AL70" s="82"/>
      <c r="AM70" s="82"/>
      <c r="AN70" s="83"/>
      <c r="AO70" s="15"/>
      <c r="AV70" s="9"/>
    </row>
    <row r="71" spans="1:48" ht="14.25" customHeight="1">
      <c r="A71" s="9"/>
      <c r="B71" s="416" t="s">
        <v>121</v>
      </c>
      <c r="C71" s="144"/>
      <c r="D71" s="424"/>
      <c r="E71" s="226"/>
      <c r="F71" s="226"/>
      <c r="G71" s="174">
        <f t="shared" ref="G71:S71" si="156">G39</f>
        <v>6173.16</v>
      </c>
      <c r="H71" s="424">
        <f t="shared" si="156"/>
        <v>6178.1909999999998</v>
      </c>
      <c r="I71" s="226">
        <f t="shared" ref="I71:N71" si="157">I39</f>
        <v>5712.098</v>
      </c>
      <c r="J71" s="226">
        <f t="shared" si="157"/>
        <v>5494.0720000000001</v>
      </c>
      <c r="K71" s="174">
        <f t="shared" si="157"/>
        <v>4999.6719999999996</v>
      </c>
      <c r="L71" s="424">
        <f t="shared" si="157"/>
        <v>5033.576</v>
      </c>
      <c r="M71" s="226">
        <f t="shared" si="157"/>
        <v>4976.3760000000002</v>
      </c>
      <c r="N71" s="226">
        <f t="shared" si="157"/>
        <v>4863.116</v>
      </c>
      <c r="O71" s="174">
        <f t="shared" ref="O71" si="158">O39</f>
        <v>4896.7219999999998</v>
      </c>
      <c r="P71" s="424">
        <f t="shared" si="156"/>
        <v>4912.6809999999996</v>
      </c>
      <c r="Q71" s="226">
        <f t="shared" si="156"/>
        <v>4904.576</v>
      </c>
      <c r="R71" s="226">
        <f t="shared" si="156"/>
        <v>4821.0780000000004</v>
      </c>
      <c r="S71" s="174">
        <f t="shared" si="156"/>
        <v>4882.6533700255923</v>
      </c>
      <c r="T71" s="424">
        <f t="shared" ref="T71:AA71" si="159">T39</f>
        <v>4940.8325930473038</v>
      </c>
      <c r="U71" s="226">
        <f t="shared" si="159"/>
        <v>5107.5589872911705</v>
      </c>
      <c r="V71" s="226">
        <f t="shared" si="159"/>
        <v>5285.6453679423103</v>
      </c>
      <c r="W71" s="174">
        <f t="shared" si="159"/>
        <v>5410.0472973479982</v>
      </c>
      <c r="X71" s="424">
        <f t="shared" si="159"/>
        <v>5531.3132244506314</v>
      </c>
      <c r="Y71" s="226">
        <f t="shared" si="159"/>
        <v>5703.8858397787453</v>
      </c>
      <c r="Z71" s="226">
        <f t="shared" si="159"/>
        <v>5885.001054057313</v>
      </c>
      <c r="AA71" s="174">
        <f t="shared" si="159"/>
        <v>6020.4182206216219</v>
      </c>
      <c r="AB71" s="177"/>
      <c r="AC71" s="226">
        <f t="shared" ref="AC71:AH71" si="160">AC39</f>
        <v>6173.16</v>
      </c>
      <c r="AD71" s="226">
        <f t="shared" si="160"/>
        <v>4999.6719999999996</v>
      </c>
      <c r="AE71" s="226">
        <f t="shared" si="160"/>
        <v>4896.7219999999998</v>
      </c>
      <c r="AF71" s="226">
        <f t="shared" si="160"/>
        <v>4882.6533700255923</v>
      </c>
      <c r="AG71" s="226">
        <f t="shared" si="160"/>
        <v>5410.0472973479982</v>
      </c>
      <c r="AH71" s="174">
        <f t="shared" si="160"/>
        <v>6020.4182206216219</v>
      </c>
      <c r="AI71" s="177"/>
      <c r="AJ71" s="424">
        <f>AJ39</f>
        <v>5494.0720000000001</v>
      </c>
      <c r="AK71" s="226">
        <f>AK39</f>
        <v>4863.116</v>
      </c>
      <c r="AL71" s="226">
        <f>AL39</f>
        <v>4821.0780000000004</v>
      </c>
      <c r="AM71" s="226">
        <f>AM39</f>
        <v>5285.6453679423103</v>
      </c>
      <c r="AN71" s="174">
        <f>AN39</f>
        <v>5885.001054057313</v>
      </c>
      <c r="AO71" s="15"/>
      <c r="AV71" s="9"/>
    </row>
    <row r="72" spans="1:48" ht="14.25" customHeight="1">
      <c r="A72" s="9"/>
      <c r="B72" s="146" t="s">
        <v>104</v>
      </c>
      <c r="C72" s="374"/>
      <c r="D72" s="150"/>
      <c r="E72" s="148"/>
      <c r="F72" s="148"/>
      <c r="G72" s="149">
        <f>ROUND(G71,4)-ROUND(G69,4)</f>
        <v>0</v>
      </c>
      <c r="H72" s="150">
        <f>ROUND(H71,4)-ROUND(H69,4)</f>
        <v>0</v>
      </c>
      <c r="I72" s="148">
        <f t="shared" ref="I72:S72" si="161">ROUND(I71,4)-ROUND(I69,4)</f>
        <v>0</v>
      </c>
      <c r="J72" s="148">
        <f>ROUND(J71,4)-ROUND(J69,4)</f>
        <v>0</v>
      </c>
      <c r="K72" s="149">
        <f>ROUND(K71,4)-ROUND(K69,4)</f>
        <v>0</v>
      </c>
      <c r="L72" s="150">
        <f>ROUND(L71,4)-ROUND(L69,4)</f>
        <v>0</v>
      </c>
      <c r="M72" s="148">
        <f t="shared" ref="M72" si="162">ROUND(M71,4)-ROUND(M69,4)</f>
        <v>0</v>
      </c>
      <c r="N72" s="148">
        <f>ROUND(N71,4)-ROUND(N69,4)</f>
        <v>0</v>
      </c>
      <c r="O72" s="149">
        <f>ROUND(O71,4)-ROUND(O69,4)</f>
        <v>0</v>
      </c>
      <c r="P72" s="150">
        <f t="shared" si="161"/>
        <v>0</v>
      </c>
      <c r="Q72" s="148">
        <f t="shared" si="161"/>
        <v>0</v>
      </c>
      <c r="R72" s="148">
        <f t="shared" si="161"/>
        <v>5</v>
      </c>
      <c r="S72" s="149">
        <f t="shared" si="161"/>
        <v>0</v>
      </c>
      <c r="T72" s="150">
        <f t="shared" ref="T72:AA72" si="163">ROUND(T71,4)-ROUND(T69,4)</f>
        <v>0</v>
      </c>
      <c r="U72" s="148">
        <f t="shared" si="163"/>
        <v>0</v>
      </c>
      <c r="V72" s="148">
        <f t="shared" si="163"/>
        <v>0</v>
      </c>
      <c r="W72" s="149">
        <f t="shared" si="163"/>
        <v>0</v>
      </c>
      <c r="X72" s="150">
        <f t="shared" si="163"/>
        <v>0</v>
      </c>
      <c r="Y72" s="148">
        <f t="shared" si="163"/>
        <v>0</v>
      </c>
      <c r="Z72" s="148">
        <f t="shared" si="163"/>
        <v>0</v>
      </c>
      <c r="AA72" s="149">
        <f t="shared" si="163"/>
        <v>0</v>
      </c>
      <c r="AB72" s="177"/>
      <c r="AC72" s="148">
        <f t="shared" ref="AC72:AH72" si="164">ROUND(AC71,4)-ROUND(AC69,4)</f>
        <v>0</v>
      </c>
      <c r="AD72" s="148">
        <f t="shared" si="164"/>
        <v>0</v>
      </c>
      <c r="AE72" s="148">
        <f t="shared" si="164"/>
        <v>0</v>
      </c>
      <c r="AF72" s="148">
        <f t="shared" si="164"/>
        <v>0</v>
      </c>
      <c r="AG72" s="148">
        <f t="shared" si="164"/>
        <v>0</v>
      </c>
      <c r="AH72" s="149">
        <f t="shared" si="164"/>
        <v>0</v>
      </c>
      <c r="AI72" s="177"/>
      <c r="AJ72" s="150">
        <f>ROUND(AJ71,4)-ROUND(AJ69,4)</f>
        <v>0</v>
      </c>
      <c r="AK72" s="148">
        <f>ROUND(AK71,4)-ROUND(AK69,4)</f>
        <v>0</v>
      </c>
      <c r="AL72" s="148">
        <f>ROUND(AL71,4)-ROUND(AL69,4)</f>
        <v>5</v>
      </c>
      <c r="AM72" s="148">
        <f>ROUND(AM71,4)-ROUND(AM69,4)</f>
        <v>0</v>
      </c>
      <c r="AN72" s="149">
        <f>ROUND(AN71,4)-ROUND(AN69,4)</f>
        <v>0</v>
      </c>
      <c r="AO72" s="15"/>
      <c r="AV72" s="9"/>
    </row>
    <row r="73" spans="1:48" ht="14.25" customHeight="1">
      <c r="A73" s="9"/>
      <c r="B73" s="69"/>
      <c r="C73" s="70"/>
      <c r="D73" s="70"/>
      <c r="E73" s="637"/>
      <c r="F73" s="70"/>
      <c r="G73" s="69"/>
      <c r="H73" s="70"/>
      <c r="I73" s="70"/>
      <c r="J73" s="70"/>
      <c r="K73" s="69"/>
      <c r="L73" s="70"/>
      <c r="M73" s="70"/>
      <c r="N73" s="70"/>
      <c r="O73" s="69"/>
      <c r="P73" s="70"/>
      <c r="Q73" s="70"/>
      <c r="R73" s="70"/>
      <c r="S73" s="69"/>
      <c r="T73" s="70"/>
      <c r="U73" s="70"/>
      <c r="V73" s="70"/>
      <c r="W73" s="69"/>
      <c r="X73" s="70"/>
      <c r="Y73" s="70"/>
      <c r="Z73" s="70"/>
      <c r="AA73" s="69"/>
      <c r="AB73" s="9"/>
      <c r="AC73" s="70"/>
      <c r="AD73" s="70"/>
      <c r="AE73" s="70"/>
      <c r="AF73" s="70"/>
      <c r="AG73" s="70"/>
      <c r="AH73" s="70"/>
      <c r="AI73" s="9"/>
      <c r="AJ73" s="70"/>
      <c r="AK73" s="70"/>
      <c r="AL73" s="70"/>
      <c r="AM73" s="70"/>
      <c r="AN73" s="70"/>
      <c r="AO73" s="15"/>
      <c r="AV73" s="9"/>
    </row>
    <row r="74" spans="1:48" ht="14.25" customHeight="1">
      <c r="A74" s="9"/>
      <c r="B74" s="72"/>
      <c r="C74" s="70"/>
      <c r="D74" s="70"/>
      <c r="E74" s="70"/>
      <c r="F74" s="70"/>
      <c r="G74" s="72"/>
      <c r="H74" s="70"/>
      <c r="I74" s="70"/>
      <c r="J74" s="70"/>
      <c r="K74" s="72"/>
      <c r="L74" s="70"/>
      <c r="M74" s="70"/>
      <c r="N74" s="70"/>
      <c r="O74" s="72"/>
      <c r="P74" s="70"/>
      <c r="Q74" s="70"/>
      <c r="R74" s="70"/>
      <c r="S74" s="70"/>
      <c r="T74" s="70"/>
      <c r="U74" s="70"/>
      <c r="V74" s="70"/>
      <c r="W74" s="70"/>
      <c r="X74" s="70"/>
      <c r="Y74" s="70"/>
      <c r="Z74" s="70"/>
      <c r="AA74" s="70"/>
      <c r="AB74" s="9"/>
      <c r="AC74" s="70"/>
      <c r="AD74" s="70"/>
      <c r="AE74" s="70"/>
      <c r="AF74" s="70"/>
      <c r="AG74" s="70"/>
      <c r="AH74" s="70"/>
      <c r="AI74" s="9"/>
      <c r="AJ74" s="70"/>
      <c r="AK74" s="70"/>
      <c r="AL74" s="70"/>
      <c r="AM74" s="70"/>
      <c r="AN74" s="70"/>
      <c r="AO74" s="15"/>
      <c r="AV74" s="9"/>
    </row>
    <row r="75" spans="1:48" ht="14.25" customHeight="1">
      <c r="A75" s="9"/>
      <c r="B75" s="154" t="s">
        <v>122</v>
      </c>
      <c r="C75" s="155"/>
      <c r="D75" s="18" t="str">
        <f>D57</f>
        <v>F1Q15A</v>
      </c>
      <c r="E75" s="19" t="str">
        <f>E57</f>
        <v>F2Q15A</v>
      </c>
      <c r="F75" s="19" t="str">
        <f>F57</f>
        <v>F3Q15A</v>
      </c>
      <c r="G75" s="20" t="str">
        <f t="shared" ref="G75:S75" si="165">G57</f>
        <v>F4Q15A</v>
      </c>
      <c r="H75" s="18" t="str">
        <f t="shared" si="165"/>
        <v>F1Q16A</v>
      </c>
      <c r="I75" s="19" t="str">
        <f t="shared" si="165"/>
        <v>F2Q16A</v>
      </c>
      <c r="J75" s="19" t="str">
        <f t="shared" ref="J75:O75" si="166">J57</f>
        <v>F3Q16A</v>
      </c>
      <c r="K75" s="20" t="str">
        <f t="shared" si="166"/>
        <v>F4Q16A</v>
      </c>
      <c r="L75" s="18" t="str">
        <f t="shared" si="166"/>
        <v>F1Q17A</v>
      </c>
      <c r="M75" s="19" t="str">
        <f t="shared" si="166"/>
        <v>F2Q17A</v>
      </c>
      <c r="N75" s="19" t="str">
        <f t="shared" si="166"/>
        <v>F3Q17A</v>
      </c>
      <c r="O75" s="702" t="str">
        <f t="shared" si="166"/>
        <v>F4Q17A</v>
      </c>
      <c r="P75" s="18" t="str">
        <f t="shared" si="165"/>
        <v>F1Q18A</v>
      </c>
      <c r="Q75" s="19" t="str">
        <f t="shared" si="165"/>
        <v>F2Q18A</v>
      </c>
      <c r="R75" s="19" t="str">
        <f t="shared" si="165"/>
        <v>F3Q18A</v>
      </c>
      <c r="S75" s="20" t="str">
        <f t="shared" si="165"/>
        <v>F4Q18E</v>
      </c>
      <c r="T75" s="19" t="str">
        <f t="shared" ref="T75:AA75" si="167">T57</f>
        <v>F1Q19E</v>
      </c>
      <c r="U75" s="19" t="str">
        <f t="shared" si="167"/>
        <v>F2Q19E</v>
      </c>
      <c r="V75" s="19" t="str">
        <f t="shared" si="167"/>
        <v>F3Q19E</v>
      </c>
      <c r="W75" s="20" t="str">
        <f t="shared" si="167"/>
        <v>F4Q19E</v>
      </c>
      <c r="X75" s="701" t="str">
        <f t="shared" si="167"/>
        <v>F1Q20E</v>
      </c>
      <c r="Y75" s="701" t="str">
        <f t="shared" si="167"/>
        <v>F2Q20E</v>
      </c>
      <c r="Z75" s="701" t="str">
        <f t="shared" si="167"/>
        <v>F3Q20E</v>
      </c>
      <c r="AA75" s="702" t="str">
        <f t="shared" si="167"/>
        <v>F4Q20E</v>
      </c>
      <c r="AB75" s="21"/>
      <c r="AC75" s="19" t="str">
        <f t="shared" ref="AC75:AH75" si="168">AC57</f>
        <v>FY2015A</v>
      </c>
      <c r="AD75" s="19" t="str">
        <f t="shared" si="168"/>
        <v>FY2016A</v>
      </c>
      <c r="AE75" s="19" t="str">
        <f t="shared" si="168"/>
        <v>FY2017A</v>
      </c>
      <c r="AF75" s="19" t="str">
        <f t="shared" si="168"/>
        <v>FY2018E</v>
      </c>
      <c r="AG75" s="701" t="str">
        <f t="shared" si="168"/>
        <v>FY2019E</v>
      </c>
      <c r="AH75" s="702" t="str">
        <f t="shared" si="168"/>
        <v>FY2020E</v>
      </c>
      <c r="AI75" s="21"/>
      <c r="AJ75" s="18" t="str">
        <f>AJ57</f>
        <v>CY2015</v>
      </c>
      <c r="AK75" s="19" t="str">
        <f>AK57</f>
        <v>CY2016</v>
      </c>
      <c r="AL75" s="19" t="str">
        <f>AL57</f>
        <v>CY2017</v>
      </c>
      <c r="AM75" s="701" t="str">
        <f>AM57</f>
        <v>CY2018</v>
      </c>
      <c r="AN75" s="702" t="str">
        <f>AN57</f>
        <v>CY2019</v>
      </c>
      <c r="AO75" s="15"/>
      <c r="AV75" s="9"/>
    </row>
    <row r="76" spans="1:48" ht="14.25" customHeight="1">
      <c r="A76" s="9"/>
      <c r="B76" s="74" t="s">
        <v>123</v>
      </c>
      <c r="C76" s="24"/>
      <c r="D76" s="180"/>
      <c r="E76" s="178"/>
      <c r="F76" s="178"/>
      <c r="G76" s="179">
        <f>'IS-QRVO'!G153</f>
        <v>150.47</v>
      </c>
      <c r="H76" s="180">
        <f>'IS-QRVO'!H153</f>
        <v>154.46100000000001</v>
      </c>
      <c r="I76" s="178">
        <f>'IS-QRVO'!I153</f>
        <v>150.78299999999999</v>
      </c>
      <c r="J76" s="178">
        <f>'IS-QRVO'!J153</f>
        <v>144.09899999999999</v>
      </c>
      <c r="K76" s="179">
        <f>'IS-QRVO'!K153</f>
        <v>137.482</v>
      </c>
      <c r="L76" s="180">
        <f>'IS-QRVO'!L153</f>
        <v>132.59399999999999</v>
      </c>
      <c r="M76" s="178">
        <f>'IS-QRVO'!M153</f>
        <v>132.32900000000001</v>
      </c>
      <c r="N76" s="178">
        <f>'IS-QRVO'!N153</f>
        <v>131.46799999999999</v>
      </c>
      <c r="O76" s="179">
        <f>'IS-QRVO'!O153</f>
        <v>131.001</v>
      </c>
      <c r="P76" s="180">
        <f>'IS-QRVO'!P153</f>
        <v>131.345</v>
      </c>
      <c r="Q76" s="178">
        <f>'IS-QRVO'!Q153</f>
        <v>130.77799999999999</v>
      </c>
      <c r="R76" s="178">
        <f>'IS-QRVO'!R153</f>
        <v>130.45599999999999</v>
      </c>
      <c r="S76" s="179">
        <f>'IS-QRVO'!S153</f>
        <v>129.95599999999999</v>
      </c>
      <c r="T76" s="180">
        <f>'IS-QRVO'!T153</f>
        <v>129.45599999999999</v>
      </c>
      <c r="U76" s="178">
        <f>'IS-QRVO'!U153</f>
        <v>128.95599999999999</v>
      </c>
      <c r="V76" s="178">
        <f>'IS-QRVO'!V153</f>
        <v>128.45599999999999</v>
      </c>
      <c r="W76" s="179">
        <f>'IS-QRVO'!W153</f>
        <v>127.95599999999999</v>
      </c>
      <c r="X76" s="178">
        <f>'IS-QRVO'!X153</f>
        <v>127.45599999999999</v>
      </c>
      <c r="Y76" s="178">
        <f>'IS-QRVO'!Y153</f>
        <v>126.95599999999999</v>
      </c>
      <c r="Z76" s="178">
        <f>'IS-QRVO'!Z153</f>
        <v>126.45599999999999</v>
      </c>
      <c r="AA76" s="179">
        <f>'IS-QRVO'!AA153</f>
        <v>125.95599999999999</v>
      </c>
      <c r="AB76" s="21"/>
      <c r="AC76" s="178">
        <f>'IS-QRVO'!AC153</f>
        <v>150.47</v>
      </c>
      <c r="AD76" s="178">
        <f>'IS-QRVO'!AD153</f>
        <v>146.70625000000001</v>
      </c>
      <c r="AE76" s="178">
        <f>'IS-QRVO'!AE153</f>
        <v>131.84799999999998</v>
      </c>
      <c r="AF76" s="178">
        <f>'IS-QRVO'!AF153</f>
        <v>130.63374999999999</v>
      </c>
      <c r="AG76" s="178">
        <f>'IS-QRVO'!AG153</f>
        <v>128.70599999999999</v>
      </c>
      <c r="AH76" s="184">
        <f>'IS-QRVO'!AH153</f>
        <v>126.70599999999999</v>
      </c>
      <c r="AI76" s="21"/>
      <c r="AJ76" s="180">
        <f>'IS-QRVO'!AJ153</f>
        <v>149.95325000000003</v>
      </c>
      <c r="AK76" s="178">
        <f>'IS-QRVO'!AK153</f>
        <v>133.46825000000001</v>
      </c>
      <c r="AL76" s="178">
        <f>'IS-QRVO'!AL153</f>
        <v>130.89500000000001</v>
      </c>
      <c r="AM76" s="178">
        <f>'IS-QRVO'!AM153</f>
        <v>129.20599999999999</v>
      </c>
      <c r="AN76" s="184">
        <f>'IS-QRVO'!AN153</f>
        <v>127.20599999999999</v>
      </c>
      <c r="AO76" s="15"/>
      <c r="AV76" s="9"/>
    </row>
    <row r="77" spans="1:48" ht="14.25" customHeight="1">
      <c r="A77" s="9"/>
      <c r="B77" s="23" t="s">
        <v>124</v>
      </c>
      <c r="C77" s="24"/>
      <c r="D77" s="183"/>
      <c r="E77" s="181"/>
      <c r="F77" s="181"/>
      <c r="G77" s="182">
        <f t="shared" ref="G77:S77" si="169">G39/G76</f>
        <v>41.025852329367979</v>
      </c>
      <c r="H77" s="183">
        <f t="shared" si="169"/>
        <v>39.998387942587442</v>
      </c>
      <c r="I77" s="181">
        <f t="shared" si="169"/>
        <v>37.882904571470263</v>
      </c>
      <c r="J77" s="181">
        <f t="shared" ref="J77:O77" si="170">J39/J76</f>
        <v>38.127065420301321</v>
      </c>
      <c r="K77" s="182">
        <f t="shared" si="170"/>
        <v>36.366011550602984</v>
      </c>
      <c r="L77" s="183">
        <f t="shared" si="170"/>
        <v>37.962321070335008</v>
      </c>
      <c r="M77" s="181">
        <f t="shared" si="170"/>
        <v>37.606087856781201</v>
      </c>
      <c r="N77" s="181">
        <f t="shared" si="170"/>
        <v>36.990872303526338</v>
      </c>
      <c r="O77" s="182">
        <f t="shared" si="170"/>
        <v>37.379271913954852</v>
      </c>
      <c r="P77" s="183">
        <f t="shared" ref="P77" si="171">P39/P76</f>
        <v>37.402877916936312</v>
      </c>
      <c r="Q77" s="181">
        <f t="shared" si="169"/>
        <v>37.503066264968119</v>
      </c>
      <c r="R77" s="181">
        <f t="shared" si="169"/>
        <v>36.955586557919915</v>
      </c>
      <c r="S77" s="182">
        <f t="shared" si="169"/>
        <v>37.571588614804952</v>
      </c>
      <c r="T77" s="183">
        <f t="shared" ref="T77:AA77" si="172">T39/T76</f>
        <v>38.16611507421289</v>
      </c>
      <c r="U77" s="181">
        <f t="shared" si="172"/>
        <v>39.606989882527145</v>
      </c>
      <c r="V77" s="181">
        <f t="shared" si="172"/>
        <v>41.147516409839248</v>
      </c>
      <c r="W77" s="182">
        <f t="shared" si="172"/>
        <v>42.28052844218324</v>
      </c>
      <c r="X77" s="181">
        <f t="shared" si="172"/>
        <v>43.39782532364606</v>
      </c>
      <c r="Y77" s="181">
        <f t="shared" si="172"/>
        <v>44.928052551897871</v>
      </c>
      <c r="Z77" s="181">
        <f t="shared" si="172"/>
        <v>46.53793457058039</v>
      </c>
      <c r="AA77" s="182">
        <f t="shared" si="172"/>
        <v>47.797788280205964</v>
      </c>
      <c r="AB77" s="21"/>
      <c r="AC77" s="181">
        <f t="shared" ref="AC77:AH77" si="173">AC39/AC76</f>
        <v>41.025852329367979</v>
      </c>
      <c r="AD77" s="181">
        <f t="shared" si="173"/>
        <v>34.079475141652104</v>
      </c>
      <c r="AE77" s="181">
        <f t="shared" si="173"/>
        <v>37.139145076148296</v>
      </c>
      <c r="AF77" s="181">
        <f t="shared" si="173"/>
        <v>37.376660855449629</v>
      </c>
      <c r="AG77" s="181">
        <f t="shared" si="173"/>
        <v>42.034149902475399</v>
      </c>
      <c r="AH77" s="182">
        <f t="shared" si="173"/>
        <v>47.514862915896821</v>
      </c>
      <c r="AI77" s="21"/>
      <c r="AJ77" s="183">
        <f>AJ39/AJ76</f>
        <v>36.638565686305562</v>
      </c>
      <c r="AK77" s="181">
        <f>AK39/AK76</f>
        <v>36.43650081573707</v>
      </c>
      <c r="AL77" s="181">
        <f>AL39/AL76</f>
        <v>36.831643683868748</v>
      </c>
      <c r="AM77" s="181">
        <f>AM39/AM76</f>
        <v>40.908668079983208</v>
      </c>
      <c r="AN77" s="182">
        <f>AN39/AN76</f>
        <v>46.263549314162177</v>
      </c>
      <c r="AO77" s="15"/>
      <c r="AV77" s="9"/>
    </row>
    <row r="78" spans="1:48" ht="14.25" customHeight="1">
      <c r="A78" s="9"/>
      <c r="B78" s="23" t="s">
        <v>125</v>
      </c>
      <c r="C78" s="24"/>
      <c r="D78" s="180"/>
      <c r="E78" s="178"/>
      <c r="F78" s="178"/>
      <c r="G78" s="184">
        <f t="shared" ref="G78:S78" si="174">(G39-(G19+G18))</f>
        <v>1725.3450000000003</v>
      </c>
      <c r="H78" s="180">
        <f t="shared" si="174"/>
        <v>1857.4049999999997</v>
      </c>
      <c r="I78" s="178">
        <f t="shared" si="174"/>
        <v>1521.1729999999998</v>
      </c>
      <c r="J78" s="178">
        <f t="shared" ref="J78:O78" si="175">(J39-(J19+J18))</f>
        <v>1431.009</v>
      </c>
      <c r="K78" s="184">
        <f t="shared" si="175"/>
        <v>1051.4599999999991</v>
      </c>
      <c r="L78" s="180">
        <f t="shared" si="175"/>
        <v>1083</v>
      </c>
      <c r="M78" s="178">
        <f t="shared" si="175"/>
        <v>1145.3000000000002</v>
      </c>
      <c r="N78" s="178">
        <f t="shared" si="175"/>
        <v>1155.1039999999998</v>
      </c>
      <c r="O78" s="184">
        <f t="shared" si="175"/>
        <v>1322.2449999999994</v>
      </c>
      <c r="P78" s="180">
        <f t="shared" ref="P78" si="176">(P39-(P19+P18))</f>
        <v>1472.9159999999993</v>
      </c>
      <c r="Q78" s="178">
        <f t="shared" si="174"/>
        <v>1600.6509999999998</v>
      </c>
      <c r="R78" s="178">
        <f t="shared" si="174"/>
        <v>1653.5600000000004</v>
      </c>
      <c r="S78" s="184">
        <f t="shared" si="174"/>
        <v>1715.1353700255922</v>
      </c>
      <c r="T78" s="180">
        <f t="shared" ref="T78:AA78" si="177">(T39-(T19+T18))</f>
        <v>1773.3145930473038</v>
      </c>
      <c r="U78" s="178">
        <f t="shared" si="177"/>
        <v>1940.0409872911705</v>
      </c>
      <c r="V78" s="178">
        <f t="shared" si="177"/>
        <v>2118.1273679423102</v>
      </c>
      <c r="W78" s="184">
        <f t="shared" si="177"/>
        <v>2242.5292973479982</v>
      </c>
      <c r="X78" s="178">
        <f t="shared" si="177"/>
        <v>2363.7952244506314</v>
      </c>
      <c r="Y78" s="178">
        <f t="shared" si="177"/>
        <v>2536.3678397787453</v>
      </c>
      <c r="Z78" s="178">
        <f t="shared" si="177"/>
        <v>2717.483054057313</v>
      </c>
      <c r="AA78" s="184">
        <f t="shared" si="177"/>
        <v>2852.9002206216219</v>
      </c>
      <c r="AB78" s="21"/>
      <c r="AC78" s="178">
        <f t="shared" ref="AC78:AH78" si="178">(AC39-(AC19+AC18))</f>
        <v>1725.3450000000003</v>
      </c>
      <c r="AD78" s="178">
        <f t="shared" si="178"/>
        <v>1051.4599999999991</v>
      </c>
      <c r="AE78" s="178">
        <f t="shared" si="178"/>
        <v>1322.2449999999994</v>
      </c>
      <c r="AF78" s="178">
        <f t="shared" si="178"/>
        <v>1715.1353700255922</v>
      </c>
      <c r="AG78" s="178">
        <f t="shared" si="178"/>
        <v>2242.5292973479982</v>
      </c>
      <c r="AH78" s="184">
        <f t="shared" si="178"/>
        <v>2852.9002206216219</v>
      </c>
      <c r="AI78" s="21"/>
      <c r="AJ78" s="180">
        <f>(AJ39-(AJ19+AJ18))</f>
        <v>1431.009</v>
      </c>
      <c r="AK78" s="178">
        <f>(AK39-(AK19+AK18))</f>
        <v>1155.1039999999998</v>
      </c>
      <c r="AL78" s="178">
        <f>(AL39-(AL19+AL18))</f>
        <v>1653.5600000000004</v>
      </c>
      <c r="AM78" s="178">
        <f>(AM39-(AM19+AM18))</f>
        <v>2118.1273679423102</v>
      </c>
      <c r="AN78" s="184">
        <f>(AN39-(AN19+AN18))</f>
        <v>2717.483054057313</v>
      </c>
      <c r="AO78" s="15"/>
      <c r="AV78" s="9"/>
    </row>
    <row r="79" spans="1:48" ht="14.25" customHeight="1">
      <c r="A79" s="9"/>
      <c r="B79" s="23" t="s">
        <v>126</v>
      </c>
      <c r="C79" s="24"/>
      <c r="D79" s="180"/>
      <c r="E79" s="178"/>
      <c r="F79" s="178"/>
      <c r="G79" s="184">
        <f t="shared" ref="G79:S79" si="179">G78/G76</f>
        <v>11.466372034292553</v>
      </c>
      <c r="H79" s="180">
        <f t="shared" si="179"/>
        <v>12.025074290597624</v>
      </c>
      <c r="I79" s="178">
        <f t="shared" si="179"/>
        <v>10.08849140818262</v>
      </c>
      <c r="J79" s="178">
        <f t="shared" ref="J79:O79" si="180">J78/J76</f>
        <v>9.9307351196052718</v>
      </c>
      <c r="K79" s="184">
        <f t="shared" si="180"/>
        <v>7.6479830086847667</v>
      </c>
      <c r="L79" s="180">
        <f t="shared" si="180"/>
        <v>8.1677903977555548</v>
      </c>
      <c r="M79" s="178">
        <f t="shared" si="180"/>
        <v>8.6549433608657225</v>
      </c>
      <c r="N79" s="178">
        <f t="shared" si="180"/>
        <v>8.7861989229318151</v>
      </c>
      <c r="O79" s="184">
        <f t="shared" si="180"/>
        <v>10.093396233616533</v>
      </c>
      <c r="P79" s="180">
        <f t="shared" ref="P79" si="181">P78/P76</f>
        <v>11.214100270280554</v>
      </c>
      <c r="Q79" s="178">
        <f t="shared" si="179"/>
        <v>12.239451589716925</v>
      </c>
      <c r="R79" s="178">
        <f t="shared" si="179"/>
        <v>12.675231495676707</v>
      </c>
      <c r="S79" s="184">
        <f t="shared" si="179"/>
        <v>13.197815953288746</v>
      </c>
      <c r="T79" s="180">
        <f t="shared" ref="T79:AA79" si="182">T78/T76</f>
        <v>13.698203196818254</v>
      </c>
      <c r="U79" s="178">
        <f t="shared" si="182"/>
        <v>15.0442087788949</v>
      </c>
      <c r="V79" s="178">
        <f t="shared" si="182"/>
        <v>16.489127545169634</v>
      </c>
      <c r="W79" s="184">
        <f t="shared" si="182"/>
        <v>17.525784623995737</v>
      </c>
      <c r="X79" s="178">
        <f t="shared" si="182"/>
        <v>18.545970565925742</v>
      </c>
      <c r="Y79" s="178">
        <f t="shared" si="182"/>
        <v>19.978321936566569</v>
      </c>
      <c r="Z79" s="178">
        <f t="shared" si="182"/>
        <v>21.48955410622915</v>
      </c>
      <c r="AA79" s="184">
        <f t="shared" si="182"/>
        <v>22.649974758023614</v>
      </c>
      <c r="AB79" s="21"/>
      <c r="AC79" s="178">
        <f t="shared" ref="AC79:AH79" si="183">AC78/AC76</f>
        <v>11.466372034292553</v>
      </c>
      <c r="AD79" s="178">
        <f t="shared" si="183"/>
        <v>7.1671111489796724</v>
      </c>
      <c r="AE79" s="178">
        <f t="shared" si="183"/>
        <v>10.028555609489713</v>
      </c>
      <c r="AF79" s="178">
        <f t="shared" si="183"/>
        <v>13.129343450873854</v>
      </c>
      <c r="AG79" s="178">
        <f t="shared" si="183"/>
        <v>17.423657773126337</v>
      </c>
      <c r="AH79" s="184">
        <f t="shared" si="183"/>
        <v>22.515904697659323</v>
      </c>
      <c r="AI79" s="21"/>
      <c r="AJ79" s="180">
        <f>AJ78/AJ76</f>
        <v>9.5430342456732333</v>
      </c>
      <c r="AK79" s="178">
        <f>AK78/AK76</f>
        <v>8.6545227048380404</v>
      </c>
      <c r="AL79" s="178">
        <f>AL78/AL76</f>
        <v>12.632720883150618</v>
      </c>
      <c r="AM79" s="178">
        <f>AM78/AM76</f>
        <v>16.393413370449597</v>
      </c>
      <c r="AN79" s="184">
        <f>AN78/AN76</f>
        <v>21.36285280613582</v>
      </c>
      <c r="AO79" s="15"/>
      <c r="AV79" s="9"/>
    </row>
    <row r="80" spans="1:48" ht="14.25" customHeight="1">
      <c r="A80" s="9"/>
      <c r="B80" s="23" t="s">
        <v>127</v>
      </c>
      <c r="C80" s="24"/>
      <c r="D80" s="180"/>
      <c r="E80" s="178"/>
      <c r="F80" s="178"/>
      <c r="G80" s="184">
        <f t="shared" ref="G80:S80" si="184">G8+G9</f>
        <v>544.64400000000001</v>
      </c>
      <c r="H80" s="180">
        <f t="shared" si="184"/>
        <v>558.42899999999997</v>
      </c>
      <c r="I80" s="178">
        <f t="shared" si="184"/>
        <v>195.55700000000002</v>
      </c>
      <c r="J80" s="178">
        <f t="shared" ref="J80:O80" si="185">J8+J9</f>
        <v>1025.1659999999999</v>
      </c>
      <c r="K80" s="184">
        <f t="shared" si="185"/>
        <v>612.68899999999996</v>
      </c>
      <c r="L80" s="180">
        <f t="shared" si="185"/>
        <v>446.90699999999998</v>
      </c>
      <c r="M80" s="178">
        <f t="shared" si="185"/>
        <v>469.21899999999999</v>
      </c>
      <c r="N80" s="178">
        <f t="shared" si="185"/>
        <v>495.81099999999998</v>
      </c>
      <c r="O80" s="184">
        <f t="shared" si="185"/>
        <v>545.46299999999997</v>
      </c>
      <c r="P80" s="180">
        <f t="shared" ref="P80" si="186">P8+P9</f>
        <v>512.63099999999997</v>
      </c>
      <c r="Q80" s="178">
        <f t="shared" si="184"/>
        <v>574.87300000000005</v>
      </c>
      <c r="R80" s="178">
        <f t="shared" si="184"/>
        <v>841.32600000000002</v>
      </c>
      <c r="S80" s="184">
        <f t="shared" si="184"/>
        <v>1038.9091483225989</v>
      </c>
      <c r="T80" s="180">
        <f t="shared" ref="T80:AA80" si="187">T8+T9</f>
        <v>1163.6343649286737</v>
      </c>
      <c r="U80" s="178">
        <f t="shared" si="187"/>
        <v>1128.8916242869113</v>
      </c>
      <c r="V80" s="178">
        <f t="shared" si="187"/>
        <v>1275.1125688037753</v>
      </c>
      <c r="W80" s="184">
        <f t="shared" si="187"/>
        <v>1478.3564059391861</v>
      </c>
      <c r="X80" s="178">
        <f t="shared" si="187"/>
        <v>1589.036126132662</v>
      </c>
      <c r="Y80" s="178">
        <f t="shared" si="187"/>
        <v>1650.7805908556011</v>
      </c>
      <c r="Z80" s="178">
        <f t="shared" si="187"/>
        <v>1797.8932428645514</v>
      </c>
      <c r="AA80" s="184">
        <f t="shared" si="187"/>
        <v>2003.7726019612919</v>
      </c>
      <c r="AB80" s="21"/>
      <c r="AC80" s="178">
        <f t="shared" ref="AC80:AH80" si="188">AC8+AC9</f>
        <v>544.64400000000001</v>
      </c>
      <c r="AD80" s="178">
        <f t="shared" si="188"/>
        <v>612.68899999999996</v>
      </c>
      <c r="AE80" s="178">
        <f t="shared" si="188"/>
        <v>545.46299999999997</v>
      </c>
      <c r="AF80" s="178">
        <f t="shared" si="188"/>
        <v>1038.9091483225989</v>
      </c>
      <c r="AG80" s="178">
        <f t="shared" si="188"/>
        <v>1478.3564059391861</v>
      </c>
      <c r="AH80" s="184">
        <f t="shared" si="188"/>
        <v>2003.7726019612919</v>
      </c>
      <c r="AI80" s="21"/>
      <c r="AJ80" s="180">
        <f>AJ8+AJ9</f>
        <v>1025.1659999999999</v>
      </c>
      <c r="AK80" s="178">
        <f>AK8+AK9</f>
        <v>495.81099999999998</v>
      </c>
      <c r="AL80" s="178">
        <f>AL8+AL9</f>
        <v>841.32600000000002</v>
      </c>
      <c r="AM80" s="178">
        <f>AM8+AM9</f>
        <v>1275.1125688037753</v>
      </c>
      <c r="AN80" s="184">
        <f>AN8+AN9</f>
        <v>1797.8932428645514</v>
      </c>
      <c r="AO80" s="15"/>
      <c r="AV80" s="9"/>
    </row>
    <row r="81" spans="1:48" ht="14.25" customHeight="1">
      <c r="A81" s="9"/>
      <c r="B81" s="23" t="s">
        <v>128</v>
      </c>
      <c r="C81" s="24"/>
      <c r="D81" s="180"/>
      <c r="E81" s="178"/>
      <c r="F81" s="178"/>
      <c r="G81" s="184">
        <f t="shared" ref="G81:S81" si="189">G80/G76</f>
        <v>3.6196185286103542</v>
      </c>
      <c r="H81" s="180">
        <f t="shared" si="189"/>
        <v>3.6153397945112355</v>
      </c>
      <c r="I81" s="178">
        <f t="shared" si="189"/>
        <v>1.2969432893628594</v>
      </c>
      <c r="J81" s="178">
        <f t="shared" ref="J81:O81" si="190">J80/J76</f>
        <v>7.1143172402306751</v>
      </c>
      <c r="K81" s="184">
        <f t="shared" si="190"/>
        <v>4.4565033968083094</v>
      </c>
      <c r="L81" s="180">
        <f t="shared" si="190"/>
        <v>3.3704918774605184</v>
      </c>
      <c r="M81" s="178">
        <f t="shared" si="190"/>
        <v>3.5458516273832643</v>
      </c>
      <c r="N81" s="178">
        <f t="shared" si="190"/>
        <v>3.7713435969209237</v>
      </c>
      <c r="O81" s="184">
        <f t="shared" si="190"/>
        <v>4.1638079098632828</v>
      </c>
      <c r="P81" s="180">
        <f t="shared" ref="P81" si="191">P80/P76</f>
        <v>3.9029350184628266</v>
      </c>
      <c r="Q81" s="178">
        <f t="shared" si="189"/>
        <v>4.3957928703604585</v>
      </c>
      <c r="R81" s="178">
        <f t="shared" si="189"/>
        <v>6.4491169436438343</v>
      </c>
      <c r="S81" s="184">
        <f t="shared" si="189"/>
        <v>7.9943146012696529</v>
      </c>
      <c r="T81" s="180">
        <f t="shared" ref="T81:AA81" si="192">T80/T76</f>
        <v>8.9886476094477956</v>
      </c>
      <c r="U81" s="178">
        <f t="shared" si="192"/>
        <v>8.754083751720831</v>
      </c>
      <c r="V81" s="178">
        <f t="shared" si="192"/>
        <v>9.9264539515770025</v>
      </c>
      <c r="W81" s="184">
        <f t="shared" si="192"/>
        <v>11.553630982049972</v>
      </c>
      <c r="X81" s="178">
        <f t="shared" si="192"/>
        <v>12.467330891701152</v>
      </c>
      <c r="Y81" s="178">
        <f t="shared" si="192"/>
        <v>13.002777268152755</v>
      </c>
      <c r="Z81" s="178">
        <f t="shared" si="192"/>
        <v>14.217540036570441</v>
      </c>
      <c r="AA81" s="184">
        <f t="shared" si="192"/>
        <v>15.908512511998572</v>
      </c>
      <c r="AB81" s="21"/>
      <c r="AC81" s="178">
        <f t="shared" ref="AC81:AH81" si="193">AC80/AC76</f>
        <v>3.6196185286103542</v>
      </c>
      <c r="AD81" s="178">
        <f t="shared" si="193"/>
        <v>4.1762978741532821</v>
      </c>
      <c r="AE81" s="178">
        <f t="shared" si="193"/>
        <v>4.1370593410594019</v>
      </c>
      <c r="AF81" s="178">
        <f t="shared" si="193"/>
        <v>7.9528387443719479</v>
      </c>
      <c r="AG81" s="178">
        <f t="shared" si="193"/>
        <v>11.486305268901109</v>
      </c>
      <c r="AH81" s="184">
        <f t="shared" si="193"/>
        <v>15.81434661311455</v>
      </c>
      <c r="AI81" s="21"/>
      <c r="AJ81" s="180">
        <f>AJ80/AJ76</f>
        <v>6.8365707312112258</v>
      </c>
      <c r="AK81" s="178">
        <f>AK80/AK76</f>
        <v>3.7148235629072826</v>
      </c>
      <c r="AL81" s="178">
        <f>AL80/AL76</f>
        <v>6.4274876809656591</v>
      </c>
      <c r="AM81" s="178">
        <f>AM80/AM76</f>
        <v>9.8688340232169978</v>
      </c>
      <c r="AN81" s="184">
        <f>AN80/AN76</f>
        <v>14.133714155500146</v>
      </c>
      <c r="AO81" s="15"/>
      <c r="AV81" s="9"/>
    </row>
    <row r="82" spans="1:48" ht="14.25" customHeight="1">
      <c r="A82" s="9"/>
      <c r="B82" s="23" t="s">
        <v>276</v>
      </c>
      <c r="C82" s="24"/>
      <c r="D82" s="180"/>
      <c r="E82" s="178"/>
      <c r="F82" s="178"/>
      <c r="G82" s="184">
        <f t="shared" ref="G82:L82" si="194">-(G8+G9-G30-G36)</f>
        <v>-544.64400000000001</v>
      </c>
      <c r="H82" s="180">
        <f t="shared" si="194"/>
        <v>-558.42899999999997</v>
      </c>
      <c r="I82" s="178">
        <f t="shared" si="194"/>
        <v>-120.55700000000002</v>
      </c>
      <c r="J82" s="178">
        <f t="shared" si="194"/>
        <v>-37.277999999999906</v>
      </c>
      <c r="K82" s="184">
        <f t="shared" si="194"/>
        <v>375.44100000000003</v>
      </c>
      <c r="L82" s="180">
        <f t="shared" si="194"/>
        <v>541.46499999999992</v>
      </c>
      <c r="M82" s="178">
        <f>-(M8+M9-M30-M36)</f>
        <v>519.40599999999995</v>
      </c>
      <c r="N82" s="178">
        <f t="shared" ref="N82:P82" si="195">-(N8+N9-N30-N36)</f>
        <v>493.07499999999999</v>
      </c>
      <c r="O82" s="184">
        <f t="shared" si="195"/>
        <v>443.69100000000003</v>
      </c>
      <c r="P82" s="180">
        <f t="shared" si="195"/>
        <v>476.78899999999999</v>
      </c>
      <c r="Q82" s="178">
        <f t="shared" ref="Q82:S82" si="196">-(Q8+Q9-Q30-Q36)</f>
        <v>414.81899999999996</v>
      </c>
      <c r="R82" s="178">
        <f t="shared" si="196"/>
        <v>247.404</v>
      </c>
      <c r="S82" s="184">
        <f t="shared" si="196"/>
        <v>49.820851677401151</v>
      </c>
      <c r="T82" s="180">
        <f t="shared" ref="T82:AA82" si="197">-(T8+T9-T30-T36)</f>
        <v>-74.904364928673658</v>
      </c>
      <c r="U82" s="178">
        <f t="shared" si="197"/>
        <v>-40.161624286911319</v>
      </c>
      <c r="V82" s="178">
        <f t="shared" si="197"/>
        <v>-186.38256880377526</v>
      </c>
      <c r="W82" s="184">
        <f t="shared" si="197"/>
        <v>-389.62640593918604</v>
      </c>
      <c r="X82" s="178">
        <f t="shared" si="197"/>
        <v>-500.30612613266203</v>
      </c>
      <c r="Y82" s="178">
        <f t="shared" si="197"/>
        <v>-562.05059085560106</v>
      </c>
      <c r="Z82" s="178">
        <f t="shared" si="197"/>
        <v>-709.16324286455142</v>
      </c>
      <c r="AA82" s="184">
        <f t="shared" si="197"/>
        <v>-915.04260196129189</v>
      </c>
      <c r="AB82" s="21"/>
      <c r="AC82" s="674">
        <f t="shared" ref="AC82:AH82" si="198">-(AC8+AC9-AC30-AC36)</f>
        <v>-544.64400000000001</v>
      </c>
      <c r="AD82" s="674">
        <f t="shared" si="198"/>
        <v>375.44100000000003</v>
      </c>
      <c r="AE82" s="674">
        <f t="shared" si="198"/>
        <v>443.69100000000003</v>
      </c>
      <c r="AF82" s="674">
        <f t="shared" si="198"/>
        <v>49.820851677401151</v>
      </c>
      <c r="AG82" s="674">
        <f t="shared" si="198"/>
        <v>-389.62640593918604</v>
      </c>
      <c r="AH82" s="675">
        <f t="shared" si="198"/>
        <v>-915.04260196129189</v>
      </c>
      <c r="AI82" s="21"/>
      <c r="AJ82" s="180">
        <f>-(AJ8+AJ9-AJ30-AJ36)</f>
        <v>-37.277999999999906</v>
      </c>
      <c r="AK82" s="178">
        <f>-(AK8+AK9-AK30-AK36)</f>
        <v>493.07499999999999</v>
      </c>
      <c r="AL82" s="178">
        <f>-(AL8+AL9-AL30-AL36)</f>
        <v>247.404</v>
      </c>
      <c r="AM82" s="178">
        <f>-(AM8+AM9-AM30-AM36)</f>
        <v>-186.38256880377526</v>
      </c>
      <c r="AN82" s="184">
        <f>-(AN8+AN9-AN30-AN36)</f>
        <v>-709.16324286455142</v>
      </c>
      <c r="AO82" s="15"/>
      <c r="AV82" s="9"/>
    </row>
    <row r="83" spans="1:48" ht="14.25" customHeight="1">
      <c r="A83" s="9"/>
      <c r="B83" s="23" t="s">
        <v>277</v>
      </c>
      <c r="C83" s="24"/>
      <c r="D83" s="557"/>
      <c r="E83" s="556"/>
      <c r="F83" s="556"/>
      <c r="G83" s="555">
        <f>G82/'IS-QRVO'!G153</f>
        <v>-3.6196185286103542</v>
      </c>
      <c r="H83" s="557">
        <f>H82/'IS-QRVO'!H153</f>
        <v>-3.6153397945112355</v>
      </c>
      <c r="I83" s="556">
        <f>I82/'IS-QRVO'!I153</f>
        <v>-0.79953973591187355</v>
      </c>
      <c r="J83" s="556">
        <f>J82/'IS-QRVO'!J153</f>
        <v>-0.25869714571232216</v>
      </c>
      <c r="K83" s="555">
        <f>K82/'IS-QRVO'!K153</f>
        <v>2.730837491453427</v>
      </c>
      <c r="L83" s="557">
        <f>L82/'IS-QRVO'!L153</f>
        <v>4.0836312351991788</v>
      </c>
      <c r="M83" s="556">
        <f>M82/'IS-QRVO'!M153</f>
        <v>3.9251108978379641</v>
      </c>
      <c r="N83" s="556">
        <f>N82/'IS-QRVO'!N153</f>
        <v>3.7505324489609642</v>
      </c>
      <c r="O83" s="555">
        <f>O82/'IS-QRVO'!O153</f>
        <v>3.3869283440584423</v>
      </c>
      <c r="P83" s="557">
        <f>P82/'IS-QRVO'!P153</f>
        <v>3.6300506300201758</v>
      </c>
      <c r="Q83" s="556">
        <f>Q82/'IS-QRVO'!Q153</f>
        <v>3.1719325880499776</v>
      </c>
      <c r="R83" s="556">
        <f>R82/'IS-QRVO'!R153</f>
        <v>1.8964555099037224</v>
      </c>
      <c r="S83" s="555">
        <f>S82/'IS-QRVO'!S153</f>
        <v>0.38336707560559846</v>
      </c>
      <c r="T83" s="557">
        <f>T82/'IS-QRVO'!T153</f>
        <v>-0.57860867730096455</v>
      </c>
      <c r="U83" s="556">
        <f>U82/'IS-QRVO'!U153</f>
        <v>-0.31143664728210646</v>
      </c>
      <c r="V83" s="556">
        <f>V82/'IS-QRVO'!V153</f>
        <v>-1.4509448278303487</v>
      </c>
      <c r="W83" s="555">
        <f>W82/'IS-QRVO'!W153</f>
        <v>-3.0450030161867052</v>
      </c>
      <c r="X83" s="556">
        <f>X82/'IS-QRVO'!X153</f>
        <v>-3.9253242384247273</v>
      </c>
      <c r="Y83" s="556">
        <f>Y82/'IS-QRVO'!Y153</f>
        <v>-4.4271290120640305</v>
      </c>
      <c r="Z83" s="556">
        <f>Z82/'IS-QRVO'!Z153</f>
        <v>-5.607984143611624</v>
      </c>
      <c r="AA83" s="555">
        <f>AA82/'IS-QRVO'!AA153</f>
        <v>-7.2647797799334048</v>
      </c>
      <c r="AB83" s="21"/>
      <c r="AC83" s="674">
        <f>AC82/'IS-QRVO'!AC153</f>
        <v>-3.6196185286103542</v>
      </c>
      <c r="AD83" s="674">
        <f>AD82/'IS-QRVO'!AD153</f>
        <v>2.5591343245430922</v>
      </c>
      <c r="AE83" s="674">
        <f>AE82/'IS-QRVO'!AE153</f>
        <v>3.3651704993629035</v>
      </c>
      <c r="AF83" s="674">
        <f>AF82/'IS-QRVO'!AF153</f>
        <v>0.38137810234645453</v>
      </c>
      <c r="AG83" s="674">
        <f>AG82/'IS-QRVO'!AG153</f>
        <v>-3.0272590705886757</v>
      </c>
      <c r="AH83" s="675">
        <f>AH82/'IS-QRVO'!AH153</f>
        <v>-7.2217779896870864</v>
      </c>
      <c r="AI83" s="21"/>
      <c r="AJ83" s="680">
        <f>AJ82/'IS-QRVO'!AJ153</f>
        <v>-0.24859747954779174</v>
      </c>
      <c r="AK83" s="674">
        <f>AK82/'IS-QRVO'!AK153</f>
        <v>3.6943243055932773</v>
      </c>
      <c r="AL83" s="674">
        <f>AL82/'IS-QRVO'!AL153</f>
        <v>1.8900951144046754</v>
      </c>
      <c r="AM83" s="674">
        <f>AM82/'IS-QRVO'!AM153</f>
        <v>-1.4425225516135107</v>
      </c>
      <c r="AN83" s="675">
        <f>AN82/'IS-QRVO'!AN153</f>
        <v>-5.5749197590094139</v>
      </c>
      <c r="AO83" s="15"/>
      <c r="AV83" s="9"/>
    </row>
    <row r="84" spans="1:48" ht="14.25" customHeight="1">
      <c r="A84" s="9"/>
      <c r="B84" s="23" t="s">
        <v>129</v>
      </c>
      <c r="C84" s="24"/>
      <c r="D84" s="180"/>
      <c r="E84" s="178"/>
      <c r="F84" s="178"/>
      <c r="G84" s="184">
        <f t="shared" ref="G84:S84" si="199">G15-G32</f>
        <v>1174.7949999999998</v>
      </c>
      <c r="H84" s="180">
        <f t="shared" si="199"/>
        <v>1244.4899999999998</v>
      </c>
      <c r="I84" s="178">
        <f t="shared" si="199"/>
        <v>920.50800000000027</v>
      </c>
      <c r="J84" s="178">
        <f t="shared" ref="J84:O84" si="200">J15-J32</f>
        <v>1543.0319999999999</v>
      </c>
      <c r="K84" s="184">
        <f t="shared" si="200"/>
        <v>1135.4090000000001</v>
      </c>
      <c r="L84" s="180">
        <f t="shared" si="200"/>
        <v>1065.087</v>
      </c>
      <c r="M84" s="178">
        <f t="shared" si="200"/>
        <v>1025.0909999999999</v>
      </c>
      <c r="N84" s="178">
        <f t="shared" si="200"/>
        <v>939.32099999999991</v>
      </c>
      <c r="O84" s="184">
        <f t="shared" si="200"/>
        <v>1042.777</v>
      </c>
      <c r="P84" s="180">
        <f t="shared" ref="P84" si="201">P15-P32</f>
        <v>1105.298</v>
      </c>
      <c r="Q84" s="178">
        <f t="shared" si="199"/>
        <v>1185.2060000000001</v>
      </c>
      <c r="R84" s="178">
        <f t="shared" si="199"/>
        <v>1429.6479999999999</v>
      </c>
      <c r="S84" s="184">
        <f t="shared" si="199"/>
        <v>1493.8279730167051</v>
      </c>
      <c r="T84" s="180">
        <f t="shared" ref="T84:AA84" si="202">T15-T32</f>
        <v>1546.7713594150957</v>
      </c>
      <c r="U84" s="178">
        <f t="shared" si="202"/>
        <v>1688.3743866224117</v>
      </c>
      <c r="V84" s="178">
        <f t="shared" si="202"/>
        <v>1840.6397733419103</v>
      </c>
      <c r="W84" s="184">
        <f t="shared" si="202"/>
        <v>1951.4943531696933</v>
      </c>
      <c r="X84" s="178">
        <f t="shared" si="202"/>
        <v>2060.4966777916202</v>
      </c>
      <c r="Y84" s="178">
        <f t="shared" si="202"/>
        <v>2211.3091466570204</v>
      </c>
      <c r="Z84" s="178">
        <f t="shared" si="202"/>
        <v>2370.5042567868413</v>
      </c>
      <c r="AA84" s="184">
        <f t="shared" si="202"/>
        <v>2494.994651253091</v>
      </c>
      <c r="AB84" s="21"/>
      <c r="AC84" s="674">
        <f t="shared" ref="AC84:AH84" si="203">AC15-AC32</f>
        <v>1174.7949999999998</v>
      </c>
      <c r="AD84" s="674">
        <f t="shared" si="203"/>
        <v>1135.4090000000001</v>
      </c>
      <c r="AE84" s="674">
        <f t="shared" si="203"/>
        <v>1042.777</v>
      </c>
      <c r="AF84" s="674">
        <f t="shared" si="203"/>
        <v>1493.8279730167051</v>
      </c>
      <c r="AG84" s="674">
        <f t="shared" si="203"/>
        <v>1951.4943531696933</v>
      </c>
      <c r="AH84" s="675">
        <f t="shared" si="203"/>
        <v>2494.994651253091</v>
      </c>
      <c r="AI84" s="21"/>
      <c r="AJ84" s="680">
        <f>AJ15-AJ32</f>
        <v>1543.0319999999999</v>
      </c>
      <c r="AK84" s="674">
        <f>AK15-AK32</f>
        <v>939.32099999999991</v>
      </c>
      <c r="AL84" s="674">
        <f>AL15-AL32</f>
        <v>1429.6479999999999</v>
      </c>
      <c r="AM84" s="674">
        <f>AM15-AM32</f>
        <v>1840.6397733419103</v>
      </c>
      <c r="AN84" s="675">
        <f>AN15-AN32</f>
        <v>2370.5042567868413</v>
      </c>
      <c r="AO84" s="15"/>
      <c r="AV84" s="9"/>
    </row>
    <row r="85" spans="1:48" ht="14.25" customHeight="1">
      <c r="A85" s="239"/>
      <c r="B85" s="9" t="s">
        <v>344</v>
      </c>
      <c r="C85" s="9"/>
      <c r="D85" s="9"/>
      <c r="E85" s="9"/>
      <c r="F85" s="9"/>
      <c r="G85" s="239"/>
      <c r="H85" s="9"/>
      <c r="I85" s="9"/>
      <c r="J85" s="638">
        <f>SUM('IS-QRVO'!G171:J171)</f>
        <v>888.47400000000016</v>
      </c>
      <c r="K85" s="664">
        <f>SUM('IS-QRVO'!H171:K171)</f>
        <v>880.48299999999995</v>
      </c>
      <c r="L85" s="9"/>
      <c r="M85" s="9"/>
      <c r="N85" s="638">
        <f>SUM('IS-QRVO'!K171:N171)</f>
        <v>930.00499999999988</v>
      </c>
      <c r="O85" s="664">
        <f>SUM('IS-QRVO'!L171:O171)</f>
        <v>916.36399999999992</v>
      </c>
      <c r="P85" s="237">
        <f>SUM('IS-QRVO'!M171:P171)</f>
        <v>882.6049999999999</v>
      </c>
      <c r="Q85" s="237">
        <f>SUM('IS-QRVO'!N171:Q171)</f>
        <v>908.94799999999987</v>
      </c>
      <c r="R85" s="237">
        <f>SUM('IS-QRVO'!O171:R171)</f>
        <v>942.8977376375783</v>
      </c>
      <c r="S85" s="238">
        <f>SUM('IS-QRVO'!P171:S171)</f>
        <v>961.77601025021306</v>
      </c>
      <c r="T85" s="237">
        <f>SUM('IS-QRVO'!Q171:T171)</f>
        <v>990.42137225146018</v>
      </c>
      <c r="U85" s="237">
        <f>SUM('IS-QRVO'!R171:U171)</f>
        <v>1047.1918006576948</v>
      </c>
      <c r="V85" s="237">
        <f>SUM('IS-QRVO'!S171:V171)</f>
        <v>1093.137952337941</v>
      </c>
      <c r="W85" s="238">
        <f>SUM('IS-QRVO'!T171:W171)</f>
        <v>1170.4511736978448</v>
      </c>
      <c r="X85" s="757">
        <f>SUM('IS-QRVO'!U171:X171)</f>
        <v>1250.3200759214183</v>
      </c>
      <c r="Y85" s="757">
        <f>SUM('IS-QRVO'!V171:Y171)</f>
        <v>1267.9099477070713</v>
      </c>
      <c r="Z85" s="757">
        <f>SUM('IS-QRVO'!W171:Z171)</f>
        <v>1282.6018781771611</v>
      </c>
      <c r="AA85" s="757">
        <f>SUM('IS-QRVO'!X171:AA171)</f>
        <v>1305.0534694346027</v>
      </c>
      <c r="AB85" s="21"/>
      <c r="AC85" s="676"/>
      <c r="AD85" s="676">
        <f>'IS-QRVO'!AD171</f>
        <v>880.48299999999995</v>
      </c>
      <c r="AE85" s="676">
        <f>'IS-QRVO'!AE171</f>
        <v>916.36400000000026</v>
      </c>
      <c r="AF85" s="676">
        <f>'IS-QRVO'!AF171</f>
        <v>961.77601025021363</v>
      </c>
      <c r="AG85" s="676">
        <f>'IS-QRVO'!AG171</f>
        <v>1170.451173697845</v>
      </c>
      <c r="AH85" s="676">
        <f>'IS-QRVO'!AH171</f>
        <v>1091.9884348109363</v>
      </c>
      <c r="AI85" s="21"/>
      <c r="AJ85" s="614">
        <f>'IS-QRVO'!AJ171</f>
        <v>814.20100000000002</v>
      </c>
      <c r="AK85" s="237">
        <f>'IS-QRVO'!AK171</f>
        <v>895.24800000000005</v>
      </c>
      <c r="AL85" s="237">
        <f>'IS-QRVO'!AL171</f>
        <v>882.14373763757862</v>
      </c>
      <c r="AM85" s="237">
        <f>'IS-QRVO'!AM171</f>
        <v>1093.1379523379414</v>
      </c>
      <c r="AN85" s="238">
        <f>'IS-QRVO'!AN171</f>
        <v>1282.6018781771613</v>
      </c>
      <c r="AO85" s="15"/>
      <c r="AV85" s="9"/>
    </row>
    <row r="86" spans="1:48" ht="14.25" customHeight="1">
      <c r="A86" s="239"/>
      <c r="B86" s="16" t="s">
        <v>345</v>
      </c>
      <c r="C86" s="231"/>
      <c r="D86" s="231"/>
      <c r="E86" s="231"/>
      <c r="F86" s="231"/>
      <c r="G86" s="17"/>
      <c r="H86" s="231"/>
      <c r="I86" s="231"/>
      <c r="J86" s="665"/>
      <c r="K86" s="666">
        <f>+K82/K85</f>
        <v>0.42640346264493473</v>
      </c>
      <c r="L86" s="231"/>
      <c r="M86" s="231"/>
      <c r="N86" s="665"/>
      <c r="O86" s="666">
        <f>+O82/O85</f>
        <v>0.48418641500539095</v>
      </c>
      <c r="P86" s="661">
        <f t="shared" ref="P86:W86" si="204">+P82/P85</f>
        <v>0.54020654766288434</v>
      </c>
      <c r="Q86" s="662">
        <f t="shared" si="204"/>
        <v>0.45637264177928771</v>
      </c>
      <c r="R86" s="662">
        <f t="shared" si="204"/>
        <v>0.26238688473245092</v>
      </c>
      <c r="S86" s="663">
        <f t="shared" si="204"/>
        <v>5.180088830084241E-2</v>
      </c>
      <c r="T86" s="661">
        <f t="shared" si="204"/>
        <v>-7.5628784906366125E-2</v>
      </c>
      <c r="U86" s="662">
        <f t="shared" si="204"/>
        <v>-3.8351736770367739E-2</v>
      </c>
      <c r="V86" s="662">
        <f t="shared" si="204"/>
        <v>-0.17050233084044961</v>
      </c>
      <c r="W86" s="663">
        <f t="shared" si="204"/>
        <v>-0.33288565528814551</v>
      </c>
      <c r="X86" s="757">
        <f t="shared" ref="X86:AA86" si="205">+X82/X85</f>
        <v>-0.40014244013794908</v>
      </c>
      <c r="Y86" s="757">
        <f t="shared" si="205"/>
        <v>-0.44328904578123329</v>
      </c>
      <c r="Z86" s="757">
        <f t="shared" si="205"/>
        <v>-0.55290987400737091</v>
      </c>
      <c r="AA86" s="757">
        <f t="shared" si="205"/>
        <v>-0.70115334229004589</v>
      </c>
      <c r="AB86" s="652"/>
      <c r="AC86" s="677"/>
      <c r="AD86" s="678">
        <f>+AD82/AD85</f>
        <v>0.42640346264493473</v>
      </c>
      <c r="AE86" s="678">
        <f>+AE82/AE85</f>
        <v>0.48418641500539078</v>
      </c>
      <c r="AF86" s="678">
        <f>+AF82/AF85</f>
        <v>5.1800888300842382E-2</v>
      </c>
      <c r="AG86" s="678">
        <f>+AG82/AG85</f>
        <v>-0.3328856552881454</v>
      </c>
      <c r="AH86" s="679">
        <f>+AH82/AH85</f>
        <v>-0.83795997539087463</v>
      </c>
      <c r="AI86" s="652"/>
      <c r="AJ86" s="677">
        <f>+AJ82/AJ85</f>
        <v>-4.5784763221857878E-2</v>
      </c>
      <c r="AK86" s="678">
        <f>+AK82/AK85</f>
        <v>0.55076917234107192</v>
      </c>
      <c r="AL86" s="678">
        <f>+AL82/AL85</f>
        <v>0.28045769577479429</v>
      </c>
      <c r="AM86" s="678">
        <f>+AM82/AM85</f>
        <v>-0.17050233084044955</v>
      </c>
      <c r="AN86" s="679">
        <f>+AN82/AN85</f>
        <v>-0.55290987400737079</v>
      </c>
      <c r="AO86" s="15"/>
      <c r="AV86" s="9"/>
    </row>
    <row r="87" spans="1:48" ht="14.25" customHeight="1">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15"/>
      <c r="AV87" s="9"/>
    </row>
    <row r="88" spans="1:48" ht="14.25" customHeight="1">
      <c r="A88" s="9"/>
      <c r="B88" s="154" t="s">
        <v>346</v>
      </c>
      <c r="C88" s="155"/>
      <c r="D88" s="375"/>
      <c r="E88" s="375"/>
      <c r="F88" s="375"/>
      <c r="G88" s="375"/>
      <c r="H88" s="375"/>
      <c r="I88" s="375"/>
      <c r="J88" s="375"/>
      <c r="K88" s="375"/>
      <c r="L88" s="375"/>
      <c r="M88" s="375"/>
      <c r="N88" s="375"/>
      <c r="O88" s="375"/>
      <c r="P88" s="375"/>
      <c r="Q88" s="375"/>
      <c r="R88" s="375"/>
      <c r="S88" s="375"/>
      <c r="T88" s="375"/>
      <c r="U88" s="375"/>
      <c r="V88" s="375"/>
      <c r="W88" s="155"/>
      <c r="X88" s="375"/>
      <c r="Y88" s="375"/>
      <c r="Z88" s="375"/>
      <c r="AA88" s="155"/>
      <c r="AB88" s="21"/>
      <c r="AC88" s="375"/>
      <c r="AD88" s="375"/>
      <c r="AE88" s="375"/>
      <c r="AF88" s="375"/>
      <c r="AG88" s="375"/>
      <c r="AH88" s="155"/>
      <c r="AI88" s="21"/>
      <c r="AJ88" s="375"/>
      <c r="AK88" s="375"/>
      <c r="AL88" s="375"/>
      <c r="AM88" s="375"/>
      <c r="AN88" s="155"/>
      <c r="AO88" s="15"/>
      <c r="AV88" s="9"/>
    </row>
    <row r="89" spans="1:48" ht="14.25" customHeight="1">
      <c r="A89" s="9"/>
      <c r="B89" s="255" t="s">
        <v>355</v>
      </c>
      <c r="C89" s="239"/>
      <c r="D89" s="9"/>
      <c r="E89" s="9"/>
      <c r="F89" s="9"/>
      <c r="G89" s="667"/>
      <c r="H89" s="668"/>
      <c r="I89" s="668"/>
      <c r="J89" s="668"/>
      <c r="K89" s="667"/>
      <c r="L89" s="668"/>
      <c r="M89" s="668"/>
      <c r="N89" s="668"/>
      <c r="O89" s="667"/>
      <c r="P89" s="668"/>
      <c r="Q89" s="668"/>
      <c r="R89" s="668"/>
      <c r="S89" s="667"/>
      <c r="T89" s="668"/>
      <c r="U89" s="668"/>
      <c r="V89" s="668"/>
      <c r="W89" s="667"/>
      <c r="X89" s="668"/>
      <c r="Y89" s="668"/>
      <c r="Z89" s="668"/>
      <c r="AA89" s="667"/>
      <c r="AB89" s="21"/>
      <c r="AC89" s="676"/>
      <c r="AD89" s="676"/>
      <c r="AE89" s="676"/>
      <c r="AF89" s="676"/>
      <c r="AG89" s="676"/>
      <c r="AH89" s="238"/>
      <c r="AI89" s="681"/>
      <c r="AJ89" s="676"/>
      <c r="AK89" s="676"/>
      <c r="AL89" s="676"/>
      <c r="AM89" s="676"/>
      <c r="AN89" s="238"/>
      <c r="AO89" s="15"/>
      <c r="AV89" s="9"/>
    </row>
    <row r="90" spans="1:48" ht="14.25" customHeight="1">
      <c r="A90" s="9"/>
      <c r="B90" s="22" t="s">
        <v>356</v>
      </c>
      <c r="C90" s="239"/>
      <c r="D90" s="9"/>
      <c r="E90" s="9"/>
      <c r="F90" s="9"/>
      <c r="G90" s="664">
        <v>0</v>
      </c>
      <c r="H90" s="668">
        <v>0</v>
      </c>
      <c r="I90" s="669">
        <v>0</v>
      </c>
      <c r="J90" s="669">
        <v>450</v>
      </c>
      <c r="K90" s="670">
        <v>450</v>
      </c>
      <c r="L90" s="668">
        <f>K90</f>
        <v>450</v>
      </c>
      <c r="M90" s="669">
        <v>450</v>
      </c>
      <c r="N90" s="669">
        <v>450</v>
      </c>
      <c r="O90" s="767">
        <f>N90</f>
        <v>450</v>
      </c>
      <c r="P90" s="668">
        <f t="shared" ref="P90:S90" si="206">O90</f>
        <v>450</v>
      </c>
      <c r="Q90" s="668">
        <f t="shared" si="206"/>
        <v>450</v>
      </c>
      <c r="R90" s="668">
        <f t="shared" si="206"/>
        <v>450</v>
      </c>
      <c r="S90" s="664">
        <f t="shared" si="206"/>
        <v>450</v>
      </c>
      <c r="T90" s="668">
        <f t="shared" ref="T90:W91" si="207">+S90</f>
        <v>450</v>
      </c>
      <c r="U90" s="668">
        <f t="shared" si="207"/>
        <v>450</v>
      </c>
      <c r="V90" s="668">
        <f t="shared" si="207"/>
        <v>450</v>
      </c>
      <c r="W90" s="664">
        <f t="shared" si="207"/>
        <v>450</v>
      </c>
      <c r="X90" s="668">
        <f t="shared" ref="X90:X91" si="208">+W90</f>
        <v>450</v>
      </c>
      <c r="Y90" s="668">
        <f t="shared" ref="Y90:Y91" si="209">+X90</f>
        <v>450</v>
      </c>
      <c r="Z90" s="668">
        <f t="shared" ref="Z90:Z91" si="210">+Y90</f>
        <v>450</v>
      </c>
      <c r="AA90" s="664">
        <f t="shared" ref="AA90:AA91" si="211">+Z90</f>
        <v>450</v>
      </c>
      <c r="AB90" s="21"/>
      <c r="AC90" s="676">
        <f t="shared" ref="AC90:AC107" si="212">G90</f>
        <v>0</v>
      </c>
      <c r="AD90" s="676">
        <f t="shared" ref="AD90:AD107" si="213">K90</f>
        <v>450</v>
      </c>
      <c r="AE90" s="676">
        <f t="shared" ref="AE90:AE107" si="214">O90</f>
        <v>450</v>
      </c>
      <c r="AF90" s="676">
        <f t="shared" ref="AF90:AF107" si="215">S90</f>
        <v>450</v>
      </c>
      <c r="AG90" s="676">
        <f t="shared" ref="AG90:AH107" si="216">W90</f>
        <v>450</v>
      </c>
      <c r="AH90" s="238">
        <f t="shared" si="216"/>
        <v>450</v>
      </c>
      <c r="AI90" s="681"/>
      <c r="AJ90" s="676">
        <f t="shared" ref="AJ90:AJ107" si="217">J90</f>
        <v>450</v>
      </c>
      <c r="AK90" s="676">
        <f t="shared" ref="AK90:AK107" si="218">N90</f>
        <v>450</v>
      </c>
      <c r="AL90" s="676">
        <f t="shared" ref="AL90:AL107" si="219">R90</f>
        <v>450</v>
      </c>
      <c r="AM90" s="676">
        <f t="shared" ref="AM90:AM107" si="220">V90</f>
        <v>450</v>
      </c>
      <c r="AN90" s="238">
        <f>Z90</f>
        <v>450</v>
      </c>
      <c r="AO90" s="15"/>
      <c r="AV90" s="9"/>
    </row>
    <row r="91" spans="1:48" ht="14.25" customHeight="1">
      <c r="A91" s="9"/>
      <c r="B91" s="22" t="s">
        <v>357</v>
      </c>
      <c r="C91" s="239"/>
      <c r="D91" s="9"/>
      <c r="E91" s="9"/>
      <c r="F91" s="9"/>
      <c r="G91" s="664">
        <v>0</v>
      </c>
      <c r="H91" s="668">
        <v>0</v>
      </c>
      <c r="I91" s="669">
        <v>0</v>
      </c>
      <c r="J91" s="669">
        <v>550</v>
      </c>
      <c r="K91" s="670">
        <v>550</v>
      </c>
      <c r="L91" s="668">
        <f>K91</f>
        <v>550</v>
      </c>
      <c r="M91" s="669">
        <v>550</v>
      </c>
      <c r="N91" s="669">
        <v>550</v>
      </c>
      <c r="O91" s="767">
        <f>N91</f>
        <v>550</v>
      </c>
      <c r="P91" s="668">
        <f t="shared" ref="P91:S91" si="221">O91</f>
        <v>550</v>
      </c>
      <c r="Q91" s="668">
        <f t="shared" si="221"/>
        <v>550</v>
      </c>
      <c r="R91" s="668">
        <f t="shared" si="221"/>
        <v>550</v>
      </c>
      <c r="S91" s="664">
        <f t="shared" si="221"/>
        <v>550</v>
      </c>
      <c r="T91" s="668">
        <f t="shared" si="207"/>
        <v>550</v>
      </c>
      <c r="U91" s="668">
        <f t="shared" si="207"/>
        <v>550</v>
      </c>
      <c r="V91" s="668">
        <f t="shared" si="207"/>
        <v>550</v>
      </c>
      <c r="W91" s="664">
        <f t="shared" si="207"/>
        <v>550</v>
      </c>
      <c r="X91" s="668">
        <f t="shared" si="208"/>
        <v>550</v>
      </c>
      <c r="Y91" s="668">
        <f t="shared" si="209"/>
        <v>550</v>
      </c>
      <c r="Z91" s="668">
        <f t="shared" si="210"/>
        <v>550</v>
      </c>
      <c r="AA91" s="664">
        <f t="shared" si="211"/>
        <v>550</v>
      </c>
      <c r="AB91" s="21"/>
      <c r="AC91" s="676">
        <f t="shared" si="212"/>
        <v>0</v>
      </c>
      <c r="AD91" s="676">
        <f t="shared" si="213"/>
        <v>550</v>
      </c>
      <c r="AE91" s="676">
        <f t="shared" si="214"/>
        <v>550</v>
      </c>
      <c r="AF91" s="676">
        <f t="shared" si="215"/>
        <v>550</v>
      </c>
      <c r="AG91" s="676">
        <f t="shared" si="216"/>
        <v>550</v>
      </c>
      <c r="AH91" s="238">
        <f t="shared" si="216"/>
        <v>550</v>
      </c>
      <c r="AI91" s="681"/>
      <c r="AJ91" s="676">
        <f t="shared" si="217"/>
        <v>550</v>
      </c>
      <c r="AK91" s="676">
        <f t="shared" si="218"/>
        <v>550</v>
      </c>
      <c r="AL91" s="676">
        <f t="shared" si="219"/>
        <v>550</v>
      </c>
      <c r="AM91" s="676">
        <f t="shared" si="220"/>
        <v>550</v>
      </c>
      <c r="AN91" s="238">
        <f>Z91</f>
        <v>550</v>
      </c>
      <c r="AO91" s="15"/>
      <c r="AV91" s="9"/>
    </row>
    <row r="92" spans="1:48" ht="14.25" customHeight="1">
      <c r="A92" s="9"/>
      <c r="B92" s="22" t="s">
        <v>365</v>
      </c>
      <c r="C92" s="239"/>
      <c r="D92" s="9"/>
      <c r="E92" s="9"/>
      <c r="F92" s="9"/>
      <c r="G92" s="664">
        <v>0</v>
      </c>
      <c r="H92" s="668">
        <v>0</v>
      </c>
      <c r="I92" s="669">
        <v>75</v>
      </c>
      <c r="J92" s="669"/>
      <c r="K92" s="670"/>
      <c r="L92" s="668">
        <v>0</v>
      </c>
      <c r="M92" s="669"/>
      <c r="N92" s="669"/>
      <c r="O92" s="767"/>
      <c r="P92" s="668"/>
      <c r="Q92" s="668"/>
      <c r="R92" s="668"/>
      <c r="S92" s="664"/>
      <c r="T92" s="668"/>
      <c r="U92" s="668"/>
      <c r="V92" s="668"/>
      <c r="W92" s="664"/>
      <c r="X92" s="668"/>
      <c r="Y92" s="668"/>
      <c r="Z92" s="668"/>
      <c r="AA92" s="664"/>
      <c r="AB92" s="21"/>
      <c r="AC92" s="676"/>
      <c r="AD92" s="676"/>
      <c r="AE92" s="676"/>
      <c r="AF92" s="676"/>
      <c r="AG92" s="676"/>
      <c r="AH92" s="238"/>
      <c r="AI92" s="681"/>
      <c r="AJ92" s="676"/>
      <c r="AK92" s="676"/>
      <c r="AL92" s="676"/>
      <c r="AM92" s="676"/>
      <c r="AN92" s="238"/>
      <c r="AO92" s="15"/>
      <c r="AV92" s="9"/>
    </row>
    <row r="93" spans="1:48" ht="14.25" customHeight="1">
      <c r="A93" s="9"/>
      <c r="B93" s="255" t="s">
        <v>360</v>
      </c>
      <c r="G93" s="664">
        <f t="shared" ref="G93:L93" si="222">+SUM(G90:G92)</f>
        <v>0</v>
      </c>
      <c r="H93" s="668">
        <f t="shared" si="222"/>
        <v>0</v>
      </c>
      <c r="I93" s="668">
        <f t="shared" si="222"/>
        <v>75</v>
      </c>
      <c r="J93" s="668">
        <f t="shared" si="222"/>
        <v>1000</v>
      </c>
      <c r="K93" s="664">
        <f t="shared" si="222"/>
        <v>1000</v>
      </c>
      <c r="L93" s="668">
        <f t="shared" si="222"/>
        <v>1000</v>
      </c>
      <c r="M93" s="668">
        <f t="shared" ref="M93:N93" si="223">+SUM(M90:M92)</f>
        <v>1000</v>
      </c>
      <c r="N93" s="668">
        <f t="shared" si="223"/>
        <v>1000</v>
      </c>
      <c r="O93" s="664">
        <f t="shared" ref="O93" si="224">+SUM(O90:O92)</f>
        <v>1000</v>
      </c>
      <c r="P93" s="668">
        <f t="shared" ref="P93:W93" si="225">+SUM(P90:P92)</f>
        <v>1000</v>
      </c>
      <c r="Q93" s="668">
        <f t="shared" si="225"/>
        <v>1000</v>
      </c>
      <c r="R93" s="668">
        <f t="shared" si="225"/>
        <v>1000</v>
      </c>
      <c r="S93" s="664">
        <f t="shared" si="225"/>
        <v>1000</v>
      </c>
      <c r="T93" s="668">
        <f t="shared" si="225"/>
        <v>1000</v>
      </c>
      <c r="U93" s="668">
        <f t="shared" si="225"/>
        <v>1000</v>
      </c>
      <c r="V93" s="668">
        <f t="shared" si="225"/>
        <v>1000</v>
      </c>
      <c r="W93" s="664">
        <f t="shared" si="225"/>
        <v>1000</v>
      </c>
      <c r="X93" s="668">
        <f t="shared" ref="X93:AA93" si="226">+SUM(X90:X92)</f>
        <v>1000</v>
      </c>
      <c r="Y93" s="668">
        <f t="shared" si="226"/>
        <v>1000</v>
      </c>
      <c r="Z93" s="668">
        <f t="shared" si="226"/>
        <v>1000</v>
      </c>
      <c r="AA93" s="664">
        <f t="shared" si="226"/>
        <v>1000</v>
      </c>
      <c r="AB93" s="21"/>
      <c r="AC93" s="676">
        <f t="shared" si="212"/>
        <v>0</v>
      </c>
      <c r="AD93" s="676">
        <f t="shared" si="213"/>
        <v>1000</v>
      </c>
      <c r="AE93" s="676">
        <f t="shared" si="214"/>
        <v>1000</v>
      </c>
      <c r="AF93" s="676">
        <f t="shared" si="215"/>
        <v>1000</v>
      </c>
      <c r="AG93" s="676">
        <f t="shared" si="216"/>
        <v>1000</v>
      </c>
      <c r="AH93" s="676">
        <f t="shared" si="216"/>
        <v>1000</v>
      </c>
      <c r="AI93" s="681"/>
      <c r="AJ93" s="676">
        <f t="shared" si="217"/>
        <v>1000</v>
      </c>
      <c r="AK93" s="676">
        <f t="shared" si="218"/>
        <v>1000</v>
      </c>
      <c r="AL93" s="676">
        <f t="shared" si="219"/>
        <v>1000</v>
      </c>
      <c r="AM93" s="676">
        <f t="shared" si="220"/>
        <v>1000</v>
      </c>
      <c r="AN93" s="238">
        <f t="shared" ref="AN93:AN94" si="227">Z93</f>
        <v>1000</v>
      </c>
      <c r="AO93" s="15"/>
      <c r="AV93" s="9"/>
    </row>
    <row r="94" spans="1:48" ht="14.25" customHeight="1">
      <c r="A94" s="9"/>
      <c r="B94" s="22" t="s">
        <v>358</v>
      </c>
      <c r="C94" s="239"/>
      <c r="D94" s="9"/>
      <c r="E94" s="9"/>
      <c r="F94" s="9"/>
      <c r="G94" s="664">
        <v>0</v>
      </c>
      <c r="H94" s="668">
        <v>0</v>
      </c>
      <c r="I94" s="669">
        <v>0</v>
      </c>
      <c r="J94" s="669">
        <v>-12.112</v>
      </c>
      <c r="K94" s="670">
        <v>-11.87</v>
      </c>
      <c r="L94" s="668">
        <v>-11.628</v>
      </c>
      <c r="M94" s="669">
        <v>-12.112</v>
      </c>
      <c r="N94" s="669">
        <v>-11.114000000000001</v>
      </c>
      <c r="O94" s="767">
        <f>N94</f>
        <v>-11.114000000000001</v>
      </c>
      <c r="P94" s="668">
        <f t="shared" ref="P94:W94" si="228">+O94</f>
        <v>-11.114000000000001</v>
      </c>
      <c r="Q94" s="668">
        <f t="shared" si="228"/>
        <v>-11.114000000000001</v>
      </c>
      <c r="R94" s="668">
        <f t="shared" si="228"/>
        <v>-11.114000000000001</v>
      </c>
      <c r="S94" s="664">
        <f t="shared" si="228"/>
        <v>-11.114000000000001</v>
      </c>
      <c r="T94" s="668">
        <f t="shared" si="228"/>
        <v>-11.114000000000001</v>
      </c>
      <c r="U94" s="668">
        <f t="shared" si="228"/>
        <v>-11.114000000000001</v>
      </c>
      <c r="V94" s="668">
        <f t="shared" si="228"/>
        <v>-11.114000000000001</v>
      </c>
      <c r="W94" s="664">
        <f t="shared" si="228"/>
        <v>-11.114000000000001</v>
      </c>
      <c r="X94" s="668">
        <f t="shared" ref="X94" si="229">+W94</f>
        <v>-11.114000000000001</v>
      </c>
      <c r="Y94" s="668">
        <f t="shared" ref="Y94" si="230">+X94</f>
        <v>-11.114000000000001</v>
      </c>
      <c r="Z94" s="668">
        <f t="shared" ref="Z94" si="231">+Y94</f>
        <v>-11.114000000000001</v>
      </c>
      <c r="AA94" s="664">
        <f t="shared" ref="AA94" si="232">+Z94</f>
        <v>-11.114000000000001</v>
      </c>
      <c r="AB94" s="21"/>
      <c r="AC94" s="676">
        <f t="shared" si="212"/>
        <v>0</v>
      </c>
      <c r="AD94" s="676">
        <f t="shared" si="213"/>
        <v>-11.87</v>
      </c>
      <c r="AE94" s="676">
        <f t="shared" si="214"/>
        <v>-11.114000000000001</v>
      </c>
      <c r="AF94" s="676">
        <f t="shared" si="215"/>
        <v>-11.114000000000001</v>
      </c>
      <c r="AG94" s="676">
        <f t="shared" si="216"/>
        <v>-11.114000000000001</v>
      </c>
      <c r="AH94" s="238">
        <f t="shared" si="216"/>
        <v>-11.114000000000001</v>
      </c>
      <c r="AI94" s="681"/>
      <c r="AJ94" s="676">
        <f t="shared" si="217"/>
        <v>-12.112</v>
      </c>
      <c r="AK94" s="676">
        <f t="shared" si="218"/>
        <v>-11.114000000000001</v>
      </c>
      <c r="AL94" s="676">
        <f t="shared" si="219"/>
        <v>-11.114000000000001</v>
      </c>
      <c r="AM94" s="676">
        <f t="shared" si="220"/>
        <v>-11.114000000000001</v>
      </c>
      <c r="AN94" s="238">
        <f t="shared" si="227"/>
        <v>-11.114000000000001</v>
      </c>
      <c r="AO94" s="15"/>
      <c r="AV94" s="9"/>
    </row>
    <row r="95" spans="1:48" ht="14.25" customHeight="1">
      <c r="A95" s="9"/>
      <c r="B95" s="255" t="s">
        <v>364</v>
      </c>
      <c r="C95" s="239"/>
      <c r="D95" s="9"/>
      <c r="E95" s="9"/>
      <c r="F95" s="9"/>
      <c r="G95" s="671"/>
      <c r="H95" s="668"/>
      <c r="I95" s="668"/>
      <c r="J95" s="668"/>
      <c r="K95" s="664"/>
      <c r="L95" s="668"/>
      <c r="M95" s="668"/>
      <c r="N95" s="668"/>
      <c r="O95" s="664"/>
      <c r="P95" s="668"/>
      <c r="Q95" s="668"/>
      <c r="R95" s="668"/>
      <c r="S95" s="664"/>
      <c r="T95" s="668"/>
      <c r="U95" s="668"/>
      <c r="V95" s="668"/>
      <c r="W95" s="664"/>
      <c r="X95" s="668"/>
      <c r="Y95" s="668"/>
      <c r="Z95" s="668"/>
      <c r="AA95" s="664"/>
      <c r="AB95" s="21"/>
      <c r="AC95" s="676"/>
      <c r="AD95" s="676"/>
      <c r="AE95" s="676"/>
      <c r="AF95" s="676"/>
      <c r="AG95" s="676"/>
      <c r="AH95" s="238"/>
      <c r="AI95" s="681"/>
      <c r="AJ95" s="676"/>
      <c r="AK95" s="676"/>
      <c r="AL95" s="676"/>
      <c r="AM95" s="676"/>
      <c r="AN95" s="238"/>
      <c r="AO95" s="15"/>
      <c r="AV95" s="9"/>
    </row>
    <row r="96" spans="1:48" ht="14.25" customHeight="1">
      <c r="A96" s="9"/>
      <c r="B96" s="22" t="s">
        <v>228</v>
      </c>
      <c r="C96" s="239"/>
      <c r="D96" s="9"/>
      <c r="E96" s="9"/>
      <c r="F96" s="9"/>
      <c r="G96" s="664">
        <f t="shared" ref="G96:L96" si="233">+G93+G94</f>
        <v>0</v>
      </c>
      <c r="H96" s="668">
        <f t="shared" si="233"/>
        <v>0</v>
      </c>
      <c r="I96" s="668">
        <f t="shared" si="233"/>
        <v>75</v>
      </c>
      <c r="J96" s="668">
        <f t="shared" si="233"/>
        <v>987.88800000000003</v>
      </c>
      <c r="K96" s="664">
        <f t="shared" si="233"/>
        <v>988.13</v>
      </c>
      <c r="L96" s="668">
        <f t="shared" si="233"/>
        <v>988.37199999999996</v>
      </c>
      <c r="M96" s="668">
        <f t="shared" ref="M96:N96" si="234">+M93+M94</f>
        <v>987.88800000000003</v>
      </c>
      <c r="N96" s="668">
        <f t="shared" si="234"/>
        <v>988.88599999999997</v>
      </c>
      <c r="O96" s="664">
        <f t="shared" ref="O96" si="235">+O93+O94</f>
        <v>988.88599999999997</v>
      </c>
      <c r="P96" s="668">
        <f t="shared" ref="P96:W96" si="236">+P93+P94</f>
        <v>988.88599999999997</v>
      </c>
      <c r="Q96" s="668">
        <f t="shared" si="236"/>
        <v>988.88599999999997</v>
      </c>
      <c r="R96" s="668">
        <f t="shared" si="236"/>
        <v>988.88599999999997</v>
      </c>
      <c r="S96" s="664">
        <f t="shared" si="236"/>
        <v>988.88599999999997</v>
      </c>
      <c r="T96" s="668">
        <f t="shared" si="236"/>
        <v>988.88599999999997</v>
      </c>
      <c r="U96" s="668">
        <f t="shared" si="236"/>
        <v>988.88599999999997</v>
      </c>
      <c r="V96" s="668">
        <f t="shared" si="236"/>
        <v>988.88599999999997</v>
      </c>
      <c r="W96" s="664">
        <f t="shared" si="236"/>
        <v>988.88599999999997</v>
      </c>
      <c r="X96" s="668">
        <f t="shared" ref="X96:AA96" si="237">+X93+X94</f>
        <v>988.88599999999997</v>
      </c>
      <c r="Y96" s="668">
        <f t="shared" si="237"/>
        <v>988.88599999999997</v>
      </c>
      <c r="Z96" s="668">
        <f t="shared" si="237"/>
        <v>988.88599999999997</v>
      </c>
      <c r="AA96" s="664">
        <f t="shared" si="237"/>
        <v>988.88599999999997</v>
      </c>
      <c r="AB96" s="21"/>
      <c r="AC96" s="676">
        <f t="shared" si="212"/>
        <v>0</v>
      </c>
      <c r="AD96" s="676">
        <f t="shared" si="213"/>
        <v>988.13</v>
      </c>
      <c r="AE96" s="676">
        <f t="shared" si="214"/>
        <v>988.88599999999997</v>
      </c>
      <c r="AF96" s="676">
        <f t="shared" si="215"/>
        <v>988.88599999999997</v>
      </c>
      <c r="AG96" s="676">
        <f t="shared" si="216"/>
        <v>988.88599999999997</v>
      </c>
      <c r="AH96" s="676">
        <f t="shared" si="216"/>
        <v>988.88599999999997</v>
      </c>
      <c r="AI96" s="681"/>
      <c r="AJ96" s="676">
        <f t="shared" si="217"/>
        <v>987.88800000000003</v>
      </c>
      <c r="AK96" s="676">
        <f t="shared" si="218"/>
        <v>988.88599999999997</v>
      </c>
      <c r="AL96" s="676">
        <f t="shared" si="219"/>
        <v>988.88599999999997</v>
      </c>
      <c r="AM96" s="676">
        <f t="shared" si="220"/>
        <v>988.88599999999997</v>
      </c>
      <c r="AN96" s="238">
        <f t="shared" ref="AN96:AN99" si="238">Z96</f>
        <v>988.88599999999997</v>
      </c>
      <c r="AO96" s="15"/>
      <c r="AV96" s="9"/>
    </row>
    <row r="97" spans="1:48" ht="14.25" customHeight="1">
      <c r="A97" s="9"/>
      <c r="B97" s="22" t="s">
        <v>361</v>
      </c>
      <c r="C97" s="239"/>
      <c r="D97" s="9"/>
      <c r="E97" s="9"/>
      <c r="F97" s="9"/>
      <c r="G97" s="664">
        <f t="shared" ref="G97:L97" si="239">+G30</f>
        <v>0</v>
      </c>
      <c r="H97" s="668">
        <f t="shared" si="239"/>
        <v>0</v>
      </c>
      <c r="I97" s="668">
        <f t="shared" si="239"/>
        <v>0</v>
      </c>
      <c r="J97" s="668">
        <f t="shared" si="239"/>
        <v>0</v>
      </c>
      <c r="K97" s="664">
        <f t="shared" si="239"/>
        <v>0</v>
      </c>
      <c r="L97" s="668">
        <f t="shared" si="239"/>
        <v>0</v>
      </c>
      <c r="M97" s="668">
        <f t="shared" ref="M97:N97" si="240">+M30</f>
        <v>0</v>
      </c>
      <c r="N97" s="668">
        <f t="shared" si="240"/>
        <v>0</v>
      </c>
      <c r="O97" s="664">
        <f t="shared" ref="O97" si="241">+O30</f>
        <v>0</v>
      </c>
      <c r="P97" s="668">
        <f t="shared" ref="P97:W97" si="242">+P30</f>
        <v>0</v>
      </c>
      <c r="Q97" s="668">
        <f t="shared" si="242"/>
        <v>0</v>
      </c>
      <c r="R97" s="668">
        <f t="shared" si="242"/>
        <v>0</v>
      </c>
      <c r="S97" s="664">
        <f t="shared" si="242"/>
        <v>0</v>
      </c>
      <c r="T97" s="668">
        <f t="shared" si="242"/>
        <v>0</v>
      </c>
      <c r="U97" s="668">
        <f t="shared" si="242"/>
        <v>0</v>
      </c>
      <c r="V97" s="668">
        <f t="shared" si="242"/>
        <v>0</v>
      </c>
      <c r="W97" s="664">
        <f t="shared" si="242"/>
        <v>0</v>
      </c>
      <c r="X97" s="668">
        <f t="shared" ref="X97:AA97" si="243">+X30</f>
        <v>0</v>
      </c>
      <c r="Y97" s="668">
        <f t="shared" si="243"/>
        <v>0</v>
      </c>
      <c r="Z97" s="668">
        <f t="shared" si="243"/>
        <v>0</v>
      </c>
      <c r="AA97" s="664">
        <f t="shared" si="243"/>
        <v>0</v>
      </c>
      <c r="AB97" s="21"/>
      <c r="AC97" s="676">
        <f t="shared" si="212"/>
        <v>0</v>
      </c>
      <c r="AD97" s="676">
        <f t="shared" si="213"/>
        <v>0</v>
      </c>
      <c r="AE97" s="676">
        <f t="shared" si="214"/>
        <v>0</v>
      </c>
      <c r="AF97" s="676">
        <f t="shared" si="215"/>
        <v>0</v>
      </c>
      <c r="AG97" s="676">
        <f t="shared" si="216"/>
        <v>0</v>
      </c>
      <c r="AH97" s="676">
        <f t="shared" si="216"/>
        <v>0</v>
      </c>
      <c r="AI97" s="681"/>
      <c r="AJ97" s="676">
        <f t="shared" si="217"/>
        <v>0</v>
      </c>
      <c r="AK97" s="676">
        <f t="shared" si="218"/>
        <v>0</v>
      </c>
      <c r="AL97" s="676">
        <f t="shared" si="219"/>
        <v>0</v>
      </c>
      <c r="AM97" s="676">
        <f t="shared" si="220"/>
        <v>0</v>
      </c>
      <c r="AN97" s="238">
        <f t="shared" si="238"/>
        <v>0</v>
      </c>
      <c r="AO97" s="15"/>
      <c r="AV97" s="9"/>
    </row>
    <row r="98" spans="1:48" ht="14.25" customHeight="1">
      <c r="A98" s="9"/>
      <c r="B98" s="255" t="s">
        <v>359</v>
      </c>
      <c r="G98" s="664">
        <f t="shared" ref="G98:L98" si="244">+SUM(G96:G97)</f>
        <v>0</v>
      </c>
      <c r="H98" s="668">
        <f t="shared" si="244"/>
        <v>0</v>
      </c>
      <c r="I98" s="668">
        <f t="shared" si="244"/>
        <v>75</v>
      </c>
      <c r="J98" s="668">
        <f t="shared" si="244"/>
        <v>987.88800000000003</v>
      </c>
      <c r="K98" s="664">
        <f t="shared" si="244"/>
        <v>988.13</v>
      </c>
      <c r="L98" s="668">
        <f t="shared" si="244"/>
        <v>988.37199999999996</v>
      </c>
      <c r="M98" s="668">
        <f t="shared" ref="M98:N98" si="245">+SUM(M96:M97)</f>
        <v>987.88800000000003</v>
      </c>
      <c r="N98" s="668">
        <f t="shared" si="245"/>
        <v>988.88599999999997</v>
      </c>
      <c r="O98" s="664">
        <f t="shared" ref="O98" si="246">+SUM(O96:O97)</f>
        <v>988.88599999999997</v>
      </c>
      <c r="P98" s="668">
        <f t="shared" ref="P98:W98" si="247">+SUM(P96:P97)</f>
        <v>988.88599999999997</v>
      </c>
      <c r="Q98" s="668">
        <f t="shared" si="247"/>
        <v>988.88599999999997</v>
      </c>
      <c r="R98" s="668">
        <f t="shared" si="247"/>
        <v>988.88599999999997</v>
      </c>
      <c r="S98" s="664">
        <f t="shared" si="247"/>
        <v>988.88599999999997</v>
      </c>
      <c r="T98" s="668">
        <f t="shared" si="247"/>
        <v>988.88599999999997</v>
      </c>
      <c r="U98" s="668">
        <f t="shared" si="247"/>
        <v>988.88599999999997</v>
      </c>
      <c r="V98" s="668">
        <f t="shared" si="247"/>
        <v>988.88599999999997</v>
      </c>
      <c r="W98" s="664">
        <f t="shared" si="247"/>
        <v>988.88599999999997</v>
      </c>
      <c r="X98" s="668">
        <f t="shared" ref="X98:AA98" si="248">+SUM(X96:X97)</f>
        <v>988.88599999999997</v>
      </c>
      <c r="Y98" s="668">
        <f t="shared" si="248"/>
        <v>988.88599999999997</v>
      </c>
      <c r="Z98" s="668">
        <f t="shared" si="248"/>
        <v>988.88599999999997</v>
      </c>
      <c r="AA98" s="664">
        <f t="shared" si="248"/>
        <v>988.88599999999997</v>
      </c>
      <c r="AB98" s="21"/>
      <c r="AC98" s="676">
        <f t="shared" si="212"/>
        <v>0</v>
      </c>
      <c r="AD98" s="676">
        <f t="shared" si="213"/>
        <v>988.13</v>
      </c>
      <c r="AE98" s="676">
        <f t="shared" si="214"/>
        <v>988.88599999999997</v>
      </c>
      <c r="AF98" s="676">
        <f t="shared" si="215"/>
        <v>988.88599999999997</v>
      </c>
      <c r="AG98" s="676">
        <f t="shared" si="216"/>
        <v>988.88599999999997</v>
      </c>
      <c r="AH98" s="676">
        <f t="shared" si="216"/>
        <v>988.88599999999997</v>
      </c>
      <c r="AI98" s="681"/>
      <c r="AJ98" s="676">
        <f t="shared" si="217"/>
        <v>987.88800000000003</v>
      </c>
      <c r="AK98" s="676">
        <f t="shared" si="218"/>
        <v>988.88599999999997</v>
      </c>
      <c r="AL98" s="676">
        <f t="shared" si="219"/>
        <v>988.88599999999997</v>
      </c>
      <c r="AM98" s="676">
        <f t="shared" si="220"/>
        <v>988.88599999999997</v>
      </c>
      <c r="AN98" s="238">
        <f t="shared" si="238"/>
        <v>988.88599999999997</v>
      </c>
      <c r="AO98" s="15"/>
      <c r="AV98" s="9"/>
    </row>
    <row r="99" spans="1:48" ht="14.25" customHeight="1">
      <c r="A99" s="9"/>
      <c r="B99" s="255" t="s">
        <v>104</v>
      </c>
      <c r="G99" s="664">
        <f t="shared" ref="G99:W99" si="249">G98-(G36+G30)</f>
        <v>0</v>
      </c>
      <c r="H99" s="668">
        <f t="shared" si="249"/>
        <v>0</v>
      </c>
      <c r="I99" s="668">
        <f t="shared" si="249"/>
        <v>0</v>
      </c>
      <c r="J99" s="668">
        <f t="shared" si="249"/>
        <v>0</v>
      </c>
      <c r="K99" s="664">
        <f t="shared" si="249"/>
        <v>0</v>
      </c>
      <c r="L99" s="668">
        <f>L98-(L36+L30)</f>
        <v>0</v>
      </c>
      <c r="M99" s="668">
        <f t="shared" ref="M99:N99" si="250">M98-(M36+M30)</f>
        <v>-0.73699999999996635</v>
      </c>
      <c r="N99" s="668">
        <f t="shared" si="250"/>
        <v>0</v>
      </c>
      <c r="O99" s="664">
        <f t="shared" ref="O99" si="251">O98-(O36+O30)</f>
        <v>-0.2680000000000291</v>
      </c>
      <c r="P99" s="668">
        <f t="shared" si="249"/>
        <v>-0.53399999999999181</v>
      </c>
      <c r="Q99" s="668">
        <f t="shared" si="249"/>
        <v>-0.80600000000004002</v>
      </c>
      <c r="R99" s="668">
        <f t="shared" si="249"/>
        <v>-99.844000000000051</v>
      </c>
      <c r="S99" s="664">
        <f t="shared" si="249"/>
        <v>-99.844000000000051</v>
      </c>
      <c r="T99" s="668">
        <f t="shared" si="249"/>
        <v>-99.844000000000051</v>
      </c>
      <c r="U99" s="668">
        <f t="shared" si="249"/>
        <v>-99.844000000000051</v>
      </c>
      <c r="V99" s="668">
        <f t="shared" si="249"/>
        <v>-99.844000000000051</v>
      </c>
      <c r="W99" s="664">
        <f t="shared" si="249"/>
        <v>-99.844000000000051</v>
      </c>
      <c r="X99" s="668">
        <f t="shared" ref="X99:AA99" si="252">X98-(X36+X30)</f>
        <v>-99.844000000000051</v>
      </c>
      <c r="Y99" s="668">
        <f t="shared" si="252"/>
        <v>-99.844000000000051</v>
      </c>
      <c r="Z99" s="668">
        <f t="shared" si="252"/>
        <v>-99.844000000000051</v>
      </c>
      <c r="AA99" s="664">
        <f t="shared" si="252"/>
        <v>-99.844000000000051</v>
      </c>
      <c r="AB99" s="21"/>
      <c r="AC99" s="676">
        <f t="shared" si="212"/>
        <v>0</v>
      </c>
      <c r="AD99" s="676">
        <f t="shared" si="213"/>
        <v>0</v>
      </c>
      <c r="AE99" s="676">
        <f t="shared" si="214"/>
        <v>-0.2680000000000291</v>
      </c>
      <c r="AF99" s="676">
        <f t="shared" si="215"/>
        <v>-99.844000000000051</v>
      </c>
      <c r="AG99" s="676">
        <f t="shared" si="216"/>
        <v>-99.844000000000051</v>
      </c>
      <c r="AH99" s="676">
        <f t="shared" si="216"/>
        <v>-99.844000000000051</v>
      </c>
      <c r="AI99" s="681"/>
      <c r="AJ99" s="676">
        <f t="shared" si="217"/>
        <v>0</v>
      </c>
      <c r="AK99" s="676">
        <f t="shared" si="218"/>
        <v>0</v>
      </c>
      <c r="AL99" s="676">
        <f t="shared" si="219"/>
        <v>-99.844000000000051</v>
      </c>
      <c r="AM99" s="676">
        <f t="shared" si="220"/>
        <v>-99.844000000000051</v>
      </c>
      <c r="AN99" s="238">
        <f t="shared" si="238"/>
        <v>-99.844000000000051</v>
      </c>
      <c r="AO99" s="15"/>
      <c r="AV99" s="9"/>
    </row>
    <row r="100" spans="1:48" ht="14.25" customHeight="1">
      <c r="A100" s="9"/>
      <c r="B100" s="22"/>
      <c r="C100" s="239"/>
      <c r="D100" s="9"/>
      <c r="E100" s="9"/>
      <c r="F100" s="9"/>
      <c r="G100" s="664"/>
      <c r="H100" s="668"/>
      <c r="I100" s="668"/>
      <c r="J100" s="668"/>
      <c r="K100" s="664"/>
      <c r="L100" s="668"/>
      <c r="M100" s="668"/>
      <c r="N100" s="668"/>
      <c r="O100" s="664"/>
      <c r="P100" s="668"/>
      <c r="Q100" s="668"/>
      <c r="R100" s="668"/>
      <c r="S100" s="664"/>
      <c r="T100" s="668"/>
      <c r="U100" s="668"/>
      <c r="V100" s="668"/>
      <c r="W100" s="664"/>
      <c r="X100" s="668"/>
      <c r="Y100" s="668"/>
      <c r="Z100" s="668"/>
      <c r="AA100" s="664"/>
      <c r="AB100" s="21"/>
      <c r="AC100" s="676"/>
      <c r="AD100" s="676"/>
      <c r="AE100" s="676"/>
      <c r="AF100" s="676"/>
      <c r="AG100" s="676"/>
      <c r="AH100" s="238"/>
      <c r="AI100" s="681"/>
      <c r="AJ100" s="676"/>
      <c r="AK100" s="676"/>
      <c r="AL100" s="676"/>
      <c r="AM100" s="676"/>
      <c r="AN100" s="238"/>
      <c r="AO100" s="15"/>
      <c r="AV100" s="9"/>
    </row>
    <row r="101" spans="1:48" ht="14.25" customHeight="1">
      <c r="A101" s="9"/>
      <c r="B101" s="255" t="s">
        <v>362</v>
      </c>
      <c r="C101" s="239"/>
      <c r="D101" s="9"/>
      <c r="E101" s="9"/>
      <c r="F101" s="9"/>
      <c r="G101" s="664"/>
      <c r="H101" s="668"/>
      <c r="I101" s="668"/>
      <c r="J101" s="668"/>
      <c r="K101" s="664"/>
      <c r="L101" s="668"/>
      <c r="M101" s="668"/>
      <c r="N101" s="668"/>
      <c r="O101" s="664"/>
      <c r="P101" s="668"/>
      <c r="Q101" s="668"/>
      <c r="R101" s="668"/>
      <c r="S101" s="664"/>
      <c r="T101" s="668"/>
      <c r="U101" s="668"/>
      <c r="V101" s="668"/>
      <c r="W101" s="664"/>
      <c r="X101" s="668"/>
      <c r="Y101" s="668"/>
      <c r="Z101" s="668"/>
      <c r="AA101" s="664"/>
      <c r="AB101" s="21"/>
      <c r="AC101" s="676"/>
      <c r="AD101" s="676"/>
      <c r="AE101" s="676"/>
      <c r="AF101" s="676"/>
      <c r="AG101" s="676"/>
      <c r="AH101" s="238"/>
      <c r="AI101" s="681"/>
      <c r="AJ101" s="676"/>
      <c r="AK101" s="676"/>
      <c r="AL101" s="676"/>
      <c r="AM101" s="676"/>
      <c r="AN101" s="238"/>
      <c r="AO101" s="15"/>
      <c r="AV101" s="9"/>
    </row>
    <row r="102" spans="1:48" ht="14.25" customHeight="1">
      <c r="A102" s="9"/>
      <c r="B102" s="22" t="s">
        <v>356</v>
      </c>
      <c r="C102" s="239"/>
      <c r="D102" s="9"/>
      <c r="E102" s="9"/>
      <c r="F102" s="9"/>
      <c r="G102" s="672">
        <v>6.7500000000000004E-2</v>
      </c>
      <c r="H102" s="673">
        <v>6.7500000000000004E-2</v>
      </c>
      <c r="I102" s="673">
        <v>6.7500000000000004E-2</v>
      </c>
      <c r="J102" s="673">
        <v>6.7500000000000004E-2</v>
      </c>
      <c r="K102" s="672">
        <v>6.7500000000000004E-2</v>
      </c>
      <c r="L102" s="673">
        <v>6.7500000000000004E-2</v>
      </c>
      <c r="M102" s="673">
        <v>6.7500000000000004E-2</v>
      </c>
      <c r="N102" s="673">
        <v>6.7500000000000004E-2</v>
      </c>
      <c r="O102" s="672">
        <v>6.7500000000000004E-2</v>
      </c>
      <c r="P102" s="673">
        <v>6.7500000000000004E-2</v>
      </c>
      <c r="Q102" s="673">
        <v>6.7500000000000004E-2</v>
      </c>
      <c r="R102" s="673">
        <v>6.7500000000000004E-2</v>
      </c>
      <c r="S102" s="672">
        <v>6.7500000000000004E-2</v>
      </c>
      <c r="T102" s="673">
        <v>6.7500000000000004E-2</v>
      </c>
      <c r="U102" s="673">
        <v>6.7500000000000004E-2</v>
      </c>
      <c r="V102" s="673">
        <v>6.7500000000000004E-2</v>
      </c>
      <c r="W102" s="672">
        <v>6.7500000000000004E-2</v>
      </c>
      <c r="X102" s="673">
        <v>6.7500000000000004E-2</v>
      </c>
      <c r="Y102" s="673">
        <v>6.7500000000000004E-2</v>
      </c>
      <c r="Z102" s="673">
        <v>6.7500000000000004E-2</v>
      </c>
      <c r="AA102" s="672">
        <v>6.7500000000000004E-2</v>
      </c>
      <c r="AB102" s="21"/>
      <c r="AC102" s="676">
        <f t="shared" si="212"/>
        <v>6.7500000000000004E-2</v>
      </c>
      <c r="AD102" s="676">
        <f t="shared" si="213"/>
        <v>6.7500000000000004E-2</v>
      </c>
      <c r="AE102" s="676">
        <f t="shared" si="214"/>
        <v>6.7500000000000004E-2</v>
      </c>
      <c r="AF102" s="676">
        <f t="shared" si="215"/>
        <v>6.7500000000000004E-2</v>
      </c>
      <c r="AG102" s="676">
        <f t="shared" si="216"/>
        <v>6.7500000000000004E-2</v>
      </c>
      <c r="AH102" s="676">
        <f t="shared" si="216"/>
        <v>6.7500000000000004E-2</v>
      </c>
      <c r="AI102" s="681"/>
      <c r="AJ102" s="676">
        <f t="shared" si="217"/>
        <v>6.7500000000000004E-2</v>
      </c>
      <c r="AK102" s="676">
        <f t="shared" si="218"/>
        <v>6.7500000000000004E-2</v>
      </c>
      <c r="AL102" s="676">
        <f t="shared" si="219"/>
        <v>6.7500000000000004E-2</v>
      </c>
      <c r="AM102" s="676">
        <f t="shared" si="220"/>
        <v>6.7500000000000004E-2</v>
      </c>
      <c r="AN102" s="238">
        <f t="shared" ref="AN102:AN107" si="253">Z102</f>
        <v>6.7500000000000004E-2</v>
      </c>
      <c r="AO102" s="15"/>
      <c r="AV102" s="9"/>
    </row>
    <row r="103" spans="1:48" ht="14.25" customHeight="1">
      <c r="A103" s="9"/>
      <c r="B103" s="22" t="s">
        <v>357</v>
      </c>
      <c r="C103" s="239"/>
      <c r="D103" s="9"/>
      <c r="E103" s="9"/>
      <c r="F103" s="9"/>
      <c r="G103" s="672">
        <v>7.0000000000000007E-2</v>
      </c>
      <c r="H103" s="673">
        <v>7.0000000000000007E-2</v>
      </c>
      <c r="I103" s="673">
        <v>7.0000000000000007E-2</v>
      </c>
      <c r="J103" s="673">
        <v>7.0000000000000007E-2</v>
      </c>
      <c r="K103" s="672">
        <v>7.0000000000000007E-2</v>
      </c>
      <c r="L103" s="673">
        <v>7.0000000000000007E-2</v>
      </c>
      <c r="M103" s="673">
        <v>7.0000000000000007E-2</v>
      </c>
      <c r="N103" s="673">
        <v>7.0000000000000007E-2</v>
      </c>
      <c r="O103" s="672">
        <v>7.0000000000000007E-2</v>
      </c>
      <c r="P103" s="673">
        <v>7.0000000000000007E-2</v>
      </c>
      <c r="Q103" s="673">
        <v>7.0000000000000007E-2</v>
      </c>
      <c r="R103" s="673">
        <v>7.0000000000000007E-2</v>
      </c>
      <c r="S103" s="672">
        <v>7.0000000000000007E-2</v>
      </c>
      <c r="T103" s="673">
        <v>7.0000000000000007E-2</v>
      </c>
      <c r="U103" s="673">
        <v>7.0000000000000007E-2</v>
      </c>
      <c r="V103" s="673">
        <v>7.0000000000000007E-2</v>
      </c>
      <c r="W103" s="672">
        <v>7.0000000000000007E-2</v>
      </c>
      <c r="X103" s="673">
        <v>7.0000000000000007E-2</v>
      </c>
      <c r="Y103" s="673">
        <v>7.0000000000000007E-2</v>
      </c>
      <c r="Z103" s="673">
        <v>7.0000000000000007E-2</v>
      </c>
      <c r="AA103" s="672">
        <v>7.0000000000000007E-2</v>
      </c>
      <c r="AB103" s="21"/>
      <c r="AC103" s="676">
        <f t="shared" si="212"/>
        <v>7.0000000000000007E-2</v>
      </c>
      <c r="AD103" s="676">
        <f t="shared" si="213"/>
        <v>7.0000000000000007E-2</v>
      </c>
      <c r="AE103" s="676">
        <f t="shared" si="214"/>
        <v>7.0000000000000007E-2</v>
      </c>
      <c r="AF103" s="676">
        <f t="shared" si="215"/>
        <v>7.0000000000000007E-2</v>
      </c>
      <c r="AG103" s="676">
        <f t="shared" si="216"/>
        <v>7.0000000000000007E-2</v>
      </c>
      <c r="AH103" s="676">
        <f t="shared" si="216"/>
        <v>7.0000000000000007E-2</v>
      </c>
      <c r="AI103" s="681"/>
      <c r="AJ103" s="676">
        <f t="shared" si="217"/>
        <v>7.0000000000000007E-2</v>
      </c>
      <c r="AK103" s="676">
        <f t="shared" si="218"/>
        <v>7.0000000000000007E-2</v>
      </c>
      <c r="AL103" s="676">
        <f t="shared" si="219"/>
        <v>7.0000000000000007E-2</v>
      </c>
      <c r="AM103" s="676">
        <f t="shared" si="220"/>
        <v>7.0000000000000007E-2</v>
      </c>
      <c r="AN103" s="238">
        <f t="shared" si="253"/>
        <v>7.0000000000000007E-2</v>
      </c>
      <c r="AO103" s="15"/>
      <c r="AV103" s="9"/>
    </row>
    <row r="104" spans="1:48" ht="14.25" customHeight="1">
      <c r="A104" s="9"/>
      <c r="B104" s="255" t="s">
        <v>363</v>
      </c>
      <c r="C104" s="239"/>
      <c r="D104" s="9"/>
      <c r="E104" s="9"/>
      <c r="F104" s="9"/>
      <c r="G104" s="664"/>
      <c r="H104" s="668"/>
      <c r="I104" s="668"/>
      <c r="J104" s="668"/>
      <c r="K104" s="664"/>
      <c r="L104" s="668"/>
      <c r="M104" s="668"/>
      <c r="N104" s="668"/>
      <c r="O104" s="664"/>
      <c r="P104" s="668"/>
      <c r="Q104" s="668"/>
      <c r="R104" s="668"/>
      <c r="S104" s="664"/>
      <c r="T104" s="668"/>
      <c r="U104" s="668"/>
      <c r="V104" s="668"/>
      <c r="W104" s="664"/>
      <c r="X104" s="668"/>
      <c r="Y104" s="668"/>
      <c r="Z104" s="668"/>
      <c r="AA104" s="664"/>
      <c r="AB104" s="21"/>
      <c r="AC104" s="676">
        <f t="shared" si="212"/>
        <v>0</v>
      </c>
      <c r="AD104" s="676">
        <f t="shared" si="213"/>
        <v>0</v>
      </c>
      <c r="AE104" s="676">
        <f t="shared" si="214"/>
        <v>0</v>
      </c>
      <c r="AF104" s="676">
        <f t="shared" si="215"/>
        <v>0</v>
      </c>
      <c r="AG104" s="676">
        <f t="shared" si="216"/>
        <v>0</v>
      </c>
      <c r="AH104" s="238">
        <f t="shared" si="216"/>
        <v>0</v>
      </c>
      <c r="AI104" s="681"/>
      <c r="AJ104" s="676">
        <f t="shared" si="217"/>
        <v>0</v>
      </c>
      <c r="AK104" s="676">
        <f t="shared" si="218"/>
        <v>0</v>
      </c>
      <c r="AL104" s="676">
        <f t="shared" si="219"/>
        <v>0</v>
      </c>
      <c r="AM104" s="676">
        <f t="shared" si="220"/>
        <v>0</v>
      </c>
      <c r="AN104" s="238">
        <f t="shared" si="253"/>
        <v>0</v>
      </c>
      <c r="AO104" s="15"/>
      <c r="AV104" s="9"/>
    </row>
    <row r="105" spans="1:48" ht="14.25" customHeight="1">
      <c r="A105" s="9"/>
      <c r="B105" s="22" t="s">
        <v>356</v>
      </c>
      <c r="C105" s="239"/>
      <c r="D105" s="9"/>
      <c r="E105" s="9"/>
      <c r="F105" s="9"/>
      <c r="G105" s="664" t="str">
        <f t="shared" ref="G105:L105" si="254">IFERROR(+G96*G102*(G90/G93)/4,"")</f>
        <v/>
      </c>
      <c r="H105" s="668" t="str">
        <f t="shared" si="254"/>
        <v/>
      </c>
      <c r="I105" s="668">
        <f t="shared" si="254"/>
        <v>0</v>
      </c>
      <c r="J105" s="668">
        <f t="shared" si="254"/>
        <v>7.5017744999999998</v>
      </c>
      <c r="K105" s="664">
        <f t="shared" si="254"/>
        <v>7.5036121874999999</v>
      </c>
      <c r="L105" s="668">
        <f t="shared" si="254"/>
        <v>7.505449875</v>
      </c>
      <c r="M105" s="668">
        <f t="shared" ref="M105:N105" si="255">IFERROR(+M96*M102*(M90/M93)/4,"")</f>
        <v>7.5017744999999998</v>
      </c>
      <c r="N105" s="668">
        <f t="shared" si="255"/>
        <v>7.5093530625000016</v>
      </c>
      <c r="O105" s="664">
        <f t="shared" ref="O105" si="256">IFERROR(+O96*O102*(O90/O93)/4,"")</f>
        <v>7.5093530625000016</v>
      </c>
      <c r="P105" s="668">
        <f t="shared" ref="P105:W105" si="257">IFERROR(+P96*P102*(P90/P93)/4,"")</f>
        <v>7.5093530625000016</v>
      </c>
      <c r="Q105" s="668">
        <f t="shared" si="257"/>
        <v>7.5093530625000016</v>
      </c>
      <c r="R105" s="668">
        <f t="shared" si="257"/>
        <v>7.5093530625000016</v>
      </c>
      <c r="S105" s="664">
        <f t="shared" si="257"/>
        <v>7.5093530625000016</v>
      </c>
      <c r="T105" s="668">
        <f t="shared" si="257"/>
        <v>7.5093530625000016</v>
      </c>
      <c r="U105" s="668">
        <f t="shared" si="257"/>
        <v>7.5093530625000016</v>
      </c>
      <c r="V105" s="668">
        <f t="shared" si="257"/>
        <v>7.5093530625000016</v>
      </c>
      <c r="W105" s="664">
        <f t="shared" si="257"/>
        <v>7.5093530625000016</v>
      </c>
      <c r="X105" s="668">
        <f t="shared" ref="X105:AA105" si="258">IFERROR(+X96*X102*(X90/X93)/4,"")</f>
        <v>7.5093530625000016</v>
      </c>
      <c r="Y105" s="668">
        <f t="shared" si="258"/>
        <v>7.5093530625000016</v>
      </c>
      <c r="Z105" s="668">
        <f t="shared" si="258"/>
        <v>7.5093530625000016</v>
      </c>
      <c r="AA105" s="664">
        <f t="shared" si="258"/>
        <v>7.5093530625000016</v>
      </c>
      <c r="AB105" s="21"/>
      <c r="AC105" s="676" t="str">
        <f t="shared" si="212"/>
        <v/>
      </c>
      <c r="AD105" s="676">
        <f t="shared" si="213"/>
        <v>7.5036121874999999</v>
      </c>
      <c r="AE105" s="676">
        <f t="shared" si="214"/>
        <v>7.5093530625000016</v>
      </c>
      <c r="AF105" s="676">
        <f t="shared" si="215"/>
        <v>7.5093530625000016</v>
      </c>
      <c r="AG105" s="676">
        <f t="shared" si="216"/>
        <v>7.5093530625000016</v>
      </c>
      <c r="AH105" s="238">
        <f t="shared" si="216"/>
        <v>7.5093530625000016</v>
      </c>
      <c r="AI105" s="681"/>
      <c r="AJ105" s="676">
        <f t="shared" si="217"/>
        <v>7.5017744999999998</v>
      </c>
      <c r="AK105" s="676">
        <f t="shared" si="218"/>
        <v>7.5093530625000016</v>
      </c>
      <c r="AL105" s="676">
        <f t="shared" si="219"/>
        <v>7.5093530625000016</v>
      </c>
      <c r="AM105" s="676">
        <f t="shared" si="220"/>
        <v>7.5093530625000016</v>
      </c>
      <c r="AN105" s="238">
        <f t="shared" si="253"/>
        <v>7.5093530625000016</v>
      </c>
      <c r="AO105" s="15"/>
      <c r="AV105" s="9"/>
    </row>
    <row r="106" spans="1:48" ht="14.25" customHeight="1">
      <c r="A106" s="9"/>
      <c r="B106" s="22" t="s">
        <v>357</v>
      </c>
      <c r="C106" s="239"/>
      <c r="D106" s="9"/>
      <c r="E106" s="9"/>
      <c r="F106" s="9"/>
      <c r="G106" s="664" t="str">
        <f t="shared" ref="G106:L106" si="259">IFERROR(+G98*G103*(G91/G93)/4,"")</f>
        <v/>
      </c>
      <c r="H106" s="668" t="str">
        <f t="shared" si="259"/>
        <v/>
      </c>
      <c r="I106" s="668">
        <f t="shared" si="259"/>
        <v>0</v>
      </c>
      <c r="J106" s="668">
        <f t="shared" si="259"/>
        <v>9.5084220000000013</v>
      </c>
      <c r="K106" s="664">
        <f t="shared" si="259"/>
        <v>9.5107512500000002</v>
      </c>
      <c r="L106" s="668">
        <f t="shared" si="259"/>
        <v>9.5130805000000009</v>
      </c>
      <c r="M106" s="668">
        <f t="shared" ref="M106:N106" si="260">IFERROR(+M98*M103*(M91/M93)/4,"")</f>
        <v>9.5084220000000013</v>
      </c>
      <c r="N106" s="668">
        <f t="shared" si="260"/>
        <v>9.5180277500000017</v>
      </c>
      <c r="O106" s="664">
        <f t="shared" ref="O106" si="261">IFERROR(+O98*O103*(O91/O93)/4,"")</f>
        <v>9.5180277500000017</v>
      </c>
      <c r="P106" s="668">
        <f t="shared" ref="P106:W106" si="262">IFERROR(+P98*P103*(P91/P93)/4,"")</f>
        <v>9.5180277500000017</v>
      </c>
      <c r="Q106" s="668">
        <f t="shared" si="262"/>
        <v>9.5180277500000017</v>
      </c>
      <c r="R106" s="668">
        <f t="shared" si="262"/>
        <v>9.5180277500000017</v>
      </c>
      <c r="S106" s="664">
        <f t="shared" si="262"/>
        <v>9.5180277500000017</v>
      </c>
      <c r="T106" s="668">
        <f t="shared" si="262"/>
        <v>9.5180277500000017</v>
      </c>
      <c r="U106" s="668">
        <f t="shared" si="262"/>
        <v>9.5180277500000017</v>
      </c>
      <c r="V106" s="668">
        <f t="shared" si="262"/>
        <v>9.5180277500000017</v>
      </c>
      <c r="W106" s="664">
        <f t="shared" si="262"/>
        <v>9.5180277500000017</v>
      </c>
      <c r="X106" s="668">
        <f t="shared" ref="X106:AA106" si="263">IFERROR(+X98*X103*(X91/X93)/4,"")</f>
        <v>9.5180277500000017</v>
      </c>
      <c r="Y106" s="668">
        <f t="shared" si="263"/>
        <v>9.5180277500000017</v>
      </c>
      <c r="Z106" s="668">
        <f t="shared" si="263"/>
        <v>9.5180277500000017</v>
      </c>
      <c r="AA106" s="664">
        <f t="shared" si="263"/>
        <v>9.5180277500000017</v>
      </c>
      <c r="AB106" s="21"/>
      <c r="AC106" s="676" t="str">
        <f t="shared" si="212"/>
        <v/>
      </c>
      <c r="AD106" s="676">
        <f t="shared" si="213"/>
        <v>9.5107512500000002</v>
      </c>
      <c r="AE106" s="676">
        <f t="shared" si="214"/>
        <v>9.5180277500000017</v>
      </c>
      <c r="AF106" s="676">
        <f t="shared" si="215"/>
        <v>9.5180277500000017</v>
      </c>
      <c r="AG106" s="676">
        <f t="shared" si="216"/>
        <v>9.5180277500000017</v>
      </c>
      <c r="AH106" s="238">
        <f t="shared" si="216"/>
        <v>9.5180277500000017</v>
      </c>
      <c r="AI106" s="681"/>
      <c r="AJ106" s="676">
        <f t="shared" si="217"/>
        <v>9.5084220000000013</v>
      </c>
      <c r="AK106" s="676">
        <f t="shared" si="218"/>
        <v>9.5180277500000017</v>
      </c>
      <c r="AL106" s="676">
        <f t="shared" si="219"/>
        <v>9.5180277500000017</v>
      </c>
      <c r="AM106" s="676">
        <f t="shared" si="220"/>
        <v>9.5180277500000017</v>
      </c>
      <c r="AN106" s="238">
        <f t="shared" si="253"/>
        <v>9.5180277500000017</v>
      </c>
      <c r="AO106" s="15"/>
      <c r="AV106" s="9"/>
    </row>
    <row r="107" spans="1:48" ht="14.25" customHeight="1">
      <c r="A107" s="9"/>
      <c r="B107" s="249" t="s">
        <v>360</v>
      </c>
      <c r="C107" s="250"/>
      <c r="D107" s="249"/>
      <c r="E107" s="272"/>
      <c r="F107" s="272"/>
      <c r="G107" s="666">
        <f t="shared" ref="G107:L107" si="264">+SUM(G105:G106)</f>
        <v>0</v>
      </c>
      <c r="H107" s="665">
        <f t="shared" si="264"/>
        <v>0</v>
      </c>
      <c r="I107" s="665">
        <f t="shared" si="264"/>
        <v>0</v>
      </c>
      <c r="J107" s="665">
        <f t="shared" si="264"/>
        <v>17.010196499999999</v>
      </c>
      <c r="K107" s="666">
        <f t="shared" si="264"/>
        <v>17.014363437500002</v>
      </c>
      <c r="L107" s="665">
        <f t="shared" si="264"/>
        <v>17.018530375000001</v>
      </c>
      <c r="M107" s="665">
        <f t="shared" ref="M107:N107" si="265">+SUM(M105:M106)</f>
        <v>17.010196499999999</v>
      </c>
      <c r="N107" s="665">
        <f t="shared" si="265"/>
        <v>17.027380812500002</v>
      </c>
      <c r="O107" s="666">
        <f t="shared" ref="O107" si="266">+SUM(O105:O106)</f>
        <v>17.027380812500002</v>
      </c>
      <c r="P107" s="665">
        <f t="shared" ref="P107:W107" si="267">+SUM(P105:P106)</f>
        <v>17.027380812500002</v>
      </c>
      <c r="Q107" s="665">
        <f t="shared" si="267"/>
        <v>17.027380812500002</v>
      </c>
      <c r="R107" s="665">
        <f t="shared" si="267"/>
        <v>17.027380812500002</v>
      </c>
      <c r="S107" s="666">
        <f t="shared" si="267"/>
        <v>17.027380812500002</v>
      </c>
      <c r="T107" s="665">
        <f t="shared" si="267"/>
        <v>17.027380812500002</v>
      </c>
      <c r="U107" s="665">
        <f t="shared" si="267"/>
        <v>17.027380812500002</v>
      </c>
      <c r="V107" s="665">
        <f t="shared" si="267"/>
        <v>17.027380812500002</v>
      </c>
      <c r="W107" s="666">
        <f t="shared" si="267"/>
        <v>17.027380812500002</v>
      </c>
      <c r="X107" s="665">
        <f t="shared" ref="X107:AA107" si="268">+SUM(X105:X106)</f>
        <v>17.027380812500002</v>
      </c>
      <c r="Y107" s="665">
        <f t="shared" si="268"/>
        <v>17.027380812500002</v>
      </c>
      <c r="Z107" s="665">
        <f t="shared" si="268"/>
        <v>17.027380812500002</v>
      </c>
      <c r="AA107" s="666">
        <f t="shared" si="268"/>
        <v>17.027380812500002</v>
      </c>
      <c r="AB107" s="21"/>
      <c r="AC107" s="677">
        <f t="shared" si="212"/>
        <v>0</v>
      </c>
      <c r="AD107" s="678">
        <f t="shared" si="213"/>
        <v>17.014363437500002</v>
      </c>
      <c r="AE107" s="678">
        <f t="shared" si="214"/>
        <v>17.027380812500002</v>
      </c>
      <c r="AF107" s="678">
        <f t="shared" si="215"/>
        <v>17.027380812500002</v>
      </c>
      <c r="AG107" s="678">
        <f t="shared" si="216"/>
        <v>17.027380812500002</v>
      </c>
      <c r="AH107" s="679">
        <f t="shared" si="216"/>
        <v>17.027380812500002</v>
      </c>
      <c r="AI107" s="681"/>
      <c r="AJ107" s="677">
        <f t="shared" si="217"/>
        <v>17.010196499999999</v>
      </c>
      <c r="AK107" s="678">
        <f t="shared" si="218"/>
        <v>17.027380812500002</v>
      </c>
      <c r="AL107" s="678">
        <f t="shared" si="219"/>
        <v>17.027380812500002</v>
      </c>
      <c r="AM107" s="678">
        <f t="shared" si="220"/>
        <v>17.027380812500002</v>
      </c>
      <c r="AN107" s="679">
        <f t="shared" si="253"/>
        <v>17.027380812500002</v>
      </c>
      <c r="AO107" s="15"/>
      <c r="AV107" s="9"/>
    </row>
    <row r="108" spans="1:48" ht="14.25" customHeight="1">
      <c r="A108" s="9"/>
      <c r="C108" s="9"/>
      <c r="D108" s="9"/>
      <c r="E108" s="9"/>
      <c r="F108" s="9"/>
      <c r="G108" s="9"/>
      <c r="H108" s="9"/>
      <c r="I108" s="9"/>
      <c r="J108" s="9"/>
      <c r="K108" s="285"/>
      <c r="L108" s="9"/>
      <c r="M108" s="9"/>
      <c r="N108" s="9"/>
      <c r="O108" s="285"/>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15"/>
      <c r="AV108" s="9"/>
    </row>
    <row r="109" spans="1:48" ht="14.25" customHeight="1">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15"/>
      <c r="AV109" s="9"/>
    </row>
    <row r="110" spans="1:48" ht="14.25" customHeight="1">
      <c r="N110"/>
      <c r="O110"/>
      <c r="X110"/>
      <c r="Y110"/>
      <c r="Z110"/>
      <c r="AA110"/>
      <c r="AG110"/>
      <c r="AH110"/>
      <c r="AM110"/>
      <c r="AN110"/>
      <c r="AO110"/>
    </row>
    <row r="111" spans="1:48" ht="14.25" customHeight="1">
      <c r="A111" s="9"/>
      <c r="B111" s="109" t="s">
        <v>87</v>
      </c>
      <c r="C111" s="109"/>
      <c r="D111" s="110" t="e">
        <f>'IS-QRVO'!D176</f>
        <v>#NAME?</v>
      </c>
      <c r="E111" s="110" t="e">
        <f>'IS-QRVO'!E176</f>
        <v>#NAME?</v>
      </c>
      <c r="F111" s="110" t="e">
        <f>'IS-QRVO'!F176</f>
        <v>#NAME?</v>
      </c>
      <c r="G111" s="110" t="e">
        <f>'IS-QRVO'!G176</f>
        <v>#NAME?</v>
      </c>
      <c r="H111" s="110" t="e">
        <f>'IS-QRVO'!H176</f>
        <v>#NAME?</v>
      </c>
      <c r="I111" s="110" t="e">
        <f>'IS-QRVO'!I176</f>
        <v>#NAME?</v>
      </c>
      <c r="J111" s="110" t="e">
        <f>'IS-QRVO'!J176</f>
        <v>#NAME?</v>
      </c>
      <c r="K111" s="110" t="e">
        <f>'IS-QRVO'!K176</f>
        <v>#NAME?</v>
      </c>
      <c r="L111" s="110" t="e">
        <f>'IS-QRVO'!L176</f>
        <v>#NAME?</v>
      </c>
      <c r="M111" s="110" t="e">
        <f>'IS-QRVO'!M176</f>
        <v>#NAME?</v>
      </c>
      <c r="N111" s="110" t="e">
        <f>'IS-QRVO'!N176</f>
        <v>#NAME?</v>
      </c>
      <c r="O111" s="110" t="e">
        <f>'IS-QRVO'!O176</f>
        <v>#NAME?</v>
      </c>
      <c r="P111" s="110" t="e">
        <f>'IS-QRVO'!P176</f>
        <v>#NAME?</v>
      </c>
      <c r="Q111" s="110" t="e">
        <f>'IS-QRVO'!Q176</f>
        <v>#NAME?</v>
      </c>
      <c r="R111" s="110" t="e">
        <f>'IS-QRVO'!R176</f>
        <v>#NAME?</v>
      </c>
      <c r="S111" s="110" t="e">
        <f>'IS-QRVO'!S176</f>
        <v>#NAME?</v>
      </c>
      <c r="T111" s="110" t="e">
        <f>'IS-QRVO'!T176</f>
        <v>#NAME?</v>
      </c>
      <c r="U111" s="110" t="e">
        <f>'IS-QRVO'!U176</f>
        <v>#NAME?</v>
      </c>
      <c r="V111" s="110" t="e">
        <f>'IS-QRVO'!V176</f>
        <v>#NAME?</v>
      </c>
      <c r="W111" s="110" t="e">
        <f>'IS-QRVO'!W176</f>
        <v>#NAME?</v>
      </c>
      <c r="X111" s="110" t="e">
        <f>'IS-QRVO'!X176</f>
        <v>#NAME?</v>
      </c>
      <c r="Y111" s="110" t="e">
        <f>'IS-QRVO'!Y176</f>
        <v>#NAME?</v>
      </c>
      <c r="Z111" s="110" t="e">
        <f>'IS-QRVO'!Z176</f>
        <v>#NAME?</v>
      </c>
      <c r="AA111" s="110" t="e">
        <f>'IS-QRVO'!AA176</f>
        <v>#NAME?</v>
      </c>
      <c r="AB111" s="110"/>
      <c r="AC111" s="110" t="e">
        <f>'IS-QRVO'!AC176</f>
        <v>#NAME?</v>
      </c>
      <c r="AD111" s="110" t="e">
        <f>'IS-QRVO'!AD176</f>
        <v>#NAME?</v>
      </c>
      <c r="AE111" s="110" t="e">
        <f>'IS-QRVO'!AE176</f>
        <v>#NAME?</v>
      </c>
      <c r="AF111" s="110" t="e">
        <f>'IS-QRVO'!AF176</f>
        <v>#NAME?</v>
      </c>
      <c r="AG111" s="110" t="e">
        <f>'IS-QRVO'!AG176</f>
        <v>#NAME?</v>
      </c>
      <c r="AH111" s="110" t="e">
        <f>'IS-QRVO'!AH176</f>
        <v>#NAME?</v>
      </c>
      <c r="AI111" s="110"/>
      <c r="AJ111" s="9"/>
      <c r="AK111" s="9"/>
      <c r="AL111" s="9"/>
      <c r="AM111" s="9"/>
      <c r="AN111" s="9"/>
      <c r="AO111" s="15"/>
      <c r="AV111" s="9"/>
    </row>
    <row r="112" spans="1:48" ht="14.25" customHeight="1" outlineLevel="1">
      <c r="A112" s="9"/>
      <c r="B112" s="70" t="s">
        <v>130</v>
      </c>
      <c r="C112" s="70"/>
      <c r="D112" s="185" t="s">
        <v>131</v>
      </c>
      <c r="E112" s="185" t="s">
        <v>131</v>
      </c>
      <c r="F112" s="185" t="s">
        <v>131</v>
      </c>
      <c r="G112" s="185" t="s">
        <v>131</v>
      </c>
      <c r="H112" s="185" t="s">
        <v>131</v>
      </c>
      <c r="I112" s="185" t="s">
        <v>131</v>
      </c>
      <c r="J112" s="185" t="s">
        <v>131</v>
      </c>
      <c r="K112" s="185" t="s">
        <v>131</v>
      </c>
      <c r="L112" s="185" t="s">
        <v>131</v>
      </c>
      <c r="M112" s="185" t="s">
        <v>131</v>
      </c>
      <c r="N112" s="185" t="s">
        <v>131</v>
      </c>
      <c r="O112" s="185" t="s">
        <v>131</v>
      </c>
      <c r="P112" s="185" t="s">
        <v>131</v>
      </c>
      <c r="Q112" s="185" t="s">
        <v>131</v>
      </c>
      <c r="R112" s="185" t="s">
        <v>131</v>
      </c>
      <c r="S112" s="185" t="s">
        <v>131</v>
      </c>
      <c r="T112" s="185" t="s">
        <v>131</v>
      </c>
      <c r="U112" s="185" t="s">
        <v>131</v>
      </c>
      <c r="V112" s="185" t="s">
        <v>131</v>
      </c>
      <c r="W112" s="185" t="s">
        <v>131</v>
      </c>
      <c r="X112" s="185" t="s">
        <v>131</v>
      </c>
      <c r="Y112" s="185" t="s">
        <v>131</v>
      </c>
      <c r="Z112" s="185" t="s">
        <v>131</v>
      </c>
      <c r="AA112" s="185" t="s">
        <v>131</v>
      </c>
      <c r="AB112" s="185"/>
      <c r="AC112" s="185" t="s">
        <v>131</v>
      </c>
      <c r="AD112" s="185" t="s">
        <v>131</v>
      </c>
      <c r="AE112" s="185" t="s">
        <v>131</v>
      </c>
      <c r="AF112" s="185" t="s">
        <v>131</v>
      </c>
      <c r="AG112" s="185" t="s">
        <v>131</v>
      </c>
      <c r="AH112" s="185" t="s">
        <v>131</v>
      </c>
      <c r="AI112" s="185"/>
      <c r="AJ112" s="9"/>
      <c r="AK112" s="9"/>
      <c r="AL112" s="9"/>
      <c r="AM112" s="9"/>
      <c r="AN112" s="9"/>
      <c r="AO112" s="15"/>
      <c r="AV112" s="9"/>
    </row>
    <row r="113" spans="1:48" ht="14.25" customHeight="1">
      <c r="A113" s="9"/>
      <c r="B113" s="70" t="s">
        <v>132</v>
      </c>
      <c r="C113" s="186"/>
      <c r="D113" s="187">
        <f>D62-C62+D66-C66-D60+C60-D58+C58+D65-C65-'IS-QRVO'!D117</f>
        <v>0</v>
      </c>
      <c r="E113" s="187">
        <f>E62-D62+E66-D66-E60+D60-E58+D58+E65-D65-'IS-QRVO'!E117</f>
        <v>0</v>
      </c>
      <c r="F113" s="187">
        <f>F62-E62+F66-E66-F60+E60-F58+E58+F65-E65-'IS-QRVO'!F117</f>
        <v>0</v>
      </c>
      <c r="G113" s="187">
        <f>G62-F62+G66-F66-G60+F60-G58+F58+G65-F65-'IS-QRVO'!G117</f>
        <v>6166.8020000000006</v>
      </c>
      <c r="H113" s="187">
        <f>H62-G62+H66-G66-H60+G60-H58+G58+H65-G65-'IS-QRVO'!H117</f>
        <v>3.9539999999997613</v>
      </c>
      <c r="I113" s="187">
        <f>I62-H62+I66-H66-I60+H60-I58+H58+I65-H65-'IS-QRVO'!I117</f>
        <v>-470.34299999999985</v>
      </c>
      <c r="J113" s="187">
        <f>J62-I62+J66-I66-J60+I60-J58+I58+J65-I65-'IS-QRVO'!J117</f>
        <v>-206.82700000000031</v>
      </c>
      <c r="K113" s="187">
        <f>K62-J62+K66-J66-K60+J60-K58+J58+K65-J65-'IS-QRVO'!K117</f>
        <v>-468.41799999999961</v>
      </c>
      <c r="L113" s="187">
        <f>L62-K62+L66-K66-L60+K60-L58+K58+L65-K65-'IS-QRVO'!L117</f>
        <v>40.586999999999534</v>
      </c>
      <c r="M113" s="187">
        <f>M62-L62+M66-L66-M60+L60-M58+L58+M65-L65-'IS-QRVO'!M117</f>
        <v>-69.457999999999615</v>
      </c>
      <c r="N113" s="187">
        <f>N62-M62+N66-M66-N60+M60-N58+M58+N65-M65-'IS-QRVO'!N117</f>
        <v>-34.797999999999689</v>
      </c>
      <c r="O113" s="187">
        <f>O62-N62+O66-N66-O60+N60-O58+N58+O65-N65-'IS-QRVO'!O117</f>
        <v>-21.55000000000009</v>
      </c>
      <c r="P113" s="187">
        <f>P62-O62+P66-O66-P60+O60-P58+O58+P65-O65-'IS-QRVO'!P117</f>
        <v>45.863999999999336</v>
      </c>
      <c r="Q113" s="187">
        <f>Q62-P62+Q66-P66-Q60+P60-Q58+P58+Q65-P65-'IS-QRVO'!Q117</f>
        <v>-43.631999999999593</v>
      </c>
      <c r="R113" s="187">
        <f>R62-Q62+R66-Q66-R60+Q60-R58+Q58+R65-Q65-'IS-QRVO'!R117</f>
        <v>-66.456000000000117</v>
      </c>
      <c r="S113" s="187">
        <f>S62-R62+S66-R66-S60+R60-S58+R58+S65-R65-'IS-QRVO'!S117</f>
        <v>-55.363000000000369</v>
      </c>
      <c r="T113" s="187">
        <f>T62-S62+T66-S66-T60+S60-T58+S58+T65-S65-'IS-QRVO'!T117</f>
        <v>-55.362999999999374</v>
      </c>
      <c r="U113" s="187">
        <f>U62-T62+U66-T66-U60+T60-U58+T58+U65-T65-'IS-QRVO'!U117</f>
        <v>-55.363000000000284</v>
      </c>
      <c r="V113" s="187">
        <f>V62-U62+V66-U66-V60+U60-V58+U58+V65-U65-'IS-QRVO'!V117</f>
        <v>-55.363000000000255</v>
      </c>
      <c r="W113" s="187">
        <f>W62-V62+W66-V66-W60+V60-W58+V58+W65-V65-'IS-QRVO'!W117</f>
        <v>-55.362999999999374</v>
      </c>
      <c r="X113" s="187">
        <f>X62-W62+X66-W66-X60+W60-X58+W58+X65-W65-'IS-QRVO'!X117</f>
        <v>-55.363000000000284</v>
      </c>
      <c r="Y113" s="187">
        <f>Y62-X62+Y66-X66-Y60+X60-Y58+X58+Y65-X65-'IS-QRVO'!Y117</f>
        <v>-55.363000000000341</v>
      </c>
      <c r="Z113" s="187">
        <f>Z62-Y62+Z66-Y66-Z60+Y60-Z58+Y58+Z65-Y65-'IS-QRVO'!Z117</f>
        <v>-55.362999999999317</v>
      </c>
      <c r="AA113" s="187">
        <f>AA62-Z62+AA66-Z66-AA60+Z60-AA58+Z58+AA65-Z65-'IS-QRVO'!AA117</f>
        <v>-55.363000000000227</v>
      </c>
      <c r="AB113" s="187"/>
      <c r="AC113" s="187">
        <f>AC62-AB62+AC66-AB66-AC60+AB60-AC58+AB58+AC65-AB65-'IS-QRVO'!AC117</f>
        <v>6166.8020000000006</v>
      </c>
      <c r="AD113" s="187">
        <f>AD62-AC62+AD66-AC66-AD60+AC60-AD58+AC58+AD65-AC65-'IS-QRVO'!AD117</f>
        <v>-1141.6339999999998</v>
      </c>
      <c r="AE113" s="187">
        <f>AE62-AD62+AE66-AD66-AE60+AD60-AE58+AD58+AE65-AD65-'IS-QRVO'!AE117</f>
        <v>-85.219000000000477</v>
      </c>
      <c r="AF113" s="187">
        <f>AF62-AE62+AF66-AE66-AF60+AE60-AF58+AE58+AF65-AE65-'IS-QRVO'!AF117</f>
        <v>-119.58700000000105</v>
      </c>
      <c r="AG113" s="187">
        <f>AG62-AF62+AG66-AF66-AG60+AF60-AG58+AF58+AG65-AF65-'IS-QRVO'!AG117</f>
        <v>-221.45199999999954</v>
      </c>
      <c r="AH113" s="187">
        <f>AH62-AG62+AH66-AG66-AH60+AG60-AH58+AG58+AH65-AG65-'IS-QRVO'!AH117</f>
        <v>-221.45200000000045</v>
      </c>
      <c r="AI113" s="187"/>
      <c r="AJ113" s="9"/>
      <c r="AK113" s="9"/>
      <c r="AL113" s="9"/>
      <c r="AM113" s="9"/>
      <c r="AN113" s="9"/>
      <c r="AO113" s="15"/>
      <c r="AV113" s="9"/>
    </row>
    <row r="114" spans="1:48" ht="14.25" customHeight="1">
      <c r="A114" s="2"/>
      <c r="B114" s="188"/>
      <c r="C114" s="188"/>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189"/>
      <c r="AV114" s="2"/>
    </row>
    <row r="115" spans="1:48" ht="14.25" customHeight="1">
      <c r="A115" s="2"/>
      <c r="B115" s="188"/>
      <c r="C115" s="188"/>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189"/>
      <c r="AV115" s="2"/>
    </row>
    <row r="116" spans="1:48" ht="14.2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189"/>
      <c r="AV116" s="2"/>
    </row>
    <row r="117" spans="1:48" ht="14.2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189"/>
      <c r="AV117" s="2"/>
    </row>
  </sheetData>
  <phoneticPr fontId="31" type="noConversion"/>
  <pageMargins left="0" right="0" top="0" bottom="0" header="0" footer="0"/>
  <pageSetup paperSize="5" scale="36" orientation="landscape" r:id="rId1"/>
  <headerFooter alignWithMargins="0"/>
  <ignoredErrors>
    <ignoredError sqref="AB19"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7"/>
    <pageSetUpPr fitToPage="1"/>
  </sheetPr>
  <dimension ref="A1:AO182"/>
  <sheetViews>
    <sheetView showGridLines="0" zoomScale="80" zoomScaleNormal="80" workbookViewId="0">
      <pane xSplit="3" ySplit="6" topLeftCell="L7" activePane="bottomRight" state="frozen"/>
      <selection activeCell="X12" sqref="X12"/>
      <selection pane="topRight" activeCell="X12" sqref="X12"/>
      <selection pane="bottomLeft" activeCell="X12" sqref="X12"/>
      <selection pane="bottomRight" activeCell="B3" sqref="B3"/>
    </sheetView>
  </sheetViews>
  <sheetFormatPr defaultRowHeight="14.25" customHeight="1" outlineLevelRow="1" outlineLevelCol="1"/>
  <cols>
    <col min="1" max="1" width="1.7109375" customWidth="1"/>
    <col min="2" max="2" width="56" customWidth="1"/>
    <col min="3" max="3" width="1.7109375" customWidth="1"/>
    <col min="4" max="6" width="11.42578125" hidden="1" customWidth="1" outlineLevel="1"/>
    <col min="7" max="7" width="11.42578125" hidden="1" customWidth="1" outlineLevel="1" collapsed="1"/>
    <col min="8" max="10" width="11.42578125" hidden="1" customWidth="1" outlineLevel="1"/>
    <col min="11" max="11" width="10.85546875" hidden="1" customWidth="1" outlineLevel="1"/>
    <col min="12" max="12" width="11.42578125" style="656" customWidth="1" collapsed="1"/>
    <col min="13" max="14" width="11.42578125" style="656" customWidth="1"/>
    <col min="15" max="15" width="10.85546875" style="773" customWidth="1"/>
    <col min="16" max="23" width="11.42578125" customWidth="1"/>
    <col min="24" max="27" width="11.42578125" style="757" hidden="1" customWidth="1" outlineLevel="1"/>
    <col min="28" max="28" width="2.140625" customWidth="1" collapsed="1"/>
    <col min="29" max="30" width="11.42578125" hidden="1" customWidth="1" outlineLevel="1"/>
    <col min="31" max="31" width="11.42578125" customWidth="1" collapsed="1"/>
    <col min="32" max="33" width="11.42578125" style="757" customWidth="1"/>
    <col min="34" max="34" width="11.42578125" style="757" customWidth="1" outlineLevel="1"/>
    <col min="35" max="35" width="2.140625" customWidth="1"/>
    <col min="36" max="37" width="11.42578125" hidden="1" customWidth="1" outlineLevel="1"/>
    <col min="38" max="38" width="11.42578125" customWidth="1" collapsed="1"/>
    <col min="39" max="40" width="11.42578125" style="802" customWidth="1"/>
    <col min="41" max="41" width="11.42578125" style="283" customWidth="1"/>
  </cols>
  <sheetData>
    <row r="1" spans="1:41" ht="67.5" customHeight="1">
      <c r="A1" s="2"/>
      <c r="B1" s="6"/>
      <c r="C1" s="2"/>
      <c r="D1" s="3" t="str">
        <f>IF(SUM(BS)&lt;&gt;0,"BS BREAK","")</f>
        <v/>
      </c>
      <c r="E1" s="2"/>
      <c r="F1" s="3" t="str">
        <f>IF(SUM(BS)&lt;&gt;0,"BS BREAK","")</f>
        <v/>
      </c>
      <c r="G1" s="2"/>
      <c r="H1" s="2"/>
      <c r="I1" s="2"/>
      <c r="J1" s="2"/>
      <c r="K1" s="2"/>
      <c r="L1" s="2"/>
      <c r="M1" s="2"/>
      <c r="N1" s="2"/>
      <c r="O1" s="2"/>
      <c r="P1" s="2"/>
      <c r="Q1" s="2"/>
      <c r="R1" s="2"/>
      <c r="S1" s="2"/>
      <c r="T1" s="2"/>
      <c r="U1" s="2"/>
      <c r="V1" s="2"/>
      <c r="W1" s="2"/>
      <c r="X1" s="2"/>
      <c r="Y1" s="2"/>
      <c r="Z1" s="2"/>
      <c r="AA1" s="2"/>
      <c r="AB1" s="3" t="str">
        <f>IF(SUM(BS)&lt;&gt;0,"BS BREAK","")</f>
        <v/>
      </c>
      <c r="AC1" s="2"/>
      <c r="AD1" s="3" t="str">
        <f>IF(SUM(BS)&lt;&gt;0,"BS BREAK","")</f>
        <v/>
      </c>
      <c r="AE1" s="3"/>
      <c r="AF1" s="3"/>
      <c r="AG1" s="3"/>
      <c r="AH1" s="2"/>
      <c r="AI1" s="3"/>
      <c r="AJ1" s="2"/>
      <c r="AK1" s="2"/>
      <c r="AL1" s="2"/>
      <c r="AM1" s="2"/>
      <c r="AN1" s="2"/>
      <c r="AO1" s="189"/>
    </row>
    <row r="2" spans="1:41" ht="18" customHeight="1">
      <c r="A2" s="2"/>
      <c r="B2" s="5" t="s">
        <v>293</v>
      </c>
      <c r="C2" s="5"/>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189"/>
    </row>
    <row r="3" spans="1:41" ht="14.25" customHeight="1">
      <c r="A3" s="2"/>
      <c r="B3" s="2"/>
      <c r="C3" s="8"/>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189"/>
      <c r="AK3" s="2"/>
      <c r="AL3" s="2"/>
      <c r="AM3" s="2"/>
      <c r="AN3" s="2"/>
      <c r="AO3" s="189"/>
    </row>
    <row r="4" spans="1:41" ht="14.25" customHeight="1">
      <c r="A4" s="9"/>
      <c r="B4" s="191" t="s">
        <v>290</v>
      </c>
      <c r="C4" s="539"/>
      <c r="D4" s="2"/>
      <c r="E4" s="2"/>
      <c r="F4" s="2"/>
      <c r="G4" s="2"/>
      <c r="H4" s="2"/>
      <c r="I4" s="2"/>
      <c r="J4" s="2"/>
      <c r="K4" s="2"/>
      <c r="L4" s="2"/>
      <c r="M4" s="2"/>
      <c r="N4" s="2"/>
      <c r="O4" s="2"/>
      <c r="P4" s="2"/>
      <c r="Q4" s="2"/>
      <c r="R4" s="2"/>
      <c r="S4" s="2"/>
      <c r="T4" s="2"/>
      <c r="U4" s="2"/>
      <c r="V4" s="2"/>
      <c r="W4" s="2"/>
      <c r="X4" s="2"/>
      <c r="Y4" s="2"/>
      <c r="Z4" s="2"/>
      <c r="AA4" s="2"/>
      <c r="AB4" s="2"/>
      <c r="AC4" s="2"/>
      <c r="AD4" s="2"/>
      <c r="AE4" s="599"/>
      <c r="AF4" s="599"/>
      <c r="AG4" s="599"/>
      <c r="AH4" s="599"/>
      <c r="AI4" s="2"/>
      <c r="AJ4" s="189"/>
      <c r="AK4" s="189"/>
      <c r="AL4" s="189"/>
      <c r="AM4" s="189"/>
      <c r="AN4" s="189"/>
      <c r="AO4" s="189"/>
    </row>
    <row r="5" spans="1:41" ht="14.25" customHeight="1">
      <c r="A5" s="9"/>
      <c r="B5" s="13" t="s">
        <v>393</v>
      </c>
      <c r="C5" s="14"/>
      <c r="D5" s="510">
        <f>'BS-QRVO'!D5</f>
        <v>41820</v>
      </c>
      <c r="E5" s="510">
        <f>'BS-QRVO'!E5</f>
        <v>41912</v>
      </c>
      <c r="F5" s="510">
        <f>'BS-QRVO'!F5</f>
        <v>42004</v>
      </c>
      <c r="G5" s="511">
        <f>'BS-QRVO'!G5</f>
        <v>42094</v>
      </c>
      <c r="H5" s="510">
        <f>'BS-QRVO'!H5</f>
        <v>42185</v>
      </c>
      <c r="I5" s="510">
        <f>'BS-QRVO'!I5</f>
        <v>42277</v>
      </c>
      <c r="J5" s="510">
        <f>'BS-QRVO'!J5</f>
        <v>42369</v>
      </c>
      <c r="K5" s="511">
        <f>'BS-QRVO'!K5</f>
        <v>42460</v>
      </c>
      <c r="L5" s="510">
        <f>'BS-QRVO'!L5</f>
        <v>42551</v>
      </c>
      <c r="M5" s="510">
        <f>'BS-QRVO'!M5</f>
        <v>42643</v>
      </c>
      <c r="N5" s="510">
        <f>'BS-QRVO'!N5</f>
        <v>42735</v>
      </c>
      <c r="O5" s="727">
        <f>'BS-QRVO'!O5</f>
        <v>42825</v>
      </c>
      <c r="P5" s="510">
        <f>'BS-QRVO'!P5</f>
        <v>42916</v>
      </c>
      <c r="Q5" s="510">
        <f>'BS-QRVO'!Q5</f>
        <v>43008</v>
      </c>
      <c r="R5" s="510">
        <f>'BS-QRVO'!R5</f>
        <v>43100</v>
      </c>
      <c r="S5" s="511">
        <f>'BS-QRVO'!S5</f>
        <v>43190</v>
      </c>
      <c r="T5" s="861">
        <f>'BS-QRVO'!T5</f>
        <v>43281</v>
      </c>
      <c r="U5" s="839">
        <f>'BS-QRVO'!U5</f>
        <v>43373</v>
      </c>
      <c r="V5" s="839">
        <f>'BS-QRVO'!V5</f>
        <v>43465</v>
      </c>
      <c r="W5" s="840">
        <f>'BS-QRVO'!W5</f>
        <v>43555</v>
      </c>
      <c r="X5" s="726">
        <f>'BS-QRVO'!X5</f>
        <v>43646</v>
      </c>
      <c r="Y5" s="726">
        <f>'BS-QRVO'!Y5</f>
        <v>43738</v>
      </c>
      <c r="Z5" s="726">
        <f>'BS-QRVO'!Z5</f>
        <v>43830</v>
      </c>
      <c r="AA5" s="727">
        <f>'BS-QRVO'!AA5</f>
        <v>43921</v>
      </c>
      <c r="AB5" s="9"/>
      <c r="AC5" s="9"/>
      <c r="AD5" s="9"/>
      <c r="AE5" s="9"/>
      <c r="AF5" s="9"/>
      <c r="AG5" s="9"/>
      <c r="AH5" s="9"/>
      <c r="AI5" s="9"/>
      <c r="AJ5" s="15"/>
      <c r="AK5" s="15"/>
      <c r="AL5" s="15"/>
      <c r="AM5" s="15"/>
      <c r="AN5" s="15"/>
      <c r="AO5" s="15"/>
    </row>
    <row r="6" spans="1:41" ht="14.25" customHeight="1">
      <c r="A6" s="9"/>
      <c r="B6" s="13"/>
      <c r="C6" s="190"/>
      <c r="D6" s="19" t="str">
        <f>'BS-QRVO'!D6</f>
        <v>F1Q15A</v>
      </c>
      <c r="E6" s="19" t="str">
        <f>'BS-QRVO'!E6</f>
        <v>F2Q15A</v>
      </c>
      <c r="F6" s="19" t="str">
        <f>'BS-QRVO'!F6</f>
        <v>F3Q15A</v>
      </c>
      <c r="G6" s="20" t="str">
        <f>'BS-QRVO'!G6</f>
        <v>F4Q15A</v>
      </c>
      <c r="H6" s="19" t="str">
        <f>'BS-QRVO'!H6</f>
        <v>F1Q16A</v>
      </c>
      <c r="I6" s="19" t="str">
        <f>'BS-QRVO'!I6</f>
        <v>F2Q16A</v>
      </c>
      <c r="J6" s="19" t="str">
        <f>'BS-QRVO'!J6</f>
        <v>F3Q16A</v>
      </c>
      <c r="K6" s="20" t="str">
        <f>'BS-QRVO'!K6</f>
        <v>F4Q16A</v>
      </c>
      <c r="L6" s="19" t="str">
        <f>'BS-QRVO'!L6</f>
        <v>F1Q17A</v>
      </c>
      <c r="M6" s="19" t="str">
        <f>'BS-QRVO'!M6</f>
        <v>F2Q17A</v>
      </c>
      <c r="N6" s="19" t="str">
        <f>'BS-QRVO'!N6</f>
        <v>F3Q17A</v>
      </c>
      <c r="O6" s="702" t="str">
        <f>'BS-QRVO'!O6</f>
        <v>F4Q17A</v>
      </c>
      <c r="P6" s="19" t="str">
        <f>'BS-QRVO'!P6</f>
        <v>F1Q18A</v>
      </c>
      <c r="Q6" s="19" t="str">
        <f>'BS-QRVO'!Q6</f>
        <v>F2Q18A</v>
      </c>
      <c r="R6" s="19" t="str">
        <f>'BS-QRVO'!R6</f>
        <v>F3Q18A</v>
      </c>
      <c r="S6" s="20" t="str">
        <f>'BS-QRVO'!S6</f>
        <v>F4Q18E</v>
      </c>
      <c r="T6" s="828" t="str">
        <f>'BS-QRVO'!T6</f>
        <v>F1Q19E</v>
      </c>
      <c r="U6" s="829" t="str">
        <f>'BS-QRVO'!U6</f>
        <v>F2Q19E</v>
      </c>
      <c r="V6" s="829" t="str">
        <f>'BS-QRVO'!V6</f>
        <v>F3Q19E</v>
      </c>
      <c r="W6" s="830" t="str">
        <f>'BS-QRVO'!W6</f>
        <v>F4Q19E</v>
      </c>
      <c r="X6" s="701" t="str">
        <f>'BS-QRVO'!X6</f>
        <v>F1Q20E</v>
      </c>
      <c r="Y6" s="701" t="str">
        <f>'BS-QRVO'!Y6</f>
        <v>F2Q20E</v>
      </c>
      <c r="Z6" s="701" t="str">
        <f>'BS-QRVO'!Z6</f>
        <v>F3Q20E</v>
      </c>
      <c r="AA6" s="702" t="str">
        <f>'BS-QRVO'!AA6</f>
        <v>F4Q20E</v>
      </c>
      <c r="AB6" s="21"/>
      <c r="AC6" s="700" t="str">
        <f>'BS-QRVO'!AC6</f>
        <v>FY2015A</v>
      </c>
      <c r="AD6" s="701" t="str">
        <f>'BS-QRVO'!AD6</f>
        <v>FY2016A</v>
      </c>
      <c r="AE6" s="828" t="str">
        <f>'BS-QRVO'!AE6</f>
        <v>FY2017A</v>
      </c>
      <c r="AF6" s="829" t="str">
        <f>'BS-QRVO'!AF6</f>
        <v>FY2018E</v>
      </c>
      <c r="AG6" s="829" t="str">
        <f>'BS-QRVO'!AG6</f>
        <v>FY2019E</v>
      </c>
      <c r="AH6" s="830" t="str">
        <f>'BS-QRVO'!AH6</f>
        <v>FY2020E</v>
      </c>
      <c r="AI6" s="21"/>
      <c r="AJ6" s="763" t="str">
        <f>'BS-QRVO'!AJ6</f>
        <v>CY2015</v>
      </c>
      <c r="AK6" s="764" t="str">
        <f>'BS-QRVO'!AK6</f>
        <v>CY2016</v>
      </c>
      <c r="AL6" s="764" t="str">
        <f>'BS-QRVO'!AL6</f>
        <v>CY2017</v>
      </c>
      <c r="AM6" s="764" t="str">
        <f>'BS-QRVO'!AM6</f>
        <v>CY2018</v>
      </c>
      <c r="AN6" s="765" t="str">
        <f>'BS-QRVO'!AN6</f>
        <v>CY2019</v>
      </c>
      <c r="AO6" s="15"/>
    </row>
    <row r="7" spans="1:41" ht="14.25" customHeight="1">
      <c r="A7" s="9"/>
      <c r="B7" s="191" t="str">
        <f t="shared" ref="B7:B12" si="0">B100</f>
        <v>Cash flows provided by (used for) operating activities:</v>
      </c>
      <c r="C7" s="47"/>
      <c r="D7" s="192"/>
      <c r="E7" s="192"/>
      <c r="F7" s="192"/>
      <c r="G7" s="193"/>
      <c r="H7" s="192"/>
      <c r="I7" s="192"/>
      <c r="J7" s="192"/>
      <c r="K7" s="193"/>
      <c r="L7" s="192"/>
      <c r="M7" s="192"/>
      <c r="N7" s="192"/>
      <c r="O7" s="193"/>
      <c r="P7" s="192"/>
      <c r="Q7" s="192"/>
      <c r="R7" s="192"/>
      <c r="S7" s="655"/>
      <c r="T7" s="194"/>
      <c r="U7" s="192"/>
      <c r="V7" s="192"/>
      <c r="W7" s="193"/>
      <c r="X7" s="192"/>
      <c r="Y7" s="192"/>
      <c r="Z7" s="192"/>
      <c r="AA7" s="192"/>
      <c r="AB7" s="21"/>
      <c r="AC7" s="770"/>
      <c r="AD7" s="192"/>
      <c r="AE7" s="194"/>
      <c r="AF7" s="192"/>
      <c r="AG7" s="192"/>
      <c r="AH7" s="193"/>
      <c r="AI7" s="21"/>
      <c r="AJ7" s="194"/>
      <c r="AK7" s="192"/>
      <c r="AL7" s="192"/>
      <c r="AM7" s="192"/>
      <c r="AN7" s="655"/>
      <c r="AO7" s="15"/>
    </row>
    <row r="8" spans="1:41" ht="14.25" customHeight="1">
      <c r="A8" s="9"/>
      <c r="B8" s="23" t="str">
        <f t="shared" si="0"/>
        <v>Net income</v>
      </c>
      <c r="C8" s="24"/>
      <c r="D8" s="101"/>
      <c r="E8" s="102"/>
      <c r="F8" s="102"/>
      <c r="G8" s="103">
        <f>'IS-QRVO'!G117</f>
        <v>6.4820000000000988</v>
      </c>
      <c r="H8" s="101">
        <f>'IS-QRVO'!H117</f>
        <v>2.0359999999999636</v>
      </c>
      <c r="I8" s="102">
        <f>'IS-QRVO'!I117</f>
        <v>4.447999999999988</v>
      </c>
      <c r="J8" s="102">
        <f>'IS-QRVO'!J117</f>
        <v>-11.126999999999937</v>
      </c>
      <c r="K8" s="103">
        <f>'IS-QRVO'!K117</f>
        <v>-24.202000000000055</v>
      </c>
      <c r="L8" s="102">
        <f>'IS-QRVO'!L117</f>
        <v>-5.6750000000000131</v>
      </c>
      <c r="M8" s="102">
        <f>'IS-QRVO'!M117</f>
        <v>11.846999999999969</v>
      </c>
      <c r="N8" s="102">
        <f>'IS-QRVO'!N117</f>
        <v>-78.638000000000062</v>
      </c>
      <c r="O8" s="103">
        <f>'IS-QRVO'!O117</f>
        <v>55.907999999999923</v>
      </c>
      <c r="P8" s="102">
        <f>'IS-QRVO'!P117</f>
        <v>-30.624000000000009</v>
      </c>
      <c r="Q8" s="102">
        <f>'IS-QRVO'!Q117</f>
        <v>35.919000000000025</v>
      </c>
      <c r="R8" s="102">
        <f>'IS-QRVO'!R117</f>
        <v>-33.082000000000008</v>
      </c>
      <c r="S8" s="103">
        <f>'IS-QRVO'!S117</f>
        <v>116.9383700255938</v>
      </c>
      <c r="T8" s="101">
        <f>'IS-QRVO'!T117</f>
        <v>113.54222302171033</v>
      </c>
      <c r="U8" s="102">
        <f>'IS-QRVO'!U117</f>
        <v>222.08939424386779</v>
      </c>
      <c r="V8" s="102">
        <f>'IS-QRVO'!V117</f>
        <v>233.4493806511399</v>
      </c>
      <c r="W8" s="103">
        <f>'IS-QRVO'!W117</f>
        <v>179.76492940568741</v>
      </c>
      <c r="X8" s="102">
        <f>'IS-QRVO'!X117</f>
        <v>176.62892710263355</v>
      </c>
      <c r="Y8" s="102">
        <f>'IS-QRVO'!Y117</f>
        <v>227.93561532811344</v>
      </c>
      <c r="Z8" s="102">
        <f>'IS-QRVO'!Z117</f>
        <v>236.47821427856769</v>
      </c>
      <c r="AA8" s="103">
        <f>'IS-QRVO'!AA117</f>
        <v>190.78016656430913</v>
      </c>
      <c r="AB8" s="21"/>
      <c r="AC8" s="101">
        <v>196.30300000000011</v>
      </c>
      <c r="AD8" s="102">
        <f>SUM(H8:K8)</f>
        <v>-28.845000000000041</v>
      </c>
      <c r="AE8" s="101">
        <f>SUM(L8:O8)</f>
        <v>-16.558000000000185</v>
      </c>
      <c r="AF8" s="102">
        <f>SUM(P8:S8)</f>
        <v>89.151370025593806</v>
      </c>
      <c r="AG8" s="102">
        <f>SUM(T8:W8)</f>
        <v>748.84592732240549</v>
      </c>
      <c r="AH8" s="103">
        <f>SUM(X8:AA8)</f>
        <v>831.82292327362393</v>
      </c>
      <c r="AI8" s="21"/>
      <c r="AJ8" s="101">
        <f>SUM(G8:J8)</f>
        <v>1.8390000000001141</v>
      </c>
      <c r="AK8" s="102">
        <f>SUM(K8:N8)</f>
        <v>-96.668000000000163</v>
      </c>
      <c r="AL8" s="102">
        <f>SUM(O8:R8)</f>
        <v>28.120999999999931</v>
      </c>
      <c r="AM8" s="102">
        <f>SUM(S8:V8)</f>
        <v>686.01936794231187</v>
      </c>
      <c r="AN8" s="103">
        <f>SUM(W8:Z8)</f>
        <v>820.80768611500207</v>
      </c>
      <c r="AO8" s="15"/>
    </row>
    <row r="9" spans="1:41" ht="14.25" customHeight="1">
      <c r="A9" s="9"/>
      <c r="B9" s="195" t="str">
        <f t="shared" si="0"/>
        <v>Adjustments to reconcile net income to net cash provided by operating activities:</v>
      </c>
      <c r="C9" s="196"/>
      <c r="D9" s="432"/>
      <c r="E9" s="295"/>
      <c r="F9" s="295"/>
      <c r="G9" s="433"/>
      <c r="H9" s="432"/>
      <c r="I9" s="295"/>
      <c r="J9" s="295"/>
      <c r="K9" s="433"/>
      <c r="L9" s="295"/>
      <c r="M9" s="295"/>
      <c r="N9" s="295"/>
      <c r="O9" s="433"/>
      <c r="P9" s="197"/>
      <c r="Q9" s="295"/>
      <c r="R9" s="197"/>
      <c r="S9" s="198"/>
      <c r="T9" s="199"/>
      <c r="U9" s="197"/>
      <c r="V9" s="197"/>
      <c r="W9" s="198"/>
      <c r="X9" s="197"/>
      <c r="Y9" s="197"/>
      <c r="Z9" s="197"/>
      <c r="AA9" s="198"/>
      <c r="AB9" s="21"/>
      <c r="AC9" s="432"/>
      <c r="AD9" s="295"/>
      <c r="AE9" s="432"/>
      <c r="AF9" s="295"/>
      <c r="AG9" s="295"/>
      <c r="AH9" s="433"/>
      <c r="AI9" s="21"/>
      <c r="AJ9" s="432"/>
      <c r="AK9" s="295"/>
      <c r="AL9" s="295"/>
      <c r="AM9" s="295"/>
      <c r="AN9" s="433"/>
      <c r="AO9" s="15"/>
    </row>
    <row r="10" spans="1:41" ht="14.25" customHeight="1">
      <c r="A10" s="9"/>
      <c r="B10" s="51" t="str">
        <f t="shared" si="0"/>
        <v>Stock-based compensation expense</v>
      </c>
      <c r="C10" s="52"/>
      <c r="D10" s="200"/>
      <c r="E10" s="200"/>
      <c r="F10" s="200"/>
      <c r="G10" s="201">
        <v>42.11</v>
      </c>
      <c r="H10" s="200">
        <f>H103</f>
        <v>48.17</v>
      </c>
      <c r="I10" s="200">
        <f t="shared" ref="I10:I20" si="1">I103-H10</f>
        <v>35.730000000000004</v>
      </c>
      <c r="J10" s="200">
        <f t="shared" ref="J10:J20" si="2">J103-I10-H10</f>
        <v>30.307999999999993</v>
      </c>
      <c r="K10" s="201">
        <f t="shared" ref="K10:K20" si="3">K103-J10-I10-H10</f>
        <v>25.307999999999993</v>
      </c>
      <c r="L10" s="200">
        <f>L103</f>
        <v>30.594000000000001</v>
      </c>
      <c r="M10" s="200">
        <f t="shared" ref="M10:M20" si="4">M103-L10</f>
        <v>26.042000000000002</v>
      </c>
      <c r="N10" s="200">
        <f t="shared" ref="N10:N20" si="5">N103-M10-L10</f>
        <v>16.654999999999994</v>
      </c>
      <c r="O10" s="201">
        <f t="shared" ref="O10:O20" si="6">O103-N10-M10-L10</f>
        <v>15.553999999999995</v>
      </c>
      <c r="P10" s="200">
        <f t="shared" ref="P10:P20" si="7">P103</f>
        <v>21.126000000000001</v>
      </c>
      <c r="Q10" s="200">
        <f t="shared" ref="Q10:Q20" si="8">Q103-P10</f>
        <v>23.458000000000002</v>
      </c>
      <c r="R10" s="200">
        <f>'IS-QRVO'!R126</f>
        <v>13.544</v>
      </c>
      <c r="S10" s="201">
        <f>'IS-QRVO'!S126</f>
        <v>19.637</v>
      </c>
      <c r="T10" s="202">
        <f>'IS-QRVO'!T126</f>
        <v>19.637</v>
      </c>
      <c r="U10" s="200">
        <f>'IS-QRVO'!U126</f>
        <v>19.637</v>
      </c>
      <c r="V10" s="200">
        <f>'IS-QRVO'!V126</f>
        <v>19.637</v>
      </c>
      <c r="W10" s="201">
        <f>'IS-QRVO'!W126</f>
        <v>19.637</v>
      </c>
      <c r="X10" s="200">
        <f>'IS-QRVO'!X126</f>
        <v>19.637</v>
      </c>
      <c r="Y10" s="200">
        <f>'IS-QRVO'!Y126</f>
        <v>19.637</v>
      </c>
      <c r="Z10" s="200">
        <f>'IS-QRVO'!Z126</f>
        <v>19.637</v>
      </c>
      <c r="AA10" s="201">
        <f>'IS-QRVO'!AA126</f>
        <v>19.637</v>
      </c>
      <c r="AB10" s="21"/>
      <c r="AC10" s="202">
        <v>64.941000000000003</v>
      </c>
      <c r="AD10" s="200">
        <f t="shared" ref="AD10:AD20" si="9">SUM(H10:K10)</f>
        <v>139.51599999999999</v>
      </c>
      <c r="AE10" s="202">
        <f t="shared" ref="AE10:AE20" si="10">SUM(L10:O10)</f>
        <v>88.844999999999999</v>
      </c>
      <c r="AF10" s="200">
        <f t="shared" ref="AF10:AF20" si="11">SUM(P10:S10)</f>
        <v>77.765000000000001</v>
      </c>
      <c r="AG10" s="200">
        <f t="shared" ref="AG10:AG20" si="12">SUM(T10:W10)</f>
        <v>78.548000000000002</v>
      </c>
      <c r="AH10" s="201">
        <f t="shared" ref="AH10:AH30" si="13">SUM(X10:AA10)</f>
        <v>78.548000000000002</v>
      </c>
      <c r="AI10" s="21"/>
      <c r="AJ10" s="202">
        <f t="shared" ref="AJ10:AJ20" si="14">SUM(G10:J10)</f>
        <v>156.31799999999998</v>
      </c>
      <c r="AK10" s="200">
        <f t="shared" ref="AK10:AK20" si="15">SUM(K10:N10)</f>
        <v>98.59899999999999</v>
      </c>
      <c r="AL10" s="200">
        <f t="shared" ref="AL10:AL20" si="16">SUM(O10:R10)</f>
        <v>73.681999999999988</v>
      </c>
      <c r="AM10" s="200">
        <f t="shared" ref="AM10:AM20" si="17">SUM(S10:V10)</f>
        <v>78.548000000000002</v>
      </c>
      <c r="AN10" s="201">
        <f t="shared" ref="AN10:AN30" si="18">SUM(W10:Z10)</f>
        <v>78.548000000000002</v>
      </c>
      <c r="AO10" s="15"/>
    </row>
    <row r="11" spans="1:41" ht="14.25" customHeight="1">
      <c r="A11" s="9"/>
      <c r="B11" s="51" t="str">
        <f t="shared" si="0"/>
        <v>Depreciation</v>
      </c>
      <c r="C11" s="52"/>
      <c r="D11" s="200"/>
      <c r="E11" s="200"/>
      <c r="F11" s="200"/>
      <c r="G11" s="201">
        <v>160.23699999999999</v>
      </c>
      <c r="H11" s="200">
        <f>H104</f>
        <v>42.738</v>
      </c>
      <c r="I11" s="200">
        <f t="shared" si="1"/>
        <v>46.069000000000003</v>
      </c>
      <c r="J11" s="200">
        <f t="shared" si="2"/>
        <v>48.522000000000006</v>
      </c>
      <c r="K11" s="201">
        <f t="shared" si="3"/>
        <v>43.032999999999973</v>
      </c>
      <c r="L11" s="200">
        <f>L104</f>
        <v>46.351999999999997</v>
      </c>
      <c r="M11" s="200">
        <f t="shared" si="4"/>
        <v>50.82500000000001</v>
      </c>
      <c r="N11" s="200">
        <f t="shared" si="5"/>
        <v>56.108999999999988</v>
      </c>
      <c r="O11" s="201">
        <f t="shared" si="6"/>
        <v>56.538999999999994</v>
      </c>
      <c r="P11" s="200">
        <f t="shared" si="7"/>
        <v>42.826999999999998</v>
      </c>
      <c r="Q11" s="200">
        <f t="shared" si="8"/>
        <v>43.44</v>
      </c>
      <c r="R11" s="200">
        <f t="shared" ref="R11:S11" si="19">R84</f>
        <v>44.46673763757849</v>
      </c>
      <c r="S11" s="201">
        <f t="shared" si="19"/>
        <v>45.205567631111421</v>
      </c>
      <c r="T11" s="202">
        <f t="shared" ref="T11:AA11" si="20">T84</f>
        <v>46.520442032680009</v>
      </c>
      <c r="U11" s="200">
        <f t="shared" si="20"/>
        <v>47.796540413048007</v>
      </c>
      <c r="V11" s="200">
        <f t="shared" si="20"/>
        <v>49.107794205447043</v>
      </c>
      <c r="W11" s="201">
        <f t="shared" si="20"/>
        <v>50.223789132885877</v>
      </c>
      <c r="X11" s="200">
        <f t="shared" si="20"/>
        <v>51.336796108191585</v>
      </c>
      <c r="Y11" s="200">
        <f t="shared" si="20"/>
        <v>52.638777273576672</v>
      </c>
      <c r="Z11" s="200">
        <f t="shared" si="20"/>
        <v>53.966798062269454</v>
      </c>
      <c r="AA11" s="201">
        <f t="shared" si="20"/>
        <v>55.122663179629001</v>
      </c>
      <c r="AB11" s="21"/>
      <c r="AC11" s="202">
        <v>216.988</v>
      </c>
      <c r="AD11" s="200">
        <f t="shared" si="9"/>
        <v>180.36199999999997</v>
      </c>
      <c r="AE11" s="202">
        <f t="shared" si="10"/>
        <v>209.82499999999999</v>
      </c>
      <c r="AF11" s="200">
        <f t="shared" si="11"/>
        <v>175.93930526868991</v>
      </c>
      <c r="AG11" s="200">
        <f t="shared" si="12"/>
        <v>193.64856578406093</v>
      </c>
      <c r="AH11" s="201">
        <f t="shared" si="13"/>
        <v>213.06503462366672</v>
      </c>
      <c r="AI11" s="21"/>
      <c r="AJ11" s="202">
        <f t="shared" si="14"/>
        <v>297.56599999999997</v>
      </c>
      <c r="AK11" s="200">
        <f t="shared" si="15"/>
        <v>196.31899999999996</v>
      </c>
      <c r="AL11" s="200">
        <f t="shared" si="16"/>
        <v>187.27273763757847</v>
      </c>
      <c r="AM11" s="200">
        <f t="shared" si="17"/>
        <v>188.63034428228647</v>
      </c>
      <c r="AN11" s="201">
        <f t="shared" si="18"/>
        <v>208.16616057692357</v>
      </c>
      <c r="AO11" s="15"/>
    </row>
    <row r="12" spans="1:41" ht="14.25" customHeight="1">
      <c r="A12" s="9"/>
      <c r="B12" s="51" t="str">
        <f t="shared" si="0"/>
        <v>Amortization</v>
      </c>
      <c r="C12" s="52"/>
      <c r="D12" s="200"/>
      <c r="E12" s="200"/>
      <c r="F12" s="200"/>
      <c r="G12" s="201"/>
      <c r="H12" s="200">
        <f>H105</f>
        <v>123.121</v>
      </c>
      <c r="I12" s="200">
        <f t="shared" si="1"/>
        <v>127.819</v>
      </c>
      <c r="J12" s="200">
        <f t="shared" si="2"/>
        <v>128.64699999999999</v>
      </c>
      <c r="K12" s="201">
        <f t="shared" si="3"/>
        <v>115.002</v>
      </c>
      <c r="L12" s="200">
        <f>L105</f>
        <v>119.735</v>
      </c>
      <c r="M12" s="200">
        <f t="shared" si="4"/>
        <v>123.66199999999999</v>
      </c>
      <c r="N12" s="200">
        <f t="shared" si="5"/>
        <v>122.53500000000004</v>
      </c>
      <c r="O12" s="201">
        <f t="shared" si="6"/>
        <v>128.82</v>
      </c>
      <c r="P12" s="202">
        <f t="shared" si="7"/>
        <v>134.38999999999999</v>
      </c>
      <c r="Q12" s="200">
        <f t="shared" si="8"/>
        <v>136.62</v>
      </c>
      <c r="R12" s="200">
        <v>0</v>
      </c>
      <c r="S12" s="201">
        <v>0</v>
      </c>
      <c r="T12" s="202">
        <f t="shared" ref="T12:AA12" si="21">+S12</f>
        <v>0</v>
      </c>
      <c r="U12" s="200">
        <f t="shared" si="21"/>
        <v>0</v>
      </c>
      <c r="V12" s="200">
        <f t="shared" si="21"/>
        <v>0</v>
      </c>
      <c r="W12" s="201">
        <f t="shared" si="21"/>
        <v>0</v>
      </c>
      <c r="X12" s="200">
        <f t="shared" si="21"/>
        <v>0</v>
      </c>
      <c r="Y12" s="200">
        <f t="shared" si="21"/>
        <v>0</v>
      </c>
      <c r="Z12" s="200">
        <f t="shared" si="21"/>
        <v>0</v>
      </c>
      <c r="AA12" s="201">
        <f t="shared" si="21"/>
        <v>0</v>
      </c>
      <c r="AB12" s="21"/>
      <c r="AC12" s="202">
        <v>0</v>
      </c>
      <c r="AD12" s="200">
        <f>SUM(H12:K12)</f>
        <v>494.589</v>
      </c>
      <c r="AE12" s="202">
        <f>SUM(L12:O12)</f>
        <v>494.75200000000001</v>
      </c>
      <c r="AF12" s="200">
        <f>SUM(P12:S12)</f>
        <v>271.01</v>
      </c>
      <c r="AG12" s="200">
        <f>SUM(T12:W12)</f>
        <v>0</v>
      </c>
      <c r="AH12" s="201">
        <f t="shared" si="13"/>
        <v>0</v>
      </c>
      <c r="AI12" s="21"/>
      <c r="AJ12" s="202">
        <f>SUM(G12:J12)</f>
        <v>379.58699999999999</v>
      </c>
      <c r="AK12" s="200">
        <f>SUM(K12:N12)</f>
        <v>480.93400000000003</v>
      </c>
      <c r="AL12" s="200">
        <f>SUM(O12:R12)</f>
        <v>399.83</v>
      </c>
      <c r="AM12" s="200">
        <f>SUM(S12:V12)</f>
        <v>0</v>
      </c>
      <c r="AN12" s="201">
        <f t="shared" si="18"/>
        <v>0</v>
      </c>
      <c r="AO12" s="15"/>
    </row>
    <row r="13" spans="1:41" ht="14.25" customHeight="1">
      <c r="A13" s="9"/>
      <c r="B13" s="51" t="str">
        <f t="shared" ref="B13:B19" si="22">B106</f>
        <v>Deferred income taxes and other tax liabilities</v>
      </c>
      <c r="C13" s="52"/>
      <c r="D13" s="200"/>
      <c r="E13" s="200"/>
      <c r="F13" s="200"/>
      <c r="G13" s="201">
        <v>-118.715</v>
      </c>
      <c r="H13" s="200">
        <f t="shared" ref="H13:H19" si="23">H106</f>
        <v>3.8490000000000002</v>
      </c>
      <c r="I13" s="200">
        <f t="shared" si="1"/>
        <v>-1.4610000000000003</v>
      </c>
      <c r="J13" s="200">
        <f t="shared" si="2"/>
        <v>-21.440999999999999</v>
      </c>
      <c r="K13" s="201">
        <f t="shared" si="3"/>
        <v>5.9289999999999985</v>
      </c>
      <c r="L13" s="200">
        <f t="shared" ref="L13:L19" si="24">L106</f>
        <v>2.5089999999999999</v>
      </c>
      <c r="M13" s="200">
        <f t="shared" si="4"/>
        <v>-15.819000000000001</v>
      </c>
      <c r="N13" s="200">
        <f t="shared" si="5"/>
        <v>-6.072000000000001</v>
      </c>
      <c r="O13" s="201">
        <f t="shared" si="6"/>
        <v>-8.6449999999999978</v>
      </c>
      <c r="P13" s="799">
        <f t="shared" si="7"/>
        <v>-4.7279999999999998</v>
      </c>
      <c r="Q13" s="200">
        <f t="shared" si="8"/>
        <v>-12.561999999999999</v>
      </c>
      <c r="R13" s="203">
        <v>0</v>
      </c>
      <c r="S13" s="204">
        <v>0</v>
      </c>
      <c r="T13" s="205">
        <v>0</v>
      </c>
      <c r="U13" s="203">
        <v>0</v>
      </c>
      <c r="V13" s="203">
        <v>0</v>
      </c>
      <c r="W13" s="204">
        <v>0</v>
      </c>
      <c r="X13" s="203">
        <v>0</v>
      </c>
      <c r="Y13" s="203">
        <v>0</v>
      </c>
      <c r="Z13" s="203">
        <v>0</v>
      </c>
      <c r="AA13" s="204">
        <v>0</v>
      </c>
      <c r="AB13" s="21"/>
      <c r="AC13" s="202">
        <v>-109.97</v>
      </c>
      <c r="AD13" s="200">
        <f>SUM(H13:K13)</f>
        <v>-13.123999999999999</v>
      </c>
      <c r="AE13" s="202">
        <f>SUM(L13:O13)</f>
        <v>-28.027000000000001</v>
      </c>
      <c r="AF13" s="200">
        <f>SUM(P13:S13)</f>
        <v>-17.29</v>
      </c>
      <c r="AG13" s="200">
        <f>SUM(T13:W13)</f>
        <v>0</v>
      </c>
      <c r="AH13" s="201">
        <f t="shared" si="13"/>
        <v>0</v>
      </c>
      <c r="AI13" s="21"/>
      <c r="AJ13" s="202">
        <f t="shared" si="14"/>
        <v>-137.768</v>
      </c>
      <c r="AK13" s="200">
        <f t="shared" si="15"/>
        <v>-13.453000000000003</v>
      </c>
      <c r="AL13" s="200">
        <f t="shared" si="16"/>
        <v>-25.934999999999995</v>
      </c>
      <c r="AM13" s="200">
        <f t="shared" si="17"/>
        <v>0</v>
      </c>
      <c r="AN13" s="201">
        <f t="shared" si="18"/>
        <v>0</v>
      </c>
      <c r="AO13" s="70"/>
    </row>
    <row r="14" spans="1:41" ht="14.25" customHeight="1">
      <c r="A14" s="9"/>
      <c r="B14" s="51" t="str">
        <f t="shared" si="22"/>
        <v>Impairment of non-marketable equity investment</v>
      </c>
      <c r="C14" s="52"/>
      <c r="D14" s="200"/>
      <c r="E14" s="200"/>
      <c r="F14" s="200"/>
      <c r="G14" s="201">
        <v>0</v>
      </c>
      <c r="H14" s="200">
        <f t="shared" si="23"/>
        <v>0</v>
      </c>
      <c r="I14" s="200">
        <f t="shared" si="1"/>
        <v>0</v>
      </c>
      <c r="J14" s="200">
        <f t="shared" si="2"/>
        <v>0</v>
      </c>
      <c r="K14" s="201">
        <f t="shared" si="3"/>
        <v>0</v>
      </c>
      <c r="L14" s="200">
        <f t="shared" si="24"/>
        <v>0</v>
      </c>
      <c r="M14" s="200">
        <f t="shared" si="4"/>
        <v>0</v>
      </c>
      <c r="N14" s="200">
        <f t="shared" si="5"/>
        <v>0</v>
      </c>
      <c r="O14" s="201">
        <f t="shared" si="6"/>
        <v>0</v>
      </c>
      <c r="P14" s="799">
        <f t="shared" si="7"/>
        <v>0</v>
      </c>
      <c r="Q14" s="200">
        <f t="shared" si="8"/>
        <v>0</v>
      </c>
      <c r="R14" s="203">
        <v>0</v>
      </c>
      <c r="S14" s="204">
        <v>0</v>
      </c>
      <c r="T14" s="205">
        <v>0</v>
      </c>
      <c r="U14" s="203">
        <v>0</v>
      </c>
      <c r="V14" s="203">
        <v>0</v>
      </c>
      <c r="W14" s="204">
        <v>0</v>
      </c>
      <c r="X14" s="203">
        <v>0</v>
      </c>
      <c r="Y14" s="203">
        <v>0</v>
      </c>
      <c r="Z14" s="203">
        <v>0</v>
      </c>
      <c r="AA14" s="204">
        <v>0</v>
      </c>
      <c r="AB14" s="21"/>
      <c r="AC14" s="202">
        <v>0</v>
      </c>
      <c r="AD14" s="200">
        <f t="shared" si="9"/>
        <v>0</v>
      </c>
      <c r="AE14" s="202">
        <f t="shared" si="10"/>
        <v>0</v>
      </c>
      <c r="AF14" s="200">
        <f t="shared" si="11"/>
        <v>0</v>
      </c>
      <c r="AG14" s="200">
        <f t="shared" si="12"/>
        <v>0</v>
      </c>
      <c r="AH14" s="201">
        <f t="shared" si="13"/>
        <v>0</v>
      </c>
      <c r="AI14" s="21"/>
      <c r="AJ14" s="202">
        <f t="shared" si="14"/>
        <v>0</v>
      </c>
      <c r="AK14" s="200">
        <f t="shared" si="15"/>
        <v>0</v>
      </c>
      <c r="AL14" s="200">
        <f t="shared" si="16"/>
        <v>0</v>
      </c>
      <c r="AM14" s="200">
        <f t="shared" si="17"/>
        <v>0</v>
      </c>
      <c r="AN14" s="201">
        <f t="shared" si="18"/>
        <v>0</v>
      </c>
      <c r="AO14" s="70"/>
    </row>
    <row r="15" spans="1:41" ht="14.25" customHeight="1">
      <c r="A15" s="9"/>
      <c r="B15" s="51" t="str">
        <f t="shared" si="22"/>
        <v>Restructuring costs</v>
      </c>
      <c r="C15" s="52"/>
      <c r="D15" s="200"/>
      <c r="E15" s="200"/>
      <c r="F15" s="200"/>
      <c r="G15" s="201">
        <v>0</v>
      </c>
      <c r="H15" s="200">
        <f>H108</f>
        <v>0</v>
      </c>
      <c r="I15" s="200">
        <f t="shared" si="1"/>
        <v>0</v>
      </c>
      <c r="J15" s="200">
        <f t="shared" si="2"/>
        <v>0</v>
      </c>
      <c r="K15" s="201">
        <f t="shared" si="3"/>
        <v>0</v>
      </c>
      <c r="L15" s="200">
        <f>L108</f>
        <v>0</v>
      </c>
      <c r="M15" s="200">
        <f t="shared" si="4"/>
        <v>0</v>
      </c>
      <c r="N15" s="200">
        <f t="shared" si="5"/>
        <v>0</v>
      </c>
      <c r="O15" s="201">
        <f t="shared" si="6"/>
        <v>0</v>
      </c>
      <c r="P15" s="799">
        <f t="shared" si="7"/>
        <v>0</v>
      </c>
      <c r="Q15" s="200">
        <f t="shared" si="8"/>
        <v>0</v>
      </c>
      <c r="R15" s="203">
        <v>0</v>
      </c>
      <c r="S15" s="204">
        <v>0</v>
      </c>
      <c r="T15" s="205">
        <v>0</v>
      </c>
      <c r="U15" s="203">
        <v>0</v>
      </c>
      <c r="V15" s="203">
        <v>0</v>
      </c>
      <c r="W15" s="204">
        <v>0</v>
      </c>
      <c r="X15" s="203">
        <v>0</v>
      </c>
      <c r="Y15" s="203">
        <v>0</v>
      </c>
      <c r="Z15" s="203">
        <v>0</v>
      </c>
      <c r="AA15" s="204">
        <v>0</v>
      </c>
      <c r="AB15" s="21"/>
      <c r="AC15" s="202">
        <v>0</v>
      </c>
      <c r="AD15" s="200">
        <f t="shared" si="9"/>
        <v>0</v>
      </c>
      <c r="AE15" s="202">
        <f t="shared" si="10"/>
        <v>0</v>
      </c>
      <c r="AF15" s="200">
        <f t="shared" si="11"/>
        <v>0</v>
      </c>
      <c r="AG15" s="200">
        <f t="shared" si="12"/>
        <v>0</v>
      </c>
      <c r="AH15" s="201">
        <f t="shared" si="13"/>
        <v>0</v>
      </c>
      <c r="AI15" s="21"/>
      <c r="AJ15" s="202">
        <f t="shared" si="14"/>
        <v>0</v>
      </c>
      <c r="AK15" s="200">
        <f t="shared" si="15"/>
        <v>0</v>
      </c>
      <c r="AL15" s="200">
        <f t="shared" si="16"/>
        <v>0</v>
      </c>
      <c r="AM15" s="200">
        <f t="shared" si="17"/>
        <v>0</v>
      </c>
      <c r="AN15" s="201">
        <f t="shared" si="18"/>
        <v>0</v>
      </c>
      <c r="AO15" s="70"/>
    </row>
    <row r="16" spans="1:41" ht="14.25" customHeight="1">
      <c r="A16" s="9"/>
      <c r="B16" s="51" t="str">
        <f t="shared" si="22"/>
        <v>Loss on sale of property and equipment, net</v>
      </c>
      <c r="C16" s="52"/>
      <c r="D16" s="200"/>
      <c r="E16" s="200"/>
      <c r="F16" s="200"/>
      <c r="G16" s="201">
        <v>7.6239999999999997</v>
      </c>
      <c r="H16" s="200">
        <f t="shared" si="23"/>
        <v>0.47399999999999998</v>
      </c>
      <c r="I16" s="200">
        <f t="shared" si="1"/>
        <v>0.39800000000000002</v>
      </c>
      <c r="J16" s="200">
        <f t="shared" si="2"/>
        <v>-0.505</v>
      </c>
      <c r="K16" s="201">
        <f t="shared" si="3"/>
        <v>-0.36699999999999999</v>
      </c>
      <c r="L16" s="200">
        <f t="shared" si="24"/>
        <v>0.16800000000000001</v>
      </c>
      <c r="M16" s="200">
        <f t="shared" si="4"/>
        <v>-0.33300000000000002</v>
      </c>
      <c r="N16" s="200">
        <f t="shared" si="5"/>
        <v>0.60899999999999999</v>
      </c>
      <c r="O16" s="201">
        <f t="shared" si="6"/>
        <v>5.0339999999999998</v>
      </c>
      <c r="P16" s="799">
        <f t="shared" si="7"/>
        <v>-0.76300000000000001</v>
      </c>
      <c r="Q16" s="200">
        <f t="shared" si="8"/>
        <v>4.3360000000000003</v>
      </c>
      <c r="R16" s="203">
        <v>0</v>
      </c>
      <c r="S16" s="204">
        <v>0</v>
      </c>
      <c r="T16" s="205">
        <v>0</v>
      </c>
      <c r="U16" s="203">
        <v>0</v>
      </c>
      <c r="V16" s="203">
        <v>0</v>
      </c>
      <c r="W16" s="204">
        <v>0</v>
      </c>
      <c r="X16" s="203">
        <v>0</v>
      </c>
      <c r="Y16" s="203">
        <v>0</v>
      </c>
      <c r="Z16" s="203">
        <v>0</v>
      </c>
      <c r="AA16" s="204">
        <v>0</v>
      </c>
      <c r="AB16" s="21"/>
      <c r="AC16" s="202">
        <v>9.1849999999999987</v>
      </c>
      <c r="AD16" s="200">
        <f t="shared" si="9"/>
        <v>0</v>
      </c>
      <c r="AE16" s="202">
        <f t="shared" si="10"/>
        <v>5.4779999999999998</v>
      </c>
      <c r="AF16" s="200">
        <f t="shared" si="11"/>
        <v>3.5730000000000004</v>
      </c>
      <c r="AG16" s="200">
        <f t="shared" si="12"/>
        <v>0</v>
      </c>
      <c r="AH16" s="201">
        <f t="shared" si="13"/>
        <v>0</v>
      </c>
      <c r="AI16" s="21"/>
      <c r="AJ16" s="202">
        <f t="shared" si="14"/>
        <v>7.9909999999999988</v>
      </c>
      <c r="AK16" s="200">
        <f t="shared" si="15"/>
        <v>7.6999999999999957E-2</v>
      </c>
      <c r="AL16" s="200">
        <f t="shared" si="16"/>
        <v>8.6069999999999993</v>
      </c>
      <c r="AM16" s="200">
        <f t="shared" si="17"/>
        <v>0</v>
      </c>
      <c r="AN16" s="201">
        <f t="shared" si="18"/>
        <v>0</v>
      </c>
      <c r="AO16" s="70"/>
    </row>
    <row r="17" spans="1:41" ht="14.25" customHeight="1">
      <c r="A17" s="9"/>
      <c r="B17" s="51" t="str">
        <f t="shared" si="22"/>
        <v>Amortization of other intangible assets</v>
      </c>
      <c r="C17" s="52"/>
      <c r="D17" s="200"/>
      <c r="E17" s="200"/>
      <c r="F17" s="200"/>
      <c r="G17" s="201">
        <v>4.0000000000000001E-3</v>
      </c>
      <c r="H17" s="200">
        <f t="shared" si="23"/>
        <v>0</v>
      </c>
      <c r="I17" s="200">
        <f t="shared" si="1"/>
        <v>0</v>
      </c>
      <c r="J17" s="200">
        <f t="shared" si="2"/>
        <v>0</v>
      </c>
      <c r="K17" s="201">
        <f t="shared" si="3"/>
        <v>8.9999999999999993E-3</v>
      </c>
      <c r="L17" s="200">
        <f t="shared" si="24"/>
        <v>0</v>
      </c>
      <c r="M17" s="200">
        <f t="shared" si="4"/>
        <v>0</v>
      </c>
      <c r="N17" s="200">
        <f t="shared" si="5"/>
        <v>0</v>
      </c>
      <c r="O17" s="201">
        <f t="shared" si="6"/>
        <v>0</v>
      </c>
      <c r="P17" s="799">
        <f t="shared" si="7"/>
        <v>0</v>
      </c>
      <c r="Q17" s="200">
        <f t="shared" si="8"/>
        <v>0</v>
      </c>
      <c r="R17" s="203">
        <v>0</v>
      </c>
      <c r="S17" s="204">
        <v>0</v>
      </c>
      <c r="T17" s="205">
        <v>0</v>
      </c>
      <c r="U17" s="203">
        <v>0</v>
      </c>
      <c r="V17" s="203">
        <v>0</v>
      </c>
      <c r="W17" s="204">
        <v>0</v>
      </c>
      <c r="X17" s="203">
        <v>0</v>
      </c>
      <c r="Y17" s="203">
        <v>0</v>
      </c>
      <c r="Z17" s="203">
        <v>0</v>
      </c>
      <c r="AA17" s="204">
        <v>0</v>
      </c>
      <c r="AB17" s="21"/>
      <c r="AC17" s="202">
        <v>4.0000000000000001E-3</v>
      </c>
      <c r="AD17" s="200">
        <f t="shared" si="9"/>
        <v>8.9999999999999993E-3</v>
      </c>
      <c r="AE17" s="202">
        <f t="shared" si="10"/>
        <v>0</v>
      </c>
      <c r="AF17" s="200">
        <f t="shared" si="11"/>
        <v>0</v>
      </c>
      <c r="AG17" s="200">
        <f t="shared" si="12"/>
        <v>0</v>
      </c>
      <c r="AH17" s="201">
        <f t="shared" si="13"/>
        <v>0</v>
      </c>
      <c r="AI17" s="21"/>
      <c r="AJ17" s="202">
        <f t="shared" si="14"/>
        <v>4.0000000000000001E-3</v>
      </c>
      <c r="AK17" s="200">
        <f t="shared" si="15"/>
        <v>8.9999999999999993E-3</v>
      </c>
      <c r="AL17" s="200">
        <f t="shared" si="16"/>
        <v>0</v>
      </c>
      <c r="AM17" s="200">
        <f t="shared" si="17"/>
        <v>0</v>
      </c>
      <c r="AN17" s="201">
        <f t="shared" si="18"/>
        <v>0</v>
      </c>
      <c r="AO17" s="15"/>
    </row>
    <row r="18" spans="1:41" ht="14.25" customHeight="1">
      <c r="A18" s="9"/>
      <c r="B18" s="51" t="str">
        <f t="shared" si="22"/>
        <v>Equity in loss of investee</v>
      </c>
      <c r="C18" s="52"/>
      <c r="D18" s="200"/>
      <c r="E18" s="200"/>
      <c r="F18" s="200"/>
      <c r="G18" s="201">
        <v>-0.19900000000000001</v>
      </c>
      <c r="H18" s="200">
        <f t="shared" si="23"/>
        <v>0</v>
      </c>
      <c r="I18" s="200">
        <f t="shared" si="1"/>
        <v>0</v>
      </c>
      <c r="J18" s="200">
        <f t="shared" si="2"/>
        <v>0</v>
      </c>
      <c r="K18" s="201">
        <f t="shared" si="3"/>
        <v>-4.7050000000000001</v>
      </c>
      <c r="L18" s="200">
        <f t="shared" si="24"/>
        <v>0</v>
      </c>
      <c r="M18" s="200">
        <f t="shared" si="4"/>
        <v>0</v>
      </c>
      <c r="N18" s="200">
        <f t="shared" si="5"/>
        <v>0</v>
      </c>
      <c r="O18" s="201">
        <f t="shared" si="6"/>
        <v>0</v>
      </c>
      <c r="P18" s="799">
        <f t="shared" si="7"/>
        <v>0</v>
      </c>
      <c r="Q18" s="200">
        <f t="shared" si="8"/>
        <v>0</v>
      </c>
      <c r="R18" s="203">
        <v>0</v>
      </c>
      <c r="S18" s="204">
        <v>0</v>
      </c>
      <c r="T18" s="205">
        <v>0</v>
      </c>
      <c r="U18" s="203">
        <v>0</v>
      </c>
      <c r="V18" s="203">
        <v>0</v>
      </c>
      <c r="W18" s="204">
        <v>0</v>
      </c>
      <c r="X18" s="203">
        <v>0</v>
      </c>
      <c r="Y18" s="203">
        <v>0</v>
      </c>
      <c r="Z18" s="203">
        <v>0</v>
      </c>
      <c r="AA18" s="204">
        <v>0</v>
      </c>
      <c r="AB18" s="21"/>
      <c r="AC18" s="202">
        <v>-0.19900000000000001</v>
      </c>
      <c r="AD18" s="200">
        <f t="shared" si="9"/>
        <v>-4.7050000000000001</v>
      </c>
      <c r="AE18" s="202">
        <f t="shared" si="10"/>
        <v>0</v>
      </c>
      <c r="AF18" s="200">
        <f t="shared" si="11"/>
        <v>0</v>
      </c>
      <c r="AG18" s="200">
        <f t="shared" si="12"/>
        <v>0</v>
      </c>
      <c r="AH18" s="201">
        <f t="shared" si="13"/>
        <v>0</v>
      </c>
      <c r="AI18" s="21"/>
      <c r="AJ18" s="202">
        <f t="shared" si="14"/>
        <v>-0.19900000000000001</v>
      </c>
      <c r="AK18" s="200">
        <f t="shared" si="15"/>
        <v>-4.7050000000000001</v>
      </c>
      <c r="AL18" s="200">
        <f t="shared" si="16"/>
        <v>0</v>
      </c>
      <c r="AM18" s="200">
        <f t="shared" si="17"/>
        <v>0</v>
      </c>
      <c r="AN18" s="201">
        <f t="shared" si="18"/>
        <v>0</v>
      </c>
      <c r="AO18" s="15"/>
    </row>
    <row r="19" spans="1:41" ht="14.25" customHeight="1">
      <c r="A19" s="9"/>
      <c r="B19" s="51" t="str">
        <f t="shared" si="22"/>
        <v>Unrealized loss on investments</v>
      </c>
      <c r="C19" s="52"/>
      <c r="D19" s="200"/>
      <c r="E19" s="200"/>
      <c r="F19" s="200"/>
      <c r="G19" s="201">
        <v>0</v>
      </c>
      <c r="H19" s="200">
        <f t="shared" si="23"/>
        <v>0</v>
      </c>
      <c r="I19" s="200">
        <f t="shared" si="1"/>
        <v>0</v>
      </c>
      <c r="J19" s="200">
        <f t="shared" si="2"/>
        <v>0</v>
      </c>
      <c r="K19" s="201">
        <f t="shared" si="3"/>
        <v>0</v>
      </c>
      <c r="L19" s="200">
        <f t="shared" si="24"/>
        <v>0</v>
      </c>
      <c r="M19" s="200">
        <f t="shared" si="4"/>
        <v>0</v>
      </c>
      <c r="N19" s="200">
        <f t="shared" si="5"/>
        <v>0</v>
      </c>
      <c r="O19" s="201">
        <f t="shared" si="6"/>
        <v>0</v>
      </c>
      <c r="P19" s="799">
        <f t="shared" si="7"/>
        <v>0</v>
      </c>
      <c r="Q19" s="200">
        <f t="shared" si="8"/>
        <v>0</v>
      </c>
      <c r="R19" s="203">
        <v>0</v>
      </c>
      <c r="S19" s="204">
        <v>0</v>
      </c>
      <c r="T19" s="205">
        <v>0</v>
      </c>
      <c r="U19" s="203">
        <v>0</v>
      </c>
      <c r="V19" s="203">
        <v>0</v>
      </c>
      <c r="W19" s="204">
        <v>0</v>
      </c>
      <c r="X19" s="203">
        <v>0</v>
      </c>
      <c r="Y19" s="203">
        <v>0</v>
      </c>
      <c r="Z19" s="203">
        <v>0</v>
      </c>
      <c r="AA19" s="204">
        <v>0</v>
      </c>
      <c r="AB19" s="21"/>
      <c r="AC19" s="202">
        <v>0</v>
      </c>
      <c r="AD19" s="200">
        <f t="shared" si="9"/>
        <v>0</v>
      </c>
      <c r="AE19" s="202">
        <f t="shared" si="10"/>
        <v>0</v>
      </c>
      <c r="AF19" s="200">
        <f t="shared" si="11"/>
        <v>0</v>
      </c>
      <c r="AG19" s="200">
        <f t="shared" si="12"/>
        <v>0</v>
      </c>
      <c r="AH19" s="201">
        <f t="shared" si="13"/>
        <v>0</v>
      </c>
      <c r="AI19" s="21"/>
      <c r="AJ19" s="202">
        <f t="shared" si="14"/>
        <v>0</v>
      </c>
      <c r="AK19" s="200">
        <f t="shared" si="15"/>
        <v>0</v>
      </c>
      <c r="AL19" s="200">
        <f t="shared" si="16"/>
        <v>0</v>
      </c>
      <c r="AM19" s="200">
        <f t="shared" si="17"/>
        <v>0</v>
      </c>
      <c r="AN19" s="201">
        <f t="shared" si="18"/>
        <v>0</v>
      </c>
      <c r="AO19" s="15"/>
    </row>
    <row r="20" spans="1:41" ht="14.25" customHeight="1">
      <c r="A20" s="9"/>
      <c r="B20" s="51" t="str">
        <f>B113</f>
        <v>Other operating activities</v>
      </c>
      <c r="C20" s="52"/>
      <c r="D20" s="200"/>
      <c r="E20" s="200"/>
      <c r="F20" s="200"/>
      <c r="G20" s="201">
        <v>-7.956999999999999</v>
      </c>
      <c r="H20" s="200">
        <f>H113</f>
        <v>-3.9490000000000003</v>
      </c>
      <c r="I20" s="200">
        <f t="shared" si="1"/>
        <v>0.37200000000000077</v>
      </c>
      <c r="J20" s="200">
        <f t="shared" si="2"/>
        <v>-0.16800000000000059</v>
      </c>
      <c r="K20" s="201">
        <f t="shared" si="3"/>
        <v>5.5620000000000003</v>
      </c>
      <c r="L20" s="200">
        <f>L113</f>
        <v>-1.645</v>
      </c>
      <c r="M20" s="200">
        <f t="shared" si="4"/>
        <v>2.7169999999999996</v>
      </c>
      <c r="N20" s="200">
        <f t="shared" si="5"/>
        <v>2.1830000000000003</v>
      </c>
      <c r="O20" s="201">
        <f t="shared" si="6"/>
        <v>-1.6469999999999998</v>
      </c>
      <c r="P20" s="799">
        <f t="shared" si="7"/>
        <v>2.4769999999999999</v>
      </c>
      <c r="Q20" s="200">
        <f t="shared" si="8"/>
        <v>-0.92399999999999993</v>
      </c>
      <c r="R20" s="203">
        <v>0</v>
      </c>
      <c r="S20" s="204">
        <v>0</v>
      </c>
      <c r="T20" s="205">
        <v>0</v>
      </c>
      <c r="U20" s="203">
        <v>0</v>
      </c>
      <c r="V20" s="203">
        <v>0</v>
      </c>
      <c r="W20" s="204">
        <v>0</v>
      </c>
      <c r="X20" s="203">
        <v>0</v>
      </c>
      <c r="Y20" s="203">
        <v>0</v>
      </c>
      <c r="Z20" s="203">
        <v>0</v>
      </c>
      <c r="AA20" s="204">
        <v>0</v>
      </c>
      <c r="AB20" s="21"/>
      <c r="AC20" s="202">
        <v>-13.391999999999999</v>
      </c>
      <c r="AD20" s="200">
        <f t="shared" si="9"/>
        <v>1.8170000000000002</v>
      </c>
      <c r="AE20" s="202">
        <f t="shared" si="10"/>
        <v>1.6080000000000001</v>
      </c>
      <c r="AF20" s="200">
        <f t="shared" si="11"/>
        <v>1.5529999999999999</v>
      </c>
      <c r="AG20" s="200">
        <f t="shared" si="12"/>
        <v>0</v>
      </c>
      <c r="AH20" s="201">
        <f t="shared" si="13"/>
        <v>0</v>
      </c>
      <c r="AI20" s="21"/>
      <c r="AJ20" s="202">
        <f t="shared" si="14"/>
        <v>-11.702</v>
      </c>
      <c r="AK20" s="200">
        <f t="shared" si="15"/>
        <v>8.8170000000000002</v>
      </c>
      <c r="AL20" s="200">
        <f t="shared" si="16"/>
        <v>-9.3999999999999861E-2</v>
      </c>
      <c r="AM20" s="200">
        <f t="shared" si="17"/>
        <v>0</v>
      </c>
      <c r="AN20" s="201">
        <f t="shared" si="18"/>
        <v>0</v>
      </c>
      <c r="AO20" s="15"/>
    </row>
    <row r="21" spans="1:41" ht="14.25" customHeight="1">
      <c r="A21" s="9"/>
      <c r="B21" s="25" t="str">
        <f>B114</f>
        <v>Changes in current assets and liabilities:</v>
      </c>
      <c r="C21" s="26"/>
      <c r="D21" s="200"/>
      <c r="E21" s="200"/>
      <c r="F21" s="200"/>
      <c r="G21" s="201">
        <v>0</v>
      </c>
      <c r="H21" s="200"/>
      <c r="I21" s="200"/>
      <c r="J21" s="200"/>
      <c r="K21" s="201"/>
      <c r="L21" s="200"/>
      <c r="M21" s="200"/>
      <c r="N21" s="200"/>
      <c r="O21" s="201"/>
      <c r="P21" s="203"/>
      <c r="Q21" s="200"/>
      <c r="R21" s="203"/>
      <c r="S21" s="204"/>
      <c r="T21" s="205"/>
      <c r="U21" s="203"/>
      <c r="V21" s="203"/>
      <c r="W21" s="204"/>
      <c r="X21" s="203"/>
      <c r="Y21" s="203"/>
      <c r="Z21" s="203"/>
      <c r="AA21" s="204"/>
      <c r="AB21" s="21"/>
      <c r="AC21" s="202"/>
      <c r="AD21" s="200"/>
      <c r="AE21" s="202"/>
      <c r="AF21" s="200"/>
      <c r="AG21" s="200"/>
      <c r="AH21" s="201"/>
      <c r="AI21" s="21"/>
      <c r="AJ21" s="202"/>
      <c r="AK21" s="200"/>
      <c r="AL21" s="200"/>
      <c r="AM21" s="200"/>
      <c r="AN21" s="201"/>
      <c r="AO21" s="15"/>
    </row>
    <row r="22" spans="1:41" ht="14.25" customHeight="1">
      <c r="A22" s="9"/>
      <c r="B22" s="51" t="str">
        <f>B115</f>
        <v>Accounts receivable</v>
      </c>
      <c r="C22" s="52"/>
      <c r="D22" s="200"/>
      <c r="E22" s="200"/>
      <c r="F22" s="200"/>
      <c r="G22" s="201">
        <v>47.471000000000004</v>
      </c>
      <c r="H22" s="200">
        <f t="shared" ref="H22:H30" si="25">H115</f>
        <v>-54.244999999999997</v>
      </c>
      <c r="I22" s="200">
        <f t="shared" ref="I22:I30" si="26">I115-H22</f>
        <v>-30.250999999999998</v>
      </c>
      <c r="J22" s="200">
        <f t="shared" ref="J22:J30" si="27">J115-I22-H22</f>
        <v>141.363</v>
      </c>
      <c r="K22" s="201">
        <f t="shared" ref="K22:K30" si="28">K115-J22-I22-H22</f>
        <v>-20.185000000000009</v>
      </c>
      <c r="L22" s="200">
        <f t="shared" ref="L22:L30" si="29">L115</f>
        <v>-79.501000000000005</v>
      </c>
      <c r="M22" s="200">
        <f t="shared" ref="M22:M30" si="30">M115-L22</f>
        <v>-91.418999999999983</v>
      </c>
      <c r="N22" s="200">
        <f t="shared" ref="N22:N30" si="31">N115-M22-L22</f>
        <v>70.545999999999992</v>
      </c>
      <c r="O22" s="201">
        <f t="shared" ref="O22:O30" si="32">O115-N22-M22-L22</f>
        <v>63.501000000000005</v>
      </c>
      <c r="P22" s="200">
        <f t="shared" ref="P22:P30" si="33">P115</f>
        <v>-15.901</v>
      </c>
      <c r="Q22" s="200">
        <f t="shared" ref="Q22:Q30" si="34">Q115-P22</f>
        <v>-86.317999999999998</v>
      </c>
      <c r="R22" s="200">
        <f>'BS-QRVO'!Q10-'BS-QRVO'!R10</f>
        <v>10.913000000000011</v>
      </c>
      <c r="S22" s="201">
        <f>'BS-QRVO'!R10-'BS-QRVO'!S10</f>
        <v>101.01641717517117</v>
      </c>
      <c r="T22" s="202">
        <f>'BS-QRVO'!S10-'BS-QRVO'!T10</f>
        <v>38.731585295939965</v>
      </c>
      <c r="U22" s="200">
        <f>'BS-QRVO'!T10-'BS-QRVO'!U10</f>
        <v>-126.39389418400003</v>
      </c>
      <c r="V22" s="200">
        <f>'BS-QRVO'!U10-'BS-QRVO'!V10</f>
        <v>-11.997481883608941</v>
      </c>
      <c r="W22" s="201">
        <f>'BS-QRVO'!V10-'BS-QRVO'!W10</f>
        <v>66.635961851499587</v>
      </c>
      <c r="X22" s="200">
        <f>'BS-QRVO'!W10-'BS-QRVO'!X10</f>
        <v>1.0196979501919827</v>
      </c>
      <c r="Y22" s="200">
        <f>'BS-QRVO'!X10-'BS-QRVO'!Y10</f>
        <v>-64.491191852484405</v>
      </c>
      <c r="Z22" s="200">
        <f>'BS-QRVO'!Y10-'BS-QRVO'!Z10</f>
        <v>-8.8865381129458001</v>
      </c>
      <c r="AA22" s="201">
        <f>'BS-QRVO'!Z10-'BS-QRVO'!AA10</f>
        <v>58.751538629599679</v>
      </c>
      <c r="AB22" s="21"/>
      <c r="AC22" s="202">
        <v>-30.369</v>
      </c>
      <c r="AD22" s="200">
        <f t="shared" ref="AD22:AD30" si="35">SUM(H22:K22)</f>
        <v>36.681999999999995</v>
      </c>
      <c r="AE22" s="202">
        <f t="shared" ref="AE22:AE30" si="36">SUM(L22:O22)</f>
        <v>-36.87299999999999</v>
      </c>
      <c r="AF22" s="200">
        <f t="shared" ref="AF22:AF30" si="37">SUM(P22:S22)</f>
        <v>9.7104171751711874</v>
      </c>
      <c r="AG22" s="200">
        <f t="shared" ref="AG22:AG30" si="38">SUM(T22:W22)</f>
        <v>-33.023828920169422</v>
      </c>
      <c r="AH22" s="201">
        <f t="shared" si="13"/>
        <v>-13.606493385638544</v>
      </c>
      <c r="AI22" s="21"/>
      <c r="AJ22" s="202">
        <f t="shared" ref="AJ22:AJ30" si="39">SUM(G22:J22)</f>
        <v>104.33800000000001</v>
      </c>
      <c r="AK22" s="200">
        <f t="shared" ref="AK22:AK30" si="40">SUM(K22:N22)</f>
        <v>-120.559</v>
      </c>
      <c r="AL22" s="200">
        <f t="shared" ref="AL22:AL30" si="41">SUM(O22:R22)</f>
        <v>-27.804999999999978</v>
      </c>
      <c r="AM22" s="200">
        <f t="shared" ref="AM22:AM30" si="42">SUM(S22:V22)</f>
        <v>1.3566264035021618</v>
      </c>
      <c r="AN22" s="201">
        <f t="shared" si="18"/>
        <v>-5.7220701637386355</v>
      </c>
      <c r="AO22" s="15"/>
    </row>
    <row r="23" spans="1:41" ht="14.25" customHeight="1">
      <c r="A23" s="9"/>
      <c r="B23" s="51" t="str">
        <f>B116</f>
        <v>Inventories</v>
      </c>
      <c r="C23" s="52"/>
      <c r="D23" s="200"/>
      <c r="E23" s="200"/>
      <c r="F23" s="200"/>
      <c r="G23" s="201">
        <v>55.085999999999999</v>
      </c>
      <c r="H23" s="200">
        <f t="shared" si="25"/>
        <v>-21.606000000000002</v>
      </c>
      <c r="I23" s="200">
        <f t="shared" si="26"/>
        <v>-30.196999999999996</v>
      </c>
      <c r="J23" s="200">
        <f t="shared" si="27"/>
        <v>-13.194000000000003</v>
      </c>
      <c r="K23" s="201">
        <f t="shared" si="28"/>
        <v>-19.119</v>
      </c>
      <c r="L23" s="200">
        <f t="shared" si="29"/>
        <v>-30.27</v>
      </c>
      <c r="M23" s="200">
        <f t="shared" si="30"/>
        <v>18.581</v>
      </c>
      <c r="N23" s="200">
        <f t="shared" si="31"/>
        <v>30.84</v>
      </c>
      <c r="O23" s="201">
        <f t="shared" si="32"/>
        <v>-25.593</v>
      </c>
      <c r="P23" s="200">
        <f t="shared" si="33"/>
        <v>-40.036000000000001</v>
      </c>
      <c r="Q23" s="200">
        <f t="shared" si="34"/>
        <v>10.25</v>
      </c>
      <c r="R23" s="200">
        <f>'BS-QRVO'!Q11-'BS-QRVO'!R11</f>
        <v>38.098000000000013</v>
      </c>
      <c r="S23" s="201">
        <f>'BS-QRVO'!R11-'BS-QRVO'!S11</f>
        <v>117.8477152355556</v>
      </c>
      <c r="T23" s="202">
        <f>'BS-QRVO'!S11-'BS-QRVO'!T11</f>
        <v>23.587881396444402</v>
      </c>
      <c r="U23" s="200">
        <f>'BS-QRVO'!T11-'BS-QRVO'!U11</f>
        <v>-105.76558107613334</v>
      </c>
      <c r="V23" s="200">
        <f>'BS-QRVO'!U11-'BS-QRVO'!V11</f>
        <v>1.2215962116947026</v>
      </c>
      <c r="W23" s="201">
        <f>'BS-QRVO'!V11-'BS-QRVO'!W11</f>
        <v>60.280692958946929</v>
      </c>
      <c r="X23" s="200">
        <f>'BS-QRVO'!W11-'BS-QRVO'!X11</f>
        <v>2.6718407400710475</v>
      </c>
      <c r="Y23" s="200">
        <f>'BS-QRVO'!X11-'BS-QRVO'!Y11</f>
        <v>-56.033822265225695</v>
      </c>
      <c r="Z23" s="200">
        <f>'BS-QRVO'!Y11-'BS-QRVO'!Z11</f>
        <v>-6.4560545681072199</v>
      </c>
      <c r="AA23" s="201">
        <f>'BS-QRVO'!Z11-'BS-QRVO'!AA11</f>
        <v>52.692194133127828</v>
      </c>
      <c r="AB23" s="21"/>
      <c r="AC23" s="202">
        <v>10.423000000000002</v>
      </c>
      <c r="AD23" s="200">
        <f t="shared" si="35"/>
        <v>-84.116</v>
      </c>
      <c r="AE23" s="202">
        <f t="shared" si="36"/>
        <v>-6.4420000000000002</v>
      </c>
      <c r="AF23" s="200">
        <f t="shared" si="37"/>
        <v>126.15971523555561</v>
      </c>
      <c r="AG23" s="200">
        <f t="shared" si="38"/>
        <v>-20.67541050904731</v>
      </c>
      <c r="AH23" s="201">
        <f t="shared" si="13"/>
        <v>-7.1258419601340393</v>
      </c>
      <c r="AI23" s="21"/>
      <c r="AJ23" s="202">
        <f t="shared" si="39"/>
        <v>-9.9110000000000014</v>
      </c>
      <c r="AK23" s="200">
        <f t="shared" si="40"/>
        <v>3.2000000000003581E-2</v>
      </c>
      <c r="AL23" s="200">
        <f t="shared" si="41"/>
        <v>-17.280999999999992</v>
      </c>
      <c r="AM23" s="200">
        <f t="shared" si="42"/>
        <v>36.891611767561358</v>
      </c>
      <c r="AN23" s="201">
        <f t="shared" si="18"/>
        <v>0.46265686568506226</v>
      </c>
      <c r="AO23" s="15"/>
    </row>
    <row r="24" spans="1:41" ht="14.25" customHeight="1">
      <c r="A24" s="9"/>
      <c r="B24" s="51" t="str">
        <f>B117</f>
        <v>Other current and long-term assets</v>
      </c>
      <c r="C24" s="52"/>
      <c r="D24" s="200"/>
      <c r="E24" s="200"/>
      <c r="F24" s="200"/>
      <c r="G24" s="201">
        <v>17.100000000000009</v>
      </c>
      <c r="H24" s="200">
        <f t="shared" si="25"/>
        <v>-9.6</v>
      </c>
      <c r="I24" s="200">
        <f t="shared" si="26"/>
        <v>4.1309999999999993</v>
      </c>
      <c r="J24" s="200">
        <f t="shared" si="27"/>
        <v>-3.1590000000000007</v>
      </c>
      <c r="K24" s="201">
        <f t="shared" si="28"/>
        <v>-20.242999999999995</v>
      </c>
      <c r="L24" s="200">
        <f t="shared" si="29"/>
        <v>-28.577999999999999</v>
      </c>
      <c r="M24" s="200">
        <f t="shared" si="30"/>
        <v>4.9609999999999985</v>
      </c>
      <c r="N24" s="200">
        <f t="shared" si="31"/>
        <v>21.472000000000001</v>
      </c>
      <c r="O24" s="201">
        <f t="shared" si="32"/>
        <v>22.43</v>
      </c>
      <c r="P24" s="200">
        <f t="shared" si="33"/>
        <v>16.748000000000001</v>
      </c>
      <c r="Q24" s="200">
        <f t="shared" si="34"/>
        <v>-4.5910000000000011</v>
      </c>
      <c r="R24" s="200">
        <f>'BS-QRVO'!Q14-'BS-QRVO'!R14+'BS-QRVO'!Q20-'BS-QRVO'!R20</f>
        <v>6.2169999999999845</v>
      </c>
      <c r="S24" s="201">
        <f>'BS-QRVO'!R14-'BS-QRVO'!S14+'BS-QRVO'!R20-'BS-QRVO'!S20</f>
        <v>22.749894240705487</v>
      </c>
      <c r="T24" s="202">
        <f>'BS-QRVO'!S14-'BS-QRVO'!T14+'BS-QRVO'!S20-'BS-QRVO'!T20</f>
        <v>1.0094853855480039</v>
      </c>
      <c r="U24" s="200">
        <f>'BS-QRVO'!T14-'BS-QRVO'!U14+'BS-QRVO'!T20-'BS-QRVO'!U20</f>
        <v>-31.619172945215013</v>
      </c>
      <c r="V24" s="200">
        <f>'BS-QRVO'!U14-'BS-QRVO'!V14+'BS-QRVO'!U20-'BS-QRVO'!V20</f>
        <v>-3.0013352862810621</v>
      </c>
      <c r="W24" s="201">
        <f>'BS-QRVO'!V14-'BS-QRVO'!W14+'BS-QRVO'!V20-'BS-QRVO'!W20</f>
        <v>16.669903366424109</v>
      </c>
      <c r="X24" s="200">
        <f>'BS-QRVO'!W14-'BS-QRVO'!X14+'BS-QRVO'!W20-'BS-QRVO'!X20</f>
        <v>0.25509148244191238</v>
      </c>
      <c r="Y24" s="200">
        <f>'BS-QRVO'!X14-'BS-QRVO'!Y14+'BS-QRVO'!X20-'BS-QRVO'!Y20</f>
        <v>-16.133359619873772</v>
      </c>
      <c r="Z24" s="200">
        <f>'BS-QRVO'!Y14-'BS-QRVO'!Z14+'BS-QRVO'!Y20-'BS-QRVO'!Z20</f>
        <v>-2.2230898675250188</v>
      </c>
      <c r="AA24" s="201">
        <f>'BS-QRVO'!Z14-'BS-QRVO'!AA14+'BS-QRVO'!Z20-'BS-QRVO'!AA20</f>
        <v>14.69750633699482</v>
      </c>
      <c r="AB24" s="21"/>
      <c r="AC24" s="202">
        <v>-26.384</v>
      </c>
      <c r="AD24" s="200">
        <f t="shared" si="35"/>
        <v>-28.870999999999995</v>
      </c>
      <c r="AE24" s="202">
        <f t="shared" si="36"/>
        <v>20.285</v>
      </c>
      <c r="AF24" s="200">
        <f t="shared" si="37"/>
        <v>41.123894240705468</v>
      </c>
      <c r="AG24" s="200">
        <f t="shared" si="38"/>
        <v>-16.941119479523962</v>
      </c>
      <c r="AH24" s="201">
        <f t="shared" si="13"/>
        <v>-3.4038516679620585</v>
      </c>
      <c r="AI24" s="21"/>
      <c r="AJ24" s="202">
        <f t="shared" si="39"/>
        <v>8.4720000000000066</v>
      </c>
      <c r="AK24" s="200">
        <f t="shared" si="40"/>
        <v>-22.387999999999998</v>
      </c>
      <c r="AL24" s="200">
        <f t="shared" si="41"/>
        <v>40.803999999999981</v>
      </c>
      <c r="AM24" s="200">
        <f t="shared" si="42"/>
        <v>-10.861128605242584</v>
      </c>
      <c r="AN24" s="201">
        <f t="shared" si="18"/>
        <v>-1.4314546385327702</v>
      </c>
      <c r="AO24" s="15"/>
    </row>
    <row r="25" spans="1:41" ht="14.25" customHeight="1">
      <c r="A25" s="9"/>
      <c r="B25" s="51" t="str">
        <f t="shared" ref="B25:B31" si="43">B118</f>
        <v>Deferred tax assets</v>
      </c>
      <c r="C25" s="52"/>
      <c r="D25" s="200"/>
      <c r="E25" s="200"/>
      <c r="F25" s="200"/>
      <c r="G25" s="201">
        <v>0</v>
      </c>
      <c r="H25" s="200">
        <f t="shared" si="25"/>
        <v>0</v>
      </c>
      <c r="I25" s="200">
        <f t="shared" si="26"/>
        <v>0</v>
      </c>
      <c r="J25" s="200">
        <f t="shared" si="27"/>
        <v>0</v>
      </c>
      <c r="K25" s="201">
        <f t="shared" si="28"/>
        <v>0</v>
      </c>
      <c r="L25" s="200">
        <f t="shared" si="29"/>
        <v>0</v>
      </c>
      <c r="M25" s="200">
        <f t="shared" si="30"/>
        <v>0</v>
      </c>
      <c r="N25" s="200">
        <f t="shared" si="31"/>
        <v>0</v>
      </c>
      <c r="O25" s="201">
        <f t="shared" si="32"/>
        <v>0</v>
      </c>
      <c r="P25" s="200">
        <f t="shared" si="33"/>
        <v>0</v>
      </c>
      <c r="Q25" s="200">
        <f t="shared" si="34"/>
        <v>0</v>
      </c>
      <c r="R25" s="200">
        <f>'BS-QRVO'!Q13-'BS-QRVO'!R13</f>
        <v>0</v>
      </c>
      <c r="S25" s="201">
        <f>'BS-QRVO'!R13-'BS-QRVO'!S13</f>
        <v>0</v>
      </c>
      <c r="T25" s="202">
        <f>'BS-QRVO'!S13-'BS-QRVO'!T13</f>
        <v>0</v>
      </c>
      <c r="U25" s="200">
        <f>'BS-QRVO'!T13-'BS-QRVO'!U13</f>
        <v>0</v>
      </c>
      <c r="V25" s="200">
        <f>'BS-QRVO'!U13-'BS-QRVO'!V13</f>
        <v>0</v>
      </c>
      <c r="W25" s="201">
        <f>'BS-QRVO'!V13-'BS-QRVO'!W13</f>
        <v>0</v>
      </c>
      <c r="X25" s="200">
        <f>'BS-QRVO'!W13-'BS-QRVO'!X13</f>
        <v>0</v>
      </c>
      <c r="Y25" s="200">
        <f>'BS-QRVO'!X13-'BS-QRVO'!Y13</f>
        <v>0</v>
      </c>
      <c r="Z25" s="200">
        <f>'BS-QRVO'!Y13-'BS-QRVO'!Z13</f>
        <v>0</v>
      </c>
      <c r="AA25" s="201">
        <f>'BS-QRVO'!Z13-'BS-QRVO'!AA13</f>
        <v>0</v>
      </c>
      <c r="AB25" s="21"/>
      <c r="AC25" s="202">
        <v>0</v>
      </c>
      <c r="AD25" s="200">
        <f t="shared" si="35"/>
        <v>0</v>
      </c>
      <c r="AE25" s="202">
        <f t="shared" si="36"/>
        <v>0</v>
      </c>
      <c r="AF25" s="200">
        <f t="shared" si="37"/>
        <v>0</v>
      </c>
      <c r="AG25" s="200">
        <f t="shared" si="38"/>
        <v>0</v>
      </c>
      <c r="AH25" s="201">
        <f t="shared" si="13"/>
        <v>0</v>
      </c>
      <c r="AI25" s="21"/>
      <c r="AJ25" s="202">
        <f t="shared" si="39"/>
        <v>0</v>
      </c>
      <c r="AK25" s="200">
        <f t="shared" si="40"/>
        <v>0</v>
      </c>
      <c r="AL25" s="200">
        <f t="shared" si="41"/>
        <v>0</v>
      </c>
      <c r="AM25" s="200">
        <f t="shared" si="42"/>
        <v>0</v>
      </c>
      <c r="AN25" s="201">
        <f t="shared" si="18"/>
        <v>0</v>
      </c>
      <c r="AO25" s="15"/>
    </row>
    <row r="26" spans="1:41" ht="14.25" customHeight="1">
      <c r="A26" s="9"/>
      <c r="B26" s="51" t="str">
        <f t="shared" si="43"/>
        <v>Accounts payable and other liabilities</v>
      </c>
      <c r="C26" s="52"/>
      <c r="D26" s="200"/>
      <c r="E26" s="200"/>
      <c r="F26" s="200"/>
      <c r="G26" s="201">
        <v>-78.708999999999989</v>
      </c>
      <c r="H26" s="200">
        <f t="shared" si="25"/>
        <v>22.631</v>
      </c>
      <c r="I26" s="200">
        <f t="shared" si="26"/>
        <v>8.968</v>
      </c>
      <c r="J26" s="200">
        <f t="shared" si="27"/>
        <v>-69.278000000000006</v>
      </c>
      <c r="K26" s="201">
        <f t="shared" si="28"/>
        <v>37.218000000000004</v>
      </c>
      <c r="L26" s="200">
        <f t="shared" si="29"/>
        <v>23.01</v>
      </c>
      <c r="M26" s="200">
        <f t="shared" si="30"/>
        <v>113.82199999999999</v>
      </c>
      <c r="N26" s="200">
        <f t="shared" si="31"/>
        <v>-120.08999999999999</v>
      </c>
      <c r="O26" s="201">
        <f t="shared" si="32"/>
        <v>-17.776999999999997</v>
      </c>
      <c r="P26" s="200">
        <f t="shared" si="33"/>
        <v>-7.3630000000000004</v>
      </c>
      <c r="Q26" s="200">
        <f t="shared" si="34"/>
        <v>62.982999999999997</v>
      </c>
      <c r="R26" s="200">
        <f>'BS-QRVO'!R24-'BS-QRVO'!Q24</f>
        <v>119.69099999999997</v>
      </c>
      <c r="S26" s="201">
        <f>'BS-QRVO'!S24-'BS-QRVO'!R24</f>
        <v>-108.21085134553874</v>
      </c>
      <c r="T26" s="202">
        <f>'BS-QRVO'!T24-'BS-QRVO'!S24</f>
        <v>8.4528781297520652</v>
      </c>
      <c r="U26" s="200">
        <f>'BS-QRVO'!U24-'BS-QRVO'!T24</f>
        <v>87.432880356270203</v>
      </c>
      <c r="V26" s="200">
        <f>'BS-QRVO'!V24-'BS-QRVO'!U24</f>
        <v>7.7327787555602754</v>
      </c>
      <c r="W26" s="201">
        <f>'BS-QRVO'!W24-'BS-QRVO'!V24</f>
        <v>-51.197300869242611</v>
      </c>
      <c r="X26" s="200">
        <f>'BS-QRVO'!X24-'BS-QRVO'!W24</f>
        <v>-2.2692346011562563</v>
      </c>
      <c r="Y26" s="200">
        <f>'BS-QRVO'!Y24-'BS-QRVO'!X24</f>
        <v>47.590369595123207</v>
      </c>
      <c r="Z26" s="200">
        <f>'BS-QRVO'!Z24-'BS-QRVO'!Y24</f>
        <v>5.4832244277075119</v>
      </c>
      <c r="AA26" s="201">
        <f>'BS-QRVO'!AA24-'BS-QRVO'!Z24</f>
        <v>-44.752274469231907</v>
      </c>
      <c r="AB26" s="21"/>
      <c r="AC26" s="202">
        <v>-30.106999999999999</v>
      </c>
      <c r="AD26" s="200">
        <f t="shared" si="35"/>
        <v>-0.46099999999999852</v>
      </c>
      <c r="AE26" s="202">
        <f t="shared" si="36"/>
        <v>-1.034999999999993</v>
      </c>
      <c r="AF26" s="200">
        <f t="shared" si="37"/>
        <v>67.100148654461236</v>
      </c>
      <c r="AG26" s="200">
        <f t="shared" si="38"/>
        <v>52.421236372339933</v>
      </c>
      <c r="AH26" s="201">
        <f t="shared" si="13"/>
        <v>6.0520849524425557</v>
      </c>
      <c r="AI26" s="21"/>
      <c r="AJ26" s="202">
        <f t="shared" si="39"/>
        <v>-116.38799999999999</v>
      </c>
      <c r="AK26" s="200">
        <f t="shared" si="40"/>
        <v>53.960000000000022</v>
      </c>
      <c r="AL26" s="200">
        <f t="shared" si="41"/>
        <v>157.53399999999999</v>
      </c>
      <c r="AM26" s="200">
        <f t="shared" si="42"/>
        <v>-4.5923141039561983</v>
      </c>
      <c r="AN26" s="201">
        <f t="shared" si="18"/>
        <v>-0.39294144756814831</v>
      </c>
      <c r="AO26" s="15"/>
    </row>
    <row r="27" spans="1:41" ht="14.25" customHeight="1">
      <c r="A27" s="9"/>
      <c r="B27" s="51" t="str">
        <f t="shared" si="43"/>
        <v>Accrued and other liabilities</v>
      </c>
      <c r="C27" s="52"/>
      <c r="D27" s="200"/>
      <c r="E27" s="200"/>
      <c r="F27" s="200"/>
      <c r="G27" s="201">
        <v>-3.8839999999999999</v>
      </c>
      <c r="H27" s="200">
        <f t="shared" si="25"/>
        <v>0</v>
      </c>
      <c r="I27" s="200">
        <f t="shared" si="26"/>
        <v>0</v>
      </c>
      <c r="J27" s="200">
        <f t="shared" si="27"/>
        <v>0</v>
      </c>
      <c r="K27" s="201">
        <f t="shared" si="28"/>
        <v>3.8620000000000001</v>
      </c>
      <c r="L27" s="200">
        <f t="shared" si="29"/>
        <v>0</v>
      </c>
      <c r="M27" s="200">
        <f t="shared" si="30"/>
        <v>0</v>
      </c>
      <c r="N27" s="200">
        <f t="shared" si="31"/>
        <v>0</v>
      </c>
      <c r="O27" s="201">
        <f t="shared" si="32"/>
        <v>26.866</v>
      </c>
      <c r="P27" s="200">
        <f t="shared" si="33"/>
        <v>0</v>
      </c>
      <c r="Q27" s="200">
        <f t="shared" si="34"/>
        <v>0</v>
      </c>
      <c r="R27" s="200">
        <f>'BS-QRVO'!R25-'BS-QRVO'!Q25+'BS-QRVO'!R28-'BS-QRVO'!Q28</f>
        <v>-184.185</v>
      </c>
      <c r="S27" s="201">
        <f>'BS-QRVO'!S25-'BS-QRVO'!R25+'BS-QRVO'!S28-'BS-QRVO'!R28</f>
        <v>0</v>
      </c>
      <c r="T27" s="202">
        <f>'BS-QRVO'!T25-'BS-QRVO'!S25+'BS-QRVO'!T28-'BS-QRVO'!S28</f>
        <v>0</v>
      </c>
      <c r="U27" s="200">
        <f>'BS-QRVO'!U25-'BS-QRVO'!T25+'BS-QRVO'!U28-'BS-QRVO'!T28</f>
        <v>0</v>
      </c>
      <c r="V27" s="200">
        <f>'BS-QRVO'!V25-'BS-QRVO'!U25+'BS-QRVO'!V28-'BS-QRVO'!U28</f>
        <v>0</v>
      </c>
      <c r="W27" s="201">
        <f>'BS-QRVO'!W25-'BS-QRVO'!V25+'BS-QRVO'!W28-'BS-QRVO'!V28</f>
        <v>0</v>
      </c>
      <c r="X27" s="200">
        <f>'BS-QRVO'!X25-'BS-QRVO'!W25+'BS-QRVO'!X28-'BS-QRVO'!W28</f>
        <v>0</v>
      </c>
      <c r="Y27" s="200">
        <f>'BS-QRVO'!Y25-'BS-QRVO'!X25+'BS-QRVO'!Y28-'BS-QRVO'!X28</f>
        <v>0</v>
      </c>
      <c r="Z27" s="200">
        <f>'BS-QRVO'!Z25-'BS-QRVO'!Y25+'BS-QRVO'!Z28-'BS-QRVO'!Y28</f>
        <v>0</v>
      </c>
      <c r="AA27" s="201">
        <f>'BS-QRVO'!AA25-'BS-QRVO'!Z25+'BS-QRVO'!AA28-'BS-QRVO'!Z28</f>
        <v>0</v>
      </c>
      <c r="AB27" s="21"/>
      <c r="AC27" s="202">
        <v>-3.8839999999999999</v>
      </c>
      <c r="AD27" s="200">
        <f t="shared" si="35"/>
        <v>3.8620000000000001</v>
      </c>
      <c r="AE27" s="202">
        <f t="shared" si="36"/>
        <v>26.866</v>
      </c>
      <c r="AF27" s="200">
        <f t="shared" si="37"/>
        <v>-184.185</v>
      </c>
      <c r="AG27" s="200">
        <f t="shared" si="38"/>
        <v>0</v>
      </c>
      <c r="AH27" s="201">
        <f t="shared" si="13"/>
        <v>0</v>
      </c>
      <c r="AI27" s="21"/>
      <c r="AJ27" s="202">
        <f t="shared" si="39"/>
        <v>-3.8839999999999999</v>
      </c>
      <c r="AK27" s="200">
        <f t="shared" si="40"/>
        <v>3.8620000000000001</v>
      </c>
      <c r="AL27" s="200">
        <f t="shared" si="41"/>
        <v>-157.31900000000002</v>
      </c>
      <c r="AM27" s="200">
        <f t="shared" si="42"/>
        <v>0</v>
      </c>
      <c r="AN27" s="201">
        <f t="shared" si="18"/>
        <v>0</v>
      </c>
      <c r="AO27" s="15"/>
    </row>
    <row r="28" spans="1:41" ht="14.25" customHeight="1">
      <c r="A28" s="9"/>
      <c r="B28" s="51" t="str">
        <f t="shared" si="43"/>
        <v>Income taxes payable</v>
      </c>
      <c r="C28" s="52"/>
      <c r="D28" s="200"/>
      <c r="E28" s="200"/>
      <c r="F28" s="200"/>
      <c r="G28" s="201">
        <v>-3.1479999999999997</v>
      </c>
      <c r="H28" s="200">
        <f t="shared" si="25"/>
        <v>-5.63</v>
      </c>
      <c r="I28" s="200">
        <f t="shared" si="26"/>
        <v>5.0449999999999999</v>
      </c>
      <c r="J28" s="200">
        <f t="shared" si="27"/>
        <v>-4.8500000000000005</v>
      </c>
      <c r="K28" s="201">
        <f t="shared" si="28"/>
        <v>9.7349999999999994</v>
      </c>
      <c r="L28" s="200">
        <f t="shared" si="29"/>
        <v>-17.459</v>
      </c>
      <c r="M28" s="200">
        <f t="shared" si="30"/>
        <v>4.2539999999999996</v>
      </c>
      <c r="N28" s="200">
        <f t="shared" si="31"/>
        <v>100.078</v>
      </c>
      <c r="O28" s="201">
        <f t="shared" si="32"/>
        <v>-73.459000000000003</v>
      </c>
      <c r="P28" s="200">
        <f t="shared" si="33"/>
        <v>-16.027999999999999</v>
      </c>
      <c r="Q28" s="200">
        <f t="shared" si="34"/>
        <v>11.766999999999999</v>
      </c>
      <c r="R28" s="200">
        <f>'BS-QRVO'!R29-'BS-QRVO'!Q29</f>
        <v>0</v>
      </c>
      <c r="S28" s="201">
        <f>'BS-QRVO'!S29-'BS-QRVO'!R29</f>
        <v>0</v>
      </c>
      <c r="T28" s="202">
        <f>'BS-QRVO'!T29-'BS-QRVO'!S29</f>
        <v>0</v>
      </c>
      <c r="U28" s="200">
        <f>'BS-QRVO'!U29-'BS-QRVO'!T29</f>
        <v>0</v>
      </c>
      <c r="V28" s="200">
        <f>'BS-QRVO'!V29-'BS-QRVO'!U29</f>
        <v>0</v>
      </c>
      <c r="W28" s="201">
        <f>'BS-QRVO'!W29-'BS-QRVO'!V29</f>
        <v>0</v>
      </c>
      <c r="X28" s="200">
        <f>'BS-QRVO'!X29-'BS-QRVO'!W29</f>
        <v>0</v>
      </c>
      <c r="Y28" s="200">
        <f>'BS-QRVO'!Y29-'BS-QRVO'!X29</f>
        <v>0</v>
      </c>
      <c r="Z28" s="200">
        <f>'BS-QRVO'!Z29-'BS-QRVO'!Y29</f>
        <v>0</v>
      </c>
      <c r="AA28" s="201">
        <f>'BS-QRVO'!AA29-'BS-QRVO'!Z29</f>
        <v>0</v>
      </c>
      <c r="AB28" s="21"/>
      <c r="AC28" s="202">
        <v>12.704000000000001</v>
      </c>
      <c r="AD28" s="200">
        <f t="shared" si="35"/>
        <v>4.2999999999999989</v>
      </c>
      <c r="AE28" s="202">
        <f t="shared" si="36"/>
        <v>13.414000000000001</v>
      </c>
      <c r="AF28" s="200">
        <f t="shared" si="37"/>
        <v>-4.2609999999999992</v>
      </c>
      <c r="AG28" s="200">
        <f t="shared" si="38"/>
        <v>0</v>
      </c>
      <c r="AH28" s="201">
        <f t="shared" si="13"/>
        <v>0</v>
      </c>
      <c r="AI28" s="21"/>
      <c r="AJ28" s="202">
        <f t="shared" si="39"/>
        <v>-8.5829999999999984</v>
      </c>
      <c r="AK28" s="200">
        <f t="shared" si="40"/>
        <v>96.608000000000004</v>
      </c>
      <c r="AL28" s="200">
        <f t="shared" si="41"/>
        <v>-77.72</v>
      </c>
      <c r="AM28" s="200">
        <f t="shared" si="42"/>
        <v>0</v>
      </c>
      <c r="AN28" s="201">
        <f t="shared" si="18"/>
        <v>0</v>
      </c>
      <c r="AO28" s="15"/>
    </row>
    <row r="29" spans="1:41" ht="14.25" customHeight="1">
      <c r="A29" s="9"/>
      <c r="B29" s="51" t="str">
        <f t="shared" si="43"/>
        <v>Deferred margin on sales to distributors</v>
      </c>
      <c r="C29" s="52"/>
      <c r="D29" s="200"/>
      <c r="E29" s="200"/>
      <c r="F29" s="200"/>
      <c r="G29" s="201">
        <v>0</v>
      </c>
      <c r="H29" s="200">
        <f t="shared" si="25"/>
        <v>0</v>
      </c>
      <c r="I29" s="200">
        <f t="shared" si="26"/>
        <v>0</v>
      </c>
      <c r="J29" s="200">
        <f t="shared" si="27"/>
        <v>0</v>
      </c>
      <c r="K29" s="201">
        <f t="shared" si="28"/>
        <v>0</v>
      </c>
      <c r="L29" s="200">
        <f t="shared" si="29"/>
        <v>0</v>
      </c>
      <c r="M29" s="200">
        <f t="shared" si="30"/>
        <v>0</v>
      </c>
      <c r="N29" s="200">
        <f t="shared" si="31"/>
        <v>0</v>
      </c>
      <c r="O29" s="201">
        <f t="shared" si="32"/>
        <v>0</v>
      </c>
      <c r="P29" s="200">
        <f t="shared" si="33"/>
        <v>0</v>
      </c>
      <c r="Q29" s="200">
        <f t="shared" si="34"/>
        <v>0</v>
      </c>
      <c r="R29" s="200">
        <f>'BS-QRVO'!R26-'BS-QRVO'!Q26</f>
        <v>0</v>
      </c>
      <c r="S29" s="201">
        <f>'BS-QRVO'!S26-'BS-QRVO'!R26</f>
        <v>0</v>
      </c>
      <c r="T29" s="202">
        <f>'BS-QRVO'!T26-'BS-QRVO'!S26</f>
        <v>0</v>
      </c>
      <c r="U29" s="200">
        <f>'BS-QRVO'!U26-'BS-QRVO'!T26</f>
        <v>0</v>
      </c>
      <c r="V29" s="200">
        <f>'BS-QRVO'!V26-'BS-QRVO'!U26</f>
        <v>0</v>
      </c>
      <c r="W29" s="201">
        <f>'BS-QRVO'!W26-'BS-QRVO'!V26</f>
        <v>0</v>
      </c>
      <c r="X29" s="200">
        <f>'BS-QRVO'!X26-'BS-QRVO'!W26</f>
        <v>0</v>
      </c>
      <c r="Y29" s="200">
        <f>'BS-QRVO'!Y26-'BS-QRVO'!X26</f>
        <v>0</v>
      </c>
      <c r="Z29" s="200">
        <f>'BS-QRVO'!Z26-'BS-QRVO'!Y26</f>
        <v>0</v>
      </c>
      <c r="AA29" s="201">
        <f>'BS-QRVO'!AA26-'BS-QRVO'!Z26</f>
        <v>0</v>
      </c>
      <c r="AB29" s="21"/>
      <c r="AC29" s="202">
        <v>0</v>
      </c>
      <c r="AD29" s="200">
        <f t="shared" si="35"/>
        <v>0</v>
      </c>
      <c r="AE29" s="202">
        <f t="shared" si="36"/>
        <v>0</v>
      </c>
      <c r="AF29" s="200">
        <f t="shared" si="37"/>
        <v>0</v>
      </c>
      <c r="AG29" s="200">
        <f t="shared" si="38"/>
        <v>0</v>
      </c>
      <c r="AH29" s="201">
        <f t="shared" si="13"/>
        <v>0</v>
      </c>
      <c r="AI29" s="21"/>
      <c r="AJ29" s="202">
        <f t="shared" si="39"/>
        <v>0</v>
      </c>
      <c r="AK29" s="200">
        <f t="shared" si="40"/>
        <v>0</v>
      </c>
      <c r="AL29" s="200">
        <f t="shared" si="41"/>
        <v>0</v>
      </c>
      <c r="AM29" s="200">
        <f t="shared" si="42"/>
        <v>0</v>
      </c>
      <c r="AN29" s="201">
        <f t="shared" si="18"/>
        <v>0</v>
      </c>
      <c r="AO29" s="15"/>
    </row>
    <row r="30" spans="1:41" ht="14.25" customHeight="1">
      <c r="A30" s="9"/>
      <c r="B30" s="51" t="str">
        <f t="shared" si="43"/>
        <v>Other changes in assets and liabilities</v>
      </c>
      <c r="C30" s="52"/>
      <c r="D30" s="200"/>
      <c r="E30" s="200"/>
      <c r="F30" s="200"/>
      <c r="G30" s="201">
        <v>15.023</v>
      </c>
      <c r="H30" s="200">
        <f t="shared" si="25"/>
        <v>-6.5570000000000004</v>
      </c>
      <c r="I30" s="200">
        <f t="shared" si="26"/>
        <v>-2.2759999999999998</v>
      </c>
      <c r="J30" s="200">
        <f t="shared" si="27"/>
        <v>-7.1120000000000001</v>
      </c>
      <c r="K30" s="201">
        <f t="shared" si="28"/>
        <v>2.8570000000000011</v>
      </c>
      <c r="L30" s="200">
        <f t="shared" si="29"/>
        <v>0.14899999999999999</v>
      </c>
      <c r="M30" s="200">
        <f t="shared" si="30"/>
        <v>0.85799999999999987</v>
      </c>
      <c r="N30" s="200">
        <f t="shared" si="31"/>
        <v>4.1350000000000007</v>
      </c>
      <c r="O30" s="201">
        <f t="shared" si="32"/>
        <v>-0.46000000000000019</v>
      </c>
      <c r="P30" s="200">
        <f t="shared" si="33"/>
        <v>1.5109999999999999</v>
      </c>
      <c r="Q30" s="200">
        <f t="shared" si="34"/>
        <v>-4.5199999999999996</v>
      </c>
      <c r="R30" s="200">
        <f>270.1-SUM(R8:R29)</f>
        <v>254.43726236242156</v>
      </c>
      <c r="S30" s="201">
        <f>'BS-QRVO'!S31-'BS-QRVO'!R31+'BS-QRVO'!S34-'BS-QRVO'!R34+'BS-QRVO'!S35-'BS-QRVO'!R35</f>
        <v>0</v>
      </c>
      <c r="T30" s="202">
        <f>'BS-QRVO'!T31-'BS-QRVO'!S31+'BS-QRVO'!T34-'BS-QRVO'!S34+'BS-QRVO'!T35-'BS-QRVO'!S35</f>
        <v>0</v>
      </c>
      <c r="U30" s="200">
        <f>'BS-QRVO'!U31-'BS-QRVO'!T31+'BS-QRVO'!U34-'BS-QRVO'!T34+'BS-QRVO'!U35-'BS-QRVO'!T35</f>
        <v>0</v>
      </c>
      <c r="V30" s="200">
        <f>'BS-QRVO'!V31-'BS-QRVO'!U31+'BS-QRVO'!V34-'BS-QRVO'!U34+'BS-QRVO'!V35-'BS-QRVO'!U35</f>
        <v>0</v>
      </c>
      <c r="W30" s="201">
        <f>'BS-QRVO'!W31-'BS-QRVO'!V31+'BS-QRVO'!W34-'BS-QRVO'!V34+'BS-QRVO'!W35-'BS-QRVO'!V35</f>
        <v>0</v>
      </c>
      <c r="X30" s="200">
        <f>'BS-QRVO'!X31-'BS-QRVO'!W31+'BS-QRVO'!X34-'BS-QRVO'!W34+'BS-QRVO'!X35-'BS-QRVO'!W35</f>
        <v>0</v>
      </c>
      <c r="Y30" s="200">
        <f>'BS-QRVO'!Y31-'BS-QRVO'!X31+'BS-QRVO'!Y34-'BS-QRVO'!X34+'BS-QRVO'!Y35-'BS-QRVO'!X35</f>
        <v>0</v>
      </c>
      <c r="Z30" s="200">
        <f>'BS-QRVO'!Z31-'BS-QRVO'!Y31+'BS-QRVO'!Z34-'BS-QRVO'!Y34+'BS-QRVO'!Z35-'BS-QRVO'!Y35</f>
        <v>0</v>
      </c>
      <c r="AA30" s="201">
        <f>'BS-QRVO'!AA31-'BS-QRVO'!Z31+'BS-QRVO'!AA34-'BS-QRVO'!Z34+'BS-QRVO'!AA35-'BS-QRVO'!Z35</f>
        <v>0</v>
      </c>
      <c r="AB30" s="21"/>
      <c r="AC30" s="202">
        <v>9.3810000000000002</v>
      </c>
      <c r="AD30" s="200">
        <f t="shared" si="35"/>
        <v>-13.087999999999999</v>
      </c>
      <c r="AE30" s="202">
        <f t="shared" si="36"/>
        <v>4.6820000000000004</v>
      </c>
      <c r="AF30" s="200">
        <f t="shared" si="37"/>
        <v>251.42826236242158</v>
      </c>
      <c r="AG30" s="200">
        <f t="shared" si="38"/>
        <v>0</v>
      </c>
      <c r="AH30" s="201">
        <f t="shared" si="13"/>
        <v>0</v>
      </c>
      <c r="AI30" s="21"/>
      <c r="AJ30" s="202">
        <f t="shared" si="39"/>
        <v>-0.9220000000000006</v>
      </c>
      <c r="AK30" s="200">
        <f t="shared" si="40"/>
        <v>7.9990000000000014</v>
      </c>
      <c r="AL30" s="200">
        <f t="shared" si="41"/>
        <v>250.96826236242157</v>
      </c>
      <c r="AM30" s="200">
        <f t="shared" si="42"/>
        <v>0</v>
      </c>
      <c r="AN30" s="201">
        <f t="shared" si="18"/>
        <v>0</v>
      </c>
      <c r="AO30" s="15"/>
    </row>
    <row r="31" spans="1:41" ht="14.25" customHeight="1" thickBot="1">
      <c r="A31" s="9"/>
      <c r="B31" s="206" t="str">
        <f t="shared" si="43"/>
        <v>Net cash provided by operating activities</v>
      </c>
      <c r="C31" s="207"/>
      <c r="D31" s="208"/>
      <c r="E31" s="208"/>
      <c r="F31" s="208"/>
      <c r="G31" s="210">
        <f t="shared" ref="G31:L31" si="44">G8+SUM(G10:G20)+SUM(G22:G30)</f>
        <v>138.52500000000009</v>
      </c>
      <c r="H31" s="208">
        <f t="shared" si="44"/>
        <v>141.43199999999996</v>
      </c>
      <c r="I31" s="208">
        <f t="shared" si="44"/>
        <v>168.79499999999999</v>
      </c>
      <c r="J31" s="208">
        <f t="shared" si="44"/>
        <v>218.00600000000003</v>
      </c>
      <c r="K31" s="210">
        <f t="shared" si="44"/>
        <v>159.6939999999999</v>
      </c>
      <c r="L31" s="208">
        <f t="shared" si="44"/>
        <v>59.388999999999982</v>
      </c>
      <c r="M31" s="208">
        <f t="shared" ref="M31" si="45">M8+SUM(M10:M20)+SUM(M22:M30)</f>
        <v>249.99799999999999</v>
      </c>
      <c r="N31" s="208">
        <f t="shared" ref="N31" si="46">N8+SUM(N10:N20)+SUM(N22:N30)</f>
        <v>220.36199999999999</v>
      </c>
      <c r="O31" s="210">
        <f t="shared" ref="O31" si="47">O8+SUM(O10:O20)+SUM(O22:O30)</f>
        <v>247.07099999999991</v>
      </c>
      <c r="P31" s="208">
        <f t="shared" ref="P31:S31" si="48">P8+SUM(P10:P20)+SUM(P22:P30)</f>
        <v>103.636</v>
      </c>
      <c r="Q31" s="208">
        <f t="shared" ref="Q31" si="49">Q8+SUM(Q10:Q20)+SUM(Q22:Q30)</f>
        <v>219.85800000000003</v>
      </c>
      <c r="R31" s="208">
        <f t="shared" si="48"/>
        <v>270.10000000000002</v>
      </c>
      <c r="S31" s="210">
        <f t="shared" si="48"/>
        <v>315.18411296259876</v>
      </c>
      <c r="T31" s="209">
        <f t="shared" ref="T31:AA31" si="50">T8+SUM(T10:T20)+SUM(T22:T30)</f>
        <v>251.48149526207476</v>
      </c>
      <c r="U31" s="208">
        <f t="shared" si="50"/>
        <v>113.17716680783761</v>
      </c>
      <c r="V31" s="208">
        <f t="shared" si="50"/>
        <v>296.14973265395196</v>
      </c>
      <c r="W31" s="210">
        <f t="shared" si="50"/>
        <v>342.01497584620131</v>
      </c>
      <c r="X31" s="208">
        <f t="shared" si="50"/>
        <v>249.28011878237382</v>
      </c>
      <c r="Y31" s="208">
        <f t="shared" si="50"/>
        <v>211.14338845922947</v>
      </c>
      <c r="Z31" s="208">
        <f t="shared" si="50"/>
        <v>297.99955421996663</v>
      </c>
      <c r="AA31" s="210">
        <f t="shared" si="50"/>
        <v>346.92879437442855</v>
      </c>
      <c r="AB31" s="21"/>
      <c r="AC31" s="209">
        <f t="shared" ref="AC31:AH31" si="51">AC8+SUM(AC10:AC20)+SUM(AC22:AC30)</f>
        <v>305.62400000000008</v>
      </c>
      <c r="AD31" s="208">
        <f t="shared" si="51"/>
        <v>687.92699999999979</v>
      </c>
      <c r="AE31" s="209">
        <f t="shared" si="51"/>
        <v>776.81999999999971</v>
      </c>
      <c r="AF31" s="208">
        <f t="shared" si="51"/>
        <v>908.77811296259881</v>
      </c>
      <c r="AG31" s="208">
        <f t="shared" si="51"/>
        <v>1002.8233705700657</v>
      </c>
      <c r="AH31" s="210">
        <f t="shared" si="51"/>
        <v>1105.3518558359988</v>
      </c>
      <c r="AI31" s="21"/>
      <c r="AJ31" s="209">
        <f>AJ8+SUM(AJ10:AJ20)+SUM(AJ22:AJ30)</f>
        <v>666.75800000000027</v>
      </c>
      <c r="AK31" s="208">
        <f>AK8+SUM(AK10:AK20)+SUM(AK22:AK30)</f>
        <v>689.44299999999987</v>
      </c>
      <c r="AL31" s="208">
        <f>AL8+SUM(AL10:AL20)+SUM(AL22:AL30)</f>
        <v>840.66499999999996</v>
      </c>
      <c r="AM31" s="208">
        <f>AM8+SUM(AM10:AM20)+SUM(AM22:AM30)</f>
        <v>975.99250768646311</v>
      </c>
      <c r="AN31" s="210">
        <f>AN8+SUM(AN10:AN20)+SUM(AN22:AN30)</f>
        <v>1100.4380373077713</v>
      </c>
      <c r="AO31" s="15"/>
    </row>
    <row r="32" spans="1:41" ht="14.25" customHeight="1" thickTop="1">
      <c r="A32" s="9"/>
      <c r="B32" s="23"/>
      <c r="C32" s="24"/>
      <c r="D32" s="200"/>
      <c r="E32" s="200"/>
      <c r="F32" s="200"/>
      <c r="G32" s="201"/>
      <c r="H32" s="200"/>
      <c r="I32" s="200"/>
      <c r="J32" s="200"/>
      <c r="K32" s="201"/>
      <c r="L32" s="200"/>
      <c r="M32" s="200"/>
      <c r="N32" s="200"/>
      <c r="O32" s="201"/>
      <c r="P32" s="203"/>
      <c r="Q32" s="200"/>
      <c r="R32" s="203"/>
      <c r="S32" s="204"/>
      <c r="T32" s="205"/>
      <c r="U32" s="203"/>
      <c r="V32" s="203"/>
      <c r="W32" s="204"/>
      <c r="X32" s="203"/>
      <c r="Y32" s="203"/>
      <c r="Z32" s="203"/>
      <c r="AA32" s="204"/>
      <c r="AB32" s="21"/>
      <c r="AC32" s="202"/>
      <c r="AD32" s="200"/>
      <c r="AE32" s="202"/>
      <c r="AF32" s="200"/>
      <c r="AG32" s="200"/>
      <c r="AH32" s="201"/>
      <c r="AI32" s="21"/>
      <c r="AJ32" s="202"/>
      <c r="AK32" s="200"/>
      <c r="AL32" s="200"/>
      <c r="AM32" s="200"/>
      <c r="AN32" s="201"/>
      <c r="AO32" s="15"/>
    </row>
    <row r="33" spans="1:41" ht="14.25" customHeight="1">
      <c r="A33" s="9"/>
      <c r="B33" s="46" t="str">
        <f t="shared" ref="B33:B42" si="52">B126</f>
        <v>Cash flows from investing activities:</v>
      </c>
      <c r="C33" s="47"/>
      <c r="D33" s="200"/>
      <c r="E33" s="200"/>
      <c r="F33" s="200"/>
      <c r="G33" s="201"/>
      <c r="H33" s="200"/>
      <c r="I33" s="200"/>
      <c r="J33" s="200"/>
      <c r="K33" s="201"/>
      <c r="L33" s="200"/>
      <c r="M33" s="200"/>
      <c r="N33" s="200"/>
      <c r="O33" s="201"/>
      <c r="P33" s="203"/>
      <c r="Q33" s="200"/>
      <c r="R33" s="203"/>
      <c r="S33" s="204"/>
      <c r="T33" s="205"/>
      <c r="U33" s="203"/>
      <c r="V33" s="203"/>
      <c r="W33" s="204"/>
      <c r="X33" s="203"/>
      <c r="Y33" s="203"/>
      <c r="Z33" s="203"/>
      <c r="AA33" s="204"/>
      <c r="AB33" s="21"/>
      <c r="AC33" s="202"/>
      <c r="AD33" s="200"/>
      <c r="AE33" s="202"/>
      <c r="AF33" s="200"/>
      <c r="AG33" s="200"/>
      <c r="AH33" s="201"/>
      <c r="AI33" s="21"/>
      <c r="AJ33" s="202"/>
      <c r="AK33" s="200"/>
      <c r="AL33" s="200"/>
      <c r="AM33" s="200"/>
      <c r="AN33" s="201"/>
      <c r="AO33" s="15"/>
    </row>
    <row r="34" spans="1:41" ht="14.25" customHeight="1">
      <c r="A34" s="9"/>
      <c r="B34" s="25" t="str">
        <f t="shared" si="52"/>
        <v>Proceeds from sales or maturities of investments</v>
      </c>
      <c r="C34" s="26"/>
      <c r="D34" s="200"/>
      <c r="E34" s="200"/>
      <c r="F34" s="200"/>
      <c r="G34" s="201">
        <v>89.05100000000003</v>
      </c>
      <c r="H34" s="200">
        <f t="shared" ref="H34:H42" si="53">H127</f>
        <v>100.26300000000001</v>
      </c>
      <c r="I34" s="200">
        <f t="shared" ref="I34:I43" si="54">I127-H34</f>
        <v>269.80399999999997</v>
      </c>
      <c r="J34" s="200">
        <f t="shared" ref="J34:J43" si="55">J127-I34-H34</f>
        <v>21.455000000000013</v>
      </c>
      <c r="K34" s="201">
        <f t="shared" ref="K34:K43" si="56">K127-J34-I34-H34</f>
        <v>-1.5130000000000052</v>
      </c>
      <c r="L34" s="200">
        <f t="shared" ref="L34:L42" si="57">L127</f>
        <v>172.92</v>
      </c>
      <c r="M34" s="200">
        <f t="shared" ref="M34:M43" si="58">M127-L34</f>
        <v>13.873000000000019</v>
      </c>
      <c r="N34" s="200">
        <f t="shared" ref="N34:N43" si="59">N127-M34-L34</f>
        <v>0</v>
      </c>
      <c r="O34" s="201">
        <f t="shared" ref="O34:O43" si="60">O127-N34-M34-L34</f>
        <v>0</v>
      </c>
      <c r="P34" s="200">
        <f>P127</f>
        <v>0</v>
      </c>
      <c r="Q34" s="200">
        <f t="shared" ref="Q34:Q43" si="61">Q127-P34</f>
        <v>0</v>
      </c>
      <c r="R34" s="200">
        <v>0</v>
      </c>
      <c r="S34" s="201">
        <v>0</v>
      </c>
      <c r="T34" s="202">
        <v>0</v>
      </c>
      <c r="U34" s="200">
        <f t="shared" ref="U34:W35" si="62">T34</f>
        <v>0</v>
      </c>
      <c r="V34" s="200">
        <f t="shared" si="62"/>
        <v>0</v>
      </c>
      <c r="W34" s="201">
        <f t="shared" si="62"/>
        <v>0</v>
      </c>
      <c r="X34" s="200">
        <v>0</v>
      </c>
      <c r="Y34" s="200">
        <f t="shared" ref="Y34:Y35" si="63">X34</f>
        <v>0</v>
      </c>
      <c r="Z34" s="200">
        <f t="shared" ref="Z34:Z35" si="64">Y34</f>
        <v>0</v>
      </c>
      <c r="AA34" s="201">
        <f t="shared" ref="AA34:AA35" si="65">Z34</f>
        <v>0</v>
      </c>
      <c r="AB34" s="21"/>
      <c r="AC34" s="202">
        <v>261.48200000000003</v>
      </c>
      <c r="AD34" s="200">
        <f t="shared" ref="AD34:AD43" si="66">SUM(H34:K34)</f>
        <v>390.00900000000001</v>
      </c>
      <c r="AE34" s="202">
        <f t="shared" ref="AE34:AE43" si="67">SUM(L34:O34)</f>
        <v>186.79300000000001</v>
      </c>
      <c r="AF34" s="200">
        <f t="shared" ref="AF34:AF43" si="68">SUM(P34:S34)</f>
        <v>0</v>
      </c>
      <c r="AG34" s="200">
        <f t="shared" ref="AG34:AG43" si="69">SUM(T34:W34)</f>
        <v>0</v>
      </c>
      <c r="AH34" s="201">
        <f>SUM(X34:AA34)</f>
        <v>0</v>
      </c>
      <c r="AI34" s="21"/>
      <c r="AJ34" s="202">
        <f t="shared" ref="AJ34:AJ43" si="70">SUM(G34:J34)</f>
        <v>480.57299999999998</v>
      </c>
      <c r="AK34" s="200">
        <f t="shared" ref="AK34:AK43" si="71">SUM(K34:N34)</f>
        <v>185.28</v>
      </c>
      <c r="AL34" s="200">
        <f t="shared" ref="AL34:AL43" si="72">SUM(O34:R34)</f>
        <v>0</v>
      </c>
      <c r="AM34" s="200">
        <f t="shared" ref="AM34:AM43" si="73">SUM(S34:V34)</f>
        <v>0</v>
      </c>
      <c r="AN34" s="201">
        <f t="shared" ref="AN34:AN43" si="74">SUM(W34:Z34)</f>
        <v>0</v>
      </c>
      <c r="AO34" s="15"/>
    </row>
    <row r="35" spans="1:41" ht="14.25" customHeight="1">
      <c r="A35" s="9"/>
      <c r="B35" s="25" t="str">
        <f t="shared" si="52"/>
        <v>Purchase of available-for-sale investments</v>
      </c>
      <c r="C35" s="26"/>
      <c r="D35" s="200"/>
      <c r="E35" s="200"/>
      <c r="F35" s="200"/>
      <c r="G35" s="201">
        <v>-115.15599999999998</v>
      </c>
      <c r="H35" s="200">
        <f t="shared" si="53"/>
        <v>-86.144999999999996</v>
      </c>
      <c r="I35" s="200">
        <f t="shared" si="54"/>
        <v>-88.959000000000017</v>
      </c>
      <c r="J35" s="200">
        <f t="shared" si="55"/>
        <v>-168.36200000000002</v>
      </c>
      <c r="K35" s="201">
        <f t="shared" si="56"/>
        <v>2.9390000000000498</v>
      </c>
      <c r="L35" s="200">
        <f t="shared" si="57"/>
        <v>0</v>
      </c>
      <c r="M35" s="200">
        <f t="shared" si="58"/>
        <v>-0.46899999999999997</v>
      </c>
      <c r="N35" s="200">
        <f t="shared" si="59"/>
        <v>0</v>
      </c>
      <c r="O35" s="201">
        <f t="shared" si="60"/>
        <v>0</v>
      </c>
      <c r="P35" s="200">
        <f t="shared" ref="P35:P43" si="75">P128</f>
        <v>0</v>
      </c>
      <c r="Q35" s="200">
        <f t="shared" si="61"/>
        <v>0</v>
      </c>
      <c r="R35" s="200">
        <f t="shared" ref="R35:S35" si="76">Q35</f>
        <v>0</v>
      </c>
      <c r="S35" s="201">
        <f t="shared" si="76"/>
        <v>0</v>
      </c>
      <c r="T35" s="202">
        <v>0</v>
      </c>
      <c r="U35" s="200">
        <f t="shared" si="62"/>
        <v>0</v>
      </c>
      <c r="V35" s="200">
        <f t="shared" si="62"/>
        <v>0</v>
      </c>
      <c r="W35" s="201">
        <f t="shared" si="62"/>
        <v>0</v>
      </c>
      <c r="X35" s="200">
        <v>0</v>
      </c>
      <c r="Y35" s="200">
        <f t="shared" si="63"/>
        <v>0</v>
      </c>
      <c r="Z35" s="200">
        <f t="shared" si="64"/>
        <v>0</v>
      </c>
      <c r="AA35" s="201">
        <f t="shared" si="65"/>
        <v>0</v>
      </c>
      <c r="AB35" s="21"/>
      <c r="AC35" s="202">
        <v>-387.73399999999992</v>
      </c>
      <c r="AD35" s="200">
        <f t="shared" si="66"/>
        <v>-340.52699999999993</v>
      </c>
      <c r="AE35" s="202">
        <f t="shared" si="67"/>
        <v>-0.46899999999999997</v>
      </c>
      <c r="AF35" s="200">
        <f t="shared" si="68"/>
        <v>0</v>
      </c>
      <c r="AG35" s="200">
        <f t="shared" si="69"/>
        <v>0</v>
      </c>
      <c r="AH35" s="201">
        <f t="shared" ref="AH35:AH43" si="77">SUM(X35:AA35)</f>
        <v>0</v>
      </c>
      <c r="AI35" s="21"/>
      <c r="AJ35" s="202">
        <f t="shared" si="70"/>
        <v>-458.62200000000001</v>
      </c>
      <c r="AK35" s="200">
        <f t="shared" si="71"/>
        <v>2.4700000000000499</v>
      </c>
      <c r="AL35" s="200">
        <f t="shared" si="72"/>
        <v>0</v>
      </c>
      <c r="AM35" s="200">
        <f t="shared" si="73"/>
        <v>0</v>
      </c>
      <c r="AN35" s="201">
        <f t="shared" si="74"/>
        <v>0</v>
      </c>
      <c r="AO35" s="15"/>
    </row>
    <row r="36" spans="1:41" ht="14.25" customHeight="1">
      <c r="A36" s="9"/>
      <c r="B36" s="25" t="str">
        <f t="shared" si="52"/>
        <v>Purchase of property and equipment</v>
      </c>
      <c r="C36" s="26"/>
      <c r="D36" s="200"/>
      <c r="E36" s="200"/>
      <c r="F36" s="200"/>
      <c r="G36" s="201">
        <v>-120.032</v>
      </c>
      <c r="H36" s="200">
        <f t="shared" si="53"/>
        <v>-89.394999999999996</v>
      </c>
      <c r="I36" s="200">
        <f t="shared" si="54"/>
        <v>-80.291000000000011</v>
      </c>
      <c r="J36" s="200">
        <f t="shared" si="55"/>
        <v>-61.468000000000004</v>
      </c>
      <c r="K36" s="201">
        <f t="shared" si="56"/>
        <v>-84.470000000000013</v>
      </c>
      <c r="L36" s="200">
        <f t="shared" si="57"/>
        <v>-130.44</v>
      </c>
      <c r="M36" s="200">
        <f t="shared" si="58"/>
        <v>-119.97900000000001</v>
      </c>
      <c r="N36" s="200">
        <f t="shared" si="59"/>
        <v>-136.536</v>
      </c>
      <c r="O36" s="201">
        <f t="shared" si="60"/>
        <v>-165.74700000000001</v>
      </c>
      <c r="P36" s="200">
        <f t="shared" si="75"/>
        <v>-124.428</v>
      </c>
      <c r="Q36" s="200">
        <f>Q129-P36</f>
        <v>-67.790999999999997</v>
      </c>
      <c r="R36" s="798">
        <v>-45.5</v>
      </c>
      <c r="S36" s="201">
        <f t="shared" ref="S36" si="78">-S69-S70</f>
        <v>-42.600964639999994</v>
      </c>
      <c r="T36" s="202">
        <f t="shared" ref="T36:AA36" si="79">-T69-T70</f>
        <v>-51.756278655999999</v>
      </c>
      <c r="U36" s="200">
        <f t="shared" si="79"/>
        <v>-72.919907449600004</v>
      </c>
      <c r="V36" s="200">
        <f t="shared" si="79"/>
        <v>-74.928788137088006</v>
      </c>
      <c r="W36" s="201">
        <f t="shared" si="79"/>
        <v>-63.771138710790403</v>
      </c>
      <c r="X36" s="200">
        <f t="shared" si="79"/>
        <v>-63.600398588897797</v>
      </c>
      <c r="Y36" s="200">
        <f t="shared" si="79"/>
        <v>-74.398923736290527</v>
      </c>
      <c r="Z36" s="200">
        <f t="shared" si="79"/>
        <v>-75.886902211016348</v>
      </c>
      <c r="AA36" s="201">
        <f t="shared" si="79"/>
        <v>-66.049435277688019</v>
      </c>
      <c r="AB36" s="21"/>
      <c r="AC36" s="202">
        <v>-169.86199999999999</v>
      </c>
      <c r="AD36" s="200">
        <f t="shared" si="66"/>
        <v>-315.62400000000002</v>
      </c>
      <c r="AE36" s="202">
        <f t="shared" si="67"/>
        <v>-552.702</v>
      </c>
      <c r="AF36" s="200">
        <f t="shared" si="68"/>
        <v>-280.31996463999997</v>
      </c>
      <c r="AG36" s="200">
        <f t="shared" si="69"/>
        <v>-263.37611295347841</v>
      </c>
      <c r="AH36" s="201">
        <f t="shared" si="77"/>
        <v>-279.9356598138927</v>
      </c>
      <c r="AI36" s="21"/>
      <c r="AJ36" s="202">
        <f t="shared" si="70"/>
        <v>-351.18600000000004</v>
      </c>
      <c r="AK36" s="200">
        <f t="shared" si="71"/>
        <v>-471.42500000000001</v>
      </c>
      <c r="AL36" s="200">
        <f t="shared" si="72"/>
        <v>-403.46600000000001</v>
      </c>
      <c r="AM36" s="200">
        <f t="shared" si="73"/>
        <v>-242.20593888268803</v>
      </c>
      <c r="AN36" s="201">
        <f t="shared" si="74"/>
        <v>-277.65736324699503</v>
      </c>
      <c r="AO36" s="15"/>
    </row>
    <row r="37" spans="1:41" ht="14.25" customHeight="1">
      <c r="A37" s="9"/>
      <c r="B37" s="25" t="str">
        <f t="shared" si="52"/>
        <v>Cash paid for equity investments</v>
      </c>
      <c r="C37" s="26"/>
      <c r="D37" s="200"/>
      <c r="E37" s="200"/>
      <c r="F37" s="200"/>
      <c r="G37" s="201">
        <v>0</v>
      </c>
      <c r="H37" s="200">
        <f t="shared" si="53"/>
        <v>0</v>
      </c>
      <c r="I37" s="200">
        <f t="shared" si="54"/>
        <v>0</v>
      </c>
      <c r="J37" s="200">
        <f t="shared" si="55"/>
        <v>0</v>
      </c>
      <c r="K37" s="201">
        <f t="shared" si="56"/>
        <v>0</v>
      </c>
      <c r="L37" s="200">
        <f t="shared" si="57"/>
        <v>0</v>
      </c>
      <c r="M37" s="200">
        <f t="shared" si="58"/>
        <v>0</v>
      </c>
      <c r="N37" s="200">
        <f t="shared" si="59"/>
        <v>0</v>
      </c>
      <c r="O37" s="201">
        <f t="shared" si="60"/>
        <v>0</v>
      </c>
      <c r="P37" s="200">
        <f t="shared" si="75"/>
        <v>0</v>
      </c>
      <c r="Q37" s="200">
        <f t="shared" si="61"/>
        <v>0</v>
      </c>
      <c r="R37" s="203">
        <v>0</v>
      </c>
      <c r="S37" s="204">
        <v>0</v>
      </c>
      <c r="T37" s="205">
        <v>0</v>
      </c>
      <c r="U37" s="203">
        <v>0</v>
      </c>
      <c r="V37" s="203">
        <v>0</v>
      </c>
      <c r="W37" s="204">
        <v>0</v>
      </c>
      <c r="X37" s="203">
        <v>0</v>
      </c>
      <c r="Y37" s="203">
        <v>0</v>
      </c>
      <c r="Z37" s="203">
        <v>0</v>
      </c>
      <c r="AA37" s="204">
        <v>0</v>
      </c>
      <c r="AB37" s="21"/>
      <c r="AC37" s="202">
        <v>0</v>
      </c>
      <c r="AD37" s="200">
        <f t="shared" si="66"/>
        <v>0</v>
      </c>
      <c r="AE37" s="202">
        <f t="shared" si="67"/>
        <v>0</v>
      </c>
      <c r="AF37" s="200">
        <f t="shared" si="68"/>
        <v>0</v>
      </c>
      <c r="AG37" s="200">
        <f t="shared" si="69"/>
        <v>0</v>
      </c>
      <c r="AH37" s="201">
        <f t="shared" si="77"/>
        <v>0</v>
      </c>
      <c r="AI37" s="21"/>
      <c r="AJ37" s="202">
        <f t="shared" si="70"/>
        <v>0</v>
      </c>
      <c r="AK37" s="200">
        <f t="shared" si="71"/>
        <v>0</v>
      </c>
      <c r="AL37" s="200">
        <f t="shared" si="72"/>
        <v>0</v>
      </c>
      <c r="AM37" s="200">
        <f t="shared" si="73"/>
        <v>0</v>
      </c>
      <c r="AN37" s="201">
        <f t="shared" si="74"/>
        <v>0</v>
      </c>
      <c r="AO37" s="15"/>
    </row>
    <row r="38" spans="1:41" ht="14.25" customHeight="1">
      <c r="A38" s="9"/>
      <c r="B38" s="25" t="str">
        <f t="shared" si="52"/>
        <v>Proceeds from divestitures</v>
      </c>
      <c r="C38" s="26"/>
      <c r="D38" s="200"/>
      <c r="E38" s="200"/>
      <c r="F38" s="200"/>
      <c r="G38" s="201">
        <v>1.5</v>
      </c>
      <c r="H38" s="200">
        <f t="shared" si="53"/>
        <v>0</v>
      </c>
      <c r="I38" s="200">
        <f t="shared" si="54"/>
        <v>0</v>
      </c>
      <c r="J38" s="200">
        <f t="shared" si="55"/>
        <v>0</v>
      </c>
      <c r="K38" s="201">
        <f t="shared" si="56"/>
        <v>0</v>
      </c>
      <c r="L38" s="200">
        <f t="shared" si="57"/>
        <v>0</v>
      </c>
      <c r="M38" s="200">
        <f t="shared" si="58"/>
        <v>0</v>
      </c>
      <c r="N38" s="200">
        <f t="shared" si="59"/>
        <v>0</v>
      </c>
      <c r="O38" s="201">
        <f t="shared" si="60"/>
        <v>0</v>
      </c>
      <c r="P38" s="200">
        <f t="shared" si="75"/>
        <v>0</v>
      </c>
      <c r="Q38" s="200">
        <f t="shared" si="61"/>
        <v>0</v>
      </c>
      <c r="R38" s="203">
        <v>0</v>
      </c>
      <c r="S38" s="204">
        <v>0</v>
      </c>
      <c r="T38" s="205">
        <v>0</v>
      </c>
      <c r="U38" s="203">
        <v>0</v>
      </c>
      <c r="V38" s="203">
        <v>0</v>
      </c>
      <c r="W38" s="204">
        <v>0</v>
      </c>
      <c r="X38" s="203">
        <v>0</v>
      </c>
      <c r="Y38" s="203">
        <v>0</v>
      </c>
      <c r="Z38" s="203">
        <v>0</v>
      </c>
      <c r="AA38" s="204">
        <v>0</v>
      </c>
      <c r="AB38" s="21"/>
      <c r="AC38" s="202">
        <v>1.5</v>
      </c>
      <c r="AD38" s="200">
        <f t="shared" si="66"/>
        <v>0</v>
      </c>
      <c r="AE38" s="202">
        <f t="shared" si="67"/>
        <v>0</v>
      </c>
      <c r="AF38" s="200">
        <f t="shared" si="68"/>
        <v>0</v>
      </c>
      <c r="AG38" s="200">
        <f t="shared" si="69"/>
        <v>0</v>
      </c>
      <c r="AH38" s="201">
        <f t="shared" si="77"/>
        <v>0</v>
      </c>
      <c r="AI38" s="21"/>
      <c r="AJ38" s="202">
        <f t="shared" si="70"/>
        <v>1.5</v>
      </c>
      <c r="AK38" s="200">
        <f t="shared" si="71"/>
        <v>0</v>
      </c>
      <c r="AL38" s="200">
        <f t="shared" si="72"/>
        <v>0</v>
      </c>
      <c r="AM38" s="200">
        <f t="shared" si="73"/>
        <v>0</v>
      </c>
      <c r="AN38" s="201">
        <f t="shared" si="74"/>
        <v>0</v>
      </c>
      <c r="AO38" s="15"/>
    </row>
    <row r="39" spans="1:41" ht="14.25" customHeight="1">
      <c r="A39" s="9"/>
      <c r="B39" s="25" t="str">
        <f t="shared" si="52"/>
        <v>Proceeds from sales of property and equipment</v>
      </c>
      <c r="C39" s="26"/>
      <c r="D39" s="200"/>
      <c r="E39" s="200"/>
      <c r="F39" s="200"/>
      <c r="G39" s="201">
        <v>7.6999999999999957E-2</v>
      </c>
      <c r="H39" s="200">
        <f t="shared" si="53"/>
        <v>0.14000000000000001</v>
      </c>
      <c r="I39" s="200">
        <f t="shared" si="54"/>
        <v>0.11499999999999999</v>
      </c>
      <c r="J39" s="200">
        <f t="shared" si="55"/>
        <v>0.41300000000000003</v>
      </c>
      <c r="K39" s="201">
        <f t="shared" si="56"/>
        <v>0.18499999999999994</v>
      </c>
      <c r="L39" s="200">
        <f t="shared" si="57"/>
        <v>1.7000000000000001E-2</v>
      </c>
      <c r="M39" s="200">
        <f t="shared" si="58"/>
        <v>-1.7000000000000001E-2</v>
      </c>
      <c r="N39" s="200">
        <f t="shared" si="59"/>
        <v>0</v>
      </c>
      <c r="O39" s="201">
        <f t="shared" si="60"/>
        <v>0</v>
      </c>
      <c r="P39" s="200">
        <f t="shared" si="75"/>
        <v>0</v>
      </c>
      <c r="Q39" s="200">
        <f t="shared" si="61"/>
        <v>0</v>
      </c>
      <c r="R39" s="203">
        <v>0</v>
      </c>
      <c r="S39" s="204">
        <v>0</v>
      </c>
      <c r="T39" s="205">
        <v>0</v>
      </c>
      <c r="U39" s="203">
        <v>0</v>
      </c>
      <c r="V39" s="203">
        <v>0</v>
      </c>
      <c r="W39" s="204">
        <v>0</v>
      </c>
      <c r="X39" s="203">
        <v>0</v>
      </c>
      <c r="Y39" s="203">
        <v>0</v>
      </c>
      <c r="Z39" s="203">
        <v>0</v>
      </c>
      <c r="AA39" s="204">
        <v>0</v>
      </c>
      <c r="AB39" s="21"/>
      <c r="AC39" s="202">
        <v>7.4480000000000004</v>
      </c>
      <c r="AD39" s="200">
        <f t="shared" si="66"/>
        <v>0.85299999999999998</v>
      </c>
      <c r="AE39" s="202">
        <f t="shared" si="67"/>
        <v>0</v>
      </c>
      <c r="AF39" s="200">
        <f t="shared" si="68"/>
        <v>0</v>
      </c>
      <c r="AG39" s="200">
        <f t="shared" si="69"/>
        <v>0</v>
      </c>
      <c r="AH39" s="201">
        <f t="shared" si="77"/>
        <v>0</v>
      </c>
      <c r="AI39" s="21"/>
      <c r="AJ39" s="202">
        <f t="shared" si="70"/>
        <v>0.745</v>
      </c>
      <c r="AK39" s="200">
        <f t="shared" si="71"/>
        <v>0.18499999999999994</v>
      </c>
      <c r="AL39" s="200">
        <f t="shared" si="72"/>
        <v>0</v>
      </c>
      <c r="AM39" s="200">
        <f t="shared" si="73"/>
        <v>0</v>
      </c>
      <c r="AN39" s="201">
        <f t="shared" si="74"/>
        <v>0</v>
      </c>
      <c r="AO39" s="15"/>
    </row>
    <row r="40" spans="1:41" ht="14.25" customHeight="1">
      <c r="A40" s="9"/>
      <c r="B40" s="25" t="str">
        <f t="shared" si="52"/>
        <v>Purchase of intangible assets</v>
      </c>
      <c r="C40" s="26"/>
      <c r="D40" s="200"/>
      <c r="E40" s="200"/>
      <c r="F40" s="200"/>
      <c r="G40" s="201">
        <v>0</v>
      </c>
      <c r="H40" s="200">
        <f t="shared" si="53"/>
        <v>0</v>
      </c>
      <c r="I40" s="200">
        <f t="shared" si="54"/>
        <v>0</v>
      </c>
      <c r="J40" s="200">
        <f t="shared" si="55"/>
        <v>0</v>
      </c>
      <c r="K40" s="201">
        <f t="shared" si="56"/>
        <v>0</v>
      </c>
      <c r="L40" s="200">
        <f t="shared" si="57"/>
        <v>0</v>
      </c>
      <c r="M40" s="200">
        <f t="shared" si="58"/>
        <v>0</v>
      </c>
      <c r="N40" s="200">
        <f t="shared" si="59"/>
        <v>0</v>
      </c>
      <c r="O40" s="201">
        <f t="shared" si="60"/>
        <v>0</v>
      </c>
      <c r="P40" s="200">
        <f t="shared" si="75"/>
        <v>0</v>
      </c>
      <c r="Q40" s="200">
        <f t="shared" si="61"/>
        <v>0</v>
      </c>
      <c r="R40" s="203">
        <v>0</v>
      </c>
      <c r="S40" s="204">
        <v>0</v>
      </c>
      <c r="T40" s="205">
        <v>0</v>
      </c>
      <c r="U40" s="203">
        <v>0</v>
      </c>
      <c r="V40" s="203">
        <v>0</v>
      </c>
      <c r="W40" s="204">
        <v>0</v>
      </c>
      <c r="X40" s="203">
        <v>0</v>
      </c>
      <c r="Y40" s="203">
        <v>0</v>
      </c>
      <c r="Z40" s="203">
        <v>0</v>
      </c>
      <c r="AA40" s="204">
        <v>0</v>
      </c>
      <c r="AB40" s="21"/>
      <c r="AC40" s="202">
        <v>-1.1000000000000001</v>
      </c>
      <c r="AD40" s="200">
        <f t="shared" si="66"/>
        <v>0</v>
      </c>
      <c r="AE40" s="202">
        <f t="shared" si="67"/>
        <v>0</v>
      </c>
      <c r="AF40" s="200">
        <f t="shared" si="68"/>
        <v>0</v>
      </c>
      <c r="AG40" s="200">
        <f t="shared" si="69"/>
        <v>0</v>
      </c>
      <c r="AH40" s="201">
        <f t="shared" si="77"/>
        <v>0</v>
      </c>
      <c r="AI40" s="21"/>
      <c r="AJ40" s="202">
        <f t="shared" si="70"/>
        <v>0</v>
      </c>
      <c r="AK40" s="200">
        <f t="shared" si="71"/>
        <v>0</v>
      </c>
      <c r="AL40" s="200">
        <f t="shared" si="72"/>
        <v>0</v>
      </c>
      <c r="AM40" s="200">
        <f t="shared" si="73"/>
        <v>0</v>
      </c>
      <c r="AN40" s="201">
        <f t="shared" si="74"/>
        <v>0</v>
      </c>
      <c r="AO40" s="15"/>
    </row>
    <row r="41" spans="1:41" ht="14.25" customHeight="1">
      <c r="A41" s="9"/>
      <c r="B41" s="25" t="str">
        <f t="shared" si="52"/>
        <v>Restricted cash</v>
      </c>
      <c r="C41" s="26"/>
      <c r="D41" s="200"/>
      <c r="E41" s="200"/>
      <c r="F41" s="200"/>
      <c r="G41" s="201">
        <v>0</v>
      </c>
      <c r="H41" s="200">
        <f t="shared" si="53"/>
        <v>0</v>
      </c>
      <c r="I41" s="200">
        <f t="shared" si="54"/>
        <v>0</v>
      </c>
      <c r="J41" s="200">
        <f t="shared" si="55"/>
        <v>0</v>
      </c>
      <c r="K41" s="201">
        <f t="shared" si="56"/>
        <v>0</v>
      </c>
      <c r="L41" s="200">
        <f t="shared" si="57"/>
        <v>0</v>
      </c>
      <c r="M41" s="200">
        <f t="shared" si="58"/>
        <v>0</v>
      </c>
      <c r="N41" s="200">
        <f t="shared" si="59"/>
        <v>0</v>
      </c>
      <c r="O41" s="201">
        <f t="shared" si="60"/>
        <v>0</v>
      </c>
      <c r="P41" s="200">
        <f t="shared" si="75"/>
        <v>0</v>
      </c>
      <c r="Q41" s="200">
        <f t="shared" si="61"/>
        <v>0</v>
      </c>
      <c r="R41" s="203">
        <v>0</v>
      </c>
      <c r="S41" s="204">
        <v>0</v>
      </c>
      <c r="T41" s="205">
        <v>0</v>
      </c>
      <c r="U41" s="203">
        <v>0</v>
      </c>
      <c r="V41" s="203">
        <v>0</v>
      </c>
      <c r="W41" s="204">
        <v>0</v>
      </c>
      <c r="X41" s="203">
        <v>0</v>
      </c>
      <c r="Y41" s="203">
        <v>0</v>
      </c>
      <c r="Z41" s="203">
        <v>0</v>
      </c>
      <c r="AA41" s="204">
        <v>0</v>
      </c>
      <c r="AB41" s="21"/>
      <c r="AC41" s="202">
        <v>0</v>
      </c>
      <c r="AD41" s="200">
        <f t="shared" si="66"/>
        <v>0</v>
      </c>
      <c r="AE41" s="202">
        <f t="shared" si="67"/>
        <v>0</v>
      </c>
      <c r="AF41" s="200">
        <f t="shared" si="68"/>
        <v>0</v>
      </c>
      <c r="AG41" s="200">
        <f t="shared" si="69"/>
        <v>0</v>
      </c>
      <c r="AH41" s="201">
        <f t="shared" si="77"/>
        <v>0</v>
      </c>
      <c r="AI41" s="21"/>
      <c r="AJ41" s="202">
        <f t="shared" si="70"/>
        <v>0</v>
      </c>
      <c r="AK41" s="200">
        <f t="shared" si="71"/>
        <v>0</v>
      </c>
      <c r="AL41" s="200">
        <f t="shared" si="72"/>
        <v>0</v>
      </c>
      <c r="AM41" s="200">
        <f t="shared" si="73"/>
        <v>0</v>
      </c>
      <c r="AN41" s="201">
        <f t="shared" si="74"/>
        <v>0</v>
      </c>
      <c r="AO41" s="15"/>
    </row>
    <row r="42" spans="1:41" ht="14.25" customHeight="1">
      <c r="A42" s="9"/>
      <c r="B42" s="25" t="str">
        <f t="shared" si="52"/>
        <v>Business acquisition, net of cash acquired</v>
      </c>
      <c r="C42" s="26"/>
      <c r="D42" s="200"/>
      <c r="E42" s="200"/>
      <c r="F42" s="200"/>
      <c r="G42" s="201">
        <v>224.32400000000001</v>
      </c>
      <c r="H42" s="200">
        <f t="shared" si="53"/>
        <v>0</v>
      </c>
      <c r="I42" s="200">
        <f t="shared" si="54"/>
        <v>0</v>
      </c>
      <c r="J42" s="200">
        <f t="shared" si="55"/>
        <v>0</v>
      </c>
      <c r="K42" s="201">
        <f t="shared" si="56"/>
        <v>0</v>
      </c>
      <c r="L42" s="200">
        <f t="shared" si="57"/>
        <v>-117.498</v>
      </c>
      <c r="M42" s="200">
        <f t="shared" si="58"/>
        <v>-0.67499999999999716</v>
      </c>
      <c r="N42" s="200">
        <f t="shared" si="59"/>
        <v>4.0000000000006253E-2</v>
      </c>
      <c r="O42" s="201">
        <f t="shared" si="60"/>
        <v>0</v>
      </c>
      <c r="P42" s="200">
        <f t="shared" si="75"/>
        <v>0</v>
      </c>
      <c r="Q42" s="200">
        <f t="shared" si="61"/>
        <v>0</v>
      </c>
      <c r="R42" s="203">
        <v>0</v>
      </c>
      <c r="S42" s="204">
        <v>0</v>
      </c>
      <c r="T42" s="205">
        <v>0</v>
      </c>
      <c r="U42" s="203">
        <v>0</v>
      </c>
      <c r="V42" s="203">
        <v>0</v>
      </c>
      <c r="W42" s="204">
        <v>0</v>
      </c>
      <c r="X42" s="203">
        <v>0</v>
      </c>
      <c r="Y42" s="203">
        <v>0</v>
      </c>
      <c r="Z42" s="203">
        <v>0</v>
      </c>
      <c r="AA42" s="204">
        <v>0</v>
      </c>
      <c r="AB42" s="21"/>
      <c r="AC42" s="202">
        <v>224.32400000000001</v>
      </c>
      <c r="AD42" s="200">
        <f t="shared" si="66"/>
        <v>0</v>
      </c>
      <c r="AE42" s="202">
        <f t="shared" si="67"/>
        <v>-118.133</v>
      </c>
      <c r="AF42" s="200">
        <f t="shared" si="68"/>
        <v>0</v>
      </c>
      <c r="AG42" s="200">
        <f t="shared" si="69"/>
        <v>0</v>
      </c>
      <c r="AH42" s="201">
        <f t="shared" si="77"/>
        <v>0</v>
      </c>
      <c r="AI42" s="21"/>
      <c r="AJ42" s="202">
        <f t="shared" si="70"/>
        <v>224.32400000000001</v>
      </c>
      <c r="AK42" s="200">
        <f t="shared" si="71"/>
        <v>-118.133</v>
      </c>
      <c r="AL42" s="200">
        <f t="shared" si="72"/>
        <v>0</v>
      </c>
      <c r="AM42" s="200">
        <f t="shared" si="73"/>
        <v>0</v>
      </c>
      <c r="AN42" s="201">
        <f t="shared" si="74"/>
        <v>0</v>
      </c>
      <c r="AO42" s="15"/>
    </row>
    <row r="43" spans="1:41" ht="14.25" customHeight="1">
      <c r="A43" s="12"/>
      <c r="B43" s="25" t="str">
        <f>B136</f>
        <v>Other investing activities</v>
      </c>
      <c r="C43" s="26"/>
      <c r="D43" s="200"/>
      <c r="E43" s="200"/>
      <c r="F43" s="200"/>
      <c r="G43" s="201">
        <v>-1.5</v>
      </c>
      <c r="H43" s="200">
        <f>H136</f>
        <v>0</v>
      </c>
      <c r="I43" s="200">
        <f t="shared" si="54"/>
        <v>0</v>
      </c>
      <c r="J43" s="200">
        <f t="shared" si="55"/>
        <v>0</v>
      </c>
      <c r="K43" s="201">
        <f t="shared" si="56"/>
        <v>-13.425000000000001</v>
      </c>
      <c r="L43" s="200">
        <f>L136</f>
        <v>0</v>
      </c>
      <c r="M43" s="200">
        <f t="shared" si="58"/>
        <v>-4.71</v>
      </c>
      <c r="N43" s="200">
        <f t="shared" si="59"/>
        <v>8.8999999999999524E-2</v>
      </c>
      <c r="O43" s="201">
        <f t="shared" si="60"/>
        <v>-1.3549999999999995</v>
      </c>
      <c r="P43" s="200">
        <f t="shared" si="75"/>
        <v>7.0359999999999996</v>
      </c>
      <c r="Q43" s="200">
        <f t="shared" si="61"/>
        <v>-30.064</v>
      </c>
      <c r="R43" s="203">
        <f>-'BS-QRVO'!R18+'BS-QRVO'!Q18</f>
        <v>0</v>
      </c>
      <c r="S43" s="204">
        <f>-'BS-QRVO'!S18+'BS-QRVO'!R18</f>
        <v>0</v>
      </c>
      <c r="T43" s="205">
        <f>-'BS-QRVO'!T18+'BS-QRVO'!S18</f>
        <v>0</v>
      </c>
      <c r="U43" s="203">
        <f>-'BS-QRVO'!U18+'BS-QRVO'!T18</f>
        <v>0</v>
      </c>
      <c r="V43" s="203">
        <f>-'BS-QRVO'!V18+'BS-QRVO'!U18</f>
        <v>0</v>
      </c>
      <c r="W43" s="204">
        <f>-'BS-QRVO'!W18+'BS-QRVO'!V18</f>
        <v>0</v>
      </c>
      <c r="X43" s="203">
        <f>-'BS-QRVO'!X18+'BS-QRVO'!W18</f>
        <v>0</v>
      </c>
      <c r="Y43" s="203">
        <f>-'BS-QRVO'!Y18+'BS-QRVO'!X18</f>
        <v>0</v>
      </c>
      <c r="Z43" s="203">
        <f>-'BS-QRVO'!Z18+'BS-QRVO'!Y18</f>
        <v>0</v>
      </c>
      <c r="AA43" s="204">
        <f>-'BS-QRVO'!AA18+'BS-QRVO'!Z18</f>
        <v>0</v>
      </c>
      <c r="AB43" s="177"/>
      <c r="AC43" s="202">
        <v>0</v>
      </c>
      <c r="AD43" s="200">
        <f t="shared" si="66"/>
        <v>-13.425000000000001</v>
      </c>
      <c r="AE43" s="202">
        <f t="shared" si="67"/>
        <v>-5.976</v>
      </c>
      <c r="AF43" s="200">
        <f t="shared" si="68"/>
        <v>-23.027999999999999</v>
      </c>
      <c r="AG43" s="200">
        <f t="shared" si="69"/>
        <v>0</v>
      </c>
      <c r="AH43" s="201">
        <f t="shared" si="77"/>
        <v>0</v>
      </c>
      <c r="AI43" s="177"/>
      <c r="AJ43" s="202">
        <f t="shared" si="70"/>
        <v>-1.5</v>
      </c>
      <c r="AK43" s="200">
        <f t="shared" si="71"/>
        <v>-18.046000000000003</v>
      </c>
      <c r="AL43" s="200">
        <f t="shared" si="72"/>
        <v>-24.382999999999999</v>
      </c>
      <c r="AM43" s="200">
        <f t="shared" si="73"/>
        <v>0</v>
      </c>
      <c r="AN43" s="201">
        <f t="shared" si="74"/>
        <v>0</v>
      </c>
      <c r="AO43" s="70"/>
    </row>
    <row r="44" spans="1:41" ht="14.25" customHeight="1" thickBot="1">
      <c r="A44" s="9"/>
      <c r="B44" s="206" t="str">
        <f>B137</f>
        <v>Net cash used for investing activities</v>
      </c>
      <c r="C44" s="207"/>
      <c r="D44" s="208"/>
      <c r="E44" s="208"/>
      <c r="F44" s="208"/>
      <c r="G44" s="210">
        <f t="shared" ref="G44:L44" si="80">SUM(G34:G43)</f>
        <v>78.264000000000067</v>
      </c>
      <c r="H44" s="208">
        <f t="shared" si="80"/>
        <v>-75.136999999999986</v>
      </c>
      <c r="I44" s="208">
        <f t="shared" si="80"/>
        <v>100.66899999999995</v>
      </c>
      <c r="J44" s="208">
        <f t="shared" si="80"/>
        <v>-207.96199999999999</v>
      </c>
      <c r="K44" s="210">
        <f t="shared" si="80"/>
        <v>-96.283999999999963</v>
      </c>
      <c r="L44" s="208">
        <f t="shared" si="80"/>
        <v>-75.001000000000005</v>
      </c>
      <c r="M44" s="208">
        <f t="shared" ref="M44" si="81">SUM(M34:M43)</f>
        <v>-111.97699999999998</v>
      </c>
      <c r="N44" s="208">
        <f t="shared" ref="N44" si="82">SUM(N34:N43)</f>
        <v>-136.40699999999998</v>
      </c>
      <c r="O44" s="210">
        <f t="shared" ref="O44" si="83">SUM(O34:O43)</f>
        <v>-167.102</v>
      </c>
      <c r="P44" s="208">
        <f t="shared" ref="P44:S44" si="84">SUM(P34:P43)</f>
        <v>-117.392</v>
      </c>
      <c r="Q44" s="208">
        <f t="shared" si="84"/>
        <v>-97.85499999999999</v>
      </c>
      <c r="R44" s="208">
        <f t="shared" si="84"/>
        <v>-45.5</v>
      </c>
      <c r="S44" s="210">
        <f t="shared" si="84"/>
        <v>-42.600964639999994</v>
      </c>
      <c r="T44" s="209">
        <f t="shared" ref="T44:AA44" si="85">SUM(T34:T43)</f>
        <v>-51.756278655999999</v>
      </c>
      <c r="U44" s="208">
        <f t="shared" si="85"/>
        <v>-72.919907449600004</v>
      </c>
      <c r="V44" s="208">
        <f t="shared" si="85"/>
        <v>-74.928788137088006</v>
      </c>
      <c r="W44" s="210">
        <f t="shared" si="85"/>
        <v>-63.771138710790403</v>
      </c>
      <c r="X44" s="208">
        <f t="shared" si="85"/>
        <v>-63.600398588897797</v>
      </c>
      <c r="Y44" s="208">
        <f t="shared" si="85"/>
        <v>-74.398923736290527</v>
      </c>
      <c r="Z44" s="208">
        <f t="shared" si="85"/>
        <v>-75.886902211016348</v>
      </c>
      <c r="AA44" s="210">
        <f t="shared" si="85"/>
        <v>-66.049435277688019</v>
      </c>
      <c r="AB44" s="21"/>
      <c r="AC44" s="209">
        <f t="shared" ref="AC44:AH44" si="86">SUM(AC34:AC43)</f>
        <v>-63.94199999999995</v>
      </c>
      <c r="AD44" s="208">
        <f t="shared" si="86"/>
        <v>-278.71399999999994</v>
      </c>
      <c r="AE44" s="209">
        <f t="shared" si="86"/>
        <v>-490.48699999999997</v>
      </c>
      <c r="AF44" s="208">
        <f t="shared" si="86"/>
        <v>-303.34796463999999</v>
      </c>
      <c r="AG44" s="208">
        <f t="shared" si="86"/>
        <v>-263.37611295347841</v>
      </c>
      <c r="AH44" s="210">
        <f t="shared" si="86"/>
        <v>-279.9356598138927</v>
      </c>
      <c r="AI44" s="21"/>
      <c r="AJ44" s="209">
        <f>SUM(AJ34:AJ43)</f>
        <v>-104.16600000000005</v>
      </c>
      <c r="AK44" s="208">
        <f>SUM(AK34:AK43)</f>
        <v>-419.66899999999993</v>
      </c>
      <c r="AL44" s="208">
        <f>SUM(AL34:AL43)</f>
        <v>-427.84899999999999</v>
      </c>
      <c r="AM44" s="208">
        <f>SUM(AM34:AM43)</f>
        <v>-242.20593888268803</v>
      </c>
      <c r="AN44" s="210">
        <f>SUM(AN34:AN43)</f>
        <v>-277.65736324699503</v>
      </c>
      <c r="AO44" s="15"/>
    </row>
    <row r="45" spans="1:41" ht="14.25" customHeight="1" thickTop="1">
      <c r="A45" s="9"/>
      <c r="B45" s="23"/>
      <c r="C45" s="24"/>
      <c r="D45" s="200"/>
      <c r="E45" s="200"/>
      <c r="F45" s="200"/>
      <c r="G45" s="201"/>
      <c r="H45" s="200"/>
      <c r="I45" s="200"/>
      <c r="J45" s="200"/>
      <c r="K45" s="201"/>
      <c r="L45" s="200"/>
      <c r="M45" s="200"/>
      <c r="N45" s="200"/>
      <c r="O45" s="201"/>
      <c r="P45" s="203"/>
      <c r="Q45" s="200"/>
      <c r="R45" s="203"/>
      <c r="S45" s="204"/>
      <c r="T45" s="205"/>
      <c r="U45" s="203"/>
      <c r="V45" s="203"/>
      <c r="W45" s="204"/>
      <c r="X45" s="203"/>
      <c r="Y45" s="203"/>
      <c r="Z45" s="203"/>
      <c r="AA45" s="204"/>
      <c r="AB45" s="21"/>
      <c r="AC45" s="202"/>
      <c r="AD45" s="200"/>
      <c r="AE45" s="202"/>
      <c r="AF45" s="200"/>
      <c r="AG45" s="200"/>
      <c r="AH45" s="201"/>
      <c r="AI45" s="21"/>
      <c r="AJ45" s="202"/>
      <c r="AK45" s="200"/>
      <c r="AL45" s="200"/>
      <c r="AM45" s="200"/>
      <c r="AN45" s="201"/>
      <c r="AO45" s="15"/>
    </row>
    <row r="46" spans="1:41" ht="14.25" customHeight="1">
      <c r="A46" s="9"/>
      <c r="B46" s="211" t="str">
        <f t="shared" ref="B46:B53" si="87">B139</f>
        <v>Cash flows from financing activities:</v>
      </c>
      <c r="C46" s="212"/>
      <c r="D46" s="200"/>
      <c r="E46" s="200"/>
      <c r="F46" s="200"/>
      <c r="G46" s="201"/>
      <c r="H46" s="200"/>
      <c r="I46" s="200"/>
      <c r="J46" s="200"/>
      <c r="K46" s="201"/>
      <c r="L46" s="200"/>
      <c r="M46" s="200"/>
      <c r="N46" s="200"/>
      <c r="O46" s="201"/>
      <c r="P46" s="203"/>
      <c r="Q46" s="200"/>
      <c r="R46" s="203"/>
      <c r="S46" s="204"/>
      <c r="T46" s="205"/>
      <c r="U46" s="203"/>
      <c r="V46" s="203"/>
      <c r="W46" s="204"/>
      <c r="X46" s="203"/>
      <c r="Y46" s="203"/>
      <c r="Z46" s="203"/>
      <c r="AA46" s="204"/>
      <c r="AB46" s="21"/>
      <c r="AC46" s="202"/>
      <c r="AD46" s="200"/>
      <c r="AE46" s="202"/>
      <c r="AF46" s="200"/>
      <c r="AG46" s="200"/>
      <c r="AH46" s="201"/>
      <c r="AI46" s="21"/>
      <c r="AJ46" s="202"/>
      <c r="AK46" s="200"/>
      <c r="AL46" s="200"/>
      <c r="AM46" s="200"/>
      <c r="AN46" s="201"/>
      <c r="AO46" s="15"/>
    </row>
    <row r="47" spans="1:41" ht="14.25" customHeight="1">
      <c r="A47" s="9"/>
      <c r="B47" s="25" t="str">
        <f t="shared" si="87"/>
        <v>Proceeds from long-term debt</v>
      </c>
      <c r="C47" s="26"/>
      <c r="D47" s="200"/>
      <c r="E47" s="200"/>
      <c r="F47" s="200"/>
      <c r="G47" s="201">
        <v>0</v>
      </c>
      <c r="H47" s="200">
        <f t="shared" ref="H47:H53" si="88">H140</f>
        <v>0</v>
      </c>
      <c r="I47" s="200">
        <f t="shared" ref="I47:I53" si="89">I140-H47</f>
        <v>75</v>
      </c>
      <c r="J47" s="200">
        <f t="shared" ref="J47:J53" si="90">J140-I47-H47</f>
        <v>925</v>
      </c>
      <c r="K47" s="201">
        <f t="shared" ref="K47:K53" si="91">K140-J47-I47-H47</f>
        <v>0</v>
      </c>
      <c r="L47" s="200">
        <f t="shared" ref="L47:L53" si="92">L140</f>
        <v>0</v>
      </c>
      <c r="M47" s="200">
        <f t="shared" ref="M47:M53" si="93">M140-L47</f>
        <v>0</v>
      </c>
      <c r="N47" s="200">
        <f t="shared" ref="N47:N53" si="94">N140-M47-L47</f>
        <v>0</v>
      </c>
      <c r="O47" s="201">
        <f t="shared" ref="O47:O53" si="95">O140-N47-M47-L47</f>
        <v>0</v>
      </c>
      <c r="P47" s="203">
        <f>P140</f>
        <v>0</v>
      </c>
      <c r="Q47" s="200">
        <f t="shared" ref="Q47:Q53" si="96">Q140-P47</f>
        <v>0</v>
      </c>
      <c r="R47" s="203">
        <v>0</v>
      </c>
      <c r="S47" s="204">
        <v>0</v>
      </c>
      <c r="T47" s="205">
        <v>0</v>
      </c>
      <c r="U47" s="203">
        <v>0</v>
      </c>
      <c r="V47" s="203">
        <v>0</v>
      </c>
      <c r="W47" s="204">
        <v>0</v>
      </c>
      <c r="X47" s="203">
        <v>0</v>
      </c>
      <c r="Y47" s="203">
        <v>0</v>
      </c>
      <c r="Z47" s="203">
        <v>0</v>
      </c>
      <c r="AA47" s="204">
        <v>0</v>
      </c>
      <c r="AB47" s="21"/>
      <c r="AC47" s="202">
        <v>-87.503</v>
      </c>
      <c r="AD47" s="200">
        <f t="shared" ref="AD47:AD53" si="97">SUM(H47:K47)</f>
        <v>1000</v>
      </c>
      <c r="AE47" s="202">
        <f t="shared" ref="AE47:AE53" si="98">SUM(L47:O47)</f>
        <v>0</v>
      </c>
      <c r="AF47" s="200">
        <f t="shared" ref="AF47:AF53" si="99">SUM(P47:S47)</f>
        <v>0</v>
      </c>
      <c r="AG47" s="200">
        <f t="shared" ref="AG47:AG53" si="100">SUM(T47:W47)</f>
        <v>0</v>
      </c>
      <c r="AH47" s="201">
        <f>SUM(X47:AA47)</f>
        <v>0</v>
      </c>
      <c r="AI47" s="21"/>
      <c r="AJ47" s="202">
        <f t="shared" ref="AJ47:AJ53" si="101">SUM(G47:J47)</f>
        <v>1000</v>
      </c>
      <c r="AK47" s="200">
        <f t="shared" ref="AK47:AK53" si="102">SUM(K47:N47)</f>
        <v>0</v>
      </c>
      <c r="AL47" s="200">
        <f t="shared" ref="AL47:AL53" si="103">SUM(O47:R47)</f>
        <v>0</v>
      </c>
      <c r="AM47" s="200">
        <f t="shared" ref="AM47:AM53" si="104">SUM(S47:V47)</f>
        <v>0</v>
      </c>
      <c r="AN47" s="201">
        <f t="shared" ref="AN47:AN53" si="105">SUM(W47:Z47)</f>
        <v>0</v>
      </c>
      <c r="AO47" s="15"/>
    </row>
    <row r="48" spans="1:41" ht="14.25" customHeight="1">
      <c r="A48" s="9"/>
      <c r="B48" s="25" t="str">
        <f t="shared" si="87"/>
        <v>Debt issuance cost</v>
      </c>
      <c r="C48" s="26"/>
      <c r="D48" s="200"/>
      <c r="E48" s="200"/>
      <c r="F48" s="200"/>
      <c r="G48" s="201">
        <v>-0.03</v>
      </c>
      <c r="H48" s="200">
        <f t="shared" si="88"/>
        <v>-1.335</v>
      </c>
      <c r="I48" s="200">
        <f t="shared" si="89"/>
        <v>-4.0000000000000036E-3</v>
      </c>
      <c r="J48" s="200">
        <f t="shared" si="90"/>
        <v>-11.551000000000002</v>
      </c>
      <c r="K48" s="201">
        <f t="shared" si="91"/>
        <v>-0.69799999999999729</v>
      </c>
      <c r="L48" s="200">
        <f t="shared" si="92"/>
        <v>-2E-3</v>
      </c>
      <c r="M48" s="200">
        <f t="shared" si="93"/>
        <v>2E-3</v>
      </c>
      <c r="N48" s="200">
        <f t="shared" si="94"/>
        <v>0</v>
      </c>
      <c r="O48" s="201">
        <f t="shared" si="95"/>
        <v>0</v>
      </c>
      <c r="P48" s="203">
        <f t="shared" ref="P48:P53" si="106">P141</f>
        <v>0</v>
      </c>
      <c r="Q48" s="200">
        <f t="shared" si="96"/>
        <v>0</v>
      </c>
      <c r="R48" s="203">
        <v>0</v>
      </c>
      <c r="S48" s="204">
        <v>0</v>
      </c>
      <c r="T48" s="205">
        <v>0</v>
      </c>
      <c r="U48" s="203">
        <v>0</v>
      </c>
      <c r="V48" s="203">
        <v>0</v>
      </c>
      <c r="W48" s="204">
        <v>0</v>
      </c>
      <c r="X48" s="203">
        <v>0</v>
      </c>
      <c r="Y48" s="203">
        <v>0</v>
      </c>
      <c r="Z48" s="203">
        <v>0</v>
      </c>
      <c r="AA48" s="204">
        <v>0</v>
      </c>
      <c r="AB48" s="21"/>
      <c r="AC48" s="202">
        <v>-3.5999999999999997E-2</v>
      </c>
      <c r="AD48" s="200">
        <f t="shared" si="97"/>
        <v>-13.587999999999999</v>
      </c>
      <c r="AE48" s="202">
        <f t="shared" si="98"/>
        <v>0</v>
      </c>
      <c r="AF48" s="200">
        <f t="shared" si="99"/>
        <v>0</v>
      </c>
      <c r="AG48" s="200">
        <f t="shared" si="100"/>
        <v>0</v>
      </c>
      <c r="AH48" s="201">
        <f t="shared" ref="AH48:AH53" si="107">SUM(X48:AA48)</f>
        <v>0</v>
      </c>
      <c r="AI48" s="21"/>
      <c r="AJ48" s="202">
        <f t="shared" si="101"/>
        <v>-12.920000000000002</v>
      </c>
      <c r="AK48" s="200">
        <f t="shared" si="102"/>
        <v>-0.69799999999999729</v>
      </c>
      <c r="AL48" s="200">
        <f t="shared" si="103"/>
        <v>0</v>
      </c>
      <c r="AM48" s="200">
        <f t="shared" si="104"/>
        <v>0</v>
      </c>
      <c r="AN48" s="201">
        <f t="shared" si="105"/>
        <v>0</v>
      </c>
      <c r="AO48" s="15"/>
    </row>
    <row r="49" spans="1:41" ht="14.25" customHeight="1">
      <c r="A49" s="9"/>
      <c r="B49" s="25" t="str">
        <f t="shared" si="87"/>
        <v>Proceeds from issuance of common shares</v>
      </c>
      <c r="C49" s="26"/>
      <c r="D49" s="200"/>
      <c r="E49" s="200"/>
      <c r="F49" s="200"/>
      <c r="G49" s="201">
        <v>26.733000000000004</v>
      </c>
      <c r="H49" s="200">
        <f t="shared" si="88"/>
        <v>18.385999999999999</v>
      </c>
      <c r="I49" s="200">
        <f t="shared" si="89"/>
        <v>11.321999999999999</v>
      </c>
      <c r="J49" s="200">
        <f t="shared" si="90"/>
        <v>10.765999999999998</v>
      </c>
      <c r="K49" s="201">
        <f t="shared" si="91"/>
        <v>11.401000000000003</v>
      </c>
      <c r="L49" s="200">
        <f t="shared" si="92"/>
        <v>25.962</v>
      </c>
      <c r="M49" s="200">
        <f t="shared" si="93"/>
        <v>1.115000000000002</v>
      </c>
      <c r="N49" s="200">
        <f t="shared" si="94"/>
        <v>11.34</v>
      </c>
      <c r="O49" s="201">
        <f t="shared" si="95"/>
        <v>20.731000000000005</v>
      </c>
      <c r="P49" s="799">
        <f t="shared" si="106"/>
        <v>20.526</v>
      </c>
      <c r="Q49" s="200">
        <f t="shared" si="96"/>
        <v>12.340999999999998</v>
      </c>
      <c r="R49" s="203">
        <v>0</v>
      </c>
      <c r="S49" s="204">
        <v>0</v>
      </c>
      <c r="T49" s="205">
        <v>0</v>
      </c>
      <c r="U49" s="203">
        <v>0</v>
      </c>
      <c r="V49" s="203">
        <v>0</v>
      </c>
      <c r="W49" s="204">
        <v>0</v>
      </c>
      <c r="X49" s="203">
        <v>0</v>
      </c>
      <c r="Y49" s="203">
        <v>0</v>
      </c>
      <c r="Z49" s="203">
        <v>0</v>
      </c>
      <c r="AA49" s="204">
        <v>0</v>
      </c>
      <c r="AB49" s="21"/>
      <c r="AC49" s="202">
        <v>46.072000000000003</v>
      </c>
      <c r="AD49" s="200">
        <f t="shared" si="97"/>
        <v>51.875</v>
      </c>
      <c r="AE49" s="202">
        <f t="shared" si="98"/>
        <v>59.14800000000001</v>
      </c>
      <c r="AF49" s="200">
        <f t="shared" si="99"/>
        <v>32.866999999999997</v>
      </c>
      <c r="AG49" s="200">
        <f t="shared" si="100"/>
        <v>0</v>
      </c>
      <c r="AH49" s="201">
        <f t="shared" si="107"/>
        <v>0</v>
      </c>
      <c r="AI49" s="21"/>
      <c r="AJ49" s="202">
        <f t="shared" si="101"/>
        <v>67.206999999999994</v>
      </c>
      <c r="AK49" s="200">
        <f t="shared" si="102"/>
        <v>49.817999999999998</v>
      </c>
      <c r="AL49" s="200">
        <f t="shared" si="103"/>
        <v>53.597999999999999</v>
      </c>
      <c r="AM49" s="200">
        <f t="shared" si="104"/>
        <v>0</v>
      </c>
      <c r="AN49" s="201">
        <f t="shared" si="105"/>
        <v>0</v>
      </c>
      <c r="AO49" s="15"/>
    </row>
    <row r="50" spans="1:41" ht="14.25" customHeight="1">
      <c r="A50" s="9"/>
      <c r="B50" s="25" t="str">
        <f t="shared" si="87"/>
        <v>Repurchase of common shares</v>
      </c>
      <c r="C50" s="26"/>
      <c r="D50" s="200"/>
      <c r="E50" s="200"/>
      <c r="F50" s="200"/>
      <c r="G50" s="201">
        <v>-50.874000000000002</v>
      </c>
      <c r="H50" s="200">
        <f>H143</f>
        <v>-50.009</v>
      </c>
      <c r="I50" s="200">
        <f t="shared" si="89"/>
        <v>-499.93100000000004</v>
      </c>
      <c r="J50" s="200">
        <f t="shared" si="90"/>
        <v>-250.06899999999996</v>
      </c>
      <c r="K50" s="201">
        <f t="shared" si="91"/>
        <v>-500</v>
      </c>
      <c r="L50" s="200">
        <f>L143</f>
        <v>0</v>
      </c>
      <c r="M50" s="200">
        <f t="shared" si="93"/>
        <v>-91.4</v>
      </c>
      <c r="N50" s="200">
        <f t="shared" si="94"/>
        <v>-67.091000000000008</v>
      </c>
      <c r="O50" s="201">
        <f t="shared" si="95"/>
        <v>-50.865999999999985</v>
      </c>
      <c r="P50" s="799">
        <f t="shared" si="106"/>
        <v>-31.925000000000001</v>
      </c>
      <c r="Q50" s="200">
        <f t="shared" si="96"/>
        <v>-57</v>
      </c>
      <c r="R50" s="203">
        <v>-80</v>
      </c>
      <c r="S50" s="204">
        <v>-75</v>
      </c>
      <c r="T50" s="205">
        <v>-75</v>
      </c>
      <c r="U50" s="203">
        <v>-75</v>
      </c>
      <c r="V50" s="203">
        <v>-75</v>
      </c>
      <c r="W50" s="204">
        <v>-75</v>
      </c>
      <c r="X50" s="203">
        <v>-75</v>
      </c>
      <c r="Y50" s="203">
        <v>-75</v>
      </c>
      <c r="Z50" s="203">
        <v>-75</v>
      </c>
      <c r="AA50" s="203">
        <v>-75</v>
      </c>
      <c r="AB50" s="21"/>
      <c r="AC50" s="202">
        <v>-50.874000000000002</v>
      </c>
      <c r="AD50" s="200">
        <f t="shared" si="97"/>
        <v>-1300.009</v>
      </c>
      <c r="AE50" s="202">
        <f t="shared" si="98"/>
        <v>-209.357</v>
      </c>
      <c r="AF50" s="200">
        <f t="shared" si="99"/>
        <v>-243.92500000000001</v>
      </c>
      <c r="AG50" s="200">
        <f t="shared" si="100"/>
        <v>-300</v>
      </c>
      <c r="AH50" s="201">
        <f t="shared" si="107"/>
        <v>-300</v>
      </c>
      <c r="AI50" s="21"/>
      <c r="AJ50" s="202">
        <f t="shared" si="101"/>
        <v>-850.88300000000004</v>
      </c>
      <c r="AK50" s="200">
        <f t="shared" si="102"/>
        <v>-658.49099999999999</v>
      </c>
      <c r="AL50" s="200">
        <f t="shared" si="103"/>
        <v>-219.791</v>
      </c>
      <c r="AM50" s="200">
        <f t="shared" si="104"/>
        <v>-300</v>
      </c>
      <c r="AN50" s="201">
        <f t="shared" si="105"/>
        <v>-300</v>
      </c>
      <c r="AO50" s="70"/>
    </row>
    <row r="51" spans="1:41" ht="14.25" customHeight="1">
      <c r="A51" s="9"/>
      <c r="B51" s="25" t="str">
        <f t="shared" si="87"/>
        <v>Line of credit proceeds</v>
      </c>
      <c r="C51" s="26"/>
      <c r="D51" s="200"/>
      <c r="E51" s="200"/>
      <c r="F51" s="200"/>
      <c r="G51" s="201">
        <v>0</v>
      </c>
      <c r="H51" s="200">
        <f t="shared" si="88"/>
        <v>0</v>
      </c>
      <c r="I51" s="200">
        <f t="shared" si="89"/>
        <v>0</v>
      </c>
      <c r="J51" s="200">
        <f t="shared" si="90"/>
        <v>0</v>
      </c>
      <c r="K51" s="201">
        <f t="shared" si="91"/>
        <v>0</v>
      </c>
      <c r="L51" s="200">
        <f t="shared" si="92"/>
        <v>0</v>
      </c>
      <c r="M51" s="200">
        <f t="shared" si="93"/>
        <v>0</v>
      </c>
      <c r="N51" s="200">
        <f t="shared" si="94"/>
        <v>0</v>
      </c>
      <c r="O51" s="201">
        <f t="shared" si="95"/>
        <v>0</v>
      </c>
      <c r="P51" s="799">
        <f t="shared" si="106"/>
        <v>0</v>
      </c>
      <c r="Q51" s="200">
        <f t="shared" si="96"/>
        <v>0</v>
      </c>
      <c r="R51" s="203">
        <v>0</v>
      </c>
      <c r="S51" s="204">
        <v>0</v>
      </c>
      <c r="T51" s="205">
        <v>0</v>
      </c>
      <c r="U51" s="203">
        <v>0</v>
      </c>
      <c r="V51" s="203">
        <v>0</v>
      </c>
      <c r="W51" s="204">
        <v>0</v>
      </c>
      <c r="X51" s="203">
        <v>0</v>
      </c>
      <c r="Y51" s="203">
        <v>0</v>
      </c>
      <c r="Z51" s="203">
        <v>0</v>
      </c>
      <c r="AA51" s="204">
        <v>0</v>
      </c>
      <c r="AB51" s="21"/>
      <c r="AC51" s="202">
        <v>0</v>
      </c>
      <c r="AD51" s="200">
        <f t="shared" si="97"/>
        <v>0</v>
      </c>
      <c r="AE51" s="202">
        <f t="shared" si="98"/>
        <v>0</v>
      </c>
      <c r="AF51" s="200">
        <f t="shared" si="99"/>
        <v>0</v>
      </c>
      <c r="AG51" s="200">
        <f t="shared" si="100"/>
        <v>0</v>
      </c>
      <c r="AH51" s="201">
        <f t="shared" si="107"/>
        <v>0</v>
      </c>
      <c r="AI51" s="21"/>
      <c r="AJ51" s="202">
        <f t="shared" si="101"/>
        <v>0</v>
      </c>
      <c r="AK51" s="200">
        <f t="shared" si="102"/>
        <v>0</v>
      </c>
      <c r="AL51" s="200">
        <f t="shared" si="103"/>
        <v>0</v>
      </c>
      <c r="AM51" s="200">
        <f t="shared" si="104"/>
        <v>0</v>
      </c>
      <c r="AN51" s="201">
        <f t="shared" si="105"/>
        <v>0</v>
      </c>
      <c r="AO51" s="15"/>
    </row>
    <row r="52" spans="1:41" ht="14.25" customHeight="1">
      <c r="A52" s="9"/>
      <c r="B52" s="25" t="str">
        <f t="shared" si="87"/>
        <v>Payment of dividends</v>
      </c>
      <c r="C52" s="26"/>
      <c r="D52" s="200"/>
      <c r="E52" s="200"/>
      <c r="F52" s="200"/>
      <c r="G52" s="201">
        <v>0</v>
      </c>
      <c r="H52" s="200">
        <f t="shared" si="88"/>
        <v>0</v>
      </c>
      <c r="I52" s="200">
        <f t="shared" si="89"/>
        <v>0</v>
      </c>
      <c r="J52" s="200">
        <f t="shared" si="90"/>
        <v>0</v>
      </c>
      <c r="K52" s="201">
        <f t="shared" si="91"/>
        <v>0</v>
      </c>
      <c r="L52" s="200">
        <f t="shared" si="92"/>
        <v>0</v>
      </c>
      <c r="M52" s="200">
        <f t="shared" si="93"/>
        <v>0</v>
      </c>
      <c r="N52" s="200">
        <f t="shared" si="94"/>
        <v>0</v>
      </c>
      <c r="O52" s="201">
        <f t="shared" si="95"/>
        <v>0</v>
      </c>
      <c r="P52" s="799">
        <f t="shared" si="106"/>
        <v>0</v>
      </c>
      <c r="Q52" s="200">
        <f t="shared" si="96"/>
        <v>0</v>
      </c>
      <c r="R52" s="200">
        <f t="shared" ref="R52:W52" si="108">Q52</f>
        <v>0</v>
      </c>
      <c r="S52" s="201">
        <f t="shared" si="108"/>
        <v>0</v>
      </c>
      <c r="T52" s="202">
        <f>S52</f>
        <v>0</v>
      </c>
      <c r="U52" s="200">
        <f t="shared" si="108"/>
        <v>0</v>
      </c>
      <c r="V52" s="200">
        <f t="shared" si="108"/>
        <v>0</v>
      </c>
      <c r="W52" s="201">
        <f t="shared" si="108"/>
        <v>0</v>
      </c>
      <c r="X52" s="200">
        <f>W52</f>
        <v>0</v>
      </c>
      <c r="Y52" s="200">
        <f t="shared" ref="Y52" si="109">X52</f>
        <v>0</v>
      </c>
      <c r="Z52" s="200">
        <f t="shared" ref="Z52" si="110">Y52</f>
        <v>0</v>
      </c>
      <c r="AA52" s="200">
        <f t="shared" ref="AA52" si="111">Z52</f>
        <v>0</v>
      </c>
      <c r="AB52" s="21"/>
      <c r="AC52" s="202">
        <v>0</v>
      </c>
      <c r="AD52" s="200">
        <f t="shared" si="97"/>
        <v>0</v>
      </c>
      <c r="AE52" s="202">
        <f t="shared" si="98"/>
        <v>0</v>
      </c>
      <c r="AF52" s="200">
        <f t="shared" si="99"/>
        <v>0</v>
      </c>
      <c r="AG52" s="200">
        <f t="shared" si="100"/>
        <v>0</v>
      </c>
      <c r="AH52" s="201">
        <f t="shared" si="107"/>
        <v>0</v>
      </c>
      <c r="AI52" s="21"/>
      <c r="AJ52" s="202">
        <f t="shared" si="101"/>
        <v>0</v>
      </c>
      <c r="AK52" s="200">
        <f t="shared" si="102"/>
        <v>0</v>
      </c>
      <c r="AL52" s="200">
        <f t="shared" si="103"/>
        <v>0</v>
      </c>
      <c r="AM52" s="200">
        <f t="shared" si="104"/>
        <v>0</v>
      </c>
      <c r="AN52" s="201">
        <f t="shared" si="105"/>
        <v>0</v>
      </c>
      <c r="AO52" s="15"/>
    </row>
    <row r="53" spans="1:41" ht="14.25" customHeight="1">
      <c r="A53" s="9"/>
      <c r="B53" s="25" t="str">
        <f t="shared" si="87"/>
        <v>Other financing activities</v>
      </c>
      <c r="C53" s="26"/>
      <c r="D53" s="200"/>
      <c r="E53" s="200"/>
      <c r="F53" s="200"/>
      <c r="G53" s="201">
        <v>-10.236999999999998</v>
      </c>
      <c r="H53" s="200">
        <f t="shared" si="88"/>
        <v>-7.5149999999999997</v>
      </c>
      <c r="I53" s="200">
        <f t="shared" si="89"/>
        <v>-11.831999999999997</v>
      </c>
      <c r="J53" s="200">
        <f t="shared" si="90"/>
        <v>-1.5300000000000056</v>
      </c>
      <c r="K53" s="201">
        <f t="shared" si="91"/>
        <v>-0.25299999999999745</v>
      </c>
      <c r="L53" s="200">
        <f t="shared" si="92"/>
        <v>-2.806</v>
      </c>
      <c r="M53" s="200">
        <f t="shared" si="93"/>
        <v>-11.904</v>
      </c>
      <c r="N53" s="200">
        <f t="shared" si="94"/>
        <v>-0.2920000000000007</v>
      </c>
      <c r="O53" s="201">
        <f t="shared" si="95"/>
        <v>-0.43499999999999961</v>
      </c>
      <c r="P53" s="799">
        <f t="shared" si="106"/>
        <v>-8.4269999999999996</v>
      </c>
      <c r="Q53" s="200">
        <f t="shared" si="96"/>
        <v>-15.577999999999999</v>
      </c>
      <c r="R53" s="203">
        <v>0</v>
      </c>
      <c r="S53" s="204">
        <v>0</v>
      </c>
      <c r="T53" s="205">
        <v>0</v>
      </c>
      <c r="U53" s="203">
        <v>0</v>
      </c>
      <c r="V53" s="203">
        <v>0</v>
      </c>
      <c r="W53" s="204">
        <v>0</v>
      </c>
      <c r="X53" s="203">
        <v>0</v>
      </c>
      <c r="Y53" s="203">
        <v>0</v>
      </c>
      <c r="Z53" s="203">
        <v>0</v>
      </c>
      <c r="AA53" s="204">
        <v>0</v>
      </c>
      <c r="AB53" s="21"/>
      <c r="AC53" s="202">
        <v>-20.556999999999999</v>
      </c>
      <c r="AD53" s="200">
        <f t="shared" si="97"/>
        <v>-21.13</v>
      </c>
      <c r="AE53" s="202">
        <f t="shared" si="98"/>
        <v>-15.437000000000001</v>
      </c>
      <c r="AF53" s="200">
        <f t="shared" si="99"/>
        <v>-24.004999999999999</v>
      </c>
      <c r="AG53" s="200">
        <f t="shared" si="100"/>
        <v>0</v>
      </c>
      <c r="AH53" s="201">
        <f t="shared" si="107"/>
        <v>0</v>
      </c>
      <c r="AI53" s="21"/>
      <c r="AJ53" s="202">
        <f t="shared" si="101"/>
        <v>-31.114000000000001</v>
      </c>
      <c r="AK53" s="200">
        <f t="shared" si="102"/>
        <v>-15.254999999999999</v>
      </c>
      <c r="AL53" s="200">
        <f t="shared" si="103"/>
        <v>-24.439999999999998</v>
      </c>
      <c r="AM53" s="200">
        <f t="shared" si="104"/>
        <v>0</v>
      </c>
      <c r="AN53" s="201">
        <f t="shared" si="105"/>
        <v>0</v>
      </c>
      <c r="AO53" s="15"/>
    </row>
    <row r="54" spans="1:41" ht="14.25" customHeight="1" thickBot="1">
      <c r="A54" s="9"/>
      <c r="B54" s="206" t="str">
        <f t="shared" ref="B54:B64" si="112">B147</f>
        <v>Net cash used for financing activities</v>
      </c>
      <c r="C54" s="207"/>
      <c r="D54" s="208"/>
      <c r="E54" s="208"/>
      <c r="F54" s="208"/>
      <c r="G54" s="210">
        <f t="shared" ref="G54:L54" si="113">SUM(G47:G53)</f>
        <v>-34.408000000000001</v>
      </c>
      <c r="H54" s="208">
        <f t="shared" si="113"/>
        <v>-40.472999999999999</v>
      </c>
      <c r="I54" s="208">
        <f t="shared" si="113"/>
        <v>-425.44500000000005</v>
      </c>
      <c r="J54" s="208">
        <f t="shared" si="113"/>
        <v>672.61599999999999</v>
      </c>
      <c r="K54" s="210">
        <f t="shared" si="113"/>
        <v>-489.54999999999995</v>
      </c>
      <c r="L54" s="208">
        <f t="shared" si="113"/>
        <v>23.154</v>
      </c>
      <c r="M54" s="208">
        <f t="shared" ref="M54" si="114">SUM(M47:M53)</f>
        <v>-102.187</v>
      </c>
      <c r="N54" s="208">
        <f t="shared" ref="N54" si="115">SUM(N47:N53)</f>
        <v>-56.043000000000006</v>
      </c>
      <c r="O54" s="210">
        <f t="shared" ref="O54" si="116">SUM(O47:O53)</f>
        <v>-30.569999999999979</v>
      </c>
      <c r="P54" s="208">
        <f t="shared" ref="P54:S54" si="117">SUM(P47:P53)</f>
        <v>-19.826000000000001</v>
      </c>
      <c r="Q54" s="208">
        <f t="shared" si="117"/>
        <v>-60.237000000000009</v>
      </c>
      <c r="R54" s="208">
        <f t="shared" si="117"/>
        <v>-80</v>
      </c>
      <c r="S54" s="210">
        <f t="shared" si="117"/>
        <v>-75</v>
      </c>
      <c r="T54" s="209">
        <f t="shared" ref="T54:AA54" si="118">SUM(T47:T53)</f>
        <v>-75</v>
      </c>
      <c r="U54" s="208">
        <f t="shared" si="118"/>
        <v>-75</v>
      </c>
      <c r="V54" s="208">
        <f t="shared" si="118"/>
        <v>-75</v>
      </c>
      <c r="W54" s="210">
        <f t="shared" si="118"/>
        <v>-75</v>
      </c>
      <c r="X54" s="208">
        <f t="shared" si="118"/>
        <v>-75</v>
      </c>
      <c r="Y54" s="208">
        <f t="shared" si="118"/>
        <v>-75</v>
      </c>
      <c r="Z54" s="208">
        <f t="shared" si="118"/>
        <v>-75</v>
      </c>
      <c r="AA54" s="210">
        <f t="shared" si="118"/>
        <v>-75</v>
      </c>
      <c r="AB54" s="21"/>
      <c r="AC54" s="209">
        <f t="shared" ref="AC54:AH54" si="119">SUM(AC47:AC53)</f>
        <v>-112.89800000000001</v>
      </c>
      <c r="AD54" s="208">
        <f t="shared" si="119"/>
        <v>-282.85199999999998</v>
      </c>
      <c r="AE54" s="209">
        <f t="shared" si="119"/>
        <v>-165.64600000000002</v>
      </c>
      <c r="AF54" s="208">
        <f t="shared" si="119"/>
        <v>-235.06300000000002</v>
      </c>
      <c r="AG54" s="208">
        <f t="shared" si="119"/>
        <v>-300</v>
      </c>
      <c r="AH54" s="210">
        <f t="shared" si="119"/>
        <v>-300</v>
      </c>
      <c r="AI54" s="21"/>
      <c r="AJ54" s="209">
        <f>SUM(AJ47:AJ53)</f>
        <v>172.29</v>
      </c>
      <c r="AK54" s="208">
        <f>SUM(AK47:AK53)</f>
        <v>-624.62599999999998</v>
      </c>
      <c r="AL54" s="208">
        <f>SUM(AL47:AL53)</f>
        <v>-190.63299999999998</v>
      </c>
      <c r="AM54" s="208">
        <f>SUM(AM47:AM53)</f>
        <v>-300</v>
      </c>
      <c r="AN54" s="210">
        <f>SUM(AN47:AN53)</f>
        <v>-300</v>
      </c>
      <c r="AO54" s="15"/>
    </row>
    <row r="55" spans="1:41" ht="14.25" customHeight="1" thickTop="1">
      <c r="A55" s="9"/>
      <c r="B55" s="46"/>
      <c r="C55" s="47"/>
      <c r="D55" s="213"/>
      <c r="E55" s="213"/>
      <c r="F55" s="213"/>
      <c r="G55" s="215"/>
      <c r="H55" s="213"/>
      <c r="I55" s="213"/>
      <c r="J55" s="213"/>
      <c r="K55" s="215"/>
      <c r="L55" s="213"/>
      <c r="M55" s="213"/>
      <c r="N55" s="213"/>
      <c r="O55" s="215"/>
      <c r="P55" s="213"/>
      <c r="Q55" s="213"/>
      <c r="R55" s="213"/>
      <c r="S55" s="215"/>
      <c r="T55" s="214"/>
      <c r="U55" s="213"/>
      <c r="V55" s="213"/>
      <c r="W55" s="215"/>
      <c r="X55" s="213"/>
      <c r="Y55" s="213"/>
      <c r="Z55" s="213"/>
      <c r="AA55" s="215"/>
      <c r="AB55" s="21"/>
      <c r="AC55" s="214"/>
      <c r="AD55" s="213"/>
      <c r="AE55" s="214"/>
      <c r="AF55" s="213"/>
      <c r="AG55" s="213"/>
      <c r="AH55" s="282"/>
      <c r="AI55" s="21"/>
      <c r="AJ55" s="214"/>
      <c r="AK55" s="213"/>
      <c r="AL55" s="213"/>
      <c r="AM55" s="213"/>
      <c r="AN55" s="215"/>
      <c r="AO55" s="15"/>
    </row>
    <row r="56" spans="1:41" ht="14.25" customHeight="1">
      <c r="A56" s="9"/>
      <c r="B56" s="46" t="str">
        <f t="shared" si="112"/>
        <v>Effect of exchange rate changes on cash and cash equivalents</v>
      </c>
      <c r="C56" s="47"/>
      <c r="D56" s="200"/>
      <c r="E56" s="200"/>
      <c r="F56" s="200"/>
      <c r="G56" s="201">
        <v>-0.66</v>
      </c>
      <c r="H56" s="200">
        <f>H149</f>
        <v>-3.4000000000000002E-2</v>
      </c>
      <c r="I56" s="200">
        <f>I149-H56</f>
        <v>-2.4E-2</v>
      </c>
      <c r="J56" s="200">
        <f>J149-I56-H56</f>
        <v>-0.65999999999999992</v>
      </c>
      <c r="K56" s="201">
        <f>K149-J56-I56-H56</f>
        <v>0.42399999999999993</v>
      </c>
      <c r="L56" s="200">
        <f>L149</f>
        <v>-0.38900000000000001</v>
      </c>
      <c r="M56" s="200">
        <f>M149-L56</f>
        <v>0.35100000000000003</v>
      </c>
      <c r="N56" s="200">
        <f>N149-M56-L56</f>
        <v>-1.32</v>
      </c>
      <c r="O56" s="201">
        <f>O149-N56-M56-L56</f>
        <v>0.25300000000000006</v>
      </c>
      <c r="P56" s="799">
        <f>P149</f>
        <v>0.75</v>
      </c>
      <c r="Q56" s="200">
        <f>Q149-P56</f>
        <v>0.51</v>
      </c>
      <c r="R56" s="203">
        <v>0</v>
      </c>
      <c r="S56" s="204">
        <v>0</v>
      </c>
      <c r="T56" s="205">
        <v>0</v>
      </c>
      <c r="U56" s="203">
        <v>0</v>
      </c>
      <c r="V56" s="203">
        <v>0</v>
      </c>
      <c r="W56" s="204">
        <v>0</v>
      </c>
      <c r="X56" s="203">
        <v>0</v>
      </c>
      <c r="Y56" s="203">
        <v>0</v>
      </c>
      <c r="Z56" s="203">
        <v>0</v>
      </c>
      <c r="AA56" s="204">
        <v>0</v>
      </c>
      <c r="AB56" s="21"/>
      <c r="AC56" s="202">
        <v>-0.86799999999999999</v>
      </c>
      <c r="AD56" s="200">
        <f>SUM(H56:K56)</f>
        <v>-0.29400000000000004</v>
      </c>
      <c r="AE56" s="202">
        <f>SUM(L56:O56)</f>
        <v>-1.105</v>
      </c>
      <c r="AF56" s="200">
        <f>SUM(P56:S56)</f>
        <v>1.26</v>
      </c>
      <c r="AG56" s="200">
        <f>SUM(T56:W56)</f>
        <v>0</v>
      </c>
      <c r="AH56" s="201">
        <f>SUM(X56:AA56)</f>
        <v>0</v>
      </c>
      <c r="AI56" s="21"/>
      <c r="AJ56" s="202">
        <f>SUM(G56:J56)</f>
        <v>-1.3780000000000001</v>
      </c>
      <c r="AK56" s="200">
        <f>SUM(K56:N56)</f>
        <v>-0.93400000000000016</v>
      </c>
      <c r="AL56" s="200">
        <f>SUM(O56:R56)</f>
        <v>1.5130000000000001</v>
      </c>
      <c r="AM56" s="200">
        <f>SUM(R56:S56)</f>
        <v>0</v>
      </c>
      <c r="AN56" s="201">
        <f>SUM(W56:Z56)</f>
        <v>0</v>
      </c>
      <c r="AO56" s="15"/>
    </row>
    <row r="57" spans="1:41" ht="14.25" customHeight="1">
      <c r="A57" s="9"/>
      <c r="B57" s="46"/>
      <c r="C57" s="47"/>
      <c r="D57" s="214"/>
      <c r="E57" s="213"/>
      <c r="F57" s="213"/>
      <c r="G57" s="215"/>
      <c r="H57" s="214"/>
      <c r="I57" s="213"/>
      <c r="J57" s="213"/>
      <c r="K57" s="215"/>
      <c r="L57" s="214"/>
      <c r="M57" s="213"/>
      <c r="N57" s="213"/>
      <c r="O57" s="215"/>
      <c r="P57" s="216"/>
      <c r="Q57" s="213"/>
      <c r="R57" s="216"/>
      <c r="S57" s="217"/>
      <c r="T57" s="218"/>
      <c r="U57" s="216"/>
      <c r="V57" s="216"/>
      <c r="W57" s="217"/>
      <c r="X57" s="216"/>
      <c r="Y57" s="216"/>
      <c r="Z57" s="216"/>
      <c r="AA57" s="217"/>
      <c r="AB57" s="21"/>
      <c r="AC57" s="214"/>
      <c r="AD57" s="213"/>
      <c r="AE57" s="214"/>
      <c r="AF57" s="213"/>
      <c r="AG57" s="213"/>
      <c r="AH57" s="215"/>
      <c r="AI57" s="21"/>
      <c r="AJ57" s="214"/>
      <c r="AK57" s="213"/>
      <c r="AL57" s="213"/>
      <c r="AM57" s="213"/>
      <c r="AN57" s="215"/>
      <c r="AO57" s="15"/>
    </row>
    <row r="58" spans="1:41" ht="14.25" customHeight="1">
      <c r="A58" s="9"/>
      <c r="B58" s="46" t="str">
        <f t="shared" si="112"/>
        <v>Cash and cash equivalents, beginning of period</v>
      </c>
      <c r="C58" s="47"/>
      <c r="D58" s="213"/>
      <c r="E58" s="213"/>
      <c r="F58" s="213"/>
      <c r="G58" s="215">
        <v>118.09299999999971</v>
      </c>
      <c r="H58" s="213">
        <f>G61</f>
        <v>299.81399999999985</v>
      </c>
      <c r="I58" s="213">
        <f>H61</f>
        <v>325.6019999999998</v>
      </c>
      <c r="J58" s="213">
        <f>+I61</f>
        <v>169.5969999999997</v>
      </c>
      <c r="K58" s="215">
        <f>J61</f>
        <v>851.59699999999975</v>
      </c>
      <c r="L58" s="213">
        <f>K61</f>
        <v>425.88099999999974</v>
      </c>
      <c r="M58" s="213">
        <f>L61</f>
        <v>433.03399999999971</v>
      </c>
      <c r="N58" s="213">
        <f>+M61</f>
        <v>469.21899999999971</v>
      </c>
      <c r="O58" s="215">
        <f>N61</f>
        <v>495.81099999999969</v>
      </c>
      <c r="P58" s="213">
        <f t="shared" ref="P58:S58" si="120">O61</f>
        <v>545.46299999999962</v>
      </c>
      <c r="Q58" s="213">
        <f>P61</f>
        <v>512.63099999999963</v>
      </c>
      <c r="R58" s="213">
        <f t="shared" si="120"/>
        <v>574.87300000000016</v>
      </c>
      <c r="S58" s="215">
        <f t="shared" si="120"/>
        <v>841.32600000000002</v>
      </c>
      <c r="T58" s="214">
        <f t="shared" ref="T58:AA58" si="121">S61</f>
        <v>1038.9091483225989</v>
      </c>
      <c r="U58" s="213">
        <f t="shared" si="121"/>
        <v>1163.6343649286737</v>
      </c>
      <c r="V58" s="213">
        <f t="shared" si="121"/>
        <v>1128.8916242869113</v>
      </c>
      <c r="W58" s="215">
        <f t="shared" si="121"/>
        <v>1275.1125688037753</v>
      </c>
      <c r="X58" s="213">
        <f t="shared" si="121"/>
        <v>1478.3564059391861</v>
      </c>
      <c r="Y58" s="213">
        <f t="shared" si="121"/>
        <v>1589.036126132662</v>
      </c>
      <c r="Z58" s="213">
        <f t="shared" si="121"/>
        <v>1650.7805908556011</v>
      </c>
      <c r="AA58" s="215">
        <f t="shared" si="121"/>
        <v>1797.8932428645514</v>
      </c>
      <c r="AB58" s="21"/>
      <c r="AC58" s="214">
        <v>171.898</v>
      </c>
      <c r="AD58" s="213">
        <f>AC61</f>
        <v>299.81400000000008</v>
      </c>
      <c r="AE58" s="214">
        <f>AD61</f>
        <v>425.88099999999997</v>
      </c>
      <c r="AF58" s="213">
        <f>AE61</f>
        <v>545.46299999999974</v>
      </c>
      <c r="AG58" s="213">
        <f>AF61</f>
        <v>1038.9091483225989</v>
      </c>
      <c r="AH58" s="215">
        <f>AG61</f>
        <v>1478.3564059391861</v>
      </c>
      <c r="AI58" s="21"/>
      <c r="AJ58" s="214">
        <f>+G58</f>
        <v>118.09299999999971</v>
      </c>
      <c r="AK58" s="213">
        <f>+K58</f>
        <v>851.59699999999975</v>
      </c>
      <c r="AL58" s="213">
        <f>+O58</f>
        <v>495.81099999999969</v>
      </c>
      <c r="AM58" s="213">
        <f>+S58</f>
        <v>841.32600000000002</v>
      </c>
      <c r="AN58" s="215">
        <f>+W58</f>
        <v>1275.1125688037753</v>
      </c>
      <c r="AO58" s="15"/>
    </row>
    <row r="59" spans="1:41" ht="14.25" customHeight="1">
      <c r="A59" s="9"/>
      <c r="B59" s="46" t="str">
        <f t="shared" si="112"/>
        <v>Change in cash flow due to restatement</v>
      </c>
      <c r="C59" s="47"/>
      <c r="D59" s="286"/>
      <c r="E59" s="286"/>
      <c r="F59" s="286"/>
      <c r="G59" s="439">
        <f>G58</f>
        <v>118.09299999999971</v>
      </c>
      <c r="H59" s="286">
        <f>H152</f>
        <v>0</v>
      </c>
      <c r="I59" s="286">
        <f>I152-H59</f>
        <v>0</v>
      </c>
      <c r="J59" s="286">
        <f>+J152-I59</f>
        <v>0</v>
      </c>
      <c r="K59" s="439"/>
      <c r="L59" s="286">
        <f>L152</f>
        <v>0</v>
      </c>
      <c r="M59" s="286">
        <f>M152-L59</f>
        <v>0</v>
      </c>
      <c r="N59" s="286">
        <f>+N152-M59</f>
        <v>0</v>
      </c>
      <c r="O59" s="439"/>
      <c r="P59" s="790">
        <v>0</v>
      </c>
      <c r="Q59" s="286">
        <f>Q152-P59</f>
        <v>-3.3999999999537067E-2</v>
      </c>
      <c r="R59" s="790">
        <v>121.85299999999984</v>
      </c>
      <c r="S59" s="204">
        <v>0</v>
      </c>
      <c r="T59" s="205">
        <v>0</v>
      </c>
      <c r="U59" s="203">
        <v>0</v>
      </c>
      <c r="V59" s="203">
        <v>0</v>
      </c>
      <c r="W59" s="204">
        <v>0</v>
      </c>
      <c r="X59" s="203">
        <v>0</v>
      </c>
      <c r="Y59" s="203">
        <v>0</v>
      </c>
      <c r="Z59" s="203">
        <v>0</v>
      </c>
      <c r="AA59" s="204">
        <v>0</v>
      </c>
      <c r="AB59" s="21"/>
      <c r="AC59" s="202">
        <f>+AC58</f>
        <v>171.898</v>
      </c>
      <c r="AD59" s="200">
        <f>SUM(H59:K59)</f>
        <v>0</v>
      </c>
      <c r="AE59" s="202">
        <f>SUM(L59:O59)</f>
        <v>0</v>
      </c>
      <c r="AF59" s="200">
        <f>SUM(P59:S59)</f>
        <v>121.8190000000003</v>
      </c>
      <c r="AG59" s="200">
        <f>SUM(T59:W59)</f>
        <v>0</v>
      </c>
      <c r="AH59" s="201">
        <f>SUM(U59:X59)</f>
        <v>0</v>
      </c>
      <c r="AI59" s="21"/>
      <c r="AJ59" s="202">
        <f>SUM(G59:J59)</f>
        <v>118.09299999999971</v>
      </c>
      <c r="AK59" s="200">
        <f>SUM(K59:N59)</f>
        <v>0</v>
      </c>
      <c r="AL59" s="200">
        <f>SUM(O59:R59)</f>
        <v>121.8190000000003</v>
      </c>
      <c r="AM59" s="200">
        <f>SUM(S59:V59)</f>
        <v>0</v>
      </c>
      <c r="AN59" s="201">
        <f>SUM(W59:Z59)</f>
        <v>0</v>
      </c>
      <c r="AO59" s="15"/>
    </row>
    <row r="60" spans="1:41" ht="14.25" customHeight="1">
      <c r="A60" s="9"/>
      <c r="B60" s="211" t="str">
        <f t="shared" si="112"/>
        <v>Net increase (decrease) in cash and cash equivalents</v>
      </c>
      <c r="C60" s="212"/>
      <c r="D60" s="213"/>
      <c r="E60" s="213"/>
      <c r="F60" s="213"/>
      <c r="G60" s="215">
        <f>G31+G44+G54+G56</f>
        <v>181.72100000000015</v>
      </c>
      <c r="H60" s="213">
        <f>H31+H44+H54+H56</f>
        <v>25.787999999999975</v>
      </c>
      <c r="I60" s="213">
        <f t="shared" ref="I60:S60" si="122">I31+I44+I54+I56</f>
        <v>-156.00500000000011</v>
      </c>
      <c r="J60" s="213">
        <f t="shared" si="122"/>
        <v>682.00000000000011</v>
      </c>
      <c r="K60" s="215">
        <f>K31+K44+K54+K56</f>
        <v>-425.71600000000001</v>
      </c>
      <c r="L60" s="213">
        <f>L31+L44+L54+L56</f>
        <v>7.1529999999999765</v>
      </c>
      <c r="M60" s="213">
        <f t="shared" ref="M60:N60" si="123">M31+M44+M54+M56</f>
        <v>36.185000000000016</v>
      </c>
      <c r="N60" s="213">
        <f t="shared" si="123"/>
        <v>26.592000000000006</v>
      </c>
      <c r="O60" s="215">
        <f>O31+O44+O54+O56</f>
        <v>49.65199999999993</v>
      </c>
      <c r="P60" s="213">
        <f t="shared" si="122"/>
        <v>-32.832000000000001</v>
      </c>
      <c r="Q60" s="213">
        <f t="shared" si="122"/>
        <v>62.276000000000032</v>
      </c>
      <c r="R60" s="213">
        <f t="shared" si="122"/>
        <v>144.60000000000002</v>
      </c>
      <c r="S60" s="215">
        <f t="shared" si="122"/>
        <v>197.58314832259879</v>
      </c>
      <c r="T60" s="214">
        <f t="shared" ref="T60:AA60" si="124">T31+T44+T54+T56</f>
        <v>124.72521660607475</v>
      </c>
      <c r="U60" s="213">
        <f t="shared" si="124"/>
        <v>-34.742740641762396</v>
      </c>
      <c r="V60" s="213">
        <f t="shared" si="124"/>
        <v>146.22094451686394</v>
      </c>
      <c r="W60" s="215">
        <f t="shared" si="124"/>
        <v>203.2438371354109</v>
      </c>
      <c r="X60" s="213">
        <f t="shared" si="124"/>
        <v>110.67972019347602</v>
      </c>
      <c r="Y60" s="213">
        <f t="shared" si="124"/>
        <v>61.744464722938943</v>
      </c>
      <c r="Z60" s="213">
        <f t="shared" si="124"/>
        <v>147.11265200895028</v>
      </c>
      <c r="AA60" s="215">
        <f t="shared" si="124"/>
        <v>205.87935909674053</v>
      </c>
      <c r="AB60" s="21"/>
      <c r="AC60" s="214">
        <f t="shared" ref="AC60:AH60" si="125">AC31+AC44+AC54+AC56</f>
        <v>127.91600000000011</v>
      </c>
      <c r="AD60" s="213">
        <f t="shared" si="125"/>
        <v>126.06699999999988</v>
      </c>
      <c r="AE60" s="214">
        <f t="shared" si="125"/>
        <v>119.58199999999972</v>
      </c>
      <c r="AF60" s="213">
        <f t="shared" si="125"/>
        <v>371.62714832259883</v>
      </c>
      <c r="AG60" s="213">
        <f t="shared" si="125"/>
        <v>439.44725761658719</v>
      </c>
      <c r="AH60" s="215">
        <f t="shared" si="125"/>
        <v>525.41619602210608</v>
      </c>
      <c r="AI60" s="21"/>
      <c r="AJ60" s="214">
        <f>AJ31+AJ44+AJ54+AJ56</f>
        <v>733.50400000000013</v>
      </c>
      <c r="AK60" s="213">
        <f>AK31+AK44+AK54+AK56</f>
        <v>-355.78600000000006</v>
      </c>
      <c r="AL60" s="213">
        <f>AL31+AL44+AL54+AL56</f>
        <v>223.696</v>
      </c>
      <c r="AM60" s="213">
        <f>AM31+AM44+AM54+AM56</f>
        <v>433.78656880377503</v>
      </c>
      <c r="AN60" s="215">
        <f>AN31+AN44+AN54+AN56</f>
        <v>522.78067406077628</v>
      </c>
      <c r="AO60" s="15"/>
    </row>
    <row r="61" spans="1:41" ht="14.25" customHeight="1">
      <c r="A61" s="9"/>
      <c r="B61" s="219" t="str">
        <f t="shared" si="112"/>
        <v>Cash and cash equivalents, end of period</v>
      </c>
      <c r="C61" s="220"/>
      <c r="D61" s="221"/>
      <c r="E61" s="221"/>
      <c r="F61" s="221"/>
      <c r="G61" s="223">
        <f>G58+G60</f>
        <v>299.81399999999985</v>
      </c>
      <c r="H61" s="221">
        <f t="shared" ref="H61:L61" si="126">H58+H59+H60</f>
        <v>325.6019999999998</v>
      </c>
      <c r="I61" s="221">
        <f t="shared" si="126"/>
        <v>169.5969999999997</v>
      </c>
      <c r="J61" s="221">
        <f t="shared" si="126"/>
        <v>851.59699999999975</v>
      </c>
      <c r="K61" s="223">
        <f t="shared" si="126"/>
        <v>425.88099999999974</v>
      </c>
      <c r="L61" s="221">
        <f t="shared" si="126"/>
        <v>433.03399999999971</v>
      </c>
      <c r="M61" s="221">
        <f t="shared" ref="M61:O61" si="127">M58+M59+M60</f>
        <v>469.21899999999971</v>
      </c>
      <c r="N61" s="221">
        <f t="shared" si="127"/>
        <v>495.81099999999969</v>
      </c>
      <c r="O61" s="223">
        <f t="shared" si="127"/>
        <v>545.46299999999962</v>
      </c>
      <c r="P61" s="221">
        <f t="shared" ref="P61:S61" si="128">P58+P59+P60</f>
        <v>512.63099999999963</v>
      </c>
      <c r="Q61" s="221">
        <f t="shared" si="128"/>
        <v>574.87300000000016</v>
      </c>
      <c r="R61" s="221">
        <f t="shared" si="128"/>
        <v>841.32600000000002</v>
      </c>
      <c r="S61" s="223">
        <f t="shared" si="128"/>
        <v>1038.9091483225989</v>
      </c>
      <c r="T61" s="222">
        <f t="shared" ref="T61:AA61" si="129">T58+T59+T60</f>
        <v>1163.6343649286737</v>
      </c>
      <c r="U61" s="221">
        <f t="shared" si="129"/>
        <v>1128.8916242869113</v>
      </c>
      <c r="V61" s="221">
        <f t="shared" si="129"/>
        <v>1275.1125688037753</v>
      </c>
      <c r="W61" s="223">
        <f t="shared" si="129"/>
        <v>1478.3564059391861</v>
      </c>
      <c r="X61" s="221">
        <f t="shared" si="129"/>
        <v>1589.036126132662</v>
      </c>
      <c r="Y61" s="221">
        <f t="shared" si="129"/>
        <v>1650.7805908556011</v>
      </c>
      <c r="Z61" s="221">
        <f t="shared" si="129"/>
        <v>1797.8932428645514</v>
      </c>
      <c r="AA61" s="223">
        <f t="shared" si="129"/>
        <v>2003.7726019612919</v>
      </c>
      <c r="AB61" s="21"/>
      <c r="AC61" s="222">
        <f>AC58+AC60</f>
        <v>299.81400000000008</v>
      </c>
      <c r="AD61" s="221">
        <f>AD58+AD59+AD60</f>
        <v>425.88099999999997</v>
      </c>
      <c r="AE61" s="222">
        <f>AE58+AE59+AE60</f>
        <v>545.46299999999974</v>
      </c>
      <c r="AF61" s="221">
        <f>AF58+AF59+AF60</f>
        <v>1038.9091483225989</v>
      </c>
      <c r="AG61" s="221">
        <f>AG58+AG59+AG60</f>
        <v>1478.3564059391861</v>
      </c>
      <c r="AH61" s="223">
        <f>AH58+AH59+AH60</f>
        <v>2003.7726019612921</v>
      </c>
      <c r="AI61" s="21"/>
      <c r="AJ61" s="222">
        <f>AJ58+AJ60</f>
        <v>851.59699999999987</v>
      </c>
      <c r="AK61" s="221">
        <f>AK58+AK59+AK60</f>
        <v>495.81099999999969</v>
      </c>
      <c r="AL61" s="221">
        <f>AL58+AL59+AL60</f>
        <v>841.32600000000002</v>
      </c>
      <c r="AM61" s="221">
        <f>AM58+AM59+AM60</f>
        <v>1275.112568803775</v>
      </c>
      <c r="AN61" s="223">
        <f>AN58+AN59+AN60</f>
        <v>1797.8932428645517</v>
      </c>
      <c r="AO61" s="15"/>
    </row>
    <row r="62" spans="1:41" ht="14.25" customHeight="1">
      <c r="A62" s="9"/>
      <c r="B62" s="224"/>
      <c r="C62" s="224"/>
      <c r="D62" s="213"/>
      <c r="E62" s="213"/>
      <c r="F62" s="213"/>
      <c r="G62" s="213"/>
      <c r="H62" s="213"/>
      <c r="I62" s="213"/>
      <c r="J62" s="213"/>
      <c r="K62" s="213"/>
      <c r="L62" s="213"/>
      <c r="M62" s="213"/>
      <c r="N62" s="213"/>
      <c r="O62" s="213"/>
      <c r="P62" s="213"/>
      <c r="Q62" s="213"/>
      <c r="R62" s="213"/>
      <c r="S62" s="213"/>
      <c r="T62" s="213"/>
      <c r="U62" s="213"/>
      <c r="V62" s="213"/>
      <c r="W62" s="213"/>
      <c r="X62" s="213"/>
      <c r="Y62" s="213"/>
      <c r="Z62" s="213"/>
      <c r="AA62" s="213"/>
      <c r="AB62" s="15"/>
      <c r="AC62" s="213"/>
      <c r="AD62" s="213"/>
      <c r="AE62" s="213"/>
      <c r="AF62" s="213"/>
      <c r="AG62" s="213"/>
      <c r="AH62" s="213"/>
      <c r="AI62" s="15"/>
      <c r="AJ62" s="213"/>
      <c r="AK62" s="213"/>
      <c r="AL62" s="213"/>
      <c r="AM62" s="213"/>
      <c r="AN62" s="213"/>
      <c r="AO62" s="15"/>
    </row>
    <row r="63" spans="1:41" ht="14.25" customHeight="1">
      <c r="A63" s="9"/>
      <c r="B63" s="74" t="str">
        <f t="shared" si="112"/>
        <v>vs. Balance Sheet</v>
      </c>
      <c r="C63" s="225"/>
      <c r="D63" s="173"/>
      <c r="E63" s="173"/>
      <c r="F63" s="173"/>
      <c r="G63" s="176">
        <f>'BS-QRVO'!G8</f>
        <v>299.81400000000002</v>
      </c>
      <c r="H63" s="173">
        <f>'BS-QRVO'!H8</f>
        <v>325.60199999999998</v>
      </c>
      <c r="I63" s="173">
        <f>'BS-QRVO'!I8</f>
        <v>169.59700000000001</v>
      </c>
      <c r="J63" s="173">
        <f>'BS-QRVO'!J8</f>
        <v>851.59699999999998</v>
      </c>
      <c r="K63" s="176">
        <f>'BS-QRVO'!K8</f>
        <v>425.88099999999997</v>
      </c>
      <c r="L63" s="173">
        <f>'BS-QRVO'!L8</f>
        <v>433.03399999999999</v>
      </c>
      <c r="M63" s="173">
        <f>'BS-QRVO'!M8</f>
        <v>469.21899999999999</v>
      </c>
      <c r="N63" s="173">
        <f>'BS-QRVO'!N8</f>
        <v>495.81099999999998</v>
      </c>
      <c r="O63" s="176">
        <f>'BS-QRVO'!O8</f>
        <v>545.46299999999997</v>
      </c>
      <c r="P63" s="173">
        <f>'BS-QRVO'!P8</f>
        <v>512.63099999999997</v>
      </c>
      <c r="Q63" s="173">
        <f>'BS-QRVO'!Q8</f>
        <v>574.87300000000005</v>
      </c>
      <c r="R63" s="173">
        <f>'BS-QRVO'!R8</f>
        <v>841.32600000000002</v>
      </c>
      <c r="S63" s="174">
        <f>'BS-QRVO'!S8</f>
        <v>1038.9091483225989</v>
      </c>
      <c r="T63" s="173">
        <f>'BS-QRVO'!T8</f>
        <v>1163.6343649286737</v>
      </c>
      <c r="U63" s="173">
        <f>'BS-QRVO'!U8</f>
        <v>1128.8916242869113</v>
      </c>
      <c r="V63" s="173">
        <f>'BS-QRVO'!V8</f>
        <v>1275.1125688037753</v>
      </c>
      <c r="W63" s="174">
        <f>'BS-QRVO'!W8</f>
        <v>1478.3564059391861</v>
      </c>
      <c r="X63" s="173">
        <f>'BS-QRVO'!X8</f>
        <v>1589.036126132662</v>
      </c>
      <c r="Y63" s="173">
        <f>'BS-QRVO'!Y8</f>
        <v>1650.7805908556011</v>
      </c>
      <c r="Z63" s="173">
        <f>'BS-QRVO'!Z8</f>
        <v>1797.8932428645514</v>
      </c>
      <c r="AA63" s="174">
        <f>'BS-QRVO'!AA8</f>
        <v>2003.7726019612919</v>
      </c>
      <c r="AB63" s="21"/>
      <c r="AC63" s="173">
        <f>'BS-QRVO'!AC8</f>
        <v>299.81400000000002</v>
      </c>
      <c r="AD63" s="173">
        <f>'BS-QRVO'!AD8</f>
        <v>425.88099999999997</v>
      </c>
      <c r="AE63" s="173">
        <f>'BS-QRVO'!AE8</f>
        <v>545.46299999999997</v>
      </c>
      <c r="AF63" s="173">
        <f>'BS-QRVO'!AF8</f>
        <v>1038.9091483225989</v>
      </c>
      <c r="AG63" s="173">
        <f>'BS-QRVO'!AG8</f>
        <v>1478.3564059391861</v>
      </c>
      <c r="AH63" s="174">
        <f>'BS-QRVO'!AH8</f>
        <v>2003.7726019612919</v>
      </c>
      <c r="AI63" s="21"/>
      <c r="AJ63" s="175">
        <f>'BS-QRVO'!AJ8</f>
        <v>851.59699999999998</v>
      </c>
      <c r="AK63" s="173">
        <f>'BS-QRVO'!AK8</f>
        <v>495.81099999999998</v>
      </c>
      <c r="AL63" s="173">
        <f>'BS-QRVO'!AL8</f>
        <v>841.32600000000002</v>
      </c>
      <c r="AM63" s="173">
        <f>'BS-QRVO'!AM8</f>
        <v>1275.1125688037753</v>
      </c>
      <c r="AN63" s="176">
        <f>'BS-QRVO'!AN8</f>
        <v>1797.8932428645514</v>
      </c>
      <c r="AO63" s="15"/>
    </row>
    <row r="64" spans="1:41" ht="14.25" customHeight="1">
      <c r="A64" s="9"/>
      <c r="B64" s="146" t="str">
        <f t="shared" si="112"/>
        <v>Check</v>
      </c>
      <c r="C64" s="147"/>
      <c r="D64" s="150"/>
      <c r="E64" s="148"/>
      <c r="F64" s="148"/>
      <c r="G64" s="148">
        <f t="shared" ref="G64:L64" si="130">IF(ROUND(G63,4)=ROUND(G61,4),0,(G63-G61))</f>
        <v>0</v>
      </c>
      <c r="H64" s="150">
        <f t="shared" si="130"/>
        <v>0</v>
      </c>
      <c r="I64" s="148">
        <f t="shared" si="130"/>
        <v>0</v>
      </c>
      <c r="J64" s="148">
        <f t="shared" si="130"/>
        <v>0</v>
      </c>
      <c r="K64" s="148">
        <f t="shared" si="130"/>
        <v>0</v>
      </c>
      <c r="L64" s="150">
        <f t="shared" si="130"/>
        <v>0</v>
      </c>
      <c r="M64" s="148">
        <f t="shared" ref="M64:O64" si="131">IF(ROUND(M63,4)=ROUND(M61,4),0,(M63-M61))</f>
        <v>0</v>
      </c>
      <c r="N64" s="148">
        <f t="shared" si="131"/>
        <v>0</v>
      </c>
      <c r="O64" s="148">
        <f t="shared" si="131"/>
        <v>0</v>
      </c>
      <c r="P64" s="150">
        <f t="shared" ref="P64:S64" si="132">IF(ROUND(P63,4)=ROUND(P61,4),0,(P63-P61))</f>
        <v>0</v>
      </c>
      <c r="Q64" s="148">
        <f t="shared" si="132"/>
        <v>0</v>
      </c>
      <c r="R64" s="148">
        <f t="shared" si="132"/>
        <v>0</v>
      </c>
      <c r="S64" s="149">
        <f t="shared" si="132"/>
        <v>0</v>
      </c>
      <c r="T64" s="150">
        <f t="shared" ref="T64:AA64" si="133">IF(ROUND(T63,4)=ROUND(T61,4),0,(T63-T61))</f>
        <v>0</v>
      </c>
      <c r="U64" s="148">
        <f t="shared" si="133"/>
        <v>0</v>
      </c>
      <c r="V64" s="148">
        <f t="shared" si="133"/>
        <v>0</v>
      </c>
      <c r="W64" s="149">
        <f t="shared" si="133"/>
        <v>0</v>
      </c>
      <c r="X64" s="150">
        <f t="shared" si="133"/>
        <v>0</v>
      </c>
      <c r="Y64" s="148">
        <f t="shared" si="133"/>
        <v>0</v>
      </c>
      <c r="Z64" s="148">
        <f t="shared" si="133"/>
        <v>0</v>
      </c>
      <c r="AA64" s="149">
        <f t="shared" si="133"/>
        <v>0</v>
      </c>
      <c r="AB64" s="21"/>
      <c r="AC64" s="227">
        <f t="shared" ref="AC64:AH64" si="134">IF(ROUND(AC63,4)=ROUND(AC61,4),0,(AC63-AC61))</f>
        <v>0</v>
      </c>
      <c r="AD64" s="148">
        <f t="shared" si="134"/>
        <v>0</v>
      </c>
      <c r="AE64" s="148">
        <f t="shared" si="134"/>
        <v>0</v>
      </c>
      <c r="AF64" s="148">
        <f t="shared" si="134"/>
        <v>0</v>
      </c>
      <c r="AG64" s="148">
        <f t="shared" si="134"/>
        <v>0</v>
      </c>
      <c r="AH64" s="148">
        <f t="shared" si="134"/>
        <v>0</v>
      </c>
      <c r="AI64" s="21"/>
      <c r="AJ64" s="150">
        <f>IF(ROUND(AJ63,4)=ROUND(AJ61,4),0,(AJ63-AJ61))</f>
        <v>0</v>
      </c>
      <c r="AK64" s="148">
        <f>IF(ROUND(AK63,4)=ROUND(AK61,4),0,(AK63-AK61))</f>
        <v>0</v>
      </c>
      <c r="AL64" s="148">
        <f>IF(ROUND(AL63,4)=ROUND(AL61,4),0,(AL63-AL61))</f>
        <v>0</v>
      </c>
      <c r="AM64" s="148">
        <f>IF(ROUND(AM63,4)=ROUND(AM61,4),0,(AM63-AM61))</f>
        <v>0</v>
      </c>
      <c r="AN64" s="149">
        <f>IF(ROUND(AN63,4)=ROUND(AN61,4),0,(AN63-AN61))</f>
        <v>0</v>
      </c>
      <c r="AO64" s="15"/>
    </row>
    <row r="65" spans="1:41" ht="14.25" customHeight="1">
      <c r="A65" s="9"/>
      <c r="B65" s="228"/>
      <c r="C65" s="228"/>
      <c r="D65" s="229"/>
      <c r="E65" s="229"/>
      <c r="F65" s="229"/>
      <c r="G65" s="229"/>
      <c r="H65" s="229"/>
      <c r="I65" s="229"/>
      <c r="J65" s="229"/>
      <c r="K65" s="229"/>
      <c r="L65" s="229"/>
      <c r="M65" s="229"/>
      <c r="N65" s="229"/>
      <c r="O65" s="229"/>
      <c r="P65" s="229"/>
      <c r="Q65" s="229"/>
      <c r="R65" s="229"/>
      <c r="S65" s="229"/>
      <c r="T65" s="229"/>
      <c r="U65" s="229"/>
      <c r="V65" s="229"/>
      <c r="W65" s="229"/>
      <c r="X65" s="229"/>
      <c r="Y65" s="229"/>
      <c r="Z65" s="229"/>
      <c r="AA65" s="229"/>
      <c r="AB65" s="15"/>
      <c r="AC65" s="434"/>
      <c r="AD65" s="434"/>
      <c r="AE65" s="434"/>
      <c r="AF65" s="434"/>
      <c r="AG65" s="434"/>
      <c r="AH65" s="434"/>
      <c r="AI65" s="15"/>
      <c r="AJ65" s="434"/>
      <c r="AK65" s="434"/>
      <c r="AL65" s="434"/>
      <c r="AM65" s="434"/>
      <c r="AN65" s="434"/>
      <c r="AO65" s="15"/>
    </row>
    <row r="66" spans="1:41" ht="14.25" customHeight="1">
      <c r="A66" s="9"/>
      <c r="B66" s="15"/>
      <c r="C66" s="15"/>
      <c r="D66" s="230"/>
      <c r="E66" s="230"/>
      <c r="F66" s="230"/>
      <c r="G66" s="230"/>
      <c r="H66" s="230"/>
      <c r="I66" s="230"/>
      <c r="J66" s="230"/>
      <c r="K66" s="230"/>
      <c r="L66" s="230"/>
      <c r="M66" s="230"/>
      <c r="N66" s="230"/>
      <c r="O66" s="230"/>
      <c r="P66" s="230"/>
      <c r="Q66" s="230"/>
      <c r="R66" s="230"/>
      <c r="S66" s="230"/>
      <c r="T66" s="230"/>
      <c r="U66" s="230"/>
      <c r="V66" s="230"/>
      <c r="W66" s="230"/>
      <c r="X66" s="230"/>
      <c r="Y66" s="230"/>
      <c r="Z66" s="230"/>
      <c r="AA66" s="230"/>
      <c r="AB66" s="15"/>
      <c r="AC66" s="9"/>
      <c r="AD66" s="9"/>
      <c r="AE66" s="9"/>
      <c r="AF66" s="9"/>
      <c r="AG66" s="9"/>
      <c r="AH66" s="9"/>
      <c r="AI66" s="15"/>
      <c r="AJ66" s="9"/>
      <c r="AK66" s="9"/>
      <c r="AL66" s="9"/>
      <c r="AM66" s="9"/>
      <c r="AN66" s="9"/>
      <c r="AO66" s="15"/>
    </row>
    <row r="67" spans="1:41" ht="14.25" customHeight="1">
      <c r="A67" s="9"/>
      <c r="B67" s="15"/>
      <c r="C67" s="231"/>
      <c r="D67" s="230"/>
      <c r="E67" s="230"/>
      <c r="F67" s="230"/>
      <c r="G67" s="230"/>
      <c r="H67" s="230"/>
      <c r="I67" s="230"/>
      <c r="J67" s="230"/>
      <c r="K67" s="230"/>
      <c r="L67" s="230"/>
      <c r="M67" s="230"/>
      <c r="N67" s="230"/>
      <c r="O67" s="230"/>
      <c r="P67" s="230"/>
      <c r="Q67" s="230"/>
      <c r="R67" s="230"/>
      <c r="S67" s="230"/>
      <c r="T67" s="230"/>
      <c r="U67" s="230"/>
      <c r="V67" s="230"/>
      <c r="W67" s="230"/>
      <c r="X67" s="230"/>
      <c r="Y67" s="230"/>
      <c r="Z67" s="230"/>
      <c r="AA67" s="230"/>
      <c r="AB67" s="15"/>
      <c r="AC67" s="230"/>
      <c r="AD67" s="230"/>
      <c r="AE67" s="230"/>
      <c r="AF67" s="230"/>
      <c r="AG67" s="230"/>
      <c r="AH67" s="230"/>
      <c r="AI67" s="15"/>
      <c r="AJ67" s="230"/>
      <c r="AK67" s="230"/>
      <c r="AL67" s="230"/>
      <c r="AM67" s="230"/>
      <c r="AN67" s="230"/>
      <c r="AO67" s="15"/>
    </row>
    <row r="68" spans="1:41" ht="14.25" customHeight="1">
      <c r="A68" s="9"/>
      <c r="B68" s="154" t="s">
        <v>151</v>
      </c>
      <c r="C68" s="155"/>
      <c r="D68" s="232" t="str">
        <f>D6</f>
        <v>F1Q15A</v>
      </c>
      <c r="E68" s="232" t="str">
        <f>E6</f>
        <v>F2Q15A</v>
      </c>
      <c r="F68" s="232" t="str">
        <f>F6</f>
        <v>F3Q15A</v>
      </c>
      <c r="G68" s="233" t="str">
        <f t="shared" ref="G68:S68" si="135">G6</f>
        <v>F4Q15A</v>
      </c>
      <c r="H68" s="232" t="str">
        <f t="shared" si="135"/>
        <v>F1Q16A</v>
      </c>
      <c r="I68" s="232" t="str">
        <f t="shared" si="135"/>
        <v>F2Q16A</v>
      </c>
      <c r="J68" s="232" t="str">
        <f t="shared" si="135"/>
        <v>F3Q16A</v>
      </c>
      <c r="K68" s="233" t="str">
        <f>K6</f>
        <v>F4Q16A</v>
      </c>
      <c r="L68" s="232" t="str">
        <f>L6</f>
        <v>F1Q17A</v>
      </c>
      <c r="M68" s="232" t="str">
        <f t="shared" si="135"/>
        <v>F2Q17A</v>
      </c>
      <c r="N68" s="232" t="str">
        <f t="shared" ref="N68" si="136">N6</f>
        <v>F3Q17A</v>
      </c>
      <c r="O68" s="233" t="str">
        <f t="shared" si="135"/>
        <v>F4Q17A</v>
      </c>
      <c r="P68" s="232" t="str">
        <f t="shared" si="135"/>
        <v>F1Q18A</v>
      </c>
      <c r="Q68" s="232" t="str">
        <f t="shared" si="135"/>
        <v>F2Q18A</v>
      </c>
      <c r="R68" s="232" t="str">
        <f t="shared" si="135"/>
        <v>F3Q18A</v>
      </c>
      <c r="S68" s="233" t="str">
        <f t="shared" si="135"/>
        <v>F4Q18E</v>
      </c>
      <c r="T68" s="232" t="str">
        <f t="shared" ref="T68:AA68" si="137">T6</f>
        <v>F1Q19E</v>
      </c>
      <c r="U68" s="232" t="str">
        <f t="shared" si="137"/>
        <v>F2Q19E</v>
      </c>
      <c r="V68" s="232" t="str">
        <f t="shared" si="137"/>
        <v>F3Q19E</v>
      </c>
      <c r="W68" s="233" t="str">
        <f t="shared" si="137"/>
        <v>F4Q19E</v>
      </c>
      <c r="X68" s="232" t="str">
        <f t="shared" si="137"/>
        <v>F1Q20E</v>
      </c>
      <c r="Y68" s="232" t="str">
        <f t="shared" si="137"/>
        <v>F2Q20E</v>
      </c>
      <c r="Z68" s="232" t="str">
        <f t="shared" si="137"/>
        <v>F3Q20E</v>
      </c>
      <c r="AA68" s="233" t="str">
        <f t="shared" si="137"/>
        <v>F4Q20E</v>
      </c>
      <c r="AB68" s="21"/>
      <c r="AC68" s="18" t="str">
        <f t="shared" ref="AC68:AH68" si="138">AC6</f>
        <v>FY2015A</v>
      </c>
      <c r="AD68" s="19" t="str">
        <f t="shared" si="138"/>
        <v>FY2016A</v>
      </c>
      <c r="AE68" s="19" t="str">
        <f t="shared" si="138"/>
        <v>FY2017A</v>
      </c>
      <c r="AF68" s="701" t="str">
        <f t="shared" si="138"/>
        <v>FY2018E</v>
      </c>
      <c r="AG68" s="701" t="str">
        <f t="shared" si="138"/>
        <v>FY2019E</v>
      </c>
      <c r="AH68" s="702" t="str">
        <f t="shared" si="138"/>
        <v>FY2020E</v>
      </c>
      <c r="AI68" s="21"/>
      <c r="AJ68" s="18" t="str">
        <f>AJ6</f>
        <v>CY2015</v>
      </c>
      <c r="AK68" s="19" t="str">
        <f>AK6</f>
        <v>CY2016</v>
      </c>
      <c r="AL68" s="19" t="str">
        <f>AL6</f>
        <v>CY2017</v>
      </c>
      <c r="AM68" s="701" t="str">
        <f>AM6</f>
        <v>CY2018</v>
      </c>
      <c r="AN68" s="702" t="str">
        <f>AN6</f>
        <v>CY2019</v>
      </c>
      <c r="AO68" s="15"/>
    </row>
    <row r="69" spans="1:41" ht="14.25" customHeight="1">
      <c r="A69" s="9"/>
      <c r="B69" s="22" t="s">
        <v>152</v>
      </c>
      <c r="C69" s="234"/>
      <c r="D69" s="237"/>
      <c r="E69" s="237"/>
      <c r="F69" s="237"/>
      <c r="G69" s="238">
        <f t="shared" ref="G69:L69" si="139">-G36</f>
        <v>120.032</v>
      </c>
      <c r="H69" s="237">
        <f t="shared" si="139"/>
        <v>89.394999999999996</v>
      </c>
      <c r="I69" s="237">
        <f t="shared" si="139"/>
        <v>80.291000000000011</v>
      </c>
      <c r="J69" s="237">
        <f t="shared" si="139"/>
        <v>61.468000000000004</v>
      </c>
      <c r="K69" s="238">
        <f t="shared" si="139"/>
        <v>84.470000000000013</v>
      </c>
      <c r="L69" s="237">
        <f t="shared" si="139"/>
        <v>130.44</v>
      </c>
      <c r="M69" s="237">
        <f t="shared" ref="M69:N69" si="140">-M36</f>
        <v>119.97900000000001</v>
      </c>
      <c r="N69" s="237">
        <f t="shared" si="140"/>
        <v>136.536</v>
      </c>
      <c r="O69" s="238">
        <f>'IS-QRVO'!O7*O71</f>
        <v>115.73855999999999</v>
      </c>
      <c r="P69" s="237">
        <f>-P36</f>
        <v>124.428</v>
      </c>
      <c r="Q69" s="237">
        <f t="shared" ref="Q69" si="141">-Q36</f>
        <v>67.790999999999997</v>
      </c>
      <c r="R69" s="237">
        <f>'IS-QRVO'!R7*R71</f>
        <v>59.201730000000005</v>
      </c>
      <c r="S69" s="238">
        <f>'IS-QRVO'!S7*S71</f>
        <v>42.600964639999994</v>
      </c>
      <c r="T69" s="237">
        <f>'IS-QRVO'!T7*T71</f>
        <v>51.756278655999999</v>
      </c>
      <c r="U69" s="237">
        <f>'IS-QRVO'!U7*U71</f>
        <v>72.919907449600004</v>
      </c>
      <c r="V69" s="237">
        <f>'IS-QRVO'!V7*V71</f>
        <v>74.928788137088006</v>
      </c>
      <c r="W69" s="238">
        <f>'IS-QRVO'!W7*W71</f>
        <v>63.771138710790403</v>
      </c>
      <c r="X69" s="237">
        <f>'IS-QRVO'!X7*X71</f>
        <v>63.600398588897797</v>
      </c>
      <c r="Y69" s="237">
        <f>'IS-QRVO'!Y7*Y71</f>
        <v>74.398923736290527</v>
      </c>
      <c r="Z69" s="237">
        <f>'IS-QRVO'!Z7*Z71</f>
        <v>75.886902211016348</v>
      </c>
      <c r="AA69" s="238">
        <f>'IS-QRVO'!AA7*AA71</f>
        <v>66.049435277688019</v>
      </c>
      <c r="AB69" s="21"/>
      <c r="AC69" s="237">
        <f>SUM(D69:G69)</f>
        <v>120.032</v>
      </c>
      <c r="AD69" s="237">
        <f>SUM(H69:K69)</f>
        <v>315.62400000000002</v>
      </c>
      <c r="AE69" s="237">
        <f>SUM(L69:O69)</f>
        <v>502.69356000000005</v>
      </c>
      <c r="AF69" s="237">
        <f>SUM(P69:S69)</f>
        <v>294.02169463999996</v>
      </c>
      <c r="AG69" s="237">
        <f>SUM(T69:W69)</f>
        <v>263.37611295347841</v>
      </c>
      <c r="AH69" s="238">
        <f>SUM(X69:AA69)</f>
        <v>279.9356598138927</v>
      </c>
      <c r="AI69" s="21"/>
      <c r="AJ69" s="614">
        <f>SUM(G69:J69)</f>
        <v>351.18600000000004</v>
      </c>
      <c r="AK69" s="237">
        <f>SUM(K69:N69)</f>
        <v>471.42500000000001</v>
      </c>
      <c r="AL69" s="237">
        <f>SUM(O69:R69)</f>
        <v>367.15929</v>
      </c>
      <c r="AM69" s="237">
        <f>SUM(S69:V69)</f>
        <v>242.20593888268803</v>
      </c>
      <c r="AN69" s="238">
        <f>SUM(W69:Z69)</f>
        <v>277.65736324699503</v>
      </c>
      <c r="AO69" s="15"/>
    </row>
    <row r="70" spans="1:41" ht="14.25" customHeight="1">
      <c r="A70" s="9"/>
      <c r="B70" s="22" t="s">
        <v>153</v>
      </c>
      <c r="C70" s="239"/>
      <c r="D70" s="241"/>
      <c r="E70" s="241"/>
      <c r="F70" s="241"/>
      <c r="G70" s="242"/>
      <c r="H70" s="241"/>
      <c r="I70" s="241"/>
      <c r="J70" s="241"/>
      <c r="K70" s="242"/>
      <c r="L70" s="241"/>
      <c r="M70" s="241"/>
      <c r="N70" s="241"/>
      <c r="O70" s="242">
        <v>0</v>
      </c>
      <c r="P70" s="791">
        <v>0</v>
      </c>
      <c r="Q70" s="241"/>
      <c r="R70" s="241">
        <v>0</v>
      </c>
      <c r="S70" s="242"/>
      <c r="T70" s="241"/>
      <c r="U70" s="241"/>
      <c r="V70" s="241"/>
      <c r="W70" s="242"/>
      <c r="X70" s="241"/>
      <c r="Y70" s="241"/>
      <c r="Z70" s="241"/>
      <c r="AA70" s="242"/>
      <c r="AB70" s="21"/>
      <c r="AC70" s="241"/>
      <c r="AD70" s="241"/>
      <c r="AE70" s="241"/>
      <c r="AF70" s="241"/>
      <c r="AG70" s="241"/>
      <c r="AH70" s="242"/>
      <c r="AI70" s="21"/>
      <c r="AJ70" s="559"/>
      <c r="AK70" s="241"/>
      <c r="AL70" s="241"/>
      <c r="AM70" s="241"/>
      <c r="AN70" s="242"/>
      <c r="AO70" s="15"/>
    </row>
    <row r="71" spans="1:41" ht="14.25" customHeight="1">
      <c r="A71" s="9"/>
      <c r="B71" s="243" t="s">
        <v>154</v>
      </c>
      <c r="C71" s="244"/>
      <c r="D71" s="94"/>
      <c r="E71" s="94"/>
      <c r="F71" s="94"/>
      <c r="G71" s="95">
        <f>G69/'IS-QRVO'!G7</f>
        <v>0.18905892655758771</v>
      </c>
      <c r="H71" s="94">
        <f>H69/'IS-QRVO'!H7</f>
        <v>0.13270421485628101</v>
      </c>
      <c r="I71" s="94">
        <f>I69/'IS-QRVO'!I7</f>
        <v>0.11335173329003932</v>
      </c>
      <c r="J71" s="94">
        <f>J69/'IS-QRVO'!J7</f>
        <v>9.9033158740157987E-2</v>
      </c>
      <c r="K71" s="95">
        <f>K69/'IS-QRVO'!K7</f>
        <v>0.13891515601025545</v>
      </c>
      <c r="L71" s="94">
        <f>L69/'IS-QRVO'!L7</f>
        <v>0.18673312938326816</v>
      </c>
      <c r="M71" s="94">
        <f>M69/'IS-QRVO'!M7</f>
        <v>0.13875248930840595</v>
      </c>
      <c r="N71" s="94">
        <f>N69/'IS-QRVO'!N7</f>
        <v>0.16522840888875981</v>
      </c>
      <c r="O71" s="94">
        <v>0.18</v>
      </c>
      <c r="P71" s="800">
        <f>P69/'IS-QRVO'!P7</f>
        <v>0.19416663675758505</v>
      </c>
      <c r="Q71" s="94">
        <f>Q69/'IS-QRVO'!Q7</f>
        <v>8.2512661532675335E-2</v>
      </c>
      <c r="R71" s="96">
        <v>7.0000000000000007E-2</v>
      </c>
      <c r="S71" s="97">
        <v>6.5000000000000002E-2</v>
      </c>
      <c r="T71" s="96">
        <v>0.08</v>
      </c>
      <c r="U71" s="96">
        <v>0.08</v>
      </c>
      <c r="V71" s="96">
        <v>0.08</v>
      </c>
      <c r="W71" s="97">
        <v>0.08</v>
      </c>
      <c r="X71" s="714">
        <f>W71</f>
        <v>0.08</v>
      </c>
      <c r="Y71" s="714">
        <f>X71</f>
        <v>0.08</v>
      </c>
      <c r="Z71" s="714">
        <f>Y71</f>
        <v>0.08</v>
      </c>
      <c r="AA71" s="715">
        <f>Z71</f>
        <v>0.08</v>
      </c>
      <c r="AB71" s="21"/>
      <c r="AC71" s="94">
        <f>AC69/'IS-QRVO'!AC7</f>
        <v>0.18905892655758771</v>
      </c>
      <c r="AD71" s="94">
        <f>AD69/'IS-QRVO'!AD7</f>
        <v>0.12089510733795887</v>
      </c>
      <c r="AE71" s="94">
        <f>AE69/'IS-QRVO'!AE7</f>
        <v>0.16576464745790209</v>
      </c>
      <c r="AF71" s="94">
        <f>AF69/'IS-QRVO'!AF7</f>
        <v>9.921258321064115E-2</v>
      </c>
      <c r="AG71" s="94">
        <f>AG69/'IS-QRVO'!AG7</f>
        <v>0.08</v>
      </c>
      <c r="AH71" s="95">
        <f>AH69/'IS-QRVO'!AH7</f>
        <v>0.08</v>
      </c>
      <c r="AI71" s="21"/>
      <c r="AJ71" s="157">
        <f>AJ69/'IS-QRVO'!AJ7</f>
        <v>0.13314861638589465</v>
      </c>
      <c r="AK71" s="94">
        <f>AK69/'IS-QRVO'!AK7</f>
        <v>0.15726480500898871</v>
      </c>
      <c r="AL71" s="94">
        <f>AL69/'IS-QRVO'!AL7</f>
        <v>0.12441248735660226</v>
      </c>
      <c r="AM71" s="94">
        <f>AM69/'IS-QRVO'!AM7</f>
        <v>7.6879507519216114E-2</v>
      </c>
      <c r="AN71" s="95">
        <f>AN69/'IS-QRVO'!AN7</f>
        <v>7.9999999999999988E-2</v>
      </c>
      <c r="AO71" s="15"/>
    </row>
    <row r="72" spans="1:41" ht="14.25" customHeight="1">
      <c r="A72" s="9"/>
      <c r="B72" s="16" t="s">
        <v>262</v>
      </c>
      <c r="C72" s="17"/>
      <c r="D72" s="248"/>
      <c r="E72" s="248"/>
      <c r="F72" s="248"/>
      <c r="G72" s="247">
        <f t="shared" ref="G72:L72" si="142">G16</f>
        <v>7.6239999999999997</v>
      </c>
      <c r="H72" s="248">
        <f t="shared" si="142"/>
        <v>0.47399999999999998</v>
      </c>
      <c r="I72" s="248">
        <f t="shared" si="142"/>
        <v>0.39800000000000002</v>
      </c>
      <c r="J72" s="248">
        <f t="shared" si="142"/>
        <v>-0.505</v>
      </c>
      <c r="K72" s="247">
        <f t="shared" si="142"/>
        <v>-0.36699999999999999</v>
      </c>
      <c r="L72" s="248">
        <f t="shared" si="142"/>
        <v>0.16800000000000001</v>
      </c>
      <c r="M72" s="248">
        <f t="shared" ref="M72:N72" si="143">M16</f>
        <v>-0.33300000000000002</v>
      </c>
      <c r="N72" s="248">
        <f t="shared" si="143"/>
        <v>0.60899999999999999</v>
      </c>
      <c r="O72" s="247">
        <f t="shared" ref="O72:S72" si="144">O16+O39</f>
        <v>5.0339999999999998</v>
      </c>
      <c r="P72" s="645">
        <f t="shared" si="144"/>
        <v>-0.76300000000000001</v>
      </c>
      <c r="Q72" s="248">
        <f t="shared" ref="Q72" si="145">Q16</f>
        <v>4.3360000000000003</v>
      </c>
      <c r="R72" s="248">
        <f t="shared" si="144"/>
        <v>0</v>
      </c>
      <c r="S72" s="247">
        <f t="shared" si="144"/>
        <v>0</v>
      </c>
      <c r="T72" s="248">
        <f t="shared" ref="T72:AA72" si="146">T16+T39</f>
        <v>0</v>
      </c>
      <c r="U72" s="248">
        <f t="shared" si="146"/>
        <v>0</v>
      </c>
      <c r="V72" s="248">
        <f t="shared" si="146"/>
        <v>0</v>
      </c>
      <c r="W72" s="247">
        <f t="shared" si="146"/>
        <v>0</v>
      </c>
      <c r="X72" s="248">
        <f t="shared" si="146"/>
        <v>0</v>
      </c>
      <c r="Y72" s="248">
        <f t="shared" si="146"/>
        <v>0</v>
      </c>
      <c r="Z72" s="248">
        <f t="shared" si="146"/>
        <v>0</v>
      </c>
      <c r="AA72" s="247">
        <f t="shared" si="146"/>
        <v>0</v>
      </c>
      <c r="AB72" s="21"/>
      <c r="AC72" s="248">
        <f>SUM(D72:G72)</f>
        <v>7.6239999999999997</v>
      </c>
      <c r="AD72" s="248">
        <f>SUM(H72:K72)</f>
        <v>0</v>
      </c>
      <c r="AE72" s="248">
        <f>SUM(L72:O72)</f>
        <v>5.4779999999999998</v>
      </c>
      <c r="AF72" s="248">
        <f>SUM(M72:P72)</f>
        <v>4.5469999999999997</v>
      </c>
      <c r="AG72" s="248">
        <f>SUM(T72:W72)</f>
        <v>0</v>
      </c>
      <c r="AH72" s="247">
        <f>SUM(X72:AA72)</f>
        <v>0</v>
      </c>
      <c r="AI72" s="21"/>
      <c r="AJ72" s="645">
        <f>SUM(G72:J72)</f>
        <v>7.9909999999999988</v>
      </c>
      <c r="AK72" s="248">
        <f>SUM(K72:N72)</f>
        <v>7.6999999999999957E-2</v>
      </c>
      <c r="AL72" s="248">
        <f>SUM(O72:R72)</f>
        <v>8.6069999999999993</v>
      </c>
      <c r="AM72" s="248">
        <f>SUM(S72:V72)</f>
        <v>0</v>
      </c>
      <c r="AN72" s="247">
        <f>SUM(W72:Z72)</f>
        <v>0</v>
      </c>
      <c r="AO72" s="15"/>
    </row>
    <row r="73" spans="1:41" ht="14.25" customHeight="1">
      <c r="A73" s="9"/>
      <c r="B73" s="22" t="s">
        <v>155</v>
      </c>
      <c r="C73" s="239"/>
      <c r="D73" s="237"/>
      <c r="E73" s="237"/>
      <c r="F73" s="237"/>
      <c r="G73" s="242">
        <f>1256.959+235.988</f>
        <v>1492.9470000000001</v>
      </c>
      <c r="H73" s="237">
        <f>G73+H69</f>
        <v>1582.3420000000001</v>
      </c>
      <c r="I73" s="237">
        <f t="shared" ref="I73" si="147">H73+I69+I70-I72</f>
        <v>1662.2350000000001</v>
      </c>
      <c r="J73" s="237">
        <f>I73+J69+J70-J72</f>
        <v>1724.2080000000003</v>
      </c>
      <c r="K73" s="242">
        <f>1616.965+181.821</f>
        <v>1798.7859999999998</v>
      </c>
      <c r="L73" s="237">
        <f>K73+L69</f>
        <v>1929.2259999999999</v>
      </c>
      <c r="M73" s="684">
        <v>2060.3559999999998</v>
      </c>
      <c r="N73" s="684">
        <f>1335.767+871.441</f>
        <v>2207.2080000000001</v>
      </c>
      <c r="O73" s="242">
        <f>2069.213+304.047</f>
        <v>2373.2600000000002</v>
      </c>
      <c r="P73" s="811">
        <v>2460.8490000000002</v>
      </c>
      <c r="Q73" s="684">
        <v>2504.752</v>
      </c>
      <c r="R73" s="237">
        <f t="shared" ref="R73:W73" si="148">Q73+R69+R70-R72</f>
        <v>2563.9537300000002</v>
      </c>
      <c r="S73" s="238">
        <f t="shared" si="148"/>
        <v>2606.55469464</v>
      </c>
      <c r="T73" s="237">
        <f t="shared" si="148"/>
        <v>2658.3109732960002</v>
      </c>
      <c r="U73" s="237">
        <f t="shared" si="148"/>
        <v>2731.2308807456002</v>
      </c>
      <c r="V73" s="237">
        <f t="shared" si="148"/>
        <v>2806.159668882688</v>
      </c>
      <c r="W73" s="238">
        <f t="shared" si="148"/>
        <v>2869.9308075934782</v>
      </c>
      <c r="X73" s="237">
        <f t="shared" ref="X73" si="149">W73+X69+X70-X72</f>
        <v>2933.5312061823761</v>
      </c>
      <c r="Y73" s="237">
        <f t="shared" ref="Y73" si="150">X73+Y69+Y70-Y72</f>
        <v>3007.9301299186668</v>
      </c>
      <c r="Z73" s="237">
        <f t="shared" ref="Z73" si="151">Y73+Z69+Z70-Z72</f>
        <v>3083.817032129683</v>
      </c>
      <c r="AA73" s="238">
        <f t="shared" ref="AA73" si="152">Z73+AA69+AA70-AA72</f>
        <v>3149.8664674073711</v>
      </c>
      <c r="AB73" s="21"/>
      <c r="AC73" s="237">
        <f>G73</f>
        <v>1492.9470000000001</v>
      </c>
      <c r="AD73" s="237">
        <f>K73</f>
        <v>1798.7859999999998</v>
      </c>
      <c r="AE73" s="237">
        <f>O73</f>
        <v>2373.2600000000002</v>
      </c>
      <c r="AF73" s="237">
        <f>S73</f>
        <v>2606.55469464</v>
      </c>
      <c r="AG73" s="237">
        <f>W73</f>
        <v>2869.9308075934782</v>
      </c>
      <c r="AH73" s="238">
        <f>AA73</f>
        <v>3149.8664674073711</v>
      </c>
      <c r="AI73" s="21"/>
      <c r="AJ73" s="614">
        <f>J73</f>
        <v>1724.2080000000003</v>
      </c>
      <c r="AK73" s="237">
        <f>N73</f>
        <v>2207.2080000000001</v>
      </c>
      <c r="AL73" s="237">
        <f>R73</f>
        <v>2563.9537300000002</v>
      </c>
      <c r="AM73" s="237">
        <f>V73</f>
        <v>2806.159668882688</v>
      </c>
      <c r="AN73" s="238">
        <f>Z73</f>
        <v>3083.817032129683</v>
      </c>
      <c r="AO73" s="15"/>
    </row>
    <row r="74" spans="1:41" ht="14.25" customHeight="1">
      <c r="A74" s="9"/>
      <c r="B74" s="243" t="s">
        <v>156</v>
      </c>
      <c r="C74" s="244"/>
      <c r="D74" s="94"/>
      <c r="E74" s="94"/>
      <c r="F74" s="94"/>
      <c r="G74" s="95">
        <f>G73/'BS-QRVO'!G21</f>
        <v>0.21660837281292863</v>
      </c>
      <c r="H74" s="94">
        <f>H73/'BS-QRVO'!H21</f>
        <v>0.22899736174486643</v>
      </c>
      <c r="I74" s="94">
        <f>I73/'BS-QRVO'!I21</f>
        <v>0.25447187939799426</v>
      </c>
      <c r="J74" s="94">
        <f>J73/'BS-QRVO'!J21</f>
        <v>0.24592511028924099</v>
      </c>
      <c r="K74" s="95">
        <f>K73/'BS-QRVO'!K21</f>
        <v>0.27345825837293802</v>
      </c>
      <c r="L74" s="94">
        <f>L73/'BS-QRVO'!L21</f>
        <v>0.28846138606429705</v>
      </c>
      <c r="M74" s="94">
        <f>M73/'BS-QRVO'!M21</f>
        <v>0.3051645960037454</v>
      </c>
      <c r="N74" s="94">
        <f>N73/'BS-QRVO'!N21</f>
        <v>0.33316794746374706</v>
      </c>
      <c r="O74" s="95">
        <f>O73/'BS-QRVO'!O21</f>
        <v>0.36386729084100866</v>
      </c>
      <c r="P74" s="94">
        <f>P73/'BS-QRVO'!P21</f>
        <v>0.38195950887640828</v>
      </c>
      <c r="Q74" s="94">
        <f>Q73/'BS-QRVO'!Q21</f>
        <v>0.38665036554040705</v>
      </c>
      <c r="R74" s="94">
        <f>R73/'BS-QRVO'!R21</f>
        <v>0.3928439411538574</v>
      </c>
      <c r="S74" s="95">
        <f>S73/'BS-QRVO'!S21</f>
        <v>0.40224537983088982</v>
      </c>
      <c r="T74" s="94">
        <f>T73/'BS-QRVO'!T21</f>
        <v>0.40605707713236017</v>
      </c>
      <c r="U74" s="94">
        <f>U73/'BS-QRVO'!U21</f>
        <v>0.40160418161536054</v>
      </c>
      <c r="V74" s="94">
        <f>V73/'BS-QRVO'!V21</f>
        <v>0.40164755546509373</v>
      </c>
      <c r="W74" s="95">
        <f>W73/'BS-QRVO'!W21</f>
        <v>0.40651575976481119</v>
      </c>
      <c r="X74" s="94">
        <f>X73/'BS-QRVO'!X21</f>
        <v>0.40863677137521626</v>
      </c>
      <c r="Y74" s="94">
        <f>Y73/'BS-QRVO'!Y21</f>
        <v>0.40653273078883878</v>
      </c>
      <c r="Z74" s="94">
        <f>Z73/'BS-QRVO'!Z21</f>
        <v>0.40653649178599044</v>
      </c>
      <c r="AA74" s="95">
        <f>AA73/'BS-QRVO'!AA21</f>
        <v>0.41033924043197867</v>
      </c>
      <c r="AB74" s="21"/>
      <c r="AC74" s="94">
        <f>AC73/'BS-QRVO'!AC21</f>
        <v>0.21660837281292863</v>
      </c>
      <c r="AD74" s="94">
        <f>AD73/'BS-QRVO'!AD21</f>
        <v>0.27345825837293802</v>
      </c>
      <c r="AE74" s="94">
        <f>AE73/'BS-QRVO'!AE21</f>
        <v>0.36386729084100866</v>
      </c>
      <c r="AF74" s="94">
        <f>AF73/'BS-QRVO'!AF21</f>
        <v>0.40224537983088982</v>
      </c>
      <c r="AG74" s="94">
        <f>AG73/'BS-QRVO'!AG21</f>
        <v>0.40651575976481119</v>
      </c>
      <c r="AH74" s="95">
        <f>AH73/'BS-QRVO'!AH21</f>
        <v>0.41033924043197867</v>
      </c>
      <c r="AI74" s="21"/>
      <c r="AJ74" s="157">
        <f>AJ73/'BS-QRVO'!AJ21</f>
        <v>0.24592511028924099</v>
      </c>
      <c r="AK74" s="94">
        <f>AK73/'BS-QRVO'!AK21</f>
        <v>0.33316794746374706</v>
      </c>
      <c r="AL74" s="94">
        <f>AL73/'BS-QRVO'!AL21</f>
        <v>0.3928439411538574</v>
      </c>
      <c r="AM74" s="94">
        <f>AM73/'BS-QRVO'!AM21</f>
        <v>0.40164755546509373</v>
      </c>
      <c r="AN74" s="95">
        <f>AN73/'BS-QRVO'!AN21</f>
        <v>0.40653649178599044</v>
      </c>
      <c r="AO74" s="15"/>
    </row>
    <row r="75" spans="1:41" ht="14.25" customHeight="1">
      <c r="A75" s="9"/>
      <c r="B75" s="16" t="s">
        <v>157</v>
      </c>
      <c r="C75" s="17"/>
      <c r="D75" s="235"/>
      <c r="E75" s="235"/>
      <c r="F75" s="235"/>
      <c r="G75" s="240">
        <v>609.57600000000002</v>
      </c>
      <c r="H75" s="235">
        <f>H73-'BS-QRVO'!H17</f>
        <v>642.27200000000005</v>
      </c>
      <c r="I75" s="235">
        <f>I73-'BS-QRVO'!I17</f>
        <v>689.90700000000015</v>
      </c>
      <c r="J75" s="235">
        <f>J73-'BS-QRVO'!J17</f>
        <v>711.3720000000003</v>
      </c>
      <c r="K75" s="240">
        <f>751.898</f>
        <v>751.89800000000002</v>
      </c>
      <c r="L75" s="235">
        <f>L73-'BS-QRVO'!L17</f>
        <v>768.27299999999991</v>
      </c>
      <c r="M75" s="685">
        <v>820.30600000000004</v>
      </c>
      <c r="N75" s="685">
        <v>871.44100000000003</v>
      </c>
      <c r="O75" s="240">
        <v>981.32799999999997</v>
      </c>
      <c r="P75" s="812">
        <v>1020.744</v>
      </c>
      <c r="Q75" s="812">
        <v>1061.3599999999999</v>
      </c>
      <c r="R75" s="235">
        <f>R73-'BS-QRVO'!R17</f>
        <v>1146.8127300000001</v>
      </c>
      <c r="S75" s="236">
        <f t="shared" ref="S75" si="153">R75+S84</f>
        <v>1192.0182976311116</v>
      </c>
      <c r="T75" s="235">
        <f t="shared" ref="T75:AA75" si="154">S75+T84</f>
        <v>1238.5387396637916</v>
      </c>
      <c r="U75" s="235">
        <f t="shared" si="154"/>
        <v>1286.3352800768396</v>
      </c>
      <c r="V75" s="235">
        <f t="shared" si="154"/>
        <v>1335.4430742822867</v>
      </c>
      <c r="W75" s="236">
        <f t="shared" si="154"/>
        <v>1385.6668634151727</v>
      </c>
      <c r="X75" s="235">
        <f t="shared" si="154"/>
        <v>1437.0036595233641</v>
      </c>
      <c r="Y75" s="235">
        <f t="shared" si="154"/>
        <v>1489.6424367969407</v>
      </c>
      <c r="Z75" s="235">
        <f t="shared" si="154"/>
        <v>1543.6092348592101</v>
      </c>
      <c r="AA75" s="236">
        <f t="shared" si="154"/>
        <v>1598.7318980388391</v>
      </c>
      <c r="AB75" s="21"/>
      <c r="AC75" s="235">
        <f>G75</f>
        <v>609.57600000000002</v>
      </c>
      <c r="AD75" s="235">
        <f>K75</f>
        <v>751.89800000000002</v>
      </c>
      <c r="AE75" s="235">
        <f>O75</f>
        <v>981.32799999999997</v>
      </c>
      <c r="AF75" s="235">
        <f>S75</f>
        <v>1192.0182976311116</v>
      </c>
      <c r="AG75" s="235">
        <f>W75</f>
        <v>1385.6668634151727</v>
      </c>
      <c r="AH75" s="247">
        <f>AA75</f>
        <v>1598.7318980388391</v>
      </c>
      <c r="AI75" s="21"/>
      <c r="AJ75" s="646">
        <f>J75</f>
        <v>711.3720000000003</v>
      </c>
      <c r="AK75" s="630">
        <f>N75</f>
        <v>871.44100000000003</v>
      </c>
      <c r="AL75" s="630">
        <f>R75</f>
        <v>1146.8127300000001</v>
      </c>
      <c r="AM75" s="630">
        <f>V75</f>
        <v>1335.4430742822867</v>
      </c>
      <c r="AN75" s="236">
        <f>Z75</f>
        <v>1543.6092348592101</v>
      </c>
      <c r="AO75" s="15"/>
    </row>
    <row r="76" spans="1:41" ht="14.25" customHeight="1">
      <c r="A76" s="9"/>
      <c r="B76" s="249" t="s">
        <v>158</v>
      </c>
      <c r="C76" s="250"/>
      <c r="D76" s="251"/>
      <c r="E76" s="251"/>
      <c r="F76" s="251"/>
      <c r="G76" s="252">
        <f t="shared" ref="G76:L76" si="155">G73-G75</f>
        <v>883.37100000000009</v>
      </c>
      <c r="H76" s="251">
        <f t="shared" si="155"/>
        <v>940.07</v>
      </c>
      <c r="I76" s="251">
        <f t="shared" si="155"/>
        <v>972.32799999999997</v>
      </c>
      <c r="J76" s="251">
        <f t="shared" si="155"/>
        <v>1012.836</v>
      </c>
      <c r="K76" s="252">
        <f t="shared" si="155"/>
        <v>1046.8879999999999</v>
      </c>
      <c r="L76" s="251">
        <f t="shared" si="155"/>
        <v>1160.953</v>
      </c>
      <c r="M76" s="251">
        <f t="shared" ref="M76:N76" si="156">M73-M75</f>
        <v>1240.0499999999997</v>
      </c>
      <c r="N76" s="251">
        <f t="shared" si="156"/>
        <v>1335.7670000000001</v>
      </c>
      <c r="O76" s="252">
        <f t="shared" ref="O76:S76" si="157">O73-O75</f>
        <v>1391.9320000000002</v>
      </c>
      <c r="P76" s="251">
        <f t="shared" si="157"/>
        <v>1440.105</v>
      </c>
      <c r="Q76" s="251">
        <f t="shared" si="157"/>
        <v>1443.3920000000001</v>
      </c>
      <c r="R76" s="251">
        <f t="shared" si="157"/>
        <v>1417.1410000000001</v>
      </c>
      <c r="S76" s="252">
        <f t="shared" si="157"/>
        <v>1414.5363970088883</v>
      </c>
      <c r="T76" s="251">
        <f t="shared" ref="T76:AA76" si="158">T73-T75</f>
        <v>1419.7722336322086</v>
      </c>
      <c r="U76" s="251">
        <f t="shared" si="158"/>
        <v>1444.8956006687606</v>
      </c>
      <c r="V76" s="251">
        <f t="shared" si="158"/>
        <v>1470.7165946004013</v>
      </c>
      <c r="W76" s="252">
        <f t="shared" si="158"/>
        <v>1484.2639441783056</v>
      </c>
      <c r="X76" s="251">
        <f t="shared" si="158"/>
        <v>1496.5275466590119</v>
      </c>
      <c r="Y76" s="251">
        <f t="shared" si="158"/>
        <v>1518.2876931217261</v>
      </c>
      <c r="Z76" s="251">
        <f t="shared" si="158"/>
        <v>1540.2077972704728</v>
      </c>
      <c r="AA76" s="252">
        <f t="shared" si="158"/>
        <v>1551.1345693685321</v>
      </c>
      <c r="AB76" s="21"/>
      <c r="AC76" s="251">
        <f t="shared" ref="AC76:AH76" si="159">AC73-AC75</f>
        <v>883.37100000000009</v>
      </c>
      <c r="AD76" s="251">
        <f t="shared" si="159"/>
        <v>1046.8879999999999</v>
      </c>
      <c r="AE76" s="251">
        <f t="shared" si="159"/>
        <v>1391.9320000000002</v>
      </c>
      <c r="AF76" s="251">
        <f t="shared" si="159"/>
        <v>1414.5363970088883</v>
      </c>
      <c r="AG76" s="251">
        <f t="shared" si="159"/>
        <v>1484.2639441783056</v>
      </c>
      <c r="AH76" s="251">
        <f t="shared" si="159"/>
        <v>1551.1345693685321</v>
      </c>
      <c r="AI76" s="21"/>
      <c r="AJ76" s="647">
        <f>AJ73-AJ75</f>
        <v>1012.836</v>
      </c>
      <c r="AK76" s="251">
        <f>AK73-AK75</f>
        <v>1335.7670000000001</v>
      </c>
      <c r="AL76" s="251">
        <f>AL73-AL75</f>
        <v>1417.1410000000001</v>
      </c>
      <c r="AM76" s="251">
        <f>AM73-AM75</f>
        <v>1470.7165946004013</v>
      </c>
      <c r="AN76" s="252">
        <f>AN73-AN75</f>
        <v>1540.2077972704728</v>
      </c>
      <c r="AO76" s="15"/>
    </row>
    <row r="77" spans="1:41" ht="14.25" customHeight="1">
      <c r="A77" s="9"/>
      <c r="B77" s="15"/>
      <c r="C77" s="15"/>
      <c r="D77" s="237"/>
      <c r="E77" s="237"/>
      <c r="F77" s="237"/>
      <c r="G77" s="237"/>
      <c r="H77" s="237"/>
      <c r="I77" s="237"/>
      <c r="J77" s="237"/>
      <c r="K77" s="237"/>
      <c r="L77" s="237"/>
      <c r="M77" s="237"/>
      <c r="N77" s="237"/>
      <c r="O77" s="237"/>
      <c r="P77" s="237"/>
      <c r="Q77" s="237"/>
      <c r="R77" s="237"/>
      <c r="S77" s="237"/>
      <c r="T77" s="237"/>
      <c r="U77" s="237"/>
      <c r="V77" s="237"/>
      <c r="W77" s="237"/>
      <c r="X77" s="237"/>
      <c r="Y77" s="237"/>
      <c r="Z77" s="237"/>
      <c r="AA77" s="237"/>
      <c r="AB77" s="15"/>
      <c r="AC77" s="237"/>
      <c r="AD77" s="237"/>
      <c r="AE77" s="237"/>
      <c r="AF77" s="237"/>
      <c r="AG77" s="237"/>
      <c r="AH77" s="237"/>
      <c r="AI77" s="15"/>
      <c r="AJ77" s="614"/>
      <c r="AK77" s="237"/>
      <c r="AL77" s="237"/>
      <c r="AM77" s="237"/>
      <c r="AN77" s="238"/>
      <c r="AO77" s="15"/>
    </row>
    <row r="78" spans="1:41" ht="14.25" customHeight="1">
      <c r="A78" s="9"/>
      <c r="B78" s="74" t="s">
        <v>121</v>
      </c>
      <c r="C78" s="225"/>
      <c r="D78" s="173"/>
      <c r="E78" s="173"/>
      <c r="F78" s="173"/>
      <c r="G78" s="174">
        <f>'BS-QRVO'!G17</f>
        <v>883.37099999999998</v>
      </c>
      <c r="H78" s="173">
        <f>'BS-QRVO'!H17</f>
        <v>940.07</v>
      </c>
      <c r="I78" s="173">
        <f>'BS-QRVO'!I17</f>
        <v>972.32799999999997</v>
      </c>
      <c r="J78" s="173">
        <f>'BS-QRVO'!J17</f>
        <v>1012.836</v>
      </c>
      <c r="K78" s="174">
        <f>'BS-QRVO'!K17</f>
        <v>1046.8879999999999</v>
      </c>
      <c r="L78" s="173">
        <f>'BS-QRVO'!L17</f>
        <v>1160.953</v>
      </c>
      <c r="M78" s="173">
        <f>'BS-QRVO'!M17</f>
        <v>1240.05</v>
      </c>
      <c r="N78" s="173">
        <f>'BS-QRVO'!N17</f>
        <v>1335.7670000000001</v>
      </c>
      <c r="O78" s="174">
        <f>'BS-QRVO'!O17</f>
        <v>1391.932</v>
      </c>
      <c r="P78" s="173">
        <f>'BS-QRVO'!P17</f>
        <v>1440.105</v>
      </c>
      <c r="Q78" s="173">
        <f>'BS-QRVO'!Q17</f>
        <v>1443.3920000000001</v>
      </c>
      <c r="R78" s="173">
        <f>'BS-QRVO'!R17</f>
        <v>1417.1410000000001</v>
      </c>
      <c r="S78" s="174">
        <f>'BS-QRVO'!S17</f>
        <v>1414.5363970088883</v>
      </c>
      <c r="T78" s="173">
        <f>'BS-QRVO'!T17</f>
        <v>1419.7722336322086</v>
      </c>
      <c r="U78" s="173">
        <f>'BS-QRVO'!U17</f>
        <v>1444.8956006687606</v>
      </c>
      <c r="V78" s="173">
        <f>'BS-QRVO'!V17</f>
        <v>1470.7165946004013</v>
      </c>
      <c r="W78" s="174">
        <f>'BS-QRVO'!W17</f>
        <v>1484.2639441783056</v>
      </c>
      <c r="X78" s="173">
        <f>'BS-QRVO'!X17</f>
        <v>1496.5275466590119</v>
      </c>
      <c r="Y78" s="173">
        <f>'BS-QRVO'!Y17</f>
        <v>1518.2876931217261</v>
      </c>
      <c r="Z78" s="173">
        <f>'BS-QRVO'!Z17</f>
        <v>1540.2077972704728</v>
      </c>
      <c r="AA78" s="174">
        <f>'BS-QRVO'!AA17</f>
        <v>1551.1345693685321</v>
      </c>
      <c r="AB78" s="177"/>
      <c r="AC78" s="173">
        <f>'BS-QRVO'!AC17</f>
        <v>883.37099999999998</v>
      </c>
      <c r="AD78" s="173">
        <f>'BS-QRVO'!AD17</f>
        <v>1046.8879999999999</v>
      </c>
      <c r="AE78" s="173">
        <f>'BS-QRVO'!AE17</f>
        <v>1391.932</v>
      </c>
      <c r="AF78" s="173">
        <f>'BS-QRVO'!AF17</f>
        <v>1414.5363970088883</v>
      </c>
      <c r="AG78" s="173">
        <f>'BS-QRVO'!AG17</f>
        <v>1484.2639441783056</v>
      </c>
      <c r="AH78" s="174">
        <f>'BS-QRVO'!AH17</f>
        <v>1551.1345693685321</v>
      </c>
      <c r="AI78" s="177"/>
      <c r="AJ78" s="175">
        <f>'BS-QRVO'!AJ17</f>
        <v>1012.836</v>
      </c>
      <c r="AK78" s="173">
        <f>'BS-QRVO'!AK17</f>
        <v>1335.7670000000001</v>
      </c>
      <c r="AL78" s="173">
        <f>'BS-QRVO'!AL17</f>
        <v>1417.1410000000001</v>
      </c>
      <c r="AM78" s="173">
        <f>'BS-QRVO'!AM17</f>
        <v>1470.7165946004013</v>
      </c>
      <c r="AN78" s="176">
        <f>'BS-QRVO'!AN17</f>
        <v>1540.2077972704728</v>
      </c>
      <c r="AO78" s="15"/>
    </row>
    <row r="79" spans="1:41" ht="14.25" customHeight="1">
      <c r="A79" s="9"/>
      <c r="B79" s="146" t="s">
        <v>104</v>
      </c>
      <c r="C79" s="147"/>
      <c r="D79" s="150"/>
      <c r="E79" s="227"/>
      <c r="F79" s="227"/>
      <c r="G79" s="149">
        <f t="shared" ref="G79:S79" si="160">IF(ROUND(G78,4)=ROUND(G76,4),0,(G78-G76))</f>
        <v>0</v>
      </c>
      <c r="H79" s="150">
        <f t="shared" si="160"/>
        <v>0</v>
      </c>
      <c r="I79" s="148">
        <f t="shared" si="160"/>
        <v>0</v>
      </c>
      <c r="J79" s="227">
        <f>IF(ROUND(J78,4)=ROUND(J76,4),0,(J78-J76))</f>
        <v>0</v>
      </c>
      <c r="K79" s="149">
        <f>IF(ROUND(K78,4)=ROUND(K76,4),0,(K78-K76))</f>
        <v>0</v>
      </c>
      <c r="L79" s="150">
        <f>IF(ROUND(L78,4)=ROUND(L76,4),0,(L78-L76))</f>
        <v>0</v>
      </c>
      <c r="M79" s="148">
        <f t="shared" ref="M79" si="161">IF(ROUND(M78,4)=ROUND(M76,4),0,(M78-M76))</f>
        <v>0</v>
      </c>
      <c r="N79" s="227">
        <f>IF(ROUND(N78,4)=ROUND(N76,4),0,(N78-N76))</f>
        <v>0</v>
      </c>
      <c r="O79" s="149">
        <f t="shared" si="160"/>
        <v>0</v>
      </c>
      <c r="P79" s="150">
        <f t="shared" si="160"/>
        <v>0</v>
      </c>
      <c r="Q79" s="148">
        <f t="shared" si="160"/>
        <v>0</v>
      </c>
      <c r="R79" s="148">
        <f t="shared" si="160"/>
        <v>0</v>
      </c>
      <c r="S79" s="149">
        <f t="shared" si="160"/>
        <v>0</v>
      </c>
      <c r="T79" s="150">
        <f t="shared" ref="T79:AA79" si="162">IF(ROUND(T78,4)=ROUND(T76,4),0,(T78-T76))</f>
        <v>0</v>
      </c>
      <c r="U79" s="148">
        <f t="shared" si="162"/>
        <v>0</v>
      </c>
      <c r="V79" s="148">
        <f t="shared" si="162"/>
        <v>0</v>
      </c>
      <c r="W79" s="149">
        <f t="shared" si="162"/>
        <v>0</v>
      </c>
      <c r="X79" s="150">
        <f t="shared" si="162"/>
        <v>0</v>
      </c>
      <c r="Y79" s="148">
        <f t="shared" si="162"/>
        <v>0</v>
      </c>
      <c r="Z79" s="148">
        <f t="shared" si="162"/>
        <v>0</v>
      </c>
      <c r="AA79" s="149">
        <f t="shared" si="162"/>
        <v>0</v>
      </c>
      <c r="AB79" s="177"/>
      <c r="AC79" s="227">
        <f t="shared" ref="AC79:AH79" si="163">IF(ROUND(AC78,4)=ROUND(AC76,4),0,(AC78-AC76))</f>
        <v>0</v>
      </c>
      <c r="AD79" s="227">
        <f t="shared" si="163"/>
        <v>0</v>
      </c>
      <c r="AE79" s="227">
        <f t="shared" si="163"/>
        <v>0</v>
      </c>
      <c r="AF79" s="227">
        <f t="shared" si="163"/>
        <v>0</v>
      </c>
      <c r="AG79" s="227">
        <f t="shared" si="163"/>
        <v>0</v>
      </c>
      <c r="AH79" s="227">
        <f t="shared" si="163"/>
        <v>0</v>
      </c>
      <c r="AI79" s="177"/>
      <c r="AJ79" s="298">
        <f>IF(ROUND(AJ78,4)=ROUND(AJ76,4),0,(AJ78-AJ76))</f>
        <v>0</v>
      </c>
      <c r="AK79" s="227">
        <f>IF(ROUND(AK78,4)=ROUND(AK76,4),0,(AK78-AK76))</f>
        <v>0</v>
      </c>
      <c r="AL79" s="227">
        <f>IF(ROUND(AL78,4)=ROUND(AL76,4),0,(AL78-AL76))</f>
        <v>0</v>
      </c>
      <c r="AM79" s="227">
        <f>IF(ROUND(AM78,4)=ROUND(AM76,4),0,(AM78-AM76))</f>
        <v>0</v>
      </c>
      <c r="AN79" s="648">
        <f>IF(ROUND(AN78,4)=ROUND(AN76,4),0,(AN78-AN76))</f>
        <v>0</v>
      </c>
      <c r="AO79" s="15"/>
    </row>
    <row r="80" spans="1:41" ht="14.25" customHeight="1">
      <c r="A80" s="9"/>
      <c r="B80" s="15"/>
      <c r="C80" s="15"/>
      <c r="D80" s="253"/>
      <c r="E80" s="253"/>
      <c r="F80" s="253"/>
      <c r="G80" s="253"/>
      <c r="H80" s="253"/>
      <c r="I80" s="253"/>
      <c r="J80" s="253"/>
      <c r="K80" s="253"/>
      <c r="L80" s="253"/>
      <c r="M80" s="253"/>
      <c r="N80" s="253"/>
      <c r="O80" s="253"/>
      <c r="P80" s="253"/>
      <c r="Q80" s="253"/>
      <c r="R80" s="253"/>
      <c r="S80" s="253"/>
      <c r="T80" s="253"/>
      <c r="U80" s="253"/>
      <c r="V80" s="253"/>
      <c r="W80" s="253"/>
      <c r="X80" s="253"/>
      <c r="Y80" s="253"/>
      <c r="Z80" s="253"/>
      <c r="AA80" s="253"/>
      <c r="AB80" s="9"/>
      <c r="AC80" s="253"/>
      <c r="AD80" s="253"/>
      <c r="AE80" s="253"/>
      <c r="AF80" s="253"/>
      <c r="AG80" s="253"/>
      <c r="AH80" s="253"/>
      <c r="AI80" s="9"/>
      <c r="AJ80" s="253"/>
      <c r="AK80" s="253"/>
      <c r="AL80" s="253"/>
      <c r="AM80" s="253"/>
      <c r="AN80" s="253"/>
      <c r="AO80" s="15"/>
    </row>
    <row r="81" spans="1:41" ht="14.25" customHeight="1">
      <c r="A81" s="9"/>
      <c r="B81" s="15"/>
      <c r="C81" s="15"/>
      <c r="D81" s="253"/>
      <c r="E81" s="253"/>
      <c r="F81" s="253"/>
      <c r="G81" s="253"/>
      <c r="H81" s="253"/>
      <c r="I81" s="253"/>
      <c r="J81" s="253"/>
      <c r="K81" s="253"/>
      <c r="L81" s="253"/>
      <c r="M81" s="253"/>
      <c r="N81" s="253"/>
      <c r="O81" s="253"/>
      <c r="P81" s="253"/>
      <c r="Q81" s="253"/>
      <c r="R81" s="253"/>
      <c r="S81" s="253"/>
      <c r="T81" s="253"/>
      <c r="U81" s="253"/>
      <c r="V81" s="253"/>
      <c r="W81" s="253"/>
      <c r="X81" s="253"/>
      <c r="Y81" s="253"/>
      <c r="Z81" s="253"/>
      <c r="AA81" s="253"/>
      <c r="AB81" s="9"/>
      <c r="AC81" s="253"/>
      <c r="AD81" s="253"/>
      <c r="AE81" s="253"/>
      <c r="AF81" s="253"/>
      <c r="AG81" s="253"/>
      <c r="AH81" s="253"/>
      <c r="AI81" s="9"/>
      <c r="AJ81" s="253"/>
      <c r="AK81" s="253"/>
      <c r="AL81" s="253"/>
      <c r="AM81" s="253"/>
      <c r="AN81" s="253"/>
      <c r="AO81" s="15"/>
    </row>
    <row r="82" spans="1:41" ht="14.25" customHeight="1">
      <c r="A82" s="9"/>
      <c r="B82" s="15"/>
      <c r="C82" s="15"/>
      <c r="D82" s="230"/>
      <c r="E82" s="230"/>
      <c r="F82" s="230"/>
      <c r="G82" s="230"/>
      <c r="H82" s="230"/>
      <c r="I82" s="230"/>
      <c r="J82" s="230"/>
      <c r="K82" s="230"/>
      <c r="L82" s="230"/>
      <c r="M82" s="230"/>
      <c r="N82" s="230"/>
      <c r="O82" s="230"/>
      <c r="P82" s="230"/>
      <c r="Q82" s="230"/>
      <c r="R82" s="230"/>
      <c r="S82" s="230"/>
      <c r="T82" s="230"/>
      <c r="U82" s="230"/>
      <c r="V82" s="230"/>
      <c r="W82" s="230"/>
      <c r="X82" s="230"/>
      <c r="Y82" s="230"/>
      <c r="Z82" s="230"/>
      <c r="AA82" s="230"/>
      <c r="AB82" s="9"/>
      <c r="AC82" s="230"/>
      <c r="AD82" s="230"/>
      <c r="AE82" s="230"/>
      <c r="AF82" s="230"/>
      <c r="AG82" s="230"/>
      <c r="AH82" s="230"/>
      <c r="AI82" s="9"/>
      <c r="AJ82" s="230"/>
      <c r="AK82" s="230"/>
      <c r="AL82" s="230"/>
      <c r="AM82" s="230"/>
      <c r="AN82" s="230"/>
      <c r="AO82" s="15"/>
    </row>
    <row r="83" spans="1:41" ht="14.25" customHeight="1">
      <c r="A83" s="9"/>
      <c r="B83" s="154" t="s">
        <v>159</v>
      </c>
      <c r="C83" s="155"/>
      <c r="D83" s="254" t="str">
        <f>D68</f>
        <v>F1Q15A</v>
      </c>
      <c r="E83" s="232" t="str">
        <f>E68</f>
        <v>F2Q15A</v>
      </c>
      <c r="F83" s="232" t="str">
        <f>F68</f>
        <v>F3Q15A</v>
      </c>
      <c r="G83" s="233" t="str">
        <f>G68</f>
        <v>F4Q15A</v>
      </c>
      <c r="H83" s="254" t="str">
        <f t="shared" ref="H83:O83" si="164">H68</f>
        <v>F1Q16A</v>
      </c>
      <c r="I83" s="232" t="str">
        <f>I68</f>
        <v>F2Q16A</v>
      </c>
      <c r="J83" s="232" t="str">
        <f>J68</f>
        <v>F3Q16A</v>
      </c>
      <c r="K83" s="233" t="str">
        <f>K68</f>
        <v>F4Q16A</v>
      </c>
      <c r="L83" s="254" t="str">
        <f>L68</f>
        <v>F1Q17A</v>
      </c>
      <c r="M83" s="232" t="str">
        <f t="shared" si="164"/>
        <v>F2Q17A</v>
      </c>
      <c r="N83" s="232" t="str">
        <f>N68</f>
        <v>F3Q17A</v>
      </c>
      <c r="O83" s="233" t="str">
        <f t="shared" si="164"/>
        <v>F4Q17A</v>
      </c>
      <c r="P83" s="254" t="str">
        <f t="shared" ref="P83:W83" si="165">P68</f>
        <v>F1Q18A</v>
      </c>
      <c r="Q83" s="232" t="str">
        <f t="shared" si="165"/>
        <v>F2Q18A</v>
      </c>
      <c r="R83" s="232" t="str">
        <f t="shared" si="165"/>
        <v>F3Q18A</v>
      </c>
      <c r="S83" s="233" t="str">
        <f t="shared" si="165"/>
        <v>F4Q18E</v>
      </c>
      <c r="T83" s="254" t="str">
        <f t="shared" si="165"/>
        <v>F1Q19E</v>
      </c>
      <c r="U83" s="232" t="str">
        <f t="shared" si="165"/>
        <v>F2Q19E</v>
      </c>
      <c r="V83" s="232" t="str">
        <f t="shared" si="165"/>
        <v>F3Q19E</v>
      </c>
      <c r="W83" s="233" t="str">
        <f t="shared" si="165"/>
        <v>F4Q19E</v>
      </c>
      <c r="X83" s="254" t="str">
        <f t="shared" ref="X83:AA83" si="166">X68</f>
        <v>F1Q20E</v>
      </c>
      <c r="Y83" s="232" t="str">
        <f t="shared" si="166"/>
        <v>F2Q20E</v>
      </c>
      <c r="Z83" s="232" t="str">
        <f t="shared" si="166"/>
        <v>F3Q20E</v>
      </c>
      <c r="AA83" s="233" t="str">
        <f t="shared" si="166"/>
        <v>F4Q20E</v>
      </c>
      <c r="AB83" s="21"/>
      <c r="AC83" s="232" t="str">
        <f t="shared" ref="AC83:AH83" si="167">AC68</f>
        <v>FY2015A</v>
      </c>
      <c r="AD83" s="232" t="str">
        <f t="shared" si="167"/>
        <v>FY2016A</v>
      </c>
      <c r="AE83" s="232" t="str">
        <f t="shared" si="167"/>
        <v>FY2017A</v>
      </c>
      <c r="AF83" s="232" t="str">
        <f t="shared" si="167"/>
        <v>FY2018E</v>
      </c>
      <c r="AG83" s="232" t="str">
        <f t="shared" si="167"/>
        <v>FY2019E</v>
      </c>
      <c r="AH83" s="233" t="str">
        <f t="shared" si="167"/>
        <v>FY2020E</v>
      </c>
      <c r="AI83" s="21"/>
      <c r="AJ83" s="254" t="str">
        <f>AJ68</f>
        <v>CY2015</v>
      </c>
      <c r="AK83" s="232" t="str">
        <f>AK68</f>
        <v>CY2016</v>
      </c>
      <c r="AL83" s="232" t="str">
        <f>AL68</f>
        <v>CY2017</v>
      </c>
      <c r="AM83" s="232" t="str">
        <f>AM68</f>
        <v>CY2018</v>
      </c>
      <c r="AN83" s="233" t="str">
        <f>AN68</f>
        <v>CY2019</v>
      </c>
      <c r="AO83" s="15"/>
    </row>
    <row r="84" spans="1:41" ht="14.25" customHeight="1">
      <c r="A84" s="9"/>
      <c r="B84" s="255" t="s">
        <v>284</v>
      </c>
      <c r="C84" s="11"/>
      <c r="D84" s="237"/>
      <c r="E84" s="237"/>
      <c r="F84" s="237"/>
      <c r="G84" s="238">
        <f t="shared" ref="G84:L84" si="168">+G11</f>
        <v>160.23699999999999</v>
      </c>
      <c r="H84" s="614">
        <f t="shared" si="168"/>
        <v>42.738</v>
      </c>
      <c r="I84" s="237">
        <f t="shared" si="168"/>
        <v>46.069000000000003</v>
      </c>
      <c r="J84" s="237">
        <f t="shared" si="168"/>
        <v>48.522000000000006</v>
      </c>
      <c r="K84" s="238">
        <f t="shared" si="168"/>
        <v>43.032999999999973</v>
      </c>
      <c r="L84" s="614">
        <f t="shared" si="168"/>
        <v>46.351999999999997</v>
      </c>
      <c r="M84" s="237">
        <f t="shared" ref="M84:O84" si="169">+M11</f>
        <v>50.82500000000001</v>
      </c>
      <c r="N84" s="237">
        <f t="shared" si="169"/>
        <v>56.108999999999988</v>
      </c>
      <c r="O84" s="238">
        <f t="shared" si="169"/>
        <v>56.538999999999994</v>
      </c>
      <c r="P84" s="237">
        <v>42.826999999999998</v>
      </c>
      <c r="Q84" s="237">
        <f t="shared" ref="Q84" si="170">+Q11</f>
        <v>43.44</v>
      </c>
      <c r="R84" s="237">
        <f t="shared" ref="R84:S84" si="171">R73*R85/4</f>
        <v>44.46673763757849</v>
      </c>
      <c r="S84" s="238">
        <f t="shared" si="171"/>
        <v>45.205567631111421</v>
      </c>
      <c r="T84" s="237">
        <f t="shared" ref="T84:AA84" si="172">T73*T85/4</f>
        <v>46.520442032680009</v>
      </c>
      <c r="U84" s="237">
        <f t="shared" si="172"/>
        <v>47.796540413048007</v>
      </c>
      <c r="V84" s="237">
        <f t="shared" si="172"/>
        <v>49.107794205447043</v>
      </c>
      <c r="W84" s="238">
        <f t="shared" si="172"/>
        <v>50.223789132885877</v>
      </c>
      <c r="X84" s="237">
        <f t="shared" si="172"/>
        <v>51.336796108191585</v>
      </c>
      <c r="Y84" s="237">
        <f t="shared" si="172"/>
        <v>52.638777273576672</v>
      </c>
      <c r="Z84" s="237">
        <f t="shared" si="172"/>
        <v>53.966798062269454</v>
      </c>
      <c r="AA84" s="238">
        <f t="shared" si="172"/>
        <v>55.122663179629001</v>
      </c>
      <c r="AB84" s="21"/>
      <c r="AC84" s="237">
        <v>216.988</v>
      </c>
      <c r="AD84" s="237">
        <f>SUM(H84:K84)</f>
        <v>180.36199999999997</v>
      </c>
      <c r="AE84" s="237">
        <f>SUM(L84:O84)</f>
        <v>209.82499999999999</v>
      </c>
      <c r="AF84" s="237">
        <f>SUM(P84:S84)</f>
        <v>175.93930526868991</v>
      </c>
      <c r="AG84" s="237">
        <f>SUM(T84:W84)</f>
        <v>193.64856578406093</v>
      </c>
      <c r="AH84" s="238">
        <f>SUM(X84:AA84)</f>
        <v>213.06503462366672</v>
      </c>
      <c r="AI84" s="21"/>
      <c r="AJ84" s="614">
        <f>SUM(G84:J84)</f>
        <v>297.56599999999997</v>
      </c>
      <c r="AK84" s="237">
        <f>SUM(K84:N84)</f>
        <v>196.31899999999996</v>
      </c>
      <c r="AL84" s="237">
        <f>SUM(O84:R84)</f>
        <v>187.27273763757847</v>
      </c>
      <c r="AM84" s="237">
        <f>SUM(S84:V84)</f>
        <v>188.63034428228647</v>
      </c>
      <c r="AN84" s="238">
        <f>SUM(W84:Z84)</f>
        <v>208.16616057692357</v>
      </c>
      <c r="AO84" s="15"/>
    </row>
    <row r="85" spans="1:41" ht="14.25" customHeight="1">
      <c r="A85" s="9"/>
      <c r="B85" s="256" t="s">
        <v>160</v>
      </c>
      <c r="C85" s="257"/>
      <c r="D85" s="245"/>
      <c r="E85" s="245"/>
      <c r="F85" s="245"/>
      <c r="G85" s="246">
        <f t="shared" ref="G85:L85" si="173">G87/G73*4</f>
        <v>0.42931731668974177</v>
      </c>
      <c r="H85" s="558">
        <f t="shared" si="173"/>
        <v>0.10803732694954693</v>
      </c>
      <c r="I85" s="245">
        <f t="shared" si="173"/>
        <v>0.11086037774442242</v>
      </c>
      <c r="J85" s="245">
        <f t="shared" si="173"/>
        <v>0.11256646529885024</v>
      </c>
      <c r="K85" s="246">
        <f t="shared" si="173"/>
        <v>9.5693428790306304E-2</v>
      </c>
      <c r="L85" s="558">
        <f t="shared" si="173"/>
        <v>9.6104862779166356E-2</v>
      </c>
      <c r="M85" s="245">
        <f t="shared" ref="M85:O85" si="174">M87/M73*4</f>
        <v>9.8672268287616341E-2</v>
      </c>
      <c r="N85" s="245">
        <f t="shared" si="174"/>
        <v>0.10168321245664202</v>
      </c>
      <c r="O85" s="246">
        <f t="shared" si="174"/>
        <v>9.5293393897002421E-2</v>
      </c>
      <c r="P85" s="558">
        <v>0.08</v>
      </c>
      <c r="Q85" s="245">
        <f t="shared" ref="Q85" si="175">Q87/Q73*4</f>
        <v>6.9372137441151852E-2</v>
      </c>
      <c r="R85" s="245">
        <f>Q85</f>
        <v>6.9372137441151852E-2</v>
      </c>
      <c r="S85" s="246">
        <f>R85</f>
        <v>6.9372137441151852E-2</v>
      </c>
      <c r="T85" s="558">
        <v>7.0000000000000007E-2</v>
      </c>
      <c r="U85" s="245">
        <f>T85</f>
        <v>7.0000000000000007E-2</v>
      </c>
      <c r="V85" s="245">
        <f>U85</f>
        <v>7.0000000000000007E-2</v>
      </c>
      <c r="W85" s="246">
        <f>V85</f>
        <v>7.0000000000000007E-2</v>
      </c>
      <c r="X85" s="558">
        <v>7.0000000000000007E-2</v>
      </c>
      <c r="Y85" s="245">
        <f>X85</f>
        <v>7.0000000000000007E-2</v>
      </c>
      <c r="Z85" s="245">
        <f>Y85</f>
        <v>7.0000000000000007E-2</v>
      </c>
      <c r="AA85" s="246">
        <f>Z85</f>
        <v>7.0000000000000007E-2</v>
      </c>
      <c r="AB85" s="21"/>
      <c r="AC85" s="245">
        <f t="shared" ref="AC85:AH85" si="176">AC87/AC73</f>
        <v>0.14534206505656261</v>
      </c>
      <c r="AD85" s="245">
        <f t="shared" si="176"/>
        <v>0.10026873680359975</v>
      </c>
      <c r="AE85" s="245">
        <f t="shared" si="176"/>
        <v>8.8412141948206249E-2</v>
      </c>
      <c r="AF85" s="245">
        <f t="shared" si="176"/>
        <v>6.7498796641591086E-2</v>
      </c>
      <c r="AG85" s="245">
        <f t="shared" si="176"/>
        <v>6.7474994613699754E-2</v>
      </c>
      <c r="AH85" s="246">
        <f t="shared" si="176"/>
        <v>6.7642560987367428E-2</v>
      </c>
      <c r="AI85" s="21"/>
      <c r="AJ85" s="558">
        <f>AJ87/AJ73</f>
        <v>0.17258126629733764</v>
      </c>
      <c r="AK85" s="245">
        <f>AK87/AK73</f>
        <v>8.894449458320193E-2</v>
      </c>
      <c r="AL85" s="245">
        <f>AL87/AL73</f>
        <v>7.3040607342620981E-2</v>
      </c>
      <c r="AM85" s="245">
        <f>AM87/AM73</f>
        <v>6.7220103821601956E-2</v>
      </c>
      <c r="AN85" s="246">
        <f>AN87/AN73</f>
        <v>6.7502759861587533E-2</v>
      </c>
      <c r="AO85" s="15"/>
    </row>
    <row r="86" spans="1:41" ht="14.25" customHeight="1">
      <c r="A86" s="9"/>
      <c r="B86" s="15"/>
      <c r="C86" s="15"/>
      <c r="D86" s="237"/>
      <c r="E86" s="237"/>
      <c r="F86" s="237"/>
      <c r="G86" s="237"/>
      <c r="H86" s="237"/>
      <c r="I86" s="237"/>
      <c r="J86" s="237"/>
      <c r="K86" s="237"/>
      <c r="L86" s="237"/>
      <c r="M86" s="237"/>
      <c r="N86" s="237"/>
      <c r="O86" s="237"/>
      <c r="P86" s="237"/>
      <c r="Q86" s="237"/>
      <c r="R86" s="237"/>
      <c r="S86" s="237"/>
      <c r="T86" s="237"/>
      <c r="U86" s="237"/>
      <c r="V86" s="237"/>
      <c r="W86" s="237"/>
      <c r="X86" s="237"/>
      <c r="Y86" s="237"/>
      <c r="Z86" s="237"/>
      <c r="AA86" s="237"/>
      <c r="AB86" s="9"/>
      <c r="AC86" s="237"/>
      <c r="AD86" s="237"/>
      <c r="AE86" s="237"/>
      <c r="AF86" s="237"/>
      <c r="AG86" s="237"/>
      <c r="AH86" s="237"/>
      <c r="AI86" s="9"/>
      <c r="AJ86" s="237"/>
      <c r="AK86" s="237"/>
      <c r="AL86" s="237"/>
      <c r="AM86" s="237"/>
      <c r="AN86" s="237"/>
      <c r="AO86" s="15"/>
    </row>
    <row r="87" spans="1:41" ht="14.25" customHeight="1">
      <c r="A87" s="9"/>
      <c r="B87" s="74" t="s">
        <v>161</v>
      </c>
      <c r="C87" s="225"/>
      <c r="D87" s="173"/>
      <c r="E87" s="173"/>
      <c r="F87" s="173"/>
      <c r="G87" s="176">
        <f t="shared" ref="G87:S87" si="177">G11</f>
        <v>160.23699999999999</v>
      </c>
      <c r="H87" s="173">
        <f t="shared" si="177"/>
        <v>42.738</v>
      </c>
      <c r="I87" s="173">
        <f t="shared" si="177"/>
        <v>46.069000000000003</v>
      </c>
      <c r="J87" s="173">
        <f>J11</f>
        <v>48.522000000000006</v>
      </c>
      <c r="K87" s="176">
        <f>K11</f>
        <v>43.032999999999973</v>
      </c>
      <c r="L87" s="173">
        <f>L11</f>
        <v>46.351999999999997</v>
      </c>
      <c r="M87" s="173">
        <f t="shared" ref="M87" si="178">M11</f>
        <v>50.82500000000001</v>
      </c>
      <c r="N87" s="173">
        <f>N11</f>
        <v>56.108999999999988</v>
      </c>
      <c r="O87" s="176">
        <f>O11</f>
        <v>56.538999999999994</v>
      </c>
      <c r="P87" s="173">
        <f t="shared" si="177"/>
        <v>42.826999999999998</v>
      </c>
      <c r="Q87" s="173">
        <f t="shared" si="177"/>
        <v>43.44</v>
      </c>
      <c r="R87" s="173">
        <f t="shared" si="177"/>
        <v>44.46673763757849</v>
      </c>
      <c r="S87" s="176">
        <f t="shared" si="177"/>
        <v>45.205567631111421</v>
      </c>
      <c r="T87" s="173">
        <f t="shared" ref="T87:AA87" si="179">T11</f>
        <v>46.520442032680009</v>
      </c>
      <c r="U87" s="173">
        <f t="shared" si="179"/>
        <v>47.796540413048007</v>
      </c>
      <c r="V87" s="173">
        <f t="shared" si="179"/>
        <v>49.107794205447043</v>
      </c>
      <c r="W87" s="176">
        <f t="shared" si="179"/>
        <v>50.223789132885877</v>
      </c>
      <c r="X87" s="173">
        <f t="shared" si="179"/>
        <v>51.336796108191585</v>
      </c>
      <c r="Y87" s="173">
        <f t="shared" si="179"/>
        <v>52.638777273576672</v>
      </c>
      <c r="Z87" s="173">
        <f t="shared" si="179"/>
        <v>53.966798062269454</v>
      </c>
      <c r="AA87" s="176">
        <f t="shared" si="179"/>
        <v>55.122663179629001</v>
      </c>
      <c r="AB87" s="177"/>
      <c r="AC87" s="173">
        <f t="shared" ref="AC87:AH87" si="180">AC11</f>
        <v>216.988</v>
      </c>
      <c r="AD87" s="173">
        <f t="shared" si="180"/>
        <v>180.36199999999997</v>
      </c>
      <c r="AE87" s="173">
        <f t="shared" si="180"/>
        <v>209.82499999999999</v>
      </c>
      <c r="AF87" s="173">
        <f t="shared" si="180"/>
        <v>175.93930526868991</v>
      </c>
      <c r="AG87" s="173">
        <f t="shared" si="180"/>
        <v>193.64856578406093</v>
      </c>
      <c r="AH87" s="174">
        <f t="shared" si="180"/>
        <v>213.06503462366672</v>
      </c>
      <c r="AI87" s="177"/>
      <c r="AJ87" s="175">
        <f>AJ11</f>
        <v>297.56599999999997</v>
      </c>
      <c r="AK87" s="173">
        <f>AK11</f>
        <v>196.31899999999996</v>
      </c>
      <c r="AL87" s="173">
        <f>AL11</f>
        <v>187.27273763757847</v>
      </c>
      <c r="AM87" s="173">
        <f>AM11</f>
        <v>188.63034428228647</v>
      </c>
      <c r="AN87" s="176">
        <f>AN11</f>
        <v>208.16616057692357</v>
      </c>
      <c r="AO87" s="15"/>
    </row>
    <row r="88" spans="1:41" ht="14.25" customHeight="1">
      <c r="A88" s="9"/>
      <c r="B88" s="146" t="s">
        <v>104</v>
      </c>
      <c r="C88" s="147"/>
      <c r="D88" s="150"/>
      <c r="E88" s="148"/>
      <c r="F88" s="148"/>
      <c r="G88" s="148">
        <f t="shared" ref="G88:S88" si="181">IF(ROUND(G87,4)=ROUND(G84,4),0,(G87-G84))</f>
        <v>0</v>
      </c>
      <c r="H88" s="150">
        <f t="shared" si="181"/>
        <v>0</v>
      </c>
      <c r="I88" s="148">
        <f t="shared" si="181"/>
        <v>0</v>
      </c>
      <c r="J88" s="148">
        <f>IF(ROUND(J87,4)=ROUND(J84,4),0,(J87-J84))</f>
        <v>0</v>
      </c>
      <c r="K88" s="148">
        <f>IF(ROUND(K87,4)=ROUND(K84,4),0,(K87-K84))</f>
        <v>0</v>
      </c>
      <c r="L88" s="150">
        <f>IF(ROUND(L87,4)=ROUND(L84,4),0,(L87-L84))</f>
        <v>0</v>
      </c>
      <c r="M88" s="148">
        <f t="shared" ref="M88" si="182">IF(ROUND(M87,4)=ROUND(M84,4),0,(M87-M84))</f>
        <v>0</v>
      </c>
      <c r="N88" s="148">
        <f>IF(ROUND(N87,4)=ROUND(N84,4),0,(N87-N84))</f>
        <v>0</v>
      </c>
      <c r="O88" s="148">
        <f t="shared" si="181"/>
        <v>0</v>
      </c>
      <c r="P88" s="150">
        <f t="shared" si="181"/>
        <v>0</v>
      </c>
      <c r="Q88" s="148">
        <f t="shared" si="181"/>
        <v>0</v>
      </c>
      <c r="R88" s="148">
        <f t="shared" si="181"/>
        <v>0</v>
      </c>
      <c r="S88" s="148">
        <f t="shared" si="181"/>
        <v>0</v>
      </c>
      <c r="T88" s="150">
        <f t="shared" ref="T88:AA88" si="183">IF(ROUND(T87,4)=ROUND(T84,4),0,(T87-T84))</f>
        <v>0</v>
      </c>
      <c r="U88" s="148">
        <f t="shared" si="183"/>
        <v>0</v>
      </c>
      <c r="V88" s="148">
        <f t="shared" si="183"/>
        <v>0</v>
      </c>
      <c r="W88" s="148">
        <f t="shared" si="183"/>
        <v>0</v>
      </c>
      <c r="X88" s="150">
        <f t="shared" si="183"/>
        <v>0</v>
      </c>
      <c r="Y88" s="148">
        <f t="shared" si="183"/>
        <v>0</v>
      </c>
      <c r="Z88" s="148">
        <f t="shared" si="183"/>
        <v>0</v>
      </c>
      <c r="AA88" s="148">
        <f t="shared" si="183"/>
        <v>0</v>
      </c>
      <c r="AB88" s="177"/>
      <c r="AC88" s="148">
        <f t="shared" ref="AC88:AH88" si="184">IF(ROUND(AC87,4)=ROUND(AC84,4),0,(AC87-AC84))</f>
        <v>0</v>
      </c>
      <c r="AD88" s="148">
        <f t="shared" si="184"/>
        <v>0</v>
      </c>
      <c r="AE88" s="148">
        <f t="shared" si="184"/>
        <v>0</v>
      </c>
      <c r="AF88" s="148">
        <f t="shared" si="184"/>
        <v>0</v>
      </c>
      <c r="AG88" s="148">
        <f t="shared" si="184"/>
        <v>0</v>
      </c>
      <c r="AH88" s="148">
        <f t="shared" si="184"/>
        <v>0</v>
      </c>
      <c r="AI88" s="177"/>
      <c r="AJ88" s="150">
        <f>IF(ROUND(AJ87,4)=ROUND(AJ84,4),0,(AJ87-AJ84))</f>
        <v>0</v>
      </c>
      <c r="AK88" s="148">
        <f>IF(ROUND(AK87,4)=ROUND(AK84,4),0,(AK87-AK84))</f>
        <v>0</v>
      </c>
      <c r="AL88" s="148">
        <f>IF(ROUND(AL87,4)=ROUND(AL84,4),0,(AL87-AL84))</f>
        <v>0</v>
      </c>
      <c r="AM88" s="148">
        <f>IF(ROUND(AM87,4)=ROUND(AM84,4),0,(AM87-AM84))</f>
        <v>0</v>
      </c>
      <c r="AN88" s="149">
        <f>IF(ROUND(AN87,4)=ROUND(AN84,4),0,(AN87-AN84))</f>
        <v>0</v>
      </c>
      <c r="AO88" s="15"/>
    </row>
    <row r="89" spans="1:41" ht="14.25" customHeight="1">
      <c r="A89" s="9"/>
      <c r="B89" s="15"/>
      <c r="C89" s="15"/>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15"/>
    </row>
    <row r="90" spans="1:41" ht="14.25" customHeight="1">
      <c r="A90" s="9"/>
      <c r="B90" s="15"/>
      <c r="C90" s="15"/>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15"/>
    </row>
    <row r="91" spans="1:41" ht="14.25" customHeight="1">
      <c r="A91" s="9"/>
      <c r="B91" s="154" t="s">
        <v>162</v>
      </c>
      <c r="C91" s="155"/>
      <c r="D91" s="254" t="str">
        <f>D83</f>
        <v>F1Q15A</v>
      </c>
      <c r="E91" s="232" t="str">
        <f>E83</f>
        <v>F2Q15A</v>
      </c>
      <c r="F91" s="232" t="str">
        <f t="shared" ref="F91:S91" si="185">F83</f>
        <v>F3Q15A</v>
      </c>
      <c r="G91" s="233" t="str">
        <f t="shared" si="185"/>
        <v>F4Q15A</v>
      </c>
      <c r="H91" s="254" t="str">
        <f t="shared" si="185"/>
        <v>F1Q16A</v>
      </c>
      <c r="I91" s="232" t="str">
        <f t="shared" si="185"/>
        <v>F2Q16A</v>
      </c>
      <c r="J91" s="232" t="str">
        <f>J83</f>
        <v>F3Q16A</v>
      </c>
      <c r="K91" s="233" t="str">
        <f>K83</f>
        <v>F4Q16A</v>
      </c>
      <c r="L91" s="254" t="str">
        <f>L83</f>
        <v>F1Q17A</v>
      </c>
      <c r="M91" s="232" t="str">
        <f t="shared" si="185"/>
        <v>F2Q17A</v>
      </c>
      <c r="N91" s="232" t="str">
        <f>N83</f>
        <v>F3Q17A</v>
      </c>
      <c r="O91" s="233" t="str">
        <f t="shared" si="185"/>
        <v>F4Q17A</v>
      </c>
      <c r="P91" s="254" t="str">
        <f t="shared" si="185"/>
        <v>F1Q18A</v>
      </c>
      <c r="Q91" s="232" t="str">
        <f t="shared" si="185"/>
        <v>F2Q18A</v>
      </c>
      <c r="R91" s="232" t="str">
        <f t="shared" si="185"/>
        <v>F3Q18A</v>
      </c>
      <c r="S91" s="233" t="str">
        <f t="shared" si="185"/>
        <v>F4Q18E</v>
      </c>
      <c r="T91" s="254" t="str">
        <f t="shared" ref="T91:AA91" si="186">T83</f>
        <v>F1Q19E</v>
      </c>
      <c r="U91" s="232" t="str">
        <f t="shared" si="186"/>
        <v>F2Q19E</v>
      </c>
      <c r="V91" s="232" t="str">
        <f t="shared" si="186"/>
        <v>F3Q19E</v>
      </c>
      <c r="W91" s="233" t="str">
        <f t="shared" si="186"/>
        <v>F4Q19E</v>
      </c>
      <c r="X91" s="254" t="str">
        <f t="shared" si="186"/>
        <v>F1Q20E</v>
      </c>
      <c r="Y91" s="232" t="str">
        <f t="shared" si="186"/>
        <v>F2Q20E</v>
      </c>
      <c r="Z91" s="232" t="str">
        <f t="shared" si="186"/>
        <v>F3Q20E</v>
      </c>
      <c r="AA91" s="233" t="str">
        <f t="shared" si="186"/>
        <v>F4Q20E</v>
      </c>
      <c r="AB91" s="21"/>
      <c r="AC91" s="232" t="str">
        <f t="shared" ref="AC91:AH91" si="187">AC83</f>
        <v>FY2015A</v>
      </c>
      <c r="AD91" s="232" t="str">
        <f t="shared" si="187"/>
        <v>FY2016A</v>
      </c>
      <c r="AE91" s="232" t="str">
        <f t="shared" si="187"/>
        <v>FY2017A</v>
      </c>
      <c r="AF91" s="232" t="str">
        <f t="shared" si="187"/>
        <v>FY2018E</v>
      </c>
      <c r="AG91" s="232" t="str">
        <f t="shared" si="187"/>
        <v>FY2019E</v>
      </c>
      <c r="AH91" s="233" t="str">
        <f t="shared" si="187"/>
        <v>FY2020E</v>
      </c>
      <c r="AI91" s="21"/>
      <c r="AJ91" s="254" t="str">
        <f>AJ83</f>
        <v>CY2015</v>
      </c>
      <c r="AK91" s="232" t="str">
        <f>AK83</f>
        <v>CY2016</v>
      </c>
      <c r="AL91" s="232" t="str">
        <f>AL83</f>
        <v>CY2017</v>
      </c>
      <c r="AM91" s="232" t="str">
        <f>AM83</f>
        <v>CY2018</v>
      </c>
      <c r="AN91" s="233" t="str">
        <f>AN83</f>
        <v>CY2019</v>
      </c>
      <c r="AO91" s="15"/>
    </row>
    <row r="92" spans="1:41" ht="14.25" customHeight="1">
      <c r="A92" s="9"/>
      <c r="B92" s="22" t="s">
        <v>163</v>
      </c>
      <c r="C92" s="234"/>
      <c r="D92" s="258"/>
      <c r="E92" s="258"/>
      <c r="F92" s="258"/>
      <c r="G92" s="259">
        <f t="shared" ref="G92:S92" si="188">G31+G36</f>
        <v>18.493000000000094</v>
      </c>
      <c r="H92" s="258">
        <f t="shared" si="188"/>
        <v>52.036999999999964</v>
      </c>
      <c r="I92" s="258">
        <f t="shared" si="188"/>
        <v>88.503999999999976</v>
      </c>
      <c r="J92" s="258">
        <f>J31+J36</f>
        <v>156.53800000000001</v>
      </c>
      <c r="K92" s="259">
        <f>K31+K36</f>
        <v>75.22399999999989</v>
      </c>
      <c r="L92" s="258">
        <f>L31+L36</f>
        <v>-71.051000000000016</v>
      </c>
      <c r="M92" s="258">
        <f t="shared" si="188"/>
        <v>130.01899999999998</v>
      </c>
      <c r="N92" s="258">
        <f>N31+N36</f>
        <v>83.825999999999993</v>
      </c>
      <c r="O92" s="259">
        <f t="shared" si="188"/>
        <v>81.323999999999899</v>
      </c>
      <c r="P92" s="258">
        <f t="shared" si="188"/>
        <v>-20.792000000000002</v>
      </c>
      <c r="Q92" s="258">
        <f t="shared" si="188"/>
        <v>152.06700000000004</v>
      </c>
      <c r="R92" s="258">
        <f t="shared" si="188"/>
        <v>224.60000000000002</v>
      </c>
      <c r="S92" s="259">
        <f t="shared" si="188"/>
        <v>272.58314832259879</v>
      </c>
      <c r="T92" s="258">
        <f t="shared" ref="T92:AA92" si="189">T31+T36</f>
        <v>199.72521660607475</v>
      </c>
      <c r="U92" s="258">
        <f t="shared" si="189"/>
        <v>40.257259358237604</v>
      </c>
      <c r="V92" s="258">
        <f t="shared" si="189"/>
        <v>221.22094451686394</v>
      </c>
      <c r="W92" s="259">
        <f t="shared" si="189"/>
        <v>278.2438371354109</v>
      </c>
      <c r="X92" s="258">
        <f t="shared" si="189"/>
        <v>185.67972019347602</v>
      </c>
      <c r="Y92" s="258">
        <f t="shared" si="189"/>
        <v>136.74446472293894</v>
      </c>
      <c r="Z92" s="258">
        <f t="shared" si="189"/>
        <v>222.11265200895028</v>
      </c>
      <c r="AA92" s="259">
        <f t="shared" si="189"/>
        <v>280.87935909674053</v>
      </c>
      <c r="AB92" s="21"/>
      <c r="AC92" s="258">
        <f t="shared" ref="AC92:AH92" si="190">AC31+AC36</f>
        <v>135.76200000000009</v>
      </c>
      <c r="AD92" s="258">
        <f t="shared" si="190"/>
        <v>372.30299999999977</v>
      </c>
      <c r="AE92" s="258">
        <f t="shared" si="190"/>
        <v>224.11799999999971</v>
      </c>
      <c r="AF92" s="258">
        <f t="shared" si="190"/>
        <v>628.45814832259884</v>
      </c>
      <c r="AG92" s="258">
        <f t="shared" si="190"/>
        <v>739.44725761658719</v>
      </c>
      <c r="AH92" s="631">
        <f t="shared" si="190"/>
        <v>825.41619602210608</v>
      </c>
      <c r="AI92" s="21"/>
      <c r="AJ92" s="643">
        <f>AJ31+AJ36</f>
        <v>315.57200000000023</v>
      </c>
      <c r="AK92" s="636">
        <f>AK31+AK36</f>
        <v>218.01799999999986</v>
      </c>
      <c r="AL92" s="636">
        <f>AL31+AL36</f>
        <v>437.19899999999996</v>
      </c>
      <c r="AM92" s="636">
        <f>AM31+AM36</f>
        <v>733.78656880377503</v>
      </c>
      <c r="AN92" s="259">
        <f>AN31+AN36</f>
        <v>822.78067406077628</v>
      </c>
      <c r="AO92" s="15"/>
    </row>
    <row r="93" spans="1:41" ht="14.25" customHeight="1">
      <c r="A93" s="9"/>
      <c r="B93" s="16" t="s">
        <v>164</v>
      </c>
      <c r="C93" s="17"/>
      <c r="D93" s="260"/>
      <c r="E93" s="260"/>
      <c r="F93" s="260"/>
      <c r="G93" s="261">
        <f t="shared" ref="G93:S93" si="191">G92-G10</f>
        <v>-23.616999999999905</v>
      </c>
      <c r="H93" s="260">
        <f t="shared" si="191"/>
        <v>3.8669999999999618</v>
      </c>
      <c r="I93" s="260">
        <f t="shared" si="191"/>
        <v>52.773999999999972</v>
      </c>
      <c r="J93" s="260">
        <f>J92-J10</f>
        <v>126.23000000000002</v>
      </c>
      <c r="K93" s="261">
        <f>K92-K10</f>
        <v>49.915999999999897</v>
      </c>
      <c r="L93" s="260">
        <f>L92-L10</f>
        <v>-101.64500000000001</v>
      </c>
      <c r="M93" s="260">
        <f t="shared" si="191"/>
        <v>103.97699999999998</v>
      </c>
      <c r="N93" s="260">
        <f>N92-N10</f>
        <v>67.170999999999992</v>
      </c>
      <c r="O93" s="261">
        <f t="shared" si="191"/>
        <v>65.769999999999897</v>
      </c>
      <c r="P93" s="260">
        <f t="shared" si="191"/>
        <v>-41.918000000000006</v>
      </c>
      <c r="Q93" s="260">
        <f t="shared" si="191"/>
        <v>128.60900000000004</v>
      </c>
      <c r="R93" s="260">
        <f t="shared" si="191"/>
        <v>211.05600000000001</v>
      </c>
      <c r="S93" s="261">
        <f t="shared" si="191"/>
        <v>252.94614832259879</v>
      </c>
      <c r="T93" s="260">
        <f t="shared" ref="T93:AA93" si="192">T92-T10</f>
        <v>180.08821660607475</v>
      </c>
      <c r="U93" s="260">
        <f t="shared" si="192"/>
        <v>20.620259358237604</v>
      </c>
      <c r="V93" s="260">
        <f t="shared" si="192"/>
        <v>201.58394451686394</v>
      </c>
      <c r="W93" s="261">
        <f t="shared" si="192"/>
        <v>258.6068371354109</v>
      </c>
      <c r="X93" s="260">
        <f t="shared" si="192"/>
        <v>166.04272019347601</v>
      </c>
      <c r="Y93" s="260">
        <f t="shared" si="192"/>
        <v>117.10746472293894</v>
      </c>
      <c r="Z93" s="260">
        <f t="shared" si="192"/>
        <v>202.47565200895028</v>
      </c>
      <c r="AA93" s="261">
        <f t="shared" si="192"/>
        <v>261.24235909674053</v>
      </c>
      <c r="AB93" s="21"/>
      <c r="AC93" s="260">
        <f t="shared" ref="AC93:AH93" si="193">AC92-AC10</f>
        <v>70.821000000000083</v>
      </c>
      <c r="AD93" s="260">
        <f t="shared" si="193"/>
        <v>232.78699999999978</v>
      </c>
      <c r="AE93" s="260">
        <f t="shared" si="193"/>
        <v>135.27299999999971</v>
      </c>
      <c r="AF93" s="260">
        <f t="shared" si="193"/>
        <v>550.69314832259886</v>
      </c>
      <c r="AG93" s="260">
        <f t="shared" si="193"/>
        <v>660.89925761658719</v>
      </c>
      <c r="AH93" s="261">
        <f t="shared" si="193"/>
        <v>746.86819602210608</v>
      </c>
      <c r="AI93" s="21"/>
      <c r="AJ93" s="644">
        <f>AJ92-AJ10</f>
        <v>159.25400000000025</v>
      </c>
      <c r="AK93" s="260">
        <f>AK92-AK10</f>
        <v>119.41899999999987</v>
      </c>
      <c r="AL93" s="260">
        <f>AL92-AL10</f>
        <v>363.51699999999994</v>
      </c>
      <c r="AM93" s="260">
        <f>AM92-AM10</f>
        <v>655.23856880377502</v>
      </c>
      <c r="AN93" s="261">
        <f>AN92-AN10</f>
        <v>744.23267406077628</v>
      </c>
      <c r="AO93" s="15"/>
    </row>
    <row r="94" spans="1:41" ht="14.25" customHeight="1">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189"/>
    </row>
    <row r="95" spans="1:41" ht="14.25" customHeight="1">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189"/>
    </row>
    <row r="96" spans="1:41" ht="14.25" customHeight="1">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62"/>
      <c r="AD96" s="262"/>
      <c r="AE96" s="262"/>
      <c r="AF96" s="262"/>
      <c r="AG96" s="262"/>
      <c r="AH96" s="262"/>
      <c r="AI96" s="2"/>
      <c r="AJ96" s="262"/>
      <c r="AK96" s="262"/>
      <c r="AL96" s="262"/>
      <c r="AM96" s="262"/>
      <c r="AN96" s="262"/>
      <c r="AO96" s="189"/>
    </row>
    <row r="97" spans="1:41" ht="14.25" customHeight="1" outlineLevel="1">
      <c r="A97" s="9"/>
      <c r="B97" s="10" t="s">
        <v>343</v>
      </c>
      <c r="C97" s="11"/>
      <c r="D97" s="230"/>
      <c r="E97" s="230"/>
      <c r="F97" s="230"/>
      <c r="G97" s="230"/>
      <c r="H97" s="230"/>
      <c r="I97" s="230"/>
      <c r="J97" s="230"/>
      <c r="K97" s="230"/>
      <c r="L97" s="230"/>
      <c r="M97" s="230"/>
      <c r="N97" s="230"/>
      <c r="O97" s="230"/>
      <c r="P97" s="230"/>
      <c r="Q97" s="230"/>
      <c r="R97" s="230"/>
      <c r="S97" s="230"/>
      <c r="T97" s="230"/>
      <c r="U97" s="230"/>
      <c r="V97" s="230"/>
      <c r="W97" s="230"/>
      <c r="X97" s="230"/>
      <c r="Y97" s="230"/>
      <c r="Z97" s="230"/>
      <c r="AA97" s="230"/>
      <c r="AB97" s="15"/>
      <c r="AC97" s="230"/>
      <c r="AD97" s="230"/>
      <c r="AE97" s="230"/>
      <c r="AF97" s="230"/>
      <c r="AG97" s="230"/>
      <c r="AH97" s="230"/>
      <c r="AI97" s="15"/>
      <c r="AJ97" s="230"/>
      <c r="AK97" s="230"/>
      <c r="AL97" s="230"/>
      <c r="AM97" s="230"/>
      <c r="AN97" s="230"/>
      <c r="AO97" s="15"/>
    </row>
    <row r="98" spans="1:41" ht="14.25" customHeight="1" outlineLevel="1">
      <c r="A98" s="15"/>
      <c r="B98" s="13" t="s">
        <v>187</v>
      </c>
      <c r="C98" s="14"/>
      <c r="D98" s="230"/>
      <c r="E98" s="230"/>
      <c r="F98" s="230"/>
      <c r="G98" s="230"/>
      <c r="H98" s="230"/>
      <c r="I98" s="230"/>
      <c r="J98" s="230"/>
      <c r="K98" s="230"/>
      <c r="L98" s="230"/>
      <c r="M98" s="230"/>
      <c r="N98" s="230"/>
      <c r="O98" s="230"/>
      <c r="P98" s="230"/>
      <c r="Q98" s="230"/>
      <c r="R98" s="230"/>
      <c r="S98" s="230"/>
      <c r="T98" s="230"/>
      <c r="U98" s="230"/>
      <c r="V98" s="230"/>
      <c r="W98" s="230"/>
      <c r="X98" s="230"/>
      <c r="Y98" s="230"/>
      <c r="Z98" s="230"/>
      <c r="AA98" s="230"/>
      <c r="AB98" s="70"/>
      <c r="AC98" s="115"/>
      <c r="AD98" s="115"/>
      <c r="AE98" s="115"/>
      <c r="AF98" s="115"/>
      <c r="AG98" s="115"/>
      <c r="AH98" s="115"/>
      <c r="AI98" s="70"/>
      <c r="AJ98" s="115"/>
      <c r="AK98" s="115"/>
      <c r="AL98" s="115"/>
      <c r="AM98" s="115"/>
      <c r="AN98" s="115"/>
      <c r="AO98" s="15"/>
    </row>
    <row r="99" spans="1:41" ht="14.25" customHeight="1" outlineLevel="1">
      <c r="A99" s="15"/>
      <c r="B99" s="425"/>
      <c r="C99" s="190"/>
      <c r="D99" s="254" t="str">
        <f>D6</f>
        <v>F1Q15A</v>
      </c>
      <c r="E99" s="232" t="str">
        <f>E6</f>
        <v>F2Q15A</v>
      </c>
      <c r="F99" s="232" t="str">
        <f>F6</f>
        <v>F3Q15A</v>
      </c>
      <c r="G99" s="233" t="str">
        <f t="shared" ref="G99:S99" si="194">G6</f>
        <v>F4Q15A</v>
      </c>
      <c r="H99" s="254" t="str">
        <f t="shared" si="194"/>
        <v>F1Q16A</v>
      </c>
      <c r="I99" s="232" t="str">
        <f t="shared" si="194"/>
        <v>F2Q16A</v>
      </c>
      <c r="J99" s="232" t="str">
        <f t="shared" si="194"/>
        <v>F3Q16A</v>
      </c>
      <c r="K99" s="233" t="str">
        <f>K6</f>
        <v>F4Q16A</v>
      </c>
      <c r="L99" s="254" t="str">
        <f>L6</f>
        <v>F1Q17A</v>
      </c>
      <c r="M99" s="232" t="str">
        <f t="shared" si="194"/>
        <v>F2Q17A</v>
      </c>
      <c r="N99" s="232" t="str">
        <f t="shared" ref="N99" si="195">N6</f>
        <v>F3Q17A</v>
      </c>
      <c r="O99" s="233" t="str">
        <f t="shared" si="194"/>
        <v>F4Q17A</v>
      </c>
      <c r="P99" s="254" t="str">
        <f t="shared" si="194"/>
        <v>F1Q18A</v>
      </c>
      <c r="Q99" s="232" t="str">
        <f t="shared" si="194"/>
        <v>F2Q18A</v>
      </c>
      <c r="R99" s="232" t="str">
        <f t="shared" si="194"/>
        <v>F3Q18A</v>
      </c>
      <c r="S99" s="233" t="str">
        <f t="shared" si="194"/>
        <v>F4Q18E</v>
      </c>
      <c r="T99" s="254" t="str">
        <f t="shared" ref="T99:AA99" si="196">T6</f>
        <v>F1Q19E</v>
      </c>
      <c r="U99" s="232" t="str">
        <f t="shared" si="196"/>
        <v>F2Q19E</v>
      </c>
      <c r="V99" s="232" t="str">
        <f t="shared" si="196"/>
        <v>F3Q19E</v>
      </c>
      <c r="W99" s="233" t="str">
        <f t="shared" si="196"/>
        <v>F4Q19E</v>
      </c>
      <c r="X99" s="254" t="str">
        <f t="shared" si="196"/>
        <v>F1Q20E</v>
      </c>
      <c r="Y99" s="232" t="str">
        <f t="shared" si="196"/>
        <v>F2Q20E</v>
      </c>
      <c r="Z99" s="232" t="str">
        <f t="shared" si="196"/>
        <v>F3Q20E</v>
      </c>
      <c r="AA99" s="233" t="str">
        <f t="shared" si="196"/>
        <v>F4Q20E</v>
      </c>
      <c r="AB99" s="21"/>
      <c r="AC99" s="232" t="str">
        <f t="shared" ref="AC99:AH99" si="197">AC6</f>
        <v>FY2015A</v>
      </c>
      <c r="AD99" s="232" t="str">
        <f t="shared" si="197"/>
        <v>FY2016A</v>
      </c>
      <c r="AE99" s="232" t="str">
        <f t="shared" si="197"/>
        <v>FY2017A</v>
      </c>
      <c r="AF99" s="232" t="str">
        <f t="shared" si="197"/>
        <v>FY2018E</v>
      </c>
      <c r="AG99" s="232" t="str">
        <f t="shared" si="197"/>
        <v>FY2019E</v>
      </c>
      <c r="AH99" s="232" t="str">
        <f t="shared" si="197"/>
        <v>FY2020E</v>
      </c>
      <c r="AI99" s="21"/>
      <c r="AJ99" s="254" t="str">
        <f>AJ6</f>
        <v>CY2015</v>
      </c>
      <c r="AK99" s="232" t="str">
        <f>AK6</f>
        <v>CY2016</v>
      </c>
      <c r="AL99" s="232" t="str">
        <f>AL6</f>
        <v>CY2017</v>
      </c>
      <c r="AM99" s="232" t="str">
        <f>AM6</f>
        <v>CY2018</v>
      </c>
      <c r="AN99" s="233" t="str">
        <f>AN6</f>
        <v>CY2019</v>
      </c>
      <c r="AO99" s="15"/>
    </row>
    <row r="100" spans="1:41" ht="14.25" customHeight="1" outlineLevel="1">
      <c r="A100" s="9"/>
      <c r="B100" s="191" t="s">
        <v>133</v>
      </c>
      <c r="C100" s="47"/>
      <c r="D100" s="194"/>
      <c r="E100" s="192"/>
      <c r="F100" s="192"/>
      <c r="G100" s="193"/>
      <c r="H100" s="194"/>
      <c r="I100" s="192"/>
      <c r="J100" s="192"/>
      <c r="K100" s="193"/>
      <c r="L100" s="194"/>
      <c r="M100" s="192"/>
      <c r="N100" s="192"/>
      <c r="O100" s="193"/>
      <c r="P100" s="194"/>
      <c r="Q100" s="192"/>
      <c r="R100" s="192"/>
      <c r="S100" s="193"/>
      <c r="T100" s="194"/>
      <c r="U100" s="192"/>
      <c r="V100" s="192"/>
      <c r="W100" s="193"/>
      <c r="X100" s="194"/>
      <c r="Y100" s="192"/>
      <c r="Z100" s="192"/>
      <c r="AA100" s="193"/>
      <c r="AB100" s="177"/>
      <c r="AC100" s="192"/>
      <c r="AD100" s="192"/>
      <c r="AE100" s="192"/>
      <c r="AF100" s="192"/>
      <c r="AG100" s="192"/>
      <c r="AH100" s="193"/>
      <c r="AI100" s="177"/>
      <c r="AJ100" s="194"/>
      <c r="AK100" s="192"/>
      <c r="AL100" s="192"/>
      <c r="AM100" s="192"/>
      <c r="AN100" s="193"/>
      <c r="AO100" s="15"/>
    </row>
    <row r="101" spans="1:41" ht="14.25" customHeight="1" outlineLevel="1">
      <c r="A101" s="9"/>
      <c r="B101" s="23" t="s">
        <v>134</v>
      </c>
      <c r="C101" s="24"/>
      <c r="D101" s="101"/>
      <c r="E101" s="102"/>
      <c r="F101" s="102"/>
      <c r="G101" s="103">
        <v>196.30300000000011</v>
      </c>
      <c r="H101" s="101">
        <f>H8</f>
        <v>2.0359999999999636</v>
      </c>
      <c r="I101" s="102">
        <f>H101+I8</f>
        <v>6.483999999999952</v>
      </c>
      <c r="J101" s="102">
        <f>I101+J8</f>
        <v>-4.6429999999999847</v>
      </c>
      <c r="K101" s="103">
        <f>J101+K8</f>
        <v>-28.845000000000041</v>
      </c>
      <c r="L101" s="101">
        <f>L8</f>
        <v>-5.6750000000000131</v>
      </c>
      <c r="M101" s="102">
        <f>L101+M8</f>
        <v>6.1719999999999562</v>
      </c>
      <c r="N101" s="102">
        <f>M101+N8</f>
        <v>-72.466000000000108</v>
      </c>
      <c r="O101" s="103">
        <f>N101+O8</f>
        <v>-16.558000000000185</v>
      </c>
      <c r="P101" s="101">
        <f>P8</f>
        <v>-30.624000000000009</v>
      </c>
      <c r="Q101" s="102">
        <f>P101+Q8</f>
        <v>5.2950000000000159</v>
      </c>
      <c r="R101" s="102">
        <f>Q101+R8</f>
        <v>-27.786999999999992</v>
      </c>
      <c r="S101" s="103">
        <f>R101+S8</f>
        <v>89.151370025593806</v>
      </c>
      <c r="T101" s="101">
        <f>T8</f>
        <v>113.54222302171033</v>
      </c>
      <c r="U101" s="102">
        <f>T101+U8</f>
        <v>335.63161726557814</v>
      </c>
      <c r="V101" s="102">
        <f>U101+V8</f>
        <v>569.08099791671805</v>
      </c>
      <c r="W101" s="103">
        <f>V101+W8</f>
        <v>748.84592732240549</v>
      </c>
      <c r="X101" s="101">
        <f>X8</f>
        <v>176.62892710263355</v>
      </c>
      <c r="Y101" s="102">
        <f>X101+Y8</f>
        <v>404.564542430747</v>
      </c>
      <c r="Z101" s="102">
        <f>Y101+Z8</f>
        <v>641.04275670931474</v>
      </c>
      <c r="AA101" s="103">
        <f>Z101+AA8</f>
        <v>831.82292327362393</v>
      </c>
      <c r="AB101" s="177"/>
      <c r="AC101" s="102">
        <f t="shared" ref="AC101:AH101" si="198">AC8</f>
        <v>196.30300000000011</v>
      </c>
      <c r="AD101" s="102">
        <f t="shared" si="198"/>
        <v>-28.845000000000041</v>
      </c>
      <c r="AE101" s="102">
        <f t="shared" si="198"/>
        <v>-16.558000000000185</v>
      </c>
      <c r="AF101" s="102">
        <f t="shared" si="198"/>
        <v>89.151370025593806</v>
      </c>
      <c r="AG101" s="102">
        <f t="shared" si="198"/>
        <v>748.84592732240549</v>
      </c>
      <c r="AH101" s="103">
        <f t="shared" si="198"/>
        <v>831.82292327362393</v>
      </c>
      <c r="AI101" s="177"/>
      <c r="AJ101" s="101">
        <f>AJ8</f>
        <v>1.8390000000001141</v>
      </c>
      <c r="AK101" s="102">
        <f>AK8</f>
        <v>-96.668000000000163</v>
      </c>
      <c r="AL101" s="102">
        <f>AL8</f>
        <v>28.120999999999931</v>
      </c>
      <c r="AM101" s="102">
        <f>AM8</f>
        <v>686.01936794231187</v>
      </c>
      <c r="AN101" s="103">
        <f>AN8</f>
        <v>820.80768611500207</v>
      </c>
      <c r="AO101" s="15"/>
    </row>
    <row r="102" spans="1:41" ht="14.25" customHeight="1" outlineLevel="1">
      <c r="A102" s="9"/>
      <c r="B102" s="195" t="s">
        <v>135</v>
      </c>
      <c r="C102" s="196"/>
      <c r="D102" s="199"/>
      <c r="E102" s="197"/>
      <c r="F102" s="197"/>
      <c r="G102" s="198"/>
      <c r="H102" s="199"/>
      <c r="I102" s="197"/>
      <c r="J102" s="197"/>
      <c r="K102" s="198"/>
      <c r="L102" s="199"/>
      <c r="M102" s="197"/>
      <c r="N102" s="197"/>
      <c r="O102" s="198"/>
      <c r="P102" s="199"/>
      <c r="Q102" s="197"/>
      <c r="R102" s="197"/>
      <c r="S102" s="198"/>
      <c r="T102" s="199"/>
      <c r="U102" s="197"/>
      <c r="V102" s="197"/>
      <c r="W102" s="198"/>
      <c r="X102" s="199"/>
      <c r="Y102" s="197"/>
      <c r="Z102" s="197"/>
      <c r="AA102" s="198"/>
      <c r="AB102" s="177"/>
      <c r="AC102" s="197"/>
      <c r="AD102" s="197"/>
      <c r="AE102" s="197"/>
      <c r="AF102" s="197"/>
      <c r="AG102" s="197"/>
      <c r="AH102" s="198"/>
      <c r="AI102" s="177"/>
      <c r="AJ102" s="199"/>
      <c r="AK102" s="197"/>
      <c r="AL102" s="197"/>
      <c r="AM102" s="197"/>
      <c r="AN102" s="198"/>
      <c r="AO102" s="15"/>
    </row>
    <row r="103" spans="1:41" ht="14.25" customHeight="1" outlineLevel="1">
      <c r="A103" s="9"/>
      <c r="B103" s="51" t="s">
        <v>136</v>
      </c>
      <c r="C103" s="52"/>
      <c r="D103" s="205"/>
      <c r="E103" s="203"/>
      <c r="F103" s="203"/>
      <c r="G103" s="204">
        <v>64.941000000000003</v>
      </c>
      <c r="H103" s="205">
        <v>48.17</v>
      </c>
      <c r="I103" s="203">
        <v>83.9</v>
      </c>
      <c r="J103" s="203">
        <v>114.208</v>
      </c>
      <c r="K103" s="204">
        <v>139.51599999999999</v>
      </c>
      <c r="L103" s="205">
        <v>30.594000000000001</v>
      </c>
      <c r="M103" s="203">
        <v>56.636000000000003</v>
      </c>
      <c r="N103" s="203">
        <v>73.290999999999997</v>
      </c>
      <c r="O103" s="204">
        <v>88.844999999999999</v>
      </c>
      <c r="P103" s="797">
        <v>21.126000000000001</v>
      </c>
      <c r="Q103" s="203">
        <v>44.584000000000003</v>
      </c>
      <c r="R103" s="200">
        <f t="shared" ref="R103:S110" si="199">Q103+R10</f>
        <v>58.128</v>
      </c>
      <c r="S103" s="201">
        <f t="shared" si="199"/>
        <v>77.765000000000001</v>
      </c>
      <c r="T103" s="202">
        <f t="shared" ref="T103:T110" si="200">T10</f>
        <v>19.637</v>
      </c>
      <c r="U103" s="200">
        <f t="shared" ref="U103:W110" si="201">T103+U10</f>
        <v>39.274000000000001</v>
      </c>
      <c r="V103" s="200">
        <f t="shared" si="201"/>
        <v>58.911000000000001</v>
      </c>
      <c r="W103" s="201">
        <f t="shared" si="201"/>
        <v>78.548000000000002</v>
      </c>
      <c r="X103" s="202">
        <f t="shared" ref="X103:X110" si="202">X10</f>
        <v>19.637</v>
      </c>
      <c r="Y103" s="200">
        <f t="shared" ref="Y103:Y110" si="203">X103+Y10</f>
        <v>39.274000000000001</v>
      </c>
      <c r="Z103" s="200">
        <f t="shared" ref="Z103:Z110" si="204">Y103+Z10</f>
        <v>58.911000000000001</v>
      </c>
      <c r="AA103" s="201">
        <f t="shared" ref="AA103:AA110" si="205">Z103+AA10</f>
        <v>78.548000000000002</v>
      </c>
      <c r="AB103" s="177"/>
      <c r="AC103" s="200">
        <f t="shared" ref="AC103:AG105" si="206">AC10</f>
        <v>64.941000000000003</v>
      </c>
      <c r="AD103" s="200">
        <f t="shared" si="206"/>
        <v>139.51599999999999</v>
      </c>
      <c r="AE103" s="200">
        <f t="shared" si="206"/>
        <v>88.844999999999999</v>
      </c>
      <c r="AF103" s="200">
        <f t="shared" si="206"/>
        <v>77.765000000000001</v>
      </c>
      <c r="AG103" s="200">
        <f t="shared" si="206"/>
        <v>78.548000000000002</v>
      </c>
      <c r="AH103" s="201">
        <f t="shared" ref="AH103" si="207">AH10</f>
        <v>78.548000000000002</v>
      </c>
      <c r="AI103" s="177"/>
      <c r="AJ103" s="202">
        <f t="shared" ref="AJ103:AM105" si="208">AJ10</f>
        <v>156.31799999999998</v>
      </c>
      <c r="AK103" s="200">
        <f t="shared" si="208"/>
        <v>98.59899999999999</v>
      </c>
      <c r="AL103" s="200">
        <f t="shared" si="208"/>
        <v>73.681999999999988</v>
      </c>
      <c r="AM103" s="200">
        <f t="shared" si="208"/>
        <v>78.548000000000002</v>
      </c>
      <c r="AN103" s="201">
        <f t="shared" ref="AN103" si="209">AN10</f>
        <v>78.548000000000002</v>
      </c>
      <c r="AO103" s="15"/>
    </row>
    <row r="104" spans="1:41" ht="14.25" customHeight="1" outlineLevel="1">
      <c r="A104" s="9"/>
      <c r="B104" s="51" t="s">
        <v>192</v>
      </c>
      <c r="C104" s="52"/>
      <c r="D104" s="205"/>
      <c r="E104" s="203"/>
      <c r="F104" s="203"/>
      <c r="G104" s="204">
        <f>74.239</f>
        <v>74.239000000000004</v>
      </c>
      <c r="H104" s="205">
        <f>42.738</f>
        <v>42.738</v>
      </c>
      <c r="I104" s="203">
        <f>88.807</f>
        <v>88.807000000000002</v>
      </c>
      <c r="J104" s="203">
        <f>137.329</f>
        <v>137.32900000000001</v>
      </c>
      <c r="K104" s="204">
        <v>180.36199999999999</v>
      </c>
      <c r="L104" s="205">
        <v>46.351999999999997</v>
      </c>
      <c r="M104" s="203">
        <v>97.177000000000007</v>
      </c>
      <c r="N104" s="203">
        <v>153.286</v>
      </c>
      <c r="O104" s="204">
        <v>209.82499999999999</v>
      </c>
      <c r="P104" s="797">
        <v>42.826999999999998</v>
      </c>
      <c r="Q104" s="203">
        <v>86.266999999999996</v>
      </c>
      <c r="R104" s="200">
        <f t="shared" si="199"/>
        <v>130.73373763757849</v>
      </c>
      <c r="S104" s="201">
        <f t="shared" si="199"/>
        <v>175.93930526868991</v>
      </c>
      <c r="T104" s="202">
        <f t="shared" si="200"/>
        <v>46.520442032680009</v>
      </c>
      <c r="U104" s="200">
        <f t="shared" si="201"/>
        <v>94.316982445728016</v>
      </c>
      <c r="V104" s="200">
        <f t="shared" si="201"/>
        <v>143.42477665117505</v>
      </c>
      <c r="W104" s="201">
        <f t="shared" si="201"/>
        <v>193.64856578406093</v>
      </c>
      <c r="X104" s="202">
        <f t="shared" si="202"/>
        <v>51.336796108191585</v>
      </c>
      <c r="Y104" s="200">
        <f t="shared" si="203"/>
        <v>103.97557338176826</v>
      </c>
      <c r="Z104" s="200">
        <f t="shared" si="204"/>
        <v>157.94237144403772</v>
      </c>
      <c r="AA104" s="201">
        <f t="shared" si="205"/>
        <v>213.06503462366672</v>
      </c>
      <c r="AB104" s="177"/>
      <c r="AC104" s="200">
        <f t="shared" si="206"/>
        <v>216.988</v>
      </c>
      <c r="AD104" s="200">
        <f t="shared" si="206"/>
        <v>180.36199999999997</v>
      </c>
      <c r="AE104" s="200">
        <f t="shared" si="206"/>
        <v>209.82499999999999</v>
      </c>
      <c r="AF104" s="200">
        <f t="shared" si="206"/>
        <v>175.93930526868991</v>
      </c>
      <c r="AG104" s="200">
        <f t="shared" si="206"/>
        <v>193.64856578406093</v>
      </c>
      <c r="AH104" s="201">
        <f t="shared" ref="AH104" si="210">AH11</f>
        <v>213.06503462366672</v>
      </c>
      <c r="AI104" s="177"/>
      <c r="AJ104" s="202">
        <f t="shared" si="208"/>
        <v>297.56599999999997</v>
      </c>
      <c r="AK104" s="200">
        <f t="shared" si="208"/>
        <v>196.31899999999996</v>
      </c>
      <c r="AL104" s="200">
        <f t="shared" si="208"/>
        <v>187.27273763757847</v>
      </c>
      <c r="AM104" s="200">
        <f t="shared" si="208"/>
        <v>188.63034428228647</v>
      </c>
      <c r="AN104" s="201">
        <f t="shared" ref="AN104" si="211">AN11</f>
        <v>208.16616057692357</v>
      </c>
      <c r="AO104" s="15"/>
    </row>
    <row r="105" spans="1:41" ht="14.25" customHeight="1" outlineLevel="1">
      <c r="A105" s="9"/>
      <c r="B105" s="51" t="s">
        <v>354</v>
      </c>
      <c r="C105" s="52"/>
      <c r="D105" s="205"/>
      <c r="E105" s="203"/>
      <c r="F105" s="203"/>
      <c r="G105" s="204">
        <v>142.749</v>
      </c>
      <c r="H105" s="205">
        <v>123.121</v>
      </c>
      <c r="I105" s="203">
        <v>250.94</v>
      </c>
      <c r="J105" s="203">
        <v>379.58699999999999</v>
      </c>
      <c r="K105" s="204">
        <v>494.589</v>
      </c>
      <c r="L105" s="205">
        <v>119.735</v>
      </c>
      <c r="M105" s="203">
        <v>243.39699999999999</v>
      </c>
      <c r="N105" s="203">
        <v>365.93200000000002</v>
      </c>
      <c r="O105" s="204">
        <v>494.75200000000001</v>
      </c>
      <c r="P105" s="797">
        <v>134.38999999999999</v>
      </c>
      <c r="Q105" s="203">
        <v>271.01</v>
      </c>
      <c r="R105" s="200">
        <f t="shared" si="199"/>
        <v>271.01</v>
      </c>
      <c r="S105" s="201">
        <f t="shared" si="199"/>
        <v>271.01</v>
      </c>
      <c r="T105" s="202">
        <f t="shared" si="200"/>
        <v>0</v>
      </c>
      <c r="U105" s="200">
        <f t="shared" si="201"/>
        <v>0</v>
      </c>
      <c r="V105" s="200">
        <f t="shared" si="201"/>
        <v>0</v>
      </c>
      <c r="W105" s="201">
        <f t="shared" si="201"/>
        <v>0</v>
      </c>
      <c r="X105" s="202">
        <f t="shared" si="202"/>
        <v>0</v>
      </c>
      <c r="Y105" s="200">
        <f t="shared" si="203"/>
        <v>0</v>
      </c>
      <c r="Z105" s="200">
        <f t="shared" si="204"/>
        <v>0</v>
      </c>
      <c r="AA105" s="201">
        <f t="shared" si="205"/>
        <v>0</v>
      </c>
      <c r="AB105" s="177"/>
      <c r="AC105" s="200">
        <f t="shared" si="206"/>
        <v>0</v>
      </c>
      <c r="AD105" s="200">
        <f t="shared" si="206"/>
        <v>494.589</v>
      </c>
      <c r="AE105" s="200">
        <f t="shared" si="206"/>
        <v>494.75200000000001</v>
      </c>
      <c r="AF105" s="200">
        <f t="shared" si="206"/>
        <v>271.01</v>
      </c>
      <c r="AG105" s="200">
        <f t="shared" si="206"/>
        <v>0</v>
      </c>
      <c r="AH105" s="201">
        <f t="shared" ref="AH105" si="212">AH12</f>
        <v>0</v>
      </c>
      <c r="AI105" s="177"/>
      <c r="AJ105" s="202">
        <f t="shared" si="208"/>
        <v>379.58699999999999</v>
      </c>
      <c r="AK105" s="200">
        <f t="shared" si="208"/>
        <v>480.93400000000003</v>
      </c>
      <c r="AL105" s="200">
        <f t="shared" si="208"/>
        <v>399.83</v>
      </c>
      <c r="AM105" s="200">
        <f t="shared" si="208"/>
        <v>0</v>
      </c>
      <c r="AN105" s="201">
        <f t="shared" ref="AN105" si="213">AN12</f>
        <v>0</v>
      </c>
      <c r="AO105" s="15"/>
    </row>
    <row r="106" spans="1:41" ht="14.25" customHeight="1" outlineLevel="1">
      <c r="A106" s="9"/>
      <c r="B106" s="51" t="s">
        <v>229</v>
      </c>
      <c r="C106" s="52"/>
      <c r="D106" s="205"/>
      <c r="E106" s="203"/>
      <c r="F106" s="203"/>
      <c r="G106" s="204">
        <v>-109.97</v>
      </c>
      <c r="H106" s="205">
        <v>3.8490000000000002</v>
      </c>
      <c r="I106" s="203">
        <v>2.3879999999999999</v>
      </c>
      <c r="J106" s="203">
        <v>-19.053000000000001</v>
      </c>
      <c r="K106" s="204">
        <f>-12.189-0.935</f>
        <v>-13.124000000000001</v>
      </c>
      <c r="L106" s="205">
        <v>2.5089999999999999</v>
      </c>
      <c r="M106" s="203">
        <v>-13.31</v>
      </c>
      <c r="N106" s="203">
        <v>-19.382000000000001</v>
      </c>
      <c r="O106" s="204">
        <v>-28.027000000000001</v>
      </c>
      <c r="P106" s="797">
        <v>-4.7279999999999998</v>
      </c>
      <c r="Q106" s="203">
        <v>-17.29</v>
      </c>
      <c r="R106" s="200">
        <f t="shared" si="199"/>
        <v>-17.29</v>
      </c>
      <c r="S106" s="201">
        <f t="shared" si="199"/>
        <v>-17.29</v>
      </c>
      <c r="T106" s="202">
        <f t="shared" si="200"/>
        <v>0</v>
      </c>
      <c r="U106" s="200">
        <f t="shared" si="201"/>
        <v>0</v>
      </c>
      <c r="V106" s="200">
        <f t="shared" si="201"/>
        <v>0</v>
      </c>
      <c r="W106" s="201">
        <f t="shared" si="201"/>
        <v>0</v>
      </c>
      <c r="X106" s="202">
        <f t="shared" si="202"/>
        <v>0</v>
      </c>
      <c r="Y106" s="200">
        <f t="shared" si="203"/>
        <v>0</v>
      </c>
      <c r="Z106" s="200">
        <f t="shared" si="204"/>
        <v>0</v>
      </c>
      <c r="AA106" s="201">
        <f t="shared" si="205"/>
        <v>0</v>
      </c>
      <c r="AB106" s="177"/>
      <c r="AC106" s="200">
        <f t="shared" ref="AC106:AG113" si="214">AC13</f>
        <v>-109.97</v>
      </c>
      <c r="AD106" s="200">
        <f t="shared" si="214"/>
        <v>-13.123999999999999</v>
      </c>
      <c r="AE106" s="200">
        <f t="shared" si="214"/>
        <v>-28.027000000000001</v>
      </c>
      <c r="AF106" s="200">
        <f t="shared" si="214"/>
        <v>-17.29</v>
      </c>
      <c r="AG106" s="200">
        <f t="shared" si="214"/>
        <v>0</v>
      </c>
      <c r="AH106" s="201">
        <f t="shared" ref="AH106" si="215">AH13</f>
        <v>0</v>
      </c>
      <c r="AI106" s="177"/>
      <c r="AJ106" s="202">
        <f t="shared" ref="AJ106:AM113" si="216">AJ13</f>
        <v>-137.768</v>
      </c>
      <c r="AK106" s="200">
        <f t="shared" si="216"/>
        <v>-13.453000000000003</v>
      </c>
      <c r="AL106" s="200">
        <f t="shared" si="216"/>
        <v>-25.934999999999995</v>
      </c>
      <c r="AM106" s="200">
        <f t="shared" si="216"/>
        <v>0</v>
      </c>
      <c r="AN106" s="201">
        <f t="shared" ref="AN106" si="217">AN13</f>
        <v>0</v>
      </c>
      <c r="AO106" s="15"/>
    </row>
    <row r="107" spans="1:41" ht="14.25" customHeight="1" outlineLevel="1">
      <c r="A107" s="9"/>
      <c r="B107" s="51" t="s">
        <v>245</v>
      </c>
      <c r="C107" s="52"/>
      <c r="D107" s="205"/>
      <c r="E107" s="203"/>
      <c r="F107" s="203"/>
      <c r="G107" s="204">
        <v>0</v>
      </c>
      <c r="H107" s="205">
        <v>0</v>
      </c>
      <c r="I107" s="203">
        <v>0</v>
      </c>
      <c r="J107" s="203">
        <v>0</v>
      </c>
      <c r="K107" s="204">
        <v>0</v>
      </c>
      <c r="L107" s="205">
        <v>0</v>
      </c>
      <c r="M107" s="203">
        <v>0</v>
      </c>
      <c r="N107" s="203">
        <v>0</v>
      </c>
      <c r="O107" s="204">
        <v>0</v>
      </c>
      <c r="P107" s="202">
        <v>0</v>
      </c>
      <c r="Q107" s="203">
        <v>0</v>
      </c>
      <c r="R107" s="200">
        <f t="shared" si="199"/>
        <v>0</v>
      </c>
      <c r="S107" s="201">
        <f t="shared" si="199"/>
        <v>0</v>
      </c>
      <c r="T107" s="202">
        <f t="shared" si="200"/>
        <v>0</v>
      </c>
      <c r="U107" s="200">
        <f t="shared" si="201"/>
        <v>0</v>
      </c>
      <c r="V107" s="200">
        <f t="shared" si="201"/>
        <v>0</v>
      </c>
      <c r="W107" s="201">
        <f t="shared" si="201"/>
        <v>0</v>
      </c>
      <c r="X107" s="202">
        <f t="shared" si="202"/>
        <v>0</v>
      </c>
      <c r="Y107" s="200">
        <f t="shared" si="203"/>
        <v>0</v>
      </c>
      <c r="Z107" s="200">
        <f t="shared" si="204"/>
        <v>0</v>
      </c>
      <c r="AA107" s="201">
        <f t="shared" si="205"/>
        <v>0</v>
      </c>
      <c r="AB107" s="177"/>
      <c r="AC107" s="200">
        <f t="shared" si="214"/>
        <v>0</v>
      </c>
      <c r="AD107" s="200">
        <f t="shared" si="214"/>
        <v>0</v>
      </c>
      <c r="AE107" s="200">
        <f t="shared" si="214"/>
        <v>0</v>
      </c>
      <c r="AF107" s="200">
        <f t="shared" si="214"/>
        <v>0</v>
      </c>
      <c r="AG107" s="200">
        <f t="shared" si="214"/>
        <v>0</v>
      </c>
      <c r="AH107" s="201">
        <f t="shared" ref="AH107" si="218">AH14</f>
        <v>0</v>
      </c>
      <c r="AI107" s="177"/>
      <c r="AJ107" s="202">
        <f t="shared" si="216"/>
        <v>0</v>
      </c>
      <c r="AK107" s="200">
        <f t="shared" si="216"/>
        <v>0</v>
      </c>
      <c r="AL107" s="200">
        <f t="shared" si="216"/>
        <v>0</v>
      </c>
      <c r="AM107" s="200">
        <f t="shared" si="216"/>
        <v>0</v>
      </c>
      <c r="AN107" s="201">
        <f t="shared" ref="AN107" si="219">AN14</f>
        <v>0</v>
      </c>
      <c r="AO107" s="15"/>
    </row>
    <row r="108" spans="1:41" ht="14.25" customHeight="1" outlineLevel="1">
      <c r="A108" s="9"/>
      <c r="B108" s="51" t="s">
        <v>211</v>
      </c>
      <c r="C108" s="52"/>
      <c r="D108" s="205"/>
      <c r="E108" s="203"/>
      <c r="F108" s="203"/>
      <c r="G108" s="204">
        <v>0</v>
      </c>
      <c r="H108" s="205">
        <v>0</v>
      </c>
      <c r="I108" s="203">
        <v>0</v>
      </c>
      <c r="J108" s="203">
        <v>0</v>
      </c>
      <c r="K108" s="204">
        <v>0</v>
      </c>
      <c r="L108" s="205">
        <v>0</v>
      </c>
      <c r="M108" s="203">
        <v>0</v>
      </c>
      <c r="N108" s="203">
        <v>0</v>
      </c>
      <c r="O108" s="204">
        <v>0</v>
      </c>
      <c r="P108" s="202">
        <v>0</v>
      </c>
      <c r="Q108" s="203">
        <v>0</v>
      </c>
      <c r="R108" s="200">
        <f t="shared" si="199"/>
        <v>0</v>
      </c>
      <c r="S108" s="201">
        <f t="shared" si="199"/>
        <v>0</v>
      </c>
      <c r="T108" s="202">
        <f t="shared" si="200"/>
        <v>0</v>
      </c>
      <c r="U108" s="200">
        <f t="shared" si="201"/>
        <v>0</v>
      </c>
      <c r="V108" s="200">
        <f t="shared" si="201"/>
        <v>0</v>
      </c>
      <c r="W108" s="201">
        <f t="shared" si="201"/>
        <v>0</v>
      </c>
      <c r="X108" s="202">
        <f t="shared" si="202"/>
        <v>0</v>
      </c>
      <c r="Y108" s="200">
        <f t="shared" si="203"/>
        <v>0</v>
      </c>
      <c r="Z108" s="200">
        <f t="shared" si="204"/>
        <v>0</v>
      </c>
      <c r="AA108" s="201">
        <f t="shared" si="205"/>
        <v>0</v>
      </c>
      <c r="AB108" s="177"/>
      <c r="AC108" s="200">
        <f t="shared" si="214"/>
        <v>0</v>
      </c>
      <c r="AD108" s="200">
        <f t="shared" si="214"/>
        <v>0</v>
      </c>
      <c r="AE108" s="200">
        <f t="shared" si="214"/>
        <v>0</v>
      </c>
      <c r="AF108" s="200">
        <f t="shared" si="214"/>
        <v>0</v>
      </c>
      <c r="AG108" s="200">
        <f t="shared" si="214"/>
        <v>0</v>
      </c>
      <c r="AH108" s="201">
        <f t="shared" ref="AH108" si="220">AH15</f>
        <v>0</v>
      </c>
      <c r="AI108" s="177"/>
      <c r="AJ108" s="202">
        <f t="shared" si="216"/>
        <v>0</v>
      </c>
      <c r="AK108" s="200">
        <f t="shared" si="216"/>
        <v>0</v>
      </c>
      <c r="AL108" s="200">
        <f t="shared" si="216"/>
        <v>0</v>
      </c>
      <c r="AM108" s="200">
        <f t="shared" si="216"/>
        <v>0</v>
      </c>
      <c r="AN108" s="201">
        <f t="shared" ref="AN108" si="221">AN15</f>
        <v>0</v>
      </c>
      <c r="AO108" s="15"/>
    </row>
    <row r="109" spans="1:41" ht="14.25" customHeight="1" outlineLevel="1">
      <c r="A109" s="9"/>
      <c r="B109" s="51" t="s">
        <v>244</v>
      </c>
      <c r="C109" s="52"/>
      <c r="D109" s="205"/>
      <c r="E109" s="203"/>
      <c r="F109" s="203"/>
      <c r="G109" s="204">
        <v>9.1850000000000005</v>
      </c>
      <c r="H109" s="205">
        <v>0.47399999999999998</v>
      </c>
      <c r="I109" s="203">
        <v>0.872</v>
      </c>
      <c r="J109" s="203">
        <v>0.36699999999999999</v>
      </c>
      <c r="K109" s="204">
        <v>0</v>
      </c>
      <c r="L109" s="205">
        <f>0.168</f>
        <v>0.16800000000000001</v>
      </c>
      <c r="M109" s="203">
        <v>-0.16500000000000001</v>
      </c>
      <c r="N109" s="203">
        <v>0.44400000000000001</v>
      </c>
      <c r="O109" s="204">
        <v>5.4779999999999998</v>
      </c>
      <c r="P109" s="797">
        <v>-0.76300000000000001</v>
      </c>
      <c r="Q109" s="203">
        <v>3.573</v>
      </c>
      <c r="R109" s="200">
        <f t="shared" si="199"/>
        <v>3.573</v>
      </c>
      <c r="S109" s="201">
        <f t="shared" si="199"/>
        <v>3.573</v>
      </c>
      <c r="T109" s="202">
        <f t="shared" si="200"/>
        <v>0</v>
      </c>
      <c r="U109" s="200">
        <f t="shared" si="201"/>
        <v>0</v>
      </c>
      <c r="V109" s="200">
        <f t="shared" si="201"/>
        <v>0</v>
      </c>
      <c r="W109" s="201">
        <f t="shared" si="201"/>
        <v>0</v>
      </c>
      <c r="X109" s="202">
        <f t="shared" si="202"/>
        <v>0</v>
      </c>
      <c r="Y109" s="200">
        <f t="shared" si="203"/>
        <v>0</v>
      </c>
      <c r="Z109" s="200">
        <f t="shared" si="204"/>
        <v>0</v>
      </c>
      <c r="AA109" s="201">
        <f t="shared" si="205"/>
        <v>0</v>
      </c>
      <c r="AB109" s="177"/>
      <c r="AC109" s="200">
        <f t="shared" si="214"/>
        <v>9.1849999999999987</v>
      </c>
      <c r="AD109" s="200">
        <f t="shared" si="214"/>
        <v>0</v>
      </c>
      <c r="AE109" s="200">
        <f t="shared" si="214"/>
        <v>5.4779999999999998</v>
      </c>
      <c r="AF109" s="200">
        <f t="shared" si="214"/>
        <v>3.5730000000000004</v>
      </c>
      <c r="AG109" s="200">
        <f t="shared" si="214"/>
        <v>0</v>
      </c>
      <c r="AH109" s="201">
        <f t="shared" ref="AH109" si="222">AH16</f>
        <v>0</v>
      </c>
      <c r="AI109" s="177"/>
      <c r="AJ109" s="202">
        <f t="shared" si="216"/>
        <v>7.9909999999999988</v>
      </c>
      <c r="AK109" s="200">
        <f t="shared" si="216"/>
        <v>7.6999999999999957E-2</v>
      </c>
      <c r="AL109" s="200">
        <f t="shared" si="216"/>
        <v>8.6069999999999993</v>
      </c>
      <c r="AM109" s="200">
        <f t="shared" si="216"/>
        <v>0</v>
      </c>
      <c r="AN109" s="201">
        <f t="shared" ref="AN109" si="223">AN16</f>
        <v>0</v>
      </c>
      <c r="AO109" s="15"/>
    </row>
    <row r="110" spans="1:41" ht="14.25" customHeight="1" outlineLevel="1">
      <c r="A110" s="9"/>
      <c r="B110" s="51" t="s">
        <v>182</v>
      </c>
      <c r="C110" s="52"/>
      <c r="D110" s="205"/>
      <c r="E110" s="203"/>
      <c r="F110" s="203"/>
      <c r="G110" s="204">
        <v>4.0000000000000001E-3</v>
      </c>
      <c r="H110" s="205">
        <v>0</v>
      </c>
      <c r="I110" s="203">
        <v>0</v>
      </c>
      <c r="J110" s="203">
        <v>0</v>
      </c>
      <c r="K110" s="204">
        <v>8.9999999999999993E-3</v>
      </c>
      <c r="L110" s="205">
        <v>0</v>
      </c>
      <c r="M110" s="203">
        <v>0</v>
      </c>
      <c r="N110" s="203">
        <v>0</v>
      </c>
      <c r="O110" s="204">
        <v>0</v>
      </c>
      <c r="P110" s="202">
        <v>0</v>
      </c>
      <c r="Q110" s="203">
        <v>0</v>
      </c>
      <c r="R110" s="200">
        <f t="shared" si="199"/>
        <v>0</v>
      </c>
      <c r="S110" s="201">
        <f t="shared" si="199"/>
        <v>0</v>
      </c>
      <c r="T110" s="202">
        <f t="shared" si="200"/>
        <v>0</v>
      </c>
      <c r="U110" s="200">
        <f t="shared" si="201"/>
        <v>0</v>
      </c>
      <c r="V110" s="200">
        <f t="shared" si="201"/>
        <v>0</v>
      </c>
      <c r="W110" s="201">
        <f t="shared" si="201"/>
        <v>0</v>
      </c>
      <c r="X110" s="202">
        <f t="shared" si="202"/>
        <v>0</v>
      </c>
      <c r="Y110" s="200">
        <f t="shared" si="203"/>
        <v>0</v>
      </c>
      <c r="Z110" s="200">
        <f t="shared" si="204"/>
        <v>0</v>
      </c>
      <c r="AA110" s="201">
        <f t="shared" si="205"/>
        <v>0</v>
      </c>
      <c r="AB110" s="177"/>
      <c r="AC110" s="200">
        <f t="shared" si="214"/>
        <v>4.0000000000000001E-3</v>
      </c>
      <c r="AD110" s="200">
        <f t="shared" si="214"/>
        <v>8.9999999999999993E-3</v>
      </c>
      <c r="AE110" s="200">
        <f t="shared" si="214"/>
        <v>0</v>
      </c>
      <c r="AF110" s="200">
        <f t="shared" si="214"/>
        <v>0</v>
      </c>
      <c r="AG110" s="200">
        <f t="shared" si="214"/>
        <v>0</v>
      </c>
      <c r="AH110" s="201">
        <f t="shared" ref="AH110" si="224">AH17</f>
        <v>0</v>
      </c>
      <c r="AI110" s="177"/>
      <c r="AJ110" s="202">
        <f t="shared" si="216"/>
        <v>4.0000000000000001E-3</v>
      </c>
      <c r="AK110" s="200">
        <f t="shared" si="216"/>
        <v>8.9999999999999993E-3</v>
      </c>
      <c r="AL110" s="200">
        <f t="shared" si="216"/>
        <v>0</v>
      </c>
      <c r="AM110" s="200">
        <f t="shared" si="216"/>
        <v>0</v>
      </c>
      <c r="AN110" s="201">
        <f t="shared" ref="AN110" si="225">AN17</f>
        <v>0</v>
      </c>
      <c r="AO110" s="15"/>
    </row>
    <row r="111" spans="1:41" ht="14.25" customHeight="1" outlineLevel="1">
      <c r="A111" s="9"/>
      <c r="B111" s="51" t="s">
        <v>272</v>
      </c>
      <c r="C111" s="52"/>
      <c r="D111" s="205"/>
      <c r="E111" s="203"/>
      <c r="F111" s="203"/>
      <c r="G111" s="204">
        <v>-0.19900000000000001</v>
      </c>
      <c r="H111" s="205"/>
      <c r="I111" s="203"/>
      <c r="J111" s="203"/>
      <c r="K111" s="204">
        <v>-4.7050000000000001</v>
      </c>
      <c r="L111" s="205">
        <v>0</v>
      </c>
      <c r="M111" s="203">
        <v>0</v>
      </c>
      <c r="N111" s="203">
        <v>0</v>
      </c>
      <c r="O111" s="204"/>
      <c r="P111" s="202">
        <v>0</v>
      </c>
      <c r="Q111" s="203">
        <v>0</v>
      </c>
      <c r="R111" s="200"/>
      <c r="S111" s="201"/>
      <c r="T111" s="202"/>
      <c r="U111" s="200"/>
      <c r="V111" s="200"/>
      <c r="W111" s="201"/>
      <c r="X111" s="202"/>
      <c r="Y111" s="200"/>
      <c r="Z111" s="200"/>
      <c r="AA111" s="201"/>
      <c r="AB111" s="177"/>
      <c r="AC111" s="200">
        <f t="shared" si="214"/>
        <v>-0.19900000000000001</v>
      </c>
      <c r="AD111" s="200">
        <f t="shared" si="214"/>
        <v>-4.7050000000000001</v>
      </c>
      <c r="AE111" s="200">
        <f t="shared" si="214"/>
        <v>0</v>
      </c>
      <c r="AF111" s="200">
        <f t="shared" si="214"/>
        <v>0</v>
      </c>
      <c r="AG111" s="200">
        <f t="shared" si="214"/>
        <v>0</v>
      </c>
      <c r="AH111" s="201">
        <f t="shared" ref="AH111" si="226">AH18</f>
        <v>0</v>
      </c>
      <c r="AI111" s="177"/>
      <c r="AJ111" s="202">
        <f t="shared" si="216"/>
        <v>-0.19900000000000001</v>
      </c>
      <c r="AK111" s="200">
        <f t="shared" si="216"/>
        <v>-4.7050000000000001</v>
      </c>
      <c r="AL111" s="200">
        <f t="shared" si="216"/>
        <v>0</v>
      </c>
      <c r="AM111" s="200">
        <f t="shared" si="216"/>
        <v>0</v>
      </c>
      <c r="AN111" s="201">
        <f t="shared" ref="AN111" si="227">AN18</f>
        <v>0</v>
      </c>
      <c r="AO111" s="15"/>
    </row>
    <row r="112" spans="1:41" ht="14.25" customHeight="1" outlineLevel="1">
      <c r="A112" s="9"/>
      <c r="B112" s="51" t="s">
        <v>273</v>
      </c>
      <c r="C112" s="52"/>
      <c r="D112" s="205"/>
      <c r="E112" s="203"/>
      <c r="F112" s="203"/>
      <c r="G112" s="204">
        <v>0</v>
      </c>
      <c r="H112" s="205"/>
      <c r="I112" s="203"/>
      <c r="J112" s="203"/>
      <c r="K112" s="204">
        <v>0</v>
      </c>
      <c r="L112" s="205">
        <v>0</v>
      </c>
      <c r="M112" s="203">
        <v>0</v>
      </c>
      <c r="N112" s="203">
        <v>0</v>
      </c>
      <c r="O112" s="204"/>
      <c r="P112" s="202">
        <v>0</v>
      </c>
      <c r="Q112" s="203">
        <v>0</v>
      </c>
      <c r="R112" s="200"/>
      <c r="S112" s="201"/>
      <c r="T112" s="202"/>
      <c r="U112" s="200"/>
      <c r="V112" s="200"/>
      <c r="W112" s="201"/>
      <c r="X112" s="202"/>
      <c r="Y112" s="200"/>
      <c r="Z112" s="200"/>
      <c r="AA112" s="201"/>
      <c r="AB112" s="177"/>
      <c r="AC112" s="200">
        <f t="shared" si="214"/>
        <v>0</v>
      </c>
      <c r="AD112" s="200">
        <f t="shared" si="214"/>
        <v>0</v>
      </c>
      <c r="AE112" s="200">
        <f t="shared" si="214"/>
        <v>0</v>
      </c>
      <c r="AF112" s="200">
        <f t="shared" si="214"/>
        <v>0</v>
      </c>
      <c r="AG112" s="200">
        <f t="shared" si="214"/>
        <v>0</v>
      </c>
      <c r="AH112" s="201">
        <f t="shared" ref="AH112" si="228">AH19</f>
        <v>0</v>
      </c>
      <c r="AI112" s="177"/>
      <c r="AJ112" s="202">
        <f t="shared" si="216"/>
        <v>0</v>
      </c>
      <c r="AK112" s="200">
        <f t="shared" si="216"/>
        <v>0</v>
      </c>
      <c r="AL112" s="200">
        <f t="shared" si="216"/>
        <v>0</v>
      </c>
      <c r="AM112" s="200">
        <f t="shared" si="216"/>
        <v>0</v>
      </c>
      <c r="AN112" s="201">
        <f t="shared" ref="AN112" si="229">AN19</f>
        <v>0</v>
      </c>
      <c r="AO112" s="15"/>
    </row>
    <row r="113" spans="1:41" ht="14.25" customHeight="1" outlineLevel="1">
      <c r="A113" s="12"/>
      <c r="B113" s="51" t="s">
        <v>137</v>
      </c>
      <c r="C113" s="52"/>
      <c r="D113" s="205"/>
      <c r="E113" s="203"/>
      <c r="F113" s="203"/>
      <c r="G113" s="204">
        <f>0.843+-13.993-0.242</f>
        <v>-13.391999999999999</v>
      </c>
      <c r="H113" s="205">
        <v>-3.9490000000000003</v>
      </c>
      <c r="I113" s="203">
        <f>0.427-4.004</f>
        <v>-3.5769999999999995</v>
      </c>
      <c r="J113" s="203">
        <f>-0.339+0.586-3.992</f>
        <v>-3.7450000000000001</v>
      </c>
      <c r="K113" s="204">
        <f>0.112+1.705</f>
        <v>1.8170000000000002</v>
      </c>
      <c r="L113" s="205">
        <v>-1.645</v>
      </c>
      <c r="M113" s="203">
        <f>1.128-0.056</f>
        <v>1.0719999999999998</v>
      </c>
      <c r="N113" s="203">
        <f>3.267-0.012</f>
        <v>3.2549999999999999</v>
      </c>
      <c r="O113" s="204">
        <f>1.709-0.065-0.036</f>
        <v>1.6080000000000001</v>
      </c>
      <c r="P113" s="797">
        <v>2.4769999999999999</v>
      </c>
      <c r="Q113" s="203">
        <f>1.553</f>
        <v>1.5529999999999999</v>
      </c>
      <c r="R113" s="200">
        <f>Q113+R20</f>
        <v>1.5529999999999999</v>
      </c>
      <c r="S113" s="201">
        <f>R113+S20</f>
        <v>1.5529999999999999</v>
      </c>
      <c r="T113" s="202">
        <f>T20</f>
        <v>0</v>
      </c>
      <c r="U113" s="200">
        <f>T113+U20</f>
        <v>0</v>
      </c>
      <c r="V113" s="200">
        <f>U113+V20</f>
        <v>0</v>
      </c>
      <c r="W113" s="201">
        <f>V113+W20</f>
        <v>0</v>
      </c>
      <c r="X113" s="202">
        <f>X20</f>
        <v>0</v>
      </c>
      <c r="Y113" s="200">
        <f>X113+Y20</f>
        <v>0</v>
      </c>
      <c r="Z113" s="200">
        <f>Y113+Z20</f>
        <v>0</v>
      </c>
      <c r="AA113" s="201">
        <f>Z113+AA20</f>
        <v>0</v>
      </c>
      <c r="AB113" s="177"/>
      <c r="AC113" s="200">
        <f t="shared" si="214"/>
        <v>-13.391999999999999</v>
      </c>
      <c r="AD113" s="200">
        <f t="shared" si="214"/>
        <v>1.8170000000000002</v>
      </c>
      <c r="AE113" s="200">
        <f t="shared" si="214"/>
        <v>1.6080000000000001</v>
      </c>
      <c r="AF113" s="200">
        <f t="shared" si="214"/>
        <v>1.5529999999999999</v>
      </c>
      <c r="AG113" s="200">
        <f t="shared" si="214"/>
        <v>0</v>
      </c>
      <c r="AH113" s="201">
        <f t="shared" ref="AH113" si="230">AH20</f>
        <v>0</v>
      </c>
      <c r="AI113" s="177"/>
      <c r="AJ113" s="202">
        <f t="shared" si="216"/>
        <v>-11.702</v>
      </c>
      <c r="AK113" s="200">
        <f t="shared" si="216"/>
        <v>8.8170000000000002</v>
      </c>
      <c r="AL113" s="200">
        <f t="shared" si="216"/>
        <v>-9.3999999999999861E-2</v>
      </c>
      <c r="AM113" s="200">
        <f t="shared" si="216"/>
        <v>0</v>
      </c>
      <c r="AN113" s="201">
        <f t="shared" ref="AN113" si="231">AN20</f>
        <v>0</v>
      </c>
      <c r="AO113" s="70"/>
    </row>
    <row r="114" spans="1:41" ht="14.25" customHeight="1" outlineLevel="1">
      <c r="A114" s="9"/>
      <c r="B114" s="25" t="s">
        <v>138</v>
      </c>
      <c r="C114" s="26"/>
      <c r="D114" s="202"/>
      <c r="E114" s="203"/>
      <c r="F114" s="203"/>
      <c r="G114" s="204"/>
      <c r="H114" s="202"/>
      <c r="I114" s="203"/>
      <c r="J114" s="203"/>
      <c r="K114" s="204"/>
      <c r="L114" s="202"/>
      <c r="M114" s="203"/>
      <c r="N114" s="203"/>
      <c r="O114" s="204"/>
      <c r="P114" s="202"/>
      <c r="Q114" s="203"/>
      <c r="R114" s="200"/>
      <c r="S114" s="201"/>
      <c r="T114" s="202"/>
      <c r="U114" s="200"/>
      <c r="V114" s="200"/>
      <c r="W114" s="201"/>
      <c r="X114" s="202"/>
      <c r="Y114" s="200"/>
      <c r="Z114" s="200"/>
      <c r="AA114" s="201"/>
      <c r="AB114" s="177"/>
      <c r="AC114" s="203"/>
      <c r="AD114" s="203"/>
      <c r="AE114" s="203"/>
      <c r="AF114" s="203"/>
      <c r="AG114" s="203"/>
      <c r="AH114" s="204"/>
      <c r="AI114" s="177"/>
      <c r="AJ114" s="205"/>
      <c r="AK114" s="203"/>
      <c r="AL114" s="203"/>
      <c r="AM114" s="203"/>
      <c r="AN114" s="204"/>
      <c r="AO114" s="15"/>
    </row>
    <row r="115" spans="1:41" ht="14.25" customHeight="1" outlineLevel="1">
      <c r="A115" s="9"/>
      <c r="B115" s="51" t="s">
        <v>139</v>
      </c>
      <c r="C115" s="52"/>
      <c r="D115" s="205"/>
      <c r="E115" s="203"/>
      <c r="F115" s="203"/>
      <c r="G115" s="204">
        <v>-30.369</v>
      </c>
      <c r="H115" s="205">
        <v>-54.244999999999997</v>
      </c>
      <c r="I115" s="203">
        <v>-84.495999999999995</v>
      </c>
      <c r="J115" s="203">
        <v>56.866999999999997</v>
      </c>
      <c r="K115" s="204">
        <v>36.682000000000002</v>
      </c>
      <c r="L115" s="205">
        <v>-79.501000000000005</v>
      </c>
      <c r="M115" s="203">
        <v>-170.92</v>
      </c>
      <c r="N115" s="203">
        <v>-100.374</v>
      </c>
      <c r="O115" s="204">
        <v>-36.872999999999998</v>
      </c>
      <c r="P115" s="797">
        <v>-15.901</v>
      </c>
      <c r="Q115" s="203">
        <v>-102.21899999999999</v>
      </c>
      <c r="R115" s="200">
        <f t="shared" ref="R115:S123" si="232">Q115+R22</f>
        <v>-91.305999999999983</v>
      </c>
      <c r="S115" s="201">
        <f t="shared" si="232"/>
        <v>9.7104171751711874</v>
      </c>
      <c r="T115" s="202">
        <f t="shared" ref="T115:T123" si="233">T22</f>
        <v>38.731585295939965</v>
      </c>
      <c r="U115" s="200">
        <f t="shared" ref="U115:W123" si="234">T115+U22</f>
        <v>-87.662308888060068</v>
      </c>
      <c r="V115" s="200">
        <f t="shared" si="234"/>
        <v>-99.659790771669009</v>
      </c>
      <c r="W115" s="201">
        <f t="shared" si="234"/>
        <v>-33.023828920169422</v>
      </c>
      <c r="X115" s="202">
        <f t="shared" ref="X115:X123" si="235">X22</f>
        <v>1.0196979501919827</v>
      </c>
      <c r="Y115" s="200">
        <f t="shared" ref="Y115:Y123" si="236">X115+Y22</f>
        <v>-63.471493902292423</v>
      </c>
      <c r="Z115" s="200">
        <f t="shared" ref="Z115:Z123" si="237">Y115+Z22</f>
        <v>-72.358032015238223</v>
      </c>
      <c r="AA115" s="201">
        <f t="shared" ref="AA115:AA123" si="238">Z115+AA22</f>
        <v>-13.606493385638544</v>
      </c>
      <c r="AB115" s="177"/>
      <c r="AC115" s="200">
        <f t="shared" ref="AC115:AG123" si="239">AC22</f>
        <v>-30.369</v>
      </c>
      <c r="AD115" s="200">
        <f t="shared" si="239"/>
        <v>36.681999999999995</v>
      </c>
      <c r="AE115" s="200">
        <f t="shared" si="239"/>
        <v>-36.87299999999999</v>
      </c>
      <c r="AF115" s="200">
        <f t="shared" si="239"/>
        <v>9.7104171751711874</v>
      </c>
      <c r="AG115" s="200">
        <f t="shared" si="239"/>
        <v>-33.023828920169422</v>
      </c>
      <c r="AH115" s="201">
        <f t="shared" ref="AH115" si="240">AH22</f>
        <v>-13.606493385638544</v>
      </c>
      <c r="AI115" s="177"/>
      <c r="AJ115" s="202">
        <f t="shared" ref="AJ115:AM123" si="241">AJ22</f>
        <v>104.33800000000001</v>
      </c>
      <c r="AK115" s="200">
        <f t="shared" si="241"/>
        <v>-120.559</v>
      </c>
      <c r="AL115" s="200">
        <f t="shared" si="241"/>
        <v>-27.804999999999978</v>
      </c>
      <c r="AM115" s="200">
        <f t="shared" si="241"/>
        <v>1.3566264035021618</v>
      </c>
      <c r="AN115" s="201">
        <f t="shared" ref="AN115" si="242">AN22</f>
        <v>-5.7220701637386355</v>
      </c>
      <c r="AO115" s="15"/>
    </row>
    <row r="116" spans="1:41" ht="14.25" customHeight="1" outlineLevel="1">
      <c r="A116" s="9"/>
      <c r="B116" s="51" t="s">
        <v>219</v>
      </c>
      <c r="C116" s="52"/>
      <c r="D116" s="205"/>
      <c r="E116" s="203"/>
      <c r="F116" s="203"/>
      <c r="G116" s="204">
        <v>10.423</v>
      </c>
      <c r="H116" s="205">
        <v>-21.606000000000002</v>
      </c>
      <c r="I116" s="203">
        <v>-51.802999999999997</v>
      </c>
      <c r="J116" s="203">
        <v>-64.997</v>
      </c>
      <c r="K116" s="204">
        <v>-84.116</v>
      </c>
      <c r="L116" s="205">
        <v>-30.27</v>
      </c>
      <c r="M116" s="203">
        <v>-11.689</v>
      </c>
      <c r="N116" s="203">
        <v>19.151</v>
      </c>
      <c r="O116" s="204">
        <v>-6.4420000000000002</v>
      </c>
      <c r="P116" s="797">
        <v>-40.036000000000001</v>
      </c>
      <c r="Q116" s="203">
        <v>-29.786000000000001</v>
      </c>
      <c r="R116" s="200">
        <f t="shared" si="232"/>
        <v>8.3120000000000118</v>
      </c>
      <c r="S116" s="201">
        <f t="shared" si="232"/>
        <v>126.15971523555561</v>
      </c>
      <c r="T116" s="202">
        <f t="shared" si="233"/>
        <v>23.587881396444402</v>
      </c>
      <c r="U116" s="200">
        <f t="shared" si="234"/>
        <v>-82.177699679688942</v>
      </c>
      <c r="V116" s="200">
        <f t="shared" si="234"/>
        <v>-80.95610346799424</v>
      </c>
      <c r="W116" s="201">
        <f t="shared" si="234"/>
        <v>-20.67541050904731</v>
      </c>
      <c r="X116" s="202">
        <f t="shared" si="235"/>
        <v>2.6718407400710475</v>
      </c>
      <c r="Y116" s="200">
        <f t="shared" si="236"/>
        <v>-53.361981525154647</v>
      </c>
      <c r="Z116" s="200">
        <f t="shared" si="237"/>
        <v>-59.818036093261867</v>
      </c>
      <c r="AA116" s="201">
        <f t="shared" si="238"/>
        <v>-7.1258419601340393</v>
      </c>
      <c r="AB116" s="177"/>
      <c r="AC116" s="200">
        <f t="shared" si="239"/>
        <v>10.423000000000002</v>
      </c>
      <c r="AD116" s="200">
        <f t="shared" si="239"/>
        <v>-84.116</v>
      </c>
      <c r="AE116" s="200">
        <f t="shared" si="239"/>
        <v>-6.4420000000000002</v>
      </c>
      <c r="AF116" s="200">
        <f t="shared" si="239"/>
        <v>126.15971523555561</v>
      </c>
      <c r="AG116" s="200">
        <f t="shared" si="239"/>
        <v>-20.67541050904731</v>
      </c>
      <c r="AH116" s="201">
        <f t="shared" ref="AH116" si="243">AH23</f>
        <v>-7.1258419601340393</v>
      </c>
      <c r="AI116" s="177"/>
      <c r="AJ116" s="202">
        <f t="shared" si="241"/>
        <v>-9.9110000000000014</v>
      </c>
      <c r="AK116" s="200">
        <f t="shared" si="241"/>
        <v>3.2000000000003581E-2</v>
      </c>
      <c r="AL116" s="200">
        <f t="shared" si="241"/>
        <v>-17.280999999999992</v>
      </c>
      <c r="AM116" s="200">
        <f t="shared" si="241"/>
        <v>36.891611767561358</v>
      </c>
      <c r="AN116" s="201">
        <f t="shared" ref="AN116" si="244">AN23</f>
        <v>0.46265686568506226</v>
      </c>
      <c r="AO116" s="15"/>
    </row>
    <row r="117" spans="1:41" ht="14.25" customHeight="1" outlineLevel="1">
      <c r="A117" s="9"/>
      <c r="B117" s="51" t="s">
        <v>242</v>
      </c>
      <c r="C117" s="52"/>
      <c r="D117" s="205"/>
      <c r="E117" s="203"/>
      <c r="F117" s="203"/>
      <c r="G117" s="204">
        <v>-26.384</v>
      </c>
      <c r="H117" s="205">
        <v>-9.6</v>
      </c>
      <c r="I117" s="203">
        <v>-5.4690000000000003</v>
      </c>
      <c r="J117" s="203">
        <v>-8.6280000000000001</v>
      </c>
      <c r="K117" s="204">
        <v>-28.870999999999999</v>
      </c>
      <c r="L117" s="205">
        <v>-28.577999999999999</v>
      </c>
      <c r="M117" s="203">
        <v>-23.617000000000001</v>
      </c>
      <c r="N117" s="203">
        <v>-2.145</v>
      </c>
      <c r="O117" s="204">
        <v>20.285</v>
      </c>
      <c r="P117" s="797">
        <v>16.748000000000001</v>
      </c>
      <c r="Q117" s="203">
        <v>12.157</v>
      </c>
      <c r="R117" s="200">
        <f t="shared" si="232"/>
        <v>18.373999999999985</v>
      </c>
      <c r="S117" s="201">
        <f t="shared" si="232"/>
        <v>41.123894240705468</v>
      </c>
      <c r="T117" s="202">
        <f t="shared" si="233"/>
        <v>1.0094853855480039</v>
      </c>
      <c r="U117" s="200">
        <f t="shared" si="234"/>
        <v>-30.609687559667009</v>
      </c>
      <c r="V117" s="200">
        <f t="shared" si="234"/>
        <v>-33.611022845948071</v>
      </c>
      <c r="W117" s="201">
        <f t="shared" si="234"/>
        <v>-16.941119479523962</v>
      </c>
      <c r="X117" s="202">
        <f t="shared" si="235"/>
        <v>0.25509148244191238</v>
      </c>
      <c r="Y117" s="200">
        <f t="shared" si="236"/>
        <v>-15.87826813743186</v>
      </c>
      <c r="Z117" s="200">
        <f t="shared" si="237"/>
        <v>-18.101358004956879</v>
      </c>
      <c r="AA117" s="201">
        <f t="shared" si="238"/>
        <v>-3.4038516679620585</v>
      </c>
      <c r="AB117" s="177"/>
      <c r="AC117" s="200">
        <f t="shared" si="239"/>
        <v>-26.384</v>
      </c>
      <c r="AD117" s="200">
        <f t="shared" si="239"/>
        <v>-28.870999999999995</v>
      </c>
      <c r="AE117" s="200">
        <f t="shared" si="239"/>
        <v>20.285</v>
      </c>
      <c r="AF117" s="200">
        <f t="shared" si="239"/>
        <v>41.123894240705468</v>
      </c>
      <c r="AG117" s="200">
        <f t="shared" si="239"/>
        <v>-16.941119479523962</v>
      </c>
      <c r="AH117" s="201">
        <f t="shared" ref="AH117" si="245">AH24</f>
        <v>-3.4038516679620585</v>
      </c>
      <c r="AI117" s="177"/>
      <c r="AJ117" s="202">
        <f t="shared" si="241"/>
        <v>8.4720000000000066</v>
      </c>
      <c r="AK117" s="200">
        <f t="shared" si="241"/>
        <v>-22.387999999999998</v>
      </c>
      <c r="AL117" s="200">
        <f t="shared" si="241"/>
        <v>40.803999999999981</v>
      </c>
      <c r="AM117" s="200">
        <f t="shared" si="241"/>
        <v>-10.861128605242584</v>
      </c>
      <c r="AN117" s="201">
        <f t="shared" ref="AN117" si="246">AN24</f>
        <v>-1.4314546385327702</v>
      </c>
      <c r="AO117" s="15"/>
    </row>
    <row r="118" spans="1:41" ht="14.25" customHeight="1" outlineLevel="1">
      <c r="A118" s="9"/>
      <c r="B118" s="51" t="s">
        <v>183</v>
      </c>
      <c r="C118" s="52"/>
      <c r="D118" s="205"/>
      <c r="E118" s="203"/>
      <c r="F118" s="203"/>
      <c r="G118" s="204">
        <v>0</v>
      </c>
      <c r="H118" s="205">
        <v>0</v>
      </c>
      <c r="I118" s="203">
        <v>0</v>
      </c>
      <c r="J118" s="203">
        <v>0</v>
      </c>
      <c r="K118" s="204">
        <v>0</v>
      </c>
      <c r="L118" s="205">
        <v>0</v>
      </c>
      <c r="M118" s="203">
        <v>0</v>
      </c>
      <c r="N118" s="203">
        <v>0</v>
      </c>
      <c r="O118" s="204">
        <v>0</v>
      </c>
      <c r="P118" s="202">
        <v>0</v>
      </c>
      <c r="Q118" s="203">
        <v>0</v>
      </c>
      <c r="R118" s="200">
        <f t="shared" si="232"/>
        <v>0</v>
      </c>
      <c r="S118" s="201">
        <f t="shared" si="232"/>
        <v>0</v>
      </c>
      <c r="T118" s="202">
        <f t="shared" si="233"/>
        <v>0</v>
      </c>
      <c r="U118" s="200">
        <f t="shared" si="234"/>
        <v>0</v>
      </c>
      <c r="V118" s="200">
        <f t="shared" si="234"/>
        <v>0</v>
      </c>
      <c r="W118" s="201">
        <f t="shared" si="234"/>
        <v>0</v>
      </c>
      <c r="X118" s="202">
        <f t="shared" si="235"/>
        <v>0</v>
      </c>
      <c r="Y118" s="200">
        <f t="shared" si="236"/>
        <v>0</v>
      </c>
      <c r="Z118" s="200">
        <f t="shared" si="237"/>
        <v>0</v>
      </c>
      <c r="AA118" s="201">
        <f t="shared" si="238"/>
        <v>0</v>
      </c>
      <c r="AB118" s="177"/>
      <c r="AC118" s="200">
        <f t="shared" si="239"/>
        <v>0</v>
      </c>
      <c r="AD118" s="200">
        <f t="shared" si="239"/>
        <v>0</v>
      </c>
      <c r="AE118" s="200">
        <f t="shared" si="239"/>
        <v>0</v>
      </c>
      <c r="AF118" s="200">
        <f t="shared" si="239"/>
        <v>0</v>
      </c>
      <c r="AG118" s="200">
        <f t="shared" si="239"/>
        <v>0</v>
      </c>
      <c r="AH118" s="201">
        <f t="shared" ref="AH118" si="247">AH25</f>
        <v>0</v>
      </c>
      <c r="AI118" s="177"/>
      <c r="AJ118" s="202">
        <f t="shared" si="241"/>
        <v>0</v>
      </c>
      <c r="AK118" s="200">
        <f t="shared" si="241"/>
        <v>0</v>
      </c>
      <c r="AL118" s="200">
        <f t="shared" si="241"/>
        <v>0</v>
      </c>
      <c r="AM118" s="200">
        <f t="shared" si="241"/>
        <v>0</v>
      </c>
      <c r="AN118" s="201">
        <f t="shared" ref="AN118" si="248">AN25</f>
        <v>0</v>
      </c>
      <c r="AO118" s="15"/>
    </row>
    <row r="119" spans="1:41" ht="14.25" customHeight="1" outlineLevel="1">
      <c r="A119" s="9"/>
      <c r="B119" s="51" t="s">
        <v>243</v>
      </c>
      <c r="C119" s="52"/>
      <c r="D119" s="205"/>
      <c r="E119" s="203"/>
      <c r="F119" s="203"/>
      <c r="G119" s="204">
        <v>-30.106999999999999</v>
      </c>
      <c r="H119" s="205">
        <v>22.631</v>
      </c>
      <c r="I119" s="203">
        <v>31.599</v>
      </c>
      <c r="J119" s="203">
        <v>-37.679000000000002</v>
      </c>
      <c r="K119" s="204">
        <v>-0.46100000000000002</v>
      </c>
      <c r="L119" s="205">
        <v>23.01</v>
      </c>
      <c r="M119" s="203">
        <v>136.83199999999999</v>
      </c>
      <c r="N119" s="203">
        <v>16.742000000000001</v>
      </c>
      <c r="O119" s="204">
        <v>-1.0349999999999999</v>
      </c>
      <c r="P119" s="797">
        <v>-7.3630000000000004</v>
      </c>
      <c r="Q119" s="203">
        <v>55.62</v>
      </c>
      <c r="R119" s="200">
        <f t="shared" si="232"/>
        <v>175.31099999999998</v>
      </c>
      <c r="S119" s="201">
        <f t="shared" si="232"/>
        <v>67.100148654461236</v>
      </c>
      <c r="T119" s="202">
        <f t="shared" si="233"/>
        <v>8.4528781297520652</v>
      </c>
      <c r="U119" s="200">
        <f t="shared" si="234"/>
        <v>95.885758486022269</v>
      </c>
      <c r="V119" s="200">
        <f t="shared" si="234"/>
        <v>103.61853724158254</v>
      </c>
      <c r="W119" s="201">
        <f t="shared" si="234"/>
        <v>52.421236372339933</v>
      </c>
      <c r="X119" s="202">
        <f t="shared" si="235"/>
        <v>-2.2692346011562563</v>
      </c>
      <c r="Y119" s="200">
        <f t="shared" si="236"/>
        <v>45.32113499396695</v>
      </c>
      <c r="Z119" s="200">
        <f t="shared" si="237"/>
        <v>50.804359421674462</v>
      </c>
      <c r="AA119" s="201">
        <f t="shared" si="238"/>
        <v>6.0520849524425557</v>
      </c>
      <c r="AB119" s="177"/>
      <c r="AC119" s="200">
        <f t="shared" si="239"/>
        <v>-30.106999999999999</v>
      </c>
      <c r="AD119" s="200">
        <f t="shared" si="239"/>
        <v>-0.46099999999999852</v>
      </c>
      <c r="AE119" s="200">
        <f t="shared" si="239"/>
        <v>-1.034999999999993</v>
      </c>
      <c r="AF119" s="200">
        <f t="shared" si="239"/>
        <v>67.100148654461236</v>
      </c>
      <c r="AG119" s="200">
        <f t="shared" si="239"/>
        <v>52.421236372339933</v>
      </c>
      <c r="AH119" s="201">
        <f t="shared" ref="AH119" si="249">AH26</f>
        <v>6.0520849524425557</v>
      </c>
      <c r="AI119" s="177"/>
      <c r="AJ119" s="202">
        <f t="shared" si="241"/>
        <v>-116.38799999999999</v>
      </c>
      <c r="AK119" s="200">
        <f t="shared" si="241"/>
        <v>53.960000000000022</v>
      </c>
      <c r="AL119" s="200">
        <f t="shared" si="241"/>
        <v>157.53399999999999</v>
      </c>
      <c r="AM119" s="200">
        <f t="shared" si="241"/>
        <v>-4.5923141039561983</v>
      </c>
      <c r="AN119" s="201">
        <f t="shared" ref="AN119" si="250">AN26</f>
        <v>-0.39294144756814831</v>
      </c>
      <c r="AO119" s="15"/>
    </row>
    <row r="120" spans="1:41" ht="14.25" customHeight="1" outlineLevel="1">
      <c r="A120" s="9"/>
      <c r="B120" s="51" t="s">
        <v>191</v>
      </c>
      <c r="C120" s="52"/>
      <c r="D120" s="205"/>
      <c r="E120" s="203"/>
      <c r="F120" s="203"/>
      <c r="G120" s="204">
        <v>-3.8839999999999999</v>
      </c>
      <c r="H120" s="205">
        <v>0</v>
      </c>
      <c r="I120" s="203">
        <v>0</v>
      </c>
      <c r="J120" s="203">
        <v>0</v>
      </c>
      <c r="K120" s="204">
        <v>3.8620000000000001</v>
      </c>
      <c r="L120" s="205">
        <v>0</v>
      </c>
      <c r="M120" s="203">
        <v>0</v>
      </c>
      <c r="N120" s="203">
        <v>0</v>
      </c>
      <c r="O120" s="204">
        <v>26.866</v>
      </c>
      <c r="P120" s="202">
        <v>0</v>
      </c>
      <c r="Q120" s="203">
        <v>0</v>
      </c>
      <c r="R120" s="200">
        <f t="shared" si="232"/>
        <v>-184.185</v>
      </c>
      <c r="S120" s="201">
        <f t="shared" si="232"/>
        <v>-184.185</v>
      </c>
      <c r="T120" s="202">
        <f t="shared" si="233"/>
        <v>0</v>
      </c>
      <c r="U120" s="200">
        <f t="shared" si="234"/>
        <v>0</v>
      </c>
      <c r="V120" s="200">
        <f t="shared" si="234"/>
        <v>0</v>
      </c>
      <c r="W120" s="201">
        <f t="shared" si="234"/>
        <v>0</v>
      </c>
      <c r="X120" s="202">
        <f t="shared" si="235"/>
        <v>0</v>
      </c>
      <c r="Y120" s="200">
        <f t="shared" si="236"/>
        <v>0</v>
      </c>
      <c r="Z120" s="200">
        <f t="shared" si="237"/>
        <v>0</v>
      </c>
      <c r="AA120" s="201">
        <f t="shared" si="238"/>
        <v>0</v>
      </c>
      <c r="AB120" s="177"/>
      <c r="AC120" s="200">
        <f t="shared" si="239"/>
        <v>-3.8839999999999999</v>
      </c>
      <c r="AD120" s="200">
        <f t="shared" si="239"/>
        <v>3.8620000000000001</v>
      </c>
      <c r="AE120" s="200">
        <f t="shared" si="239"/>
        <v>26.866</v>
      </c>
      <c r="AF120" s="200">
        <f t="shared" si="239"/>
        <v>-184.185</v>
      </c>
      <c r="AG120" s="200">
        <f t="shared" si="239"/>
        <v>0</v>
      </c>
      <c r="AH120" s="201">
        <f t="shared" ref="AH120" si="251">AH27</f>
        <v>0</v>
      </c>
      <c r="AI120" s="177"/>
      <c r="AJ120" s="202">
        <f t="shared" si="241"/>
        <v>-3.8839999999999999</v>
      </c>
      <c r="AK120" s="200">
        <f t="shared" si="241"/>
        <v>3.8620000000000001</v>
      </c>
      <c r="AL120" s="200">
        <f t="shared" si="241"/>
        <v>-157.31900000000002</v>
      </c>
      <c r="AM120" s="200">
        <f t="shared" si="241"/>
        <v>0</v>
      </c>
      <c r="AN120" s="201">
        <f t="shared" ref="AN120" si="252">AN27</f>
        <v>0</v>
      </c>
      <c r="AO120" s="15"/>
    </row>
    <row r="121" spans="1:41" ht="14.25" customHeight="1" outlineLevel="1">
      <c r="A121" s="9"/>
      <c r="B121" s="51" t="s">
        <v>181</v>
      </c>
      <c r="C121" s="52"/>
      <c r="D121" s="205"/>
      <c r="E121" s="203"/>
      <c r="F121" s="203"/>
      <c r="G121" s="204">
        <v>12.704000000000001</v>
      </c>
      <c r="H121" s="205">
        <v>-5.63</v>
      </c>
      <c r="I121" s="203">
        <v>-0.58499999999999996</v>
      </c>
      <c r="J121" s="203">
        <v>-5.4349999999999996</v>
      </c>
      <c r="K121" s="204">
        <v>4.3</v>
      </c>
      <c r="L121" s="205">
        <v>-17.459</v>
      </c>
      <c r="M121" s="203">
        <v>-13.205</v>
      </c>
      <c r="N121" s="203">
        <v>86.873000000000005</v>
      </c>
      <c r="O121" s="204">
        <v>13.414</v>
      </c>
      <c r="P121" s="797">
        <v>-16.027999999999999</v>
      </c>
      <c r="Q121" s="203">
        <v>-4.2610000000000001</v>
      </c>
      <c r="R121" s="200">
        <f t="shared" si="232"/>
        <v>-4.2610000000000001</v>
      </c>
      <c r="S121" s="201">
        <f t="shared" si="232"/>
        <v>-4.2610000000000001</v>
      </c>
      <c r="T121" s="202">
        <f t="shared" si="233"/>
        <v>0</v>
      </c>
      <c r="U121" s="200">
        <f t="shared" si="234"/>
        <v>0</v>
      </c>
      <c r="V121" s="200">
        <f t="shared" si="234"/>
        <v>0</v>
      </c>
      <c r="W121" s="201">
        <f t="shared" si="234"/>
        <v>0</v>
      </c>
      <c r="X121" s="202">
        <f t="shared" si="235"/>
        <v>0</v>
      </c>
      <c r="Y121" s="200">
        <f t="shared" si="236"/>
        <v>0</v>
      </c>
      <c r="Z121" s="200">
        <f t="shared" si="237"/>
        <v>0</v>
      </c>
      <c r="AA121" s="201">
        <f t="shared" si="238"/>
        <v>0</v>
      </c>
      <c r="AB121" s="177"/>
      <c r="AC121" s="200">
        <f t="shared" si="239"/>
        <v>12.704000000000001</v>
      </c>
      <c r="AD121" s="200">
        <f t="shared" si="239"/>
        <v>4.2999999999999989</v>
      </c>
      <c r="AE121" s="200">
        <f t="shared" si="239"/>
        <v>13.414000000000001</v>
      </c>
      <c r="AF121" s="200">
        <f t="shared" si="239"/>
        <v>-4.2609999999999992</v>
      </c>
      <c r="AG121" s="200">
        <f t="shared" si="239"/>
        <v>0</v>
      </c>
      <c r="AH121" s="201">
        <f t="shared" ref="AH121" si="253">AH28</f>
        <v>0</v>
      </c>
      <c r="AI121" s="177"/>
      <c r="AJ121" s="202">
        <f t="shared" si="241"/>
        <v>-8.5829999999999984</v>
      </c>
      <c r="AK121" s="200">
        <f t="shared" si="241"/>
        <v>96.608000000000004</v>
      </c>
      <c r="AL121" s="200">
        <f t="shared" si="241"/>
        <v>-77.72</v>
      </c>
      <c r="AM121" s="200">
        <f t="shared" si="241"/>
        <v>0</v>
      </c>
      <c r="AN121" s="201">
        <f t="shared" ref="AN121" si="254">AN28</f>
        <v>0</v>
      </c>
      <c r="AO121" s="15"/>
    </row>
    <row r="122" spans="1:41" ht="14.25" customHeight="1" outlineLevel="1">
      <c r="A122" s="9"/>
      <c r="B122" s="51" t="s">
        <v>224</v>
      </c>
      <c r="C122" s="52"/>
      <c r="D122" s="205"/>
      <c r="E122" s="203"/>
      <c r="F122" s="203"/>
      <c r="G122" s="204">
        <v>0</v>
      </c>
      <c r="H122" s="205">
        <v>0</v>
      </c>
      <c r="I122" s="203">
        <v>0</v>
      </c>
      <c r="J122" s="203">
        <v>0</v>
      </c>
      <c r="K122" s="204">
        <v>0</v>
      </c>
      <c r="L122" s="205">
        <v>0</v>
      </c>
      <c r="M122" s="203">
        <v>0</v>
      </c>
      <c r="N122" s="203">
        <v>0</v>
      </c>
      <c r="O122" s="204">
        <v>0</v>
      </c>
      <c r="P122" s="202">
        <v>0</v>
      </c>
      <c r="Q122" s="203">
        <v>0</v>
      </c>
      <c r="R122" s="200">
        <f t="shared" si="232"/>
        <v>0</v>
      </c>
      <c r="S122" s="201">
        <f t="shared" si="232"/>
        <v>0</v>
      </c>
      <c r="T122" s="202">
        <f t="shared" si="233"/>
        <v>0</v>
      </c>
      <c r="U122" s="200">
        <f t="shared" si="234"/>
        <v>0</v>
      </c>
      <c r="V122" s="200">
        <f t="shared" si="234"/>
        <v>0</v>
      </c>
      <c r="W122" s="201">
        <f t="shared" si="234"/>
        <v>0</v>
      </c>
      <c r="X122" s="202">
        <f t="shared" si="235"/>
        <v>0</v>
      </c>
      <c r="Y122" s="200">
        <f t="shared" si="236"/>
        <v>0</v>
      </c>
      <c r="Z122" s="200">
        <f t="shared" si="237"/>
        <v>0</v>
      </c>
      <c r="AA122" s="201">
        <f t="shared" si="238"/>
        <v>0</v>
      </c>
      <c r="AB122" s="177"/>
      <c r="AC122" s="200">
        <f t="shared" si="239"/>
        <v>0</v>
      </c>
      <c r="AD122" s="200">
        <f t="shared" si="239"/>
        <v>0</v>
      </c>
      <c r="AE122" s="200">
        <f t="shared" si="239"/>
        <v>0</v>
      </c>
      <c r="AF122" s="200">
        <f t="shared" si="239"/>
        <v>0</v>
      </c>
      <c r="AG122" s="200">
        <f t="shared" si="239"/>
        <v>0</v>
      </c>
      <c r="AH122" s="201">
        <f t="shared" ref="AH122" si="255">AH29</f>
        <v>0</v>
      </c>
      <c r="AI122" s="177"/>
      <c r="AJ122" s="202">
        <f t="shared" si="241"/>
        <v>0</v>
      </c>
      <c r="AK122" s="200">
        <f t="shared" si="241"/>
        <v>0</v>
      </c>
      <c r="AL122" s="200">
        <f t="shared" si="241"/>
        <v>0</v>
      </c>
      <c r="AM122" s="200">
        <f t="shared" si="241"/>
        <v>0</v>
      </c>
      <c r="AN122" s="201">
        <f t="shared" ref="AN122" si="256">AN29</f>
        <v>0</v>
      </c>
      <c r="AO122" s="15"/>
    </row>
    <row r="123" spans="1:41" ht="14.25" customHeight="1" outlineLevel="1">
      <c r="A123" s="9"/>
      <c r="B123" s="51" t="s">
        <v>185</v>
      </c>
      <c r="C123" s="52"/>
      <c r="D123" s="203"/>
      <c r="E123" s="203"/>
      <c r="F123" s="203"/>
      <c r="G123" s="204">
        <v>9.3810000000000002</v>
      </c>
      <c r="H123" s="203">
        <v>-6.5570000000000004</v>
      </c>
      <c r="I123" s="203">
        <v>-8.8330000000000002</v>
      </c>
      <c r="J123" s="203">
        <v>-15.945</v>
      </c>
      <c r="K123" s="204">
        <v>-13.087999999999999</v>
      </c>
      <c r="L123" s="203">
        <v>0.14899999999999999</v>
      </c>
      <c r="M123" s="203">
        <v>1.0069999999999999</v>
      </c>
      <c r="N123" s="203">
        <v>5.1420000000000003</v>
      </c>
      <c r="O123" s="204">
        <v>4.6820000000000004</v>
      </c>
      <c r="P123" s="798">
        <v>1.5109999999999999</v>
      </c>
      <c r="Q123" s="203">
        <v>-3.0089999999999999</v>
      </c>
      <c r="R123" s="200">
        <f t="shared" si="232"/>
        <v>251.42826236242158</v>
      </c>
      <c r="S123" s="201">
        <f t="shared" si="232"/>
        <v>251.42826236242158</v>
      </c>
      <c r="T123" s="200">
        <f t="shared" si="233"/>
        <v>0</v>
      </c>
      <c r="U123" s="200">
        <f t="shared" si="234"/>
        <v>0</v>
      </c>
      <c r="V123" s="200">
        <f t="shared" si="234"/>
        <v>0</v>
      </c>
      <c r="W123" s="201">
        <f t="shared" si="234"/>
        <v>0</v>
      </c>
      <c r="X123" s="200">
        <f t="shared" si="235"/>
        <v>0</v>
      </c>
      <c r="Y123" s="200">
        <f t="shared" si="236"/>
        <v>0</v>
      </c>
      <c r="Z123" s="200">
        <f t="shared" si="237"/>
        <v>0</v>
      </c>
      <c r="AA123" s="201">
        <f t="shared" si="238"/>
        <v>0</v>
      </c>
      <c r="AB123" s="177"/>
      <c r="AC123" s="200">
        <f t="shared" si="239"/>
        <v>9.3810000000000002</v>
      </c>
      <c r="AD123" s="200">
        <f t="shared" si="239"/>
        <v>-13.087999999999999</v>
      </c>
      <c r="AE123" s="200">
        <f t="shared" si="239"/>
        <v>4.6820000000000004</v>
      </c>
      <c r="AF123" s="200">
        <f t="shared" si="239"/>
        <v>251.42826236242158</v>
      </c>
      <c r="AG123" s="200">
        <f t="shared" si="239"/>
        <v>0</v>
      </c>
      <c r="AH123" s="201">
        <f t="shared" ref="AH123" si="257">AH30</f>
        <v>0</v>
      </c>
      <c r="AI123" s="177"/>
      <c r="AJ123" s="202">
        <f t="shared" si="241"/>
        <v>-0.9220000000000006</v>
      </c>
      <c r="AK123" s="200">
        <f t="shared" si="241"/>
        <v>7.9990000000000014</v>
      </c>
      <c r="AL123" s="200">
        <f t="shared" si="241"/>
        <v>250.96826236242157</v>
      </c>
      <c r="AM123" s="200">
        <f t="shared" si="241"/>
        <v>0</v>
      </c>
      <c r="AN123" s="201">
        <f t="shared" ref="AN123" si="258">AN30</f>
        <v>0</v>
      </c>
      <c r="AO123" s="15"/>
    </row>
    <row r="124" spans="1:41" ht="14.25" customHeight="1" outlineLevel="1" thickBot="1">
      <c r="A124" s="9"/>
      <c r="B124" s="206" t="s">
        <v>140</v>
      </c>
      <c r="C124" s="207"/>
      <c r="D124" s="208"/>
      <c r="E124" s="208"/>
      <c r="F124" s="208"/>
      <c r="G124" s="210">
        <f>G101+SUM(G103:G113)+SUM(G115:G123)</f>
        <v>305.62400000000008</v>
      </c>
      <c r="H124" s="208">
        <f t="shared" ref="H124:S124" si="259">H101+SUM(H103:H113)+SUM(H115:H123)</f>
        <v>141.43199999999996</v>
      </c>
      <c r="I124" s="208">
        <f>I101+SUM(I103:I113)+SUM(I115:I123)</f>
        <v>310.22699999999998</v>
      </c>
      <c r="J124" s="208">
        <f>J101+SUM(J103:J113)+SUM(J115:J123)</f>
        <v>528.23299999999995</v>
      </c>
      <c r="K124" s="210">
        <f>K101+SUM(K103:K113)+SUM(K115:K123)</f>
        <v>687.92699999999991</v>
      </c>
      <c r="L124" s="208">
        <f>L101+SUM(L103:L113)+SUM(L115:L123)</f>
        <v>59.388999999999982</v>
      </c>
      <c r="M124" s="208">
        <f t="shared" si="259"/>
        <v>309.387</v>
      </c>
      <c r="N124" s="208">
        <f>N101+SUM(N103:N113)+SUM(N115:N123)</f>
        <v>529.74899999999991</v>
      </c>
      <c r="O124" s="210">
        <f t="shared" si="259"/>
        <v>776.81999999999971</v>
      </c>
      <c r="P124" s="208">
        <f t="shared" si="259"/>
        <v>103.636</v>
      </c>
      <c r="Q124" s="208">
        <f t="shared" ref="Q124" si="260">Q101+SUM(Q103:Q113)+SUM(Q115:Q123)</f>
        <v>323.49399999999997</v>
      </c>
      <c r="R124" s="208">
        <f t="shared" si="259"/>
        <v>593.59400000000005</v>
      </c>
      <c r="S124" s="210">
        <f t="shared" si="259"/>
        <v>908.77811296259881</v>
      </c>
      <c r="T124" s="208">
        <f t="shared" ref="T124:AA124" si="261">T101+SUM(T103:T113)+SUM(T115:T123)</f>
        <v>251.48149526207476</v>
      </c>
      <c r="U124" s="208">
        <f t="shared" si="261"/>
        <v>364.6586620699124</v>
      </c>
      <c r="V124" s="208">
        <f t="shared" si="261"/>
        <v>660.80839472386424</v>
      </c>
      <c r="W124" s="210">
        <f t="shared" si="261"/>
        <v>1002.8233705700657</v>
      </c>
      <c r="X124" s="208">
        <f t="shared" si="261"/>
        <v>249.28011878237382</v>
      </c>
      <c r="Y124" s="208">
        <f t="shared" si="261"/>
        <v>460.4235072416032</v>
      </c>
      <c r="Z124" s="208">
        <f t="shared" si="261"/>
        <v>758.42306146157</v>
      </c>
      <c r="AA124" s="210">
        <f t="shared" si="261"/>
        <v>1105.3518558359988</v>
      </c>
      <c r="AB124" s="177"/>
      <c r="AC124" s="208">
        <f t="shared" ref="AC124:AH124" si="262">AC101+SUM(AC103:AC113)+SUM(AC115:AC123)</f>
        <v>305.62400000000008</v>
      </c>
      <c r="AD124" s="208">
        <f t="shared" si="262"/>
        <v>687.92699999999979</v>
      </c>
      <c r="AE124" s="208">
        <f t="shared" si="262"/>
        <v>776.81999999999971</v>
      </c>
      <c r="AF124" s="208">
        <f t="shared" si="262"/>
        <v>908.77811296259881</v>
      </c>
      <c r="AG124" s="208">
        <f t="shared" si="262"/>
        <v>1002.8233705700657</v>
      </c>
      <c r="AH124" s="210">
        <f t="shared" si="262"/>
        <v>1105.3518558359988</v>
      </c>
      <c r="AI124" s="177"/>
      <c r="AJ124" s="209">
        <f>AJ101+SUM(AJ103:AJ113)+SUM(AJ115:AJ123)</f>
        <v>666.75800000000027</v>
      </c>
      <c r="AK124" s="208">
        <f>AK101+SUM(AK103:AK113)+SUM(AK115:AK123)</f>
        <v>689.44299999999987</v>
      </c>
      <c r="AL124" s="208">
        <f>AL101+SUM(AL103:AL113)+SUM(AL115:AL123)</f>
        <v>840.66499999999996</v>
      </c>
      <c r="AM124" s="208">
        <f>AM101+SUM(AM103:AM113)+SUM(AM115:AM123)</f>
        <v>975.99250768646311</v>
      </c>
      <c r="AN124" s="210">
        <f>AN101+SUM(AN103:AN113)+SUM(AN115:AN123)</f>
        <v>1100.4380373077713</v>
      </c>
      <c r="AO124" s="15"/>
    </row>
    <row r="125" spans="1:41" ht="14.25" customHeight="1" outlineLevel="1" thickTop="1">
      <c r="A125" s="9"/>
      <c r="B125" s="23"/>
      <c r="C125" s="24"/>
      <c r="D125" s="203"/>
      <c r="E125" s="203"/>
      <c r="F125" s="203"/>
      <c r="G125" s="204"/>
      <c r="H125" s="203"/>
      <c r="I125" s="203"/>
      <c r="J125" s="203"/>
      <c r="K125" s="204"/>
      <c r="L125" s="203"/>
      <c r="M125" s="203"/>
      <c r="N125" s="203"/>
      <c r="O125" s="204"/>
      <c r="P125" s="203"/>
      <c r="Q125" s="203"/>
      <c r="R125" s="203"/>
      <c r="S125" s="204"/>
      <c r="T125" s="203"/>
      <c r="U125" s="203"/>
      <c r="V125" s="203"/>
      <c r="W125" s="204"/>
      <c r="X125" s="203"/>
      <c r="Y125" s="203"/>
      <c r="Z125" s="203"/>
      <c r="AA125" s="204"/>
      <c r="AB125" s="177"/>
      <c r="AC125" s="203"/>
      <c r="AD125" s="203"/>
      <c r="AE125" s="203"/>
      <c r="AF125" s="203"/>
      <c r="AG125" s="203"/>
      <c r="AH125" s="204"/>
      <c r="AI125" s="177"/>
      <c r="AJ125" s="205"/>
      <c r="AK125" s="203"/>
      <c r="AL125" s="203"/>
      <c r="AM125" s="203"/>
      <c r="AN125" s="204"/>
      <c r="AO125" s="15"/>
    </row>
    <row r="126" spans="1:41" ht="14.25" customHeight="1" outlineLevel="1">
      <c r="A126" s="9"/>
      <c r="B126" s="46" t="s">
        <v>141</v>
      </c>
      <c r="C126" s="47"/>
      <c r="D126" s="203"/>
      <c r="E126" s="203"/>
      <c r="F126" s="203"/>
      <c r="G126" s="204"/>
      <c r="H126" s="203"/>
      <c r="I126" s="203"/>
      <c r="J126" s="203"/>
      <c r="K126" s="204"/>
      <c r="L126" s="203"/>
      <c r="M126" s="203"/>
      <c r="N126" s="203"/>
      <c r="O126" s="204"/>
      <c r="P126" s="203"/>
      <c r="Q126" s="203"/>
      <c r="R126" s="203"/>
      <c r="S126" s="204"/>
      <c r="T126" s="203"/>
      <c r="U126" s="203"/>
      <c r="V126" s="203"/>
      <c r="W126" s="204"/>
      <c r="X126" s="203"/>
      <c r="Y126" s="203"/>
      <c r="Z126" s="203"/>
      <c r="AA126" s="204"/>
      <c r="AB126" s="177"/>
      <c r="AC126" s="203"/>
      <c r="AD126" s="203"/>
      <c r="AE126" s="203"/>
      <c r="AF126" s="203"/>
      <c r="AG126" s="203"/>
      <c r="AH126" s="204"/>
      <c r="AI126" s="177"/>
      <c r="AJ126" s="205"/>
      <c r="AK126" s="203"/>
      <c r="AL126" s="203"/>
      <c r="AM126" s="203"/>
      <c r="AN126" s="204"/>
      <c r="AO126" s="15"/>
    </row>
    <row r="127" spans="1:41" ht="14.25" customHeight="1" outlineLevel="1">
      <c r="A127" s="9"/>
      <c r="B127" s="25" t="s">
        <v>238</v>
      </c>
      <c r="C127" s="26"/>
      <c r="D127" s="203"/>
      <c r="E127" s="203"/>
      <c r="F127" s="203"/>
      <c r="G127" s="204">
        <f>261.185+0.297</f>
        <v>261.48200000000003</v>
      </c>
      <c r="H127" s="203">
        <v>100.26300000000001</v>
      </c>
      <c r="I127" s="203">
        <v>370.06700000000001</v>
      </c>
      <c r="J127" s="203">
        <v>391.52199999999999</v>
      </c>
      <c r="K127" s="204">
        <v>390.00900000000001</v>
      </c>
      <c r="L127" s="203">
        <v>172.92</v>
      </c>
      <c r="M127" s="203">
        <v>186.79300000000001</v>
      </c>
      <c r="N127" s="203">
        <v>186.79300000000001</v>
      </c>
      <c r="O127" s="204">
        <v>186.79300000000001</v>
      </c>
      <c r="P127" s="200">
        <v>0</v>
      </c>
      <c r="Q127" s="203">
        <v>0</v>
      </c>
      <c r="R127" s="200">
        <f t="shared" ref="R127:S134" si="263">Q127+R34</f>
        <v>0</v>
      </c>
      <c r="S127" s="201">
        <f t="shared" si="263"/>
        <v>0</v>
      </c>
      <c r="T127" s="200">
        <f t="shared" ref="T127:T136" si="264">T34</f>
        <v>0</v>
      </c>
      <c r="U127" s="200">
        <f t="shared" ref="U127:W136" si="265">T127+U34</f>
        <v>0</v>
      </c>
      <c r="V127" s="200">
        <f t="shared" si="265"/>
        <v>0</v>
      </c>
      <c r="W127" s="201">
        <f t="shared" si="265"/>
        <v>0</v>
      </c>
      <c r="X127" s="200">
        <f t="shared" ref="X127:X136" si="266">X34</f>
        <v>0</v>
      </c>
      <c r="Y127" s="200">
        <f t="shared" ref="Y127:Y136" si="267">X127+Y34</f>
        <v>0</v>
      </c>
      <c r="Z127" s="200">
        <f t="shared" ref="Z127:Z136" si="268">Y127+Z34</f>
        <v>0</v>
      </c>
      <c r="AA127" s="201">
        <f t="shared" ref="AA127:AA136" si="269">Z127+AA34</f>
        <v>0</v>
      </c>
      <c r="AB127" s="177"/>
      <c r="AC127" s="200">
        <f t="shared" ref="AC127:AG136" si="270">AC34</f>
        <v>261.48200000000003</v>
      </c>
      <c r="AD127" s="200">
        <f t="shared" si="270"/>
        <v>390.00900000000001</v>
      </c>
      <c r="AE127" s="200">
        <f t="shared" si="270"/>
        <v>186.79300000000001</v>
      </c>
      <c r="AF127" s="200">
        <f t="shared" si="270"/>
        <v>0</v>
      </c>
      <c r="AG127" s="200">
        <f t="shared" si="270"/>
        <v>0</v>
      </c>
      <c r="AH127" s="201">
        <f t="shared" ref="AH127" si="271">AH34</f>
        <v>0</v>
      </c>
      <c r="AI127" s="177"/>
      <c r="AJ127" s="202">
        <f t="shared" ref="AJ127:AM136" si="272">AJ34</f>
        <v>480.57299999999998</v>
      </c>
      <c r="AK127" s="200">
        <f t="shared" si="272"/>
        <v>185.28</v>
      </c>
      <c r="AL127" s="200">
        <f t="shared" si="272"/>
        <v>0</v>
      </c>
      <c r="AM127" s="200">
        <f t="shared" si="272"/>
        <v>0</v>
      </c>
      <c r="AN127" s="201">
        <f t="shared" ref="AN127" si="273">AN34</f>
        <v>0</v>
      </c>
      <c r="AO127" s="15"/>
    </row>
    <row r="128" spans="1:41" ht="14.25" customHeight="1" outlineLevel="1">
      <c r="A128" s="9"/>
      <c r="B128" s="25" t="s">
        <v>239</v>
      </c>
      <c r="C128" s="26"/>
      <c r="D128" s="203"/>
      <c r="E128" s="203"/>
      <c r="F128" s="203"/>
      <c r="G128" s="204">
        <v>-387.73399999999998</v>
      </c>
      <c r="H128" s="203">
        <v>-86.144999999999996</v>
      </c>
      <c r="I128" s="203">
        <v>-175.10400000000001</v>
      </c>
      <c r="J128" s="203">
        <v>-343.46600000000001</v>
      </c>
      <c r="K128" s="204">
        <v>-340.52699999999999</v>
      </c>
      <c r="L128" s="203">
        <v>0</v>
      </c>
      <c r="M128" s="203">
        <v>-0.46899999999999997</v>
      </c>
      <c r="N128" s="203">
        <v>-0.46899999999999997</v>
      </c>
      <c r="O128" s="204">
        <v>-0.46899999999999997</v>
      </c>
      <c r="P128" s="200">
        <v>0</v>
      </c>
      <c r="Q128" s="203">
        <v>0</v>
      </c>
      <c r="R128" s="200">
        <f t="shared" si="263"/>
        <v>0</v>
      </c>
      <c r="S128" s="201">
        <f t="shared" si="263"/>
        <v>0</v>
      </c>
      <c r="T128" s="200">
        <f t="shared" si="264"/>
        <v>0</v>
      </c>
      <c r="U128" s="200">
        <f t="shared" si="265"/>
        <v>0</v>
      </c>
      <c r="V128" s="200">
        <f t="shared" si="265"/>
        <v>0</v>
      </c>
      <c r="W128" s="201">
        <f t="shared" si="265"/>
        <v>0</v>
      </c>
      <c r="X128" s="200">
        <f t="shared" si="266"/>
        <v>0</v>
      </c>
      <c r="Y128" s="200">
        <f t="shared" si="267"/>
        <v>0</v>
      </c>
      <c r="Z128" s="200">
        <f t="shared" si="268"/>
        <v>0</v>
      </c>
      <c r="AA128" s="201">
        <f t="shared" si="269"/>
        <v>0</v>
      </c>
      <c r="AB128" s="177"/>
      <c r="AC128" s="200">
        <f t="shared" si="270"/>
        <v>-387.73399999999992</v>
      </c>
      <c r="AD128" s="200">
        <f t="shared" si="270"/>
        <v>-340.52699999999993</v>
      </c>
      <c r="AE128" s="200">
        <f t="shared" si="270"/>
        <v>-0.46899999999999997</v>
      </c>
      <c r="AF128" s="200">
        <f t="shared" si="270"/>
        <v>0</v>
      </c>
      <c r="AG128" s="200">
        <f t="shared" si="270"/>
        <v>0</v>
      </c>
      <c r="AH128" s="201">
        <f t="shared" ref="AH128" si="274">AH35</f>
        <v>0</v>
      </c>
      <c r="AI128" s="177"/>
      <c r="AJ128" s="202">
        <f t="shared" si="272"/>
        <v>-458.62200000000001</v>
      </c>
      <c r="AK128" s="200">
        <f t="shared" si="272"/>
        <v>2.4700000000000499</v>
      </c>
      <c r="AL128" s="200">
        <f t="shared" si="272"/>
        <v>0</v>
      </c>
      <c r="AM128" s="200">
        <f t="shared" si="272"/>
        <v>0</v>
      </c>
      <c r="AN128" s="201">
        <f t="shared" ref="AN128" si="275">AN35</f>
        <v>0</v>
      </c>
      <c r="AO128" s="15"/>
    </row>
    <row r="129" spans="1:41" ht="14.25" customHeight="1" outlineLevel="1">
      <c r="A129" s="9"/>
      <c r="B129" s="25" t="s">
        <v>177</v>
      </c>
      <c r="C129" s="26"/>
      <c r="D129" s="203"/>
      <c r="E129" s="203"/>
      <c r="F129" s="203"/>
      <c r="G129" s="204">
        <v>-169.86199999999999</v>
      </c>
      <c r="H129" s="203">
        <v>-89.394999999999996</v>
      </c>
      <c r="I129" s="203">
        <v>-169.68600000000001</v>
      </c>
      <c r="J129" s="203">
        <v>-231.154</v>
      </c>
      <c r="K129" s="204">
        <v>-315.62400000000002</v>
      </c>
      <c r="L129" s="203">
        <v>-130.44</v>
      </c>
      <c r="M129" s="203">
        <v>-250.41900000000001</v>
      </c>
      <c r="N129" s="203">
        <v>-386.95499999999998</v>
      </c>
      <c r="O129" s="204">
        <v>-552.702</v>
      </c>
      <c r="P129" s="798">
        <v>-124.428</v>
      </c>
      <c r="Q129" s="203">
        <v>-192.21899999999999</v>
      </c>
      <c r="R129" s="200">
        <f t="shared" si="263"/>
        <v>-237.71899999999999</v>
      </c>
      <c r="S129" s="201">
        <f t="shared" si="263"/>
        <v>-280.31996463999997</v>
      </c>
      <c r="T129" s="200">
        <f t="shared" si="264"/>
        <v>-51.756278655999999</v>
      </c>
      <c r="U129" s="200">
        <f t="shared" si="265"/>
        <v>-124.67618610560001</v>
      </c>
      <c r="V129" s="200">
        <f t="shared" si="265"/>
        <v>-199.604974242688</v>
      </c>
      <c r="W129" s="201">
        <f t="shared" si="265"/>
        <v>-263.37611295347841</v>
      </c>
      <c r="X129" s="200">
        <f t="shared" si="266"/>
        <v>-63.600398588897797</v>
      </c>
      <c r="Y129" s="200">
        <f t="shared" si="267"/>
        <v>-137.99932232518833</v>
      </c>
      <c r="Z129" s="200">
        <f t="shared" si="268"/>
        <v>-213.88622453620468</v>
      </c>
      <c r="AA129" s="201">
        <f t="shared" si="269"/>
        <v>-279.9356598138927</v>
      </c>
      <c r="AB129" s="177"/>
      <c r="AC129" s="200">
        <f t="shared" si="270"/>
        <v>-169.86199999999999</v>
      </c>
      <c r="AD129" s="200">
        <f t="shared" si="270"/>
        <v>-315.62400000000002</v>
      </c>
      <c r="AE129" s="200">
        <f t="shared" si="270"/>
        <v>-552.702</v>
      </c>
      <c r="AF129" s="200">
        <f t="shared" si="270"/>
        <v>-280.31996463999997</v>
      </c>
      <c r="AG129" s="200">
        <f t="shared" si="270"/>
        <v>-263.37611295347841</v>
      </c>
      <c r="AH129" s="201">
        <f t="shared" ref="AH129" si="276">AH36</f>
        <v>-279.9356598138927</v>
      </c>
      <c r="AI129" s="177"/>
      <c r="AJ129" s="202">
        <f t="shared" si="272"/>
        <v>-351.18600000000004</v>
      </c>
      <c r="AK129" s="200">
        <f t="shared" si="272"/>
        <v>-471.42500000000001</v>
      </c>
      <c r="AL129" s="200">
        <f t="shared" si="272"/>
        <v>-403.46600000000001</v>
      </c>
      <c r="AM129" s="200">
        <f t="shared" si="272"/>
        <v>-242.20593888268803</v>
      </c>
      <c r="AN129" s="201">
        <f t="shared" ref="AN129" si="277">AN36</f>
        <v>-277.65736324699503</v>
      </c>
      <c r="AO129" s="15"/>
    </row>
    <row r="130" spans="1:41" ht="14.25" customHeight="1" outlineLevel="1">
      <c r="A130" s="9"/>
      <c r="B130" s="25" t="s">
        <v>240</v>
      </c>
      <c r="C130" s="26"/>
      <c r="D130" s="203"/>
      <c r="E130" s="203"/>
      <c r="F130" s="203"/>
      <c r="G130" s="204">
        <v>0</v>
      </c>
      <c r="H130" s="203">
        <v>0</v>
      </c>
      <c r="I130" s="203">
        <v>0</v>
      </c>
      <c r="J130" s="203">
        <v>0</v>
      </c>
      <c r="K130" s="204">
        <v>0</v>
      </c>
      <c r="L130" s="203">
        <v>0</v>
      </c>
      <c r="M130" s="203">
        <v>0</v>
      </c>
      <c r="N130" s="203">
        <v>0</v>
      </c>
      <c r="O130" s="204">
        <v>0</v>
      </c>
      <c r="P130" s="200">
        <v>0</v>
      </c>
      <c r="Q130" s="203">
        <v>0</v>
      </c>
      <c r="R130" s="200">
        <f t="shared" si="263"/>
        <v>0</v>
      </c>
      <c r="S130" s="201">
        <f t="shared" si="263"/>
        <v>0</v>
      </c>
      <c r="T130" s="200">
        <f t="shared" si="264"/>
        <v>0</v>
      </c>
      <c r="U130" s="200">
        <f t="shared" si="265"/>
        <v>0</v>
      </c>
      <c r="V130" s="200">
        <f t="shared" si="265"/>
        <v>0</v>
      </c>
      <c r="W130" s="201">
        <f t="shared" si="265"/>
        <v>0</v>
      </c>
      <c r="X130" s="200">
        <f t="shared" si="266"/>
        <v>0</v>
      </c>
      <c r="Y130" s="200">
        <f t="shared" si="267"/>
        <v>0</v>
      </c>
      <c r="Z130" s="200">
        <f t="shared" si="268"/>
        <v>0</v>
      </c>
      <c r="AA130" s="201">
        <f t="shared" si="269"/>
        <v>0</v>
      </c>
      <c r="AB130" s="177"/>
      <c r="AC130" s="200">
        <f t="shared" si="270"/>
        <v>0</v>
      </c>
      <c r="AD130" s="200">
        <f t="shared" si="270"/>
        <v>0</v>
      </c>
      <c r="AE130" s="200">
        <f t="shared" si="270"/>
        <v>0</v>
      </c>
      <c r="AF130" s="200">
        <f t="shared" si="270"/>
        <v>0</v>
      </c>
      <c r="AG130" s="200">
        <f t="shared" si="270"/>
        <v>0</v>
      </c>
      <c r="AH130" s="201">
        <f t="shared" ref="AH130" si="278">AH37</f>
        <v>0</v>
      </c>
      <c r="AI130" s="177"/>
      <c r="AJ130" s="202">
        <f t="shared" si="272"/>
        <v>0</v>
      </c>
      <c r="AK130" s="200">
        <f t="shared" si="272"/>
        <v>0</v>
      </c>
      <c r="AL130" s="200">
        <f t="shared" si="272"/>
        <v>0</v>
      </c>
      <c r="AM130" s="200">
        <f t="shared" si="272"/>
        <v>0</v>
      </c>
      <c r="AN130" s="201">
        <f t="shared" ref="AN130" si="279">AN37</f>
        <v>0</v>
      </c>
      <c r="AO130" s="15"/>
    </row>
    <row r="131" spans="1:41" ht="14.25" customHeight="1" outlineLevel="1">
      <c r="A131" s="9"/>
      <c r="B131" s="25" t="s">
        <v>241</v>
      </c>
      <c r="C131" s="26"/>
      <c r="D131" s="203"/>
      <c r="E131" s="203"/>
      <c r="F131" s="203"/>
      <c r="G131" s="204">
        <v>1.5</v>
      </c>
      <c r="H131" s="203">
        <v>0</v>
      </c>
      <c r="I131" s="203">
        <v>0</v>
      </c>
      <c r="J131" s="203">
        <v>0</v>
      </c>
      <c r="K131" s="204">
        <v>0</v>
      </c>
      <c r="L131" s="203">
        <v>0</v>
      </c>
      <c r="M131" s="203">
        <v>0</v>
      </c>
      <c r="N131" s="203">
        <v>0</v>
      </c>
      <c r="O131" s="204">
        <v>0</v>
      </c>
      <c r="P131" s="200">
        <v>0</v>
      </c>
      <c r="Q131" s="203">
        <v>0</v>
      </c>
      <c r="R131" s="200">
        <f t="shared" si="263"/>
        <v>0</v>
      </c>
      <c r="S131" s="201">
        <f t="shared" si="263"/>
        <v>0</v>
      </c>
      <c r="T131" s="200">
        <f t="shared" si="264"/>
        <v>0</v>
      </c>
      <c r="U131" s="200">
        <f t="shared" si="265"/>
        <v>0</v>
      </c>
      <c r="V131" s="200">
        <f t="shared" si="265"/>
        <v>0</v>
      </c>
      <c r="W131" s="201">
        <f t="shared" si="265"/>
        <v>0</v>
      </c>
      <c r="X131" s="200">
        <f t="shared" si="266"/>
        <v>0</v>
      </c>
      <c r="Y131" s="200">
        <f t="shared" si="267"/>
        <v>0</v>
      </c>
      <c r="Z131" s="200">
        <f t="shared" si="268"/>
        <v>0</v>
      </c>
      <c r="AA131" s="201">
        <f t="shared" si="269"/>
        <v>0</v>
      </c>
      <c r="AB131" s="177"/>
      <c r="AC131" s="200">
        <f t="shared" si="270"/>
        <v>1.5</v>
      </c>
      <c r="AD131" s="200">
        <f t="shared" si="270"/>
        <v>0</v>
      </c>
      <c r="AE131" s="200">
        <f t="shared" si="270"/>
        <v>0</v>
      </c>
      <c r="AF131" s="200">
        <f t="shared" si="270"/>
        <v>0</v>
      </c>
      <c r="AG131" s="200">
        <f t="shared" si="270"/>
        <v>0</v>
      </c>
      <c r="AH131" s="201">
        <f t="shared" ref="AH131" si="280">AH38</f>
        <v>0</v>
      </c>
      <c r="AI131" s="177"/>
      <c r="AJ131" s="202">
        <f t="shared" si="272"/>
        <v>1.5</v>
      </c>
      <c r="AK131" s="200">
        <f t="shared" si="272"/>
        <v>0</v>
      </c>
      <c r="AL131" s="200">
        <f t="shared" si="272"/>
        <v>0</v>
      </c>
      <c r="AM131" s="200">
        <f t="shared" si="272"/>
        <v>0</v>
      </c>
      <c r="AN131" s="201">
        <f t="shared" ref="AN131" si="281">AN38</f>
        <v>0</v>
      </c>
      <c r="AO131" s="15"/>
    </row>
    <row r="132" spans="1:41" ht="14.25" customHeight="1" outlineLevel="1">
      <c r="A132" s="9"/>
      <c r="B132" s="25" t="s">
        <v>246</v>
      </c>
      <c r="C132" s="26"/>
      <c r="D132" s="203"/>
      <c r="E132" s="203"/>
      <c r="F132" s="203"/>
      <c r="G132" s="204">
        <v>7.4480000000000004</v>
      </c>
      <c r="H132" s="203">
        <v>0.14000000000000001</v>
      </c>
      <c r="I132" s="203">
        <v>0.255</v>
      </c>
      <c r="J132" s="203">
        <v>0.66800000000000004</v>
      </c>
      <c r="K132" s="204">
        <v>0.85299999999999998</v>
      </c>
      <c r="L132" s="203">
        <v>1.7000000000000001E-2</v>
      </c>
      <c r="M132" s="203">
        <v>0</v>
      </c>
      <c r="N132" s="203">
        <v>0</v>
      </c>
      <c r="O132" s="204">
        <v>0</v>
      </c>
      <c r="P132" s="200">
        <v>0</v>
      </c>
      <c r="Q132" s="203">
        <v>0</v>
      </c>
      <c r="R132" s="200">
        <f t="shared" si="263"/>
        <v>0</v>
      </c>
      <c r="S132" s="201">
        <f t="shared" si="263"/>
        <v>0</v>
      </c>
      <c r="T132" s="200">
        <f t="shared" si="264"/>
        <v>0</v>
      </c>
      <c r="U132" s="200">
        <f t="shared" si="265"/>
        <v>0</v>
      </c>
      <c r="V132" s="200">
        <f t="shared" si="265"/>
        <v>0</v>
      </c>
      <c r="W132" s="201">
        <f t="shared" si="265"/>
        <v>0</v>
      </c>
      <c r="X132" s="200">
        <f t="shared" si="266"/>
        <v>0</v>
      </c>
      <c r="Y132" s="200">
        <f t="shared" si="267"/>
        <v>0</v>
      </c>
      <c r="Z132" s="200">
        <f t="shared" si="268"/>
        <v>0</v>
      </c>
      <c r="AA132" s="201">
        <f t="shared" si="269"/>
        <v>0</v>
      </c>
      <c r="AB132" s="177"/>
      <c r="AC132" s="200">
        <f t="shared" si="270"/>
        <v>7.4480000000000004</v>
      </c>
      <c r="AD132" s="200">
        <f t="shared" si="270"/>
        <v>0.85299999999999998</v>
      </c>
      <c r="AE132" s="200">
        <f t="shared" si="270"/>
        <v>0</v>
      </c>
      <c r="AF132" s="200">
        <f t="shared" si="270"/>
        <v>0</v>
      </c>
      <c r="AG132" s="200">
        <f t="shared" si="270"/>
        <v>0</v>
      </c>
      <c r="AH132" s="201">
        <f t="shared" ref="AH132" si="282">AH39</f>
        <v>0</v>
      </c>
      <c r="AI132" s="177"/>
      <c r="AJ132" s="202">
        <f t="shared" si="272"/>
        <v>0.745</v>
      </c>
      <c r="AK132" s="200">
        <f t="shared" si="272"/>
        <v>0.18499999999999994</v>
      </c>
      <c r="AL132" s="200">
        <f t="shared" si="272"/>
        <v>0</v>
      </c>
      <c r="AM132" s="200">
        <f t="shared" si="272"/>
        <v>0</v>
      </c>
      <c r="AN132" s="201">
        <f t="shared" ref="AN132" si="283">AN39</f>
        <v>0</v>
      </c>
      <c r="AO132" s="15"/>
    </row>
    <row r="133" spans="1:41" ht="14.25" customHeight="1" outlineLevel="1">
      <c r="A133" s="9"/>
      <c r="B133" s="25" t="s">
        <v>184</v>
      </c>
      <c r="C133" s="26"/>
      <c r="D133" s="203"/>
      <c r="E133" s="203"/>
      <c r="F133" s="203"/>
      <c r="G133" s="204">
        <v>-1.1000000000000001</v>
      </c>
      <c r="H133" s="203">
        <v>0</v>
      </c>
      <c r="I133" s="203">
        <v>0</v>
      </c>
      <c r="J133" s="203">
        <v>0</v>
      </c>
      <c r="K133" s="204">
        <v>0</v>
      </c>
      <c r="L133" s="203">
        <v>0</v>
      </c>
      <c r="M133" s="203">
        <v>0</v>
      </c>
      <c r="N133" s="203">
        <v>0</v>
      </c>
      <c r="O133" s="204">
        <v>0</v>
      </c>
      <c r="P133" s="200">
        <v>0</v>
      </c>
      <c r="Q133" s="203">
        <v>0</v>
      </c>
      <c r="R133" s="200">
        <f t="shared" si="263"/>
        <v>0</v>
      </c>
      <c r="S133" s="201">
        <f t="shared" si="263"/>
        <v>0</v>
      </c>
      <c r="T133" s="200">
        <f t="shared" si="264"/>
        <v>0</v>
      </c>
      <c r="U133" s="200">
        <f t="shared" si="265"/>
        <v>0</v>
      </c>
      <c r="V133" s="200">
        <f t="shared" si="265"/>
        <v>0</v>
      </c>
      <c r="W133" s="201">
        <f t="shared" si="265"/>
        <v>0</v>
      </c>
      <c r="X133" s="200">
        <f t="shared" si="266"/>
        <v>0</v>
      </c>
      <c r="Y133" s="200">
        <f t="shared" si="267"/>
        <v>0</v>
      </c>
      <c r="Z133" s="200">
        <f t="shared" si="268"/>
        <v>0</v>
      </c>
      <c r="AA133" s="201">
        <f t="shared" si="269"/>
        <v>0</v>
      </c>
      <c r="AB133" s="177"/>
      <c r="AC133" s="200">
        <f t="shared" si="270"/>
        <v>-1.1000000000000001</v>
      </c>
      <c r="AD133" s="200">
        <f t="shared" si="270"/>
        <v>0</v>
      </c>
      <c r="AE133" s="200">
        <f t="shared" si="270"/>
        <v>0</v>
      </c>
      <c r="AF133" s="200">
        <f t="shared" si="270"/>
        <v>0</v>
      </c>
      <c r="AG133" s="200">
        <f t="shared" si="270"/>
        <v>0</v>
      </c>
      <c r="AH133" s="201">
        <f t="shared" ref="AH133" si="284">AH40</f>
        <v>0</v>
      </c>
      <c r="AI133" s="177"/>
      <c r="AJ133" s="202">
        <f t="shared" si="272"/>
        <v>0</v>
      </c>
      <c r="AK133" s="200">
        <f t="shared" si="272"/>
        <v>0</v>
      </c>
      <c r="AL133" s="200">
        <f t="shared" si="272"/>
        <v>0</v>
      </c>
      <c r="AM133" s="200">
        <f t="shared" si="272"/>
        <v>0</v>
      </c>
      <c r="AN133" s="201">
        <f t="shared" ref="AN133" si="285">AN40</f>
        <v>0</v>
      </c>
      <c r="AO133" s="15"/>
    </row>
    <row r="134" spans="1:41" ht="14.25" customHeight="1" outlineLevel="1">
      <c r="A134" s="9"/>
      <c r="B134" s="25" t="s">
        <v>178</v>
      </c>
      <c r="C134" s="26"/>
      <c r="D134" s="203"/>
      <c r="E134" s="203"/>
      <c r="F134" s="203"/>
      <c r="G134" s="204">
        <v>0</v>
      </c>
      <c r="H134" s="203">
        <v>0</v>
      </c>
      <c r="I134" s="203">
        <v>0</v>
      </c>
      <c r="J134" s="203">
        <v>0</v>
      </c>
      <c r="K134" s="204">
        <v>0</v>
      </c>
      <c r="L134" s="203">
        <v>0</v>
      </c>
      <c r="M134" s="203">
        <v>0</v>
      </c>
      <c r="N134" s="203">
        <v>0</v>
      </c>
      <c r="O134" s="204">
        <v>0</v>
      </c>
      <c r="P134" s="200">
        <v>0</v>
      </c>
      <c r="Q134" s="203">
        <v>0</v>
      </c>
      <c r="R134" s="200">
        <f t="shared" si="263"/>
        <v>0</v>
      </c>
      <c r="S134" s="201">
        <f t="shared" si="263"/>
        <v>0</v>
      </c>
      <c r="T134" s="200">
        <f t="shared" si="264"/>
        <v>0</v>
      </c>
      <c r="U134" s="200">
        <f t="shared" si="265"/>
        <v>0</v>
      </c>
      <c r="V134" s="200">
        <f t="shared" si="265"/>
        <v>0</v>
      </c>
      <c r="W134" s="201">
        <f t="shared" si="265"/>
        <v>0</v>
      </c>
      <c r="X134" s="200">
        <f t="shared" si="266"/>
        <v>0</v>
      </c>
      <c r="Y134" s="200">
        <f t="shared" si="267"/>
        <v>0</v>
      </c>
      <c r="Z134" s="200">
        <f t="shared" si="268"/>
        <v>0</v>
      </c>
      <c r="AA134" s="201">
        <f t="shared" si="269"/>
        <v>0</v>
      </c>
      <c r="AB134" s="177"/>
      <c r="AC134" s="200">
        <f t="shared" si="270"/>
        <v>0</v>
      </c>
      <c r="AD134" s="200">
        <f t="shared" si="270"/>
        <v>0</v>
      </c>
      <c r="AE134" s="200">
        <f t="shared" si="270"/>
        <v>0</v>
      </c>
      <c r="AF134" s="200">
        <f t="shared" si="270"/>
        <v>0</v>
      </c>
      <c r="AG134" s="200">
        <f t="shared" si="270"/>
        <v>0</v>
      </c>
      <c r="AH134" s="201">
        <f t="shared" ref="AH134" si="286">AH41</f>
        <v>0</v>
      </c>
      <c r="AI134" s="177"/>
      <c r="AJ134" s="202">
        <f t="shared" si="272"/>
        <v>0</v>
      </c>
      <c r="AK134" s="200">
        <f t="shared" si="272"/>
        <v>0</v>
      </c>
      <c r="AL134" s="200">
        <f t="shared" si="272"/>
        <v>0</v>
      </c>
      <c r="AM134" s="200">
        <f t="shared" si="272"/>
        <v>0</v>
      </c>
      <c r="AN134" s="201">
        <f t="shared" ref="AN134" si="287">AN41</f>
        <v>0</v>
      </c>
      <c r="AO134" s="15"/>
    </row>
    <row r="135" spans="1:41" ht="14.25" customHeight="1" outlineLevel="1">
      <c r="A135" s="9"/>
      <c r="B135" s="25" t="s">
        <v>271</v>
      </c>
      <c r="C135" s="26"/>
      <c r="D135" s="203"/>
      <c r="E135" s="203"/>
      <c r="F135" s="203"/>
      <c r="G135" s="204">
        <v>224.32400000000001</v>
      </c>
      <c r="H135" s="203">
        <v>0</v>
      </c>
      <c r="I135" s="203">
        <v>0</v>
      </c>
      <c r="J135" s="203"/>
      <c r="K135" s="204">
        <v>0</v>
      </c>
      <c r="L135" s="203">
        <v>-117.498</v>
      </c>
      <c r="M135" s="203">
        <v>-118.173</v>
      </c>
      <c r="N135" s="203">
        <v>-118.133</v>
      </c>
      <c r="O135" s="204">
        <v>-118.133</v>
      </c>
      <c r="P135" s="200">
        <v>0</v>
      </c>
      <c r="Q135" s="203">
        <v>0</v>
      </c>
      <c r="R135" s="200">
        <f t="shared" ref="R135:S135" si="288">Q135+R42</f>
        <v>0</v>
      </c>
      <c r="S135" s="201">
        <f t="shared" si="288"/>
        <v>0</v>
      </c>
      <c r="T135" s="200">
        <f t="shared" si="264"/>
        <v>0</v>
      </c>
      <c r="U135" s="200">
        <f t="shared" si="265"/>
        <v>0</v>
      </c>
      <c r="V135" s="200">
        <f t="shared" si="265"/>
        <v>0</v>
      </c>
      <c r="W135" s="201">
        <f t="shared" si="265"/>
        <v>0</v>
      </c>
      <c r="X135" s="200">
        <f t="shared" si="266"/>
        <v>0</v>
      </c>
      <c r="Y135" s="200">
        <f t="shared" si="267"/>
        <v>0</v>
      </c>
      <c r="Z135" s="200">
        <f t="shared" si="268"/>
        <v>0</v>
      </c>
      <c r="AA135" s="201">
        <f t="shared" si="269"/>
        <v>0</v>
      </c>
      <c r="AB135" s="177"/>
      <c r="AC135" s="200">
        <f t="shared" si="270"/>
        <v>224.32400000000001</v>
      </c>
      <c r="AD135" s="200">
        <f t="shared" si="270"/>
        <v>0</v>
      </c>
      <c r="AE135" s="200">
        <f t="shared" si="270"/>
        <v>-118.133</v>
      </c>
      <c r="AF135" s="200">
        <f t="shared" si="270"/>
        <v>0</v>
      </c>
      <c r="AG135" s="200">
        <f t="shared" si="270"/>
        <v>0</v>
      </c>
      <c r="AH135" s="201">
        <f t="shared" ref="AH135" si="289">AH42</f>
        <v>0</v>
      </c>
      <c r="AI135" s="177"/>
      <c r="AJ135" s="202">
        <f t="shared" si="272"/>
        <v>224.32400000000001</v>
      </c>
      <c r="AK135" s="200">
        <f t="shared" si="272"/>
        <v>-118.133</v>
      </c>
      <c r="AL135" s="200">
        <f t="shared" si="272"/>
        <v>0</v>
      </c>
      <c r="AM135" s="200">
        <f t="shared" si="272"/>
        <v>0</v>
      </c>
      <c r="AN135" s="201">
        <f t="shared" ref="AN135" si="290">AN42</f>
        <v>0</v>
      </c>
      <c r="AO135" s="15"/>
    </row>
    <row r="136" spans="1:41" ht="14.25" customHeight="1" outlineLevel="1">
      <c r="A136" s="12"/>
      <c r="B136" s="25" t="s">
        <v>142</v>
      </c>
      <c r="C136" s="26"/>
      <c r="D136" s="203"/>
      <c r="E136" s="203"/>
      <c r="F136" s="203"/>
      <c r="G136" s="204">
        <v>0</v>
      </c>
      <c r="H136" s="203">
        <v>0</v>
      </c>
      <c r="I136" s="203">
        <v>0</v>
      </c>
      <c r="J136" s="203">
        <v>0</v>
      </c>
      <c r="K136" s="204">
        <f>11.575-25</f>
        <v>-13.425000000000001</v>
      </c>
      <c r="L136" s="203">
        <v>0</v>
      </c>
      <c r="M136" s="203">
        <v>-4.71</v>
      </c>
      <c r="N136" s="203">
        <v>-4.6210000000000004</v>
      </c>
      <c r="O136" s="204">
        <v>-5.976</v>
      </c>
      <c r="P136" s="798">
        <v>7.0359999999999996</v>
      </c>
      <c r="Q136" s="203">
        <v>-23.027999999999999</v>
      </c>
      <c r="R136" s="200">
        <f>Q136+R43</f>
        <v>-23.027999999999999</v>
      </c>
      <c r="S136" s="201">
        <f>R136+S43</f>
        <v>-23.027999999999999</v>
      </c>
      <c r="T136" s="200">
        <f t="shared" si="264"/>
        <v>0</v>
      </c>
      <c r="U136" s="200">
        <f t="shared" si="265"/>
        <v>0</v>
      </c>
      <c r="V136" s="200">
        <f t="shared" si="265"/>
        <v>0</v>
      </c>
      <c r="W136" s="201">
        <f t="shared" si="265"/>
        <v>0</v>
      </c>
      <c r="X136" s="200">
        <f t="shared" si="266"/>
        <v>0</v>
      </c>
      <c r="Y136" s="200">
        <f t="shared" si="267"/>
        <v>0</v>
      </c>
      <c r="Z136" s="200">
        <f t="shared" si="268"/>
        <v>0</v>
      </c>
      <c r="AA136" s="201">
        <f t="shared" si="269"/>
        <v>0</v>
      </c>
      <c r="AB136" s="177"/>
      <c r="AC136" s="200">
        <f t="shared" si="270"/>
        <v>0</v>
      </c>
      <c r="AD136" s="200">
        <f t="shared" si="270"/>
        <v>-13.425000000000001</v>
      </c>
      <c r="AE136" s="200">
        <f t="shared" si="270"/>
        <v>-5.976</v>
      </c>
      <c r="AF136" s="200">
        <f t="shared" si="270"/>
        <v>-23.027999999999999</v>
      </c>
      <c r="AG136" s="200">
        <f t="shared" si="270"/>
        <v>0</v>
      </c>
      <c r="AH136" s="201">
        <f t="shared" ref="AH136" si="291">AH43</f>
        <v>0</v>
      </c>
      <c r="AI136" s="177"/>
      <c r="AJ136" s="202">
        <f t="shared" si="272"/>
        <v>-1.5</v>
      </c>
      <c r="AK136" s="200">
        <f t="shared" si="272"/>
        <v>-18.046000000000003</v>
      </c>
      <c r="AL136" s="200">
        <f t="shared" si="272"/>
        <v>-24.382999999999999</v>
      </c>
      <c r="AM136" s="200">
        <f t="shared" si="272"/>
        <v>0</v>
      </c>
      <c r="AN136" s="201">
        <f t="shared" ref="AN136" si="292">AN43</f>
        <v>0</v>
      </c>
      <c r="AO136" s="70"/>
    </row>
    <row r="137" spans="1:41" ht="14.25" customHeight="1" outlineLevel="1" thickBot="1">
      <c r="A137" s="9"/>
      <c r="B137" s="206" t="s">
        <v>143</v>
      </c>
      <c r="C137" s="207"/>
      <c r="D137" s="208"/>
      <c r="E137" s="208"/>
      <c r="F137" s="208"/>
      <c r="G137" s="210">
        <f t="shared" ref="G137:S137" si="293">SUM(G127:G136)</f>
        <v>-63.94199999999995</v>
      </c>
      <c r="H137" s="208">
        <f t="shared" si="293"/>
        <v>-75.136999999999986</v>
      </c>
      <c r="I137" s="208">
        <f>SUM(I127:I136)</f>
        <v>25.531999999999986</v>
      </c>
      <c r="J137" s="208">
        <f>SUM(J127:J136)</f>
        <v>-182.43</v>
      </c>
      <c r="K137" s="210">
        <f>SUM(K127:K136)</f>
        <v>-278.714</v>
      </c>
      <c r="L137" s="208">
        <f>SUM(L127:L136)</f>
        <v>-75.001000000000005</v>
      </c>
      <c r="M137" s="208">
        <f t="shared" si="293"/>
        <v>-186.97800000000001</v>
      </c>
      <c r="N137" s="208">
        <f>SUM(N127:N136)</f>
        <v>-323.38499999999993</v>
      </c>
      <c r="O137" s="210">
        <f t="shared" si="293"/>
        <v>-490.48699999999997</v>
      </c>
      <c r="P137" s="208">
        <f t="shared" si="293"/>
        <v>-117.392</v>
      </c>
      <c r="Q137" s="208">
        <f t="shared" ref="Q137" si="294">SUM(Q127:Q136)</f>
        <v>-215.24699999999999</v>
      </c>
      <c r="R137" s="208">
        <f t="shared" si="293"/>
        <v>-260.74700000000001</v>
      </c>
      <c r="S137" s="210">
        <f t="shared" si="293"/>
        <v>-303.34796463999999</v>
      </c>
      <c r="T137" s="208">
        <f t="shared" ref="T137:AA137" si="295">SUM(T127:T136)</f>
        <v>-51.756278655999999</v>
      </c>
      <c r="U137" s="208">
        <f t="shared" si="295"/>
        <v>-124.67618610560001</v>
      </c>
      <c r="V137" s="208">
        <f t="shared" si="295"/>
        <v>-199.604974242688</v>
      </c>
      <c r="W137" s="210">
        <f t="shared" si="295"/>
        <v>-263.37611295347841</v>
      </c>
      <c r="X137" s="208">
        <f t="shared" si="295"/>
        <v>-63.600398588897797</v>
      </c>
      <c r="Y137" s="208">
        <f t="shared" si="295"/>
        <v>-137.99932232518833</v>
      </c>
      <c r="Z137" s="208">
        <f t="shared" si="295"/>
        <v>-213.88622453620468</v>
      </c>
      <c r="AA137" s="210">
        <f t="shared" si="295"/>
        <v>-279.9356598138927</v>
      </c>
      <c r="AB137" s="177"/>
      <c r="AC137" s="208">
        <f t="shared" ref="AC137:AH137" si="296">SUM(AC127:AC136)</f>
        <v>-63.94199999999995</v>
      </c>
      <c r="AD137" s="208">
        <f t="shared" si="296"/>
        <v>-278.71399999999994</v>
      </c>
      <c r="AE137" s="208">
        <f t="shared" si="296"/>
        <v>-490.48699999999997</v>
      </c>
      <c r="AF137" s="208">
        <f t="shared" si="296"/>
        <v>-303.34796463999999</v>
      </c>
      <c r="AG137" s="208">
        <f t="shared" si="296"/>
        <v>-263.37611295347841</v>
      </c>
      <c r="AH137" s="210">
        <f t="shared" si="296"/>
        <v>-279.9356598138927</v>
      </c>
      <c r="AI137" s="177"/>
      <c r="AJ137" s="209">
        <f>SUM(AJ127:AJ136)</f>
        <v>-104.16600000000005</v>
      </c>
      <c r="AK137" s="208">
        <f>SUM(AK127:AK136)</f>
        <v>-419.66899999999993</v>
      </c>
      <c r="AL137" s="208">
        <f>SUM(AL127:AL136)</f>
        <v>-427.84899999999999</v>
      </c>
      <c r="AM137" s="208">
        <f>SUM(AM127:AM136)</f>
        <v>-242.20593888268803</v>
      </c>
      <c r="AN137" s="210">
        <f>SUM(AN127:AN136)</f>
        <v>-277.65736324699503</v>
      </c>
      <c r="AO137" s="15"/>
    </row>
    <row r="138" spans="1:41" ht="14.25" customHeight="1" outlineLevel="1" thickTop="1">
      <c r="A138" s="9"/>
      <c r="B138" s="23"/>
      <c r="C138" s="24"/>
      <c r="D138" s="203"/>
      <c r="E138" s="203"/>
      <c r="F138" s="203"/>
      <c r="G138" s="204"/>
      <c r="H138" s="203"/>
      <c r="I138" s="203"/>
      <c r="J138" s="203"/>
      <c r="K138" s="204"/>
      <c r="L138" s="203"/>
      <c r="M138" s="203"/>
      <c r="N138" s="203"/>
      <c r="O138" s="204"/>
      <c r="P138" s="203"/>
      <c r="Q138" s="203"/>
      <c r="R138" s="203"/>
      <c r="S138" s="204"/>
      <c r="T138" s="203"/>
      <c r="U138" s="203"/>
      <c r="V138" s="203"/>
      <c r="W138" s="204"/>
      <c r="X138" s="203"/>
      <c r="Y138" s="203"/>
      <c r="Z138" s="203"/>
      <c r="AA138" s="204"/>
      <c r="AB138" s="177"/>
      <c r="AC138" s="203"/>
      <c r="AD138" s="203"/>
      <c r="AE138" s="203"/>
      <c r="AF138" s="203"/>
      <c r="AG138" s="203"/>
      <c r="AH138" s="204"/>
      <c r="AI138" s="177"/>
      <c r="AJ138" s="205"/>
      <c r="AK138" s="203"/>
      <c r="AL138" s="203"/>
      <c r="AM138" s="203"/>
      <c r="AN138" s="204"/>
      <c r="AO138" s="15"/>
    </row>
    <row r="139" spans="1:41" ht="14.25" customHeight="1" outlineLevel="1">
      <c r="A139" s="9"/>
      <c r="B139" s="211" t="s">
        <v>144</v>
      </c>
      <c r="C139" s="212"/>
      <c r="D139" s="203"/>
      <c r="E139" s="203"/>
      <c r="F139" s="203"/>
      <c r="G139" s="204"/>
      <c r="H139" s="203"/>
      <c r="I139" s="203"/>
      <c r="J139" s="203"/>
      <c r="K139" s="204"/>
      <c r="L139" s="203"/>
      <c r="M139" s="203"/>
      <c r="N139" s="203"/>
      <c r="O139" s="204"/>
      <c r="P139" s="203"/>
      <c r="Q139" s="203"/>
      <c r="R139" s="203"/>
      <c r="S139" s="204"/>
      <c r="T139" s="203"/>
      <c r="U139" s="203"/>
      <c r="V139" s="203"/>
      <c r="W139" s="204"/>
      <c r="X139" s="203"/>
      <c r="Y139" s="203"/>
      <c r="Z139" s="203"/>
      <c r="AA139" s="204"/>
      <c r="AB139" s="177"/>
      <c r="AC139" s="203"/>
      <c r="AD139" s="203"/>
      <c r="AE139" s="203"/>
      <c r="AF139" s="203"/>
      <c r="AG139" s="203"/>
      <c r="AH139" s="204"/>
      <c r="AI139" s="177"/>
      <c r="AJ139" s="205"/>
      <c r="AK139" s="203"/>
      <c r="AL139" s="203"/>
      <c r="AM139" s="203"/>
      <c r="AN139" s="204"/>
      <c r="AO139" s="15"/>
    </row>
    <row r="140" spans="1:41" ht="14.25" customHeight="1" outlineLevel="1">
      <c r="A140" s="9"/>
      <c r="B140" s="25" t="s">
        <v>190</v>
      </c>
      <c r="C140" s="26"/>
      <c r="D140" s="203"/>
      <c r="E140" s="203"/>
      <c r="F140" s="203"/>
      <c r="G140" s="204">
        <v>-87.503</v>
      </c>
      <c r="H140" s="203">
        <v>0</v>
      </c>
      <c r="I140" s="203">
        <f>125-50</f>
        <v>75</v>
      </c>
      <c r="J140" s="203">
        <f>1125-125</f>
        <v>1000</v>
      </c>
      <c r="K140" s="204">
        <f>1175-175</f>
        <v>1000</v>
      </c>
      <c r="L140" s="203">
        <v>0</v>
      </c>
      <c r="M140" s="203">
        <v>0</v>
      </c>
      <c r="N140" s="203">
        <v>0</v>
      </c>
      <c r="O140" s="204">
        <v>0</v>
      </c>
      <c r="P140" s="200">
        <v>0</v>
      </c>
      <c r="Q140" s="203">
        <v>0</v>
      </c>
      <c r="R140" s="200">
        <f t="shared" ref="R140:S146" si="297">Q140+R47</f>
        <v>0</v>
      </c>
      <c r="S140" s="201">
        <f t="shared" si="297"/>
        <v>0</v>
      </c>
      <c r="T140" s="200">
        <f t="shared" ref="T140:T146" si="298">T47</f>
        <v>0</v>
      </c>
      <c r="U140" s="200">
        <f t="shared" ref="U140:W146" si="299">T140+U47</f>
        <v>0</v>
      </c>
      <c r="V140" s="200">
        <f t="shared" si="299"/>
        <v>0</v>
      </c>
      <c r="W140" s="201">
        <f t="shared" si="299"/>
        <v>0</v>
      </c>
      <c r="X140" s="200">
        <f t="shared" ref="X140:X146" si="300">X47</f>
        <v>0</v>
      </c>
      <c r="Y140" s="200">
        <f t="shared" ref="Y140:Y146" si="301">X140+Y47</f>
        <v>0</v>
      </c>
      <c r="Z140" s="200">
        <f t="shared" ref="Z140:Z146" si="302">Y140+Z47</f>
        <v>0</v>
      </c>
      <c r="AA140" s="201">
        <f t="shared" ref="AA140:AA146" si="303">Z140+AA47</f>
        <v>0</v>
      </c>
      <c r="AB140" s="177"/>
      <c r="AC140" s="200">
        <f t="shared" ref="AC140:AG146" si="304">AC47</f>
        <v>-87.503</v>
      </c>
      <c r="AD140" s="200">
        <f t="shared" si="304"/>
        <v>1000</v>
      </c>
      <c r="AE140" s="200">
        <f t="shared" si="304"/>
        <v>0</v>
      </c>
      <c r="AF140" s="200">
        <f t="shared" si="304"/>
        <v>0</v>
      </c>
      <c r="AG140" s="200">
        <f t="shared" si="304"/>
        <v>0</v>
      </c>
      <c r="AH140" s="201">
        <f t="shared" ref="AH140" si="305">AH47</f>
        <v>0</v>
      </c>
      <c r="AI140" s="177"/>
      <c r="AJ140" s="202">
        <f t="shared" ref="AJ140:AM146" si="306">AJ47</f>
        <v>1000</v>
      </c>
      <c r="AK140" s="200">
        <f t="shared" si="306"/>
        <v>0</v>
      </c>
      <c r="AL140" s="200">
        <f t="shared" si="306"/>
        <v>0</v>
      </c>
      <c r="AM140" s="200">
        <f t="shared" si="306"/>
        <v>0</v>
      </c>
      <c r="AN140" s="201">
        <f t="shared" ref="AN140" si="307">AN47</f>
        <v>0</v>
      </c>
      <c r="AO140" s="15"/>
    </row>
    <row r="141" spans="1:41" ht="14.25" customHeight="1" outlineLevel="1">
      <c r="A141" s="9"/>
      <c r="B141" s="25" t="s">
        <v>294</v>
      </c>
      <c r="C141" s="26"/>
      <c r="D141" s="203"/>
      <c r="E141" s="203"/>
      <c r="F141" s="203"/>
      <c r="G141" s="204">
        <v>-3.5999999999999997E-2</v>
      </c>
      <c r="H141" s="203">
        <v>-1.335</v>
      </c>
      <c r="I141" s="203">
        <v>-1.339</v>
      </c>
      <c r="J141" s="203">
        <v>-12.89</v>
      </c>
      <c r="K141" s="204">
        <v>-13.587999999999999</v>
      </c>
      <c r="L141" s="203">
        <v>-2E-3</v>
      </c>
      <c r="M141" s="203">
        <v>0</v>
      </c>
      <c r="N141" s="203">
        <v>0</v>
      </c>
      <c r="O141" s="204">
        <v>0</v>
      </c>
      <c r="P141" s="200">
        <v>0</v>
      </c>
      <c r="Q141" s="203">
        <v>0</v>
      </c>
      <c r="R141" s="200">
        <f t="shared" si="297"/>
        <v>0</v>
      </c>
      <c r="S141" s="201">
        <f t="shared" si="297"/>
        <v>0</v>
      </c>
      <c r="T141" s="200">
        <f t="shared" si="298"/>
        <v>0</v>
      </c>
      <c r="U141" s="200">
        <f t="shared" si="299"/>
        <v>0</v>
      </c>
      <c r="V141" s="200">
        <f t="shared" si="299"/>
        <v>0</v>
      </c>
      <c r="W141" s="201">
        <f t="shared" si="299"/>
        <v>0</v>
      </c>
      <c r="X141" s="200">
        <f t="shared" si="300"/>
        <v>0</v>
      </c>
      <c r="Y141" s="200">
        <f t="shared" si="301"/>
        <v>0</v>
      </c>
      <c r="Z141" s="200">
        <f t="shared" si="302"/>
        <v>0</v>
      </c>
      <c r="AA141" s="201">
        <f t="shared" si="303"/>
        <v>0</v>
      </c>
      <c r="AB141" s="177"/>
      <c r="AC141" s="200">
        <f t="shared" si="304"/>
        <v>-3.5999999999999997E-2</v>
      </c>
      <c r="AD141" s="200">
        <f t="shared" si="304"/>
        <v>-13.587999999999999</v>
      </c>
      <c r="AE141" s="200">
        <f t="shared" si="304"/>
        <v>0</v>
      </c>
      <c r="AF141" s="200">
        <f t="shared" si="304"/>
        <v>0</v>
      </c>
      <c r="AG141" s="200">
        <f t="shared" si="304"/>
        <v>0</v>
      </c>
      <c r="AH141" s="201">
        <f t="shared" ref="AH141" si="308">AH48</f>
        <v>0</v>
      </c>
      <c r="AI141" s="177"/>
      <c r="AJ141" s="202">
        <f t="shared" si="306"/>
        <v>-12.920000000000002</v>
      </c>
      <c r="AK141" s="200">
        <f t="shared" si="306"/>
        <v>-0.69799999999999729</v>
      </c>
      <c r="AL141" s="200">
        <f t="shared" si="306"/>
        <v>0</v>
      </c>
      <c r="AM141" s="200">
        <f t="shared" si="306"/>
        <v>0</v>
      </c>
      <c r="AN141" s="201">
        <f t="shared" ref="AN141" si="309">AN48</f>
        <v>0</v>
      </c>
      <c r="AO141" s="15"/>
    </row>
    <row r="142" spans="1:41" ht="14.25" customHeight="1" outlineLevel="1">
      <c r="A142" s="9"/>
      <c r="B142" s="25" t="s">
        <v>237</v>
      </c>
      <c r="C142" s="26"/>
      <c r="D142" s="203"/>
      <c r="E142" s="203"/>
      <c r="F142" s="203"/>
      <c r="G142" s="204">
        <v>46.072000000000003</v>
      </c>
      <c r="H142" s="203">
        <v>18.385999999999999</v>
      </c>
      <c r="I142" s="203">
        <v>29.707999999999998</v>
      </c>
      <c r="J142" s="203">
        <v>40.473999999999997</v>
      </c>
      <c r="K142" s="204">
        <v>51.875</v>
      </c>
      <c r="L142" s="203">
        <v>25.962</v>
      </c>
      <c r="M142" s="203">
        <v>27.077000000000002</v>
      </c>
      <c r="N142" s="203">
        <v>38.417000000000002</v>
      </c>
      <c r="O142" s="204">
        <v>59.148000000000003</v>
      </c>
      <c r="P142" s="798">
        <v>20.526</v>
      </c>
      <c r="Q142" s="203">
        <v>32.866999999999997</v>
      </c>
      <c r="R142" s="200">
        <f t="shared" si="297"/>
        <v>32.866999999999997</v>
      </c>
      <c r="S142" s="201">
        <f t="shared" si="297"/>
        <v>32.866999999999997</v>
      </c>
      <c r="T142" s="200">
        <f t="shared" si="298"/>
        <v>0</v>
      </c>
      <c r="U142" s="200">
        <f t="shared" si="299"/>
        <v>0</v>
      </c>
      <c r="V142" s="200">
        <f t="shared" si="299"/>
        <v>0</v>
      </c>
      <c r="W142" s="201">
        <f t="shared" si="299"/>
        <v>0</v>
      </c>
      <c r="X142" s="200">
        <f t="shared" si="300"/>
        <v>0</v>
      </c>
      <c r="Y142" s="200">
        <f t="shared" si="301"/>
        <v>0</v>
      </c>
      <c r="Z142" s="200">
        <f t="shared" si="302"/>
        <v>0</v>
      </c>
      <c r="AA142" s="201">
        <f t="shared" si="303"/>
        <v>0</v>
      </c>
      <c r="AB142" s="177"/>
      <c r="AC142" s="200">
        <f t="shared" si="304"/>
        <v>46.072000000000003</v>
      </c>
      <c r="AD142" s="200">
        <f t="shared" si="304"/>
        <v>51.875</v>
      </c>
      <c r="AE142" s="200">
        <f t="shared" si="304"/>
        <v>59.14800000000001</v>
      </c>
      <c r="AF142" s="200">
        <f t="shared" si="304"/>
        <v>32.866999999999997</v>
      </c>
      <c r="AG142" s="200">
        <f t="shared" si="304"/>
        <v>0</v>
      </c>
      <c r="AH142" s="201">
        <f t="shared" ref="AH142" si="310">AH49</f>
        <v>0</v>
      </c>
      <c r="AI142" s="177"/>
      <c r="AJ142" s="202">
        <f t="shared" si="306"/>
        <v>67.206999999999994</v>
      </c>
      <c r="AK142" s="200">
        <f t="shared" si="306"/>
        <v>49.817999999999998</v>
      </c>
      <c r="AL142" s="200">
        <f t="shared" si="306"/>
        <v>53.597999999999999</v>
      </c>
      <c r="AM142" s="200">
        <f t="shared" si="306"/>
        <v>0</v>
      </c>
      <c r="AN142" s="201">
        <f t="shared" ref="AN142" si="311">AN49</f>
        <v>0</v>
      </c>
      <c r="AO142" s="15"/>
    </row>
    <row r="143" spans="1:41" ht="14.25" customHeight="1" outlineLevel="1">
      <c r="A143" s="9"/>
      <c r="B143" s="25" t="s">
        <v>233</v>
      </c>
      <c r="C143" s="26"/>
      <c r="D143" s="203"/>
      <c r="E143" s="203"/>
      <c r="F143" s="203"/>
      <c r="G143" s="204">
        <v>-50.874000000000002</v>
      </c>
      <c r="H143" s="203">
        <v>-50.009</v>
      </c>
      <c r="I143" s="203">
        <v>-549.94000000000005</v>
      </c>
      <c r="J143" s="203">
        <v>-800.00900000000001</v>
      </c>
      <c r="K143" s="204">
        <v>-1300.009</v>
      </c>
      <c r="L143" s="203">
        <v>0</v>
      </c>
      <c r="M143" s="203">
        <v>-91.4</v>
      </c>
      <c r="N143" s="203">
        <v>-158.49100000000001</v>
      </c>
      <c r="O143" s="204">
        <v>-209.357</v>
      </c>
      <c r="P143" s="798">
        <v>-31.925000000000001</v>
      </c>
      <c r="Q143" s="203">
        <v>-88.924999999999997</v>
      </c>
      <c r="R143" s="200">
        <f t="shared" si="297"/>
        <v>-168.92500000000001</v>
      </c>
      <c r="S143" s="201">
        <f t="shared" si="297"/>
        <v>-243.92500000000001</v>
      </c>
      <c r="T143" s="200">
        <f t="shared" si="298"/>
        <v>-75</v>
      </c>
      <c r="U143" s="200">
        <f t="shared" si="299"/>
        <v>-150</v>
      </c>
      <c r="V143" s="200">
        <f t="shared" si="299"/>
        <v>-225</v>
      </c>
      <c r="W143" s="201">
        <f t="shared" si="299"/>
        <v>-300</v>
      </c>
      <c r="X143" s="200">
        <f t="shared" si="300"/>
        <v>-75</v>
      </c>
      <c r="Y143" s="200">
        <f t="shared" si="301"/>
        <v>-150</v>
      </c>
      <c r="Z143" s="200">
        <f t="shared" si="302"/>
        <v>-225</v>
      </c>
      <c r="AA143" s="201">
        <f t="shared" si="303"/>
        <v>-300</v>
      </c>
      <c r="AB143" s="177"/>
      <c r="AC143" s="200">
        <f t="shared" si="304"/>
        <v>-50.874000000000002</v>
      </c>
      <c r="AD143" s="200">
        <f t="shared" si="304"/>
        <v>-1300.009</v>
      </c>
      <c r="AE143" s="200">
        <f t="shared" si="304"/>
        <v>-209.357</v>
      </c>
      <c r="AF143" s="200">
        <f t="shared" si="304"/>
        <v>-243.92500000000001</v>
      </c>
      <c r="AG143" s="200">
        <f t="shared" si="304"/>
        <v>-300</v>
      </c>
      <c r="AH143" s="201">
        <f t="shared" ref="AH143" si="312">AH50</f>
        <v>-300</v>
      </c>
      <c r="AI143" s="177"/>
      <c r="AJ143" s="202">
        <f t="shared" si="306"/>
        <v>-850.88300000000004</v>
      </c>
      <c r="AK143" s="200">
        <f t="shared" si="306"/>
        <v>-658.49099999999999</v>
      </c>
      <c r="AL143" s="200">
        <f t="shared" si="306"/>
        <v>-219.791</v>
      </c>
      <c r="AM143" s="200">
        <f t="shared" si="306"/>
        <v>-300</v>
      </c>
      <c r="AN143" s="201">
        <f t="shared" ref="AN143" si="313">AN50</f>
        <v>-300</v>
      </c>
      <c r="AO143" s="15"/>
    </row>
    <row r="144" spans="1:41" ht="14.25" customHeight="1" outlineLevel="1">
      <c r="A144" s="9"/>
      <c r="B144" s="25" t="s">
        <v>234</v>
      </c>
      <c r="C144" s="26"/>
      <c r="D144" s="203"/>
      <c r="E144" s="203"/>
      <c r="F144" s="203"/>
      <c r="G144" s="204">
        <v>0</v>
      </c>
      <c r="H144" s="203">
        <v>0</v>
      </c>
      <c r="I144" s="203">
        <v>0</v>
      </c>
      <c r="J144" s="203">
        <v>0</v>
      </c>
      <c r="K144" s="204">
        <v>0</v>
      </c>
      <c r="L144" s="203">
        <v>0</v>
      </c>
      <c r="M144" s="203">
        <v>0</v>
      </c>
      <c r="N144" s="203">
        <v>0</v>
      </c>
      <c r="O144" s="204">
        <v>0</v>
      </c>
      <c r="P144" s="200">
        <v>0</v>
      </c>
      <c r="Q144" s="203">
        <v>0</v>
      </c>
      <c r="R144" s="200">
        <f t="shared" si="297"/>
        <v>0</v>
      </c>
      <c r="S144" s="201">
        <f t="shared" si="297"/>
        <v>0</v>
      </c>
      <c r="T144" s="200">
        <f t="shared" si="298"/>
        <v>0</v>
      </c>
      <c r="U144" s="200">
        <f t="shared" si="299"/>
        <v>0</v>
      </c>
      <c r="V144" s="200">
        <f t="shared" si="299"/>
        <v>0</v>
      </c>
      <c r="W144" s="201">
        <f t="shared" si="299"/>
        <v>0</v>
      </c>
      <c r="X144" s="200">
        <f t="shared" si="300"/>
        <v>0</v>
      </c>
      <c r="Y144" s="200">
        <f t="shared" si="301"/>
        <v>0</v>
      </c>
      <c r="Z144" s="200">
        <f t="shared" si="302"/>
        <v>0</v>
      </c>
      <c r="AA144" s="201">
        <f t="shared" si="303"/>
        <v>0</v>
      </c>
      <c r="AB144" s="177"/>
      <c r="AC144" s="200">
        <f t="shared" si="304"/>
        <v>0</v>
      </c>
      <c r="AD144" s="200">
        <f t="shared" si="304"/>
        <v>0</v>
      </c>
      <c r="AE144" s="200">
        <f t="shared" si="304"/>
        <v>0</v>
      </c>
      <c r="AF144" s="200">
        <f t="shared" si="304"/>
        <v>0</v>
      </c>
      <c r="AG144" s="200">
        <f t="shared" si="304"/>
        <v>0</v>
      </c>
      <c r="AH144" s="201">
        <f t="shared" ref="AH144" si="314">AH51</f>
        <v>0</v>
      </c>
      <c r="AI144" s="177"/>
      <c r="AJ144" s="202">
        <f t="shared" si="306"/>
        <v>0</v>
      </c>
      <c r="AK144" s="200">
        <f t="shared" si="306"/>
        <v>0</v>
      </c>
      <c r="AL144" s="200">
        <f t="shared" si="306"/>
        <v>0</v>
      </c>
      <c r="AM144" s="200">
        <f t="shared" si="306"/>
        <v>0</v>
      </c>
      <c r="AN144" s="201">
        <f t="shared" ref="AN144" si="315">AN51</f>
        <v>0</v>
      </c>
      <c r="AO144" s="15"/>
    </row>
    <row r="145" spans="1:41" ht="14.25" customHeight="1" outlineLevel="1">
      <c r="A145" s="12"/>
      <c r="B145" s="25" t="s">
        <v>236</v>
      </c>
      <c r="C145" s="26"/>
      <c r="D145" s="203"/>
      <c r="E145" s="203"/>
      <c r="F145" s="203"/>
      <c r="G145" s="204">
        <v>0</v>
      </c>
      <c r="H145" s="203">
        <v>0</v>
      </c>
      <c r="I145" s="203">
        <v>0</v>
      </c>
      <c r="J145" s="203">
        <v>0</v>
      </c>
      <c r="K145" s="204">
        <v>0</v>
      </c>
      <c r="L145" s="203">
        <v>0</v>
      </c>
      <c r="M145" s="203">
        <v>0</v>
      </c>
      <c r="N145" s="203">
        <v>0</v>
      </c>
      <c r="O145" s="204">
        <v>0</v>
      </c>
      <c r="P145" s="200">
        <v>0</v>
      </c>
      <c r="Q145" s="203">
        <v>0</v>
      </c>
      <c r="R145" s="200">
        <f t="shared" si="297"/>
        <v>0</v>
      </c>
      <c r="S145" s="201">
        <f t="shared" si="297"/>
        <v>0</v>
      </c>
      <c r="T145" s="200">
        <f t="shared" si="298"/>
        <v>0</v>
      </c>
      <c r="U145" s="200">
        <f t="shared" si="299"/>
        <v>0</v>
      </c>
      <c r="V145" s="200">
        <f t="shared" si="299"/>
        <v>0</v>
      </c>
      <c r="W145" s="201">
        <f t="shared" si="299"/>
        <v>0</v>
      </c>
      <c r="X145" s="200">
        <f t="shared" si="300"/>
        <v>0</v>
      </c>
      <c r="Y145" s="200">
        <f t="shared" si="301"/>
        <v>0</v>
      </c>
      <c r="Z145" s="200">
        <f t="shared" si="302"/>
        <v>0</v>
      </c>
      <c r="AA145" s="201">
        <f t="shared" si="303"/>
        <v>0</v>
      </c>
      <c r="AB145" s="177"/>
      <c r="AC145" s="200">
        <f t="shared" si="304"/>
        <v>0</v>
      </c>
      <c r="AD145" s="200">
        <f t="shared" si="304"/>
        <v>0</v>
      </c>
      <c r="AE145" s="200">
        <f t="shared" si="304"/>
        <v>0</v>
      </c>
      <c r="AF145" s="200">
        <f t="shared" si="304"/>
        <v>0</v>
      </c>
      <c r="AG145" s="200">
        <f t="shared" si="304"/>
        <v>0</v>
      </c>
      <c r="AH145" s="201">
        <f t="shared" ref="AH145" si="316">AH52</f>
        <v>0</v>
      </c>
      <c r="AI145" s="177"/>
      <c r="AJ145" s="202">
        <f t="shared" si="306"/>
        <v>0</v>
      </c>
      <c r="AK145" s="200">
        <f t="shared" si="306"/>
        <v>0</v>
      </c>
      <c r="AL145" s="200">
        <f t="shared" si="306"/>
        <v>0</v>
      </c>
      <c r="AM145" s="200">
        <f t="shared" si="306"/>
        <v>0</v>
      </c>
      <c r="AN145" s="201">
        <f t="shared" ref="AN145" si="317">AN52</f>
        <v>0</v>
      </c>
      <c r="AO145" s="70"/>
    </row>
    <row r="146" spans="1:41" ht="14.25" customHeight="1" outlineLevel="1">
      <c r="A146" s="12"/>
      <c r="B146" s="25" t="s">
        <v>235</v>
      </c>
      <c r="C146" s="26"/>
      <c r="D146" s="203"/>
      <c r="E146" s="203"/>
      <c r="F146" s="203"/>
      <c r="G146" s="204">
        <f>13.993-34.25-0.3</f>
        <v>-20.556999999999999</v>
      </c>
      <c r="H146" s="203">
        <f>-7.504-0.008-0.003</f>
        <v>-7.5149999999999997</v>
      </c>
      <c r="I146" s="203">
        <f>-19.43+0.106-0.023</f>
        <v>-19.346999999999998</v>
      </c>
      <c r="J146" s="203">
        <f>0.339-21.303+0.115-0.028</f>
        <v>-20.877000000000002</v>
      </c>
      <c r="K146" s="204">
        <f>0.935-22.168+0.131-0.028</f>
        <v>-21.13</v>
      </c>
      <c r="L146" s="203">
        <f>-2.81+0.004</f>
        <v>-2.806</v>
      </c>
      <c r="M146" s="203">
        <f>-14.763-0.003+0.056</f>
        <v>-14.71</v>
      </c>
      <c r="N146" s="203">
        <f>-15.034+0.02+0.012</f>
        <v>-15.002000000000001</v>
      </c>
      <c r="O146" s="204">
        <f>0.065-15.516+0.014</f>
        <v>-15.437000000000001</v>
      </c>
      <c r="P146" s="798">
        <f>-8.404-0.023</f>
        <v>-8.4269999999999996</v>
      </c>
      <c r="Q146" s="203">
        <f>-24.005</f>
        <v>-24.004999999999999</v>
      </c>
      <c r="R146" s="200">
        <f t="shared" si="297"/>
        <v>-24.004999999999999</v>
      </c>
      <c r="S146" s="201">
        <f t="shared" si="297"/>
        <v>-24.004999999999999</v>
      </c>
      <c r="T146" s="200">
        <f t="shared" si="298"/>
        <v>0</v>
      </c>
      <c r="U146" s="200">
        <f t="shared" si="299"/>
        <v>0</v>
      </c>
      <c r="V146" s="200">
        <f t="shared" si="299"/>
        <v>0</v>
      </c>
      <c r="W146" s="201">
        <f t="shared" si="299"/>
        <v>0</v>
      </c>
      <c r="X146" s="200">
        <f t="shared" si="300"/>
        <v>0</v>
      </c>
      <c r="Y146" s="200">
        <f t="shared" si="301"/>
        <v>0</v>
      </c>
      <c r="Z146" s="200">
        <f t="shared" si="302"/>
        <v>0</v>
      </c>
      <c r="AA146" s="201">
        <f t="shared" si="303"/>
        <v>0</v>
      </c>
      <c r="AB146" s="177"/>
      <c r="AC146" s="200">
        <f t="shared" si="304"/>
        <v>-20.556999999999999</v>
      </c>
      <c r="AD146" s="200">
        <f t="shared" si="304"/>
        <v>-21.13</v>
      </c>
      <c r="AE146" s="200">
        <f t="shared" si="304"/>
        <v>-15.437000000000001</v>
      </c>
      <c r="AF146" s="200">
        <f t="shared" si="304"/>
        <v>-24.004999999999999</v>
      </c>
      <c r="AG146" s="200">
        <f t="shared" si="304"/>
        <v>0</v>
      </c>
      <c r="AH146" s="201">
        <f t="shared" ref="AH146" si="318">AH53</f>
        <v>0</v>
      </c>
      <c r="AI146" s="177"/>
      <c r="AJ146" s="202">
        <f t="shared" si="306"/>
        <v>-31.114000000000001</v>
      </c>
      <c r="AK146" s="200">
        <f t="shared" si="306"/>
        <v>-15.254999999999999</v>
      </c>
      <c r="AL146" s="200">
        <f t="shared" si="306"/>
        <v>-24.439999999999998</v>
      </c>
      <c r="AM146" s="200">
        <f t="shared" si="306"/>
        <v>0</v>
      </c>
      <c r="AN146" s="201">
        <f t="shared" ref="AN146" si="319">AN53</f>
        <v>0</v>
      </c>
      <c r="AO146" s="70"/>
    </row>
    <row r="147" spans="1:41" ht="14.25" customHeight="1" outlineLevel="1" thickBot="1">
      <c r="A147" s="9"/>
      <c r="B147" s="206" t="s">
        <v>145</v>
      </c>
      <c r="C147" s="207"/>
      <c r="D147" s="208"/>
      <c r="E147" s="208"/>
      <c r="F147" s="208"/>
      <c r="G147" s="210">
        <f t="shared" ref="G147:L147" si="320">SUM(G140:G146)</f>
        <v>-112.89800000000001</v>
      </c>
      <c r="H147" s="208">
        <f t="shared" si="320"/>
        <v>-40.472999999999999</v>
      </c>
      <c r="I147" s="208">
        <f t="shared" si="320"/>
        <v>-465.91800000000001</v>
      </c>
      <c r="J147" s="208">
        <f t="shared" si="320"/>
        <v>206.69800000000004</v>
      </c>
      <c r="K147" s="210">
        <f t="shared" si="320"/>
        <v>-282.85199999999998</v>
      </c>
      <c r="L147" s="208">
        <f t="shared" si="320"/>
        <v>23.154</v>
      </c>
      <c r="M147" s="208">
        <f t="shared" ref="M147:S147" si="321">SUM(M140:M146)</f>
        <v>-79.033000000000015</v>
      </c>
      <c r="N147" s="208">
        <f t="shared" ref="N147" si="322">SUM(N140:N146)</f>
        <v>-135.07600000000002</v>
      </c>
      <c r="O147" s="210">
        <f t="shared" si="321"/>
        <v>-165.64600000000002</v>
      </c>
      <c r="P147" s="208">
        <f t="shared" si="321"/>
        <v>-19.826000000000001</v>
      </c>
      <c r="Q147" s="208">
        <f t="shared" ref="Q147" si="323">SUM(Q140:Q146)</f>
        <v>-80.063000000000002</v>
      </c>
      <c r="R147" s="208">
        <f t="shared" si="321"/>
        <v>-160.06300000000002</v>
      </c>
      <c r="S147" s="210">
        <f t="shared" si="321"/>
        <v>-235.06300000000002</v>
      </c>
      <c r="T147" s="208">
        <f t="shared" ref="T147:AA147" si="324">SUM(T140:T146)</f>
        <v>-75</v>
      </c>
      <c r="U147" s="208">
        <f t="shared" si="324"/>
        <v>-150</v>
      </c>
      <c r="V147" s="208">
        <f t="shared" si="324"/>
        <v>-225</v>
      </c>
      <c r="W147" s="210">
        <f t="shared" si="324"/>
        <v>-300</v>
      </c>
      <c r="X147" s="208">
        <f t="shared" si="324"/>
        <v>-75</v>
      </c>
      <c r="Y147" s="208">
        <f t="shared" si="324"/>
        <v>-150</v>
      </c>
      <c r="Z147" s="208">
        <f t="shared" si="324"/>
        <v>-225</v>
      </c>
      <c r="AA147" s="210">
        <f t="shared" si="324"/>
        <v>-300</v>
      </c>
      <c r="AB147" s="177"/>
      <c r="AC147" s="208">
        <f t="shared" ref="AC147:AH147" si="325">SUM(AC140:AC146)</f>
        <v>-112.89800000000001</v>
      </c>
      <c r="AD147" s="208">
        <f t="shared" si="325"/>
        <v>-282.85199999999998</v>
      </c>
      <c r="AE147" s="208">
        <f t="shared" si="325"/>
        <v>-165.64600000000002</v>
      </c>
      <c r="AF147" s="208">
        <f t="shared" si="325"/>
        <v>-235.06300000000002</v>
      </c>
      <c r="AG147" s="208">
        <f t="shared" si="325"/>
        <v>-300</v>
      </c>
      <c r="AH147" s="210">
        <f t="shared" si="325"/>
        <v>-300</v>
      </c>
      <c r="AI147" s="177"/>
      <c r="AJ147" s="209">
        <f>SUM(AJ140:AJ146)</f>
        <v>172.29</v>
      </c>
      <c r="AK147" s="208">
        <f>SUM(AK140:AK146)</f>
        <v>-624.62599999999998</v>
      </c>
      <c r="AL147" s="208">
        <f>SUM(AL140:AL146)</f>
        <v>-190.63299999999998</v>
      </c>
      <c r="AM147" s="208">
        <f>SUM(AM140:AM146)</f>
        <v>-300</v>
      </c>
      <c r="AN147" s="210">
        <f>SUM(AN140:AN146)</f>
        <v>-300</v>
      </c>
      <c r="AO147" s="15"/>
    </row>
    <row r="148" spans="1:41" ht="14.25" customHeight="1" outlineLevel="1" thickTop="1">
      <c r="A148" s="9"/>
      <c r="B148" s="46"/>
      <c r="C148" s="47"/>
      <c r="D148" s="213"/>
      <c r="E148" s="213"/>
      <c r="F148" s="213"/>
      <c r="G148" s="282"/>
      <c r="H148" s="213"/>
      <c r="I148" s="213"/>
      <c r="J148" s="213"/>
      <c r="K148" s="282"/>
      <c r="L148" s="213"/>
      <c r="M148" s="213"/>
      <c r="N148" s="213"/>
      <c r="O148" s="282"/>
      <c r="P148" s="213"/>
      <c r="Q148" s="213"/>
      <c r="R148" s="213"/>
      <c r="S148" s="215"/>
      <c r="T148" s="213"/>
      <c r="U148" s="213"/>
      <c r="V148" s="213"/>
      <c r="W148" s="215"/>
      <c r="X148" s="213"/>
      <c r="Y148" s="213"/>
      <c r="Z148" s="213"/>
      <c r="AA148" s="215"/>
      <c r="AB148" s="177"/>
      <c r="AC148" s="213"/>
      <c r="AD148" s="213"/>
      <c r="AE148" s="213"/>
      <c r="AF148" s="213"/>
      <c r="AG148" s="213"/>
      <c r="AH148" s="215"/>
      <c r="AI148" s="177"/>
      <c r="AJ148" s="214"/>
      <c r="AK148" s="213"/>
      <c r="AL148" s="213"/>
      <c r="AM148" s="213"/>
      <c r="AN148" s="215"/>
      <c r="AO148" s="15"/>
    </row>
    <row r="149" spans="1:41" ht="14.25" customHeight="1" outlineLevel="1">
      <c r="A149" s="9"/>
      <c r="B149" s="46" t="s">
        <v>146</v>
      </c>
      <c r="C149" s="47"/>
      <c r="D149" s="203"/>
      <c r="E149" s="203"/>
      <c r="F149" s="203"/>
      <c r="G149" s="204">
        <v>-0.86799999999999999</v>
      </c>
      <c r="H149" s="203">
        <v>-3.4000000000000002E-2</v>
      </c>
      <c r="I149" s="203">
        <v>-5.8000000000000003E-2</v>
      </c>
      <c r="J149" s="203">
        <v>-0.71799999999999997</v>
      </c>
      <c r="K149" s="204">
        <v>-0.29399999999999998</v>
      </c>
      <c r="L149" s="203">
        <v>-0.38900000000000001</v>
      </c>
      <c r="M149" s="203">
        <v>-3.7999999999999999E-2</v>
      </c>
      <c r="N149" s="203">
        <v>-1.3580000000000001</v>
      </c>
      <c r="O149" s="204">
        <v>-1.105</v>
      </c>
      <c r="P149" s="798">
        <v>0.75</v>
      </c>
      <c r="Q149" s="203">
        <v>1.26</v>
      </c>
      <c r="R149" s="200">
        <f>Q149+R56</f>
        <v>1.26</v>
      </c>
      <c r="S149" s="201">
        <f>R149+S56</f>
        <v>1.26</v>
      </c>
      <c r="T149" s="200">
        <f>T56</f>
        <v>0</v>
      </c>
      <c r="U149" s="200">
        <f>T149+U56</f>
        <v>0</v>
      </c>
      <c r="V149" s="200">
        <f>U149+V56</f>
        <v>0</v>
      </c>
      <c r="W149" s="201">
        <f>V149+W56</f>
        <v>0</v>
      </c>
      <c r="X149" s="200">
        <f>X56</f>
        <v>0</v>
      </c>
      <c r="Y149" s="200">
        <f>X149+Y56</f>
        <v>0</v>
      </c>
      <c r="Z149" s="200">
        <f>Y149+Z56</f>
        <v>0</v>
      </c>
      <c r="AA149" s="201">
        <f>Z149+AA56</f>
        <v>0</v>
      </c>
      <c r="AB149" s="177"/>
      <c r="AC149" s="200">
        <f t="shared" ref="AC149:AH149" si="326">AC56</f>
        <v>-0.86799999999999999</v>
      </c>
      <c r="AD149" s="200">
        <f t="shared" si="326"/>
        <v>-0.29400000000000004</v>
      </c>
      <c r="AE149" s="200">
        <f t="shared" si="326"/>
        <v>-1.105</v>
      </c>
      <c r="AF149" s="200">
        <f t="shared" si="326"/>
        <v>1.26</v>
      </c>
      <c r="AG149" s="200">
        <f t="shared" si="326"/>
        <v>0</v>
      </c>
      <c r="AH149" s="201">
        <f t="shared" si="326"/>
        <v>0</v>
      </c>
      <c r="AI149" s="177"/>
      <c r="AJ149" s="202">
        <f>AJ56</f>
        <v>-1.3780000000000001</v>
      </c>
      <c r="AK149" s="200">
        <f>AK56</f>
        <v>-0.93400000000000016</v>
      </c>
      <c r="AL149" s="200">
        <f>AL56</f>
        <v>1.5130000000000001</v>
      </c>
      <c r="AM149" s="200">
        <f>AM56</f>
        <v>0</v>
      </c>
      <c r="AN149" s="201">
        <f>AN56</f>
        <v>0</v>
      </c>
      <c r="AO149" s="15"/>
    </row>
    <row r="150" spans="1:41" ht="14.25" customHeight="1" outlineLevel="1">
      <c r="A150" s="9"/>
      <c r="B150" s="46"/>
      <c r="C150" s="47"/>
      <c r="D150" s="218"/>
      <c r="E150" s="216"/>
      <c r="F150" s="216"/>
      <c r="G150" s="217"/>
      <c r="H150" s="218"/>
      <c r="I150" s="216"/>
      <c r="J150" s="216"/>
      <c r="K150" s="217"/>
      <c r="L150" s="218"/>
      <c r="M150" s="216"/>
      <c r="N150" s="216"/>
      <c r="O150" s="217"/>
      <c r="P150" s="218"/>
      <c r="Q150" s="216"/>
      <c r="R150" s="216"/>
      <c r="S150" s="217"/>
      <c r="T150" s="218"/>
      <c r="U150" s="216"/>
      <c r="V150" s="216"/>
      <c r="W150" s="217"/>
      <c r="X150" s="218"/>
      <c r="Y150" s="216"/>
      <c r="Z150" s="216"/>
      <c r="AA150" s="217"/>
      <c r="AB150" s="177"/>
      <c r="AC150" s="216"/>
      <c r="AD150" s="216"/>
      <c r="AE150" s="216"/>
      <c r="AF150" s="216"/>
      <c r="AG150" s="216"/>
      <c r="AH150" s="217"/>
      <c r="AI150" s="177"/>
      <c r="AJ150" s="218"/>
      <c r="AK150" s="216"/>
      <c r="AL150" s="216"/>
      <c r="AM150" s="216"/>
      <c r="AN150" s="217"/>
      <c r="AO150" s="15"/>
    </row>
    <row r="151" spans="1:41" ht="14.25" customHeight="1" outlineLevel="1">
      <c r="A151" s="9"/>
      <c r="B151" s="46" t="s">
        <v>147</v>
      </c>
      <c r="C151" s="47"/>
      <c r="D151" s="214"/>
      <c r="E151" s="213"/>
      <c r="F151" s="213"/>
      <c r="G151" s="215">
        <v>171.898</v>
      </c>
      <c r="H151" s="214">
        <f>G154</f>
        <v>299.81400000000008</v>
      </c>
      <c r="I151" s="213">
        <f>H151</f>
        <v>299.81400000000008</v>
      </c>
      <c r="J151" s="213">
        <f>+I151</f>
        <v>299.81400000000008</v>
      </c>
      <c r="K151" s="215">
        <f>+J151</f>
        <v>299.81400000000008</v>
      </c>
      <c r="L151" s="214">
        <f>K154</f>
        <v>425.88099999999997</v>
      </c>
      <c r="M151" s="213">
        <f>L151</f>
        <v>425.88099999999997</v>
      </c>
      <c r="N151" s="213">
        <f>+M151</f>
        <v>425.88099999999997</v>
      </c>
      <c r="O151" s="215">
        <f>N151</f>
        <v>425.88099999999997</v>
      </c>
      <c r="P151" s="214">
        <f>O154</f>
        <v>545.46299999999962</v>
      </c>
      <c r="Q151" s="213">
        <f>P151</f>
        <v>545.46299999999962</v>
      </c>
      <c r="R151" s="213">
        <f>Q151</f>
        <v>545.46299999999962</v>
      </c>
      <c r="S151" s="215">
        <f>R151</f>
        <v>545.46299999999962</v>
      </c>
      <c r="T151" s="214">
        <f>S154</f>
        <v>1038.9091483225989</v>
      </c>
      <c r="U151" s="213">
        <f>T151</f>
        <v>1038.9091483225989</v>
      </c>
      <c r="V151" s="213">
        <f>U151</f>
        <v>1038.9091483225989</v>
      </c>
      <c r="W151" s="215">
        <f>V151</f>
        <v>1038.9091483225989</v>
      </c>
      <c r="X151" s="214">
        <f>W154</f>
        <v>1478.3564059391861</v>
      </c>
      <c r="Y151" s="213">
        <f>X151</f>
        <v>1478.3564059391861</v>
      </c>
      <c r="Z151" s="213">
        <f>Y151</f>
        <v>1478.3564059391861</v>
      </c>
      <c r="AA151" s="215">
        <f>Z151</f>
        <v>1478.3564059391861</v>
      </c>
      <c r="AB151" s="177"/>
      <c r="AC151" s="213">
        <v>171.898</v>
      </c>
      <c r="AD151" s="213">
        <f>AC154</f>
        <v>299.81400000000008</v>
      </c>
      <c r="AE151" s="213">
        <f>AD154</f>
        <v>425.88099999999997</v>
      </c>
      <c r="AF151" s="213">
        <f>AE154</f>
        <v>545.46299999999962</v>
      </c>
      <c r="AG151" s="213">
        <f>AF154</f>
        <v>1038.9091483225989</v>
      </c>
      <c r="AH151" s="215">
        <f>AG154</f>
        <v>1478.3564059391861</v>
      </c>
      <c r="AI151" s="177"/>
      <c r="AJ151" s="214">
        <f>+AJ58</f>
        <v>118.09299999999971</v>
      </c>
      <c r="AK151" s="213">
        <f>+AK58</f>
        <v>851.59699999999975</v>
      </c>
      <c r="AL151" s="213">
        <f>+AL58</f>
        <v>495.81099999999969</v>
      </c>
      <c r="AM151" s="213">
        <f>+AM58</f>
        <v>841.32600000000002</v>
      </c>
      <c r="AN151" s="215">
        <f>+AN58</f>
        <v>1275.1125688037753</v>
      </c>
      <c r="AO151" s="15"/>
    </row>
    <row r="152" spans="1:41" ht="14.25" customHeight="1" outlineLevel="1">
      <c r="A152" s="9"/>
      <c r="B152" s="46" t="s">
        <v>148</v>
      </c>
      <c r="C152" s="47"/>
      <c r="D152" s="203"/>
      <c r="E152" s="203"/>
      <c r="F152" s="203"/>
      <c r="G152" s="204">
        <v>0</v>
      </c>
      <c r="H152" s="286">
        <v>0</v>
      </c>
      <c r="I152" s="203">
        <v>0</v>
      </c>
      <c r="J152" s="203">
        <v>0</v>
      </c>
      <c r="K152" s="204">
        <v>0</v>
      </c>
      <c r="L152" s="286">
        <v>0</v>
      </c>
      <c r="M152" s="203">
        <v>0</v>
      </c>
      <c r="N152" s="203">
        <v>0</v>
      </c>
      <c r="O152" s="204">
        <v>0</v>
      </c>
      <c r="P152" s="200">
        <v>0</v>
      </c>
      <c r="Q152" s="203">
        <v>-3.3999999999537067E-2</v>
      </c>
      <c r="R152" s="200">
        <f>Q152+R59</f>
        <v>121.8190000000003</v>
      </c>
      <c r="S152" s="201">
        <f>R152+S59</f>
        <v>121.8190000000003</v>
      </c>
      <c r="T152" s="200">
        <f>T59</f>
        <v>0</v>
      </c>
      <c r="U152" s="200">
        <f>T152+U59</f>
        <v>0</v>
      </c>
      <c r="V152" s="200">
        <f>U152+V59</f>
        <v>0</v>
      </c>
      <c r="W152" s="201">
        <f>V152+W59</f>
        <v>0</v>
      </c>
      <c r="X152" s="200">
        <f>X59</f>
        <v>0</v>
      </c>
      <c r="Y152" s="200">
        <f>X152+Y59</f>
        <v>0</v>
      </c>
      <c r="Z152" s="200">
        <f>Y152+Z59</f>
        <v>0</v>
      </c>
      <c r="AA152" s="201">
        <f>Z152+AA59</f>
        <v>0</v>
      </c>
      <c r="AB152" s="177"/>
      <c r="AC152" s="200">
        <f>AC59</f>
        <v>171.898</v>
      </c>
      <c r="AD152" s="200">
        <f>AD59</f>
        <v>0</v>
      </c>
      <c r="AE152" s="200">
        <f>AE59</f>
        <v>0</v>
      </c>
      <c r="AF152" s="200">
        <f>+S152</f>
        <v>121.8190000000003</v>
      </c>
      <c r="AG152" s="200">
        <f>+W152</f>
        <v>0</v>
      </c>
      <c r="AH152" s="201">
        <f>+X152</f>
        <v>0</v>
      </c>
      <c r="AI152" s="177"/>
      <c r="AJ152" s="202">
        <f>AJ59</f>
        <v>118.09299999999971</v>
      </c>
      <c r="AK152" s="200">
        <f>AK59</f>
        <v>0</v>
      </c>
      <c r="AL152" s="200">
        <f>AL59</f>
        <v>121.8190000000003</v>
      </c>
      <c r="AM152" s="200">
        <f>AM59</f>
        <v>0</v>
      </c>
      <c r="AN152" s="201">
        <f>AN59</f>
        <v>0</v>
      </c>
      <c r="AO152" s="15"/>
    </row>
    <row r="153" spans="1:41" ht="14.25" customHeight="1" outlineLevel="1">
      <c r="A153" s="9"/>
      <c r="B153" s="211" t="s">
        <v>149</v>
      </c>
      <c r="C153" s="212"/>
      <c r="D153" s="213"/>
      <c r="E153" s="213"/>
      <c r="F153" s="213"/>
      <c r="G153" s="215">
        <f>G147+G137+G124+G149</f>
        <v>127.91600000000011</v>
      </c>
      <c r="H153" s="213">
        <f t="shared" ref="H153:S153" si="327">H147+H137+H124+H149</f>
        <v>25.787999999999975</v>
      </c>
      <c r="I153" s="213">
        <f>I147+I137+I124+I149</f>
        <v>-130.21700000000004</v>
      </c>
      <c r="J153" s="213">
        <f>J147+J137+J124+J149</f>
        <v>551.78300000000002</v>
      </c>
      <c r="K153" s="215">
        <f>K147+K137+K124+K149</f>
        <v>126.06699999999988</v>
      </c>
      <c r="L153" s="213">
        <f>L147+L137+L124+L149</f>
        <v>7.1529999999999729</v>
      </c>
      <c r="M153" s="213">
        <f t="shared" si="327"/>
        <v>43.33799999999998</v>
      </c>
      <c r="N153" s="213">
        <f>N147+N137+N124+N149</f>
        <v>69.92999999999995</v>
      </c>
      <c r="O153" s="215">
        <f t="shared" si="327"/>
        <v>119.58199999999967</v>
      </c>
      <c r="P153" s="213">
        <f t="shared" si="327"/>
        <v>-32.831999999999994</v>
      </c>
      <c r="Q153" s="213">
        <f>Q147+Q137+Q124+Q149</f>
        <v>29.443999999999971</v>
      </c>
      <c r="R153" s="213">
        <f t="shared" si="327"/>
        <v>174.04399999999998</v>
      </c>
      <c r="S153" s="215">
        <f t="shared" si="327"/>
        <v>371.62714832259883</v>
      </c>
      <c r="T153" s="213">
        <f t="shared" ref="T153:AA153" si="328">T147+T137+T124+T149</f>
        <v>124.72521660607475</v>
      </c>
      <c r="U153" s="213">
        <f t="shared" si="328"/>
        <v>89.982475964312414</v>
      </c>
      <c r="V153" s="213">
        <f t="shared" si="328"/>
        <v>236.20342048117624</v>
      </c>
      <c r="W153" s="215">
        <f t="shared" si="328"/>
        <v>439.44725761658719</v>
      </c>
      <c r="X153" s="213">
        <f t="shared" si="328"/>
        <v>110.67972019347602</v>
      </c>
      <c r="Y153" s="213">
        <f t="shared" si="328"/>
        <v>172.42418491641484</v>
      </c>
      <c r="Z153" s="213">
        <f t="shared" si="328"/>
        <v>319.53683692536532</v>
      </c>
      <c r="AA153" s="215">
        <f t="shared" si="328"/>
        <v>525.41619602210608</v>
      </c>
      <c r="AB153" s="177"/>
      <c r="AC153" s="213">
        <f t="shared" ref="AC153:AH153" si="329">AC147+AC137+AC124+AC149</f>
        <v>127.91600000000011</v>
      </c>
      <c r="AD153" s="213">
        <f t="shared" si="329"/>
        <v>126.06699999999988</v>
      </c>
      <c r="AE153" s="213">
        <f t="shared" si="329"/>
        <v>119.58199999999967</v>
      </c>
      <c r="AF153" s="213">
        <f t="shared" si="329"/>
        <v>371.62714832259883</v>
      </c>
      <c r="AG153" s="213">
        <f t="shared" si="329"/>
        <v>439.44725761658719</v>
      </c>
      <c r="AH153" s="215">
        <f t="shared" si="329"/>
        <v>525.41619602210608</v>
      </c>
      <c r="AI153" s="177"/>
      <c r="AJ153" s="214">
        <f>AJ147+AJ137+AJ124+AJ149</f>
        <v>733.50400000000013</v>
      </c>
      <c r="AK153" s="213">
        <f>AK147+AK137+AK124+AK149</f>
        <v>-355.786</v>
      </c>
      <c r="AL153" s="213">
        <f>AL147+AL137+AL124+AL149</f>
        <v>223.696</v>
      </c>
      <c r="AM153" s="213">
        <f>AM147+AM137+AM124+AM149</f>
        <v>433.78656880377503</v>
      </c>
      <c r="AN153" s="215">
        <f>AN147+AN137+AN124+AN149</f>
        <v>522.78067406077628</v>
      </c>
      <c r="AO153" s="15"/>
    </row>
    <row r="154" spans="1:41" ht="14.25" customHeight="1" outlineLevel="1">
      <c r="A154" s="9"/>
      <c r="B154" s="219" t="s">
        <v>150</v>
      </c>
      <c r="C154" s="220"/>
      <c r="D154" s="221"/>
      <c r="E154" s="221"/>
      <c r="F154" s="221"/>
      <c r="G154" s="223">
        <f t="shared" ref="G154:L154" si="330">G153+G151+G152</f>
        <v>299.81400000000008</v>
      </c>
      <c r="H154" s="221">
        <f t="shared" si="330"/>
        <v>325.60200000000003</v>
      </c>
      <c r="I154" s="221">
        <f t="shared" si="330"/>
        <v>169.59700000000004</v>
      </c>
      <c r="J154" s="221">
        <f t="shared" si="330"/>
        <v>851.59700000000009</v>
      </c>
      <c r="K154" s="223">
        <f t="shared" si="330"/>
        <v>425.88099999999997</v>
      </c>
      <c r="L154" s="221">
        <f t="shared" si="330"/>
        <v>433.03399999999993</v>
      </c>
      <c r="M154" s="221">
        <f t="shared" ref="M154:S154" si="331">M153+M151+M152</f>
        <v>469.21899999999994</v>
      </c>
      <c r="N154" s="221">
        <f t="shared" si="331"/>
        <v>495.81099999999992</v>
      </c>
      <c r="O154" s="223">
        <f t="shared" si="331"/>
        <v>545.46299999999962</v>
      </c>
      <c r="P154" s="221">
        <f t="shared" si="331"/>
        <v>512.63099999999963</v>
      </c>
      <c r="Q154" s="221">
        <f t="shared" ref="Q154" si="332">Q153+Q151+Q152</f>
        <v>574.87300000000005</v>
      </c>
      <c r="R154" s="221">
        <f t="shared" si="331"/>
        <v>841.32599999999991</v>
      </c>
      <c r="S154" s="223">
        <f t="shared" si="331"/>
        <v>1038.9091483225989</v>
      </c>
      <c r="T154" s="221">
        <f t="shared" ref="T154:AA154" si="333">T153+T151+T152</f>
        <v>1163.6343649286737</v>
      </c>
      <c r="U154" s="221">
        <f t="shared" si="333"/>
        <v>1128.8916242869113</v>
      </c>
      <c r="V154" s="221">
        <f t="shared" si="333"/>
        <v>1275.112568803775</v>
      </c>
      <c r="W154" s="223">
        <f t="shared" si="333"/>
        <v>1478.3564059391861</v>
      </c>
      <c r="X154" s="221">
        <f t="shared" si="333"/>
        <v>1589.036126132662</v>
      </c>
      <c r="Y154" s="221">
        <f t="shared" si="333"/>
        <v>1650.7805908556008</v>
      </c>
      <c r="Z154" s="221">
        <f t="shared" si="333"/>
        <v>1797.8932428645514</v>
      </c>
      <c r="AA154" s="223">
        <f t="shared" si="333"/>
        <v>2003.7726019612921</v>
      </c>
      <c r="AB154" s="177"/>
      <c r="AC154" s="221">
        <f>AC153+AC152</f>
        <v>299.81400000000008</v>
      </c>
      <c r="AD154" s="221">
        <f>AD153+AD151+AD152</f>
        <v>425.88099999999997</v>
      </c>
      <c r="AE154" s="221">
        <f>AE153+AE151+AE152</f>
        <v>545.46299999999962</v>
      </c>
      <c r="AF154" s="221">
        <f>AF153+AF151+AF152</f>
        <v>1038.9091483225989</v>
      </c>
      <c r="AG154" s="221">
        <f>AG153+AG151+AG152</f>
        <v>1478.3564059391861</v>
      </c>
      <c r="AH154" s="223">
        <f>AH153+AH151+AH152</f>
        <v>2003.7726019612921</v>
      </c>
      <c r="AI154" s="177"/>
      <c r="AJ154" s="222">
        <f>AJ153+AJ152</f>
        <v>851.59699999999987</v>
      </c>
      <c r="AK154" s="221">
        <f>AK153+AK151+AK152</f>
        <v>495.81099999999975</v>
      </c>
      <c r="AL154" s="221">
        <f>AL153+AL151+AL152</f>
        <v>841.32600000000002</v>
      </c>
      <c r="AM154" s="221">
        <f>AM153+AM151+AM152</f>
        <v>1275.112568803775</v>
      </c>
      <c r="AN154" s="223">
        <f>AN153+AN151+AN152</f>
        <v>1797.8932428645517</v>
      </c>
      <c r="AO154" s="15"/>
    </row>
    <row r="155" spans="1:41" ht="14.25" customHeight="1" outlineLevel="1">
      <c r="A155" s="9"/>
      <c r="B155" s="263"/>
      <c r="C155" s="264"/>
      <c r="D155" s="213"/>
      <c r="E155" s="213"/>
      <c r="F155" s="213"/>
      <c r="G155" s="213"/>
      <c r="H155" s="213"/>
      <c r="I155" s="213"/>
      <c r="J155" s="213"/>
      <c r="K155" s="213"/>
      <c r="L155" s="213"/>
      <c r="M155" s="213"/>
      <c r="N155" s="213"/>
      <c r="O155" s="213"/>
      <c r="P155" s="213"/>
      <c r="Q155" s="213"/>
      <c r="R155" s="213"/>
      <c r="S155" s="213"/>
      <c r="T155" s="213"/>
      <c r="U155" s="213"/>
      <c r="V155" s="213"/>
      <c r="W155" s="213"/>
      <c r="X155" s="213"/>
      <c r="Y155" s="213"/>
      <c r="Z155" s="213"/>
      <c r="AA155" s="213"/>
      <c r="AB155" s="70"/>
      <c r="AC155" s="213"/>
      <c r="AD155" s="213"/>
      <c r="AE155" s="213"/>
      <c r="AF155" s="213"/>
      <c r="AG155" s="213"/>
      <c r="AH155" s="213"/>
      <c r="AI155" s="70"/>
      <c r="AJ155" s="214"/>
      <c r="AK155" s="213"/>
      <c r="AL155" s="213"/>
      <c r="AM155" s="213"/>
      <c r="AN155" s="215"/>
      <c r="AO155" s="15"/>
    </row>
    <row r="156" spans="1:41" ht="14.25" customHeight="1" outlineLevel="1">
      <c r="A156" s="9"/>
      <c r="B156" s="74" t="s">
        <v>121</v>
      </c>
      <c r="C156" s="75"/>
      <c r="D156" s="173"/>
      <c r="E156" s="173"/>
      <c r="F156" s="173"/>
      <c r="G156" s="176">
        <f>'BS-QRVO'!G8</f>
        <v>299.81400000000002</v>
      </c>
      <c r="H156" s="173">
        <f>'BS-QRVO'!H8</f>
        <v>325.60199999999998</v>
      </c>
      <c r="I156" s="573">
        <f>'BS-QRVO'!I8</f>
        <v>169.59700000000001</v>
      </c>
      <c r="J156" s="173">
        <f>'BS-QRVO'!J8</f>
        <v>851.59699999999998</v>
      </c>
      <c r="K156" s="176">
        <f>'BS-QRVO'!K8</f>
        <v>425.88099999999997</v>
      </c>
      <c r="L156" s="173">
        <f>'BS-QRVO'!L8</f>
        <v>433.03399999999999</v>
      </c>
      <c r="M156" s="573">
        <f>'BS-QRVO'!M8</f>
        <v>469.21899999999999</v>
      </c>
      <c r="N156" s="173">
        <f>'BS-QRVO'!N8</f>
        <v>495.81099999999998</v>
      </c>
      <c r="O156" s="176">
        <f>'BS-QRVO'!O8</f>
        <v>545.46299999999997</v>
      </c>
      <c r="P156" s="173">
        <f>'BS-QRVO'!P8</f>
        <v>512.63099999999997</v>
      </c>
      <c r="Q156" s="573">
        <f>'BS-QRVO'!Q8</f>
        <v>574.87300000000005</v>
      </c>
      <c r="R156" s="173">
        <f>'BS-QRVO'!R8</f>
        <v>841.32600000000002</v>
      </c>
      <c r="S156" s="174">
        <f>'BS-QRVO'!S8</f>
        <v>1038.9091483225989</v>
      </c>
      <c r="T156" s="173">
        <f>'BS-QRVO'!T8</f>
        <v>1163.6343649286737</v>
      </c>
      <c r="U156" s="173">
        <f>'BS-QRVO'!U8</f>
        <v>1128.8916242869113</v>
      </c>
      <c r="V156" s="173">
        <f>'BS-QRVO'!V8</f>
        <v>1275.1125688037753</v>
      </c>
      <c r="W156" s="174">
        <f>'BS-QRVO'!W8</f>
        <v>1478.3564059391861</v>
      </c>
      <c r="X156" s="173">
        <f>'BS-QRVO'!X8</f>
        <v>1589.036126132662</v>
      </c>
      <c r="Y156" s="173">
        <f>'BS-QRVO'!Y8</f>
        <v>1650.7805908556011</v>
      </c>
      <c r="Z156" s="173">
        <f>'BS-QRVO'!Z8</f>
        <v>1797.8932428645514</v>
      </c>
      <c r="AA156" s="174">
        <f>'BS-QRVO'!AA8</f>
        <v>2003.7726019612919</v>
      </c>
      <c r="AB156" s="177"/>
      <c r="AC156" s="173">
        <f>'BS-QRVO'!AC8</f>
        <v>299.81400000000002</v>
      </c>
      <c r="AD156" s="173">
        <f>'BS-QRVO'!AD8</f>
        <v>425.88099999999997</v>
      </c>
      <c r="AE156" s="173">
        <f>'BS-QRVO'!AE8</f>
        <v>545.46299999999997</v>
      </c>
      <c r="AF156" s="173">
        <f>'BS-QRVO'!AF8</f>
        <v>1038.9091483225989</v>
      </c>
      <c r="AG156" s="173">
        <f>'BS-QRVO'!AG8</f>
        <v>1478.3564059391861</v>
      </c>
      <c r="AH156" s="176">
        <f>'BS-QRVO'!AH8</f>
        <v>2003.7726019612919</v>
      </c>
      <c r="AI156" s="177"/>
      <c r="AJ156" s="175">
        <f>'BS-QRVO'!AJ8</f>
        <v>851.59699999999998</v>
      </c>
      <c r="AK156" s="173">
        <f>'BS-QRVO'!AK8</f>
        <v>495.81099999999998</v>
      </c>
      <c r="AL156" s="173">
        <f>'BS-QRVO'!AL8</f>
        <v>841.32600000000002</v>
      </c>
      <c r="AM156" s="173">
        <f>'BS-QRVO'!AM8</f>
        <v>1275.1125688037753</v>
      </c>
      <c r="AN156" s="176">
        <f>'BS-QRVO'!AN8</f>
        <v>1797.8932428645514</v>
      </c>
      <c r="AO156" s="15"/>
    </row>
    <row r="157" spans="1:41" ht="14.25" customHeight="1" outlineLevel="1">
      <c r="A157" s="9"/>
      <c r="B157" s="146" t="s">
        <v>104</v>
      </c>
      <c r="C157" s="147"/>
      <c r="D157" s="150"/>
      <c r="E157" s="148"/>
      <c r="F157" s="148"/>
      <c r="G157" s="148">
        <f t="shared" ref="G157:S157" si="334">IF(ROUND(G156,4)=ROUND(G154,4),0,(G156-G154))</f>
        <v>0</v>
      </c>
      <c r="H157" s="150">
        <f t="shared" si="334"/>
        <v>0</v>
      </c>
      <c r="I157" s="148">
        <f t="shared" si="334"/>
        <v>0</v>
      </c>
      <c r="J157" s="148">
        <f>IF(ROUND(J156,4)=ROUND(J154,4),0,(J156-J154))</f>
        <v>0</v>
      </c>
      <c r="K157" s="148">
        <f>IF(ROUND(K156,4)=ROUND(K154,4),0,(K156-K154))</f>
        <v>0</v>
      </c>
      <c r="L157" s="150">
        <f>IF(ROUND(L156,4)=ROUND(L154,4),0,(L156-L154))</f>
        <v>0</v>
      </c>
      <c r="M157" s="148">
        <f t="shared" si="334"/>
        <v>0</v>
      </c>
      <c r="N157" s="148">
        <f>IF(ROUND(N156,4)=ROUND(N154,4),0,(N156-N154))</f>
        <v>0</v>
      </c>
      <c r="O157" s="148">
        <f t="shared" si="334"/>
        <v>0</v>
      </c>
      <c r="P157" s="150">
        <f t="shared" si="334"/>
        <v>0</v>
      </c>
      <c r="Q157" s="148">
        <f t="shared" ref="Q157" si="335">IF(ROUND(Q156,4)=ROUND(Q154,4),0,(Q156-Q154))</f>
        <v>0</v>
      </c>
      <c r="R157" s="148">
        <f t="shared" si="334"/>
        <v>0</v>
      </c>
      <c r="S157" s="149">
        <f t="shared" si="334"/>
        <v>0</v>
      </c>
      <c r="T157" s="150">
        <f t="shared" ref="T157:AA157" si="336">IF(ROUND(T156,4)=ROUND(T154,4),0,(T156-T154))</f>
        <v>0</v>
      </c>
      <c r="U157" s="148">
        <f t="shared" si="336"/>
        <v>0</v>
      </c>
      <c r="V157" s="148">
        <f t="shared" si="336"/>
        <v>0</v>
      </c>
      <c r="W157" s="149">
        <f t="shared" si="336"/>
        <v>0</v>
      </c>
      <c r="X157" s="150">
        <f t="shared" si="336"/>
        <v>0</v>
      </c>
      <c r="Y157" s="148">
        <f t="shared" si="336"/>
        <v>0</v>
      </c>
      <c r="Z157" s="148">
        <f t="shared" si="336"/>
        <v>0</v>
      </c>
      <c r="AA157" s="149">
        <f t="shared" si="336"/>
        <v>0</v>
      </c>
      <c r="AB157" s="177"/>
      <c r="AC157" s="148">
        <f t="shared" ref="AC157:AH157" si="337">IF(ROUND(AC156,4)=ROUND(AC154,4),0,(AC156-AC154))</f>
        <v>0</v>
      </c>
      <c r="AD157" s="148">
        <f t="shared" si="337"/>
        <v>0</v>
      </c>
      <c r="AE157" s="148">
        <f t="shared" si="337"/>
        <v>0</v>
      </c>
      <c r="AF157" s="148">
        <f t="shared" si="337"/>
        <v>0</v>
      </c>
      <c r="AG157" s="148">
        <f t="shared" si="337"/>
        <v>0</v>
      </c>
      <c r="AH157" s="149">
        <f t="shared" si="337"/>
        <v>0</v>
      </c>
      <c r="AI157" s="177"/>
      <c r="AJ157" s="150">
        <f>IF(ROUND(AJ156,4)=ROUND(AJ154,4),0,(AJ156-AJ154))</f>
        <v>0</v>
      </c>
      <c r="AK157" s="148">
        <f>IF(ROUND(AK156,4)=ROUND(AK154,4),0,(AK156-AK154))</f>
        <v>0</v>
      </c>
      <c r="AL157" s="148">
        <f>IF(ROUND(AL156,4)=ROUND(AL154,4),0,(AL156-AL154))</f>
        <v>0</v>
      </c>
      <c r="AM157" s="148">
        <f>IF(ROUND(AM156,4)=ROUND(AM154,4),0,(AM156-AM154))</f>
        <v>0</v>
      </c>
      <c r="AN157" s="149">
        <f>IF(ROUND(AN156,4)=ROUND(AN154,4),0,(AN156-AN154))</f>
        <v>0</v>
      </c>
      <c r="AO157" s="15"/>
    </row>
    <row r="158" spans="1:41" ht="14.25" customHeight="1">
      <c r="A158" s="9"/>
      <c r="B158" s="228"/>
      <c r="C158" s="228"/>
      <c r="D158" s="229"/>
      <c r="E158" s="229"/>
      <c r="F158" s="229"/>
      <c r="G158" s="229"/>
      <c r="H158" s="229"/>
      <c r="I158" s="229"/>
      <c r="J158" s="229"/>
      <c r="K158" s="229"/>
      <c r="L158" s="229"/>
      <c r="M158" s="229"/>
      <c r="N158" s="229"/>
      <c r="O158" s="229"/>
      <c r="P158" s="229"/>
      <c r="Q158" s="229"/>
      <c r="R158" s="229"/>
      <c r="S158" s="229"/>
      <c r="T158" s="229"/>
      <c r="U158" s="229"/>
      <c r="V158" s="229"/>
      <c r="W158" s="229"/>
      <c r="X158" s="229"/>
      <c r="Y158" s="229"/>
      <c r="Z158" s="229"/>
      <c r="AA158" s="229"/>
      <c r="AB158" s="70"/>
      <c r="AC158" s="228"/>
      <c r="AD158" s="228"/>
      <c r="AE158" s="228"/>
      <c r="AF158" s="228"/>
      <c r="AG158" s="228"/>
      <c r="AH158" s="228"/>
      <c r="AI158" s="70"/>
      <c r="AJ158" s="9"/>
      <c r="AK158" s="9"/>
      <c r="AL158" s="9"/>
      <c r="AM158" s="9"/>
      <c r="AN158" s="9"/>
      <c r="AO158" s="15"/>
    </row>
    <row r="159" spans="1:41" ht="14.25" customHeight="1">
      <c r="A159" s="9"/>
      <c r="B159" s="15"/>
      <c r="C159" s="15"/>
      <c r="D159" s="230"/>
      <c r="E159" s="230"/>
      <c r="F159" s="230"/>
      <c r="G159" s="230"/>
      <c r="H159" s="230"/>
      <c r="I159" s="230"/>
      <c r="J159" s="230"/>
      <c r="K159" s="230"/>
      <c r="L159" s="230"/>
      <c r="M159" s="230"/>
      <c r="N159" s="230"/>
      <c r="O159" s="230"/>
      <c r="P159" s="230"/>
      <c r="Q159" s="813"/>
      <c r="R159" s="814"/>
      <c r="S159" s="814"/>
      <c r="T159" s="230"/>
      <c r="U159" s="230"/>
      <c r="V159" s="230"/>
      <c r="W159" s="230"/>
      <c r="X159" s="230"/>
      <c r="Y159" s="230"/>
      <c r="Z159" s="230"/>
      <c r="AA159" s="230"/>
      <c r="AB159" s="9"/>
      <c r="AC159" s="15"/>
      <c r="AD159" s="15"/>
      <c r="AE159" s="15"/>
      <c r="AF159" s="15"/>
      <c r="AG159" s="15"/>
      <c r="AH159" s="15"/>
      <c r="AI159" s="9"/>
      <c r="AJ159" s="9"/>
      <c r="AK159" s="9"/>
      <c r="AL159" s="9"/>
      <c r="AM159" s="9"/>
      <c r="AN159" s="9"/>
      <c r="AO159" s="15"/>
    </row>
    <row r="160" spans="1:41" ht="14.25" customHeight="1">
      <c r="A160" s="9"/>
      <c r="B160" s="15"/>
      <c r="C160" s="15"/>
      <c r="D160" s="230"/>
      <c r="E160" s="230"/>
      <c r="F160" s="230"/>
      <c r="G160" s="230"/>
      <c r="H160" s="230"/>
      <c r="I160" s="605"/>
      <c r="J160" s="230"/>
      <c r="K160" s="230"/>
      <c r="L160" s="230"/>
      <c r="M160" s="605"/>
      <c r="N160" s="230"/>
      <c r="O160" s="230"/>
      <c r="P160" s="230"/>
      <c r="Q160" s="230"/>
      <c r="R160" s="230"/>
      <c r="S160" s="230"/>
      <c r="T160" s="230"/>
      <c r="U160" s="230"/>
      <c r="V160" s="230"/>
      <c r="W160" s="230"/>
      <c r="X160" s="230"/>
      <c r="Y160" s="230"/>
      <c r="Z160" s="230"/>
      <c r="AA160" s="230"/>
      <c r="AB160" s="9"/>
      <c r="AC160" s="15"/>
      <c r="AD160" s="15"/>
      <c r="AE160" s="15"/>
      <c r="AF160" s="15"/>
      <c r="AG160" s="15"/>
      <c r="AH160" s="15"/>
      <c r="AI160" s="9"/>
      <c r="AJ160" s="9"/>
      <c r="AK160" s="9"/>
      <c r="AL160" s="9"/>
      <c r="AM160" s="9"/>
      <c r="AN160" s="9"/>
      <c r="AO160" s="15"/>
    </row>
    <row r="161" spans="1:41" ht="14.2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6"/>
      <c r="AK161" s="6"/>
      <c r="AL161" s="6"/>
      <c r="AM161" s="6"/>
      <c r="AN161" s="6"/>
      <c r="AO161" s="270"/>
    </row>
    <row r="162" spans="1:41" ht="14.2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189"/>
    </row>
    <row r="163" spans="1:41" ht="14.2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189"/>
    </row>
    <row r="164" spans="1:41" ht="14.2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189"/>
    </row>
    <row r="165" spans="1:41" ht="14.2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189"/>
    </row>
    <row r="166" spans="1:41" ht="14.2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189"/>
    </row>
    <row r="167" spans="1:41" ht="14.2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189"/>
    </row>
    <row r="168" spans="1:41" ht="14.2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189"/>
    </row>
    <row r="169" spans="1:41" ht="14.2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189"/>
    </row>
    <row r="170" spans="1:41" ht="14.25" customHeight="1">
      <c r="L170"/>
      <c r="M170"/>
      <c r="N170"/>
      <c r="O170"/>
      <c r="X170"/>
      <c r="Y170"/>
      <c r="Z170"/>
      <c r="AA170"/>
      <c r="AF170"/>
      <c r="AG170"/>
      <c r="AH170"/>
      <c r="AM170"/>
      <c r="AN170"/>
      <c r="AO170"/>
    </row>
    <row r="171" spans="1:41" ht="14.25" customHeight="1">
      <c r="A171" s="2"/>
      <c r="B171" s="188" t="s">
        <v>87</v>
      </c>
      <c r="C171" s="188"/>
      <c r="D171" s="266" t="e">
        <f>'IS-QRVO'!D176</f>
        <v>#NAME?</v>
      </c>
      <c r="E171" s="266" t="e">
        <f>'IS-QRVO'!E176</f>
        <v>#NAME?</v>
      </c>
      <c r="F171" s="266" t="e">
        <f>'IS-QRVO'!F176</f>
        <v>#NAME?</v>
      </c>
      <c r="G171" s="266" t="e">
        <f>'IS-QRVO'!G176</f>
        <v>#NAME?</v>
      </c>
      <c r="H171" s="266" t="e">
        <f>'IS-QRVO'!H176</f>
        <v>#NAME?</v>
      </c>
      <c r="I171" s="266" t="e">
        <f>'IS-QRVO'!I176</f>
        <v>#NAME?</v>
      </c>
      <c r="J171" s="266" t="e">
        <f>'IS-QRVO'!J176</f>
        <v>#NAME?</v>
      </c>
      <c r="K171" s="266" t="e">
        <f>'IS-QRVO'!K176</f>
        <v>#NAME?</v>
      </c>
      <c r="L171" s="266" t="e">
        <f>'IS-QRVO'!L176</f>
        <v>#NAME?</v>
      </c>
      <c r="M171" s="266" t="e">
        <f>'IS-QRVO'!M176</f>
        <v>#NAME?</v>
      </c>
      <c r="N171" s="266" t="e">
        <f>'IS-QRVO'!N176</f>
        <v>#NAME?</v>
      </c>
      <c r="O171" s="266" t="e">
        <f>'IS-QRVO'!O176</f>
        <v>#NAME?</v>
      </c>
      <c r="P171" s="266" t="e">
        <f>'IS-QRVO'!P176</f>
        <v>#NAME?</v>
      </c>
      <c r="Q171" s="266" t="e">
        <f>'IS-QRVO'!Q176</f>
        <v>#NAME?</v>
      </c>
      <c r="R171" s="266" t="e">
        <f>'IS-QRVO'!R176</f>
        <v>#NAME?</v>
      </c>
      <c r="S171" s="266" t="e">
        <f>'IS-QRVO'!S176</f>
        <v>#NAME?</v>
      </c>
      <c r="T171" s="266" t="e">
        <f>'IS-QRVO'!T176</f>
        <v>#NAME?</v>
      </c>
      <c r="U171" s="266" t="e">
        <f>'IS-QRVO'!U176</f>
        <v>#NAME?</v>
      </c>
      <c r="V171" s="266" t="e">
        <f>'IS-QRVO'!V176</f>
        <v>#NAME?</v>
      </c>
      <c r="W171" s="266" t="e">
        <f>'IS-QRVO'!W176</f>
        <v>#NAME?</v>
      </c>
      <c r="X171" s="266" t="e">
        <f>'IS-QRVO'!X176</f>
        <v>#NAME?</v>
      </c>
      <c r="Y171" s="266" t="e">
        <f>'IS-QRVO'!Y176</f>
        <v>#NAME?</v>
      </c>
      <c r="Z171" s="266" t="e">
        <f>'IS-QRVO'!Z176</f>
        <v>#NAME?</v>
      </c>
      <c r="AA171" s="266" t="e">
        <f>'IS-QRVO'!AA176</f>
        <v>#NAME?</v>
      </c>
      <c r="AB171" s="266"/>
      <c r="AC171" s="266" t="e">
        <f>'IS-QRVO'!AC176</f>
        <v>#NAME?</v>
      </c>
      <c r="AD171" s="266" t="e">
        <f>'IS-QRVO'!AD176</f>
        <v>#NAME?</v>
      </c>
      <c r="AE171" s="266" t="e">
        <f>'IS-QRVO'!AE176</f>
        <v>#NAME?</v>
      </c>
      <c r="AF171" s="266" t="e">
        <f>'IS-QRVO'!AF176</f>
        <v>#NAME?</v>
      </c>
      <c r="AG171" s="266" t="e">
        <f>'IS-QRVO'!AG176</f>
        <v>#NAME?</v>
      </c>
      <c r="AH171" s="266" t="e">
        <f>'IS-QRVO'!AH176</f>
        <v>#NAME?</v>
      </c>
      <c r="AI171" s="266"/>
      <c r="AJ171" s="2"/>
      <c r="AK171" s="2"/>
      <c r="AL171" s="2"/>
      <c r="AM171" s="2"/>
      <c r="AN171" s="2"/>
      <c r="AO171" s="189"/>
    </row>
    <row r="172" spans="1:41" ht="14.25" customHeight="1">
      <c r="A172" s="2"/>
      <c r="B172" s="188"/>
      <c r="C172" s="188"/>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189"/>
    </row>
    <row r="173" spans="1:41" ht="14.25" customHeight="1">
      <c r="A173" s="2"/>
      <c r="B173" s="188"/>
      <c r="C173" s="188"/>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189"/>
    </row>
    <row r="174" spans="1:41" ht="14.25" customHeight="1">
      <c r="A174" s="2"/>
      <c r="B174" s="188"/>
      <c r="C174" s="188"/>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189"/>
    </row>
    <row r="175" spans="1:41" ht="14.25" customHeight="1">
      <c r="A175" s="2"/>
      <c r="B175" s="188"/>
      <c r="C175" s="188"/>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189"/>
    </row>
    <row r="176" spans="1:41" ht="14.2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189"/>
    </row>
    <row r="177" spans="1:41" ht="14.2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189"/>
    </row>
    <row r="178" spans="1:41" ht="14.2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189"/>
    </row>
    <row r="179" spans="1:41" ht="14.2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189"/>
    </row>
    <row r="180" spans="1:41" ht="14.2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189"/>
    </row>
    <row r="181" spans="1:41" ht="14.2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189"/>
    </row>
    <row r="182" spans="1:41" ht="14.2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189"/>
    </row>
  </sheetData>
  <phoneticPr fontId="31" type="noConversion"/>
  <pageMargins left="0" right="0" top="0" bottom="0" header="0" footer="0"/>
  <pageSetup paperSize="5" scale="24" orientation="landscape" r:id="rId1"/>
  <headerFooter alignWithMargins="0"/>
  <ignoredErrors>
    <ignoredError sqref="AI37 F100:G100 F81:G83 F89:G90 AI8:AI10 AI128 AB43:AB47 AI43:AI47 AB49:AB50 AI49:AI50 F94:G98 AB8:AB10 AI20:AI33 AB20:AB33 AB128 AB133 AI133 AI35 AB35 AI40 AB40 AI130 AB130 AB37 AI113:AI126 AB113:AB126 AI53:AI103 AB53:AB103 G65:G67 F158:L158 D172:D176" formula="1"/>
    <ignoredError sqref="AC238:AC290 AD75:AE77 AD136:AE152 AC62:AC66 AC75:AC83 AC136:AC150 AC69:AE73 AD43:AE43 AD62:AE62 AD64:AE66 AD63 AD79:AE95 AD78 AD157:AE166 AD156 AC113:AE134 AC21:AE21 AC106:AE110 AD14:AE17 AD50:AE53 AE49 AC152 AC155:AC166 AD59:AE59 AD58:AE58 AC32:AE33 AD31:AE31 AC45:AE46 AD44:AE44 AC55:AE55 AD54:AE54 AC167:AE169 AC99:AE104 AD154:AE155 AE153 AD20:AE20 AD22:AE30 AD34:AE41 AD47:AE48 AC57:AE57 AD56:AE56 AC85:AC95 AC171:AE237" formulaRange="1"/>
    <ignoredError sqref="AD67:AE68 AC67:AC68 AD96:AE98 AC96:AC98 AC74 AD74" formula="1" formulaRange="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51"/>
    <pageSetUpPr fitToPage="1"/>
  </sheetPr>
  <dimension ref="A1:AN84"/>
  <sheetViews>
    <sheetView showGridLines="0" zoomScale="85" workbookViewId="0">
      <pane xSplit="3" ySplit="7" topLeftCell="D8" activePane="bottomRight" state="frozen"/>
      <selection activeCell="D5" sqref="D5"/>
      <selection pane="topRight" activeCell="D5" sqref="D5"/>
      <selection pane="bottomLeft" activeCell="D5" sqref="D5"/>
      <selection pane="bottomRight" activeCell="B4" sqref="B4"/>
    </sheetView>
  </sheetViews>
  <sheetFormatPr defaultRowHeight="14.25" customHeight="1" outlineLevelRow="1" outlineLevelCol="1"/>
  <cols>
    <col min="1" max="1" width="1.7109375" customWidth="1"/>
    <col min="2" max="2" width="39" customWidth="1"/>
    <col min="3" max="3" width="1.7109375" customWidth="1"/>
    <col min="4" max="7" width="10.85546875" style="656" hidden="1" customWidth="1" outlineLevel="1"/>
    <col min="8" max="8" width="10.85546875" hidden="1" customWidth="1" outlineLevel="1"/>
    <col min="9" max="9" width="12.7109375" hidden="1" customWidth="1" outlineLevel="1"/>
    <col min="10" max="11" width="10.85546875" hidden="1" customWidth="1" outlineLevel="1"/>
    <col min="12" max="12" width="10.85546875" customWidth="1" collapsed="1"/>
    <col min="13" max="23" width="10.85546875" customWidth="1"/>
    <col min="24" max="27" width="10.85546875" style="757" customWidth="1" outlineLevel="1"/>
    <col min="28" max="28" width="1.85546875" customWidth="1"/>
    <col min="29" max="30" width="10.5703125" hidden="1" customWidth="1" outlineLevel="1"/>
    <col min="31" max="31" width="10.5703125" customWidth="1" collapsed="1"/>
    <col min="32" max="32" width="10.5703125" customWidth="1"/>
    <col min="33" max="33" width="10.5703125" style="757" customWidth="1"/>
    <col min="34" max="34" width="10.5703125" style="757" customWidth="1" outlineLevel="1"/>
    <col min="35" max="35" width="1.85546875" customWidth="1"/>
    <col min="36" max="37" width="10.140625" hidden="1" customWidth="1" outlineLevel="1"/>
    <col min="38" max="38" width="10.140625" customWidth="1" collapsed="1"/>
    <col min="39" max="40" width="10.140625" style="802" customWidth="1"/>
  </cols>
  <sheetData>
    <row r="1" spans="1:40" ht="67.5" customHeight="1">
      <c r="A1" s="2"/>
      <c r="B1" s="6"/>
      <c r="C1" s="2"/>
      <c r="U1" s="823"/>
      <c r="V1" s="823"/>
      <c r="W1" s="823"/>
      <c r="X1" s="823"/>
    </row>
    <row r="2" spans="1:40" s="823" customFormat="1" ht="12.75" customHeight="1">
      <c r="A2" s="2"/>
      <c r="B2" s="6"/>
      <c r="C2" s="2"/>
    </row>
    <row r="3" spans="1:40" ht="18" customHeight="1">
      <c r="A3" s="2"/>
      <c r="B3" s="5" t="s">
        <v>295</v>
      </c>
      <c r="C3" s="5"/>
      <c r="H3" s="551"/>
      <c r="J3" s="638"/>
      <c r="K3" s="545"/>
      <c r="O3" s="744"/>
      <c r="P3" s="694"/>
      <c r="Q3" s="694"/>
      <c r="R3" s="826"/>
      <c r="S3" s="827"/>
      <c r="T3" s="820"/>
      <c r="U3" s="849"/>
      <c r="V3" s="849"/>
      <c r="W3" s="849"/>
      <c r="X3" s="849"/>
      <c r="Y3" s="820"/>
      <c r="Z3" s="820"/>
      <c r="AA3" s="820"/>
      <c r="AB3" s="531"/>
      <c r="AD3" s="746"/>
      <c r="AE3" s="746"/>
      <c r="AF3" s="747"/>
      <c r="AG3" s="862"/>
      <c r="AH3" s="862"/>
      <c r="AI3" s="531"/>
      <c r="AJ3" s="531"/>
    </row>
    <row r="4" spans="1:40" ht="14.25" customHeight="1">
      <c r="A4" s="270"/>
      <c r="B4" s="271"/>
      <c r="C4" s="271"/>
      <c r="D4" s="551"/>
      <c r="I4" s="619"/>
      <c r="J4" s="619"/>
      <c r="K4" s="619"/>
      <c r="L4" s="551"/>
      <c r="N4" s="794"/>
      <c r="O4" s="745"/>
      <c r="P4" s="695"/>
      <c r="Q4" s="695"/>
      <c r="R4" s="695"/>
      <c r="S4" s="695"/>
      <c r="T4" s="695"/>
      <c r="U4" s="850"/>
      <c r="V4" s="850"/>
      <c r="W4" s="850"/>
      <c r="X4" s="850"/>
      <c r="Y4" s="695"/>
      <c r="Z4" s="695"/>
      <c r="AA4" s="695"/>
      <c r="AB4" s="189"/>
      <c r="AC4" s="2"/>
      <c r="AD4" s="748"/>
      <c r="AE4" s="696"/>
      <c r="AF4" s="724"/>
      <c r="AG4" s="724"/>
      <c r="AH4" s="724"/>
      <c r="AI4" s="189"/>
      <c r="AJ4" s="531"/>
    </row>
    <row r="5" spans="1:40" ht="14.25" customHeight="1">
      <c r="A5" s="2"/>
      <c r="B5" s="10" t="s">
        <v>414</v>
      </c>
      <c r="C5" s="11"/>
      <c r="D5" s="314"/>
      <c r="E5" s="619"/>
      <c r="F5" s="619"/>
      <c r="G5" s="619"/>
      <c r="H5" s="262"/>
      <c r="I5" s="550"/>
      <c r="J5" s="550"/>
      <c r="K5" s="314"/>
      <c r="L5" s="314"/>
      <c r="M5" s="619"/>
      <c r="N5" s="619"/>
      <c r="O5" s="619"/>
      <c r="P5" s="314"/>
      <c r="Q5" s="314"/>
      <c r="R5" s="314"/>
      <c r="S5" s="314"/>
      <c r="T5" s="314"/>
      <c r="U5" s="836"/>
      <c r="V5" s="836"/>
      <c r="W5" s="836"/>
      <c r="X5" s="836"/>
      <c r="Y5" s="314"/>
      <c r="Z5" s="314"/>
      <c r="AA5" s="314"/>
      <c r="AB5" s="2"/>
      <c r="AC5" s="2"/>
      <c r="AD5" s="743"/>
      <c r="AE5" s="696"/>
      <c r="AF5" s="724"/>
      <c r="AG5" s="724"/>
      <c r="AH5" s="724"/>
      <c r="AI5" s="189"/>
      <c r="AJ5" s="531"/>
    </row>
    <row r="6" spans="1:40" ht="14.25" customHeight="1">
      <c r="A6" s="2"/>
      <c r="B6" s="13" t="s">
        <v>393</v>
      </c>
      <c r="C6" s="14"/>
      <c r="D6" s="510">
        <f>'IS-QRVO'!D5</f>
        <v>41820</v>
      </c>
      <c r="E6" s="510">
        <f>'IS-QRVO'!E5</f>
        <v>41912</v>
      </c>
      <c r="F6" s="510">
        <f>'IS-QRVO'!F5</f>
        <v>42004</v>
      </c>
      <c r="G6" s="511">
        <f>'IS-QRVO'!G5</f>
        <v>42094</v>
      </c>
      <c r="H6" s="510">
        <f>'IS-QRVO'!H5</f>
        <v>42185</v>
      </c>
      <c r="I6" s="510">
        <f>'IS-QRVO'!I5</f>
        <v>42277</v>
      </c>
      <c r="J6" s="510">
        <f>'IS-QRVO'!J5</f>
        <v>42369</v>
      </c>
      <c r="K6" s="510">
        <f>'IS-QRVO'!K5</f>
        <v>42460</v>
      </c>
      <c r="L6" s="741">
        <f>'IS-QRVO'!L5</f>
        <v>42551</v>
      </c>
      <c r="M6" s="726">
        <f>'IS-QRVO'!M5</f>
        <v>42643</v>
      </c>
      <c r="N6" s="726">
        <f>'IS-QRVO'!N5</f>
        <v>42735</v>
      </c>
      <c r="O6" s="727">
        <f>'IS-QRVO'!O5</f>
        <v>42825</v>
      </c>
      <c r="P6" s="741">
        <f>'IS-QRVO'!P5</f>
        <v>42916</v>
      </c>
      <c r="Q6" s="726">
        <f>'IS-QRVO'!Q5</f>
        <v>43008</v>
      </c>
      <c r="R6" s="726">
        <f>'IS-QRVO'!R5</f>
        <v>43100</v>
      </c>
      <c r="S6" s="727">
        <f>'IS-QRVO'!S5</f>
        <v>43190</v>
      </c>
      <c r="T6" s="510">
        <f>'IS-QRVO'!T5</f>
        <v>43281</v>
      </c>
      <c r="U6" s="510">
        <f>'IS-QRVO'!U5</f>
        <v>43373</v>
      </c>
      <c r="V6" s="510">
        <f>'IS-QRVO'!V5</f>
        <v>43465</v>
      </c>
      <c r="W6" s="727">
        <f>'IS-QRVO'!W5</f>
        <v>43555</v>
      </c>
      <c r="X6" s="726">
        <f>'IS-QRVO'!X5</f>
        <v>43646</v>
      </c>
      <c r="Y6" s="726">
        <f>'IS-QRVO'!Y5</f>
        <v>43738</v>
      </c>
      <c r="Z6" s="726">
        <f>'IS-QRVO'!Z5</f>
        <v>43830</v>
      </c>
      <c r="AA6" s="726">
        <f>'IS-QRVO'!AA5</f>
        <v>43921</v>
      </c>
      <c r="AB6" s="22"/>
      <c r="AC6" s="597"/>
      <c r="AD6" s="562"/>
      <c r="AE6" s="562"/>
      <c r="AF6" s="649"/>
      <c r="AG6" s="649"/>
      <c r="AH6" s="653"/>
      <c r="AI6" s="15"/>
    </row>
    <row r="7" spans="1:40" ht="14.25" customHeight="1">
      <c r="A7" s="2"/>
      <c r="B7" s="249"/>
      <c r="C7" s="250"/>
      <c r="D7" s="512" t="str">
        <f>'IS-QRVO'!D6</f>
        <v>F1Q15A</v>
      </c>
      <c r="E7" s="513" t="str">
        <f>'IS-QRVO'!E6</f>
        <v>F2Q15A</v>
      </c>
      <c r="F7" s="513" t="str">
        <f>'IS-QRVO'!F6</f>
        <v>F3Q15A</v>
      </c>
      <c r="G7" s="542" t="str">
        <f>'IS-QRVO'!G6</f>
        <v>F4Q15A</v>
      </c>
      <c r="H7" s="513" t="str">
        <f>'IS-QRVO'!H6</f>
        <v>F1Q16A</v>
      </c>
      <c r="I7" s="513" t="str">
        <f>'IS-QRVO'!I6</f>
        <v>F2Q16A</v>
      </c>
      <c r="J7" s="513" t="str">
        <f>'IS-QRVO'!J6</f>
        <v>F3Q16A</v>
      </c>
      <c r="K7" s="513" t="str">
        <f>'IS-QRVO'!K6</f>
        <v>F4Q16A</v>
      </c>
      <c r="L7" s="512" t="str">
        <f>'IS-QRVO'!L6</f>
        <v>F1Q17A</v>
      </c>
      <c r="M7" s="513" t="str">
        <f>'IS-QRVO'!M6</f>
        <v>F2Q17A</v>
      </c>
      <c r="N7" s="513" t="str">
        <f>'IS-QRVO'!N6</f>
        <v>F3Q17A</v>
      </c>
      <c r="O7" s="542" t="str">
        <f>'IS-QRVO'!O6</f>
        <v>F4Q17A</v>
      </c>
      <c r="P7" s="512" t="str">
        <f>'IS-QRVO'!P6</f>
        <v>F1Q18A</v>
      </c>
      <c r="Q7" s="513" t="str">
        <f>'IS-QRVO'!Q6</f>
        <v>F2Q18A</v>
      </c>
      <c r="R7" s="513" t="str">
        <f>'IS-QRVO'!R6</f>
        <v>F3Q18A</v>
      </c>
      <c r="S7" s="542" t="str">
        <f>'IS-QRVO'!S6</f>
        <v>F4Q18E</v>
      </c>
      <c r="T7" s="513" t="str">
        <f>'IS-QRVO'!T6</f>
        <v>F1Q19E</v>
      </c>
      <c r="U7" s="513" t="str">
        <f>'IS-QRVO'!U6</f>
        <v>F2Q19E</v>
      </c>
      <c r="V7" s="513" t="str">
        <f>'IS-QRVO'!V6</f>
        <v>F3Q19E</v>
      </c>
      <c r="W7" s="542" t="str">
        <f>'IS-QRVO'!W6</f>
        <v>F4Q19E</v>
      </c>
      <c r="X7" s="513" t="str">
        <f>'IS-QRVO'!X6</f>
        <v>F1Q20E</v>
      </c>
      <c r="Y7" s="513" t="str">
        <f>'IS-QRVO'!Y6</f>
        <v>F2Q20E</v>
      </c>
      <c r="Z7" s="513" t="str">
        <f>'IS-QRVO'!Z6</f>
        <v>F3Q20E</v>
      </c>
      <c r="AA7" s="513" t="str">
        <f>'IS-QRVO'!AA6</f>
        <v>F4Q20E</v>
      </c>
      <c r="AB7" s="21"/>
      <c r="AC7" s="659" t="str">
        <f>'IS-QRVO'!AC6</f>
        <v>FY2015A</v>
      </c>
      <c r="AD7" s="513" t="str">
        <f>'IS-QRVO'!AD6</f>
        <v>FY2016A</v>
      </c>
      <c r="AE7" s="513" t="str">
        <f>'IS-QRVO'!AE6</f>
        <v>FY2017A</v>
      </c>
      <c r="AF7" s="513" t="str">
        <f>'IS-QRVO'!AF6</f>
        <v>FY2018E</v>
      </c>
      <c r="AG7" s="513" t="str">
        <f>'IS-QRVO'!AG6</f>
        <v>FY2019E</v>
      </c>
      <c r="AH7" s="513" t="str">
        <f>'IS-QRVO'!AH6</f>
        <v>FY2020E</v>
      </c>
      <c r="AI7" s="21"/>
      <c r="AJ7" s="759" t="s">
        <v>302</v>
      </c>
      <c r="AK7" s="761" t="s">
        <v>303</v>
      </c>
      <c r="AL7" s="761" t="s">
        <v>301</v>
      </c>
      <c r="AM7" s="761" t="s">
        <v>300</v>
      </c>
      <c r="AN7" s="762" t="s">
        <v>424</v>
      </c>
    </row>
    <row r="8" spans="1:40" ht="14.25" customHeight="1">
      <c r="A8" s="321"/>
      <c r="B8" s="319" t="s">
        <v>0</v>
      </c>
      <c r="C8" s="315"/>
      <c r="D8" s="544"/>
      <c r="E8" s="320"/>
      <c r="F8" s="320"/>
      <c r="G8" s="543"/>
      <c r="H8" s="320"/>
      <c r="I8" s="320"/>
      <c r="J8" s="320"/>
      <c r="K8" s="320"/>
      <c r="L8" s="544"/>
      <c r="M8" s="320"/>
      <c r="N8" s="320"/>
      <c r="O8" s="543"/>
      <c r="P8" s="544"/>
      <c r="Q8" s="320"/>
      <c r="R8" s="320"/>
      <c r="S8" s="543"/>
      <c r="T8" s="320"/>
      <c r="U8" s="320"/>
      <c r="V8" s="320"/>
      <c r="W8" s="543"/>
      <c r="X8" s="320"/>
      <c r="Y8" s="320"/>
      <c r="Z8" s="320"/>
      <c r="AA8" s="543"/>
      <c r="AB8" s="816"/>
      <c r="AC8" s="580"/>
      <c r="AD8" s="581"/>
      <c r="AE8" s="581"/>
      <c r="AF8" s="323"/>
      <c r="AG8" s="323"/>
      <c r="AH8" s="582"/>
      <c r="AI8" s="816"/>
      <c r="AJ8" s="580"/>
      <c r="AK8" s="581"/>
      <c r="AL8" s="581"/>
      <c r="AM8" s="581"/>
      <c r="AN8" s="582"/>
    </row>
    <row r="9" spans="1:40" ht="14.25" customHeight="1">
      <c r="A9" s="2"/>
      <c r="B9" s="10" t="s">
        <v>341</v>
      </c>
      <c r="C9" s="444"/>
      <c r="D9" s="445"/>
      <c r="E9" s="446"/>
      <c r="F9" s="449"/>
      <c r="G9" s="634">
        <v>493</v>
      </c>
      <c r="H9" s="446">
        <v>550.88599999999997</v>
      </c>
      <c r="I9" s="446">
        <v>578.16</v>
      </c>
      <c r="J9" s="446">
        <v>489.39699999999999</v>
      </c>
      <c r="K9" s="446">
        <v>465</v>
      </c>
      <c r="L9" s="445">
        <v>547</v>
      </c>
      <c r="M9" s="446">
        <v>706.1</v>
      </c>
      <c r="N9" s="446">
        <v>656.4</v>
      </c>
      <c r="O9" s="634">
        <v>474</v>
      </c>
      <c r="P9" s="789">
        <v>456.22300000000001</v>
      </c>
      <c r="Q9" s="446">
        <v>630</v>
      </c>
      <c r="R9" s="446">
        <v>643.03899999999999</v>
      </c>
      <c r="S9" s="448">
        <f t="shared" ref="S9" si="0">R9*(1+S10)</f>
        <v>452.69945599999994</v>
      </c>
      <c r="T9" s="449">
        <f t="shared" ref="T9:AA9" si="1">S9*(1+T10)</f>
        <v>430.06448319999993</v>
      </c>
      <c r="U9" s="449">
        <f t="shared" si="1"/>
        <v>688.10317311999995</v>
      </c>
      <c r="V9" s="449">
        <f t="shared" si="1"/>
        <v>708.74626831360001</v>
      </c>
      <c r="W9" s="448">
        <f t="shared" si="1"/>
        <v>566.99701465088003</v>
      </c>
      <c r="X9" s="449">
        <f t="shared" si="1"/>
        <v>555.65707435786237</v>
      </c>
      <c r="Y9" s="449">
        <f t="shared" si="1"/>
        <v>683.4582014601707</v>
      </c>
      <c r="Z9" s="449">
        <f t="shared" si="1"/>
        <v>697.12736548937414</v>
      </c>
      <c r="AA9" s="448">
        <f t="shared" si="1"/>
        <v>571.64443970128684</v>
      </c>
      <c r="AB9" s="487"/>
      <c r="AC9" s="450">
        <f>SUM(D9:G9)</f>
        <v>493</v>
      </c>
      <c r="AD9" s="465">
        <f>SUM(H9:K9)</f>
        <v>2083.4429999999998</v>
      </c>
      <c r="AE9" s="465">
        <f>SUM(L9:O9)</f>
        <v>2383.5</v>
      </c>
      <c r="AF9" s="447">
        <f>SUM(P9:S9)</f>
        <v>2181.961456</v>
      </c>
      <c r="AG9" s="447">
        <f>SUM(T9:W9)</f>
        <v>2393.9109392844798</v>
      </c>
      <c r="AH9" s="464">
        <f>SUM(X9:AA9)</f>
        <v>2507.8870810086942</v>
      </c>
      <c r="AI9" s="487"/>
      <c r="AJ9" s="450">
        <f>SUM(G9:J9)</f>
        <v>2111.4429999999998</v>
      </c>
      <c r="AK9" s="465">
        <f>SUM(K9:N9)</f>
        <v>2374.5</v>
      </c>
      <c r="AL9" s="465">
        <f>SUM(O9:R9)</f>
        <v>2203.2619999999997</v>
      </c>
      <c r="AM9" s="465">
        <f>SUM(S9:V9)</f>
        <v>2279.6133806335997</v>
      </c>
      <c r="AN9" s="464">
        <f>SUM(W9:Z9)</f>
        <v>2503.2396559582876</v>
      </c>
    </row>
    <row r="10" spans="1:40" ht="14.25" customHeight="1">
      <c r="A10" s="2"/>
      <c r="B10" s="243" t="s">
        <v>168</v>
      </c>
      <c r="C10" s="453"/>
      <c r="D10" s="382"/>
      <c r="E10" s="456"/>
      <c r="F10" s="608"/>
      <c r="G10" s="457"/>
      <c r="H10" s="456">
        <f t="shared" ref="H10:Q10" si="2">(H9-G9)/G9</f>
        <v>0.11741582150101414</v>
      </c>
      <c r="I10" s="362">
        <f t="shared" si="2"/>
        <v>4.9509335869853295E-2</v>
      </c>
      <c r="J10" s="362">
        <f t="shared" si="2"/>
        <v>-0.15352670541026703</v>
      </c>
      <c r="K10" s="362">
        <f t="shared" si="2"/>
        <v>-4.9851143345790827E-2</v>
      </c>
      <c r="L10" s="718">
        <f t="shared" si="2"/>
        <v>0.17634408602150536</v>
      </c>
      <c r="M10" s="724">
        <f t="shared" si="2"/>
        <v>0.2908592321755028</v>
      </c>
      <c r="N10" s="724">
        <f t="shared" si="2"/>
        <v>-7.0386630788840165E-2</v>
      </c>
      <c r="O10" s="724">
        <f t="shared" si="2"/>
        <v>-0.27787934186471663</v>
      </c>
      <c r="P10" s="718">
        <f t="shared" si="2"/>
        <v>-3.7504219409282676E-2</v>
      </c>
      <c r="Q10" s="724">
        <f t="shared" si="2"/>
        <v>0.38090363703715063</v>
      </c>
      <c r="R10" s="838">
        <f t="shared" ref="R10" si="3">R9/Q9-1</f>
        <v>2.069682539682538E-2</v>
      </c>
      <c r="S10" s="609">
        <v>-0.29599999999999999</v>
      </c>
      <c r="T10" s="608">
        <v>-0.05</v>
      </c>
      <c r="U10" s="608">
        <v>0.6</v>
      </c>
      <c r="V10" s="608">
        <v>0.03</v>
      </c>
      <c r="W10" s="609">
        <v>-0.2</v>
      </c>
      <c r="X10" s="608">
        <v>-0.02</v>
      </c>
      <c r="Y10" s="608">
        <v>0.23</v>
      </c>
      <c r="Z10" s="608">
        <v>0.02</v>
      </c>
      <c r="AA10" s="609">
        <v>-0.18</v>
      </c>
      <c r="AB10" s="488"/>
      <c r="AC10" s="364"/>
      <c r="AD10" s="362"/>
      <c r="AE10" s="362"/>
      <c r="AF10" s="454"/>
      <c r="AG10" s="454"/>
      <c r="AH10" s="455"/>
      <c r="AI10" s="488"/>
      <c r="AJ10" s="364"/>
      <c r="AK10" s="362"/>
      <c r="AL10" s="362"/>
      <c r="AM10" s="696"/>
      <c r="AN10" s="455"/>
    </row>
    <row r="11" spans="1:40" ht="14.25" customHeight="1">
      <c r="A11" s="2"/>
      <c r="B11" s="33" t="s">
        <v>169</v>
      </c>
      <c r="C11" s="453"/>
      <c r="D11" s="364"/>
      <c r="E11" s="362"/>
      <c r="F11" s="456"/>
      <c r="G11" s="363"/>
      <c r="H11" s="456"/>
      <c r="I11" s="362"/>
      <c r="J11" s="456"/>
      <c r="K11" s="456">
        <f t="shared" ref="K11:S11" si="4">K9/G9-1</f>
        <v>-5.679513184584184E-2</v>
      </c>
      <c r="L11" s="364">
        <f t="shared" si="4"/>
        <v>-7.0540910460602513E-3</v>
      </c>
      <c r="M11" s="696">
        <f t="shared" si="4"/>
        <v>0.22128822471288245</v>
      </c>
      <c r="N11" s="696">
        <f t="shared" si="4"/>
        <v>0.34124238603832868</v>
      </c>
      <c r="O11" s="363">
        <f t="shared" si="4"/>
        <v>1.9354838709677358E-2</v>
      </c>
      <c r="P11" s="364">
        <f t="shared" si="4"/>
        <v>-0.16595429616087753</v>
      </c>
      <c r="Q11" s="696">
        <f t="shared" si="4"/>
        <v>-0.10777510267667467</v>
      </c>
      <c r="R11" s="837">
        <f t="shared" si="4"/>
        <v>-2.0354966483851267E-2</v>
      </c>
      <c r="S11" s="725">
        <f t="shared" si="4"/>
        <v>-4.4937856540084531E-2</v>
      </c>
      <c r="T11" s="362">
        <f t="shared" ref="T11:AA11" si="5">T9/P9-1</f>
        <v>-5.733712855336115E-2</v>
      </c>
      <c r="U11" s="456">
        <f t="shared" si="5"/>
        <v>9.2227258920634769E-2</v>
      </c>
      <c r="V11" s="456">
        <f t="shared" si="5"/>
        <v>0.10218240000000001</v>
      </c>
      <c r="W11" s="457">
        <f t="shared" si="5"/>
        <v>0.25248000000000026</v>
      </c>
      <c r="X11" s="696">
        <f t="shared" si="5"/>
        <v>0.29203200000000007</v>
      </c>
      <c r="Y11" s="724">
        <f t="shared" si="5"/>
        <v>-6.7504000000000453E-3</v>
      </c>
      <c r="Z11" s="724">
        <f t="shared" si="5"/>
        <v>-1.6393600000000008E-2</v>
      </c>
      <c r="AA11" s="725">
        <f t="shared" si="5"/>
        <v>8.1965600000000194E-3</v>
      </c>
      <c r="AB11" s="488"/>
      <c r="AC11" s="364"/>
      <c r="AD11" s="362">
        <f>AD9/AC9-1</f>
        <v>3.2260507099391473</v>
      </c>
      <c r="AE11" s="362">
        <f>AE9/AD9-1</f>
        <v>0.1440197787988442</v>
      </c>
      <c r="AF11" s="456">
        <f>AF9/AE9-1</f>
        <v>-8.4555713866163229E-2</v>
      </c>
      <c r="AG11" s="724">
        <f>AG9/AF9-1</f>
        <v>9.7137134435467232E-2</v>
      </c>
      <c r="AH11" s="725">
        <f>AH9/AG9-1</f>
        <v>4.7610852957746586E-2</v>
      </c>
      <c r="AI11" s="488"/>
      <c r="AJ11" s="362"/>
      <c r="AK11" s="362">
        <f>AK9/AJ9-1</f>
        <v>0.12458636108102383</v>
      </c>
      <c r="AL11" s="362">
        <f>AL9/AK9-1</f>
        <v>-7.2115392714255711E-2</v>
      </c>
      <c r="AM11" s="696">
        <f>AM9/AL9-1</f>
        <v>3.465379089441023E-2</v>
      </c>
      <c r="AN11" s="725">
        <f>AN9/AM9-1</f>
        <v>9.8098334228294837E-2</v>
      </c>
    </row>
    <row r="12" spans="1:40" ht="14.25" customHeight="1">
      <c r="A12" s="2"/>
      <c r="B12" s="243" t="s">
        <v>170</v>
      </c>
      <c r="C12" s="453"/>
      <c r="D12" s="478"/>
      <c r="E12" s="458"/>
      <c r="F12" s="456"/>
      <c r="G12" s="459">
        <f t="shared" ref="G12:W12" si="6">G9/G$19</f>
        <v>0.77883096366508686</v>
      </c>
      <c r="H12" s="458">
        <f t="shared" si="6"/>
        <v>0.81895309891462542</v>
      </c>
      <c r="I12" s="362">
        <f t="shared" si="6"/>
        <v>0.81734323863917491</v>
      </c>
      <c r="J12" s="458">
        <f t="shared" si="6"/>
        <v>0.78971811053862195</v>
      </c>
      <c r="K12" s="458">
        <f t="shared" si="6"/>
        <v>0.76606260296540363</v>
      </c>
      <c r="L12" s="478">
        <f>L9/L$19</f>
        <v>0.78411697247706424</v>
      </c>
      <c r="M12" s="458">
        <f>M9/M$19</f>
        <v>0.81752923468797034</v>
      </c>
      <c r="N12" s="458">
        <f>N9/N$19</f>
        <v>0.7952507874969712</v>
      </c>
      <c r="O12" s="459">
        <f>O9/O$19</f>
        <v>0.73831775700934577</v>
      </c>
      <c r="P12" s="718">
        <f t="shared" si="6"/>
        <v>0.71300329290267728</v>
      </c>
      <c r="Q12" s="458">
        <f>Q9/Q$19</f>
        <v>0.7677309285888374</v>
      </c>
      <c r="R12" s="458">
        <f>R9/R$19</f>
        <v>0.76032794987578911</v>
      </c>
      <c r="S12" s="725">
        <f t="shared" si="6"/>
        <v>0.69072296575113423</v>
      </c>
      <c r="T12" s="456">
        <f t="shared" si="6"/>
        <v>0.66475333137212478</v>
      </c>
      <c r="U12" s="456">
        <f t="shared" si="6"/>
        <v>0.75491392919893185</v>
      </c>
      <c r="V12" s="456">
        <f t="shared" si="6"/>
        <v>0.75671451353719377</v>
      </c>
      <c r="W12" s="457">
        <f t="shared" si="6"/>
        <v>0.7112898105486597</v>
      </c>
      <c r="X12" s="724">
        <f t="shared" ref="X12:AA12" si="7">X9/X$19</f>
        <v>0.6989353358610666</v>
      </c>
      <c r="Y12" s="724">
        <f t="shared" si="7"/>
        <v>0.73491192306244768</v>
      </c>
      <c r="Z12" s="724">
        <f t="shared" si="7"/>
        <v>0.73491192306244768</v>
      </c>
      <c r="AA12" s="725">
        <f t="shared" si="7"/>
        <v>0.69238374232627853</v>
      </c>
      <c r="AB12" s="488"/>
      <c r="AC12" s="364">
        <f t="shared" ref="AC12:AH12" si="8">AC9/AC$19</f>
        <v>0.77883096366508686</v>
      </c>
      <c r="AD12" s="362">
        <f t="shared" si="8"/>
        <v>0.79925017656105479</v>
      </c>
      <c r="AE12" s="362">
        <f t="shared" si="8"/>
        <v>0.78697130782183777</v>
      </c>
      <c r="AF12" s="456">
        <f t="shared" si="8"/>
        <v>0.736751032142275</v>
      </c>
      <c r="AG12" s="724">
        <f t="shared" si="8"/>
        <v>0.72714595486716138</v>
      </c>
      <c r="AH12" s="725">
        <f t="shared" si="8"/>
        <v>0.71670385478605814</v>
      </c>
      <c r="AI12" s="488"/>
      <c r="AJ12" s="362">
        <f>AJ9/AJ$19</f>
        <v>0.801992367667687</v>
      </c>
      <c r="AK12" s="362">
        <f>AK9/AK$19</f>
        <v>0.79316564786050714</v>
      </c>
      <c r="AL12" s="362">
        <f>AL9/AL$19</f>
        <v>0.74732446916762763</v>
      </c>
      <c r="AM12" s="696">
        <f>AM9/AM$19</f>
        <v>0.72358074639206593</v>
      </c>
      <c r="AN12" s="725">
        <f>AN9/AN$19</f>
        <v>0.72124567537047046</v>
      </c>
    </row>
    <row r="13" spans="1:40" ht="14.25" customHeight="1">
      <c r="A13" s="2"/>
      <c r="B13" s="243"/>
      <c r="C13" s="453"/>
      <c r="D13" s="382"/>
      <c r="E13" s="456"/>
      <c r="F13" s="456"/>
      <c r="G13" s="457"/>
      <c r="H13" s="458"/>
      <c r="I13" s="362"/>
      <c r="J13" s="458"/>
      <c r="K13" s="456"/>
      <c r="L13" s="718"/>
      <c r="M13" s="724"/>
      <c r="N13" s="724"/>
      <c r="O13" s="725"/>
      <c r="P13" s="718"/>
      <c r="Q13" s="724"/>
      <c r="R13" s="724"/>
      <c r="S13" s="725"/>
      <c r="T13" s="456"/>
      <c r="U13" s="456"/>
      <c r="V13" s="456"/>
      <c r="W13" s="457"/>
      <c r="X13" s="724"/>
      <c r="Y13" s="724"/>
      <c r="Z13" s="724"/>
      <c r="AA13" s="725"/>
      <c r="AB13" s="488"/>
      <c r="AC13" s="364"/>
      <c r="AD13" s="362"/>
      <c r="AE13" s="362"/>
      <c r="AF13" s="456"/>
      <c r="AG13" s="724"/>
      <c r="AH13" s="725"/>
      <c r="AI13" s="488"/>
      <c r="AJ13" s="362"/>
      <c r="AK13" s="362"/>
      <c r="AL13" s="362"/>
      <c r="AM13" s="696"/>
      <c r="AN13" s="725"/>
    </row>
    <row r="14" spans="1:40" ht="14.25" customHeight="1">
      <c r="A14" s="2"/>
      <c r="B14" s="255" t="s">
        <v>342</v>
      </c>
      <c r="C14" s="461"/>
      <c r="D14" s="462"/>
      <c r="E14" s="463"/>
      <c r="F14" s="447"/>
      <c r="G14" s="632">
        <v>140</v>
      </c>
      <c r="H14" s="463">
        <v>121.785</v>
      </c>
      <c r="I14" s="463">
        <v>129.20500000000001</v>
      </c>
      <c r="J14" s="463">
        <v>130.31399999999999</v>
      </c>
      <c r="K14" s="463">
        <v>142</v>
      </c>
      <c r="L14" s="462">
        <v>150.6</v>
      </c>
      <c r="M14" s="463">
        <v>157.6</v>
      </c>
      <c r="N14" s="463">
        <v>169</v>
      </c>
      <c r="O14" s="632">
        <v>168</v>
      </c>
      <c r="P14" s="788">
        <v>183.63800000000001</v>
      </c>
      <c r="Q14" s="463">
        <v>190.6</v>
      </c>
      <c r="R14" s="463">
        <v>202.7</v>
      </c>
      <c r="S14" s="464">
        <f t="shared" ref="S14" si="9">R14*(1+S15)</f>
        <v>202.7</v>
      </c>
      <c r="T14" s="447">
        <f t="shared" ref="T14:AA14" si="10">S14*(1+T15)</f>
        <v>216.88900000000001</v>
      </c>
      <c r="U14" s="447">
        <f t="shared" si="10"/>
        <v>223.39567000000002</v>
      </c>
      <c r="V14" s="447">
        <f t="shared" si="10"/>
        <v>227.86358340000004</v>
      </c>
      <c r="W14" s="464">
        <f t="shared" si="10"/>
        <v>230.14221923400004</v>
      </c>
      <c r="X14" s="447">
        <f t="shared" si="10"/>
        <v>239.34790800336006</v>
      </c>
      <c r="Y14" s="447">
        <f t="shared" si="10"/>
        <v>246.52834524346088</v>
      </c>
      <c r="Z14" s="447">
        <f t="shared" si="10"/>
        <v>251.45891214833009</v>
      </c>
      <c r="AA14" s="464">
        <f t="shared" si="10"/>
        <v>253.9735012698134</v>
      </c>
      <c r="AB14" s="487"/>
      <c r="AC14" s="450">
        <f>SUM(D14:G14)</f>
        <v>140</v>
      </c>
      <c r="AD14" s="465">
        <f>SUM(H14:K14)</f>
        <v>523.30399999999997</v>
      </c>
      <c r="AE14" s="465">
        <f>SUM(L14:O14)</f>
        <v>645.20000000000005</v>
      </c>
      <c r="AF14" s="447">
        <f>SUM(P14:S14)</f>
        <v>779.63799999999992</v>
      </c>
      <c r="AG14" s="447">
        <f>SUM(T14:W14)</f>
        <v>898.29047263400003</v>
      </c>
      <c r="AH14" s="464">
        <f>SUM(X14:AA14)</f>
        <v>991.30866666496445</v>
      </c>
      <c r="AI14" s="487"/>
      <c r="AJ14" s="465">
        <f>SUM(G14:J14)</f>
        <v>521.30399999999997</v>
      </c>
      <c r="AK14" s="465">
        <f>SUM(K14:N14)</f>
        <v>619.20000000000005</v>
      </c>
      <c r="AL14" s="465">
        <f>SUM(O14:R14)</f>
        <v>744.9380000000001</v>
      </c>
      <c r="AM14" s="465">
        <f>SUM(S14:V14)</f>
        <v>870.84825340000009</v>
      </c>
      <c r="AN14" s="464">
        <f>SUM(W14:Z14)</f>
        <v>967.47738462915106</v>
      </c>
    </row>
    <row r="15" spans="1:40" ht="14.25" customHeight="1">
      <c r="A15" s="2"/>
      <c r="B15" s="243" t="s">
        <v>168</v>
      </c>
      <c r="C15" s="453"/>
      <c r="D15" s="382"/>
      <c r="E15" s="456"/>
      <c r="F15" s="612"/>
      <c r="G15" s="457"/>
      <c r="H15" s="456">
        <f t="shared" ref="H15:R15" si="11">H14/G14-1</f>
        <v>-0.13010714285714287</v>
      </c>
      <c r="I15" s="362">
        <f t="shared" si="11"/>
        <v>6.0927043560372818E-2</v>
      </c>
      <c r="J15" s="362">
        <f t="shared" si="11"/>
        <v>8.5832591617969189E-3</v>
      </c>
      <c r="K15" s="362">
        <f t="shared" si="11"/>
        <v>8.9675706370766051E-2</v>
      </c>
      <c r="L15" s="718">
        <f t="shared" si="11"/>
        <v>6.056338028169006E-2</v>
      </c>
      <c r="M15" s="724">
        <f t="shared" si="11"/>
        <v>4.6480743691899029E-2</v>
      </c>
      <c r="N15" s="724">
        <f t="shared" si="11"/>
        <v>7.2335025380710682E-2</v>
      </c>
      <c r="O15" s="724">
        <f t="shared" si="11"/>
        <v>-5.9171597633136397E-3</v>
      </c>
      <c r="P15" s="718">
        <f t="shared" si="11"/>
        <v>9.3083333333333407E-2</v>
      </c>
      <c r="Q15" s="724">
        <f t="shared" si="11"/>
        <v>3.7911543362484812E-2</v>
      </c>
      <c r="R15" s="838">
        <f t="shared" si="11"/>
        <v>6.3483735571878253E-2</v>
      </c>
      <c r="S15" s="611">
        <v>0</v>
      </c>
      <c r="T15" s="612">
        <v>7.0000000000000007E-2</v>
      </c>
      <c r="U15" s="612">
        <v>0.03</v>
      </c>
      <c r="V15" s="612">
        <v>0.02</v>
      </c>
      <c r="W15" s="611">
        <v>0.01</v>
      </c>
      <c r="X15" s="612">
        <v>0.04</v>
      </c>
      <c r="Y15" s="612">
        <v>0.03</v>
      </c>
      <c r="Z15" s="612">
        <v>0.02</v>
      </c>
      <c r="AA15" s="611">
        <v>0.01</v>
      </c>
      <c r="AB15" s="488"/>
      <c r="AC15" s="364"/>
      <c r="AD15" s="362"/>
      <c r="AE15" s="362"/>
      <c r="AF15" s="454"/>
      <c r="AG15" s="454"/>
      <c r="AH15" s="455"/>
      <c r="AI15" s="488"/>
      <c r="AJ15" s="364"/>
      <c r="AK15" s="362"/>
      <c r="AL15" s="362"/>
      <c r="AM15" s="696"/>
      <c r="AN15" s="455"/>
    </row>
    <row r="16" spans="1:40" ht="14.25" customHeight="1">
      <c r="A16" s="2"/>
      <c r="B16" s="33" t="s">
        <v>169</v>
      </c>
      <c r="C16" s="453"/>
      <c r="D16" s="364"/>
      <c r="E16" s="362"/>
      <c r="F16" s="456"/>
      <c r="G16" s="363"/>
      <c r="H16" s="456"/>
      <c r="I16" s="362"/>
      <c r="J16" s="362"/>
      <c r="K16" s="456">
        <f t="shared" ref="K16:S16" si="12">K14/G14-1</f>
        <v>1.4285714285714235E-2</v>
      </c>
      <c r="L16" s="364">
        <f t="shared" si="12"/>
        <v>0.2366054932873507</v>
      </c>
      <c r="M16" s="696">
        <f t="shared" si="12"/>
        <v>0.2197670368793776</v>
      </c>
      <c r="N16" s="696">
        <f t="shared" si="12"/>
        <v>0.29686756603281306</v>
      </c>
      <c r="O16" s="363">
        <f t="shared" si="12"/>
        <v>0.18309859154929575</v>
      </c>
      <c r="P16" s="364">
        <f t="shared" si="12"/>
        <v>0.2193758300132802</v>
      </c>
      <c r="Q16" s="696">
        <f t="shared" si="12"/>
        <v>0.20939086294416254</v>
      </c>
      <c r="R16" s="696">
        <f t="shared" si="12"/>
        <v>0.19940828402366861</v>
      </c>
      <c r="S16" s="725">
        <f t="shared" si="12"/>
        <v>0.20654761904761898</v>
      </c>
      <c r="T16" s="362">
        <f t="shared" ref="T16:AA16" si="13">T14/P14-1</f>
        <v>0.18106818850129058</v>
      </c>
      <c r="U16" s="456">
        <f t="shared" si="13"/>
        <v>0.1720654249737672</v>
      </c>
      <c r="V16" s="456">
        <f t="shared" si="13"/>
        <v>0.1241420000000002</v>
      </c>
      <c r="W16" s="457">
        <f t="shared" si="13"/>
        <v>0.13538342000000014</v>
      </c>
      <c r="X16" s="696">
        <f t="shared" si="13"/>
        <v>0.10355024000000013</v>
      </c>
      <c r="Y16" s="724">
        <f t="shared" si="13"/>
        <v>0.10355024000000013</v>
      </c>
      <c r="Z16" s="724">
        <f t="shared" si="13"/>
        <v>0.10355024000000013</v>
      </c>
      <c r="AA16" s="725">
        <f t="shared" si="13"/>
        <v>0.10355024000000013</v>
      </c>
      <c r="AB16" s="488"/>
      <c r="AC16" s="364"/>
      <c r="AD16" s="362">
        <f>AD14/AC14-1</f>
        <v>2.737885714285714</v>
      </c>
      <c r="AE16" s="362">
        <f>AE14/AD14-1</f>
        <v>0.23293534924250547</v>
      </c>
      <c r="AF16" s="456">
        <f>AF14/AE14-1</f>
        <v>0.20836639801611878</v>
      </c>
      <c r="AG16" s="724">
        <f>AG14/AF14-1</f>
        <v>0.15218918605044918</v>
      </c>
      <c r="AH16" s="725">
        <f>AH14/AG14-1</f>
        <v>0.10355024000000035</v>
      </c>
      <c r="AI16" s="488"/>
      <c r="AJ16" s="364"/>
      <c r="AK16" s="362">
        <f>AK14/AJ14-1</f>
        <v>0.18779061737489089</v>
      </c>
      <c r="AL16" s="362">
        <f>AL14/AK14-1</f>
        <v>0.20306524547803617</v>
      </c>
      <c r="AM16" s="696">
        <f>AM14/AL14-1</f>
        <v>0.16902111773060313</v>
      </c>
      <c r="AN16" s="725">
        <f>AN14/AM14-1</f>
        <v>0.11095978071023027</v>
      </c>
    </row>
    <row r="17" spans="1:40" ht="14.25" customHeight="1">
      <c r="A17" s="2"/>
      <c r="B17" s="243" t="s">
        <v>170</v>
      </c>
      <c r="C17" s="453"/>
      <c r="D17" s="478"/>
      <c r="E17" s="458"/>
      <c r="F17" s="456"/>
      <c r="G17" s="459">
        <f t="shared" ref="G17:W17" si="14">G14/G$19</f>
        <v>0.22116903633491311</v>
      </c>
      <c r="H17" s="458">
        <f t="shared" si="14"/>
        <v>0.18104690108537458</v>
      </c>
      <c r="I17" s="362">
        <f t="shared" si="14"/>
        <v>0.18265676136082504</v>
      </c>
      <c r="J17" s="458">
        <f t="shared" si="14"/>
        <v>0.21028188946137794</v>
      </c>
      <c r="K17" s="458">
        <f t="shared" si="14"/>
        <v>0.23393739703459637</v>
      </c>
      <c r="L17" s="478">
        <f>L14/L$19</f>
        <v>0.21588302752293576</v>
      </c>
      <c r="M17" s="458">
        <f>M14/M$19</f>
        <v>0.18247076531202963</v>
      </c>
      <c r="N17" s="458">
        <f>N14/N$19</f>
        <v>0.20474921250302883</v>
      </c>
      <c r="O17" s="459">
        <f>O14/O$19</f>
        <v>0.26168224299065418</v>
      </c>
      <c r="P17" s="718">
        <f t="shared" si="14"/>
        <v>0.28699670709732272</v>
      </c>
      <c r="Q17" s="458">
        <f>Q14/Q$19</f>
        <v>0.23226907141116254</v>
      </c>
      <c r="R17" s="458">
        <f>R14/R$19</f>
        <v>0.23967205012421086</v>
      </c>
      <c r="S17" s="725">
        <f t="shared" si="14"/>
        <v>0.30927703424886582</v>
      </c>
      <c r="T17" s="456">
        <f t="shared" si="14"/>
        <v>0.33524666862787522</v>
      </c>
      <c r="U17" s="456">
        <f t="shared" si="14"/>
        <v>0.24508607080106815</v>
      </c>
      <c r="V17" s="456">
        <f t="shared" si="14"/>
        <v>0.24328548646280629</v>
      </c>
      <c r="W17" s="457">
        <f t="shared" si="14"/>
        <v>0.28871018945134036</v>
      </c>
      <c r="X17" s="724">
        <f t="shared" ref="X17:AA17" si="15">X14/X$19</f>
        <v>0.30106466413893335</v>
      </c>
      <c r="Y17" s="724">
        <f t="shared" si="15"/>
        <v>0.26508807693755232</v>
      </c>
      <c r="Z17" s="724">
        <f t="shared" si="15"/>
        <v>0.26508807693755232</v>
      </c>
      <c r="AA17" s="725">
        <f t="shared" si="15"/>
        <v>0.30761625767372158</v>
      </c>
      <c r="AB17" s="488"/>
      <c r="AC17" s="364">
        <f t="shared" ref="AC17:AH17" si="16">AC14/AC$19</f>
        <v>0.22116903633491311</v>
      </c>
      <c r="AD17" s="362">
        <f t="shared" si="16"/>
        <v>0.20074982343894518</v>
      </c>
      <c r="AE17" s="362">
        <f t="shared" si="16"/>
        <v>0.21302869217816228</v>
      </c>
      <c r="AF17" s="456">
        <f t="shared" si="16"/>
        <v>0.26324896785772506</v>
      </c>
      <c r="AG17" s="724">
        <f t="shared" si="16"/>
        <v>0.27285404513283867</v>
      </c>
      <c r="AH17" s="725">
        <f t="shared" si="16"/>
        <v>0.28329614521394181</v>
      </c>
      <c r="AI17" s="488"/>
      <c r="AJ17" s="364">
        <f>AJ14/AJ$19</f>
        <v>0.19800763233231297</v>
      </c>
      <c r="AK17" s="362">
        <f>AK14/AK$19</f>
        <v>0.20683435213949297</v>
      </c>
      <c r="AL17" s="362">
        <f>AL14/AL$19</f>
        <v>0.25267553083237232</v>
      </c>
      <c r="AM17" s="696">
        <f>AM14/AM$19</f>
        <v>0.27641925360793412</v>
      </c>
      <c r="AN17" s="725">
        <f>AN14/AN$19</f>
        <v>0.27875432462952959</v>
      </c>
    </row>
    <row r="18" spans="1:40" ht="7.5" customHeight="1">
      <c r="A18" s="2"/>
      <c r="B18" s="243"/>
      <c r="C18" s="453"/>
      <c r="E18" s="474"/>
      <c r="F18" s="474"/>
      <c r="G18" s="654"/>
      <c r="H18" s="458"/>
      <c r="I18" s="362"/>
      <c r="J18" s="456"/>
      <c r="K18" s="724"/>
      <c r="L18" s="660"/>
      <c r="M18" s="474"/>
      <c r="N18" s="474"/>
      <c r="O18" s="475"/>
      <c r="P18" s="718"/>
      <c r="Q18" s="474"/>
      <c r="R18" s="724"/>
      <c r="S18" s="725"/>
      <c r="T18" s="456"/>
      <c r="U18" s="456"/>
      <c r="V18" s="456"/>
      <c r="W18" s="457"/>
      <c r="X18" s="724"/>
      <c r="Y18" s="724"/>
      <c r="Z18" s="724"/>
      <c r="AA18" s="725"/>
      <c r="AB18" s="488"/>
      <c r="AC18" s="362"/>
      <c r="AD18" s="362"/>
      <c r="AE18" s="362"/>
      <c r="AF18" s="456"/>
      <c r="AG18" s="724"/>
      <c r="AH18" s="725"/>
      <c r="AI18" s="488"/>
      <c r="AJ18" s="362"/>
      <c r="AK18" s="362"/>
      <c r="AL18" s="362"/>
      <c r="AM18" s="696"/>
      <c r="AN18" s="725"/>
    </row>
    <row r="19" spans="1:40" ht="14.25" customHeight="1">
      <c r="A19" s="2"/>
      <c r="B19" s="274" t="s">
        <v>172</v>
      </c>
      <c r="C19" s="466"/>
      <c r="D19" s="467"/>
      <c r="E19" s="467"/>
      <c r="F19" s="467"/>
      <c r="G19" s="658">
        <f>SUM(G9,G14)</f>
        <v>633</v>
      </c>
      <c r="H19" s="467">
        <f t="shared" ref="H19:AM19" si="17">SUM(H9,H14)</f>
        <v>672.67099999999994</v>
      </c>
      <c r="I19" s="467">
        <f t="shared" si="17"/>
        <v>707.36500000000001</v>
      </c>
      <c r="J19" s="467">
        <f t="shared" si="17"/>
        <v>619.71100000000001</v>
      </c>
      <c r="K19" s="467">
        <f t="shared" si="17"/>
        <v>607</v>
      </c>
      <c r="L19" s="477">
        <f t="shared" si="17"/>
        <v>697.6</v>
      </c>
      <c r="M19" s="467">
        <f t="shared" si="17"/>
        <v>863.7</v>
      </c>
      <c r="N19" s="467">
        <f t="shared" ref="N19" si="18">SUM(N9,N14)</f>
        <v>825.4</v>
      </c>
      <c r="O19" s="658">
        <f>SUM(O9,O14)</f>
        <v>642</v>
      </c>
      <c r="P19" s="477">
        <f t="shared" si="17"/>
        <v>639.86099999999999</v>
      </c>
      <c r="Q19" s="467">
        <f t="shared" ref="Q19" si="19">SUM(Q9,Q14)</f>
        <v>820.6</v>
      </c>
      <c r="R19" s="467">
        <f t="shared" si="17"/>
        <v>845.73900000000003</v>
      </c>
      <c r="S19" s="658">
        <f t="shared" si="17"/>
        <v>655.39945599999987</v>
      </c>
      <c r="T19" s="467">
        <f t="shared" si="17"/>
        <v>646.95348319999994</v>
      </c>
      <c r="U19" s="467">
        <f t="shared" si="17"/>
        <v>911.49884311999995</v>
      </c>
      <c r="V19" s="467">
        <f t="shared" si="17"/>
        <v>936.60985171360005</v>
      </c>
      <c r="W19" s="467">
        <f t="shared" si="17"/>
        <v>797.13923388488001</v>
      </c>
      <c r="X19" s="477">
        <f t="shared" ref="X19:AA19" si="20">SUM(X9,X14)</f>
        <v>795.00498236122246</v>
      </c>
      <c r="Y19" s="467">
        <f t="shared" si="20"/>
        <v>929.98654670363157</v>
      </c>
      <c r="Z19" s="467">
        <f t="shared" si="20"/>
        <v>948.58627763770426</v>
      </c>
      <c r="AA19" s="658">
        <f t="shared" si="20"/>
        <v>825.61794097110021</v>
      </c>
      <c r="AB19" s="489"/>
      <c r="AC19" s="467">
        <f t="shared" si="17"/>
        <v>633</v>
      </c>
      <c r="AD19" s="467">
        <f t="shared" si="17"/>
        <v>2606.7469999999998</v>
      </c>
      <c r="AE19" s="467">
        <f t="shared" si="17"/>
        <v>3028.7</v>
      </c>
      <c r="AF19" s="467">
        <f t="shared" si="17"/>
        <v>2961.5994559999999</v>
      </c>
      <c r="AG19" s="467">
        <f t="shared" si="17"/>
        <v>3292.2014119184796</v>
      </c>
      <c r="AH19" s="467">
        <f t="shared" ref="AH19" si="21">SUM(AH9,AH14)</f>
        <v>3499.1957476736588</v>
      </c>
      <c r="AI19" s="489"/>
      <c r="AJ19" s="467">
        <f t="shared" si="17"/>
        <v>2632.7469999999998</v>
      </c>
      <c r="AK19" s="467">
        <f t="shared" si="17"/>
        <v>2993.7</v>
      </c>
      <c r="AL19" s="467">
        <f t="shared" si="17"/>
        <v>2948.2</v>
      </c>
      <c r="AM19" s="467">
        <f t="shared" si="17"/>
        <v>3150.4616340335997</v>
      </c>
      <c r="AN19" s="658">
        <f t="shared" ref="AN19" si="22">SUM(AN9,AN14)</f>
        <v>3470.7170405874385</v>
      </c>
    </row>
    <row r="20" spans="1:40" ht="14.25" customHeight="1">
      <c r="A20" s="2"/>
      <c r="B20" s="243" t="s">
        <v>168</v>
      </c>
      <c r="C20" s="453"/>
      <c r="D20" s="362"/>
      <c r="E20" s="456"/>
      <c r="F20" s="456"/>
      <c r="G20" s="457"/>
      <c r="H20" s="362">
        <f t="shared" ref="H20:W20" si="23">H19/G19-1</f>
        <v>6.2671406003159458E-2</v>
      </c>
      <c r="I20" s="362">
        <f t="shared" si="23"/>
        <v>5.1576476464720633E-2</v>
      </c>
      <c r="J20" s="456">
        <f t="shared" si="23"/>
        <v>-0.12391622429721572</v>
      </c>
      <c r="K20" s="457">
        <f t="shared" si="23"/>
        <v>-2.0511173756799561E-2</v>
      </c>
      <c r="L20" s="362">
        <f t="shared" si="23"/>
        <v>0.14925864909390452</v>
      </c>
      <c r="M20" s="456">
        <f t="shared" si="23"/>
        <v>0.23810206422018343</v>
      </c>
      <c r="N20" s="456">
        <f t="shared" si="23"/>
        <v>-4.4344100960981847E-2</v>
      </c>
      <c r="O20" s="457">
        <f>O19/N19-1</f>
        <v>-0.22219529924884907</v>
      </c>
      <c r="P20" s="364">
        <f>P19/O19-1</f>
        <v>-3.3317757009345694E-3</v>
      </c>
      <c r="Q20" s="724">
        <f t="shared" si="23"/>
        <v>0.28246603559210515</v>
      </c>
      <c r="R20" s="724">
        <f t="shared" si="23"/>
        <v>3.0634901291737737E-2</v>
      </c>
      <c r="S20" s="725">
        <f t="shared" si="23"/>
        <v>-0.22505707316323376</v>
      </c>
      <c r="T20" s="362">
        <f t="shared" si="23"/>
        <v>-1.2886755890135992E-2</v>
      </c>
      <c r="U20" s="456">
        <f t="shared" si="23"/>
        <v>0.40890939888211131</v>
      </c>
      <c r="V20" s="456">
        <f t="shared" si="23"/>
        <v>2.7549139291989544E-2</v>
      </c>
      <c r="W20" s="724">
        <f t="shared" si="23"/>
        <v>-0.1489100478428107</v>
      </c>
      <c r="X20" s="364">
        <f t="shared" ref="X20" si="24">X19/W19-1</f>
        <v>-2.6773886329195529E-3</v>
      </c>
      <c r="Y20" s="724">
        <f t="shared" ref="Y20" si="25">Y19/X19-1</f>
        <v>0.16978706717221326</v>
      </c>
      <c r="Z20" s="724">
        <f t="shared" ref="Z20" si="26">Z19/Y19-1</f>
        <v>2.0000000000000018E-2</v>
      </c>
      <c r="AA20" s="725">
        <f t="shared" ref="AA20" si="27">AA19/Z19-1</f>
        <v>-0.12963326538186504</v>
      </c>
      <c r="AB20" s="488"/>
      <c r="AC20" s="362"/>
      <c r="AD20" s="362"/>
      <c r="AE20" s="362"/>
      <c r="AF20" s="456"/>
      <c r="AG20" s="724"/>
      <c r="AH20" s="725"/>
      <c r="AI20" s="488"/>
      <c r="AJ20" s="364"/>
      <c r="AK20" s="362"/>
      <c r="AL20" s="362"/>
      <c r="AM20" s="696"/>
      <c r="AN20" s="725"/>
    </row>
    <row r="21" spans="1:40" ht="14.25" customHeight="1">
      <c r="A21" s="2"/>
      <c r="B21" s="322" t="s">
        <v>169</v>
      </c>
      <c r="C21" s="471"/>
      <c r="D21" s="476"/>
      <c r="E21" s="474"/>
      <c r="F21" s="474"/>
      <c r="G21" s="475"/>
      <c r="H21" s="472"/>
      <c r="I21" s="472"/>
      <c r="J21" s="474"/>
      <c r="K21" s="474">
        <f t="shared" ref="K21:W21" si="28">K19/G19-1</f>
        <v>-4.1074249605055346E-2</v>
      </c>
      <c r="L21" s="476">
        <f t="shared" si="28"/>
        <v>3.7059721617254349E-2</v>
      </c>
      <c r="M21" s="474">
        <f t="shared" si="28"/>
        <v>0.22101036946979291</v>
      </c>
      <c r="N21" s="474">
        <f t="shared" si="28"/>
        <v>0.3319111650430604</v>
      </c>
      <c r="O21" s="475">
        <f>O19/K19-1</f>
        <v>5.7660626029653939E-2</v>
      </c>
      <c r="P21" s="476">
        <f t="shared" si="28"/>
        <v>-8.2768061926605574E-2</v>
      </c>
      <c r="Q21" s="474">
        <f t="shared" si="28"/>
        <v>-4.9901586198911718E-2</v>
      </c>
      <c r="R21" s="474">
        <f t="shared" si="28"/>
        <v>2.4641385994669252E-2</v>
      </c>
      <c r="S21" s="475">
        <f>S19/O19-1</f>
        <v>2.087142679127707E-2</v>
      </c>
      <c r="T21" s="472">
        <f t="shared" si="28"/>
        <v>1.1084412395817145E-2</v>
      </c>
      <c r="U21" s="474">
        <f t="shared" si="28"/>
        <v>0.110771195612966</v>
      </c>
      <c r="V21" s="474">
        <f t="shared" si="28"/>
        <v>0.10744550235190764</v>
      </c>
      <c r="W21" s="474">
        <f t="shared" si="28"/>
        <v>0.21626471701691519</v>
      </c>
      <c r="X21" s="476">
        <f t="shared" ref="X21" si="29">X19/T19-1</f>
        <v>0.2288441178628815</v>
      </c>
      <c r="Y21" s="474">
        <f t="shared" ref="Y21" si="30">Y19/U19-1</f>
        <v>2.0282750464443167E-2</v>
      </c>
      <c r="Z21" s="474">
        <f t="shared" ref="Z21" si="31">Z19/V19-1</f>
        <v>1.2786995462616968E-2</v>
      </c>
      <c r="AA21" s="475">
        <f t="shared" ref="AA21" si="32">AA19/W19-1</f>
        <v>3.5726139017682623E-2</v>
      </c>
      <c r="AB21" s="488"/>
      <c r="AC21" s="472"/>
      <c r="AD21" s="472">
        <f>AD19/AC19-1</f>
        <v>3.1180837282780409</v>
      </c>
      <c r="AE21" s="472">
        <f>AE19/AD19-1</f>
        <v>0.16186956386638207</v>
      </c>
      <c r="AF21" s="474">
        <f>AF19/AE19-1</f>
        <v>-2.2154899461815258E-2</v>
      </c>
      <c r="AG21" s="474">
        <f>AG19/AF19-1</f>
        <v>0.1116295302015613</v>
      </c>
      <c r="AH21" s="475">
        <f>AH19/AG19-1</f>
        <v>6.2874140994477079E-2</v>
      </c>
      <c r="AI21" s="488"/>
      <c r="AJ21" s="476"/>
      <c r="AK21" s="472">
        <f>AK19/AJ19-1</f>
        <v>0.13710128622309692</v>
      </c>
      <c r="AL21" s="472">
        <f>AL19/AK19-1</f>
        <v>-1.5198583692420775E-2</v>
      </c>
      <c r="AM21" s="697">
        <f>AM19/AL19-1</f>
        <v>6.8605126529271976E-2</v>
      </c>
      <c r="AN21" s="475">
        <f>AN19/AM19-1</f>
        <v>0.10165348566514987</v>
      </c>
    </row>
    <row r="22" spans="1:40" ht="14.25" hidden="1" customHeight="1">
      <c r="A22" s="2"/>
      <c r="B22" s="269"/>
      <c r="C22" s="269"/>
      <c r="E22" s="276"/>
      <c r="F22" s="275"/>
      <c r="G22" s="335"/>
      <c r="H22" s="276"/>
      <c r="I22" s="276"/>
      <c r="J22" s="275"/>
      <c r="K22" s="275"/>
      <c r="M22" s="276"/>
      <c r="N22" s="275"/>
      <c r="O22" s="335"/>
      <c r="P22" s="660"/>
      <c r="Q22" s="276"/>
      <c r="R22" s="275"/>
      <c r="S22" s="335"/>
      <c r="T22" s="276"/>
      <c r="U22" s="276"/>
      <c r="V22" s="275"/>
      <c r="W22" s="275"/>
      <c r="X22" s="276"/>
      <c r="Y22" s="276"/>
      <c r="Z22" s="275"/>
      <c r="AA22" s="275"/>
      <c r="AB22" s="15"/>
      <c r="AC22" s="275"/>
      <c r="AD22" s="275"/>
      <c r="AE22" s="275"/>
      <c r="AF22" s="275"/>
      <c r="AG22" s="275"/>
      <c r="AH22" s="275"/>
      <c r="AI22" s="15"/>
      <c r="AJ22" s="334"/>
      <c r="AK22" s="275"/>
      <c r="AL22" s="275"/>
      <c r="AM22" s="275"/>
      <c r="AN22" s="335"/>
    </row>
    <row r="23" spans="1:40" ht="14.25" hidden="1" customHeight="1" outlineLevel="1">
      <c r="A23" s="9"/>
      <c r="B23" s="274" t="s">
        <v>249</v>
      </c>
      <c r="C23" s="291"/>
      <c r="D23" s="436"/>
      <c r="E23" s="440"/>
      <c r="F23" s="440"/>
      <c r="G23" s="441" t="str">
        <f>IF(ABS(G19-'IS-QRVO'!G12)&lt;1,"OK",G19-'IS-QRVO'!G12)</f>
        <v>OK</v>
      </c>
      <c r="H23" s="436" t="str">
        <f>IF(ABS(H19-'IS-QRVO'!H12)&lt;1,"OK",H19-'IS-QRVO'!H12)</f>
        <v>OK</v>
      </c>
      <c r="I23" s="440" t="str">
        <f>IF(ABS(I19-'IS-QRVO'!I12)&lt;1,"OK",I19-'IS-QRVO'!I12)</f>
        <v>OK</v>
      </c>
      <c r="J23" s="440" t="str">
        <f>IF(ABS(J19-'IS-QRVO'!J12)&lt;1,"OK",J19-'IS-QRVO'!J12)</f>
        <v>OK</v>
      </c>
      <c r="K23" s="440" t="str">
        <f>IF(ABS(K19-'IS-QRVO'!K12)&lt;1,"OK",K19-'IS-QRVO'!K12)</f>
        <v>OK</v>
      </c>
      <c r="L23" s="436" t="str">
        <f>IF(ABS(L19-'IS-QRVO'!L12)&lt;1,"OK",L19-'IS-QRVO'!L12)</f>
        <v>OK</v>
      </c>
      <c r="M23" s="440" t="str">
        <f>IF(ABS(M19-'IS-QRVO'!M12)&lt;1,"OK",M19-'IS-QRVO'!M12)</f>
        <v>OK</v>
      </c>
      <c r="N23" s="440" t="str">
        <f>IF(ABS(N19-'IS-QRVO'!N12)&lt;1,"OK",N19-'IS-QRVO'!N12)</f>
        <v>OK</v>
      </c>
      <c r="O23" s="441" t="str">
        <f>IF(ABS(O19-'IS-QRVO'!O12)&lt;1,"OK",O19-'IS-QRVO'!O12)</f>
        <v>OK</v>
      </c>
      <c r="P23" s="436" t="str">
        <f>IF(ABS(P19-'IS-QRVO'!P12)&lt;1,"OK",P19-'IS-QRVO'!P12)</f>
        <v>OK</v>
      </c>
      <c r="Q23" s="440" t="str">
        <f>IF(ABS(Q19-'IS-QRVO'!Q12)&lt;1,"OK",Q19-'IS-QRVO'!Q12)</f>
        <v>OK</v>
      </c>
      <c r="R23" s="440" t="str">
        <f>IF(ABS(R19-'IS-QRVO'!R12)&lt;1,"OK",R19-'IS-QRVO'!R12)</f>
        <v>OK</v>
      </c>
      <c r="S23" s="441" t="str">
        <f>IF(ABS(S19-'IS-QRVO'!S12)&lt;1,"OK",S19-'IS-QRVO'!S12)</f>
        <v>OK</v>
      </c>
      <c r="T23" s="633" t="str">
        <f>IF(ABS(T19-'IS-QRVO'!T12)&lt;1,"OK",T19-'IS-QRVO'!T12)</f>
        <v>OK</v>
      </c>
      <c r="U23" s="440" t="str">
        <f>IF(ABS(U19-'IS-QRVO'!U12)&lt;1,"OK",U19-'IS-QRVO'!U12)</f>
        <v>OK</v>
      </c>
      <c r="V23" s="440" t="str">
        <f>IF(ABS(V19-'IS-QRVO'!V12)&lt;1,"OK",V19-'IS-QRVO'!V12)</f>
        <v>OK</v>
      </c>
      <c r="W23" s="441" t="str">
        <f>IF(ABS(W19-'IS-QRVO'!W12)&lt;1,"OK",W19-'IS-QRVO'!W12)</f>
        <v>OK</v>
      </c>
      <c r="X23" s="443" t="str">
        <f>IF(ABS(X19-'IS-QRVO'!X12)&lt;1,"OK",X19-'IS-QRVO'!X12)</f>
        <v>OK</v>
      </c>
      <c r="Y23" s="440" t="str">
        <f>IF(ABS(Y19-'IS-QRVO'!Y12)&lt;1,"OK",Y19-'IS-QRVO'!Y12)</f>
        <v>OK</v>
      </c>
      <c r="Z23" s="440" t="str">
        <f>IF(ABS(Z19-'IS-QRVO'!Z12)&lt;1,"OK",Z19-'IS-QRVO'!Z12)</f>
        <v>OK</v>
      </c>
      <c r="AA23" s="441" t="str">
        <f>IF(ABS(AA19-'IS-QRVO'!AA12)&lt;1,"OK",AA19-'IS-QRVO'!AA12)</f>
        <v>OK</v>
      </c>
      <c r="AB23" s="21"/>
      <c r="AC23" s="440" t="str">
        <f>IF(ABS(AC19-'IS-QRVO'!AC12)&lt;1,"OK",AC19-'IS-QRVO'!AC12)</f>
        <v>OK</v>
      </c>
      <c r="AD23" s="440" t="str">
        <f>IF(ABS(AD19-'IS-QRVO'!AD12)&lt;1,"OK",AD19-'IS-QRVO'!AD12)</f>
        <v>OK</v>
      </c>
      <c r="AE23" s="440" t="str">
        <f>IF(ABS(AE19-'IS-QRVO'!AE12)&lt;1,"OK",AE19-'IS-QRVO'!AE12)</f>
        <v>OK</v>
      </c>
      <c r="AF23" s="440" t="str">
        <f>IF(ABS(AF19-'IS-QRVO'!AF12)&lt;1,"OK",AF19-'IS-QRVO'!AF12)</f>
        <v>OK</v>
      </c>
      <c r="AG23" s="440" t="str">
        <f>IF(ABS(AG19-'IS-QRVO'!AG12)&lt;1,"OK",AG19-'IS-QRVO'!AG12)</f>
        <v>OK</v>
      </c>
      <c r="AH23" s="440" t="str">
        <f>IF(ABS(AH19-'IS-QRVO'!AH12)&lt;1,"OK",AH19-'IS-QRVO'!AH12)</f>
        <v>OK</v>
      </c>
      <c r="AI23" s="21"/>
      <c r="AJ23" s="443" t="str">
        <f>IF(ABS(AJ19-'IS-QRVO'!AJ12)&lt;1,"OK",AJ19-'IS-QRVO'!AJ12)</f>
        <v>OK</v>
      </c>
      <c r="AK23" s="440" t="str">
        <f>IF(ABS(AK19-'IS-QRVO'!AK12)&lt;1.1,"OK",AK19-'IS-QRVO'!AK12)</f>
        <v>OK</v>
      </c>
      <c r="AL23" s="440" t="str">
        <f>IF(ABS(AL19-'IS-QRVO'!AL12)&lt;1,"OK",AL19-'IS-QRVO'!AL12)</f>
        <v>OK</v>
      </c>
      <c r="AM23" s="440" t="str">
        <f>IF(ABS(AM19-'IS-QRVO'!AM12)&lt;1,"OK",AM19-'IS-QRVO'!AM12)</f>
        <v>OK</v>
      </c>
      <c r="AN23" s="441" t="str">
        <f>IF(ABS(AN19-'IS-QRVO'!AN12)&lt;1,"OK",AN19-'IS-QRVO'!AN12)</f>
        <v>OK</v>
      </c>
    </row>
    <row r="24" spans="1:40" ht="14.25" hidden="1" customHeight="1" outlineLevel="1">
      <c r="A24" s="9"/>
      <c r="B24" s="269"/>
      <c r="C24" s="269"/>
      <c r="D24" s="275"/>
      <c r="E24" s="276"/>
      <c r="F24" s="276"/>
      <c r="G24" s="276"/>
      <c r="H24" s="275"/>
      <c r="I24" s="276"/>
      <c r="J24" s="276"/>
      <c r="K24" s="276"/>
      <c r="L24" s="275"/>
      <c r="M24" s="276"/>
      <c r="N24" s="276"/>
      <c r="O24" s="276"/>
      <c r="P24" s="275"/>
      <c r="Q24" s="276"/>
      <c r="R24" s="276"/>
      <c r="S24" s="276"/>
      <c r="T24" s="275"/>
      <c r="U24" s="276"/>
      <c r="V24" s="276"/>
      <c r="W24" s="276"/>
      <c r="X24" s="275"/>
      <c r="Y24" s="276"/>
      <c r="Z24" s="276"/>
      <c r="AA24" s="276"/>
      <c r="AB24" s="9"/>
      <c r="AC24" s="276"/>
      <c r="AD24" s="276"/>
      <c r="AE24" s="276"/>
      <c r="AF24" s="276"/>
      <c r="AG24" s="276"/>
      <c r="AH24" s="276"/>
      <c r="AI24" s="9"/>
      <c r="AJ24" s="276"/>
      <c r="AK24" s="276"/>
      <c r="AL24" s="276"/>
      <c r="AM24" s="276"/>
      <c r="AN24" s="276"/>
    </row>
    <row r="25" spans="1:40" ht="14.25" hidden="1" customHeight="1" outlineLevel="1">
      <c r="A25" s="9"/>
      <c r="B25" s="269" t="s">
        <v>250</v>
      </c>
      <c r="C25" s="269"/>
      <c r="D25" s="275"/>
      <c r="E25" s="275"/>
      <c r="F25" s="275"/>
      <c r="G25" s="275" t="str">
        <f>IF(ROUND(SUM(G12,G17),1)=1,"OK",SUM(G12,G17))</f>
        <v>OK</v>
      </c>
      <c r="H25" s="275" t="str">
        <f t="shared" ref="H25:AM25" si="33">IF(ROUND(SUM(H12,H17),1)=1,"OK",SUM(H12,H17))</f>
        <v>OK</v>
      </c>
      <c r="I25" s="275" t="str">
        <f t="shared" si="33"/>
        <v>OK</v>
      </c>
      <c r="J25" s="275" t="str">
        <f t="shared" si="33"/>
        <v>OK</v>
      </c>
      <c r="K25" s="275" t="str">
        <f t="shared" si="33"/>
        <v>OK</v>
      </c>
      <c r="L25" s="275" t="str">
        <f t="shared" si="33"/>
        <v>OK</v>
      </c>
      <c r="M25" s="275" t="str">
        <f t="shared" si="33"/>
        <v>OK</v>
      </c>
      <c r="N25" s="275" t="str">
        <f t="shared" si="33"/>
        <v>OK</v>
      </c>
      <c r="O25" s="275" t="str">
        <f t="shared" si="33"/>
        <v>OK</v>
      </c>
      <c r="P25" s="275" t="str">
        <f t="shared" si="33"/>
        <v>OK</v>
      </c>
      <c r="Q25" s="275" t="str">
        <f t="shared" si="33"/>
        <v>OK</v>
      </c>
      <c r="R25" s="275" t="str">
        <f t="shared" si="33"/>
        <v>OK</v>
      </c>
      <c r="S25" s="275" t="str">
        <f t="shared" si="33"/>
        <v>OK</v>
      </c>
      <c r="T25" s="275" t="str">
        <f t="shared" si="33"/>
        <v>OK</v>
      </c>
      <c r="U25" s="275" t="str">
        <f t="shared" si="33"/>
        <v>OK</v>
      </c>
      <c r="V25" s="275" t="str">
        <f t="shared" si="33"/>
        <v>OK</v>
      </c>
      <c r="W25" s="275" t="str">
        <f t="shared" si="33"/>
        <v>OK</v>
      </c>
      <c r="X25" s="275" t="str">
        <f t="shared" ref="X25:AA25" si="34">IF(ROUND(SUM(X12,X17),1)=1,"OK",SUM(X12,X17))</f>
        <v>OK</v>
      </c>
      <c r="Y25" s="275" t="str">
        <f t="shared" si="34"/>
        <v>OK</v>
      </c>
      <c r="Z25" s="275" t="str">
        <f t="shared" si="34"/>
        <v>OK</v>
      </c>
      <c r="AA25" s="275" t="str">
        <f t="shared" si="34"/>
        <v>OK</v>
      </c>
      <c r="AB25" s="9"/>
      <c r="AC25" s="275" t="str">
        <f t="shared" si="33"/>
        <v>OK</v>
      </c>
      <c r="AD25" s="275" t="str">
        <f t="shared" si="33"/>
        <v>OK</v>
      </c>
      <c r="AE25" s="275" t="str">
        <f t="shared" si="33"/>
        <v>OK</v>
      </c>
      <c r="AF25" s="275" t="str">
        <f t="shared" si="33"/>
        <v>OK</v>
      </c>
      <c r="AG25" s="275" t="str">
        <f t="shared" si="33"/>
        <v>OK</v>
      </c>
      <c r="AH25" s="275" t="str">
        <f t="shared" ref="AH25" si="35">IF(ROUND(SUM(AH12,AH17),1)=1,"OK",SUM(AH12,AH17))</f>
        <v>OK</v>
      </c>
      <c r="AI25" s="9"/>
      <c r="AJ25" s="275" t="str">
        <f t="shared" si="33"/>
        <v>OK</v>
      </c>
      <c r="AK25" s="275" t="str">
        <f t="shared" si="33"/>
        <v>OK</v>
      </c>
      <c r="AL25" s="275" t="str">
        <f t="shared" si="33"/>
        <v>OK</v>
      </c>
      <c r="AM25" s="275" t="str">
        <f t="shared" si="33"/>
        <v>OK</v>
      </c>
      <c r="AN25" s="275" t="str">
        <f t="shared" ref="AN25" si="36">IF(ROUND(SUM(AN12,AN17),1)=1,"OK",SUM(AN12,AN17))</f>
        <v>OK</v>
      </c>
    </row>
    <row r="26" spans="1:40" ht="14.25" hidden="1" customHeight="1" outlineLevel="1">
      <c r="A26" s="9"/>
      <c r="B26" s="269"/>
      <c r="C26" s="269"/>
      <c r="D26" s="275"/>
      <c r="E26" s="623"/>
      <c r="F26" s="623"/>
      <c r="G26" s="623"/>
      <c r="H26" s="275"/>
      <c r="I26" s="275"/>
      <c r="J26" s="275"/>
      <c r="K26" s="275"/>
      <c r="L26" s="275"/>
      <c r="M26" s="623"/>
      <c r="N26" s="623"/>
      <c r="O26" s="623"/>
      <c r="P26" s="623"/>
      <c r="Q26" s="623"/>
      <c r="R26" s="623"/>
      <c r="S26" s="623"/>
      <c r="T26" s="623"/>
      <c r="U26" s="623"/>
      <c r="V26" s="623"/>
      <c r="W26" s="623"/>
      <c r="X26" s="623"/>
      <c r="Y26" s="623"/>
      <c r="Z26" s="623"/>
      <c r="AA26" s="623"/>
      <c r="AB26" s="9"/>
      <c r="AC26" s="275"/>
      <c r="AD26" s="275"/>
      <c r="AE26" s="275"/>
      <c r="AF26" s="275"/>
      <c r="AG26" s="275"/>
      <c r="AH26" s="275"/>
      <c r="AI26" s="9"/>
      <c r="AJ26" s="275"/>
      <c r="AK26" s="275"/>
      <c r="AL26" s="275"/>
      <c r="AM26" s="275"/>
      <c r="AN26" s="275"/>
    </row>
    <row r="27" spans="1:40" ht="14.25" customHeight="1" collapsed="1">
      <c r="A27" s="2"/>
      <c r="B27" s="269"/>
      <c r="C27" s="269"/>
      <c r="D27" s="623"/>
      <c r="E27" s="623"/>
      <c r="F27" s="623"/>
      <c r="G27" s="623"/>
      <c r="H27" s="275"/>
      <c r="I27" s="275"/>
      <c r="J27" s="623"/>
      <c r="K27" s="810"/>
      <c r="L27" s="810"/>
      <c r="M27" s="810"/>
      <c r="N27" s="810"/>
      <c r="O27" s="623"/>
      <c r="P27" s="696"/>
      <c r="Q27" s="724"/>
      <c r="R27" s="724"/>
      <c r="S27" s="724"/>
      <c r="T27" s="696"/>
      <c r="U27" s="724"/>
      <c r="V27" s="724"/>
      <c r="W27" s="724"/>
      <c r="X27" s="696"/>
      <c r="Y27" s="724"/>
      <c r="Z27" s="724"/>
      <c r="AA27" s="724"/>
      <c r="AB27" s="15"/>
      <c r="AC27" s="275"/>
      <c r="AD27" s="275"/>
      <c r="AE27" s="696"/>
      <c r="AF27" s="724"/>
      <c r="AG27" s="724"/>
      <c r="AH27" s="724"/>
      <c r="AI27" s="9"/>
      <c r="AJ27" s="275"/>
      <c r="AK27" s="275"/>
      <c r="AL27" s="540"/>
      <c r="AM27" s="540"/>
      <c r="AN27" s="275"/>
    </row>
    <row r="28" spans="1:40" ht="14.25" hidden="1" customHeight="1">
      <c r="A28" s="2"/>
      <c r="B28" s="269"/>
      <c r="C28" s="269"/>
      <c r="D28" s="275"/>
      <c r="E28" s="275"/>
      <c r="F28" s="275"/>
      <c r="G28" s="275"/>
      <c r="H28" s="275"/>
      <c r="I28" s="275"/>
      <c r="J28" s="275"/>
      <c r="K28" s="275"/>
      <c r="L28" s="275"/>
      <c r="M28" s="275"/>
      <c r="N28" s="275"/>
      <c r="O28" s="275"/>
      <c r="P28" s="275"/>
      <c r="Q28" s="275"/>
      <c r="R28" s="275"/>
      <c r="S28" s="275"/>
      <c r="T28" s="275"/>
      <c r="U28" s="275"/>
      <c r="V28" s="275"/>
      <c r="W28" s="275"/>
      <c r="X28" s="275"/>
      <c r="Y28" s="275"/>
      <c r="Z28" s="275"/>
      <c r="AA28" s="275"/>
      <c r="AB28" s="9"/>
      <c r="AC28" s="275"/>
      <c r="AD28" s="541" t="e">
        <f>AD19/#REF!-1</f>
        <v>#REF!</v>
      </c>
      <c r="AE28" s="541" t="e">
        <f>AE19/#REF!-1</f>
        <v>#REF!</v>
      </c>
      <c r="AF28" s="541" t="e">
        <f>AF19/#REF!-1</f>
        <v>#REF!</v>
      </c>
      <c r="AG28" s="541" t="e">
        <f>AG19/#REF!-1</f>
        <v>#REF!</v>
      </c>
      <c r="AH28" s="541" t="e">
        <f>AH19/#REF!-1</f>
        <v>#REF!</v>
      </c>
      <c r="AI28" s="9"/>
      <c r="AJ28" s="275"/>
      <c r="AK28" s="541"/>
      <c r="AL28" s="541"/>
      <c r="AM28" s="541"/>
      <c r="AN28" s="541"/>
    </row>
    <row r="29" spans="1:40" ht="14.25" hidden="1" customHeight="1">
      <c r="A29" s="2"/>
      <c r="B29" s="269"/>
      <c r="C29" s="269"/>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9"/>
      <c r="AC29" s="275"/>
      <c r="AD29" s="275"/>
      <c r="AE29" s="275"/>
      <c r="AF29" s="275"/>
      <c r="AG29" s="275"/>
      <c r="AH29" s="275"/>
      <c r="AI29" s="9"/>
      <c r="AJ29" s="275"/>
      <c r="AK29" s="275"/>
      <c r="AL29" s="275"/>
      <c r="AM29" s="275"/>
      <c r="AN29" s="275"/>
    </row>
    <row r="30" spans="1:40" ht="14.25" customHeight="1">
      <c r="A30" s="321"/>
      <c r="B30" s="319" t="s">
        <v>257</v>
      </c>
      <c r="C30" s="315"/>
      <c r="D30" s="317"/>
      <c r="E30" s="317"/>
      <c r="F30" s="317"/>
      <c r="G30" s="317"/>
      <c r="H30" s="317"/>
      <c r="I30" s="317"/>
      <c r="J30" s="317"/>
      <c r="K30" s="317"/>
      <c r="L30" s="317"/>
      <c r="M30" s="317"/>
      <c r="N30" s="317"/>
      <c r="O30" s="317"/>
      <c r="P30" s="317"/>
      <c r="Q30" s="317"/>
      <c r="R30" s="317"/>
      <c r="S30" s="317"/>
      <c r="T30" s="317"/>
      <c r="U30" s="317"/>
      <c r="V30" s="317"/>
      <c r="W30" s="317"/>
      <c r="X30" s="317"/>
      <c r="Y30" s="317"/>
      <c r="Z30" s="317"/>
      <c r="AA30" s="317"/>
      <c r="AB30" s="315"/>
      <c r="AC30" s="316"/>
      <c r="AD30" s="318"/>
      <c r="AE30" s="318"/>
      <c r="AF30" s="317"/>
      <c r="AG30" s="818"/>
      <c r="AH30" s="317"/>
      <c r="AI30" s="315"/>
      <c r="AJ30" s="316"/>
      <c r="AK30" s="318"/>
      <c r="AL30" s="318"/>
      <c r="AM30" s="318"/>
      <c r="AN30" s="317"/>
    </row>
    <row r="31" spans="1:40" ht="14.25" customHeight="1">
      <c r="A31" s="2"/>
      <c r="B31" s="10" t="str">
        <f>B9</f>
        <v>Mobile Products (MP)</v>
      </c>
      <c r="C31" s="444"/>
      <c r="D31" s="596"/>
      <c r="E31" s="594"/>
      <c r="F31" s="594"/>
      <c r="G31" s="595">
        <f t="shared" ref="G31:L31" si="37">G12*G$49</f>
        <v>249.06624802527656</v>
      </c>
      <c r="H31" s="596">
        <f t="shared" si="37"/>
        <v>283.7418612278513</v>
      </c>
      <c r="I31" s="594">
        <f t="shared" si="37"/>
        <v>287.38278676496572</v>
      </c>
      <c r="J31" s="594">
        <f t="shared" si="37"/>
        <v>234.2975176251511</v>
      </c>
      <c r="K31" s="595">
        <f t="shared" si="37"/>
        <v>232.5015321252059</v>
      </c>
      <c r="L31" s="596">
        <f t="shared" si="37"/>
        <v>263.62639908256881</v>
      </c>
      <c r="M31" s="594">
        <f>M12*M$49</f>
        <v>302.22666006715286</v>
      </c>
      <c r="N31" s="594">
        <f>N12*N$49</f>
        <v>290.88603779985459</v>
      </c>
      <c r="O31" s="595">
        <f>O12*O$49</f>
        <v>218.94591588785045</v>
      </c>
      <c r="P31" s="596">
        <f t="shared" ref="P31" si="38">P12*P$49</f>
        <v>215.99080052230093</v>
      </c>
      <c r="Q31" s="594">
        <f>Q12*Q$49</f>
        <v>298.45309529612473</v>
      </c>
      <c r="R31" s="594">
        <f>R12*R$49</f>
        <v>308.0080921667323</v>
      </c>
      <c r="S31" s="595">
        <f t="shared" ref="S31:W31" si="39">S9*S35</f>
        <v>199.18776063999996</v>
      </c>
      <c r="T31" s="594">
        <f t="shared" si="39"/>
        <v>187.93817915839998</v>
      </c>
      <c r="U31" s="594">
        <f t="shared" si="39"/>
        <v>321.34418184703998</v>
      </c>
      <c r="V31" s="594">
        <f t="shared" si="39"/>
        <v>332.40199983907837</v>
      </c>
      <c r="W31" s="595">
        <f t="shared" si="39"/>
        <v>265.92159987126274</v>
      </c>
      <c r="X31" s="596">
        <f t="shared" ref="X31:AA31" si="40">X9*X35</f>
        <v>261.71448202255317</v>
      </c>
      <c r="Y31" s="594">
        <f t="shared" si="40"/>
        <v>322.93400018993066</v>
      </c>
      <c r="Z31" s="594">
        <f t="shared" si="40"/>
        <v>330.43837124196335</v>
      </c>
      <c r="AA31" s="595">
        <f t="shared" si="40"/>
        <v>270.95946441840994</v>
      </c>
      <c r="AB31" s="487"/>
      <c r="AC31" s="451">
        <f>SUM(D31:G31)</f>
        <v>249.06624802527656</v>
      </c>
      <c r="AD31" s="452">
        <f>SUM(H31:K31)</f>
        <v>1037.923697743174</v>
      </c>
      <c r="AE31" s="452">
        <f>SUM(L31:O31)</f>
        <v>1075.6850128374267</v>
      </c>
      <c r="AF31" s="449">
        <f>SUM(P31:S31)</f>
        <v>1021.6397486251579</v>
      </c>
      <c r="AG31" s="447">
        <f>SUM(T31:W31)</f>
        <v>1107.6059607157811</v>
      </c>
      <c r="AH31" s="447">
        <f>SUM(X31:AA31)</f>
        <v>1186.0463178728571</v>
      </c>
      <c r="AI31" s="487"/>
      <c r="AJ31" s="451">
        <f>SUM(G31:J31)</f>
        <v>1054.4884136432447</v>
      </c>
      <c r="AK31" s="452">
        <f>SUM(K31:N31)</f>
        <v>1089.2406290747822</v>
      </c>
      <c r="AL31" s="452">
        <f>SUM(O31:R31)</f>
        <v>1041.3979038730083</v>
      </c>
      <c r="AM31" s="452">
        <f>SUM(S31:V31)</f>
        <v>1040.8721214845182</v>
      </c>
      <c r="AN31" s="448">
        <f>SUM(W31:Z31)</f>
        <v>1181.00845332571</v>
      </c>
    </row>
    <row r="32" spans="1:40" ht="14.25" customHeight="1">
      <c r="A32" s="2"/>
      <c r="B32" s="243" t="s">
        <v>168</v>
      </c>
      <c r="C32" s="277"/>
      <c r="D32" s="492"/>
      <c r="E32" s="490"/>
      <c r="F32" s="490"/>
      <c r="G32" s="491"/>
      <c r="H32" s="492">
        <f t="shared" ref="H32:R32" si="41">(H31-G31)/G31</f>
        <v>0.13922244975985534</v>
      </c>
      <c r="I32" s="490">
        <f t="shared" si="41"/>
        <v>1.2831823691290531E-2</v>
      </c>
      <c r="J32" s="490">
        <f t="shared" si="41"/>
        <v>-0.1847197243000851</v>
      </c>
      <c r="K32" s="491">
        <f t="shared" si="41"/>
        <v>-7.6654055841025694E-3</v>
      </c>
      <c r="L32" s="492">
        <f t="shared" si="41"/>
        <v>0.13386951334411706</v>
      </c>
      <c r="M32" s="490">
        <f t="shared" si="41"/>
        <v>0.14642031723269983</v>
      </c>
      <c r="N32" s="490">
        <f t="shared" si="41"/>
        <v>-3.7523566798436832E-2</v>
      </c>
      <c r="O32" s="491">
        <f t="shared" si="41"/>
        <v>-0.24731376746759795</v>
      </c>
      <c r="P32" s="492">
        <f t="shared" si="41"/>
        <v>-1.349701068214125E-2</v>
      </c>
      <c r="Q32" s="490">
        <f t="shared" si="41"/>
        <v>0.38178614355063523</v>
      </c>
      <c r="R32" s="490">
        <f t="shared" si="41"/>
        <v>3.2015070445582459E-2</v>
      </c>
      <c r="S32" s="491">
        <f t="shared" ref="S32:W32" si="42">(S31-R31)/R31</f>
        <v>-0.35330348225989217</v>
      </c>
      <c r="T32" s="490">
        <f t="shared" si="42"/>
        <v>-5.6477272727272682E-2</v>
      </c>
      <c r="U32" s="490">
        <f t="shared" si="42"/>
        <v>0.70983981693363851</v>
      </c>
      <c r="V32" s="490">
        <f t="shared" si="42"/>
        <v>3.4411134903640242E-2</v>
      </c>
      <c r="W32" s="491">
        <f t="shared" si="42"/>
        <v>-0.19999999999999987</v>
      </c>
      <c r="X32" s="492">
        <f t="shared" ref="X32" si="43">(X31-W31)/W31</f>
        <v>-1.5820895522388218E-2</v>
      </c>
      <c r="Y32" s="490">
        <f t="shared" ref="Y32" si="44">(Y31-X31)/X31</f>
        <v>0.2339171974522293</v>
      </c>
      <c r="Z32" s="490">
        <f t="shared" ref="Z32" si="45">(Z31-Y31)/Y31</f>
        <v>2.3238095238095304E-2</v>
      </c>
      <c r="AA32" s="491">
        <f t="shared" ref="AA32" si="46">(AA31-Z31)/Z31</f>
        <v>-0.18000000000000005</v>
      </c>
      <c r="AB32" s="488"/>
      <c r="AC32" s="364"/>
      <c r="AD32" s="362"/>
      <c r="AE32" s="362"/>
      <c r="AF32" s="490"/>
      <c r="AG32" s="490"/>
      <c r="AH32" s="490"/>
      <c r="AI32" s="488"/>
      <c r="AJ32" s="364"/>
      <c r="AK32" s="362"/>
      <c r="AL32" s="362"/>
      <c r="AM32" s="696"/>
      <c r="AN32" s="491"/>
    </row>
    <row r="33" spans="1:40" ht="14.25" customHeight="1">
      <c r="A33" s="2"/>
      <c r="B33" s="33" t="s">
        <v>169</v>
      </c>
      <c r="C33" s="277"/>
      <c r="D33" s="492"/>
      <c r="E33" s="490"/>
      <c r="F33" s="490"/>
      <c r="G33" s="491"/>
      <c r="H33" s="492"/>
      <c r="I33" s="490"/>
      <c r="J33" s="490"/>
      <c r="K33" s="491">
        <f>K31/G31-1</f>
        <v>-6.6507268774489203E-2</v>
      </c>
      <c r="L33" s="492"/>
      <c r="M33" s="490"/>
      <c r="N33" s="490"/>
      <c r="O33" s="491"/>
      <c r="P33" s="492"/>
      <c r="Q33" s="490"/>
      <c r="R33" s="490"/>
      <c r="S33" s="491">
        <f t="shared" ref="S33:W33" si="47">S31/O31-1</f>
        <v>-9.024217313088001E-2</v>
      </c>
      <c r="T33" s="490">
        <f t="shared" si="47"/>
        <v>-0.12987877861494634</v>
      </c>
      <c r="U33" s="490">
        <f t="shared" si="47"/>
        <v>7.669910921246359E-2</v>
      </c>
      <c r="V33" s="490">
        <f t="shared" si="47"/>
        <v>7.9198918121738959E-2</v>
      </c>
      <c r="W33" s="491">
        <f t="shared" si="47"/>
        <v>0.33502981818181854</v>
      </c>
      <c r="X33" s="492">
        <f t="shared" ref="X33" si="48">X31/T31-1</f>
        <v>0.39255622883295205</v>
      </c>
      <c r="Y33" s="490">
        <f t="shared" ref="Y33" si="49">Y31/U31-1</f>
        <v>4.9474004282654693E-3</v>
      </c>
      <c r="Z33" s="490">
        <f t="shared" ref="Z33" si="50">Z31/V31-1</f>
        <v>-5.9073910447760003E-3</v>
      </c>
      <c r="AA33" s="491">
        <f t="shared" ref="AA33" si="51">AA31/W31-1</f>
        <v>1.8944924179104428E-2</v>
      </c>
      <c r="AB33" s="488"/>
      <c r="AC33" s="364"/>
      <c r="AD33" s="362">
        <f>AD31/AC31-1</f>
        <v>3.1672595382648554</v>
      </c>
      <c r="AE33" s="362">
        <f>AE31/AD31-1</f>
        <v>3.6381590647134976E-2</v>
      </c>
      <c r="AF33" s="490">
        <f>AF31/AE31-1</f>
        <v>-5.0242648700393189E-2</v>
      </c>
      <c r="AG33" s="490">
        <f>AG31/AF31-1</f>
        <v>8.4145328337420056E-2</v>
      </c>
      <c r="AH33" s="490">
        <f>AH31/AG31-1</f>
        <v>7.0819731871418101E-2</v>
      </c>
      <c r="AI33" s="488"/>
      <c r="AJ33" s="364"/>
      <c r="AK33" s="362">
        <f>AK31/AJ31-1</f>
        <v>3.2956469679424005E-2</v>
      </c>
      <c r="AL33" s="362">
        <f>AL31/AK31-1</f>
        <v>-4.3923008309387224E-2</v>
      </c>
      <c r="AM33" s="696">
        <f>AM31/AL31-1</f>
        <v>-5.0488135854198646E-4</v>
      </c>
      <c r="AN33" s="491">
        <f>AN31/AM31-1</f>
        <v>0.1346335721253884</v>
      </c>
    </row>
    <row r="34" spans="1:40" ht="14.25" customHeight="1">
      <c r="A34" s="2"/>
      <c r="B34" s="243" t="s">
        <v>258</v>
      </c>
      <c r="C34" s="277"/>
      <c r="D34" s="495"/>
      <c r="E34" s="493"/>
      <c r="F34" s="493"/>
      <c r="G34" s="494">
        <f t="shared" ref="G34:W34" si="52">G31/G$43</f>
        <v>0.77883096366508686</v>
      </c>
      <c r="H34" s="495">
        <f t="shared" si="52"/>
        <v>0.81895309891462542</v>
      </c>
      <c r="I34" s="493">
        <f t="shared" si="52"/>
        <v>0.81734323863917491</v>
      </c>
      <c r="J34" s="493">
        <f t="shared" si="52"/>
        <v>0.78971811053862206</v>
      </c>
      <c r="K34" s="494">
        <f t="shared" si="52"/>
        <v>0.76606260296540363</v>
      </c>
      <c r="L34" s="495">
        <f t="shared" ref="L34:Q34" si="53">L31/L$43</f>
        <v>0.78411697247706424</v>
      </c>
      <c r="M34" s="493">
        <f t="shared" si="53"/>
        <v>0.81752923468797045</v>
      </c>
      <c r="N34" s="493">
        <f t="shared" si="53"/>
        <v>0.7952507874969712</v>
      </c>
      <c r="O34" s="494">
        <f t="shared" si="53"/>
        <v>0.73831775700934577</v>
      </c>
      <c r="P34" s="495">
        <f t="shared" si="53"/>
        <v>0.71300329290267728</v>
      </c>
      <c r="Q34" s="493">
        <f t="shared" si="53"/>
        <v>0.7677309285888374</v>
      </c>
      <c r="R34" s="493">
        <f t="shared" ref="R34" si="54">R31/R$43</f>
        <v>0.76032794987578911</v>
      </c>
      <c r="S34" s="494">
        <f t="shared" si="52"/>
        <v>0.62884102855650947</v>
      </c>
      <c r="T34" s="493">
        <f t="shared" si="52"/>
        <v>0.59903708067970241</v>
      </c>
      <c r="U34" s="493">
        <f t="shared" si="52"/>
        <v>0.71194579289192583</v>
      </c>
      <c r="V34" s="493">
        <f t="shared" si="52"/>
        <v>0.71446431518590103</v>
      </c>
      <c r="W34" s="494">
        <f t="shared" si="52"/>
        <v>0.6646469540965414</v>
      </c>
      <c r="X34" s="495">
        <f t="shared" ref="X34:AA34" si="55">X31/X$43</f>
        <v>0.65224092038953518</v>
      </c>
      <c r="Y34" s="493">
        <f t="shared" si="55"/>
        <v>0.69128089383161551</v>
      </c>
      <c r="Z34" s="493">
        <f t="shared" si="55"/>
        <v>0.69159273593181425</v>
      </c>
      <c r="AA34" s="494">
        <f t="shared" si="55"/>
        <v>0.64546748745420879</v>
      </c>
      <c r="AB34" s="488"/>
      <c r="AC34" s="382">
        <f t="shared" ref="AC34:AH34" si="56">AC31/AC$43</f>
        <v>0.77883096366508686</v>
      </c>
      <c r="AD34" s="456">
        <f t="shared" si="56"/>
        <v>0.79947167655155449</v>
      </c>
      <c r="AE34" s="456">
        <f t="shared" si="56"/>
        <v>0.78619474311269832</v>
      </c>
      <c r="AF34" s="493">
        <f t="shared" si="56"/>
        <v>0.72275735135936714</v>
      </c>
      <c r="AG34" s="493">
        <f t="shared" si="56"/>
        <v>0.67933146383417709</v>
      </c>
      <c r="AH34" s="493">
        <f t="shared" si="56"/>
        <v>0.67160473257821585</v>
      </c>
      <c r="AI34" s="488"/>
      <c r="AJ34" s="382">
        <f>AJ31/AJ$43</f>
        <v>0.80216378443141945</v>
      </c>
      <c r="AK34" s="456">
        <f>AK31/AK$43</f>
        <v>0.79207592146639283</v>
      </c>
      <c r="AL34" s="456">
        <f>AL31/AL$43</f>
        <v>0.7474197701848303</v>
      </c>
      <c r="AM34" s="724">
        <f>AM31/AM$43</f>
        <v>0.67279156369866644</v>
      </c>
      <c r="AN34" s="494">
        <f>AN31/AN$43</f>
        <v>0.67629370565693236</v>
      </c>
    </row>
    <row r="35" spans="1:40" ht="14.25" customHeight="1">
      <c r="A35" s="2"/>
      <c r="B35" s="243" t="s">
        <v>259</v>
      </c>
      <c r="C35" s="277"/>
      <c r="D35" s="495"/>
      <c r="E35" s="493"/>
      <c r="F35" s="546"/>
      <c r="G35" s="547">
        <f t="shared" ref="G35:L35" si="57">G31/G9</f>
        <v>0.50520537124802545</v>
      </c>
      <c r="H35" s="495">
        <f t="shared" si="57"/>
        <v>0.51506457094181246</v>
      </c>
      <c r="I35" s="493">
        <f t="shared" si="57"/>
        <v>0.49706445752899842</v>
      </c>
      <c r="J35" s="493">
        <f t="shared" si="57"/>
        <v>0.47874735158807902</v>
      </c>
      <c r="K35" s="494">
        <f t="shared" si="57"/>
        <v>0.50000329489291595</v>
      </c>
      <c r="L35" s="495">
        <f t="shared" si="57"/>
        <v>0.48194954128440365</v>
      </c>
      <c r="M35" s="493">
        <f>M31/M9</f>
        <v>0.42802246150283652</v>
      </c>
      <c r="N35" s="493">
        <f>N31/N9</f>
        <v>0.44315362248606732</v>
      </c>
      <c r="O35" s="494">
        <f>O31/O9</f>
        <v>0.46191121495327098</v>
      </c>
      <c r="P35" s="495">
        <f t="shared" ref="P35" si="58">P31/P9</f>
        <v>0.47343251112350959</v>
      </c>
      <c r="Q35" s="493">
        <f>Q31/Q9</f>
        <v>0.47373507189861069</v>
      </c>
      <c r="R35" s="493">
        <f>R31/R9</f>
        <v>0.47898819848676721</v>
      </c>
      <c r="S35" s="807">
        <v>0.44</v>
      </c>
      <c r="T35" s="821">
        <v>0.437</v>
      </c>
      <c r="U35" s="821">
        <f>T35+3%</f>
        <v>0.46699999999999997</v>
      </c>
      <c r="V35" s="821">
        <f>U35+0.2%</f>
        <v>0.46899999999999997</v>
      </c>
      <c r="W35" s="807">
        <f>V35</f>
        <v>0.46899999999999997</v>
      </c>
      <c r="X35" s="821">
        <f>W35+0.2%</f>
        <v>0.47099999999999997</v>
      </c>
      <c r="Y35" s="821">
        <f>X35+0.15%</f>
        <v>0.47249999999999998</v>
      </c>
      <c r="Z35" s="842">
        <f>Y35+0.15%</f>
        <v>0.47399999999999998</v>
      </c>
      <c r="AA35" s="807">
        <f>Z35</f>
        <v>0.47399999999999998</v>
      </c>
      <c r="AB35" s="488"/>
      <c r="AC35" s="364">
        <f t="shared" ref="AC35:AH35" si="59">AC31/AC9</f>
        <v>0.50520537124802545</v>
      </c>
      <c r="AD35" s="362">
        <f t="shared" si="59"/>
        <v>0.49817715087150172</v>
      </c>
      <c r="AE35" s="362">
        <f t="shared" si="59"/>
        <v>0.45130480924582617</v>
      </c>
      <c r="AF35" s="490">
        <f t="shared" si="59"/>
        <v>0.46822080464154542</v>
      </c>
      <c r="AG35" s="490">
        <f t="shared" si="59"/>
        <v>0.46267634377694739</v>
      </c>
      <c r="AH35" s="490">
        <f t="shared" si="59"/>
        <v>0.47292652322919537</v>
      </c>
      <c r="AI35" s="488"/>
      <c r="AJ35" s="364">
        <f>AJ31/AJ9</f>
        <v>0.49941599827380839</v>
      </c>
      <c r="AK35" s="362">
        <f>AK31/AK9</f>
        <v>0.45872420681186871</v>
      </c>
      <c r="AL35" s="362">
        <f>AL31/AL9</f>
        <v>0.47266185495551977</v>
      </c>
      <c r="AM35" s="696">
        <f>AM31/AM9</f>
        <v>0.4566002859639367</v>
      </c>
      <c r="AN35" s="491">
        <f>AN31/AN9</f>
        <v>0.47179200381978509</v>
      </c>
    </row>
    <row r="36" spans="1:40" ht="14.25" customHeight="1">
      <c r="A36" s="2"/>
      <c r="B36" s="243"/>
      <c r="C36" s="277"/>
      <c r="D36" s="500"/>
      <c r="E36" s="498"/>
      <c r="F36" s="498"/>
      <c r="G36" s="499"/>
      <c r="H36" s="500"/>
      <c r="I36" s="498"/>
      <c r="J36" s="498"/>
      <c r="K36" s="499"/>
      <c r="L36" s="500"/>
      <c r="M36" s="698"/>
      <c r="N36" s="698"/>
      <c r="O36" s="499"/>
      <c r="P36" s="804"/>
      <c r="Q36" s="805"/>
      <c r="R36" s="805"/>
      <c r="S36" s="806"/>
      <c r="T36" s="698"/>
      <c r="U36" s="490"/>
      <c r="V36" s="498"/>
      <c r="W36" s="499"/>
      <c r="X36" s="500"/>
      <c r="Y36" s="490"/>
      <c r="Z36" s="698"/>
      <c r="AA36" s="499"/>
      <c r="AB36" s="488"/>
      <c r="AC36" s="496"/>
      <c r="AD36" s="497"/>
      <c r="AE36" s="497"/>
      <c r="AF36" s="498"/>
      <c r="AG36" s="698"/>
      <c r="AH36" s="805"/>
      <c r="AI36" s="488"/>
      <c r="AJ36" s="496"/>
      <c r="AK36" s="497"/>
      <c r="AL36" s="497"/>
      <c r="AM36" s="497"/>
      <c r="AN36" s="499"/>
    </row>
    <row r="37" spans="1:40" ht="14.25" customHeight="1">
      <c r="A37" s="2"/>
      <c r="B37" s="255" t="str">
        <f>B14</f>
        <v>Infrastructure &amp; Defense Products (IDP)</v>
      </c>
      <c r="C37" s="461"/>
      <c r="D37" s="593"/>
      <c r="E37" s="591"/>
      <c r="F37" s="591"/>
      <c r="G37" s="592">
        <f t="shared" ref="G37:L37" si="60">G17*G$49</f>
        <v>70.728751974723565</v>
      </c>
      <c r="H37" s="593">
        <f t="shared" si="60"/>
        <v>62.727138772148635</v>
      </c>
      <c r="I37" s="591">
        <f t="shared" si="60"/>
        <v>64.223213235034251</v>
      </c>
      <c r="J37" s="591">
        <f t="shared" si="60"/>
        <v>62.387482374848922</v>
      </c>
      <c r="K37" s="592">
        <f t="shared" si="60"/>
        <v>71.000467874794055</v>
      </c>
      <c r="L37" s="593">
        <f t="shared" si="60"/>
        <v>72.581600917431189</v>
      </c>
      <c r="M37" s="591">
        <f>M17*M$49</f>
        <v>67.456339932847044</v>
      </c>
      <c r="N37" s="591">
        <f>N17*N$49</f>
        <v>74.892962200145362</v>
      </c>
      <c r="O37" s="592">
        <f>O17*O$49</f>
        <v>77.601084112149522</v>
      </c>
      <c r="P37" s="593">
        <f t="shared" ref="P37" si="61">P17*P$49</f>
        <v>86.940199477699068</v>
      </c>
      <c r="Q37" s="591">
        <f>Q17*Q$49</f>
        <v>90.293904703875199</v>
      </c>
      <c r="R37" s="591">
        <f>R17*R$49</f>
        <v>97.090907833267693</v>
      </c>
      <c r="S37" s="592">
        <f t="shared" ref="S37:W37" si="62">S14*S41</f>
        <v>117.56599999999999</v>
      </c>
      <c r="T37" s="591">
        <f t="shared" si="62"/>
        <v>125.79562</v>
      </c>
      <c r="U37" s="591">
        <f t="shared" si="62"/>
        <v>130.01627994</v>
      </c>
      <c r="V37" s="591">
        <f t="shared" si="62"/>
        <v>132.84446912220002</v>
      </c>
      <c r="W37" s="592">
        <f t="shared" si="62"/>
        <v>134.17291381342201</v>
      </c>
      <c r="X37" s="593">
        <f t="shared" ref="X37:AA37" si="63">X14*X41</f>
        <v>139.53983036595892</v>
      </c>
      <c r="Y37" s="591">
        <f t="shared" si="63"/>
        <v>144.21908196742461</v>
      </c>
      <c r="Z37" s="591">
        <f t="shared" si="63"/>
        <v>147.35492251892143</v>
      </c>
      <c r="AA37" s="592">
        <f t="shared" si="63"/>
        <v>148.82847174411063</v>
      </c>
      <c r="AB37" s="635"/>
      <c r="AC37" s="450">
        <f>SUM(D37:G37)</f>
        <v>70.728751974723565</v>
      </c>
      <c r="AD37" s="465">
        <f>SUM(H37:K37)</f>
        <v>260.33830225682584</v>
      </c>
      <c r="AE37" s="465">
        <f>SUM(L37:O37)</f>
        <v>292.5319871625731</v>
      </c>
      <c r="AF37" s="447">
        <f>SUM(P37:S37)</f>
        <v>391.89101201484192</v>
      </c>
      <c r="AG37" s="447">
        <f>SUM(T37:W37)</f>
        <v>522.82928287562208</v>
      </c>
      <c r="AH37" s="447">
        <f>SUM(X37:AA37)</f>
        <v>579.94230659641562</v>
      </c>
      <c r="AI37" s="635"/>
      <c r="AJ37" s="450">
        <f>SUM(G37:J37)</f>
        <v>260.06658635675535</v>
      </c>
      <c r="AK37" s="465">
        <f>SUM(K37:N37)</f>
        <v>285.93137092521766</v>
      </c>
      <c r="AL37" s="465">
        <f>SUM(O37:R37)</f>
        <v>351.92609612699152</v>
      </c>
      <c r="AM37" s="465">
        <f>SUM(S37:V37)</f>
        <v>506.22236906220007</v>
      </c>
      <c r="AN37" s="464">
        <f>SUM(W37:Z37)</f>
        <v>565.28674866572692</v>
      </c>
    </row>
    <row r="38" spans="1:40" ht="14.25" customHeight="1">
      <c r="A38" s="2"/>
      <c r="B38" s="243" t="s">
        <v>168</v>
      </c>
      <c r="C38" s="277"/>
      <c r="D38" s="492"/>
      <c r="E38" s="490"/>
      <c r="F38" s="490"/>
      <c r="G38" s="491"/>
      <c r="H38" s="492">
        <f>(H37-G37)/G37</f>
        <v>-0.11313098250955252</v>
      </c>
      <c r="I38" s="490">
        <f t="shared" ref="I38:J38" si="64">(I37-H37)/H37</f>
        <v>2.3850513384963856E-2</v>
      </c>
      <c r="J38" s="490">
        <f t="shared" si="64"/>
        <v>-2.8583603462305804E-2</v>
      </c>
      <c r="K38" s="491">
        <f t="shared" ref="K38:R38" si="65">(K37-J37)/J37</f>
        <v>0.13805630828625001</v>
      </c>
      <c r="L38" s="492">
        <f t="shared" si="65"/>
        <v>2.2269332723629187E-2</v>
      </c>
      <c r="M38" s="490">
        <f t="shared" si="65"/>
        <v>-7.061377704267835E-2</v>
      </c>
      <c r="N38" s="490">
        <f t="shared" si="65"/>
        <v>0.11024348896933178</v>
      </c>
      <c r="O38" s="491">
        <f t="shared" si="65"/>
        <v>3.6159898506443418E-2</v>
      </c>
      <c r="P38" s="492">
        <f t="shared" si="65"/>
        <v>0.1203477434935394</v>
      </c>
      <c r="Q38" s="490">
        <f t="shared" si="65"/>
        <v>3.8574850832225054E-2</v>
      </c>
      <c r="R38" s="490">
        <f t="shared" si="65"/>
        <v>7.5276433682691116E-2</v>
      </c>
      <c r="S38" s="491">
        <f t="shared" ref="S38:W38" si="66">(S37-R37)/R37</f>
        <v>0.21088578347515061</v>
      </c>
      <c r="T38" s="490">
        <f t="shared" si="66"/>
        <v>7.0000000000000104E-2</v>
      </c>
      <c r="U38" s="490">
        <f t="shared" si="66"/>
        <v>3.3551724137931067E-2</v>
      </c>
      <c r="V38" s="490">
        <f t="shared" si="66"/>
        <v>2.1752577319587785E-2</v>
      </c>
      <c r="W38" s="491">
        <f t="shared" si="66"/>
        <v>9.9999999999999169E-3</v>
      </c>
      <c r="X38" s="492">
        <f t="shared" ref="X38" si="67">(X37-W37)/W37</f>
        <v>4.0000000000000195E-2</v>
      </c>
      <c r="Y38" s="490">
        <f t="shared" ref="Y38" si="68">(Y37-X37)/X37</f>
        <v>3.3533447684391114E-2</v>
      </c>
      <c r="Z38" s="490">
        <f t="shared" ref="Z38" si="69">(Z37-Y37)/Y37</f>
        <v>2.1743589743589677E-2</v>
      </c>
      <c r="AA38" s="491">
        <f t="shared" ref="AA38" si="70">(AA37-Z37)/Z37</f>
        <v>9.9999999999999204E-3</v>
      </c>
      <c r="AB38" s="488"/>
      <c r="AC38" s="364"/>
      <c r="AD38" s="362"/>
      <c r="AE38" s="362"/>
      <c r="AF38" s="490"/>
      <c r="AG38" s="490"/>
      <c r="AH38" s="490"/>
      <c r="AI38" s="488"/>
      <c r="AJ38" s="364"/>
      <c r="AK38" s="362"/>
      <c r="AL38" s="362"/>
      <c r="AM38" s="696"/>
      <c r="AN38" s="491"/>
    </row>
    <row r="39" spans="1:40" ht="14.25" customHeight="1">
      <c r="A39" s="2"/>
      <c r="B39" s="33" t="s">
        <v>169</v>
      </c>
      <c r="C39" s="277"/>
      <c r="D39" s="492"/>
      <c r="E39" s="490"/>
      <c r="F39" s="490"/>
      <c r="G39" s="491"/>
      <c r="H39" s="492"/>
      <c r="I39" s="490"/>
      <c r="J39" s="490"/>
      <c r="K39" s="491">
        <f>K37/G37-1</f>
        <v>3.8416611700937686E-3</v>
      </c>
      <c r="L39" s="492"/>
      <c r="M39" s="490"/>
      <c r="N39" s="490"/>
      <c r="O39" s="491"/>
      <c r="P39" s="492"/>
      <c r="Q39" s="490"/>
      <c r="R39" s="490"/>
      <c r="S39" s="491">
        <f t="shared" ref="S39:W39" si="71">S37/O37-1</f>
        <v>0.51500460779765578</v>
      </c>
      <c r="T39" s="490">
        <f t="shared" si="71"/>
        <v>0.44692122580495908</v>
      </c>
      <c r="U39" s="490">
        <f t="shared" si="71"/>
        <v>0.43992310850214023</v>
      </c>
      <c r="V39" s="490">
        <f t="shared" si="71"/>
        <v>0.36824829519908509</v>
      </c>
      <c r="W39" s="491">
        <f t="shared" si="71"/>
        <v>0.14125609286206919</v>
      </c>
      <c r="X39" s="492">
        <f t="shared" ref="X39" si="72">X37/T37-1</f>
        <v>0.10925825848275905</v>
      </c>
      <c r="Y39" s="490">
        <f t="shared" ref="Y39" si="73">Y37/U37-1</f>
        <v>0.10923864329896937</v>
      </c>
      <c r="Z39" s="490">
        <f t="shared" ref="Z39" si="74">Z37/V37-1</f>
        <v>0.1092288861749573</v>
      </c>
      <c r="AA39" s="491">
        <f t="shared" ref="AA39" si="75">AA37/W37-1</f>
        <v>0.1092288861749573</v>
      </c>
      <c r="AB39" s="578"/>
      <c r="AC39" s="364"/>
      <c r="AD39" s="362">
        <f>AD37/AC37-1</f>
        <v>2.6807987556441448</v>
      </c>
      <c r="AE39" s="362">
        <f>AE37/AD37-1</f>
        <v>0.12366096201237387</v>
      </c>
      <c r="AF39" s="490">
        <f>AF37/AE37-1</f>
        <v>0.33965183026993406</v>
      </c>
      <c r="AG39" s="490">
        <f>AG37/AF37-1</f>
        <v>0.33411909649977178</v>
      </c>
      <c r="AH39" s="490">
        <f>AH37/AG37-1</f>
        <v>0.10923837969951733</v>
      </c>
      <c r="AI39" s="488"/>
      <c r="AJ39" s="364"/>
      <c r="AK39" s="362">
        <f>AK37/AJ37-1</f>
        <v>9.945447022164311E-2</v>
      </c>
      <c r="AL39" s="362">
        <f>AL37/AK37-1</f>
        <v>0.23080617208327969</v>
      </c>
      <c r="AM39" s="696">
        <f>AM37/AL37-1</f>
        <v>0.43843373547249298</v>
      </c>
      <c r="AN39" s="491">
        <f>AN37/AM37-1</f>
        <v>0.11667674763749836</v>
      </c>
    </row>
    <row r="40" spans="1:40" ht="14.25" customHeight="1">
      <c r="A40" s="2"/>
      <c r="B40" s="243" t="s">
        <v>258</v>
      </c>
      <c r="C40" s="277"/>
      <c r="D40" s="495"/>
      <c r="E40" s="493"/>
      <c r="F40" s="493"/>
      <c r="G40" s="494">
        <f t="shared" ref="G40:W40" si="76">G37/G$43</f>
        <v>0.22116903633491311</v>
      </c>
      <c r="H40" s="495">
        <f t="shared" si="76"/>
        <v>0.18104690108537458</v>
      </c>
      <c r="I40" s="493">
        <f t="shared" si="76"/>
        <v>0.18265676136082504</v>
      </c>
      <c r="J40" s="493">
        <f t="shared" si="76"/>
        <v>0.21028188946137796</v>
      </c>
      <c r="K40" s="494">
        <f t="shared" si="76"/>
        <v>0.23393739703459637</v>
      </c>
      <c r="L40" s="495">
        <f t="shared" ref="L40:Q40" si="77">L37/L$43</f>
        <v>0.21588302752293578</v>
      </c>
      <c r="M40" s="493">
        <f t="shared" si="77"/>
        <v>0.18247076531202969</v>
      </c>
      <c r="N40" s="493">
        <f t="shared" si="77"/>
        <v>0.2047492125030288</v>
      </c>
      <c r="O40" s="494">
        <f t="shared" si="77"/>
        <v>0.26168224299065418</v>
      </c>
      <c r="P40" s="495">
        <f t="shared" si="77"/>
        <v>0.28699670709732272</v>
      </c>
      <c r="Q40" s="493">
        <f t="shared" si="77"/>
        <v>0.23226907141116254</v>
      </c>
      <c r="R40" s="493">
        <f t="shared" ref="R40" si="78">R37/R$43</f>
        <v>0.23967205012421086</v>
      </c>
      <c r="S40" s="494">
        <f t="shared" si="76"/>
        <v>0.37115897144349058</v>
      </c>
      <c r="T40" s="493">
        <f t="shared" si="76"/>
        <v>0.40096291932029771</v>
      </c>
      <c r="U40" s="493">
        <f t="shared" si="76"/>
        <v>0.28805420710807417</v>
      </c>
      <c r="V40" s="493">
        <f t="shared" si="76"/>
        <v>0.28553568481409886</v>
      </c>
      <c r="W40" s="494">
        <f t="shared" si="76"/>
        <v>0.33535304590345855</v>
      </c>
      <c r="X40" s="495">
        <f t="shared" ref="X40:AA40" si="79">X37/X$43</f>
        <v>0.34775907961046493</v>
      </c>
      <c r="Y40" s="493">
        <f t="shared" si="79"/>
        <v>0.30871910616838455</v>
      </c>
      <c r="Z40" s="493">
        <f t="shared" si="79"/>
        <v>0.30840726406818569</v>
      </c>
      <c r="AA40" s="494">
        <f t="shared" si="79"/>
        <v>0.35453251254579121</v>
      </c>
      <c r="AB40" s="578"/>
      <c r="AC40" s="364">
        <f t="shared" ref="AC40:AH40" si="80">AC37/AC$43</f>
        <v>0.22116903633491311</v>
      </c>
      <c r="AD40" s="362">
        <f t="shared" si="80"/>
        <v>0.20052832344844562</v>
      </c>
      <c r="AE40" s="362">
        <f t="shared" si="80"/>
        <v>0.21380525688730159</v>
      </c>
      <c r="AF40" s="493">
        <f t="shared" si="80"/>
        <v>0.27724264864063281</v>
      </c>
      <c r="AG40" s="493">
        <f t="shared" si="80"/>
        <v>0.32066853616582286</v>
      </c>
      <c r="AH40" s="493">
        <f t="shared" si="80"/>
        <v>0.32839526742178415</v>
      </c>
      <c r="AI40" s="488"/>
      <c r="AJ40" s="364">
        <f>AJ37/AJ$43</f>
        <v>0.1978362155685805</v>
      </c>
      <c r="AK40" s="362">
        <f>AK37/AK$43</f>
        <v>0.20792407853360723</v>
      </c>
      <c r="AL40" s="362">
        <f>AL37/AL$43</f>
        <v>0.25258022981516975</v>
      </c>
      <c r="AM40" s="696">
        <f>AM37/AM$43</f>
        <v>0.32720843630133367</v>
      </c>
      <c r="AN40" s="494">
        <f>AN37/AN$43</f>
        <v>0.32370629434306769</v>
      </c>
    </row>
    <row r="41" spans="1:40" ht="15" customHeight="1">
      <c r="A41" s="2"/>
      <c r="B41" s="243" t="s">
        <v>259</v>
      </c>
      <c r="C41" s="277"/>
      <c r="D41" s="493"/>
      <c r="E41" s="493"/>
      <c r="F41" s="546"/>
      <c r="G41" s="547">
        <f t="shared" ref="G41:L41" si="81">G37/G14</f>
        <v>0.50520537124802545</v>
      </c>
      <c r="H41" s="495">
        <f t="shared" si="81"/>
        <v>0.51506457094181246</v>
      </c>
      <c r="I41" s="493">
        <f t="shared" si="81"/>
        <v>0.49706445752899847</v>
      </c>
      <c r="J41" s="493">
        <f t="shared" si="81"/>
        <v>0.47874735158807896</v>
      </c>
      <c r="K41" s="494">
        <f t="shared" si="81"/>
        <v>0.50000329489291584</v>
      </c>
      <c r="L41" s="495">
        <f t="shared" si="81"/>
        <v>0.48194954128440365</v>
      </c>
      <c r="M41" s="493">
        <f>M37/M14</f>
        <v>0.42802246150283657</v>
      </c>
      <c r="N41" s="493">
        <f>N37/N14</f>
        <v>0.44315362248606721</v>
      </c>
      <c r="O41" s="494">
        <f>O37/O14</f>
        <v>0.46191121495327098</v>
      </c>
      <c r="P41" s="495">
        <f t="shared" ref="P41" si="82">P37/P14</f>
        <v>0.47343251112350965</v>
      </c>
      <c r="Q41" s="493">
        <f>Q37/Q14</f>
        <v>0.47373507189861069</v>
      </c>
      <c r="R41" s="493">
        <f>R37/R14</f>
        <v>0.47898819848676716</v>
      </c>
      <c r="S41" s="807">
        <v>0.57999999999999996</v>
      </c>
      <c r="T41" s="821">
        <f>S41</f>
        <v>0.57999999999999996</v>
      </c>
      <c r="U41" s="821">
        <f>T41+0.2%</f>
        <v>0.58199999999999996</v>
      </c>
      <c r="V41" s="821">
        <f>U41+0.1%</f>
        <v>0.58299999999999996</v>
      </c>
      <c r="W41" s="807">
        <f>V41</f>
        <v>0.58299999999999996</v>
      </c>
      <c r="X41" s="548">
        <f>W41</f>
        <v>0.58299999999999996</v>
      </c>
      <c r="Y41" s="821">
        <f>X41+0.2%</f>
        <v>0.58499999999999996</v>
      </c>
      <c r="Z41" s="821">
        <f>Y41+0.1%</f>
        <v>0.58599999999999997</v>
      </c>
      <c r="AA41" s="807">
        <f>Z41</f>
        <v>0.58599999999999997</v>
      </c>
      <c r="AB41" s="363"/>
      <c r="AC41" s="364">
        <f t="shared" ref="AC41:AH41" si="83">AC37/AC14</f>
        <v>0.50520537124802545</v>
      </c>
      <c r="AD41" s="362">
        <f t="shared" si="83"/>
        <v>0.49748960882551224</v>
      </c>
      <c r="AE41" s="362">
        <f t="shared" si="83"/>
        <v>0.45339737625941273</v>
      </c>
      <c r="AF41" s="490">
        <f t="shared" si="83"/>
        <v>0.50265765908645033</v>
      </c>
      <c r="AG41" s="490">
        <f t="shared" si="83"/>
        <v>0.5820269710114625</v>
      </c>
      <c r="AH41" s="490">
        <f t="shared" si="83"/>
        <v>0.58502697101146239</v>
      </c>
      <c r="AI41" s="817"/>
      <c r="AJ41" s="364">
        <f>AJ37/AJ14</f>
        <v>0.49887702061897732</v>
      </c>
      <c r="AK41" s="362">
        <f>AK37/AK14</f>
        <v>0.46177546984046774</v>
      </c>
      <c r="AL41" s="362">
        <f>AL37/AL14</f>
        <v>0.47242333741464587</v>
      </c>
      <c r="AM41" s="696">
        <f>AM37/AM14</f>
        <v>0.58129802418020216</v>
      </c>
      <c r="AN41" s="491">
        <f>AN37/AN14</f>
        <v>0.58428936701441347</v>
      </c>
    </row>
    <row r="42" spans="1:40" ht="6.75" customHeight="1">
      <c r="A42" s="2"/>
      <c r="B42" s="243"/>
      <c r="C42" s="277"/>
      <c r="G42" s="654"/>
      <c r="K42" s="654"/>
      <c r="L42" s="660"/>
      <c r="M42" s="531"/>
      <c r="N42" s="531"/>
      <c r="O42" s="654"/>
      <c r="P42" s="660"/>
      <c r="Q42" s="531"/>
      <c r="R42" s="531"/>
      <c r="S42" s="807"/>
      <c r="T42" s="699"/>
      <c r="U42" s="546"/>
      <c r="V42" s="546"/>
      <c r="W42" s="547"/>
      <c r="X42" s="548"/>
      <c r="Y42" s="699"/>
      <c r="Z42" s="699"/>
      <c r="AA42" s="547"/>
      <c r="AB42" s="363"/>
      <c r="AC42" s="364"/>
      <c r="AD42" s="362"/>
      <c r="AE42" s="362"/>
      <c r="AF42" s="490"/>
      <c r="AG42" s="490"/>
      <c r="AH42" s="490"/>
      <c r="AI42" s="817"/>
      <c r="AJ42" s="364"/>
      <c r="AK42" s="362"/>
      <c r="AL42" s="362"/>
      <c r="AM42" s="696"/>
      <c r="AN42" s="491"/>
    </row>
    <row r="43" spans="1:40" ht="14.25" customHeight="1">
      <c r="A43" s="2"/>
      <c r="B43" s="274" t="s">
        <v>260</v>
      </c>
      <c r="C43" s="290"/>
      <c r="D43" s="469"/>
      <c r="E43" s="469"/>
      <c r="F43" s="469"/>
      <c r="G43" s="470">
        <f t="shared" ref="G43:AM43" si="84">SUM(G31,G37)</f>
        <v>319.79500000000013</v>
      </c>
      <c r="H43" s="468">
        <f t="shared" si="84"/>
        <v>346.46899999999994</v>
      </c>
      <c r="I43" s="469">
        <f t="shared" si="84"/>
        <v>351.60599999999999</v>
      </c>
      <c r="J43" s="469">
        <f t="shared" si="84"/>
        <v>296.685</v>
      </c>
      <c r="K43" s="470">
        <f t="shared" si="84"/>
        <v>303.50199999999995</v>
      </c>
      <c r="L43" s="468">
        <f t="shared" si="84"/>
        <v>336.20799999999997</v>
      </c>
      <c r="M43" s="469">
        <f t="shared" si="84"/>
        <v>369.68299999999988</v>
      </c>
      <c r="N43" s="469">
        <f t="shared" ref="N43:O43" si="85">SUM(N31,N37)</f>
        <v>365.77899999999994</v>
      </c>
      <c r="O43" s="470">
        <f t="shared" si="85"/>
        <v>296.54699999999997</v>
      </c>
      <c r="P43" s="468">
        <f t="shared" si="84"/>
        <v>302.93099999999998</v>
      </c>
      <c r="Q43" s="469">
        <f t="shared" si="84"/>
        <v>388.74699999999996</v>
      </c>
      <c r="R43" s="469">
        <f t="shared" ref="R43" si="86">SUM(R31,R37)</f>
        <v>405.09899999999999</v>
      </c>
      <c r="S43" s="470">
        <f t="shared" si="84"/>
        <v>316.75376063999994</v>
      </c>
      <c r="T43" s="469">
        <f t="shared" si="84"/>
        <v>313.73379915839996</v>
      </c>
      <c r="U43" s="469">
        <f t="shared" si="84"/>
        <v>451.36046178703998</v>
      </c>
      <c r="V43" s="469">
        <f t="shared" si="84"/>
        <v>465.24646896127842</v>
      </c>
      <c r="W43" s="470">
        <f t="shared" si="84"/>
        <v>400.09451368468478</v>
      </c>
      <c r="X43" s="468">
        <f t="shared" ref="X43:AA43" si="87">SUM(X31,X37)</f>
        <v>401.25431238851206</v>
      </c>
      <c r="Y43" s="469">
        <f t="shared" si="87"/>
        <v>467.15308215735524</v>
      </c>
      <c r="Z43" s="469">
        <f t="shared" si="87"/>
        <v>477.79329376088481</v>
      </c>
      <c r="AA43" s="470">
        <f t="shared" si="87"/>
        <v>419.78793616252057</v>
      </c>
      <c r="AB43" s="579"/>
      <c r="AC43" s="468">
        <f t="shared" si="84"/>
        <v>319.79500000000013</v>
      </c>
      <c r="AD43" s="469">
        <f t="shared" si="84"/>
        <v>1298.2619999999997</v>
      </c>
      <c r="AE43" s="469">
        <f t="shared" si="84"/>
        <v>1368.2169999999999</v>
      </c>
      <c r="AF43" s="469">
        <f t="shared" si="84"/>
        <v>1413.5307606399999</v>
      </c>
      <c r="AG43" s="469">
        <f t="shared" si="84"/>
        <v>1630.4352435914032</v>
      </c>
      <c r="AH43" s="469">
        <f t="shared" ref="AH43" si="88">SUM(AH31,AH37)</f>
        <v>1765.9886244692727</v>
      </c>
      <c r="AI43" s="489"/>
      <c r="AJ43" s="468">
        <f t="shared" si="84"/>
        <v>1314.5550000000001</v>
      </c>
      <c r="AK43" s="469">
        <f t="shared" si="84"/>
        <v>1375.1719999999998</v>
      </c>
      <c r="AL43" s="469">
        <f t="shared" si="84"/>
        <v>1393.3239999999998</v>
      </c>
      <c r="AM43" s="469">
        <f t="shared" si="84"/>
        <v>1547.0944905467181</v>
      </c>
      <c r="AN43" s="470">
        <f t="shared" ref="AN43" si="89">SUM(AN31,AN37)</f>
        <v>1746.2952019914369</v>
      </c>
    </row>
    <row r="44" spans="1:40" ht="14.25" customHeight="1">
      <c r="A44" s="2"/>
      <c r="B44" s="243" t="s">
        <v>168</v>
      </c>
      <c r="C44" s="277"/>
      <c r="D44" s="362"/>
      <c r="E44" s="362"/>
      <c r="F44" s="362"/>
      <c r="G44" s="363"/>
      <c r="H44" s="364">
        <f t="shared" ref="H44:Q44" si="90">H43/G43-1</f>
        <v>8.3409684329022626E-2</v>
      </c>
      <c r="I44" s="362">
        <f t="shared" si="90"/>
        <v>1.4826723314351531E-2</v>
      </c>
      <c r="J44" s="362">
        <f t="shared" si="90"/>
        <v>-0.15620040613641406</v>
      </c>
      <c r="K44" s="363">
        <f t="shared" si="90"/>
        <v>2.2977231744105486E-2</v>
      </c>
      <c r="L44" s="362">
        <f t="shared" si="90"/>
        <v>0.1077620575811693</v>
      </c>
      <c r="M44" s="362">
        <f t="shared" si="90"/>
        <v>9.9566339884832988E-2</v>
      </c>
      <c r="N44" s="696">
        <f t="shared" si="90"/>
        <v>-1.0560399044586721E-2</v>
      </c>
      <c r="O44" s="363">
        <f t="shared" si="90"/>
        <v>-0.18927275759406637</v>
      </c>
      <c r="P44" s="364">
        <f t="shared" ref="P44:W44" si="91">P43/O43-1</f>
        <v>2.1527784803083483E-2</v>
      </c>
      <c r="Q44" s="696">
        <f t="shared" si="90"/>
        <v>0.28328563270183627</v>
      </c>
      <c r="R44" s="696">
        <f t="shared" si="91"/>
        <v>4.2063347112646587E-2</v>
      </c>
      <c r="S44" s="363">
        <f t="shared" si="91"/>
        <v>-0.2180830842831013</v>
      </c>
      <c r="T44" s="696">
        <f t="shared" si="91"/>
        <v>-9.5340982708402855E-3</v>
      </c>
      <c r="U44" s="362">
        <f t="shared" si="91"/>
        <v>0.43867336894471531</v>
      </c>
      <c r="V44" s="362">
        <f t="shared" si="91"/>
        <v>3.0764784135634216E-2</v>
      </c>
      <c r="W44" s="363">
        <f t="shared" si="91"/>
        <v>-0.14003750618903921</v>
      </c>
      <c r="X44" s="364">
        <f t="shared" ref="X44" si="92">X43/W43-1</f>
        <v>2.8988118161032972E-3</v>
      </c>
      <c r="Y44" s="696">
        <f t="shared" ref="Y44" si="93">Y43/X43-1</f>
        <v>0.16423192906407214</v>
      </c>
      <c r="Z44" s="696">
        <f t="shared" ref="Z44" si="94">Z43/Y43-1</f>
        <v>2.2776712837667912E-2</v>
      </c>
      <c r="AA44" s="363">
        <f t="shared" ref="AA44" si="95">AA43/Z43-1</f>
        <v>-0.12140261982704481</v>
      </c>
      <c r="AB44" s="578"/>
      <c r="AC44" s="501"/>
      <c r="AD44" s="485"/>
      <c r="AE44" s="485"/>
      <c r="AF44" s="485"/>
      <c r="AG44" s="485"/>
      <c r="AH44" s="696"/>
      <c r="AI44" s="488"/>
      <c r="AJ44" s="501"/>
      <c r="AK44" s="485"/>
      <c r="AL44" s="485"/>
      <c r="AM44" s="485"/>
      <c r="AN44" s="363"/>
    </row>
    <row r="45" spans="1:40" ht="14.25" customHeight="1">
      <c r="A45" s="2"/>
      <c r="B45" s="33" t="s">
        <v>169</v>
      </c>
      <c r="C45" s="277"/>
      <c r="D45" s="364"/>
      <c r="E45" s="362"/>
      <c r="F45" s="362"/>
      <c r="G45" s="363"/>
      <c r="H45" s="364"/>
      <c r="I45" s="362"/>
      <c r="J45" s="362"/>
      <c r="K45" s="363">
        <f>K43/G43-1</f>
        <v>-5.0948263731453447E-2</v>
      </c>
      <c r="L45" s="364">
        <f>L43/H43-1</f>
        <v>-2.9615925234292129E-2</v>
      </c>
      <c r="M45" s="362">
        <f>M43/I43-1</f>
        <v>5.1412660762330198E-2</v>
      </c>
      <c r="N45" s="696">
        <f>N43/J43-1</f>
        <v>0.23288673171882612</v>
      </c>
      <c r="O45" s="363">
        <f>O43/K43-1</f>
        <v>-2.2915829220235717E-2</v>
      </c>
      <c r="P45" s="364">
        <f t="shared" ref="P45:W45" si="96">P43/L43-1</f>
        <v>-9.8977418740779477E-2</v>
      </c>
      <c r="Q45" s="696">
        <f>Q43/M43-1</f>
        <v>5.1568505990267521E-2</v>
      </c>
      <c r="R45" s="696">
        <f t="shared" si="96"/>
        <v>0.10749660314014764</v>
      </c>
      <c r="S45" s="363">
        <f t="shared" si="96"/>
        <v>6.8140162065372323E-2</v>
      </c>
      <c r="T45" s="696">
        <f t="shared" si="96"/>
        <v>3.5660923307287762E-2</v>
      </c>
      <c r="U45" s="362">
        <f t="shared" si="96"/>
        <v>0.16106481024172536</v>
      </c>
      <c r="V45" s="362">
        <f t="shared" si="96"/>
        <v>0.14847597491299269</v>
      </c>
      <c r="W45" s="363">
        <f t="shared" si="96"/>
        <v>0.26310896159936714</v>
      </c>
      <c r="X45" s="364">
        <f t="shared" ref="X45" si="97">X43/T43-1</f>
        <v>0.27896424760382343</v>
      </c>
      <c r="Y45" s="696">
        <f t="shared" ref="Y45" si="98">Y43/U43-1</f>
        <v>3.4988931701701587E-2</v>
      </c>
      <c r="Z45" s="696">
        <f t="shared" ref="Z45" si="99">Z43/V43-1</f>
        <v>2.696812471810639E-2</v>
      </c>
      <c r="AA45" s="363">
        <f t="shared" ref="AA45" si="100">AA43/W43-1</f>
        <v>4.9221925830645663E-2</v>
      </c>
      <c r="AB45" s="578"/>
      <c r="AC45" s="364"/>
      <c r="AD45" s="362">
        <f>AD43/AC43-1</f>
        <v>3.0596694757579046</v>
      </c>
      <c r="AE45" s="362">
        <f>AE43/AD43-1</f>
        <v>5.3883576658640742E-2</v>
      </c>
      <c r="AF45" s="362">
        <f>AF43/AE43-1</f>
        <v>3.3118840534798188E-2</v>
      </c>
      <c r="AG45" s="696">
        <f>AG43/AF43-1</f>
        <v>0.15344871791342984</v>
      </c>
      <c r="AH45" s="696">
        <f>AH43/AG43-1</f>
        <v>8.3139383431924951E-2</v>
      </c>
      <c r="AI45" s="488"/>
      <c r="AJ45" s="364"/>
      <c r="AK45" s="362">
        <f>AK43/AJ43-1</f>
        <v>4.6112182449574046E-2</v>
      </c>
      <c r="AL45" s="362">
        <f>AL43/AK43-1</f>
        <v>1.3199803370051111E-2</v>
      </c>
      <c r="AM45" s="696">
        <f>AM43/AL43-1</f>
        <v>0.11036233535539353</v>
      </c>
      <c r="AN45" s="363">
        <f>AN43/AM43-1</f>
        <v>0.12875794766376836</v>
      </c>
    </row>
    <row r="46" spans="1:40" ht="14.25" customHeight="1">
      <c r="A46" s="2"/>
      <c r="B46" s="479" t="s">
        <v>261</v>
      </c>
      <c r="C46" s="288"/>
      <c r="D46" s="476"/>
      <c r="E46" s="472"/>
      <c r="F46" s="472"/>
      <c r="G46" s="473">
        <f t="shared" ref="G46:W46" si="101">G43/G19</f>
        <v>0.50520537124802545</v>
      </c>
      <c r="H46" s="476">
        <f t="shared" si="101"/>
        <v>0.51506457094181257</v>
      </c>
      <c r="I46" s="472">
        <f t="shared" si="101"/>
        <v>0.49706445752899847</v>
      </c>
      <c r="J46" s="472">
        <f t="shared" si="101"/>
        <v>0.47874735158807896</v>
      </c>
      <c r="K46" s="473">
        <f t="shared" si="101"/>
        <v>0.50000329489291595</v>
      </c>
      <c r="L46" s="476">
        <f t="shared" si="101"/>
        <v>0.48194954128440359</v>
      </c>
      <c r="M46" s="472">
        <f t="shared" si="101"/>
        <v>0.42802246150283646</v>
      </c>
      <c r="N46" s="697">
        <f t="shared" ref="N46" si="102">N43/N19</f>
        <v>0.44315362248606732</v>
      </c>
      <c r="O46" s="473">
        <f>O43/O19</f>
        <v>0.46191121495327098</v>
      </c>
      <c r="P46" s="476">
        <f t="shared" si="101"/>
        <v>0.47343251112350959</v>
      </c>
      <c r="Q46" s="697">
        <f t="shared" si="101"/>
        <v>0.47373507189861069</v>
      </c>
      <c r="R46" s="697">
        <f t="shared" si="101"/>
        <v>0.47898819848676716</v>
      </c>
      <c r="S46" s="473">
        <f t="shared" si="101"/>
        <v>0.48329878479484123</v>
      </c>
      <c r="T46" s="697">
        <f t="shared" si="101"/>
        <v>0.48494027361378611</v>
      </c>
      <c r="U46" s="472">
        <f t="shared" si="101"/>
        <v>0.49518489814212285</v>
      </c>
      <c r="V46" s="472">
        <f t="shared" si="101"/>
        <v>0.49673454545675993</v>
      </c>
      <c r="W46" s="473">
        <f t="shared" si="101"/>
        <v>0.50191296159745291</v>
      </c>
      <c r="X46" s="476">
        <f t="shared" ref="X46:AA46" si="103">X43/X19</f>
        <v>0.50471924238356047</v>
      </c>
      <c r="Y46" s="697">
        <f t="shared" si="103"/>
        <v>0.50232240865547462</v>
      </c>
      <c r="Z46" s="697">
        <f t="shared" si="103"/>
        <v>0.50368986461700593</v>
      </c>
      <c r="AA46" s="473">
        <f t="shared" si="103"/>
        <v>0.50845302085945676</v>
      </c>
      <c r="AB46" s="578"/>
      <c r="AC46" s="476">
        <f>AC43/AC19</f>
        <v>0.50520537124802545</v>
      </c>
      <c r="AD46" s="472">
        <f>AD43/AD19</f>
        <v>0.4980391269271624</v>
      </c>
      <c r="AE46" s="472">
        <f t="shared" ref="AE46:AG46" si="104">AE43/AE19</f>
        <v>0.45175058606002572</v>
      </c>
      <c r="AF46" s="472">
        <f t="shared" si="104"/>
        <v>0.47728627103043336</v>
      </c>
      <c r="AG46" s="697">
        <f t="shared" si="104"/>
        <v>0.4952416452070264</v>
      </c>
      <c r="AH46" s="697">
        <f t="shared" ref="AH46" si="105">AH43/AH19</f>
        <v>0.50468414796266836</v>
      </c>
      <c r="AI46" s="488"/>
      <c r="AJ46" s="476">
        <f>AJ43/AJ19</f>
        <v>0.49930927658449525</v>
      </c>
      <c r="AK46" s="472">
        <f t="shared" ref="AK46:AM46" si="106">AK43/AK19</f>
        <v>0.45935531282359621</v>
      </c>
      <c r="AL46" s="472">
        <f t="shared" si="106"/>
        <v>0.47260158740926667</v>
      </c>
      <c r="AM46" s="697">
        <f t="shared" si="106"/>
        <v>0.49106914168827437</v>
      </c>
      <c r="AN46" s="473">
        <f t="shared" ref="AN46" si="107">AN43/AN19</f>
        <v>0.50315113031970671</v>
      </c>
    </row>
    <row r="47" spans="1:40" ht="14.25" customHeight="1">
      <c r="A47" s="2"/>
      <c r="B47" s="583"/>
      <c r="C47" s="277"/>
      <c r="D47" s="362"/>
      <c r="E47" s="362"/>
      <c r="F47" s="362"/>
      <c r="G47" s="362"/>
      <c r="H47" s="362"/>
      <c r="I47" s="362"/>
      <c r="J47" s="362"/>
      <c r="K47" s="362"/>
      <c r="L47" s="362"/>
      <c r="M47" s="362"/>
      <c r="N47" s="362"/>
      <c r="O47" s="362"/>
      <c r="P47" s="362"/>
      <c r="Q47" s="696"/>
      <c r="R47" s="362"/>
      <c r="S47" s="362"/>
      <c r="T47" s="362"/>
      <c r="U47" s="362"/>
      <c r="V47" s="362"/>
      <c r="W47" s="362"/>
      <c r="X47" s="696"/>
      <c r="Y47" s="696"/>
      <c r="Z47" s="696"/>
      <c r="AA47" s="696"/>
      <c r="AB47" s="460"/>
      <c r="AC47" s="362"/>
      <c r="AD47" s="362"/>
      <c r="AE47" s="362"/>
      <c r="AF47" s="362"/>
      <c r="AG47" s="696"/>
      <c r="AH47" s="696"/>
      <c r="AI47" s="460"/>
      <c r="AJ47" s="362"/>
      <c r="AK47" s="362"/>
      <c r="AL47" s="362"/>
      <c r="AM47" s="696"/>
      <c r="AN47" s="696"/>
    </row>
    <row r="48" spans="1:40" ht="14.25" customHeight="1">
      <c r="A48" s="2"/>
      <c r="B48" s="584" t="s">
        <v>282</v>
      </c>
      <c r="C48" s="585"/>
      <c r="D48" s="586"/>
      <c r="E48" s="586"/>
      <c r="F48" s="586"/>
      <c r="G48" s="586">
        <f>'IS-QRVO'!G27</f>
        <v>0.50448808960403868</v>
      </c>
      <c r="H48" s="586">
        <f>'IS-QRVO'!H27</f>
        <v>0.51504236658242886</v>
      </c>
      <c r="I48" s="586">
        <f>'IS-QRVO'!I27</f>
        <v>0.49703986429177271</v>
      </c>
      <c r="J48" s="586">
        <f>'IS-QRVO'!J27</f>
        <v>0.47875584960464745</v>
      </c>
      <c r="K48" s="587">
        <f>'IS-QRVO'!K27</f>
        <v>0.4999209355954537</v>
      </c>
      <c r="L48" s="586">
        <f>'IS-QRVO'!L27</f>
        <v>0.4819495412844037</v>
      </c>
      <c r="M48" s="586">
        <f>'IS-QRVO'!M27</f>
        <v>0.42752845502129061</v>
      </c>
      <c r="N48" s="586">
        <f>'IS-QRVO'!N27</f>
        <v>0.44315362248606732</v>
      </c>
      <c r="O48" s="586">
        <f>'IS-QRVO'!O27</f>
        <v>0.46191121495327098</v>
      </c>
      <c r="P48" s="586">
        <f>'IS-QRVO'!P27</f>
        <v>0.4734036568213783</v>
      </c>
      <c r="Q48" s="586">
        <f>'IS-QRVO'!Q27</f>
        <v>0.47373507189861069</v>
      </c>
      <c r="R48" s="586">
        <f>'IS-QRVO'!R27</f>
        <v>0.47952059659090912</v>
      </c>
      <c r="S48" s="587">
        <f>'IS-QRVO'!S27</f>
        <v>0.48329878479484123</v>
      </c>
      <c r="T48" s="771">
        <f>'IS-QRVO'!T27</f>
        <v>0.48494027361378611</v>
      </c>
      <c r="U48" s="586">
        <f>'IS-QRVO'!U27</f>
        <v>0.49518489814212285</v>
      </c>
      <c r="V48" s="586">
        <f>'IS-QRVO'!V27</f>
        <v>0.49673454545675993</v>
      </c>
      <c r="W48" s="587">
        <f>'IS-QRVO'!W27</f>
        <v>0.50191296159745291</v>
      </c>
      <c r="X48" s="586">
        <f>'IS-QRVO'!X27</f>
        <v>0.50471924238356047</v>
      </c>
      <c r="Y48" s="586">
        <f>'IS-QRVO'!Y27</f>
        <v>0.50232240865547462</v>
      </c>
      <c r="Z48" s="586">
        <f>'IS-QRVO'!Z27</f>
        <v>0.50368986461700593</v>
      </c>
      <c r="AA48" s="586">
        <f>'IS-QRVO'!AA27</f>
        <v>0.50845302085945676</v>
      </c>
      <c r="AB48" s="642"/>
      <c r="AC48" s="278"/>
      <c r="AD48" s="278"/>
      <c r="AE48" s="278"/>
      <c r="AF48" s="278"/>
      <c r="AG48" s="278"/>
      <c r="AH48" s="278"/>
      <c r="AI48" s="189"/>
      <c r="AJ48" s="278"/>
      <c r="AK48" s="278"/>
      <c r="AL48" s="278"/>
      <c r="AM48" s="278"/>
      <c r="AN48" s="278"/>
    </row>
    <row r="49" spans="1:40" ht="14.25" customHeight="1">
      <c r="A49" s="2"/>
      <c r="B49" s="588" t="s">
        <v>283</v>
      </c>
      <c r="C49" s="288"/>
      <c r="D49" s="589"/>
      <c r="E49" s="589"/>
      <c r="F49" s="589"/>
      <c r="G49" s="589">
        <f>'IS-QRVO'!G26</f>
        <v>319.79500000000013</v>
      </c>
      <c r="H49" s="589">
        <f>'IS-QRVO'!H26</f>
        <v>346.46899999999994</v>
      </c>
      <c r="I49" s="589">
        <f>'IS-QRVO'!I26</f>
        <v>351.60599999999999</v>
      </c>
      <c r="J49" s="589">
        <f>'IS-QRVO'!J26</f>
        <v>296.68500000000006</v>
      </c>
      <c r="K49" s="590">
        <f>'IS-QRVO'!K26</f>
        <v>303.50199999999995</v>
      </c>
      <c r="L49" s="589">
        <f>'IS-QRVO'!L26</f>
        <v>336.20800000000003</v>
      </c>
      <c r="M49" s="589">
        <f>'IS-QRVO'!M26</f>
        <v>369.68299999999994</v>
      </c>
      <c r="N49" s="589">
        <f>'IS-QRVO'!N26</f>
        <v>365.77899999999994</v>
      </c>
      <c r="O49" s="589">
        <f>'IS-QRVO'!O26</f>
        <v>296.54699999999997</v>
      </c>
      <c r="P49" s="589">
        <f>'IS-QRVO'!P26</f>
        <v>302.93099999999998</v>
      </c>
      <c r="Q49" s="589">
        <f>'IS-QRVO'!Q26</f>
        <v>388.74699999999996</v>
      </c>
      <c r="R49" s="589">
        <f>'IS-QRVO'!R26</f>
        <v>405.09899999999999</v>
      </c>
      <c r="S49" s="590">
        <f>'IS-QRVO'!S26</f>
        <v>316.75376063999994</v>
      </c>
      <c r="T49" s="772">
        <f>'IS-QRVO'!T26</f>
        <v>313.73379915839996</v>
      </c>
      <c r="U49" s="589">
        <f>'IS-QRVO'!U26</f>
        <v>451.36046178703998</v>
      </c>
      <c r="V49" s="589">
        <f>'IS-QRVO'!V26</f>
        <v>465.24646896127842</v>
      </c>
      <c r="W49" s="590">
        <f>'IS-QRVO'!W26</f>
        <v>400.09451368468478</v>
      </c>
      <c r="X49" s="589">
        <f>'IS-QRVO'!X26</f>
        <v>401.25431238851206</v>
      </c>
      <c r="Y49" s="589">
        <f>'IS-QRVO'!Y26</f>
        <v>467.15308215735524</v>
      </c>
      <c r="Z49" s="589">
        <f>'IS-QRVO'!Z26</f>
        <v>477.79329376088481</v>
      </c>
      <c r="AA49" s="589">
        <f>'IS-QRVO'!AA26</f>
        <v>419.78793616252057</v>
      </c>
      <c r="AB49" s="642"/>
      <c r="AC49" s="278"/>
      <c r="AD49" s="278"/>
      <c r="AE49" s="278"/>
      <c r="AF49" s="278"/>
      <c r="AG49" s="278"/>
      <c r="AH49" s="278"/>
      <c r="AI49" s="189"/>
      <c r="AJ49" s="278"/>
      <c r="AK49" s="278"/>
      <c r="AL49" s="278"/>
      <c r="AM49" s="278"/>
      <c r="AN49" s="278"/>
    </row>
    <row r="50" spans="1:40" ht="14.25" customHeight="1" outlineLevel="1">
      <c r="A50" s="9"/>
      <c r="B50" s="274" t="s">
        <v>249</v>
      </c>
      <c r="C50" s="291"/>
      <c r="D50" s="436"/>
      <c r="E50" s="437"/>
      <c r="F50" s="437"/>
      <c r="G50" s="438" t="str">
        <f>IF(ABS(G43-'IS-QRVO'!G26)&lt;1,"OK",G43-'IS-QRVO'!G26)</f>
        <v>OK</v>
      </c>
      <c r="H50" s="436" t="str">
        <f>IF(ABS(H43-'IS-QRVO'!H26)&lt;1,"OK",H43-'IS-QRVO'!H26)</f>
        <v>OK</v>
      </c>
      <c r="I50" s="437" t="str">
        <f>IF(ABS(I43-'IS-QRVO'!I26)&lt;1,"OK",I43-'IS-QRVO'!I26)</f>
        <v>OK</v>
      </c>
      <c r="J50" s="437" t="str">
        <f>IF(ABS(J43-'IS-QRVO'!J26)&lt;1,"OK",J43-'IS-QRVO'!J26)</f>
        <v>OK</v>
      </c>
      <c r="K50" s="438" t="str">
        <f>IF(ABS(K43-'IS-QRVO'!K26)&lt;1,"OK",K43-'IS-QRVO'!K26)</f>
        <v>OK</v>
      </c>
      <c r="L50" s="436" t="str">
        <f>IF(ABS(L43-'IS-QRVO'!L26)&lt;1,"OK",L43-'IS-QRVO'!L26)</f>
        <v>OK</v>
      </c>
      <c r="M50" s="437" t="str">
        <f>IF(ABS(M43-'IS-QRVO'!M26)&lt;1,"OK",M43-'IS-QRVO'!M26)</f>
        <v>OK</v>
      </c>
      <c r="N50" s="437" t="str">
        <f>IF(ABS(N43-'IS-QRVO'!N26)&lt;1,"OK",N43-'IS-QRVO'!N26)</f>
        <v>OK</v>
      </c>
      <c r="O50" s="438" t="str">
        <f>IF(ABS(O43-'IS-QRVO'!O26)&lt;1,"OK",O43-'IS-QRVO'!O26)</f>
        <v>OK</v>
      </c>
      <c r="P50" s="436" t="str">
        <f>IF(ABS(P43-'IS-QRVO'!P26)&lt;1,"OK",P43-'IS-QRVO'!P26)</f>
        <v>OK</v>
      </c>
      <c r="Q50" s="437" t="str">
        <f>IF(ABS(Q43-'IS-QRVO'!Q26)&lt;1,"OK",Q43-'IS-QRVO'!Q26)</f>
        <v>OK</v>
      </c>
      <c r="R50" s="437" t="str">
        <f>IF(ABS(R43-'IS-QRVO'!R26)&lt;1,"OK",R43-'IS-QRVO'!R26)</f>
        <v>OK</v>
      </c>
      <c r="S50" s="438" t="str">
        <f>IF(ABS(S43-'IS-QRVO'!S26)&lt;1,"OK",S43-'IS-QRVO'!S26)</f>
        <v>OK</v>
      </c>
      <c r="T50" s="436" t="str">
        <f>IF(ABS(T43-'IS-QRVO'!T26)&lt;1,"OK",T43-'IS-QRVO'!T26)</f>
        <v>OK</v>
      </c>
      <c r="U50" s="437" t="str">
        <f>IF(ABS(U43-'IS-QRVO'!U26)&lt;1,"OK",U43-'IS-QRVO'!U26)</f>
        <v>OK</v>
      </c>
      <c r="V50" s="437" t="str">
        <f>IF(ABS(V43-'IS-QRVO'!V26)&lt;1,"OK",V43-'IS-QRVO'!V26)</f>
        <v>OK</v>
      </c>
      <c r="W50" s="437" t="str">
        <f>IF(ABS(W43-'IS-QRVO'!W26)&lt;1,"OK",W43-'IS-QRVO'!W26)</f>
        <v>OK</v>
      </c>
      <c r="X50" s="442" t="str">
        <f>IF(ABS(X43-'IS-QRVO'!X26)&lt;1,"OK",X43-'IS-QRVO'!X26)</f>
        <v>OK</v>
      </c>
      <c r="Y50" s="437" t="str">
        <f>IF(ABS(Y43-'IS-QRVO'!Y26)&lt;1,"OK",Y43-'IS-QRVO'!Y26)</f>
        <v>OK</v>
      </c>
      <c r="Z50" s="437" t="str">
        <f>IF(ABS(Z43-'IS-QRVO'!Z26)&lt;1,"OK",Z43-'IS-QRVO'!Z26)</f>
        <v>OK</v>
      </c>
      <c r="AA50" s="438" t="str">
        <f>IF(ABS(AA43-'IS-QRVO'!AA26)&lt;1,"OK",AA43-'IS-QRVO'!AA26)</f>
        <v>OK</v>
      </c>
      <c r="AB50" s="21"/>
      <c r="AC50" s="437" t="str">
        <f>IF(ABS(AC43-'IS-QRVO'!AC26)&lt;1,"OK",AC43-'IS-QRVO'!AC26)</f>
        <v>OK</v>
      </c>
      <c r="AD50" s="437" t="str">
        <f>IF(ABS(AD43-'IS-QRVO'!AD26)&lt;1,"OK",AD43-'IS-QRVO'!AD26)</f>
        <v>OK</v>
      </c>
      <c r="AE50" s="437" t="str">
        <f>IF(ABS(AE43-'IS-QRVO'!AE26)&lt;1,"OK",AE43-'IS-QRVO'!AE26)</f>
        <v>OK</v>
      </c>
      <c r="AF50" s="437" t="str">
        <f>IF(ABS(AF43-'IS-QRVO'!AF26)&lt;1,"OK",AF43-'IS-QRVO'!AF26)</f>
        <v>OK</v>
      </c>
      <c r="AG50" s="437" t="str">
        <f>IF(ABS(AG43-'IS-QRVO'!AG26)&lt;1,"OK",AG43-'IS-QRVO'!AG26)</f>
        <v>OK</v>
      </c>
      <c r="AH50" s="438" t="str">
        <f>IF(ABS(AH43-'IS-QRVO'!AH26)&lt;1,"OK",AH43-'IS-QRVO'!AH26)</f>
        <v>OK</v>
      </c>
      <c r="AI50" s="21"/>
      <c r="AJ50" s="442" t="str">
        <f>IF(ABS(AJ43-'IS-QRVO'!AJ26)&lt;1,"OK",AJ43-'IS-QRVO'!AJ26)</f>
        <v>OK</v>
      </c>
      <c r="AK50" s="437" t="str">
        <f>IF(ABS(AK43-'IS-QRVO'!AK26)&lt;1,"OK",AK43-'IS-QRVO'!AK26)</f>
        <v>OK</v>
      </c>
      <c r="AL50" s="437" t="str">
        <f>IF(ABS(AL43-'IS-QRVO'!AL26)&lt;1,"OK",AL43-'IS-QRVO'!AL26)</f>
        <v>OK</v>
      </c>
      <c r="AM50" s="437" t="str">
        <f>IF(ABS(AM43-'IS-QRVO'!AM26)&lt;1,"OK",AM43-'IS-QRVO'!AM26)</f>
        <v>OK</v>
      </c>
      <c r="AN50" s="438" t="str">
        <f>IF(ABS(AN43-'IS-QRVO'!AN26)&lt;1,"OK",AN43-'IS-QRVO'!AN26)</f>
        <v>OK</v>
      </c>
    </row>
    <row r="51" spans="1:40" ht="14.25" customHeight="1" outlineLevel="1">
      <c r="A51" s="9"/>
      <c r="B51" s="269"/>
      <c r="C51" s="269"/>
      <c r="D51" s="275"/>
      <c r="E51" s="276"/>
      <c r="F51" s="276"/>
      <c r="G51" s="276"/>
      <c r="H51" s="275"/>
      <c r="I51" s="276"/>
      <c r="J51" s="276"/>
      <c r="K51" s="276"/>
      <c r="L51" s="275"/>
      <c r="M51" s="276"/>
      <c r="N51" s="276"/>
      <c r="O51" s="276"/>
      <c r="P51" s="275"/>
      <c r="Q51" s="276"/>
      <c r="R51" s="276"/>
      <c r="S51" s="276"/>
      <c r="T51" s="275"/>
      <c r="U51" s="276"/>
      <c r="V51" s="276"/>
      <c r="W51" s="276"/>
      <c r="X51" s="275"/>
      <c r="Y51" s="276"/>
      <c r="Z51" s="276"/>
      <c r="AA51" s="276"/>
      <c r="AB51" s="9"/>
      <c r="AC51" s="276"/>
      <c r="AD51" s="276"/>
      <c r="AE51" s="276"/>
      <c r="AF51" s="276"/>
      <c r="AG51" s="276"/>
      <c r="AH51" s="276"/>
      <c r="AI51" s="9"/>
      <c r="AJ51" s="276"/>
      <c r="AK51" s="276"/>
      <c r="AL51" s="276"/>
      <c r="AM51" s="276"/>
      <c r="AN51" s="276"/>
    </row>
    <row r="52" spans="1:40" ht="14.25" customHeight="1" outlineLevel="1">
      <c r="A52" s="9"/>
      <c r="B52" s="269" t="s">
        <v>250</v>
      </c>
      <c r="C52" s="269"/>
      <c r="D52" s="276"/>
      <c r="E52" s="276"/>
      <c r="F52" s="276"/>
      <c r="G52" s="276" t="str">
        <f t="shared" ref="G52:AM52" si="108">IF(ROUND(SUM(G34,G40),1)=1,"OK",SUM(G34,G40))</f>
        <v>OK</v>
      </c>
      <c r="H52" s="276" t="str">
        <f t="shared" si="108"/>
        <v>OK</v>
      </c>
      <c r="I52" s="276" t="str">
        <f t="shared" si="108"/>
        <v>OK</v>
      </c>
      <c r="J52" s="276" t="str">
        <f t="shared" si="108"/>
        <v>OK</v>
      </c>
      <c r="K52" s="276" t="str">
        <f t="shared" si="108"/>
        <v>OK</v>
      </c>
      <c r="L52" s="276" t="str">
        <f t="shared" si="108"/>
        <v>OK</v>
      </c>
      <c r="M52" s="276" t="str">
        <f t="shared" si="108"/>
        <v>OK</v>
      </c>
      <c r="N52" s="276" t="str">
        <f t="shared" si="108"/>
        <v>OK</v>
      </c>
      <c r="O52" s="276" t="str">
        <f t="shared" si="108"/>
        <v>OK</v>
      </c>
      <c r="P52" s="276" t="str">
        <f t="shared" si="108"/>
        <v>OK</v>
      </c>
      <c r="Q52" s="276" t="str">
        <f t="shared" ref="Q52" si="109">IF(ROUND(SUM(Q34,Q40),1)=1,"OK",SUM(Q34,Q40))</f>
        <v>OK</v>
      </c>
      <c r="R52" s="276" t="str">
        <f t="shared" si="108"/>
        <v>OK</v>
      </c>
      <c r="S52" s="276" t="str">
        <f t="shared" si="108"/>
        <v>OK</v>
      </c>
      <c r="T52" s="276" t="str">
        <f t="shared" si="108"/>
        <v>OK</v>
      </c>
      <c r="U52" s="276" t="str">
        <f t="shared" si="108"/>
        <v>OK</v>
      </c>
      <c r="V52" s="276" t="str">
        <f t="shared" si="108"/>
        <v>OK</v>
      </c>
      <c r="W52" s="276" t="str">
        <f t="shared" si="108"/>
        <v>OK</v>
      </c>
      <c r="X52" s="276" t="str">
        <f t="shared" ref="X52:AA52" si="110">IF(ROUND(SUM(X34,X40),1)=1,"OK",SUM(X34,X40))</f>
        <v>OK</v>
      </c>
      <c r="Y52" s="276" t="str">
        <f t="shared" si="110"/>
        <v>OK</v>
      </c>
      <c r="Z52" s="276" t="str">
        <f t="shared" si="110"/>
        <v>OK</v>
      </c>
      <c r="AA52" s="276" t="str">
        <f t="shared" si="110"/>
        <v>OK</v>
      </c>
      <c r="AB52" s="9"/>
      <c r="AC52" s="276" t="str">
        <f t="shared" si="108"/>
        <v>OK</v>
      </c>
      <c r="AD52" s="276" t="str">
        <f t="shared" si="108"/>
        <v>OK</v>
      </c>
      <c r="AE52" s="276" t="str">
        <f t="shared" si="108"/>
        <v>OK</v>
      </c>
      <c r="AF52" s="276" t="str">
        <f t="shared" si="108"/>
        <v>OK</v>
      </c>
      <c r="AG52" s="276" t="str">
        <f t="shared" si="108"/>
        <v>OK</v>
      </c>
      <c r="AH52" s="276" t="str">
        <f t="shared" ref="AH52" si="111">IF(ROUND(SUM(AH34,AH40),1)=1,"OK",SUM(AH34,AH40))</f>
        <v>OK</v>
      </c>
      <c r="AI52" s="9"/>
      <c r="AJ52" s="276" t="str">
        <f t="shared" si="108"/>
        <v>OK</v>
      </c>
      <c r="AK52" s="276" t="str">
        <f t="shared" si="108"/>
        <v>OK</v>
      </c>
      <c r="AL52" s="276" t="str">
        <f t="shared" si="108"/>
        <v>OK</v>
      </c>
      <c r="AM52" s="276" t="str">
        <f t="shared" si="108"/>
        <v>OK</v>
      </c>
      <c r="AN52" s="276" t="str">
        <f t="shared" ref="AN52" si="112">IF(ROUND(SUM(AN34,AN40),1)=1,"OK",SUM(AN34,AN40))</f>
        <v>OK</v>
      </c>
    </row>
    <row r="53" spans="1:40" ht="14.25" customHeight="1">
      <c r="A53" s="2"/>
      <c r="B53" s="277"/>
      <c r="C53" s="277"/>
      <c r="D53" s="278"/>
      <c r="E53" s="278"/>
      <c r="F53" s="278"/>
      <c r="G53" s="278"/>
      <c r="H53" s="362"/>
      <c r="I53" s="362"/>
      <c r="J53" s="362"/>
      <c r="K53" s="362"/>
      <c r="L53" s="278"/>
      <c r="M53" s="278"/>
      <c r="N53" s="278"/>
      <c r="O53" s="278"/>
      <c r="P53" s="278"/>
      <c r="Q53" s="278"/>
      <c r="R53" s="278"/>
      <c r="S53" s="278"/>
      <c r="T53" s="278"/>
      <c r="U53" s="278"/>
      <c r="V53" s="278"/>
      <c r="W53" s="278"/>
      <c r="X53" s="278"/>
      <c r="Y53" s="278"/>
      <c r="Z53" s="278"/>
      <c r="AA53" s="278"/>
      <c r="AB53" s="2"/>
      <c r="AC53" s="278"/>
      <c r="AD53" s="278"/>
      <c r="AE53" s="278"/>
      <c r="AF53" s="278"/>
      <c r="AG53" s="278"/>
      <c r="AH53" s="278"/>
      <c r="AI53" s="2"/>
      <c r="AJ53" s="278"/>
      <c r="AK53" s="278"/>
      <c r="AL53" s="278"/>
      <c r="AM53" s="278"/>
      <c r="AN53" s="278"/>
    </row>
    <row r="54" spans="1:40" ht="14.25" customHeight="1">
      <c r="A54" s="2"/>
      <c r="B54" s="269"/>
      <c r="C54" s="269"/>
      <c r="D54" s="275"/>
      <c r="E54" s="275"/>
      <c r="F54" s="275"/>
      <c r="G54" s="275"/>
      <c r="H54" s="362"/>
      <c r="I54" s="362"/>
      <c r="J54" s="362"/>
      <c r="K54" s="362"/>
      <c r="L54" s="275"/>
      <c r="M54" s="275"/>
      <c r="N54" s="275"/>
      <c r="O54" s="275"/>
      <c r="P54" s="275"/>
      <c r="Q54" s="275"/>
      <c r="R54" s="275"/>
      <c r="S54" s="275"/>
      <c r="T54" s="275"/>
      <c r="U54" s="275"/>
      <c r="V54" s="275"/>
      <c r="W54" s="275"/>
      <c r="X54" s="275"/>
      <c r="Y54" s="275"/>
      <c r="Z54" s="275"/>
      <c r="AA54" s="275"/>
      <c r="AB54" s="9"/>
      <c r="AC54" s="275"/>
      <c r="AD54" s="275"/>
      <c r="AE54" s="275"/>
      <c r="AF54" s="275"/>
      <c r="AG54" s="275"/>
      <c r="AH54" s="275"/>
      <c r="AI54" s="9"/>
      <c r="AJ54" s="275"/>
      <c r="AK54" s="275"/>
      <c r="AL54" s="275"/>
      <c r="AM54" s="275"/>
      <c r="AN54" s="275"/>
    </row>
    <row r="55" spans="1:40" ht="14.25" customHeight="1">
      <c r="A55" s="321"/>
      <c r="B55" s="319" t="s">
        <v>1</v>
      </c>
      <c r="C55" s="315"/>
      <c r="D55" s="316"/>
      <c r="E55" s="316"/>
      <c r="F55" s="316"/>
      <c r="G55" s="317"/>
      <c r="H55" s="316"/>
      <c r="I55" s="316"/>
      <c r="J55" s="316"/>
      <c r="K55" s="317"/>
      <c r="L55" s="316"/>
      <c r="M55" s="316"/>
      <c r="N55" s="316"/>
      <c r="O55" s="317"/>
      <c r="P55" s="316"/>
      <c r="Q55" s="316"/>
      <c r="R55" s="316"/>
      <c r="S55" s="317"/>
      <c r="T55" s="316"/>
      <c r="U55" s="316"/>
      <c r="V55" s="316"/>
      <c r="W55" s="317"/>
      <c r="X55" s="316"/>
      <c r="Y55" s="316"/>
      <c r="Z55" s="316"/>
      <c r="AA55" s="317"/>
      <c r="AB55" s="315"/>
      <c r="AC55" s="316"/>
      <c r="AD55" s="318"/>
      <c r="AE55" s="318"/>
      <c r="AF55" s="317"/>
      <c r="AG55" s="317"/>
      <c r="AH55" s="317"/>
      <c r="AI55" s="315"/>
      <c r="AJ55" s="316"/>
      <c r="AK55" s="318"/>
      <c r="AL55" s="318"/>
      <c r="AM55" s="318"/>
      <c r="AN55" s="317"/>
    </row>
    <row r="56" spans="1:40" ht="14.25" customHeight="1">
      <c r="A56" s="2"/>
      <c r="B56" s="324" t="s">
        <v>209</v>
      </c>
      <c r="C56" s="330"/>
      <c r="D56" s="331"/>
      <c r="E56" s="332"/>
      <c r="F56" s="332"/>
      <c r="G56" s="333"/>
      <c r="H56" s="520"/>
      <c r="I56" s="353"/>
      <c r="J56" s="353"/>
      <c r="K56" s="333"/>
      <c r="L56" s="331"/>
      <c r="M56" s="332"/>
      <c r="N56" s="332"/>
      <c r="O56" s="333"/>
      <c r="P56" s="331"/>
      <c r="Q56" s="332"/>
      <c r="R56" s="332"/>
      <c r="S56" s="333"/>
      <c r="T56" s="331"/>
      <c r="U56" s="332"/>
      <c r="V56" s="332"/>
      <c r="W56" s="333"/>
      <c r="X56" s="331"/>
      <c r="Y56" s="332"/>
      <c r="Z56" s="332"/>
      <c r="AA56" s="333"/>
      <c r="AB56" s="21"/>
      <c r="AC56" s="481">
        <f t="shared" ref="AC56:AD59" si="113">+AC62*AC$19</f>
        <v>113.94</v>
      </c>
      <c r="AD56" s="481">
        <f t="shared" si="113"/>
        <v>312.80963999999994</v>
      </c>
      <c r="AE56" s="481"/>
      <c r="AF56" s="332"/>
      <c r="AG56" s="332"/>
      <c r="AH56" s="333"/>
      <c r="AI56" s="21"/>
      <c r="AJ56" s="481"/>
      <c r="AK56" s="481"/>
      <c r="AL56" s="481"/>
      <c r="AM56" s="481"/>
      <c r="AN56" s="333"/>
    </row>
    <row r="57" spans="1:40" s="9" customFormat="1" ht="14.25" customHeight="1">
      <c r="B57" s="307" t="s">
        <v>251</v>
      </c>
      <c r="C57" s="269"/>
      <c r="D57" s="334"/>
      <c r="E57" s="275"/>
      <c r="F57" s="275"/>
      <c r="G57" s="335"/>
      <c r="H57" s="521"/>
      <c r="I57" s="354"/>
      <c r="J57" s="354"/>
      <c r="K57" s="335"/>
      <c r="L57" s="334"/>
      <c r="M57" s="275"/>
      <c r="N57" s="275"/>
      <c r="O57" s="335"/>
      <c r="P57" s="334"/>
      <c r="Q57" s="275"/>
      <c r="R57" s="275"/>
      <c r="S57" s="335"/>
      <c r="T57" s="334"/>
      <c r="U57" s="275"/>
      <c r="V57" s="275"/>
      <c r="W57" s="335"/>
      <c r="X57" s="334"/>
      <c r="Y57" s="275"/>
      <c r="Z57" s="275"/>
      <c r="AA57" s="335"/>
      <c r="AB57" s="21"/>
      <c r="AC57" s="356">
        <f t="shared" si="113"/>
        <v>37.979999999999997</v>
      </c>
      <c r="AD57" s="356">
        <f t="shared" si="113"/>
        <v>104.26988</v>
      </c>
      <c r="AE57" s="356"/>
      <c r="AF57" s="275"/>
      <c r="AG57" s="275"/>
      <c r="AH57" s="335"/>
      <c r="AI57" s="21"/>
      <c r="AJ57" s="356"/>
      <c r="AK57" s="356"/>
      <c r="AL57" s="356"/>
      <c r="AM57" s="356"/>
      <c r="AN57" s="335"/>
    </row>
    <row r="58" spans="1:40" s="9" customFormat="1" ht="14.25" customHeight="1">
      <c r="B58" s="23" t="s">
        <v>353</v>
      </c>
      <c r="C58" s="269"/>
      <c r="D58" s="334"/>
      <c r="E58" s="275"/>
      <c r="F58" s="275"/>
      <c r="G58" s="335"/>
      <c r="H58" s="521"/>
      <c r="I58" s="354"/>
      <c r="J58" s="354"/>
      <c r="K58" s="335"/>
      <c r="L58" s="334"/>
      <c r="M58" s="275"/>
      <c r="N58" s="275"/>
      <c r="O58" s="335"/>
      <c r="P58" s="334"/>
      <c r="Q58" s="275"/>
      <c r="R58" s="275"/>
      <c r="S58" s="335"/>
      <c r="T58" s="334"/>
      <c r="U58" s="275"/>
      <c r="V58" s="275"/>
      <c r="W58" s="335"/>
      <c r="X58" s="334"/>
      <c r="Y58" s="275"/>
      <c r="Z58" s="275"/>
      <c r="AA58" s="335"/>
      <c r="AB58" s="21"/>
      <c r="AC58" s="356">
        <f t="shared" si="113"/>
        <v>474.75</v>
      </c>
      <c r="AD58" s="356">
        <f t="shared" si="113"/>
        <v>2163.6000099999997</v>
      </c>
      <c r="AE58" s="356"/>
      <c r="AF58" s="275"/>
      <c r="AG58" s="275"/>
      <c r="AH58" s="335"/>
      <c r="AI58" s="21"/>
      <c r="AJ58" s="356"/>
      <c r="AK58" s="356"/>
      <c r="AL58" s="356"/>
      <c r="AM58" s="356"/>
      <c r="AN58" s="335"/>
    </row>
    <row r="59" spans="1:40" s="9" customFormat="1" ht="14.25" customHeight="1">
      <c r="B59" s="486" t="s">
        <v>252</v>
      </c>
      <c r="C59" s="272"/>
      <c r="D59" s="336"/>
      <c r="E59" s="337"/>
      <c r="F59" s="337"/>
      <c r="G59" s="338"/>
      <c r="H59" s="522"/>
      <c r="I59" s="524"/>
      <c r="J59" s="525"/>
      <c r="K59" s="338"/>
      <c r="L59" s="336"/>
      <c r="M59" s="337"/>
      <c r="N59" s="337"/>
      <c r="O59" s="338"/>
      <c r="P59" s="336"/>
      <c r="Q59" s="337"/>
      <c r="R59" s="337"/>
      <c r="S59" s="338"/>
      <c r="T59" s="336"/>
      <c r="U59" s="337"/>
      <c r="V59" s="337"/>
      <c r="W59" s="338"/>
      <c r="X59" s="336"/>
      <c r="Y59" s="337"/>
      <c r="Z59" s="337"/>
      <c r="AA59" s="338"/>
      <c r="AB59" s="21"/>
      <c r="AC59" s="482">
        <f t="shared" si="113"/>
        <v>6.33</v>
      </c>
      <c r="AD59" s="482">
        <f t="shared" si="113"/>
        <v>26.06747</v>
      </c>
      <c r="AE59" s="482"/>
      <c r="AF59" s="337"/>
      <c r="AG59" s="337"/>
      <c r="AH59" s="338"/>
      <c r="AI59" s="21"/>
      <c r="AJ59" s="482"/>
      <c r="AK59" s="482"/>
      <c r="AL59" s="482"/>
      <c r="AM59" s="482"/>
      <c r="AN59" s="338"/>
    </row>
    <row r="60" spans="1:40" ht="14.25" customHeight="1">
      <c r="A60" s="2"/>
      <c r="B60" s="325" t="s">
        <v>193</v>
      </c>
      <c r="C60" s="290"/>
      <c r="D60" s="339"/>
      <c r="E60" s="340"/>
      <c r="F60" s="340"/>
      <c r="G60" s="341"/>
      <c r="H60" s="342"/>
      <c r="I60" s="342"/>
      <c r="J60" s="342"/>
      <c r="K60" s="341"/>
      <c r="L60" s="339"/>
      <c r="M60" s="340"/>
      <c r="N60" s="340"/>
      <c r="O60" s="341"/>
      <c r="P60" s="339"/>
      <c r="Q60" s="340"/>
      <c r="R60" s="340"/>
      <c r="S60" s="341"/>
      <c r="T60" s="339"/>
      <c r="U60" s="340"/>
      <c r="V60" s="340"/>
      <c r="W60" s="341"/>
      <c r="X60" s="339"/>
      <c r="Y60" s="340"/>
      <c r="Z60" s="340"/>
      <c r="AA60" s="341"/>
      <c r="AB60" s="294"/>
      <c r="AC60" s="358">
        <f>+SUM(AC56:AC59)</f>
        <v>633</v>
      </c>
      <c r="AD60" s="358">
        <f>+SUM(AD56:AD59)</f>
        <v>2606.7469999999994</v>
      </c>
      <c r="AE60" s="358"/>
      <c r="AF60" s="340"/>
      <c r="AG60" s="340"/>
      <c r="AH60" s="341"/>
      <c r="AI60" s="294"/>
      <c r="AJ60" s="358"/>
      <c r="AK60" s="358"/>
      <c r="AL60" s="358"/>
      <c r="AM60" s="358"/>
      <c r="AN60" s="341"/>
    </row>
    <row r="61" spans="1:40" ht="14.25" customHeight="1">
      <c r="A61" s="2"/>
      <c r="B61" s="277"/>
      <c r="C61" s="277"/>
      <c r="D61" s="278"/>
      <c r="E61" s="278"/>
      <c r="F61" s="278"/>
      <c r="G61" s="278"/>
      <c r="H61" s="278"/>
      <c r="I61" s="278"/>
      <c r="J61" s="278"/>
      <c r="K61" s="278"/>
      <c r="L61" s="278"/>
      <c r="M61" s="278"/>
      <c r="N61" s="278"/>
      <c r="O61" s="278"/>
      <c r="P61" s="278"/>
      <c r="Q61" s="278"/>
      <c r="R61" s="278"/>
      <c r="S61" s="278"/>
      <c r="T61" s="278"/>
      <c r="U61" s="278"/>
      <c r="V61" s="278"/>
      <c r="W61" s="278"/>
      <c r="X61" s="278"/>
      <c r="Y61" s="278"/>
      <c r="Z61" s="278"/>
      <c r="AA61" s="278"/>
      <c r="AB61" s="2"/>
      <c r="AC61" s="340"/>
      <c r="AD61" s="340"/>
      <c r="AE61" s="278"/>
      <c r="AF61" s="278"/>
      <c r="AG61" s="278"/>
      <c r="AH61" s="278"/>
      <c r="AI61" s="2"/>
      <c r="AJ61" s="278"/>
      <c r="AK61" s="278"/>
      <c r="AL61" s="278"/>
      <c r="AM61" s="278"/>
      <c r="AN61" s="278"/>
    </row>
    <row r="62" spans="1:40" ht="14.25" customHeight="1">
      <c r="A62" s="2"/>
      <c r="B62" s="326" t="str">
        <f>B56</f>
        <v>United States</v>
      </c>
      <c r="C62" s="330"/>
      <c r="D62" s="352"/>
      <c r="E62" s="351"/>
      <c r="F62" s="351"/>
      <c r="G62" s="350"/>
      <c r="H62" s="526"/>
      <c r="I62" s="620"/>
      <c r="J62" s="620"/>
      <c r="K62" s="350"/>
      <c r="L62" s="352"/>
      <c r="M62" s="351"/>
      <c r="N62" s="351"/>
      <c r="O62" s="350"/>
      <c r="P62" s="352"/>
      <c r="Q62" s="351"/>
      <c r="R62" s="351"/>
      <c r="S62" s="350"/>
      <c r="T62" s="352"/>
      <c r="U62" s="351"/>
      <c r="V62" s="351"/>
      <c r="W62" s="350"/>
      <c r="X62" s="352"/>
      <c r="Y62" s="351"/>
      <c r="Z62" s="351"/>
      <c r="AA62" s="350"/>
      <c r="AB62" s="294"/>
      <c r="AC62" s="546">
        <v>0.18</v>
      </c>
      <c r="AD62" s="546">
        <v>0.12</v>
      </c>
      <c r="AE62" s="359"/>
      <c r="AF62" s="351"/>
      <c r="AG62" s="351"/>
      <c r="AH62" s="350"/>
      <c r="AI62" s="294"/>
      <c r="AJ62" s="359"/>
      <c r="AK62" s="359"/>
      <c r="AL62" s="359"/>
      <c r="AM62" s="359"/>
      <c r="AN62" s="350"/>
    </row>
    <row r="63" spans="1:40" ht="14.25" customHeight="1">
      <c r="A63" s="2"/>
      <c r="B63" s="327" t="str">
        <f>B57</f>
        <v>Europe</v>
      </c>
      <c r="C63" s="269"/>
      <c r="D63" s="289"/>
      <c r="E63" s="278"/>
      <c r="F63" s="278"/>
      <c r="G63" s="287"/>
      <c r="H63" s="527"/>
      <c r="I63" s="621"/>
      <c r="J63" s="621"/>
      <c r="K63" s="287"/>
      <c r="L63" s="289"/>
      <c r="M63" s="278"/>
      <c r="N63" s="278"/>
      <c r="O63" s="287"/>
      <c r="P63" s="289"/>
      <c r="Q63" s="278"/>
      <c r="R63" s="278"/>
      <c r="S63" s="287"/>
      <c r="T63" s="289"/>
      <c r="U63" s="278"/>
      <c r="V63" s="278"/>
      <c r="W63" s="287"/>
      <c r="X63" s="289"/>
      <c r="Y63" s="278"/>
      <c r="Z63" s="278"/>
      <c r="AA63" s="287"/>
      <c r="AB63" s="294"/>
      <c r="AC63" s="546">
        <v>0.06</v>
      </c>
      <c r="AD63" s="546">
        <v>0.04</v>
      </c>
      <c r="AE63" s="357"/>
      <c r="AF63" s="278"/>
      <c r="AG63" s="278"/>
      <c r="AH63" s="287"/>
      <c r="AI63" s="294"/>
      <c r="AJ63" s="357"/>
      <c r="AK63" s="357"/>
      <c r="AL63" s="357"/>
      <c r="AM63" s="357"/>
      <c r="AN63" s="287"/>
    </row>
    <row r="64" spans="1:40" ht="14.25" customHeight="1">
      <c r="A64" s="2"/>
      <c r="B64" s="327" t="str">
        <f>B58</f>
        <v>Asia</v>
      </c>
      <c r="C64" s="269"/>
      <c r="D64" s="289"/>
      <c r="E64" s="278"/>
      <c r="F64" s="278"/>
      <c r="G64" s="287"/>
      <c r="H64" s="527"/>
      <c r="I64" s="621"/>
      <c r="J64" s="621"/>
      <c r="K64" s="287"/>
      <c r="L64" s="289"/>
      <c r="M64" s="278"/>
      <c r="N64" s="278"/>
      <c r="O64" s="287"/>
      <c r="P64" s="289"/>
      <c r="Q64" s="278"/>
      <c r="R64" s="278"/>
      <c r="S64" s="287"/>
      <c r="T64" s="289"/>
      <c r="U64" s="278"/>
      <c r="V64" s="278"/>
      <c r="W64" s="287"/>
      <c r="X64" s="289"/>
      <c r="Y64" s="278"/>
      <c r="Z64" s="278"/>
      <c r="AA64" s="287"/>
      <c r="AB64" s="294"/>
      <c r="AC64" s="546">
        <v>0.75</v>
      </c>
      <c r="AD64" s="546">
        <v>0.83</v>
      </c>
      <c r="AE64" s="357"/>
      <c r="AF64" s="278"/>
      <c r="AG64" s="278"/>
      <c r="AH64" s="287"/>
      <c r="AI64" s="294"/>
      <c r="AJ64" s="357"/>
      <c r="AK64" s="357"/>
      <c r="AL64" s="357"/>
      <c r="AM64" s="357"/>
      <c r="AN64" s="287"/>
    </row>
    <row r="65" spans="1:40" ht="14.25" customHeight="1">
      <c r="A65" s="2"/>
      <c r="B65" s="327" t="str">
        <f>B59</f>
        <v>Rest of the World</v>
      </c>
      <c r="C65" s="272"/>
      <c r="D65" s="343"/>
      <c r="E65" s="344"/>
      <c r="F65" s="344"/>
      <c r="G65" s="345"/>
      <c r="H65" s="528"/>
      <c r="I65" s="622"/>
      <c r="J65" s="622"/>
      <c r="K65" s="345"/>
      <c r="L65" s="343"/>
      <c r="M65" s="344"/>
      <c r="N65" s="344"/>
      <c r="O65" s="345"/>
      <c r="P65" s="343"/>
      <c r="Q65" s="344"/>
      <c r="R65" s="344"/>
      <c r="S65" s="345"/>
      <c r="T65" s="343"/>
      <c r="U65" s="344"/>
      <c r="V65" s="344"/>
      <c r="W65" s="345"/>
      <c r="X65" s="343"/>
      <c r="Y65" s="344"/>
      <c r="Z65" s="344"/>
      <c r="AA65" s="345"/>
      <c r="AB65" s="294"/>
      <c r="AC65" s="546">
        <v>0.01</v>
      </c>
      <c r="AD65" s="546">
        <v>0.01</v>
      </c>
      <c r="AE65" s="360"/>
      <c r="AF65" s="344"/>
      <c r="AG65" s="344"/>
      <c r="AH65" s="345"/>
      <c r="AI65" s="294"/>
      <c r="AJ65" s="360"/>
      <c r="AK65" s="360"/>
      <c r="AL65" s="360"/>
      <c r="AM65" s="360"/>
      <c r="AN65" s="345"/>
    </row>
    <row r="66" spans="1:40" ht="14.25" customHeight="1">
      <c r="A66" s="2"/>
      <c r="B66" s="328" t="s">
        <v>193</v>
      </c>
      <c r="C66" s="290"/>
      <c r="D66" s="346"/>
      <c r="E66" s="347"/>
      <c r="F66" s="347"/>
      <c r="G66" s="348"/>
      <c r="H66" s="523"/>
      <c r="I66" s="349"/>
      <c r="J66" s="349"/>
      <c r="K66" s="348"/>
      <c r="L66" s="346"/>
      <c r="M66" s="347"/>
      <c r="N66" s="347"/>
      <c r="O66" s="348"/>
      <c r="P66" s="346"/>
      <c r="Q66" s="347"/>
      <c r="R66" s="347"/>
      <c r="S66" s="348"/>
      <c r="T66" s="346"/>
      <c r="U66" s="347"/>
      <c r="V66" s="347"/>
      <c r="W66" s="348"/>
      <c r="X66" s="346"/>
      <c r="Y66" s="347"/>
      <c r="Z66" s="347"/>
      <c r="AA66" s="348"/>
      <c r="AB66" s="294"/>
      <c r="AC66" s="361">
        <f>+SUM(AC62:AC65)</f>
        <v>1</v>
      </c>
      <c r="AD66" s="361">
        <f>+SUM(AD62:AD65)</f>
        <v>1</v>
      </c>
      <c r="AE66" s="361"/>
      <c r="AF66" s="347"/>
      <c r="AG66" s="347"/>
      <c r="AH66" s="348"/>
      <c r="AI66" s="294"/>
      <c r="AJ66" s="361"/>
      <c r="AK66" s="361"/>
      <c r="AL66" s="361"/>
      <c r="AM66" s="361"/>
      <c r="AN66" s="348"/>
    </row>
    <row r="67" spans="1:40" ht="14.25" customHeight="1">
      <c r="A67" s="2"/>
      <c r="B67" s="277"/>
      <c r="C67" s="277"/>
      <c r="D67" s="293"/>
      <c r="E67" s="293"/>
      <c r="F67" s="293"/>
      <c r="G67" s="293"/>
      <c r="H67" s="293"/>
      <c r="I67" s="293"/>
      <c r="J67" s="293"/>
      <c r="K67" s="293"/>
      <c r="L67" s="293"/>
      <c r="M67" s="293"/>
      <c r="N67" s="293"/>
      <c r="O67" s="293"/>
      <c r="P67" s="293"/>
      <c r="Q67" s="293"/>
      <c r="R67" s="293"/>
      <c r="S67" s="293"/>
      <c r="T67" s="293"/>
      <c r="U67" s="293"/>
      <c r="V67" s="293"/>
      <c r="W67" s="293"/>
      <c r="X67" s="293"/>
      <c r="Y67" s="293"/>
      <c r="Z67" s="293"/>
      <c r="AA67" s="293"/>
      <c r="AB67" s="2"/>
      <c r="AC67" s="483"/>
      <c r="AD67" s="483"/>
      <c r="AE67" s="483"/>
      <c r="AF67" s="293"/>
      <c r="AG67" s="293"/>
      <c r="AH67" s="293"/>
      <c r="AI67" s="2"/>
      <c r="AJ67" s="483"/>
      <c r="AK67" s="483"/>
      <c r="AL67" s="483"/>
      <c r="AM67" s="483"/>
      <c r="AN67" s="293"/>
    </row>
    <row r="68" spans="1:40" ht="14.25" customHeight="1" outlineLevel="1">
      <c r="A68" s="9"/>
      <c r="B68" s="274" t="s">
        <v>249</v>
      </c>
      <c r="C68" s="291"/>
      <c r="D68" s="436"/>
      <c r="E68" s="437"/>
      <c r="F68" s="437"/>
      <c r="G68" s="438"/>
      <c r="H68" s="436"/>
      <c r="I68" s="437"/>
      <c r="J68" s="437"/>
      <c r="K68" s="438"/>
      <c r="L68" s="436"/>
      <c r="M68" s="437"/>
      <c r="N68" s="437"/>
      <c r="O68" s="438"/>
      <c r="P68" s="436"/>
      <c r="Q68" s="437"/>
      <c r="R68" s="437"/>
      <c r="S68" s="438"/>
      <c r="T68" s="436"/>
      <c r="U68" s="437"/>
      <c r="V68" s="437"/>
      <c r="W68" s="438"/>
      <c r="X68" s="436"/>
      <c r="Y68" s="437"/>
      <c r="Z68" s="437"/>
      <c r="AA68" s="438"/>
      <c r="AB68" s="21"/>
      <c r="AC68" s="437" t="str">
        <f>+IF(AC60-AC19&lt;1,"OK",AC60-AC19)</f>
        <v>OK</v>
      </c>
      <c r="AD68" s="437" t="str">
        <f>+IF(AD60-AD19&lt;1,"OK",AD60-AD19)</f>
        <v>OK</v>
      </c>
      <c r="AE68" s="437"/>
      <c r="AF68" s="437"/>
      <c r="AG68" s="437"/>
      <c r="AH68" s="438"/>
      <c r="AI68" s="21"/>
      <c r="AJ68" s="437"/>
      <c r="AK68" s="437"/>
      <c r="AL68" s="437"/>
      <c r="AM68" s="437"/>
      <c r="AN68" s="438"/>
    </row>
    <row r="69" spans="1:40" ht="14.25" customHeight="1" outlineLevel="1">
      <c r="A69" s="9"/>
      <c r="B69" s="269"/>
      <c r="C69" s="269"/>
      <c r="D69" s="275"/>
      <c r="E69" s="276"/>
      <c r="F69" s="276"/>
      <c r="G69" s="276"/>
      <c r="H69" s="275"/>
      <c r="I69" s="276"/>
      <c r="J69" s="276"/>
      <c r="K69" s="276"/>
      <c r="L69" s="275"/>
      <c r="M69" s="276"/>
      <c r="N69" s="276"/>
      <c r="O69" s="276"/>
      <c r="P69" s="275"/>
      <c r="Q69" s="276"/>
      <c r="R69" s="276"/>
      <c r="S69" s="276"/>
      <c r="T69" s="275"/>
      <c r="U69" s="276"/>
      <c r="V69" s="276"/>
      <c r="W69" s="276"/>
      <c r="X69" s="275"/>
      <c r="Y69" s="276"/>
      <c r="Z69" s="276"/>
      <c r="AA69" s="276"/>
      <c r="AB69" s="9"/>
      <c r="AC69" s="276"/>
      <c r="AD69" s="276"/>
      <c r="AE69" s="276"/>
      <c r="AF69" s="276"/>
      <c r="AG69" s="276"/>
      <c r="AH69" s="276"/>
      <c r="AI69" s="9"/>
      <c r="AJ69" s="276"/>
      <c r="AK69" s="276"/>
      <c r="AL69" s="276"/>
      <c r="AM69" s="276"/>
      <c r="AN69" s="276"/>
    </row>
    <row r="70" spans="1:40" ht="14.25" customHeight="1" outlineLevel="1">
      <c r="A70" s="9"/>
      <c r="B70" s="269" t="s">
        <v>250</v>
      </c>
      <c r="C70" s="269"/>
      <c r="D70" s="275"/>
      <c r="E70" s="276"/>
      <c r="F70" s="276"/>
      <c r="G70" s="276"/>
      <c r="H70" s="275"/>
      <c r="I70" s="276"/>
      <c r="J70" s="276"/>
      <c r="K70" s="276"/>
      <c r="L70" s="275"/>
      <c r="M70" s="276"/>
      <c r="N70" s="276"/>
      <c r="O70" s="276"/>
      <c r="P70" s="275"/>
      <c r="Q70" s="276"/>
      <c r="R70" s="276"/>
      <c r="S70" s="276"/>
      <c r="T70" s="275"/>
      <c r="U70" s="276"/>
      <c r="V70" s="276"/>
      <c r="W70" s="276"/>
      <c r="X70" s="275"/>
      <c r="Y70" s="276"/>
      <c r="Z70" s="276"/>
      <c r="AA70" s="276"/>
      <c r="AB70" s="9"/>
      <c r="AC70" s="276"/>
      <c r="AD70" s="276"/>
      <c r="AE70" s="276"/>
      <c r="AF70" s="276"/>
      <c r="AG70" s="276"/>
      <c r="AH70" s="276"/>
      <c r="AI70" s="9"/>
      <c r="AJ70" s="276"/>
      <c r="AK70" s="276"/>
      <c r="AL70" s="276"/>
      <c r="AM70" s="276"/>
      <c r="AN70" s="276"/>
    </row>
    <row r="71" spans="1:40" ht="14.25" customHeight="1">
      <c r="A71" s="2"/>
      <c r="B71" s="277"/>
      <c r="C71" s="277"/>
      <c r="D71" s="278"/>
      <c r="E71" s="278"/>
      <c r="F71" s="278"/>
      <c r="G71" s="278"/>
      <c r="H71" s="278"/>
      <c r="I71" s="278"/>
      <c r="J71" s="278"/>
      <c r="K71" s="278"/>
      <c r="L71" s="278"/>
      <c r="M71" s="278"/>
      <c r="N71" s="278"/>
      <c r="O71" s="278"/>
      <c r="P71" s="278"/>
      <c r="Q71" s="278"/>
      <c r="R71" s="278"/>
      <c r="S71" s="278"/>
      <c r="T71" s="278"/>
      <c r="U71" s="278"/>
      <c r="V71" s="278"/>
      <c r="W71" s="278"/>
      <c r="X71" s="278"/>
      <c r="Y71" s="278"/>
      <c r="Z71" s="278"/>
      <c r="AA71" s="278"/>
      <c r="AB71" s="2"/>
      <c r="AC71" s="278"/>
      <c r="AD71" s="278"/>
      <c r="AE71" s="278"/>
      <c r="AF71" s="278"/>
      <c r="AG71" s="278"/>
      <c r="AH71" s="278"/>
      <c r="AI71" s="2"/>
      <c r="AJ71" s="278"/>
      <c r="AK71" s="278"/>
      <c r="AL71" s="278"/>
      <c r="AM71" s="278"/>
      <c r="AN71" s="278"/>
    </row>
    <row r="72" spans="1:40" ht="14.25" customHeight="1">
      <c r="A72" s="2"/>
      <c r="B72" s="277"/>
      <c r="C72" s="277"/>
      <c r="D72" s="278"/>
      <c r="E72" s="278"/>
      <c r="F72" s="278"/>
      <c r="G72" s="278"/>
      <c r="H72" s="278"/>
      <c r="I72" s="278"/>
      <c r="J72" s="278"/>
      <c r="K72" s="278"/>
      <c r="L72" s="278"/>
      <c r="M72" s="278"/>
      <c r="N72" s="278"/>
      <c r="O72" s="278"/>
      <c r="P72" s="278"/>
      <c r="Q72" s="278"/>
      <c r="R72" s="278"/>
      <c r="S72" s="278"/>
      <c r="T72" s="278"/>
      <c r="U72" s="278"/>
      <c r="V72" s="278"/>
      <c r="W72" s="278"/>
      <c r="X72" s="278"/>
      <c r="Y72" s="278"/>
      <c r="Z72" s="278"/>
      <c r="AA72" s="278"/>
      <c r="AB72" s="2"/>
      <c r="AC72" s="278"/>
      <c r="AD72" s="278"/>
      <c r="AE72" s="278"/>
      <c r="AF72" s="278"/>
      <c r="AG72" s="278"/>
      <c r="AH72" s="278"/>
      <c r="AI72" s="2"/>
      <c r="AJ72" s="278"/>
      <c r="AK72" s="278"/>
      <c r="AL72" s="278"/>
      <c r="AM72" s="278"/>
      <c r="AN72" s="278"/>
    </row>
    <row r="73" spans="1:40" ht="14.25" customHeight="1">
      <c r="A73" s="321"/>
      <c r="B73" s="319" t="s">
        <v>253</v>
      </c>
      <c r="C73" s="315"/>
      <c r="D73" s="316"/>
      <c r="E73" s="316"/>
      <c r="F73" s="316"/>
      <c r="G73" s="317"/>
      <c r="H73" s="316"/>
      <c r="I73" s="316"/>
      <c r="J73" s="316"/>
      <c r="K73" s="317"/>
      <c r="L73" s="316"/>
      <c r="M73" s="316"/>
      <c r="N73" s="316"/>
      <c r="O73" s="317"/>
      <c r="P73" s="316"/>
      <c r="Q73" s="316"/>
      <c r="R73" s="316"/>
      <c r="S73" s="317"/>
      <c r="T73" s="316"/>
      <c r="U73" s="316"/>
      <c r="V73" s="316"/>
      <c r="W73" s="317"/>
      <c r="X73" s="316"/>
      <c r="Y73" s="316"/>
      <c r="Z73" s="316"/>
      <c r="AA73" s="317"/>
      <c r="AB73" s="315"/>
      <c r="AC73" s="484"/>
      <c r="AD73" s="484"/>
      <c r="AE73" s="484"/>
      <c r="AF73" s="317"/>
      <c r="AG73" s="317"/>
      <c r="AH73" s="317"/>
      <c r="AI73" s="315"/>
      <c r="AJ73" s="484"/>
      <c r="AK73" s="484"/>
      <c r="AL73" s="484"/>
      <c r="AM73" s="484"/>
      <c r="AN73" s="317"/>
    </row>
    <row r="74" spans="1:40" ht="14.25" customHeight="1">
      <c r="A74" s="2"/>
      <c r="B74" s="324" t="s">
        <v>254</v>
      </c>
      <c r="C74" s="330"/>
      <c r="D74" s="331"/>
      <c r="E74" s="332"/>
      <c r="F74" s="332"/>
      <c r="G74" s="333"/>
      <c r="H74" s="331"/>
      <c r="I74" s="332"/>
      <c r="J74" s="332"/>
      <c r="K74" s="333"/>
      <c r="L74" s="331"/>
      <c r="M74" s="332"/>
      <c r="N74" s="332"/>
      <c r="O74" s="333"/>
      <c r="P74" s="331"/>
      <c r="Q74" s="332"/>
      <c r="R74" s="332"/>
      <c r="S74" s="333"/>
      <c r="T74" s="331"/>
      <c r="U74" s="332"/>
      <c r="V74" s="332"/>
      <c r="W74" s="333"/>
      <c r="X74" s="331"/>
      <c r="Y74" s="332"/>
      <c r="Z74" s="332"/>
      <c r="AA74" s="333"/>
      <c r="AB74" s="21"/>
      <c r="AC74" s="485"/>
      <c r="AD74" s="485"/>
      <c r="AE74" s="485"/>
      <c r="AF74" s="332"/>
      <c r="AG74" s="332"/>
      <c r="AH74" s="333"/>
      <c r="AI74" s="21"/>
      <c r="AJ74" s="485"/>
      <c r="AK74" s="485"/>
      <c r="AL74" s="485"/>
      <c r="AM74" s="485"/>
      <c r="AN74" s="333"/>
    </row>
    <row r="75" spans="1:40" s="9" customFormat="1" ht="14.25" customHeight="1">
      <c r="B75" s="307" t="s">
        <v>255</v>
      </c>
      <c r="C75" s="269"/>
      <c r="D75" s="334"/>
      <c r="E75" s="275"/>
      <c r="F75" s="275"/>
      <c r="G75" s="335"/>
      <c r="H75" s="334"/>
      <c r="I75" s="275"/>
      <c r="J75" s="275"/>
      <c r="K75" s="335"/>
      <c r="L75" s="334"/>
      <c r="M75" s="275"/>
      <c r="N75" s="275"/>
      <c r="O75" s="335"/>
      <c r="P75" s="334"/>
      <c r="Q75" s="275"/>
      <c r="R75" s="275"/>
      <c r="S75" s="335"/>
      <c r="T75" s="334"/>
      <c r="U75" s="275"/>
      <c r="V75" s="275"/>
      <c r="W75" s="335"/>
      <c r="X75" s="334"/>
      <c r="Y75" s="275"/>
      <c r="Z75" s="275"/>
      <c r="AA75" s="335"/>
      <c r="AB75" s="21"/>
      <c r="AC75" s="362"/>
      <c r="AD75" s="362"/>
      <c r="AE75" s="362"/>
      <c r="AF75" s="275"/>
      <c r="AG75" s="275"/>
      <c r="AH75" s="335"/>
      <c r="AI75" s="21"/>
      <c r="AJ75" s="362"/>
      <c r="AK75" s="362"/>
      <c r="AL75" s="362"/>
      <c r="AM75" s="696"/>
      <c r="AN75" s="335"/>
    </row>
    <row r="76" spans="1:40" s="9" customFormat="1" ht="14.25" customHeight="1">
      <c r="B76" s="23" t="s">
        <v>367</v>
      </c>
      <c r="C76" s="269"/>
      <c r="D76" s="334"/>
      <c r="E76" s="275"/>
      <c r="F76" s="275"/>
      <c r="G76" s="335">
        <v>0.37</v>
      </c>
      <c r="H76">
        <v>0.33</v>
      </c>
      <c r="I76">
        <v>0.41</v>
      </c>
      <c r="J76">
        <v>0.42</v>
      </c>
      <c r="K76">
        <v>0.33</v>
      </c>
      <c r="L76" s="334"/>
      <c r="M76" s="275"/>
      <c r="N76" s="275"/>
      <c r="O76" s="335"/>
      <c r="P76" s="334"/>
      <c r="Q76" s="275"/>
      <c r="R76" s="275"/>
      <c r="S76" s="335"/>
      <c r="T76" s="334"/>
      <c r="U76" s="275"/>
      <c r="V76" s="275"/>
      <c r="W76" s="335"/>
      <c r="X76" s="334"/>
      <c r="Y76" s="275"/>
      <c r="Z76" s="275"/>
      <c r="AA76" s="335"/>
      <c r="AB76" s="21"/>
      <c r="AC76" s="362"/>
      <c r="AD76" s="362">
        <f>+((H76*H19)+(I76*I19)+(J76*J19)+(K76*K19))/AD19</f>
        <v>0.37310475470001503</v>
      </c>
      <c r="AE76" s="362"/>
      <c r="AF76" s="275"/>
      <c r="AG76" s="275"/>
      <c r="AH76" s="335"/>
      <c r="AI76" s="21"/>
      <c r="AJ76" s="362"/>
      <c r="AK76" s="362"/>
      <c r="AL76" s="362"/>
      <c r="AM76" s="696"/>
      <c r="AN76" s="335"/>
    </row>
    <row r="77" spans="1:40" s="9" customFormat="1" ht="14.25" customHeight="1">
      <c r="B77" s="307" t="s">
        <v>263</v>
      </c>
      <c r="C77" s="269"/>
      <c r="D77" s="334"/>
      <c r="E77" s="275"/>
      <c r="F77" s="275"/>
      <c r="G77" s="335"/>
      <c r="H77" s="334"/>
      <c r="I77" s="275"/>
      <c r="J77"/>
      <c r="K77"/>
      <c r="L77" s="334"/>
      <c r="M77" s="275"/>
      <c r="N77" s="275"/>
      <c r="O77" s="335"/>
      <c r="P77" s="334"/>
      <c r="Q77" s="275"/>
      <c r="R77" s="275"/>
      <c r="S77" s="335"/>
      <c r="T77" s="334"/>
      <c r="U77" s="275"/>
      <c r="V77" s="275"/>
      <c r="W77" s="335"/>
      <c r="X77" s="334"/>
      <c r="Y77" s="275"/>
      <c r="Z77" s="275"/>
      <c r="AA77" s="335"/>
      <c r="AB77" s="21"/>
      <c r="AC77" s="362"/>
      <c r="AD77" s="362"/>
      <c r="AE77" s="362"/>
      <c r="AF77" s="275"/>
      <c r="AG77" s="275"/>
      <c r="AH77" s="335"/>
      <c r="AI77" s="21"/>
      <c r="AJ77" s="362"/>
      <c r="AK77" s="362"/>
      <c r="AL77" s="362"/>
      <c r="AM77" s="696"/>
      <c r="AN77" s="335"/>
    </row>
    <row r="78" spans="1:40" s="9" customFormat="1" ht="14.25" customHeight="1">
      <c r="B78" s="307" t="s">
        <v>265</v>
      </c>
      <c r="C78" s="269"/>
      <c r="D78" s="334"/>
      <c r="E78" s="275"/>
      <c r="F78" s="275"/>
      <c r="G78" s="335"/>
      <c r="H78" s="334"/>
      <c r="I78" s="275"/>
      <c r="J78"/>
      <c r="K78" t="s">
        <v>368</v>
      </c>
      <c r="L78" s="334"/>
      <c r="M78" s="275"/>
      <c r="N78" s="275"/>
      <c r="O78" s="335"/>
      <c r="P78" s="334"/>
      <c r="Q78" s="275"/>
      <c r="R78" s="275"/>
      <c r="S78" s="335"/>
      <c r="T78" s="334"/>
      <c r="U78" s="275"/>
      <c r="V78" s="275"/>
      <c r="W78" s="335"/>
      <c r="X78" s="334"/>
      <c r="Y78" s="275"/>
      <c r="Z78" s="275"/>
      <c r="AA78" s="335"/>
      <c r="AB78" s="21"/>
      <c r="AC78" s="362"/>
      <c r="AD78" s="362"/>
      <c r="AE78" s="362"/>
      <c r="AF78" s="275"/>
      <c r="AG78" s="275"/>
      <c r="AH78" s="335"/>
      <c r="AI78" s="21"/>
      <c r="AJ78" s="362"/>
      <c r="AK78" s="362"/>
      <c r="AL78" s="362"/>
      <c r="AM78" s="696"/>
      <c r="AN78" s="335"/>
    </row>
    <row r="79" spans="1:40" s="9" customFormat="1" ht="14.25" customHeight="1">
      <c r="B79" s="23" t="s">
        <v>366</v>
      </c>
      <c r="C79" s="272"/>
      <c r="D79" s="336"/>
      <c r="E79" s="337"/>
      <c r="F79" s="337"/>
      <c r="G79" s="338" t="s">
        <v>368</v>
      </c>
      <c r="H79" t="s">
        <v>368</v>
      </c>
      <c r="I79" t="s">
        <v>368</v>
      </c>
      <c r="J79" t="s">
        <v>368</v>
      </c>
      <c r="K79" t="s">
        <v>368</v>
      </c>
      <c r="L79" s="336"/>
      <c r="M79" s="337"/>
      <c r="N79" s="337"/>
      <c r="O79" s="338"/>
      <c r="P79" s="336"/>
      <c r="Q79" s="337"/>
      <c r="R79" s="337"/>
      <c r="S79" s="338"/>
      <c r="T79" s="336"/>
      <c r="U79" s="337"/>
      <c r="V79" s="337"/>
      <c r="W79" s="338"/>
      <c r="X79" s="336"/>
      <c r="Y79" s="337"/>
      <c r="Z79" s="337"/>
      <c r="AA79" s="338"/>
      <c r="AB79" s="21"/>
      <c r="AC79" s="472"/>
      <c r="AD79" s="472" t="s">
        <v>368</v>
      </c>
      <c r="AE79" s="472"/>
      <c r="AF79" s="337"/>
      <c r="AG79" s="337"/>
      <c r="AH79" s="338"/>
      <c r="AI79" s="21"/>
      <c r="AJ79" s="472"/>
      <c r="AK79" s="472"/>
      <c r="AL79" s="472"/>
      <c r="AM79" s="697"/>
      <c r="AN79" s="338"/>
    </row>
    <row r="80" spans="1:40" ht="14.25" customHeight="1">
      <c r="A80" s="2"/>
      <c r="B80" s="325" t="s">
        <v>193</v>
      </c>
      <c r="C80" s="290"/>
      <c r="D80" s="339"/>
      <c r="E80" s="340"/>
      <c r="F80" s="340"/>
      <c r="G80" s="341"/>
      <c r="H80" s="339"/>
      <c r="I80" s="340"/>
      <c r="J80" s="340"/>
      <c r="K80" s="341"/>
      <c r="L80" s="339"/>
      <c r="M80" s="340"/>
      <c r="N80" s="340"/>
      <c r="O80" s="341"/>
      <c r="P80" s="339"/>
      <c r="Q80" s="340"/>
      <c r="R80" s="340"/>
      <c r="S80" s="341"/>
      <c r="T80" s="339"/>
      <c r="U80" s="340"/>
      <c r="V80" s="340"/>
      <c r="W80" s="341"/>
      <c r="X80" s="339"/>
      <c r="Y80" s="340"/>
      <c r="Z80" s="340"/>
      <c r="AA80" s="341"/>
      <c r="AB80" s="294"/>
      <c r="AC80" s="361"/>
      <c r="AD80" s="361"/>
      <c r="AE80" s="361"/>
      <c r="AF80" s="340"/>
      <c r="AG80" s="340"/>
      <c r="AH80" s="341"/>
      <c r="AI80" s="294"/>
      <c r="AJ80" s="361"/>
      <c r="AK80" s="361"/>
      <c r="AL80" s="361"/>
      <c r="AM80" s="361"/>
      <c r="AN80" s="341"/>
    </row>
    <row r="81" spans="1:35" ht="14.25" customHeight="1">
      <c r="A81" s="2"/>
      <c r="B81" s="277"/>
      <c r="C81" s="277"/>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ht="14.25" customHeight="1" outlineLevel="1">
      <c r="A82" s="4"/>
      <c r="B82" s="265"/>
      <c r="C82" s="265"/>
      <c r="D82" s="265">
        <f>'IS-QRVO'!D175</f>
        <v>0</v>
      </c>
      <c r="E82" s="265">
        <f>'IS-QRVO'!E175</f>
        <v>0</v>
      </c>
      <c r="F82" s="265">
        <f>'IS-QRVO'!F175</f>
        <v>0</v>
      </c>
      <c r="G82" s="265">
        <f>'IS-QRVO'!G175</f>
        <v>0</v>
      </c>
      <c r="H82" s="265">
        <f>'IS-QRVO'!H175</f>
        <v>0</v>
      </c>
      <c r="I82" s="265">
        <f>'IS-QRVO'!I175</f>
        <v>0</v>
      </c>
      <c r="J82" s="265">
        <f>'IS-QRVO'!J175</f>
        <v>0</v>
      </c>
      <c r="K82" s="265">
        <f>'IS-QRVO'!K175</f>
        <v>0</v>
      </c>
      <c r="L82" s="265">
        <f>'IS-QRVO'!L175</f>
        <v>0</v>
      </c>
      <c r="M82" s="265">
        <f>'IS-QRVO'!M175</f>
        <v>0</v>
      </c>
      <c r="N82" s="265">
        <f>'IS-QRVO'!N175</f>
        <v>0</v>
      </c>
      <c r="O82" s="265">
        <f>'IS-QRVO'!O175</f>
        <v>0</v>
      </c>
      <c r="P82" s="265">
        <f>'IS-QRVO'!P175</f>
        <v>0</v>
      </c>
      <c r="Q82" s="265">
        <f>'IS-QRVO'!Q175</f>
        <v>0</v>
      </c>
      <c r="R82" s="265">
        <f>'IS-QRVO'!R175</f>
        <v>0</v>
      </c>
      <c r="S82" s="265">
        <f>'IS-QRVO'!S175</f>
        <v>0</v>
      </c>
      <c r="T82" s="265">
        <f>'IS-QRVO'!T175</f>
        <v>0</v>
      </c>
      <c r="U82" s="265">
        <f>'IS-QRVO'!U175</f>
        <v>0</v>
      </c>
      <c r="V82" s="265">
        <f>'IS-QRVO'!V175</f>
        <v>0</v>
      </c>
      <c r="W82" s="265">
        <f>'IS-QRVO'!W175</f>
        <v>0</v>
      </c>
      <c r="X82" s="265">
        <f>'IS-QRVO'!AB175</f>
        <v>0</v>
      </c>
      <c r="Y82" s="265">
        <f>'IS-QRVO'!AC175</f>
        <v>0</v>
      </c>
      <c r="Z82" s="265">
        <f>'IS-QRVO'!AD175</f>
        <v>0</v>
      </c>
      <c r="AA82" s="265">
        <f>'IS-QRVO'!AE175</f>
        <v>0</v>
      </c>
      <c r="AB82" s="265"/>
      <c r="AC82" s="265">
        <f>'IS-QRVO'!AC175</f>
        <v>0</v>
      </c>
      <c r="AD82" s="265">
        <f>'IS-QRVO'!AD175</f>
        <v>0</v>
      </c>
      <c r="AE82" s="265">
        <f>'IS-QRVO'!AE175</f>
        <v>0</v>
      </c>
      <c r="AF82" s="265">
        <f>'IS-QRVO'!AF175</f>
        <v>0</v>
      </c>
      <c r="AG82" s="265">
        <f>'IS-QRVO'!AG175</f>
        <v>0</v>
      </c>
      <c r="AH82" s="265">
        <f>'IS-QRVO'!AI175</f>
        <v>0</v>
      </c>
      <c r="AI82" s="265"/>
    </row>
    <row r="83" spans="1:35" ht="14.25" customHeight="1" outlineLevel="1">
      <c r="A83" s="6"/>
      <c r="B83" s="188" t="s">
        <v>87</v>
      </c>
      <c r="C83" s="188"/>
      <c r="D83" s="266" t="e">
        <f>'IS-QRVO'!D176</f>
        <v>#NAME?</v>
      </c>
      <c r="E83" s="266" t="e">
        <f>'IS-QRVO'!E176</f>
        <v>#NAME?</v>
      </c>
      <c r="F83" s="266" t="e">
        <f>'IS-QRVO'!F176</f>
        <v>#NAME?</v>
      </c>
      <c r="G83" s="266" t="e">
        <f>'IS-QRVO'!G176</f>
        <v>#NAME?</v>
      </c>
      <c r="H83" s="266" t="e">
        <f>'IS-QRVO'!H176</f>
        <v>#NAME?</v>
      </c>
      <c r="I83" s="266" t="e">
        <f>'IS-QRVO'!I176</f>
        <v>#NAME?</v>
      </c>
      <c r="J83" s="266" t="e">
        <f>'IS-QRVO'!J176</f>
        <v>#NAME?</v>
      </c>
      <c r="K83" s="266" t="e">
        <f>'IS-QRVO'!K176</f>
        <v>#NAME?</v>
      </c>
      <c r="L83" s="266" t="e">
        <f>'IS-QRVO'!L176</f>
        <v>#NAME?</v>
      </c>
      <c r="M83" s="266" t="e">
        <f>'IS-QRVO'!M176</f>
        <v>#NAME?</v>
      </c>
      <c r="N83" s="266" t="e">
        <f>'IS-QRVO'!N176</f>
        <v>#NAME?</v>
      </c>
      <c r="O83" s="266" t="e">
        <f>'IS-QRVO'!O176</f>
        <v>#NAME?</v>
      </c>
      <c r="P83" s="266" t="e">
        <f>'IS-QRVO'!P176</f>
        <v>#NAME?</v>
      </c>
      <c r="Q83" s="266" t="e">
        <f>'IS-QRVO'!Q176</f>
        <v>#NAME?</v>
      </c>
      <c r="R83" s="266" t="e">
        <f>'IS-QRVO'!R176</f>
        <v>#NAME?</v>
      </c>
      <c r="S83" s="266" t="e">
        <f>'IS-QRVO'!S176</f>
        <v>#NAME?</v>
      </c>
      <c r="T83" s="266" t="e">
        <f>'IS-QRVO'!T176</f>
        <v>#NAME?</v>
      </c>
      <c r="U83" s="266" t="e">
        <f>'IS-QRVO'!U176</f>
        <v>#NAME?</v>
      </c>
      <c r="V83" s="266" t="e">
        <f>'IS-QRVO'!V176</f>
        <v>#NAME?</v>
      </c>
      <c r="W83" s="266" t="e">
        <f>'IS-QRVO'!W176</f>
        <v>#NAME?</v>
      </c>
      <c r="X83" s="266">
        <f>'IS-QRVO'!AB176</f>
        <v>0</v>
      </c>
      <c r="Y83" s="266" t="e">
        <f>'IS-QRVO'!AC176</f>
        <v>#NAME?</v>
      </c>
      <c r="Z83" s="266" t="e">
        <f>'IS-QRVO'!AD176</f>
        <v>#NAME?</v>
      </c>
      <c r="AA83" s="266" t="e">
        <f>'IS-QRVO'!AE176</f>
        <v>#NAME?</v>
      </c>
      <c r="AB83" s="266"/>
      <c r="AC83" s="266" t="e">
        <f>'IS-QRVO'!AC176</f>
        <v>#NAME?</v>
      </c>
      <c r="AD83" s="266" t="e">
        <f>'IS-QRVO'!AD176</f>
        <v>#NAME?</v>
      </c>
      <c r="AE83" s="266" t="e">
        <f>'IS-QRVO'!AE176</f>
        <v>#NAME?</v>
      </c>
      <c r="AF83" s="266" t="e">
        <f>'IS-QRVO'!AF176</f>
        <v>#NAME?</v>
      </c>
      <c r="AG83" s="266" t="e">
        <f>'IS-QRVO'!AG176</f>
        <v>#NAME?</v>
      </c>
      <c r="AH83" s="266">
        <f>'IS-QRVO'!AI176</f>
        <v>0</v>
      </c>
      <c r="AI83" s="266"/>
    </row>
    <row r="84" spans="1:35" ht="14.25" customHeight="1">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sheetData>
  <phoneticPr fontId="31" type="noConversion"/>
  <conditionalFormatting sqref="H68 L68 H50 L50 L23">
    <cfRule type="cellIs" dxfId="5" priority="19" stopIfTrue="1" operator="between">
      <formula>-0.005</formula>
      <formula>0.005</formula>
    </cfRule>
  </conditionalFormatting>
  <conditionalFormatting sqref="P68 P50 P23">
    <cfRule type="cellIs" dxfId="4" priority="18" stopIfTrue="1" operator="between">
      <formula>-0.005</formula>
      <formula>0.005</formula>
    </cfRule>
  </conditionalFormatting>
  <conditionalFormatting sqref="H23">
    <cfRule type="cellIs" dxfId="3" priority="17" stopIfTrue="1" operator="between">
      <formula>-0.005</formula>
      <formula>0.005</formula>
    </cfRule>
  </conditionalFormatting>
  <conditionalFormatting sqref="T68 T50 T23">
    <cfRule type="cellIs" dxfId="2" priority="3" stopIfTrue="1" operator="between">
      <formula>-0.005</formula>
      <formula>0.005</formula>
    </cfRule>
  </conditionalFormatting>
  <conditionalFormatting sqref="D68 D50 D23">
    <cfRule type="cellIs" dxfId="1" priority="2" stopIfTrue="1" operator="between">
      <formula>-0.005</formula>
      <formula>0.005</formula>
    </cfRule>
  </conditionalFormatting>
  <conditionalFormatting sqref="X68">
    <cfRule type="cellIs" dxfId="0" priority="1" stopIfTrue="1" operator="between">
      <formula>-0.005</formula>
      <formula>0.005</formula>
    </cfRule>
  </conditionalFormatting>
  <pageMargins left="0.75" right="0.75" top="1" bottom="1" header="0.5" footer="0.5"/>
  <pageSetup scale="46" fitToHeight="0" orientation="landscape" r:id="rId1"/>
  <headerFooter alignWithMargins="0"/>
  <ignoredErrors>
    <ignoredError sqref="AC32 AC10 AC12" formulaRange="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3"/>
  <sheetViews>
    <sheetView workbookViewId="0">
      <selection activeCell="B42" sqref="B42"/>
    </sheetView>
  </sheetViews>
  <sheetFormatPr defaultRowHeight="12.75"/>
  <cols>
    <col min="1" max="1" width="29.5703125" style="801" bestFit="1" customWidth="1"/>
    <col min="2" max="2" width="19.85546875" style="876" customWidth="1"/>
    <col min="3" max="3" width="12" style="801" bestFit="1" customWidth="1"/>
    <col min="4" max="256" width="9.140625" style="801"/>
    <col min="257" max="257" width="29.5703125" style="801" bestFit="1" customWidth="1"/>
    <col min="258" max="258" width="19.85546875" style="801" customWidth="1"/>
    <col min="259" max="259" width="12" style="801" bestFit="1" customWidth="1"/>
    <col min="260" max="512" width="9.140625" style="801"/>
    <col min="513" max="513" width="29.5703125" style="801" bestFit="1" customWidth="1"/>
    <col min="514" max="514" width="19.85546875" style="801" customWidth="1"/>
    <col min="515" max="515" width="12" style="801" bestFit="1" customWidth="1"/>
    <col min="516" max="768" width="9.140625" style="801"/>
    <col min="769" max="769" width="29.5703125" style="801" bestFit="1" customWidth="1"/>
    <col min="770" max="770" width="19.85546875" style="801" customWidth="1"/>
    <col min="771" max="771" width="12" style="801" bestFit="1" customWidth="1"/>
    <col min="772" max="1024" width="9.140625" style="801"/>
    <col min="1025" max="1025" width="29.5703125" style="801" bestFit="1" customWidth="1"/>
    <col min="1026" max="1026" width="19.85546875" style="801" customWidth="1"/>
    <col min="1027" max="1027" width="12" style="801" bestFit="1" customWidth="1"/>
    <col min="1028" max="1280" width="9.140625" style="801"/>
    <col min="1281" max="1281" width="29.5703125" style="801" bestFit="1" customWidth="1"/>
    <col min="1282" max="1282" width="19.85546875" style="801" customWidth="1"/>
    <col min="1283" max="1283" width="12" style="801" bestFit="1" customWidth="1"/>
    <col min="1284" max="1536" width="9.140625" style="801"/>
    <col min="1537" max="1537" width="29.5703125" style="801" bestFit="1" customWidth="1"/>
    <col min="1538" max="1538" width="19.85546875" style="801" customWidth="1"/>
    <col min="1539" max="1539" width="12" style="801" bestFit="1" customWidth="1"/>
    <col min="1540" max="1792" width="9.140625" style="801"/>
    <col min="1793" max="1793" width="29.5703125" style="801" bestFit="1" customWidth="1"/>
    <col min="1794" max="1794" width="19.85546875" style="801" customWidth="1"/>
    <col min="1795" max="1795" width="12" style="801" bestFit="1" customWidth="1"/>
    <col min="1796" max="2048" width="9.140625" style="801"/>
    <col min="2049" max="2049" width="29.5703125" style="801" bestFit="1" customWidth="1"/>
    <col min="2050" max="2050" width="19.85546875" style="801" customWidth="1"/>
    <col min="2051" max="2051" width="12" style="801" bestFit="1" customWidth="1"/>
    <col min="2052" max="2304" width="9.140625" style="801"/>
    <col min="2305" max="2305" width="29.5703125" style="801" bestFit="1" customWidth="1"/>
    <col min="2306" max="2306" width="19.85546875" style="801" customWidth="1"/>
    <col min="2307" max="2307" width="12" style="801" bestFit="1" customWidth="1"/>
    <col min="2308" max="2560" width="9.140625" style="801"/>
    <col min="2561" max="2561" width="29.5703125" style="801" bestFit="1" customWidth="1"/>
    <col min="2562" max="2562" width="19.85546875" style="801" customWidth="1"/>
    <col min="2563" max="2563" width="12" style="801" bestFit="1" customWidth="1"/>
    <col min="2564" max="2816" width="9.140625" style="801"/>
    <col min="2817" max="2817" width="29.5703125" style="801" bestFit="1" customWidth="1"/>
    <col min="2818" max="2818" width="19.85546875" style="801" customWidth="1"/>
    <col min="2819" max="2819" width="12" style="801" bestFit="1" customWidth="1"/>
    <col min="2820" max="3072" width="9.140625" style="801"/>
    <col min="3073" max="3073" width="29.5703125" style="801" bestFit="1" customWidth="1"/>
    <col min="3074" max="3074" width="19.85546875" style="801" customWidth="1"/>
    <col min="3075" max="3075" width="12" style="801" bestFit="1" customWidth="1"/>
    <col min="3076" max="3328" width="9.140625" style="801"/>
    <col min="3329" max="3329" width="29.5703125" style="801" bestFit="1" customWidth="1"/>
    <col min="3330" max="3330" width="19.85546875" style="801" customWidth="1"/>
    <col min="3331" max="3331" width="12" style="801" bestFit="1" customWidth="1"/>
    <col min="3332" max="3584" width="9.140625" style="801"/>
    <col min="3585" max="3585" width="29.5703125" style="801" bestFit="1" customWidth="1"/>
    <col min="3586" max="3586" width="19.85546875" style="801" customWidth="1"/>
    <col min="3587" max="3587" width="12" style="801" bestFit="1" customWidth="1"/>
    <col min="3588" max="3840" width="9.140625" style="801"/>
    <col min="3841" max="3841" width="29.5703125" style="801" bestFit="1" customWidth="1"/>
    <col min="3842" max="3842" width="19.85546875" style="801" customWidth="1"/>
    <col min="3843" max="3843" width="12" style="801" bestFit="1" customWidth="1"/>
    <col min="3844" max="4096" width="9.140625" style="801"/>
    <col min="4097" max="4097" width="29.5703125" style="801" bestFit="1" customWidth="1"/>
    <col min="4098" max="4098" width="19.85546875" style="801" customWidth="1"/>
    <col min="4099" max="4099" width="12" style="801" bestFit="1" customWidth="1"/>
    <col min="4100" max="4352" width="9.140625" style="801"/>
    <col min="4353" max="4353" width="29.5703125" style="801" bestFit="1" customWidth="1"/>
    <col min="4354" max="4354" width="19.85546875" style="801" customWidth="1"/>
    <col min="4355" max="4355" width="12" style="801" bestFit="1" customWidth="1"/>
    <col min="4356" max="4608" width="9.140625" style="801"/>
    <col min="4609" max="4609" width="29.5703125" style="801" bestFit="1" customWidth="1"/>
    <col min="4610" max="4610" width="19.85546875" style="801" customWidth="1"/>
    <col min="4611" max="4611" width="12" style="801" bestFit="1" customWidth="1"/>
    <col min="4612" max="4864" width="9.140625" style="801"/>
    <col min="4865" max="4865" width="29.5703125" style="801" bestFit="1" customWidth="1"/>
    <col min="4866" max="4866" width="19.85546875" style="801" customWidth="1"/>
    <col min="4867" max="4867" width="12" style="801" bestFit="1" customWidth="1"/>
    <col min="4868" max="5120" width="9.140625" style="801"/>
    <col min="5121" max="5121" width="29.5703125" style="801" bestFit="1" customWidth="1"/>
    <col min="5122" max="5122" width="19.85546875" style="801" customWidth="1"/>
    <col min="5123" max="5123" width="12" style="801" bestFit="1" customWidth="1"/>
    <col min="5124" max="5376" width="9.140625" style="801"/>
    <col min="5377" max="5377" width="29.5703125" style="801" bestFit="1" customWidth="1"/>
    <col min="5378" max="5378" width="19.85546875" style="801" customWidth="1"/>
    <col min="5379" max="5379" width="12" style="801" bestFit="1" customWidth="1"/>
    <col min="5380" max="5632" width="9.140625" style="801"/>
    <col min="5633" max="5633" width="29.5703125" style="801" bestFit="1" customWidth="1"/>
    <col min="5634" max="5634" width="19.85546875" style="801" customWidth="1"/>
    <col min="5635" max="5635" width="12" style="801" bestFit="1" customWidth="1"/>
    <col min="5636" max="5888" width="9.140625" style="801"/>
    <col min="5889" max="5889" width="29.5703125" style="801" bestFit="1" customWidth="1"/>
    <col min="5890" max="5890" width="19.85546875" style="801" customWidth="1"/>
    <col min="5891" max="5891" width="12" style="801" bestFit="1" customWidth="1"/>
    <col min="5892" max="6144" width="9.140625" style="801"/>
    <col min="6145" max="6145" width="29.5703125" style="801" bestFit="1" customWidth="1"/>
    <col min="6146" max="6146" width="19.85546875" style="801" customWidth="1"/>
    <col min="6147" max="6147" width="12" style="801" bestFit="1" customWidth="1"/>
    <col min="6148" max="6400" width="9.140625" style="801"/>
    <col min="6401" max="6401" width="29.5703125" style="801" bestFit="1" customWidth="1"/>
    <col min="6402" max="6402" width="19.85546875" style="801" customWidth="1"/>
    <col min="6403" max="6403" width="12" style="801" bestFit="1" customWidth="1"/>
    <col min="6404" max="6656" width="9.140625" style="801"/>
    <col min="6657" max="6657" width="29.5703125" style="801" bestFit="1" customWidth="1"/>
    <col min="6658" max="6658" width="19.85546875" style="801" customWidth="1"/>
    <col min="6659" max="6659" width="12" style="801" bestFit="1" customWidth="1"/>
    <col min="6660" max="6912" width="9.140625" style="801"/>
    <col min="6913" max="6913" width="29.5703125" style="801" bestFit="1" customWidth="1"/>
    <col min="6914" max="6914" width="19.85546875" style="801" customWidth="1"/>
    <col min="6915" max="6915" width="12" style="801" bestFit="1" customWidth="1"/>
    <col min="6916" max="7168" width="9.140625" style="801"/>
    <col min="7169" max="7169" width="29.5703125" style="801" bestFit="1" customWidth="1"/>
    <col min="7170" max="7170" width="19.85546875" style="801" customWidth="1"/>
    <col min="7171" max="7171" width="12" style="801" bestFit="1" customWidth="1"/>
    <col min="7172" max="7424" width="9.140625" style="801"/>
    <col min="7425" max="7425" width="29.5703125" style="801" bestFit="1" customWidth="1"/>
    <col min="7426" max="7426" width="19.85546875" style="801" customWidth="1"/>
    <col min="7427" max="7427" width="12" style="801" bestFit="1" customWidth="1"/>
    <col min="7428" max="7680" width="9.140625" style="801"/>
    <col min="7681" max="7681" width="29.5703125" style="801" bestFit="1" customWidth="1"/>
    <col min="7682" max="7682" width="19.85546875" style="801" customWidth="1"/>
    <col min="7683" max="7683" width="12" style="801" bestFit="1" customWidth="1"/>
    <col min="7684" max="7936" width="9.140625" style="801"/>
    <col min="7937" max="7937" width="29.5703125" style="801" bestFit="1" customWidth="1"/>
    <col min="7938" max="7938" width="19.85546875" style="801" customWidth="1"/>
    <col min="7939" max="7939" width="12" style="801" bestFit="1" customWidth="1"/>
    <col min="7940" max="8192" width="9.140625" style="801"/>
    <col min="8193" max="8193" width="29.5703125" style="801" bestFit="1" customWidth="1"/>
    <col min="8194" max="8194" width="19.85546875" style="801" customWidth="1"/>
    <col min="8195" max="8195" width="12" style="801" bestFit="1" customWidth="1"/>
    <col min="8196" max="8448" width="9.140625" style="801"/>
    <col min="8449" max="8449" width="29.5703125" style="801" bestFit="1" customWidth="1"/>
    <col min="8450" max="8450" width="19.85546875" style="801" customWidth="1"/>
    <col min="8451" max="8451" width="12" style="801" bestFit="1" customWidth="1"/>
    <col min="8452" max="8704" width="9.140625" style="801"/>
    <col min="8705" max="8705" width="29.5703125" style="801" bestFit="1" customWidth="1"/>
    <col min="8706" max="8706" width="19.85546875" style="801" customWidth="1"/>
    <col min="8707" max="8707" width="12" style="801" bestFit="1" customWidth="1"/>
    <col min="8708" max="8960" width="9.140625" style="801"/>
    <col min="8961" max="8961" width="29.5703125" style="801" bestFit="1" customWidth="1"/>
    <col min="8962" max="8962" width="19.85546875" style="801" customWidth="1"/>
    <col min="8963" max="8963" width="12" style="801" bestFit="1" customWidth="1"/>
    <col min="8964" max="9216" width="9.140625" style="801"/>
    <col min="9217" max="9217" width="29.5703125" style="801" bestFit="1" customWidth="1"/>
    <col min="9218" max="9218" width="19.85546875" style="801" customWidth="1"/>
    <col min="9219" max="9219" width="12" style="801" bestFit="1" customWidth="1"/>
    <col min="9220" max="9472" width="9.140625" style="801"/>
    <col min="9473" max="9473" width="29.5703125" style="801" bestFit="1" customWidth="1"/>
    <col min="9474" max="9474" width="19.85546875" style="801" customWidth="1"/>
    <col min="9475" max="9475" width="12" style="801" bestFit="1" customWidth="1"/>
    <col min="9476" max="9728" width="9.140625" style="801"/>
    <col min="9729" max="9729" width="29.5703125" style="801" bestFit="1" customWidth="1"/>
    <col min="9730" max="9730" width="19.85546875" style="801" customWidth="1"/>
    <col min="9731" max="9731" width="12" style="801" bestFit="1" customWidth="1"/>
    <col min="9732" max="9984" width="9.140625" style="801"/>
    <col min="9985" max="9985" width="29.5703125" style="801" bestFit="1" customWidth="1"/>
    <col min="9986" max="9986" width="19.85546875" style="801" customWidth="1"/>
    <col min="9987" max="9987" width="12" style="801" bestFit="1" customWidth="1"/>
    <col min="9988" max="10240" width="9.140625" style="801"/>
    <col min="10241" max="10241" width="29.5703125" style="801" bestFit="1" customWidth="1"/>
    <col min="10242" max="10242" width="19.85546875" style="801" customWidth="1"/>
    <col min="10243" max="10243" width="12" style="801" bestFit="1" customWidth="1"/>
    <col min="10244" max="10496" width="9.140625" style="801"/>
    <col min="10497" max="10497" width="29.5703125" style="801" bestFit="1" customWidth="1"/>
    <col min="10498" max="10498" width="19.85546875" style="801" customWidth="1"/>
    <col min="10499" max="10499" width="12" style="801" bestFit="1" customWidth="1"/>
    <col min="10500" max="10752" width="9.140625" style="801"/>
    <col min="10753" max="10753" width="29.5703125" style="801" bestFit="1" customWidth="1"/>
    <col min="10754" max="10754" width="19.85546875" style="801" customWidth="1"/>
    <col min="10755" max="10755" width="12" style="801" bestFit="1" customWidth="1"/>
    <col min="10756" max="11008" width="9.140625" style="801"/>
    <col min="11009" max="11009" width="29.5703125" style="801" bestFit="1" customWidth="1"/>
    <col min="11010" max="11010" width="19.85546875" style="801" customWidth="1"/>
    <col min="11011" max="11011" width="12" style="801" bestFit="1" customWidth="1"/>
    <col min="11012" max="11264" width="9.140625" style="801"/>
    <col min="11265" max="11265" width="29.5703125" style="801" bestFit="1" customWidth="1"/>
    <col min="11266" max="11266" width="19.85546875" style="801" customWidth="1"/>
    <col min="11267" max="11267" width="12" style="801" bestFit="1" customWidth="1"/>
    <col min="11268" max="11520" width="9.140625" style="801"/>
    <col min="11521" max="11521" width="29.5703125" style="801" bestFit="1" customWidth="1"/>
    <col min="11522" max="11522" width="19.85546875" style="801" customWidth="1"/>
    <col min="11523" max="11523" width="12" style="801" bestFit="1" customWidth="1"/>
    <col min="11524" max="11776" width="9.140625" style="801"/>
    <col min="11777" max="11777" width="29.5703125" style="801" bestFit="1" customWidth="1"/>
    <col min="11778" max="11778" width="19.85546875" style="801" customWidth="1"/>
    <col min="11779" max="11779" width="12" style="801" bestFit="1" customWidth="1"/>
    <col min="11780" max="12032" width="9.140625" style="801"/>
    <col min="12033" max="12033" width="29.5703125" style="801" bestFit="1" customWidth="1"/>
    <col min="12034" max="12034" width="19.85546875" style="801" customWidth="1"/>
    <col min="12035" max="12035" width="12" style="801" bestFit="1" customWidth="1"/>
    <col min="12036" max="12288" width="9.140625" style="801"/>
    <col min="12289" max="12289" width="29.5703125" style="801" bestFit="1" customWidth="1"/>
    <col min="12290" max="12290" width="19.85546875" style="801" customWidth="1"/>
    <col min="12291" max="12291" width="12" style="801" bestFit="1" customWidth="1"/>
    <col min="12292" max="12544" width="9.140625" style="801"/>
    <col min="12545" max="12545" width="29.5703125" style="801" bestFit="1" customWidth="1"/>
    <col min="12546" max="12546" width="19.85546875" style="801" customWidth="1"/>
    <col min="12547" max="12547" width="12" style="801" bestFit="1" customWidth="1"/>
    <col min="12548" max="12800" width="9.140625" style="801"/>
    <col min="12801" max="12801" width="29.5703125" style="801" bestFit="1" customWidth="1"/>
    <col min="12802" max="12802" width="19.85546875" style="801" customWidth="1"/>
    <col min="12803" max="12803" width="12" style="801" bestFit="1" customWidth="1"/>
    <col min="12804" max="13056" width="9.140625" style="801"/>
    <col min="13057" max="13057" width="29.5703125" style="801" bestFit="1" customWidth="1"/>
    <col min="13058" max="13058" width="19.85546875" style="801" customWidth="1"/>
    <col min="13059" max="13059" width="12" style="801" bestFit="1" customWidth="1"/>
    <col min="13060" max="13312" width="9.140625" style="801"/>
    <col min="13313" max="13313" width="29.5703125" style="801" bestFit="1" customWidth="1"/>
    <col min="13314" max="13314" width="19.85546875" style="801" customWidth="1"/>
    <col min="13315" max="13315" width="12" style="801" bestFit="1" customWidth="1"/>
    <col min="13316" max="13568" width="9.140625" style="801"/>
    <col min="13569" max="13569" width="29.5703125" style="801" bestFit="1" customWidth="1"/>
    <col min="13570" max="13570" width="19.85546875" style="801" customWidth="1"/>
    <col min="13571" max="13571" width="12" style="801" bestFit="1" customWidth="1"/>
    <col min="13572" max="13824" width="9.140625" style="801"/>
    <col min="13825" max="13825" width="29.5703125" style="801" bestFit="1" customWidth="1"/>
    <col min="13826" max="13826" width="19.85546875" style="801" customWidth="1"/>
    <col min="13827" max="13827" width="12" style="801" bestFit="1" customWidth="1"/>
    <col min="13828" max="14080" width="9.140625" style="801"/>
    <col min="14081" max="14081" width="29.5703125" style="801" bestFit="1" customWidth="1"/>
    <col min="14082" max="14082" width="19.85546875" style="801" customWidth="1"/>
    <col min="14083" max="14083" width="12" style="801" bestFit="1" customWidth="1"/>
    <col min="14084" max="14336" width="9.140625" style="801"/>
    <col min="14337" max="14337" width="29.5703125" style="801" bestFit="1" customWidth="1"/>
    <col min="14338" max="14338" width="19.85546875" style="801" customWidth="1"/>
    <col min="14339" max="14339" width="12" style="801" bestFit="1" customWidth="1"/>
    <col min="14340" max="14592" width="9.140625" style="801"/>
    <col min="14593" max="14593" width="29.5703125" style="801" bestFit="1" customWidth="1"/>
    <col min="14594" max="14594" width="19.85546875" style="801" customWidth="1"/>
    <col min="14595" max="14595" width="12" style="801" bestFit="1" customWidth="1"/>
    <col min="14596" max="14848" width="9.140625" style="801"/>
    <col min="14849" max="14849" width="29.5703125" style="801" bestFit="1" customWidth="1"/>
    <col min="14850" max="14850" width="19.85546875" style="801" customWidth="1"/>
    <col min="14851" max="14851" width="12" style="801" bestFit="1" customWidth="1"/>
    <col min="14852" max="15104" width="9.140625" style="801"/>
    <col min="15105" max="15105" width="29.5703125" style="801" bestFit="1" customWidth="1"/>
    <col min="15106" max="15106" width="19.85546875" style="801" customWidth="1"/>
    <col min="15107" max="15107" width="12" style="801" bestFit="1" customWidth="1"/>
    <col min="15108" max="15360" width="9.140625" style="801"/>
    <col min="15361" max="15361" width="29.5703125" style="801" bestFit="1" customWidth="1"/>
    <col min="15362" max="15362" width="19.85546875" style="801" customWidth="1"/>
    <col min="15363" max="15363" width="12" style="801" bestFit="1" customWidth="1"/>
    <col min="15364" max="15616" width="9.140625" style="801"/>
    <col min="15617" max="15617" width="29.5703125" style="801" bestFit="1" customWidth="1"/>
    <col min="15618" max="15618" width="19.85546875" style="801" customWidth="1"/>
    <col min="15619" max="15619" width="12" style="801" bestFit="1" customWidth="1"/>
    <col min="15620" max="15872" width="9.140625" style="801"/>
    <col min="15873" max="15873" width="29.5703125" style="801" bestFit="1" customWidth="1"/>
    <col min="15874" max="15874" width="19.85546875" style="801" customWidth="1"/>
    <col min="15875" max="15875" width="12" style="801" bestFit="1" customWidth="1"/>
    <col min="15876" max="16128" width="9.140625" style="801"/>
    <col min="16129" max="16129" width="29.5703125" style="801" bestFit="1" customWidth="1"/>
    <col min="16130" max="16130" width="19.85546875" style="801" customWidth="1"/>
    <col min="16131" max="16131" width="12" style="801" bestFit="1" customWidth="1"/>
    <col min="16132" max="16384" width="9.140625" style="801"/>
  </cols>
  <sheetData>
    <row r="1" spans="1:2">
      <c r="A1" s="801" t="s">
        <v>722</v>
      </c>
      <c r="B1" s="875">
        <v>6.1</v>
      </c>
    </row>
    <row r="2" spans="1:2">
      <c r="A2" s="801" t="s">
        <v>723</v>
      </c>
      <c r="B2" s="879">
        <v>43131.949756944443</v>
      </c>
    </row>
    <row r="3" spans="1:2">
      <c r="A3" s="801" t="s">
        <v>724</v>
      </c>
      <c r="B3" s="876" t="s">
        <v>428</v>
      </c>
    </row>
    <row r="4" spans="1:2">
      <c r="A4" s="801" t="s">
        <v>725</v>
      </c>
      <c r="B4" s="876" t="s">
        <v>264</v>
      </c>
    </row>
    <row r="5" spans="1:2">
      <c r="A5" s="801" t="s">
        <v>726</v>
      </c>
      <c r="B5" s="876" t="s">
        <v>727</v>
      </c>
    </row>
    <row r="6" spans="1:2">
      <c r="A6" s="801" t="s">
        <v>728</v>
      </c>
    </row>
    <row r="7" spans="1:2">
      <c r="A7" s="801" t="s">
        <v>729</v>
      </c>
      <c r="B7" s="876" t="s">
        <v>295</v>
      </c>
    </row>
    <row r="8" spans="1:2">
      <c r="A8" s="801" t="s">
        <v>730</v>
      </c>
      <c r="B8" s="876" t="s">
        <v>731</v>
      </c>
    </row>
    <row r="9" spans="1:2">
      <c r="A9" s="801" t="s">
        <v>732</v>
      </c>
      <c r="B9" s="876" t="s">
        <v>770</v>
      </c>
    </row>
    <row r="10" spans="1:2">
      <c r="A10" s="801" t="s">
        <v>733</v>
      </c>
    </row>
    <row r="11" spans="1:2">
      <c r="A11" s="801" t="s">
        <v>734</v>
      </c>
    </row>
    <row r="12" spans="1:2">
      <c r="A12" s="801" t="s">
        <v>735</v>
      </c>
    </row>
    <row r="13" spans="1:2">
      <c r="A13" s="801" t="s">
        <v>736</v>
      </c>
    </row>
    <row r="14" spans="1:2">
      <c r="A14" s="801" t="s">
        <v>737</v>
      </c>
    </row>
    <row r="15" spans="1:2">
      <c r="A15" s="801" t="s">
        <v>738</v>
      </c>
    </row>
    <row r="16" spans="1:2">
      <c r="A16" s="801" t="s">
        <v>739</v>
      </c>
    </row>
    <row r="17" spans="1:4">
      <c r="A17" s="801" t="s">
        <v>740</v>
      </c>
      <c r="B17" s="876" t="s">
        <v>771</v>
      </c>
    </row>
    <row r="18" spans="1:4">
      <c r="A18" s="801" t="s">
        <v>741</v>
      </c>
      <c r="B18" s="876" t="s">
        <v>429</v>
      </c>
    </row>
    <row r="19" spans="1:4">
      <c r="A19" s="801" t="s">
        <v>742</v>
      </c>
      <c r="B19" s="876" t="s">
        <v>298</v>
      </c>
    </row>
    <row r="20" spans="1:4">
      <c r="A20" s="801" t="s">
        <v>743</v>
      </c>
      <c r="B20" s="877" t="s">
        <v>774</v>
      </c>
    </row>
    <row r="21" spans="1:4">
      <c r="A21" s="801" t="s">
        <v>744</v>
      </c>
      <c r="B21" s="876" t="s">
        <v>298</v>
      </c>
    </row>
    <row r="22" spans="1:4">
      <c r="A22" s="801" t="s">
        <v>745</v>
      </c>
      <c r="B22" s="877" t="s">
        <v>394</v>
      </c>
    </row>
    <row r="23" spans="1:4">
      <c r="A23" s="801" t="s">
        <v>196</v>
      </c>
      <c r="B23" s="875">
        <v>71.77</v>
      </c>
    </row>
    <row r="24" spans="1:4">
      <c r="A24" s="801" t="s">
        <v>195</v>
      </c>
      <c r="B24" s="876" t="s">
        <v>92</v>
      </c>
      <c r="D24" s="801" t="s">
        <v>746</v>
      </c>
    </row>
    <row r="25" spans="1:4">
      <c r="A25" s="801" t="s">
        <v>747</v>
      </c>
      <c r="B25" s="876" t="s">
        <v>775</v>
      </c>
    </row>
    <row r="26" spans="1:4">
      <c r="A26" s="801" t="s">
        <v>748</v>
      </c>
      <c r="B26" s="876">
        <v>0</v>
      </c>
    </row>
    <row r="27" spans="1:4">
      <c r="A27" s="801" t="s">
        <v>749</v>
      </c>
      <c r="B27" s="876" t="s">
        <v>750</v>
      </c>
    </row>
    <row r="28" spans="1:4">
      <c r="A28" s="801" t="s">
        <v>751</v>
      </c>
      <c r="B28" s="876" t="s">
        <v>752</v>
      </c>
    </row>
    <row r="29" spans="1:4">
      <c r="A29" s="801" t="s">
        <v>753</v>
      </c>
    </row>
    <row r="30" spans="1:4">
      <c r="A30" s="801" t="s">
        <v>754</v>
      </c>
    </row>
    <row r="31" spans="1:4">
      <c r="A31" s="801" t="s">
        <v>755</v>
      </c>
    </row>
    <row r="32" spans="1:4">
      <c r="A32" s="801" t="s">
        <v>756</v>
      </c>
      <c r="B32" s="875"/>
    </row>
    <row r="33" spans="1:2">
      <c r="A33" s="801" t="s">
        <v>757</v>
      </c>
      <c r="B33" s="875"/>
    </row>
    <row r="34" spans="1:2">
      <c r="A34" s="801" t="s">
        <v>758</v>
      </c>
      <c r="B34" s="875"/>
    </row>
    <row r="35" spans="1:2">
      <c r="A35" s="801" t="s">
        <v>759</v>
      </c>
      <c r="B35" s="876">
        <v>1000000</v>
      </c>
    </row>
    <row r="36" spans="1:2">
      <c r="A36" s="801" t="s">
        <v>760</v>
      </c>
      <c r="B36" s="876" t="s">
        <v>772</v>
      </c>
    </row>
    <row r="37" spans="1:2">
      <c r="A37" s="801" t="s">
        <v>761</v>
      </c>
      <c r="B37" s="876" t="s">
        <v>762</v>
      </c>
    </row>
    <row r="38" spans="1:2">
      <c r="A38" s="801" t="s">
        <v>763</v>
      </c>
      <c r="B38" s="876" t="s">
        <v>764</v>
      </c>
    </row>
    <row r="39" spans="1:2">
      <c r="A39" s="801" t="s">
        <v>765</v>
      </c>
      <c r="B39" s="876" t="s">
        <v>773</v>
      </c>
    </row>
    <row r="40" spans="1:2">
      <c r="A40" s="801" t="s">
        <v>766</v>
      </c>
      <c r="B40" s="876">
        <v>1500000092</v>
      </c>
    </row>
    <row r="41" spans="1:2">
      <c r="A41" s="801" t="s">
        <v>767</v>
      </c>
      <c r="B41" s="876">
        <v>1</v>
      </c>
    </row>
    <row r="42" spans="1:2">
      <c r="A42" s="878" t="s">
        <v>768</v>
      </c>
    </row>
    <row r="43" spans="1:2">
      <c r="A43" s="801" t="s">
        <v>769</v>
      </c>
    </row>
  </sheetData>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cols>
    <col min="1" max="1" width="28.5703125" style="801" bestFit="1" customWidth="1"/>
    <col min="2" max="256" width="9.140625" style="801"/>
    <col min="257" max="257" width="28.5703125" style="801" bestFit="1" customWidth="1"/>
    <col min="258" max="512" width="9.140625" style="801"/>
    <col min="513" max="513" width="28.5703125" style="801" bestFit="1" customWidth="1"/>
    <col min="514" max="768" width="9.140625" style="801"/>
    <col min="769" max="769" width="28.5703125" style="801" bestFit="1" customWidth="1"/>
    <col min="770" max="1024" width="9.140625" style="801"/>
    <col min="1025" max="1025" width="28.5703125" style="801" bestFit="1" customWidth="1"/>
    <col min="1026" max="1280" width="9.140625" style="801"/>
    <col min="1281" max="1281" width="28.5703125" style="801" bestFit="1" customWidth="1"/>
    <col min="1282" max="1536" width="9.140625" style="801"/>
    <col min="1537" max="1537" width="28.5703125" style="801" bestFit="1" customWidth="1"/>
    <col min="1538" max="1792" width="9.140625" style="801"/>
    <col min="1793" max="1793" width="28.5703125" style="801" bestFit="1" customWidth="1"/>
    <col min="1794" max="2048" width="9.140625" style="801"/>
    <col min="2049" max="2049" width="28.5703125" style="801" bestFit="1" customWidth="1"/>
    <col min="2050" max="2304" width="9.140625" style="801"/>
    <col min="2305" max="2305" width="28.5703125" style="801" bestFit="1" customWidth="1"/>
    <col min="2306" max="2560" width="9.140625" style="801"/>
    <col min="2561" max="2561" width="28.5703125" style="801" bestFit="1" customWidth="1"/>
    <col min="2562" max="2816" width="9.140625" style="801"/>
    <col min="2817" max="2817" width="28.5703125" style="801" bestFit="1" customWidth="1"/>
    <col min="2818" max="3072" width="9.140625" style="801"/>
    <col min="3073" max="3073" width="28.5703125" style="801" bestFit="1" customWidth="1"/>
    <col min="3074" max="3328" width="9.140625" style="801"/>
    <col min="3329" max="3329" width="28.5703125" style="801" bestFit="1" customWidth="1"/>
    <col min="3330" max="3584" width="9.140625" style="801"/>
    <col min="3585" max="3585" width="28.5703125" style="801" bestFit="1" customWidth="1"/>
    <col min="3586" max="3840" width="9.140625" style="801"/>
    <col min="3841" max="3841" width="28.5703125" style="801" bestFit="1" customWidth="1"/>
    <col min="3842" max="4096" width="9.140625" style="801"/>
    <col min="4097" max="4097" width="28.5703125" style="801" bestFit="1" customWidth="1"/>
    <col min="4098" max="4352" width="9.140625" style="801"/>
    <col min="4353" max="4353" width="28.5703125" style="801" bestFit="1" customWidth="1"/>
    <col min="4354" max="4608" width="9.140625" style="801"/>
    <col min="4609" max="4609" width="28.5703125" style="801" bestFit="1" customWidth="1"/>
    <col min="4610" max="4864" width="9.140625" style="801"/>
    <col min="4865" max="4865" width="28.5703125" style="801" bestFit="1" customWidth="1"/>
    <col min="4866" max="5120" width="9.140625" style="801"/>
    <col min="5121" max="5121" width="28.5703125" style="801" bestFit="1" customWidth="1"/>
    <col min="5122" max="5376" width="9.140625" style="801"/>
    <col min="5377" max="5377" width="28.5703125" style="801" bestFit="1" customWidth="1"/>
    <col min="5378" max="5632" width="9.140625" style="801"/>
    <col min="5633" max="5633" width="28.5703125" style="801" bestFit="1" customWidth="1"/>
    <col min="5634" max="5888" width="9.140625" style="801"/>
    <col min="5889" max="5889" width="28.5703125" style="801" bestFit="1" customWidth="1"/>
    <col min="5890" max="6144" width="9.140625" style="801"/>
    <col min="6145" max="6145" width="28.5703125" style="801" bestFit="1" customWidth="1"/>
    <col min="6146" max="6400" width="9.140625" style="801"/>
    <col min="6401" max="6401" width="28.5703125" style="801" bestFit="1" customWidth="1"/>
    <col min="6402" max="6656" width="9.140625" style="801"/>
    <col min="6657" max="6657" width="28.5703125" style="801" bestFit="1" customWidth="1"/>
    <col min="6658" max="6912" width="9.140625" style="801"/>
    <col min="6913" max="6913" width="28.5703125" style="801" bestFit="1" customWidth="1"/>
    <col min="6914" max="7168" width="9.140625" style="801"/>
    <col min="7169" max="7169" width="28.5703125" style="801" bestFit="1" customWidth="1"/>
    <col min="7170" max="7424" width="9.140625" style="801"/>
    <col min="7425" max="7425" width="28.5703125" style="801" bestFit="1" customWidth="1"/>
    <col min="7426" max="7680" width="9.140625" style="801"/>
    <col min="7681" max="7681" width="28.5703125" style="801" bestFit="1" customWidth="1"/>
    <col min="7682" max="7936" width="9.140625" style="801"/>
    <col min="7937" max="7937" width="28.5703125" style="801" bestFit="1" customWidth="1"/>
    <col min="7938" max="8192" width="9.140625" style="801"/>
    <col min="8193" max="8193" width="28.5703125" style="801" bestFit="1" customWidth="1"/>
    <col min="8194" max="8448" width="9.140625" style="801"/>
    <col min="8449" max="8449" width="28.5703125" style="801" bestFit="1" customWidth="1"/>
    <col min="8450" max="8704" width="9.140625" style="801"/>
    <col min="8705" max="8705" width="28.5703125" style="801" bestFit="1" customWidth="1"/>
    <col min="8706" max="8960" width="9.140625" style="801"/>
    <col min="8961" max="8961" width="28.5703125" style="801" bestFit="1" customWidth="1"/>
    <col min="8962" max="9216" width="9.140625" style="801"/>
    <col min="9217" max="9217" width="28.5703125" style="801" bestFit="1" customWidth="1"/>
    <col min="9218" max="9472" width="9.140625" style="801"/>
    <col min="9473" max="9473" width="28.5703125" style="801" bestFit="1" customWidth="1"/>
    <col min="9474" max="9728" width="9.140625" style="801"/>
    <col min="9729" max="9729" width="28.5703125" style="801" bestFit="1" customWidth="1"/>
    <col min="9730" max="9984" width="9.140625" style="801"/>
    <col min="9985" max="9985" width="28.5703125" style="801" bestFit="1" customWidth="1"/>
    <col min="9986" max="10240" width="9.140625" style="801"/>
    <col min="10241" max="10241" width="28.5703125" style="801" bestFit="1" customWidth="1"/>
    <col min="10242" max="10496" width="9.140625" style="801"/>
    <col min="10497" max="10497" width="28.5703125" style="801" bestFit="1" customWidth="1"/>
    <col min="10498" max="10752" width="9.140625" style="801"/>
    <col min="10753" max="10753" width="28.5703125" style="801" bestFit="1" customWidth="1"/>
    <col min="10754" max="11008" width="9.140625" style="801"/>
    <col min="11009" max="11009" width="28.5703125" style="801" bestFit="1" customWidth="1"/>
    <col min="11010" max="11264" width="9.140625" style="801"/>
    <col min="11265" max="11265" width="28.5703125" style="801" bestFit="1" customWidth="1"/>
    <col min="11266" max="11520" width="9.140625" style="801"/>
    <col min="11521" max="11521" width="28.5703125" style="801" bestFit="1" customWidth="1"/>
    <col min="11522" max="11776" width="9.140625" style="801"/>
    <col min="11777" max="11777" width="28.5703125" style="801" bestFit="1" customWidth="1"/>
    <col min="11778" max="12032" width="9.140625" style="801"/>
    <col min="12033" max="12033" width="28.5703125" style="801" bestFit="1" customWidth="1"/>
    <col min="12034" max="12288" width="9.140625" style="801"/>
    <col min="12289" max="12289" width="28.5703125" style="801" bestFit="1" customWidth="1"/>
    <col min="12290" max="12544" width="9.140625" style="801"/>
    <col min="12545" max="12545" width="28.5703125" style="801" bestFit="1" customWidth="1"/>
    <col min="12546" max="12800" width="9.140625" style="801"/>
    <col min="12801" max="12801" width="28.5703125" style="801" bestFit="1" customWidth="1"/>
    <col min="12802" max="13056" width="9.140625" style="801"/>
    <col min="13057" max="13057" width="28.5703125" style="801" bestFit="1" customWidth="1"/>
    <col min="13058" max="13312" width="9.140625" style="801"/>
    <col min="13313" max="13313" width="28.5703125" style="801" bestFit="1" customWidth="1"/>
    <col min="13314" max="13568" width="9.140625" style="801"/>
    <col min="13569" max="13569" width="28.5703125" style="801" bestFit="1" customWidth="1"/>
    <col min="13570" max="13824" width="9.140625" style="801"/>
    <col min="13825" max="13825" width="28.5703125" style="801" bestFit="1" customWidth="1"/>
    <col min="13826" max="14080" width="9.140625" style="801"/>
    <col min="14081" max="14081" width="28.5703125" style="801" bestFit="1" customWidth="1"/>
    <col min="14082" max="14336" width="9.140625" style="801"/>
    <col min="14337" max="14337" width="28.5703125" style="801" bestFit="1" customWidth="1"/>
    <col min="14338" max="14592" width="9.140625" style="801"/>
    <col min="14593" max="14593" width="28.5703125" style="801" bestFit="1" customWidth="1"/>
    <col min="14594" max="14848" width="9.140625" style="801"/>
    <col min="14849" max="14849" width="28.5703125" style="801" bestFit="1" customWidth="1"/>
    <col min="14850" max="15104" width="9.140625" style="801"/>
    <col min="15105" max="15105" width="28.5703125" style="801" bestFit="1" customWidth="1"/>
    <col min="15106" max="15360" width="9.140625" style="801"/>
    <col min="15361" max="15361" width="28.5703125" style="801" bestFit="1" customWidth="1"/>
    <col min="15362" max="15616" width="9.140625" style="801"/>
    <col min="15617" max="15617" width="28.5703125" style="801" bestFit="1" customWidth="1"/>
    <col min="15618" max="15872" width="9.140625" style="801"/>
    <col min="15873" max="15873" width="28.5703125" style="801" bestFit="1" customWidth="1"/>
    <col min="15874" max="16128" width="9.140625" style="801"/>
    <col min="16129" max="16129" width="28.5703125" style="801" bestFit="1" customWidth="1"/>
    <col min="16130" max="16384" width="9.140625" style="801"/>
  </cols>
  <sheetData>
    <row r="1" spans="1:1">
      <c r="A1" s="880" t="s">
        <v>776</v>
      </c>
    </row>
    <row r="2" spans="1:1">
      <c r="A2" s="880" t="s">
        <v>781</v>
      </c>
    </row>
    <row r="3" spans="1:1">
      <c r="A3" s="880" t="s">
        <v>782</v>
      </c>
    </row>
    <row r="4" spans="1:1">
      <c r="A4" s="880" t="s">
        <v>783</v>
      </c>
    </row>
    <row r="5" spans="1:1">
      <c r="A5" s="880" t="s">
        <v>784</v>
      </c>
    </row>
    <row r="6" spans="1:1">
      <c r="A6" s="880" t="s">
        <v>777</v>
      </c>
    </row>
    <row r="7" spans="1:1">
      <c r="A7" s="880" t="s">
        <v>785</v>
      </c>
    </row>
    <row r="8" spans="1:1">
      <c r="A8" s="880" t="s">
        <v>786</v>
      </c>
    </row>
    <row r="9" spans="1:1">
      <c r="A9" s="880" t="s">
        <v>787</v>
      </c>
    </row>
    <row r="10" spans="1:1">
      <c r="A10" s="880" t="s">
        <v>778</v>
      </c>
    </row>
    <row r="11" spans="1:1">
      <c r="A11" s="880" t="s">
        <v>788</v>
      </c>
    </row>
    <row r="12" spans="1:1">
      <c r="A12" s="880" t="s">
        <v>779</v>
      </c>
    </row>
    <row r="13" spans="1:1">
      <c r="A13" s="880" t="s">
        <v>780</v>
      </c>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X2"/>
  <sheetViews>
    <sheetView workbookViewId="0"/>
  </sheetViews>
  <sheetFormatPr defaultRowHeight="12.75"/>
  <sheetData>
    <row r="1" spans="1:102">
      <c r="A1" t="s">
        <v>404</v>
      </c>
    </row>
    <row r="2" spans="1:102">
      <c r="A2" s="268" t="s">
        <v>329</v>
      </c>
      <c r="B2" s="268" t="s">
        <v>408</v>
      </c>
      <c r="C2" s="268" t="s">
        <v>370</v>
      </c>
      <c r="D2" s="268" t="s">
        <v>92</v>
      </c>
      <c r="E2" s="268" t="s">
        <v>371</v>
      </c>
      <c r="F2" s="268" t="s">
        <v>426</v>
      </c>
      <c r="G2" s="268" t="s">
        <v>167</v>
      </c>
      <c r="H2" s="268">
        <v>48</v>
      </c>
      <c r="I2" s="268" t="s">
        <v>317</v>
      </c>
      <c r="J2" s="268" t="s">
        <v>328</v>
      </c>
      <c r="K2" s="268" t="s">
        <v>383</v>
      </c>
      <c r="L2" s="268" t="s">
        <v>399</v>
      </c>
      <c r="M2" s="268" t="s">
        <v>385</v>
      </c>
      <c r="N2" s="268" t="s">
        <v>390</v>
      </c>
      <c r="O2" s="268" t="s">
        <v>380</v>
      </c>
      <c r="P2" s="268" t="s">
        <v>396</v>
      </c>
      <c r="Q2" s="268" t="s">
        <v>313</v>
      </c>
      <c r="R2" s="268" t="s">
        <v>325</v>
      </c>
      <c r="S2" s="268" t="s">
        <v>315</v>
      </c>
      <c r="T2" s="268" t="s">
        <v>327</v>
      </c>
      <c r="U2" s="268" t="s">
        <v>201</v>
      </c>
      <c r="V2" s="268" t="s">
        <v>203</v>
      </c>
      <c r="W2" s="268" t="s">
        <v>165</v>
      </c>
      <c r="X2" s="268" t="s">
        <v>173</v>
      </c>
      <c r="Y2" s="268" t="s">
        <v>3</v>
      </c>
      <c r="Z2" s="268" t="s">
        <v>289</v>
      </c>
      <c r="AA2" s="268" t="s">
        <v>205</v>
      </c>
      <c r="AB2" s="268" t="s">
        <v>203</v>
      </c>
      <c r="AC2" s="268" t="s">
        <v>306</v>
      </c>
      <c r="AD2" s="268" t="s">
        <v>318</v>
      </c>
      <c r="AE2" s="268" t="s">
        <v>308</v>
      </c>
      <c r="AF2" s="268" t="s">
        <v>320</v>
      </c>
      <c r="AG2" s="268" t="s">
        <v>309</v>
      </c>
      <c r="AH2" s="268" t="s">
        <v>321</v>
      </c>
      <c r="AI2" s="683" t="s">
        <v>5</v>
      </c>
      <c r="AJ2" s="683" t="s">
        <v>92</v>
      </c>
      <c r="AK2" s="683" t="s">
        <v>310</v>
      </c>
      <c r="AL2" s="683" t="s">
        <v>322</v>
      </c>
      <c r="AM2" s="683" t="s">
        <v>333</v>
      </c>
      <c r="AN2" s="683" t="s">
        <v>401</v>
      </c>
      <c r="AO2" s="683" t="s">
        <v>204</v>
      </c>
      <c r="AP2" s="683" t="s">
        <v>203</v>
      </c>
      <c r="AQ2" s="683" t="s">
        <v>379</v>
      </c>
      <c r="AR2" s="683" t="s">
        <v>406</v>
      </c>
      <c r="AS2" s="683" t="s">
        <v>331</v>
      </c>
      <c r="AT2" s="683" t="s">
        <v>409</v>
      </c>
      <c r="AU2" s="683" t="s">
        <v>311</v>
      </c>
      <c r="AV2" s="683" t="s">
        <v>323</v>
      </c>
      <c r="AW2" s="683" t="s">
        <v>206</v>
      </c>
      <c r="AX2" s="683" t="s">
        <v>203</v>
      </c>
      <c r="AY2" s="683" t="s">
        <v>382</v>
      </c>
      <c r="AZ2" s="683" t="s">
        <v>398</v>
      </c>
      <c r="BA2" s="683" t="s">
        <v>381</v>
      </c>
      <c r="BB2" s="683" t="s">
        <v>397</v>
      </c>
      <c r="BC2" s="683" t="s">
        <v>384</v>
      </c>
      <c r="BD2" s="683" t="s">
        <v>389</v>
      </c>
      <c r="BE2" s="683" t="s">
        <v>175</v>
      </c>
      <c r="BF2" s="683" t="s">
        <v>92</v>
      </c>
      <c r="BG2" s="683" t="s">
        <v>388</v>
      </c>
      <c r="BH2" s="683" t="s">
        <v>392</v>
      </c>
      <c r="BI2" s="683" t="s">
        <v>207</v>
      </c>
      <c r="BJ2" s="683" t="s">
        <v>203</v>
      </c>
      <c r="BK2" s="683" t="s">
        <v>166</v>
      </c>
      <c r="BL2" s="683" t="s">
        <v>92</v>
      </c>
      <c r="BM2" s="683" t="s">
        <v>4</v>
      </c>
      <c r="BN2" s="683" t="s">
        <v>203</v>
      </c>
      <c r="BO2" s="683" t="s">
        <v>2</v>
      </c>
      <c r="BP2" s="683" t="s">
        <v>285</v>
      </c>
      <c r="BQ2" s="683" t="s">
        <v>386</v>
      </c>
      <c r="BR2" s="683" t="s">
        <v>391</v>
      </c>
      <c r="BS2" s="683" t="s">
        <v>330</v>
      </c>
      <c r="BT2" s="683" t="s">
        <v>407</v>
      </c>
      <c r="BU2" s="683" t="s">
        <v>377</v>
      </c>
      <c r="BV2" s="683" t="s">
        <v>405</v>
      </c>
      <c r="BW2" s="683" t="s">
        <v>174</v>
      </c>
      <c r="BX2" s="683" t="s">
        <v>199</v>
      </c>
      <c r="BY2" s="683" t="s">
        <v>314</v>
      </c>
      <c r="BZ2" s="683" t="s">
        <v>326</v>
      </c>
      <c r="CA2" s="683" t="s">
        <v>332</v>
      </c>
      <c r="CB2" s="683" t="s">
        <v>402</v>
      </c>
      <c r="CC2" s="683" t="s">
        <v>378</v>
      </c>
      <c r="CD2" s="683" t="s">
        <v>395</v>
      </c>
      <c r="CE2" s="683" t="s">
        <v>316</v>
      </c>
      <c r="CF2" s="683">
        <v>3.1129313548903599</v>
      </c>
      <c r="CG2" s="683" t="s">
        <v>372</v>
      </c>
      <c r="CH2" s="683" t="s">
        <v>394</v>
      </c>
      <c r="CI2" s="683" t="s">
        <v>200</v>
      </c>
      <c r="CJ2" s="683" t="s">
        <v>203</v>
      </c>
      <c r="CK2" s="683" t="s">
        <v>202</v>
      </c>
      <c r="CL2" s="683" t="s">
        <v>203</v>
      </c>
      <c r="CM2" s="683" t="s">
        <v>307</v>
      </c>
      <c r="CN2" s="683" t="s">
        <v>319</v>
      </c>
      <c r="CO2" s="683" t="s">
        <v>387</v>
      </c>
      <c r="CP2" s="683" t="s">
        <v>320</v>
      </c>
      <c r="CQ2" s="683" t="s">
        <v>312</v>
      </c>
      <c r="CR2" s="683" t="s">
        <v>324</v>
      </c>
      <c r="CS2" s="683" t="s">
        <v>403</v>
      </c>
      <c r="CT2" s="683" t="s">
        <v>203</v>
      </c>
      <c r="CU2" s="683" t="s">
        <v>176</v>
      </c>
      <c r="CV2" s="683" t="s">
        <v>198</v>
      </c>
      <c r="CW2" s="683" t="s">
        <v>334</v>
      </c>
      <c r="CX2" s="683" t="s">
        <v>400</v>
      </c>
    </row>
  </sheetData>
  <phoneticPr fontId="31"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7172247B-7111-4F87-8AB8-D852994840F9}">
  <ds:schemaRefs>
    <ds:schemaRef ds:uri="thomsonreuters.linking.metadata"/>
  </ds:schemaRefs>
</ds:datastoreItem>
</file>

<file path=customXml/itemProps2.xml><?xml version="1.0" encoding="utf-8"?>
<ds:datastoreItem xmlns:ds="http://schemas.openxmlformats.org/officeDocument/2006/customXml" ds:itemID="{14FEEEA0-E5FC-44CF-87D4-B1CC1E191206}">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77</vt:i4>
      </vt:variant>
    </vt:vector>
  </HeadingPairs>
  <TitlesOfParts>
    <vt:vector size="84" baseType="lpstr">
      <vt:lpstr>ImportantDisclosures</vt:lpstr>
      <vt:lpstr>IS-QRVO</vt:lpstr>
      <vt:lpstr>BS-QRVO</vt:lpstr>
      <vt:lpstr>CFS-QRVO</vt:lpstr>
      <vt:lpstr>BU-Segment-QRVO</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BS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Linking_11</vt:lpstr>
      <vt:lpstr>Linking_2</vt:lpstr>
      <vt:lpstr>Linking_20</vt:lpstr>
      <vt:lpstr>Linking_21</vt:lpstr>
      <vt:lpstr>Linking_22</vt:lpstr>
      <vt:lpstr>Linking_3</vt:lpstr>
      <vt:lpstr>Linking_4</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2011-04-06T14:26:47Z</dcterms:created>
  <dc:creator>josuev</dc:creator>
  <cp:lastModifiedBy>Tickyani, Rashmi (Research)</cp:lastModifiedBy>
  <cp:lastPrinted>2018-02-01T00:55:10Z</cp:lastPrinted>
  <dcterms:modified xsi:type="dcterms:W3CDTF">2018-02-01T05:31:49Z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6</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747860</vt:lpwstr>
  </property>
  <property fmtid="{D5CDD505-2E9C-101B-9397-08002B2CF9AE}" name="ERModPubCompanyName" pid="6">
    <vt:lpwstr>Qorvo Inc</vt:lpwstr>
  </property>
  <property fmtid="{D5CDD505-2E9C-101B-9397-08002B2CF9AE}" name="MSDH34TAG" pid="7">
    <vt:lpwstr>.TEZUF76X5TAHATHESADREYAK-00-INB160+*94600-06=a9b966ac/-0702/-11e8/-995f/-dfe9b0dd0949,MD=20180201003559/-0500,ZZ=000Z-537a.</vt:lpwstr>
  </property>
</Properties>
</file>